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0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F547F82-DC2F-4DA3-977A-C35285EB3839}" xr6:coauthVersionLast="38" xr6:coauthVersionMax="38" xr10:uidLastSave="{00000000-0000-0000-0000-000000000000}"/>
  <bookViews>
    <workbookView xWindow="0" yWindow="0" windowWidth="23040" windowHeight="8364" tabRatio="500" xr2:uid="{00000000-000D-0000-FFFF-FFFF00000000}"/>
  </bookViews>
  <sheets>
    <sheet name="Dashboard" sheetId="1" r:id="rId1"/>
    <sheet name="Ringkasan" sheetId="2" r:id="rId2"/>
    <sheet name="Bab_HS" sheetId="3" r:id="rId3"/>
    <sheet name="Top_HS" sheetId="4" r:id="rId4"/>
    <sheet name="Eksportir" sheetId="5" r:id="rId5"/>
    <sheet name="Celah_Pasokan" sheetId="6" r:id="rId6"/>
    <sheet name="Metode_Catatan" sheetId="7" r:id="rId7"/>
    <sheet name="Data_HS" sheetId="8" r:id="rId8"/>
    <sheet name="Data_Eksportir" sheetId="9" r:id="rId9"/>
    <sheet name="Profil_Perusahaan" sheetId="10" r:id="rId10"/>
  </sheets>
  <definedNames>
    <definedName name="_xlnm._FilterDatabase" localSheetId="8" hidden="1">Data_Eksportir!$A$1:$Q$3401</definedName>
    <definedName name="_xlnm._FilterDatabase" localSheetId="7" hidden="1">Data_HS!$A$1:$L$8217</definedName>
    <definedName name="_xlnm._FilterDatabase" localSheetId="9" hidden="1">Profil_Perusahaan!$A$1:$H$774</definedName>
    <definedName name="p_bulan">Metode_Catatan!$C$6</definedName>
    <definedName name="p_listing_rendah">Metode_Catatan!$C$8</definedName>
    <definedName name="p_nilai_besar">Metode_Catatan!$C$7</definedName>
    <definedName name="_xlnm.Print_Area" localSheetId="0">Dashboard!$A$1:$Z$101</definedName>
  </definedNames>
  <calcPr calcId="1790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12" i="1" l="1"/>
  <c r="E774" i="10"/>
  <c r="D774" i="10"/>
  <c r="G774" i="10" s="1"/>
  <c r="E773" i="10"/>
  <c r="D773" i="10"/>
  <c r="G773" i="10" s="1"/>
  <c r="E772" i="10"/>
  <c r="D772" i="10"/>
  <c r="G772" i="10" s="1"/>
  <c r="G771" i="10"/>
  <c r="E771" i="10"/>
  <c r="D771" i="10"/>
  <c r="G770" i="10"/>
  <c r="E770" i="10"/>
  <c r="D770" i="10"/>
  <c r="G769" i="10"/>
  <c r="E769" i="10"/>
  <c r="D769" i="10"/>
  <c r="E768" i="10"/>
  <c r="D768" i="10"/>
  <c r="G768" i="10" s="1"/>
  <c r="E767" i="10"/>
  <c r="D767" i="10"/>
  <c r="G767" i="10" s="1"/>
  <c r="E766" i="10"/>
  <c r="D766" i="10"/>
  <c r="G766" i="10" s="1"/>
  <c r="G765" i="10"/>
  <c r="E765" i="10"/>
  <c r="D765" i="10"/>
  <c r="G764" i="10"/>
  <c r="E764" i="10"/>
  <c r="D764" i="10"/>
  <c r="G763" i="10"/>
  <c r="E763" i="10"/>
  <c r="D763" i="10"/>
  <c r="E762" i="10"/>
  <c r="D762" i="10"/>
  <c r="G762" i="10" s="1"/>
  <c r="E761" i="10"/>
  <c r="D761" i="10"/>
  <c r="G761" i="10" s="1"/>
  <c r="E760" i="10"/>
  <c r="D760" i="10"/>
  <c r="G760" i="10" s="1"/>
  <c r="G759" i="10"/>
  <c r="E759" i="10"/>
  <c r="D759" i="10"/>
  <c r="G758" i="10"/>
  <c r="E758" i="10"/>
  <c r="D758" i="10"/>
  <c r="G757" i="10"/>
  <c r="E757" i="10"/>
  <c r="D757" i="10"/>
  <c r="E756" i="10"/>
  <c r="D756" i="10"/>
  <c r="G756" i="10" s="1"/>
  <c r="E755" i="10"/>
  <c r="D755" i="10"/>
  <c r="G755" i="10" s="1"/>
  <c r="E754" i="10"/>
  <c r="D754" i="10"/>
  <c r="G754" i="10" s="1"/>
  <c r="G753" i="10"/>
  <c r="E753" i="10"/>
  <c r="D753" i="10"/>
  <c r="G752" i="10"/>
  <c r="E752" i="10"/>
  <c r="D752" i="10"/>
  <c r="G751" i="10"/>
  <c r="E751" i="10"/>
  <c r="D751" i="10"/>
  <c r="E750" i="10"/>
  <c r="D750" i="10"/>
  <c r="G750" i="10" s="1"/>
  <c r="E749" i="10"/>
  <c r="D749" i="10"/>
  <c r="G749" i="10" s="1"/>
  <c r="E748" i="10"/>
  <c r="D748" i="10"/>
  <c r="G748" i="10" s="1"/>
  <c r="G747" i="10"/>
  <c r="E747" i="10"/>
  <c r="D747" i="10"/>
  <c r="G746" i="10"/>
  <c r="E746" i="10"/>
  <c r="D746" i="10"/>
  <c r="E745" i="10"/>
  <c r="D745" i="10"/>
  <c r="G745" i="10" s="1"/>
  <c r="E744" i="10"/>
  <c r="D744" i="10"/>
  <c r="G744" i="10" s="1"/>
  <c r="E743" i="10"/>
  <c r="D743" i="10"/>
  <c r="G743" i="10" s="1"/>
  <c r="E742" i="10"/>
  <c r="D742" i="10"/>
  <c r="G742" i="10" s="1"/>
  <c r="G741" i="10"/>
  <c r="E741" i="10"/>
  <c r="D741" i="10"/>
  <c r="G740" i="10"/>
  <c r="E740" i="10"/>
  <c r="D740" i="10"/>
  <c r="G739" i="10"/>
  <c r="E739" i="10"/>
  <c r="D739" i="10"/>
  <c r="E738" i="10"/>
  <c r="D738" i="10"/>
  <c r="G738" i="10" s="1"/>
  <c r="E737" i="10"/>
  <c r="D737" i="10"/>
  <c r="G737" i="10" s="1"/>
  <c r="E736" i="10"/>
  <c r="D736" i="10"/>
  <c r="G736" i="10" s="1"/>
  <c r="G735" i="10"/>
  <c r="E735" i="10"/>
  <c r="D735" i="10"/>
  <c r="G734" i="10"/>
  <c r="E734" i="10"/>
  <c r="D734" i="10"/>
  <c r="E733" i="10"/>
  <c r="D733" i="10"/>
  <c r="G733" i="10" s="1"/>
  <c r="E732" i="10"/>
  <c r="D732" i="10"/>
  <c r="G732" i="10" s="1"/>
  <c r="E731" i="10"/>
  <c r="D731" i="10"/>
  <c r="G731" i="10" s="1"/>
  <c r="E730" i="10"/>
  <c r="D730" i="10"/>
  <c r="G730" i="10" s="1"/>
  <c r="G729" i="10"/>
  <c r="E729" i="10"/>
  <c r="D729" i="10"/>
  <c r="G728" i="10"/>
  <c r="E728" i="10"/>
  <c r="D728" i="10"/>
  <c r="G727" i="10"/>
  <c r="E727" i="10"/>
  <c r="D727" i="10"/>
  <c r="E726" i="10"/>
  <c r="D726" i="10"/>
  <c r="G726" i="10" s="1"/>
  <c r="E725" i="10"/>
  <c r="D725" i="10"/>
  <c r="G725" i="10" s="1"/>
  <c r="E724" i="10"/>
  <c r="D724" i="10"/>
  <c r="G724" i="10" s="1"/>
  <c r="G723" i="10"/>
  <c r="E723" i="10"/>
  <c r="D723" i="10"/>
  <c r="G722" i="10"/>
  <c r="E722" i="10"/>
  <c r="D722" i="10"/>
  <c r="E721" i="10"/>
  <c r="D721" i="10"/>
  <c r="G721" i="10" s="1"/>
  <c r="E720" i="10"/>
  <c r="D720" i="10"/>
  <c r="G720" i="10" s="1"/>
  <c r="E719" i="10"/>
  <c r="D719" i="10"/>
  <c r="G719" i="10" s="1"/>
  <c r="E718" i="10"/>
  <c r="D718" i="10"/>
  <c r="G718" i="10" s="1"/>
  <c r="G717" i="10"/>
  <c r="E717" i="10"/>
  <c r="D717" i="10"/>
  <c r="G716" i="10"/>
  <c r="E716" i="10"/>
  <c r="D716" i="10"/>
  <c r="G715" i="10"/>
  <c r="E715" i="10"/>
  <c r="D715" i="10"/>
  <c r="E714" i="10"/>
  <c r="D714" i="10"/>
  <c r="G714" i="10" s="1"/>
  <c r="E713" i="10"/>
  <c r="D713" i="10"/>
  <c r="G713" i="10" s="1"/>
  <c r="E712" i="10"/>
  <c r="D712" i="10"/>
  <c r="G712" i="10" s="1"/>
  <c r="G711" i="10"/>
  <c r="E711" i="10"/>
  <c r="D711" i="10"/>
  <c r="G710" i="10"/>
  <c r="E710" i="10"/>
  <c r="D710" i="10"/>
  <c r="E709" i="10"/>
  <c r="D709" i="10"/>
  <c r="G709" i="10" s="1"/>
  <c r="E708" i="10"/>
  <c r="D708" i="10"/>
  <c r="G708" i="10" s="1"/>
  <c r="E707" i="10"/>
  <c r="D707" i="10"/>
  <c r="G707" i="10" s="1"/>
  <c r="E706" i="10"/>
  <c r="D706" i="10"/>
  <c r="G706" i="10" s="1"/>
  <c r="G705" i="10"/>
  <c r="E705" i="10"/>
  <c r="D705" i="10"/>
  <c r="G704" i="10"/>
  <c r="E704" i="10"/>
  <c r="D704" i="10"/>
  <c r="G703" i="10"/>
  <c r="E703" i="10"/>
  <c r="D703" i="10"/>
  <c r="E702" i="10"/>
  <c r="D702" i="10"/>
  <c r="G702" i="10" s="1"/>
  <c r="E701" i="10"/>
  <c r="D701" i="10"/>
  <c r="G701" i="10" s="1"/>
  <c r="E700" i="10"/>
  <c r="D700" i="10"/>
  <c r="G700" i="10" s="1"/>
  <c r="G699" i="10"/>
  <c r="E699" i="10"/>
  <c r="D699" i="10"/>
  <c r="G698" i="10"/>
  <c r="E698" i="10"/>
  <c r="D698" i="10"/>
  <c r="E697" i="10"/>
  <c r="D697" i="10"/>
  <c r="G697" i="10" s="1"/>
  <c r="E696" i="10"/>
  <c r="D696" i="10"/>
  <c r="G696" i="10" s="1"/>
  <c r="E695" i="10"/>
  <c r="D695" i="10"/>
  <c r="G695" i="10" s="1"/>
  <c r="E694" i="10"/>
  <c r="D694" i="10"/>
  <c r="G694" i="10" s="1"/>
  <c r="G693" i="10"/>
  <c r="E693" i="10"/>
  <c r="D693" i="10"/>
  <c r="G692" i="10"/>
  <c r="E692" i="10"/>
  <c r="D692" i="10"/>
  <c r="G691" i="10"/>
  <c r="E691" i="10"/>
  <c r="D691" i="10"/>
  <c r="E690" i="10"/>
  <c r="D690" i="10"/>
  <c r="G690" i="10" s="1"/>
  <c r="E689" i="10"/>
  <c r="D689" i="10"/>
  <c r="G689" i="10" s="1"/>
  <c r="E688" i="10"/>
  <c r="D688" i="10"/>
  <c r="G688" i="10" s="1"/>
  <c r="G687" i="10"/>
  <c r="E687" i="10"/>
  <c r="D687" i="10"/>
  <c r="G686" i="10"/>
  <c r="E686" i="10"/>
  <c r="D686" i="10"/>
  <c r="G685" i="10"/>
  <c r="E685" i="10"/>
  <c r="D685" i="10"/>
  <c r="E684" i="10"/>
  <c r="D684" i="10"/>
  <c r="G684" i="10" s="1"/>
  <c r="E683" i="10"/>
  <c r="D683" i="10"/>
  <c r="G683" i="10" s="1"/>
  <c r="E682" i="10"/>
  <c r="D682" i="10"/>
  <c r="G682" i="10" s="1"/>
  <c r="G681" i="10"/>
  <c r="E681" i="10"/>
  <c r="D681" i="10"/>
  <c r="G680" i="10"/>
  <c r="E680" i="10"/>
  <c r="D680" i="10"/>
  <c r="G679" i="10"/>
  <c r="E679" i="10"/>
  <c r="D679" i="10"/>
  <c r="E678" i="10"/>
  <c r="D678" i="10"/>
  <c r="G678" i="10" s="1"/>
  <c r="E677" i="10"/>
  <c r="D677" i="10"/>
  <c r="G677" i="10" s="1"/>
  <c r="E676" i="10"/>
  <c r="D676" i="10"/>
  <c r="G676" i="10" s="1"/>
  <c r="G675" i="10"/>
  <c r="E675" i="10"/>
  <c r="D675" i="10"/>
  <c r="G674" i="10"/>
  <c r="E674" i="10"/>
  <c r="D674" i="10"/>
  <c r="G673" i="10"/>
  <c r="E673" i="10"/>
  <c r="D673" i="10"/>
  <c r="E672" i="10"/>
  <c r="D672" i="10"/>
  <c r="G672" i="10" s="1"/>
  <c r="E671" i="10"/>
  <c r="D671" i="10"/>
  <c r="G671" i="10" s="1"/>
  <c r="E670" i="10"/>
  <c r="D670" i="10"/>
  <c r="G670" i="10" s="1"/>
  <c r="G669" i="10"/>
  <c r="E669" i="10"/>
  <c r="D669" i="10"/>
  <c r="G668" i="10"/>
  <c r="E668" i="10"/>
  <c r="D668" i="10"/>
  <c r="G667" i="10"/>
  <c r="E667" i="10"/>
  <c r="D667" i="10"/>
  <c r="E666" i="10"/>
  <c r="D666" i="10"/>
  <c r="G666" i="10" s="1"/>
  <c r="E665" i="10"/>
  <c r="D665" i="10"/>
  <c r="G665" i="10" s="1"/>
  <c r="E664" i="10"/>
  <c r="D664" i="10"/>
  <c r="G664" i="10" s="1"/>
  <c r="G663" i="10"/>
  <c r="E663" i="10"/>
  <c r="D663" i="10"/>
  <c r="G662" i="10"/>
  <c r="E662" i="10"/>
  <c r="D662" i="10"/>
  <c r="G661" i="10"/>
  <c r="E661" i="10"/>
  <c r="D661" i="10"/>
  <c r="E660" i="10"/>
  <c r="D660" i="10"/>
  <c r="G660" i="10" s="1"/>
  <c r="E659" i="10"/>
  <c r="D659" i="10"/>
  <c r="G659" i="10" s="1"/>
  <c r="E658" i="10"/>
  <c r="D658" i="10"/>
  <c r="G658" i="10" s="1"/>
  <c r="G657" i="10"/>
  <c r="E657" i="10"/>
  <c r="D657" i="10"/>
  <c r="G656" i="10"/>
  <c r="E656" i="10"/>
  <c r="D656" i="10"/>
  <c r="G655" i="10"/>
  <c r="E655" i="10"/>
  <c r="D655" i="10"/>
  <c r="E654" i="10"/>
  <c r="D654" i="10"/>
  <c r="G654" i="10" s="1"/>
  <c r="E653" i="10"/>
  <c r="D653" i="10"/>
  <c r="G653" i="10" s="1"/>
  <c r="E652" i="10"/>
  <c r="D652" i="10"/>
  <c r="G652" i="10" s="1"/>
  <c r="G651" i="10"/>
  <c r="E651" i="10"/>
  <c r="D651" i="10"/>
  <c r="G650" i="10"/>
  <c r="E650" i="10"/>
  <c r="D650" i="10"/>
  <c r="G649" i="10"/>
  <c r="E649" i="10"/>
  <c r="D649" i="10"/>
  <c r="E648" i="10"/>
  <c r="D648" i="10"/>
  <c r="G648" i="10" s="1"/>
  <c r="E647" i="10"/>
  <c r="D647" i="10"/>
  <c r="G647" i="10" s="1"/>
  <c r="E646" i="10"/>
  <c r="D646" i="10"/>
  <c r="G646" i="10" s="1"/>
  <c r="G645" i="10"/>
  <c r="E645" i="10"/>
  <c r="D645" i="10"/>
  <c r="G644" i="10"/>
  <c r="E644" i="10"/>
  <c r="D644" i="10"/>
  <c r="G643" i="10"/>
  <c r="E643" i="10"/>
  <c r="D643" i="10"/>
  <c r="E642" i="10"/>
  <c r="D642" i="10"/>
  <c r="G642" i="10" s="1"/>
  <c r="E641" i="10"/>
  <c r="D641" i="10"/>
  <c r="G641" i="10" s="1"/>
  <c r="E640" i="10"/>
  <c r="D640" i="10"/>
  <c r="G640" i="10" s="1"/>
  <c r="G639" i="10"/>
  <c r="E639" i="10"/>
  <c r="D639" i="10"/>
  <c r="G638" i="10"/>
  <c r="E638" i="10"/>
  <c r="D638" i="10"/>
  <c r="G637" i="10"/>
  <c r="E637" i="10"/>
  <c r="D637" i="10"/>
  <c r="E636" i="10"/>
  <c r="D636" i="10"/>
  <c r="G636" i="10" s="1"/>
  <c r="E635" i="10"/>
  <c r="D635" i="10"/>
  <c r="G635" i="10" s="1"/>
  <c r="E634" i="10"/>
  <c r="D634" i="10"/>
  <c r="G634" i="10" s="1"/>
  <c r="G633" i="10"/>
  <c r="E633" i="10"/>
  <c r="D633" i="10"/>
  <c r="G632" i="10"/>
  <c r="E632" i="10"/>
  <c r="D632" i="10"/>
  <c r="G631" i="10"/>
  <c r="E631" i="10"/>
  <c r="D631" i="10"/>
  <c r="E630" i="10"/>
  <c r="D630" i="10"/>
  <c r="G630" i="10" s="1"/>
  <c r="E629" i="10"/>
  <c r="D629" i="10"/>
  <c r="G629" i="10" s="1"/>
  <c r="E628" i="10"/>
  <c r="D628" i="10"/>
  <c r="G628" i="10" s="1"/>
  <c r="G627" i="10"/>
  <c r="E627" i="10"/>
  <c r="D627" i="10"/>
  <c r="G626" i="10"/>
  <c r="E626" i="10"/>
  <c r="D626" i="10"/>
  <c r="G625" i="10"/>
  <c r="E625" i="10"/>
  <c r="D625" i="10"/>
  <c r="E624" i="10"/>
  <c r="D624" i="10"/>
  <c r="G624" i="10" s="1"/>
  <c r="E623" i="10"/>
  <c r="D623" i="10"/>
  <c r="G623" i="10" s="1"/>
  <c r="E622" i="10"/>
  <c r="D622" i="10"/>
  <c r="G622" i="10" s="1"/>
  <c r="G621" i="10"/>
  <c r="E621" i="10"/>
  <c r="D621" i="10"/>
  <c r="G620" i="10"/>
  <c r="E620" i="10"/>
  <c r="D620" i="10"/>
  <c r="G619" i="10"/>
  <c r="E619" i="10"/>
  <c r="D619" i="10"/>
  <c r="E618" i="10"/>
  <c r="D618" i="10"/>
  <c r="G618" i="10" s="1"/>
  <c r="E617" i="10"/>
  <c r="D617" i="10"/>
  <c r="G617" i="10" s="1"/>
  <c r="E616" i="10"/>
  <c r="D616" i="10"/>
  <c r="G616" i="10" s="1"/>
  <c r="G615" i="10"/>
  <c r="E615" i="10"/>
  <c r="D615" i="10"/>
  <c r="G614" i="10"/>
  <c r="E614" i="10"/>
  <c r="D614" i="10"/>
  <c r="G613" i="10"/>
  <c r="E613" i="10"/>
  <c r="D613" i="10"/>
  <c r="E612" i="10"/>
  <c r="D612" i="10"/>
  <c r="G612" i="10" s="1"/>
  <c r="E611" i="10"/>
  <c r="D611" i="10"/>
  <c r="G611" i="10" s="1"/>
  <c r="E610" i="10"/>
  <c r="D610" i="10"/>
  <c r="G610" i="10" s="1"/>
  <c r="G609" i="10"/>
  <c r="E609" i="10"/>
  <c r="D609" i="10"/>
  <c r="G608" i="10"/>
  <c r="E608" i="10"/>
  <c r="D608" i="10"/>
  <c r="G607" i="10"/>
  <c r="E607" i="10"/>
  <c r="D607" i="10"/>
  <c r="E606" i="10"/>
  <c r="D606" i="10"/>
  <c r="G606" i="10" s="1"/>
  <c r="E605" i="10"/>
  <c r="D605" i="10"/>
  <c r="G605" i="10" s="1"/>
  <c r="E604" i="10"/>
  <c r="D604" i="10"/>
  <c r="G604" i="10" s="1"/>
  <c r="G603" i="10"/>
  <c r="E603" i="10"/>
  <c r="D603" i="10"/>
  <c r="G602" i="10"/>
  <c r="E602" i="10"/>
  <c r="D602" i="10"/>
  <c r="G601" i="10"/>
  <c r="E601" i="10"/>
  <c r="D601" i="10"/>
  <c r="E600" i="10"/>
  <c r="D600" i="10"/>
  <c r="G600" i="10" s="1"/>
  <c r="E599" i="10"/>
  <c r="D599" i="10"/>
  <c r="G599" i="10" s="1"/>
  <c r="E598" i="10"/>
  <c r="D598" i="10"/>
  <c r="G598" i="10" s="1"/>
  <c r="G597" i="10"/>
  <c r="E597" i="10"/>
  <c r="D597" i="10"/>
  <c r="G596" i="10"/>
  <c r="E596" i="10"/>
  <c r="D596" i="10"/>
  <c r="G595" i="10"/>
  <c r="E595" i="10"/>
  <c r="D595" i="10"/>
  <c r="E594" i="10"/>
  <c r="D594" i="10"/>
  <c r="G594" i="10" s="1"/>
  <c r="E593" i="10"/>
  <c r="D593" i="10"/>
  <c r="G593" i="10" s="1"/>
  <c r="E592" i="10"/>
  <c r="D592" i="10"/>
  <c r="G592" i="10" s="1"/>
  <c r="G591" i="10"/>
  <c r="E591" i="10"/>
  <c r="D591" i="10"/>
  <c r="G590" i="10"/>
  <c r="E590" i="10"/>
  <c r="D590" i="10"/>
  <c r="G589" i="10"/>
  <c r="E589" i="10"/>
  <c r="D589" i="10"/>
  <c r="E588" i="10"/>
  <c r="D588" i="10"/>
  <c r="G588" i="10" s="1"/>
  <c r="E587" i="10"/>
  <c r="D587" i="10"/>
  <c r="G587" i="10" s="1"/>
  <c r="E586" i="10"/>
  <c r="D586" i="10"/>
  <c r="G586" i="10" s="1"/>
  <c r="G585" i="10"/>
  <c r="E585" i="10"/>
  <c r="D585" i="10"/>
  <c r="G584" i="10"/>
  <c r="E584" i="10"/>
  <c r="D584" i="10"/>
  <c r="G583" i="10"/>
  <c r="E583" i="10"/>
  <c r="D583" i="10"/>
  <c r="E582" i="10"/>
  <c r="D582" i="10"/>
  <c r="G582" i="10" s="1"/>
  <c r="E581" i="10"/>
  <c r="D581" i="10"/>
  <c r="G581" i="10" s="1"/>
  <c r="E580" i="10"/>
  <c r="D580" i="10"/>
  <c r="G580" i="10" s="1"/>
  <c r="G579" i="10"/>
  <c r="E579" i="10"/>
  <c r="D579" i="10"/>
  <c r="G578" i="10"/>
  <c r="E578" i="10"/>
  <c r="D578" i="10"/>
  <c r="G577" i="10"/>
  <c r="E577" i="10"/>
  <c r="D577" i="10"/>
  <c r="E576" i="10"/>
  <c r="D576" i="10"/>
  <c r="G576" i="10" s="1"/>
  <c r="E575" i="10"/>
  <c r="D575" i="10"/>
  <c r="G575" i="10" s="1"/>
  <c r="E574" i="10"/>
  <c r="D574" i="10"/>
  <c r="G574" i="10" s="1"/>
  <c r="G573" i="10"/>
  <c r="E573" i="10"/>
  <c r="D573" i="10"/>
  <c r="G572" i="10"/>
  <c r="E572" i="10"/>
  <c r="D572" i="10"/>
  <c r="G571" i="10"/>
  <c r="E571" i="10"/>
  <c r="D571" i="10"/>
  <c r="E570" i="10"/>
  <c r="D570" i="10"/>
  <c r="G570" i="10" s="1"/>
  <c r="E569" i="10"/>
  <c r="D569" i="10"/>
  <c r="G569" i="10" s="1"/>
  <c r="E568" i="10"/>
  <c r="D568" i="10"/>
  <c r="G568" i="10" s="1"/>
  <c r="G567" i="10"/>
  <c r="E567" i="10"/>
  <c r="D567" i="10"/>
  <c r="G566" i="10"/>
  <c r="E566" i="10"/>
  <c r="D566" i="10"/>
  <c r="G565" i="10"/>
  <c r="E565" i="10"/>
  <c r="D565" i="10"/>
  <c r="E564" i="10"/>
  <c r="D564" i="10"/>
  <c r="G564" i="10" s="1"/>
  <c r="E563" i="10"/>
  <c r="D563" i="10"/>
  <c r="G563" i="10" s="1"/>
  <c r="E562" i="10"/>
  <c r="D562" i="10"/>
  <c r="G562" i="10" s="1"/>
  <c r="G561" i="10"/>
  <c r="E561" i="10"/>
  <c r="D561" i="10"/>
  <c r="G560" i="10"/>
  <c r="E560" i="10"/>
  <c r="D560" i="10"/>
  <c r="G559" i="10"/>
  <c r="E559" i="10"/>
  <c r="D559" i="10"/>
  <c r="E558" i="10"/>
  <c r="D558" i="10"/>
  <c r="G558" i="10" s="1"/>
  <c r="E557" i="10"/>
  <c r="D557" i="10"/>
  <c r="G557" i="10" s="1"/>
  <c r="E556" i="10"/>
  <c r="D556" i="10"/>
  <c r="G556" i="10" s="1"/>
  <c r="G555" i="10"/>
  <c r="E555" i="10"/>
  <c r="D555" i="10"/>
  <c r="G554" i="10"/>
  <c r="E554" i="10"/>
  <c r="D554" i="10"/>
  <c r="G553" i="10"/>
  <c r="E553" i="10"/>
  <c r="D553" i="10"/>
  <c r="E552" i="10"/>
  <c r="D552" i="10"/>
  <c r="G552" i="10" s="1"/>
  <c r="E551" i="10"/>
  <c r="D551" i="10"/>
  <c r="G551" i="10" s="1"/>
  <c r="E550" i="10"/>
  <c r="D550" i="10"/>
  <c r="G550" i="10" s="1"/>
  <c r="G549" i="10"/>
  <c r="E549" i="10"/>
  <c r="D549" i="10"/>
  <c r="G548" i="10"/>
  <c r="E548" i="10"/>
  <c r="D548" i="10"/>
  <c r="G547" i="10"/>
  <c r="E547" i="10"/>
  <c r="D547" i="10"/>
  <c r="E546" i="10"/>
  <c r="D546" i="10"/>
  <c r="G546" i="10" s="1"/>
  <c r="E545" i="10"/>
  <c r="D545" i="10"/>
  <c r="G545" i="10" s="1"/>
  <c r="E544" i="10"/>
  <c r="D544" i="10"/>
  <c r="G544" i="10" s="1"/>
  <c r="G543" i="10"/>
  <c r="E543" i="10"/>
  <c r="D543" i="10"/>
  <c r="G542" i="10"/>
  <c r="E542" i="10"/>
  <c r="D542" i="10"/>
  <c r="G541" i="10"/>
  <c r="E541" i="10"/>
  <c r="D541" i="10"/>
  <c r="E540" i="10"/>
  <c r="D540" i="10"/>
  <c r="G540" i="10" s="1"/>
  <c r="E539" i="10"/>
  <c r="D539" i="10"/>
  <c r="G539" i="10" s="1"/>
  <c r="E538" i="10"/>
  <c r="D538" i="10"/>
  <c r="G538" i="10" s="1"/>
  <c r="G537" i="10"/>
  <c r="E537" i="10"/>
  <c r="D537" i="10"/>
  <c r="G536" i="10"/>
  <c r="E536" i="10"/>
  <c r="D536" i="10"/>
  <c r="G535" i="10"/>
  <c r="E535" i="10"/>
  <c r="D535" i="10"/>
  <c r="E534" i="10"/>
  <c r="D534" i="10"/>
  <c r="G534" i="10" s="1"/>
  <c r="E533" i="10"/>
  <c r="D533" i="10"/>
  <c r="G533" i="10" s="1"/>
  <c r="E532" i="10"/>
  <c r="D532" i="10"/>
  <c r="G532" i="10" s="1"/>
  <c r="G531" i="10"/>
  <c r="E531" i="10"/>
  <c r="D531" i="10"/>
  <c r="G530" i="10"/>
  <c r="E530" i="10"/>
  <c r="D530" i="10"/>
  <c r="G529" i="10"/>
  <c r="E529" i="10"/>
  <c r="D529" i="10"/>
  <c r="E528" i="10"/>
  <c r="D528" i="10"/>
  <c r="G528" i="10" s="1"/>
  <c r="E527" i="10"/>
  <c r="D527" i="10"/>
  <c r="G527" i="10" s="1"/>
  <c r="E526" i="10"/>
  <c r="D526" i="10"/>
  <c r="G526" i="10" s="1"/>
  <c r="G525" i="10"/>
  <c r="E525" i="10"/>
  <c r="D525" i="10"/>
  <c r="G524" i="10"/>
  <c r="E524" i="10"/>
  <c r="D524" i="10"/>
  <c r="G523" i="10"/>
  <c r="E523" i="10"/>
  <c r="D523" i="10"/>
  <c r="E522" i="10"/>
  <c r="D522" i="10"/>
  <c r="G522" i="10" s="1"/>
  <c r="E521" i="10"/>
  <c r="D521" i="10"/>
  <c r="G521" i="10" s="1"/>
  <c r="E520" i="10"/>
  <c r="D520" i="10"/>
  <c r="G520" i="10" s="1"/>
  <c r="E519" i="10"/>
  <c r="D519" i="10"/>
  <c r="G519" i="10" s="1"/>
  <c r="G518" i="10"/>
  <c r="E518" i="10"/>
  <c r="D518" i="10"/>
  <c r="G517" i="10"/>
  <c r="E517" i="10"/>
  <c r="D517" i="10"/>
  <c r="E516" i="10"/>
  <c r="D516" i="10"/>
  <c r="G516" i="10" s="1"/>
  <c r="E515" i="10"/>
  <c r="D515" i="10"/>
  <c r="G515" i="10" s="1"/>
  <c r="E514" i="10"/>
  <c r="D514" i="10"/>
  <c r="G514" i="10" s="1"/>
  <c r="G513" i="10"/>
  <c r="E513" i="10"/>
  <c r="D513" i="10"/>
  <c r="G512" i="10"/>
  <c r="E512" i="10"/>
  <c r="D512" i="10"/>
  <c r="G511" i="10"/>
  <c r="E511" i="10"/>
  <c r="D511" i="10"/>
  <c r="E510" i="10"/>
  <c r="D510" i="10"/>
  <c r="G510" i="10" s="1"/>
  <c r="E509" i="10"/>
  <c r="D509" i="10"/>
  <c r="G509" i="10" s="1"/>
  <c r="E508" i="10"/>
  <c r="D508" i="10"/>
  <c r="G508" i="10" s="1"/>
  <c r="E507" i="10"/>
  <c r="D507" i="10"/>
  <c r="G507" i="10" s="1"/>
  <c r="G506" i="10"/>
  <c r="E506" i="10"/>
  <c r="D506" i="10"/>
  <c r="G505" i="10"/>
  <c r="E505" i="10"/>
  <c r="D505" i="10"/>
  <c r="G504" i="10"/>
  <c r="E504" i="10"/>
  <c r="D504" i="10"/>
  <c r="E503" i="10"/>
  <c r="D503" i="10"/>
  <c r="G503" i="10" s="1"/>
  <c r="E502" i="10"/>
  <c r="D502" i="10"/>
  <c r="G502" i="10" s="1"/>
  <c r="G501" i="10"/>
  <c r="E501" i="10"/>
  <c r="D501" i="10"/>
  <c r="G500" i="10"/>
  <c r="E500" i="10"/>
  <c r="D500" i="10"/>
  <c r="G499" i="10"/>
  <c r="E499" i="10"/>
  <c r="D499" i="10"/>
  <c r="E498" i="10"/>
  <c r="D498" i="10"/>
  <c r="G498" i="10" s="1"/>
  <c r="E497" i="10"/>
  <c r="D497" i="10"/>
  <c r="G497" i="10" s="1"/>
  <c r="E496" i="10"/>
  <c r="D496" i="10"/>
  <c r="G496" i="10" s="1"/>
  <c r="E495" i="10"/>
  <c r="D495" i="10"/>
  <c r="G495" i="10" s="1"/>
  <c r="G494" i="10"/>
  <c r="E494" i="10"/>
  <c r="D494" i="10"/>
  <c r="G493" i="10"/>
  <c r="E493" i="10"/>
  <c r="D493" i="10"/>
  <c r="E492" i="10"/>
  <c r="D492" i="10"/>
  <c r="G492" i="10" s="1"/>
  <c r="E491" i="10"/>
  <c r="D491" i="10"/>
  <c r="G491" i="10" s="1"/>
  <c r="E490" i="10"/>
  <c r="D490" i="10"/>
  <c r="G490" i="10" s="1"/>
  <c r="G489" i="10"/>
  <c r="E489" i="10"/>
  <c r="D489" i="10"/>
  <c r="G488" i="10"/>
  <c r="E488" i="10"/>
  <c r="D488" i="10"/>
  <c r="G487" i="10"/>
  <c r="E487" i="10"/>
  <c r="D487" i="10"/>
  <c r="E486" i="10"/>
  <c r="D486" i="10"/>
  <c r="G486" i="10" s="1"/>
  <c r="E485" i="10"/>
  <c r="D485" i="10"/>
  <c r="G485" i="10" s="1"/>
  <c r="E484" i="10"/>
  <c r="D484" i="10"/>
  <c r="G484" i="10" s="1"/>
  <c r="E483" i="10"/>
  <c r="D483" i="10"/>
  <c r="G483" i="10" s="1"/>
  <c r="G482" i="10"/>
  <c r="E482" i="10"/>
  <c r="D482" i="10"/>
  <c r="G481" i="10"/>
  <c r="E481" i="10"/>
  <c r="D481" i="10"/>
  <c r="E480" i="10"/>
  <c r="D480" i="10"/>
  <c r="G480" i="10" s="1"/>
  <c r="E479" i="10"/>
  <c r="D479" i="10"/>
  <c r="G479" i="10" s="1"/>
  <c r="E478" i="10"/>
  <c r="D478" i="10"/>
  <c r="G478" i="10" s="1"/>
  <c r="G477" i="10"/>
  <c r="E477" i="10"/>
  <c r="D477" i="10"/>
  <c r="G476" i="10"/>
  <c r="E476" i="10"/>
  <c r="D476" i="10"/>
  <c r="G475" i="10"/>
  <c r="E475" i="10"/>
  <c r="D475" i="10"/>
  <c r="G474" i="10"/>
  <c r="E474" i="10"/>
  <c r="D474" i="10"/>
  <c r="E473" i="10"/>
  <c r="D473" i="10"/>
  <c r="G473" i="10" s="1"/>
  <c r="E472" i="10"/>
  <c r="D472" i="10"/>
  <c r="G472" i="10" s="1"/>
  <c r="G471" i="10"/>
  <c r="E471" i="10"/>
  <c r="D471" i="10"/>
  <c r="G470" i="10"/>
  <c r="E470" i="10"/>
  <c r="D470" i="10"/>
  <c r="G469" i="10"/>
  <c r="E469" i="10"/>
  <c r="D469" i="10"/>
  <c r="G468" i="10"/>
  <c r="E468" i="10"/>
  <c r="D468" i="10"/>
  <c r="E467" i="10"/>
  <c r="D467" i="10"/>
  <c r="G467" i="10" s="1"/>
  <c r="E466" i="10"/>
  <c r="D466" i="10"/>
  <c r="G466" i="10" s="1"/>
  <c r="G465" i="10"/>
  <c r="E465" i="10"/>
  <c r="D465" i="10"/>
  <c r="G464" i="10"/>
  <c r="E464" i="10"/>
  <c r="D464" i="10"/>
  <c r="G463" i="10"/>
  <c r="E463" i="10"/>
  <c r="D463" i="10"/>
  <c r="G462" i="10"/>
  <c r="E462" i="10"/>
  <c r="D462" i="10"/>
  <c r="E461" i="10"/>
  <c r="D461" i="10"/>
  <c r="G461" i="10" s="1"/>
  <c r="E460" i="10"/>
  <c r="D460" i="10"/>
  <c r="G460" i="10" s="1"/>
  <c r="E459" i="10"/>
  <c r="D459" i="10"/>
  <c r="G459" i="10" s="1"/>
  <c r="E458" i="10"/>
  <c r="D458" i="10"/>
  <c r="G458" i="10" s="1"/>
  <c r="G457" i="10"/>
  <c r="E457" i="10"/>
  <c r="D457" i="10"/>
  <c r="G456" i="10"/>
  <c r="E456" i="10"/>
  <c r="D456" i="10"/>
  <c r="G455" i="10"/>
  <c r="E455" i="10"/>
  <c r="D455" i="10"/>
  <c r="E454" i="10"/>
  <c r="D454" i="10"/>
  <c r="G454" i="10" s="1"/>
  <c r="G453" i="10"/>
  <c r="E453" i="10"/>
  <c r="D453" i="10"/>
  <c r="G452" i="10"/>
  <c r="E452" i="10"/>
  <c r="D452" i="10"/>
  <c r="G451" i="10"/>
  <c r="E451" i="10"/>
  <c r="D451" i="10"/>
  <c r="E450" i="10"/>
  <c r="D450" i="10"/>
  <c r="G450" i="10" s="1"/>
  <c r="G449" i="10"/>
  <c r="E449" i="10"/>
  <c r="D449" i="10"/>
  <c r="E448" i="10"/>
  <c r="D448" i="10"/>
  <c r="G448" i="10" s="1"/>
  <c r="E447" i="10"/>
  <c r="D447" i="10"/>
  <c r="G447" i="10" s="1"/>
  <c r="G446" i="10"/>
  <c r="E446" i="10"/>
  <c r="D446" i="10"/>
  <c r="G445" i="10"/>
  <c r="E445" i="10"/>
  <c r="D445" i="10"/>
  <c r="G444" i="10"/>
  <c r="E444" i="10"/>
  <c r="D444" i="10"/>
  <c r="E443" i="10"/>
  <c r="D443" i="10"/>
  <c r="G443" i="10" s="1"/>
  <c r="E442" i="10"/>
  <c r="D442" i="10"/>
  <c r="G442" i="10" s="1"/>
  <c r="G441" i="10"/>
  <c r="E441" i="10"/>
  <c r="D441" i="10"/>
  <c r="G440" i="10"/>
  <c r="E440" i="10"/>
  <c r="D440" i="10"/>
  <c r="G439" i="10"/>
  <c r="E439" i="10"/>
  <c r="D439" i="10"/>
  <c r="E438" i="10"/>
  <c r="D438" i="10"/>
  <c r="G438" i="10" s="1"/>
  <c r="E437" i="10"/>
  <c r="D437" i="10"/>
  <c r="G437" i="10" s="1"/>
  <c r="G436" i="10"/>
  <c r="E436" i="10"/>
  <c r="D436" i="10"/>
  <c r="G435" i="10"/>
  <c r="E435" i="10"/>
  <c r="D435" i="10"/>
  <c r="G434" i="10"/>
  <c r="E434" i="10"/>
  <c r="D434" i="10"/>
  <c r="E433" i="10"/>
  <c r="D433" i="10"/>
  <c r="G433" i="10" s="1"/>
  <c r="G432" i="10"/>
  <c r="E432" i="10"/>
  <c r="D432" i="10"/>
  <c r="E431" i="10"/>
  <c r="D431" i="10"/>
  <c r="G431" i="10" s="1"/>
  <c r="G430" i="10"/>
  <c r="E430" i="10"/>
  <c r="D430" i="10"/>
  <c r="E429" i="10"/>
  <c r="D429" i="10"/>
  <c r="G429" i="10" s="1"/>
  <c r="G428" i="10"/>
  <c r="E428" i="10"/>
  <c r="D428" i="10"/>
  <c r="E427" i="10"/>
  <c r="D427" i="10"/>
  <c r="G427" i="10" s="1"/>
  <c r="G426" i="10"/>
  <c r="E426" i="10"/>
  <c r="D426" i="10"/>
  <c r="E425" i="10"/>
  <c r="D425" i="10"/>
  <c r="G425" i="10" s="1"/>
  <c r="G424" i="10"/>
  <c r="E424" i="10"/>
  <c r="D424" i="10"/>
  <c r="G423" i="10"/>
  <c r="E423" i="10"/>
  <c r="D423" i="10"/>
  <c r="G422" i="10"/>
  <c r="E422" i="10"/>
  <c r="D422" i="10"/>
  <c r="E421" i="10"/>
  <c r="D421" i="10"/>
  <c r="G421" i="10" s="1"/>
  <c r="G420" i="10"/>
  <c r="E420" i="10"/>
  <c r="D420" i="10"/>
  <c r="E419" i="10"/>
  <c r="D419" i="10"/>
  <c r="G419" i="10" s="1"/>
  <c r="G418" i="10"/>
  <c r="E418" i="10"/>
  <c r="D418" i="10"/>
  <c r="E417" i="10"/>
  <c r="D417" i="10"/>
  <c r="G417" i="10" s="1"/>
  <c r="G416" i="10"/>
  <c r="E416" i="10"/>
  <c r="D416" i="10"/>
  <c r="E415" i="10"/>
  <c r="D415" i="10"/>
  <c r="G415" i="10" s="1"/>
  <c r="G414" i="10"/>
  <c r="E414" i="10"/>
  <c r="D414" i="10"/>
  <c r="E413" i="10"/>
  <c r="D413" i="10"/>
  <c r="G413" i="10" s="1"/>
  <c r="G412" i="10"/>
  <c r="E412" i="10"/>
  <c r="D412" i="10"/>
  <c r="G411" i="10"/>
  <c r="E411" i="10"/>
  <c r="D411" i="10"/>
  <c r="G410" i="10"/>
  <c r="E410" i="10"/>
  <c r="D410" i="10"/>
  <c r="E409" i="10"/>
  <c r="D409" i="10"/>
  <c r="G409" i="10" s="1"/>
  <c r="G408" i="10"/>
  <c r="E408" i="10"/>
  <c r="D408" i="10"/>
  <c r="E407" i="10"/>
  <c r="D407" i="10"/>
  <c r="G407" i="10" s="1"/>
  <c r="G406" i="10"/>
  <c r="E406" i="10"/>
  <c r="D406" i="10"/>
  <c r="E405" i="10"/>
  <c r="D405" i="10"/>
  <c r="G405" i="10" s="1"/>
  <c r="G404" i="10"/>
  <c r="E404" i="10"/>
  <c r="D404" i="10"/>
  <c r="E403" i="10"/>
  <c r="D403" i="10"/>
  <c r="G403" i="10" s="1"/>
  <c r="G402" i="10"/>
  <c r="E402" i="10"/>
  <c r="D402" i="10"/>
  <c r="E401" i="10"/>
  <c r="D401" i="10"/>
  <c r="G401" i="10" s="1"/>
  <c r="G400" i="10"/>
  <c r="E400" i="10"/>
  <c r="D400" i="10"/>
  <c r="G399" i="10"/>
  <c r="E399" i="10"/>
  <c r="D399" i="10"/>
  <c r="G398" i="10"/>
  <c r="E398" i="10"/>
  <c r="D398" i="10"/>
  <c r="E397" i="10"/>
  <c r="D397" i="10"/>
  <c r="G397" i="10" s="1"/>
  <c r="G396" i="10"/>
  <c r="E396" i="10"/>
  <c r="D396" i="10"/>
  <c r="E395" i="10"/>
  <c r="D395" i="10"/>
  <c r="G395" i="10" s="1"/>
  <c r="G394" i="10"/>
  <c r="E394" i="10"/>
  <c r="D394" i="10"/>
  <c r="E393" i="10"/>
  <c r="D393" i="10"/>
  <c r="G393" i="10" s="1"/>
  <c r="G392" i="10"/>
  <c r="E392" i="10"/>
  <c r="D392" i="10"/>
  <c r="E391" i="10"/>
  <c r="D391" i="10"/>
  <c r="G391" i="10" s="1"/>
  <c r="G390" i="10"/>
  <c r="E390" i="10"/>
  <c r="D390" i="10"/>
  <c r="E389" i="10"/>
  <c r="D389" i="10"/>
  <c r="G389" i="10" s="1"/>
  <c r="G388" i="10"/>
  <c r="E388" i="10"/>
  <c r="D388" i="10"/>
  <c r="G387" i="10"/>
  <c r="E387" i="10"/>
  <c r="D387" i="10"/>
  <c r="G386" i="10"/>
  <c r="E386" i="10"/>
  <c r="D386" i="10"/>
  <c r="E385" i="10"/>
  <c r="D385" i="10"/>
  <c r="G385" i="10" s="1"/>
  <c r="G384" i="10"/>
  <c r="E384" i="10"/>
  <c r="D384" i="10"/>
  <c r="E383" i="10"/>
  <c r="D383" i="10"/>
  <c r="G383" i="10" s="1"/>
  <c r="G382" i="10"/>
  <c r="E382" i="10"/>
  <c r="D382" i="10"/>
  <c r="E381" i="10"/>
  <c r="D381" i="10"/>
  <c r="G381" i="10" s="1"/>
  <c r="G380" i="10"/>
  <c r="E380" i="10"/>
  <c r="D380" i="10"/>
  <c r="E379" i="10"/>
  <c r="D379" i="10"/>
  <c r="G379" i="10" s="1"/>
  <c r="G378" i="10"/>
  <c r="E378" i="10"/>
  <c r="D378" i="10"/>
  <c r="E377" i="10"/>
  <c r="D377" i="10"/>
  <c r="G377" i="10" s="1"/>
  <c r="G376" i="10"/>
  <c r="E376" i="10"/>
  <c r="D376" i="10"/>
  <c r="G375" i="10"/>
  <c r="E375" i="10"/>
  <c r="D375" i="10"/>
  <c r="G374" i="10"/>
  <c r="E374" i="10"/>
  <c r="D374" i="10"/>
  <c r="E373" i="10"/>
  <c r="D373" i="10"/>
  <c r="G373" i="10" s="1"/>
  <c r="G372" i="10"/>
  <c r="E372" i="10"/>
  <c r="D372" i="10"/>
  <c r="E371" i="10"/>
  <c r="D371" i="10"/>
  <c r="G371" i="10" s="1"/>
  <c r="G370" i="10"/>
  <c r="E370" i="10"/>
  <c r="D370" i="10"/>
  <c r="E369" i="10"/>
  <c r="D369" i="10"/>
  <c r="G369" i="10" s="1"/>
  <c r="G368" i="10"/>
  <c r="E368" i="10"/>
  <c r="D368" i="10"/>
  <c r="E367" i="10"/>
  <c r="D367" i="10"/>
  <c r="G367" i="10" s="1"/>
  <c r="G366" i="10"/>
  <c r="E366" i="10"/>
  <c r="D366" i="10"/>
  <c r="E365" i="10"/>
  <c r="D365" i="10"/>
  <c r="G365" i="10" s="1"/>
  <c r="G364" i="10"/>
  <c r="E364" i="10"/>
  <c r="D364" i="10"/>
  <c r="G363" i="10"/>
  <c r="E363" i="10"/>
  <c r="D363" i="10"/>
  <c r="G362" i="10"/>
  <c r="E362" i="10"/>
  <c r="D362" i="10"/>
  <c r="E361" i="10"/>
  <c r="D361" i="10"/>
  <c r="G361" i="10" s="1"/>
  <c r="G360" i="10"/>
  <c r="E360" i="10"/>
  <c r="D360" i="10"/>
  <c r="E359" i="10"/>
  <c r="D359" i="10"/>
  <c r="G359" i="10" s="1"/>
  <c r="G358" i="10"/>
  <c r="E358" i="10"/>
  <c r="D358" i="10"/>
  <c r="E357" i="10"/>
  <c r="D357" i="10"/>
  <c r="G357" i="10" s="1"/>
  <c r="G356" i="10"/>
  <c r="E356" i="10"/>
  <c r="D356" i="10"/>
  <c r="E355" i="10"/>
  <c r="D355" i="10"/>
  <c r="G355" i="10" s="1"/>
  <c r="G354" i="10"/>
  <c r="E354" i="10"/>
  <c r="D354" i="10"/>
  <c r="E353" i="10"/>
  <c r="D353" i="10"/>
  <c r="G353" i="10" s="1"/>
  <c r="G352" i="10"/>
  <c r="E352" i="10"/>
  <c r="D352" i="10"/>
  <c r="G351" i="10"/>
  <c r="E351" i="10"/>
  <c r="D351" i="10"/>
  <c r="G350" i="10"/>
  <c r="E350" i="10"/>
  <c r="D350" i="10"/>
  <c r="E349" i="10"/>
  <c r="D349" i="10"/>
  <c r="G349" i="10" s="1"/>
  <c r="G348" i="10"/>
  <c r="E348" i="10"/>
  <c r="D348" i="10"/>
  <c r="E347" i="10"/>
  <c r="D347" i="10"/>
  <c r="G347" i="10" s="1"/>
  <c r="G346" i="10"/>
  <c r="E346" i="10"/>
  <c r="D346" i="10"/>
  <c r="E345" i="10"/>
  <c r="D345" i="10"/>
  <c r="G345" i="10" s="1"/>
  <c r="G344" i="10"/>
  <c r="E344" i="10"/>
  <c r="D344" i="10"/>
  <c r="E343" i="10"/>
  <c r="D343" i="10"/>
  <c r="G343" i="10" s="1"/>
  <c r="G342" i="10"/>
  <c r="E342" i="10"/>
  <c r="D342" i="10"/>
  <c r="E341" i="10"/>
  <c r="D341" i="10"/>
  <c r="G341" i="10" s="1"/>
  <c r="G340" i="10"/>
  <c r="E340" i="10"/>
  <c r="D340" i="10"/>
  <c r="G339" i="10"/>
  <c r="E339" i="10"/>
  <c r="D339" i="10"/>
  <c r="G338" i="10"/>
  <c r="E338" i="10"/>
  <c r="D338" i="10"/>
  <c r="E337" i="10"/>
  <c r="D337" i="10"/>
  <c r="G337" i="10" s="1"/>
  <c r="G336" i="10"/>
  <c r="E336" i="10"/>
  <c r="D336" i="10"/>
  <c r="E335" i="10"/>
  <c r="D335" i="10"/>
  <c r="G335" i="10" s="1"/>
  <c r="G334" i="10"/>
  <c r="E334" i="10"/>
  <c r="D334" i="10"/>
  <c r="E333" i="10"/>
  <c r="D333" i="10"/>
  <c r="G333" i="10" s="1"/>
  <c r="G332" i="10"/>
  <c r="E332" i="10"/>
  <c r="D332" i="10"/>
  <c r="E331" i="10"/>
  <c r="D331" i="10"/>
  <c r="G331" i="10" s="1"/>
  <c r="G330" i="10"/>
  <c r="E330" i="10"/>
  <c r="D330" i="10"/>
  <c r="E329" i="10"/>
  <c r="D329" i="10"/>
  <c r="G329" i="10" s="1"/>
  <c r="G328" i="10"/>
  <c r="E328" i="10"/>
  <c r="D328" i="10"/>
  <c r="G327" i="10"/>
  <c r="E327" i="10"/>
  <c r="D327" i="10"/>
  <c r="G326" i="10"/>
  <c r="E326" i="10"/>
  <c r="D326" i="10"/>
  <c r="E325" i="10"/>
  <c r="D325" i="10"/>
  <c r="G325" i="10" s="1"/>
  <c r="G324" i="10"/>
  <c r="E324" i="10"/>
  <c r="D324" i="10"/>
  <c r="E323" i="10"/>
  <c r="D323" i="10"/>
  <c r="G323" i="10" s="1"/>
  <c r="G322" i="10"/>
  <c r="E322" i="10"/>
  <c r="D322" i="10"/>
  <c r="E321" i="10"/>
  <c r="D321" i="10"/>
  <c r="G321" i="10" s="1"/>
  <c r="G320" i="10"/>
  <c r="E320" i="10"/>
  <c r="D320" i="10"/>
  <c r="E319" i="10"/>
  <c r="D319" i="10"/>
  <c r="G319" i="10" s="1"/>
  <c r="E318" i="10"/>
  <c r="D318" i="10"/>
  <c r="G318" i="10" s="1"/>
  <c r="E317" i="10"/>
  <c r="D317" i="10"/>
  <c r="G317" i="10" s="1"/>
  <c r="G316" i="10"/>
  <c r="E316" i="10"/>
  <c r="D316" i="10"/>
  <c r="G315" i="10"/>
  <c r="E315" i="10"/>
  <c r="D315" i="10"/>
  <c r="G314" i="10"/>
  <c r="E314" i="10"/>
  <c r="D314" i="10"/>
  <c r="E313" i="10"/>
  <c r="D313" i="10"/>
  <c r="G313" i="10" s="1"/>
  <c r="G312" i="10"/>
  <c r="E312" i="10"/>
  <c r="D312" i="10"/>
  <c r="E311" i="10"/>
  <c r="D311" i="10"/>
  <c r="G311" i="10" s="1"/>
  <c r="G310" i="10"/>
  <c r="E310" i="10"/>
  <c r="D310" i="10"/>
  <c r="E309" i="10"/>
  <c r="D309" i="10"/>
  <c r="G309" i="10" s="1"/>
  <c r="G308" i="10"/>
  <c r="E308" i="10"/>
  <c r="D308" i="10"/>
  <c r="E307" i="10"/>
  <c r="D307" i="10"/>
  <c r="G307" i="10" s="1"/>
  <c r="E306" i="10"/>
  <c r="D306" i="10"/>
  <c r="G306" i="10" s="1"/>
  <c r="E305" i="10"/>
  <c r="D305" i="10"/>
  <c r="G305" i="10" s="1"/>
  <c r="G304" i="10"/>
  <c r="E304" i="10"/>
  <c r="D304" i="10"/>
  <c r="G303" i="10"/>
  <c r="E303" i="10"/>
  <c r="D303" i="10"/>
  <c r="G302" i="10"/>
  <c r="E302" i="10"/>
  <c r="D302" i="10"/>
  <c r="E301" i="10"/>
  <c r="D301" i="10"/>
  <c r="G301" i="10" s="1"/>
  <c r="G300" i="10"/>
  <c r="E300" i="10"/>
  <c r="D300" i="10"/>
  <c r="E299" i="10"/>
  <c r="D299" i="10"/>
  <c r="G299" i="10" s="1"/>
  <c r="G298" i="10"/>
  <c r="E298" i="10"/>
  <c r="D298" i="10"/>
  <c r="E297" i="10"/>
  <c r="D297" i="10"/>
  <c r="G297" i="10" s="1"/>
  <c r="G296" i="10"/>
  <c r="E296" i="10"/>
  <c r="D296" i="10"/>
  <c r="E295" i="10"/>
  <c r="D295" i="10"/>
  <c r="G295" i="10" s="1"/>
  <c r="E294" i="10"/>
  <c r="D294" i="10"/>
  <c r="G294" i="10" s="1"/>
  <c r="E293" i="10"/>
  <c r="D293" i="10"/>
  <c r="G293" i="10" s="1"/>
  <c r="G292" i="10"/>
  <c r="E292" i="10"/>
  <c r="D292" i="10"/>
  <c r="G291" i="10"/>
  <c r="E291" i="10"/>
  <c r="D291" i="10"/>
  <c r="E290" i="10"/>
  <c r="D290" i="10"/>
  <c r="G290" i="10" s="1"/>
  <c r="E289" i="10"/>
  <c r="D289" i="10"/>
  <c r="G289" i="10" s="1"/>
  <c r="G288" i="10"/>
  <c r="E288" i="10"/>
  <c r="D288" i="10"/>
  <c r="E287" i="10"/>
  <c r="D287" i="10"/>
  <c r="G287" i="10" s="1"/>
  <c r="G286" i="10"/>
  <c r="E286" i="10"/>
  <c r="D286" i="10"/>
  <c r="E285" i="10"/>
  <c r="D285" i="10"/>
  <c r="G285" i="10" s="1"/>
  <c r="E284" i="10"/>
  <c r="D284" i="10"/>
  <c r="G284" i="10" s="1"/>
  <c r="E283" i="10"/>
  <c r="D283" i="10"/>
  <c r="G283" i="10" s="1"/>
  <c r="G282" i="10"/>
  <c r="E282" i="10"/>
  <c r="D282" i="10"/>
  <c r="E281" i="10"/>
  <c r="D281" i="10"/>
  <c r="G281" i="10" s="1"/>
  <c r="G280" i="10"/>
  <c r="E280" i="10"/>
  <c r="D280" i="10"/>
  <c r="G279" i="10"/>
  <c r="E279" i="10"/>
  <c r="D279" i="10"/>
  <c r="E278" i="10"/>
  <c r="D278" i="10"/>
  <c r="G278" i="10" s="1"/>
  <c r="E277" i="10"/>
  <c r="D277" i="10"/>
  <c r="G277" i="10" s="1"/>
  <c r="G276" i="10"/>
  <c r="E276" i="10"/>
  <c r="D276" i="10"/>
  <c r="G275" i="10"/>
  <c r="E275" i="10"/>
  <c r="D275" i="10"/>
  <c r="E274" i="10"/>
  <c r="D274" i="10"/>
  <c r="G274" i="10" s="1"/>
  <c r="E273" i="10"/>
  <c r="D273" i="10"/>
  <c r="G273" i="10" s="1"/>
  <c r="E272" i="10"/>
  <c r="D272" i="10"/>
  <c r="G272" i="10" s="1"/>
  <c r="G271" i="10"/>
  <c r="E271" i="10"/>
  <c r="D271" i="10"/>
  <c r="E270" i="10"/>
  <c r="D270" i="10"/>
  <c r="G270" i="10" s="1"/>
  <c r="E269" i="10"/>
  <c r="D269" i="10"/>
  <c r="G269" i="10" s="1"/>
  <c r="G268" i="10"/>
  <c r="E268" i="10"/>
  <c r="D268" i="10"/>
  <c r="G267" i="10"/>
  <c r="E267" i="10"/>
  <c r="D267" i="10"/>
  <c r="G266" i="10"/>
  <c r="E266" i="10"/>
  <c r="D266" i="10"/>
  <c r="E265" i="10"/>
  <c r="D265" i="10"/>
  <c r="G265" i="10" s="1"/>
  <c r="G264" i="10"/>
  <c r="E264" i="10"/>
  <c r="D264" i="10"/>
  <c r="G263" i="10"/>
  <c r="E263" i="10"/>
  <c r="D263" i="10"/>
  <c r="E262" i="10"/>
  <c r="D262" i="10"/>
  <c r="G262" i="10" s="1"/>
  <c r="E261" i="10"/>
  <c r="D261" i="10"/>
  <c r="G261" i="10" s="1"/>
  <c r="G260" i="10"/>
  <c r="E260" i="10"/>
  <c r="D260" i="10"/>
  <c r="G259" i="10"/>
  <c r="E259" i="10"/>
  <c r="D259" i="10"/>
  <c r="G258" i="10"/>
  <c r="E258" i="10"/>
  <c r="D258" i="10"/>
  <c r="E257" i="10"/>
  <c r="D257" i="10"/>
  <c r="G257" i="10" s="1"/>
  <c r="G256" i="10"/>
  <c r="E256" i="10"/>
  <c r="D256" i="10"/>
  <c r="G255" i="10"/>
  <c r="E255" i="10"/>
  <c r="D255" i="10"/>
  <c r="G254" i="10"/>
  <c r="E254" i="10"/>
  <c r="D254" i="10"/>
  <c r="E253" i="10"/>
  <c r="D253" i="10"/>
  <c r="G253" i="10" s="1"/>
  <c r="G252" i="10"/>
  <c r="E252" i="10"/>
  <c r="D252" i="10"/>
  <c r="G251" i="10"/>
  <c r="E251" i="10"/>
  <c r="D251" i="10"/>
  <c r="E250" i="10"/>
  <c r="D250" i="10"/>
  <c r="G250" i="10" s="1"/>
  <c r="E249" i="10"/>
  <c r="D249" i="10"/>
  <c r="G249" i="10" s="1"/>
  <c r="G248" i="10"/>
  <c r="E248" i="10"/>
  <c r="D248" i="10"/>
  <c r="G247" i="10"/>
  <c r="E247" i="10"/>
  <c r="D247" i="10"/>
  <c r="G246" i="10"/>
  <c r="E246" i="10"/>
  <c r="D246" i="10"/>
  <c r="E245" i="10"/>
  <c r="D245" i="10"/>
  <c r="G245" i="10" s="1"/>
  <c r="G244" i="10"/>
  <c r="E244" i="10"/>
  <c r="D244" i="10"/>
  <c r="G243" i="10"/>
  <c r="E243" i="10"/>
  <c r="D243" i="10"/>
  <c r="G242" i="10"/>
  <c r="E242" i="10"/>
  <c r="D242" i="10"/>
  <c r="E241" i="10"/>
  <c r="D241" i="10"/>
  <c r="G241" i="10" s="1"/>
  <c r="G240" i="10"/>
  <c r="E240" i="10"/>
  <c r="D240" i="10"/>
  <c r="G239" i="10"/>
  <c r="E239" i="10"/>
  <c r="D239" i="10"/>
  <c r="G238" i="10"/>
  <c r="E238" i="10"/>
  <c r="D238" i="10"/>
  <c r="E237" i="10"/>
  <c r="D237" i="10"/>
  <c r="G237" i="10" s="1"/>
  <c r="G236" i="10"/>
  <c r="E236" i="10"/>
  <c r="D236" i="10"/>
  <c r="E235" i="10"/>
  <c r="D235" i="10"/>
  <c r="G235" i="10" s="1"/>
  <c r="G234" i="10"/>
  <c r="E234" i="10"/>
  <c r="D234" i="10"/>
  <c r="E233" i="10"/>
  <c r="D233" i="10"/>
  <c r="G233" i="10" s="1"/>
  <c r="G232" i="10"/>
  <c r="E232" i="10"/>
  <c r="D232" i="10"/>
  <c r="G231" i="10"/>
  <c r="E231" i="10"/>
  <c r="D231" i="10"/>
  <c r="G230" i="10"/>
  <c r="E230" i="10"/>
  <c r="D230" i="10"/>
  <c r="E229" i="10"/>
  <c r="D229" i="10"/>
  <c r="G229" i="10" s="1"/>
  <c r="G228" i="10"/>
  <c r="E228" i="10"/>
  <c r="D228" i="10"/>
  <c r="E227" i="10"/>
  <c r="D227" i="10"/>
  <c r="G227" i="10" s="1"/>
  <c r="E226" i="10"/>
  <c r="D226" i="10"/>
  <c r="G226" i="10" s="1"/>
  <c r="E225" i="10"/>
  <c r="D225" i="10"/>
  <c r="G225" i="10" s="1"/>
  <c r="G224" i="10"/>
  <c r="E224" i="10"/>
  <c r="D224" i="10"/>
  <c r="G223" i="10"/>
  <c r="E223" i="10"/>
  <c r="D223" i="10"/>
  <c r="G222" i="10"/>
  <c r="E222" i="10"/>
  <c r="D222" i="10"/>
  <c r="E221" i="10"/>
  <c r="D221" i="10"/>
  <c r="G221" i="10" s="1"/>
  <c r="G220" i="10"/>
  <c r="E220" i="10"/>
  <c r="D220" i="10"/>
  <c r="E219" i="10"/>
  <c r="D219" i="10"/>
  <c r="G219" i="10" s="1"/>
  <c r="G218" i="10"/>
  <c r="E218" i="10"/>
  <c r="D218" i="10"/>
  <c r="E217" i="10"/>
  <c r="D217" i="10"/>
  <c r="G217" i="10" s="1"/>
  <c r="G216" i="10"/>
  <c r="E216" i="10"/>
  <c r="D216" i="10"/>
  <c r="G215" i="10"/>
  <c r="E215" i="10"/>
  <c r="D215" i="10"/>
  <c r="G214" i="10"/>
  <c r="E214" i="10"/>
  <c r="D214" i="10"/>
  <c r="E213" i="10"/>
  <c r="D213" i="10"/>
  <c r="G213" i="10" s="1"/>
  <c r="E212" i="10"/>
  <c r="D212" i="10"/>
  <c r="G212" i="10" s="1"/>
  <c r="G211" i="10"/>
  <c r="E211" i="10"/>
  <c r="D211" i="10"/>
  <c r="G210" i="10"/>
  <c r="E210" i="10"/>
  <c r="D210" i="10"/>
  <c r="G209" i="10"/>
  <c r="E209" i="10"/>
  <c r="D209" i="10"/>
  <c r="E208" i="10"/>
  <c r="D208" i="10"/>
  <c r="G208" i="10" s="1"/>
  <c r="G207" i="10"/>
  <c r="E207" i="10"/>
  <c r="D207" i="10"/>
  <c r="G206" i="10"/>
  <c r="E206" i="10"/>
  <c r="D206" i="10"/>
  <c r="G205" i="10"/>
  <c r="E205" i="10"/>
  <c r="D205" i="10"/>
  <c r="E204" i="10"/>
  <c r="D204" i="10"/>
  <c r="G204" i="10" s="1"/>
  <c r="E203" i="10"/>
  <c r="D203" i="10"/>
  <c r="G203" i="10" s="1"/>
  <c r="E202" i="10"/>
  <c r="D202" i="10"/>
  <c r="G202" i="10" s="1"/>
  <c r="E201" i="10"/>
  <c r="D201" i="10"/>
  <c r="G201" i="10" s="1"/>
  <c r="E200" i="10"/>
  <c r="D200" i="10"/>
  <c r="G200" i="10" s="1"/>
  <c r="G199" i="10"/>
  <c r="E199" i="10"/>
  <c r="D199" i="10"/>
  <c r="G198" i="10"/>
  <c r="E198" i="10"/>
  <c r="D198" i="10"/>
  <c r="G197" i="10"/>
  <c r="E197" i="10"/>
  <c r="D197" i="10"/>
  <c r="E196" i="10"/>
  <c r="D196" i="10"/>
  <c r="G196" i="10" s="1"/>
  <c r="G195" i="10"/>
  <c r="E195" i="10"/>
  <c r="D195" i="10"/>
  <c r="G194" i="10"/>
  <c r="E194" i="10"/>
  <c r="D194" i="10"/>
  <c r="G193" i="10"/>
  <c r="E193" i="10"/>
  <c r="D193" i="10"/>
  <c r="E192" i="10"/>
  <c r="D192" i="10"/>
  <c r="G192" i="10" s="1"/>
  <c r="E191" i="10"/>
  <c r="D191" i="10"/>
  <c r="G191" i="10" s="1"/>
  <c r="E190" i="10"/>
  <c r="D190" i="10"/>
  <c r="G190" i="10" s="1"/>
  <c r="E189" i="10"/>
  <c r="D189" i="10"/>
  <c r="G189" i="10" s="1"/>
  <c r="E188" i="10"/>
  <c r="D188" i="10"/>
  <c r="G188" i="10" s="1"/>
  <c r="G187" i="10"/>
  <c r="E187" i="10"/>
  <c r="D187" i="10"/>
  <c r="G186" i="10"/>
  <c r="E186" i="10"/>
  <c r="D186" i="10"/>
  <c r="G185" i="10"/>
  <c r="E185" i="10"/>
  <c r="D185" i="10"/>
  <c r="E184" i="10"/>
  <c r="D184" i="10"/>
  <c r="G184" i="10" s="1"/>
  <c r="G183" i="10"/>
  <c r="E183" i="10"/>
  <c r="D183" i="10"/>
  <c r="G182" i="10"/>
  <c r="E182" i="10"/>
  <c r="D182" i="10"/>
  <c r="G181" i="10"/>
  <c r="E181" i="10"/>
  <c r="D181" i="10"/>
  <c r="E180" i="10"/>
  <c r="D180" i="10"/>
  <c r="G180" i="10" s="1"/>
  <c r="E179" i="10"/>
  <c r="D179" i="10"/>
  <c r="G179" i="10" s="1"/>
  <c r="E178" i="10"/>
  <c r="D178" i="10"/>
  <c r="G178" i="10" s="1"/>
  <c r="E177" i="10"/>
  <c r="D177" i="10"/>
  <c r="G177" i="10" s="1"/>
  <c r="E176" i="10"/>
  <c r="D176" i="10"/>
  <c r="G176" i="10" s="1"/>
  <c r="G175" i="10"/>
  <c r="E175" i="10"/>
  <c r="D175" i="10"/>
  <c r="G174" i="10"/>
  <c r="E174" i="10"/>
  <c r="D174" i="10"/>
  <c r="G173" i="10"/>
  <c r="E173" i="10"/>
  <c r="D173" i="10"/>
  <c r="E172" i="10"/>
  <c r="D172" i="10"/>
  <c r="G172" i="10" s="1"/>
  <c r="G171" i="10"/>
  <c r="E171" i="10"/>
  <c r="D171" i="10"/>
  <c r="G170" i="10"/>
  <c r="E170" i="10"/>
  <c r="D170" i="10"/>
  <c r="G169" i="10"/>
  <c r="E169" i="10"/>
  <c r="D169" i="10"/>
  <c r="E168" i="10"/>
  <c r="D168" i="10"/>
  <c r="G168" i="10" s="1"/>
  <c r="E167" i="10"/>
  <c r="D167" i="10"/>
  <c r="G167" i="10" s="1"/>
  <c r="E166" i="10"/>
  <c r="D166" i="10"/>
  <c r="G166" i="10" s="1"/>
  <c r="E165" i="10"/>
  <c r="D165" i="10"/>
  <c r="G165" i="10" s="1"/>
  <c r="E164" i="10"/>
  <c r="D164" i="10"/>
  <c r="G164" i="10" s="1"/>
  <c r="G163" i="10"/>
  <c r="E163" i="10"/>
  <c r="D163" i="10"/>
  <c r="G162" i="10"/>
  <c r="E162" i="10"/>
  <c r="D162" i="10"/>
  <c r="G161" i="10"/>
  <c r="E161" i="10"/>
  <c r="D161" i="10"/>
  <c r="E160" i="10"/>
  <c r="D160" i="10"/>
  <c r="G160" i="10" s="1"/>
  <c r="G159" i="10"/>
  <c r="E159" i="10"/>
  <c r="D159" i="10"/>
  <c r="G158" i="10"/>
  <c r="E158" i="10"/>
  <c r="D158" i="10"/>
  <c r="G157" i="10"/>
  <c r="E157" i="10"/>
  <c r="D157" i="10"/>
  <c r="E156" i="10"/>
  <c r="D156" i="10"/>
  <c r="G156" i="10" s="1"/>
  <c r="E155" i="10"/>
  <c r="D155" i="10"/>
  <c r="G155" i="10" s="1"/>
  <c r="E154" i="10"/>
  <c r="D154" i="10"/>
  <c r="G154" i="10" s="1"/>
  <c r="E153" i="10"/>
  <c r="D153" i="10"/>
  <c r="G153" i="10" s="1"/>
  <c r="E152" i="10"/>
  <c r="D152" i="10"/>
  <c r="G152" i="10" s="1"/>
  <c r="G151" i="10"/>
  <c r="E151" i="10"/>
  <c r="D151" i="10"/>
  <c r="G150" i="10"/>
  <c r="E150" i="10"/>
  <c r="D150" i="10"/>
  <c r="G149" i="10"/>
  <c r="E149" i="10"/>
  <c r="D149" i="10"/>
  <c r="E148" i="10"/>
  <c r="D148" i="10"/>
  <c r="G148" i="10" s="1"/>
  <c r="G147" i="10"/>
  <c r="E147" i="10"/>
  <c r="D147" i="10"/>
  <c r="G146" i="10"/>
  <c r="E146" i="10"/>
  <c r="D146" i="10"/>
  <c r="G145" i="10"/>
  <c r="E145" i="10"/>
  <c r="D145" i="10"/>
  <c r="E144" i="10"/>
  <c r="D144" i="10"/>
  <c r="G144" i="10" s="1"/>
  <c r="E143" i="10"/>
  <c r="D143" i="10"/>
  <c r="G143" i="10" s="1"/>
  <c r="E142" i="10"/>
  <c r="D142" i="10"/>
  <c r="G142" i="10" s="1"/>
  <c r="E141" i="10"/>
  <c r="D141" i="10"/>
  <c r="G141" i="10" s="1"/>
  <c r="E140" i="10"/>
  <c r="D140" i="10"/>
  <c r="G140" i="10" s="1"/>
  <c r="G139" i="10"/>
  <c r="E139" i="10"/>
  <c r="D139" i="10"/>
  <c r="G138" i="10"/>
  <c r="E138" i="10"/>
  <c r="D138" i="10"/>
  <c r="G137" i="10"/>
  <c r="E137" i="10"/>
  <c r="D137" i="10"/>
  <c r="E136" i="10"/>
  <c r="D136" i="10"/>
  <c r="G136" i="10" s="1"/>
  <c r="E135" i="10"/>
  <c r="D135" i="10"/>
  <c r="G135" i="10" s="1"/>
  <c r="G134" i="10"/>
  <c r="E134" i="10"/>
  <c r="D134" i="10"/>
  <c r="G133" i="10"/>
  <c r="E133" i="10"/>
  <c r="D133" i="10"/>
  <c r="G132" i="10"/>
  <c r="E132" i="10"/>
  <c r="D132" i="10"/>
  <c r="E131" i="10"/>
  <c r="D131" i="10"/>
  <c r="G131" i="10" s="1"/>
  <c r="E130" i="10"/>
  <c r="D130" i="10"/>
  <c r="G130" i="10" s="1"/>
  <c r="E129" i="10"/>
  <c r="D129" i="10"/>
  <c r="G129" i="10" s="1"/>
  <c r="E128" i="10"/>
  <c r="D128" i="10"/>
  <c r="G128" i="10" s="1"/>
  <c r="G127" i="10"/>
  <c r="E127" i="10"/>
  <c r="D127" i="10"/>
  <c r="G126" i="10"/>
  <c r="E126" i="10"/>
  <c r="D126" i="10"/>
  <c r="G125" i="10"/>
  <c r="E125" i="10"/>
  <c r="D125" i="10"/>
  <c r="E124" i="10"/>
  <c r="D124" i="10"/>
  <c r="G124" i="10" s="1"/>
  <c r="E123" i="10"/>
  <c r="D123" i="10"/>
  <c r="G123" i="10" s="1"/>
  <c r="G122" i="10"/>
  <c r="E122" i="10"/>
  <c r="D122" i="10"/>
  <c r="G121" i="10"/>
  <c r="E121" i="10"/>
  <c r="D121" i="10"/>
  <c r="G120" i="10"/>
  <c r="E120" i="10"/>
  <c r="D120" i="10"/>
  <c r="E119" i="10"/>
  <c r="D119" i="10"/>
  <c r="G119" i="10" s="1"/>
  <c r="E118" i="10"/>
  <c r="D118" i="10"/>
  <c r="G118" i="10" s="1"/>
  <c r="E117" i="10"/>
  <c r="D117" i="10"/>
  <c r="G117" i="10" s="1"/>
  <c r="E116" i="10"/>
  <c r="D116" i="10"/>
  <c r="G116" i="10" s="1"/>
  <c r="G115" i="10"/>
  <c r="E115" i="10"/>
  <c r="D115" i="10"/>
  <c r="G114" i="10"/>
  <c r="E114" i="10"/>
  <c r="D114" i="10"/>
  <c r="G113" i="10"/>
  <c r="E113" i="10"/>
  <c r="D113" i="10"/>
  <c r="E112" i="10"/>
  <c r="D112" i="10"/>
  <c r="G112" i="10" s="1"/>
  <c r="E111" i="10"/>
  <c r="D111" i="10"/>
  <c r="G111" i="10" s="1"/>
  <c r="G110" i="10"/>
  <c r="E110" i="10"/>
  <c r="D110" i="10"/>
  <c r="G109" i="10"/>
  <c r="E109" i="10"/>
  <c r="D109" i="10"/>
  <c r="G108" i="10"/>
  <c r="E108" i="10"/>
  <c r="D108" i="10"/>
  <c r="E107" i="10"/>
  <c r="D107" i="10"/>
  <c r="G107" i="10" s="1"/>
  <c r="E106" i="10"/>
  <c r="D106" i="10"/>
  <c r="G106" i="10" s="1"/>
  <c r="E105" i="10"/>
  <c r="D105" i="10"/>
  <c r="G105" i="10" s="1"/>
  <c r="E104" i="10"/>
  <c r="D104" i="10"/>
  <c r="G104" i="10" s="1"/>
  <c r="G103" i="10"/>
  <c r="E103" i="10"/>
  <c r="D103" i="10"/>
  <c r="G102" i="10"/>
  <c r="E102" i="10"/>
  <c r="D102" i="10"/>
  <c r="G101" i="10"/>
  <c r="E101" i="10"/>
  <c r="D101" i="10"/>
  <c r="E100" i="10"/>
  <c r="D100" i="10"/>
  <c r="G100" i="10" s="1"/>
  <c r="E99" i="10"/>
  <c r="D99" i="10"/>
  <c r="G99" i="10" s="1"/>
  <c r="G98" i="10"/>
  <c r="E98" i="10"/>
  <c r="D98" i="10"/>
  <c r="G97" i="10"/>
  <c r="E97" i="10"/>
  <c r="D97" i="10"/>
  <c r="G96" i="10"/>
  <c r="E96" i="10"/>
  <c r="D96" i="10"/>
  <c r="E95" i="10"/>
  <c r="D95" i="10"/>
  <c r="G95" i="10" s="1"/>
  <c r="E94" i="10"/>
  <c r="D94" i="10"/>
  <c r="G94" i="10" s="1"/>
  <c r="E93" i="10"/>
  <c r="D93" i="10"/>
  <c r="G93" i="10" s="1"/>
  <c r="E92" i="10"/>
  <c r="D92" i="10"/>
  <c r="G92" i="10" s="1"/>
  <c r="G91" i="10"/>
  <c r="E91" i="10"/>
  <c r="D91" i="10"/>
  <c r="G90" i="10"/>
  <c r="E90" i="10"/>
  <c r="D90" i="10"/>
  <c r="G89" i="10"/>
  <c r="E89" i="10"/>
  <c r="D89" i="10"/>
  <c r="E88" i="10"/>
  <c r="D88" i="10"/>
  <c r="G88" i="10" s="1"/>
  <c r="E87" i="10"/>
  <c r="D87" i="10"/>
  <c r="G87" i="10" s="1"/>
  <c r="G86" i="10"/>
  <c r="E86" i="10"/>
  <c r="D86" i="10"/>
  <c r="G85" i="10"/>
  <c r="E85" i="10"/>
  <c r="D85" i="10"/>
  <c r="G84" i="10"/>
  <c r="E84" i="10"/>
  <c r="D84" i="10"/>
  <c r="E83" i="10"/>
  <c r="D83" i="10"/>
  <c r="G83" i="10" s="1"/>
  <c r="E82" i="10"/>
  <c r="D82" i="10"/>
  <c r="G82" i="10" s="1"/>
  <c r="E81" i="10"/>
  <c r="D81" i="10"/>
  <c r="G81" i="10" s="1"/>
  <c r="E80" i="10"/>
  <c r="D80" i="10"/>
  <c r="G80" i="10" s="1"/>
  <c r="G79" i="10"/>
  <c r="E79" i="10"/>
  <c r="D79" i="10"/>
  <c r="G78" i="10"/>
  <c r="E78" i="10"/>
  <c r="D78" i="10"/>
  <c r="G77" i="10"/>
  <c r="E77" i="10"/>
  <c r="D77" i="10"/>
  <c r="E76" i="10"/>
  <c r="D76" i="10"/>
  <c r="G76" i="10" s="1"/>
  <c r="E75" i="10"/>
  <c r="D75" i="10"/>
  <c r="G75" i="10" s="1"/>
  <c r="G74" i="10"/>
  <c r="E74" i="10"/>
  <c r="D74" i="10"/>
  <c r="E73" i="10"/>
  <c r="D73" i="10"/>
  <c r="G73" i="10" s="1"/>
  <c r="G72" i="10"/>
  <c r="E72" i="10"/>
  <c r="D72" i="10"/>
  <c r="E71" i="10"/>
  <c r="D71" i="10"/>
  <c r="G71" i="10" s="1"/>
  <c r="E70" i="10"/>
  <c r="D70" i="10"/>
  <c r="G70" i="10" s="1"/>
  <c r="E69" i="10"/>
  <c r="D69" i="10"/>
  <c r="G69" i="10" s="1"/>
  <c r="E68" i="10"/>
  <c r="D68" i="10"/>
  <c r="G68" i="10" s="1"/>
  <c r="G67" i="10"/>
  <c r="E67" i="10"/>
  <c r="D67" i="10"/>
  <c r="G66" i="10"/>
  <c r="E66" i="10"/>
  <c r="D66" i="10"/>
  <c r="G65" i="10"/>
  <c r="E65" i="10"/>
  <c r="D65" i="10"/>
  <c r="E64" i="10"/>
  <c r="D64" i="10"/>
  <c r="G64" i="10" s="1"/>
  <c r="E63" i="10"/>
  <c r="D63" i="10"/>
  <c r="G63" i="10" s="1"/>
  <c r="G62" i="10"/>
  <c r="E62" i="10"/>
  <c r="D62" i="10"/>
  <c r="G61" i="10"/>
  <c r="E61" i="10"/>
  <c r="D61" i="10"/>
  <c r="G60" i="10"/>
  <c r="E60" i="10"/>
  <c r="D60" i="10"/>
  <c r="E59" i="10"/>
  <c r="D59" i="10"/>
  <c r="G59" i="10" s="1"/>
  <c r="E58" i="10"/>
  <c r="D58" i="10"/>
  <c r="G58" i="10" s="1"/>
  <c r="E57" i="10"/>
  <c r="D57" i="10"/>
  <c r="G57" i="10" s="1"/>
  <c r="E56" i="10"/>
  <c r="D56" i="10"/>
  <c r="G56" i="10" s="1"/>
  <c r="G55" i="10"/>
  <c r="E55" i="10"/>
  <c r="D55" i="10"/>
  <c r="G54" i="10"/>
  <c r="E54" i="10"/>
  <c r="D54" i="10"/>
  <c r="G53" i="10"/>
  <c r="E53" i="10"/>
  <c r="D53" i="10"/>
  <c r="E52" i="10"/>
  <c r="D52" i="10"/>
  <c r="G52" i="10" s="1"/>
  <c r="E51" i="10"/>
  <c r="D51" i="10"/>
  <c r="G51" i="10" s="1"/>
  <c r="G50" i="10"/>
  <c r="E50" i="10"/>
  <c r="D50" i="10"/>
  <c r="G49" i="10"/>
  <c r="E49" i="10"/>
  <c r="D49" i="10"/>
  <c r="G48" i="10"/>
  <c r="E48" i="10"/>
  <c r="D48" i="10"/>
  <c r="E47" i="10"/>
  <c r="D47" i="10"/>
  <c r="G47" i="10" s="1"/>
  <c r="E46" i="10"/>
  <c r="D46" i="10"/>
  <c r="G46" i="10" s="1"/>
  <c r="E45" i="10"/>
  <c r="D45" i="10"/>
  <c r="G45" i="10" s="1"/>
  <c r="E44" i="10"/>
  <c r="D44" i="10"/>
  <c r="G44" i="10" s="1"/>
  <c r="G43" i="10"/>
  <c r="E43" i="10"/>
  <c r="D43" i="10"/>
  <c r="G42" i="10"/>
  <c r="E42" i="10"/>
  <c r="D42" i="10"/>
  <c r="G41" i="10"/>
  <c r="E41" i="10"/>
  <c r="D41" i="10"/>
  <c r="E40" i="10"/>
  <c r="D40" i="10"/>
  <c r="G40" i="10" s="1"/>
  <c r="E39" i="10"/>
  <c r="D39" i="10"/>
  <c r="G39" i="10" s="1"/>
  <c r="G38" i="10"/>
  <c r="E38" i="10"/>
  <c r="D38" i="10"/>
  <c r="G37" i="10"/>
  <c r="E37" i="10"/>
  <c r="D37" i="10"/>
  <c r="G36" i="10"/>
  <c r="E36" i="10"/>
  <c r="D36" i="10"/>
  <c r="E35" i="10"/>
  <c r="D35" i="10"/>
  <c r="G35" i="10" s="1"/>
  <c r="E34" i="10"/>
  <c r="D34" i="10"/>
  <c r="G34" i="10" s="1"/>
  <c r="E33" i="10"/>
  <c r="D33" i="10"/>
  <c r="G33" i="10" s="1"/>
  <c r="E32" i="10"/>
  <c r="D32" i="10"/>
  <c r="G32" i="10" s="1"/>
  <c r="G31" i="10"/>
  <c r="E31" i="10"/>
  <c r="D31" i="10"/>
  <c r="G30" i="10"/>
  <c r="E30" i="10"/>
  <c r="D30" i="10"/>
  <c r="G29" i="10"/>
  <c r="E29" i="10"/>
  <c r="D29" i="10"/>
  <c r="E28" i="10"/>
  <c r="D28" i="10"/>
  <c r="G28" i="10" s="1"/>
  <c r="E27" i="10"/>
  <c r="D27" i="10"/>
  <c r="G27" i="10" s="1"/>
  <c r="G26" i="10"/>
  <c r="E26" i="10"/>
  <c r="D26" i="10"/>
  <c r="G25" i="10"/>
  <c r="E25" i="10"/>
  <c r="D25" i="10"/>
  <c r="G24" i="10"/>
  <c r="E24" i="10"/>
  <c r="D24" i="10"/>
  <c r="E23" i="10"/>
  <c r="D23" i="10"/>
  <c r="G23" i="10" s="1"/>
  <c r="E22" i="10"/>
  <c r="D22" i="10"/>
  <c r="G22" i="10" s="1"/>
  <c r="E21" i="10"/>
  <c r="D21" i="10"/>
  <c r="G21" i="10" s="1"/>
  <c r="E20" i="10"/>
  <c r="D20" i="10"/>
  <c r="G20" i="10" s="1"/>
  <c r="G19" i="10"/>
  <c r="E19" i="10"/>
  <c r="D19" i="10"/>
  <c r="G18" i="10"/>
  <c r="E18" i="10"/>
  <c r="D18" i="10"/>
  <c r="G17" i="10"/>
  <c r="E17" i="10"/>
  <c r="D17" i="10"/>
  <c r="E16" i="10"/>
  <c r="D16" i="10"/>
  <c r="G16" i="10" s="1"/>
  <c r="E15" i="10"/>
  <c r="D15" i="10"/>
  <c r="G15" i="10" s="1"/>
  <c r="G14" i="10"/>
  <c r="E14" i="10"/>
  <c r="D14" i="10"/>
  <c r="G13" i="10"/>
  <c r="E13" i="10"/>
  <c r="D13" i="10"/>
  <c r="G12" i="10"/>
  <c r="E12" i="10"/>
  <c r="D12" i="10"/>
  <c r="E11" i="10"/>
  <c r="D11" i="10"/>
  <c r="G11" i="10" s="1"/>
  <c r="E10" i="10"/>
  <c r="D10" i="10"/>
  <c r="G10" i="10" s="1"/>
  <c r="E9" i="10"/>
  <c r="D9" i="10"/>
  <c r="G9" i="10" s="1"/>
  <c r="E8" i="10"/>
  <c r="D8" i="10"/>
  <c r="G8" i="10" s="1"/>
  <c r="G7" i="10"/>
  <c r="E7" i="10"/>
  <c r="D7" i="10"/>
  <c r="G6" i="10"/>
  <c r="E6" i="10"/>
  <c r="D6" i="10"/>
  <c r="G5" i="10"/>
  <c r="E5" i="10"/>
  <c r="D5" i="10"/>
  <c r="E4" i="10"/>
  <c r="D4" i="10"/>
  <c r="G4" i="10" s="1"/>
  <c r="E3" i="10"/>
  <c r="D3" i="10"/>
  <c r="G3" i="10" s="1"/>
  <c r="E2" i="10"/>
  <c r="D2" i="10"/>
  <c r="G2" i="10" s="1"/>
  <c r="Q3401" i="9"/>
  <c r="P3401" i="9"/>
  <c r="O3401" i="9"/>
  <c r="P3400" i="9"/>
  <c r="Q3400" i="9" s="1"/>
  <c r="O3400" i="9"/>
  <c r="Q3399" i="9"/>
  <c r="P3399" i="9"/>
  <c r="O3399" i="9"/>
  <c r="P3398" i="9"/>
  <c r="Q3398" i="9" s="1"/>
  <c r="O3398" i="9"/>
  <c r="P3397" i="9"/>
  <c r="Q3397" i="9" s="1"/>
  <c r="F774" i="10" s="1"/>
  <c r="H774" i="10" s="1"/>
  <c r="O3397" i="9"/>
  <c r="P3396" i="9"/>
  <c r="Q3396" i="9" s="1"/>
  <c r="O3396" i="9"/>
  <c r="Q3395" i="9"/>
  <c r="P3395" i="9"/>
  <c r="O3395" i="9"/>
  <c r="P3394" i="9"/>
  <c r="Q3394" i="9" s="1"/>
  <c r="O3394" i="9"/>
  <c r="Q3393" i="9"/>
  <c r="P3393" i="9"/>
  <c r="O3393" i="9"/>
  <c r="P3392" i="9"/>
  <c r="Q3392" i="9" s="1"/>
  <c r="O3392" i="9"/>
  <c r="Q3391" i="9"/>
  <c r="P3391" i="9"/>
  <c r="O3391" i="9"/>
  <c r="P3390" i="9"/>
  <c r="Q3390" i="9" s="1"/>
  <c r="O3390" i="9"/>
  <c r="P3389" i="9"/>
  <c r="Q3389" i="9" s="1"/>
  <c r="O3389" i="9"/>
  <c r="P3388" i="9"/>
  <c r="Q3388" i="9" s="1"/>
  <c r="O3388" i="9"/>
  <c r="Q3387" i="9"/>
  <c r="P3387" i="9"/>
  <c r="O3387" i="9"/>
  <c r="P3386" i="9"/>
  <c r="Q3386" i="9" s="1"/>
  <c r="O3386" i="9"/>
  <c r="Q3385" i="9"/>
  <c r="P3385" i="9"/>
  <c r="O3385" i="9"/>
  <c r="P3384" i="9"/>
  <c r="Q3384" i="9" s="1"/>
  <c r="O3384" i="9"/>
  <c r="Q3383" i="9"/>
  <c r="P3383" i="9"/>
  <c r="O3383" i="9"/>
  <c r="P3382" i="9"/>
  <c r="Q3382" i="9" s="1"/>
  <c r="O3382" i="9"/>
  <c r="P3381" i="9"/>
  <c r="Q3381" i="9" s="1"/>
  <c r="O3381" i="9"/>
  <c r="P3380" i="9"/>
  <c r="Q3380" i="9" s="1"/>
  <c r="O3380" i="9"/>
  <c r="Q3379" i="9"/>
  <c r="P3379" i="9"/>
  <c r="O3379" i="9"/>
  <c r="P3378" i="9"/>
  <c r="Q3378" i="9" s="1"/>
  <c r="O3378" i="9"/>
  <c r="Q3377" i="9"/>
  <c r="P3377" i="9"/>
  <c r="O3377" i="9"/>
  <c r="P3376" i="9"/>
  <c r="Q3376" i="9" s="1"/>
  <c r="O3376" i="9"/>
  <c r="Q3375" i="9"/>
  <c r="P3375" i="9"/>
  <c r="O3375" i="9"/>
  <c r="P3374" i="9"/>
  <c r="Q3374" i="9" s="1"/>
  <c r="O3374" i="9"/>
  <c r="Q3373" i="9"/>
  <c r="P3373" i="9"/>
  <c r="O3373" i="9"/>
  <c r="P3372" i="9"/>
  <c r="Q3372" i="9" s="1"/>
  <c r="O3372" i="9"/>
  <c r="P3371" i="9"/>
  <c r="Q3371" i="9" s="1"/>
  <c r="F773" i="10" s="1"/>
  <c r="H773" i="10" s="1"/>
  <c r="O3371" i="9"/>
  <c r="P3370" i="9"/>
  <c r="Q3370" i="9" s="1"/>
  <c r="O3370" i="9"/>
  <c r="Q3369" i="9"/>
  <c r="P3369" i="9"/>
  <c r="O3369" i="9"/>
  <c r="P3368" i="9"/>
  <c r="Q3368" i="9" s="1"/>
  <c r="O3368" i="9"/>
  <c r="Q3367" i="9"/>
  <c r="P3367" i="9"/>
  <c r="O3367" i="9"/>
  <c r="P3366" i="9"/>
  <c r="Q3366" i="9" s="1"/>
  <c r="O3366" i="9"/>
  <c r="P3365" i="9"/>
  <c r="Q3365" i="9" s="1"/>
  <c r="O3365" i="9"/>
  <c r="P3364" i="9"/>
  <c r="Q3364" i="9" s="1"/>
  <c r="O3364" i="9"/>
  <c r="Q3363" i="9"/>
  <c r="P3363" i="9"/>
  <c r="O3363" i="9"/>
  <c r="P3362" i="9"/>
  <c r="Q3362" i="9" s="1"/>
  <c r="O3362" i="9"/>
  <c r="Q3361" i="9"/>
  <c r="P3361" i="9"/>
  <c r="O3361" i="9"/>
  <c r="P3360" i="9"/>
  <c r="Q3360" i="9" s="1"/>
  <c r="O3360" i="9"/>
  <c r="P3359" i="9"/>
  <c r="Q3359" i="9" s="1"/>
  <c r="O3359" i="9"/>
  <c r="P3358" i="9"/>
  <c r="Q3358" i="9" s="1"/>
  <c r="O3358" i="9"/>
  <c r="Q3357" i="9"/>
  <c r="P3357" i="9"/>
  <c r="O3357" i="9"/>
  <c r="Q3356" i="9"/>
  <c r="P3356" i="9"/>
  <c r="O3356" i="9"/>
  <c r="Q3355" i="9"/>
  <c r="P3355" i="9"/>
  <c r="O3355" i="9"/>
  <c r="P3354" i="9"/>
  <c r="Q3354" i="9" s="1"/>
  <c r="O3354" i="9"/>
  <c r="Q3353" i="9"/>
  <c r="P3353" i="9"/>
  <c r="O3353" i="9"/>
  <c r="Q3352" i="9"/>
  <c r="P3352" i="9"/>
  <c r="O3352" i="9"/>
  <c r="Q3351" i="9"/>
  <c r="P3351" i="9"/>
  <c r="O3351" i="9"/>
  <c r="P3350" i="9"/>
  <c r="Q3350" i="9" s="1"/>
  <c r="O3350" i="9"/>
  <c r="Q3349" i="9"/>
  <c r="P3349" i="9"/>
  <c r="O3349" i="9"/>
  <c r="Q3348" i="9"/>
  <c r="P3348" i="9"/>
  <c r="O3348" i="9"/>
  <c r="P3347" i="9"/>
  <c r="Q3347" i="9" s="1"/>
  <c r="O3347" i="9"/>
  <c r="P3346" i="9"/>
  <c r="Q3346" i="9" s="1"/>
  <c r="O3346" i="9"/>
  <c r="P3345" i="9"/>
  <c r="Q3345" i="9" s="1"/>
  <c r="O3345" i="9"/>
  <c r="P3344" i="9"/>
  <c r="Q3344" i="9" s="1"/>
  <c r="O3344" i="9"/>
  <c r="P3343" i="9"/>
  <c r="Q3343" i="9" s="1"/>
  <c r="F767" i="10" s="1"/>
  <c r="H767" i="10" s="1"/>
  <c r="O3343" i="9"/>
  <c r="P3342" i="9"/>
  <c r="Q3342" i="9" s="1"/>
  <c r="F766" i="10" s="1"/>
  <c r="H766" i="10" s="1"/>
  <c r="O3342" i="9"/>
  <c r="Q3341" i="9"/>
  <c r="P3341" i="9"/>
  <c r="O3341" i="9"/>
  <c r="Q3340" i="9"/>
  <c r="P3340" i="9"/>
  <c r="O3340" i="9"/>
  <c r="Q3339" i="9"/>
  <c r="P3339" i="9"/>
  <c r="O3339" i="9"/>
  <c r="P3338" i="9"/>
  <c r="Q3338" i="9" s="1"/>
  <c r="O3338" i="9"/>
  <c r="P3337" i="9"/>
  <c r="Q3337" i="9" s="1"/>
  <c r="O3337" i="9"/>
  <c r="Q3336" i="9"/>
  <c r="P3336" i="9"/>
  <c r="O3336" i="9"/>
  <c r="Q3335" i="9"/>
  <c r="F764" i="10" s="1"/>
  <c r="H764" i="10" s="1"/>
  <c r="P3335" i="9"/>
  <c r="O3335" i="9"/>
  <c r="P3334" i="9"/>
  <c r="Q3334" i="9" s="1"/>
  <c r="O3334" i="9"/>
  <c r="Q3333" i="9"/>
  <c r="P3333" i="9"/>
  <c r="O3333" i="9"/>
  <c r="P3332" i="9"/>
  <c r="Q3332" i="9" s="1"/>
  <c r="O3332" i="9"/>
  <c r="P3331" i="9"/>
  <c r="Q3331" i="9" s="1"/>
  <c r="O3331" i="9"/>
  <c r="P3330" i="9"/>
  <c r="Q3330" i="9" s="1"/>
  <c r="O3330" i="9"/>
  <c r="Q3329" i="9"/>
  <c r="P3329" i="9"/>
  <c r="O3329" i="9"/>
  <c r="Q3328" i="9"/>
  <c r="P3328" i="9"/>
  <c r="O3328" i="9"/>
  <c r="P3327" i="9"/>
  <c r="Q3327" i="9" s="1"/>
  <c r="O3327" i="9"/>
  <c r="P3326" i="9"/>
  <c r="Q3326" i="9" s="1"/>
  <c r="O3326" i="9"/>
  <c r="Q3325" i="9"/>
  <c r="P3325" i="9"/>
  <c r="O3325" i="9"/>
  <c r="Q3324" i="9"/>
  <c r="P3324" i="9"/>
  <c r="O3324" i="9"/>
  <c r="P3323" i="9"/>
  <c r="Q3323" i="9" s="1"/>
  <c r="O3323" i="9"/>
  <c r="Q3322" i="9"/>
  <c r="P3322" i="9"/>
  <c r="O3322" i="9"/>
  <c r="Q3321" i="9"/>
  <c r="P3321" i="9"/>
  <c r="O3321" i="9"/>
  <c r="P3320" i="9"/>
  <c r="Q3320" i="9" s="1"/>
  <c r="O3320" i="9"/>
  <c r="P3319" i="9"/>
  <c r="Q3319" i="9" s="1"/>
  <c r="O3319" i="9"/>
  <c r="P3318" i="9"/>
  <c r="Q3318" i="9" s="1"/>
  <c r="O3318" i="9"/>
  <c r="Q3317" i="9"/>
  <c r="P3317" i="9"/>
  <c r="O3317" i="9"/>
  <c r="Q3316" i="9"/>
  <c r="P3316" i="9"/>
  <c r="O3316" i="9"/>
  <c r="P3315" i="9"/>
  <c r="Q3315" i="9" s="1"/>
  <c r="O3315" i="9"/>
  <c r="P3314" i="9"/>
  <c r="Q3314" i="9" s="1"/>
  <c r="O3314" i="9"/>
  <c r="P3313" i="9"/>
  <c r="Q3313" i="9" s="1"/>
  <c r="O3313" i="9"/>
  <c r="P3312" i="9"/>
  <c r="Q3312" i="9" s="1"/>
  <c r="O3312" i="9"/>
  <c r="P3311" i="9"/>
  <c r="Q3311" i="9" s="1"/>
  <c r="O3311" i="9"/>
  <c r="P3310" i="9"/>
  <c r="Q3310" i="9" s="1"/>
  <c r="O3310" i="9"/>
  <c r="P3309" i="9"/>
  <c r="Q3309" i="9" s="1"/>
  <c r="O3309" i="9"/>
  <c r="P3308" i="9"/>
  <c r="Q3308" i="9" s="1"/>
  <c r="O3308" i="9"/>
  <c r="P3307" i="9"/>
  <c r="Q3307" i="9" s="1"/>
  <c r="F761" i="10" s="1"/>
  <c r="H761" i="10" s="1"/>
  <c r="O3307" i="9"/>
  <c r="Q3306" i="9"/>
  <c r="F760" i="10" s="1"/>
  <c r="H760" i="10" s="1"/>
  <c r="P3306" i="9"/>
  <c r="O3306" i="9"/>
  <c r="Q3305" i="9"/>
  <c r="F759" i="10" s="1"/>
  <c r="H759" i="10" s="1"/>
  <c r="P3305" i="9"/>
  <c r="O3305" i="9"/>
  <c r="Q3304" i="9"/>
  <c r="P3304" i="9"/>
  <c r="O3304" i="9"/>
  <c r="P3303" i="9"/>
  <c r="Q3303" i="9" s="1"/>
  <c r="F758" i="10" s="1"/>
  <c r="H758" i="10" s="1"/>
  <c r="O3303" i="9"/>
  <c r="P3302" i="9"/>
  <c r="Q3302" i="9" s="1"/>
  <c r="O3302" i="9"/>
  <c r="P3301" i="9"/>
  <c r="Q3301" i="9" s="1"/>
  <c r="O3301" i="9"/>
  <c r="P3300" i="9"/>
  <c r="Q3300" i="9" s="1"/>
  <c r="O3300" i="9"/>
  <c r="P3299" i="9"/>
  <c r="Q3299" i="9" s="1"/>
  <c r="F756" i="10" s="1"/>
  <c r="H756" i="10" s="1"/>
  <c r="O3299" i="9"/>
  <c r="P3298" i="9"/>
  <c r="Q3298" i="9" s="1"/>
  <c r="F755" i="10" s="1"/>
  <c r="H755" i="10" s="1"/>
  <c r="O3298" i="9"/>
  <c r="Q3297" i="9"/>
  <c r="P3297" i="9"/>
  <c r="O3297" i="9"/>
  <c r="Q3296" i="9"/>
  <c r="F754" i="10" s="1"/>
  <c r="H754" i="10" s="1"/>
  <c r="P3296" i="9"/>
  <c r="O3296" i="9"/>
  <c r="P3295" i="9"/>
  <c r="Q3295" i="9" s="1"/>
  <c r="F753" i="10" s="1"/>
  <c r="H753" i="10" s="1"/>
  <c r="O3295" i="9"/>
  <c r="P3294" i="9"/>
  <c r="Q3294" i="9" s="1"/>
  <c r="O3294" i="9"/>
  <c r="P3293" i="9"/>
  <c r="Q3293" i="9" s="1"/>
  <c r="O3293" i="9"/>
  <c r="P3292" i="9"/>
  <c r="Q3292" i="9" s="1"/>
  <c r="O3292" i="9"/>
  <c r="P3291" i="9"/>
  <c r="Q3291" i="9" s="1"/>
  <c r="O3291" i="9"/>
  <c r="P3290" i="9"/>
  <c r="Q3290" i="9" s="1"/>
  <c r="O3290" i="9"/>
  <c r="Q3289" i="9"/>
  <c r="P3289" i="9"/>
  <c r="O3289" i="9"/>
  <c r="Q3288" i="9"/>
  <c r="P3288" i="9"/>
  <c r="O3288" i="9"/>
  <c r="P3287" i="9"/>
  <c r="Q3287" i="9" s="1"/>
  <c r="O3287" i="9"/>
  <c r="P3286" i="9"/>
  <c r="Q3286" i="9" s="1"/>
  <c r="O3286" i="9"/>
  <c r="Q3285" i="9"/>
  <c r="P3285" i="9"/>
  <c r="O3285" i="9"/>
  <c r="P3284" i="9"/>
  <c r="Q3284" i="9" s="1"/>
  <c r="O3284" i="9"/>
  <c r="P3283" i="9"/>
  <c r="Q3283" i="9" s="1"/>
  <c r="O3283" i="9"/>
  <c r="P3282" i="9"/>
  <c r="Q3282" i="9" s="1"/>
  <c r="F751" i="10" s="1"/>
  <c r="H751" i="10" s="1"/>
  <c r="O3282" i="9"/>
  <c r="Q3281" i="9"/>
  <c r="F750" i="10" s="1"/>
  <c r="H750" i="10" s="1"/>
  <c r="P3281" i="9"/>
  <c r="O3281" i="9"/>
  <c r="P3280" i="9"/>
  <c r="Q3280" i="9" s="1"/>
  <c r="O3280" i="9"/>
  <c r="P3279" i="9"/>
  <c r="Q3279" i="9" s="1"/>
  <c r="O3279" i="9"/>
  <c r="P3278" i="9"/>
  <c r="Q3278" i="9" s="1"/>
  <c r="O3278" i="9"/>
  <c r="P3277" i="9"/>
  <c r="Q3277" i="9" s="1"/>
  <c r="O3277" i="9"/>
  <c r="P3276" i="9"/>
  <c r="Q3276" i="9" s="1"/>
  <c r="O3276" i="9"/>
  <c r="P3275" i="9"/>
  <c r="Q3275" i="9" s="1"/>
  <c r="O3275" i="9"/>
  <c r="Q3274" i="9"/>
  <c r="P3274" i="9"/>
  <c r="O3274" i="9"/>
  <c r="P3273" i="9"/>
  <c r="Q3273" i="9" s="1"/>
  <c r="O3273" i="9"/>
  <c r="Q3272" i="9"/>
  <c r="P3272" i="9"/>
  <c r="O3272" i="9"/>
  <c r="P3271" i="9"/>
  <c r="Q3271" i="9" s="1"/>
  <c r="O3271" i="9"/>
  <c r="P3270" i="9"/>
  <c r="Q3270" i="9" s="1"/>
  <c r="O3270" i="9"/>
  <c r="Q3269" i="9"/>
  <c r="P3269" i="9"/>
  <c r="O3269" i="9"/>
  <c r="P3268" i="9"/>
  <c r="Q3268" i="9" s="1"/>
  <c r="O3268" i="9"/>
  <c r="P3267" i="9"/>
  <c r="Q3267" i="9" s="1"/>
  <c r="O3267" i="9"/>
  <c r="P3266" i="9"/>
  <c r="Q3266" i="9" s="1"/>
  <c r="F747" i="10" s="1"/>
  <c r="H747" i="10" s="1"/>
  <c r="O3266" i="9"/>
  <c r="P3265" i="9"/>
  <c r="Q3265" i="9" s="1"/>
  <c r="O3265" i="9"/>
  <c r="Q3264" i="9"/>
  <c r="P3264" i="9"/>
  <c r="O3264" i="9"/>
  <c r="P3263" i="9"/>
  <c r="Q3263" i="9" s="1"/>
  <c r="O3263" i="9"/>
  <c r="P3262" i="9"/>
  <c r="Q3262" i="9" s="1"/>
  <c r="O3262" i="9"/>
  <c r="P3261" i="9"/>
  <c r="Q3261" i="9" s="1"/>
  <c r="O3261" i="9"/>
  <c r="P3260" i="9"/>
  <c r="Q3260" i="9" s="1"/>
  <c r="O3260" i="9"/>
  <c r="P3259" i="9"/>
  <c r="Q3259" i="9" s="1"/>
  <c r="O3259" i="9"/>
  <c r="P3258" i="9"/>
  <c r="Q3258" i="9" s="1"/>
  <c r="O3258" i="9"/>
  <c r="P3257" i="9"/>
  <c r="Q3257" i="9" s="1"/>
  <c r="O3257" i="9"/>
  <c r="Q3256" i="9"/>
  <c r="P3256" i="9"/>
  <c r="O3256" i="9"/>
  <c r="Q3255" i="9"/>
  <c r="P3255" i="9"/>
  <c r="O3255" i="9"/>
  <c r="P3254" i="9"/>
  <c r="Q3254" i="9" s="1"/>
  <c r="O3254" i="9"/>
  <c r="P3253" i="9"/>
  <c r="Q3253" i="9" s="1"/>
  <c r="O3253" i="9"/>
  <c r="P3252" i="9"/>
  <c r="Q3252" i="9" s="1"/>
  <c r="O3252" i="9"/>
  <c r="P3251" i="9"/>
  <c r="Q3251" i="9" s="1"/>
  <c r="O3251" i="9"/>
  <c r="P3250" i="9"/>
  <c r="Q3250" i="9" s="1"/>
  <c r="O3250" i="9"/>
  <c r="P3249" i="9"/>
  <c r="Q3249" i="9" s="1"/>
  <c r="O3249" i="9"/>
  <c r="P3248" i="9"/>
  <c r="Q3248" i="9" s="1"/>
  <c r="O3248" i="9"/>
  <c r="P3247" i="9"/>
  <c r="Q3247" i="9" s="1"/>
  <c r="O3247" i="9"/>
  <c r="P3246" i="9"/>
  <c r="Q3246" i="9" s="1"/>
  <c r="O3246" i="9"/>
  <c r="Q3245" i="9"/>
  <c r="P3245" i="9"/>
  <c r="O3245" i="9"/>
  <c r="Q3244" i="9"/>
  <c r="F743" i="10" s="1"/>
  <c r="H743" i="10" s="1"/>
  <c r="P3244" i="9"/>
  <c r="O3244" i="9"/>
  <c r="P3243" i="9"/>
  <c r="Q3243" i="9" s="1"/>
  <c r="O3243" i="9"/>
  <c r="P3242" i="9"/>
  <c r="Q3242" i="9" s="1"/>
  <c r="O3242" i="9"/>
  <c r="P3241" i="9"/>
  <c r="Q3241" i="9" s="1"/>
  <c r="O3241" i="9"/>
  <c r="Q3240" i="9"/>
  <c r="P3240" i="9"/>
  <c r="O3240" i="9"/>
  <c r="P3239" i="9"/>
  <c r="Q3239" i="9" s="1"/>
  <c r="O3239" i="9"/>
  <c r="P3238" i="9"/>
  <c r="Q3238" i="9" s="1"/>
  <c r="O3238" i="9"/>
  <c r="Q3237" i="9"/>
  <c r="P3237" i="9"/>
  <c r="O3237" i="9"/>
  <c r="Q3236" i="9"/>
  <c r="P3236" i="9"/>
  <c r="O3236" i="9"/>
  <c r="P3235" i="9"/>
  <c r="Q3235" i="9" s="1"/>
  <c r="O3235" i="9"/>
  <c r="P3234" i="9"/>
  <c r="Q3234" i="9" s="1"/>
  <c r="O3234" i="9"/>
  <c r="Q3233" i="9"/>
  <c r="P3233" i="9"/>
  <c r="O3233" i="9"/>
  <c r="P3232" i="9"/>
  <c r="Q3232" i="9" s="1"/>
  <c r="O3232" i="9"/>
  <c r="P3231" i="9"/>
  <c r="Q3231" i="9" s="1"/>
  <c r="O3231" i="9"/>
  <c r="P3230" i="9"/>
  <c r="Q3230" i="9" s="1"/>
  <c r="O3230" i="9"/>
  <c r="Q3229" i="9"/>
  <c r="P3229" i="9"/>
  <c r="O3229" i="9"/>
  <c r="P3228" i="9"/>
  <c r="Q3228" i="9" s="1"/>
  <c r="F740" i="10" s="1"/>
  <c r="H740" i="10" s="1"/>
  <c r="O3228" i="9"/>
  <c r="P3227" i="9"/>
  <c r="Q3227" i="9" s="1"/>
  <c r="O3227" i="9"/>
  <c r="P3226" i="9"/>
  <c r="Q3226" i="9" s="1"/>
  <c r="O3226" i="9"/>
  <c r="P3225" i="9"/>
  <c r="Q3225" i="9" s="1"/>
  <c r="O3225" i="9"/>
  <c r="P3224" i="9"/>
  <c r="Q3224" i="9" s="1"/>
  <c r="O3224" i="9"/>
  <c r="P3223" i="9"/>
  <c r="Q3223" i="9" s="1"/>
  <c r="O3223" i="9"/>
  <c r="P3222" i="9"/>
  <c r="Q3222" i="9" s="1"/>
  <c r="O3222" i="9"/>
  <c r="Q3221" i="9"/>
  <c r="P3221" i="9"/>
  <c r="O3221" i="9"/>
  <c r="P3220" i="9"/>
  <c r="Q3220" i="9" s="1"/>
  <c r="O3220" i="9"/>
  <c r="P3219" i="9"/>
  <c r="Q3219" i="9" s="1"/>
  <c r="O3219" i="9"/>
  <c r="P3218" i="9"/>
  <c r="Q3218" i="9" s="1"/>
  <c r="O3218" i="9"/>
  <c r="P3217" i="9"/>
  <c r="Q3217" i="9" s="1"/>
  <c r="O3217" i="9"/>
  <c r="Q3216" i="9"/>
  <c r="P3216" i="9"/>
  <c r="O3216" i="9"/>
  <c r="P3215" i="9"/>
  <c r="Q3215" i="9" s="1"/>
  <c r="O3215" i="9"/>
  <c r="P3214" i="9"/>
  <c r="Q3214" i="9" s="1"/>
  <c r="O3214" i="9"/>
  <c r="Q3213" i="9"/>
  <c r="P3213" i="9"/>
  <c r="O3213" i="9"/>
  <c r="P3212" i="9"/>
  <c r="Q3212" i="9" s="1"/>
  <c r="O3212" i="9"/>
  <c r="P3211" i="9"/>
  <c r="Q3211" i="9" s="1"/>
  <c r="O3211" i="9"/>
  <c r="P3210" i="9"/>
  <c r="Q3210" i="9" s="1"/>
  <c r="O3210" i="9"/>
  <c r="Q3209" i="9"/>
  <c r="P3209" i="9"/>
  <c r="O3209" i="9"/>
  <c r="P3208" i="9"/>
  <c r="Q3208" i="9" s="1"/>
  <c r="O3208" i="9"/>
  <c r="P3207" i="9"/>
  <c r="Q3207" i="9" s="1"/>
  <c r="O3207" i="9"/>
  <c r="P3206" i="9"/>
  <c r="Q3206" i="9" s="1"/>
  <c r="F736" i="10" s="1"/>
  <c r="H736" i="10" s="1"/>
  <c r="O3206" i="9"/>
  <c r="Q3205" i="9"/>
  <c r="F735" i="10" s="1"/>
  <c r="H735" i="10" s="1"/>
  <c r="P3205" i="9"/>
  <c r="O3205" i="9"/>
  <c r="P3204" i="9"/>
  <c r="Q3204" i="9" s="1"/>
  <c r="O3204" i="9"/>
  <c r="Q3203" i="9"/>
  <c r="P3203" i="9"/>
  <c r="O3203" i="9"/>
  <c r="P3202" i="9"/>
  <c r="Q3202" i="9" s="1"/>
  <c r="O3202" i="9"/>
  <c r="P3201" i="9"/>
  <c r="Q3201" i="9" s="1"/>
  <c r="O3201" i="9"/>
  <c r="Q3200" i="9"/>
  <c r="P3200" i="9"/>
  <c r="O3200" i="9"/>
  <c r="P3199" i="9"/>
  <c r="Q3199" i="9" s="1"/>
  <c r="O3199" i="9"/>
  <c r="P3198" i="9"/>
  <c r="Q3198" i="9" s="1"/>
  <c r="O3198" i="9"/>
  <c r="Q3197" i="9"/>
  <c r="P3197" i="9"/>
  <c r="O3197" i="9"/>
  <c r="P3196" i="9"/>
  <c r="Q3196" i="9" s="1"/>
  <c r="O3196" i="9"/>
  <c r="P3195" i="9"/>
  <c r="Q3195" i="9" s="1"/>
  <c r="O3195" i="9"/>
  <c r="P3194" i="9"/>
  <c r="Q3194" i="9" s="1"/>
  <c r="O3194" i="9"/>
  <c r="P3193" i="9"/>
  <c r="Q3193" i="9" s="1"/>
  <c r="O3193" i="9"/>
  <c r="Q3192" i="9"/>
  <c r="P3192" i="9"/>
  <c r="O3192" i="9"/>
  <c r="P3191" i="9"/>
  <c r="Q3191" i="9" s="1"/>
  <c r="F731" i="10" s="1"/>
  <c r="H731" i="10" s="1"/>
  <c r="O3191" i="9"/>
  <c r="Q3190" i="9"/>
  <c r="P3190" i="9"/>
  <c r="O3190" i="9"/>
  <c r="P3189" i="9"/>
  <c r="Q3189" i="9" s="1"/>
  <c r="O3189" i="9"/>
  <c r="Q3188" i="9"/>
  <c r="P3188" i="9"/>
  <c r="O3188" i="9"/>
  <c r="Q3187" i="9"/>
  <c r="P3187" i="9"/>
  <c r="O3187" i="9"/>
  <c r="Q3186" i="9"/>
  <c r="P3186" i="9"/>
  <c r="O3186" i="9"/>
  <c r="P3185" i="9"/>
  <c r="Q3185" i="9" s="1"/>
  <c r="O3185" i="9"/>
  <c r="Q3184" i="9"/>
  <c r="P3184" i="9"/>
  <c r="O3184" i="9"/>
  <c r="Q3183" i="9"/>
  <c r="P3183" i="9"/>
  <c r="O3183" i="9"/>
  <c r="Q3182" i="9"/>
  <c r="P3182" i="9"/>
  <c r="O3182" i="9"/>
  <c r="P3181" i="9"/>
  <c r="Q3181" i="9" s="1"/>
  <c r="O3181" i="9"/>
  <c r="Q3180" i="9"/>
  <c r="P3180" i="9"/>
  <c r="O3180" i="9"/>
  <c r="P3179" i="9"/>
  <c r="Q3179" i="9" s="1"/>
  <c r="O3179" i="9"/>
  <c r="P3178" i="9"/>
  <c r="Q3178" i="9" s="1"/>
  <c r="F729" i="10" s="1"/>
  <c r="H729" i="10" s="1"/>
  <c r="O3178" i="9"/>
  <c r="Q3177" i="9"/>
  <c r="F728" i="10" s="1"/>
  <c r="H728" i="10" s="1"/>
  <c r="P3177" i="9"/>
  <c r="O3177" i="9"/>
  <c r="P3176" i="9"/>
  <c r="Q3176" i="9" s="1"/>
  <c r="O3176" i="9"/>
  <c r="P3175" i="9"/>
  <c r="Q3175" i="9" s="1"/>
  <c r="O3175" i="9"/>
  <c r="P3174" i="9"/>
  <c r="Q3174" i="9" s="1"/>
  <c r="O3174" i="9"/>
  <c r="Q3173" i="9"/>
  <c r="P3173" i="9"/>
  <c r="O3173" i="9"/>
  <c r="P3172" i="9"/>
  <c r="Q3172" i="9" s="1"/>
  <c r="O3172" i="9"/>
  <c r="P3171" i="9"/>
  <c r="Q3171" i="9" s="1"/>
  <c r="O3171" i="9"/>
  <c r="P3170" i="9"/>
  <c r="Q3170" i="9" s="1"/>
  <c r="O3170" i="9"/>
  <c r="P3169" i="9"/>
  <c r="Q3169" i="9" s="1"/>
  <c r="O3169" i="9"/>
  <c r="Q3168" i="9"/>
  <c r="P3168" i="9"/>
  <c r="O3168" i="9"/>
  <c r="P3167" i="9"/>
  <c r="Q3167" i="9" s="1"/>
  <c r="O3167" i="9"/>
  <c r="P3166" i="9"/>
  <c r="Q3166" i="9" s="1"/>
  <c r="O3166" i="9"/>
  <c r="Q3165" i="9"/>
  <c r="P3165" i="9"/>
  <c r="O3165" i="9"/>
  <c r="Q3164" i="9"/>
  <c r="P3164" i="9"/>
  <c r="O3164" i="9"/>
  <c r="P3163" i="9"/>
  <c r="Q3163" i="9" s="1"/>
  <c r="O3163" i="9"/>
  <c r="P3162" i="9"/>
  <c r="Q3162" i="9" s="1"/>
  <c r="O3162" i="9"/>
  <c r="P3161" i="9"/>
  <c r="Q3161" i="9" s="1"/>
  <c r="O3161" i="9"/>
  <c r="P3160" i="9"/>
  <c r="Q3160" i="9" s="1"/>
  <c r="O3160" i="9"/>
  <c r="P3159" i="9"/>
  <c r="Q3159" i="9" s="1"/>
  <c r="O3159" i="9"/>
  <c r="P3158" i="9"/>
  <c r="Q3158" i="9" s="1"/>
  <c r="O3158" i="9"/>
  <c r="P3157" i="9"/>
  <c r="Q3157" i="9" s="1"/>
  <c r="O3157" i="9"/>
  <c r="Q3156" i="9"/>
  <c r="P3156" i="9"/>
  <c r="O3156" i="9"/>
  <c r="P3155" i="9"/>
  <c r="Q3155" i="9" s="1"/>
  <c r="O3155" i="9"/>
  <c r="P3154" i="9"/>
  <c r="Q3154" i="9" s="1"/>
  <c r="O3154" i="9"/>
  <c r="Q3153" i="9"/>
  <c r="P3153" i="9"/>
  <c r="O3153" i="9"/>
  <c r="Q3152" i="9"/>
  <c r="P3152" i="9"/>
  <c r="O3152" i="9"/>
  <c r="P3151" i="9"/>
  <c r="Q3151" i="9" s="1"/>
  <c r="O3151" i="9"/>
  <c r="Q3150" i="9"/>
  <c r="F723" i="10" s="1"/>
  <c r="H723" i="10" s="1"/>
  <c r="P3150" i="9"/>
  <c r="O3150" i="9"/>
  <c r="P3149" i="9"/>
  <c r="Q3149" i="9" s="1"/>
  <c r="O3149" i="9"/>
  <c r="Q3148" i="9"/>
  <c r="P3148" i="9"/>
  <c r="O3148" i="9"/>
  <c r="P3147" i="9"/>
  <c r="Q3147" i="9" s="1"/>
  <c r="O3147" i="9"/>
  <c r="P3146" i="9"/>
  <c r="Q3146" i="9" s="1"/>
  <c r="F722" i="10" s="1"/>
  <c r="H722" i="10" s="1"/>
  <c r="O3146" i="9"/>
  <c r="Q3145" i="9"/>
  <c r="P3145" i="9"/>
  <c r="O3145" i="9"/>
  <c r="P3144" i="9"/>
  <c r="Q3144" i="9" s="1"/>
  <c r="O3144" i="9"/>
  <c r="P3143" i="9"/>
  <c r="Q3143" i="9" s="1"/>
  <c r="O3143" i="9"/>
  <c r="Q3142" i="9"/>
  <c r="P3142" i="9"/>
  <c r="O3142" i="9"/>
  <c r="Q3141" i="9"/>
  <c r="P3141" i="9"/>
  <c r="O3141" i="9"/>
  <c r="Q3140" i="9"/>
  <c r="P3140" i="9"/>
  <c r="O3140" i="9"/>
  <c r="P3139" i="9"/>
  <c r="Q3139" i="9" s="1"/>
  <c r="O3139" i="9"/>
  <c r="Q3138" i="9"/>
  <c r="P3138" i="9"/>
  <c r="O3138" i="9"/>
  <c r="Q3137" i="9"/>
  <c r="P3137" i="9"/>
  <c r="O3137" i="9"/>
  <c r="P3136" i="9"/>
  <c r="Q3136" i="9" s="1"/>
  <c r="O3136" i="9"/>
  <c r="P3135" i="9"/>
  <c r="Q3135" i="9" s="1"/>
  <c r="O3135" i="9"/>
  <c r="P3134" i="9"/>
  <c r="Q3134" i="9" s="1"/>
  <c r="O3134" i="9"/>
  <c r="P3133" i="9"/>
  <c r="Q3133" i="9" s="1"/>
  <c r="O3133" i="9"/>
  <c r="Q3132" i="9"/>
  <c r="P3132" i="9"/>
  <c r="O3132" i="9"/>
  <c r="P3131" i="9"/>
  <c r="Q3131" i="9" s="1"/>
  <c r="O3131" i="9"/>
  <c r="Q3130" i="9"/>
  <c r="P3130" i="9"/>
  <c r="O3130" i="9"/>
  <c r="Q3129" i="9"/>
  <c r="P3129" i="9"/>
  <c r="O3129" i="9"/>
  <c r="P3128" i="9"/>
  <c r="Q3128" i="9" s="1"/>
  <c r="O3128" i="9"/>
  <c r="P3127" i="9"/>
  <c r="Q3127" i="9" s="1"/>
  <c r="O3127" i="9"/>
  <c r="P3126" i="9"/>
  <c r="Q3126" i="9" s="1"/>
  <c r="O3126" i="9"/>
  <c r="Q3125" i="9"/>
  <c r="P3125" i="9"/>
  <c r="O3125" i="9"/>
  <c r="Q3124" i="9"/>
  <c r="P3124" i="9"/>
  <c r="O3124" i="9"/>
  <c r="P3123" i="9"/>
  <c r="Q3123" i="9" s="1"/>
  <c r="O3123" i="9"/>
  <c r="P3122" i="9"/>
  <c r="Q3122" i="9" s="1"/>
  <c r="O3122" i="9"/>
  <c r="P3121" i="9"/>
  <c r="Q3121" i="9" s="1"/>
  <c r="O3121" i="9"/>
  <c r="P3120" i="9"/>
  <c r="Q3120" i="9" s="1"/>
  <c r="O3120" i="9"/>
  <c r="P3119" i="9"/>
  <c r="Q3119" i="9" s="1"/>
  <c r="O3119" i="9"/>
  <c r="Q3118" i="9"/>
  <c r="P3118" i="9"/>
  <c r="O3118" i="9"/>
  <c r="Q3117" i="9"/>
  <c r="P3117" i="9"/>
  <c r="O3117" i="9"/>
  <c r="Q3116" i="9"/>
  <c r="P3116" i="9"/>
  <c r="O3116" i="9"/>
  <c r="Q3115" i="9"/>
  <c r="P3115" i="9"/>
  <c r="O3115" i="9"/>
  <c r="Q3114" i="9"/>
  <c r="F720" i="10" s="1"/>
  <c r="H720" i="10" s="1"/>
  <c r="P3114" i="9"/>
  <c r="O3114" i="9"/>
  <c r="Q3113" i="9"/>
  <c r="F719" i="10" s="1"/>
  <c r="H719" i="10" s="1"/>
  <c r="P3113" i="9"/>
  <c r="O3113" i="9"/>
  <c r="Q3112" i="9"/>
  <c r="P3112" i="9"/>
  <c r="O3112" i="9"/>
  <c r="Q3111" i="9"/>
  <c r="P3111" i="9"/>
  <c r="O3111" i="9"/>
  <c r="Q3110" i="9"/>
  <c r="P3110" i="9"/>
  <c r="O3110" i="9"/>
  <c r="Q3109" i="9"/>
  <c r="P3109" i="9"/>
  <c r="O3109" i="9"/>
  <c r="Q3108" i="9"/>
  <c r="P3108" i="9"/>
  <c r="O3108" i="9"/>
  <c r="P3107" i="9"/>
  <c r="Q3107" i="9" s="1"/>
  <c r="O3107" i="9"/>
  <c r="P3106" i="9"/>
  <c r="Q3106" i="9" s="1"/>
  <c r="O3106" i="9"/>
  <c r="P3105" i="9"/>
  <c r="Q3105" i="9" s="1"/>
  <c r="O3105" i="9"/>
  <c r="Q3104" i="9"/>
  <c r="P3104" i="9"/>
  <c r="O3104" i="9"/>
  <c r="P3103" i="9"/>
  <c r="Q3103" i="9" s="1"/>
  <c r="O3103" i="9"/>
  <c r="Q3102" i="9"/>
  <c r="F717" i="10" s="1"/>
  <c r="H717" i="10" s="1"/>
  <c r="P3102" i="9"/>
  <c r="O3102" i="9"/>
  <c r="P3101" i="9"/>
  <c r="Q3101" i="9" s="1"/>
  <c r="O3101" i="9"/>
  <c r="Q3100" i="9"/>
  <c r="F716" i="10" s="1"/>
  <c r="H716" i="10" s="1"/>
  <c r="P3100" i="9"/>
  <c r="O3100" i="9"/>
  <c r="P3099" i="9"/>
  <c r="Q3099" i="9" s="1"/>
  <c r="O3099" i="9"/>
  <c r="Q3098" i="9"/>
  <c r="P3098" i="9"/>
  <c r="O3098" i="9"/>
  <c r="Q3097" i="9"/>
  <c r="P3097" i="9"/>
  <c r="O3097" i="9"/>
  <c r="P3096" i="9"/>
  <c r="Q3096" i="9" s="1"/>
  <c r="O3096" i="9"/>
  <c r="P3095" i="9"/>
  <c r="Q3095" i="9" s="1"/>
  <c r="O3095" i="9"/>
  <c r="Q3094" i="9"/>
  <c r="F714" i="10" s="1"/>
  <c r="H714" i="10" s="1"/>
  <c r="P3094" i="9"/>
  <c r="O3094" i="9"/>
  <c r="P3093" i="9"/>
  <c r="Q3093" i="9" s="1"/>
  <c r="F713" i="10" s="1"/>
  <c r="H713" i="10" s="1"/>
  <c r="O3093" i="9"/>
  <c r="Q3092" i="9"/>
  <c r="P3092" i="9"/>
  <c r="O3092" i="9"/>
  <c r="Q3091" i="9"/>
  <c r="P3091" i="9"/>
  <c r="O3091" i="9"/>
  <c r="P3090" i="9"/>
  <c r="Q3090" i="9" s="1"/>
  <c r="O3090" i="9"/>
  <c r="P3089" i="9"/>
  <c r="Q3089" i="9" s="1"/>
  <c r="O3089" i="9"/>
  <c r="Q3088" i="9"/>
  <c r="F711" i="10" s="1"/>
  <c r="H711" i="10" s="1"/>
  <c r="P3088" i="9"/>
  <c r="O3088" i="9"/>
  <c r="P3087" i="9"/>
  <c r="Q3087" i="9" s="1"/>
  <c r="F710" i="10" s="1"/>
  <c r="H710" i="10" s="1"/>
  <c r="O3087" i="9"/>
  <c r="Q3086" i="9"/>
  <c r="F709" i="10" s="1"/>
  <c r="H709" i="10" s="1"/>
  <c r="P3086" i="9"/>
  <c r="O3086" i="9"/>
  <c r="Q3085" i="9"/>
  <c r="P3085" i="9"/>
  <c r="O3085" i="9"/>
  <c r="P3084" i="9"/>
  <c r="Q3084" i="9" s="1"/>
  <c r="O3084" i="9"/>
  <c r="P3083" i="9"/>
  <c r="Q3083" i="9" s="1"/>
  <c r="O3083" i="9"/>
  <c r="Q3082" i="9"/>
  <c r="P3082" i="9"/>
  <c r="O3082" i="9"/>
  <c r="Q3081" i="9"/>
  <c r="P3081" i="9"/>
  <c r="O3081" i="9"/>
  <c r="Q3080" i="9"/>
  <c r="F708" i="10" s="1"/>
  <c r="H708" i="10" s="1"/>
  <c r="P3080" i="9"/>
  <c r="O3080" i="9"/>
  <c r="Q3079" i="9"/>
  <c r="P3079" i="9"/>
  <c r="O3079" i="9"/>
  <c r="Q3078" i="9"/>
  <c r="F707" i="10" s="1"/>
  <c r="H707" i="10" s="1"/>
  <c r="P3078" i="9"/>
  <c r="O3078" i="9"/>
  <c r="Q3077" i="9"/>
  <c r="P3077" i="9"/>
  <c r="O3077" i="9"/>
  <c r="Q3076" i="9"/>
  <c r="F706" i="10" s="1"/>
  <c r="H706" i="10" s="1"/>
  <c r="P3076" i="9"/>
  <c r="O3076" i="9"/>
  <c r="P3075" i="9"/>
  <c r="Q3075" i="9" s="1"/>
  <c r="O3075" i="9"/>
  <c r="P3074" i="9"/>
  <c r="Q3074" i="9" s="1"/>
  <c r="F705" i="10" s="1"/>
  <c r="H705" i="10" s="1"/>
  <c r="O3074" i="9"/>
  <c r="Q3073" i="9"/>
  <c r="F704" i="10" s="1"/>
  <c r="H704" i="10" s="1"/>
  <c r="P3073" i="9"/>
  <c r="O3073" i="9"/>
  <c r="P3072" i="9"/>
  <c r="Q3072" i="9" s="1"/>
  <c r="O3072" i="9"/>
  <c r="P3071" i="9"/>
  <c r="Q3071" i="9" s="1"/>
  <c r="O3071" i="9"/>
  <c r="P3070" i="9"/>
  <c r="Q3070" i="9" s="1"/>
  <c r="O3070" i="9"/>
  <c r="P3069" i="9"/>
  <c r="Q3069" i="9" s="1"/>
  <c r="O3069" i="9"/>
  <c r="Q3068" i="9"/>
  <c r="P3068" i="9"/>
  <c r="O3068" i="9"/>
  <c r="P3067" i="9"/>
  <c r="Q3067" i="9" s="1"/>
  <c r="O3067" i="9"/>
  <c r="P3066" i="9"/>
  <c r="Q3066" i="9" s="1"/>
  <c r="O3066" i="9"/>
  <c r="Q3065" i="9"/>
  <c r="P3065" i="9"/>
  <c r="O3065" i="9"/>
  <c r="Q3064" i="9"/>
  <c r="P3064" i="9"/>
  <c r="O3064" i="9"/>
  <c r="P3063" i="9"/>
  <c r="Q3063" i="9" s="1"/>
  <c r="O3063" i="9"/>
  <c r="Q3062" i="9"/>
  <c r="P3062" i="9"/>
  <c r="O3062" i="9"/>
  <c r="P3061" i="9"/>
  <c r="Q3061" i="9" s="1"/>
  <c r="O3061" i="9"/>
  <c r="P3060" i="9"/>
  <c r="Q3060" i="9" s="1"/>
  <c r="O3060" i="9"/>
  <c r="P3059" i="9"/>
  <c r="Q3059" i="9" s="1"/>
  <c r="O3059" i="9"/>
  <c r="P3058" i="9"/>
  <c r="Q3058" i="9" s="1"/>
  <c r="O3058" i="9"/>
  <c r="Q3057" i="9"/>
  <c r="P3057" i="9"/>
  <c r="O3057" i="9"/>
  <c r="Q3056" i="9"/>
  <c r="P3056" i="9"/>
  <c r="O3056" i="9"/>
  <c r="P3055" i="9"/>
  <c r="Q3055" i="9" s="1"/>
  <c r="O3055" i="9"/>
  <c r="Q3054" i="9"/>
  <c r="P3054" i="9"/>
  <c r="O3054" i="9"/>
  <c r="Q3053" i="9"/>
  <c r="P3053" i="9"/>
  <c r="O3053" i="9"/>
  <c r="Q3052" i="9"/>
  <c r="P3052" i="9"/>
  <c r="O3052" i="9"/>
  <c r="P3051" i="9"/>
  <c r="Q3051" i="9" s="1"/>
  <c r="O3051" i="9"/>
  <c r="P3050" i="9"/>
  <c r="Q3050" i="9" s="1"/>
  <c r="O3050" i="9"/>
  <c r="P3049" i="9"/>
  <c r="Q3049" i="9" s="1"/>
  <c r="O3049" i="9"/>
  <c r="Q3048" i="9"/>
  <c r="F700" i="10" s="1"/>
  <c r="H700" i="10" s="1"/>
  <c r="P3048" i="9"/>
  <c r="O3048" i="9"/>
  <c r="P3047" i="9"/>
  <c r="Q3047" i="9" s="1"/>
  <c r="O3047" i="9"/>
  <c r="Q3046" i="9"/>
  <c r="F699" i="10" s="1"/>
  <c r="H699" i="10" s="1"/>
  <c r="P3046" i="9"/>
  <c r="O3046" i="9"/>
  <c r="P3045" i="9"/>
  <c r="Q3045" i="9" s="1"/>
  <c r="O3045" i="9"/>
  <c r="P3044" i="9"/>
  <c r="Q3044" i="9" s="1"/>
  <c r="F698" i="10" s="1"/>
  <c r="H698" i="10" s="1"/>
  <c r="O3044" i="9"/>
  <c r="P3043" i="9"/>
  <c r="Q3043" i="9" s="1"/>
  <c r="F697" i="10" s="1"/>
  <c r="H697" i="10" s="1"/>
  <c r="O3043" i="9"/>
  <c r="P3042" i="9"/>
  <c r="Q3042" i="9" s="1"/>
  <c r="O3042" i="9"/>
  <c r="Q3041" i="9"/>
  <c r="P3041" i="9"/>
  <c r="O3041" i="9"/>
  <c r="Q3040" i="9"/>
  <c r="P3040" i="9"/>
  <c r="O3040" i="9"/>
  <c r="P3039" i="9"/>
  <c r="Q3039" i="9" s="1"/>
  <c r="O3039" i="9"/>
  <c r="P3038" i="9"/>
  <c r="Q3038" i="9" s="1"/>
  <c r="O3038" i="9"/>
  <c r="P3037" i="9"/>
  <c r="Q3037" i="9" s="1"/>
  <c r="O3037" i="9"/>
  <c r="P3036" i="9"/>
  <c r="Q3036" i="9" s="1"/>
  <c r="O3036" i="9"/>
  <c r="P3035" i="9"/>
  <c r="Q3035" i="9" s="1"/>
  <c r="O3035" i="9"/>
  <c r="P3034" i="9"/>
  <c r="Q3034" i="9" s="1"/>
  <c r="O3034" i="9"/>
  <c r="Q3033" i="9"/>
  <c r="P3033" i="9"/>
  <c r="O3033" i="9"/>
  <c r="P3032" i="9"/>
  <c r="Q3032" i="9" s="1"/>
  <c r="O3032" i="9"/>
  <c r="P3031" i="9"/>
  <c r="Q3031" i="9" s="1"/>
  <c r="O3031" i="9"/>
  <c r="Q3030" i="9"/>
  <c r="P3030" i="9"/>
  <c r="O3030" i="9"/>
  <c r="P3029" i="9"/>
  <c r="Q3029" i="9" s="1"/>
  <c r="O3029" i="9"/>
  <c r="Q3028" i="9"/>
  <c r="P3028" i="9"/>
  <c r="O3028" i="9"/>
  <c r="P3027" i="9"/>
  <c r="Q3027" i="9" s="1"/>
  <c r="O3027" i="9"/>
  <c r="Q3026" i="9"/>
  <c r="P3026" i="9"/>
  <c r="O3026" i="9"/>
  <c r="P3025" i="9"/>
  <c r="Q3025" i="9" s="1"/>
  <c r="F696" i="10" s="1"/>
  <c r="H696" i="10" s="1"/>
  <c r="O3025" i="9"/>
  <c r="P3024" i="9"/>
  <c r="Q3024" i="9" s="1"/>
  <c r="O3024" i="9"/>
  <c r="P3023" i="9"/>
  <c r="Q3023" i="9" s="1"/>
  <c r="O3023" i="9"/>
  <c r="P3022" i="9"/>
  <c r="Q3022" i="9" s="1"/>
  <c r="O3022" i="9"/>
  <c r="P3021" i="9"/>
  <c r="Q3021" i="9" s="1"/>
  <c r="O3021" i="9"/>
  <c r="Q3020" i="9"/>
  <c r="P3020" i="9"/>
  <c r="O3020" i="9"/>
  <c r="P3019" i="9"/>
  <c r="Q3019" i="9" s="1"/>
  <c r="O3019" i="9"/>
  <c r="P3018" i="9"/>
  <c r="Q3018" i="9" s="1"/>
  <c r="F695" i="10" s="1"/>
  <c r="H695" i="10" s="1"/>
  <c r="O3018" i="9"/>
  <c r="Q3017" i="9"/>
  <c r="F694" i="10" s="1"/>
  <c r="H694" i="10" s="1"/>
  <c r="P3017" i="9"/>
  <c r="O3017" i="9"/>
  <c r="Q3016" i="9"/>
  <c r="P3016" i="9"/>
  <c r="O3016" i="9"/>
  <c r="P3015" i="9"/>
  <c r="Q3015" i="9" s="1"/>
  <c r="F693" i="10" s="1"/>
  <c r="H693" i="10" s="1"/>
  <c r="O3015" i="9"/>
  <c r="Q3014" i="9"/>
  <c r="P3014" i="9"/>
  <c r="O3014" i="9"/>
  <c r="P3013" i="9"/>
  <c r="Q3013" i="9" s="1"/>
  <c r="F692" i="10" s="1"/>
  <c r="H692" i="10" s="1"/>
  <c r="O3013" i="9"/>
  <c r="Q3012" i="9"/>
  <c r="P3012" i="9"/>
  <c r="O3012" i="9"/>
  <c r="P3011" i="9"/>
  <c r="Q3011" i="9" s="1"/>
  <c r="O3011" i="9"/>
  <c r="P3010" i="9"/>
  <c r="Q3010" i="9" s="1"/>
  <c r="O3010" i="9"/>
  <c r="P3009" i="9"/>
  <c r="Q3009" i="9" s="1"/>
  <c r="O3009" i="9"/>
  <c r="P3008" i="9"/>
  <c r="Q3008" i="9" s="1"/>
  <c r="O3008" i="9"/>
  <c r="P3007" i="9"/>
  <c r="Q3007" i="9" s="1"/>
  <c r="O3007" i="9"/>
  <c r="Q3006" i="9"/>
  <c r="P3006" i="9"/>
  <c r="O3006" i="9"/>
  <c r="Q3005" i="9"/>
  <c r="P3005" i="9"/>
  <c r="O3005" i="9"/>
  <c r="Q3004" i="9"/>
  <c r="P3004" i="9"/>
  <c r="O3004" i="9"/>
  <c r="P3003" i="9"/>
  <c r="Q3003" i="9" s="1"/>
  <c r="O3003" i="9"/>
  <c r="P3002" i="9"/>
  <c r="Q3002" i="9" s="1"/>
  <c r="O3002" i="9"/>
  <c r="P3001" i="9"/>
  <c r="Q3001" i="9" s="1"/>
  <c r="O3001" i="9"/>
  <c r="Q3000" i="9"/>
  <c r="P3000" i="9"/>
  <c r="O3000" i="9"/>
  <c r="P2999" i="9"/>
  <c r="Q2999" i="9" s="1"/>
  <c r="O2999" i="9"/>
  <c r="Q2998" i="9"/>
  <c r="P2998" i="9"/>
  <c r="O2998" i="9"/>
  <c r="P2997" i="9"/>
  <c r="Q2997" i="9" s="1"/>
  <c r="O2997" i="9"/>
  <c r="P2996" i="9"/>
  <c r="Q2996" i="9" s="1"/>
  <c r="F687" i="10" s="1"/>
  <c r="H687" i="10" s="1"/>
  <c r="O2996" i="9"/>
  <c r="P2995" i="9"/>
  <c r="Q2995" i="9" s="1"/>
  <c r="O2995" i="9"/>
  <c r="Q2994" i="9"/>
  <c r="P2994" i="9"/>
  <c r="O2994" i="9"/>
  <c r="Q2993" i="9"/>
  <c r="P2993" i="9"/>
  <c r="O2993" i="9"/>
  <c r="P2992" i="9"/>
  <c r="Q2992" i="9" s="1"/>
  <c r="O2992" i="9"/>
  <c r="P2991" i="9"/>
  <c r="Q2991" i="9" s="1"/>
  <c r="O2991" i="9"/>
  <c r="P2990" i="9"/>
  <c r="Q2990" i="9" s="1"/>
  <c r="O2990" i="9"/>
  <c r="P2989" i="9"/>
  <c r="Q2989" i="9" s="1"/>
  <c r="O2989" i="9"/>
  <c r="Q2988" i="9"/>
  <c r="P2988" i="9"/>
  <c r="O2988" i="9"/>
  <c r="P2987" i="9"/>
  <c r="Q2987" i="9" s="1"/>
  <c r="O2987" i="9"/>
  <c r="P2986" i="9"/>
  <c r="Q2986" i="9" s="1"/>
  <c r="O2986" i="9"/>
  <c r="P2985" i="9"/>
  <c r="Q2985" i="9" s="1"/>
  <c r="O2985" i="9"/>
  <c r="P2984" i="9"/>
  <c r="Q2984" i="9" s="1"/>
  <c r="O2984" i="9"/>
  <c r="Q2983" i="9"/>
  <c r="P2983" i="9"/>
  <c r="O2983" i="9"/>
  <c r="Q2982" i="9"/>
  <c r="F684" i="10" s="1"/>
  <c r="H684" i="10" s="1"/>
  <c r="P2982" i="9"/>
  <c r="O2982" i="9"/>
  <c r="P2981" i="9"/>
  <c r="Q2981" i="9" s="1"/>
  <c r="O2981" i="9"/>
  <c r="P2980" i="9"/>
  <c r="Q2980" i="9" s="1"/>
  <c r="O2980" i="9"/>
  <c r="Q2979" i="9"/>
  <c r="P2979" i="9"/>
  <c r="O2979" i="9"/>
  <c r="P2978" i="9"/>
  <c r="Q2978" i="9" s="1"/>
  <c r="O2978" i="9"/>
  <c r="P2977" i="9"/>
  <c r="Q2977" i="9" s="1"/>
  <c r="O2977" i="9"/>
  <c r="P2976" i="9"/>
  <c r="Q2976" i="9" s="1"/>
  <c r="O2976" i="9"/>
  <c r="P2975" i="9"/>
  <c r="Q2975" i="9" s="1"/>
  <c r="O2975" i="9"/>
  <c r="P2974" i="9"/>
  <c r="Q2974" i="9" s="1"/>
  <c r="O2974" i="9"/>
  <c r="Q2973" i="9"/>
  <c r="P2973" i="9"/>
  <c r="O2973" i="9"/>
  <c r="P2972" i="9"/>
  <c r="Q2972" i="9" s="1"/>
  <c r="O2972" i="9"/>
  <c r="Q2971" i="9"/>
  <c r="P2971" i="9"/>
  <c r="O2971" i="9"/>
  <c r="Q2970" i="9"/>
  <c r="P2970" i="9"/>
  <c r="O2970" i="9"/>
  <c r="P2969" i="9"/>
  <c r="Q2969" i="9" s="1"/>
  <c r="O2969" i="9"/>
  <c r="P2968" i="9"/>
  <c r="Q2968" i="9" s="1"/>
  <c r="O2968" i="9"/>
  <c r="P2967" i="9"/>
  <c r="Q2967" i="9" s="1"/>
  <c r="O2967" i="9"/>
  <c r="P2966" i="9"/>
  <c r="Q2966" i="9" s="1"/>
  <c r="O2966" i="9"/>
  <c r="P2965" i="9"/>
  <c r="Q2965" i="9" s="1"/>
  <c r="O2965" i="9"/>
  <c r="P2964" i="9"/>
  <c r="Q2964" i="9" s="1"/>
  <c r="O2964" i="9"/>
  <c r="Q2963" i="9"/>
  <c r="F680" i="10" s="1"/>
  <c r="H680" i="10" s="1"/>
  <c r="P2963" i="9"/>
  <c r="O2963" i="9"/>
  <c r="P2962" i="9"/>
  <c r="Q2962" i="9" s="1"/>
  <c r="O2962" i="9"/>
  <c r="P2961" i="9"/>
  <c r="Q2961" i="9" s="1"/>
  <c r="O2961" i="9"/>
  <c r="P2960" i="9"/>
  <c r="Q2960" i="9" s="1"/>
  <c r="O2960" i="9"/>
  <c r="Q2959" i="9"/>
  <c r="P2959" i="9"/>
  <c r="O2959" i="9"/>
  <c r="Q2958" i="9"/>
  <c r="P2958" i="9"/>
  <c r="O2958" i="9"/>
  <c r="P2957" i="9"/>
  <c r="Q2957" i="9" s="1"/>
  <c r="O2957" i="9"/>
  <c r="P2956" i="9"/>
  <c r="Q2956" i="9" s="1"/>
  <c r="O2956" i="9"/>
  <c r="Q2955" i="9"/>
  <c r="P2955" i="9"/>
  <c r="O2955" i="9"/>
  <c r="P2954" i="9"/>
  <c r="Q2954" i="9" s="1"/>
  <c r="O2954" i="9"/>
  <c r="P2953" i="9"/>
  <c r="Q2953" i="9" s="1"/>
  <c r="O2953" i="9"/>
  <c r="P2952" i="9"/>
  <c r="Q2952" i="9" s="1"/>
  <c r="O2952" i="9"/>
  <c r="P2951" i="9"/>
  <c r="Q2951" i="9" s="1"/>
  <c r="O2951" i="9"/>
  <c r="Q2950" i="9"/>
  <c r="P2950" i="9"/>
  <c r="O2950" i="9"/>
  <c r="P2949" i="9"/>
  <c r="Q2949" i="9" s="1"/>
  <c r="O2949" i="9"/>
  <c r="P2948" i="9"/>
  <c r="Q2948" i="9" s="1"/>
  <c r="O2948" i="9"/>
  <c r="Q2947" i="9"/>
  <c r="P2947" i="9"/>
  <c r="O2947" i="9"/>
  <c r="Q2946" i="9"/>
  <c r="P2946" i="9"/>
  <c r="O2946" i="9"/>
  <c r="P2945" i="9"/>
  <c r="Q2945" i="9" s="1"/>
  <c r="O2945" i="9"/>
  <c r="P2944" i="9"/>
  <c r="Q2944" i="9" s="1"/>
  <c r="O2944" i="9"/>
  <c r="P2943" i="9"/>
  <c r="Q2943" i="9" s="1"/>
  <c r="O2943" i="9"/>
  <c r="P2942" i="9"/>
  <c r="Q2942" i="9" s="1"/>
  <c r="O2942" i="9"/>
  <c r="P2941" i="9"/>
  <c r="Q2941" i="9" s="1"/>
  <c r="O2941" i="9"/>
  <c r="P2940" i="9"/>
  <c r="Q2940" i="9" s="1"/>
  <c r="O2940" i="9"/>
  <c r="Q2939" i="9"/>
  <c r="F676" i="10" s="1"/>
  <c r="H676" i="10" s="1"/>
  <c r="P2939" i="9"/>
  <c r="O2939" i="9"/>
  <c r="P2938" i="9"/>
  <c r="Q2938" i="9" s="1"/>
  <c r="O2938" i="9"/>
  <c r="P2937" i="9"/>
  <c r="Q2937" i="9" s="1"/>
  <c r="O2937" i="9"/>
  <c r="P2936" i="9"/>
  <c r="Q2936" i="9" s="1"/>
  <c r="F674" i="10" s="1"/>
  <c r="H674" i="10" s="1"/>
  <c r="O2936" i="9"/>
  <c r="Q2935" i="9"/>
  <c r="P2935" i="9"/>
  <c r="O2935" i="9"/>
  <c r="Q2934" i="9"/>
  <c r="F673" i="10" s="1"/>
  <c r="H673" i="10" s="1"/>
  <c r="P2934" i="9"/>
  <c r="O2934" i="9"/>
  <c r="P2933" i="9"/>
  <c r="Q2933" i="9" s="1"/>
  <c r="O2933" i="9"/>
  <c r="P2932" i="9"/>
  <c r="Q2932" i="9" s="1"/>
  <c r="F672" i="10" s="1"/>
  <c r="H672" i="10" s="1"/>
  <c r="O2932" i="9"/>
  <c r="Q2931" i="9"/>
  <c r="P2931" i="9"/>
  <c r="O2931" i="9"/>
  <c r="P2930" i="9"/>
  <c r="Q2930" i="9" s="1"/>
  <c r="O2930" i="9"/>
  <c r="P2929" i="9"/>
  <c r="Q2929" i="9" s="1"/>
  <c r="O2929" i="9"/>
  <c r="P2928" i="9"/>
  <c r="Q2928" i="9" s="1"/>
  <c r="O2928" i="9"/>
  <c r="Q2927" i="9"/>
  <c r="P2927" i="9"/>
  <c r="O2927" i="9"/>
  <c r="Q2926" i="9"/>
  <c r="P2926" i="9"/>
  <c r="O2926" i="9"/>
  <c r="P2925" i="9"/>
  <c r="Q2925" i="9" s="1"/>
  <c r="O2925" i="9"/>
  <c r="Q2924" i="9"/>
  <c r="P2924" i="9"/>
  <c r="O2924" i="9"/>
  <c r="P2923" i="9"/>
  <c r="Q2923" i="9" s="1"/>
  <c r="O2923" i="9"/>
  <c r="Q2922" i="9"/>
  <c r="P2922" i="9"/>
  <c r="O2922" i="9"/>
  <c r="P2921" i="9"/>
  <c r="Q2921" i="9" s="1"/>
  <c r="O2921" i="9"/>
  <c r="Q2920" i="9"/>
  <c r="P2920" i="9"/>
  <c r="O2920" i="9"/>
  <c r="Q2919" i="9"/>
  <c r="P2919" i="9"/>
  <c r="O2919" i="9"/>
  <c r="Q2918" i="9"/>
  <c r="P2918" i="9"/>
  <c r="O2918" i="9"/>
  <c r="P2917" i="9"/>
  <c r="Q2917" i="9" s="1"/>
  <c r="O2917" i="9"/>
  <c r="Q2916" i="9"/>
  <c r="P2916" i="9"/>
  <c r="O2916" i="9"/>
  <c r="P2915" i="9"/>
  <c r="Q2915" i="9" s="1"/>
  <c r="O2915" i="9"/>
  <c r="Q2914" i="9"/>
  <c r="P2914" i="9"/>
  <c r="O2914" i="9"/>
  <c r="P2913" i="9"/>
  <c r="Q2913" i="9" s="1"/>
  <c r="O2913" i="9"/>
  <c r="P2912" i="9"/>
  <c r="Q2912" i="9" s="1"/>
  <c r="O2912" i="9"/>
  <c r="Q2911" i="9"/>
  <c r="P2911" i="9"/>
  <c r="O2911" i="9"/>
  <c r="Q2910" i="9"/>
  <c r="P2910" i="9"/>
  <c r="O2910" i="9"/>
  <c r="P2909" i="9"/>
  <c r="Q2909" i="9" s="1"/>
  <c r="O2909" i="9"/>
  <c r="P2908" i="9"/>
  <c r="Q2908" i="9" s="1"/>
  <c r="O2908" i="9"/>
  <c r="Q2907" i="9"/>
  <c r="P2907" i="9"/>
  <c r="O2907" i="9"/>
  <c r="Q2906" i="9"/>
  <c r="P2906" i="9"/>
  <c r="O2906" i="9"/>
  <c r="P2905" i="9"/>
  <c r="Q2905" i="9" s="1"/>
  <c r="O2905" i="9"/>
  <c r="P2904" i="9"/>
  <c r="Q2904" i="9" s="1"/>
  <c r="O2904" i="9"/>
  <c r="Q2903" i="9"/>
  <c r="P2903" i="9"/>
  <c r="O2903" i="9"/>
  <c r="Q2902" i="9"/>
  <c r="P2902" i="9"/>
  <c r="O2902" i="9"/>
  <c r="P2901" i="9"/>
  <c r="Q2901" i="9" s="1"/>
  <c r="O2901" i="9"/>
  <c r="P2900" i="9"/>
  <c r="Q2900" i="9" s="1"/>
  <c r="O2900" i="9"/>
  <c r="Q2899" i="9"/>
  <c r="F667" i="10" s="1"/>
  <c r="H667" i="10" s="1"/>
  <c r="P2899" i="9"/>
  <c r="O2899" i="9"/>
  <c r="Q2898" i="9"/>
  <c r="F666" i="10" s="1"/>
  <c r="H666" i="10" s="1"/>
  <c r="P2898" i="9"/>
  <c r="O2898" i="9"/>
  <c r="Q2897" i="9"/>
  <c r="F665" i="10" s="1"/>
  <c r="H665" i="10" s="1"/>
  <c r="P2897" i="9"/>
  <c r="O2897" i="9"/>
  <c r="P2896" i="9"/>
  <c r="Q2896" i="9" s="1"/>
  <c r="O2896" i="9"/>
  <c r="Q2895" i="9"/>
  <c r="P2895" i="9"/>
  <c r="O2895" i="9"/>
  <c r="Q2894" i="9"/>
  <c r="P2894" i="9"/>
  <c r="O2894" i="9"/>
  <c r="P2893" i="9"/>
  <c r="Q2893" i="9" s="1"/>
  <c r="O2893" i="9"/>
  <c r="P2892" i="9"/>
  <c r="Q2892" i="9" s="1"/>
  <c r="O2892" i="9"/>
  <c r="Q2891" i="9"/>
  <c r="P2891" i="9"/>
  <c r="O2891" i="9"/>
  <c r="Q2890" i="9"/>
  <c r="P2890" i="9"/>
  <c r="O2890" i="9"/>
  <c r="P2889" i="9"/>
  <c r="Q2889" i="9" s="1"/>
  <c r="O2889" i="9"/>
  <c r="P2888" i="9"/>
  <c r="Q2888" i="9" s="1"/>
  <c r="O2888" i="9"/>
  <c r="P2887" i="9"/>
  <c r="Q2887" i="9" s="1"/>
  <c r="F664" i="10" s="1"/>
  <c r="H664" i="10" s="1"/>
  <c r="O2887" i="9"/>
  <c r="P2886" i="9"/>
  <c r="Q2886" i="9" s="1"/>
  <c r="O2886" i="9"/>
  <c r="P2885" i="9"/>
  <c r="Q2885" i="9" s="1"/>
  <c r="O2885" i="9"/>
  <c r="P2884" i="9"/>
  <c r="Q2884" i="9" s="1"/>
  <c r="O2884" i="9"/>
  <c r="Q2883" i="9"/>
  <c r="P2883" i="9"/>
  <c r="O2883" i="9"/>
  <c r="P2882" i="9"/>
  <c r="Q2882" i="9" s="1"/>
  <c r="F662" i="10" s="1"/>
  <c r="H662" i="10" s="1"/>
  <c r="O2882" i="9"/>
  <c r="Q2881" i="9"/>
  <c r="F661" i="10" s="1"/>
  <c r="H661" i="10" s="1"/>
  <c r="P2881" i="9"/>
  <c r="O2881" i="9"/>
  <c r="P2880" i="9"/>
  <c r="Q2880" i="9" s="1"/>
  <c r="O2880" i="9"/>
  <c r="P2879" i="9"/>
  <c r="Q2879" i="9" s="1"/>
  <c r="O2879" i="9"/>
  <c r="P2878" i="9"/>
  <c r="Q2878" i="9" s="1"/>
  <c r="O2878" i="9"/>
  <c r="P2877" i="9"/>
  <c r="Q2877" i="9" s="1"/>
  <c r="O2877" i="9"/>
  <c r="P2876" i="9"/>
  <c r="Q2876" i="9" s="1"/>
  <c r="O2876" i="9"/>
  <c r="Q2875" i="9"/>
  <c r="P2875" i="9"/>
  <c r="O2875" i="9"/>
  <c r="Q2874" i="9"/>
  <c r="P2874" i="9"/>
  <c r="O2874" i="9"/>
  <c r="Q2873" i="9"/>
  <c r="P2873" i="9"/>
  <c r="O2873" i="9"/>
  <c r="P2872" i="9"/>
  <c r="Q2872" i="9" s="1"/>
  <c r="F659" i="10" s="1"/>
  <c r="H659" i="10" s="1"/>
  <c r="O2872" i="9"/>
  <c r="Q2871" i="9"/>
  <c r="P2871" i="9"/>
  <c r="O2871" i="9"/>
  <c r="Q2870" i="9"/>
  <c r="P2870" i="9"/>
  <c r="O2870" i="9"/>
  <c r="P2869" i="9"/>
  <c r="Q2869" i="9" s="1"/>
  <c r="F658" i="10" s="1"/>
  <c r="H658" i="10" s="1"/>
  <c r="O2869" i="9"/>
  <c r="P2868" i="9"/>
  <c r="Q2868" i="9" s="1"/>
  <c r="O2868" i="9"/>
  <c r="Q2867" i="9"/>
  <c r="P2867" i="9"/>
  <c r="O2867" i="9"/>
  <c r="P2866" i="9"/>
  <c r="Q2866" i="9" s="1"/>
  <c r="O2866" i="9"/>
  <c r="P2865" i="9"/>
  <c r="Q2865" i="9" s="1"/>
  <c r="O2865" i="9"/>
  <c r="P2864" i="9"/>
  <c r="Q2864" i="9" s="1"/>
  <c r="O2864" i="9"/>
  <c r="Q2863" i="9"/>
  <c r="P2863" i="9"/>
  <c r="O2863" i="9"/>
  <c r="Q2862" i="9"/>
  <c r="P2862" i="9"/>
  <c r="O2862" i="9"/>
  <c r="Q2861" i="9"/>
  <c r="P2861" i="9"/>
  <c r="O2861" i="9"/>
  <c r="Q2860" i="9"/>
  <c r="P2860" i="9"/>
  <c r="O2860" i="9"/>
  <c r="Q2859" i="9"/>
  <c r="P2859" i="9"/>
  <c r="O2859" i="9"/>
  <c r="Q2858" i="9"/>
  <c r="P2858" i="9"/>
  <c r="O2858" i="9"/>
  <c r="Q2857" i="9"/>
  <c r="P2857" i="9"/>
  <c r="O2857" i="9"/>
  <c r="P2856" i="9"/>
  <c r="Q2856" i="9" s="1"/>
  <c r="O2856" i="9"/>
  <c r="P2855" i="9"/>
  <c r="Q2855" i="9" s="1"/>
  <c r="O2855" i="9"/>
  <c r="Q2854" i="9"/>
  <c r="P2854" i="9"/>
  <c r="O2854" i="9"/>
  <c r="Q2853" i="9"/>
  <c r="P2853" i="9"/>
  <c r="O2853" i="9"/>
  <c r="P2852" i="9"/>
  <c r="Q2852" i="9" s="1"/>
  <c r="F655" i="10" s="1"/>
  <c r="H655" i="10" s="1"/>
  <c r="O2852" i="9"/>
  <c r="P2851" i="9"/>
  <c r="Q2851" i="9" s="1"/>
  <c r="F654" i="10" s="1"/>
  <c r="H654" i="10" s="1"/>
  <c r="O2851" i="9"/>
  <c r="Q2850" i="9"/>
  <c r="F653" i="10" s="1"/>
  <c r="H653" i="10" s="1"/>
  <c r="P2850" i="9"/>
  <c r="O2850" i="9"/>
  <c r="Q2849" i="9"/>
  <c r="F652" i="10" s="1"/>
  <c r="H652" i="10" s="1"/>
  <c r="P2849" i="9"/>
  <c r="O2849" i="9"/>
  <c r="Q2848" i="9"/>
  <c r="P2848" i="9"/>
  <c r="O2848" i="9"/>
  <c r="P2847" i="9"/>
  <c r="Q2847" i="9" s="1"/>
  <c r="O2847" i="9"/>
  <c r="Q2846" i="9"/>
  <c r="P2846" i="9"/>
  <c r="O2846" i="9"/>
  <c r="P2845" i="9"/>
  <c r="Q2845" i="9" s="1"/>
  <c r="O2845" i="9"/>
  <c r="P2844" i="9"/>
  <c r="Q2844" i="9" s="1"/>
  <c r="O2844" i="9"/>
  <c r="Q2843" i="9"/>
  <c r="F650" i="10" s="1"/>
  <c r="H650" i="10" s="1"/>
  <c r="P2843" i="9"/>
  <c r="O2843" i="9"/>
  <c r="P2842" i="9"/>
  <c r="Q2842" i="9" s="1"/>
  <c r="O2842" i="9"/>
  <c r="Q2841" i="9"/>
  <c r="P2841" i="9"/>
  <c r="O2841" i="9"/>
  <c r="Q2840" i="9"/>
  <c r="P2840" i="9"/>
  <c r="O2840" i="9"/>
  <c r="Q2839" i="9"/>
  <c r="P2839" i="9"/>
  <c r="O2839" i="9"/>
  <c r="P2838" i="9"/>
  <c r="Q2838" i="9" s="1"/>
  <c r="O2838" i="9"/>
  <c r="Q2837" i="9"/>
  <c r="P2837" i="9"/>
  <c r="O2837" i="9"/>
  <c r="P2836" i="9"/>
  <c r="Q2836" i="9" s="1"/>
  <c r="O2836" i="9"/>
  <c r="Q2835" i="9"/>
  <c r="F648" i="10" s="1"/>
  <c r="H648" i="10" s="1"/>
  <c r="P2835" i="9"/>
  <c r="O2835" i="9"/>
  <c r="P2834" i="9"/>
  <c r="Q2834" i="9" s="1"/>
  <c r="O2834" i="9"/>
  <c r="Q2833" i="9"/>
  <c r="P2833" i="9"/>
  <c r="O2833" i="9"/>
  <c r="Q2832" i="9"/>
  <c r="P2832" i="9"/>
  <c r="O2832" i="9"/>
  <c r="P2831" i="9"/>
  <c r="Q2831" i="9" s="1"/>
  <c r="O2831" i="9"/>
  <c r="Q2830" i="9"/>
  <c r="P2830" i="9"/>
  <c r="O2830" i="9"/>
  <c r="Q2829" i="9"/>
  <c r="F645" i="10" s="1"/>
  <c r="H645" i="10" s="1"/>
  <c r="P2829" i="9"/>
  <c r="O2829" i="9"/>
  <c r="P2828" i="9"/>
  <c r="Q2828" i="9" s="1"/>
  <c r="O2828" i="9"/>
  <c r="P2827" i="9"/>
  <c r="Q2827" i="9" s="1"/>
  <c r="O2827" i="9"/>
  <c r="P2826" i="9"/>
  <c r="Q2826" i="9" s="1"/>
  <c r="O2826" i="9"/>
  <c r="Q2825" i="9"/>
  <c r="P2825" i="9"/>
  <c r="O2825" i="9"/>
  <c r="P2824" i="9"/>
  <c r="Q2824" i="9" s="1"/>
  <c r="O2824" i="9"/>
  <c r="Q2823" i="9"/>
  <c r="P2823" i="9"/>
  <c r="O2823" i="9"/>
  <c r="Q2822" i="9"/>
  <c r="P2822" i="9"/>
  <c r="O2822" i="9"/>
  <c r="P2821" i="9"/>
  <c r="Q2821" i="9" s="1"/>
  <c r="O2821" i="9"/>
  <c r="P2820" i="9"/>
  <c r="Q2820" i="9" s="1"/>
  <c r="O2820" i="9"/>
  <c r="Q2819" i="9"/>
  <c r="P2819" i="9"/>
  <c r="O2819" i="9"/>
  <c r="P2818" i="9"/>
  <c r="Q2818" i="9" s="1"/>
  <c r="F644" i="10" s="1"/>
  <c r="H644" i="10" s="1"/>
  <c r="O2818" i="9"/>
  <c r="Q2817" i="9"/>
  <c r="P2817" i="9"/>
  <c r="O2817" i="9"/>
  <c r="P2816" i="9"/>
  <c r="Q2816" i="9" s="1"/>
  <c r="O2816" i="9"/>
  <c r="P2815" i="9"/>
  <c r="Q2815" i="9" s="1"/>
  <c r="O2815" i="9"/>
  <c r="P2814" i="9"/>
  <c r="Q2814" i="9" s="1"/>
  <c r="O2814" i="9"/>
  <c r="P2813" i="9"/>
  <c r="Q2813" i="9" s="1"/>
  <c r="O2813" i="9"/>
  <c r="P2812" i="9"/>
  <c r="Q2812" i="9" s="1"/>
  <c r="O2812" i="9"/>
  <c r="Q2811" i="9"/>
  <c r="P2811" i="9"/>
  <c r="O2811" i="9"/>
  <c r="Q2810" i="9"/>
  <c r="P2810" i="9"/>
  <c r="O2810" i="9"/>
  <c r="Q2809" i="9"/>
  <c r="P2809" i="9"/>
  <c r="O2809" i="9"/>
  <c r="P2808" i="9"/>
  <c r="Q2808" i="9" s="1"/>
  <c r="O2808" i="9"/>
  <c r="Q2807" i="9"/>
  <c r="P2807" i="9"/>
  <c r="O2807" i="9"/>
  <c r="Q2806" i="9"/>
  <c r="P2806" i="9"/>
  <c r="O2806" i="9"/>
  <c r="P2805" i="9"/>
  <c r="Q2805" i="9" s="1"/>
  <c r="O2805" i="9"/>
  <c r="P2804" i="9"/>
  <c r="Q2804" i="9" s="1"/>
  <c r="O2804" i="9"/>
  <c r="Q2803" i="9"/>
  <c r="P2803" i="9"/>
  <c r="O2803" i="9"/>
  <c r="P2802" i="9"/>
  <c r="Q2802" i="9" s="1"/>
  <c r="O2802" i="9"/>
  <c r="Q2801" i="9"/>
  <c r="F640" i="10" s="1"/>
  <c r="H640" i="10" s="1"/>
  <c r="P2801" i="9"/>
  <c r="O2801" i="9"/>
  <c r="P2800" i="9"/>
  <c r="Q2800" i="9" s="1"/>
  <c r="F639" i="10" s="1"/>
  <c r="H639" i="10" s="1"/>
  <c r="O2800" i="9"/>
  <c r="Q2799" i="9"/>
  <c r="F638" i="10" s="1"/>
  <c r="H638" i="10" s="1"/>
  <c r="P2799" i="9"/>
  <c r="O2799" i="9"/>
  <c r="Q2798" i="9"/>
  <c r="P2798" i="9"/>
  <c r="O2798" i="9"/>
  <c r="Q2797" i="9"/>
  <c r="F637" i="10" s="1"/>
  <c r="H637" i="10" s="1"/>
  <c r="P2797" i="9"/>
  <c r="O2797" i="9"/>
  <c r="Q2796" i="9"/>
  <c r="P2796" i="9"/>
  <c r="O2796" i="9"/>
  <c r="P2795" i="9"/>
  <c r="Q2795" i="9" s="1"/>
  <c r="O2795" i="9"/>
  <c r="Q2794" i="9"/>
  <c r="P2794" i="9"/>
  <c r="O2794" i="9"/>
  <c r="Q2793" i="9"/>
  <c r="P2793" i="9"/>
  <c r="O2793" i="9"/>
  <c r="Q2792" i="9"/>
  <c r="F635" i="10" s="1"/>
  <c r="H635" i="10" s="1"/>
  <c r="P2792" i="9"/>
  <c r="O2792" i="9"/>
  <c r="P2791" i="9"/>
  <c r="Q2791" i="9" s="1"/>
  <c r="F634" i="10" s="1"/>
  <c r="H634" i="10" s="1"/>
  <c r="O2791" i="9"/>
  <c r="Q2790" i="9"/>
  <c r="P2790" i="9"/>
  <c r="O2790" i="9"/>
  <c r="Q2789" i="9"/>
  <c r="P2789" i="9"/>
  <c r="O2789" i="9"/>
  <c r="Q2788" i="9"/>
  <c r="P2788" i="9"/>
  <c r="O2788" i="9"/>
  <c r="Q2787" i="9"/>
  <c r="P2787" i="9"/>
  <c r="O2787" i="9"/>
  <c r="Q2786" i="9"/>
  <c r="P2786" i="9"/>
  <c r="O2786" i="9"/>
  <c r="Q2785" i="9"/>
  <c r="P2785" i="9"/>
  <c r="O2785" i="9"/>
  <c r="Q2784" i="9"/>
  <c r="P2784" i="9"/>
  <c r="O2784" i="9"/>
  <c r="P2783" i="9"/>
  <c r="Q2783" i="9" s="1"/>
  <c r="O2783" i="9"/>
  <c r="Q2782" i="9"/>
  <c r="P2782" i="9"/>
  <c r="O2782" i="9"/>
  <c r="Q2781" i="9"/>
  <c r="P2781" i="9"/>
  <c r="O2781" i="9"/>
  <c r="Q2780" i="9"/>
  <c r="P2780" i="9"/>
  <c r="O2780" i="9"/>
  <c r="Q2779" i="9"/>
  <c r="P2779" i="9"/>
  <c r="O2779" i="9"/>
  <c r="Q2778" i="9"/>
  <c r="P2778" i="9"/>
  <c r="O2778" i="9"/>
  <c r="Q2777" i="9"/>
  <c r="P2777" i="9"/>
  <c r="O2777" i="9"/>
  <c r="Q2776" i="9"/>
  <c r="P2776" i="9"/>
  <c r="O2776" i="9"/>
  <c r="P2775" i="9"/>
  <c r="Q2775" i="9" s="1"/>
  <c r="O2775" i="9"/>
  <c r="Q2774" i="9"/>
  <c r="P2774" i="9"/>
  <c r="O2774" i="9"/>
  <c r="Q2773" i="9"/>
  <c r="P2773" i="9"/>
  <c r="O2773" i="9"/>
  <c r="Q2772" i="9"/>
  <c r="P2772" i="9"/>
  <c r="O2772" i="9"/>
  <c r="P2771" i="9"/>
  <c r="Q2771" i="9" s="1"/>
  <c r="O2771" i="9"/>
  <c r="Q2770" i="9"/>
  <c r="P2770" i="9"/>
  <c r="O2770" i="9"/>
  <c r="Q2769" i="9"/>
  <c r="P2769" i="9"/>
  <c r="O2769" i="9"/>
  <c r="Q2768" i="9"/>
  <c r="P2768" i="9"/>
  <c r="O2768" i="9"/>
  <c r="P2767" i="9"/>
  <c r="Q2767" i="9" s="1"/>
  <c r="O2767" i="9"/>
  <c r="Q2766" i="9"/>
  <c r="P2766" i="9"/>
  <c r="O2766" i="9"/>
  <c r="Q2765" i="9"/>
  <c r="P2765" i="9"/>
  <c r="O2765" i="9"/>
  <c r="Q2764" i="9"/>
  <c r="P2764" i="9"/>
  <c r="O2764" i="9"/>
  <c r="P2763" i="9"/>
  <c r="Q2763" i="9" s="1"/>
  <c r="F630" i="10" s="1"/>
  <c r="H630" i="10" s="1"/>
  <c r="O2763" i="9"/>
  <c r="Q2762" i="9"/>
  <c r="P2762" i="9"/>
  <c r="O2762" i="9"/>
  <c r="Q2761" i="9"/>
  <c r="P2761" i="9"/>
  <c r="O2761" i="9"/>
  <c r="Q2760" i="9"/>
  <c r="P2760" i="9"/>
  <c r="O2760" i="9"/>
  <c r="P2759" i="9"/>
  <c r="Q2759" i="9" s="1"/>
  <c r="O2759" i="9"/>
  <c r="Q2758" i="9"/>
  <c r="P2758" i="9"/>
  <c r="O2758" i="9"/>
  <c r="Q2757" i="9"/>
  <c r="P2757" i="9"/>
  <c r="O2757" i="9"/>
  <c r="Q2756" i="9"/>
  <c r="P2756" i="9"/>
  <c r="O2756" i="9"/>
  <c r="P2755" i="9"/>
  <c r="Q2755" i="9" s="1"/>
  <c r="O2755" i="9"/>
  <c r="Q2754" i="9"/>
  <c r="P2754" i="9"/>
  <c r="O2754" i="9"/>
  <c r="Q2753" i="9"/>
  <c r="P2753" i="9"/>
  <c r="O2753" i="9"/>
  <c r="Q2752" i="9"/>
  <c r="P2752" i="9"/>
  <c r="O2752" i="9"/>
  <c r="P2751" i="9"/>
  <c r="Q2751" i="9" s="1"/>
  <c r="O2751" i="9"/>
  <c r="Q2750" i="9"/>
  <c r="P2750" i="9"/>
  <c r="O2750" i="9"/>
  <c r="Q2749" i="9"/>
  <c r="P2749" i="9"/>
  <c r="O2749" i="9"/>
  <c r="Q2748" i="9"/>
  <c r="P2748" i="9"/>
  <c r="O2748" i="9"/>
  <c r="Q2747" i="9"/>
  <c r="P2747" i="9"/>
  <c r="O2747" i="9"/>
  <c r="Q2746" i="9"/>
  <c r="F626" i="10" s="1"/>
  <c r="H626" i="10" s="1"/>
  <c r="P2746" i="9"/>
  <c r="O2746" i="9"/>
  <c r="Q2745" i="9"/>
  <c r="P2745" i="9"/>
  <c r="O2745" i="9"/>
  <c r="Q2744" i="9"/>
  <c r="P2744" i="9"/>
  <c r="O2744" i="9"/>
  <c r="P2743" i="9"/>
  <c r="Q2743" i="9" s="1"/>
  <c r="O2743" i="9"/>
  <c r="Q2742" i="9"/>
  <c r="P2742" i="9"/>
  <c r="O2742" i="9"/>
  <c r="Q2741" i="9"/>
  <c r="P2741" i="9"/>
  <c r="O2741" i="9"/>
  <c r="Q2740" i="9"/>
  <c r="P2740" i="9"/>
  <c r="O2740" i="9"/>
  <c r="P2739" i="9"/>
  <c r="Q2739" i="9" s="1"/>
  <c r="O2739" i="9"/>
  <c r="Q2738" i="9"/>
  <c r="P2738" i="9"/>
  <c r="O2738" i="9"/>
  <c r="Q2737" i="9"/>
  <c r="P2737" i="9"/>
  <c r="O2737" i="9"/>
  <c r="Q2736" i="9"/>
  <c r="P2736" i="9"/>
  <c r="O2736" i="9"/>
  <c r="Q2735" i="9"/>
  <c r="P2735" i="9"/>
  <c r="O2735" i="9"/>
  <c r="Q2734" i="9"/>
  <c r="P2734" i="9"/>
  <c r="O2734" i="9"/>
  <c r="Q2733" i="9"/>
  <c r="P2733" i="9"/>
  <c r="O2733" i="9"/>
  <c r="Q2732" i="9"/>
  <c r="P2732" i="9"/>
  <c r="O2732" i="9"/>
  <c r="Q2731" i="9"/>
  <c r="P2731" i="9"/>
  <c r="O2731" i="9"/>
  <c r="Q2730" i="9"/>
  <c r="F621" i="10" s="1"/>
  <c r="H621" i="10" s="1"/>
  <c r="P2730" i="9"/>
  <c r="O2730" i="9"/>
  <c r="Q2729" i="9"/>
  <c r="P2729" i="9"/>
  <c r="O2729" i="9"/>
  <c r="Q2728" i="9"/>
  <c r="P2728" i="9"/>
  <c r="O2728" i="9"/>
  <c r="Q2727" i="9"/>
  <c r="P2727" i="9"/>
  <c r="O2727" i="9"/>
  <c r="Q2726" i="9"/>
  <c r="P2726" i="9"/>
  <c r="O2726" i="9"/>
  <c r="Q2725" i="9"/>
  <c r="P2725" i="9"/>
  <c r="O2725" i="9"/>
  <c r="Q2724" i="9"/>
  <c r="P2724" i="9"/>
  <c r="O2724" i="9"/>
  <c r="Q2723" i="9"/>
  <c r="P2723" i="9"/>
  <c r="O2723" i="9"/>
  <c r="Q2722" i="9"/>
  <c r="P2722" i="9"/>
  <c r="O2722" i="9"/>
  <c r="Q2721" i="9"/>
  <c r="P2721" i="9"/>
  <c r="O2721" i="9"/>
  <c r="Q2720" i="9"/>
  <c r="P2720" i="9"/>
  <c r="O2720" i="9"/>
  <c r="Q2719" i="9"/>
  <c r="P2719" i="9"/>
  <c r="O2719" i="9"/>
  <c r="Q2718" i="9"/>
  <c r="P2718" i="9"/>
  <c r="O2718" i="9"/>
  <c r="Q2717" i="9"/>
  <c r="P2717" i="9"/>
  <c r="O2717" i="9"/>
  <c r="Q2716" i="9"/>
  <c r="P2716" i="9"/>
  <c r="O2716" i="9"/>
  <c r="Q2715" i="9"/>
  <c r="P2715" i="9"/>
  <c r="O2715" i="9"/>
  <c r="Q2714" i="9"/>
  <c r="P2714" i="9"/>
  <c r="O2714" i="9"/>
  <c r="Q2713" i="9"/>
  <c r="F617" i="10" s="1"/>
  <c r="H617" i="10" s="1"/>
  <c r="P2713" i="9"/>
  <c r="O2713" i="9"/>
  <c r="Q2712" i="9"/>
  <c r="P2712" i="9"/>
  <c r="O2712" i="9"/>
  <c r="Q2711" i="9"/>
  <c r="F616" i="10" s="1"/>
  <c r="H616" i="10" s="1"/>
  <c r="P2711" i="9"/>
  <c r="O2711" i="9"/>
  <c r="Q2710" i="9"/>
  <c r="F615" i="10" s="1"/>
  <c r="H615" i="10" s="1"/>
  <c r="P2710" i="9"/>
  <c r="O2710" i="9"/>
  <c r="Q2709" i="9"/>
  <c r="P2709" i="9"/>
  <c r="O2709" i="9"/>
  <c r="Q2708" i="9"/>
  <c r="P2708" i="9"/>
  <c r="O2708" i="9"/>
  <c r="Q2707" i="9"/>
  <c r="P2707" i="9"/>
  <c r="O2707" i="9"/>
  <c r="Q2706" i="9"/>
  <c r="P2706" i="9"/>
  <c r="O2706" i="9"/>
  <c r="Q2705" i="9"/>
  <c r="P2705" i="9"/>
  <c r="O2705" i="9"/>
  <c r="Q2704" i="9"/>
  <c r="P2704" i="9"/>
  <c r="O2704" i="9"/>
  <c r="Q2703" i="9"/>
  <c r="P2703" i="9"/>
  <c r="O2703" i="9"/>
  <c r="Q2702" i="9"/>
  <c r="P2702" i="9"/>
  <c r="O2702" i="9"/>
  <c r="Q2701" i="9"/>
  <c r="P2701" i="9"/>
  <c r="O2701" i="9"/>
  <c r="Q2700" i="9"/>
  <c r="P2700" i="9"/>
  <c r="O2700" i="9"/>
  <c r="Q2699" i="9"/>
  <c r="P2699" i="9"/>
  <c r="O2699" i="9"/>
  <c r="Q2698" i="9"/>
  <c r="P2698" i="9"/>
  <c r="O2698" i="9"/>
  <c r="Q2697" i="9"/>
  <c r="P2697" i="9"/>
  <c r="O2697" i="9"/>
  <c r="Q2696" i="9"/>
  <c r="P2696" i="9"/>
  <c r="O2696" i="9"/>
  <c r="Q2695" i="9"/>
  <c r="P2695" i="9"/>
  <c r="O2695" i="9"/>
  <c r="Q2694" i="9"/>
  <c r="P2694" i="9"/>
  <c r="O2694" i="9"/>
  <c r="Q2693" i="9"/>
  <c r="P2693" i="9"/>
  <c r="O2693" i="9"/>
  <c r="Q2692" i="9"/>
  <c r="P2692" i="9"/>
  <c r="O2692" i="9"/>
  <c r="Q2691" i="9"/>
  <c r="P2691" i="9"/>
  <c r="O2691" i="9"/>
  <c r="Q2690" i="9"/>
  <c r="P2690" i="9"/>
  <c r="O2690" i="9"/>
  <c r="Q2689" i="9"/>
  <c r="P2689" i="9"/>
  <c r="O2689" i="9"/>
  <c r="Q2688" i="9"/>
  <c r="P2688" i="9"/>
  <c r="O2688" i="9"/>
  <c r="Q2687" i="9"/>
  <c r="P2687" i="9"/>
  <c r="O2687" i="9"/>
  <c r="Q2686" i="9"/>
  <c r="P2686" i="9"/>
  <c r="O2686" i="9"/>
  <c r="Q2685" i="9"/>
  <c r="F609" i="10" s="1"/>
  <c r="H609" i="10" s="1"/>
  <c r="P2685" i="9"/>
  <c r="O2685" i="9"/>
  <c r="Q2684" i="9"/>
  <c r="P2684" i="9"/>
  <c r="O2684" i="9"/>
  <c r="Q2683" i="9"/>
  <c r="P2683" i="9"/>
  <c r="O2683" i="9"/>
  <c r="Q2682" i="9"/>
  <c r="P2682" i="9"/>
  <c r="O2682" i="9"/>
  <c r="Q2681" i="9"/>
  <c r="P2681" i="9"/>
  <c r="O2681" i="9"/>
  <c r="Q2680" i="9"/>
  <c r="P2680" i="9"/>
  <c r="O2680" i="9"/>
  <c r="Q2679" i="9"/>
  <c r="P2679" i="9"/>
  <c r="O2679" i="9"/>
  <c r="Q2678" i="9"/>
  <c r="P2678" i="9"/>
  <c r="O2678" i="9"/>
  <c r="Q2677" i="9"/>
  <c r="P2677" i="9"/>
  <c r="O2677" i="9"/>
  <c r="Q2676" i="9"/>
  <c r="P2676" i="9"/>
  <c r="O2676" i="9"/>
  <c r="Q2675" i="9"/>
  <c r="P2675" i="9"/>
  <c r="O2675" i="9"/>
  <c r="Q2674" i="9"/>
  <c r="P2674" i="9"/>
  <c r="O2674" i="9"/>
  <c r="Q2673" i="9"/>
  <c r="P2673" i="9"/>
  <c r="O2673" i="9"/>
  <c r="Q2672" i="9"/>
  <c r="P2672" i="9"/>
  <c r="O2672" i="9"/>
  <c r="Q2671" i="9"/>
  <c r="P2671" i="9"/>
  <c r="O2671" i="9"/>
  <c r="Q2670" i="9"/>
  <c r="P2670" i="9"/>
  <c r="O2670" i="9"/>
  <c r="Q2669" i="9"/>
  <c r="F606" i="10" s="1"/>
  <c r="H606" i="10" s="1"/>
  <c r="P2669" i="9"/>
  <c r="O2669" i="9"/>
  <c r="Q2668" i="9"/>
  <c r="P2668" i="9"/>
  <c r="O2668" i="9"/>
  <c r="Q2667" i="9"/>
  <c r="P2667" i="9"/>
  <c r="O2667" i="9"/>
  <c r="Q2666" i="9"/>
  <c r="P2666" i="9"/>
  <c r="O2666" i="9"/>
  <c r="Q2665" i="9"/>
  <c r="P2665" i="9"/>
  <c r="O2665" i="9"/>
  <c r="Q2664" i="9"/>
  <c r="P2664" i="9"/>
  <c r="O2664" i="9"/>
  <c r="Q2663" i="9"/>
  <c r="P2663" i="9"/>
  <c r="O2663" i="9"/>
  <c r="Q2662" i="9"/>
  <c r="P2662" i="9"/>
  <c r="O2662" i="9"/>
  <c r="Q2661" i="9"/>
  <c r="P2661" i="9"/>
  <c r="O2661" i="9"/>
  <c r="Q2660" i="9"/>
  <c r="P2660" i="9"/>
  <c r="O2660" i="9"/>
  <c r="Q2659" i="9"/>
  <c r="P2659" i="9"/>
  <c r="O2659" i="9"/>
  <c r="Q2658" i="9"/>
  <c r="P2658" i="9"/>
  <c r="O2658" i="9"/>
  <c r="Q2657" i="9"/>
  <c r="P2657" i="9"/>
  <c r="O2657" i="9"/>
  <c r="Q2656" i="9"/>
  <c r="P2656" i="9"/>
  <c r="O2656" i="9"/>
  <c r="Q2655" i="9"/>
  <c r="P2655" i="9"/>
  <c r="O2655" i="9"/>
  <c r="Q2654" i="9"/>
  <c r="P2654" i="9"/>
  <c r="O2654" i="9"/>
  <c r="Q2653" i="9"/>
  <c r="F602" i="10" s="1"/>
  <c r="H602" i="10" s="1"/>
  <c r="P2653" i="9"/>
  <c r="O2653" i="9"/>
  <c r="Q2652" i="9"/>
  <c r="P2652" i="9"/>
  <c r="O2652" i="9"/>
  <c r="Q2651" i="9"/>
  <c r="P2651" i="9"/>
  <c r="O2651" i="9"/>
  <c r="Q2650" i="9"/>
  <c r="P2650" i="9"/>
  <c r="O2650" i="9"/>
  <c r="Q2649" i="9"/>
  <c r="P2649" i="9"/>
  <c r="O2649" i="9"/>
  <c r="Q2648" i="9"/>
  <c r="P2648" i="9"/>
  <c r="O2648" i="9"/>
  <c r="Q2647" i="9"/>
  <c r="P2647" i="9"/>
  <c r="O2647" i="9"/>
  <c r="Q2646" i="9"/>
  <c r="P2646" i="9"/>
  <c r="O2646" i="9"/>
  <c r="Q2645" i="9"/>
  <c r="P2645" i="9"/>
  <c r="O2645" i="9"/>
  <c r="Q2644" i="9"/>
  <c r="P2644" i="9"/>
  <c r="O2644" i="9"/>
  <c r="Q2643" i="9"/>
  <c r="P2643" i="9"/>
  <c r="O2643" i="9"/>
  <c r="Q2642" i="9"/>
  <c r="P2642" i="9"/>
  <c r="O2642" i="9"/>
  <c r="Q2641" i="9"/>
  <c r="P2641" i="9"/>
  <c r="O2641" i="9"/>
  <c r="Q2640" i="9"/>
  <c r="P2640" i="9"/>
  <c r="O2640" i="9"/>
  <c r="Q2639" i="9"/>
  <c r="P2639" i="9"/>
  <c r="O2639" i="9"/>
  <c r="Q2638" i="9"/>
  <c r="P2638" i="9"/>
  <c r="O2638" i="9"/>
  <c r="Q2637" i="9"/>
  <c r="P2637" i="9"/>
  <c r="O2637" i="9"/>
  <c r="Q2636" i="9"/>
  <c r="P2636" i="9"/>
  <c r="O2636" i="9"/>
  <c r="Q2635" i="9"/>
  <c r="P2635" i="9"/>
  <c r="O2635" i="9"/>
  <c r="Q2634" i="9"/>
  <c r="P2634" i="9"/>
  <c r="O2634" i="9"/>
  <c r="Q2633" i="9"/>
  <c r="P2633" i="9"/>
  <c r="O2633" i="9"/>
  <c r="Q2632" i="9"/>
  <c r="P2632" i="9"/>
  <c r="O2632" i="9"/>
  <c r="Q2631" i="9"/>
  <c r="F599" i="10" s="1"/>
  <c r="H599" i="10" s="1"/>
  <c r="P2631" i="9"/>
  <c r="O2631" i="9"/>
  <c r="Q2630" i="9"/>
  <c r="F598" i="10" s="1"/>
  <c r="H598" i="10" s="1"/>
  <c r="P2630" i="9"/>
  <c r="O2630" i="9"/>
  <c r="Q2629" i="9"/>
  <c r="P2629" i="9"/>
  <c r="O2629" i="9"/>
  <c r="Q2628" i="9"/>
  <c r="P2628" i="9"/>
  <c r="O2628" i="9"/>
  <c r="Q2627" i="9"/>
  <c r="P2627" i="9"/>
  <c r="O2627" i="9"/>
  <c r="Q2626" i="9"/>
  <c r="P2626" i="9"/>
  <c r="O2626" i="9"/>
  <c r="Q2625" i="9"/>
  <c r="F597" i="10" s="1"/>
  <c r="H597" i="10" s="1"/>
  <c r="P2625" i="9"/>
  <c r="O2625" i="9"/>
  <c r="Q2624" i="9"/>
  <c r="P2624" i="9"/>
  <c r="O2624" i="9"/>
  <c r="Q2623" i="9"/>
  <c r="P2623" i="9"/>
  <c r="O2623" i="9"/>
  <c r="Q2622" i="9"/>
  <c r="P2622" i="9"/>
  <c r="O2622" i="9"/>
  <c r="Q2621" i="9"/>
  <c r="P2621" i="9"/>
  <c r="O2621" i="9"/>
  <c r="Q2620" i="9"/>
  <c r="P2620" i="9"/>
  <c r="O2620" i="9"/>
  <c r="Q2619" i="9"/>
  <c r="P2619" i="9"/>
  <c r="O2619" i="9"/>
  <c r="Q2618" i="9"/>
  <c r="P2618" i="9"/>
  <c r="O2618" i="9"/>
  <c r="Q2617" i="9"/>
  <c r="P2617" i="9"/>
  <c r="O2617" i="9"/>
  <c r="Q2616" i="9"/>
  <c r="P2616" i="9"/>
  <c r="O2616" i="9"/>
  <c r="Q2615" i="9"/>
  <c r="P2615" i="9"/>
  <c r="O2615" i="9"/>
  <c r="Q2614" i="9"/>
  <c r="P2614" i="9"/>
  <c r="O2614" i="9"/>
  <c r="Q2613" i="9"/>
  <c r="P2613" i="9"/>
  <c r="O2613" i="9"/>
  <c r="Q2612" i="9"/>
  <c r="P2612" i="9"/>
  <c r="O2612" i="9"/>
  <c r="Q2611" i="9"/>
  <c r="P2611" i="9"/>
  <c r="O2611" i="9"/>
  <c r="Q2610" i="9"/>
  <c r="P2610" i="9"/>
  <c r="O2610" i="9"/>
  <c r="Q2609" i="9"/>
  <c r="P2609" i="9"/>
  <c r="O2609" i="9"/>
  <c r="Q2608" i="9"/>
  <c r="P2608" i="9"/>
  <c r="O2608" i="9"/>
  <c r="Q2607" i="9"/>
  <c r="P2607" i="9"/>
  <c r="O2607" i="9"/>
  <c r="Q2606" i="9"/>
  <c r="P2606" i="9"/>
  <c r="O2606" i="9"/>
  <c r="Q2605" i="9"/>
  <c r="P2605" i="9"/>
  <c r="O2605" i="9"/>
  <c r="Q2604" i="9"/>
  <c r="P2604" i="9"/>
  <c r="O2604" i="9"/>
  <c r="Q2603" i="9"/>
  <c r="P2603" i="9"/>
  <c r="O2603" i="9"/>
  <c r="Q2602" i="9"/>
  <c r="P2602" i="9"/>
  <c r="O2602" i="9"/>
  <c r="Q2601" i="9"/>
  <c r="P2601" i="9"/>
  <c r="O2601" i="9"/>
  <c r="Q2600" i="9"/>
  <c r="P2600" i="9"/>
  <c r="O2600" i="9"/>
  <c r="Q2599" i="9"/>
  <c r="P2599" i="9"/>
  <c r="O2599" i="9"/>
  <c r="Q2598" i="9"/>
  <c r="P2598" i="9"/>
  <c r="O2598" i="9"/>
  <c r="Q2597" i="9"/>
  <c r="P2597" i="9"/>
  <c r="O2597" i="9"/>
  <c r="Q2596" i="9"/>
  <c r="P2596" i="9"/>
  <c r="O2596" i="9"/>
  <c r="Q2595" i="9"/>
  <c r="P2595" i="9"/>
  <c r="O2595" i="9"/>
  <c r="Q2594" i="9"/>
  <c r="P2594" i="9"/>
  <c r="O2594" i="9"/>
  <c r="Q2593" i="9"/>
  <c r="P2593" i="9"/>
  <c r="O2593" i="9"/>
  <c r="Q2592" i="9"/>
  <c r="P2592" i="9"/>
  <c r="O2592" i="9"/>
  <c r="Q2591" i="9"/>
  <c r="P2591" i="9"/>
  <c r="O2591" i="9"/>
  <c r="Q2590" i="9"/>
  <c r="P2590" i="9"/>
  <c r="O2590" i="9"/>
  <c r="Q2589" i="9"/>
  <c r="P2589" i="9"/>
  <c r="O2589" i="9"/>
  <c r="Q2588" i="9"/>
  <c r="P2588" i="9"/>
  <c r="O2588" i="9"/>
  <c r="Q2587" i="9"/>
  <c r="P2587" i="9"/>
  <c r="O2587" i="9"/>
  <c r="Q2586" i="9"/>
  <c r="P2586" i="9"/>
  <c r="O2586" i="9"/>
  <c r="Q2585" i="9"/>
  <c r="P2585" i="9"/>
  <c r="O2585" i="9"/>
  <c r="Q2584" i="9"/>
  <c r="P2584" i="9"/>
  <c r="O2584" i="9"/>
  <c r="Q2583" i="9"/>
  <c r="P2583" i="9"/>
  <c r="O2583" i="9"/>
  <c r="Q2582" i="9"/>
  <c r="P2582" i="9"/>
  <c r="O2582" i="9"/>
  <c r="Q2581" i="9"/>
  <c r="P2581" i="9"/>
  <c r="O2581" i="9"/>
  <c r="Q2580" i="9"/>
  <c r="P2580" i="9"/>
  <c r="O2580" i="9"/>
  <c r="Q2579" i="9"/>
  <c r="P2579" i="9"/>
  <c r="O2579" i="9"/>
  <c r="Q2578" i="9"/>
  <c r="P2578" i="9"/>
  <c r="O2578" i="9"/>
  <c r="Q2577" i="9"/>
  <c r="P2577" i="9"/>
  <c r="O2577" i="9"/>
  <c r="Q2576" i="9"/>
  <c r="P2576" i="9"/>
  <c r="O2576" i="9"/>
  <c r="Q2575" i="9"/>
  <c r="P2575" i="9"/>
  <c r="O2575" i="9"/>
  <c r="Q2574" i="9"/>
  <c r="P2574" i="9"/>
  <c r="O2574" i="9"/>
  <c r="Q2573" i="9"/>
  <c r="P2573" i="9"/>
  <c r="O2573" i="9"/>
  <c r="Q2572" i="9"/>
  <c r="P2572" i="9"/>
  <c r="O2572" i="9"/>
  <c r="Q2571" i="9"/>
  <c r="P2571" i="9"/>
  <c r="O2571" i="9"/>
  <c r="Q2570" i="9"/>
  <c r="P2570" i="9"/>
  <c r="O2570" i="9"/>
  <c r="Q2569" i="9"/>
  <c r="P2569" i="9"/>
  <c r="O2569" i="9"/>
  <c r="Q2568" i="9"/>
  <c r="P2568" i="9"/>
  <c r="O2568" i="9"/>
  <c r="Q2567" i="9"/>
  <c r="P2567" i="9"/>
  <c r="O2567" i="9"/>
  <c r="Q2566" i="9"/>
  <c r="P2566" i="9"/>
  <c r="O2566" i="9"/>
  <c r="Q2565" i="9"/>
  <c r="F590" i="10" s="1"/>
  <c r="H590" i="10" s="1"/>
  <c r="P2565" i="9"/>
  <c r="O2565" i="9"/>
  <c r="Q2564" i="9"/>
  <c r="F589" i="10" s="1"/>
  <c r="H589" i="10" s="1"/>
  <c r="P2564" i="9"/>
  <c r="O2564" i="9"/>
  <c r="Q2563" i="9"/>
  <c r="P2563" i="9"/>
  <c r="O2563" i="9"/>
  <c r="Q2562" i="9"/>
  <c r="F588" i="10" s="1"/>
  <c r="H588" i="10" s="1"/>
  <c r="P2562" i="9"/>
  <c r="O2562" i="9"/>
  <c r="Q2561" i="9"/>
  <c r="P2561" i="9"/>
  <c r="O2561" i="9"/>
  <c r="Q2560" i="9"/>
  <c r="P2560" i="9"/>
  <c r="O2560" i="9"/>
  <c r="Q2559" i="9"/>
  <c r="F586" i="10" s="1"/>
  <c r="H586" i="10" s="1"/>
  <c r="P2559" i="9"/>
  <c r="O2559" i="9"/>
  <c r="Q2558" i="9"/>
  <c r="P2558" i="9"/>
  <c r="O2558" i="9"/>
  <c r="Q2557" i="9"/>
  <c r="P2557" i="9"/>
  <c r="O2557" i="9"/>
  <c r="Q2556" i="9"/>
  <c r="P2556" i="9"/>
  <c r="O2556" i="9"/>
  <c r="Q2555" i="9"/>
  <c r="P2555" i="9"/>
  <c r="O2555" i="9"/>
  <c r="Q2554" i="9"/>
  <c r="F584" i="10" s="1"/>
  <c r="H584" i="10" s="1"/>
  <c r="P2554" i="9"/>
  <c r="O2554" i="9"/>
  <c r="Q2553" i="9"/>
  <c r="P2553" i="9"/>
  <c r="O2553" i="9"/>
  <c r="Q2552" i="9"/>
  <c r="P2552" i="9"/>
  <c r="O2552" i="9"/>
  <c r="Q2551" i="9"/>
  <c r="P2551" i="9"/>
  <c r="O2551" i="9"/>
  <c r="Q2550" i="9"/>
  <c r="P2550" i="9"/>
  <c r="O2550" i="9"/>
  <c r="Q2549" i="9"/>
  <c r="P2549" i="9"/>
  <c r="O2549" i="9"/>
  <c r="Q2548" i="9"/>
  <c r="P2548" i="9"/>
  <c r="O2548" i="9"/>
  <c r="Q2547" i="9"/>
  <c r="P2547" i="9"/>
  <c r="O2547" i="9"/>
  <c r="Q2546" i="9"/>
  <c r="P2546" i="9"/>
  <c r="O2546" i="9"/>
  <c r="Q2545" i="9"/>
  <c r="P2545" i="9"/>
  <c r="O2545" i="9"/>
  <c r="Q2544" i="9"/>
  <c r="P2544" i="9"/>
  <c r="O2544" i="9"/>
  <c r="Q2543" i="9"/>
  <c r="F582" i="10" s="1"/>
  <c r="H582" i="10" s="1"/>
  <c r="P2543" i="9"/>
  <c r="O2543" i="9"/>
  <c r="Q2542" i="9"/>
  <c r="P2542" i="9"/>
  <c r="O2542" i="9"/>
  <c r="Q2541" i="9"/>
  <c r="P2541" i="9"/>
  <c r="O2541" i="9"/>
  <c r="Q2540" i="9"/>
  <c r="P2540" i="9"/>
  <c r="O2540" i="9"/>
  <c r="Q2539" i="9"/>
  <c r="P2539" i="9"/>
  <c r="O2539" i="9"/>
  <c r="Q2538" i="9"/>
  <c r="P2538" i="9"/>
  <c r="O2538" i="9"/>
  <c r="Q2537" i="9"/>
  <c r="P2537" i="9"/>
  <c r="O2537" i="9"/>
  <c r="Q2536" i="9"/>
  <c r="P2536" i="9"/>
  <c r="O2536" i="9"/>
  <c r="Q2535" i="9"/>
  <c r="P2535" i="9"/>
  <c r="O2535" i="9"/>
  <c r="Q2534" i="9"/>
  <c r="F579" i="10" s="1"/>
  <c r="H579" i="10" s="1"/>
  <c r="P2534" i="9"/>
  <c r="O2534" i="9"/>
  <c r="Q2533" i="9"/>
  <c r="P2533" i="9"/>
  <c r="O2533" i="9"/>
  <c r="Q2532" i="9"/>
  <c r="F578" i="10" s="1"/>
  <c r="H578" i="10" s="1"/>
  <c r="P2532" i="9"/>
  <c r="O2532" i="9"/>
  <c r="Q2531" i="9"/>
  <c r="P2531" i="9"/>
  <c r="O2531" i="9"/>
  <c r="Q2530" i="9"/>
  <c r="P2530" i="9"/>
  <c r="O2530" i="9"/>
  <c r="Q2529" i="9"/>
  <c r="P2529" i="9"/>
  <c r="O2529" i="9"/>
  <c r="Q2528" i="9"/>
  <c r="P2528" i="9"/>
  <c r="O2528" i="9"/>
  <c r="Q2527" i="9"/>
  <c r="P2527" i="9"/>
  <c r="O2527" i="9"/>
  <c r="Q2526" i="9"/>
  <c r="P2526" i="9"/>
  <c r="O2526" i="9"/>
  <c r="Q2525" i="9"/>
  <c r="F577" i="10" s="1"/>
  <c r="H577" i="10" s="1"/>
  <c r="P2525" i="9"/>
  <c r="O2525" i="9"/>
  <c r="Q2524" i="9"/>
  <c r="P2524" i="9"/>
  <c r="O2524" i="9"/>
  <c r="Q2523" i="9"/>
  <c r="P2523" i="9"/>
  <c r="O2523" i="9"/>
  <c r="Q2522" i="9"/>
  <c r="P2522" i="9"/>
  <c r="O2522" i="9"/>
  <c r="Q2521" i="9"/>
  <c r="F576" i="10" s="1"/>
  <c r="H576" i="10" s="1"/>
  <c r="P2521" i="9"/>
  <c r="O2521" i="9"/>
  <c r="Q2520" i="9"/>
  <c r="F575" i="10" s="1"/>
  <c r="H575" i="10" s="1"/>
  <c r="P2520" i="9"/>
  <c r="O2520" i="9"/>
  <c r="Q2519" i="9"/>
  <c r="P2519" i="9"/>
  <c r="O2519" i="9"/>
  <c r="Q2518" i="9"/>
  <c r="P2518" i="9"/>
  <c r="O2518" i="9"/>
  <c r="Q2517" i="9"/>
  <c r="F574" i="10" s="1"/>
  <c r="H574" i="10" s="1"/>
  <c r="P2517" i="9"/>
  <c r="O2517" i="9"/>
  <c r="Q2516" i="9"/>
  <c r="P2516" i="9"/>
  <c r="O2516" i="9"/>
  <c r="Q2515" i="9"/>
  <c r="P2515" i="9"/>
  <c r="O2515" i="9"/>
  <c r="Q2514" i="9"/>
  <c r="P2514" i="9"/>
  <c r="O2514" i="9"/>
  <c r="Q2513" i="9"/>
  <c r="P2513" i="9"/>
  <c r="O2513" i="9"/>
  <c r="Q2512" i="9"/>
  <c r="P2512" i="9"/>
  <c r="O2512" i="9"/>
  <c r="Q2511" i="9"/>
  <c r="P2511" i="9"/>
  <c r="O2511" i="9"/>
  <c r="Q2510" i="9"/>
  <c r="P2510" i="9"/>
  <c r="O2510" i="9"/>
  <c r="Q2509" i="9"/>
  <c r="P2509" i="9"/>
  <c r="O2509" i="9"/>
  <c r="Q2508" i="9"/>
  <c r="P2508" i="9"/>
  <c r="O2508" i="9"/>
  <c r="Q2507" i="9"/>
  <c r="P2507" i="9"/>
  <c r="O2507" i="9"/>
  <c r="Q2506" i="9"/>
  <c r="P2506" i="9"/>
  <c r="O2506" i="9"/>
  <c r="Q2505" i="9"/>
  <c r="P2505" i="9"/>
  <c r="O2505" i="9"/>
  <c r="Q2504" i="9"/>
  <c r="P2504" i="9"/>
  <c r="O2504" i="9"/>
  <c r="Q2503" i="9"/>
  <c r="P2503" i="9"/>
  <c r="O2503" i="9"/>
  <c r="Q2502" i="9"/>
  <c r="P2502" i="9"/>
  <c r="O2502" i="9"/>
  <c r="Q2501" i="9"/>
  <c r="P2501" i="9"/>
  <c r="O2501" i="9"/>
  <c r="Q2500" i="9"/>
  <c r="P2500" i="9"/>
  <c r="O2500" i="9"/>
  <c r="Q2499" i="9"/>
  <c r="P2499" i="9"/>
  <c r="O2499" i="9"/>
  <c r="Q2498" i="9"/>
  <c r="P2498" i="9"/>
  <c r="O2498" i="9"/>
  <c r="Q2497" i="9"/>
  <c r="F571" i="10" s="1"/>
  <c r="H571" i="10" s="1"/>
  <c r="P2497" i="9"/>
  <c r="O2497" i="9"/>
  <c r="Q2496" i="9"/>
  <c r="F570" i="10" s="1"/>
  <c r="H570" i="10" s="1"/>
  <c r="P2496" i="9"/>
  <c r="O2496" i="9"/>
  <c r="Q2495" i="9"/>
  <c r="F569" i="10" s="1"/>
  <c r="H569" i="10" s="1"/>
  <c r="P2495" i="9"/>
  <c r="O2495" i="9"/>
  <c r="Q2494" i="9"/>
  <c r="P2494" i="9"/>
  <c r="O2494" i="9"/>
  <c r="Q2493" i="9"/>
  <c r="F568" i="10" s="1"/>
  <c r="H568" i="10" s="1"/>
  <c r="P2493" i="9"/>
  <c r="O2493" i="9"/>
  <c r="Q2492" i="9"/>
  <c r="P2492" i="9"/>
  <c r="O2492" i="9"/>
  <c r="Q2491" i="9"/>
  <c r="P2491" i="9"/>
  <c r="O2491" i="9"/>
  <c r="Q2490" i="9"/>
  <c r="P2490" i="9"/>
  <c r="O2490" i="9"/>
  <c r="Q2489" i="9"/>
  <c r="F567" i="10" s="1"/>
  <c r="H567" i="10" s="1"/>
  <c r="P2489" i="9"/>
  <c r="O2489" i="9"/>
  <c r="Q2488" i="9"/>
  <c r="P2488" i="9"/>
  <c r="O2488" i="9"/>
  <c r="Q2487" i="9"/>
  <c r="P2487" i="9"/>
  <c r="O2487" i="9"/>
  <c r="Q2486" i="9"/>
  <c r="P2486" i="9"/>
  <c r="O2486" i="9"/>
  <c r="Q2485" i="9"/>
  <c r="P2485" i="9"/>
  <c r="O2485" i="9"/>
  <c r="Q2484" i="9"/>
  <c r="P2484" i="9"/>
  <c r="O2484" i="9"/>
  <c r="Q2483" i="9"/>
  <c r="P2483" i="9"/>
  <c r="O2483" i="9"/>
  <c r="Q2482" i="9"/>
  <c r="P2482" i="9"/>
  <c r="O2482" i="9"/>
  <c r="Q2481" i="9"/>
  <c r="P2481" i="9"/>
  <c r="O2481" i="9"/>
  <c r="Q2480" i="9"/>
  <c r="P2480" i="9"/>
  <c r="O2480" i="9"/>
  <c r="Q2479" i="9"/>
  <c r="P2479" i="9"/>
  <c r="O2479" i="9"/>
  <c r="Q2478" i="9"/>
  <c r="P2478" i="9"/>
  <c r="O2478" i="9"/>
  <c r="Q2477" i="9"/>
  <c r="F564" i="10" s="1"/>
  <c r="H564" i="10" s="1"/>
  <c r="P2477" i="9"/>
  <c r="O2477" i="9"/>
  <c r="Q2476" i="9"/>
  <c r="P2476" i="9"/>
  <c r="O2476" i="9"/>
  <c r="Q2475" i="9"/>
  <c r="P2475" i="9"/>
  <c r="O2475" i="9"/>
  <c r="Q2474" i="9"/>
  <c r="P2474" i="9"/>
  <c r="O2474" i="9"/>
  <c r="Q2473" i="9"/>
  <c r="F562" i="10" s="1"/>
  <c r="H562" i="10" s="1"/>
  <c r="P2473" i="9"/>
  <c r="O2473" i="9"/>
  <c r="Q2472" i="9"/>
  <c r="P2472" i="9"/>
  <c r="O2472" i="9"/>
  <c r="Q2471" i="9"/>
  <c r="P2471" i="9"/>
  <c r="O2471" i="9"/>
  <c r="Q2470" i="9"/>
  <c r="P2470" i="9"/>
  <c r="O2470" i="9"/>
  <c r="Q2469" i="9"/>
  <c r="P2469" i="9"/>
  <c r="O2469" i="9"/>
  <c r="Q2468" i="9"/>
  <c r="P2468" i="9"/>
  <c r="O2468" i="9"/>
  <c r="Q2467" i="9"/>
  <c r="F560" i="10" s="1"/>
  <c r="H560" i="10" s="1"/>
  <c r="P2467" i="9"/>
  <c r="O2467" i="9"/>
  <c r="Q2466" i="9"/>
  <c r="P2466" i="9"/>
  <c r="O2466" i="9"/>
  <c r="Q2465" i="9"/>
  <c r="P2465" i="9"/>
  <c r="O2465" i="9"/>
  <c r="Q2464" i="9"/>
  <c r="P2464" i="9"/>
  <c r="O2464" i="9"/>
  <c r="Q2463" i="9"/>
  <c r="P2463" i="9"/>
  <c r="O2463" i="9"/>
  <c r="Q2462" i="9"/>
  <c r="P2462" i="9"/>
  <c r="O2462" i="9"/>
  <c r="Q2461" i="9"/>
  <c r="P2461" i="9"/>
  <c r="O2461" i="9"/>
  <c r="Q2460" i="9"/>
  <c r="P2460" i="9"/>
  <c r="O2460" i="9"/>
  <c r="Q2459" i="9"/>
  <c r="P2459" i="9"/>
  <c r="O2459" i="9"/>
  <c r="Q2458" i="9"/>
  <c r="P2458" i="9"/>
  <c r="O2458" i="9"/>
  <c r="Q2457" i="9"/>
  <c r="P2457" i="9"/>
  <c r="O2457" i="9"/>
  <c r="Q2456" i="9"/>
  <c r="P2456" i="9"/>
  <c r="O2456" i="9"/>
  <c r="Q2455" i="9"/>
  <c r="P2455" i="9"/>
  <c r="O2455" i="9"/>
  <c r="Q2454" i="9"/>
  <c r="P2454" i="9"/>
  <c r="O2454" i="9"/>
  <c r="Q2453" i="9"/>
  <c r="P2453" i="9"/>
  <c r="O2453" i="9"/>
  <c r="Q2452" i="9"/>
  <c r="P2452" i="9"/>
  <c r="O2452" i="9"/>
  <c r="Q2451" i="9"/>
  <c r="P2451" i="9"/>
  <c r="O2451" i="9"/>
  <c r="Q2450" i="9"/>
  <c r="P2450" i="9"/>
  <c r="O2450" i="9"/>
  <c r="Q2449" i="9"/>
  <c r="P2449" i="9"/>
  <c r="O2449" i="9"/>
  <c r="Q2448" i="9"/>
  <c r="P2448" i="9"/>
  <c r="O2448" i="9"/>
  <c r="Q2447" i="9"/>
  <c r="P2447" i="9"/>
  <c r="O2447" i="9"/>
  <c r="Q2446" i="9"/>
  <c r="P2446" i="9"/>
  <c r="O2446" i="9"/>
  <c r="Q2445" i="9"/>
  <c r="P2445" i="9"/>
  <c r="O2445" i="9"/>
  <c r="Q2444" i="9"/>
  <c r="P2444" i="9"/>
  <c r="O2444" i="9"/>
  <c r="Q2443" i="9"/>
  <c r="P2443" i="9"/>
  <c r="O2443" i="9"/>
  <c r="Q2442" i="9"/>
  <c r="P2442" i="9"/>
  <c r="O2442" i="9"/>
  <c r="Q2441" i="9"/>
  <c r="P2441" i="9"/>
  <c r="O2441" i="9"/>
  <c r="Q2440" i="9"/>
  <c r="P2440" i="9"/>
  <c r="O2440" i="9"/>
  <c r="Q2439" i="9"/>
  <c r="P2439" i="9"/>
  <c r="O2439" i="9"/>
  <c r="Q2438" i="9"/>
  <c r="P2438" i="9"/>
  <c r="O2438" i="9"/>
  <c r="Q2437" i="9"/>
  <c r="P2437" i="9"/>
  <c r="O2437" i="9"/>
  <c r="Q2436" i="9"/>
  <c r="P2436" i="9"/>
  <c r="O2436" i="9"/>
  <c r="Q2435" i="9"/>
  <c r="P2435" i="9"/>
  <c r="O2435" i="9"/>
  <c r="Q2434" i="9"/>
  <c r="P2434" i="9"/>
  <c r="O2434" i="9"/>
  <c r="Q2433" i="9"/>
  <c r="F555" i="10" s="1"/>
  <c r="H555" i="10" s="1"/>
  <c r="P2433" i="9"/>
  <c r="O2433" i="9"/>
  <c r="Q2432" i="9"/>
  <c r="P2432" i="9"/>
  <c r="O2432" i="9"/>
  <c r="Q2431" i="9"/>
  <c r="P2431" i="9"/>
  <c r="O2431" i="9"/>
  <c r="Q2430" i="9"/>
  <c r="P2430" i="9"/>
  <c r="O2430" i="9"/>
  <c r="Q2429" i="9"/>
  <c r="F553" i="10" s="1"/>
  <c r="H553" i="10" s="1"/>
  <c r="P2429" i="9"/>
  <c r="O2429" i="9"/>
  <c r="Q2428" i="9"/>
  <c r="P2428" i="9"/>
  <c r="O2428" i="9"/>
  <c r="Q2427" i="9"/>
  <c r="P2427" i="9"/>
  <c r="O2427" i="9"/>
  <c r="Q2426" i="9"/>
  <c r="F551" i="10" s="1"/>
  <c r="H551" i="10" s="1"/>
  <c r="P2426" i="9"/>
  <c r="O2426" i="9"/>
  <c r="Q2425" i="9"/>
  <c r="F550" i="10" s="1"/>
  <c r="H550" i="10" s="1"/>
  <c r="P2425" i="9"/>
  <c r="O2425" i="9"/>
  <c r="Q2424" i="9"/>
  <c r="P2424" i="9"/>
  <c r="O2424" i="9"/>
  <c r="Q2423" i="9"/>
  <c r="P2423" i="9"/>
  <c r="O2423" i="9"/>
  <c r="Q2422" i="9"/>
  <c r="P2422" i="9"/>
  <c r="O2422" i="9"/>
  <c r="Q2421" i="9"/>
  <c r="P2421" i="9"/>
  <c r="O2421" i="9"/>
  <c r="Q2420" i="9"/>
  <c r="P2420" i="9"/>
  <c r="O2420" i="9"/>
  <c r="Q2419" i="9"/>
  <c r="P2419" i="9"/>
  <c r="O2419" i="9"/>
  <c r="Q2418" i="9"/>
  <c r="P2418" i="9"/>
  <c r="O2418" i="9"/>
  <c r="Q2417" i="9"/>
  <c r="P2417" i="9"/>
  <c r="O2417" i="9"/>
  <c r="Q2416" i="9"/>
  <c r="P2416" i="9"/>
  <c r="O2416" i="9"/>
  <c r="Q2415" i="9"/>
  <c r="P2415" i="9"/>
  <c r="O2415" i="9"/>
  <c r="Q2414" i="9"/>
  <c r="P2414" i="9"/>
  <c r="O2414" i="9"/>
  <c r="Q2413" i="9"/>
  <c r="F549" i="10" s="1"/>
  <c r="H549" i="10" s="1"/>
  <c r="P2413" i="9"/>
  <c r="O2413" i="9"/>
  <c r="Q2412" i="9"/>
  <c r="P2412" i="9"/>
  <c r="O2412" i="9"/>
  <c r="Q2411" i="9"/>
  <c r="P2411" i="9"/>
  <c r="O2411" i="9"/>
  <c r="Q2410" i="9"/>
  <c r="P2410" i="9"/>
  <c r="O2410" i="9"/>
  <c r="Q2409" i="9"/>
  <c r="P2409" i="9"/>
  <c r="O2409" i="9"/>
  <c r="Q2408" i="9"/>
  <c r="P2408" i="9"/>
  <c r="O2408" i="9"/>
  <c r="Q2407" i="9"/>
  <c r="F547" i="10" s="1"/>
  <c r="H547" i="10" s="1"/>
  <c r="P2407" i="9"/>
  <c r="O2407" i="9"/>
  <c r="Q2406" i="9"/>
  <c r="P2406" i="9"/>
  <c r="O2406" i="9"/>
  <c r="Q2405" i="9"/>
  <c r="P2405" i="9"/>
  <c r="O2405" i="9"/>
  <c r="Q2404" i="9"/>
  <c r="P2404" i="9"/>
  <c r="O2404" i="9"/>
  <c r="Q2403" i="9"/>
  <c r="P2403" i="9"/>
  <c r="O2403" i="9"/>
  <c r="Q2402" i="9"/>
  <c r="P2402" i="9"/>
  <c r="O2402" i="9"/>
  <c r="Q2401" i="9"/>
  <c r="P2401" i="9"/>
  <c r="O2401" i="9"/>
  <c r="Q2400" i="9"/>
  <c r="P2400" i="9"/>
  <c r="O2400" i="9"/>
  <c r="Q2399" i="9"/>
  <c r="P2399" i="9"/>
  <c r="O2399" i="9"/>
  <c r="Q2398" i="9"/>
  <c r="P2398" i="9"/>
  <c r="O2398" i="9"/>
  <c r="Q2397" i="9"/>
  <c r="P2397" i="9"/>
  <c r="O2397" i="9"/>
  <c r="Q2396" i="9"/>
  <c r="P2396" i="9"/>
  <c r="O2396" i="9"/>
  <c r="Q2395" i="9"/>
  <c r="P2395" i="9"/>
  <c r="O2395" i="9"/>
  <c r="Q2394" i="9"/>
  <c r="P2394" i="9"/>
  <c r="O2394" i="9"/>
  <c r="Q2393" i="9"/>
  <c r="P2393" i="9"/>
  <c r="O2393" i="9"/>
  <c r="Q2392" i="9"/>
  <c r="P2392" i="9"/>
  <c r="O2392" i="9"/>
  <c r="Q2391" i="9"/>
  <c r="P2391" i="9"/>
  <c r="O2391" i="9"/>
  <c r="Q2390" i="9"/>
  <c r="P2390" i="9"/>
  <c r="O2390" i="9"/>
  <c r="Q2389" i="9"/>
  <c r="P2389" i="9"/>
  <c r="O2389" i="9"/>
  <c r="Q2388" i="9"/>
  <c r="P2388" i="9"/>
  <c r="O2388" i="9"/>
  <c r="Q2387" i="9"/>
  <c r="P2387" i="9"/>
  <c r="O2387" i="9"/>
  <c r="Q2386" i="9"/>
  <c r="P2386" i="9"/>
  <c r="O2386" i="9"/>
  <c r="Q2385" i="9"/>
  <c r="P2385" i="9"/>
  <c r="O2385" i="9"/>
  <c r="Q2384" i="9"/>
  <c r="P2384" i="9"/>
  <c r="O2384" i="9"/>
  <c r="Q2383" i="9"/>
  <c r="F541" i="10" s="1"/>
  <c r="H541" i="10" s="1"/>
  <c r="P2383" i="9"/>
  <c r="O2383" i="9"/>
  <c r="Q2382" i="9"/>
  <c r="P2382" i="9"/>
  <c r="O2382" i="9"/>
  <c r="Q2381" i="9"/>
  <c r="P2381" i="9"/>
  <c r="O2381" i="9"/>
  <c r="Q2380" i="9"/>
  <c r="P2380" i="9"/>
  <c r="O2380" i="9"/>
  <c r="Q2379" i="9"/>
  <c r="F539" i="10" s="1"/>
  <c r="H539" i="10" s="1"/>
  <c r="P2379" i="9"/>
  <c r="O2379" i="9"/>
  <c r="Q2378" i="9"/>
  <c r="F538" i="10" s="1"/>
  <c r="H538" i="10" s="1"/>
  <c r="P2378" i="9"/>
  <c r="O2378" i="9"/>
  <c r="Q2377" i="9"/>
  <c r="P2377" i="9"/>
  <c r="O2377" i="9"/>
  <c r="Q2376" i="9"/>
  <c r="P2376" i="9"/>
  <c r="O2376" i="9"/>
  <c r="Q2375" i="9"/>
  <c r="P2375" i="9"/>
  <c r="O2375" i="9"/>
  <c r="Q2374" i="9"/>
  <c r="P2374" i="9"/>
  <c r="O2374" i="9"/>
  <c r="Q2373" i="9"/>
  <c r="P2373" i="9"/>
  <c r="O2373" i="9"/>
  <c r="Q2372" i="9"/>
  <c r="P2372" i="9"/>
  <c r="O2372" i="9"/>
  <c r="Q2371" i="9"/>
  <c r="P2371" i="9"/>
  <c r="O2371" i="9"/>
  <c r="Q2370" i="9"/>
  <c r="F535" i="10" s="1"/>
  <c r="H535" i="10" s="1"/>
  <c r="P2370" i="9"/>
  <c r="O2370" i="9"/>
  <c r="Q2369" i="9"/>
  <c r="P2369" i="9"/>
  <c r="O2369" i="9"/>
  <c r="Q2368" i="9"/>
  <c r="P2368" i="9"/>
  <c r="O2368" i="9"/>
  <c r="Q2367" i="9"/>
  <c r="P2367" i="9"/>
  <c r="O2367" i="9"/>
  <c r="Q2366" i="9"/>
  <c r="P2366" i="9"/>
  <c r="O2366" i="9"/>
  <c r="Q2365" i="9"/>
  <c r="P2365" i="9"/>
  <c r="O2365" i="9"/>
  <c r="Q2364" i="9"/>
  <c r="P2364" i="9"/>
  <c r="O2364" i="9"/>
  <c r="Q2363" i="9"/>
  <c r="P2363" i="9"/>
  <c r="O2363" i="9"/>
  <c r="Q2362" i="9"/>
  <c r="F533" i="10" s="1"/>
  <c r="H533" i="10" s="1"/>
  <c r="P2362" i="9"/>
  <c r="O2362" i="9"/>
  <c r="Q2361" i="9"/>
  <c r="F532" i="10" s="1"/>
  <c r="H532" i="10" s="1"/>
  <c r="P2361" i="9"/>
  <c r="O2361" i="9"/>
  <c r="Q2360" i="9"/>
  <c r="P2360" i="9"/>
  <c r="O2360" i="9"/>
  <c r="Q2359" i="9"/>
  <c r="P2359" i="9"/>
  <c r="O2359" i="9"/>
  <c r="Q2358" i="9"/>
  <c r="P2358" i="9"/>
  <c r="O2358" i="9"/>
  <c r="Q2357" i="9"/>
  <c r="P2357" i="9"/>
  <c r="O2357" i="9"/>
  <c r="Q2356" i="9"/>
  <c r="P2356" i="9"/>
  <c r="O2356" i="9"/>
  <c r="Q2355" i="9"/>
  <c r="P2355" i="9"/>
  <c r="O2355" i="9"/>
  <c r="Q2354" i="9"/>
  <c r="P2354" i="9"/>
  <c r="O2354" i="9"/>
  <c r="Q2353" i="9"/>
  <c r="P2353" i="9"/>
  <c r="O2353" i="9"/>
  <c r="Q2352" i="9"/>
  <c r="P2352" i="9"/>
  <c r="O2352" i="9"/>
  <c r="Q2351" i="9"/>
  <c r="P2351" i="9"/>
  <c r="O2351" i="9"/>
  <c r="Q2350" i="9"/>
  <c r="P2350" i="9"/>
  <c r="O2350" i="9"/>
  <c r="Q2349" i="9"/>
  <c r="F531" i="10" s="1"/>
  <c r="H531" i="10" s="1"/>
  <c r="P2349" i="9"/>
  <c r="O2349" i="9"/>
  <c r="Q2348" i="9"/>
  <c r="P2348" i="9"/>
  <c r="O2348" i="9"/>
  <c r="Q2347" i="9"/>
  <c r="P2347" i="9"/>
  <c r="O2347" i="9"/>
  <c r="Q2346" i="9"/>
  <c r="P2346" i="9"/>
  <c r="O2346" i="9"/>
  <c r="Q2345" i="9"/>
  <c r="P2345" i="9"/>
  <c r="O2345" i="9"/>
  <c r="Q2344" i="9"/>
  <c r="P2344" i="9"/>
  <c r="O2344" i="9"/>
  <c r="Q2343" i="9"/>
  <c r="P2343" i="9"/>
  <c r="O2343" i="9"/>
  <c r="Q2342" i="9"/>
  <c r="P2342" i="9"/>
  <c r="O2342" i="9"/>
  <c r="Q2341" i="9"/>
  <c r="F529" i="10" s="1"/>
  <c r="H529" i="10" s="1"/>
  <c r="P2341" i="9"/>
  <c r="O2341" i="9"/>
  <c r="Q2340" i="9"/>
  <c r="P2340" i="9"/>
  <c r="O2340" i="9"/>
  <c r="Q2339" i="9"/>
  <c r="P2339" i="9"/>
  <c r="O2339" i="9"/>
  <c r="Q2338" i="9"/>
  <c r="P2338" i="9"/>
  <c r="O2338" i="9"/>
  <c r="Q2337" i="9"/>
  <c r="F527" i="10" s="1"/>
  <c r="H527" i="10" s="1"/>
  <c r="P2337" i="9"/>
  <c r="O2337" i="9"/>
  <c r="Q2336" i="9"/>
  <c r="F526" i="10" s="1"/>
  <c r="H526" i="10" s="1"/>
  <c r="P2336" i="9"/>
  <c r="O2336" i="9"/>
  <c r="Q2335" i="9"/>
  <c r="P2335" i="9"/>
  <c r="O2335" i="9"/>
  <c r="Q2334" i="9"/>
  <c r="P2334" i="9"/>
  <c r="O2334" i="9"/>
  <c r="Q2333" i="9"/>
  <c r="P2333" i="9"/>
  <c r="O2333" i="9"/>
  <c r="Q2332" i="9"/>
  <c r="P2332" i="9"/>
  <c r="O2332" i="9"/>
  <c r="Q2331" i="9"/>
  <c r="P2331" i="9"/>
  <c r="O2331" i="9"/>
  <c r="Q2330" i="9"/>
  <c r="P2330" i="9"/>
  <c r="O2330" i="9"/>
  <c r="Q2329" i="9"/>
  <c r="F524" i="10" s="1"/>
  <c r="H524" i="10" s="1"/>
  <c r="P2329" i="9"/>
  <c r="O2329" i="9"/>
  <c r="Q2328" i="9"/>
  <c r="P2328" i="9"/>
  <c r="O2328" i="9"/>
  <c r="Q2327" i="9"/>
  <c r="P2327" i="9"/>
  <c r="O2327" i="9"/>
  <c r="Q2326" i="9"/>
  <c r="F523" i="10" s="1"/>
  <c r="H523" i="10" s="1"/>
  <c r="P2326" i="9"/>
  <c r="O2326" i="9"/>
  <c r="Q2325" i="9"/>
  <c r="P2325" i="9"/>
  <c r="O2325" i="9"/>
  <c r="Q2324" i="9"/>
  <c r="P2324" i="9"/>
  <c r="O2324" i="9"/>
  <c r="Q2323" i="9"/>
  <c r="F521" i="10" s="1"/>
  <c r="H521" i="10" s="1"/>
  <c r="P2323" i="9"/>
  <c r="O2323" i="9"/>
  <c r="Q2322" i="9"/>
  <c r="F520" i="10" s="1"/>
  <c r="H520" i="10" s="1"/>
  <c r="P2322" i="9"/>
  <c r="O2322" i="9"/>
  <c r="Q2321" i="9"/>
  <c r="P2321" i="9"/>
  <c r="O2321" i="9"/>
  <c r="Q2320" i="9"/>
  <c r="P2320" i="9"/>
  <c r="O2320" i="9"/>
  <c r="Q2319" i="9"/>
  <c r="P2319" i="9"/>
  <c r="O2319" i="9"/>
  <c r="Q2318" i="9"/>
  <c r="P2318" i="9"/>
  <c r="O2318" i="9"/>
  <c r="Q2317" i="9"/>
  <c r="P2317" i="9"/>
  <c r="O2317" i="9"/>
  <c r="Q2316" i="9"/>
  <c r="P2316" i="9"/>
  <c r="O2316" i="9"/>
  <c r="Q2315" i="9"/>
  <c r="P2315" i="9"/>
  <c r="O2315" i="9"/>
  <c r="Q2314" i="9"/>
  <c r="P2314" i="9"/>
  <c r="O2314" i="9"/>
  <c r="Q2313" i="9"/>
  <c r="P2313" i="9"/>
  <c r="O2313" i="9"/>
  <c r="Q2312" i="9"/>
  <c r="P2312" i="9"/>
  <c r="O2312" i="9"/>
  <c r="Q2311" i="9"/>
  <c r="P2311" i="9"/>
  <c r="O2311" i="9"/>
  <c r="Q2310" i="9"/>
  <c r="P2310" i="9"/>
  <c r="O2310" i="9"/>
  <c r="Q2309" i="9"/>
  <c r="P2309" i="9"/>
  <c r="O2309" i="9"/>
  <c r="Q2308" i="9"/>
  <c r="P2308" i="9"/>
  <c r="O2308" i="9"/>
  <c r="Q2307" i="9"/>
  <c r="P2307" i="9"/>
  <c r="O2307" i="9"/>
  <c r="Q2306" i="9"/>
  <c r="P2306" i="9"/>
  <c r="O2306" i="9"/>
  <c r="Q2305" i="9"/>
  <c r="F517" i="10" s="1"/>
  <c r="H517" i="10" s="1"/>
  <c r="P2305" i="9"/>
  <c r="O2305" i="9"/>
  <c r="Q2304" i="9"/>
  <c r="F516" i="10" s="1"/>
  <c r="H516" i="10" s="1"/>
  <c r="P2304" i="9"/>
  <c r="O2304" i="9"/>
  <c r="Q2303" i="9"/>
  <c r="P2303" i="9"/>
  <c r="O2303" i="9"/>
  <c r="Q2302" i="9"/>
  <c r="P2302" i="9"/>
  <c r="O2302" i="9"/>
  <c r="Q2301" i="9"/>
  <c r="P2301" i="9"/>
  <c r="O2301" i="9"/>
  <c r="Q2300" i="9"/>
  <c r="P2300" i="9"/>
  <c r="O2300" i="9"/>
  <c r="Q2299" i="9"/>
  <c r="P2299" i="9"/>
  <c r="O2299" i="9"/>
  <c r="Q2298" i="9"/>
  <c r="P2298" i="9"/>
  <c r="O2298" i="9"/>
  <c r="Q2297" i="9"/>
  <c r="F515" i="10" s="1"/>
  <c r="H515" i="10" s="1"/>
  <c r="P2297" i="9"/>
  <c r="O2297" i="9"/>
  <c r="Q2296" i="9"/>
  <c r="F514" i="10" s="1"/>
  <c r="H514" i="10" s="1"/>
  <c r="P2296" i="9"/>
  <c r="O2296" i="9"/>
  <c r="Q2295" i="9"/>
  <c r="P2295" i="9"/>
  <c r="O2295" i="9"/>
  <c r="Q2294" i="9"/>
  <c r="P2294" i="9"/>
  <c r="O2294" i="9"/>
  <c r="Q2293" i="9"/>
  <c r="P2293" i="9"/>
  <c r="O2293" i="9"/>
  <c r="Q2292" i="9"/>
  <c r="P2292" i="9"/>
  <c r="O2292" i="9"/>
  <c r="Q2291" i="9"/>
  <c r="P2291" i="9"/>
  <c r="O2291" i="9"/>
  <c r="Q2290" i="9"/>
  <c r="P2290" i="9"/>
  <c r="O2290" i="9"/>
  <c r="Q2289" i="9"/>
  <c r="F513" i="10" s="1"/>
  <c r="H513" i="10" s="1"/>
  <c r="P2289" i="9"/>
  <c r="O2289" i="9"/>
  <c r="Q2288" i="9"/>
  <c r="P2288" i="9"/>
  <c r="O2288" i="9"/>
  <c r="Q2287" i="9"/>
  <c r="P2287" i="9"/>
  <c r="O2287" i="9"/>
  <c r="Q2286" i="9"/>
  <c r="F512" i="10" s="1"/>
  <c r="H512" i="10" s="1"/>
  <c r="P2286" i="9"/>
  <c r="O2286" i="9"/>
  <c r="Q2285" i="9"/>
  <c r="P2285" i="9"/>
  <c r="O2285" i="9"/>
  <c r="Q2284" i="9"/>
  <c r="P2284" i="9"/>
  <c r="O2284" i="9"/>
  <c r="Q2283" i="9"/>
  <c r="P2283" i="9"/>
  <c r="O2283" i="9"/>
  <c r="Q2282" i="9"/>
  <c r="F510" i="10" s="1"/>
  <c r="H510" i="10" s="1"/>
  <c r="P2282" i="9"/>
  <c r="O2282" i="9"/>
  <c r="Q2281" i="9"/>
  <c r="P2281" i="9"/>
  <c r="O2281" i="9"/>
  <c r="Q2280" i="9"/>
  <c r="P2280" i="9"/>
  <c r="O2280" i="9"/>
  <c r="Q2279" i="9"/>
  <c r="P2279" i="9"/>
  <c r="O2279" i="9"/>
  <c r="Q2278" i="9"/>
  <c r="F508" i="10" s="1"/>
  <c r="H508" i="10" s="1"/>
  <c r="P2278" i="9"/>
  <c r="O2278" i="9"/>
  <c r="Q2277" i="9"/>
  <c r="F507" i="10" s="1"/>
  <c r="H507" i="10" s="1"/>
  <c r="P2277" i="9"/>
  <c r="O2277" i="9"/>
  <c r="Q2276" i="9"/>
  <c r="P2276" i="9"/>
  <c r="O2276" i="9"/>
  <c r="Q2275" i="9"/>
  <c r="P2275" i="9"/>
  <c r="O2275" i="9"/>
  <c r="Q2274" i="9"/>
  <c r="P2274" i="9"/>
  <c r="O2274" i="9"/>
  <c r="Q2273" i="9"/>
  <c r="P2273" i="9"/>
  <c r="O2273" i="9"/>
  <c r="Q2272" i="9"/>
  <c r="P2272" i="9"/>
  <c r="O2272" i="9"/>
  <c r="Q2271" i="9"/>
  <c r="P2271" i="9"/>
  <c r="O2271" i="9"/>
  <c r="Q2270" i="9"/>
  <c r="P2270" i="9"/>
  <c r="O2270" i="9"/>
  <c r="Q2269" i="9"/>
  <c r="P2269" i="9"/>
  <c r="O2269" i="9"/>
  <c r="Q2268" i="9"/>
  <c r="P2268" i="9"/>
  <c r="O2268" i="9"/>
  <c r="Q2267" i="9"/>
  <c r="P2267" i="9"/>
  <c r="O2267" i="9"/>
  <c r="Q2266" i="9"/>
  <c r="P2266" i="9"/>
  <c r="O2266" i="9"/>
  <c r="Q2265" i="9"/>
  <c r="P2265" i="9"/>
  <c r="O2265" i="9"/>
  <c r="Q2264" i="9"/>
  <c r="P2264" i="9"/>
  <c r="O2264" i="9"/>
  <c r="Q2263" i="9"/>
  <c r="P2263" i="9"/>
  <c r="O2263" i="9"/>
  <c r="Q2262" i="9"/>
  <c r="P2262" i="9"/>
  <c r="O2262" i="9"/>
  <c r="Q2261" i="9"/>
  <c r="F505" i="10" s="1"/>
  <c r="H505" i="10" s="1"/>
  <c r="P2261" i="9"/>
  <c r="O2261" i="9"/>
  <c r="Q2260" i="9"/>
  <c r="P2260" i="9"/>
  <c r="O2260" i="9"/>
  <c r="Q2259" i="9"/>
  <c r="P2259" i="9"/>
  <c r="O2259" i="9"/>
  <c r="Q2258" i="9"/>
  <c r="P2258" i="9"/>
  <c r="O2258" i="9"/>
  <c r="Q2257" i="9"/>
  <c r="P2257" i="9"/>
  <c r="O2257" i="9"/>
  <c r="Q2256" i="9"/>
  <c r="P2256" i="9"/>
  <c r="O2256" i="9"/>
  <c r="Q2255" i="9"/>
  <c r="P2255" i="9"/>
  <c r="O2255" i="9"/>
  <c r="Q2254" i="9"/>
  <c r="P2254" i="9"/>
  <c r="O2254" i="9"/>
  <c r="Q2253" i="9"/>
  <c r="F504" i="10" s="1"/>
  <c r="H504" i="10" s="1"/>
  <c r="P2253" i="9"/>
  <c r="O2253" i="9"/>
  <c r="Q2252" i="9"/>
  <c r="F503" i="10" s="1"/>
  <c r="H503" i="10" s="1"/>
  <c r="P2252" i="9"/>
  <c r="O2252" i="9"/>
  <c r="Q2251" i="9"/>
  <c r="P2251" i="9"/>
  <c r="O2251" i="9"/>
  <c r="Q2250" i="9"/>
  <c r="P2250" i="9"/>
  <c r="O2250" i="9"/>
  <c r="Q2249" i="9"/>
  <c r="P2249" i="9"/>
  <c r="O2249" i="9"/>
  <c r="Q2248" i="9"/>
  <c r="P2248" i="9"/>
  <c r="O2248" i="9"/>
  <c r="Q2247" i="9"/>
  <c r="P2247" i="9"/>
  <c r="O2247" i="9"/>
  <c r="Q2246" i="9"/>
  <c r="P2246" i="9"/>
  <c r="O2246" i="9"/>
  <c r="Q2245" i="9"/>
  <c r="P2245" i="9"/>
  <c r="O2245" i="9"/>
  <c r="Q2244" i="9"/>
  <c r="P2244" i="9"/>
  <c r="O2244" i="9"/>
  <c r="Q2243" i="9"/>
  <c r="P2243" i="9"/>
  <c r="O2243" i="9"/>
  <c r="Q2242" i="9"/>
  <c r="P2242" i="9"/>
  <c r="O2242" i="9"/>
  <c r="Q2241" i="9"/>
  <c r="P2241" i="9"/>
  <c r="O2241" i="9"/>
  <c r="Q2240" i="9"/>
  <c r="P2240" i="9"/>
  <c r="O2240" i="9"/>
  <c r="Q2239" i="9"/>
  <c r="P2239" i="9"/>
  <c r="O2239" i="9"/>
  <c r="Q2238" i="9"/>
  <c r="P2238" i="9"/>
  <c r="O2238" i="9"/>
  <c r="Q2237" i="9"/>
  <c r="F500" i="10" s="1"/>
  <c r="H500" i="10" s="1"/>
  <c r="P2237" i="9"/>
  <c r="O2237" i="9"/>
  <c r="Q2236" i="9"/>
  <c r="P2236" i="9"/>
  <c r="O2236" i="9"/>
  <c r="Q2235" i="9"/>
  <c r="P2235" i="9"/>
  <c r="O2235" i="9"/>
  <c r="Q2234" i="9"/>
  <c r="P2234" i="9"/>
  <c r="O2234" i="9"/>
  <c r="Q2233" i="9"/>
  <c r="P2233" i="9"/>
  <c r="O2233" i="9"/>
  <c r="Q2232" i="9"/>
  <c r="P2232" i="9"/>
  <c r="O2232" i="9"/>
  <c r="Q2231" i="9"/>
  <c r="F498" i="10" s="1"/>
  <c r="H498" i="10" s="1"/>
  <c r="P2231" i="9"/>
  <c r="O2231" i="9"/>
  <c r="Q2230" i="9"/>
  <c r="P2230" i="9"/>
  <c r="O2230" i="9"/>
  <c r="Q2229" i="9"/>
  <c r="P2229" i="9"/>
  <c r="O2229" i="9"/>
  <c r="Q2228" i="9"/>
  <c r="P2228" i="9"/>
  <c r="O2228" i="9"/>
  <c r="Q2227" i="9"/>
  <c r="F496" i="10" s="1"/>
  <c r="H496" i="10" s="1"/>
  <c r="P2227" i="9"/>
  <c r="O2227" i="9"/>
  <c r="Q2226" i="9"/>
  <c r="F495" i="10" s="1"/>
  <c r="H495" i="10" s="1"/>
  <c r="P2226" i="9"/>
  <c r="O2226" i="9"/>
  <c r="Q2225" i="9"/>
  <c r="P2225" i="9"/>
  <c r="O2225" i="9"/>
  <c r="Q2224" i="9"/>
  <c r="P2224" i="9"/>
  <c r="O2224" i="9"/>
  <c r="Q2223" i="9"/>
  <c r="P2223" i="9"/>
  <c r="O2223" i="9"/>
  <c r="Q2222" i="9"/>
  <c r="P2222" i="9"/>
  <c r="O2222" i="9"/>
  <c r="Q2221" i="9"/>
  <c r="P2221" i="9"/>
  <c r="O2221" i="9"/>
  <c r="Q2220" i="9"/>
  <c r="P2220" i="9"/>
  <c r="O2220" i="9"/>
  <c r="Q2219" i="9"/>
  <c r="P2219" i="9"/>
  <c r="O2219" i="9"/>
  <c r="Q2218" i="9"/>
  <c r="P2218" i="9"/>
  <c r="O2218" i="9"/>
  <c r="Q2217" i="9"/>
  <c r="P2217" i="9"/>
  <c r="O2217" i="9"/>
  <c r="Q2216" i="9"/>
  <c r="P2216" i="9"/>
  <c r="O2216" i="9"/>
  <c r="Q2215" i="9"/>
  <c r="P2215" i="9"/>
  <c r="O2215" i="9"/>
  <c r="Q2214" i="9"/>
  <c r="P2214" i="9"/>
  <c r="O2214" i="9"/>
  <c r="Q2213" i="9"/>
  <c r="P2213" i="9"/>
  <c r="O2213" i="9"/>
  <c r="Q2212" i="9"/>
  <c r="P2212" i="9"/>
  <c r="O2212" i="9"/>
  <c r="Q2211" i="9"/>
  <c r="P2211" i="9"/>
  <c r="O2211" i="9"/>
  <c r="Q2210" i="9"/>
  <c r="P2210" i="9"/>
  <c r="O2210" i="9"/>
  <c r="Q2209" i="9"/>
  <c r="F491" i="10" s="1"/>
  <c r="H491" i="10" s="1"/>
  <c r="P2209" i="9"/>
  <c r="O2209" i="9"/>
  <c r="Q2208" i="9"/>
  <c r="F490" i="10" s="1"/>
  <c r="H490" i="10" s="1"/>
  <c r="P2208" i="9"/>
  <c r="O2208" i="9"/>
  <c r="Q2207" i="9"/>
  <c r="P2207" i="9"/>
  <c r="O2207" i="9"/>
  <c r="Q2206" i="9"/>
  <c r="P2206" i="9"/>
  <c r="O2206" i="9"/>
  <c r="Q2205" i="9"/>
  <c r="P2205" i="9"/>
  <c r="O2205" i="9"/>
  <c r="Q2204" i="9"/>
  <c r="P2204" i="9"/>
  <c r="O2204" i="9"/>
  <c r="Q2203" i="9"/>
  <c r="P2203" i="9"/>
  <c r="O2203" i="9"/>
  <c r="Q2202" i="9"/>
  <c r="F488" i="10" s="1"/>
  <c r="H488" i="10" s="1"/>
  <c r="P2202" i="9"/>
  <c r="O2202" i="9"/>
  <c r="Q2201" i="9"/>
  <c r="F487" i="10" s="1"/>
  <c r="H487" i="10" s="1"/>
  <c r="P2201" i="9"/>
  <c r="O2201" i="9"/>
  <c r="Q2200" i="9"/>
  <c r="P2200" i="9"/>
  <c r="O2200" i="9"/>
  <c r="Q2199" i="9"/>
  <c r="P2199" i="9"/>
  <c r="O2199" i="9"/>
  <c r="Q2198" i="9"/>
  <c r="P2198" i="9"/>
  <c r="O2198" i="9"/>
  <c r="Q2197" i="9"/>
  <c r="P2197" i="9"/>
  <c r="O2197" i="9"/>
  <c r="Q2196" i="9"/>
  <c r="P2196" i="9"/>
  <c r="O2196" i="9"/>
  <c r="Q2195" i="9"/>
  <c r="P2195" i="9"/>
  <c r="O2195" i="9"/>
  <c r="Q2194" i="9"/>
  <c r="P2194" i="9"/>
  <c r="O2194" i="9"/>
  <c r="Q2193" i="9"/>
  <c r="F485" i="10" s="1"/>
  <c r="H485" i="10" s="1"/>
  <c r="P2193" i="9"/>
  <c r="O2193" i="9"/>
  <c r="Q2192" i="9"/>
  <c r="P2192" i="9"/>
  <c r="O2192" i="9"/>
  <c r="Q2191" i="9"/>
  <c r="P2191" i="9"/>
  <c r="O2191" i="9"/>
  <c r="Q2190" i="9"/>
  <c r="P2190" i="9"/>
  <c r="O2190" i="9"/>
  <c r="Q2189" i="9"/>
  <c r="P2189" i="9"/>
  <c r="O2189" i="9"/>
  <c r="Q2188" i="9"/>
  <c r="P2188" i="9"/>
  <c r="O2188" i="9"/>
  <c r="Q2187" i="9"/>
  <c r="P2187" i="9"/>
  <c r="O2187" i="9"/>
  <c r="Q2186" i="9"/>
  <c r="P2186" i="9"/>
  <c r="O2186" i="9"/>
  <c r="Q2185" i="9"/>
  <c r="P2185" i="9"/>
  <c r="O2185" i="9"/>
  <c r="Q2184" i="9"/>
  <c r="P2184" i="9"/>
  <c r="O2184" i="9"/>
  <c r="Q2183" i="9"/>
  <c r="F483" i="10" s="1"/>
  <c r="H483" i="10" s="1"/>
  <c r="P2183" i="9"/>
  <c r="O2183" i="9"/>
  <c r="Q2182" i="9"/>
  <c r="F482" i="10" s="1"/>
  <c r="H482" i="10" s="1"/>
  <c r="P2182" i="9"/>
  <c r="O2182" i="9"/>
  <c r="Q2181" i="9"/>
  <c r="F481" i="10" s="1"/>
  <c r="H481" i="10" s="1"/>
  <c r="P2181" i="9"/>
  <c r="O2181" i="9"/>
  <c r="Q2180" i="9"/>
  <c r="P2180" i="9"/>
  <c r="O2180" i="9"/>
  <c r="Q2179" i="9"/>
  <c r="P2179" i="9"/>
  <c r="O2179" i="9"/>
  <c r="Q2178" i="9"/>
  <c r="P2178" i="9"/>
  <c r="O2178" i="9"/>
  <c r="Q2177" i="9"/>
  <c r="F479" i="10" s="1"/>
  <c r="H479" i="10" s="1"/>
  <c r="P2177" i="9"/>
  <c r="O2177" i="9"/>
  <c r="Q2176" i="9"/>
  <c r="F478" i="10" s="1"/>
  <c r="H478" i="10" s="1"/>
  <c r="P2176" i="9"/>
  <c r="O2176" i="9"/>
  <c r="Q2175" i="9"/>
  <c r="F477" i="10" s="1"/>
  <c r="H477" i="10" s="1"/>
  <c r="P2175" i="9"/>
  <c r="O2175" i="9"/>
  <c r="Q2174" i="9"/>
  <c r="F476" i="10" s="1"/>
  <c r="H476" i="10" s="1"/>
  <c r="P2174" i="9"/>
  <c r="O2174" i="9"/>
  <c r="Q2173" i="9"/>
  <c r="P2173" i="9"/>
  <c r="O2173" i="9"/>
  <c r="Q2172" i="9"/>
  <c r="P2172" i="9"/>
  <c r="O2172" i="9"/>
  <c r="Q2171" i="9"/>
  <c r="P2171" i="9"/>
  <c r="O2171" i="9"/>
  <c r="Q2170" i="9"/>
  <c r="P2170" i="9"/>
  <c r="O2170" i="9"/>
  <c r="Q2169" i="9"/>
  <c r="P2169" i="9"/>
  <c r="O2169" i="9"/>
  <c r="Q2168" i="9"/>
  <c r="P2168" i="9"/>
  <c r="O2168" i="9"/>
  <c r="Q2167" i="9"/>
  <c r="P2167" i="9"/>
  <c r="O2167" i="9"/>
  <c r="Q2166" i="9"/>
  <c r="P2166" i="9"/>
  <c r="O2166" i="9"/>
  <c r="Q2165" i="9"/>
  <c r="P2165" i="9"/>
  <c r="O2165" i="9"/>
  <c r="Q2164" i="9"/>
  <c r="P2164" i="9"/>
  <c r="O2164" i="9"/>
  <c r="Q2163" i="9"/>
  <c r="P2163" i="9"/>
  <c r="O2163" i="9"/>
  <c r="Q2162" i="9"/>
  <c r="P2162" i="9"/>
  <c r="O2162" i="9"/>
  <c r="Q2161" i="9"/>
  <c r="F474" i="10" s="1"/>
  <c r="H474" i="10" s="1"/>
  <c r="P2161" i="9"/>
  <c r="O2161" i="9"/>
  <c r="Q2160" i="9"/>
  <c r="P2160" i="9"/>
  <c r="O2160" i="9"/>
  <c r="Q2159" i="9"/>
  <c r="P2159" i="9"/>
  <c r="O2159" i="9"/>
  <c r="Q2158" i="9"/>
  <c r="F473" i="10" s="1"/>
  <c r="H473" i="10" s="1"/>
  <c r="P2158" i="9"/>
  <c r="O2158" i="9"/>
  <c r="Q2157" i="9"/>
  <c r="F472" i="10" s="1"/>
  <c r="H472" i="10" s="1"/>
  <c r="P2157" i="9"/>
  <c r="O2157" i="9"/>
  <c r="Q2156" i="9"/>
  <c r="P2156" i="9"/>
  <c r="O2156" i="9"/>
  <c r="Q2155" i="9"/>
  <c r="P2155" i="9"/>
  <c r="O2155" i="9"/>
  <c r="Q2154" i="9"/>
  <c r="P2154" i="9"/>
  <c r="O2154" i="9"/>
  <c r="Q2153" i="9"/>
  <c r="P2153" i="9"/>
  <c r="O2153" i="9"/>
  <c r="Q2152" i="9"/>
  <c r="P2152" i="9"/>
  <c r="O2152" i="9"/>
  <c r="Q2151" i="9"/>
  <c r="P2151" i="9"/>
  <c r="O2151" i="9"/>
  <c r="Q2150" i="9"/>
  <c r="P2150" i="9"/>
  <c r="O2150" i="9"/>
  <c r="Q2149" i="9"/>
  <c r="P2149" i="9"/>
  <c r="O2149" i="9"/>
  <c r="Q2148" i="9"/>
  <c r="P2148" i="9"/>
  <c r="O2148" i="9"/>
  <c r="Q2147" i="9"/>
  <c r="P2147" i="9"/>
  <c r="O2147" i="9"/>
  <c r="Q2146" i="9"/>
  <c r="P2146" i="9"/>
  <c r="O2146" i="9"/>
  <c r="Q2145" i="9"/>
  <c r="F471" i="10" s="1"/>
  <c r="H471" i="10" s="1"/>
  <c r="P2145" i="9"/>
  <c r="O2145" i="9"/>
  <c r="Q2144" i="9"/>
  <c r="P2144" i="9"/>
  <c r="O2144" i="9"/>
  <c r="Q2143" i="9"/>
  <c r="P2143" i="9"/>
  <c r="O2143" i="9"/>
  <c r="Q2142" i="9"/>
  <c r="P2142" i="9"/>
  <c r="O2142" i="9"/>
  <c r="Q2141" i="9"/>
  <c r="P2141" i="9"/>
  <c r="O2141" i="9"/>
  <c r="Q2140" i="9"/>
  <c r="P2140" i="9"/>
  <c r="O2140" i="9"/>
  <c r="Q2139" i="9"/>
  <c r="P2139" i="9"/>
  <c r="O2139" i="9"/>
  <c r="Q2138" i="9"/>
  <c r="P2138" i="9"/>
  <c r="O2138" i="9"/>
  <c r="Q2137" i="9"/>
  <c r="P2137" i="9"/>
  <c r="O2137" i="9"/>
  <c r="Q2136" i="9"/>
  <c r="P2136" i="9"/>
  <c r="O2136" i="9"/>
  <c r="Q2135" i="9"/>
  <c r="P2135" i="9"/>
  <c r="O2135" i="9"/>
  <c r="Q2134" i="9"/>
  <c r="P2134" i="9"/>
  <c r="O2134" i="9"/>
  <c r="Q2133" i="9"/>
  <c r="F470" i="10" s="1"/>
  <c r="H470" i="10" s="1"/>
  <c r="P2133" i="9"/>
  <c r="O2133" i="9"/>
  <c r="Q2132" i="9"/>
  <c r="P2132" i="9"/>
  <c r="O2132" i="9"/>
  <c r="Q2131" i="9"/>
  <c r="P2131" i="9"/>
  <c r="O2131" i="9"/>
  <c r="Q2130" i="9"/>
  <c r="F469" i="10" s="1"/>
  <c r="H469" i="10" s="1"/>
  <c r="P2130" i="9"/>
  <c r="O2130" i="9"/>
  <c r="Q2129" i="9"/>
  <c r="F468" i="10" s="1"/>
  <c r="H468" i="10" s="1"/>
  <c r="P2129" i="9"/>
  <c r="O2129" i="9"/>
  <c r="Q2128" i="9"/>
  <c r="P2128" i="9"/>
  <c r="O2128" i="9"/>
  <c r="Q2127" i="9"/>
  <c r="P2127" i="9"/>
  <c r="O2127" i="9"/>
  <c r="Q2126" i="9"/>
  <c r="P2126" i="9"/>
  <c r="O2126" i="9"/>
  <c r="Q2125" i="9"/>
  <c r="P2125" i="9"/>
  <c r="O2125" i="9"/>
  <c r="Q2124" i="9"/>
  <c r="P2124" i="9"/>
  <c r="O2124" i="9"/>
  <c r="Q2123" i="9"/>
  <c r="P2123" i="9"/>
  <c r="O2123" i="9"/>
  <c r="Q2122" i="9"/>
  <c r="P2122" i="9"/>
  <c r="O2122" i="9"/>
  <c r="Q2121" i="9"/>
  <c r="P2121" i="9"/>
  <c r="O2121" i="9"/>
  <c r="Q2120" i="9"/>
  <c r="P2120" i="9"/>
  <c r="O2120" i="9"/>
  <c r="Q2119" i="9"/>
  <c r="P2119" i="9"/>
  <c r="O2119" i="9"/>
  <c r="Q2118" i="9"/>
  <c r="P2118" i="9"/>
  <c r="O2118" i="9"/>
  <c r="Q2117" i="9"/>
  <c r="P2117" i="9"/>
  <c r="O2117" i="9"/>
  <c r="Q2116" i="9"/>
  <c r="P2116" i="9"/>
  <c r="O2116" i="9"/>
  <c r="Q2115" i="9"/>
  <c r="P2115" i="9"/>
  <c r="O2115" i="9"/>
  <c r="Q2114" i="9"/>
  <c r="P2114" i="9"/>
  <c r="O2114" i="9"/>
  <c r="Q2113" i="9"/>
  <c r="P2113" i="9"/>
  <c r="O2113" i="9"/>
  <c r="Q2112" i="9"/>
  <c r="P2112" i="9"/>
  <c r="O2112" i="9"/>
  <c r="Q2111" i="9"/>
  <c r="P2111" i="9"/>
  <c r="O2111" i="9"/>
  <c r="Q2110" i="9"/>
  <c r="P2110" i="9"/>
  <c r="O2110" i="9"/>
  <c r="Q2109" i="9"/>
  <c r="F463" i="10" s="1"/>
  <c r="H463" i="10" s="1"/>
  <c r="P2109" i="9"/>
  <c r="O2109" i="9"/>
  <c r="Q2108" i="9"/>
  <c r="P2108" i="9"/>
  <c r="O2108" i="9"/>
  <c r="Q2107" i="9"/>
  <c r="P2107" i="9"/>
  <c r="O2107" i="9"/>
  <c r="Q2106" i="9"/>
  <c r="F462" i="10" s="1"/>
  <c r="H462" i="10" s="1"/>
  <c r="P2106" i="9"/>
  <c r="O2106" i="9"/>
  <c r="Q2105" i="9"/>
  <c r="P2105" i="9"/>
  <c r="O2105" i="9"/>
  <c r="Q2104" i="9"/>
  <c r="P2104" i="9"/>
  <c r="O2104" i="9"/>
  <c r="Q2103" i="9"/>
  <c r="P2103" i="9"/>
  <c r="O2103" i="9"/>
  <c r="Q2102" i="9"/>
  <c r="P2102" i="9"/>
  <c r="O2102" i="9"/>
  <c r="Q2101" i="9"/>
  <c r="P2101" i="9"/>
  <c r="O2101" i="9"/>
  <c r="Q2100" i="9"/>
  <c r="P2100" i="9"/>
  <c r="O2100" i="9"/>
  <c r="Q2099" i="9"/>
  <c r="P2099" i="9"/>
  <c r="O2099" i="9"/>
  <c r="Q2098" i="9"/>
  <c r="P2098" i="9"/>
  <c r="O2098" i="9"/>
  <c r="Q2097" i="9"/>
  <c r="F460" i="10" s="1"/>
  <c r="H460" i="10" s="1"/>
  <c r="P2097" i="9"/>
  <c r="O2097" i="9"/>
  <c r="Q2096" i="9"/>
  <c r="P2096" i="9"/>
  <c r="O2096" i="9"/>
  <c r="Q2095" i="9"/>
  <c r="P2095" i="9"/>
  <c r="O2095" i="9"/>
  <c r="Q2094" i="9"/>
  <c r="F459" i="10" s="1"/>
  <c r="H459" i="10" s="1"/>
  <c r="P2094" i="9"/>
  <c r="O2094" i="9"/>
  <c r="Q2093" i="9"/>
  <c r="P2093" i="9"/>
  <c r="O2093" i="9"/>
  <c r="Q2092" i="9"/>
  <c r="P2092" i="9"/>
  <c r="O2092" i="9"/>
  <c r="Q2091" i="9"/>
  <c r="P2091" i="9"/>
  <c r="O2091" i="9"/>
  <c r="Q2090" i="9"/>
  <c r="P2090" i="9"/>
  <c r="O2090" i="9"/>
  <c r="Q2089" i="9"/>
  <c r="P2089" i="9"/>
  <c r="O2089" i="9"/>
  <c r="Q2088" i="9"/>
  <c r="P2088" i="9"/>
  <c r="O2088" i="9"/>
  <c r="Q2087" i="9"/>
  <c r="P2087" i="9"/>
  <c r="O2087" i="9"/>
  <c r="Q2086" i="9"/>
  <c r="P2086" i="9"/>
  <c r="O2086" i="9"/>
  <c r="Q2085" i="9"/>
  <c r="P2085" i="9"/>
  <c r="O2085" i="9"/>
  <c r="Q2084" i="9"/>
  <c r="P2084" i="9"/>
  <c r="O2084" i="9"/>
  <c r="Q2083" i="9"/>
  <c r="P2083" i="9"/>
  <c r="O2083" i="9"/>
  <c r="Q2082" i="9"/>
  <c r="P2082" i="9"/>
  <c r="O2082" i="9"/>
  <c r="Q2081" i="9"/>
  <c r="P2081" i="9"/>
  <c r="O2081" i="9"/>
  <c r="Q2080" i="9"/>
  <c r="P2080" i="9"/>
  <c r="O2080" i="9"/>
  <c r="Q2079" i="9"/>
  <c r="P2079" i="9"/>
  <c r="O2079" i="9"/>
  <c r="Q2078" i="9"/>
  <c r="P2078" i="9"/>
  <c r="O2078" i="9"/>
  <c r="Q2077" i="9"/>
  <c r="P2077" i="9"/>
  <c r="O2077" i="9"/>
  <c r="Q2076" i="9"/>
  <c r="P2076" i="9"/>
  <c r="O2076" i="9"/>
  <c r="Q2075" i="9"/>
  <c r="P2075" i="9"/>
  <c r="O2075" i="9"/>
  <c r="Q2074" i="9"/>
  <c r="P2074" i="9"/>
  <c r="O2074" i="9"/>
  <c r="Q2073" i="9"/>
  <c r="F457" i="10" s="1"/>
  <c r="H457" i="10" s="1"/>
  <c r="P2073" i="9"/>
  <c r="O2073" i="9"/>
  <c r="Q2072" i="9"/>
  <c r="F456" i="10" s="1"/>
  <c r="H456" i="10" s="1"/>
  <c r="P2072" i="9"/>
  <c r="O2072" i="9"/>
  <c r="Q2071" i="9"/>
  <c r="F455" i="10" s="1"/>
  <c r="H455" i="10" s="1"/>
  <c r="P2071" i="9"/>
  <c r="O2071" i="9"/>
  <c r="Q2070" i="9"/>
  <c r="F454" i="10" s="1"/>
  <c r="H454" i="10" s="1"/>
  <c r="P2070" i="9"/>
  <c r="O2070" i="9"/>
  <c r="Q2069" i="9"/>
  <c r="P2069" i="9"/>
  <c r="O2069" i="9"/>
  <c r="Q2068" i="9"/>
  <c r="P2068" i="9"/>
  <c r="O2068" i="9"/>
  <c r="Q2067" i="9"/>
  <c r="P2067" i="9"/>
  <c r="O2067" i="9"/>
  <c r="Q2066" i="9"/>
  <c r="P2066" i="9"/>
  <c r="O2066" i="9"/>
  <c r="Q2065" i="9"/>
  <c r="F452" i="10" s="1"/>
  <c r="H452" i="10" s="1"/>
  <c r="P2065" i="9"/>
  <c r="O2065" i="9"/>
  <c r="Q2064" i="9"/>
  <c r="P2064" i="9"/>
  <c r="O2064" i="9"/>
  <c r="Q2063" i="9"/>
  <c r="P2063" i="9"/>
  <c r="O2063" i="9"/>
  <c r="Q2062" i="9"/>
  <c r="P2062" i="9"/>
  <c r="O2062" i="9"/>
  <c r="Q2061" i="9"/>
  <c r="P2061" i="9"/>
  <c r="O2061" i="9"/>
  <c r="Q2060" i="9"/>
  <c r="P2060" i="9"/>
  <c r="O2060" i="9"/>
  <c r="Q2059" i="9"/>
  <c r="P2059" i="9"/>
  <c r="O2059" i="9"/>
  <c r="Q2058" i="9"/>
  <c r="P2058" i="9"/>
  <c r="O2058" i="9"/>
  <c r="Q2057" i="9"/>
  <c r="P2057" i="9"/>
  <c r="O2057" i="9"/>
  <c r="Q2056" i="9"/>
  <c r="P2056" i="9"/>
  <c r="O2056" i="9"/>
  <c r="Q2055" i="9"/>
  <c r="P2055" i="9"/>
  <c r="O2055" i="9"/>
  <c r="Q2054" i="9"/>
  <c r="P2054" i="9"/>
  <c r="O2054" i="9"/>
  <c r="Q2053" i="9"/>
  <c r="F451" i="10" s="1"/>
  <c r="H451" i="10" s="1"/>
  <c r="P2053" i="9"/>
  <c r="O2053" i="9"/>
  <c r="Q2052" i="9"/>
  <c r="P2052" i="9"/>
  <c r="O2052" i="9"/>
  <c r="Q2051" i="9"/>
  <c r="P2051" i="9"/>
  <c r="O2051" i="9"/>
  <c r="Q2050" i="9"/>
  <c r="F450" i="10" s="1"/>
  <c r="H450" i="10" s="1"/>
  <c r="P2050" i="9"/>
  <c r="O2050" i="9"/>
  <c r="Q2049" i="9"/>
  <c r="F449" i="10" s="1"/>
  <c r="H449" i="10" s="1"/>
  <c r="P2049" i="9"/>
  <c r="O2049" i="9"/>
  <c r="Q2048" i="9"/>
  <c r="F448" i="10" s="1"/>
  <c r="H448" i="10" s="1"/>
  <c r="P2048" i="9"/>
  <c r="O2048" i="9"/>
  <c r="Q2047" i="9"/>
  <c r="P2047" i="9"/>
  <c r="O2047" i="9"/>
  <c r="Q2046" i="9"/>
  <c r="P2046" i="9"/>
  <c r="O2046" i="9"/>
  <c r="Q2045" i="9"/>
  <c r="P2045" i="9"/>
  <c r="O2045" i="9"/>
  <c r="Q2044" i="9"/>
  <c r="P2044" i="9"/>
  <c r="O2044" i="9"/>
  <c r="Q2043" i="9"/>
  <c r="P2043" i="9"/>
  <c r="O2043" i="9"/>
  <c r="Q2042" i="9"/>
  <c r="P2042" i="9"/>
  <c r="O2042" i="9"/>
  <c r="Q2041" i="9"/>
  <c r="P2041" i="9"/>
  <c r="O2041" i="9"/>
  <c r="Q2040" i="9"/>
  <c r="P2040" i="9"/>
  <c r="O2040" i="9"/>
  <c r="Q2039" i="9"/>
  <c r="P2039" i="9"/>
  <c r="O2039" i="9"/>
  <c r="Q2038" i="9"/>
  <c r="P2038" i="9"/>
  <c r="O2038" i="9"/>
  <c r="Q2037" i="9"/>
  <c r="P2037" i="9"/>
  <c r="O2037" i="9"/>
  <c r="Q2036" i="9"/>
  <c r="P2036" i="9"/>
  <c r="O2036" i="9"/>
  <c r="Q2035" i="9"/>
  <c r="P2035" i="9"/>
  <c r="O2035" i="9"/>
  <c r="Q2034" i="9"/>
  <c r="P2034" i="9"/>
  <c r="O2034" i="9"/>
  <c r="Q2033" i="9"/>
  <c r="P2033" i="9"/>
  <c r="O2033" i="9"/>
  <c r="Q2032" i="9"/>
  <c r="P2032" i="9"/>
  <c r="O2032" i="9"/>
  <c r="Q2031" i="9"/>
  <c r="P2031" i="9"/>
  <c r="O2031" i="9"/>
  <c r="Q2030" i="9"/>
  <c r="P2030" i="9"/>
  <c r="O2030" i="9"/>
  <c r="Q2029" i="9"/>
  <c r="F445" i="10" s="1"/>
  <c r="H445" i="10" s="1"/>
  <c r="P2029" i="9"/>
  <c r="O2029" i="9"/>
  <c r="Q2028" i="9"/>
  <c r="P2028" i="9"/>
  <c r="O2028" i="9"/>
  <c r="Q2027" i="9"/>
  <c r="P2027" i="9"/>
  <c r="O2027" i="9"/>
  <c r="Q2026" i="9"/>
  <c r="P2026" i="9"/>
  <c r="O2026" i="9"/>
  <c r="Q2025" i="9"/>
  <c r="P2025" i="9"/>
  <c r="O2025" i="9"/>
  <c r="Q2024" i="9"/>
  <c r="P2024" i="9"/>
  <c r="O2024" i="9"/>
  <c r="Q2023" i="9"/>
  <c r="P2023" i="9"/>
  <c r="O2023" i="9"/>
  <c r="Q2022" i="9"/>
  <c r="P2022" i="9"/>
  <c r="O2022" i="9"/>
  <c r="Q2021" i="9"/>
  <c r="P2021" i="9"/>
  <c r="O2021" i="9"/>
  <c r="Q2020" i="9"/>
  <c r="P2020" i="9"/>
  <c r="O2020" i="9"/>
  <c r="Q2019" i="9"/>
  <c r="P2019" i="9"/>
  <c r="O2019" i="9"/>
  <c r="Q2018" i="9"/>
  <c r="P2018" i="9"/>
  <c r="O2018" i="9"/>
  <c r="Q2017" i="9"/>
  <c r="F443" i="10" s="1"/>
  <c r="H443" i="10" s="1"/>
  <c r="P2017" i="9"/>
  <c r="O2017" i="9"/>
  <c r="Q2016" i="9"/>
  <c r="P2016" i="9"/>
  <c r="O2016" i="9"/>
  <c r="Q2015" i="9"/>
  <c r="P2015" i="9"/>
  <c r="O2015" i="9"/>
  <c r="Q2014" i="9"/>
  <c r="P2014" i="9"/>
  <c r="O2014" i="9"/>
  <c r="Q2013" i="9"/>
  <c r="P2013" i="9"/>
  <c r="O2013" i="9"/>
  <c r="Q2012" i="9"/>
  <c r="P2012" i="9"/>
  <c r="O2012" i="9"/>
  <c r="Q2011" i="9"/>
  <c r="P2011" i="9"/>
  <c r="O2011" i="9"/>
  <c r="Q2010" i="9"/>
  <c r="P2010" i="9"/>
  <c r="O2010" i="9"/>
  <c r="Q2009" i="9"/>
  <c r="F441" i="10" s="1"/>
  <c r="H441" i="10" s="1"/>
  <c r="P2009" i="9"/>
  <c r="O2009" i="9"/>
  <c r="Q2008" i="9"/>
  <c r="P2008" i="9"/>
  <c r="O2008" i="9"/>
  <c r="Q2007" i="9"/>
  <c r="P2007" i="9"/>
  <c r="O2007" i="9"/>
  <c r="Q2006" i="9"/>
  <c r="P2006" i="9"/>
  <c r="O2006" i="9"/>
  <c r="Q2005" i="9"/>
  <c r="F440" i="10" s="1"/>
  <c r="H440" i="10" s="1"/>
  <c r="P2005" i="9"/>
  <c r="O2005" i="9"/>
  <c r="Q2004" i="9"/>
  <c r="P2004" i="9"/>
  <c r="O2004" i="9"/>
  <c r="Q2003" i="9"/>
  <c r="P2003" i="9"/>
  <c r="O2003" i="9"/>
  <c r="Q2002" i="9"/>
  <c r="P2002" i="9"/>
  <c r="O2002" i="9"/>
  <c r="Q2001" i="9"/>
  <c r="P2001" i="9"/>
  <c r="O2001" i="9"/>
  <c r="Q2000" i="9"/>
  <c r="P2000" i="9"/>
  <c r="O2000" i="9"/>
  <c r="Q1999" i="9"/>
  <c r="P1999" i="9"/>
  <c r="O1999" i="9"/>
  <c r="Q1998" i="9"/>
  <c r="P1998" i="9"/>
  <c r="O1998" i="9"/>
  <c r="Q1997" i="9"/>
  <c r="P1997" i="9"/>
  <c r="O1997" i="9"/>
  <c r="Q1996" i="9"/>
  <c r="P1996" i="9"/>
  <c r="O1996" i="9"/>
  <c r="Q1995" i="9"/>
  <c r="P1995" i="9"/>
  <c r="O1995" i="9"/>
  <c r="Q1994" i="9"/>
  <c r="P1994" i="9"/>
  <c r="O1994" i="9"/>
  <c r="Q1993" i="9"/>
  <c r="F439" i="10" s="1"/>
  <c r="H439" i="10" s="1"/>
  <c r="P1993" i="9"/>
  <c r="O1993" i="9"/>
  <c r="Q1992" i="9"/>
  <c r="P1992" i="9"/>
  <c r="O1992" i="9"/>
  <c r="Q1991" i="9"/>
  <c r="P1991" i="9"/>
  <c r="O1991" i="9"/>
  <c r="Q1990" i="9"/>
  <c r="P1990" i="9"/>
  <c r="O1990" i="9"/>
  <c r="Q1989" i="9"/>
  <c r="F438" i="10" s="1"/>
  <c r="H438" i="10" s="1"/>
  <c r="P1989" i="9"/>
  <c r="O1989" i="9"/>
  <c r="Q1988" i="9"/>
  <c r="F437" i="10" s="1"/>
  <c r="H437" i="10" s="1"/>
  <c r="P1988" i="9"/>
  <c r="O1988" i="9"/>
  <c r="Q1987" i="9"/>
  <c r="F436" i="10" s="1"/>
  <c r="H436" i="10" s="1"/>
  <c r="P1987" i="9"/>
  <c r="O1987" i="9"/>
  <c r="Q1986" i="9"/>
  <c r="P1986" i="9"/>
  <c r="O1986" i="9"/>
  <c r="Q1985" i="9"/>
  <c r="P1985" i="9"/>
  <c r="O1985" i="9"/>
  <c r="Q1984" i="9"/>
  <c r="P1984" i="9"/>
  <c r="O1984" i="9"/>
  <c r="Q1983" i="9"/>
  <c r="P1983" i="9"/>
  <c r="O1983" i="9"/>
  <c r="Q1982" i="9"/>
  <c r="F434" i="10" s="1"/>
  <c r="H434" i="10" s="1"/>
  <c r="P1982" i="9"/>
  <c r="O1982" i="9"/>
  <c r="Q1981" i="9"/>
  <c r="F433" i="10" s="1"/>
  <c r="H433" i="10" s="1"/>
  <c r="P1981" i="9"/>
  <c r="O1981" i="9"/>
  <c r="Q1980" i="9"/>
  <c r="P1980" i="9"/>
  <c r="O1980" i="9"/>
  <c r="Q1979" i="9"/>
  <c r="P1979" i="9"/>
  <c r="O1979" i="9"/>
  <c r="Q1978" i="9"/>
  <c r="P1978" i="9"/>
  <c r="O1978" i="9"/>
  <c r="Q1977" i="9"/>
  <c r="P1977" i="9"/>
  <c r="O1977" i="9"/>
  <c r="Q1976" i="9"/>
  <c r="P1976" i="9"/>
  <c r="O1976" i="9"/>
  <c r="Q1975" i="9"/>
  <c r="F431" i="10" s="1"/>
  <c r="H431" i="10" s="1"/>
  <c r="P1975" i="9"/>
  <c r="O1975" i="9"/>
  <c r="Q1974" i="9"/>
  <c r="P1974" i="9"/>
  <c r="O1974" i="9"/>
  <c r="Q1973" i="9"/>
  <c r="P1973" i="9"/>
  <c r="O1973" i="9"/>
  <c r="Q1972" i="9"/>
  <c r="P1972" i="9"/>
  <c r="O1972" i="9"/>
  <c r="Q1971" i="9"/>
  <c r="P1971" i="9"/>
  <c r="O1971" i="9"/>
  <c r="Q1970" i="9"/>
  <c r="P1970" i="9"/>
  <c r="O1970" i="9"/>
  <c r="Q1969" i="9"/>
  <c r="F430" i="10" s="1"/>
  <c r="H430" i="10" s="1"/>
  <c r="P1969" i="9"/>
  <c r="O1969" i="9"/>
  <c r="Q1968" i="9"/>
  <c r="P1968" i="9"/>
  <c r="O1968" i="9"/>
  <c r="Q1967" i="9"/>
  <c r="P1967" i="9"/>
  <c r="O1967" i="9"/>
  <c r="Q1966" i="9"/>
  <c r="P1966" i="9"/>
  <c r="O1966" i="9"/>
  <c r="Q1965" i="9"/>
  <c r="P1965" i="9"/>
  <c r="O1965" i="9"/>
  <c r="Q1964" i="9"/>
  <c r="P1964" i="9"/>
  <c r="O1964" i="9"/>
  <c r="Q1963" i="9"/>
  <c r="P1963" i="9"/>
  <c r="O1963" i="9"/>
  <c r="Q1962" i="9"/>
  <c r="P1962" i="9"/>
  <c r="O1962" i="9"/>
  <c r="Q1961" i="9"/>
  <c r="F429" i="10" s="1"/>
  <c r="H429" i="10" s="1"/>
  <c r="P1961" i="9"/>
  <c r="O1961" i="9"/>
  <c r="Q1960" i="9"/>
  <c r="F428" i="10" s="1"/>
  <c r="H428" i="10" s="1"/>
  <c r="P1960" i="9"/>
  <c r="O1960" i="9"/>
  <c r="Q1959" i="9"/>
  <c r="F427" i="10" s="1"/>
  <c r="H427" i="10" s="1"/>
  <c r="P1959" i="9"/>
  <c r="O1959" i="9"/>
  <c r="Q1958" i="9"/>
  <c r="F426" i="10" s="1"/>
  <c r="H426" i="10" s="1"/>
  <c r="P1958" i="9"/>
  <c r="O1958" i="9"/>
  <c r="Q1957" i="9"/>
  <c r="P1957" i="9"/>
  <c r="O1957" i="9"/>
  <c r="Q1956" i="9"/>
  <c r="P1956" i="9"/>
  <c r="O1956" i="9"/>
  <c r="Q1955" i="9"/>
  <c r="F424" i="10" s="1"/>
  <c r="H424" i="10" s="1"/>
  <c r="P1955" i="9"/>
  <c r="O1955" i="9"/>
  <c r="Q1954" i="9"/>
  <c r="P1954" i="9"/>
  <c r="O1954" i="9"/>
  <c r="Q1953" i="9"/>
  <c r="P1953" i="9"/>
  <c r="O1953" i="9"/>
  <c r="Q1952" i="9"/>
  <c r="P1952" i="9"/>
  <c r="O1952" i="9"/>
  <c r="Q1951" i="9"/>
  <c r="P1951" i="9"/>
  <c r="O1951" i="9"/>
  <c r="Q1950" i="9"/>
  <c r="P1950" i="9"/>
  <c r="O1950" i="9"/>
  <c r="Q1949" i="9"/>
  <c r="P1949" i="9"/>
  <c r="O1949" i="9"/>
  <c r="Q1948" i="9"/>
  <c r="P1948" i="9"/>
  <c r="O1948" i="9"/>
  <c r="Q1947" i="9"/>
  <c r="F422" i="10" s="1"/>
  <c r="H422" i="10" s="1"/>
  <c r="P1947" i="9"/>
  <c r="O1947" i="9"/>
  <c r="Q1946" i="9"/>
  <c r="F421" i="10" s="1"/>
  <c r="H421" i="10" s="1"/>
  <c r="P1946" i="9"/>
  <c r="O1946" i="9"/>
  <c r="Q1945" i="9"/>
  <c r="P1945" i="9"/>
  <c r="O1945" i="9"/>
  <c r="Q1944" i="9"/>
  <c r="P1944" i="9"/>
  <c r="O1944" i="9"/>
  <c r="Q1943" i="9"/>
  <c r="P1943" i="9"/>
  <c r="O1943" i="9"/>
  <c r="Q1942" i="9"/>
  <c r="P1942" i="9"/>
  <c r="O1942" i="9"/>
  <c r="Q1941" i="9"/>
  <c r="P1941" i="9"/>
  <c r="O1941" i="9"/>
  <c r="Q1940" i="9"/>
  <c r="P1940" i="9"/>
  <c r="O1940" i="9"/>
  <c r="Q1939" i="9"/>
  <c r="P1939" i="9"/>
  <c r="O1939" i="9"/>
  <c r="Q1938" i="9"/>
  <c r="F419" i="10" s="1"/>
  <c r="H419" i="10" s="1"/>
  <c r="P1938" i="9"/>
  <c r="O1938" i="9"/>
  <c r="Q1937" i="9"/>
  <c r="P1937" i="9"/>
  <c r="O1937" i="9"/>
  <c r="Q1936" i="9"/>
  <c r="P1936" i="9"/>
  <c r="O1936" i="9"/>
  <c r="Q1935" i="9"/>
  <c r="P1935" i="9"/>
  <c r="O1935" i="9"/>
  <c r="Q1934" i="9"/>
  <c r="P1934" i="9"/>
  <c r="O1934" i="9"/>
  <c r="Q1933" i="9"/>
  <c r="P1933" i="9"/>
  <c r="O1933" i="9"/>
  <c r="Q1932" i="9"/>
  <c r="P1932" i="9"/>
  <c r="O1932" i="9"/>
  <c r="Q1931" i="9"/>
  <c r="P1931" i="9"/>
  <c r="O1931" i="9"/>
  <c r="Q1930" i="9"/>
  <c r="P1930" i="9"/>
  <c r="O1930" i="9"/>
  <c r="Q1929" i="9"/>
  <c r="P1929" i="9"/>
  <c r="O1929" i="9"/>
  <c r="Q1928" i="9"/>
  <c r="P1928" i="9"/>
  <c r="O1928" i="9"/>
  <c r="Q1927" i="9"/>
  <c r="P1927" i="9"/>
  <c r="O1927" i="9"/>
  <c r="Q1926" i="9"/>
  <c r="P1926" i="9"/>
  <c r="O1926" i="9"/>
  <c r="Q1925" i="9"/>
  <c r="F417" i="10" s="1"/>
  <c r="H417" i="10" s="1"/>
  <c r="P1925" i="9"/>
  <c r="O1925" i="9"/>
  <c r="Q1924" i="9"/>
  <c r="P1924" i="9"/>
  <c r="O1924" i="9"/>
  <c r="Q1923" i="9"/>
  <c r="P1923" i="9"/>
  <c r="O1923" i="9"/>
  <c r="Q1922" i="9"/>
  <c r="P1922" i="9"/>
  <c r="O1922" i="9"/>
  <c r="Q1921" i="9"/>
  <c r="P1921" i="9"/>
  <c r="O1921" i="9"/>
  <c r="Q1920" i="9"/>
  <c r="P1920" i="9"/>
  <c r="O1920" i="9"/>
  <c r="Q1919" i="9"/>
  <c r="P1919" i="9"/>
  <c r="O1919" i="9"/>
  <c r="Q1918" i="9"/>
  <c r="P1918" i="9"/>
  <c r="O1918" i="9"/>
  <c r="Q1917" i="9"/>
  <c r="P1917" i="9"/>
  <c r="O1917" i="9"/>
  <c r="Q1916" i="9"/>
  <c r="P1916" i="9"/>
  <c r="O1916" i="9"/>
  <c r="Q1915" i="9"/>
  <c r="P1915" i="9"/>
  <c r="O1915" i="9"/>
  <c r="Q1914" i="9"/>
  <c r="P1914" i="9"/>
  <c r="O1914" i="9"/>
  <c r="Q1913" i="9"/>
  <c r="F416" i="10" s="1"/>
  <c r="H416" i="10" s="1"/>
  <c r="P1913" i="9"/>
  <c r="O1913" i="9"/>
  <c r="Q1912" i="9"/>
  <c r="P1912" i="9"/>
  <c r="O1912" i="9"/>
  <c r="Q1911" i="9"/>
  <c r="P1911" i="9"/>
  <c r="O1911" i="9"/>
  <c r="Q1910" i="9"/>
  <c r="P1910" i="9"/>
  <c r="O1910" i="9"/>
  <c r="Q1909" i="9"/>
  <c r="P1909" i="9"/>
  <c r="O1909" i="9"/>
  <c r="Q1908" i="9"/>
  <c r="P1908" i="9"/>
  <c r="O1908" i="9"/>
  <c r="Q1907" i="9"/>
  <c r="P1907" i="9"/>
  <c r="O1907" i="9"/>
  <c r="Q1906" i="9"/>
  <c r="P1906" i="9"/>
  <c r="O1906" i="9"/>
  <c r="Q1905" i="9"/>
  <c r="F414" i="10" s="1"/>
  <c r="H414" i="10" s="1"/>
  <c r="P1905" i="9"/>
  <c r="O1905" i="9"/>
  <c r="Q1904" i="9"/>
  <c r="P1904" i="9"/>
  <c r="O1904" i="9"/>
  <c r="Q1903" i="9"/>
  <c r="P1903" i="9"/>
  <c r="O1903" i="9"/>
  <c r="Q1902" i="9"/>
  <c r="P1902" i="9"/>
  <c r="O1902" i="9"/>
  <c r="Q1901" i="9"/>
  <c r="P1901" i="9"/>
  <c r="O1901" i="9"/>
  <c r="Q1900" i="9"/>
  <c r="P1900" i="9"/>
  <c r="O1900" i="9"/>
  <c r="Q1899" i="9"/>
  <c r="P1899" i="9"/>
  <c r="O1899" i="9"/>
  <c r="Q1898" i="9"/>
  <c r="P1898" i="9"/>
  <c r="O1898" i="9"/>
  <c r="Q1897" i="9"/>
  <c r="P1897" i="9"/>
  <c r="O1897" i="9"/>
  <c r="Q1896" i="9"/>
  <c r="P1896" i="9"/>
  <c r="O1896" i="9"/>
  <c r="Q1895" i="9"/>
  <c r="P1895" i="9"/>
  <c r="O1895" i="9"/>
  <c r="Q1894" i="9"/>
  <c r="P1894" i="9"/>
  <c r="O1894" i="9"/>
  <c r="Q1893" i="9"/>
  <c r="P1893" i="9"/>
  <c r="O1893" i="9"/>
  <c r="Q1892" i="9"/>
  <c r="P1892" i="9"/>
  <c r="O1892" i="9"/>
  <c r="Q1891" i="9"/>
  <c r="P1891" i="9"/>
  <c r="O1891" i="9"/>
  <c r="Q1890" i="9"/>
  <c r="P1890" i="9"/>
  <c r="O1890" i="9"/>
  <c r="Q1889" i="9"/>
  <c r="F412" i="10" s="1"/>
  <c r="H412" i="10" s="1"/>
  <c r="P1889" i="9"/>
  <c r="O1889" i="9"/>
  <c r="Q1888" i="9"/>
  <c r="P1888" i="9"/>
  <c r="O1888" i="9"/>
  <c r="Q1887" i="9"/>
  <c r="P1887" i="9"/>
  <c r="O1887" i="9"/>
  <c r="Q1886" i="9"/>
  <c r="F411" i="10" s="1"/>
  <c r="H411" i="10" s="1"/>
  <c r="P1886" i="9"/>
  <c r="O1886" i="9"/>
  <c r="Q1885" i="9"/>
  <c r="P1885" i="9"/>
  <c r="O1885" i="9"/>
  <c r="Q1884" i="9"/>
  <c r="P1884" i="9"/>
  <c r="O1884" i="9"/>
  <c r="Q1883" i="9"/>
  <c r="P1883" i="9"/>
  <c r="O1883" i="9"/>
  <c r="Q1882" i="9"/>
  <c r="P1882" i="9"/>
  <c r="O1882" i="9"/>
  <c r="Q1881" i="9"/>
  <c r="P1881" i="9"/>
  <c r="O1881" i="9"/>
  <c r="Q1880" i="9"/>
  <c r="P1880" i="9"/>
  <c r="O1880" i="9"/>
  <c r="Q1879" i="9"/>
  <c r="P1879" i="9"/>
  <c r="O1879" i="9"/>
  <c r="Q1878" i="9"/>
  <c r="P1878" i="9"/>
  <c r="O1878" i="9"/>
  <c r="Q1877" i="9"/>
  <c r="P1877" i="9"/>
  <c r="O1877" i="9"/>
  <c r="Q1876" i="9"/>
  <c r="P1876" i="9"/>
  <c r="O1876" i="9"/>
  <c r="Q1875" i="9"/>
  <c r="P1875" i="9"/>
  <c r="O1875" i="9"/>
  <c r="Q1874" i="9"/>
  <c r="P1874" i="9"/>
  <c r="O1874" i="9"/>
  <c r="Q1873" i="9"/>
  <c r="P1873" i="9"/>
  <c r="O1873" i="9"/>
  <c r="Q1872" i="9"/>
  <c r="P1872" i="9"/>
  <c r="O1872" i="9"/>
  <c r="Q1871" i="9"/>
  <c r="P1871" i="9"/>
  <c r="O1871" i="9"/>
  <c r="Q1870" i="9"/>
  <c r="P1870" i="9"/>
  <c r="O1870" i="9"/>
  <c r="Q1869" i="9"/>
  <c r="P1869" i="9"/>
  <c r="O1869" i="9"/>
  <c r="Q1868" i="9"/>
  <c r="P1868" i="9"/>
  <c r="O1868" i="9"/>
  <c r="Q1867" i="9"/>
  <c r="P1867" i="9"/>
  <c r="O1867" i="9"/>
  <c r="Q1866" i="9"/>
  <c r="P1866" i="9"/>
  <c r="O1866" i="9"/>
  <c r="Q1865" i="9"/>
  <c r="P1865" i="9"/>
  <c r="O1865" i="9"/>
  <c r="Q1864" i="9"/>
  <c r="P1864" i="9"/>
  <c r="O1864" i="9"/>
  <c r="Q1863" i="9"/>
  <c r="P1863" i="9"/>
  <c r="O1863" i="9"/>
  <c r="Q1862" i="9"/>
  <c r="P1862" i="9"/>
  <c r="O1862" i="9"/>
  <c r="Q1861" i="9"/>
  <c r="P1861" i="9"/>
  <c r="O1861" i="9"/>
  <c r="Q1860" i="9"/>
  <c r="P1860" i="9"/>
  <c r="O1860" i="9"/>
  <c r="Q1859" i="9"/>
  <c r="P1859" i="9"/>
  <c r="O1859" i="9"/>
  <c r="Q1858" i="9"/>
  <c r="P1858" i="9"/>
  <c r="O1858" i="9"/>
  <c r="Q1857" i="9"/>
  <c r="F405" i="10" s="1"/>
  <c r="H405" i="10" s="1"/>
  <c r="P1857" i="9"/>
  <c r="O1857" i="9"/>
  <c r="Q1856" i="9"/>
  <c r="P1856" i="9"/>
  <c r="O1856" i="9"/>
  <c r="Q1855" i="9"/>
  <c r="F404" i="10" s="1"/>
  <c r="H404" i="10" s="1"/>
  <c r="P1855" i="9"/>
  <c r="O1855" i="9"/>
  <c r="Q1854" i="9"/>
  <c r="P1854" i="9"/>
  <c r="O1854" i="9"/>
  <c r="Q1853" i="9"/>
  <c r="P1853" i="9"/>
  <c r="O1853" i="9"/>
  <c r="Q1852" i="9"/>
  <c r="P1852" i="9"/>
  <c r="O1852" i="9"/>
  <c r="Q1851" i="9"/>
  <c r="P1851" i="9"/>
  <c r="O1851" i="9"/>
  <c r="Q1850" i="9"/>
  <c r="P1850" i="9"/>
  <c r="O1850" i="9"/>
  <c r="Q1849" i="9"/>
  <c r="F403" i="10" s="1"/>
  <c r="H403" i="10" s="1"/>
  <c r="P1849" i="9"/>
  <c r="O1849" i="9"/>
  <c r="Q1848" i="9"/>
  <c r="F402" i="10" s="1"/>
  <c r="H402" i="10" s="1"/>
  <c r="P1848" i="9"/>
  <c r="O1848" i="9"/>
  <c r="Q1847" i="9"/>
  <c r="P1847" i="9"/>
  <c r="O1847" i="9"/>
  <c r="Q1846" i="9"/>
  <c r="F401" i="10" s="1"/>
  <c r="H401" i="10" s="1"/>
  <c r="P1846" i="9"/>
  <c r="O1846" i="9"/>
  <c r="Q1845" i="9"/>
  <c r="P1845" i="9"/>
  <c r="O1845" i="9"/>
  <c r="Q1844" i="9"/>
  <c r="P1844" i="9"/>
  <c r="O1844" i="9"/>
  <c r="Q1843" i="9"/>
  <c r="P1843" i="9"/>
  <c r="O1843" i="9"/>
  <c r="Q1842" i="9"/>
  <c r="P1842" i="9"/>
  <c r="O1842" i="9"/>
  <c r="Q1841" i="9"/>
  <c r="P1841" i="9"/>
  <c r="O1841" i="9"/>
  <c r="Q1840" i="9"/>
  <c r="P1840" i="9"/>
  <c r="O1840" i="9"/>
  <c r="Q1839" i="9"/>
  <c r="P1839" i="9"/>
  <c r="O1839" i="9"/>
  <c r="Q1838" i="9"/>
  <c r="P1838" i="9"/>
  <c r="O1838" i="9"/>
  <c r="Q1837" i="9"/>
  <c r="F398" i="10" s="1"/>
  <c r="H398" i="10" s="1"/>
  <c r="P1837" i="9"/>
  <c r="O1837" i="9"/>
  <c r="Q1836" i="9"/>
  <c r="P1836" i="9"/>
  <c r="O1836" i="9"/>
  <c r="Q1835" i="9"/>
  <c r="P1835" i="9"/>
  <c r="O1835" i="9"/>
  <c r="Q1834" i="9"/>
  <c r="P1834" i="9"/>
  <c r="O1834" i="9"/>
  <c r="Q1833" i="9"/>
  <c r="P1833" i="9"/>
  <c r="O1833" i="9"/>
  <c r="Q1832" i="9"/>
  <c r="P1832" i="9"/>
  <c r="O1832" i="9"/>
  <c r="Q1831" i="9"/>
  <c r="P1831" i="9"/>
  <c r="O1831" i="9"/>
  <c r="Q1830" i="9"/>
  <c r="F396" i="10" s="1"/>
  <c r="H396" i="10" s="1"/>
  <c r="P1830" i="9"/>
  <c r="O1830" i="9"/>
  <c r="Q1829" i="9"/>
  <c r="F395" i="10" s="1"/>
  <c r="H395" i="10" s="1"/>
  <c r="P1829" i="9"/>
  <c r="O1829" i="9"/>
  <c r="Q1828" i="9"/>
  <c r="P1828" i="9"/>
  <c r="O1828" i="9"/>
  <c r="Q1827" i="9"/>
  <c r="P1827" i="9"/>
  <c r="O1827" i="9"/>
  <c r="Q1826" i="9"/>
  <c r="P1826" i="9"/>
  <c r="O1826" i="9"/>
  <c r="Q1825" i="9"/>
  <c r="P1825" i="9"/>
  <c r="O1825" i="9"/>
  <c r="Q1824" i="9"/>
  <c r="P1824" i="9"/>
  <c r="O1824" i="9"/>
  <c r="Q1823" i="9"/>
  <c r="P1823" i="9"/>
  <c r="O1823" i="9"/>
  <c r="Q1822" i="9"/>
  <c r="P1822" i="9"/>
  <c r="O1822" i="9"/>
  <c r="Q1821" i="9"/>
  <c r="P1821" i="9"/>
  <c r="O1821" i="9"/>
  <c r="Q1820" i="9"/>
  <c r="P1820" i="9"/>
  <c r="O1820" i="9"/>
  <c r="Q1819" i="9"/>
  <c r="P1819" i="9"/>
  <c r="O1819" i="9"/>
  <c r="Q1818" i="9"/>
  <c r="P1818" i="9"/>
  <c r="O1818" i="9"/>
  <c r="Q1817" i="9"/>
  <c r="F393" i="10" s="1"/>
  <c r="H393" i="10" s="1"/>
  <c r="P1817" i="9"/>
  <c r="O1817" i="9"/>
  <c r="Q1816" i="9"/>
  <c r="P1816" i="9"/>
  <c r="O1816" i="9"/>
  <c r="Q1815" i="9"/>
  <c r="P1815" i="9"/>
  <c r="O1815" i="9"/>
  <c r="Q1814" i="9"/>
  <c r="P1814" i="9"/>
  <c r="O1814" i="9"/>
  <c r="Q1813" i="9"/>
  <c r="P1813" i="9"/>
  <c r="O1813" i="9"/>
  <c r="Q1812" i="9"/>
  <c r="P1812" i="9"/>
  <c r="O1812" i="9"/>
  <c r="Q1811" i="9"/>
  <c r="P1811" i="9"/>
  <c r="O1811" i="9"/>
  <c r="Q1810" i="9"/>
  <c r="P1810" i="9"/>
  <c r="O1810" i="9"/>
  <c r="Q1809" i="9"/>
  <c r="P1809" i="9"/>
  <c r="O1809" i="9"/>
  <c r="Q1808" i="9"/>
  <c r="P1808" i="9"/>
  <c r="O1808" i="9"/>
  <c r="Q1807" i="9"/>
  <c r="P1807" i="9"/>
  <c r="O1807" i="9"/>
  <c r="Q1806" i="9"/>
  <c r="P1806" i="9"/>
  <c r="O1806" i="9"/>
  <c r="Q1805" i="9"/>
  <c r="P1805" i="9"/>
  <c r="O1805" i="9"/>
  <c r="Q1804" i="9"/>
  <c r="P1804" i="9"/>
  <c r="O1804" i="9"/>
  <c r="Q1803" i="9"/>
  <c r="P1803" i="9"/>
  <c r="O1803" i="9"/>
  <c r="Q1802" i="9"/>
  <c r="P1802" i="9"/>
  <c r="O1802" i="9"/>
  <c r="Q1801" i="9"/>
  <c r="F391" i="10" s="1"/>
  <c r="H391" i="10" s="1"/>
  <c r="P1801" i="9"/>
  <c r="O1801" i="9"/>
  <c r="Q1800" i="9"/>
  <c r="P1800" i="9"/>
  <c r="O1800" i="9"/>
  <c r="Q1799" i="9"/>
  <c r="P1799" i="9"/>
  <c r="O1799" i="9"/>
  <c r="Q1798" i="9"/>
  <c r="P1798" i="9"/>
  <c r="O1798" i="9"/>
  <c r="Q1797" i="9"/>
  <c r="F390" i="10" s="1"/>
  <c r="H390" i="10" s="1"/>
  <c r="P1797" i="9"/>
  <c r="O1797" i="9"/>
  <c r="Q1796" i="9"/>
  <c r="P1796" i="9"/>
  <c r="O1796" i="9"/>
  <c r="Q1795" i="9"/>
  <c r="P1795" i="9"/>
  <c r="O1795" i="9"/>
  <c r="Q1794" i="9"/>
  <c r="P1794" i="9"/>
  <c r="O1794" i="9"/>
  <c r="Q1793" i="9"/>
  <c r="F389" i="10" s="1"/>
  <c r="H389" i="10" s="1"/>
  <c r="P1793" i="9"/>
  <c r="O1793" i="9"/>
  <c r="Q1792" i="9"/>
  <c r="P1792" i="9"/>
  <c r="O1792" i="9"/>
  <c r="Q1791" i="9"/>
  <c r="P1791" i="9"/>
  <c r="O1791" i="9"/>
  <c r="Q1790" i="9"/>
  <c r="P1790" i="9"/>
  <c r="O1790" i="9"/>
  <c r="Q1789" i="9"/>
  <c r="P1789" i="9"/>
  <c r="O1789" i="9"/>
  <c r="Q1788" i="9"/>
  <c r="P1788" i="9"/>
  <c r="O1788" i="9"/>
  <c r="Q1787" i="9"/>
  <c r="P1787" i="9"/>
  <c r="O1787" i="9"/>
  <c r="Q1786" i="9"/>
  <c r="P1786" i="9"/>
  <c r="O1786" i="9"/>
  <c r="Q1785" i="9"/>
  <c r="P1785" i="9"/>
  <c r="O1785" i="9"/>
  <c r="Q1784" i="9"/>
  <c r="P1784" i="9"/>
  <c r="O1784" i="9"/>
  <c r="Q1783" i="9"/>
  <c r="P1783" i="9"/>
  <c r="O1783" i="9"/>
  <c r="Q1782" i="9"/>
  <c r="P1782" i="9"/>
  <c r="O1782" i="9"/>
  <c r="Q1781" i="9"/>
  <c r="P1781" i="9"/>
  <c r="O1781" i="9"/>
  <c r="Q1780" i="9"/>
  <c r="P1780" i="9"/>
  <c r="O1780" i="9"/>
  <c r="Q1779" i="9"/>
  <c r="P1779" i="9"/>
  <c r="O1779" i="9"/>
  <c r="Q1778" i="9"/>
  <c r="P1778" i="9"/>
  <c r="O1778" i="9"/>
  <c r="Q1777" i="9"/>
  <c r="P1777" i="9"/>
  <c r="O1777" i="9"/>
  <c r="Q1776" i="9"/>
  <c r="P1776" i="9"/>
  <c r="O1776" i="9"/>
  <c r="Q1775" i="9"/>
  <c r="P1775" i="9"/>
  <c r="O1775" i="9"/>
  <c r="Q1774" i="9"/>
  <c r="P1774" i="9"/>
  <c r="O1774" i="9"/>
  <c r="Q1773" i="9"/>
  <c r="F385" i="10" s="1"/>
  <c r="H385" i="10" s="1"/>
  <c r="P1773" i="9"/>
  <c r="O1773" i="9"/>
  <c r="Q1772" i="9"/>
  <c r="P1772" i="9"/>
  <c r="O1772" i="9"/>
  <c r="Q1771" i="9"/>
  <c r="P1771" i="9"/>
  <c r="O1771" i="9"/>
  <c r="Q1770" i="9"/>
  <c r="P1770" i="9"/>
  <c r="O1770" i="9"/>
  <c r="Q1769" i="9"/>
  <c r="F384" i="10" s="1"/>
  <c r="H384" i="10" s="1"/>
  <c r="P1769" i="9"/>
  <c r="O1769" i="9"/>
  <c r="Q1768" i="9"/>
  <c r="P1768" i="9"/>
  <c r="O1768" i="9"/>
  <c r="Q1767" i="9"/>
  <c r="P1767" i="9"/>
  <c r="O1767" i="9"/>
  <c r="Q1766" i="9"/>
  <c r="P1766" i="9"/>
  <c r="O1766" i="9"/>
  <c r="Q1765" i="9"/>
  <c r="P1765" i="9"/>
  <c r="O1765" i="9"/>
  <c r="Q1764" i="9"/>
  <c r="P1764" i="9"/>
  <c r="O1764" i="9"/>
  <c r="Q1763" i="9"/>
  <c r="F382" i="10" s="1"/>
  <c r="H382" i="10" s="1"/>
  <c r="P1763" i="9"/>
  <c r="O1763" i="9"/>
  <c r="Q1762" i="9"/>
  <c r="P1762" i="9"/>
  <c r="O1762" i="9"/>
  <c r="Q1761" i="9"/>
  <c r="P1761" i="9"/>
  <c r="O1761" i="9"/>
  <c r="Q1760" i="9"/>
  <c r="P1760" i="9"/>
  <c r="O1760" i="9"/>
  <c r="Q1759" i="9"/>
  <c r="F380" i="10" s="1"/>
  <c r="H380" i="10" s="1"/>
  <c r="P1759" i="9"/>
  <c r="O1759" i="9"/>
  <c r="Q1758" i="9"/>
  <c r="P1758" i="9"/>
  <c r="O1758" i="9"/>
  <c r="Q1757" i="9"/>
  <c r="P1757" i="9"/>
  <c r="O1757" i="9"/>
  <c r="Q1756" i="9"/>
  <c r="P1756" i="9"/>
  <c r="O1756" i="9"/>
  <c r="Q1755" i="9"/>
  <c r="P1755" i="9"/>
  <c r="O1755" i="9"/>
  <c r="Q1754" i="9"/>
  <c r="P1754" i="9"/>
  <c r="O1754" i="9"/>
  <c r="Q1753" i="9"/>
  <c r="P1753" i="9"/>
  <c r="O1753" i="9"/>
  <c r="Q1752" i="9"/>
  <c r="P1752" i="9"/>
  <c r="O1752" i="9"/>
  <c r="Q1751" i="9"/>
  <c r="P1751" i="9"/>
  <c r="O1751" i="9"/>
  <c r="Q1750" i="9"/>
  <c r="P1750" i="9"/>
  <c r="O1750" i="9"/>
  <c r="Q1749" i="9"/>
  <c r="F378" i="10" s="1"/>
  <c r="H378" i="10" s="1"/>
  <c r="P1749" i="9"/>
  <c r="O1749" i="9"/>
  <c r="Q1748" i="9"/>
  <c r="P1748" i="9"/>
  <c r="O1748" i="9"/>
  <c r="Q1747" i="9"/>
  <c r="P1747" i="9"/>
  <c r="O1747" i="9"/>
  <c r="Q1746" i="9"/>
  <c r="P1746" i="9"/>
  <c r="O1746" i="9"/>
  <c r="Q1745" i="9"/>
  <c r="F377" i="10" s="1"/>
  <c r="H377" i="10" s="1"/>
  <c r="P1745" i="9"/>
  <c r="O1745" i="9"/>
  <c r="Q1744" i="9"/>
  <c r="P1744" i="9"/>
  <c r="O1744" i="9"/>
  <c r="Q1743" i="9"/>
  <c r="P1743" i="9"/>
  <c r="O1743" i="9"/>
  <c r="Q1742" i="9"/>
  <c r="P1742" i="9"/>
  <c r="O1742" i="9"/>
  <c r="Q1741" i="9"/>
  <c r="P1741" i="9"/>
  <c r="O1741" i="9"/>
  <c r="Q1740" i="9"/>
  <c r="P1740" i="9"/>
  <c r="O1740" i="9"/>
  <c r="Q1739" i="9"/>
  <c r="P1739" i="9"/>
  <c r="O1739" i="9"/>
  <c r="Q1738" i="9"/>
  <c r="P1738" i="9"/>
  <c r="O1738" i="9"/>
  <c r="Q1737" i="9"/>
  <c r="P1737" i="9"/>
  <c r="O1737" i="9"/>
  <c r="Q1736" i="9"/>
  <c r="P1736" i="9"/>
  <c r="O1736" i="9"/>
  <c r="Q1735" i="9"/>
  <c r="P1735" i="9"/>
  <c r="O1735" i="9"/>
  <c r="Q1734" i="9"/>
  <c r="P1734" i="9"/>
  <c r="O1734" i="9"/>
  <c r="Q1733" i="9"/>
  <c r="F375" i="10" s="1"/>
  <c r="H375" i="10" s="1"/>
  <c r="P1733" i="9"/>
  <c r="O1733" i="9"/>
  <c r="Q1732" i="9"/>
  <c r="P1732" i="9"/>
  <c r="O1732" i="9"/>
  <c r="Q1731" i="9"/>
  <c r="P1731" i="9"/>
  <c r="O1731" i="9"/>
  <c r="Q1730" i="9"/>
  <c r="P1730" i="9"/>
  <c r="O1730" i="9"/>
  <c r="Q1729" i="9"/>
  <c r="P1729" i="9"/>
  <c r="O1729" i="9"/>
  <c r="Q1728" i="9"/>
  <c r="P1728" i="9"/>
  <c r="O1728" i="9"/>
  <c r="Q1727" i="9"/>
  <c r="P1727" i="9"/>
  <c r="O1727" i="9"/>
  <c r="Q1726" i="9"/>
  <c r="P1726" i="9"/>
  <c r="O1726" i="9"/>
  <c r="Q1725" i="9"/>
  <c r="P1725" i="9"/>
  <c r="O1725" i="9"/>
  <c r="Q1724" i="9"/>
  <c r="P1724" i="9"/>
  <c r="O1724" i="9"/>
  <c r="Q1723" i="9"/>
  <c r="P1723" i="9"/>
  <c r="O1723" i="9"/>
  <c r="Q1722" i="9"/>
  <c r="P1722" i="9"/>
  <c r="O1722" i="9"/>
  <c r="Q1721" i="9"/>
  <c r="F373" i="10" s="1"/>
  <c r="H373" i="10" s="1"/>
  <c r="P1721" i="9"/>
  <c r="O1721" i="9"/>
  <c r="Q1720" i="9"/>
  <c r="P1720" i="9"/>
  <c r="O1720" i="9"/>
  <c r="Q1719" i="9"/>
  <c r="P1719" i="9"/>
  <c r="O1719" i="9"/>
  <c r="Q1718" i="9"/>
  <c r="P1718" i="9"/>
  <c r="O1718" i="9"/>
  <c r="Q1717" i="9"/>
  <c r="F372" i="10" s="1"/>
  <c r="H372" i="10" s="1"/>
  <c r="P1717" i="9"/>
  <c r="O1717" i="9"/>
  <c r="Q1716" i="9"/>
  <c r="P1716" i="9"/>
  <c r="O1716" i="9"/>
  <c r="Q1715" i="9"/>
  <c r="P1715" i="9"/>
  <c r="O1715" i="9"/>
  <c r="Q1714" i="9"/>
  <c r="P1714" i="9"/>
  <c r="O1714" i="9"/>
  <c r="Q1713" i="9"/>
  <c r="F371" i="10" s="1"/>
  <c r="H371" i="10" s="1"/>
  <c r="P1713" i="9"/>
  <c r="O1713" i="9"/>
  <c r="Q1712" i="9"/>
  <c r="P1712" i="9"/>
  <c r="O1712" i="9"/>
  <c r="Q1711" i="9"/>
  <c r="P1711" i="9"/>
  <c r="O1711" i="9"/>
  <c r="Q1710" i="9"/>
  <c r="P1710" i="9"/>
  <c r="O1710" i="9"/>
  <c r="Q1709" i="9"/>
  <c r="P1709" i="9"/>
  <c r="O1709" i="9"/>
  <c r="Q1708" i="9"/>
  <c r="P1708" i="9"/>
  <c r="O1708" i="9"/>
  <c r="Q1707" i="9"/>
  <c r="F369" i="10" s="1"/>
  <c r="H369" i="10" s="1"/>
  <c r="P1707" i="9"/>
  <c r="O1707" i="9"/>
  <c r="Q1706" i="9"/>
  <c r="P1706" i="9"/>
  <c r="O1706" i="9"/>
  <c r="Q1705" i="9"/>
  <c r="P1705" i="9"/>
  <c r="O1705" i="9"/>
  <c r="Q1704" i="9"/>
  <c r="P1704" i="9"/>
  <c r="O1704" i="9"/>
  <c r="Q1703" i="9"/>
  <c r="P1703" i="9"/>
  <c r="O1703" i="9"/>
  <c r="Q1702" i="9"/>
  <c r="P1702" i="9"/>
  <c r="O1702" i="9"/>
  <c r="Q1701" i="9"/>
  <c r="F367" i="10" s="1"/>
  <c r="H367" i="10" s="1"/>
  <c r="P1701" i="9"/>
  <c r="O1701" i="9"/>
  <c r="Q1700" i="9"/>
  <c r="F366" i="10" s="1"/>
  <c r="H366" i="10" s="1"/>
  <c r="P1700" i="9"/>
  <c r="O1700" i="9"/>
  <c r="Q1699" i="9"/>
  <c r="F365" i="10" s="1"/>
  <c r="H365" i="10" s="1"/>
  <c r="P1699" i="9"/>
  <c r="O1699" i="9"/>
  <c r="Q1698" i="9"/>
  <c r="F364" i="10" s="1"/>
  <c r="H364" i="10" s="1"/>
  <c r="P1698" i="9"/>
  <c r="O1698" i="9"/>
  <c r="Q1697" i="9"/>
  <c r="P1697" i="9"/>
  <c r="O1697" i="9"/>
  <c r="Q1696" i="9"/>
  <c r="P1696" i="9"/>
  <c r="O1696" i="9"/>
  <c r="Q1695" i="9"/>
  <c r="P1695" i="9"/>
  <c r="O1695" i="9"/>
  <c r="Q1694" i="9"/>
  <c r="P1694" i="9"/>
  <c r="O1694" i="9"/>
  <c r="Q1693" i="9"/>
  <c r="P1693" i="9"/>
  <c r="O1693" i="9"/>
  <c r="Q1692" i="9"/>
  <c r="P1692" i="9"/>
  <c r="O1692" i="9"/>
  <c r="Q1691" i="9"/>
  <c r="P1691" i="9"/>
  <c r="O1691" i="9"/>
  <c r="Q1690" i="9"/>
  <c r="P1690" i="9"/>
  <c r="O1690" i="9"/>
  <c r="Q1689" i="9"/>
  <c r="P1689" i="9"/>
  <c r="O1689" i="9"/>
  <c r="Q1688" i="9"/>
  <c r="P1688" i="9"/>
  <c r="O1688" i="9"/>
  <c r="Q1687" i="9"/>
  <c r="P1687" i="9"/>
  <c r="O1687" i="9"/>
  <c r="Q1686" i="9"/>
  <c r="P1686" i="9"/>
  <c r="O1686" i="9"/>
  <c r="Q1685" i="9"/>
  <c r="P1685" i="9"/>
  <c r="O1685" i="9"/>
  <c r="Q1684" i="9"/>
  <c r="P1684" i="9"/>
  <c r="O1684" i="9"/>
  <c r="Q1683" i="9"/>
  <c r="P1683" i="9"/>
  <c r="O1683" i="9"/>
  <c r="Q1682" i="9"/>
  <c r="P1682" i="9"/>
  <c r="O1682" i="9"/>
  <c r="Q1681" i="9"/>
  <c r="P1681" i="9"/>
  <c r="O1681" i="9"/>
  <c r="Q1680" i="9"/>
  <c r="P1680" i="9"/>
  <c r="O1680" i="9"/>
  <c r="Q1679" i="9"/>
  <c r="P1679" i="9"/>
  <c r="O1679" i="9"/>
  <c r="Q1678" i="9"/>
  <c r="P1678" i="9"/>
  <c r="O1678" i="9"/>
  <c r="Q1677" i="9"/>
  <c r="F362" i="10" s="1"/>
  <c r="H362" i="10" s="1"/>
  <c r="P1677" i="9"/>
  <c r="O1677" i="9"/>
  <c r="Q1676" i="9"/>
  <c r="F361" i="10" s="1"/>
  <c r="H361" i="10" s="1"/>
  <c r="P1676" i="9"/>
  <c r="O1676" i="9"/>
  <c r="Q1675" i="9"/>
  <c r="P1675" i="9"/>
  <c r="O1675" i="9"/>
  <c r="Q1674" i="9"/>
  <c r="P1674" i="9"/>
  <c r="O1674" i="9"/>
  <c r="Q1673" i="9"/>
  <c r="P1673" i="9"/>
  <c r="O1673" i="9"/>
  <c r="Q1672" i="9"/>
  <c r="P1672" i="9"/>
  <c r="O1672" i="9"/>
  <c r="Q1671" i="9"/>
  <c r="P1671" i="9"/>
  <c r="O1671" i="9"/>
  <c r="Q1670" i="9"/>
  <c r="P1670" i="9"/>
  <c r="O1670" i="9"/>
  <c r="Q1669" i="9"/>
  <c r="P1669" i="9"/>
  <c r="O1669" i="9"/>
  <c r="Q1668" i="9"/>
  <c r="P1668" i="9"/>
  <c r="O1668" i="9"/>
  <c r="Q1667" i="9"/>
  <c r="P1667" i="9"/>
  <c r="O1667" i="9"/>
  <c r="Q1666" i="9"/>
  <c r="P1666" i="9"/>
  <c r="O1666" i="9"/>
  <c r="Q1665" i="9"/>
  <c r="P1665" i="9"/>
  <c r="O1665" i="9"/>
  <c r="Q1664" i="9"/>
  <c r="P1664" i="9"/>
  <c r="O1664" i="9"/>
  <c r="Q1663" i="9"/>
  <c r="P1663" i="9"/>
  <c r="O1663" i="9"/>
  <c r="Q1662" i="9"/>
  <c r="P1662" i="9"/>
  <c r="O1662" i="9"/>
  <c r="Q1661" i="9"/>
  <c r="P1661" i="9"/>
  <c r="O1661" i="9"/>
  <c r="Q1660" i="9"/>
  <c r="P1660" i="9"/>
  <c r="O1660" i="9"/>
  <c r="Q1659" i="9"/>
  <c r="P1659" i="9"/>
  <c r="O1659" i="9"/>
  <c r="Q1658" i="9"/>
  <c r="P1658" i="9"/>
  <c r="O1658" i="9"/>
  <c r="Q1657" i="9"/>
  <c r="P1657" i="9"/>
  <c r="O1657" i="9"/>
  <c r="Q1656" i="9"/>
  <c r="P1656" i="9"/>
  <c r="O1656" i="9"/>
  <c r="Q1655" i="9"/>
  <c r="P1655" i="9"/>
  <c r="O1655" i="9"/>
  <c r="Q1654" i="9"/>
  <c r="P1654" i="9"/>
  <c r="O1654" i="9"/>
  <c r="Q1653" i="9"/>
  <c r="P1653" i="9"/>
  <c r="O1653" i="9"/>
  <c r="Q1652" i="9"/>
  <c r="P1652" i="9"/>
  <c r="O1652" i="9"/>
  <c r="Q1651" i="9"/>
  <c r="P1651" i="9"/>
  <c r="O1651" i="9"/>
  <c r="Q1650" i="9"/>
  <c r="P1650" i="9"/>
  <c r="O1650" i="9"/>
  <c r="Q1649" i="9"/>
  <c r="P1649" i="9"/>
  <c r="O1649" i="9"/>
  <c r="Q1648" i="9"/>
  <c r="P1648" i="9"/>
  <c r="O1648" i="9"/>
  <c r="Q1647" i="9"/>
  <c r="P1647" i="9"/>
  <c r="O1647" i="9"/>
  <c r="Q1646" i="9"/>
  <c r="P1646" i="9"/>
  <c r="O1646" i="9"/>
  <c r="Q1645" i="9"/>
  <c r="P1645" i="9"/>
  <c r="O1645" i="9"/>
  <c r="Q1644" i="9"/>
  <c r="P1644" i="9"/>
  <c r="O1644" i="9"/>
  <c r="Q1643" i="9"/>
  <c r="P1643" i="9"/>
  <c r="O1643" i="9"/>
  <c r="Q1642" i="9"/>
  <c r="P1642" i="9"/>
  <c r="O1642" i="9"/>
  <c r="Q1641" i="9"/>
  <c r="P1641" i="9"/>
  <c r="O1641" i="9"/>
  <c r="Q1640" i="9"/>
  <c r="P1640" i="9"/>
  <c r="O1640" i="9"/>
  <c r="Q1639" i="9"/>
  <c r="P1639" i="9"/>
  <c r="O1639" i="9"/>
  <c r="Q1638" i="9"/>
  <c r="P1638" i="9"/>
  <c r="O1638" i="9"/>
  <c r="Q1637" i="9"/>
  <c r="F359" i="10" s="1"/>
  <c r="H359" i="10" s="1"/>
  <c r="P1637" i="9"/>
  <c r="O1637" i="9"/>
  <c r="Q1636" i="9"/>
  <c r="P1636" i="9"/>
  <c r="O1636" i="9"/>
  <c r="Q1635" i="9"/>
  <c r="P1635" i="9"/>
  <c r="O1635" i="9"/>
  <c r="Q1634" i="9"/>
  <c r="F358" i="10" s="1"/>
  <c r="H358" i="10" s="1"/>
  <c r="P1634" i="9"/>
  <c r="O1634" i="9"/>
  <c r="Q1633" i="9"/>
  <c r="P1633" i="9"/>
  <c r="O1633" i="9"/>
  <c r="Q1632" i="9"/>
  <c r="P1632" i="9"/>
  <c r="O1632" i="9"/>
  <c r="Q1631" i="9"/>
  <c r="P1631" i="9"/>
  <c r="O1631" i="9"/>
  <c r="Q1630" i="9"/>
  <c r="P1630" i="9"/>
  <c r="O1630" i="9"/>
  <c r="Q1629" i="9"/>
  <c r="F356" i="10" s="1"/>
  <c r="H356" i="10" s="1"/>
  <c r="P1629" i="9"/>
  <c r="O1629" i="9"/>
  <c r="Q1628" i="9"/>
  <c r="P1628" i="9"/>
  <c r="O1628" i="9"/>
  <c r="Q1627" i="9"/>
  <c r="P1627" i="9"/>
  <c r="O1627" i="9"/>
  <c r="Q1626" i="9"/>
  <c r="P1626" i="9"/>
  <c r="O1626" i="9"/>
  <c r="Q1625" i="9"/>
  <c r="F355" i="10" s="1"/>
  <c r="H355" i="10" s="1"/>
  <c r="P1625" i="9"/>
  <c r="O1625" i="9"/>
  <c r="Q1624" i="9"/>
  <c r="P1624" i="9"/>
  <c r="O1624" i="9"/>
  <c r="Q1623" i="9"/>
  <c r="P1623" i="9"/>
  <c r="O1623" i="9"/>
  <c r="Q1622" i="9"/>
  <c r="P1622" i="9"/>
  <c r="O1622" i="9"/>
  <c r="Q1621" i="9"/>
  <c r="P1621" i="9"/>
  <c r="O1621" i="9"/>
  <c r="Q1620" i="9"/>
  <c r="P1620" i="9"/>
  <c r="O1620" i="9"/>
  <c r="Q1619" i="9"/>
  <c r="P1619" i="9"/>
  <c r="O1619" i="9"/>
  <c r="Q1618" i="9"/>
  <c r="F353" i="10" s="1"/>
  <c r="H353" i="10" s="1"/>
  <c r="P1618" i="9"/>
  <c r="O1618" i="9"/>
  <c r="Q1617" i="9"/>
  <c r="F352" i="10" s="1"/>
  <c r="H352" i="10" s="1"/>
  <c r="P1617" i="9"/>
  <c r="O1617" i="9"/>
  <c r="Q1616" i="9"/>
  <c r="F351" i="10" s="1"/>
  <c r="H351" i="10" s="1"/>
  <c r="P1616" i="9"/>
  <c r="O1616" i="9"/>
  <c r="Q1615" i="9"/>
  <c r="P1615" i="9"/>
  <c r="O1615" i="9"/>
  <c r="Q1614" i="9"/>
  <c r="P1614" i="9"/>
  <c r="O1614" i="9"/>
  <c r="Q1613" i="9"/>
  <c r="P1613" i="9"/>
  <c r="O1613" i="9"/>
  <c r="Q1612" i="9"/>
  <c r="P1612" i="9"/>
  <c r="O1612" i="9"/>
  <c r="Q1611" i="9"/>
  <c r="P1611" i="9"/>
  <c r="O1611" i="9"/>
  <c r="Q1610" i="9"/>
  <c r="P1610" i="9"/>
  <c r="O1610" i="9"/>
  <c r="Q1609" i="9"/>
  <c r="P1609" i="9"/>
  <c r="O1609" i="9"/>
  <c r="Q1608" i="9"/>
  <c r="P1608" i="9"/>
  <c r="O1608" i="9"/>
  <c r="Q1607" i="9"/>
  <c r="P1607" i="9"/>
  <c r="O1607" i="9"/>
  <c r="Q1606" i="9"/>
  <c r="P1606" i="9"/>
  <c r="O1606" i="9"/>
  <c r="Q1605" i="9"/>
  <c r="P1605" i="9"/>
  <c r="O1605" i="9"/>
  <c r="Q1604" i="9"/>
  <c r="P1604" i="9"/>
  <c r="O1604" i="9"/>
  <c r="Q1603" i="9"/>
  <c r="P1603" i="9"/>
  <c r="O1603" i="9"/>
  <c r="Q1602" i="9"/>
  <c r="P1602" i="9"/>
  <c r="O1602" i="9"/>
  <c r="Q1601" i="9"/>
  <c r="P1601" i="9"/>
  <c r="O1601" i="9"/>
  <c r="Q1600" i="9"/>
  <c r="P1600" i="9"/>
  <c r="O1600" i="9"/>
  <c r="Q1599" i="9"/>
  <c r="P1599" i="9"/>
  <c r="O1599" i="9"/>
  <c r="Q1598" i="9"/>
  <c r="P1598" i="9"/>
  <c r="O1598" i="9"/>
  <c r="Q1597" i="9"/>
  <c r="P1597" i="9"/>
  <c r="O1597" i="9"/>
  <c r="Q1596" i="9"/>
  <c r="P1596" i="9"/>
  <c r="O1596" i="9"/>
  <c r="Q1595" i="9"/>
  <c r="P1595" i="9"/>
  <c r="O1595" i="9"/>
  <c r="Q1594" i="9"/>
  <c r="P1594" i="9"/>
  <c r="O1594" i="9"/>
  <c r="Q1593" i="9"/>
  <c r="P1593" i="9"/>
  <c r="O1593" i="9"/>
  <c r="Q1592" i="9"/>
  <c r="P1592" i="9"/>
  <c r="O1592" i="9"/>
  <c r="Q1591" i="9"/>
  <c r="P1591" i="9"/>
  <c r="O1591" i="9"/>
  <c r="Q1590" i="9"/>
  <c r="P1590" i="9"/>
  <c r="O1590" i="9"/>
  <c r="Q1589" i="9"/>
  <c r="P1589" i="9"/>
  <c r="O1589" i="9"/>
  <c r="Q1588" i="9"/>
  <c r="P1588" i="9"/>
  <c r="O1588" i="9"/>
  <c r="Q1587" i="9"/>
  <c r="P1587" i="9"/>
  <c r="O1587" i="9"/>
  <c r="Q1586" i="9"/>
  <c r="P1586" i="9"/>
  <c r="O1586" i="9"/>
  <c r="Q1585" i="9"/>
  <c r="P1585" i="9"/>
  <c r="O1585" i="9"/>
  <c r="Q1584" i="9"/>
  <c r="P1584" i="9"/>
  <c r="O1584" i="9"/>
  <c r="Q1583" i="9"/>
  <c r="P1583" i="9"/>
  <c r="O1583" i="9"/>
  <c r="Q1582" i="9"/>
  <c r="P1582" i="9"/>
  <c r="O1582" i="9"/>
  <c r="Q1581" i="9"/>
  <c r="P1581" i="9"/>
  <c r="O1581" i="9"/>
  <c r="Q1580" i="9"/>
  <c r="P1580" i="9"/>
  <c r="O1580" i="9"/>
  <c r="Q1579" i="9"/>
  <c r="P1579" i="9"/>
  <c r="O1579" i="9"/>
  <c r="Q1578" i="9"/>
  <c r="P1578" i="9"/>
  <c r="O1578" i="9"/>
  <c r="Q1577" i="9"/>
  <c r="F346" i="10" s="1"/>
  <c r="H346" i="10" s="1"/>
  <c r="P1577" i="9"/>
  <c r="O1577" i="9"/>
  <c r="Q1576" i="9"/>
  <c r="F345" i="10" s="1"/>
  <c r="H345" i="10" s="1"/>
  <c r="P1576" i="9"/>
  <c r="O1576" i="9"/>
  <c r="Q1575" i="9"/>
  <c r="P1575" i="9"/>
  <c r="O1575" i="9"/>
  <c r="Q1574" i="9"/>
  <c r="P1574" i="9"/>
  <c r="O1574" i="9"/>
  <c r="Q1573" i="9"/>
  <c r="P1573" i="9"/>
  <c r="O1573" i="9"/>
  <c r="Q1572" i="9"/>
  <c r="P1572" i="9"/>
  <c r="O1572" i="9"/>
  <c r="Q1571" i="9"/>
  <c r="P1571" i="9"/>
  <c r="O1571" i="9"/>
  <c r="Q1570" i="9"/>
  <c r="P1570" i="9"/>
  <c r="O1570" i="9"/>
  <c r="Q1569" i="9"/>
  <c r="P1569" i="9"/>
  <c r="O1569" i="9"/>
  <c r="Q1568" i="9"/>
  <c r="P1568" i="9"/>
  <c r="O1568" i="9"/>
  <c r="Q1567" i="9"/>
  <c r="P1567" i="9"/>
  <c r="O1567" i="9"/>
  <c r="Q1566" i="9"/>
  <c r="P1566" i="9"/>
  <c r="O1566" i="9"/>
  <c r="Q1565" i="9"/>
  <c r="F342" i="10" s="1"/>
  <c r="H342" i="10" s="1"/>
  <c r="P1565" i="9"/>
  <c r="O1565" i="9"/>
  <c r="Q1564" i="9"/>
  <c r="P1564" i="9"/>
  <c r="O1564" i="9"/>
  <c r="Q1563" i="9"/>
  <c r="P1563" i="9"/>
  <c r="O1563" i="9"/>
  <c r="Q1562" i="9"/>
  <c r="F341" i="10" s="1"/>
  <c r="H341" i="10" s="1"/>
  <c r="P1562" i="9"/>
  <c r="O1562" i="9"/>
  <c r="Q1561" i="9"/>
  <c r="P1561" i="9"/>
  <c r="O1561" i="9"/>
  <c r="Q1560" i="9"/>
  <c r="P1560" i="9"/>
  <c r="O1560" i="9"/>
  <c r="Q1559" i="9"/>
  <c r="P1559" i="9"/>
  <c r="O1559" i="9"/>
  <c r="Q1558" i="9"/>
  <c r="P1558" i="9"/>
  <c r="O1558" i="9"/>
  <c r="Q1557" i="9"/>
  <c r="P1557" i="9"/>
  <c r="O1557" i="9"/>
  <c r="Q1556" i="9"/>
  <c r="P1556" i="9"/>
  <c r="O1556" i="9"/>
  <c r="Q1555" i="9"/>
  <c r="P1555" i="9"/>
  <c r="O1555" i="9"/>
  <c r="Q1554" i="9"/>
  <c r="P1554" i="9"/>
  <c r="O1554" i="9"/>
  <c r="Q1553" i="9"/>
  <c r="P1553" i="9"/>
  <c r="O1553" i="9"/>
  <c r="Q1552" i="9"/>
  <c r="P1552" i="9"/>
  <c r="O1552" i="9"/>
  <c r="Q1551" i="9"/>
  <c r="P1551" i="9"/>
  <c r="O1551" i="9"/>
  <c r="Q1550" i="9"/>
  <c r="P1550" i="9"/>
  <c r="O1550" i="9"/>
  <c r="Q1549" i="9"/>
  <c r="F340" i="10" s="1"/>
  <c r="H340" i="10" s="1"/>
  <c r="P1549" i="9"/>
  <c r="O1549" i="9"/>
  <c r="Q1548" i="9"/>
  <c r="P1548" i="9"/>
  <c r="O1548" i="9"/>
  <c r="Q1547" i="9"/>
  <c r="P1547" i="9"/>
  <c r="O1547" i="9"/>
  <c r="Q1546" i="9"/>
  <c r="P1546" i="9"/>
  <c r="O1546" i="9"/>
  <c r="Q1545" i="9"/>
  <c r="P1545" i="9"/>
  <c r="O1545" i="9"/>
  <c r="Q1544" i="9"/>
  <c r="P1544" i="9"/>
  <c r="O1544" i="9"/>
  <c r="Q1543" i="9"/>
  <c r="P1543" i="9"/>
  <c r="O1543" i="9"/>
  <c r="Q1542" i="9"/>
  <c r="P1542" i="9"/>
  <c r="O1542" i="9"/>
  <c r="Q1541" i="9"/>
  <c r="P1541" i="9"/>
  <c r="O1541" i="9"/>
  <c r="Q1540" i="9"/>
  <c r="P1540" i="9"/>
  <c r="O1540" i="9"/>
  <c r="Q1539" i="9"/>
  <c r="P1539" i="9"/>
  <c r="O1539" i="9"/>
  <c r="Q1538" i="9"/>
  <c r="P1538" i="9"/>
  <c r="O1538" i="9"/>
  <c r="Q1537" i="9"/>
  <c r="P1537" i="9"/>
  <c r="O1537" i="9"/>
  <c r="Q1536" i="9"/>
  <c r="P1536" i="9"/>
  <c r="O1536" i="9"/>
  <c r="Q1535" i="9"/>
  <c r="P1535" i="9"/>
  <c r="O1535" i="9"/>
  <c r="Q1534" i="9"/>
  <c r="P1534" i="9"/>
  <c r="O1534" i="9"/>
  <c r="Q1533" i="9"/>
  <c r="P1533" i="9"/>
  <c r="O1533" i="9"/>
  <c r="Q1532" i="9"/>
  <c r="P1532" i="9"/>
  <c r="O1532" i="9"/>
  <c r="Q1531" i="9"/>
  <c r="P1531" i="9"/>
  <c r="O1531" i="9"/>
  <c r="Q1530" i="9"/>
  <c r="P1530" i="9"/>
  <c r="O1530" i="9"/>
  <c r="Q1529" i="9"/>
  <c r="P1529" i="9"/>
  <c r="O1529" i="9"/>
  <c r="Q1528" i="9"/>
  <c r="P1528" i="9"/>
  <c r="O1528" i="9"/>
  <c r="Q1527" i="9"/>
  <c r="P1527" i="9"/>
  <c r="O1527" i="9"/>
  <c r="Q1526" i="9"/>
  <c r="F335" i="10" s="1"/>
  <c r="H335" i="10" s="1"/>
  <c r="P1526" i="9"/>
  <c r="O1526" i="9"/>
  <c r="Q1525" i="9"/>
  <c r="P1525" i="9"/>
  <c r="O1525" i="9"/>
  <c r="Q1524" i="9"/>
  <c r="P1524" i="9"/>
  <c r="O1524" i="9"/>
  <c r="Q1523" i="9"/>
  <c r="P1523" i="9"/>
  <c r="O1523" i="9"/>
  <c r="Q1522" i="9"/>
  <c r="P1522" i="9"/>
  <c r="O1522" i="9"/>
  <c r="Q1521" i="9"/>
  <c r="P1521" i="9"/>
  <c r="O1521" i="9"/>
  <c r="Q1520" i="9"/>
  <c r="P1520" i="9"/>
  <c r="O1520" i="9"/>
  <c r="Q1519" i="9"/>
  <c r="P1519" i="9"/>
  <c r="O1519" i="9"/>
  <c r="Q1518" i="9"/>
  <c r="P1518" i="9"/>
  <c r="O1518" i="9"/>
  <c r="Q1517" i="9"/>
  <c r="P1517" i="9"/>
  <c r="O1517" i="9"/>
  <c r="Q1516" i="9"/>
  <c r="P1516" i="9"/>
  <c r="O1516" i="9"/>
  <c r="Q1515" i="9"/>
  <c r="P1515" i="9"/>
  <c r="O1515" i="9"/>
  <c r="Q1514" i="9"/>
  <c r="P1514" i="9"/>
  <c r="O1514" i="9"/>
  <c r="Q1513" i="9"/>
  <c r="F333" i="10" s="1"/>
  <c r="H333" i="10" s="1"/>
  <c r="P1513" i="9"/>
  <c r="O1513" i="9"/>
  <c r="Q1512" i="9"/>
  <c r="F332" i="10" s="1"/>
  <c r="H332" i="10" s="1"/>
  <c r="P1512" i="9"/>
  <c r="O1512" i="9"/>
  <c r="Q1511" i="9"/>
  <c r="F331" i="10" s="1"/>
  <c r="H331" i="10" s="1"/>
  <c r="P1511" i="9"/>
  <c r="O1511" i="9"/>
  <c r="Q1510" i="9"/>
  <c r="P1510" i="9"/>
  <c r="O1510" i="9"/>
  <c r="Q1509" i="9"/>
  <c r="P1509" i="9"/>
  <c r="O1509" i="9"/>
  <c r="Q1508" i="9"/>
  <c r="P1508" i="9"/>
  <c r="O1508" i="9"/>
  <c r="Q1507" i="9"/>
  <c r="P1507" i="9"/>
  <c r="O1507" i="9"/>
  <c r="Q1506" i="9"/>
  <c r="P1506" i="9"/>
  <c r="O1506" i="9"/>
  <c r="Q1505" i="9"/>
  <c r="P1505" i="9"/>
  <c r="O1505" i="9"/>
  <c r="Q1504" i="9"/>
  <c r="P1504" i="9"/>
  <c r="O1504" i="9"/>
  <c r="Q1503" i="9"/>
  <c r="F328" i="10" s="1"/>
  <c r="H328" i="10" s="1"/>
  <c r="P1503" i="9"/>
  <c r="O1503" i="9"/>
  <c r="Q1502" i="9"/>
  <c r="F327" i="10" s="1"/>
  <c r="H327" i="10" s="1"/>
  <c r="P1502" i="9"/>
  <c r="O1502" i="9"/>
  <c r="Q1501" i="9"/>
  <c r="P1501" i="9"/>
  <c r="O1501" i="9"/>
  <c r="Q1500" i="9"/>
  <c r="P1500" i="9"/>
  <c r="O1500" i="9"/>
  <c r="Q1499" i="9"/>
  <c r="P1499" i="9"/>
  <c r="O1499" i="9"/>
  <c r="Q1498" i="9"/>
  <c r="P1498" i="9"/>
  <c r="O1498" i="9"/>
  <c r="Q1497" i="9"/>
  <c r="P1497" i="9"/>
  <c r="O1497" i="9"/>
  <c r="Q1496" i="9"/>
  <c r="P1496" i="9"/>
  <c r="O1496" i="9"/>
  <c r="Q1495" i="9"/>
  <c r="P1495" i="9"/>
  <c r="O1495" i="9"/>
  <c r="Q1494" i="9"/>
  <c r="P1494" i="9"/>
  <c r="O1494" i="9"/>
  <c r="Q1493" i="9"/>
  <c r="P1493" i="9"/>
  <c r="O1493" i="9"/>
  <c r="Q1492" i="9"/>
  <c r="P1492" i="9"/>
  <c r="O1492" i="9"/>
  <c r="Q1491" i="9"/>
  <c r="P1491" i="9"/>
  <c r="O1491" i="9"/>
  <c r="Q1490" i="9"/>
  <c r="P1490" i="9"/>
  <c r="O1490" i="9"/>
  <c r="Q1489" i="9"/>
  <c r="F325" i="10" s="1"/>
  <c r="H325" i="10" s="1"/>
  <c r="P1489" i="9"/>
  <c r="O1489" i="9"/>
  <c r="Q1488" i="9"/>
  <c r="F324" i="10" s="1"/>
  <c r="H324" i="10" s="1"/>
  <c r="P1488" i="9"/>
  <c r="O1488" i="9"/>
  <c r="Q1487" i="9"/>
  <c r="P1487" i="9"/>
  <c r="O1487" i="9"/>
  <c r="Q1486" i="9"/>
  <c r="P1486" i="9"/>
  <c r="O1486" i="9"/>
  <c r="Q1485" i="9"/>
  <c r="P1485" i="9"/>
  <c r="O1485" i="9"/>
  <c r="Q1484" i="9"/>
  <c r="P1484" i="9"/>
  <c r="O1484" i="9"/>
  <c r="Q1483" i="9"/>
  <c r="P1483" i="9"/>
  <c r="O1483" i="9"/>
  <c r="Q1482" i="9"/>
  <c r="P1482" i="9"/>
  <c r="O1482" i="9"/>
  <c r="Q1481" i="9"/>
  <c r="P1481" i="9"/>
  <c r="O1481" i="9"/>
  <c r="Q1480" i="9"/>
  <c r="P1480" i="9"/>
  <c r="O1480" i="9"/>
  <c r="Q1479" i="9"/>
  <c r="P1479" i="9"/>
  <c r="O1479" i="9"/>
  <c r="Q1478" i="9"/>
  <c r="P1478" i="9"/>
  <c r="O1478" i="9"/>
  <c r="Q1477" i="9"/>
  <c r="P1477" i="9"/>
  <c r="O1477" i="9"/>
  <c r="Q1476" i="9"/>
  <c r="P1476" i="9"/>
  <c r="O1476" i="9"/>
  <c r="Q1475" i="9"/>
  <c r="P1475" i="9"/>
  <c r="O1475" i="9"/>
  <c r="Q1474" i="9"/>
  <c r="P1474" i="9"/>
  <c r="O1474" i="9"/>
  <c r="Q1473" i="9"/>
  <c r="P1473" i="9"/>
  <c r="O1473" i="9"/>
  <c r="Q1472" i="9"/>
  <c r="P1472" i="9"/>
  <c r="O1472" i="9"/>
  <c r="Q1471" i="9"/>
  <c r="P1471" i="9"/>
  <c r="O1471" i="9"/>
  <c r="Q1470" i="9"/>
  <c r="P1470" i="9"/>
  <c r="O1470" i="9"/>
  <c r="Q1469" i="9"/>
  <c r="P1469" i="9"/>
  <c r="O1469" i="9"/>
  <c r="Q1468" i="9"/>
  <c r="P1468" i="9"/>
  <c r="O1468" i="9"/>
  <c r="Q1467" i="9"/>
  <c r="P1467" i="9"/>
  <c r="O1467" i="9"/>
  <c r="Q1466" i="9"/>
  <c r="P1466" i="9"/>
  <c r="O1466" i="9"/>
  <c r="Q1465" i="9"/>
  <c r="P1465" i="9"/>
  <c r="O1465" i="9"/>
  <c r="Q1464" i="9"/>
  <c r="P1464" i="9"/>
  <c r="O1464" i="9"/>
  <c r="Q1463" i="9"/>
  <c r="P1463" i="9"/>
  <c r="O1463" i="9"/>
  <c r="Q1462" i="9"/>
  <c r="P1462" i="9"/>
  <c r="O1462" i="9"/>
  <c r="Q1461" i="9"/>
  <c r="F320" i="10" s="1"/>
  <c r="H320" i="10" s="1"/>
  <c r="P1461" i="9"/>
  <c r="O1461" i="9"/>
  <c r="Q1460" i="9"/>
  <c r="P1460" i="9"/>
  <c r="O1460" i="9"/>
  <c r="Q1459" i="9"/>
  <c r="P1459" i="9"/>
  <c r="O1459" i="9"/>
  <c r="Q1458" i="9"/>
  <c r="F319" i="10" s="1"/>
  <c r="H319" i="10" s="1"/>
  <c r="P1458" i="9"/>
  <c r="O1458" i="9"/>
  <c r="Q1457" i="9"/>
  <c r="P1457" i="9"/>
  <c r="O1457" i="9"/>
  <c r="Q1456" i="9"/>
  <c r="P1456" i="9"/>
  <c r="O1456" i="9"/>
  <c r="Q1455" i="9"/>
  <c r="P1455" i="9"/>
  <c r="O1455" i="9"/>
  <c r="Q1454" i="9"/>
  <c r="P1454" i="9"/>
  <c r="O1454" i="9"/>
  <c r="Q1453" i="9"/>
  <c r="P1453" i="9"/>
  <c r="O1453" i="9"/>
  <c r="Q1452" i="9"/>
  <c r="P1452" i="9"/>
  <c r="O1452" i="9"/>
  <c r="Q1451" i="9"/>
  <c r="P1451" i="9"/>
  <c r="O1451" i="9"/>
  <c r="Q1450" i="9"/>
  <c r="P1450" i="9"/>
  <c r="O1450" i="9"/>
  <c r="Q1449" i="9"/>
  <c r="P1449" i="9"/>
  <c r="O1449" i="9"/>
  <c r="Q1448" i="9"/>
  <c r="P1448" i="9"/>
  <c r="O1448" i="9"/>
  <c r="Q1447" i="9"/>
  <c r="P1447" i="9"/>
  <c r="O1447" i="9"/>
  <c r="Q1446" i="9"/>
  <c r="P1446" i="9"/>
  <c r="O1446" i="9"/>
  <c r="Q1445" i="9"/>
  <c r="P1445" i="9"/>
  <c r="O1445" i="9"/>
  <c r="Q1444" i="9"/>
  <c r="P1444" i="9"/>
  <c r="O1444" i="9"/>
  <c r="Q1443" i="9"/>
  <c r="P1443" i="9"/>
  <c r="O1443" i="9"/>
  <c r="Q1442" i="9"/>
  <c r="P1442" i="9"/>
  <c r="O1442" i="9"/>
  <c r="Q1441" i="9"/>
  <c r="P1441" i="9"/>
  <c r="O1441" i="9"/>
  <c r="Q1440" i="9"/>
  <c r="P1440" i="9"/>
  <c r="O1440" i="9"/>
  <c r="Q1439" i="9"/>
  <c r="P1439" i="9"/>
  <c r="O1439" i="9"/>
  <c r="Q1438" i="9"/>
  <c r="P1438" i="9"/>
  <c r="O1438" i="9"/>
  <c r="Q1437" i="9"/>
  <c r="F315" i="10" s="1"/>
  <c r="H315" i="10" s="1"/>
  <c r="P1437" i="9"/>
  <c r="O1437" i="9"/>
  <c r="Q1436" i="9"/>
  <c r="P1436" i="9"/>
  <c r="O1436" i="9"/>
  <c r="Q1435" i="9"/>
  <c r="P1435" i="9"/>
  <c r="O1435" i="9"/>
  <c r="Q1434" i="9"/>
  <c r="P1434" i="9"/>
  <c r="O1434" i="9"/>
  <c r="Q1433" i="9"/>
  <c r="P1433" i="9"/>
  <c r="O1433" i="9"/>
  <c r="Q1432" i="9"/>
  <c r="P1432" i="9"/>
  <c r="O1432" i="9"/>
  <c r="Q1431" i="9"/>
  <c r="P1431" i="9"/>
  <c r="O1431" i="9"/>
  <c r="Q1430" i="9"/>
  <c r="P1430" i="9"/>
  <c r="O1430" i="9"/>
  <c r="Q1429" i="9"/>
  <c r="F312" i="10" s="1"/>
  <c r="H312" i="10" s="1"/>
  <c r="P1429" i="9"/>
  <c r="O1429" i="9"/>
  <c r="Q1428" i="9"/>
  <c r="F311" i="10" s="1"/>
  <c r="H311" i="10" s="1"/>
  <c r="P1428" i="9"/>
  <c r="O1428" i="9"/>
  <c r="Q1427" i="9"/>
  <c r="P1427" i="9"/>
  <c r="O1427" i="9"/>
  <c r="Q1426" i="9"/>
  <c r="P1426" i="9"/>
  <c r="O1426" i="9"/>
  <c r="Q1425" i="9"/>
  <c r="F310" i="10" s="1"/>
  <c r="H310" i="10" s="1"/>
  <c r="P1425" i="9"/>
  <c r="O1425" i="9"/>
  <c r="Q1424" i="9"/>
  <c r="P1424" i="9"/>
  <c r="O1424" i="9"/>
  <c r="Q1423" i="9"/>
  <c r="P1423" i="9"/>
  <c r="O1423" i="9"/>
  <c r="Q1422" i="9"/>
  <c r="P1422" i="9"/>
  <c r="O1422" i="9"/>
  <c r="Q1421" i="9"/>
  <c r="P1421" i="9"/>
  <c r="O1421" i="9"/>
  <c r="Q1420" i="9"/>
  <c r="P1420" i="9"/>
  <c r="O1420" i="9"/>
  <c r="Q1419" i="9"/>
  <c r="P1419" i="9"/>
  <c r="O1419" i="9"/>
  <c r="Q1418" i="9"/>
  <c r="P1418" i="9"/>
  <c r="O1418" i="9"/>
  <c r="Q1417" i="9"/>
  <c r="F309" i="10" s="1"/>
  <c r="H309" i="10" s="1"/>
  <c r="P1417" i="9"/>
  <c r="O1417" i="9"/>
  <c r="Q1416" i="9"/>
  <c r="P1416" i="9"/>
  <c r="O1416" i="9"/>
  <c r="Q1415" i="9"/>
  <c r="P1415" i="9"/>
  <c r="O1415" i="9"/>
  <c r="Q1414" i="9"/>
  <c r="P1414" i="9"/>
  <c r="O1414" i="9"/>
  <c r="Q1413" i="9"/>
  <c r="P1413" i="9"/>
  <c r="O1413" i="9"/>
  <c r="Q1412" i="9"/>
  <c r="P1412" i="9"/>
  <c r="O1412" i="9"/>
  <c r="Q1411" i="9"/>
  <c r="P1411" i="9"/>
  <c r="O1411" i="9"/>
  <c r="Q1410" i="9"/>
  <c r="P1410" i="9"/>
  <c r="O1410" i="9"/>
  <c r="Q1409" i="9"/>
  <c r="P1409" i="9"/>
  <c r="O1409" i="9"/>
  <c r="Q1408" i="9"/>
  <c r="P1408" i="9"/>
  <c r="O1408" i="9"/>
  <c r="Q1407" i="9"/>
  <c r="P1407" i="9"/>
  <c r="O1407" i="9"/>
  <c r="Q1406" i="9"/>
  <c r="P1406" i="9"/>
  <c r="O1406" i="9"/>
  <c r="Q1405" i="9"/>
  <c r="F308" i="10" s="1"/>
  <c r="H308" i="10" s="1"/>
  <c r="P1405" i="9"/>
  <c r="O1405" i="9"/>
  <c r="Q1404" i="9"/>
  <c r="P1404" i="9"/>
  <c r="O1404" i="9"/>
  <c r="Q1403" i="9"/>
  <c r="P1403" i="9"/>
  <c r="O1403" i="9"/>
  <c r="Q1402" i="9"/>
  <c r="P1402" i="9"/>
  <c r="O1402" i="9"/>
  <c r="Q1401" i="9"/>
  <c r="P1401" i="9"/>
  <c r="O1401" i="9"/>
  <c r="Q1400" i="9"/>
  <c r="P1400" i="9"/>
  <c r="O1400" i="9"/>
  <c r="Q1399" i="9"/>
  <c r="P1399" i="9"/>
  <c r="O1399" i="9"/>
  <c r="Q1398" i="9"/>
  <c r="P1398" i="9"/>
  <c r="O1398" i="9"/>
  <c r="Q1397" i="9"/>
  <c r="P1397" i="9"/>
  <c r="O1397" i="9"/>
  <c r="Q1396" i="9"/>
  <c r="P1396" i="9"/>
  <c r="O1396" i="9"/>
  <c r="Q1395" i="9"/>
  <c r="P1395" i="9"/>
  <c r="O1395" i="9"/>
  <c r="Q1394" i="9"/>
  <c r="P1394" i="9"/>
  <c r="O1394" i="9"/>
  <c r="Q1393" i="9"/>
  <c r="P1393" i="9"/>
  <c r="O1393" i="9"/>
  <c r="Q1392" i="9"/>
  <c r="P1392" i="9"/>
  <c r="O1392" i="9"/>
  <c r="Q1391" i="9"/>
  <c r="P1391" i="9"/>
  <c r="O1391" i="9"/>
  <c r="Q1390" i="9"/>
  <c r="P1390" i="9"/>
  <c r="O1390" i="9"/>
  <c r="Q1389" i="9"/>
  <c r="P1389" i="9"/>
  <c r="O1389" i="9"/>
  <c r="Q1388" i="9"/>
  <c r="P1388" i="9"/>
  <c r="O1388" i="9"/>
  <c r="Q1387" i="9"/>
  <c r="P1387" i="9"/>
  <c r="O1387" i="9"/>
  <c r="Q1386" i="9"/>
  <c r="P1386" i="9"/>
  <c r="O1386" i="9"/>
  <c r="Q1385" i="9"/>
  <c r="P1385" i="9"/>
  <c r="O1385" i="9"/>
  <c r="Q1384" i="9"/>
  <c r="P1384" i="9"/>
  <c r="O1384" i="9"/>
  <c r="Q1383" i="9"/>
  <c r="P1383" i="9"/>
  <c r="O1383" i="9"/>
  <c r="Q1382" i="9"/>
  <c r="P1382" i="9"/>
  <c r="O1382" i="9"/>
  <c r="Q1381" i="9"/>
  <c r="P1381" i="9"/>
  <c r="O1381" i="9"/>
  <c r="Q1380" i="9"/>
  <c r="P1380" i="9"/>
  <c r="O1380" i="9"/>
  <c r="Q1379" i="9"/>
  <c r="P1379" i="9"/>
  <c r="O1379" i="9"/>
  <c r="Q1378" i="9"/>
  <c r="P1378" i="9"/>
  <c r="O1378" i="9"/>
  <c r="Q1377" i="9"/>
  <c r="P1377" i="9"/>
  <c r="O1377" i="9"/>
  <c r="Q1376" i="9"/>
  <c r="P1376" i="9"/>
  <c r="O1376" i="9"/>
  <c r="Q1375" i="9"/>
  <c r="P1375" i="9"/>
  <c r="O1375" i="9"/>
  <c r="Q1374" i="9"/>
  <c r="P1374" i="9"/>
  <c r="O1374" i="9"/>
  <c r="Q1373" i="9"/>
  <c r="P1373" i="9"/>
  <c r="O1373" i="9"/>
  <c r="Q1372" i="9"/>
  <c r="P1372" i="9"/>
  <c r="O1372" i="9"/>
  <c r="Q1371" i="9"/>
  <c r="P1371" i="9"/>
  <c r="O1371" i="9"/>
  <c r="Q1370" i="9"/>
  <c r="P1370" i="9"/>
  <c r="O1370" i="9"/>
  <c r="Q1369" i="9"/>
  <c r="P1369" i="9"/>
  <c r="O1369" i="9"/>
  <c r="Q1368" i="9"/>
  <c r="P1368" i="9"/>
  <c r="O1368" i="9"/>
  <c r="Q1367" i="9"/>
  <c r="P1367" i="9"/>
  <c r="O1367" i="9"/>
  <c r="Q1366" i="9"/>
  <c r="P1366" i="9"/>
  <c r="O1366" i="9"/>
  <c r="Q1365" i="9"/>
  <c r="P1365" i="9"/>
  <c r="O1365" i="9"/>
  <c r="Q1364" i="9"/>
  <c r="P1364" i="9"/>
  <c r="O1364" i="9"/>
  <c r="Q1363" i="9"/>
  <c r="P1363" i="9"/>
  <c r="O1363" i="9"/>
  <c r="Q1362" i="9"/>
  <c r="P1362" i="9"/>
  <c r="O1362" i="9"/>
  <c r="Q1361" i="9"/>
  <c r="P1361" i="9"/>
  <c r="O1361" i="9"/>
  <c r="Q1360" i="9"/>
  <c r="P1360" i="9"/>
  <c r="O1360" i="9"/>
  <c r="Q1359" i="9"/>
  <c r="P1359" i="9"/>
  <c r="O1359" i="9"/>
  <c r="Q1358" i="9"/>
  <c r="P1358" i="9"/>
  <c r="O1358" i="9"/>
  <c r="Q1357" i="9"/>
  <c r="P1357" i="9"/>
  <c r="O1357" i="9"/>
  <c r="Q1356" i="9"/>
  <c r="P1356" i="9"/>
  <c r="O1356" i="9"/>
  <c r="Q1355" i="9"/>
  <c r="F298" i="10" s="1"/>
  <c r="H298" i="10" s="1"/>
  <c r="P1355" i="9"/>
  <c r="O1355" i="9"/>
  <c r="Q1354" i="9"/>
  <c r="P1354" i="9"/>
  <c r="O1354" i="9"/>
  <c r="Q1353" i="9"/>
  <c r="P1353" i="9"/>
  <c r="O1353" i="9"/>
  <c r="Q1352" i="9"/>
  <c r="P1352" i="9"/>
  <c r="O1352" i="9"/>
  <c r="Q1351" i="9"/>
  <c r="P1351" i="9"/>
  <c r="O1351" i="9"/>
  <c r="Q1350" i="9"/>
  <c r="P1350" i="9"/>
  <c r="O1350" i="9"/>
  <c r="Q1349" i="9"/>
  <c r="F296" i="10" s="1"/>
  <c r="H296" i="10" s="1"/>
  <c r="P1349" i="9"/>
  <c r="O1349" i="9"/>
  <c r="Q1348" i="9"/>
  <c r="P1348" i="9"/>
  <c r="O1348" i="9"/>
  <c r="Q1347" i="9"/>
  <c r="P1347" i="9"/>
  <c r="O1347" i="9"/>
  <c r="Q1346" i="9"/>
  <c r="P1346" i="9"/>
  <c r="O1346" i="9"/>
  <c r="Q1345" i="9"/>
  <c r="F294" i="10" s="1"/>
  <c r="H294" i="10" s="1"/>
  <c r="P1345" i="9"/>
  <c r="O1345" i="9"/>
  <c r="Q1344" i="9"/>
  <c r="F293" i="10" s="1"/>
  <c r="H293" i="10" s="1"/>
  <c r="P1344" i="9"/>
  <c r="O1344" i="9"/>
  <c r="Q1343" i="9"/>
  <c r="P1343" i="9"/>
  <c r="O1343" i="9"/>
  <c r="Q1342" i="9"/>
  <c r="P1342" i="9"/>
  <c r="O1342" i="9"/>
  <c r="Q1341" i="9"/>
  <c r="P1341" i="9"/>
  <c r="O1341" i="9"/>
  <c r="Q1340" i="9"/>
  <c r="P1340" i="9"/>
  <c r="O1340" i="9"/>
  <c r="Q1339" i="9"/>
  <c r="P1339" i="9"/>
  <c r="O1339" i="9"/>
  <c r="Q1338" i="9"/>
  <c r="P1338" i="9"/>
  <c r="O1338" i="9"/>
  <c r="Q1337" i="9"/>
  <c r="P1337" i="9"/>
  <c r="O1337" i="9"/>
  <c r="Q1336" i="9"/>
  <c r="P1336" i="9"/>
  <c r="O1336" i="9"/>
  <c r="Q1335" i="9"/>
  <c r="P1335" i="9"/>
  <c r="O1335" i="9"/>
  <c r="Q1334" i="9"/>
  <c r="P1334" i="9"/>
  <c r="O1334" i="9"/>
  <c r="Q1333" i="9"/>
  <c r="P1333" i="9"/>
  <c r="O1333" i="9"/>
  <c r="Q1332" i="9"/>
  <c r="P1332" i="9"/>
  <c r="O1332" i="9"/>
  <c r="Q1331" i="9"/>
  <c r="P1331" i="9"/>
  <c r="O1331" i="9"/>
  <c r="Q1330" i="9"/>
  <c r="P1330" i="9"/>
  <c r="O1330" i="9"/>
  <c r="Q1329" i="9"/>
  <c r="P1329" i="9"/>
  <c r="O1329" i="9"/>
  <c r="Q1328" i="9"/>
  <c r="P1328" i="9"/>
  <c r="O1328" i="9"/>
  <c r="Q1327" i="9"/>
  <c r="P1327" i="9"/>
  <c r="O1327" i="9"/>
  <c r="Q1326" i="9"/>
  <c r="P1326" i="9"/>
  <c r="O1326" i="9"/>
  <c r="Q1325" i="9"/>
  <c r="P1325" i="9"/>
  <c r="O1325" i="9"/>
  <c r="Q1324" i="9"/>
  <c r="P1324" i="9"/>
  <c r="O1324" i="9"/>
  <c r="Q1323" i="9"/>
  <c r="P1323" i="9"/>
  <c r="O1323" i="9"/>
  <c r="Q1322" i="9"/>
  <c r="P1322" i="9"/>
  <c r="O1322" i="9"/>
  <c r="Q1321" i="9"/>
  <c r="P1321" i="9"/>
  <c r="O1321" i="9"/>
  <c r="Q1320" i="9"/>
  <c r="P1320" i="9"/>
  <c r="O1320" i="9"/>
  <c r="Q1319" i="9"/>
  <c r="P1319" i="9"/>
  <c r="O1319" i="9"/>
  <c r="Q1318" i="9"/>
  <c r="P1318" i="9"/>
  <c r="O1318" i="9"/>
  <c r="Q1317" i="9"/>
  <c r="P1317" i="9"/>
  <c r="O1317" i="9"/>
  <c r="Q1316" i="9"/>
  <c r="P1316" i="9"/>
  <c r="O1316" i="9"/>
  <c r="Q1315" i="9"/>
  <c r="P1315" i="9"/>
  <c r="O1315" i="9"/>
  <c r="Q1314" i="9"/>
  <c r="P1314" i="9"/>
  <c r="O1314" i="9"/>
  <c r="Q1313" i="9"/>
  <c r="P1313" i="9"/>
  <c r="O1313" i="9"/>
  <c r="Q1312" i="9"/>
  <c r="P1312" i="9"/>
  <c r="O1312" i="9"/>
  <c r="Q1311" i="9"/>
  <c r="P1311" i="9"/>
  <c r="O1311" i="9"/>
  <c r="Q1310" i="9"/>
  <c r="P1310" i="9"/>
  <c r="O1310" i="9"/>
  <c r="Q1309" i="9"/>
  <c r="P1309" i="9"/>
  <c r="O1309" i="9"/>
  <c r="Q1308" i="9"/>
  <c r="P1308" i="9"/>
  <c r="O1308" i="9"/>
  <c r="Q1307" i="9"/>
  <c r="P1307" i="9"/>
  <c r="O1307" i="9"/>
  <c r="Q1306" i="9"/>
  <c r="P1306" i="9"/>
  <c r="O1306" i="9"/>
  <c r="Q1305" i="9"/>
  <c r="P1305" i="9"/>
  <c r="O1305" i="9"/>
  <c r="Q1304" i="9"/>
  <c r="P1304" i="9"/>
  <c r="O1304" i="9"/>
  <c r="Q1303" i="9"/>
  <c r="P1303" i="9"/>
  <c r="O1303" i="9"/>
  <c r="Q1302" i="9"/>
  <c r="P1302" i="9"/>
  <c r="O1302" i="9"/>
  <c r="Q1301" i="9"/>
  <c r="P1301" i="9"/>
  <c r="O1301" i="9"/>
  <c r="Q1300" i="9"/>
  <c r="P1300" i="9"/>
  <c r="O1300" i="9"/>
  <c r="Q1299" i="9"/>
  <c r="P1299" i="9"/>
  <c r="O1299" i="9"/>
  <c r="Q1298" i="9"/>
  <c r="P1298" i="9"/>
  <c r="O1298" i="9"/>
  <c r="Q1297" i="9"/>
  <c r="F287" i="10" s="1"/>
  <c r="H287" i="10" s="1"/>
  <c r="P1297" i="9"/>
  <c r="O1297" i="9"/>
  <c r="Q1296" i="9"/>
  <c r="F286" i="10" s="1"/>
  <c r="H286" i="10" s="1"/>
  <c r="P1296" i="9"/>
  <c r="O1296" i="9"/>
  <c r="Q1295" i="9"/>
  <c r="F285" i="10" s="1"/>
  <c r="H285" i="10" s="1"/>
  <c r="P1295" i="9"/>
  <c r="O1295" i="9"/>
  <c r="Q1294" i="9"/>
  <c r="P1294" i="9"/>
  <c r="O1294" i="9"/>
  <c r="Q1293" i="9"/>
  <c r="F284" i="10" s="1"/>
  <c r="H284" i="10" s="1"/>
  <c r="P1293" i="9"/>
  <c r="O1293" i="9"/>
  <c r="Q1292" i="9"/>
  <c r="F283" i="10" s="1"/>
  <c r="H283" i="10" s="1"/>
  <c r="P1292" i="9"/>
  <c r="O1292" i="9"/>
  <c r="Q1291" i="9"/>
  <c r="P1291" i="9"/>
  <c r="O1291" i="9"/>
  <c r="Q1290" i="9"/>
  <c r="F282" i="10" s="1"/>
  <c r="H282" i="10" s="1"/>
  <c r="P1290" i="9"/>
  <c r="O1290" i="9"/>
  <c r="Q1289" i="9"/>
  <c r="F281" i="10" s="1"/>
  <c r="H281" i="10" s="1"/>
  <c r="P1289" i="9"/>
  <c r="O1289" i="9"/>
  <c r="Q1288" i="9"/>
  <c r="P1288" i="9"/>
  <c r="O1288" i="9"/>
  <c r="Q1287" i="9"/>
  <c r="P1287" i="9"/>
  <c r="O1287" i="9"/>
  <c r="Q1286" i="9"/>
  <c r="P1286" i="9"/>
  <c r="O1286" i="9"/>
  <c r="Q1285" i="9"/>
  <c r="P1285" i="9"/>
  <c r="O1285" i="9"/>
  <c r="Q1284" i="9"/>
  <c r="P1284" i="9"/>
  <c r="O1284" i="9"/>
  <c r="Q1283" i="9"/>
  <c r="P1283" i="9"/>
  <c r="O1283" i="9"/>
  <c r="Q1282" i="9"/>
  <c r="P1282" i="9"/>
  <c r="O1282" i="9"/>
  <c r="Q1281" i="9"/>
  <c r="F279" i="10" s="1"/>
  <c r="H279" i="10" s="1"/>
  <c r="P1281" i="9"/>
  <c r="O1281" i="9"/>
  <c r="Q1280" i="9"/>
  <c r="F278" i="10" s="1"/>
  <c r="H278" i="10" s="1"/>
  <c r="P1280" i="9"/>
  <c r="O1280" i="9"/>
  <c r="Q1279" i="9"/>
  <c r="P1279" i="9"/>
  <c r="O1279" i="9"/>
  <c r="Q1278" i="9"/>
  <c r="P1278" i="9"/>
  <c r="O1278" i="9"/>
  <c r="Q1277" i="9"/>
  <c r="P1277" i="9"/>
  <c r="O1277" i="9"/>
  <c r="Q1276" i="9"/>
  <c r="P1276" i="9"/>
  <c r="O1276" i="9"/>
  <c r="Q1275" i="9"/>
  <c r="P1275" i="9"/>
  <c r="O1275" i="9"/>
  <c r="Q1274" i="9"/>
  <c r="P1274" i="9"/>
  <c r="O1274" i="9"/>
  <c r="Q1273" i="9"/>
  <c r="F276" i="10" s="1"/>
  <c r="H276" i="10" s="1"/>
  <c r="P1273" i="9"/>
  <c r="O1273" i="9"/>
  <c r="Q1272" i="9"/>
  <c r="P1272" i="9"/>
  <c r="O1272" i="9"/>
  <c r="Q1271" i="9"/>
  <c r="P1271" i="9"/>
  <c r="O1271" i="9"/>
  <c r="Q1270" i="9"/>
  <c r="P1270" i="9"/>
  <c r="O1270" i="9"/>
  <c r="Q1269" i="9"/>
  <c r="P1269" i="9"/>
  <c r="O1269" i="9"/>
  <c r="Q1268" i="9"/>
  <c r="P1268" i="9"/>
  <c r="O1268" i="9"/>
  <c r="Q1267" i="9"/>
  <c r="P1267" i="9"/>
  <c r="O1267" i="9"/>
  <c r="Q1266" i="9"/>
  <c r="F274" i="10" s="1"/>
  <c r="H274" i="10" s="1"/>
  <c r="P1266" i="9"/>
  <c r="O1266" i="9"/>
  <c r="Q1265" i="9"/>
  <c r="P1265" i="9"/>
  <c r="O1265" i="9"/>
  <c r="Q1264" i="9"/>
  <c r="P1264" i="9"/>
  <c r="O1264" i="9"/>
  <c r="Q1263" i="9"/>
  <c r="P1263" i="9"/>
  <c r="O1263" i="9"/>
  <c r="Q1262" i="9"/>
  <c r="P1262" i="9"/>
  <c r="O1262" i="9"/>
  <c r="Q1261" i="9"/>
  <c r="P1261" i="9"/>
  <c r="O1261" i="9"/>
  <c r="Q1260" i="9"/>
  <c r="P1260" i="9"/>
  <c r="O1260" i="9"/>
  <c r="Q1259" i="9"/>
  <c r="P1259" i="9"/>
  <c r="O1259" i="9"/>
  <c r="Q1258" i="9"/>
  <c r="P1258" i="9"/>
  <c r="O1258" i="9"/>
  <c r="Q1257" i="9"/>
  <c r="P1257" i="9"/>
  <c r="O1257" i="9"/>
  <c r="Q1256" i="9"/>
  <c r="P1256" i="9"/>
  <c r="O1256" i="9"/>
  <c r="Q1255" i="9"/>
  <c r="P1255" i="9"/>
  <c r="O1255" i="9"/>
  <c r="Q1254" i="9"/>
  <c r="P1254" i="9"/>
  <c r="O1254" i="9"/>
  <c r="Q1253" i="9"/>
  <c r="P1253" i="9"/>
  <c r="O1253" i="9"/>
  <c r="Q1252" i="9"/>
  <c r="P1252" i="9"/>
  <c r="O1252" i="9"/>
  <c r="Q1251" i="9"/>
  <c r="P1251" i="9"/>
  <c r="O1251" i="9"/>
  <c r="Q1250" i="9"/>
  <c r="P1250" i="9"/>
  <c r="O1250" i="9"/>
  <c r="Q1249" i="9"/>
  <c r="P1249" i="9"/>
  <c r="O1249" i="9"/>
  <c r="Q1248" i="9"/>
  <c r="P1248" i="9"/>
  <c r="O1248" i="9"/>
  <c r="Q1247" i="9"/>
  <c r="P1247" i="9"/>
  <c r="O1247" i="9"/>
  <c r="Q1246" i="9"/>
  <c r="P1246" i="9"/>
  <c r="O1246" i="9"/>
  <c r="Q1245" i="9"/>
  <c r="P1245" i="9"/>
  <c r="O1245" i="9"/>
  <c r="Q1244" i="9"/>
  <c r="P1244" i="9"/>
  <c r="O1244" i="9"/>
  <c r="Q1243" i="9"/>
  <c r="P1243" i="9"/>
  <c r="O1243" i="9"/>
  <c r="Q1242" i="9"/>
  <c r="P1242" i="9"/>
  <c r="O1242" i="9"/>
  <c r="Q1241" i="9"/>
  <c r="P1241" i="9"/>
  <c r="O1241" i="9"/>
  <c r="Q1240" i="9"/>
  <c r="P1240" i="9"/>
  <c r="O1240" i="9"/>
  <c r="Q1239" i="9"/>
  <c r="P1239" i="9"/>
  <c r="O1239" i="9"/>
  <c r="Q1238" i="9"/>
  <c r="P1238" i="9"/>
  <c r="O1238" i="9"/>
  <c r="Q1237" i="9"/>
  <c r="P1237" i="9"/>
  <c r="O1237" i="9"/>
  <c r="Q1236" i="9"/>
  <c r="P1236" i="9"/>
  <c r="O1236" i="9"/>
  <c r="Q1235" i="9"/>
  <c r="P1235" i="9"/>
  <c r="O1235" i="9"/>
  <c r="Q1234" i="9"/>
  <c r="P1234" i="9"/>
  <c r="O1234" i="9"/>
  <c r="Q1233" i="9"/>
  <c r="P1233" i="9"/>
  <c r="O1233" i="9"/>
  <c r="Q1232" i="9"/>
  <c r="P1232" i="9"/>
  <c r="O1232" i="9"/>
  <c r="Q1231" i="9"/>
  <c r="F268" i="10" s="1"/>
  <c r="H268" i="10" s="1"/>
  <c r="P1231" i="9"/>
  <c r="O1231" i="9"/>
  <c r="Q1230" i="9"/>
  <c r="F267" i="10" s="1"/>
  <c r="H267" i="10" s="1"/>
  <c r="P1230" i="9"/>
  <c r="O1230" i="9"/>
  <c r="Q1229" i="9"/>
  <c r="P1229" i="9"/>
  <c r="O1229" i="9"/>
  <c r="Q1228" i="9"/>
  <c r="P1228" i="9"/>
  <c r="O1228" i="9"/>
  <c r="Q1227" i="9"/>
  <c r="P1227" i="9"/>
  <c r="O1227" i="9"/>
  <c r="Q1226" i="9"/>
  <c r="P1226" i="9"/>
  <c r="O1226" i="9"/>
  <c r="Q1225" i="9"/>
  <c r="P1225" i="9"/>
  <c r="O1225" i="9"/>
  <c r="Q1224" i="9"/>
  <c r="P1224" i="9"/>
  <c r="O1224" i="9"/>
  <c r="Q1223" i="9"/>
  <c r="P1223" i="9"/>
  <c r="O1223" i="9"/>
  <c r="Q1222" i="9"/>
  <c r="P1222" i="9"/>
  <c r="O1222" i="9"/>
  <c r="Q1221" i="9"/>
  <c r="P1221" i="9"/>
  <c r="O1221" i="9"/>
  <c r="Q1220" i="9"/>
  <c r="P1220" i="9"/>
  <c r="O1220" i="9"/>
  <c r="Q1219" i="9"/>
  <c r="P1219" i="9"/>
  <c r="O1219" i="9"/>
  <c r="Q1218" i="9"/>
  <c r="P1218" i="9"/>
  <c r="O1218" i="9"/>
  <c r="Q1217" i="9"/>
  <c r="P1217" i="9"/>
  <c r="O1217" i="9"/>
  <c r="Q1216" i="9"/>
  <c r="P1216" i="9"/>
  <c r="O1216" i="9"/>
  <c r="Q1215" i="9"/>
  <c r="P1215" i="9"/>
  <c r="O1215" i="9"/>
  <c r="Q1214" i="9"/>
  <c r="P1214" i="9"/>
  <c r="O1214" i="9"/>
  <c r="Q1213" i="9"/>
  <c r="P1213" i="9"/>
  <c r="O1213" i="9"/>
  <c r="Q1212" i="9"/>
  <c r="P1212" i="9"/>
  <c r="O1212" i="9"/>
  <c r="Q1211" i="9"/>
  <c r="P1211" i="9"/>
  <c r="O1211" i="9"/>
  <c r="Q1210" i="9"/>
  <c r="P1210" i="9"/>
  <c r="O1210" i="9"/>
  <c r="Q1209" i="9"/>
  <c r="P1209" i="9"/>
  <c r="O1209" i="9"/>
  <c r="Q1208" i="9"/>
  <c r="P1208" i="9"/>
  <c r="O1208" i="9"/>
  <c r="Q1207" i="9"/>
  <c r="P1207" i="9"/>
  <c r="O1207" i="9"/>
  <c r="Q1206" i="9"/>
  <c r="P1206" i="9"/>
  <c r="O1206" i="9"/>
  <c r="Q1205" i="9"/>
  <c r="F263" i="10" s="1"/>
  <c r="H263" i="10" s="1"/>
  <c r="P1205" i="9"/>
  <c r="O1205" i="9"/>
  <c r="Q1204" i="9"/>
  <c r="F262" i="10" s="1"/>
  <c r="H262" i="10" s="1"/>
  <c r="P1204" i="9"/>
  <c r="O1204" i="9"/>
  <c r="Q1203" i="9"/>
  <c r="P1203" i="9"/>
  <c r="O1203" i="9"/>
  <c r="Q1202" i="9"/>
  <c r="F261" i="10" s="1"/>
  <c r="H261" i="10" s="1"/>
  <c r="P1202" i="9"/>
  <c r="O1202" i="9"/>
  <c r="Q1201" i="9"/>
  <c r="P1201" i="9"/>
  <c r="O1201" i="9"/>
  <c r="Q1200" i="9"/>
  <c r="P1200" i="9"/>
  <c r="O1200" i="9"/>
  <c r="Q1199" i="9"/>
  <c r="P1199" i="9"/>
  <c r="O1199" i="9"/>
  <c r="Q1198" i="9"/>
  <c r="P1198" i="9"/>
  <c r="O1198" i="9"/>
  <c r="Q1197" i="9"/>
  <c r="P1197" i="9"/>
  <c r="O1197" i="9"/>
  <c r="Q1196" i="9"/>
  <c r="P1196" i="9"/>
  <c r="O1196" i="9"/>
  <c r="Q1195" i="9"/>
  <c r="P1195" i="9"/>
  <c r="O1195" i="9"/>
  <c r="Q1194" i="9"/>
  <c r="P1194" i="9"/>
  <c r="O1194" i="9"/>
  <c r="Q1193" i="9"/>
  <c r="P1193" i="9"/>
  <c r="O1193" i="9"/>
  <c r="Q1192" i="9"/>
  <c r="P1192" i="9"/>
  <c r="O1192" i="9"/>
  <c r="Q1191" i="9"/>
  <c r="P1191" i="9"/>
  <c r="O1191" i="9"/>
  <c r="Q1190" i="9"/>
  <c r="P1190" i="9"/>
  <c r="O1190" i="9"/>
  <c r="Q1189" i="9"/>
  <c r="P1189" i="9"/>
  <c r="O1189" i="9"/>
  <c r="Q1188" i="9"/>
  <c r="P1188" i="9"/>
  <c r="O1188" i="9"/>
  <c r="Q1187" i="9"/>
  <c r="P1187" i="9"/>
  <c r="O1187" i="9"/>
  <c r="Q1186" i="9"/>
  <c r="P1186" i="9"/>
  <c r="O1186" i="9"/>
  <c r="Q1185" i="9"/>
  <c r="P1185" i="9"/>
  <c r="O1185" i="9"/>
  <c r="Q1184" i="9"/>
  <c r="P1184" i="9"/>
  <c r="O1184" i="9"/>
  <c r="Q1183" i="9"/>
  <c r="P1183" i="9"/>
  <c r="O1183" i="9"/>
  <c r="Q1182" i="9"/>
  <c r="P1182" i="9"/>
  <c r="O1182" i="9"/>
  <c r="Q1181" i="9"/>
  <c r="P1181" i="9"/>
  <c r="O1181" i="9"/>
  <c r="Q1180" i="9"/>
  <c r="P1180" i="9"/>
  <c r="O1180" i="9"/>
  <c r="Q1179" i="9"/>
  <c r="P1179" i="9"/>
  <c r="O1179" i="9"/>
  <c r="Q1178" i="9"/>
  <c r="P1178" i="9"/>
  <c r="O1178" i="9"/>
  <c r="Q1177" i="9"/>
  <c r="P1177" i="9"/>
  <c r="O1177" i="9"/>
  <c r="Q1176" i="9"/>
  <c r="P1176" i="9"/>
  <c r="O1176" i="9"/>
  <c r="Q1175" i="9"/>
  <c r="P1175" i="9"/>
  <c r="O1175" i="9"/>
  <c r="Q1174" i="9"/>
  <c r="P1174" i="9"/>
  <c r="O1174" i="9"/>
  <c r="Q1173" i="9"/>
  <c r="P1173" i="9"/>
  <c r="O1173" i="9"/>
  <c r="Q1172" i="9"/>
  <c r="P1172" i="9"/>
  <c r="O1172" i="9"/>
  <c r="Q1171" i="9"/>
  <c r="P1171" i="9"/>
  <c r="O1171" i="9"/>
  <c r="Q1170" i="9"/>
  <c r="P1170" i="9"/>
  <c r="O1170" i="9"/>
  <c r="Q1169" i="9"/>
  <c r="F255" i="10" s="1"/>
  <c r="H255" i="10" s="1"/>
  <c r="P1169" i="9"/>
  <c r="O1169" i="9"/>
  <c r="Q1168" i="9"/>
  <c r="P1168" i="9"/>
  <c r="O1168" i="9"/>
  <c r="Q1167" i="9"/>
  <c r="P1167" i="9"/>
  <c r="O1167" i="9"/>
  <c r="Q1166" i="9"/>
  <c r="P1166" i="9"/>
  <c r="O1166" i="9"/>
  <c r="Q1165" i="9"/>
  <c r="F254" i="10" s="1"/>
  <c r="H254" i="10" s="1"/>
  <c r="P1165" i="9"/>
  <c r="O1165" i="9"/>
  <c r="Q1164" i="9"/>
  <c r="P1164" i="9"/>
  <c r="O1164" i="9"/>
  <c r="Q1163" i="9"/>
  <c r="P1163" i="9"/>
  <c r="O1163" i="9"/>
  <c r="Q1162" i="9"/>
  <c r="F253" i="10" s="1"/>
  <c r="H253" i="10" s="1"/>
  <c r="P1162" i="9"/>
  <c r="O1162" i="9"/>
  <c r="Q1161" i="9"/>
  <c r="P1161" i="9"/>
  <c r="O1161" i="9"/>
  <c r="Q1160" i="9"/>
  <c r="P1160" i="9"/>
  <c r="O1160" i="9"/>
  <c r="Q1159" i="9"/>
  <c r="P1159" i="9"/>
  <c r="O1159" i="9"/>
  <c r="Q1158" i="9"/>
  <c r="P1158" i="9"/>
  <c r="O1158" i="9"/>
  <c r="Q1157" i="9"/>
  <c r="P1157" i="9"/>
  <c r="O1157" i="9"/>
  <c r="Q1156" i="9"/>
  <c r="P1156" i="9"/>
  <c r="O1156" i="9"/>
  <c r="Q1155" i="9"/>
  <c r="P1155" i="9"/>
  <c r="O1155" i="9"/>
  <c r="Q1154" i="9"/>
  <c r="P1154" i="9"/>
  <c r="O1154" i="9"/>
  <c r="Q1153" i="9"/>
  <c r="P1153" i="9"/>
  <c r="O1153" i="9"/>
  <c r="Q1152" i="9"/>
  <c r="P1152" i="9"/>
  <c r="O1152" i="9"/>
  <c r="Q1151" i="9"/>
  <c r="P1151" i="9"/>
  <c r="O1151" i="9"/>
  <c r="Q1150" i="9"/>
  <c r="P1150" i="9"/>
  <c r="O1150" i="9"/>
  <c r="Q1149" i="9"/>
  <c r="P1149" i="9"/>
  <c r="O1149" i="9"/>
  <c r="Q1148" i="9"/>
  <c r="P1148" i="9"/>
  <c r="O1148" i="9"/>
  <c r="Q1147" i="9"/>
  <c r="P1147" i="9"/>
  <c r="O1147" i="9"/>
  <c r="Q1146" i="9"/>
  <c r="P1146" i="9"/>
  <c r="O1146" i="9"/>
  <c r="Q1145" i="9"/>
  <c r="P1145" i="9"/>
  <c r="O1145" i="9"/>
  <c r="Q1144" i="9"/>
  <c r="P1144" i="9"/>
  <c r="O1144" i="9"/>
  <c r="Q1143" i="9"/>
  <c r="P1143" i="9"/>
  <c r="O1143" i="9"/>
  <c r="Q1142" i="9"/>
  <c r="P1142" i="9"/>
  <c r="O1142" i="9"/>
  <c r="Q1141" i="9"/>
  <c r="P1141" i="9"/>
  <c r="O1141" i="9"/>
  <c r="Q1140" i="9"/>
  <c r="P1140" i="9"/>
  <c r="O1140" i="9"/>
  <c r="Q1139" i="9"/>
  <c r="P1139" i="9"/>
  <c r="O1139" i="9"/>
  <c r="Q1138" i="9"/>
  <c r="P1138" i="9"/>
  <c r="O1138" i="9"/>
  <c r="Q1137" i="9"/>
  <c r="P1137" i="9"/>
  <c r="O1137" i="9"/>
  <c r="Q1136" i="9"/>
  <c r="P1136" i="9"/>
  <c r="O1136" i="9"/>
  <c r="Q1135" i="9"/>
  <c r="P1135" i="9"/>
  <c r="O1135" i="9"/>
  <c r="Q1134" i="9"/>
  <c r="P1134" i="9"/>
  <c r="O1134" i="9"/>
  <c r="Q1133" i="9"/>
  <c r="P1133" i="9"/>
  <c r="O1133" i="9"/>
  <c r="Q1132" i="9"/>
  <c r="P1132" i="9"/>
  <c r="O1132" i="9"/>
  <c r="Q1131" i="9"/>
  <c r="P1131" i="9"/>
  <c r="O1131" i="9"/>
  <c r="Q1130" i="9"/>
  <c r="P1130" i="9"/>
  <c r="O1130" i="9"/>
  <c r="Q1129" i="9"/>
  <c r="F250" i="10" s="1"/>
  <c r="H250" i="10" s="1"/>
  <c r="P1129" i="9"/>
  <c r="O1129" i="9"/>
  <c r="Q1128" i="9"/>
  <c r="F249" i="10" s="1"/>
  <c r="H249" i="10" s="1"/>
  <c r="P1128" i="9"/>
  <c r="O1128" i="9"/>
  <c r="Q1127" i="9"/>
  <c r="P1127" i="9"/>
  <c r="O1127" i="9"/>
  <c r="Q1126" i="9"/>
  <c r="P1126" i="9"/>
  <c r="O1126" i="9"/>
  <c r="Q1125" i="9"/>
  <c r="P1125" i="9"/>
  <c r="O1125" i="9"/>
  <c r="Q1124" i="9"/>
  <c r="P1124" i="9"/>
  <c r="O1124" i="9"/>
  <c r="Q1123" i="9"/>
  <c r="P1123" i="9"/>
  <c r="O1123" i="9"/>
  <c r="Q1122" i="9"/>
  <c r="P1122" i="9"/>
  <c r="O1122" i="9"/>
  <c r="Q1121" i="9"/>
  <c r="F248" i="10" s="1"/>
  <c r="H248" i="10" s="1"/>
  <c r="P1121" i="9"/>
  <c r="O1121" i="9"/>
  <c r="Q1120" i="9"/>
  <c r="P1120" i="9"/>
  <c r="O1120" i="9"/>
  <c r="Q1119" i="9"/>
  <c r="P1119" i="9"/>
  <c r="O1119" i="9"/>
  <c r="Q1118" i="9"/>
  <c r="P1118" i="9"/>
  <c r="O1118" i="9"/>
  <c r="Q1117" i="9"/>
  <c r="P1117" i="9"/>
  <c r="O1117" i="9"/>
  <c r="Q1116" i="9"/>
  <c r="P1116" i="9"/>
  <c r="O1116" i="9"/>
  <c r="Q1115" i="9"/>
  <c r="P1115" i="9"/>
  <c r="O1115" i="9"/>
  <c r="Q1114" i="9"/>
  <c r="P1114" i="9"/>
  <c r="O1114" i="9"/>
  <c r="Q1113" i="9"/>
  <c r="P1113" i="9"/>
  <c r="O1113" i="9"/>
  <c r="Q1112" i="9"/>
  <c r="P1112" i="9"/>
  <c r="O1112" i="9"/>
  <c r="Q1111" i="9"/>
  <c r="P1111" i="9"/>
  <c r="O1111" i="9"/>
  <c r="Q1110" i="9"/>
  <c r="P1110" i="9"/>
  <c r="O1110" i="9"/>
  <c r="Q1109" i="9"/>
  <c r="F245" i="10" s="1"/>
  <c r="H245" i="10" s="1"/>
  <c r="P1109" i="9"/>
  <c r="O1109" i="9"/>
  <c r="Q1108" i="9"/>
  <c r="F244" i="10" s="1"/>
  <c r="H244" i="10" s="1"/>
  <c r="P1108" i="9"/>
  <c r="O1108" i="9"/>
  <c r="Q1107" i="9"/>
  <c r="P1107" i="9"/>
  <c r="O1107" i="9"/>
  <c r="Q1106" i="9"/>
  <c r="P1106" i="9"/>
  <c r="O1106" i="9"/>
  <c r="Q1105" i="9"/>
  <c r="F243" i="10" s="1"/>
  <c r="H243" i="10" s="1"/>
  <c r="P1105" i="9"/>
  <c r="O1105" i="9"/>
  <c r="Q1104" i="9"/>
  <c r="F242" i="10" s="1"/>
  <c r="H242" i="10" s="1"/>
  <c r="P1104" i="9"/>
  <c r="O1104" i="9"/>
  <c r="Q1103" i="9"/>
  <c r="F241" i="10" s="1"/>
  <c r="H241" i="10" s="1"/>
  <c r="P1103" i="9"/>
  <c r="O1103" i="9"/>
  <c r="Q1102" i="9"/>
  <c r="F240" i="10" s="1"/>
  <c r="H240" i="10" s="1"/>
  <c r="P1102" i="9"/>
  <c r="O1102" i="9"/>
  <c r="Q1101" i="9"/>
  <c r="F239" i="10" s="1"/>
  <c r="H239" i="10" s="1"/>
  <c r="P1101" i="9"/>
  <c r="O1101" i="9"/>
  <c r="Q1100" i="9"/>
  <c r="F238" i="10" s="1"/>
  <c r="H238" i="10" s="1"/>
  <c r="P1100" i="9"/>
  <c r="O1100" i="9"/>
  <c r="Q1099" i="9"/>
  <c r="P1099" i="9"/>
  <c r="O1099" i="9"/>
  <c r="Q1098" i="9"/>
  <c r="P1098" i="9"/>
  <c r="O1098" i="9"/>
  <c r="Q1097" i="9"/>
  <c r="F237" i="10" s="1"/>
  <c r="H237" i="10" s="1"/>
  <c r="P1097" i="9"/>
  <c r="O1097" i="9"/>
  <c r="Q1096" i="9"/>
  <c r="F236" i="10" s="1"/>
  <c r="H236" i="10" s="1"/>
  <c r="P1096" i="9"/>
  <c r="O1096" i="9"/>
  <c r="Q1095" i="9"/>
  <c r="P1095" i="9"/>
  <c r="O1095" i="9"/>
  <c r="Q1094" i="9"/>
  <c r="P1094" i="9"/>
  <c r="O1094" i="9"/>
  <c r="Q1093" i="9"/>
  <c r="P1093" i="9"/>
  <c r="O1093" i="9"/>
  <c r="Q1092" i="9"/>
  <c r="P1092" i="9"/>
  <c r="O1092" i="9"/>
  <c r="Q1091" i="9"/>
  <c r="P1091" i="9"/>
  <c r="O1091" i="9"/>
  <c r="Q1090" i="9"/>
  <c r="F234" i="10" s="1"/>
  <c r="H234" i="10" s="1"/>
  <c r="P1090" i="9"/>
  <c r="O1090" i="9"/>
  <c r="Q1089" i="9"/>
  <c r="F233" i="10" s="1"/>
  <c r="H233" i="10" s="1"/>
  <c r="P1089" i="9"/>
  <c r="O1089" i="9"/>
  <c r="Q1088" i="9"/>
  <c r="F232" i="10" s="1"/>
  <c r="H232" i="10" s="1"/>
  <c r="P1088" i="9"/>
  <c r="O1088" i="9"/>
  <c r="Q1087" i="9"/>
  <c r="P1087" i="9"/>
  <c r="O1087" i="9"/>
  <c r="Q1086" i="9"/>
  <c r="F231" i="10" s="1"/>
  <c r="H231" i="10" s="1"/>
  <c r="P1086" i="9"/>
  <c r="O1086" i="9"/>
  <c r="Q1085" i="9"/>
  <c r="P1085" i="9"/>
  <c r="O1085" i="9"/>
  <c r="Q1084" i="9"/>
  <c r="P1084" i="9"/>
  <c r="O1084" i="9"/>
  <c r="Q1083" i="9"/>
  <c r="P1083" i="9"/>
  <c r="O1083" i="9"/>
  <c r="Q1082" i="9"/>
  <c r="P1082" i="9"/>
  <c r="O1082" i="9"/>
  <c r="Q1081" i="9"/>
  <c r="F230" i="10" s="1"/>
  <c r="H230" i="10" s="1"/>
  <c r="P1081" i="9"/>
  <c r="O1081" i="9"/>
  <c r="Q1080" i="9"/>
  <c r="P1080" i="9"/>
  <c r="O1080" i="9"/>
  <c r="Q1079" i="9"/>
  <c r="P1079" i="9"/>
  <c r="O1079" i="9"/>
  <c r="Q1078" i="9"/>
  <c r="P1078" i="9"/>
  <c r="O1078" i="9"/>
  <c r="Q1077" i="9"/>
  <c r="P1077" i="9"/>
  <c r="O1077" i="9"/>
  <c r="Q1076" i="9"/>
  <c r="P1076" i="9"/>
  <c r="O1076" i="9"/>
  <c r="Q1075" i="9"/>
  <c r="P1075" i="9"/>
  <c r="O1075" i="9"/>
  <c r="Q1074" i="9"/>
  <c r="P1074" i="9"/>
  <c r="O1074" i="9"/>
  <c r="Q1073" i="9"/>
  <c r="P1073" i="9"/>
  <c r="O1073" i="9"/>
  <c r="Q1072" i="9"/>
  <c r="P1072" i="9"/>
  <c r="O1072" i="9"/>
  <c r="Q1071" i="9"/>
  <c r="P1071" i="9"/>
  <c r="O1071" i="9"/>
  <c r="Q1070" i="9"/>
  <c r="P1070" i="9"/>
  <c r="O1070" i="9"/>
  <c r="Q1069" i="9"/>
  <c r="F228" i="10" s="1"/>
  <c r="H228" i="10" s="1"/>
  <c r="P1069" i="9"/>
  <c r="O1069" i="9"/>
  <c r="Q1068" i="9"/>
  <c r="F227" i="10" s="1"/>
  <c r="H227" i="10" s="1"/>
  <c r="P1068" i="9"/>
  <c r="O1068" i="9"/>
  <c r="Q1067" i="9"/>
  <c r="F226" i="10" s="1"/>
  <c r="H226" i="10" s="1"/>
  <c r="P1067" i="9"/>
  <c r="O1067" i="9"/>
  <c r="Q1066" i="9"/>
  <c r="F225" i="10" s="1"/>
  <c r="H225" i="10" s="1"/>
  <c r="P1066" i="9"/>
  <c r="O1066" i="9"/>
  <c r="Q1065" i="9"/>
  <c r="F224" i="10" s="1"/>
  <c r="H224" i="10" s="1"/>
  <c r="P1065" i="9"/>
  <c r="O1065" i="9"/>
  <c r="Q1064" i="9"/>
  <c r="P1064" i="9"/>
  <c r="O1064" i="9"/>
  <c r="Q1063" i="9"/>
  <c r="P1063" i="9"/>
  <c r="O1063" i="9"/>
  <c r="Q1062" i="9"/>
  <c r="F223" i="10" s="1"/>
  <c r="H223" i="10" s="1"/>
  <c r="P1062" i="9"/>
  <c r="O1062" i="9"/>
  <c r="Q1061" i="9"/>
  <c r="P1061" i="9"/>
  <c r="O1061" i="9"/>
  <c r="Q1060" i="9"/>
  <c r="P1060" i="9"/>
  <c r="O1060" i="9"/>
  <c r="Q1059" i="9"/>
  <c r="P1059" i="9"/>
  <c r="O1059" i="9"/>
  <c r="Q1058" i="9"/>
  <c r="P1058" i="9"/>
  <c r="O1058" i="9"/>
  <c r="Q1057" i="9"/>
  <c r="F222" i="10" s="1"/>
  <c r="H222" i="10" s="1"/>
  <c r="P1057" i="9"/>
  <c r="O1057" i="9"/>
  <c r="Q1056" i="9"/>
  <c r="F221" i="10" s="1"/>
  <c r="H221" i="10" s="1"/>
  <c r="P1056" i="9"/>
  <c r="O1056" i="9"/>
  <c r="Q1055" i="9"/>
  <c r="P1055" i="9"/>
  <c r="O1055" i="9"/>
  <c r="Q1054" i="9"/>
  <c r="P1054" i="9"/>
  <c r="O1054" i="9"/>
  <c r="Q1053" i="9"/>
  <c r="P1053" i="9"/>
  <c r="O1053" i="9"/>
  <c r="Q1052" i="9"/>
  <c r="P1052" i="9"/>
  <c r="O1052" i="9"/>
  <c r="Q1051" i="9"/>
  <c r="P1051" i="9"/>
  <c r="O1051" i="9"/>
  <c r="Q1050" i="9"/>
  <c r="P1050" i="9"/>
  <c r="O1050" i="9"/>
  <c r="Q1049" i="9"/>
  <c r="F220" i="10" s="1"/>
  <c r="H220" i="10" s="1"/>
  <c r="P1049" i="9"/>
  <c r="O1049" i="9"/>
  <c r="Q1048" i="9"/>
  <c r="P1048" i="9"/>
  <c r="O1048" i="9"/>
  <c r="Q1047" i="9"/>
  <c r="P1047" i="9"/>
  <c r="O1047" i="9"/>
  <c r="Q1046" i="9"/>
  <c r="P1046" i="9"/>
  <c r="O1046" i="9"/>
  <c r="Q1045" i="9"/>
  <c r="P1045" i="9"/>
  <c r="O1045" i="9"/>
  <c r="Q1044" i="9"/>
  <c r="P1044" i="9"/>
  <c r="O1044" i="9"/>
  <c r="Q1043" i="9"/>
  <c r="P1043" i="9"/>
  <c r="O1043" i="9"/>
  <c r="Q1042" i="9"/>
  <c r="P1042" i="9"/>
  <c r="O1042" i="9"/>
  <c r="Q1041" i="9"/>
  <c r="F218" i="10" s="1"/>
  <c r="H218" i="10" s="1"/>
  <c r="P1041" i="9"/>
  <c r="O1041" i="9"/>
  <c r="Q1040" i="9"/>
  <c r="P1040" i="9"/>
  <c r="O1040" i="9"/>
  <c r="Q1039" i="9"/>
  <c r="P1039" i="9"/>
  <c r="O1039" i="9"/>
  <c r="Q1038" i="9"/>
  <c r="P1038" i="9"/>
  <c r="O1038" i="9"/>
  <c r="Q1037" i="9"/>
  <c r="F217" i="10" s="1"/>
  <c r="H217" i="10" s="1"/>
  <c r="P1037" i="9"/>
  <c r="O1037" i="9"/>
  <c r="Q1036" i="9"/>
  <c r="F216" i="10" s="1"/>
  <c r="H216" i="10" s="1"/>
  <c r="P1036" i="9"/>
  <c r="O1036" i="9"/>
  <c r="Q1035" i="9"/>
  <c r="F215" i="10" s="1"/>
  <c r="H215" i="10" s="1"/>
  <c r="P1035" i="9"/>
  <c r="O1035" i="9"/>
  <c r="Q1034" i="9"/>
  <c r="P1034" i="9"/>
  <c r="O1034" i="9"/>
  <c r="Q1033" i="9"/>
  <c r="P1033" i="9"/>
  <c r="O1033" i="9"/>
  <c r="Q1032" i="9"/>
  <c r="P1032" i="9"/>
  <c r="O1032" i="9"/>
  <c r="Q1031" i="9"/>
  <c r="P1031" i="9"/>
  <c r="O1031" i="9"/>
  <c r="Q1030" i="9"/>
  <c r="P1030" i="9"/>
  <c r="O1030" i="9"/>
  <c r="Q1029" i="9"/>
  <c r="P1029" i="9"/>
  <c r="O1029" i="9"/>
  <c r="Q1028" i="9"/>
  <c r="P1028" i="9"/>
  <c r="O1028" i="9"/>
  <c r="Q1027" i="9"/>
  <c r="P1027" i="9"/>
  <c r="O1027" i="9"/>
  <c r="Q1026" i="9"/>
  <c r="P1026" i="9"/>
  <c r="O1026" i="9"/>
  <c r="Q1025" i="9"/>
  <c r="P1025" i="9"/>
  <c r="O1025" i="9"/>
  <c r="Q1024" i="9"/>
  <c r="P1024" i="9"/>
  <c r="O1024" i="9"/>
  <c r="Q1023" i="9"/>
  <c r="P1023" i="9"/>
  <c r="O1023" i="9"/>
  <c r="Q1022" i="9"/>
  <c r="P1022" i="9"/>
  <c r="O1022" i="9"/>
  <c r="Q1021" i="9"/>
  <c r="P1021" i="9"/>
  <c r="O1021" i="9"/>
  <c r="Q1020" i="9"/>
  <c r="P1020" i="9"/>
  <c r="O1020" i="9"/>
  <c r="Q1019" i="9"/>
  <c r="P1019" i="9"/>
  <c r="O1019" i="9"/>
  <c r="Q1018" i="9"/>
  <c r="P1018" i="9"/>
  <c r="O1018" i="9"/>
  <c r="Q1017" i="9"/>
  <c r="P1017" i="9"/>
  <c r="O1017" i="9"/>
  <c r="Q1016" i="9"/>
  <c r="P1016" i="9"/>
  <c r="O1016" i="9"/>
  <c r="Q1015" i="9"/>
  <c r="P1015" i="9"/>
  <c r="O1015" i="9"/>
  <c r="Q1014" i="9"/>
  <c r="P1014" i="9"/>
  <c r="O1014" i="9"/>
  <c r="Q1013" i="9"/>
  <c r="P1013" i="9"/>
  <c r="O1013" i="9"/>
  <c r="Q1012" i="9"/>
  <c r="P1012" i="9"/>
  <c r="O1012" i="9"/>
  <c r="Q1011" i="9"/>
  <c r="P1011" i="9"/>
  <c r="O1011" i="9"/>
  <c r="Q1010" i="9"/>
  <c r="F211" i="10" s="1"/>
  <c r="H211" i="10" s="1"/>
  <c r="P1010" i="9"/>
  <c r="O1010" i="9"/>
  <c r="Q1009" i="9"/>
  <c r="F210" i="10" s="1"/>
  <c r="H210" i="10" s="1"/>
  <c r="P1009" i="9"/>
  <c r="O1009" i="9"/>
  <c r="Q1008" i="9"/>
  <c r="F209" i="10" s="1"/>
  <c r="H209" i="10" s="1"/>
  <c r="P1008" i="9"/>
  <c r="O1008" i="9"/>
  <c r="Q1007" i="9"/>
  <c r="F208" i="10" s="1"/>
  <c r="H208" i="10" s="1"/>
  <c r="P1007" i="9"/>
  <c r="O1007" i="9"/>
  <c r="Q1006" i="9"/>
  <c r="P1006" i="9"/>
  <c r="O1006" i="9"/>
  <c r="Q1005" i="9"/>
  <c r="P1005" i="9"/>
  <c r="O1005" i="9"/>
  <c r="Q1004" i="9"/>
  <c r="P1004" i="9"/>
  <c r="O1004" i="9"/>
  <c r="Q1003" i="9"/>
  <c r="P1003" i="9"/>
  <c r="O1003" i="9"/>
  <c r="Q1002" i="9"/>
  <c r="P1002" i="9"/>
  <c r="O1002" i="9"/>
  <c r="Q1001" i="9"/>
  <c r="P1001" i="9"/>
  <c r="O1001" i="9"/>
  <c r="Q1000" i="9"/>
  <c r="P1000" i="9"/>
  <c r="O1000" i="9"/>
  <c r="Q999" i="9"/>
  <c r="P999" i="9"/>
  <c r="O999" i="9"/>
  <c r="Q998" i="9"/>
  <c r="P998" i="9"/>
  <c r="O998" i="9"/>
  <c r="Q997" i="9"/>
  <c r="P997" i="9"/>
  <c r="O997" i="9"/>
  <c r="Q996" i="9"/>
  <c r="P996" i="9"/>
  <c r="O996" i="9"/>
  <c r="Q995" i="9"/>
  <c r="P995" i="9"/>
  <c r="O995" i="9"/>
  <c r="Q994" i="9"/>
  <c r="P994" i="9"/>
  <c r="O994" i="9"/>
  <c r="Q993" i="9"/>
  <c r="P993" i="9"/>
  <c r="O993" i="9"/>
  <c r="Q992" i="9"/>
  <c r="P992" i="9"/>
  <c r="O992" i="9"/>
  <c r="Q991" i="9"/>
  <c r="P991" i="9"/>
  <c r="O991" i="9"/>
  <c r="Q990" i="9"/>
  <c r="P990" i="9"/>
  <c r="O990" i="9"/>
  <c r="Q989" i="9"/>
  <c r="P989" i="9"/>
  <c r="O989" i="9"/>
  <c r="Q988" i="9"/>
  <c r="P988" i="9"/>
  <c r="O988" i="9"/>
  <c r="Q987" i="9"/>
  <c r="P987" i="9"/>
  <c r="O987" i="9"/>
  <c r="Q986" i="9"/>
  <c r="P986" i="9"/>
  <c r="O986" i="9"/>
  <c r="Q985" i="9"/>
  <c r="F204" i="10" s="1"/>
  <c r="H204" i="10" s="1"/>
  <c r="P985" i="9"/>
  <c r="O985" i="9"/>
  <c r="Q984" i="9"/>
  <c r="P984" i="9"/>
  <c r="O984" i="9"/>
  <c r="Q983" i="9"/>
  <c r="P983" i="9"/>
  <c r="O983" i="9"/>
  <c r="Q982" i="9"/>
  <c r="P982" i="9"/>
  <c r="O982" i="9"/>
  <c r="Q981" i="9"/>
  <c r="P981" i="9"/>
  <c r="O981" i="9"/>
  <c r="Q980" i="9"/>
  <c r="P980" i="9"/>
  <c r="O980" i="9"/>
  <c r="Q979" i="9"/>
  <c r="P979" i="9"/>
  <c r="O979" i="9"/>
  <c r="Q978" i="9"/>
  <c r="P978" i="9"/>
  <c r="O978" i="9"/>
  <c r="Q977" i="9"/>
  <c r="F203" i="10" s="1"/>
  <c r="H203" i="10" s="1"/>
  <c r="P977" i="9"/>
  <c r="O977" i="9"/>
  <c r="Q976" i="9"/>
  <c r="F202" i="10" s="1"/>
  <c r="H202" i="10" s="1"/>
  <c r="P976" i="9"/>
  <c r="O976" i="9"/>
  <c r="Q975" i="9"/>
  <c r="P975" i="9"/>
  <c r="O975" i="9"/>
  <c r="Q974" i="9"/>
  <c r="P974" i="9"/>
  <c r="O974" i="9"/>
  <c r="Q973" i="9"/>
  <c r="F201" i="10" s="1"/>
  <c r="H201" i="10" s="1"/>
  <c r="P973" i="9"/>
  <c r="O973" i="9"/>
  <c r="Q972" i="9"/>
  <c r="F200" i="10" s="1"/>
  <c r="H200" i="10" s="1"/>
  <c r="P972" i="9"/>
  <c r="O972" i="9"/>
  <c r="Q971" i="9"/>
  <c r="P971" i="9"/>
  <c r="O971" i="9"/>
  <c r="Q970" i="9"/>
  <c r="P970" i="9"/>
  <c r="O970" i="9"/>
  <c r="Q969" i="9"/>
  <c r="P969" i="9"/>
  <c r="O969" i="9"/>
  <c r="Q968" i="9"/>
  <c r="P968" i="9"/>
  <c r="O968" i="9"/>
  <c r="Q967" i="9"/>
  <c r="P967" i="9"/>
  <c r="O967" i="9"/>
  <c r="Q966" i="9"/>
  <c r="P966" i="9"/>
  <c r="O966" i="9"/>
  <c r="Q965" i="9"/>
  <c r="P965" i="9"/>
  <c r="O965" i="9"/>
  <c r="Q964" i="9"/>
  <c r="P964" i="9"/>
  <c r="O964" i="9"/>
  <c r="Q963" i="9"/>
  <c r="P963" i="9"/>
  <c r="O963" i="9"/>
  <c r="Q962" i="9"/>
  <c r="P962" i="9"/>
  <c r="O962" i="9"/>
  <c r="Q961" i="9"/>
  <c r="P961" i="9"/>
  <c r="O961" i="9"/>
  <c r="Q960" i="9"/>
  <c r="P960" i="9"/>
  <c r="O960" i="9"/>
  <c r="Q959" i="9"/>
  <c r="P959" i="9"/>
  <c r="O959" i="9"/>
  <c r="Q958" i="9"/>
  <c r="P958" i="9"/>
  <c r="O958" i="9"/>
  <c r="Q957" i="9"/>
  <c r="P957" i="9"/>
  <c r="O957" i="9"/>
  <c r="Q956" i="9"/>
  <c r="P956" i="9"/>
  <c r="O956" i="9"/>
  <c r="Q955" i="9"/>
  <c r="P955" i="9"/>
  <c r="O955" i="9"/>
  <c r="Q954" i="9"/>
  <c r="P954" i="9"/>
  <c r="O954" i="9"/>
  <c r="Q953" i="9"/>
  <c r="P953" i="9"/>
  <c r="O953" i="9"/>
  <c r="Q952" i="9"/>
  <c r="P952" i="9"/>
  <c r="O952" i="9"/>
  <c r="Q951" i="9"/>
  <c r="P951" i="9"/>
  <c r="O951" i="9"/>
  <c r="Q950" i="9"/>
  <c r="P950" i="9"/>
  <c r="O950" i="9"/>
  <c r="Q949" i="9"/>
  <c r="P949" i="9"/>
  <c r="O949" i="9"/>
  <c r="Q948" i="9"/>
  <c r="P948" i="9"/>
  <c r="O948" i="9"/>
  <c r="Q947" i="9"/>
  <c r="P947" i="9"/>
  <c r="O947" i="9"/>
  <c r="Q946" i="9"/>
  <c r="P946" i="9"/>
  <c r="O946" i="9"/>
  <c r="Q945" i="9"/>
  <c r="P945" i="9"/>
  <c r="O945" i="9"/>
  <c r="Q944" i="9"/>
  <c r="P944" i="9"/>
  <c r="O944" i="9"/>
  <c r="Q943" i="9"/>
  <c r="P943" i="9"/>
  <c r="O943" i="9"/>
  <c r="Q942" i="9"/>
  <c r="P942" i="9"/>
  <c r="O942" i="9"/>
  <c r="Q941" i="9"/>
  <c r="P941" i="9"/>
  <c r="O941" i="9"/>
  <c r="Q940" i="9"/>
  <c r="P940" i="9"/>
  <c r="O940" i="9"/>
  <c r="Q939" i="9"/>
  <c r="P939" i="9"/>
  <c r="O939" i="9"/>
  <c r="Q938" i="9"/>
  <c r="F195" i="10" s="1"/>
  <c r="H195" i="10" s="1"/>
  <c r="P938" i="9"/>
  <c r="O938" i="9"/>
  <c r="Q937" i="9"/>
  <c r="P937" i="9"/>
  <c r="O937" i="9"/>
  <c r="Q936" i="9"/>
  <c r="P936" i="9"/>
  <c r="O936" i="9"/>
  <c r="Q935" i="9"/>
  <c r="P935" i="9"/>
  <c r="O935" i="9"/>
  <c r="Q934" i="9"/>
  <c r="P934" i="9"/>
  <c r="O934" i="9"/>
  <c r="Q933" i="9"/>
  <c r="F193" i="10" s="1"/>
  <c r="H193" i="10" s="1"/>
  <c r="P933" i="9"/>
  <c r="O933" i="9"/>
  <c r="Q932" i="9"/>
  <c r="F192" i="10" s="1"/>
  <c r="H192" i="10" s="1"/>
  <c r="P932" i="9"/>
  <c r="O932" i="9"/>
  <c r="Q931" i="9"/>
  <c r="P931" i="9"/>
  <c r="O931" i="9"/>
  <c r="Q930" i="9"/>
  <c r="F191" i="10" s="1"/>
  <c r="H191" i="10" s="1"/>
  <c r="P930" i="9"/>
  <c r="O930" i="9"/>
  <c r="Q929" i="9"/>
  <c r="P929" i="9"/>
  <c r="O929" i="9"/>
  <c r="Q928" i="9"/>
  <c r="P928" i="9"/>
  <c r="O928" i="9"/>
  <c r="Q927" i="9"/>
  <c r="P927" i="9"/>
  <c r="O927" i="9"/>
  <c r="Q926" i="9"/>
  <c r="P926" i="9"/>
  <c r="O926" i="9"/>
  <c r="Q925" i="9"/>
  <c r="P925" i="9"/>
  <c r="O925" i="9"/>
  <c r="Q924" i="9"/>
  <c r="P924" i="9"/>
  <c r="O924" i="9"/>
  <c r="Q923" i="9"/>
  <c r="P923" i="9"/>
  <c r="O923" i="9"/>
  <c r="Q922" i="9"/>
  <c r="P922" i="9"/>
  <c r="O922" i="9"/>
  <c r="Q921" i="9"/>
  <c r="P921" i="9"/>
  <c r="O921" i="9"/>
  <c r="Q920" i="9"/>
  <c r="P920" i="9"/>
  <c r="O920" i="9"/>
  <c r="Q919" i="9"/>
  <c r="P919" i="9"/>
  <c r="O919" i="9"/>
  <c r="Q918" i="9"/>
  <c r="P918" i="9"/>
  <c r="O918" i="9"/>
  <c r="Q917" i="9"/>
  <c r="P917" i="9"/>
  <c r="O917" i="9"/>
  <c r="Q916" i="9"/>
  <c r="P916" i="9"/>
  <c r="O916" i="9"/>
  <c r="Q915" i="9"/>
  <c r="P915" i="9"/>
  <c r="O915" i="9"/>
  <c r="Q914" i="9"/>
  <c r="P914" i="9"/>
  <c r="O914" i="9"/>
  <c r="Q913" i="9"/>
  <c r="P913" i="9"/>
  <c r="O913" i="9"/>
  <c r="Q912" i="9"/>
  <c r="P912" i="9"/>
  <c r="O912" i="9"/>
  <c r="Q911" i="9"/>
  <c r="P911" i="9"/>
  <c r="O911" i="9"/>
  <c r="Q910" i="9"/>
  <c r="P910" i="9"/>
  <c r="O910" i="9"/>
  <c r="Q909" i="9"/>
  <c r="P909" i="9"/>
  <c r="O909" i="9"/>
  <c r="Q908" i="9"/>
  <c r="P908" i="9"/>
  <c r="O908" i="9"/>
  <c r="Q907" i="9"/>
  <c r="P907" i="9"/>
  <c r="O907" i="9"/>
  <c r="Q906" i="9"/>
  <c r="P906" i="9"/>
  <c r="O906" i="9"/>
  <c r="Q905" i="9"/>
  <c r="P905" i="9"/>
  <c r="O905" i="9"/>
  <c r="Q904" i="9"/>
  <c r="P904" i="9"/>
  <c r="O904" i="9"/>
  <c r="Q903" i="9"/>
  <c r="P903" i="9"/>
  <c r="O903" i="9"/>
  <c r="Q902" i="9"/>
  <c r="F186" i="10" s="1"/>
  <c r="H186" i="10" s="1"/>
  <c r="P902" i="9"/>
  <c r="O902" i="9"/>
  <c r="Q901" i="9"/>
  <c r="P901" i="9"/>
  <c r="O901" i="9"/>
  <c r="Q900" i="9"/>
  <c r="P900" i="9"/>
  <c r="O900" i="9"/>
  <c r="Q899" i="9"/>
  <c r="P899" i="9"/>
  <c r="O899" i="9"/>
  <c r="Q898" i="9"/>
  <c r="F184" i="10" s="1"/>
  <c r="H184" i="10" s="1"/>
  <c r="P898" i="9"/>
  <c r="O898" i="9"/>
  <c r="Q897" i="9"/>
  <c r="P897" i="9"/>
  <c r="O897" i="9"/>
  <c r="Q896" i="9"/>
  <c r="P896" i="9"/>
  <c r="O896" i="9"/>
  <c r="Q895" i="9"/>
  <c r="P895" i="9"/>
  <c r="O895" i="9"/>
  <c r="Q894" i="9"/>
  <c r="P894" i="9"/>
  <c r="O894" i="9"/>
  <c r="Q893" i="9"/>
  <c r="P893" i="9"/>
  <c r="O893" i="9"/>
  <c r="Q892" i="9"/>
  <c r="P892" i="9"/>
  <c r="O892" i="9"/>
  <c r="Q891" i="9"/>
  <c r="P891" i="9"/>
  <c r="O891" i="9"/>
  <c r="Q890" i="9"/>
  <c r="P890" i="9"/>
  <c r="O890" i="9"/>
  <c r="Q889" i="9"/>
  <c r="P889" i="9"/>
  <c r="O889" i="9"/>
  <c r="Q888" i="9"/>
  <c r="P888" i="9"/>
  <c r="O888" i="9"/>
  <c r="Q887" i="9"/>
  <c r="P887" i="9"/>
  <c r="O887" i="9"/>
  <c r="Q886" i="9"/>
  <c r="P886" i="9"/>
  <c r="O886" i="9"/>
  <c r="Q885" i="9"/>
  <c r="P885" i="9"/>
  <c r="O885" i="9"/>
  <c r="Q884" i="9"/>
  <c r="P884" i="9"/>
  <c r="O884" i="9"/>
  <c r="Q883" i="9"/>
  <c r="P883" i="9"/>
  <c r="O883" i="9"/>
  <c r="Q882" i="9"/>
  <c r="P882" i="9"/>
  <c r="O882" i="9"/>
  <c r="Q881" i="9"/>
  <c r="P881" i="9"/>
  <c r="O881" i="9"/>
  <c r="Q880" i="9"/>
  <c r="P880" i="9"/>
  <c r="O880" i="9"/>
  <c r="Q879" i="9"/>
  <c r="P879" i="9"/>
  <c r="O879" i="9"/>
  <c r="Q878" i="9"/>
  <c r="P878" i="9"/>
  <c r="O878" i="9"/>
  <c r="Q877" i="9"/>
  <c r="P877" i="9"/>
  <c r="O877" i="9"/>
  <c r="Q876" i="9"/>
  <c r="P876" i="9"/>
  <c r="O876" i="9"/>
  <c r="Q875" i="9"/>
  <c r="P875" i="9"/>
  <c r="O875" i="9"/>
  <c r="Q874" i="9"/>
  <c r="P874" i="9"/>
  <c r="O874" i="9"/>
  <c r="Q873" i="9"/>
  <c r="F180" i="10" s="1"/>
  <c r="H180" i="10" s="1"/>
  <c r="P873" i="9"/>
  <c r="O873" i="9"/>
  <c r="Q872" i="9"/>
  <c r="F179" i="10" s="1"/>
  <c r="H179" i="10" s="1"/>
  <c r="P872" i="9"/>
  <c r="O872" i="9"/>
  <c r="Q871" i="9"/>
  <c r="P871" i="9"/>
  <c r="O871" i="9"/>
  <c r="Q870" i="9"/>
  <c r="P870" i="9"/>
  <c r="O870" i="9"/>
  <c r="Q869" i="9"/>
  <c r="F178" i="10" s="1"/>
  <c r="H178" i="10" s="1"/>
  <c r="P869" i="9"/>
  <c r="O869" i="9"/>
  <c r="Q868" i="9"/>
  <c r="F177" i="10" s="1"/>
  <c r="H177" i="10" s="1"/>
  <c r="P868" i="9"/>
  <c r="O868" i="9"/>
  <c r="Q867" i="9"/>
  <c r="P867" i="9"/>
  <c r="O867" i="9"/>
  <c r="Q866" i="9"/>
  <c r="P866" i="9"/>
  <c r="O866" i="9"/>
  <c r="Q865" i="9"/>
  <c r="P865" i="9"/>
  <c r="O865" i="9"/>
  <c r="Q864" i="9"/>
  <c r="P864" i="9"/>
  <c r="O864" i="9"/>
  <c r="Q863" i="9"/>
  <c r="P863" i="9"/>
  <c r="O863" i="9"/>
  <c r="Q862" i="9"/>
  <c r="P862" i="9"/>
  <c r="O862" i="9"/>
  <c r="Q861" i="9"/>
  <c r="P861" i="9"/>
  <c r="O861" i="9"/>
  <c r="Q860" i="9"/>
  <c r="P860" i="9"/>
  <c r="O860" i="9"/>
  <c r="Q859" i="9"/>
  <c r="P859" i="9"/>
  <c r="O859" i="9"/>
  <c r="Q858" i="9"/>
  <c r="P858" i="9"/>
  <c r="O858" i="9"/>
  <c r="Q857" i="9"/>
  <c r="P857" i="9"/>
  <c r="O857" i="9"/>
  <c r="Q856" i="9"/>
  <c r="P856" i="9"/>
  <c r="O856" i="9"/>
  <c r="Q855" i="9"/>
  <c r="P855" i="9"/>
  <c r="O855" i="9"/>
  <c r="Q854" i="9"/>
  <c r="F174" i="10" s="1"/>
  <c r="H174" i="10" s="1"/>
  <c r="P854" i="9"/>
  <c r="O854" i="9"/>
  <c r="Q853" i="9"/>
  <c r="P853" i="9"/>
  <c r="O853" i="9"/>
  <c r="Q852" i="9"/>
  <c r="P852" i="9"/>
  <c r="O852" i="9"/>
  <c r="Q851" i="9"/>
  <c r="P851" i="9"/>
  <c r="O851" i="9"/>
  <c r="Q850" i="9"/>
  <c r="P850" i="9"/>
  <c r="O850" i="9"/>
  <c r="Q849" i="9"/>
  <c r="P849" i="9"/>
  <c r="O849" i="9"/>
  <c r="Q848" i="9"/>
  <c r="P848" i="9"/>
  <c r="O848" i="9"/>
  <c r="Q847" i="9"/>
  <c r="P847" i="9"/>
  <c r="O847" i="9"/>
  <c r="Q846" i="9"/>
  <c r="P846" i="9"/>
  <c r="O846" i="9"/>
  <c r="Q845" i="9"/>
  <c r="P845" i="9"/>
  <c r="O845" i="9"/>
  <c r="Q844" i="9"/>
  <c r="P844" i="9"/>
  <c r="O844" i="9"/>
  <c r="Q843" i="9"/>
  <c r="P843" i="9"/>
  <c r="O843" i="9"/>
  <c r="Q842" i="9"/>
  <c r="P842" i="9"/>
  <c r="O842" i="9"/>
  <c r="Q841" i="9"/>
  <c r="P841" i="9"/>
  <c r="O841" i="9"/>
  <c r="Q840" i="9"/>
  <c r="P840" i="9"/>
  <c r="O840" i="9"/>
  <c r="Q839" i="9"/>
  <c r="P839" i="9"/>
  <c r="O839" i="9"/>
  <c r="Q838" i="9"/>
  <c r="P838" i="9"/>
  <c r="O838" i="9"/>
  <c r="Q837" i="9"/>
  <c r="P837" i="9"/>
  <c r="O837" i="9"/>
  <c r="Q836" i="9"/>
  <c r="P836" i="9"/>
  <c r="O836" i="9"/>
  <c r="Q835" i="9"/>
  <c r="P835" i="9"/>
  <c r="O835" i="9"/>
  <c r="Q834" i="9"/>
  <c r="P834" i="9"/>
  <c r="O834" i="9"/>
  <c r="Q833" i="9"/>
  <c r="P833" i="9"/>
  <c r="O833" i="9"/>
  <c r="Q832" i="9"/>
  <c r="P832" i="9"/>
  <c r="O832" i="9"/>
  <c r="Q831" i="9"/>
  <c r="P831" i="9"/>
  <c r="O831" i="9"/>
  <c r="Q830" i="9"/>
  <c r="P830" i="9"/>
  <c r="O830" i="9"/>
  <c r="Q829" i="9"/>
  <c r="P829" i="9"/>
  <c r="O829" i="9"/>
  <c r="Q828" i="9"/>
  <c r="P828" i="9"/>
  <c r="O828" i="9"/>
  <c r="Q827" i="9"/>
  <c r="P827" i="9"/>
  <c r="O827" i="9"/>
  <c r="Q826" i="9"/>
  <c r="P826" i="9"/>
  <c r="O826" i="9"/>
  <c r="Q825" i="9"/>
  <c r="P825" i="9"/>
  <c r="O825" i="9"/>
  <c r="Q824" i="9"/>
  <c r="P824" i="9"/>
  <c r="O824" i="9"/>
  <c r="Q823" i="9"/>
  <c r="P823" i="9"/>
  <c r="O823" i="9"/>
  <c r="Q822" i="9"/>
  <c r="P822" i="9"/>
  <c r="O822" i="9"/>
  <c r="Q821" i="9"/>
  <c r="P821" i="9"/>
  <c r="O821" i="9"/>
  <c r="Q820" i="9"/>
  <c r="P820" i="9"/>
  <c r="O820" i="9"/>
  <c r="Q819" i="9"/>
  <c r="P819" i="9"/>
  <c r="O819" i="9"/>
  <c r="Q818" i="9"/>
  <c r="P818" i="9"/>
  <c r="O818" i="9"/>
  <c r="Q817" i="9"/>
  <c r="F168" i="10" s="1"/>
  <c r="H168" i="10" s="1"/>
  <c r="P817" i="9"/>
  <c r="O817" i="9"/>
  <c r="Q816" i="9"/>
  <c r="P816" i="9"/>
  <c r="O816" i="9"/>
  <c r="Q815" i="9"/>
  <c r="P815" i="9"/>
  <c r="O815" i="9"/>
  <c r="Q814" i="9"/>
  <c r="P814" i="9"/>
  <c r="O814" i="9"/>
  <c r="Q813" i="9"/>
  <c r="P813" i="9"/>
  <c r="O813" i="9"/>
  <c r="Q812" i="9"/>
  <c r="P812" i="9"/>
  <c r="O812" i="9"/>
  <c r="Q811" i="9"/>
  <c r="P811" i="9"/>
  <c r="O811" i="9"/>
  <c r="Q810" i="9"/>
  <c r="P810" i="9"/>
  <c r="O810" i="9"/>
  <c r="Q809" i="9"/>
  <c r="P809" i="9"/>
  <c r="O809" i="9"/>
  <c r="Q808" i="9"/>
  <c r="P808" i="9"/>
  <c r="O808" i="9"/>
  <c r="Q807" i="9"/>
  <c r="P807" i="9"/>
  <c r="O807" i="9"/>
  <c r="Q806" i="9"/>
  <c r="P806" i="9"/>
  <c r="O806" i="9"/>
  <c r="Q805" i="9"/>
  <c r="F167" i="10" s="1"/>
  <c r="H167" i="10" s="1"/>
  <c r="P805" i="9"/>
  <c r="O805" i="9"/>
  <c r="Q804" i="9"/>
  <c r="P804" i="9"/>
  <c r="O804" i="9"/>
  <c r="Q803" i="9"/>
  <c r="P803" i="9"/>
  <c r="O803" i="9"/>
  <c r="Q802" i="9"/>
  <c r="P802" i="9"/>
  <c r="O802" i="9"/>
  <c r="Q801" i="9"/>
  <c r="P801" i="9"/>
  <c r="O801" i="9"/>
  <c r="Q800" i="9"/>
  <c r="P800" i="9"/>
  <c r="O800" i="9"/>
  <c r="Q799" i="9"/>
  <c r="P799" i="9"/>
  <c r="O799" i="9"/>
  <c r="Q798" i="9"/>
  <c r="P798" i="9"/>
  <c r="O798" i="9"/>
  <c r="Q797" i="9"/>
  <c r="P797" i="9"/>
  <c r="O797" i="9"/>
  <c r="Q796" i="9"/>
  <c r="P796" i="9"/>
  <c r="O796" i="9"/>
  <c r="Q795" i="9"/>
  <c r="P795" i="9"/>
  <c r="O795" i="9"/>
  <c r="Q794" i="9"/>
  <c r="P794" i="9"/>
  <c r="O794" i="9"/>
  <c r="Q793" i="9"/>
  <c r="P793" i="9"/>
  <c r="O793" i="9"/>
  <c r="Q792" i="9"/>
  <c r="P792" i="9"/>
  <c r="O792" i="9"/>
  <c r="Q791" i="9"/>
  <c r="P791" i="9"/>
  <c r="O791" i="9"/>
  <c r="Q790" i="9"/>
  <c r="P790" i="9"/>
  <c r="O790" i="9"/>
  <c r="Q789" i="9"/>
  <c r="P789" i="9"/>
  <c r="O789" i="9"/>
  <c r="Q788" i="9"/>
  <c r="P788" i="9"/>
  <c r="O788" i="9"/>
  <c r="Q787" i="9"/>
  <c r="P787" i="9"/>
  <c r="O787" i="9"/>
  <c r="Q786" i="9"/>
  <c r="P786" i="9"/>
  <c r="O786" i="9"/>
  <c r="Q785" i="9"/>
  <c r="P785" i="9"/>
  <c r="O785" i="9"/>
  <c r="Q784" i="9"/>
  <c r="P784" i="9"/>
  <c r="O784" i="9"/>
  <c r="Q783" i="9"/>
  <c r="P783" i="9"/>
  <c r="O783" i="9"/>
  <c r="Q782" i="9"/>
  <c r="P782" i="9"/>
  <c r="O782" i="9"/>
  <c r="Q781" i="9"/>
  <c r="P781" i="9"/>
  <c r="O781" i="9"/>
  <c r="Q780" i="9"/>
  <c r="P780" i="9"/>
  <c r="O780" i="9"/>
  <c r="Q779" i="9"/>
  <c r="P779" i="9"/>
  <c r="O779" i="9"/>
  <c r="Q778" i="9"/>
  <c r="P778" i="9"/>
  <c r="O778" i="9"/>
  <c r="Q777" i="9"/>
  <c r="P777" i="9"/>
  <c r="O777" i="9"/>
  <c r="Q776" i="9"/>
  <c r="P776" i="9"/>
  <c r="O776" i="9"/>
  <c r="Q775" i="9"/>
  <c r="P775" i="9"/>
  <c r="O775" i="9"/>
  <c r="Q774" i="9"/>
  <c r="P774" i="9"/>
  <c r="O774" i="9"/>
  <c r="Q773" i="9"/>
  <c r="P773" i="9"/>
  <c r="O773" i="9"/>
  <c r="Q772" i="9"/>
  <c r="P772" i="9"/>
  <c r="O772" i="9"/>
  <c r="Q771" i="9"/>
  <c r="P771" i="9"/>
  <c r="O771" i="9"/>
  <c r="Q770" i="9"/>
  <c r="P770" i="9"/>
  <c r="O770" i="9"/>
  <c r="Q769" i="9"/>
  <c r="P769" i="9"/>
  <c r="O769" i="9"/>
  <c r="Q768" i="9"/>
  <c r="P768" i="9"/>
  <c r="O768" i="9"/>
  <c r="Q767" i="9"/>
  <c r="P767" i="9"/>
  <c r="O767" i="9"/>
  <c r="Q766" i="9"/>
  <c r="P766" i="9"/>
  <c r="O766" i="9"/>
  <c r="Q765" i="9"/>
  <c r="P765" i="9"/>
  <c r="O765" i="9"/>
  <c r="Q764" i="9"/>
  <c r="P764" i="9"/>
  <c r="O764" i="9"/>
  <c r="Q763" i="9"/>
  <c r="P763" i="9"/>
  <c r="O763" i="9"/>
  <c r="Q762" i="9"/>
  <c r="F162" i="10" s="1"/>
  <c r="H162" i="10" s="1"/>
  <c r="P762" i="9"/>
  <c r="O762" i="9"/>
  <c r="Q761" i="9"/>
  <c r="F161" i="10" s="1"/>
  <c r="H161" i="10" s="1"/>
  <c r="P761" i="9"/>
  <c r="O761" i="9"/>
  <c r="Q760" i="9"/>
  <c r="P760" i="9"/>
  <c r="O760" i="9"/>
  <c r="Q759" i="9"/>
  <c r="P759" i="9"/>
  <c r="O759" i="9"/>
  <c r="Q758" i="9"/>
  <c r="P758" i="9"/>
  <c r="O758" i="9"/>
  <c r="Q757" i="9"/>
  <c r="P757" i="9"/>
  <c r="O757" i="9"/>
  <c r="Q756" i="9"/>
  <c r="P756" i="9"/>
  <c r="O756" i="9"/>
  <c r="Q755" i="9"/>
  <c r="P755" i="9"/>
  <c r="O755" i="9"/>
  <c r="Q754" i="9"/>
  <c r="F159" i="10" s="1"/>
  <c r="H159" i="10" s="1"/>
  <c r="P754" i="9"/>
  <c r="O754" i="9"/>
  <c r="Q753" i="9"/>
  <c r="P753" i="9"/>
  <c r="O753" i="9"/>
  <c r="Q752" i="9"/>
  <c r="P752" i="9"/>
  <c r="O752" i="9"/>
  <c r="Q751" i="9"/>
  <c r="P751" i="9"/>
  <c r="O751" i="9"/>
  <c r="Q750" i="9"/>
  <c r="P750" i="9"/>
  <c r="O750" i="9"/>
  <c r="Q749" i="9"/>
  <c r="P749" i="9"/>
  <c r="O749" i="9"/>
  <c r="Q748" i="9"/>
  <c r="P748" i="9"/>
  <c r="O748" i="9"/>
  <c r="Q747" i="9"/>
  <c r="P747" i="9"/>
  <c r="O747" i="9"/>
  <c r="Q746" i="9"/>
  <c r="P746" i="9"/>
  <c r="O746" i="9"/>
  <c r="Q745" i="9"/>
  <c r="P745" i="9"/>
  <c r="O745" i="9"/>
  <c r="Q744" i="9"/>
  <c r="P744" i="9"/>
  <c r="O744" i="9"/>
  <c r="Q743" i="9"/>
  <c r="P743" i="9"/>
  <c r="O743" i="9"/>
  <c r="Q742" i="9"/>
  <c r="P742" i="9"/>
  <c r="O742" i="9"/>
  <c r="Q741" i="9"/>
  <c r="P741" i="9"/>
  <c r="O741" i="9"/>
  <c r="Q740" i="9"/>
  <c r="P740" i="9"/>
  <c r="O740" i="9"/>
  <c r="Q739" i="9"/>
  <c r="P739" i="9"/>
  <c r="O739" i="9"/>
  <c r="Q738" i="9"/>
  <c r="P738" i="9"/>
  <c r="O738" i="9"/>
  <c r="Q737" i="9"/>
  <c r="F158" i="10" s="1"/>
  <c r="H158" i="10" s="1"/>
  <c r="P737" i="9"/>
  <c r="O737" i="9"/>
  <c r="Q736" i="9"/>
  <c r="P736" i="9"/>
  <c r="O736" i="9"/>
  <c r="Q735" i="9"/>
  <c r="P735" i="9"/>
  <c r="O735" i="9"/>
  <c r="Q734" i="9"/>
  <c r="P734" i="9"/>
  <c r="O734" i="9"/>
  <c r="Q733" i="9"/>
  <c r="P733" i="9"/>
  <c r="O733" i="9"/>
  <c r="Q732" i="9"/>
  <c r="P732" i="9"/>
  <c r="O732" i="9"/>
  <c r="Q731" i="9"/>
  <c r="P731" i="9"/>
  <c r="O731" i="9"/>
  <c r="Q730" i="9"/>
  <c r="P730" i="9"/>
  <c r="O730" i="9"/>
  <c r="Q729" i="9"/>
  <c r="F157" i="10" s="1"/>
  <c r="H157" i="10" s="1"/>
  <c r="P729" i="9"/>
  <c r="O729" i="9"/>
  <c r="Q728" i="9"/>
  <c r="F156" i="10" s="1"/>
  <c r="H156" i="10" s="1"/>
  <c r="P728" i="9"/>
  <c r="O728" i="9"/>
  <c r="Q727" i="9"/>
  <c r="P727" i="9"/>
  <c r="O727" i="9"/>
  <c r="Q726" i="9"/>
  <c r="P726" i="9"/>
  <c r="O726" i="9"/>
  <c r="Q725" i="9"/>
  <c r="F155" i="10" s="1"/>
  <c r="H155" i="10" s="1"/>
  <c r="P725" i="9"/>
  <c r="O725" i="9"/>
  <c r="Q724" i="9"/>
  <c r="P724" i="9"/>
  <c r="O724" i="9"/>
  <c r="Q723" i="9"/>
  <c r="P723" i="9"/>
  <c r="O723" i="9"/>
  <c r="Q722" i="9"/>
  <c r="F154" i="10" s="1"/>
  <c r="H154" i="10" s="1"/>
  <c r="P722" i="9"/>
  <c r="O722" i="9"/>
  <c r="Q721" i="9"/>
  <c r="P721" i="9"/>
  <c r="O721" i="9"/>
  <c r="Q720" i="9"/>
  <c r="P720" i="9"/>
  <c r="O720" i="9"/>
  <c r="Q719" i="9"/>
  <c r="P719" i="9"/>
  <c r="O719" i="9"/>
  <c r="Q718" i="9"/>
  <c r="P718" i="9"/>
  <c r="O718" i="9"/>
  <c r="Q717" i="9"/>
  <c r="P717" i="9"/>
  <c r="O717" i="9"/>
  <c r="Q716" i="9"/>
  <c r="P716" i="9"/>
  <c r="O716" i="9"/>
  <c r="Q715" i="9"/>
  <c r="P715" i="9"/>
  <c r="O715" i="9"/>
  <c r="Q714" i="9"/>
  <c r="P714" i="9"/>
  <c r="O714" i="9"/>
  <c r="Q713" i="9"/>
  <c r="P713" i="9"/>
  <c r="O713" i="9"/>
  <c r="Q712" i="9"/>
  <c r="P712" i="9"/>
  <c r="O712" i="9"/>
  <c r="Q711" i="9"/>
  <c r="P711" i="9"/>
  <c r="O711" i="9"/>
  <c r="Q710" i="9"/>
  <c r="P710" i="9"/>
  <c r="O710" i="9"/>
  <c r="Q709" i="9"/>
  <c r="P709" i="9"/>
  <c r="O709" i="9"/>
  <c r="Q708" i="9"/>
  <c r="P708" i="9"/>
  <c r="O708" i="9"/>
  <c r="Q707" i="9"/>
  <c r="P707" i="9"/>
  <c r="O707" i="9"/>
  <c r="Q706" i="9"/>
  <c r="P706" i="9"/>
  <c r="O706" i="9"/>
  <c r="Q705" i="9"/>
  <c r="P705" i="9"/>
  <c r="O705" i="9"/>
  <c r="Q704" i="9"/>
  <c r="P704" i="9"/>
  <c r="O704" i="9"/>
  <c r="Q703" i="9"/>
  <c r="P703" i="9"/>
  <c r="O703" i="9"/>
  <c r="Q702" i="9"/>
  <c r="P702" i="9"/>
  <c r="O702" i="9"/>
  <c r="Q701" i="9"/>
  <c r="P701" i="9"/>
  <c r="O701" i="9"/>
  <c r="Q700" i="9"/>
  <c r="P700" i="9"/>
  <c r="O700" i="9"/>
  <c r="Q699" i="9"/>
  <c r="P699" i="9"/>
  <c r="O699" i="9"/>
  <c r="Q698" i="9"/>
  <c r="P698" i="9"/>
  <c r="O698" i="9"/>
  <c r="Q697" i="9"/>
  <c r="P697" i="9"/>
  <c r="O697" i="9"/>
  <c r="Q696" i="9"/>
  <c r="P696" i="9"/>
  <c r="O696" i="9"/>
  <c r="Q695" i="9"/>
  <c r="P695" i="9"/>
  <c r="O695" i="9"/>
  <c r="Q694" i="9"/>
  <c r="P694" i="9"/>
  <c r="O694" i="9"/>
  <c r="Q693" i="9"/>
  <c r="P693" i="9"/>
  <c r="O693" i="9"/>
  <c r="Q692" i="9"/>
  <c r="P692" i="9"/>
  <c r="O692" i="9"/>
  <c r="Q691" i="9"/>
  <c r="P691" i="9"/>
  <c r="O691" i="9"/>
  <c r="Q690" i="9"/>
  <c r="P690" i="9"/>
  <c r="O690" i="9"/>
  <c r="Q689" i="9"/>
  <c r="F151" i="10" s="1"/>
  <c r="H151" i="10" s="1"/>
  <c r="P689" i="9"/>
  <c r="O689" i="9"/>
  <c r="Q688" i="9"/>
  <c r="F150" i="10" s="1"/>
  <c r="H150" i="10" s="1"/>
  <c r="P688" i="9"/>
  <c r="O688" i="9"/>
  <c r="Q687" i="9"/>
  <c r="P687" i="9"/>
  <c r="O687" i="9"/>
  <c r="Q686" i="9"/>
  <c r="P686" i="9"/>
  <c r="O686" i="9"/>
  <c r="Q685" i="9"/>
  <c r="P685" i="9"/>
  <c r="O685" i="9"/>
  <c r="Q684" i="9"/>
  <c r="P684" i="9"/>
  <c r="O684" i="9"/>
  <c r="Q683" i="9"/>
  <c r="P683" i="9"/>
  <c r="O683" i="9"/>
  <c r="Q682" i="9"/>
  <c r="P682" i="9"/>
  <c r="O682" i="9"/>
  <c r="Q681" i="9"/>
  <c r="P681" i="9"/>
  <c r="O681" i="9"/>
  <c r="Q680" i="9"/>
  <c r="P680" i="9"/>
  <c r="O680" i="9"/>
  <c r="Q679" i="9"/>
  <c r="P679" i="9"/>
  <c r="O679" i="9"/>
  <c r="Q678" i="9"/>
  <c r="P678" i="9"/>
  <c r="O678" i="9"/>
  <c r="Q677" i="9"/>
  <c r="P677" i="9"/>
  <c r="O677" i="9"/>
  <c r="Q676" i="9"/>
  <c r="P676" i="9"/>
  <c r="O676" i="9"/>
  <c r="Q675" i="9"/>
  <c r="P675" i="9"/>
  <c r="O675" i="9"/>
  <c r="Q674" i="9"/>
  <c r="P674" i="9"/>
  <c r="O674" i="9"/>
  <c r="Q673" i="9"/>
  <c r="F148" i="10" s="1"/>
  <c r="H148" i="10" s="1"/>
  <c r="P673" i="9"/>
  <c r="O673" i="9"/>
  <c r="Q672" i="9"/>
  <c r="P672" i="9"/>
  <c r="O672" i="9"/>
  <c r="Q671" i="9"/>
  <c r="P671" i="9"/>
  <c r="O671" i="9"/>
  <c r="Q670" i="9"/>
  <c r="P670" i="9"/>
  <c r="O670" i="9"/>
  <c r="Q669" i="9"/>
  <c r="P669" i="9"/>
  <c r="O669" i="9"/>
  <c r="Q668" i="9"/>
  <c r="P668" i="9"/>
  <c r="O668" i="9"/>
  <c r="Q667" i="9"/>
  <c r="P667" i="9"/>
  <c r="O667" i="9"/>
  <c r="Q666" i="9"/>
  <c r="P666" i="9"/>
  <c r="O666" i="9"/>
  <c r="Q665" i="9"/>
  <c r="F145" i="10" s="1"/>
  <c r="H145" i="10" s="1"/>
  <c r="P665" i="9"/>
  <c r="O665" i="9"/>
  <c r="Q664" i="9"/>
  <c r="P664" i="9"/>
  <c r="O664" i="9"/>
  <c r="Q663" i="9"/>
  <c r="P663" i="9"/>
  <c r="O663" i="9"/>
  <c r="Q662" i="9"/>
  <c r="F143" i="10" s="1"/>
  <c r="H143" i="10" s="1"/>
  <c r="P662" i="9"/>
  <c r="O662" i="9"/>
  <c r="Q661" i="9"/>
  <c r="P661" i="9"/>
  <c r="O661" i="9"/>
  <c r="Q660" i="9"/>
  <c r="P660" i="9"/>
  <c r="O660" i="9"/>
  <c r="Q659" i="9"/>
  <c r="P659" i="9"/>
  <c r="O659" i="9"/>
  <c r="Q658" i="9"/>
  <c r="P658" i="9"/>
  <c r="O658" i="9"/>
  <c r="Q657" i="9"/>
  <c r="P657" i="9"/>
  <c r="O657" i="9"/>
  <c r="Q656" i="9"/>
  <c r="P656" i="9"/>
  <c r="O656" i="9"/>
  <c r="Q655" i="9"/>
  <c r="P655" i="9"/>
  <c r="O655" i="9"/>
  <c r="Q654" i="9"/>
  <c r="P654" i="9"/>
  <c r="O654" i="9"/>
  <c r="Q653" i="9"/>
  <c r="P653" i="9"/>
  <c r="O653" i="9"/>
  <c r="Q652" i="9"/>
  <c r="P652" i="9"/>
  <c r="O652" i="9"/>
  <c r="Q651" i="9"/>
  <c r="P651" i="9"/>
  <c r="O651" i="9"/>
  <c r="Q650" i="9"/>
  <c r="P650" i="9"/>
  <c r="O650" i="9"/>
  <c r="Q649" i="9"/>
  <c r="F140" i="10" s="1"/>
  <c r="H140" i="10" s="1"/>
  <c r="P649" i="9"/>
  <c r="O649" i="9"/>
  <c r="Q648" i="9"/>
  <c r="F139" i="10" s="1"/>
  <c r="H139" i="10" s="1"/>
  <c r="P648" i="9"/>
  <c r="O648" i="9"/>
  <c r="Q647" i="9"/>
  <c r="P647" i="9"/>
  <c r="O647" i="9"/>
  <c r="Q646" i="9"/>
  <c r="P646" i="9"/>
  <c r="O646" i="9"/>
  <c r="Q645" i="9"/>
  <c r="F138" i="10" s="1"/>
  <c r="H138" i="10" s="1"/>
  <c r="P645" i="9"/>
  <c r="O645" i="9"/>
  <c r="Q644" i="9"/>
  <c r="F137" i="10" s="1"/>
  <c r="H137" i="10" s="1"/>
  <c r="P644" i="9"/>
  <c r="O644" i="9"/>
  <c r="Q643" i="9"/>
  <c r="P643" i="9"/>
  <c r="O643" i="9"/>
  <c r="Q642" i="9"/>
  <c r="P642" i="9"/>
  <c r="O642" i="9"/>
  <c r="Q641" i="9"/>
  <c r="F136" i="10" s="1"/>
  <c r="H136" i="10" s="1"/>
  <c r="P641" i="9"/>
  <c r="O641" i="9"/>
  <c r="Q640" i="9"/>
  <c r="P640" i="9"/>
  <c r="O640" i="9"/>
  <c r="Q639" i="9"/>
  <c r="P639" i="9"/>
  <c r="O639" i="9"/>
  <c r="Q638" i="9"/>
  <c r="P638" i="9"/>
  <c r="O638" i="9"/>
  <c r="Q637" i="9"/>
  <c r="F135" i="10" s="1"/>
  <c r="H135" i="10" s="1"/>
  <c r="P637" i="9"/>
  <c r="O637" i="9"/>
  <c r="Q636" i="9"/>
  <c r="P636" i="9"/>
  <c r="O636" i="9"/>
  <c r="Q635" i="9"/>
  <c r="P635" i="9"/>
  <c r="O635" i="9"/>
  <c r="Q634" i="9"/>
  <c r="F134" i="10" s="1"/>
  <c r="H134" i="10" s="1"/>
  <c r="P634" i="9"/>
  <c r="O634" i="9"/>
  <c r="Q633" i="9"/>
  <c r="P633" i="9"/>
  <c r="O633" i="9"/>
  <c r="Q632" i="9"/>
  <c r="P632" i="9"/>
  <c r="O632" i="9"/>
  <c r="Q631" i="9"/>
  <c r="P631" i="9"/>
  <c r="O631" i="9"/>
  <c r="Q630" i="9"/>
  <c r="P630" i="9"/>
  <c r="O630" i="9"/>
  <c r="Q629" i="9"/>
  <c r="P629" i="9"/>
  <c r="O629" i="9"/>
  <c r="Q628" i="9"/>
  <c r="P628" i="9"/>
  <c r="O628" i="9"/>
  <c r="Q627" i="9"/>
  <c r="F132" i="10" s="1"/>
  <c r="H132" i="10" s="1"/>
  <c r="P627" i="9"/>
  <c r="O627" i="9"/>
  <c r="Q626" i="9"/>
  <c r="P626" i="9"/>
  <c r="O626" i="9"/>
  <c r="Q625" i="9"/>
  <c r="P625" i="9"/>
  <c r="O625" i="9"/>
  <c r="Q624" i="9"/>
  <c r="P624" i="9"/>
  <c r="O624" i="9"/>
  <c r="Q623" i="9"/>
  <c r="P623" i="9"/>
  <c r="O623" i="9"/>
  <c r="Q622" i="9"/>
  <c r="P622" i="9"/>
  <c r="O622" i="9"/>
  <c r="Q621" i="9"/>
  <c r="P621" i="9"/>
  <c r="O621" i="9"/>
  <c r="Q620" i="9"/>
  <c r="P620" i="9"/>
  <c r="O620" i="9"/>
  <c r="Q619" i="9"/>
  <c r="P619" i="9"/>
  <c r="O619" i="9"/>
  <c r="Q618" i="9"/>
  <c r="P618" i="9"/>
  <c r="O618" i="9"/>
  <c r="Q617" i="9"/>
  <c r="P617" i="9"/>
  <c r="O617" i="9"/>
  <c r="Q616" i="9"/>
  <c r="P616" i="9"/>
  <c r="O616" i="9"/>
  <c r="Q615" i="9"/>
  <c r="P615" i="9"/>
  <c r="O615" i="9"/>
  <c r="Q614" i="9"/>
  <c r="P614" i="9"/>
  <c r="O614" i="9"/>
  <c r="Q613" i="9"/>
  <c r="F130" i="10" s="1"/>
  <c r="H130" i="10" s="1"/>
  <c r="P613" i="9"/>
  <c r="O613" i="9"/>
  <c r="Q612" i="9"/>
  <c r="P612" i="9"/>
  <c r="O612" i="9"/>
  <c r="Q611" i="9"/>
  <c r="P611" i="9"/>
  <c r="O611" i="9"/>
  <c r="Q610" i="9"/>
  <c r="P610" i="9"/>
  <c r="O610" i="9"/>
  <c r="Q609" i="9"/>
  <c r="P609" i="9"/>
  <c r="O609" i="9"/>
  <c r="Q608" i="9"/>
  <c r="P608" i="9"/>
  <c r="O608" i="9"/>
  <c r="Q607" i="9"/>
  <c r="P607" i="9"/>
  <c r="O607" i="9"/>
  <c r="Q606" i="9"/>
  <c r="P606" i="9"/>
  <c r="O606" i="9"/>
  <c r="Q605" i="9"/>
  <c r="P605" i="9"/>
  <c r="O605" i="9"/>
  <c r="Q604" i="9"/>
  <c r="P604" i="9"/>
  <c r="O604" i="9"/>
  <c r="Q603" i="9"/>
  <c r="P603" i="9"/>
  <c r="O603" i="9"/>
  <c r="Q602" i="9"/>
  <c r="P602" i="9"/>
  <c r="O602" i="9"/>
  <c r="Q601" i="9"/>
  <c r="P601" i="9"/>
  <c r="O601" i="9"/>
  <c r="Q600" i="9"/>
  <c r="P600" i="9"/>
  <c r="O600" i="9"/>
  <c r="Q599" i="9"/>
  <c r="P599" i="9"/>
  <c r="O599" i="9"/>
  <c r="Q598" i="9"/>
  <c r="F127" i="10" s="1"/>
  <c r="H127" i="10" s="1"/>
  <c r="P598" i="9"/>
  <c r="O598" i="9"/>
  <c r="Q597" i="9"/>
  <c r="P597" i="9"/>
  <c r="O597" i="9"/>
  <c r="Q596" i="9"/>
  <c r="P596" i="9"/>
  <c r="O596" i="9"/>
  <c r="Q595" i="9"/>
  <c r="P595" i="9"/>
  <c r="O595" i="9"/>
  <c r="Q594" i="9"/>
  <c r="P594" i="9"/>
  <c r="O594" i="9"/>
  <c r="Q593" i="9"/>
  <c r="P593" i="9"/>
  <c r="O593" i="9"/>
  <c r="Q592" i="9"/>
  <c r="P592" i="9"/>
  <c r="O592" i="9"/>
  <c r="Q591" i="9"/>
  <c r="P591" i="9"/>
  <c r="O591" i="9"/>
  <c r="Q590" i="9"/>
  <c r="P590" i="9"/>
  <c r="O590" i="9"/>
  <c r="Q589" i="9"/>
  <c r="P589" i="9"/>
  <c r="O589" i="9"/>
  <c r="Q588" i="9"/>
  <c r="P588" i="9"/>
  <c r="O588" i="9"/>
  <c r="Q587" i="9"/>
  <c r="P587" i="9"/>
  <c r="O587" i="9"/>
  <c r="Q586" i="9"/>
  <c r="P586" i="9"/>
  <c r="O586" i="9"/>
  <c r="Q585" i="9"/>
  <c r="P585" i="9"/>
  <c r="O585" i="9"/>
  <c r="Q584" i="9"/>
  <c r="P584" i="9"/>
  <c r="O584" i="9"/>
  <c r="Q583" i="9"/>
  <c r="P583" i="9"/>
  <c r="O583" i="9"/>
  <c r="Q582" i="9"/>
  <c r="P582" i="9"/>
  <c r="O582" i="9"/>
  <c r="Q581" i="9"/>
  <c r="F125" i="10" s="1"/>
  <c r="H125" i="10" s="1"/>
  <c r="P581" i="9"/>
  <c r="O581" i="9"/>
  <c r="Q580" i="9"/>
  <c r="P580" i="9"/>
  <c r="O580" i="9"/>
  <c r="Q579" i="9"/>
  <c r="P579" i="9"/>
  <c r="O579" i="9"/>
  <c r="Q578" i="9"/>
  <c r="P578" i="9"/>
  <c r="O578" i="9"/>
  <c r="Q577" i="9"/>
  <c r="F124" i="10" s="1"/>
  <c r="H124" i="10" s="1"/>
  <c r="P577" i="9"/>
  <c r="O577" i="9"/>
  <c r="Q576" i="9"/>
  <c r="P576" i="9"/>
  <c r="O576" i="9"/>
  <c r="Q575" i="9"/>
  <c r="P575" i="9"/>
  <c r="O575" i="9"/>
  <c r="Q574" i="9"/>
  <c r="P574" i="9"/>
  <c r="O574" i="9"/>
  <c r="Q573" i="9"/>
  <c r="F123" i="10" s="1"/>
  <c r="H123" i="10" s="1"/>
  <c r="P573" i="9"/>
  <c r="O573" i="9"/>
  <c r="Q572" i="9"/>
  <c r="P572" i="9"/>
  <c r="O572" i="9"/>
  <c r="Q571" i="9"/>
  <c r="P571" i="9"/>
  <c r="O571" i="9"/>
  <c r="Q570" i="9"/>
  <c r="F121" i="10" s="1"/>
  <c r="H121" i="10" s="1"/>
  <c r="P570" i="9"/>
  <c r="O570" i="9"/>
  <c r="Q569" i="9"/>
  <c r="P569" i="9"/>
  <c r="O569" i="9"/>
  <c r="Q568" i="9"/>
  <c r="P568" i="9"/>
  <c r="O568" i="9"/>
  <c r="Q567" i="9"/>
  <c r="P567" i="9"/>
  <c r="O567" i="9"/>
  <c r="Q566" i="9"/>
  <c r="P566" i="9"/>
  <c r="O566" i="9"/>
  <c r="Q565" i="9"/>
  <c r="P565" i="9"/>
  <c r="O565" i="9"/>
  <c r="Q564" i="9"/>
  <c r="P564" i="9"/>
  <c r="O564" i="9"/>
  <c r="Q563" i="9"/>
  <c r="F118" i="10" s="1"/>
  <c r="H118" i="10" s="1"/>
  <c r="P563" i="9"/>
  <c r="O563" i="9"/>
  <c r="Q562" i="9"/>
  <c r="F117" i="10" s="1"/>
  <c r="H117" i="10" s="1"/>
  <c r="P562" i="9"/>
  <c r="O562" i="9"/>
  <c r="Q561" i="9"/>
  <c r="P561" i="9"/>
  <c r="O561" i="9"/>
  <c r="Q560" i="9"/>
  <c r="P560" i="9"/>
  <c r="O560" i="9"/>
  <c r="Q559" i="9"/>
  <c r="F115" i="10" s="1"/>
  <c r="H115" i="10" s="1"/>
  <c r="P559" i="9"/>
  <c r="O559" i="9"/>
  <c r="Q558" i="9"/>
  <c r="P558" i="9"/>
  <c r="O558" i="9"/>
  <c r="Q557" i="9"/>
  <c r="F114" i="10" s="1"/>
  <c r="H114" i="10" s="1"/>
  <c r="P557" i="9"/>
  <c r="O557" i="9"/>
  <c r="Q556" i="9"/>
  <c r="P556" i="9"/>
  <c r="O556" i="9"/>
  <c r="Q555" i="9"/>
  <c r="P555" i="9"/>
  <c r="O555" i="9"/>
  <c r="Q554" i="9"/>
  <c r="P554" i="9"/>
  <c r="O554" i="9"/>
  <c r="Q553" i="9"/>
  <c r="P553" i="9"/>
  <c r="O553" i="9"/>
  <c r="Q552" i="9"/>
  <c r="P552" i="9"/>
  <c r="O552" i="9"/>
  <c r="Q551" i="9"/>
  <c r="P551" i="9"/>
  <c r="O551" i="9"/>
  <c r="Q550" i="9"/>
  <c r="P550" i="9"/>
  <c r="O550" i="9"/>
  <c r="Q549" i="9"/>
  <c r="F113" i="10" s="1"/>
  <c r="H113" i="10" s="1"/>
  <c r="P549" i="9"/>
  <c r="O549" i="9"/>
  <c r="Q548" i="9"/>
  <c r="P548" i="9"/>
  <c r="O548" i="9"/>
  <c r="Q547" i="9"/>
  <c r="P547" i="9"/>
  <c r="O547" i="9"/>
  <c r="Q546" i="9"/>
  <c r="P546" i="9"/>
  <c r="O546" i="9"/>
  <c r="Q545" i="9"/>
  <c r="P545" i="9"/>
  <c r="O545" i="9"/>
  <c r="Q544" i="9"/>
  <c r="P544" i="9"/>
  <c r="O544" i="9"/>
  <c r="Q543" i="9"/>
  <c r="P543" i="9"/>
  <c r="O543" i="9"/>
  <c r="Q542" i="9"/>
  <c r="P542" i="9"/>
  <c r="O542" i="9"/>
  <c r="Q541" i="9"/>
  <c r="P541" i="9"/>
  <c r="O541" i="9"/>
  <c r="Q540" i="9"/>
  <c r="P540" i="9"/>
  <c r="O540" i="9"/>
  <c r="Q539" i="9"/>
  <c r="P539" i="9"/>
  <c r="O539" i="9"/>
  <c r="Q538" i="9"/>
  <c r="P538" i="9"/>
  <c r="O538" i="9"/>
  <c r="Q537" i="9"/>
  <c r="F111" i="10" s="1"/>
  <c r="H111" i="10" s="1"/>
  <c r="P537" i="9"/>
  <c r="O537" i="9"/>
  <c r="Q536" i="9"/>
  <c r="P536" i="9"/>
  <c r="O536" i="9"/>
  <c r="Q535" i="9"/>
  <c r="P535" i="9"/>
  <c r="O535" i="9"/>
  <c r="Q534" i="9"/>
  <c r="P534" i="9"/>
  <c r="O534" i="9"/>
  <c r="Q533" i="9"/>
  <c r="P533" i="9"/>
  <c r="O533" i="9"/>
  <c r="Q532" i="9"/>
  <c r="P532" i="9"/>
  <c r="O532" i="9"/>
  <c r="Q531" i="9"/>
  <c r="P531" i="9"/>
  <c r="O531" i="9"/>
  <c r="Q530" i="9"/>
  <c r="P530" i="9"/>
  <c r="O530" i="9"/>
  <c r="Q529" i="9"/>
  <c r="P529" i="9"/>
  <c r="O529" i="9"/>
  <c r="Q528" i="9"/>
  <c r="P528" i="9"/>
  <c r="O528" i="9"/>
  <c r="Q527" i="9"/>
  <c r="P527" i="9"/>
  <c r="O527" i="9"/>
  <c r="Q526" i="9"/>
  <c r="P526" i="9"/>
  <c r="O526" i="9"/>
  <c r="Q525" i="9"/>
  <c r="P525" i="9"/>
  <c r="O525" i="9"/>
  <c r="Q524" i="9"/>
  <c r="P524" i="9"/>
  <c r="O524" i="9"/>
  <c r="Q523" i="9"/>
  <c r="P523" i="9"/>
  <c r="O523" i="9"/>
  <c r="Q522" i="9"/>
  <c r="P522" i="9"/>
  <c r="O522" i="9"/>
  <c r="Q521" i="9"/>
  <c r="P521" i="9"/>
  <c r="O521" i="9"/>
  <c r="Q520" i="9"/>
  <c r="P520" i="9"/>
  <c r="O520" i="9"/>
  <c r="Q519" i="9"/>
  <c r="P519" i="9"/>
  <c r="O519" i="9"/>
  <c r="Q518" i="9"/>
  <c r="P518" i="9"/>
  <c r="O518" i="9"/>
  <c r="Q517" i="9"/>
  <c r="P517" i="9"/>
  <c r="O517" i="9"/>
  <c r="Q516" i="9"/>
  <c r="P516" i="9"/>
  <c r="O516" i="9"/>
  <c r="Q515" i="9"/>
  <c r="P515" i="9"/>
  <c r="O515" i="9"/>
  <c r="Q514" i="9"/>
  <c r="P514" i="9"/>
  <c r="O514" i="9"/>
  <c r="Q513" i="9"/>
  <c r="F109" i="10" s="1"/>
  <c r="H109" i="10" s="1"/>
  <c r="P513" i="9"/>
  <c r="O513" i="9"/>
  <c r="Q512" i="9"/>
  <c r="P512" i="9"/>
  <c r="O512" i="9"/>
  <c r="Q511" i="9"/>
  <c r="P511" i="9"/>
  <c r="O511" i="9"/>
  <c r="Q510" i="9"/>
  <c r="F108" i="10" s="1"/>
  <c r="H108" i="10" s="1"/>
  <c r="P510" i="9"/>
  <c r="O510" i="9"/>
  <c r="Q509" i="9"/>
  <c r="P509" i="9"/>
  <c r="O509" i="9"/>
  <c r="Q508" i="9"/>
  <c r="P508" i="9"/>
  <c r="O508" i="9"/>
  <c r="Q507" i="9"/>
  <c r="P507" i="9"/>
  <c r="O507" i="9"/>
  <c r="Q506" i="9"/>
  <c r="P506" i="9"/>
  <c r="O506" i="9"/>
  <c r="Q505" i="9"/>
  <c r="P505" i="9"/>
  <c r="O505" i="9"/>
  <c r="Q504" i="9"/>
  <c r="P504" i="9"/>
  <c r="O504" i="9"/>
  <c r="Q503" i="9"/>
  <c r="P503" i="9"/>
  <c r="O503" i="9"/>
  <c r="Q502" i="9"/>
  <c r="P502" i="9"/>
  <c r="O502" i="9"/>
  <c r="Q501" i="9"/>
  <c r="P501" i="9"/>
  <c r="O501" i="9"/>
  <c r="Q500" i="9"/>
  <c r="P500" i="9"/>
  <c r="O500" i="9"/>
  <c r="Q499" i="9"/>
  <c r="P499" i="9"/>
  <c r="O499" i="9"/>
  <c r="Q498" i="9"/>
  <c r="P498" i="9"/>
  <c r="O498" i="9"/>
  <c r="Q497" i="9"/>
  <c r="P497" i="9"/>
  <c r="O497" i="9"/>
  <c r="Q496" i="9"/>
  <c r="P496" i="9"/>
  <c r="O496" i="9"/>
  <c r="Q495" i="9"/>
  <c r="P495" i="9"/>
  <c r="O495" i="9"/>
  <c r="Q494" i="9"/>
  <c r="P494" i="9"/>
  <c r="O494" i="9"/>
  <c r="Q493" i="9"/>
  <c r="F104" i="10" s="1"/>
  <c r="H104" i="10" s="1"/>
  <c r="P493" i="9"/>
  <c r="O493" i="9"/>
  <c r="Q492" i="9"/>
  <c r="P492" i="9"/>
  <c r="O492" i="9"/>
  <c r="Q491" i="9"/>
  <c r="P491" i="9"/>
  <c r="O491" i="9"/>
  <c r="Q490" i="9"/>
  <c r="P490" i="9"/>
  <c r="O490" i="9"/>
  <c r="Q489" i="9"/>
  <c r="P489" i="9"/>
  <c r="O489" i="9"/>
  <c r="Q488" i="9"/>
  <c r="P488" i="9"/>
  <c r="O488" i="9"/>
  <c r="Q487" i="9"/>
  <c r="P487" i="9"/>
  <c r="O487" i="9"/>
  <c r="Q486" i="9"/>
  <c r="P486" i="9"/>
  <c r="O486" i="9"/>
  <c r="Q485" i="9"/>
  <c r="P485" i="9"/>
  <c r="O485" i="9"/>
  <c r="Q484" i="9"/>
  <c r="P484" i="9"/>
  <c r="O484" i="9"/>
  <c r="Q483" i="9"/>
  <c r="P483" i="9"/>
  <c r="O483" i="9"/>
  <c r="Q482" i="9"/>
  <c r="P482" i="9"/>
  <c r="O482" i="9"/>
  <c r="Q481" i="9"/>
  <c r="P481" i="9"/>
  <c r="O481" i="9"/>
  <c r="Q480" i="9"/>
  <c r="P480" i="9"/>
  <c r="O480" i="9"/>
  <c r="Q479" i="9"/>
  <c r="P479" i="9"/>
  <c r="O479" i="9"/>
  <c r="Q478" i="9"/>
  <c r="P478" i="9"/>
  <c r="O478" i="9"/>
  <c r="Q477" i="9"/>
  <c r="P477" i="9"/>
  <c r="O477" i="9"/>
  <c r="Q476" i="9"/>
  <c r="P476" i="9"/>
  <c r="O476" i="9"/>
  <c r="Q475" i="9"/>
  <c r="P475" i="9"/>
  <c r="O475" i="9"/>
  <c r="Q474" i="9"/>
  <c r="P474" i="9"/>
  <c r="O474" i="9"/>
  <c r="Q473" i="9"/>
  <c r="P473" i="9"/>
  <c r="O473" i="9"/>
  <c r="Q472" i="9"/>
  <c r="P472" i="9"/>
  <c r="O472" i="9"/>
  <c r="Q471" i="9"/>
  <c r="P471" i="9"/>
  <c r="O471" i="9"/>
  <c r="Q470" i="9"/>
  <c r="P470" i="9"/>
  <c r="O470" i="9"/>
  <c r="Q469" i="9"/>
  <c r="P469" i="9"/>
  <c r="O469" i="9"/>
  <c r="Q468" i="9"/>
  <c r="P468" i="9"/>
  <c r="O468" i="9"/>
  <c r="Q467" i="9"/>
  <c r="P467" i="9"/>
  <c r="O467" i="9"/>
  <c r="Q466" i="9"/>
  <c r="P466" i="9"/>
  <c r="O466" i="9"/>
  <c r="Q465" i="9"/>
  <c r="P465" i="9"/>
  <c r="O465" i="9"/>
  <c r="Q464" i="9"/>
  <c r="P464" i="9"/>
  <c r="O464" i="9"/>
  <c r="Q463" i="9"/>
  <c r="P463" i="9"/>
  <c r="O463" i="9"/>
  <c r="Q462" i="9"/>
  <c r="P462" i="9"/>
  <c r="O462" i="9"/>
  <c r="Q461" i="9"/>
  <c r="P461" i="9"/>
  <c r="O461" i="9"/>
  <c r="Q460" i="9"/>
  <c r="P460" i="9"/>
  <c r="O460" i="9"/>
  <c r="Q459" i="9"/>
  <c r="P459" i="9"/>
  <c r="O459" i="9"/>
  <c r="Q458" i="9"/>
  <c r="P458" i="9"/>
  <c r="O458" i="9"/>
  <c r="Q457" i="9"/>
  <c r="P457" i="9"/>
  <c r="O457" i="9"/>
  <c r="Q456" i="9"/>
  <c r="P456" i="9"/>
  <c r="O456" i="9"/>
  <c r="Q455" i="9"/>
  <c r="P455" i="9"/>
  <c r="O455" i="9"/>
  <c r="Q454" i="9"/>
  <c r="P454" i="9"/>
  <c r="O454" i="9"/>
  <c r="Q453" i="9"/>
  <c r="P453" i="9"/>
  <c r="O453" i="9"/>
  <c r="Q452" i="9"/>
  <c r="P452" i="9"/>
  <c r="O452" i="9"/>
  <c r="Q451" i="9"/>
  <c r="P451" i="9"/>
  <c r="O451" i="9"/>
  <c r="Q450" i="9"/>
  <c r="P450" i="9"/>
  <c r="O450" i="9"/>
  <c r="Q449" i="9"/>
  <c r="P449" i="9"/>
  <c r="O449" i="9"/>
  <c r="Q448" i="9"/>
  <c r="P448" i="9"/>
  <c r="O448" i="9"/>
  <c r="Q447" i="9"/>
  <c r="P447" i="9"/>
  <c r="O447" i="9"/>
  <c r="Q446" i="9"/>
  <c r="P446" i="9"/>
  <c r="O446" i="9"/>
  <c r="Q445" i="9"/>
  <c r="P445" i="9"/>
  <c r="O445" i="9"/>
  <c r="Q444" i="9"/>
  <c r="P444" i="9"/>
  <c r="O444" i="9"/>
  <c r="Q443" i="9"/>
  <c r="P443" i="9"/>
  <c r="O443" i="9"/>
  <c r="Q442" i="9"/>
  <c r="P442" i="9"/>
  <c r="O442" i="9"/>
  <c r="Q441" i="9"/>
  <c r="P441" i="9"/>
  <c r="O441" i="9"/>
  <c r="Q440" i="9"/>
  <c r="P440" i="9"/>
  <c r="O440" i="9"/>
  <c r="Q439" i="9"/>
  <c r="P439" i="9"/>
  <c r="O439" i="9"/>
  <c r="Q438" i="9"/>
  <c r="P438" i="9"/>
  <c r="O438" i="9"/>
  <c r="Q437" i="9"/>
  <c r="P437" i="9"/>
  <c r="O437" i="9"/>
  <c r="Q436" i="9"/>
  <c r="P436" i="9"/>
  <c r="O436" i="9"/>
  <c r="Q435" i="9"/>
  <c r="P435" i="9"/>
  <c r="O435" i="9"/>
  <c r="Q434" i="9"/>
  <c r="P434" i="9"/>
  <c r="O434" i="9"/>
  <c r="Q433" i="9"/>
  <c r="P433" i="9"/>
  <c r="O433" i="9"/>
  <c r="Q432" i="9"/>
  <c r="P432" i="9"/>
  <c r="O432" i="9"/>
  <c r="Q431" i="9"/>
  <c r="P431" i="9"/>
  <c r="O431" i="9"/>
  <c r="Q430" i="9"/>
  <c r="P430" i="9"/>
  <c r="O430" i="9"/>
  <c r="Q429" i="9"/>
  <c r="P429" i="9"/>
  <c r="O429" i="9"/>
  <c r="Q428" i="9"/>
  <c r="P428" i="9"/>
  <c r="O428" i="9"/>
  <c r="Q427" i="9"/>
  <c r="P427" i="9"/>
  <c r="O427" i="9"/>
  <c r="Q426" i="9"/>
  <c r="P426" i="9"/>
  <c r="O426" i="9"/>
  <c r="Q425" i="9"/>
  <c r="P425" i="9"/>
  <c r="O425" i="9"/>
  <c r="Q424" i="9"/>
  <c r="P424" i="9"/>
  <c r="O424" i="9"/>
  <c r="Q423" i="9"/>
  <c r="P423" i="9"/>
  <c r="O423" i="9"/>
  <c r="Q422" i="9"/>
  <c r="P422" i="9"/>
  <c r="O422" i="9"/>
  <c r="Q421" i="9"/>
  <c r="P421" i="9"/>
  <c r="O421" i="9"/>
  <c r="Q420" i="9"/>
  <c r="P420" i="9"/>
  <c r="O420" i="9"/>
  <c r="Q419" i="9"/>
  <c r="P419" i="9"/>
  <c r="O419" i="9"/>
  <c r="Q418" i="9"/>
  <c r="P418" i="9"/>
  <c r="O418" i="9"/>
  <c r="Q417" i="9"/>
  <c r="P417" i="9"/>
  <c r="O417" i="9"/>
  <c r="Q416" i="9"/>
  <c r="P416" i="9"/>
  <c r="O416" i="9"/>
  <c r="Q415" i="9"/>
  <c r="P415" i="9"/>
  <c r="O415" i="9"/>
  <c r="Q414" i="9"/>
  <c r="P414" i="9"/>
  <c r="O414" i="9"/>
  <c r="Q413" i="9"/>
  <c r="P413" i="9"/>
  <c r="O413" i="9"/>
  <c r="Q412" i="9"/>
  <c r="P412" i="9"/>
  <c r="O412" i="9"/>
  <c r="Q411" i="9"/>
  <c r="P411" i="9"/>
  <c r="O411" i="9"/>
  <c r="Q410" i="9"/>
  <c r="P410" i="9"/>
  <c r="O410" i="9"/>
  <c r="Q409" i="9"/>
  <c r="F100" i="10" s="1"/>
  <c r="H100" i="10" s="1"/>
  <c r="P409" i="9"/>
  <c r="O409" i="9"/>
  <c r="Q408" i="9"/>
  <c r="F99" i="10" s="1"/>
  <c r="H99" i="10" s="1"/>
  <c r="P408" i="9"/>
  <c r="O408" i="9"/>
  <c r="Q407" i="9"/>
  <c r="F98" i="10" s="1"/>
  <c r="H98" i="10" s="1"/>
  <c r="P407" i="9"/>
  <c r="O407" i="9"/>
  <c r="Q406" i="9"/>
  <c r="F97" i="10" s="1"/>
  <c r="H97" i="10" s="1"/>
  <c r="P406" i="9"/>
  <c r="O406" i="9"/>
  <c r="Q405" i="9"/>
  <c r="P405" i="9"/>
  <c r="O405" i="9"/>
  <c r="Q404" i="9"/>
  <c r="P404" i="9"/>
  <c r="O404" i="9"/>
  <c r="Q403" i="9"/>
  <c r="P403" i="9"/>
  <c r="O403" i="9"/>
  <c r="Q402" i="9"/>
  <c r="P402" i="9"/>
  <c r="O402" i="9"/>
  <c r="Q401" i="9"/>
  <c r="F96" i="10" s="1"/>
  <c r="H96" i="10" s="1"/>
  <c r="P401" i="9"/>
  <c r="O401" i="9"/>
  <c r="Q400" i="9"/>
  <c r="P400" i="9"/>
  <c r="O400" i="9"/>
  <c r="Q399" i="9"/>
  <c r="P399" i="9"/>
  <c r="O399" i="9"/>
  <c r="Q398" i="9"/>
  <c r="P398" i="9"/>
  <c r="O398" i="9"/>
  <c r="Q397" i="9"/>
  <c r="P397" i="9"/>
  <c r="O397" i="9"/>
  <c r="Q396" i="9"/>
  <c r="P396" i="9"/>
  <c r="O396" i="9"/>
  <c r="Q395" i="9"/>
  <c r="P395" i="9"/>
  <c r="O395" i="9"/>
  <c r="Q394" i="9"/>
  <c r="P394" i="9"/>
  <c r="O394" i="9"/>
  <c r="Q393" i="9"/>
  <c r="P393" i="9"/>
  <c r="O393" i="9"/>
  <c r="Q392" i="9"/>
  <c r="P392" i="9"/>
  <c r="O392" i="9"/>
  <c r="Q391" i="9"/>
  <c r="F93" i="10" s="1"/>
  <c r="H93" i="10" s="1"/>
  <c r="P391" i="9"/>
  <c r="O391" i="9"/>
  <c r="Q390" i="9"/>
  <c r="P390" i="9"/>
  <c r="O390" i="9"/>
  <c r="Q389" i="9"/>
  <c r="F92" i="10" s="1"/>
  <c r="H92" i="10" s="1"/>
  <c r="P389" i="9"/>
  <c r="O389" i="9"/>
  <c r="Q388" i="9"/>
  <c r="F91" i="10" s="1"/>
  <c r="H91" i="10" s="1"/>
  <c r="P388" i="9"/>
  <c r="O388" i="9"/>
  <c r="Q387" i="9"/>
  <c r="P387" i="9"/>
  <c r="O387" i="9"/>
  <c r="Q386" i="9"/>
  <c r="F90" i="10" s="1"/>
  <c r="H90" i="10" s="1"/>
  <c r="P386" i="9"/>
  <c r="O386" i="9"/>
  <c r="Q385" i="9"/>
  <c r="F89" i="10" s="1"/>
  <c r="H89" i="10" s="1"/>
  <c r="P385" i="9"/>
  <c r="O385" i="9"/>
  <c r="Q384" i="9"/>
  <c r="P384" i="9"/>
  <c r="O384" i="9"/>
  <c r="Q383" i="9"/>
  <c r="P383" i="9"/>
  <c r="O383" i="9"/>
  <c r="Q382" i="9"/>
  <c r="P382" i="9"/>
  <c r="O382" i="9"/>
  <c r="Q381" i="9"/>
  <c r="P381" i="9"/>
  <c r="O381" i="9"/>
  <c r="Q380" i="9"/>
  <c r="P380" i="9"/>
  <c r="O380" i="9"/>
  <c r="Q379" i="9"/>
  <c r="P379" i="9"/>
  <c r="O379" i="9"/>
  <c r="Q378" i="9"/>
  <c r="P378" i="9"/>
  <c r="O378" i="9"/>
  <c r="Q377" i="9"/>
  <c r="F86" i="10" s="1"/>
  <c r="H86" i="10" s="1"/>
  <c r="P377" i="9"/>
  <c r="O377" i="9"/>
  <c r="Q376" i="9"/>
  <c r="P376" i="9"/>
  <c r="O376" i="9"/>
  <c r="Q375" i="9"/>
  <c r="P375" i="9"/>
  <c r="O375" i="9"/>
  <c r="Q374" i="9"/>
  <c r="P374" i="9"/>
  <c r="O374" i="9"/>
  <c r="Q373" i="9"/>
  <c r="P373" i="9"/>
  <c r="O373" i="9"/>
  <c r="Q372" i="9"/>
  <c r="P372" i="9"/>
  <c r="O372" i="9"/>
  <c r="Q371" i="9"/>
  <c r="P371" i="9"/>
  <c r="O371" i="9"/>
  <c r="Q370" i="9"/>
  <c r="P370" i="9"/>
  <c r="O370" i="9"/>
  <c r="Q369" i="9"/>
  <c r="P369" i="9"/>
  <c r="O369" i="9"/>
  <c r="Q368" i="9"/>
  <c r="P368" i="9"/>
  <c r="O368" i="9"/>
  <c r="Q367" i="9"/>
  <c r="P367" i="9"/>
  <c r="O367" i="9"/>
  <c r="Q366" i="9"/>
  <c r="P366" i="9"/>
  <c r="O366" i="9"/>
  <c r="Q365" i="9"/>
  <c r="F85" i="10" s="1"/>
  <c r="H85" i="10" s="1"/>
  <c r="P365" i="9"/>
  <c r="O365" i="9"/>
  <c r="Q364" i="9"/>
  <c r="P364" i="9"/>
  <c r="O364" i="9"/>
  <c r="Q363" i="9"/>
  <c r="P363" i="9"/>
  <c r="O363" i="9"/>
  <c r="Q362" i="9"/>
  <c r="P362" i="9"/>
  <c r="O362" i="9"/>
  <c r="Q361" i="9"/>
  <c r="P361" i="9"/>
  <c r="O361" i="9"/>
  <c r="Q360" i="9"/>
  <c r="P360" i="9"/>
  <c r="O360" i="9"/>
  <c r="Q359" i="9"/>
  <c r="P359" i="9"/>
  <c r="O359" i="9"/>
  <c r="Q358" i="9"/>
  <c r="P358" i="9"/>
  <c r="O358" i="9"/>
  <c r="Q357" i="9"/>
  <c r="P357" i="9"/>
  <c r="O357" i="9"/>
  <c r="Q356" i="9"/>
  <c r="P356" i="9"/>
  <c r="O356" i="9"/>
  <c r="Q355" i="9"/>
  <c r="P355" i="9"/>
  <c r="O355" i="9"/>
  <c r="Q354" i="9"/>
  <c r="P354" i="9"/>
  <c r="O354" i="9"/>
  <c r="Q353" i="9"/>
  <c r="F84" i="10" s="1"/>
  <c r="H84" i="10" s="1"/>
  <c r="P353" i="9"/>
  <c r="O353" i="9"/>
  <c r="Q352" i="9"/>
  <c r="F83" i="10" s="1"/>
  <c r="H83" i="10" s="1"/>
  <c r="P352" i="9"/>
  <c r="O352" i="9"/>
  <c r="Q351" i="9"/>
  <c r="F82" i="10" s="1"/>
  <c r="H82" i="10" s="1"/>
  <c r="P351" i="9"/>
  <c r="O351" i="9"/>
  <c r="Q350" i="9"/>
  <c r="F81" i="10" s="1"/>
  <c r="H81" i="10" s="1"/>
  <c r="P350" i="9"/>
  <c r="O350" i="9"/>
  <c r="Q349" i="9"/>
  <c r="P349" i="9"/>
  <c r="O349" i="9"/>
  <c r="Q348" i="9"/>
  <c r="P348" i="9"/>
  <c r="O348" i="9"/>
  <c r="Q347" i="9"/>
  <c r="P347" i="9"/>
  <c r="O347" i="9"/>
  <c r="Q346" i="9"/>
  <c r="P346" i="9"/>
  <c r="O346" i="9"/>
  <c r="Q345" i="9"/>
  <c r="F80" i="10" s="1"/>
  <c r="H80" i="10" s="1"/>
  <c r="P345" i="9"/>
  <c r="O345" i="9"/>
  <c r="Q344" i="9"/>
  <c r="P344" i="9"/>
  <c r="O344" i="9"/>
  <c r="Q343" i="9"/>
  <c r="P343" i="9"/>
  <c r="O343" i="9"/>
  <c r="Q342" i="9"/>
  <c r="P342" i="9"/>
  <c r="O342" i="9"/>
  <c r="Q341" i="9"/>
  <c r="P341" i="9"/>
  <c r="O341" i="9"/>
  <c r="Q340" i="9"/>
  <c r="P340" i="9"/>
  <c r="O340" i="9"/>
  <c r="Q339" i="9"/>
  <c r="P339" i="9"/>
  <c r="O339" i="9"/>
  <c r="Q338" i="9"/>
  <c r="F78" i="10" s="1"/>
  <c r="H78" i="10" s="1"/>
  <c r="P338" i="9"/>
  <c r="O338" i="9"/>
  <c r="Q337" i="9"/>
  <c r="P337" i="9"/>
  <c r="O337" i="9"/>
  <c r="Q336" i="9"/>
  <c r="P336" i="9"/>
  <c r="O336" i="9"/>
  <c r="Q335" i="9"/>
  <c r="P335" i="9"/>
  <c r="O335" i="9"/>
  <c r="Q334" i="9"/>
  <c r="P334" i="9"/>
  <c r="O334" i="9"/>
  <c r="Q333" i="9"/>
  <c r="F77" i="10" s="1"/>
  <c r="H77" i="10" s="1"/>
  <c r="P333" i="9"/>
  <c r="O333" i="9"/>
  <c r="Q332" i="9"/>
  <c r="P332" i="9"/>
  <c r="O332" i="9"/>
  <c r="Q331" i="9"/>
  <c r="P331" i="9"/>
  <c r="O331" i="9"/>
  <c r="Q330" i="9"/>
  <c r="P330" i="9"/>
  <c r="O330" i="9"/>
  <c r="Q329" i="9"/>
  <c r="P329" i="9"/>
  <c r="O329" i="9"/>
  <c r="Q328" i="9"/>
  <c r="P328" i="9"/>
  <c r="O328" i="9"/>
  <c r="Q327" i="9"/>
  <c r="P327" i="9"/>
  <c r="O327" i="9"/>
  <c r="Q326" i="9"/>
  <c r="P326" i="9"/>
  <c r="O326" i="9"/>
  <c r="Q325" i="9"/>
  <c r="F75" i="10" s="1"/>
  <c r="H75" i="10" s="1"/>
  <c r="P325" i="9"/>
  <c r="O325" i="9"/>
  <c r="Q324" i="9"/>
  <c r="P324" i="9"/>
  <c r="O324" i="9"/>
  <c r="Q323" i="9"/>
  <c r="P323" i="9"/>
  <c r="O323" i="9"/>
  <c r="Q322" i="9"/>
  <c r="P322" i="9"/>
  <c r="O322" i="9"/>
  <c r="Q321" i="9"/>
  <c r="P321" i="9"/>
  <c r="O321" i="9"/>
  <c r="Q320" i="9"/>
  <c r="P320" i="9"/>
  <c r="O320" i="9"/>
  <c r="Q319" i="9"/>
  <c r="P319" i="9"/>
  <c r="O319" i="9"/>
  <c r="Q318" i="9"/>
  <c r="P318" i="9"/>
  <c r="O318" i="9"/>
  <c r="Q317" i="9"/>
  <c r="F74" i="10" s="1"/>
  <c r="H74" i="10" s="1"/>
  <c r="P317" i="9"/>
  <c r="O317" i="9"/>
  <c r="Q316" i="9"/>
  <c r="F73" i="10" s="1"/>
  <c r="H73" i="10" s="1"/>
  <c r="P316" i="9"/>
  <c r="O316" i="9"/>
  <c r="Q315" i="9"/>
  <c r="P315" i="9"/>
  <c r="O315" i="9"/>
  <c r="Q314" i="9"/>
  <c r="P314" i="9"/>
  <c r="O314" i="9"/>
  <c r="Q313" i="9"/>
  <c r="F72" i="10" s="1"/>
  <c r="H72" i="10" s="1"/>
  <c r="P313" i="9"/>
  <c r="O313" i="9"/>
  <c r="Q312" i="9"/>
  <c r="P312" i="9"/>
  <c r="O312" i="9"/>
  <c r="Q311" i="9"/>
  <c r="P311" i="9"/>
  <c r="O311" i="9"/>
  <c r="Q310" i="9"/>
  <c r="P310" i="9"/>
  <c r="O310" i="9"/>
  <c r="Q309" i="9"/>
  <c r="P309" i="9"/>
  <c r="O309" i="9"/>
  <c r="Q308" i="9"/>
  <c r="P308" i="9"/>
  <c r="O308" i="9"/>
  <c r="Q307" i="9"/>
  <c r="P307" i="9"/>
  <c r="O307" i="9"/>
  <c r="Q306" i="9"/>
  <c r="P306" i="9"/>
  <c r="O306" i="9"/>
  <c r="Q305" i="9"/>
  <c r="P305" i="9"/>
  <c r="O305" i="9"/>
  <c r="Q304" i="9"/>
  <c r="P304" i="9"/>
  <c r="O304" i="9"/>
  <c r="Q303" i="9"/>
  <c r="P303" i="9"/>
  <c r="O303" i="9"/>
  <c r="Q302" i="9"/>
  <c r="P302" i="9"/>
  <c r="O302" i="9"/>
  <c r="Q301" i="9"/>
  <c r="P301" i="9"/>
  <c r="O301" i="9"/>
  <c r="Q300" i="9"/>
  <c r="P300" i="9"/>
  <c r="O300" i="9"/>
  <c r="Q299" i="9"/>
  <c r="P299" i="9"/>
  <c r="O299" i="9"/>
  <c r="Q298" i="9"/>
  <c r="P298" i="9"/>
  <c r="O298" i="9"/>
  <c r="Q297" i="9"/>
  <c r="P297" i="9"/>
  <c r="O297" i="9"/>
  <c r="Q296" i="9"/>
  <c r="P296" i="9"/>
  <c r="O296" i="9"/>
  <c r="Q295" i="9"/>
  <c r="P295" i="9"/>
  <c r="O295" i="9"/>
  <c r="Q294" i="9"/>
  <c r="P294" i="9"/>
  <c r="O294" i="9"/>
  <c r="Q293" i="9"/>
  <c r="P293" i="9"/>
  <c r="O293" i="9"/>
  <c r="Q292" i="9"/>
  <c r="P292" i="9"/>
  <c r="O292" i="9"/>
  <c r="Q291" i="9"/>
  <c r="P291" i="9"/>
  <c r="O291" i="9"/>
  <c r="Q290" i="9"/>
  <c r="F68" i="10" s="1"/>
  <c r="H68" i="10" s="1"/>
  <c r="P290" i="9"/>
  <c r="O290" i="9"/>
  <c r="Q289" i="9"/>
  <c r="P289" i="9"/>
  <c r="O289" i="9"/>
  <c r="Q288" i="9"/>
  <c r="P288" i="9"/>
  <c r="O288" i="9"/>
  <c r="Q287" i="9"/>
  <c r="P287" i="9"/>
  <c r="O287" i="9"/>
  <c r="Q286" i="9"/>
  <c r="P286" i="9"/>
  <c r="O286" i="9"/>
  <c r="Q285" i="9"/>
  <c r="P285" i="9"/>
  <c r="O285" i="9"/>
  <c r="Q284" i="9"/>
  <c r="P284" i="9"/>
  <c r="O284" i="9"/>
  <c r="Q283" i="9"/>
  <c r="P283" i="9"/>
  <c r="O283" i="9"/>
  <c r="Q282" i="9"/>
  <c r="P282" i="9"/>
  <c r="O282" i="9"/>
  <c r="Q281" i="9"/>
  <c r="P281" i="9"/>
  <c r="O281" i="9"/>
  <c r="Q280" i="9"/>
  <c r="P280" i="9"/>
  <c r="O280" i="9"/>
  <c r="Q279" i="9"/>
  <c r="P279" i="9"/>
  <c r="O279" i="9"/>
  <c r="Q278" i="9"/>
  <c r="P278" i="9"/>
  <c r="O278" i="9"/>
  <c r="Q277" i="9"/>
  <c r="P277" i="9"/>
  <c r="O277" i="9"/>
  <c r="Q276" i="9"/>
  <c r="P276" i="9"/>
  <c r="O276" i="9"/>
  <c r="Q275" i="9"/>
  <c r="P275" i="9"/>
  <c r="O275" i="9"/>
  <c r="Q274" i="9"/>
  <c r="P274" i="9"/>
  <c r="O274" i="9"/>
  <c r="Q273" i="9"/>
  <c r="P273" i="9"/>
  <c r="O273" i="9"/>
  <c r="Q272" i="9"/>
  <c r="P272" i="9"/>
  <c r="O272" i="9"/>
  <c r="Q271" i="9"/>
  <c r="P271" i="9"/>
  <c r="O271" i="9"/>
  <c r="Q270" i="9"/>
  <c r="P270" i="9"/>
  <c r="O270" i="9"/>
  <c r="Q269" i="9"/>
  <c r="F67" i="10" s="1"/>
  <c r="H67" i="10" s="1"/>
  <c r="P269" i="9"/>
  <c r="O269" i="9"/>
  <c r="Q268" i="9"/>
  <c r="P268" i="9"/>
  <c r="O268" i="9"/>
  <c r="Q267" i="9"/>
  <c r="P267" i="9"/>
  <c r="O267" i="9"/>
  <c r="Q266" i="9"/>
  <c r="F66" i="10" s="1"/>
  <c r="H66" i="10" s="1"/>
  <c r="P266" i="9"/>
  <c r="O266" i="9"/>
  <c r="Q265" i="9"/>
  <c r="P265" i="9"/>
  <c r="O265" i="9"/>
  <c r="Q264" i="9"/>
  <c r="P264" i="9"/>
  <c r="O264" i="9"/>
  <c r="Q263" i="9"/>
  <c r="P263" i="9"/>
  <c r="O263" i="9"/>
  <c r="Q262" i="9"/>
  <c r="P262" i="9"/>
  <c r="O262" i="9"/>
  <c r="Q261" i="9"/>
  <c r="P261" i="9"/>
  <c r="O261" i="9"/>
  <c r="Q260" i="9"/>
  <c r="P260" i="9"/>
  <c r="O260" i="9"/>
  <c r="Q259" i="9"/>
  <c r="P259" i="9"/>
  <c r="O259" i="9"/>
  <c r="Q258" i="9"/>
  <c r="P258" i="9"/>
  <c r="O258" i="9"/>
  <c r="Q257" i="9"/>
  <c r="P257" i="9"/>
  <c r="O257" i="9"/>
  <c r="Q256" i="9"/>
  <c r="P256" i="9"/>
  <c r="O256" i="9"/>
  <c r="Q255" i="9"/>
  <c r="P255" i="9"/>
  <c r="O255" i="9"/>
  <c r="Q254" i="9"/>
  <c r="P254" i="9"/>
  <c r="O254" i="9"/>
  <c r="Q253" i="9"/>
  <c r="F63" i="10" s="1"/>
  <c r="H63" i="10" s="1"/>
  <c r="P253" i="9"/>
  <c r="O253" i="9"/>
  <c r="Q252" i="9"/>
  <c r="P252" i="9"/>
  <c r="O252" i="9"/>
  <c r="Q251" i="9"/>
  <c r="P251" i="9"/>
  <c r="O251" i="9"/>
  <c r="Q250" i="9"/>
  <c r="P250" i="9"/>
  <c r="O250" i="9"/>
  <c r="Q249" i="9"/>
  <c r="P249" i="9"/>
  <c r="O249" i="9"/>
  <c r="Q248" i="9"/>
  <c r="P248" i="9"/>
  <c r="O248" i="9"/>
  <c r="Q247" i="9"/>
  <c r="P247" i="9"/>
  <c r="O247" i="9"/>
  <c r="Q246" i="9"/>
  <c r="P246" i="9"/>
  <c r="O246" i="9"/>
  <c r="Q245" i="9"/>
  <c r="P245" i="9"/>
  <c r="O245" i="9"/>
  <c r="Q244" i="9"/>
  <c r="P244" i="9"/>
  <c r="O244" i="9"/>
  <c r="Q243" i="9"/>
  <c r="P243" i="9"/>
  <c r="O243" i="9"/>
  <c r="Q242" i="9"/>
  <c r="P242" i="9"/>
  <c r="O242" i="9"/>
  <c r="Q241" i="9"/>
  <c r="P241" i="9"/>
  <c r="O241" i="9"/>
  <c r="Q240" i="9"/>
  <c r="P240" i="9"/>
  <c r="O240" i="9"/>
  <c r="Q239" i="9"/>
  <c r="P239" i="9"/>
  <c r="O239" i="9"/>
  <c r="Q238" i="9"/>
  <c r="P238" i="9"/>
  <c r="O238" i="9"/>
  <c r="Q237" i="9"/>
  <c r="F60" i="10" s="1"/>
  <c r="H60" i="10" s="1"/>
  <c r="P237" i="9"/>
  <c r="O237" i="9"/>
  <c r="Q236" i="9"/>
  <c r="P236" i="9"/>
  <c r="O236" i="9"/>
  <c r="Q235" i="9"/>
  <c r="P235" i="9"/>
  <c r="O235" i="9"/>
  <c r="Q234" i="9"/>
  <c r="F59" i="10" s="1"/>
  <c r="H59" i="10" s="1"/>
  <c r="P234" i="9"/>
  <c r="O234" i="9"/>
  <c r="Q233" i="9"/>
  <c r="P233" i="9"/>
  <c r="O233" i="9"/>
  <c r="Q232" i="9"/>
  <c r="P232" i="9"/>
  <c r="O232" i="9"/>
  <c r="Q231" i="9"/>
  <c r="P231" i="9"/>
  <c r="O231" i="9"/>
  <c r="Q230" i="9"/>
  <c r="P230" i="9"/>
  <c r="O230" i="9"/>
  <c r="Q229" i="9"/>
  <c r="P229" i="9"/>
  <c r="O229" i="9"/>
  <c r="Q228" i="9"/>
  <c r="P228" i="9"/>
  <c r="O228" i="9"/>
  <c r="Q227" i="9"/>
  <c r="P227" i="9"/>
  <c r="O227" i="9"/>
  <c r="Q226" i="9"/>
  <c r="P226" i="9"/>
  <c r="O226" i="9"/>
  <c r="Q225" i="9"/>
  <c r="P225" i="9"/>
  <c r="O225" i="9"/>
  <c r="Q224" i="9"/>
  <c r="P224" i="9"/>
  <c r="O224" i="9"/>
  <c r="Q223" i="9"/>
  <c r="P223" i="9"/>
  <c r="O223" i="9"/>
  <c r="Q222" i="9"/>
  <c r="P222" i="9"/>
  <c r="O222" i="9"/>
  <c r="Q221" i="9"/>
  <c r="P221" i="9"/>
  <c r="O221" i="9"/>
  <c r="Q220" i="9"/>
  <c r="P220" i="9"/>
  <c r="O220" i="9"/>
  <c r="Q219" i="9"/>
  <c r="P219" i="9"/>
  <c r="O219" i="9"/>
  <c r="Q218" i="9"/>
  <c r="P218" i="9"/>
  <c r="O218" i="9"/>
  <c r="Q217" i="9"/>
  <c r="P217" i="9"/>
  <c r="O217" i="9"/>
  <c r="Q216" i="9"/>
  <c r="P216" i="9"/>
  <c r="O216" i="9"/>
  <c r="Q215" i="9"/>
  <c r="P215" i="9"/>
  <c r="O215" i="9"/>
  <c r="Q214" i="9"/>
  <c r="P214" i="9"/>
  <c r="O214" i="9"/>
  <c r="Q213" i="9"/>
  <c r="F56" i="10" s="1"/>
  <c r="H56" i="10" s="1"/>
  <c r="P213" i="9"/>
  <c r="O213" i="9"/>
  <c r="Q212" i="9"/>
  <c r="F55" i="10" s="1"/>
  <c r="H55" i="10" s="1"/>
  <c r="P212" i="9"/>
  <c r="O212" i="9"/>
  <c r="Q211" i="9"/>
  <c r="P211" i="9"/>
  <c r="O211" i="9"/>
  <c r="Q210" i="9"/>
  <c r="P210" i="9"/>
  <c r="O210" i="9"/>
  <c r="Q209" i="9"/>
  <c r="F54" i="10" s="1"/>
  <c r="H54" i="10" s="1"/>
  <c r="P209" i="9"/>
  <c r="O209" i="9"/>
  <c r="Q208" i="9"/>
  <c r="P208" i="9"/>
  <c r="O208" i="9"/>
  <c r="Q207" i="9"/>
  <c r="P207" i="9"/>
  <c r="O207" i="9"/>
  <c r="Q206" i="9"/>
  <c r="P206" i="9"/>
  <c r="O206" i="9"/>
  <c r="Q205" i="9"/>
  <c r="P205" i="9"/>
  <c r="O205" i="9"/>
  <c r="Q204" i="9"/>
  <c r="P204" i="9"/>
  <c r="O204" i="9"/>
  <c r="Q203" i="9"/>
  <c r="P203" i="9"/>
  <c r="O203" i="9"/>
  <c r="Q202" i="9"/>
  <c r="F52" i="10" s="1"/>
  <c r="H52" i="10" s="1"/>
  <c r="P202" i="9"/>
  <c r="O202" i="9"/>
  <c r="Q201" i="9"/>
  <c r="P201" i="9"/>
  <c r="O201" i="9"/>
  <c r="Q200" i="9"/>
  <c r="P200" i="9"/>
  <c r="O200" i="9"/>
  <c r="Q199" i="9"/>
  <c r="P199" i="9"/>
  <c r="O199" i="9"/>
  <c r="Q198" i="9"/>
  <c r="P198" i="9"/>
  <c r="O198" i="9"/>
  <c r="Q197" i="9"/>
  <c r="P197" i="9"/>
  <c r="O197" i="9"/>
  <c r="Q196" i="9"/>
  <c r="P196" i="9"/>
  <c r="O196" i="9"/>
  <c r="Q195" i="9"/>
  <c r="P195" i="9"/>
  <c r="O195" i="9"/>
  <c r="Q194" i="9"/>
  <c r="P194" i="9"/>
  <c r="O194" i="9"/>
  <c r="Q193" i="9"/>
  <c r="P193" i="9"/>
  <c r="O193" i="9"/>
  <c r="Q192" i="9"/>
  <c r="P192" i="9"/>
  <c r="O192" i="9"/>
  <c r="Q191" i="9"/>
  <c r="P191" i="9"/>
  <c r="O191" i="9"/>
  <c r="Q190" i="9"/>
  <c r="P190" i="9"/>
  <c r="O190" i="9"/>
  <c r="Q189" i="9"/>
  <c r="P189" i="9"/>
  <c r="O189" i="9"/>
  <c r="Q188" i="9"/>
  <c r="P188" i="9"/>
  <c r="O188" i="9"/>
  <c r="Q187" i="9"/>
  <c r="P187" i="9"/>
  <c r="O187" i="9"/>
  <c r="Q186" i="9"/>
  <c r="P186" i="9"/>
  <c r="O186" i="9"/>
  <c r="Q185" i="9"/>
  <c r="P185" i="9"/>
  <c r="O185" i="9"/>
  <c r="Q184" i="9"/>
  <c r="P184" i="9"/>
  <c r="O184" i="9"/>
  <c r="Q183" i="9"/>
  <c r="P183" i="9"/>
  <c r="O183" i="9"/>
  <c r="Q182" i="9"/>
  <c r="P182" i="9"/>
  <c r="O182" i="9"/>
  <c r="Q181" i="9"/>
  <c r="P181" i="9"/>
  <c r="O181" i="9"/>
  <c r="Q180" i="9"/>
  <c r="P180" i="9"/>
  <c r="O180" i="9"/>
  <c r="Q179" i="9"/>
  <c r="P179" i="9"/>
  <c r="O179" i="9"/>
  <c r="Q178" i="9"/>
  <c r="P178" i="9"/>
  <c r="O178" i="9"/>
  <c r="Q177" i="9"/>
  <c r="F47" i="10" s="1"/>
  <c r="H47" i="10" s="1"/>
  <c r="P177" i="9"/>
  <c r="O177" i="9"/>
  <c r="Q176" i="9"/>
  <c r="F46" i="10" s="1"/>
  <c r="H46" i="10" s="1"/>
  <c r="P176" i="9"/>
  <c r="O176" i="9"/>
  <c r="Q175" i="9"/>
  <c r="P175" i="9"/>
  <c r="O175" i="9"/>
  <c r="Q174" i="9"/>
  <c r="P174" i="9"/>
  <c r="O174" i="9"/>
  <c r="Q173" i="9"/>
  <c r="F45" i="10" s="1"/>
  <c r="H45" i="10" s="1"/>
  <c r="P173" i="9"/>
  <c r="O173" i="9"/>
  <c r="Q172" i="9"/>
  <c r="P172" i="9"/>
  <c r="O172" i="9"/>
  <c r="Q171" i="9"/>
  <c r="P171" i="9"/>
  <c r="O171" i="9"/>
  <c r="Q170" i="9"/>
  <c r="F44" i="10" s="1"/>
  <c r="H44" i="10" s="1"/>
  <c r="P170" i="9"/>
  <c r="O170" i="9"/>
  <c r="Q169" i="9"/>
  <c r="P169" i="9"/>
  <c r="O169" i="9"/>
  <c r="Q168" i="9"/>
  <c r="P168" i="9"/>
  <c r="O168" i="9"/>
  <c r="Q167" i="9"/>
  <c r="P167" i="9"/>
  <c r="O167" i="9"/>
  <c r="Q166" i="9"/>
  <c r="P166" i="9"/>
  <c r="O166" i="9"/>
  <c r="Q165" i="9"/>
  <c r="P165" i="9"/>
  <c r="O165" i="9"/>
  <c r="Q164" i="9"/>
  <c r="P164" i="9"/>
  <c r="O164" i="9"/>
  <c r="Q163" i="9"/>
  <c r="P163" i="9"/>
  <c r="O163" i="9"/>
  <c r="Q162" i="9"/>
  <c r="P162" i="9"/>
  <c r="O162" i="9"/>
  <c r="Q161" i="9"/>
  <c r="P161" i="9"/>
  <c r="O161" i="9"/>
  <c r="Q160" i="9"/>
  <c r="P160" i="9"/>
  <c r="O160" i="9"/>
  <c r="Q159" i="9"/>
  <c r="P159" i="9"/>
  <c r="O159" i="9"/>
  <c r="Q158" i="9"/>
  <c r="P158" i="9"/>
  <c r="O158" i="9"/>
  <c r="Q157" i="9"/>
  <c r="P157" i="9"/>
  <c r="O157" i="9"/>
  <c r="Q156" i="9"/>
  <c r="P156" i="9"/>
  <c r="O156" i="9"/>
  <c r="Q155" i="9"/>
  <c r="P155" i="9"/>
  <c r="O155" i="9"/>
  <c r="Q154" i="9"/>
  <c r="P154" i="9"/>
  <c r="O154" i="9"/>
  <c r="Q153" i="9"/>
  <c r="F41" i="10" s="1"/>
  <c r="H41" i="10" s="1"/>
  <c r="P153" i="9"/>
  <c r="O153" i="9"/>
  <c r="Q152" i="9"/>
  <c r="P152" i="9"/>
  <c r="O152" i="9"/>
  <c r="Q151" i="9"/>
  <c r="P151" i="9"/>
  <c r="O151" i="9"/>
  <c r="Q150" i="9"/>
  <c r="F40" i="10" s="1"/>
  <c r="H40" i="10" s="1"/>
  <c r="P150" i="9"/>
  <c r="O150" i="9"/>
  <c r="Q149" i="9"/>
  <c r="P149" i="9"/>
  <c r="O149" i="9"/>
  <c r="Q148" i="9"/>
  <c r="P148" i="9"/>
  <c r="O148" i="9"/>
  <c r="Q147" i="9"/>
  <c r="P147" i="9"/>
  <c r="O147" i="9"/>
  <c r="Q146" i="9"/>
  <c r="P146" i="9"/>
  <c r="O146" i="9"/>
  <c r="Q145" i="9"/>
  <c r="P145" i="9"/>
  <c r="O145" i="9"/>
  <c r="Q144" i="9"/>
  <c r="P144" i="9"/>
  <c r="O144" i="9"/>
  <c r="Q143" i="9"/>
  <c r="P143" i="9"/>
  <c r="O143" i="9"/>
  <c r="Q142" i="9"/>
  <c r="P142" i="9"/>
  <c r="O142" i="9"/>
  <c r="Q141" i="9"/>
  <c r="P141" i="9"/>
  <c r="O141" i="9"/>
  <c r="Q140" i="9"/>
  <c r="P140" i="9"/>
  <c r="O140" i="9"/>
  <c r="Q139" i="9"/>
  <c r="P139" i="9"/>
  <c r="O139" i="9"/>
  <c r="Q138" i="9"/>
  <c r="P138" i="9"/>
  <c r="O138" i="9"/>
  <c r="Q137" i="9"/>
  <c r="F38" i="10" s="1"/>
  <c r="H38" i="10" s="1"/>
  <c r="P137" i="9"/>
  <c r="O137" i="9"/>
  <c r="Q136" i="9"/>
  <c r="F37" i="10" s="1"/>
  <c r="H37" i="10" s="1"/>
  <c r="P136" i="9"/>
  <c r="O136" i="9"/>
  <c r="Q135" i="9"/>
  <c r="P135" i="9"/>
  <c r="O135" i="9"/>
  <c r="Q134" i="9"/>
  <c r="P134" i="9"/>
  <c r="O134" i="9"/>
  <c r="Q133" i="9"/>
  <c r="P133" i="9"/>
  <c r="O133" i="9"/>
  <c r="Q132" i="9"/>
  <c r="P132" i="9"/>
  <c r="O132" i="9"/>
  <c r="Q131" i="9"/>
  <c r="P131" i="9"/>
  <c r="O131" i="9"/>
  <c r="Q130" i="9"/>
  <c r="F35" i="10" s="1"/>
  <c r="H35" i="10" s="1"/>
  <c r="P130" i="9"/>
  <c r="O130" i="9"/>
  <c r="Q129" i="9"/>
  <c r="P129" i="9"/>
  <c r="O129" i="9"/>
  <c r="Q128" i="9"/>
  <c r="P128" i="9"/>
  <c r="O128" i="9"/>
  <c r="Q127" i="9"/>
  <c r="P127" i="9"/>
  <c r="O127" i="9"/>
  <c r="Q126" i="9"/>
  <c r="P126" i="9"/>
  <c r="O126" i="9"/>
  <c r="Q125" i="9"/>
  <c r="P125" i="9"/>
  <c r="O125" i="9"/>
  <c r="Q124" i="9"/>
  <c r="P124" i="9"/>
  <c r="O124" i="9"/>
  <c r="Q123" i="9"/>
  <c r="P123" i="9"/>
  <c r="O123" i="9"/>
  <c r="Q122" i="9"/>
  <c r="P122" i="9"/>
  <c r="O122" i="9"/>
  <c r="Q121" i="9"/>
  <c r="F33" i="10" s="1"/>
  <c r="H33" i="10" s="1"/>
  <c r="P121" i="9"/>
  <c r="O121" i="9"/>
  <c r="Q120" i="9"/>
  <c r="F32" i="10" s="1"/>
  <c r="H32" i="10" s="1"/>
  <c r="P120" i="9"/>
  <c r="O120" i="9"/>
  <c r="Q119" i="9"/>
  <c r="F31" i="10" s="1"/>
  <c r="H31" i="10" s="1"/>
  <c r="P119" i="9"/>
  <c r="O119" i="9"/>
  <c r="Q118" i="9"/>
  <c r="P118" i="9"/>
  <c r="O118" i="9"/>
  <c r="Q117" i="9"/>
  <c r="P117" i="9"/>
  <c r="O117" i="9"/>
  <c r="Q116" i="9"/>
  <c r="P116" i="9"/>
  <c r="O116" i="9"/>
  <c r="Q115" i="9"/>
  <c r="P115" i="9"/>
  <c r="O115" i="9"/>
  <c r="Q114" i="9"/>
  <c r="F29" i="10" s="1"/>
  <c r="H29" i="10" s="1"/>
  <c r="P114" i="9"/>
  <c r="O114" i="9"/>
  <c r="Q113" i="9"/>
  <c r="P113" i="9"/>
  <c r="O113" i="9"/>
  <c r="Q112" i="9"/>
  <c r="P112" i="9"/>
  <c r="O112" i="9"/>
  <c r="Q111" i="9"/>
  <c r="P111" i="9"/>
  <c r="O111" i="9"/>
  <c r="Q110" i="9"/>
  <c r="P110" i="9"/>
  <c r="O110" i="9"/>
  <c r="Q109" i="9"/>
  <c r="P109" i="9"/>
  <c r="O109" i="9"/>
  <c r="Q108" i="9"/>
  <c r="P108" i="9"/>
  <c r="O108" i="9"/>
  <c r="Q107" i="9"/>
  <c r="P107" i="9"/>
  <c r="O107" i="9"/>
  <c r="Q106" i="9"/>
  <c r="P106" i="9"/>
  <c r="O106" i="9"/>
  <c r="Q105" i="9"/>
  <c r="P105" i="9"/>
  <c r="O105" i="9"/>
  <c r="Q104" i="9"/>
  <c r="P104" i="9"/>
  <c r="O104" i="9"/>
  <c r="Q103" i="9"/>
  <c r="P103" i="9"/>
  <c r="O103" i="9"/>
  <c r="Q102" i="9"/>
  <c r="P102" i="9"/>
  <c r="O102" i="9"/>
  <c r="Q101" i="9"/>
  <c r="P101" i="9"/>
  <c r="O101" i="9"/>
  <c r="Q100" i="9"/>
  <c r="P100" i="9"/>
  <c r="O100" i="9"/>
  <c r="Q99" i="9"/>
  <c r="P99" i="9"/>
  <c r="O99" i="9"/>
  <c r="Q98" i="9"/>
  <c r="P98" i="9"/>
  <c r="O98" i="9"/>
  <c r="Q97" i="9"/>
  <c r="P97" i="9"/>
  <c r="O97" i="9"/>
  <c r="Q96" i="9"/>
  <c r="P96" i="9"/>
  <c r="O96" i="9"/>
  <c r="Q95" i="9"/>
  <c r="P95" i="9"/>
  <c r="O95" i="9"/>
  <c r="Q94" i="9"/>
  <c r="P94" i="9"/>
  <c r="O94" i="9"/>
  <c r="Q93" i="9"/>
  <c r="P93" i="9"/>
  <c r="O93" i="9"/>
  <c r="Q92" i="9"/>
  <c r="P92" i="9"/>
  <c r="O92" i="9"/>
  <c r="Q91" i="9"/>
  <c r="P91" i="9"/>
  <c r="O91" i="9"/>
  <c r="Q90" i="9"/>
  <c r="P90" i="9"/>
  <c r="O90" i="9"/>
  <c r="Q89" i="9"/>
  <c r="F26" i="10" s="1"/>
  <c r="H26" i="10" s="1"/>
  <c r="P89" i="9"/>
  <c r="O89" i="9"/>
  <c r="Q88" i="9"/>
  <c r="P88" i="9"/>
  <c r="O88" i="9"/>
  <c r="Q87" i="9"/>
  <c r="P87" i="9"/>
  <c r="O87" i="9"/>
  <c r="Q86" i="9"/>
  <c r="P86" i="9"/>
  <c r="O86" i="9"/>
  <c r="Q85" i="9"/>
  <c r="P85" i="9"/>
  <c r="O85" i="9"/>
  <c r="Q84" i="9"/>
  <c r="P84" i="9"/>
  <c r="O84" i="9"/>
  <c r="Q83" i="9"/>
  <c r="P83" i="9"/>
  <c r="O83" i="9"/>
  <c r="Q82" i="9"/>
  <c r="P82" i="9"/>
  <c r="O82" i="9"/>
  <c r="Q81" i="9"/>
  <c r="P81" i="9"/>
  <c r="O81" i="9"/>
  <c r="Q80" i="9"/>
  <c r="P80" i="9"/>
  <c r="O80" i="9"/>
  <c r="Q79" i="9"/>
  <c r="F24" i="10" s="1"/>
  <c r="H24" i="10" s="1"/>
  <c r="P79" i="9"/>
  <c r="O79" i="9"/>
  <c r="Q78" i="9"/>
  <c r="P78" i="9"/>
  <c r="O78" i="9"/>
  <c r="Q77" i="9"/>
  <c r="P77" i="9"/>
  <c r="O77" i="9"/>
  <c r="Q76" i="9"/>
  <c r="P76" i="9"/>
  <c r="O76" i="9"/>
  <c r="Q75" i="9"/>
  <c r="F22" i="10" s="1"/>
  <c r="H22" i="10" s="1"/>
  <c r="P75" i="9"/>
  <c r="O75" i="9"/>
  <c r="Q74" i="9"/>
  <c r="F21" i="10" s="1"/>
  <c r="H21" i="10" s="1"/>
  <c r="P74" i="9"/>
  <c r="O74" i="9"/>
  <c r="Q73" i="9"/>
  <c r="F20" i="10" s="1"/>
  <c r="H20" i="10" s="1"/>
  <c r="P73" i="9"/>
  <c r="O73" i="9"/>
  <c r="Q72" i="9"/>
  <c r="P72" i="9"/>
  <c r="O72" i="9"/>
  <c r="Q71" i="9"/>
  <c r="P71" i="9"/>
  <c r="O71" i="9"/>
  <c r="Q70" i="9"/>
  <c r="P70" i="9"/>
  <c r="O70" i="9"/>
  <c r="Q69" i="9"/>
  <c r="F19" i="10" s="1"/>
  <c r="H19" i="10" s="1"/>
  <c r="P69" i="9"/>
  <c r="O69" i="9"/>
  <c r="Q68" i="9"/>
  <c r="P68" i="9"/>
  <c r="O68" i="9"/>
  <c r="Q67" i="9"/>
  <c r="P67" i="9"/>
  <c r="O67" i="9"/>
  <c r="Q66" i="9"/>
  <c r="P66" i="9"/>
  <c r="O66" i="9"/>
  <c r="Q65" i="9"/>
  <c r="P65" i="9"/>
  <c r="O65" i="9"/>
  <c r="Q64" i="9"/>
  <c r="P64" i="9"/>
  <c r="O64" i="9"/>
  <c r="Q63" i="9"/>
  <c r="P63" i="9"/>
  <c r="O63" i="9"/>
  <c r="Q62" i="9"/>
  <c r="F17" i="10" s="1"/>
  <c r="H17" i="10" s="1"/>
  <c r="P62" i="9"/>
  <c r="O62" i="9"/>
  <c r="Q61" i="9"/>
  <c r="F16" i="10" s="1"/>
  <c r="H16" i="10" s="1"/>
  <c r="P61" i="9"/>
  <c r="O61" i="9"/>
  <c r="Q60" i="9"/>
  <c r="P60" i="9"/>
  <c r="O60" i="9"/>
  <c r="Q59" i="9"/>
  <c r="P59" i="9"/>
  <c r="O59" i="9"/>
  <c r="Q58" i="9"/>
  <c r="P58" i="9"/>
  <c r="O58" i="9"/>
  <c r="Q57" i="9"/>
  <c r="P57" i="9"/>
  <c r="O57" i="9"/>
  <c r="Q56" i="9"/>
  <c r="P56" i="9"/>
  <c r="O56" i="9"/>
  <c r="Q55" i="9"/>
  <c r="P55" i="9"/>
  <c r="O55" i="9"/>
  <c r="Q54" i="9"/>
  <c r="P54" i="9"/>
  <c r="O54" i="9"/>
  <c r="Q53" i="9"/>
  <c r="F14" i="10" s="1"/>
  <c r="H14" i="10" s="1"/>
  <c r="P53" i="9"/>
  <c r="O53" i="9"/>
  <c r="Q52" i="9"/>
  <c r="F13" i="10" s="1"/>
  <c r="H13" i="10" s="1"/>
  <c r="P52" i="9"/>
  <c r="O52" i="9"/>
  <c r="Q51" i="9"/>
  <c r="P51" i="9"/>
  <c r="O51" i="9"/>
  <c r="Q50" i="9"/>
  <c r="P50" i="9"/>
  <c r="O50" i="9"/>
  <c r="Q49" i="9"/>
  <c r="P49" i="9"/>
  <c r="O49" i="9"/>
  <c r="Q48" i="9"/>
  <c r="P48" i="9"/>
  <c r="O48" i="9"/>
  <c r="Q47" i="9"/>
  <c r="P47" i="9"/>
  <c r="O47" i="9"/>
  <c r="Q46" i="9"/>
  <c r="P46" i="9"/>
  <c r="O46" i="9"/>
  <c r="Q45" i="9"/>
  <c r="P45" i="9"/>
  <c r="O45" i="9"/>
  <c r="Q44" i="9"/>
  <c r="P44" i="9"/>
  <c r="O44" i="9"/>
  <c r="Q43" i="9"/>
  <c r="P43" i="9"/>
  <c r="O43" i="9"/>
  <c r="Q42" i="9"/>
  <c r="P42" i="9"/>
  <c r="O42" i="9"/>
  <c r="Q41" i="9"/>
  <c r="F12" i="10" s="1"/>
  <c r="H12" i="10" s="1"/>
  <c r="P41" i="9"/>
  <c r="O41" i="9"/>
  <c r="Q40" i="9"/>
  <c r="P40" i="9"/>
  <c r="O40" i="9"/>
  <c r="Q39" i="9"/>
  <c r="P39" i="9"/>
  <c r="O39" i="9"/>
  <c r="Q38" i="9"/>
  <c r="F10" i="10" s="1"/>
  <c r="H10" i="10" s="1"/>
  <c r="P38" i="9"/>
  <c r="O38" i="9"/>
  <c r="Q37" i="9"/>
  <c r="P37" i="9"/>
  <c r="O37" i="9"/>
  <c r="Q36" i="9"/>
  <c r="P36" i="9"/>
  <c r="O36" i="9"/>
  <c r="Q35" i="9"/>
  <c r="P35" i="9"/>
  <c r="O35" i="9"/>
  <c r="Q34" i="9"/>
  <c r="P34" i="9"/>
  <c r="O34" i="9"/>
  <c r="Q33" i="9"/>
  <c r="P33" i="9"/>
  <c r="O33" i="9"/>
  <c r="Q32" i="9"/>
  <c r="P32" i="9"/>
  <c r="O32" i="9"/>
  <c r="Q31" i="9"/>
  <c r="F8" i="10" s="1"/>
  <c r="H8" i="10" s="1"/>
  <c r="P31" i="9"/>
  <c r="O31" i="9"/>
  <c r="Q30" i="9"/>
  <c r="F7" i="10" s="1"/>
  <c r="H7" i="10" s="1"/>
  <c r="P30" i="9"/>
  <c r="O30" i="9"/>
  <c r="Q29" i="9"/>
  <c r="F6" i="10" s="1"/>
  <c r="H6" i="10" s="1"/>
  <c r="P29" i="9"/>
  <c r="O29" i="9"/>
  <c r="Q28" i="9"/>
  <c r="P28" i="9"/>
  <c r="O28" i="9"/>
  <c r="Q27" i="9"/>
  <c r="P27" i="9"/>
  <c r="O27" i="9"/>
  <c r="Q26" i="9"/>
  <c r="F5" i="10" s="1"/>
  <c r="H5" i="10" s="1"/>
  <c r="P26" i="9"/>
  <c r="O26" i="9"/>
  <c r="Q25" i="9"/>
  <c r="P25" i="9"/>
  <c r="O25" i="9"/>
  <c r="Q24" i="9"/>
  <c r="P24" i="9"/>
  <c r="O24" i="9"/>
  <c r="Q23" i="9"/>
  <c r="P23" i="9"/>
  <c r="O23" i="9"/>
  <c r="Q22" i="9"/>
  <c r="P22" i="9"/>
  <c r="O22" i="9"/>
  <c r="Q21" i="9"/>
  <c r="P21" i="9"/>
  <c r="O21" i="9"/>
  <c r="Q20" i="9"/>
  <c r="P20" i="9"/>
  <c r="O20" i="9"/>
  <c r="Q19" i="9"/>
  <c r="P19" i="9"/>
  <c r="O19" i="9"/>
  <c r="Q18" i="9"/>
  <c r="P18" i="9"/>
  <c r="O18" i="9"/>
  <c r="Q17" i="9"/>
  <c r="P17" i="9"/>
  <c r="O17" i="9"/>
  <c r="Q16" i="9"/>
  <c r="P16" i="9"/>
  <c r="O16" i="9"/>
  <c r="Q15" i="9"/>
  <c r="P15" i="9"/>
  <c r="O15" i="9"/>
  <c r="Q14" i="9"/>
  <c r="P14" i="9"/>
  <c r="O14" i="9"/>
  <c r="Q13" i="9"/>
  <c r="P13" i="9"/>
  <c r="O13" i="9"/>
  <c r="Q12" i="9"/>
  <c r="P12" i="9"/>
  <c r="O12" i="9"/>
  <c r="Q11" i="9"/>
  <c r="P11" i="9"/>
  <c r="O11" i="9"/>
  <c r="Q10" i="9"/>
  <c r="P10" i="9"/>
  <c r="O10" i="9"/>
  <c r="Q9" i="9"/>
  <c r="P9" i="9"/>
  <c r="O9" i="9"/>
  <c r="Q8" i="9"/>
  <c r="P8" i="9"/>
  <c r="O8" i="9"/>
  <c r="Q7" i="9"/>
  <c r="P7" i="9"/>
  <c r="O7" i="9"/>
  <c r="Q6" i="9"/>
  <c r="P6" i="9"/>
  <c r="O6" i="9"/>
  <c r="Q5" i="9"/>
  <c r="P5" i="9"/>
  <c r="O5" i="9"/>
  <c r="Q4" i="9"/>
  <c r="P4" i="9"/>
  <c r="O4" i="9"/>
  <c r="Q3" i="9"/>
  <c r="P3" i="9"/>
  <c r="O3" i="9"/>
  <c r="Q2" i="9"/>
  <c r="P2" i="9"/>
  <c r="O2" i="9"/>
  <c r="L8217" i="8"/>
  <c r="K8217" i="8"/>
  <c r="J8217" i="8"/>
  <c r="I8217" i="8"/>
  <c r="G8217" i="8"/>
  <c r="F8217" i="8"/>
  <c r="E8217" i="8"/>
  <c r="H8217" i="8" s="1"/>
  <c r="K8216" i="8"/>
  <c r="L8216" i="8" s="1"/>
  <c r="J8216" i="8"/>
  <c r="I8216" i="8"/>
  <c r="H8216" i="8"/>
  <c r="G8216" i="8"/>
  <c r="F8216" i="8"/>
  <c r="E8216" i="8"/>
  <c r="L8215" i="8"/>
  <c r="K8215" i="8"/>
  <c r="J8215" i="8"/>
  <c r="I8215" i="8"/>
  <c r="G8215" i="8"/>
  <c r="F8215" i="8"/>
  <c r="E8215" i="8"/>
  <c r="H8215" i="8" s="1"/>
  <c r="K8214" i="8"/>
  <c r="L8214" i="8" s="1"/>
  <c r="J8214" i="8"/>
  <c r="I8214" i="8"/>
  <c r="G8214" i="8"/>
  <c r="F8214" i="8"/>
  <c r="E8214" i="8"/>
  <c r="H8214" i="8" s="1"/>
  <c r="K8213" i="8"/>
  <c r="L8213" i="8" s="1"/>
  <c r="J8213" i="8"/>
  <c r="I8213" i="8"/>
  <c r="G8213" i="8"/>
  <c r="F8213" i="8"/>
  <c r="E8213" i="8"/>
  <c r="H8213" i="8" s="1"/>
  <c r="K8212" i="8"/>
  <c r="L8212" i="8" s="1"/>
  <c r="J8212" i="8"/>
  <c r="I8212" i="8"/>
  <c r="G8212" i="8"/>
  <c r="F8212" i="8"/>
  <c r="E8212" i="8"/>
  <c r="H8212" i="8" s="1"/>
  <c r="K8211" i="8"/>
  <c r="L8211" i="8" s="1"/>
  <c r="J8211" i="8"/>
  <c r="I8211" i="8"/>
  <c r="H8211" i="8"/>
  <c r="G8211" i="8"/>
  <c r="F8211" i="8"/>
  <c r="E8211" i="8"/>
  <c r="K8210" i="8"/>
  <c r="L8210" i="8" s="1"/>
  <c r="J8210" i="8"/>
  <c r="I8210" i="8"/>
  <c r="H8210" i="8"/>
  <c r="G8210" i="8"/>
  <c r="F8210" i="8"/>
  <c r="E8210" i="8"/>
  <c r="K8209" i="8"/>
  <c r="L8209" i="8" s="1"/>
  <c r="J8209" i="8"/>
  <c r="I8209" i="8"/>
  <c r="G8209" i="8"/>
  <c r="F8209" i="8"/>
  <c r="E8209" i="8"/>
  <c r="H8209" i="8" s="1"/>
  <c r="L8208" i="8"/>
  <c r="K8208" i="8"/>
  <c r="J8208" i="8"/>
  <c r="I8208" i="8"/>
  <c r="G8208" i="8"/>
  <c r="F8208" i="8"/>
  <c r="E8208" i="8"/>
  <c r="H8208" i="8" s="1"/>
  <c r="K8207" i="8"/>
  <c r="L8207" i="8" s="1"/>
  <c r="J8207" i="8"/>
  <c r="I8207" i="8"/>
  <c r="G8207" i="8"/>
  <c r="F8207" i="8"/>
  <c r="E8207" i="8"/>
  <c r="H8207" i="8" s="1"/>
  <c r="L8206" i="8"/>
  <c r="K8206" i="8"/>
  <c r="J8206" i="8"/>
  <c r="I8206" i="8"/>
  <c r="G8206" i="8"/>
  <c r="F8206" i="8"/>
  <c r="E8206" i="8"/>
  <c r="H8206" i="8" s="1"/>
  <c r="K8205" i="8"/>
  <c r="L8205" i="8" s="1"/>
  <c r="J8205" i="8"/>
  <c r="I8205" i="8"/>
  <c r="G8205" i="8"/>
  <c r="F8205" i="8"/>
  <c r="E8205" i="8"/>
  <c r="H8205" i="8" s="1"/>
  <c r="K8204" i="8"/>
  <c r="L8204" i="8" s="1"/>
  <c r="J8204" i="8"/>
  <c r="I8204" i="8"/>
  <c r="G8204" i="8"/>
  <c r="F8204" i="8"/>
  <c r="E8204" i="8"/>
  <c r="H8204" i="8" s="1"/>
  <c r="K8203" i="8"/>
  <c r="L8203" i="8" s="1"/>
  <c r="J8203" i="8"/>
  <c r="I8203" i="8"/>
  <c r="G8203" i="8"/>
  <c r="F8203" i="8"/>
  <c r="E8203" i="8"/>
  <c r="H8203" i="8" s="1"/>
  <c r="K8202" i="8"/>
  <c r="L8202" i="8" s="1"/>
  <c r="J8202" i="8"/>
  <c r="I8202" i="8"/>
  <c r="G8202" i="8"/>
  <c r="F8202" i="8"/>
  <c r="E8202" i="8"/>
  <c r="H8202" i="8" s="1"/>
  <c r="K8201" i="8"/>
  <c r="L8201" i="8" s="1"/>
  <c r="J8201" i="8"/>
  <c r="I8201" i="8"/>
  <c r="H8201" i="8"/>
  <c r="G8201" i="8"/>
  <c r="F8201" i="8"/>
  <c r="E8201" i="8"/>
  <c r="K8200" i="8"/>
  <c r="L8200" i="8" s="1"/>
  <c r="J8200" i="8"/>
  <c r="I8200" i="8"/>
  <c r="G8200" i="8"/>
  <c r="F8200" i="8"/>
  <c r="E8200" i="8"/>
  <c r="H8200" i="8" s="1"/>
  <c r="L8199" i="8"/>
  <c r="K8199" i="8"/>
  <c r="J8199" i="8"/>
  <c r="I8199" i="8"/>
  <c r="G8199" i="8"/>
  <c r="F8199" i="8"/>
  <c r="E8199" i="8"/>
  <c r="H8199" i="8" s="1"/>
  <c r="K8198" i="8"/>
  <c r="L8198" i="8" s="1"/>
  <c r="J8198" i="8"/>
  <c r="I8198" i="8"/>
  <c r="H8198" i="8"/>
  <c r="G8198" i="8"/>
  <c r="F8198" i="8"/>
  <c r="E8198" i="8"/>
  <c r="L8197" i="8"/>
  <c r="K8197" i="8"/>
  <c r="J8197" i="8"/>
  <c r="I8197" i="8"/>
  <c r="G8197" i="8"/>
  <c r="F8197" i="8"/>
  <c r="E8197" i="8"/>
  <c r="H8197" i="8" s="1"/>
  <c r="K8196" i="8"/>
  <c r="L8196" i="8" s="1"/>
  <c r="J8196" i="8"/>
  <c r="I8196" i="8"/>
  <c r="G8196" i="8"/>
  <c r="F8196" i="8"/>
  <c r="E8196" i="8"/>
  <c r="H8196" i="8" s="1"/>
  <c r="K8195" i="8"/>
  <c r="L8195" i="8" s="1"/>
  <c r="J8195" i="8"/>
  <c r="I8195" i="8"/>
  <c r="G8195" i="8"/>
  <c r="F8195" i="8"/>
  <c r="E8195" i="8"/>
  <c r="H8195" i="8" s="1"/>
  <c r="L8194" i="8"/>
  <c r="K8194" i="8"/>
  <c r="J8194" i="8"/>
  <c r="I8194" i="8"/>
  <c r="G8194" i="8"/>
  <c r="F8194" i="8"/>
  <c r="E8194" i="8"/>
  <c r="H8194" i="8" s="1"/>
  <c r="K8193" i="8"/>
  <c r="L8193" i="8" s="1"/>
  <c r="J8193" i="8"/>
  <c r="I8193" i="8"/>
  <c r="G8193" i="8"/>
  <c r="F8193" i="8"/>
  <c r="E8193" i="8"/>
  <c r="H8193" i="8" s="1"/>
  <c r="K8192" i="8"/>
  <c r="L8192" i="8" s="1"/>
  <c r="J8192" i="8"/>
  <c r="I8192" i="8"/>
  <c r="H8192" i="8"/>
  <c r="G8192" i="8"/>
  <c r="F8192" i="8"/>
  <c r="E8192" i="8"/>
  <c r="K8191" i="8"/>
  <c r="L8191" i="8" s="1"/>
  <c r="J8191" i="8"/>
  <c r="I8191" i="8"/>
  <c r="G8191" i="8"/>
  <c r="F8191" i="8"/>
  <c r="E8191" i="8"/>
  <c r="H8191" i="8" s="1"/>
  <c r="L8190" i="8"/>
  <c r="K8190" i="8"/>
  <c r="J8190" i="8"/>
  <c r="I8190" i="8"/>
  <c r="G8190" i="8"/>
  <c r="F8190" i="8"/>
  <c r="E8190" i="8"/>
  <c r="H8190" i="8" s="1"/>
  <c r="K8189" i="8"/>
  <c r="L8189" i="8" s="1"/>
  <c r="J8189" i="8"/>
  <c r="I8189" i="8"/>
  <c r="G8189" i="8"/>
  <c r="F8189" i="8"/>
  <c r="E8189" i="8"/>
  <c r="H8189" i="8" s="1"/>
  <c r="L8188" i="8"/>
  <c r="K8188" i="8"/>
  <c r="J8188" i="8"/>
  <c r="I8188" i="8"/>
  <c r="G8188" i="8"/>
  <c r="F8188" i="8"/>
  <c r="E8188" i="8"/>
  <c r="H8188" i="8" s="1"/>
  <c r="K8187" i="8"/>
  <c r="L8187" i="8" s="1"/>
  <c r="J8187" i="8"/>
  <c r="I8187" i="8"/>
  <c r="G8187" i="8"/>
  <c r="F8187" i="8"/>
  <c r="E8187" i="8"/>
  <c r="H8187" i="8" s="1"/>
  <c r="K8186" i="8"/>
  <c r="L8186" i="8" s="1"/>
  <c r="J8186" i="8"/>
  <c r="I8186" i="8"/>
  <c r="G8186" i="8"/>
  <c r="F8186" i="8"/>
  <c r="E8186" i="8"/>
  <c r="H8186" i="8" s="1"/>
  <c r="K8185" i="8"/>
  <c r="L8185" i="8" s="1"/>
  <c r="J8185" i="8"/>
  <c r="I8185" i="8"/>
  <c r="G8185" i="8"/>
  <c r="F8185" i="8"/>
  <c r="E8185" i="8"/>
  <c r="H8185" i="8" s="1"/>
  <c r="K8184" i="8"/>
  <c r="L8184" i="8" s="1"/>
  <c r="J8184" i="8"/>
  <c r="I8184" i="8"/>
  <c r="G8184" i="8"/>
  <c r="F8184" i="8"/>
  <c r="E8184" i="8"/>
  <c r="H8184" i="8" s="1"/>
  <c r="K8183" i="8"/>
  <c r="L8183" i="8" s="1"/>
  <c r="J8183" i="8"/>
  <c r="I8183" i="8"/>
  <c r="H8183" i="8"/>
  <c r="G8183" i="8"/>
  <c r="F8183" i="8"/>
  <c r="E8183" i="8"/>
  <c r="K8182" i="8"/>
  <c r="L8182" i="8" s="1"/>
  <c r="J8182" i="8"/>
  <c r="I8182" i="8"/>
  <c r="G8182" i="8"/>
  <c r="F8182" i="8"/>
  <c r="E8182" i="8"/>
  <c r="H8182" i="8" s="1"/>
  <c r="L8181" i="8"/>
  <c r="K8181" i="8"/>
  <c r="J8181" i="8"/>
  <c r="I8181" i="8"/>
  <c r="G8181" i="8"/>
  <c r="F8181" i="8"/>
  <c r="E8181" i="8"/>
  <c r="H8181" i="8" s="1"/>
  <c r="K8180" i="8"/>
  <c r="L8180" i="8" s="1"/>
  <c r="J8180" i="8"/>
  <c r="I8180" i="8"/>
  <c r="H8180" i="8"/>
  <c r="G8180" i="8"/>
  <c r="F8180" i="8"/>
  <c r="E8180" i="8"/>
  <c r="L8179" i="8"/>
  <c r="K8179" i="8"/>
  <c r="J8179" i="8"/>
  <c r="I8179" i="8"/>
  <c r="G8179" i="8"/>
  <c r="F8179" i="8"/>
  <c r="E8179" i="8"/>
  <c r="H8179" i="8" s="1"/>
  <c r="K8178" i="8"/>
  <c r="L8178" i="8" s="1"/>
  <c r="J8178" i="8"/>
  <c r="I8178" i="8"/>
  <c r="G8178" i="8"/>
  <c r="F8178" i="8"/>
  <c r="E8178" i="8"/>
  <c r="H8178" i="8" s="1"/>
  <c r="K8177" i="8"/>
  <c r="L8177" i="8" s="1"/>
  <c r="J8177" i="8"/>
  <c r="I8177" i="8"/>
  <c r="G8177" i="8"/>
  <c r="F8177" i="8"/>
  <c r="E8177" i="8"/>
  <c r="H8177" i="8" s="1"/>
  <c r="L8176" i="8"/>
  <c r="K8176" i="8"/>
  <c r="J8176" i="8"/>
  <c r="I8176" i="8"/>
  <c r="G8176" i="8"/>
  <c r="F8176" i="8"/>
  <c r="E8176" i="8"/>
  <c r="H8176" i="8" s="1"/>
  <c r="K8175" i="8"/>
  <c r="L8175" i="8" s="1"/>
  <c r="J8175" i="8"/>
  <c r="I8175" i="8"/>
  <c r="G8175" i="8"/>
  <c r="F8175" i="8"/>
  <c r="E8175" i="8"/>
  <c r="H8175" i="8" s="1"/>
  <c r="K8174" i="8"/>
  <c r="L8174" i="8" s="1"/>
  <c r="J8174" i="8"/>
  <c r="I8174" i="8"/>
  <c r="H8174" i="8"/>
  <c r="G8174" i="8"/>
  <c r="F8174" i="8"/>
  <c r="E8174" i="8"/>
  <c r="K8173" i="8"/>
  <c r="L8173" i="8" s="1"/>
  <c r="J8173" i="8"/>
  <c r="I8173" i="8"/>
  <c r="G8173" i="8"/>
  <c r="F8173" i="8"/>
  <c r="E8173" i="8"/>
  <c r="H8173" i="8" s="1"/>
  <c r="L8172" i="8"/>
  <c r="K8172" i="8"/>
  <c r="J8172" i="8"/>
  <c r="I8172" i="8"/>
  <c r="G8172" i="8"/>
  <c r="F8172" i="8"/>
  <c r="E8172" i="8"/>
  <c r="H8172" i="8" s="1"/>
  <c r="K8171" i="8"/>
  <c r="L8171" i="8" s="1"/>
  <c r="J8171" i="8"/>
  <c r="I8171" i="8"/>
  <c r="G8171" i="8"/>
  <c r="F8171" i="8"/>
  <c r="E8171" i="8"/>
  <c r="H8171" i="8" s="1"/>
  <c r="L8170" i="8"/>
  <c r="K8170" i="8"/>
  <c r="J8170" i="8"/>
  <c r="I8170" i="8"/>
  <c r="G8170" i="8"/>
  <c r="F8170" i="8"/>
  <c r="E8170" i="8"/>
  <c r="H8170" i="8" s="1"/>
  <c r="K8169" i="8"/>
  <c r="L8169" i="8" s="1"/>
  <c r="J8169" i="8"/>
  <c r="I8169" i="8"/>
  <c r="G8169" i="8"/>
  <c r="F8169" i="8"/>
  <c r="E8169" i="8"/>
  <c r="H8169" i="8" s="1"/>
  <c r="K8168" i="8"/>
  <c r="L8168" i="8" s="1"/>
  <c r="J8168" i="8"/>
  <c r="I8168" i="8"/>
  <c r="G8168" i="8"/>
  <c r="F8168" i="8"/>
  <c r="E8168" i="8"/>
  <c r="H8168" i="8" s="1"/>
  <c r="K8167" i="8"/>
  <c r="L8167" i="8" s="1"/>
  <c r="J8167" i="8"/>
  <c r="I8167" i="8"/>
  <c r="G8167" i="8"/>
  <c r="F8167" i="8"/>
  <c r="E8167" i="8"/>
  <c r="H8167" i="8" s="1"/>
  <c r="K8166" i="8"/>
  <c r="L8166" i="8" s="1"/>
  <c r="J8166" i="8"/>
  <c r="I8166" i="8"/>
  <c r="G8166" i="8"/>
  <c r="F8166" i="8"/>
  <c r="E8166" i="8"/>
  <c r="H8166" i="8" s="1"/>
  <c r="K8165" i="8"/>
  <c r="L8165" i="8" s="1"/>
  <c r="J8165" i="8"/>
  <c r="I8165" i="8"/>
  <c r="H8165" i="8"/>
  <c r="G8165" i="8"/>
  <c r="F8165" i="8"/>
  <c r="E8165" i="8"/>
  <c r="K8164" i="8"/>
  <c r="L8164" i="8" s="1"/>
  <c r="J8164" i="8"/>
  <c r="I8164" i="8"/>
  <c r="G8164" i="8"/>
  <c r="F8164" i="8"/>
  <c r="E8164" i="8"/>
  <c r="H8164" i="8" s="1"/>
  <c r="L8163" i="8"/>
  <c r="K8163" i="8"/>
  <c r="J8163" i="8"/>
  <c r="I8163" i="8"/>
  <c r="G8163" i="8"/>
  <c r="F8163" i="8"/>
  <c r="E8163" i="8"/>
  <c r="H8163" i="8" s="1"/>
  <c r="K8162" i="8"/>
  <c r="L8162" i="8" s="1"/>
  <c r="J8162" i="8"/>
  <c r="I8162" i="8"/>
  <c r="H8162" i="8"/>
  <c r="G8162" i="8"/>
  <c r="F8162" i="8"/>
  <c r="E8162" i="8"/>
  <c r="L8161" i="8"/>
  <c r="K8161" i="8"/>
  <c r="J8161" i="8"/>
  <c r="I8161" i="8"/>
  <c r="G8161" i="8"/>
  <c r="F8161" i="8"/>
  <c r="E8161" i="8"/>
  <c r="H8161" i="8" s="1"/>
  <c r="K8160" i="8"/>
  <c r="L8160" i="8" s="1"/>
  <c r="J8160" i="8"/>
  <c r="I8160" i="8"/>
  <c r="G8160" i="8"/>
  <c r="F8160" i="8"/>
  <c r="E8160" i="8"/>
  <c r="H8160" i="8" s="1"/>
  <c r="K8159" i="8"/>
  <c r="L8159" i="8" s="1"/>
  <c r="J8159" i="8"/>
  <c r="I8159" i="8"/>
  <c r="G8159" i="8"/>
  <c r="F8159" i="8"/>
  <c r="E8159" i="8"/>
  <c r="H8159" i="8" s="1"/>
  <c r="J8158" i="8"/>
  <c r="G8158" i="8"/>
  <c r="K8158" i="8" s="1"/>
  <c r="L8158" i="8" s="1"/>
  <c r="F8158" i="8"/>
  <c r="E8158" i="8"/>
  <c r="H8158" i="8" s="1"/>
  <c r="K8157" i="8"/>
  <c r="L8157" i="8" s="1"/>
  <c r="J8157" i="8"/>
  <c r="I8157" i="8"/>
  <c r="H8157" i="8"/>
  <c r="G8157" i="8"/>
  <c r="F8157" i="8"/>
  <c r="E8157" i="8"/>
  <c r="K8156" i="8"/>
  <c r="L8156" i="8" s="1"/>
  <c r="J8156" i="8"/>
  <c r="I8156" i="8"/>
  <c r="H8156" i="8"/>
  <c r="G8156" i="8"/>
  <c r="F8156" i="8"/>
  <c r="E8156" i="8"/>
  <c r="K8155" i="8"/>
  <c r="L8155" i="8" s="1"/>
  <c r="J8155" i="8"/>
  <c r="I8155" i="8"/>
  <c r="G8155" i="8"/>
  <c r="F8155" i="8"/>
  <c r="E8155" i="8"/>
  <c r="H8155" i="8" s="1"/>
  <c r="L8154" i="8"/>
  <c r="K8154" i="8"/>
  <c r="J8154" i="8"/>
  <c r="I8154" i="8"/>
  <c r="G8154" i="8"/>
  <c r="F8154" i="8"/>
  <c r="E8154" i="8"/>
  <c r="H8154" i="8" s="1"/>
  <c r="K8153" i="8"/>
  <c r="L8153" i="8" s="1"/>
  <c r="J8153" i="8"/>
  <c r="I8153" i="8"/>
  <c r="G8153" i="8"/>
  <c r="F8153" i="8"/>
  <c r="E8153" i="8"/>
  <c r="H8153" i="8" s="1"/>
  <c r="L8152" i="8"/>
  <c r="K8152" i="8"/>
  <c r="J8152" i="8"/>
  <c r="I8152" i="8"/>
  <c r="G8152" i="8"/>
  <c r="F8152" i="8"/>
  <c r="E8152" i="8"/>
  <c r="H8152" i="8" s="1"/>
  <c r="K8151" i="8"/>
  <c r="L8151" i="8" s="1"/>
  <c r="J8151" i="8"/>
  <c r="I8151" i="8"/>
  <c r="G8151" i="8"/>
  <c r="F8151" i="8"/>
  <c r="E8151" i="8"/>
  <c r="H8151" i="8" s="1"/>
  <c r="K8150" i="8"/>
  <c r="L8150" i="8" s="1"/>
  <c r="J8150" i="8"/>
  <c r="I8150" i="8"/>
  <c r="H8150" i="8"/>
  <c r="G8150" i="8"/>
  <c r="F8150" i="8"/>
  <c r="E8150" i="8"/>
  <c r="L8149" i="8"/>
  <c r="K8149" i="8"/>
  <c r="J8149" i="8"/>
  <c r="I8149" i="8"/>
  <c r="G8149" i="8"/>
  <c r="F8149" i="8"/>
  <c r="E8149" i="8"/>
  <c r="H8149" i="8" s="1"/>
  <c r="K8148" i="8"/>
  <c r="L8148" i="8" s="1"/>
  <c r="J8148" i="8"/>
  <c r="I8148" i="8"/>
  <c r="G8148" i="8"/>
  <c r="F8148" i="8"/>
  <c r="E8148" i="8"/>
  <c r="H8148" i="8" s="1"/>
  <c r="K8147" i="8"/>
  <c r="L8147" i="8" s="1"/>
  <c r="J8147" i="8"/>
  <c r="I8147" i="8"/>
  <c r="H8147" i="8"/>
  <c r="G8147" i="8"/>
  <c r="F8147" i="8"/>
  <c r="E8147" i="8"/>
  <c r="K8146" i="8"/>
  <c r="L8146" i="8" s="1"/>
  <c r="J8146" i="8"/>
  <c r="I8146" i="8"/>
  <c r="G8146" i="8"/>
  <c r="F8146" i="8"/>
  <c r="E8146" i="8"/>
  <c r="H8146" i="8" s="1"/>
  <c r="L8145" i="8"/>
  <c r="K8145" i="8"/>
  <c r="J8145" i="8"/>
  <c r="I8145" i="8"/>
  <c r="G8145" i="8"/>
  <c r="F8145" i="8"/>
  <c r="E8145" i="8"/>
  <c r="H8145" i="8" s="1"/>
  <c r="K8144" i="8"/>
  <c r="L8144" i="8" s="1"/>
  <c r="J8144" i="8"/>
  <c r="I8144" i="8"/>
  <c r="H8144" i="8"/>
  <c r="G8144" i="8"/>
  <c r="F8144" i="8"/>
  <c r="E8144" i="8"/>
  <c r="L8143" i="8"/>
  <c r="K8143" i="8"/>
  <c r="J8143" i="8"/>
  <c r="I8143" i="8"/>
  <c r="G8143" i="8"/>
  <c r="F8143" i="8"/>
  <c r="E8143" i="8"/>
  <c r="H8143" i="8" s="1"/>
  <c r="K8142" i="8"/>
  <c r="L8142" i="8" s="1"/>
  <c r="J8142" i="8"/>
  <c r="I8142" i="8"/>
  <c r="G8142" i="8"/>
  <c r="F8142" i="8"/>
  <c r="E8142" i="8"/>
  <c r="H8142" i="8" s="1"/>
  <c r="K8141" i="8"/>
  <c r="L8141" i="8" s="1"/>
  <c r="J8141" i="8"/>
  <c r="I8141" i="8"/>
  <c r="H8141" i="8"/>
  <c r="G8141" i="8"/>
  <c r="F8141" i="8"/>
  <c r="E8141" i="8"/>
  <c r="L8140" i="8"/>
  <c r="K8140" i="8"/>
  <c r="J8140" i="8"/>
  <c r="I8140" i="8"/>
  <c r="G8140" i="8"/>
  <c r="F8140" i="8"/>
  <c r="E8140" i="8"/>
  <c r="H8140" i="8" s="1"/>
  <c r="K8139" i="8"/>
  <c r="L8139" i="8" s="1"/>
  <c r="J8139" i="8"/>
  <c r="I8139" i="8"/>
  <c r="G8139" i="8"/>
  <c r="F8139" i="8"/>
  <c r="E8139" i="8"/>
  <c r="H8139" i="8" s="1"/>
  <c r="K8138" i="8"/>
  <c r="L8138" i="8" s="1"/>
  <c r="J8138" i="8"/>
  <c r="I8138" i="8"/>
  <c r="H8138" i="8"/>
  <c r="G8138" i="8"/>
  <c r="F8138" i="8"/>
  <c r="E8138" i="8"/>
  <c r="K8137" i="8"/>
  <c r="L8137" i="8" s="1"/>
  <c r="J8137" i="8"/>
  <c r="I8137" i="8"/>
  <c r="G8137" i="8"/>
  <c r="F8137" i="8"/>
  <c r="E8137" i="8"/>
  <c r="H8137" i="8" s="1"/>
  <c r="L8136" i="8"/>
  <c r="K8136" i="8"/>
  <c r="J8136" i="8"/>
  <c r="I8136" i="8"/>
  <c r="G8136" i="8"/>
  <c r="F8136" i="8"/>
  <c r="E8136" i="8"/>
  <c r="H8136" i="8" s="1"/>
  <c r="K8135" i="8"/>
  <c r="L8135" i="8" s="1"/>
  <c r="J8135" i="8"/>
  <c r="I8135" i="8"/>
  <c r="H8135" i="8"/>
  <c r="G8135" i="8"/>
  <c r="F8135" i="8"/>
  <c r="E8135" i="8"/>
  <c r="L8134" i="8"/>
  <c r="K8134" i="8"/>
  <c r="J8134" i="8"/>
  <c r="I8134" i="8"/>
  <c r="G8134" i="8"/>
  <c r="F8134" i="8"/>
  <c r="E8134" i="8"/>
  <c r="H8134" i="8" s="1"/>
  <c r="K8133" i="8"/>
  <c r="L8133" i="8" s="1"/>
  <c r="J8133" i="8"/>
  <c r="I8133" i="8"/>
  <c r="G8133" i="8"/>
  <c r="F8133" i="8"/>
  <c r="E8133" i="8"/>
  <c r="H8133" i="8" s="1"/>
  <c r="K8132" i="8"/>
  <c r="L8132" i="8" s="1"/>
  <c r="J8132" i="8"/>
  <c r="I8132" i="8"/>
  <c r="G8132" i="8"/>
  <c r="F8132" i="8"/>
  <c r="E8132" i="8"/>
  <c r="H8132" i="8" s="1"/>
  <c r="L8131" i="8"/>
  <c r="K8131" i="8"/>
  <c r="J8131" i="8"/>
  <c r="I8131" i="8"/>
  <c r="G8131" i="8"/>
  <c r="F8131" i="8"/>
  <c r="E8131" i="8"/>
  <c r="H8131" i="8" s="1"/>
  <c r="K8130" i="8"/>
  <c r="L8130" i="8" s="1"/>
  <c r="J8130" i="8"/>
  <c r="I8130" i="8"/>
  <c r="G8130" i="8"/>
  <c r="F8130" i="8"/>
  <c r="E8130" i="8"/>
  <c r="H8130" i="8" s="1"/>
  <c r="K8129" i="8"/>
  <c r="L8129" i="8" s="1"/>
  <c r="J8129" i="8"/>
  <c r="I8129" i="8"/>
  <c r="H8129" i="8"/>
  <c r="G8129" i="8"/>
  <c r="F8129" i="8"/>
  <c r="E8129" i="8"/>
  <c r="K8128" i="8"/>
  <c r="L8128" i="8" s="1"/>
  <c r="J8128" i="8"/>
  <c r="I8128" i="8"/>
  <c r="G8128" i="8"/>
  <c r="F8128" i="8"/>
  <c r="E8128" i="8"/>
  <c r="H8128" i="8" s="1"/>
  <c r="L8127" i="8"/>
  <c r="K8127" i="8"/>
  <c r="J8127" i="8"/>
  <c r="I8127" i="8"/>
  <c r="G8127" i="8"/>
  <c r="F8127" i="8"/>
  <c r="E8127" i="8"/>
  <c r="H8127" i="8" s="1"/>
  <c r="K8126" i="8"/>
  <c r="L8126" i="8" s="1"/>
  <c r="J8126" i="8"/>
  <c r="I8126" i="8"/>
  <c r="H8126" i="8"/>
  <c r="G8126" i="8"/>
  <c r="F8126" i="8"/>
  <c r="E8126" i="8"/>
  <c r="L8125" i="8"/>
  <c r="K8125" i="8"/>
  <c r="J8125" i="8"/>
  <c r="I8125" i="8"/>
  <c r="G8125" i="8"/>
  <c r="F8125" i="8"/>
  <c r="E8125" i="8"/>
  <c r="H8125" i="8" s="1"/>
  <c r="K8124" i="8"/>
  <c r="L8124" i="8" s="1"/>
  <c r="J8124" i="8"/>
  <c r="I8124" i="8"/>
  <c r="G8124" i="8"/>
  <c r="F8124" i="8"/>
  <c r="E8124" i="8"/>
  <c r="H8124" i="8" s="1"/>
  <c r="K8123" i="8"/>
  <c r="L8123" i="8" s="1"/>
  <c r="J8123" i="8"/>
  <c r="I8123" i="8"/>
  <c r="G8123" i="8"/>
  <c r="F8123" i="8"/>
  <c r="E8123" i="8"/>
  <c r="H8123" i="8" s="1"/>
  <c r="L8122" i="8"/>
  <c r="K8122" i="8"/>
  <c r="J8122" i="8"/>
  <c r="I8122" i="8"/>
  <c r="G8122" i="8"/>
  <c r="F8122" i="8"/>
  <c r="E8122" i="8"/>
  <c r="H8122" i="8" s="1"/>
  <c r="K8121" i="8"/>
  <c r="L8121" i="8" s="1"/>
  <c r="J8121" i="8"/>
  <c r="I8121" i="8"/>
  <c r="G8121" i="8"/>
  <c r="F8121" i="8"/>
  <c r="E8121" i="8"/>
  <c r="H8121" i="8" s="1"/>
  <c r="K8120" i="8"/>
  <c r="L8120" i="8" s="1"/>
  <c r="J8120" i="8"/>
  <c r="I8120" i="8"/>
  <c r="H8120" i="8"/>
  <c r="G8120" i="8"/>
  <c r="F8120" i="8"/>
  <c r="E8120" i="8"/>
  <c r="L8119" i="8"/>
  <c r="K8119" i="8"/>
  <c r="J8119" i="8"/>
  <c r="I8119" i="8"/>
  <c r="G8119" i="8"/>
  <c r="F8119" i="8"/>
  <c r="E8119" i="8"/>
  <c r="H8119" i="8" s="1"/>
  <c r="J8118" i="8"/>
  <c r="G8118" i="8"/>
  <c r="K8118" i="8" s="1"/>
  <c r="L8118" i="8" s="1"/>
  <c r="F8118" i="8"/>
  <c r="E8118" i="8"/>
  <c r="H8118" i="8" s="1"/>
  <c r="K8117" i="8"/>
  <c r="L8117" i="8" s="1"/>
  <c r="J8117" i="8"/>
  <c r="I8117" i="8"/>
  <c r="H8117" i="8"/>
  <c r="G8117" i="8"/>
  <c r="F8117" i="8"/>
  <c r="E8117" i="8"/>
  <c r="L8116" i="8"/>
  <c r="K8116" i="8"/>
  <c r="J8116" i="8"/>
  <c r="I8116" i="8"/>
  <c r="G8116" i="8"/>
  <c r="F8116" i="8"/>
  <c r="E8116" i="8"/>
  <c r="H8116" i="8" s="1"/>
  <c r="K8115" i="8"/>
  <c r="L8115" i="8" s="1"/>
  <c r="J8115" i="8"/>
  <c r="I8115" i="8"/>
  <c r="G8115" i="8"/>
  <c r="F8115" i="8"/>
  <c r="E8115" i="8"/>
  <c r="H8115" i="8" s="1"/>
  <c r="K8114" i="8"/>
  <c r="L8114" i="8" s="1"/>
  <c r="J8114" i="8"/>
  <c r="I8114" i="8"/>
  <c r="G8114" i="8"/>
  <c r="F8114" i="8"/>
  <c r="E8114" i="8"/>
  <c r="H8114" i="8" s="1"/>
  <c r="L8113" i="8"/>
  <c r="K8113" i="8"/>
  <c r="J8113" i="8"/>
  <c r="I8113" i="8"/>
  <c r="G8113" i="8"/>
  <c r="F8113" i="8"/>
  <c r="E8113" i="8"/>
  <c r="H8113" i="8" s="1"/>
  <c r="K8112" i="8"/>
  <c r="L8112" i="8" s="1"/>
  <c r="J8112" i="8"/>
  <c r="I8112" i="8"/>
  <c r="G8112" i="8"/>
  <c r="F8112" i="8"/>
  <c r="E8112" i="8"/>
  <c r="H8112" i="8" s="1"/>
  <c r="K8111" i="8"/>
  <c r="L8111" i="8" s="1"/>
  <c r="J8111" i="8"/>
  <c r="I8111" i="8"/>
  <c r="H8111" i="8"/>
  <c r="G8111" i="8"/>
  <c r="F8111" i="8"/>
  <c r="E8111" i="8"/>
  <c r="K8110" i="8"/>
  <c r="L8110" i="8" s="1"/>
  <c r="J8110" i="8"/>
  <c r="I8110" i="8"/>
  <c r="G8110" i="8"/>
  <c r="F8110" i="8"/>
  <c r="E8110" i="8"/>
  <c r="H8110" i="8" s="1"/>
  <c r="L8109" i="8"/>
  <c r="K8109" i="8"/>
  <c r="J8109" i="8"/>
  <c r="I8109" i="8"/>
  <c r="G8109" i="8"/>
  <c r="F8109" i="8"/>
  <c r="E8109" i="8"/>
  <c r="H8109" i="8" s="1"/>
  <c r="K8108" i="8"/>
  <c r="L8108" i="8" s="1"/>
  <c r="J8108" i="8"/>
  <c r="I8108" i="8"/>
  <c r="H8108" i="8"/>
  <c r="G8108" i="8"/>
  <c r="F8108" i="8"/>
  <c r="E8108" i="8"/>
  <c r="L8107" i="8"/>
  <c r="K8107" i="8"/>
  <c r="J8107" i="8"/>
  <c r="I8107" i="8"/>
  <c r="G8107" i="8"/>
  <c r="F8107" i="8"/>
  <c r="E8107" i="8"/>
  <c r="H8107" i="8" s="1"/>
  <c r="K8106" i="8"/>
  <c r="L8106" i="8" s="1"/>
  <c r="J8106" i="8"/>
  <c r="I8106" i="8"/>
  <c r="G8106" i="8"/>
  <c r="F8106" i="8"/>
  <c r="E8106" i="8"/>
  <c r="H8106" i="8" s="1"/>
  <c r="K8105" i="8"/>
  <c r="L8105" i="8" s="1"/>
  <c r="J8105" i="8"/>
  <c r="I8105" i="8"/>
  <c r="G8105" i="8"/>
  <c r="F8105" i="8"/>
  <c r="E8105" i="8"/>
  <c r="H8105" i="8" s="1"/>
  <c r="J8104" i="8"/>
  <c r="G8104" i="8"/>
  <c r="F8104" i="8"/>
  <c r="E8104" i="8"/>
  <c r="H8104" i="8" s="1"/>
  <c r="K8103" i="8"/>
  <c r="L8103" i="8" s="1"/>
  <c r="J8103" i="8"/>
  <c r="I8103" i="8"/>
  <c r="G8103" i="8"/>
  <c r="F8103" i="8"/>
  <c r="E8103" i="8"/>
  <c r="H8103" i="8" s="1"/>
  <c r="K8102" i="8"/>
  <c r="L8102" i="8" s="1"/>
  <c r="J8102" i="8"/>
  <c r="I8102" i="8"/>
  <c r="H8102" i="8"/>
  <c r="G8102" i="8"/>
  <c r="F8102" i="8"/>
  <c r="E8102" i="8"/>
  <c r="L8101" i="8"/>
  <c r="K8101" i="8"/>
  <c r="J8101" i="8"/>
  <c r="I8101" i="8"/>
  <c r="G8101" i="8"/>
  <c r="F8101" i="8"/>
  <c r="E8101" i="8"/>
  <c r="H8101" i="8" s="1"/>
  <c r="L8100" i="8"/>
  <c r="K8100" i="8"/>
  <c r="J8100" i="8"/>
  <c r="I8100" i="8"/>
  <c r="G8100" i="8"/>
  <c r="F8100" i="8"/>
  <c r="E8100" i="8"/>
  <c r="H8100" i="8" s="1"/>
  <c r="K8099" i="8"/>
  <c r="L8099" i="8" s="1"/>
  <c r="J8099" i="8"/>
  <c r="I8099" i="8"/>
  <c r="H8099" i="8"/>
  <c r="G8099" i="8"/>
  <c r="F8099" i="8"/>
  <c r="E8099" i="8"/>
  <c r="L8098" i="8"/>
  <c r="K8098" i="8"/>
  <c r="J8098" i="8"/>
  <c r="I8098" i="8"/>
  <c r="G8098" i="8"/>
  <c r="F8098" i="8"/>
  <c r="E8098" i="8"/>
  <c r="H8098" i="8" s="1"/>
  <c r="K8097" i="8"/>
  <c r="L8097" i="8" s="1"/>
  <c r="J8097" i="8"/>
  <c r="I8097" i="8"/>
  <c r="G8097" i="8"/>
  <c r="F8097" i="8"/>
  <c r="E8097" i="8"/>
  <c r="H8097" i="8" s="1"/>
  <c r="K8096" i="8"/>
  <c r="L8096" i="8" s="1"/>
  <c r="J8096" i="8"/>
  <c r="I8096" i="8"/>
  <c r="G8096" i="8"/>
  <c r="F8096" i="8"/>
  <c r="E8096" i="8"/>
  <c r="H8096" i="8" s="1"/>
  <c r="L8095" i="8"/>
  <c r="K8095" i="8"/>
  <c r="J8095" i="8"/>
  <c r="I8095" i="8"/>
  <c r="G8095" i="8"/>
  <c r="F8095" i="8"/>
  <c r="E8095" i="8"/>
  <c r="H8095" i="8" s="1"/>
  <c r="K8094" i="8"/>
  <c r="L8094" i="8" s="1"/>
  <c r="J8094" i="8"/>
  <c r="I8094" i="8"/>
  <c r="G8094" i="8"/>
  <c r="F8094" i="8"/>
  <c r="E8094" i="8"/>
  <c r="H8094" i="8" s="1"/>
  <c r="K8093" i="8"/>
  <c r="L8093" i="8" s="1"/>
  <c r="J8093" i="8"/>
  <c r="I8093" i="8"/>
  <c r="H8093" i="8"/>
  <c r="G8093" i="8"/>
  <c r="F8093" i="8"/>
  <c r="E8093" i="8"/>
  <c r="K8092" i="8"/>
  <c r="L8092" i="8" s="1"/>
  <c r="J8092" i="8"/>
  <c r="I8092" i="8"/>
  <c r="G8092" i="8"/>
  <c r="F8092" i="8"/>
  <c r="E8092" i="8"/>
  <c r="H8092" i="8" s="1"/>
  <c r="L8091" i="8"/>
  <c r="K8091" i="8"/>
  <c r="J8091" i="8"/>
  <c r="I8091" i="8"/>
  <c r="G8091" i="8"/>
  <c r="F8091" i="8"/>
  <c r="E8091" i="8"/>
  <c r="H8091" i="8" s="1"/>
  <c r="K8090" i="8"/>
  <c r="L8090" i="8" s="1"/>
  <c r="J8090" i="8"/>
  <c r="I8090" i="8"/>
  <c r="H8090" i="8"/>
  <c r="G8090" i="8"/>
  <c r="F8090" i="8"/>
  <c r="E8090" i="8"/>
  <c r="L8089" i="8"/>
  <c r="K8089" i="8"/>
  <c r="J8089" i="8"/>
  <c r="I8089" i="8"/>
  <c r="G8089" i="8"/>
  <c r="F8089" i="8"/>
  <c r="E8089" i="8"/>
  <c r="H8089" i="8" s="1"/>
  <c r="K8088" i="8"/>
  <c r="L8088" i="8" s="1"/>
  <c r="J8088" i="8"/>
  <c r="I8088" i="8"/>
  <c r="G8088" i="8"/>
  <c r="F8088" i="8"/>
  <c r="E8088" i="8"/>
  <c r="H8088" i="8" s="1"/>
  <c r="K8087" i="8"/>
  <c r="L8087" i="8" s="1"/>
  <c r="J8087" i="8"/>
  <c r="I8087" i="8"/>
  <c r="G8087" i="8"/>
  <c r="F8087" i="8"/>
  <c r="E8087" i="8"/>
  <c r="H8087" i="8" s="1"/>
  <c r="J8086" i="8"/>
  <c r="G8086" i="8"/>
  <c r="F8086" i="8"/>
  <c r="E8086" i="8"/>
  <c r="H8086" i="8" s="1"/>
  <c r="K8085" i="8"/>
  <c r="L8085" i="8" s="1"/>
  <c r="J8085" i="8"/>
  <c r="I8085" i="8"/>
  <c r="G8085" i="8"/>
  <c r="F8085" i="8"/>
  <c r="E8085" i="8"/>
  <c r="H8085" i="8" s="1"/>
  <c r="K8084" i="8"/>
  <c r="L8084" i="8" s="1"/>
  <c r="J8084" i="8"/>
  <c r="I8084" i="8"/>
  <c r="H8084" i="8"/>
  <c r="G8084" i="8"/>
  <c r="F8084" i="8"/>
  <c r="E8084" i="8"/>
  <c r="K8083" i="8"/>
  <c r="L8083" i="8" s="1"/>
  <c r="J8083" i="8"/>
  <c r="I8083" i="8"/>
  <c r="G8083" i="8"/>
  <c r="F8083" i="8"/>
  <c r="E8083" i="8"/>
  <c r="H8083" i="8" s="1"/>
  <c r="J8082" i="8"/>
  <c r="G8082" i="8"/>
  <c r="I8082" i="8" s="1"/>
  <c r="F8082" i="8"/>
  <c r="E8082" i="8"/>
  <c r="H8082" i="8" s="1"/>
  <c r="K8081" i="8"/>
  <c r="L8081" i="8" s="1"/>
  <c r="J8081" i="8"/>
  <c r="I8081" i="8"/>
  <c r="H8081" i="8"/>
  <c r="G8081" i="8"/>
  <c r="F8081" i="8"/>
  <c r="E8081" i="8"/>
  <c r="L8080" i="8"/>
  <c r="K8080" i="8"/>
  <c r="J8080" i="8"/>
  <c r="I8080" i="8"/>
  <c r="G8080" i="8"/>
  <c r="F8080" i="8"/>
  <c r="E8080" i="8"/>
  <c r="H8080" i="8" s="1"/>
  <c r="K8079" i="8"/>
  <c r="L8079" i="8" s="1"/>
  <c r="J8079" i="8"/>
  <c r="I8079" i="8"/>
  <c r="G8079" i="8"/>
  <c r="F8079" i="8"/>
  <c r="E8079" i="8"/>
  <c r="H8079" i="8" s="1"/>
  <c r="K8078" i="8"/>
  <c r="L8078" i="8" s="1"/>
  <c r="J8078" i="8"/>
  <c r="I8078" i="8"/>
  <c r="G8078" i="8"/>
  <c r="F8078" i="8"/>
  <c r="E8078" i="8"/>
  <c r="H8078" i="8" s="1"/>
  <c r="L8077" i="8"/>
  <c r="K8077" i="8"/>
  <c r="J8077" i="8"/>
  <c r="I8077" i="8"/>
  <c r="G8077" i="8"/>
  <c r="F8077" i="8"/>
  <c r="E8077" i="8"/>
  <c r="H8077" i="8" s="1"/>
  <c r="K8076" i="8"/>
  <c r="L8076" i="8" s="1"/>
  <c r="J8076" i="8"/>
  <c r="I8076" i="8"/>
  <c r="H8076" i="8"/>
  <c r="G8076" i="8"/>
  <c r="F8076" i="8"/>
  <c r="E8076" i="8"/>
  <c r="K8075" i="8"/>
  <c r="L8075" i="8" s="1"/>
  <c r="J8075" i="8"/>
  <c r="I8075" i="8"/>
  <c r="H8075" i="8"/>
  <c r="G8075" i="8"/>
  <c r="F8075" i="8"/>
  <c r="E8075" i="8"/>
  <c r="L8074" i="8"/>
  <c r="K8074" i="8"/>
  <c r="J8074" i="8"/>
  <c r="I8074" i="8"/>
  <c r="G8074" i="8"/>
  <c r="F8074" i="8"/>
  <c r="E8074" i="8"/>
  <c r="H8074" i="8" s="1"/>
  <c r="K8073" i="8"/>
  <c r="L8073" i="8" s="1"/>
  <c r="J8073" i="8"/>
  <c r="I8073" i="8"/>
  <c r="G8073" i="8"/>
  <c r="F8073" i="8"/>
  <c r="E8073" i="8"/>
  <c r="H8073" i="8" s="1"/>
  <c r="K8072" i="8"/>
  <c r="L8072" i="8" s="1"/>
  <c r="J8072" i="8"/>
  <c r="I8072" i="8"/>
  <c r="H8072" i="8"/>
  <c r="G8072" i="8"/>
  <c r="F8072" i="8"/>
  <c r="E8072" i="8"/>
  <c r="L8071" i="8"/>
  <c r="K8071" i="8"/>
  <c r="J8071" i="8"/>
  <c r="I8071" i="8"/>
  <c r="G8071" i="8"/>
  <c r="F8071" i="8"/>
  <c r="E8071" i="8"/>
  <c r="H8071" i="8" s="1"/>
  <c r="K8070" i="8"/>
  <c r="L8070" i="8" s="1"/>
  <c r="J8070" i="8"/>
  <c r="I8070" i="8"/>
  <c r="G8070" i="8"/>
  <c r="F8070" i="8"/>
  <c r="E8070" i="8"/>
  <c r="H8070" i="8" s="1"/>
  <c r="K8069" i="8"/>
  <c r="L8069" i="8" s="1"/>
  <c r="J8069" i="8"/>
  <c r="I8069" i="8"/>
  <c r="H8069" i="8"/>
  <c r="G8069" i="8"/>
  <c r="F8069" i="8"/>
  <c r="E8069" i="8"/>
  <c r="L8068" i="8"/>
  <c r="K8068" i="8"/>
  <c r="J8068" i="8"/>
  <c r="I8068" i="8"/>
  <c r="G8068" i="8"/>
  <c r="F8068" i="8"/>
  <c r="E8068" i="8"/>
  <c r="H8068" i="8" s="1"/>
  <c r="K8067" i="8"/>
  <c r="L8067" i="8" s="1"/>
  <c r="J8067" i="8"/>
  <c r="I8067" i="8"/>
  <c r="H8067" i="8"/>
  <c r="G8067" i="8"/>
  <c r="F8067" i="8"/>
  <c r="E8067" i="8"/>
  <c r="K8066" i="8"/>
  <c r="L8066" i="8" s="1"/>
  <c r="J8066" i="8"/>
  <c r="I8066" i="8"/>
  <c r="H8066" i="8"/>
  <c r="G8066" i="8"/>
  <c r="F8066" i="8"/>
  <c r="E8066" i="8"/>
  <c r="L8065" i="8"/>
  <c r="K8065" i="8"/>
  <c r="J8065" i="8"/>
  <c r="I8065" i="8"/>
  <c r="G8065" i="8"/>
  <c r="F8065" i="8"/>
  <c r="E8065" i="8"/>
  <c r="H8065" i="8" s="1"/>
  <c r="J8064" i="8"/>
  <c r="I8064" i="8"/>
  <c r="G8064" i="8"/>
  <c r="K8064" i="8" s="1"/>
  <c r="L8064" i="8" s="1"/>
  <c r="F8064" i="8"/>
  <c r="E8064" i="8"/>
  <c r="H8064" i="8" s="1"/>
  <c r="J8063" i="8"/>
  <c r="H8063" i="8"/>
  <c r="G8063" i="8"/>
  <c r="F8063" i="8"/>
  <c r="E8063" i="8"/>
  <c r="L8062" i="8"/>
  <c r="K8062" i="8"/>
  <c r="J8062" i="8"/>
  <c r="I8062" i="8"/>
  <c r="G8062" i="8"/>
  <c r="F8062" i="8"/>
  <c r="E8062" i="8"/>
  <c r="H8062" i="8" s="1"/>
  <c r="K8061" i="8"/>
  <c r="L8061" i="8" s="1"/>
  <c r="J8061" i="8"/>
  <c r="I8061" i="8"/>
  <c r="G8061" i="8"/>
  <c r="F8061" i="8"/>
  <c r="E8061" i="8"/>
  <c r="H8061" i="8" s="1"/>
  <c r="K8060" i="8"/>
  <c r="L8060" i="8" s="1"/>
  <c r="J8060" i="8"/>
  <c r="I8060" i="8"/>
  <c r="H8060" i="8"/>
  <c r="G8060" i="8"/>
  <c r="F8060" i="8"/>
  <c r="E8060" i="8"/>
  <c r="J8059" i="8"/>
  <c r="G8059" i="8"/>
  <c r="I8059" i="8" s="1"/>
  <c r="F8059" i="8"/>
  <c r="E8059" i="8"/>
  <c r="H8059" i="8" s="1"/>
  <c r="K8058" i="8"/>
  <c r="L8058" i="8" s="1"/>
  <c r="J8058" i="8"/>
  <c r="I8058" i="8"/>
  <c r="G8058" i="8"/>
  <c r="F8058" i="8"/>
  <c r="E8058" i="8"/>
  <c r="H8058" i="8" s="1"/>
  <c r="K8057" i="8"/>
  <c r="L8057" i="8" s="1"/>
  <c r="J8057" i="8"/>
  <c r="I8057" i="8"/>
  <c r="H8057" i="8"/>
  <c r="G8057" i="8"/>
  <c r="F8057" i="8"/>
  <c r="E8057" i="8"/>
  <c r="J8056" i="8"/>
  <c r="I8056" i="8"/>
  <c r="G8056" i="8"/>
  <c r="K8056" i="8" s="1"/>
  <c r="L8056" i="8" s="1"/>
  <c r="F8056" i="8"/>
  <c r="E8056" i="8"/>
  <c r="H8056" i="8" s="1"/>
  <c r="L8055" i="8"/>
  <c r="K8055" i="8"/>
  <c r="J8055" i="8"/>
  <c r="I8055" i="8"/>
  <c r="G8055" i="8"/>
  <c r="F8055" i="8"/>
  <c r="E8055" i="8"/>
  <c r="H8055" i="8" s="1"/>
  <c r="K8054" i="8"/>
  <c r="L8054" i="8" s="1"/>
  <c r="J8054" i="8"/>
  <c r="I8054" i="8"/>
  <c r="H8054" i="8"/>
  <c r="G8054" i="8"/>
  <c r="F8054" i="8"/>
  <c r="E8054" i="8"/>
  <c r="L8053" i="8"/>
  <c r="K8053" i="8"/>
  <c r="J8053" i="8"/>
  <c r="I8053" i="8"/>
  <c r="G8053" i="8"/>
  <c r="F8053" i="8"/>
  <c r="E8053" i="8"/>
  <c r="H8053" i="8" s="1"/>
  <c r="K8052" i="8"/>
  <c r="L8052" i="8" s="1"/>
  <c r="J8052" i="8"/>
  <c r="I8052" i="8"/>
  <c r="G8052" i="8"/>
  <c r="F8052" i="8"/>
  <c r="E8052" i="8"/>
  <c r="H8052" i="8" s="1"/>
  <c r="K8051" i="8"/>
  <c r="L8051" i="8" s="1"/>
  <c r="J8051" i="8"/>
  <c r="I8051" i="8"/>
  <c r="G8051" i="8"/>
  <c r="F8051" i="8"/>
  <c r="E8051" i="8"/>
  <c r="H8051" i="8" s="1"/>
  <c r="L8050" i="8"/>
  <c r="K8050" i="8"/>
  <c r="J8050" i="8"/>
  <c r="I8050" i="8"/>
  <c r="G8050" i="8"/>
  <c r="F8050" i="8"/>
  <c r="E8050" i="8"/>
  <c r="H8050" i="8" s="1"/>
  <c r="L8049" i="8"/>
  <c r="J8049" i="8"/>
  <c r="I8049" i="8"/>
  <c r="G8049" i="8"/>
  <c r="K8049" i="8" s="1"/>
  <c r="F8049" i="8"/>
  <c r="E8049" i="8"/>
  <c r="H8049" i="8" s="1"/>
  <c r="K8048" i="8"/>
  <c r="L8048" i="8" s="1"/>
  <c r="J8048" i="8"/>
  <c r="I8048" i="8"/>
  <c r="H8048" i="8"/>
  <c r="G8048" i="8"/>
  <c r="F8048" i="8"/>
  <c r="E8048" i="8"/>
  <c r="L8047" i="8"/>
  <c r="K8047" i="8"/>
  <c r="J8047" i="8"/>
  <c r="I8047" i="8"/>
  <c r="G8047" i="8"/>
  <c r="F8047" i="8"/>
  <c r="E8047" i="8"/>
  <c r="H8047" i="8" s="1"/>
  <c r="L8046" i="8"/>
  <c r="K8046" i="8"/>
  <c r="J8046" i="8"/>
  <c r="I8046" i="8"/>
  <c r="G8046" i="8"/>
  <c r="F8046" i="8"/>
  <c r="E8046" i="8"/>
  <c r="H8046" i="8" s="1"/>
  <c r="K8045" i="8"/>
  <c r="L8045" i="8" s="1"/>
  <c r="J8045" i="8"/>
  <c r="I8045" i="8"/>
  <c r="G8045" i="8"/>
  <c r="F8045" i="8"/>
  <c r="E8045" i="8"/>
  <c r="H8045" i="8" s="1"/>
  <c r="L8044" i="8"/>
  <c r="K8044" i="8"/>
  <c r="J8044" i="8"/>
  <c r="I8044" i="8"/>
  <c r="G8044" i="8"/>
  <c r="F8044" i="8"/>
  <c r="E8044" i="8"/>
  <c r="H8044" i="8" s="1"/>
  <c r="K8043" i="8"/>
  <c r="L8043" i="8" s="1"/>
  <c r="J8043" i="8"/>
  <c r="I8043" i="8"/>
  <c r="H8043" i="8"/>
  <c r="G8043" i="8"/>
  <c r="F8043" i="8"/>
  <c r="E8043" i="8"/>
  <c r="K8042" i="8"/>
  <c r="L8042" i="8" s="1"/>
  <c r="J8042" i="8"/>
  <c r="I8042" i="8"/>
  <c r="G8042" i="8"/>
  <c r="F8042" i="8"/>
  <c r="E8042" i="8"/>
  <c r="H8042" i="8" s="1"/>
  <c r="J8041" i="8"/>
  <c r="G8041" i="8"/>
  <c r="F8041" i="8"/>
  <c r="E8041" i="8"/>
  <c r="H8041" i="8" s="1"/>
  <c r="K8040" i="8"/>
  <c r="L8040" i="8" s="1"/>
  <c r="J8040" i="8"/>
  <c r="I8040" i="8"/>
  <c r="G8040" i="8"/>
  <c r="F8040" i="8"/>
  <c r="E8040" i="8"/>
  <c r="H8040" i="8" s="1"/>
  <c r="K8039" i="8"/>
  <c r="L8039" i="8" s="1"/>
  <c r="J8039" i="8"/>
  <c r="I8039" i="8"/>
  <c r="H8039" i="8"/>
  <c r="G8039" i="8"/>
  <c r="F8039" i="8"/>
  <c r="E8039" i="8"/>
  <c r="K8038" i="8"/>
  <c r="L8038" i="8" s="1"/>
  <c r="J8038" i="8"/>
  <c r="I8038" i="8"/>
  <c r="G8038" i="8"/>
  <c r="F8038" i="8"/>
  <c r="E8038" i="8"/>
  <c r="H8038" i="8" s="1"/>
  <c r="L8037" i="8"/>
  <c r="K8037" i="8"/>
  <c r="J8037" i="8"/>
  <c r="I8037" i="8"/>
  <c r="G8037" i="8"/>
  <c r="F8037" i="8"/>
  <c r="E8037" i="8"/>
  <c r="H8037" i="8" s="1"/>
  <c r="K8036" i="8"/>
  <c r="L8036" i="8" s="1"/>
  <c r="J8036" i="8"/>
  <c r="I8036" i="8"/>
  <c r="H8036" i="8"/>
  <c r="G8036" i="8"/>
  <c r="F8036" i="8"/>
  <c r="E8036" i="8"/>
  <c r="L8035" i="8"/>
  <c r="K8035" i="8"/>
  <c r="J8035" i="8"/>
  <c r="I8035" i="8"/>
  <c r="G8035" i="8"/>
  <c r="F8035" i="8"/>
  <c r="E8035" i="8"/>
  <c r="H8035" i="8" s="1"/>
  <c r="K8034" i="8"/>
  <c r="L8034" i="8" s="1"/>
  <c r="J8034" i="8"/>
  <c r="I8034" i="8"/>
  <c r="G8034" i="8"/>
  <c r="F8034" i="8"/>
  <c r="E8034" i="8"/>
  <c r="H8034" i="8" s="1"/>
  <c r="K8033" i="8"/>
  <c r="L8033" i="8" s="1"/>
  <c r="J8033" i="8"/>
  <c r="I8033" i="8"/>
  <c r="G8033" i="8"/>
  <c r="F8033" i="8"/>
  <c r="E8033" i="8"/>
  <c r="H8033" i="8" s="1"/>
  <c r="L8032" i="8"/>
  <c r="K8032" i="8"/>
  <c r="J8032" i="8"/>
  <c r="I8032" i="8"/>
  <c r="G8032" i="8"/>
  <c r="F8032" i="8"/>
  <c r="E8032" i="8"/>
  <c r="H8032" i="8" s="1"/>
  <c r="K8031" i="8"/>
  <c r="L8031" i="8" s="1"/>
  <c r="J8031" i="8"/>
  <c r="I8031" i="8"/>
  <c r="G8031" i="8"/>
  <c r="F8031" i="8"/>
  <c r="E8031" i="8"/>
  <c r="H8031" i="8" s="1"/>
  <c r="K8030" i="8"/>
  <c r="L8030" i="8" s="1"/>
  <c r="J8030" i="8"/>
  <c r="I8030" i="8"/>
  <c r="H8030" i="8"/>
  <c r="G8030" i="8"/>
  <c r="F8030" i="8"/>
  <c r="E8030" i="8"/>
  <c r="K8029" i="8"/>
  <c r="L8029" i="8" s="1"/>
  <c r="J8029" i="8"/>
  <c r="I8029" i="8"/>
  <c r="G8029" i="8"/>
  <c r="F8029" i="8"/>
  <c r="E8029" i="8"/>
  <c r="H8029" i="8" s="1"/>
  <c r="L8028" i="8"/>
  <c r="K8028" i="8"/>
  <c r="J8028" i="8"/>
  <c r="I8028" i="8"/>
  <c r="G8028" i="8"/>
  <c r="F8028" i="8"/>
  <c r="E8028" i="8"/>
  <c r="H8028" i="8" s="1"/>
  <c r="K8027" i="8"/>
  <c r="L8027" i="8" s="1"/>
  <c r="J8027" i="8"/>
  <c r="I8027" i="8"/>
  <c r="G8027" i="8"/>
  <c r="F8027" i="8"/>
  <c r="E8027" i="8"/>
  <c r="H8027" i="8" s="1"/>
  <c r="L8026" i="8"/>
  <c r="K8026" i="8"/>
  <c r="J8026" i="8"/>
  <c r="I8026" i="8"/>
  <c r="G8026" i="8"/>
  <c r="F8026" i="8"/>
  <c r="E8026" i="8"/>
  <c r="H8026" i="8" s="1"/>
  <c r="K8025" i="8"/>
  <c r="L8025" i="8" s="1"/>
  <c r="J8025" i="8"/>
  <c r="I8025" i="8"/>
  <c r="H8025" i="8"/>
  <c r="G8025" i="8"/>
  <c r="F8025" i="8"/>
  <c r="E8025" i="8"/>
  <c r="K8024" i="8"/>
  <c r="L8024" i="8" s="1"/>
  <c r="J8024" i="8"/>
  <c r="I8024" i="8"/>
  <c r="H8024" i="8"/>
  <c r="G8024" i="8"/>
  <c r="F8024" i="8"/>
  <c r="E8024" i="8"/>
  <c r="K8023" i="8"/>
  <c r="L8023" i="8" s="1"/>
  <c r="J8023" i="8"/>
  <c r="I8023" i="8"/>
  <c r="G8023" i="8"/>
  <c r="F8023" i="8"/>
  <c r="E8023" i="8"/>
  <c r="H8023" i="8" s="1"/>
  <c r="K8022" i="8"/>
  <c r="L8022" i="8" s="1"/>
  <c r="J8022" i="8"/>
  <c r="I8022" i="8"/>
  <c r="H8022" i="8"/>
  <c r="G8022" i="8"/>
  <c r="F8022" i="8"/>
  <c r="E8022" i="8"/>
  <c r="K8021" i="8"/>
  <c r="L8021" i="8" s="1"/>
  <c r="J8021" i="8"/>
  <c r="I8021" i="8"/>
  <c r="H8021" i="8"/>
  <c r="G8021" i="8"/>
  <c r="F8021" i="8"/>
  <c r="E8021" i="8"/>
  <c r="K8020" i="8"/>
  <c r="L8020" i="8" s="1"/>
  <c r="J8020" i="8"/>
  <c r="I8020" i="8"/>
  <c r="G8020" i="8"/>
  <c r="F8020" i="8"/>
  <c r="E8020" i="8"/>
  <c r="H8020" i="8" s="1"/>
  <c r="K8019" i="8"/>
  <c r="L8019" i="8" s="1"/>
  <c r="J8019" i="8"/>
  <c r="I8019" i="8"/>
  <c r="G8019" i="8"/>
  <c r="F8019" i="8"/>
  <c r="E8019" i="8"/>
  <c r="H8019" i="8" s="1"/>
  <c r="K8018" i="8"/>
  <c r="L8018" i="8" s="1"/>
  <c r="J8018" i="8"/>
  <c r="I8018" i="8"/>
  <c r="H8018" i="8"/>
  <c r="G8018" i="8"/>
  <c r="F8018" i="8"/>
  <c r="E8018" i="8"/>
  <c r="L8017" i="8"/>
  <c r="K8017" i="8"/>
  <c r="J8017" i="8"/>
  <c r="I8017" i="8"/>
  <c r="G8017" i="8"/>
  <c r="F8017" i="8"/>
  <c r="E8017" i="8"/>
  <c r="H8017" i="8" s="1"/>
  <c r="K8016" i="8"/>
  <c r="L8016" i="8" s="1"/>
  <c r="J8016" i="8"/>
  <c r="I8016" i="8"/>
  <c r="G8016" i="8"/>
  <c r="F8016" i="8"/>
  <c r="E8016" i="8"/>
  <c r="H8016" i="8" s="1"/>
  <c r="K8015" i="8"/>
  <c r="L8015" i="8" s="1"/>
  <c r="J8015" i="8"/>
  <c r="I8015" i="8"/>
  <c r="H8015" i="8"/>
  <c r="G8015" i="8"/>
  <c r="F8015" i="8"/>
  <c r="E8015" i="8"/>
  <c r="J8014" i="8"/>
  <c r="G8014" i="8"/>
  <c r="F8014" i="8"/>
  <c r="E8014" i="8"/>
  <c r="H8014" i="8" s="1"/>
  <c r="L8013" i="8"/>
  <c r="K8013" i="8"/>
  <c r="J8013" i="8"/>
  <c r="I8013" i="8"/>
  <c r="G8013" i="8"/>
  <c r="F8013" i="8"/>
  <c r="E8013" i="8"/>
  <c r="H8013" i="8" s="1"/>
  <c r="K8012" i="8"/>
  <c r="L8012" i="8" s="1"/>
  <c r="J8012" i="8"/>
  <c r="I8012" i="8"/>
  <c r="H8012" i="8"/>
  <c r="G8012" i="8"/>
  <c r="F8012" i="8"/>
  <c r="E8012" i="8"/>
  <c r="L8011" i="8"/>
  <c r="K8011" i="8"/>
  <c r="J8011" i="8"/>
  <c r="I8011" i="8"/>
  <c r="G8011" i="8"/>
  <c r="F8011" i="8"/>
  <c r="E8011" i="8"/>
  <c r="H8011" i="8" s="1"/>
  <c r="J8010" i="8"/>
  <c r="G8010" i="8"/>
  <c r="K8010" i="8" s="1"/>
  <c r="L8010" i="8" s="1"/>
  <c r="F8010" i="8"/>
  <c r="E8010" i="8"/>
  <c r="H8010" i="8" s="1"/>
  <c r="K8009" i="8"/>
  <c r="L8009" i="8" s="1"/>
  <c r="J8009" i="8"/>
  <c r="I8009" i="8"/>
  <c r="H8009" i="8"/>
  <c r="G8009" i="8"/>
  <c r="F8009" i="8"/>
  <c r="E8009" i="8"/>
  <c r="L8008" i="8"/>
  <c r="K8008" i="8"/>
  <c r="J8008" i="8"/>
  <c r="I8008" i="8"/>
  <c r="G8008" i="8"/>
  <c r="F8008" i="8"/>
  <c r="E8008" i="8"/>
  <c r="H8008" i="8" s="1"/>
  <c r="K8007" i="8"/>
  <c r="L8007" i="8" s="1"/>
  <c r="J8007" i="8"/>
  <c r="I8007" i="8"/>
  <c r="G8007" i="8"/>
  <c r="F8007" i="8"/>
  <c r="E8007" i="8"/>
  <c r="H8007" i="8" s="1"/>
  <c r="K8006" i="8"/>
  <c r="L8006" i="8" s="1"/>
  <c r="J8006" i="8"/>
  <c r="I8006" i="8"/>
  <c r="H8006" i="8"/>
  <c r="G8006" i="8"/>
  <c r="F8006" i="8"/>
  <c r="E8006" i="8"/>
  <c r="K8005" i="8"/>
  <c r="L8005" i="8" s="1"/>
  <c r="J8005" i="8"/>
  <c r="I8005" i="8"/>
  <c r="G8005" i="8"/>
  <c r="F8005" i="8"/>
  <c r="E8005" i="8"/>
  <c r="H8005" i="8" s="1"/>
  <c r="K8004" i="8"/>
  <c r="L8004" i="8" s="1"/>
  <c r="J8004" i="8"/>
  <c r="I8004" i="8"/>
  <c r="G8004" i="8"/>
  <c r="F8004" i="8"/>
  <c r="E8004" i="8"/>
  <c r="H8004" i="8" s="1"/>
  <c r="K8003" i="8"/>
  <c r="L8003" i="8" s="1"/>
  <c r="J8003" i="8"/>
  <c r="I8003" i="8"/>
  <c r="H8003" i="8"/>
  <c r="G8003" i="8"/>
  <c r="F8003" i="8"/>
  <c r="E8003" i="8"/>
  <c r="J8002" i="8"/>
  <c r="G8002" i="8"/>
  <c r="I8002" i="8" s="1"/>
  <c r="F8002" i="8"/>
  <c r="E8002" i="8"/>
  <c r="H8002" i="8" s="1"/>
  <c r="L8001" i="8"/>
  <c r="K8001" i="8"/>
  <c r="J8001" i="8"/>
  <c r="I8001" i="8"/>
  <c r="G8001" i="8"/>
  <c r="F8001" i="8"/>
  <c r="E8001" i="8"/>
  <c r="H8001" i="8" s="1"/>
  <c r="K8000" i="8"/>
  <c r="L8000" i="8" s="1"/>
  <c r="J8000" i="8"/>
  <c r="I8000" i="8"/>
  <c r="H8000" i="8"/>
  <c r="G8000" i="8"/>
  <c r="F8000" i="8"/>
  <c r="E8000" i="8"/>
  <c r="L7999" i="8"/>
  <c r="K7999" i="8"/>
  <c r="J7999" i="8"/>
  <c r="I7999" i="8"/>
  <c r="G7999" i="8"/>
  <c r="F7999" i="8"/>
  <c r="E7999" i="8"/>
  <c r="H7999" i="8" s="1"/>
  <c r="K7998" i="8"/>
  <c r="L7998" i="8" s="1"/>
  <c r="J7998" i="8"/>
  <c r="I7998" i="8"/>
  <c r="G7998" i="8"/>
  <c r="F7998" i="8"/>
  <c r="E7998" i="8"/>
  <c r="H7998" i="8" s="1"/>
  <c r="K7997" i="8"/>
  <c r="L7997" i="8" s="1"/>
  <c r="J7997" i="8"/>
  <c r="I7997" i="8"/>
  <c r="G7997" i="8"/>
  <c r="F7997" i="8"/>
  <c r="E7997" i="8"/>
  <c r="H7997" i="8" s="1"/>
  <c r="L7996" i="8"/>
  <c r="K7996" i="8"/>
  <c r="J7996" i="8"/>
  <c r="I7996" i="8"/>
  <c r="G7996" i="8"/>
  <c r="F7996" i="8"/>
  <c r="E7996" i="8"/>
  <c r="H7996" i="8" s="1"/>
  <c r="L7995" i="8"/>
  <c r="K7995" i="8"/>
  <c r="J7995" i="8"/>
  <c r="I7995" i="8"/>
  <c r="G7995" i="8"/>
  <c r="F7995" i="8"/>
  <c r="E7995" i="8"/>
  <c r="H7995" i="8" s="1"/>
  <c r="K7994" i="8"/>
  <c r="L7994" i="8" s="1"/>
  <c r="J7994" i="8"/>
  <c r="I7994" i="8"/>
  <c r="H7994" i="8"/>
  <c r="G7994" i="8"/>
  <c r="F7994" i="8"/>
  <c r="E7994" i="8"/>
  <c r="K7993" i="8"/>
  <c r="L7993" i="8" s="1"/>
  <c r="J7993" i="8"/>
  <c r="I7993" i="8"/>
  <c r="G7993" i="8"/>
  <c r="F7993" i="8"/>
  <c r="E7993" i="8"/>
  <c r="H7993" i="8" s="1"/>
  <c r="K7992" i="8"/>
  <c r="L7992" i="8" s="1"/>
  <c r="J7992" i="8"/>
  <c r="I7992" i="8"/>
  <c r="G7992" i="8"/>
  <c r="F7992" i="8"/>
  <c r="E7992" i="8"/>
  <c r="H7992" i="8" s="1"/>
  <c r="K7991" i="8"/>
  <c r="L7991" i="8" s="1"/>
  <c r="J7991" i="8"/>
  <c r="I7991" i="8"/>
  <c r="H7991" i="8"/>
  <c r="G7991" i="8"/>
  <c r="F7991" i="8"/>
  <c r="E7991" i="8"/>
  <c r="L7990" i="8"/>
  <c r="K7990" i="8"/>
  <c r="J7990" i="8"/>
  <c r="I7990" i="8"/>
  <c r="G7990" i="8"/>
  <c r="F7990" i="8"/>
  <c r="E7990" i="8"/>
  <c r="H7990" i="8" s="1"/>
  <c r="K7989" i="8"/>
  <c r="L7989" i="8" s="1"/>
  <c r="J7989" i="8"/>
  <c r="I7989" i="8"/>
  <c r="G7989" i="8"/>
  <c r="F7989" i="8"/>
  <c r="E7989" i="8"/>
  <c r="H7989" i="8" s="1"/>
  <c r="K7988" i="8"/>
  <c r="L7988" i="8" s="1"/>
  <c r="J7988" i="8"/>
  <c r="I7988" i="8"/>
  <c r="G7988" i="8"/>
  <c r="F7988" i="8"/>
  <c r="E7988" i="8"/>
  <c r="H7988" i="8" s="1"/>
  <c r="L7987" i="8"/>
  <c r="K7987" i="8"/>
  <c r="J7987" i="8"/>
  <c r="I7987" i="8"/>
  <c r="G7987" i="8"/>
  <c r="F7987" i="8"/>
  <c r="E7987" i="8"/>
  <c r="H7987" i="8" s="1"/>
  <c r="K7986" i="8"/>
  <c r="L7986" i="8" s="1"/>
  <c r="J7986" i="8"/>
  <c r="I7986" i="8"/>
  <c r="H7986" i="8"/>
  <c r="G7986" i="8"/>
  <c r="F7986" i="8"/>
  <c r="E7986" i="8"/>
  <c r="K7985" i="8"/>
  <c r="L7985" i="8" s="1"/>
  <c r="J7985" i="8"/>
  <c r="I7985" i="8"/>
  <c r="H7985" i="8"/>
  <c r="G7985" i="8"/>
  <c r="F7985" i="8"/>
  <c r="E7985" i="8"/>
  <c r="L7984" i="8"/>
  <c r="K7984" i="8"/>
  <c r="J7984" i="8"/>
  <c r="I7984" i="8"/>
  <c r="G7984" i="8"/>
  <c r="F7984" i="8"/>
  <c r="E7984" i="8"/>
  <c r="H7984" i="8" s="1"/>
  <c r="K7983" i="8"/>
  <c r="L7983" i="8" s="1"/>
  <c r="J7983" i="8"/>
  <c r="I7983" i="8"/>
  <c r="G7983" i="8"/>
  <c r="F7983" i="8"/>
  <c r="E7983" i="8"/>
  <c r="H7983" i="8" s="1"/>
  <c r="K7982" i="8"/>
  <c r="L7982" i="8" s="1"/>
  <c r="J7982" i="8"/>
  <c r="I7982" i="8"/>
  <c r="H7982" i="8"/>
  <c r="G7982" i="8"/>
  <c r="F7982" i="8"/>
  <c r="E7982" i="8"/>
  <c r="L7981" i="8"/>
  <c r="K7981" i="8"/>
  <c r="J7981" i="8"/>
  <c r="I7981" i="8"/>
  <c r="G7981" i="8"/>
  <c r="F7981" i="8"/>
  <c r="E7981" i="8"/>
  <c r="H7981" i="8" s="1"/>
  <c r="K7980" i="8"/>
  <c r="L7980" i="8" s="1"/>
  <c r="J7980" i="8"/>
  <c r="I7980" i="8"/>
  <c r="G7980" i="8"/>
  <c r="F7980" i="8"/>
  <c r="E7980" i="8"/>
  <c r="H7980" i="8" s="1"/>
  <c r="K7979" i="8"/>
  <c r="L7979" i="8" s="1"/>
  <c r="J7979" i="8"/>
  <c r="I7979" i="8"/>
  <c r="H7979" i="8"/>
  <c r="G7979" i="8"/>
  <c r="F7979" i="8"/>
  <c r="E7979" i="8"/>
  <c r="L7978" i="8"/>
  <c r="K7978" i="8"/>
  <c r="J7978" i="8"/>
  <c r="I7978" i="8"/>
  <c r="G7978" i="8"/>
  <c r="F7978" i="8"/>
  <c r="E7978" i="8"/>
  <c r="H7978" i="8" s="1"/>
  <c r="L7977" i="8"/>
  <c r="K7977" i="8"/>
  <c r="J7977" i="8"/>
  <c r="I7977" i="8"/>
  <c r="G7977" i="8"/>
  <c r="F7977" i="8"/>
  <c r="E7977" i="8"/>
  <c r="H7977" i="8" s="1"/>
  <c r="K7976" i="8"/>
  <c r="L7976" i="8" s="1"/>
  <c r="J7976" i="8"/>
  <c r="I7976" i="8"/>
  <c r="G7976" i="8"/>
  <c r="F7976" i="8"/>
  <c r="E7976" i="8"/>
  <c r="H7976" i="8" s="1"/>
  <c r="L7975" i="8"/>
  <c r="K7975" i="8"/>
  <c r="J7975" i="8"/>
  <c r="I7975" i="8"/>
  <c r="G7975" i="8"/>
  <c r="F7975" i="8"/>
  <c r="E7975" i="8"/>
  <c r="H7975" i="8" s="1"/>
  <c r="L7974" i="8"/>
  <c r="K7974" i="8"/>
  <c r="J7974" i="8"/>
  <c r="I7974" i="8"/>
  <c r="H7974" i="8"/>
  <c r="G7974" i="8"/>
  <c r="F7974" i="8"/>
  <c r="E7974" i="8"/>
  <c r="K7973" i="8"/>
  <c r="L7973" i="8" s="1"/>
  <c r="J7973" i="8"/>
  <c r="I7973" i="8"/>
  <c r="G7973" i="8"/>
  <c r="F7973" i="8"/>
  <c r="E7973" i="8"/>
  <c r="H7973" i="8" s="1"/>
  <c r="L7972" i="8"/>
  <c r="K7972" i="8"/>
  <c r="J7972" i="8"/>
  <c r="I7972" i="8"/>
  <c r="G7972" i="8"/>
  <c r="F7972" i="8"/>
  <c r="E7972" i="8"/>
  <c r="H7972" i="8" s="1"/>
  <c r="L7971" i="8"/>
  <c r="K7971" i="8"/>
  <c r="J7971" i="8"/>
  <c r="I7971" i="8"/>
  <c r="H7971" i="8"/>
  <c r="G7971" i="8"/>
  <c r="F7971" i="8"/>
  <c r="E7971" i="8"/>
  <c r="K7970" i="8"/>
  <c r="L7970" i="8" s="1"/>
  <c r="J7970" i="8"/>
  <c r="I7970" i="8"/>
  <c r="G7970" i="8"/>
  <c r="F7970" i="8"/>
  <c r="E7970" i="8"/>
  <c r="H7970" i="8" s="1"/>
  <c r="K7969" i="8"/>
  <c r="L7969" i="8" s="1"/>
  <c r="J7969" i="8"/>
  <c r="I7969" i="8"/>
  <c r="G7969" i="8"/>
  <c r="F7969" i="8"/>
  <c r="E7969" i="8"/>
  <c r="H7969" i="8" s="1"/>
  <c r="L7968" i="8"/>
  <c r="K7968" i="8"/>
  <c r="J7968" i="8"/>
  <c r="I7968" i="8"/>
  <c r="G7968" i="8"/>
  <c r="F7968" i="8"/>
  <c r="E7968" i="8"/>
  <c r="H7968" i="8" s="1"/>
  <c r="K7967" i="8"/>
  <c r="L7967" i="8" s="1"/>
  <c r="J7967" i="8"/>
  <c r="I7967" i="8"/>
  <c r="H7967" i="8"/>
  <c r="G7967" i="8"/>
  <c r="F7967" i="8"/>
  <c r="E7967" i="8"/>
  <c r="J7966" i="8"/>
  <c r="I7966" i="8"/>
  <c r="G7966" i="8"/>
  <c r="K7966" i="8" s="1"/>
  <c r="L7966" i="8" s="1"/>
  <c r="F7966" i="8"/>
  <c r="E7966" i="8"/>
  <c r="H7966" i="8" s="1"/>
  <c r="K7965" i="8"/>
  <c r="L7965" i="8" s="1"/>
  <c r="J7965" i="8"/>
  <c r="I7965" i="8"/>
  <c r="H7965" i="8"/>
  <c r="G7965" i="8"/>
  <c r="F7965" i="8"/>
  <c r="E7965" i="8"/>
  <c r="K7964" i="8"/>
  <c r="L7964" i="8" s="1"/>
  <c r="J7964" i="8"/>
  <c r="I7964" i="8"/>
  <c r="H7964" i="8"/>
  <c r="G7964" i="8"/>
  <c r="F7964" i="8"/>
  <c r="E7964" i="8"/>
  <c r="L7963" i="8"/>
  <c r="K7963" i="8"/>
  <c r="J7963" i="8"/>
  <c r="I7963" i="8"/>
  <c r="G7963" i="8"/>
  <c r="F7963" i="8"/>
  <c r="E7963" i="8"/>
  <c r="H7963" i="8" s="1"/>
  <c r="K7962" i="8"/>
  <c r="L7962" i="8" s="1"/>
  <c r="J7962" i="8"/>
  <c r="I7962" i="8"/>
  <c r="H7962" i="8"/>
  <c r="G7962" i="8"/>
  <c r="F7962" i="8"/>
  <c r="E7962" i="8"/>
  <c r="J7961" i="8"/>
  <c r="I7961" i="8"/>
  <c r="H7961" i="8"/>
  <c r="G7961" i="8"/>
  <c r="K7961" i="8" s="1"/>
  <c r="L7961" i="8" s="1"/>
  <c r="F7961" i="8"/>
  <c r="E7961" i="8"/>
  <c r="L7960" i="8"/>
  <c r="K7960" i="8"/>
  <c r="J7960" i="8"/>
  <c r="I7960" i="8"/>
  <c r="G7960" i="8"/>
  <c r="F7960" i="8"/>
  <c r="E7960" i="8"/>
  <c r="H7960" i="8" s="1"/>
  <c r="L7959" i="8"/>
  <c r="K7959" i="8"/>
  <c r="J7959" i="8"/>
  <c r="I7959" i="8"/>
  <c r="G7959" i="8"/>
  <c r="F7959" i="8"/>
  <c r="E7959" i="8"/>
  <c r="H7959" i="8" s="1"/>
  <c r="K7958" i="8"/>
  <c r="L7958" i="8" s="1"/>
  <c r="J7958" i="8"/>
  <c r="I7958" i="8"/>
  <c r="G7958" i="8"/>
  <c r="F7958" i="8"/>
  <c r="E7958" i="8"/>
  <c r="H7958" i="8" s="1"/>
  <c r="L7957" i="8"/>
  <c r="K7957" i="8"/>
  <c r="J7957" i="8"/>
  <c r="I7957" i="8"/>
  <c r="G7957" i="8"/>
  <c r="F7957" i="8"/>
  <c r="E7957" i="8"/>
  <c r="H7957" i="8" s="1"/>
  <c r="L7956" i="8"/>
  <c r="K7956" i="8"/>
  <c r="J7956" i="8"/>
  <c r="I7956" i="8"/>
  <c r="H7956" i="8"/>
  <c r="G7956" i="8"/>
  <c r="F7956" i="8"/>
  <c r="E7956" i="8"/>
  <c r="K7955" i="8"/>
  <c r="L7955" i="8" s="1"/>
  <c r="J7955" i="8"/>
  <c r="I7955" i="8"/>
  <c r="G7955" i="8"/>
  <c r="F7955" i="8"/>
  <c r="E7955" i="8"/>
  <c r="H7955" i="8" s="1"/>
  <c r="L7954" i="8"/>
  <c r="K7954" i="8"/>
  <c r="J7954" i="8"/>
  <c r="I7954" i="8"/>
  <c r="G7954" i="8"/>
  <c r="F7954" i="8"/>
  <c r="E7954" i="8"/>
  <c r="H7954" i="8" s="1"/>
  <c r="L7953" i="8"/>
  <c r="K7953" i="8"/>
  <c r="J7953" i="8"/>
  <c r="I7953" i="8"/>
  <c r="H7953" i="8"/>
  <c r="G7953" i="8"/>
  <c r="F7953" i="8"/>
  <c r="E7953" i="8"/>
  <c r="K7952" i="8"/>
  <c r="L7952" i="8" s="1"/>
  <c r="J7952" i="8"/>
  <c r="I7952" i="8"/>
  <c r="G7952" i="8"/>
  <c r="F7952" i="8"/>
  <c r="E7952" i="8"/>
  <c r="H7952" i="8" s="1"/>
  <c r="K7951" i="8"/>
  <c r="L7951" i="8" s="1"/>
  <c r="J7951" i="8"/>
  <c r="I7951" i="8"/>
  <c r="G7951" i="8"/>
  <c r="F7951" i="8"/>
  <c r="E7951" i="8"/>
  <c r="H7951" i="8" s="1"/>
  <c r="K7950" i="8"/>
  <c r="L7950" i="8" s="1"/>
  <c r="J7950" i="8"/>
  <c r="G7950" i="8"/>
  <c r="I7950" i="8" s="1"/>
  <c r="F7950" i="8"/>
  <c r="E7950" i="8"/>
  <c r="H7950" i="8" s="1"/>
  <c r="K7949" i="8"/>
  <c r="L7949" i="8" s="1"/>
  <c r="J7949" i="8"/>
  <c r="I7949" i="8"/>
  <c r="H7949" i="8"/>
  <c r="G7949" i="8"/>
  <c r="F7949" i="8"/>
  <c r="E7949" i="8"/>
  <c r="K7948" i="8"/>
  <c r="L7948" i="8" s="1"/>
  <c r="J7948" i="8"/>
  <c r="I7948" i="8"/>
  <c r="G7948" i="8"/>
  <c r="F7948" i="8"/>
  <c r="E7948" i="8"/>
  <c r="H7948" i="8" s="1"/>
  <c r="K7947" i="8"/>
  <c r="L7947" i="8" s="1"/>
  <c r="J7947" i="8"/>
  <c r="I7947" i="8"/>
  <c r="H7947" i="8"/>
  <c r="G7947" i="8"/>
  <c r="F7947" i="8"/>
  <c r="E7947" i="8"/>
  <c r="K7946" i="8"/>
  <c r="L7946" i="8" s="1"/>
  <c r="J7946" i="8"/>
  <c r="I7946" i="8"/>
  <c r="H7946" i="8"/>
  <c r="G7946" i="8"/>
  <c r="F7946" i="8"/>
  <c r="E7946" i="8"/>
  <c r="J7945" i="8"/>
  <c r="I7945" i="8"/>
  <c r="G7945" i="8"/>
  <c r="K7945" i="8" s="1"/>
  <c r="L7945" i="8" s="1"/>
  <c r="F7945" i="8"/>
  <c r="E7945" i="8"/>
  <c r="H7945" i="8" s="1"/>
  <c r="K7944" i="8"/>
  <c r="L7944" i="8" s="1"/>
  <c r="J7944" i="8"/>
  <c r="I7944" i="8"/>
  <c r="H7944" i="8"/>
  <c r="G7944" i="8"/>
  <c r="F7944" i="8"/>
  <c r="E7944" i="8"/>
  <c r="J7943" i="8"/>
  <c r="I7943" i="8"/>
  <c r="H7943" i="8"/>
  <c r="G7943" i="8"/>
  <c r="K7943" i="8" s="1"/>
  <c r="L7943" i="8" s="1"/>
  <c r="F7943" i="8"/>
  <c r="E7943" i="8"/>
  <c r="L7942" i="8"/>
  <c r="K7942" i="8"/>
  <c r="J7942" i="8"/>
  <c r="I7942" i="8"/>
  <c r="G7942" i="8"/>
  <c r="F7942" i="8"/>
  <c r="E7942" i="8"/>
  <c r="H7942" i="8" s="1"/>
  <c r="L7941" i="8"/>
  <c r="K7941" i="8"/>
  <c r="J7941" i="8"/>
  <c r="I7941" i="8"/>
  <c r="G7941" i="8"/>
  <c r="F7941" i="8"/>
  <c r="E7941" i="8"/>
  <c r="H7941" i="8" s="1"/>
  <c r="K7940" i="8"/>
  <c r="L7940" i="8" s="1"/>
  <c r="J7940" i="8"/>
  <c r="I7940" i="8"/>
  <c r="G7940" i="8"/>
  <c r="F7940" i="8"/>
  <c r="E7940" i="8"/>
  <c r="H7940" i="8" s="1"/>
  <c r="J7939" i="8"/>
  <c r="G7939" i="8"/>
  <c r="K7939" i="8" s="1"/>
  <c r="L7939" i="8" s="1"/>
  <c r="F7939" i="8"/>
  <c r="E7939" i="8"/>
  <c r="H7939" i="8" s="1"/>
  <c r="J7938" i="8"/>
  <c r="I7938" i="8"/>
  <c r="H7938" i="8"/>
  <c r="G7938" i="8"/>
  <c r="K7938" i="8" s="1"/>
  <c r="L7938" i="8" s="1"/>
  <c r="F7938" i="8"/>
  <c r="E7938" i="8"/>
  <c r="K7937" i="8"/>
  <c r="L7937" i="8" s="1"/>
  <c r="J7937" i="8"/>
  <c r="I7937" i="8"/>
  <c r="G7937" i="8"/>
  <c r="F7937" i="8"/>
  <c r="E7937" i="8"/>
  <c r="H7937" i="8" s="1"/>
  <c r="L7936" i="8"/>
  <c r="K7936" i="8"/>
  <c r="J7936" i="8"/>
  <c r="G7936" i="8"/>
  <c r="I7936" i="8" s="1"/>
  <c r="F7936" i="8"/>
  <c r="E7936" i="8"/>
  <c r="H7936" i="8" s="1"/>
  <c r="K7935" i="8"/>
  <c r="L7935" i="8" s="1"/>
  <c r="J7935" i="8"/>
  <c r="I7935" i="8"/>
  <c r="H7935" i="8"/>
  <c r="G7935" i="8"/>
  <c r="F7935" i="8"/>
  <c r="E7935" i="8"/>
  <c r="K7934" i="8"/>
  <c r="L7934" i="8" s="1"/>
  <c r="J7934" i="8"/>
  <c r="I7934" i="8"/>
  <c r="H7934" i="8"/>
  <c r="G7934" i="8"/>
  <c r="F7934" i="8"/>
  <c r="E7934" i="8"/>
  <c r="K7933" i="8"/>
  <c r="L7933" i="8" s="1"/>
  <c r="J7933" i="8"/>
  <c r="I7933" i="8"/>
  <c r="G7933" i="8"/>
  <c r="F7933" i="8"/>
  <c r="E7933" i="8"/>
  <c r="H7933" i="8" s="1"/>
  <c r="K7932" i="8"/>
  <c r="L7932" i="8" s="1"/>
  <c r="J7932" i="8"/>
  <c r="I7932" i="8"/>
  <c r="G7932" i="8"/>
  <c r="F7932" i="8"/>
  <c r="E7932" i="8"/>
  <c r="H7932" i="8" s="1"/>
  <c r="K7931" i="8"/>
  <c r="L7931" i="8" s="1"/>
  <c r="J7931" i="8"/>
  <c r="H7931" i="8"/>
  <c r="G7931" i="8"/>
  <c r="I7931" i="8" s="1"/>
  <c r="F7931" i="8"/>
  <c r="E7931" i="8"/>
  <c r="K7930" i="8"/>
  <c r="L7930" i="8" s="1"/>
  <c r="J7930" i="8"/>
  <c r="I7930" i="8"/>
  <c r="G7930" i="8"/>
  <c r="F7930" i="8"/>
  <c r="E7930" i="8"/>
  <c r="H7930" i="8" s="1"/>
  <c r="K7929" i="8"/>
  <c r="L7929" i="8" s="1"/>
  <c r="J7929" i="8"/>
  <c r="I7929" i="8"/>
  <c r="G7929" i="8"/>
  <c r="F7929" i="8"/>
  <c r="E7929" i="8"/>
  <c r="H7929" i="8" s="1"/>
  <c r="K7928" i="8"/>
  <c r="L7928" i="8" s="1"/>
  <c r="J7928" i="8"/>
  <c r="I7928" i="8"/>
  <c r="H7928" i="8"/>
  <c r="G7928" i="8"/>
  <c r="F7928" i="8"/>
  <c r="E7928" i="8"/>
  <c r="J7927" i="8"/>
  <c r="I7927" i="8"/>
  <c r="G7927" i="8"/>
  <c r="K7927" i="8" s="1"/>
  <c r="L7927" i="8" s="1"/>
  <c r="F7927" i="8"/>
  <c r="E7927" i="8"/>
  <c r="H7927" i="8" s="1"/>
  <c r="K7926" i="8"/>
  <c r="L7926" i="8" s="1"/>
  <c r="J7926" i="8"/>
  <c r="I7926" i="8"/>
  <c r="H7926" i="8"/>
  <c r="G7926" i="8"/>
  <c r="F7926" i="8"/>
  <c r="E7926" i="8"/>
  <c r="K7925" i="8"/>
  <c r="L7925" i="8" s="1"/>
  <c r="J7925" i="8"/>
  <c r="I7925" i="8"/>
  <c r="H7925" i="8"/>
  <c r="G7925" i="8"/>
  <c r="F7925" i="8"/>
  <c r="E7925" i="8"/>
  <c r="L7924" i="8"/>
  <c r="K7924" i="8"/>
  <c r="J7924" i="8"/>
  <c r="I7924" i="8"/>
  <c r="G7924" i="8"/>
  <c r="F7924" i="8"/>
  <c r="E7924" i="8"/>
  <c r="H7924" i="8" s="1"/>
  <c r="K7923" i="8"/>
  <c r="L7923" i="8" s="1"/>
  <c r="J7923" i="8"/>
  <c r="I7923" i="8"/>
  <c r="G7923" i="8"/>
  <c r="F7923" i="8"/>
  <c r="E7923" i="8"/>
  <c r="H7923" i="8" s="1"/>
  <c r="K7922" i="8"/>
  <c r="L7922" i="8" s="1"/>
  <c r="J7922" i="8"/>
  <c r="I7922" i="8"/>
  <c r="G7922" i="8"/>
  <c r="F7922" i="8"/>
  <c r="E7922" i="8"/>
  <c r="H7922" i="8" s="1"/>
  <c r="L7921" i="8"/>
  <c r="K7921" i="8"/>
  <c r="J7921" i="8"/>
  <c r="I7921" i="8"/>
  <c r="G7921" i="8"/>
  <c r="F7921" i="8"/>
  <c r="E7921" i="8"/>
  <c r="H7921" i="8" s="1"/>
  <c r="L7920" i="8"/>
  <c r="K7920" i="8"/>
  <c r="J7920" i="8"/>
  <c r="I7920" i="8"/>
  <c r="H7920" i="8"/>
  <c r="G7920" i="8"/>
  <c r="F7920" i="8"/>
  <c r="E7920" i="8"/>
  <c r="K7919" i="8"/>
  <c r="L7919" i="8" s="1"/>
  <c r="J7919" i="8"/>
  <c r="I7919" i="8"/>
  <c r="G7919" i="8"/>
  <c r="F7919" i="8"/>
  <c r="E7919" i="8"/>
  <c r="H7919" i="8" s="1"/>
  <c r="L7918" i="8"/>
  <c r="K7918" i="8"/>
  <c r="J7918" i="8"/>
  <c r="I7918" i="8"/>
  <c r="G7918" i="8"/>
  <c r="F7918" i="8"/>
  <c r="E7918" i="8"/>
  <c r="H7918" i="8" s="1"/>
  <c r="K7917" i="8"/>
  <c r="L7917" i="8" s="1"/>
  <c r="J7917" i="8"/>
  <c r="I7917" i="8"/>
  <c r="G7917" i="8"/>
  <c r="F7917" i="8"/>
  <c r="E7917" i="8"/>
  <c r="H7917" i="8" s="1"/>
  <c r="K7916" i="8"/>
  <c r="L7916" i="8" s="1"/>
  <c r="J7916" i="8"/>
  <c r="I7916" i="8"/>
  <c r="H7916" i="8"/>
  <c r="G7916" i="8"/>
  <c r="F7916" i="8"/>
  <c r="E7916" i="8"/>
  <c r="J7915" i="8"/>
  <c r="G7915" i="8"/>
  <c r="I7915" i="8" s="1"/>
  <c r="F7915" i="8"/>
  <c r="E7915" i="8"/>
  <c r="H7915" i="8" s="1"/>
  <c r="K7914" i="8"/>
  <c r="L7914" i="8" s="1"/>
  <c r="J7914" i="8"/>
  <c r="I7914" i="8"/>
  <c r="G7914" i="8"/>
  <c r="F7914" i="8"/>
  <c r="E7914" i="8"/>
  <c r="H7914" i="8" s="1"/>
  <c r="K7913" i="8"/>
  <c r="L7913" i="8" s="1"/>
  <c r="J7913" i="8"/>
  <c r="I7913" i="8"/>
  <c r="H7913" i="8"/>
  <c r="G7913" i="8"/>
  <c r="F7913" i="8"/>
  <c r="E7913" i="8"/>
  <c r="K7912" i="8"/>
  <c r="L7912" i="8" s="1"/>
  <c r="J7912" i="8"/>
  <c r="I7912" i="8"/>
  <c r="G7912" i="8"/>
  <c r="F7912" i="8"/>
  <c r="E7912" i="8"/>
  <c r="H7912" i="8" s="1"/>
  <c r="K7911" i="8"/>
  <c r="L7911" i="8" s="1"/>
  <c r="J7911" i="8"/>
  <c r="I7911" i="8"/>
  <c r="G7911" i="8"/>
  <c r="F7911" i="8"/>
  <c r="E7911" i="8"/>
  <c r="H7911" i="8" s="1"/>
  <c r="K7910" i="8"/>
  <c r="L7910" i="8" s="1"/>
  <c r="J7910" i="8"/>
  <c r="I7910" i="8"/>
  <c r="H7910" i="8"/>
  <c r="G7910" i="8"/>
  <c r="F7910" i="8"/>
  <c r="E7910" i="8"/>
  <c r="L7909" i="8"/>
  <c r="K7909" i="8"/>
  <c r="J7909" i="8"/>
  <c r="I7909" i="8"/>
  <c r="G7909" i="8"/>
  <c r="F7909" i="8"/>
  <c r="E7909" i="8"/>
  <c r="H7909" i="8" s="1"/>
  <c r="K7908" i="8"/>
  <c r="L7908" i="8" s="1"/>
  <c r="J7908" i="8"/>
  <c r="I7908" i="8"/>
  <c r="H7908" i="8"/>
  <c r="G7908" i="8"/>
  <c r="F7908" i="8"/>
  <c r="E7908" i="8"/>
  <c r="J7907" i="8"/>
  <c r="I7907" i="8"/>
  <c r="H7907" i="8"/>
  <c r="G7907" i="8"/>
  <c r="K7907" i="8" s="1"/>
  <c r="L7907" i="8" s="1"/>
  <c r="F7907" i="8"/>
  <c r="E7907" i="8"/>
  <c r="J7906" i="8"/>
  <c r="G7906" i="8"/>
  <c r="I7906" i="8" s="1"/>
  <c r="F7906" i="8"/>
  <c r="E7906" i="8"/>
  <c r="H7906" i="8" s="1"/>
  <c r="K7905" i="8"/>
  <c r="L7905" i="8" s="1"/>
  <c r="J7905" i="8"/>
  <c r="I7905" i="8"/>
  <c r="G7905" i="8"/>
  <c r="F7905" i="8"/>
  <c r="E7905" i="8"/>
  <c r="H7905" i="8" s="1"/>
  <c r="K7904" i="8"/>
  <c r="L7904" i="8" s="1"/>
  <c r="J7904" i="8"/>
  <c r="I7904" i="8"/>
  <c r="G7904" i="8"/>
  <c r="F7904" i="8"/>
  <c r="E7904" i="8"/>
  <c r="H7904" i="8" s="1"/>
  <c r="L7903" i="8"/>
  <c r="J7903" i="8"/>
  <c r="G7903" i="8"/>
  <c r="K7903" i="8" s="1"/>
  <c r="F7903" i="8"/>
  <c r="E7903" i="8"/>
  <c r="H7903" i="8" s="1"/>
  <c r="K7902" i="8"/>
  <c r="L7902" i="8" s="1"/>
  <c r="J7902" i="8"/>
  <c r="I7902" i="8"/>
  <c r="G7902" i="8"/>
  <c r="F7902" i="8"/>
  <c r="E7902" i="8"/>
  <c r="H7902" i="8" s="1"/>
  <c r="K7901" i="8"/>
  <c r="L7901" i="8" s="1"/>
  <c r="J7901" i="8"/>
  <c r="I7901" i="8"/>
  <c r="G7901" i="8"/>
  <c r="F7901" i="8"/>
  <c r="E7901" i="8"/>
  <c r="H7901" i="8" s="1"/>
  <c r="L7900" i="8"/>
  <c r="K7900" i="8"/>
  <c r="J7900" i="8"/>
  <c r="I7900" i="8"/>
  <c r="G7900" i="8"/>
  <c r="F7900" i="8"/>
  <c r="E7900" i="8"/>
  <c r="H7900" i="8" s="1"/>
  <c r="K7899" i="8"/>
  <c r="L7899" i="8" s="1"/>
  <c r="J7899" i="8"/>
  <c r="I7899" i="8"/>
  <c r="G7899" i="8"/>
  <c r="F7899" i="8"/>
  <c r="E7899" i="8"/>
  <c r="H7899" i="8" s="1"/>
  <c r="K7898" i="8"/>
  <c r="L7898" i="8" s="1"/>
  <c r="J7898" i="8"/>
  <c r="I7898" i="8"/>
  <c r="H7898" i="8"/>
  <c r="G7898" i="8"/>
  <c r="F7898" i="8"/>
  <c r="E7898" i="8"/>
  <c r="K7897" i="8"/>
  <c r="L7897" i="8" s="1"/>
  <c r="J7897" i="8"/>
  <c r="I7897" i="8"/>
  <c r="G7897" i="8"/>
  <c r="F7897" i="8"/>
  <c r="E7897" i="8"/>
  <c r="H7897" i="8" s="1"/>
  <c r="K7896" i="8"/>
  <c r="L7896" i="8" s="1"/>
  <c r="J7896" i="8"/>
  <c r="I7896" i="8"/>
  <c r="G7896" i="8"/>
  <c r="F7896" i="8"/>
  <c r="E7896" i="8"/>
  <c r="H7896" i="8" s="1"/>
  <c r="K7895" i="8"/>
  <c r="L7895" i="8" s="1"/>
  <c r="J7895" i="8"/>
  <c r="I7895" i="8"/>
  <c r="H7895" i="8"/>
  <c r="G7895" i="8"/>
  <c r="F7895" i="8"/>
  <c r="E7895" i="8"/>
  <c r="K7894" i="8"/>
  <c r="L7894" i="8" s="1"/>
  <c r="J7894" i="8"/>
  <c r="I7894" i="8"/>
  <c r="G7894" i="8"/>
  <c r="F7894" i="8"/>
  <c r="E7894" i="8"/>
  <c r="H7894" i="8" s="1"/>
  <c r="K7893" i="8"/>
  <c r="L7893" i="8" s="1"/>
  <c r="J7893" i="8"/>
  <c r="I7893" i="8"/>
  <c r="G7893" i="8"/>
  <c r="F7893" i="8"/>
  <c r="E7893" i="8"/>
  <c r="H7893" i="8" s="1"/>
  <c r="K7892" i="8"/>
  <c r="L7892" i="8" s="1"/>
  <c r="J7892" i="8"/>
  <c r="I7892" i="8"/>
  <c r="H7892" i="8"/>
  <c r="G7892" i="8"/>
  <c r="F7892" i="8"/>
  <c r="E7892" i="8"/>
  <c r="L7891" i="8"/>
  <c r="K7891" i="8"/>
  <c r="J7891" i="8"/>
  <c r="I7891" i="8"/>
  <c r="G7891" i="8"/>
  <c r="F7891" i="8"/>
  <c r="E7891" i="8"/>
  <c r="H7891" i="8" s="1"/>
  <c r="K7890" i="8"/>
  <c r="L7890" i="8" s="1"/>
  <c r="J7890" i="8"/>
  <c r="I7890" i="8"/>
  <c r="G7890" i="8"/>
  <c r="F7890" i="8"/>
  <c r="E7890" i="8"/>
  <c r="H7890" i="8" s="1"/>
  <c r="K7889" i="8"/>
  <c r="L7889" i="8" s="1"/>
  <c r="J7889" i="8"/>
  <c r="I7889" i="8"/>
  <c r="H7889" i="8"/>
  <c r="G7889" i="8"/>
  <c r="F7889" i="8"/>
  <c r="E7889" i="8"/>
  <c r="L7888" i="8"/>
  <c r="K7888" i="8"/>
  <c r="J7888" i="8"/>
  <c r="I7888" i="8"/>
  <c r="G7888" i="8"/>
  <c r="F7888" i="8"/>
  <c r="E7888" i="8"/>
  <c r="H7888" i="8" s="1"/>
  <c r="K7887" i="8"/>
  <c r="L7887" i="8" s="1"/>
  <c r="J7887" i="8"/>
  <c r="I7887" i="8"/>
  <c r="G7887" i="8"/>
  <c r="F7887" i="8"/>
  <c r="E7887" i="8"/>
  <c r="H7887" i="8" s="1"/>
  <c r="K7886" i="8"/>
  <c r="L7886" i="8" s="1"/>
  <c r="J7886" i="8"/>
  <c r="I7886" i="8"/>
  <c r="H7886" i="8"/>
  <c r="G7886" i="8"/>
  <c r="F7886" i="8"/>
  <c r="E7886" i="8"/>
  <c r="L7885" i="8"/>
  <c r="K7885" i="8"/>
  <c r="J7885" i="8"/>
  <c r="I7885" i="8"/>
  <c r="G7885" i="8"/>
  <c r="F7885" i="8"/>
  <c r="E7885" i="8"/>
  <c r="H7885" i="8" s="1"/>
  <c r="K7884" i="8"/>
  <c r="L7884" i="8" s="1"/>
  <c r="J7884" i="8"/>
  <c r="I7884" i="8"/>
  <c r="G7884" i="8"/>
  <c r="F7884" i="8"/>
  <c r="E7884" i="8"/>
  <c r="H7884" i="8" s="1"/>
  <c r="K7883" i="8"/>
  <c r="L7883" i="8" s="1"/>
  <c r="J7883" i="8"/>
  <c r="I7883" i="8"/>
  <c r="G7883" i="8"/>
  <c r="F7883" i="8"/>
  <c r="E7883" i="8"/>
  <c r="H7883" i="8" s="1"/>
  <c r="L7882" i="8"/>
  <c r="K7882" i="8"/>
  <c r="J7882" i="8"/>
  <c r="I7882" i="8"/>
  <c r="G7882" i="8"/>
  <c r="F7882" i="8"/>
  <c r="E7882" i="8"/>
  <c r="H7882" i="8" s="1"/>
  <c r="K7881" i="8"/>
  <c r="L7881" i="8" s="1"/>
  <c r="J7881" i="8"/>
  <c r="I7881" i="8"/>
  <c r="G7881" i="8"/>
  <c r="F7881" i="8"/>
  <c r="E7881" i="8"/>
  <c r="H7881" i="8" s="1"/>
  <c r="J7880" i="8"/>
  <c r="I7880" i="8"/>
  <c r="H7880" i="8"/>
  <c r="G7880" i="8"/>
  <c r="K7880" i="8" s="1"/>
  <c r="L7880" i="8" s="1"/>
  <c r="F7880" i="8"/>
  <c r="E7880" i="8"/>
  <c r="J7879" i="8"/>
  <c r="G7879" i="8"/>
  <c r="I7879" i="8" s="1"/>
  <c r="F7879" i="8"/>
  <c r="E7879" i="8"/>
  <c r="H7879" i="8" s="1"/>
  <c r="K7878" i="8"/>
  <c r="L7878" i="8" s="1"/>
  <c r="J7878" i="8"/>
  <c r="I7878" i="8"/>
  <c r="G7878" i="8"/>
  <c r="F7878" i="8"/>
  <c r="E7878" i="8"/>
  <c r="H7878" i="8" s="1"/>
  <c r="K7877" i="8"/>
  <c r="L7877" i="8" s="1"/>
  <c r="J7877" i="8"/>
  <c r="I7877" i="8"/>
  <c r="H7877" i="8"/>
  <c r="G7877" i="8"/>
  <c r="F7877" i="8"/>
  <c r="E7877" i="8"/>
  <c r="K7876" i="8"/>
  <c r="L7876" i="8" s="1"/>
  <c r="J7876" i="8"/>
  <c r="I7876" i="8"/>
  <c r="G7876" i="8"/>
  <c r="F7876" i="8"/>
  <c r="E7876" i="8"/>
  <c r="H7876" i="8" s="1"/>
  <c r="K7875" i="8"/>
  <c r="L7875" i="8" s="1"/>
  <c r="J7875" i="8"/>
  <c r="I7875" i="8"/>
  <c r="G7875" i="8"/>
  <c r="F7875" i="8"/>
  <c r="E7875" i="8"/>
  <c r="H7875" i="8" s="1"/>
  <c r="K7874" i="8"/>
  <c r="L7874" i="8" s="1"/>
  <c r="J7874" i="8"/>
  <c r="I7874" i="8"/>
  <c r="H7874" i="8"/>
  <c r="G7874" i="8"/>
  <c r="F7874" i="8"/>
  <c r="E7874" i="8"/>
  <c r="L7873" i="8"/>
  <c r="K7873" i="8"/>
  <c r="J7873" i="8"/>
  <c r="I7873" i="8"/>
  <c r="G7873" i="8"/>
  <c r="F7873" i="8"/>
  <c r="E7873" i="8"/>
  <c r="H7873" i="8" s="1"/>
  <c r="K7872" i="8"/>
  <c r="L7872" i="8" s="1"/>
  <c r="J7872" i="8"/>
  <c r="I7872" i="8"/>
  <c r="G7872" i="8"/>
  <c r="F7872" i="8"/>
  <c r="E7872" i="8"/>
  <c r="H7872" i="8" s="1"/>
  <c r="J7871" i="8"/>
  <c r="I7871" i="8"/>
  <c r="H7871" i="8"/>
  <c r="G7871" i="8"/>
  <c r="K7871" i="8" s="1"/>
  <c r="L7871" i="8" s="1"/>
  <c r="F7871" i="8"/>
  <c r="E7871" i="8"/>
  <c r="J7870" i="8"/>
  <c r="G7870" i="8"/>
  <c r="I7870" i="8" s="1"/>
  <c r="F7870" i="8"/>
  <c r="E7870" i="8"/>
  <c r="H7870" i="8" s="1"/>
  <c r="K7869" i="8"/>
  <c r="L7869" i="8" s="1"/>
  <c r="J7869" i="8"/>
  <c r="I7869" i="8"/>
  <c r="G7869" i="8"/>
  <c r="F7869" i="8"/>
  <c r="E7869" i="8"/>
  <c r="H7869" i="8" s="1"/>
  <c r="J7868" i="8"/>
  <c r="H7868" i="8"/>
  <c r="G7868" i="8"/>
  <c r="F7868" i="8"/>
  <c r="E7868" i="8"/>
  <c r="L7867" i="8"/>
  <c r="K7867" i="8"/>
  <c r="J7867" i="8"/>
  <c r="I7867" i="8"/>
  <c r="G7867" i="8"/>
  <c r="F7867" i="8"/>
  <c r="E7867" i="8"/>
  <c r="H7867" i="8" s="1"/>
  <c r="J7866" i="8"/>
  <c r="G7866" i="8"/>
  <c r="K7866" i="8" s="1"/>
  <c r="L7866" i="8" s="1"/>
  <c r="F7866" i="8"/>
  <c r="E7866" i="8"/>
  <c r="H7866" i="8" s="1"/>
  <c r="K7865" i="8"/>
  <c r="L7865" i="8" s="1"/>
  <c r="J7865" i="8"/>
  <c r="I7865" i="8"/>
  <c r="G7865" i="8"/>
  <c r="F7865" i="8"/>
  <c r="E7865" i="8"/>
  <c r="H7865" i="8" s="1"/>
  <c r="L7864" i="8"/>
  <c r="K7864" i="8"/>
  <c r="J7864" i="8"/>
  <c r="I7864" i="8"/>
  <c r="G7864" i="8"/>
  <c r="F7864" i="8"/>
  <c r="E7864" i="8"/>
  <c r="H7864" i="8" s="1"/>
  <c r="J7863" i="8"/>
  <c r="H7863" i="8"/>
  <c r="G7863" i="8"/>
  <c r="K7863" i="8" s="1"/>
  <c r="L7863" i="8" s="1"/>
  <c r="F7863" i="8"/>
  <c r="E7863" i="8"/>
  <c r="J7862" i="8"/>
  <c r="I7862" i="8"/>
  <c r="H7862" i="8"/>
  <c r="G7862" i="8"/>
  <c r="K7862" i="8" s="1"/>
  <c r="L7862" i="8" s="1"/>
  <c r="F7862" i="8"/>
  <c r="E7862" i="8"/>
  <c r="L7861" i="8"/>
  <c r="K7861" i="8"/>
  <c r="J7861" i="8"/>
  <c r="I7861" i="8"/>
  <c r="G7861" i="8"/>
  <c r="F7861" i="8"/>
  <c r="E7861" i="8"/>
  <c r="H7861" i="8" s="1"/>
  <c r="K7860" i="8"/>
  <c r="L7860" i="8" s="1"/>
  <c r="J7860" i="8"/>
  <c r="I7860" i="8"/>
  <c r="G7860" i="8"/>
  <c r="F7860" i="8"/>
  <c r="E7860" i="8"/>
  <c r="H7860" i="8" s="1"/>
  <c r="K7859" i="8"/>
  <c r="L7859" i="8" s="1"/>
  <c r="J7859" i="8"/>
  <c r="I7859" i="8"/>
  <c r="H7859" i="8"/>
  <c r="G7859" i="8"/>
  <c r="F7859" i="8"/>
  <c r="E7859" i="8"/>
  <c r="L7858" i="8"/>
  <c r="K7858" i="8"/>
  <c r="J7858" i="8"/>
  <c r="I7858" i="8"/>
  <c r="G7858" i="8"/>
  <c r="F7858" i="8"/>
  <c r="E7858" i="8"/>
  <c r="H7858" i="8" s="1"/>
  <c r="K7857" i="8"/>
  <c r="L7857" i="8" s="1"/>
  <c r="J7857" i="8"/>
  <c r="I7857" i="8"/>
  <c r="G7857" i="8"/>
  <c r="F7857" i="8"/>
  <c r="E7857" i="8"/>
  <c r="H7857" i="8" s="1"/>
  <c r="K7856" i="8"/>
  <c r="L7856" i="8" s="1"/>
  <c r="J7856" i="8"/>
  <c r="I7856" i="8"/>
  <c r="H7856" i="8"/>
  <c r="G7856" i="8"/>
  <c r="F7856" i="8"/>
  <c r="E7856" i="8"/>
  <c r="L7855" i="8"/>
  <c r="K7855" i="8"/>
  <c r="J7855" i="8"/>
  <c r="I7855" i="8"/>
  <c r="G7855" i="8"/>
  <c r="F7855" i="8"/>
  <c r="E7855" i="8"/>
  <c r="H7855" i="8" s="1"/>
  <c r="K7854" i="8"/>
  <c r="L7854" i="8" s="1"/>
  <c r="J7854" i="8"/>
  <c r="I7854" i="8"/>
  <c r="G7854" i="8"/>
  <c r="F7854" i="8"/>
  <c r="E7854" i="8"/>
  <c r="H7854" i="8" s="1"/>
  <c r="K7853" i="8"/>
  <c r="L7853" i="8" s="1"/>
  <c r="J7853" i="8"/>
  <c r="I7853" i="8"/>
  <c r="H7853" i="8"/>
  <c r="G7853" i="8"/>
  <c r="F7853" i="8"/>
  <c r="E7853" i="8"/>
  <c r="L7852" i="8"/>
  <c r="K7852" i="8"/>
  <c r="J7852" i="8"/>
  <c r="I7852" i="8"/>
  <c r="G7852" i="8"/>
  <c r="F7852" i="8"/>
  <c r="E7852" i="8"/>
  <c r="H7852" i="8" s="1"/>
  <c r="K7851" i="8"/>
  <c r="L7851" i="8" s="1"/>
  <c r="J7851" i="8"/>
  <c r="I7851" i="8"/>
  <c r="G7851" i="8"/>
  <c r="F7851" i="8"/>
  <c r="E7851" i="8"/>
  <c r="H7851" i="8" s="1"/>
  <c r="K7850" i="8"/>
  <c r="L7850" i="8" s="1"/>
  <c r="J7850" i="8"/>
  <c r="I7850" i="8"/>
  <c r="G7850" i="8"/>
  <c r="F7850" i="8"/>
  <c r="E7850" i="8"/>
  <c r="H7850" i="8" s="1"/>
  <c r="L7849" i="8"/>
  <c r="K7849" i="8"/>
  <c r="J7849" i="8"/>
  <c r="I7849" i="8"/>
  <c r="G7849" i="8"/>
  <c r="F7849" i="8"/>
  <c r="E7849" i="8"/>
  <c r="H7849" i="8" s="1"/>
  <c r="K7848" i="8"/>
  <c r="L7848" i="8" s="1"/>
  <c r="J7848" i="8"/>
  <c r="I7848" i="8"/>
  <c r="G7848" i="8"/>
  <c r="F7848" i="8"/>
  <c r="E7848" i="8"/>
  <c r="H7848" i="8" s="1"/>
  <c r="K7847" i="8"/>
  <c r="L7847" i="8" s="1"/>
  <c r="J7847" i="8"/>
  <c r="I7847" i="8"/>
  <c r="G7847" i="8"/>
  <c r="F7847" i="8"/>
  <c r="E7847" i="8"/>
  <c r="H7847" i="8" s="1"/>
  <c r="L7846" i="8"/>
  <c r="K7846" i="8"/>
  <c r="J7846" i="8"/>
  <c r="I7846" i="8"/>
  <c r="G7846" i="8"/>
  <c r="F7846" i="8"/>
  <c r="E7846" i="8"/>
  <c r="H7846" i="8" s="1"/>
  <c r="K7845" i="8"/>
  <c r="L7845" i="8" s="1"/>
  <c r="J7845" i="8"/>
  <c r="I7845" i="8"/>
  <c r="G7845" i="8"/>
  <c r="F7845" i="8"/>
  <c r="E7845" i="8"/>
  <c r="H7845" i="8" s="1"/>
  <c r="K7844" i="8"/>
  <c r="L7844" i="8" s="1"/>
  <c r="J7844" i="8"/>
  <c r="I7844" i="8"/>
  <c r="H7844" i="8"/>
  <c r="G7844" i="8"/>
  <c r="F7844" i="8"/>
  <c r="E7844" i="8"/>
  <c r="L7843" i="8"/>
  <c r="K7843" i="8"/>
  <c r="J7843" i="8"/>
  <c r="I7843" i="8"/>
  <c r="G7843" i="8"/>
  <c r="F7843" i="8"/>
  <c r="E7843" i="8"/>
  <c r="H7843" i="8" s="1"/>
  <c r="K7842" i="8"/>
  <c r="L7842" i="8" s="1"/>
  <c r="J7842" i="8"/>
  <c r="I7842" i="8"/>
  <c r="G7842" i="8"/>
  <c r="F7842" i="8"/>
  <c r="E7842" i="8"/>
  <c r="H7842" i="8" s="1"/>
  <c r="K7841" i="8"/>
  <c r="L7841" i="8" s="1"/>
  <c r="J7841" i="8"/>
  <c r="I7841" i="8"/>
  <c r="H7841" i="8"/>
  <c r="G7841" i="8"/>
  <c r="F7841" i="8"/>
  <c r="E7841" i="8"/>
  <c r="L7840" i="8"/>
  <c r="K7840" i="8"/>
  <c r="J7840" i="8"/>
  <c r="I7840" i="8"/>
  <c r="G7840" i="8"/>
  <c r="F7840" i="8"/>
  <c r="E7840" i="8"/>
  <c r="H7840" i="8" s="1"/>
  <c r="K7839" i="8"/>
  <c r="L7839" i="8" s="1"/>
  <c r="J7839" i="8"/>
  <c r="I7839" i="8"/>
  <c r="G7839" i="8"/>
  <c r="F7839" i="8"/>
  <c r="E7839" i="8"/>
  <c r="H7839" i="8" s="1"/>
  <c r="K7838" i="8"/>
  <c r="L7838" i="8" s="1"/>
  <c r="J7838" i="8"/>
  <c r="I7838" i="8"/>
  <c r="H7838" i="8"/>
  <c r="G7838" i="8"/>
  <c r="F7838" i="8"/>
  <c r="E7838" i="8"/>
  <c r="L7837" i="8"/>
  <c r="K7837" i="8"/>
  <c r="J7837" i="8"/>
  <c r="I7837" i="8"/>
  <c r="G7837" i="8"/>
  <c r="F7837" i="8"/>
  <c r="E7837" i="8"/>
  <c r="H7837" i="8" s="1"/>
  <c r="K7836" i="8"/>
  <c r="L7836" i="8" s="1"/>
  <c r="J7836" i="8"/>
  <c r="I7836" i="8"/>
  <c r="G7836" i="8"/>
  <c r="F7836" i="8"/>
  <c r="E7836" i="8"/>
  <c r="H7836" i="8" s="1"/>
  <c r="K7835" i="8"/>
  <c r="L7835" i="8" s="1"/>
  <c r="J7835" i="8"/>
  <c r="I7835" i="8"/>
  <c r="H7835" i="8"/>
  <c r="G7835" i="8"/>
  <c r="F7835" i="8"/>
  <c r="E7835" i="8"/>
  <c r="L7834" i="8"/>
  <c r="K7834" i="8"/>
  <c r="J7834" i="8"/>
  <c r="I7834" i="8"/>
  <c r="G7834" i="8"/>
  <c r="F7834" i="8"/>
  <c r="E7834" i="8"/>
  <c r="H7834" i="8" s="1"/>
  <c r="K7833" i="8"/>
  <c r="L7833" i="8" s="1"/>
  <c r="J7833" i="8"/>
  <c r="I7833" i="8"/>
  <c r="G7833" i="8"/>
  <c r="F7833" i="8"/>
  <c r="E7833" i="8"/>
  <c r="H7833" i="8" s="1"/>
  <c r="K7832" i="8"/>
  <c r="L7832" i="8" s="1"/>
  <c r="J7832" i="8"/>
  <c r="I7832" i="8"/>
  <c r="H7832" i="8"/>
  <c r="G7832" i="8"/>
  <c r="F7832" i="8"/>
  <c r="E7832" i="8"/>
  <c r="L7831" i="8"/>
  <c r="K7831" i="8"/>
  <c r="J7831" i="8"/>
  <c r="I7831" i="8"/>
  <c r="G7831" i="8"/>
  <c r="F7831" i="8"/>
  <c r="E7831" i="8"/>
  <c r="H7831" i="8" s="1"/>
  <c r="K7830" i="8"/>
  <c r="L7830" i="8" s="1"/>
  <c r="J7830" i="8"/>
  <c r="I7830" i="8"/>
  <c r="G7830" i="8"/>
  <c r="F7830" i="8"/>
  <c r="E7830" i="8"/>
  <c r="H7830" i="8" s="1"/>
  <c r="K7829" i="8"/>
  <c r="L7829" i="8" s="1"/>
  <c r="J7829" i="8"/>
  <c r="I7829" i="8"/>
  <c r="G7829" i="8"/>
  <c r="F7829" i="8"/>
  <c r="E7829" i="8"/>
  <c r="H7829" i="8" s="1"/>
  <c r="L7828" i="8"/>
  <c r="K7828" i="8"/>
  <c r="J7828" i="8"/>
  <c r="I7828" i="8"/>
  <c r="G7828" i="8"/>
  <c r="F7828" i="8"/>
  <c r="E7828" i="8"/>
  <c r="H7828" i="8" s="1"/>
  <c r="K7827" i="8"/>
  <c r="L7827" i="8" s="1"/>
  <c r="J7827" i="8"/>
  <c r="I7827" i="8"/>
  <c r="G7827" i="8"/>
  <c r="F7827" i="8"/>
  <c r="E7827" i="8"/>
  <c r="H7827" i="8" s="1"/>
  <c r="K7826" i="8"/>
  <c r="L7826" i="8" s="1"/>
  <c r="J7826" i="8"/>
  <c r="I7826" i="8"/>
  <c r="H7826" i="8"/>
  <c r="G7826" i="8"/>
  <c r="F7826" i="8"/>
  <c r="E7826" i="8"/>
  <c r="L7825" i="8"/>
  <c r="K7825" i="8"/>
  <c r="J7825" i="8"/>
  <c r="I7825" i="8"/>
  <c r="G7825" i="8"/>
  <c r="F7825" i="8"/>
  <c r="E7825" i="8"/>
  <c r="H7825" i="8" s="1"/>
  <c r="J7824" i="8"/>
  <c r="G7824" i="8"/>
  <c r="K7824" i="8" s="1"/>
  <c r="L7824" i="8" s="1"/>
  <c r="F7824" i="8"/>
  <c r="E7824" i="8"/>
  <c r="H7824" i="8" s="1"/>
  <c r="K7823" i="8"/>
  <c r="L7823" i="8" s="1"/>
  <c r="J7823" i="8"/>
  <c r="I7823" i="8"/>
  <c r="H7823" i="8"/>
  <c r="G7823" i="8"/>
  <c r="F7823" i="8"/>
  <c r="E7823" i="8"/>
  <c r="L7822" i="8"/>
  <c r="K7822" i="8"/>
  <c r="J7822" i="8"/>
  <c r="I7822" i="8"/>
  <c r="G7822" i="8"/>
  <c r="F7822" i="8"/>
  <c r="E7822" i="8"/>
  <c r="H7822" i="8" s="1"/>
  <c r="J7821" i="8"/>
  <c r="G7821" i="8"/>
  <c r="I7821" i="8" s="1"/>
  <c r="F7821" i="8"/>
  <c r="E7821" i="8"/>
  <c r="H7821" i="8" s="1"/>
  <c r="K7820" i="8"/>
  <c r="L7820" i="8" s="1"/>
  <c r="J7820" i="8"/>
  <c r="I7820" i="8"/>
  <c r="H7820" i="8"/>
  <c r="G7820" i="8"/>
  <c r="F7820" i="8"/>
  <c r="E7820" i="8"/>
  <c r="J7819" i="8"/>
  <c r="G7819" i="8"/>
  <c r="F7819" i="8"/>
  <c r="E7819" i="8"/>
  <c r="H7819" i="8" s="1"/>
  <c r="K7818" i="8"/>
  <c r="L7818" i="8" s="1"/>
  <c r="J7818" i="8"/>
  <c r="I7818" i="8"/>
  <c r="G7818" i="8"/>
  <c r="F7818" i="8"/>
  <c r="E7818" i="8"/>
  <c r="H7818" i="8" s="1"/>
  <c r="K7817" i="8"/>
  <c r="L7817" i="8" s="1"/>
  <c r="J7817" i="8"/>
  <c r="I7817" i="8"/>
  <c r="H7817" i="8"/>
  <c r="G7817" i="8"/>
  <c r="F7817" i="8"/>
  <c r="E7817" i="8"/>
  <c r="L7816" i="8"/>
  <c r="K7816" i="8"/>
  <c r="J7816" i="8"/>
  <c r="I7816" i="8"/>
  <c r="G7816" i="8"/>
  <c r="F7816" i="8"/>
  <c r="E7816" i="8"/>
  <c r="H7816" i="8" s="1"/>
  <c r="L7815" i="8"/>
  <c r="K7815" i="8"/>
  <c r="J7815" i="8"/>
  <c r="I7815" i="8"/>
  <c r="G7815" i="8"/>
  <c r="F7815" i="8"/>
  <c r="E7815" i="8"/>
  <c r="H7815" i="8" s="1"/>
  <c r="K7814" i="8"/>
  <c r="L7814" i="8" s="1"/>
  <c r="J7814" i="8"/>
  <c r="I7814" i="8"/>
  <c r="G7814" i="8"/>
  <c r="F7814" i="8"/>
  <c r="E7814" i="8"/>
  <c r="H7814" i="8" s="1"/>
  <c r="J7813" i="8"/>
  <c r="G7813" i="8"/>
  <c r="F7813" i="8"/>
  <c r="E7813" i="8"/>
  <c r="H7813" i="8" s="1"/>
  <c r="K7812" i="8"/>
  <c r="L7812" i="8" s="1"/>
  <c r="J7812" i="8"/>
  <c r="I7812" i="8"/>
  <c r="G7812" i="8"/>
  <c r="F7812" i="8"/>
  <c r="E7812" i="8"/>
  <c r="H7812" i="8" s="1"/>
  <c r="K7811" i="8"/>
  <c r="L7811" i="8" s="1"/>
  <c r="J7811" i="8"/>
  <c r="I7811" i="8"/>
  <c r="G7811" i="8"/>
  <c r="F7811" i="8"/>
  <c r="E7811" i="8"/>
  <c r="H7811" i="8" s="1"/>
  <c r="J7810" i="8"/>
  <c r="G7810" i="8"/>
  <c r="I7810" i="8" s="1"/>
  <c r="F7810" i="8"/>
  <c r="E7810" i="8"/>
  <c r="H7810" i="8" s="1"/>
  <c r="K7809" i="8"/>
  <c r="L7809" i="8" s="1"/>
  <c r="J7809" i="8"/>
  <c r="I7809" i="8"/>
  <c r="G7809" i="8"/>
  <c r="F7809" i="8"/>
  <c r="E7809" i="8"/>
  <c r="H7809" i="8" s="1"/>
  <c r="J7808" i="8"/>
  <c r="I7808" i="8"/>
  <c r="H7808" i="8"/>
  <c r="G7808" i="8"/>
  <c r="K7808" i="8" s="1"/>
  <c r="L7808" i="8" s="1"/>
  <c r="F7808" i="8"/>
  <c r="E7808" i="8"/>
  <c r="L7807" i="8"/>
  <c r="K7807" i="8"/>
  <c r="J7807" i="8"/>
  <c r="I7807" i="8"/>
  <c r="G7807" i="8"/>
  <c r="F7807" i="8"/>
  <c r="E7807" i="8"/>
  <c r="H7807" i="8" s="1"/>
  <c r="K7806" i="8"/>
  <c r="L7806" i="8" s="1"/>
  <c r="J7806" i="8"/>
  <c r="I7806" i="8"/>
  <c r="G7806" i="8"/>
  <c r="F7806" i="8"/>
  <c r="E7806" i="8"/>
  <c r="H7806" i="8" s="1"/>
  <c r="K7805" i="8"/>
  <c r="L7805" i="8" s="1"/>
  <c r="J7805" i="8"/>
  <c r="I7805" i="8"/>
  <c r="H7805" i="8"/>
  <c r="G7805" i="8"/>
  <c r="F7805" i="8"/>
  <c r="E7805" i="8"/>
  <c r="L7804" i="8"/>
  <c r="K7804" i="8"/>
  <c r="J7804" i="8"/>
  <c r="I7804" i="8"/>
  <c r="G7804" i="8"/>
  <c r="F7804" i="8"/>
  <c r="E7804" i="8"/>
  <c r="H7804" i="8" s="1"/>
  <c r="K7803" i="8"/>
  <c r="L7803" i="8" s="1"/>
  <c r="J7803" i="8"/>
  <c r="I7803" i="8"/>
  <c r="G7803" i="8"/>
  <c r="F7803" i="8"/>
  <c r="E7803" i="8"/>
  <c r="H7803" i="8" s="1"/>
  <c r="K7802" i="8"/>
  <c r="L7802" i="8" s="1"/>
  <c r="J7802" i="8"/>
  <c r="I7802" i="8"/>
  <c r="H7802" i="8"/>
  <c r="G7802" i="8"/>
  <c r="F7802" i="8"/>
  <c r="E7802" i="8"/>
  <c r="L7801" i="8"/>
  <c r="K7801" i="8"/>
  <c r="J7801" i="8"/>
  <c r="I7801" i="8"/>
  <c r="G7801" i="8"/>
  <c r="F7801" i="8"/>
  <c r="E7801" i="8"/>
  <c r="H7801" i="8" s="1"/>
  <c r="K7800" i="8"/>
  <c r="L7800" i="8" s="1"/>
  <c r="J7800" i="8"/>
  <c r="I7800" i="8"/>
  <c r="G7800" i="8"/>
  <c r="F7800" i="8"/>
  <c r="E7800" i="8"/>
  <c r="H7800" i="8" s="1"/>
  <c r="K7799" i="8"/>
  <c r="L7799" i="8" s="1"/>
  <c r="J7799" i="8"/>
  <c r="I7799" i="8"/>
  <c r="H7799" i="8"/>
  <c r="G7799" i="8"/>
  <c r="F7799" i="8"/>
  <c r="E7799" i="8"/>
  <c r="L7798" i="8"/>
  <c r="K7798" i="8"/>
  <c r="J7798" i="8"/>
  <c r="I7798" i="8"/>
  <c r="G7798" i="8"/>
  <c r="F7798" i="8"/>
  <c r="E7798" i="8"/>
  <c r="H7798" i="8" s="1"/>
  <c r="K7797" i="8"/>
  <c r="L7797" i="8" s="1"/>
  <c r="J7797" i="8"/>
  <c r="I7797" i="8"/>
  <c r="G7797" i="8"/>
  <c r="F7797" i="8"/>
  <c r="E7797" i="8"/>
  <c r="H7797" i="8" s="1"/>
  <c r="K7796" i="8"/>
  <c r="L7796" i="8" s="1"/>
  <c r="J7796" i="8"/>
  <c r="I7796" i="8"/>
  <c r="G7796" i="8"/>
  <c r="F7796" i="8"/>
  <c r="E7796" i="8"/>
  <c r="H7796" i="8" s="1"/>
  <c r="L7795" i="8"/>
  <c r="K7795" i="8"/>
  <c r="J7795" i="8"/>
  <c r="I7795" i="8"/>
  <c r="G7795" i="8"/>
  <c r="F7795" i="8"/>
  <c r="E7795" i="8"/>
  <c r="H7795" i="8" s="1"/>
  <c r="K7794" i="8"/>
  <c r="L7794" i="8" s="1"/>
  <c r="J7794" i="8"/>
  <c r="I7794" i="8"/>
  <c r="G7794" i="8"/>
  <c r="F7794" i="8"/>
  <c r="E7794" i="8"/>
  <c r="H7794" i="8" s="1"/>
  <c r="L7793" i="8"/>
  <c r="K7793" i="8"/>
  <c r="J7793" i="8"/>
  <c r="I7793" i="8"/>
  <c r="G7793" i="8"/>
  <c r="F7793" i="8"/>
  <c r="E7793" i="8"/>
  <c r="H7793" i="8" s="1"/>
  <c r="L7792" i="8"/>
  <c r="K7792" i="8"/>
  <c r="J7792" i="8"/>
  <c r="I7792" i="8"/>
  <c r="H7792" i="8"/>
  <c r="G7792" i="8"/>
  <c r="F7792" i="8"/>
  <c r="E7792" i="8"/>
  <c r="K7791" i="8"/>
  <c r="L7791" i="8" s="1"/>
  <c r="J7791" i="8"/>
  <c r="I7791" i="8"/>
  <c r="G7791" i="8"/>
  <c r="F7791" i="8"/>
  <c r="E7791" i="8"/>
  <c r="H7791" i="8" s="1"/>
  <c r="K7790" i="8"/>
  <c r="L7790" i="8" s="1"/>
  <c r="J7790" i="8"/>
  <c r="I7790" i="8"/>
  <c r="G7790" i="8"/>
  <c r="F7790" i="8"/>
  <c r="E7790" i="8"/>
  <c r="H7790" i="8" s="1"/>
  <c r="K7789" i="8"/>
  <c r="L7789" i="8" s="1"/>
  <c r="J7789" i="8"/>
  <c r="I7789" i="8"/>
  <c r="H7789" i="8"/>
  <c r="G7789" i="8"/>
  <c r="F7789" i="8"/>
  <c r="E7789" i="8"/>
  <c r="K7788" i="8"/>
  <c r="L7788" i="8" s="1"/>
  <c r="J7788" i="8"/>
  <c r="I7788" i="8"/>
  <c r="G7788" i="8"/>
  <c r="F7788" i="8"/>
  <c r="E7788" i="8"/>
  <c r="H7788" i="8" s="1"/>
  <c r="K7787" i="8"/>
  <c r="L7787" i="8" s="1"/>
  <c r="J7787" i="8"/>
  <c r="I7787" i="8"/>
  <c r="G7787" i="8"/>
  <c r="F7787" i="8"/>
  <c r="E7787" i="8"/>
  <c r="H7787" i="8" s="1"/>
  <c r="L7786" i="8"/>
  <c r="K7786" i="8"/>
  <c r="J7786" i="8"/>
  <c r="I7786" i="8"/>
  <c r="H7786" i="8"/>
  <c r="G7786" i="8"/>
  <c r="F7786" i="8"/>
  <c r="E7786" i="8"/>
  <c r="K7785" i="8"/>
  <c r="L7785" i="8" s="1"/>
  <c r="J7785" i="8"/>
  <c r="I7785" i="8"/>
  <c r="G7785" i="8"/>
  <c r="F7785" i="8"/>
  <c r="E7785" i="8"/>
  <c r="H7785" i="8" s="1"/>
  <c r="K7784" i="8"/>
  <c r="L7784" i="8" s="1"/>
  <c r="J7784" i="8"/>
  <c r="I7784" i="8"/>
  <c r="G7784" i="8"/>
  <c r="F7784" i="8"/>
  <c r="E7784" i="8"/>
  <c r="H7784" i="8" s="1"/>
  <c r="L7783" i="8"/>
  <c r="K7783" i="8"/>
  <c r="J7783" i="8"/>
  <c r="I7783" i="8"/>
  <c r="H7783" i="8"/>
  <c r="G7783" i="8"/>
  <c r="F7783" i="8"/>
  <c r="E7783" i="8"/>
  <c r="K7782" i="8"/>
  <c r="L7782" i="8" s="1"/>
  <c r="J7782" i="8"/>
  <c r="I7782" i="8"/>
  <c r="G7782" i="8"/>
  <c r="F7782" i="8"/>
  <c r="E7782" i="8"/>
  <c r="H7782" i="8" s="1"/>
  <c r="L7781" i="8"/>
  <c r="K7781" i="8"/>
  <c r="J7781" i="8"/>
  <c r="I7781" i="8"/>
  <c r="G7781" i="8"/>
  <c r="F7781" i="8"/>
  <c r="E7781" i="8"/>
  <c r="H7781" i="8" s="1"/>
  <c r="L7780" i="8"/>
  <c r="K7780" i="8"/>
  <c r="J7780" i="8"/>
  <c r="I7780" i="8"/>
  <c r="H7780" i="8"/>
  <c r="G7780" i="8"/>
  <c r="F7780" i="8"/>
  <c r="E7780" i="8"/>
  <c r="K7779" i="8"/>
  <c r="L7779" i="8" s="1"/>
  <c r="J7779" i="8"/>
  <c r="I7779" i="8"/>
  <c r="G7779" i="8"/>
  <c r="F7779" i="8"/>
  <c r="E7779" i="8"/>
  <c r="H7779" i="8" s="1"/>
  <c r="K7778" i="8"/>
  <c r="L7778" i="8" s="1"/>
  <c r="J7778" i="8"/>
  <c r="G7778" i="8"/>
  <c r="I7778" i="8" s="1"/>
  <c r="F7778" i="8"/>
  <c r="E7778" i="8"/>
  <c r="H7778" i="8" s="1"/>
  <c r="L7777" i="8"/>
  <c r="K7777" i="8"/>
  <c r="J7777" i="8"/>
  <c r="I7777" i="8"/>
  <c r="G7777" i="8"/>
  <c r="F7777" i="8"/>
  <c r="E7777" i="8"/>
  <c r="H7777" i="8" s="1"/>
  <c r="J7776" i="8"/>
  <c r="I7776" i="8"/>
  <c r="G7776" i="8"/>
  <c r="K7776" i="8" s="1"/>
  <c r="L7776" i="8" s="1"/>
  <c r="F7776" i="8"/>
  <c r="E7776" i="8"/>
  <c r="H7776" i="8" s="1"/>
  <c r="L7775" i="8"/>
  <c r="K7775" i="8"/>
  <c r="J7775" i="8"/>
  <c r="I7775" i="8"/>
  <c r="G7775" i="8"/>
  <c r="F7775" i="8"/>
  <c r="E7775" i="8"/>
  <c r="H7775" i="8" s="1"/>
  <c r="L7774" i="8"/>
  <c r="K7774" i="8"/>
  <c r="J7774" i="8"/>
  <c r="I7774" i="8"/>
  <c r="H7774" i="8"/>
  <c r="G7774" i="8"/>
  <c r="F7774" i="8"/>
  <c r="E7774" i="8"/>
  <c r="J7773" i="8"/>
  <c r="G7773" i="8"/>
  <c r="I7773" i="8" s="1"/>
  <c r="F7773" i="8"/>
  <c r="E7773" i="8"/>
  <c r="H7773" i="8" s="1"/>
  <c r="K7772" i="8"/>
  <c r="L7772" i="8" s="1"/>
  <c r="J7772" i="8"/>
  <c r="I7772" i="8"/>
  <c r="G7772" i="8"/>
  <c r="F7772" i="8"/>
  <c r="E7772" i="8"/>
  <c r="H7772" i="8" s="1"/>
  <c r="K7771" i="8"/>
  <c r="L7771" i="8" s="1"/>
  <c r="J7771" i="8"/>
  <c r="I7771" i="8"/>
  <c r="G7771" i="8"/>
  <c r="F7771" i="8"/>
  <c r="E7771" i="8"/>
  <c r="H7771" i="8" s="1"/>
  <c r="K7770" i="8"/>
  <c r="L7770" i="8" s="1"/>
  <c r="J7770" i="8"/>
  <c r="I7770" i="8"/>
  <c r="G7770" i="8"/>
  <c r="F7770" i="8"/>
  <c r="E7770" i="8"/>
  <c r="H7770" i="8" s="1"/>
  <c r="K7769" i="8"/>
  <c r="L7769" i="8" s="1"/>
  <c r="J7769" i="8"/>
  <c r="I7769" i="8"/>
  <c r="G7769" i="8"/>
  <c r="F7769" i="8"/>
  <c r="E7769" i="8"/>
  <c r="H7769" i="8" s="1"/>
  <c r="K7768" i="8"/>
  <c r="L7768" i="8" s="1"/>
  <c r="J7768" i="8"/>
  <c r="I7768" i="8"/>
  <c r="H7768" i="8"/>
  <c r="G7768" i="8"/>
  <c r="F7768" i="8"/>
  <c r="E7768" i="8"/>
  <c r="K7767" i="8"/>
  <c r="L7767" i="8" s="1"/>
  <c r="J7767" i="8"/>
  <c r="I7767" i="8"/>
  <c r="H7767" i="8"/>
  <c r="G7767" i="8"/>
  <c r="F7767" i="8"/>
  <c r="E7767" i="8"/>
  <c r="K7766" i="8"/>
  <c r="L7766" i="8" s="1"/>
  <c r="J7766" i="8"/>
  <c r="I7766" i="8"/>
  <c r="G7766" i="8"/>
  <c r="F7766" i="8"/>
  <c r="E7766" i="8"/>
  <c r="H7766" i="8" s="1"/>
  <c r="J7765" i="8"/>
  <c r="I7765" i="8"/>
  <c r="G7765" i="8"/>
  <c r="K7765" i="8" s="1"/>
  <c r="L7765" i="8" s="1"/>
  <c r="F7765" i="8"/>
  <c r="E7765" i="8"/>
  <c r="H7765" i="8" s="1"/>
  <c r="K7764" i="8"/>
  <c r="L7764" i="8" s="1"/>
  <c r="J7764" i="8"/>
  <c r="I7764" i="8"/>
  <c r="G7764" i="8"/>
  <c r="F7764" i="8"/>
  <c r="E7764" i="8"/>
  <c r="H7764" i="8" s="1"/>
  <c r="L7763" i="8"/>
  <c r="K7763" i="8"/>
  <c r="J7763" i="8"/>
  <c r="I7763" i="8"/>
  <c r="G7763" i="8"/>
  <c r="F7763" i="8"/>
  <c r="E7763" i="8"/>
  <c r="H7763" i="8" s="1"/>
  <c r="L7762" i="8"/>
  <c r="K7762" i="8"/>
  <c r="J7762" i="8"/>
  <c r="I7762" i="8"/>
  <c r="H7762" i="8"/>
  <c r="G7762" i="8"/>
  <c r="F7762" i="8"/>
  <c r="E7762" i="8"/>
  <c r="K7761" i="8"/>
  <c r="L7761" i="8" s="1"/>
  <c r="J7761" i="8"/>
  <c r="I7761" i="8"/>
  <c r="H7761" i="8"/>
  <c r="G7761" i="8"/>
  <c r="F7761" i="8"/>
  <c r="E7761" i="8"/>
  <c r="K7760" i="8"/>
  <c r="L7760" i="8" s="1"/>
  <c r="J7760" i="8"/>
  <c r="I7760" i="8"/>
  <c r="G7760" i="8"/>
  <c r="F7760" i="8"/>
  <c r="E7760" i="8"/>
  <c r="H7760" i="8" s="1"/>
  <c r="L7759" i="8"/>
  <c r="K7759" i="8"/>
  <c r="J7759" i="8"/>
  <c r="I7759" i="8"/>
  <c r="G7759" i="8"/>
  <c r="F7759" i="8"/>
  <c r="E7759" i="8"/>
  <c r="H7759" i="8" s="1"/>
  <c r="K7758" i="8"/>
  <c r="L7758" i="8" s="1"/>
  <c r="J7758" i="8"/>
  <c r="I7758" i="8"/>
  <c r="G7758" i="8"/>
  <c r="F7758" i="8"/>
  <c r="E7758" i="8"/>
  <c r="H7758" i="8" s="1"/>
  <c r="L7757" i="8"/>
  <c r="K7757" i="8"/>
  <c r="J7757" i="8"/>
  <c r="I7757" i="8"/>
  <c r="G7757" i="8"/>
  <c r="F7757" i="8"/>
  <c r="E7757" i="8"/>
  <c r="H7757" i="8" s="1"/>
  <c r="L7756" i="8"/>
  <c r="K7756" i="8"/>
  <c r="J7756" i="8"/>
  <c r="I7756" i="8"/>
  <c r="H7756" i="8"/>
  <c r="G7756" i="8"/>
  <c r="F7756" i="8"/>
  <c r="E7756" i="8"/>
  <c r="K7755" i="8"/>
  <c r="L7755" i="8" s="1"/>
  <c r="J7755" i="8"/>
  <c r="I7755" i="8"/>
  <c r="G7755" i="8"/>
  <c r="F7755" i="8"/>
  <c r="E7755" i="8"/>
  <c r="H7755" i="8" s="1"/>
  <c r="K7754" i="8"/>
  <c r="L7754" i="8" s="1"/>
  <c r="J7754" i="8"/>
  <c r="I7754" i="8"/>
  <c r="G7754" i="8"/>
  <c r="F7754" i="8"/>
  <c r="E7754" i="8"/>
  <c r="H7754" i="8" s="1"/>
  <c r="K7753" i="8"/>
  <c r="L7753" i="8" s="1"/>
  <c r="J7753" i="8"/>
  <c r="I7753" i="8"/>
  <c r="G7753" i="8"/>
  <c r="F7753" i="8"/>
  <c r="E7753" i="8"/>
  <c r="H7753" i="8" s="1"/>
  <c r="K7752" i="8"/>
  <c r="L7752" i="8" s="1"/>
  <c r="J7752" i="8"/>
  <c r="I7752" i="8"/>
  <c r="G7752" i="8"/>
  <c r="F7752" i="8"/>
  <c r="E7752" i="8"/>
  <c r="H7752" i="8" s="1"/>
  <c r="K7751" i="8"/>
  <c r="L7751" i="8" s="1"/>
  <c r="J7751" i="8"/>
  <c r="I7751" i="8"/>
  <c r="G7751" i="8"/>
  <c r="F7751" i="8"/>
  <c r="E7751" i="8"/>
  <c r="H7751" i="8" s="1"/>
  <c r="L7750" i="8"/>
  <c r="K7750" i="8"/>
  <c r="J7750" i="8"/>
  <c r="I7750" i="8"/>
  <c r="G7750" i="8"/>
  <c r="F7750" i="8"/>
  <c r="E7750" i="8"/>
  <c r="H7750" i="8" s="1"/>
  <c r="K7749" i="8"/>
  <c r="L7749" i="8" s="1"/>
  <c r="J7749" i="8"/>
  <c r="I7749" i="8"/>
  <c r="H7749" i="8"/>
  <c r="G7749" i="8"/>
  <c r="F7749" i="8"/>
  <c r="E7749" i="8"/>
  <c r="L7748" i="8"/>
  <c r="K7748" i="8"/>
  <c r="J7748" i="8"/>
  <c r="I7748" i="8"/>
  <c r="G7748" i="8"/>
  <c r="F7748" i="8"/>
  <c r="E7748" i="8"/>
  <c r="H7748" i="8" s="1"/>
  <c r="K7747" i="8"/>
  <c r="L7747" i="8" s="1"/>
  <c r="J7747" i="8"/>
  <c r="I7747" i="8"/>
  <c r="G7747" i="8"/>
  <c r="F7747" i="8"/>
  <c r="E7747" i="8"/>
  <c r="H7747" i="8" s="1"/>
  <c r="K7746" i="8"/>
  <c r="L7746" i="8" s="1"/>
  <c r="J7746" i="8"/>
  <c r="I7746" i="8"/>
  <c r="G7746" i="8"/>
  <c r="F7746" i="8"/>
  <c r="E7746" i="8"/>
  <c r="H7746" i="8" s="1"/>
  <c r="L7745" i="8"/>
  <c r="K7745" i="8"/>
  <c r="J7745" i="8"/>
  <c r="I7745" i="8"/>
  <c r="G7745" i="8"/>
  <c r="F7745" i="8"/>
  <c r="E7745" i="8"/>
  <c r="H7745" i="8" s="1"/>
  <c r="L7744" i="8"/>
  <c r="K7744" i="8"/>
  <c r="J7744" i="8"/>
  <c r="I7744" i="8"/>
  <c r="H7744" i="8"/>
  <c r="G7744" i="8"/>
  <c r="F7744" i="8"/>
  <c r="E7744" i="8"/>
  <c r="K7743" i="8"/>
  <c r="L7743" i="8" s="1"/>
  <c r="J7743" i="8"/>
  <c r="I7743" i="8"/>
  <c r="H7743" i="8"/>
  <c r="G7743" i="8"/>
  <c r="F7743" i="8"/>
  <c r="E7743" i="8"/>
  <c r="K7742" i="8"/>
  <c r="L7742" i="8" s="1"/>
  <c r="J7742" i="8"/>
  <c r="I7742" i="8"/>
  <c r="G7742" i="8"/>
  <c r="F7742" i="8"/>
  <c r="E7742" i="8"/>
  <c r="H7742" i="8" s="1"/>
  <c r="L7741" i="8"/>
  <c r="K7741" i="8"/>
  <c r="J7741" i="8"/>
  <c r="I7741" i="8"/>
  <c r="G7741" i="8"/>
  <c r="F7741" i="8"/>
  <c r="E7741" i="8"/>
  <c r="H7741" i="8" s="1"/>
  <c r="K7740" i="8"/>
  <c r="L7740" i="8" s="1"/>
  <c r="J7740" i="8"/>
  <c r="I7740" i="8"/>
  <c r="H7740" i="8"/>
  <c r="G7740" i="8"/>
  <c r="F7740" i="8"/>
  <c r="E7740" i="8"/>
  <c r="L7739" i="8"/>
  <c r="K7739" i="8"/>
  <c r="J7739" i="8"/>
  <c r="I7739" i="8"/>
  <c r="G7739" i="8"/>
  <c r="F7739" i="8"/>
  <c r="E7739" i="8"/>
  <c r="H7739" i="8" s="1"/>
  <c r="L7738" i="8"/>
  <c r="K7738" i="8"/>
  <c r="J7738" i="8"/>
  <c r="I7738" i="8"/>
  <c r="G7738" i="8"/>
  <c r="F7738" i="8"/>
  <c r="E7738" i="8"/>
  <c r="H7738" i="8" s="1"/>
  <c r="K7737" i="8"/>
  <c r="L7737" i="8" s="1"/>
  <c r="J7737" i="8"/>
  <c r="I7737" i="8"/>
  <c r="H7737" i="8"/>
  <c r="G7737" i="8"/>
  <c r="F7737" i="8"/>
  <c r="E7737" i="8"/>
  <c r="J7736" i="8"/>
  <c r="G7736" i="8"/>
  <c r="I7736" i="8" s="1"/>
  <c r="F7736" i="8"/>
  <c r="E7736" i="8"/>
  <c r="H7736" i="8" s="1"/>
  <c r="K7735" i="8"/>
  <c r="L7735" i="8" s="1"/>
  <c r="J7735" i="8"/>
  <c r="I7735" i="8"/>
  <c r="H7735" i="8"/>
  <c r="G7735" i="8"/>
  <c r="F7735" i="8"/>
  <c r="E7735" i="8"/>
  <c r="K7734" i="8"/>
  <c r="L7734" i="8" s="1"/>
  <c r="J7734" i="8"/>
  <c r="I7734" i="8"/>
  <c r="G7734" i="8"/>
  <c r="F7734" i="8"/>
  <c r="E7734" i="8"/>
  <c r="H7734" i="8" s="1"/>
  <c r="K7733" i="8"/>
  <c r="L7733" i="8" s="1"/>
  <c r="J7733" i="8"/>
  <c r="I7733" i="8"/>
  <c r="G7733" i="8"/>
  <c r="F7733" i="8"/>
  <c r="E7733" i="8"/>
  <c r="H7733" i="8" s="1"/>
  <c r="L7732" i="8"/>
  <c r="K7732" i="8"/>
  <c r="J7732" i="8"/>
  <c r="I7732" i="8"/>
  <c r="H7732" i="8"/>
  <c r="G7732" i="8"/>
  <c r="F7732" i="8"/>
  <c r="E7732" i="8"/>
  <c r="K7731" i="8"/>
  <c r="L7731" i="8" s="1"/>
  <c r="J7731" i="8"/>
  <c r="I7731" i="8"/>
  <c r="H7731" i="8"/>
  <c r="G7731" i="8"/>
  <c r="F7731" i="8"/>
  <c r="E7731" i="8"/>
  <c r="L7730" i="8"/>
  <c r="K7730" i="8"/>
  <c r="J7730" i="8"/>
  <c r="I7730" i="8"/>
  <c r="G7730" i="8"/>
  <c r="F7730" i="8"/>
  <c r="E7730" i="8"/>
  <c r="H7730" i="8" s="1"/>
  <c r="K7729" i="8"/>
  <c r="L7729" i="8" s="1"/>
  <c r="J7729" i="8"/>
  <c r="I7729" i="8"/>
  <c r="G7729" i="8"/>
  <c r="F7729" i="8"/>
  <c r="E7729" i="8"/>
  <c r="H7729" i="8" s="1"/>
  <c r="K7728" i="8"/>
  <c r="L7728" i="8" s="1"/>
  <c r="J7728" i="8"/>
  <c r="I7728" i="8"/>
  <c r="H7728" i="8"/>
  <c r="G7728" i="8"/>
  <c r="F7728" i="8"/>
  <c r="E7728" i="8"/>
  <c r="J7727" i="8"/>
  <c r="I7727" i="8"/>
  <c r="G7727" i="8"/>
  <c r="K7727" i="8" s="1"/>
  <c r="L7727" i="8" s="1"/>
  <c r="F7727" i="8"/>
  <c r="E7727" i="8"/>
  <c r="H7727" i="8" s="1"/>
  <c r="K7726" i="8"/>
  <c r="L7726" i="8" s="1"/>
  <c r="J7726" i="8"/>
  <c r="I7726" i="8"/>
  <c r="G7726" i="8"/>
  <c r="F7726" i="8"/>
  <c r="E7726" i="8"/>
  <c r="H7726" i="8" s="1"/>
  <c r="K7725" i="8"/>
  <c r="L7725" i="8" s="1"/>
  <c r="J7725" i="8"/>
  <c r="I7725" i="8"/>
  <c r="G7725" i="8"/>
  <c r="F7725" i="8"/>
  <c r="E7725" i="8"/>
  <c r="H7725" i="8" s="1"/>
  <c r="K7724" i="8"/>
  <c r="L7724" i="8" s="1"/>
  <c r="J7724" i="8"/>
  <c r="I7724" i="8"/>
  <c r="G7724" i="8"/>
  <c r="F7724" i="8"/>
  <c r="E7724" i="8"/>
  <c r="H7724" i="8" s="1"/>
  <c r="L7723" i="8"/>
  <c r="K7723" i="8"/>
  <c r="J7723" i="8"/>
  <c r="I7723" i="8"/>
  <c r="H7723" i="8"/>
  <c r="G7723" i="8"/>
  <c r="F7723" i="8"/>
  <c r="E7723" i="8"/>
  <c r="K7722" i="8"/>
  <c r="L7722" i="8" s="1"/>
  <c r="J7722" i="8"/>
  <c r="I7722" i="8"/>
  <c r="G7722" i="8"/>
  <c r="F7722" i="8"/>
  <c r="E7722" i="8"/>
  <c r="H7722" i="8" s="1"/>
  <c r="L7721" i="8"/>
  <c r="K7721" i="8"/>
  <c r="J7721" i="8"/>
  <c r="I7721" i="8"/>
  <c r="G7721" i="8"/>
  <c r="F7721" i="8"/>
  <c r="E7721" i="8"/>
  <c r="H7721" i="8" s="1"/>
  <c r="L7720" i="8"/>
  <c r="K7720" i="8"/>
  <c r="J7720" i="8"/>
  <c r="I7720" i="8"/>
  <c r="H7720" i="8"/>
  <c r="G7720" i="8"/>
  <c r="F7720" i="8"/>
  <c r="E7720" i="8"/>
  <c r="K7719" i="8"/>
  <c r="L7719" i="8" s="1"/>
  <c r="J7719" i="8"/>
  <c r="I7719" i="8"/>
  <c r="H7719" i="8"/>
  <c r="G7719" i="8"/>
  <c r="F7719" i="8"/>
  <c r="E7719" i="8"/>
  <c r="K7718" i="8"/>
  <c r="L7718" i="8" s="1"/>
  <c r="J7718" i="8"/>
  <c r="I7718" i="8"/>
  <c r="H7718" i="8"/>
  <c r="G7718" i="8"/>
  <c r="F7718" i="8"/>
  <c r="E7718" i="8"/>
  <c r="L7717" i="8"/>
  <c r="K7717" i="8"/>
  <c r="J7717" i="8"/>
  <c r="I7717" i="8"/>
  <c r="G7717" i="8"/>
  <c r="F7717" i="8"/>
  <c r="E7717" i="8"/>
  <c r="H7717" i="8" s="1"/>
  <c r="K7716" i="8"/>
  <c r="L7716" i="8" s="1"/>
  <c r="J7716" i="8"/>
  <c r="I7716" i="8"/>
  <c r="H7716" i="8"/>
  <c r="G7716" i="8"/>
  <c r="F7716" i="8"/>
  <c r="E7716" i="8"/>
  <c r="K7715" i="8"/>
  <c r="L7715" i="8" s="1"/>
  <c r="J7715" i="8"/>
  <c r="I7715" i="8"/>
  <c r="H7715" i="8"/>
  <c r="G7715" i="8"/>
  <c r="F7715" i="8"/>
  <c r="E7715" i="8"/>
  <c r="J7714" i="8"/>
  <c r="G7714" i="8"/>
  <c r="K7714" i="8" s="1"/>
  <c r="L7714" i="8" s="1"/>
  <c r="F7714" i="8"/>
  <c r="E7714" i="8"/>
  <c r="H7714" i="8" s="1"/>
  <c r="K7713" i="8"/>
  <c r="L7713" i="8" s="1"/>
  <c r="J7713" i="8"/>
  <c r="I7713" i="8"/>
  <c r="H7713" i="8"/>
  <c r="G7713" i="8"/>
  <c r="F7713" i="8"/>
  <c r="E7713" i="8"/>
  <c r="K7712" i="8"/>
  <c r="L7712" i="8" s="1"/>
  <c r="J7712" i="8"/>
  <c r="I7712" i="8"/>
  <c r="H7712" i="8"/>
  <c r="G7712" i="8"/>
  <c r="F7712" i="8"/>
  <c r="E7712" i="8"/>
  <c r="L7711" i="8"/>
  <c r="K7711" i="8"/>
  <c r="J7711" i="8"/>
  <c r="I7711" i="8"/>
  <c r="G7711" i="8"/>
  <c r="F7711" i="8"/>
  <c r="E7711" i="8"/>
  <c r="H7711" i="8" s="1"/>
  <c r="K7710" i="8"/>
  <c r="L7710" i="8" s="1"/>
  <c r="J7710" i="8"/>
  <c r="I7710" i="8"/>
  <c r="H7710" i="8"/>
  <c r="G7710" i="8"/>
  <c r="F7710" i="8"/>
  <c r="E7710" i="8"/>
  <c r="K7709" i="8"/>
  <c r="L7709" i="8" s="1"/>
  <c r="J7709" i="8"/>
  <c r="H7709" i="8"/>
  <c r="G7709" i="8"/>
  <c r="I7709" i="8" s="1"/>
  <c r="F7709" i="8"/>
  <c r="E7709" i="8"/>
  <c r="K7708" i="8"/>
  <c r="L7708" i="8" s="1"/>
  <c r="J7708" i="8"/>
  <c r="I7708" i="8"/>
  <c r="G7708" i="8"/>
  <c r="F7708" i="8"/>
  <c r="E7708" i="8"/>
  <c r="H7708" i="8" s="1"/>
  <c r="K7707" i="8"/>
  <c r="L7707" i="8" s="1"/>
  <c r="J7707" i="8"/>
  <c r="I7707" i="8"/>
  <c r="H7707" i="8"/>
  <c r="G7707" i="8"/>
  <c r="F7707" i="8"/>
  <c r="E7707" i="8"/>
  <c r="K7706" i="8"/>
  <c r="L7706" i="8" s="1"/>
  <c r="J7706" i="8"/>
  <c r="I7706" i="8"/>
  <c r="H7706" i="8"/>
  <c r="G7706" i="8"/>
  <c r="F7706" i="8"/>
  <c r="E7706" i="8"/>
  <c r="K7705" i="8"/>
  <c r="L7705" i="8" s="1"/>
  <c r="J7705" i="8"/>
  <c r="I7705" i="8"/>
  <c r="G7705" i="8"/>
  <c r="F7705" i="8"/>
  <c r="E7705" i="8"/>
  <c r="H7705" i="8" s="1"/>
  <c r="K7704" i="8"/>
  <c r="L7704" i="8" s="1"/>
  <c r="J7704" i="8"/>
  <c r="I7704" i="8"/>
  <c r="H7704" i="8"/>
  <c r="G7704" i="8"/>
  <c r="F7704" i="8"/>
  <c r="E7704" i="8"/>
  <c r="K7703" i="8"/>
  <c r="L7703" i="8" s="1"/>
  <c r="J7703" i="8"/>
  <c r="I7703" i="8"/>
  <c r="H7703" i="8"/>
  <c r="G7703" i="8"/>
  <c r="F7703" i="8"/>
  <c r="E7703" i="8"/>
  <c r="J7702" i="8"/>
  <c r="G7702" i="8"/>
  <c r="K7702" i="8" s="1"/>
  <c r="L7702" i="8" s="1"/>
  <c r="F7702" i="8"/>
  <c r="E7702" i="8"/>
  <c r="H7702" i="8" s="1"/>
  <c r="K7701" i="8"/>
  <c r="L7701" i="8" s="1"/>
  <c r="J7701" i="8"/>
  <c r="I7701" i="8"/>
  <c r="H7701" i="8"/>
  <c r="G7701" i="8"/>
  <c r="F7701" i="8"/>
  <c r="E7701" i="8"/>
  <c r="K7700" i="8"/>
  <c r="L7700" i="8" s="1"/>
  <c r="J7700" i="8"/>
  <c r="H7700" i="8"/>
  <c r="G7700" i="8"/>
  <c r="I7700" i="8" s="1"/>
  <c r="F7700" i="8"/>
  <c r="E7700" i="8"/>
  <c r="K7699" i="8"/>
  <c r="L7699" i="8" s="1"/>
  <c r="J7699" i="8"/>
  <c r="I7699" i="8"/>
  <c r="G7699" i="8"/>
  <c r="F7699" i="8"/>
  <c r="E7699" i="8"/>
  <c r="H7699" i="8" s="1"/>
  <c r="K7698" i="8"/>
  <c r="L7698" i="8" s="1"/>
  <c r="J7698" i="8"/>
  <c r="I7698" i="8"/>
  <c r="H7698" i="8"/>
  <c r="G7698" i="8"/>
  <c r="F7698" i="8"/>
  <c r="E7698" i="8"/>
  <c r="K7697" i="8"/>
  <c r="L7697" i="8" s="1"/>
  <c r="J7697" i="8"/>
  <c r="I7697" i="8"/>
  <c r="H7697" i="8"/>
  <c r="G7697" i="8"/>
  <c r="F7697" i="8"/>
  <c r="E7697" i="8"/>
  <c r="K7696" i="8"/>
  <c r="L7696" i="8" s="1"/>
  <c r="J7696" i="8"/>
  <c r="I7696" i="8"/>
  <c r="G7696" i="8"/>
  <c r="F7696" i="8"/>
  <c r="E7696" i="8"/>
  <c r="H7696" i="8" s="1"/>
  <c r="K7695" i="8"/>
  <c r="L7695" i="8" s="1"/>
  <c r="J7695" i="8"/>
  <c r="I7695" i="8"/>
  <c r="H7695" i="8"/>
  <c r="G7695" i="8"/>
  <c r="F7695" i="8"/>
  <c r="E7695" i="8"/>
  <c r="K7694" i="8"/>
  <c r="L7694" i="8" s="1"/>
  <c r="J7694" i="8"/>
  <c r="I7694" i="8"/>
  <c r="H7694" i="8"/>
  <c r="G7694" i="8"/>
  <c r="F7694" i="8"/>
  <c r="E7694" i="8"/>
  <c r="K7693" i="8"/>
  <c r="L7693" i="8" s="1"/>
  <c r="J7693" i="8"/>
  <c r="I7693" i="8"/>
  <c r="G7693" i="8"/>
  <c r="F7693" i="8"/>
  <c r="E7693" i="8"/>
  <c r="H7693" i="8" s="1"/>
  <c r="K7692" i="8"/>
  <c r="L7692" i="8" s="1"/>
  <c r="J7692" i="8"/>
  <c r="I7692" i="8"/>
  <c r="H7692" i="8"/>
  <c r="G7692" i="8"/>
  <c r="F7692" i="8"/>
  <c r="E7692" i="8"/>
  <c r="K7691" i="8"/>
  <c r="L7691" i="8" s="1"/>
  <c r="J7691" i="8"/>
  <c r="I7691" i="8"/>
  <c r="H7691" i="8"/>
  <c r="G7691" i="8"/>
  <c r="F7691" i="8"/>
  <c r="E7691" i="8"/>
  <c r="K7690" i="8"/>
  <c r="L7690" i="8" s="1"/>
  <c r="J7690" i="8"/>
  <c r="I7690" i="8"/>
  <c r="G7690" i="8"/>
  <c r="F7690" i="8"/>
  <c r="E7690" i="8"/>
  <c r="H7690" i="8" s="1"/>
  <c r="K7689" i="8"/>
  <c r="L7689" i="8" s="1"/>
  <c r="J7689" i="8"/>
  <c r="I7689" i="8"/>
  <c r="H7689" i="8"/>
  <c r="G7689" i="8"/>
  <c r="F7689" i="8"/>
  <c r="E7689" i="8"/>
  <c r="K7688" i="8"/>
  <c r="L7688" i="8" s="1"/>
  <c r="J7688" i="8"/>
  <c r="I7688" i="8"/>
  <c r="H7688" i="8"/>
  <c r="G7688" i="8"/>
  <c r="F7688" i="8"/>
  <c r="E7688" i="8"/>
  <c r="K7687" i="8"/>
  <c r="L7687" i="8" s="1"/>
  <c r="J7687" i="8"/>
  <c r="I7687" i="8"/>
  <c r="G7687" i="8"/>
  <c r="F7687" i="8"/>
  <c r="E7687" i="8"/>
  <c r="H7687" i="8" s="1"/>
  <c r="K7686" i="8"/>
  <c r="L7686" i="8" s="1"/>
  <c r="J7686" i="8"/>
  <c r="I7686" i="8"/>
  <c r="H7686" i="8"/>
  <c r="G7686" i="8"/>
  <c r="F7686" i="8"/>
  <c r="E7686" i="8"/>
  <c r="K7685" i="8"/>
  <c r="L7685" i="8" s="1"/>
  <c r="J7685" i="8"/>
  <c r="I7685" i="8"/>
  <c r="H7685" i="8"/>
  <c r="G7685" i="8"/>
  <c r="F7685" i="8"/>
  <c r="E7685" i="8"/>
  <c r="K7684" i="8"/>
  <c r="L7684" i="8" s="1"/>
  <c r="J7684" i="8"/>
  <c r="I7684" i="8"/>
  <c r="G7684" i="8"/>
  <c r="F7684" i="8"/>
  <c r="E7684" i="8"/>
  <c r="H7684" i="8" s="1"/>
  <c r="K7683" i="8"/>
  <c r="L7683" i="8" s="1"/>
  <c r="J7683" i="8"/>
  <c r="I7683" i="8"/>
  <c r="H7683" i="8"/>
  <c r="G7683" i="8"/>
  <c r="F7683" i="8"/>
  <c r="E7683" i="8"/>
  <c r="K7682" i="8"/>
  <c r="L7682" i="8" s="1"/>
  <c r="J7682" i="8"/>
  <c r="I7682" i="8"/>
  <c r="H7682" i="8"/>
  <c r="G7682" i="8"/>
  <c r="F7682" i="8"/>
  <c r="E7682" i="8"/>
  <c r="K7681" i="8"/>
  <c r="L7681" i="8" s="1"/>
  <c r="J7681" i="8"/>
  <c r="I7681" i="8"/>
  <c r="G7681" i="8"/>
  <c r="F7681" i="8"/>
  <c r="E7681" i="8"/>
  <c r="H7681" i="8" s="1"/>
  <c r="K7680" i="8"/>
  <c r="L7680" i="8" s="1"/>
  <c r="J7680" i="8"/>
  <c r="I7680" i="8"/>
  <c r="H7680" i="8"/>
  <c r="G7680" i="8"/>
  <c r="F7680" i="8"/>
  <c r="E7680" i="8"/>
  <c r="K7679" i="8"/>
  <c r="L7679" i="8" s="1"/>
  <c r="J7679" i="8"/>
  <c r="H7679" i="8"/>
  <c r="G7679" i="8"/>
  <c r="I7679" i="8" s="1"/>
  <c r="F7679" i="8"/>
  <c r="E7679" i="8"/>
  <c r="K7678" i="8"/>
  <c r="L7678" i="8" s="1"/>
  <c r="J7678" i="8"/>
  <c r="I7678" i="8"/>
  <c r="G7678" i="8"/>
  <c r="F7678" i="8"/>
  <c r="E7678" i="8"/>
  <c r="H7678" i="8" s="1"/>
  <c r="K7677" i="8"/>
  <c r="L7677" i="8" s="1"/>
  <c r="J7677" i="8"/>
  <c r="I7677" i="8"/>
  <c r="H7677" i="8"/>
  <c r="G7677" i="8"/>
  <c r="F7677" i="8"/>
  <c r="E7677" i="8"/>
  <c r="K7676" i="8"/>
  <c r="L7676" i="8" s="1"/>
  <c r="J7676" i="8"/>
  <c r="I7676" i="8"/>
  <c r="H7676" i="8"/>
  <c r="G7676" i="8"/>
  <c r="F7676" i="8"/>
  <c r="E7676" i="8"/>
  <c r="K7675" i="8"/>
  <c r="L7675" i="8" s="1"/>
  <c r="J7675" i="8"/>
  <c r="I7675" i="8"/>
  <c r="G7675" i="8"/>
  <c r="F7675" i="8"/>
  <c r="E7675" i="8"/>
  <c r="H7675" i="8" s="1"/>
  <c r="K7674" i="8"/>
  <c r="L7674" i="8" s="1"/>
  <c r="J7674" i="8"/>
  <c r="I7674" i="8"/>
  <c r="H7674" i="8"/>
  <c r="G7674" i="8"/>
  <c r="F7674" i="8"/>
  <c r="E7674" i="8"/>
  <c r="K7673" i="8"/>
  <c r="L7673" i="8" s="1"/>
  <c r="J7673" i="8"/>
  <c r="I7673" i="8"/>
  <c r="H7673" i="8"/>
  <c r="G7673" i="8"/>
  <c r="F7673" i="8"/>
  <c r="E7673" i="8"/>
  <c r="K7672" i="8"/>
  <c r="L7672" i="8" s="1"/>
  <c r="J7672" i="8"/>
  <c r="I7672" i="8"/>
  <c r="G7672" i="8"/>
  <c r="F7672" i="8"/>
  <c r="E7672" i="8"/>
  <c r="H7672" i="8" s="1"/>
  <c r="K7671" i="8"/>
  <c r="L7671" i="8" s="1"/>
  <c r="J7671" i="8"/>
  <c r="I7671" i="8"/>
  <c r="H7671" i="8"/>
  <c r="G7671" i="8"/>
  <c r="F7671" i="8"/>
  <c r="E7671" i="8"/>
  <c r="K7670" i="8"/>
  <c r="L7670" i="8" s="1"/>
  <c r="J7670" i="8"/>
  <c r="I7670" i="8"/>
  <c r="H7670" i="8"/>
  <c r="G7670" i="8"/>
  <c r="F7670" i="8"/>
  <c r="E7670" i="8"/>
  <c r="K7669" i="8"/>
  <c r="L7669" i="8" s="1"/>
  <c r="J7669" i="8"/>
  <c r="I7669" i="8"/>
  <c r="G7669" i="8"/>
  <c r="F7669" i="8"/>
  <c r="E7669" i="8"/>
  <c r="H7669" i="8" s="1"/>
  <c r="K7668" i="8"/>
  <c r="L7668" i="8" s="1"/>
  <c r="J7668" i="8"/>
  <c r="I7668" i="8"/>
  <c r="H7668" i="8"/>
  <c r="G7668" i="8"/>
  <c r="F7668" i="8"/>
  <c r="E7668" i="8"/>
  <c r="K7667" i="8"/>
  <c r="L7667" i="8" s="1"/>
  <c r="J7667" i="8"/>
  <c r="I7667" i="8"/>
  <c r="H7667" i="8"/>
  <c r="G7667" i="8"/>
  <c r="F7667" i="8"/>
  <c r="E7667" i="8"/>
  <c r="K7666" i="8"/>
  <c r="L7666" i="8" s="1"/>
  <c r="J7666" i="8"/>
  <c r="I7666" i="8"/>
  <c r="G7666" i="8"/>
  <c r="F7666" i="8"/>
  <c r="E7666" i="8"/>
  <c r="H7666" i="8" s="1"/>
  <c r="K7665" i="8"/>
  <c r="L7665" i="8" s="1"/>
  <c r="J7665" i="8"/>
  <c r="I7665" i="8"/>
  <c r="H7665" i="8"/>
  <c r="G7665" i="8"/>
  <c r="F7665" i="8"/>
  <c r="E7665" i="8"/>
  <c r="K7664" i="8"/>
  <c r="L7664" i="8" s="1"/>
  <c r="J7664" i="8"/>
  <c r="I7664" i="8"/>
  <c r="H7664" i="8"/>
  <c r="G7664" i="8"/>
  <c r="F7664" i="8"/>
  <c r="E7664" i="8"/>
  <c r="K7663" i="8"/>
  <c r="L7663" i="8" s="1"/>
  <c r="J7663" i="8"/>
  <c r="I7663" i="8"/>
  <c r="G7663" i="8"/>
  <c r="F7663" i="8"/>
  <c r="E7663" i="8"/>
  <c r="H7663" i="8" s="1"/>
  <c r="K7662" i="8"/>
  <c r="L7662" i="8" s="1"/>
  <c r="J7662" i="8"/>
  <c r="I7662" i="8"/>
  <c r="H7662" i="8"/>
  <c r="G7662" i="8"/>
  <c r="F7662" i="8"/>
  <c r="E7662" i="8"/>
  <c r="K7661" i="8"/>
  <c r="L7661" i="8" s="1"/>
  <c r="J7661" i="8"/>
  <c r="I7661" i="8"/>
  <c r="H7661" i="8"/>
  <c r="G7661" i="8"/>
  <c r="F7661" i="8"/>
  <c r="E7661" i="8"/>
  <c r="K7660" i="8"/>
  <c r="L7660" i="8" s="1"/>
  <c r="J7660" i="8"/>
  <c r="I7660" i="8"/>
  <c r="G7660" i="8"/>
  <c r="F7660" i="8"/>
  <c r="E7660" i="8"/>
  <c r="H7660" i="8" s="1"/>
  <c r="K7659" i="8"/>
  <c r="L7659" i="8" s="1"/>
  <c r="J7659" i="8"/>
  <c r="I7659" i="8"/>
  <c r="H7659" i="8"/>
  <c r="G7659" i="8"/>
  <c r="F7659" i="8"/>
  <c r="E7659" i="8"/>
  <c r="K7658" i="8"/>
  <c r="L7658" i="8" s="1"/>
  <c r="J7658" i="8"/>
  <c r="I7658" i="8"/>
  <c r="H7658" i="8"/>
  <c r="G7658" i="8"/>
  <c r="F7658" i="8"/>
  <c r="E7658" i="8"/>
  <c r="K7657" i="8"/>
  <c r="L7657" i="8" s="1"/>
  <c r="J7657" i="8"/>
  <c r="I7657" i="8"/>
  <c r="G7657" i="8"/>
  <c r="F7657" i="8"/>
  <c r="E7657" i="8"/>
  <c r="H7657" i="8" s="1"/>
  <c r="K7656" i="8"/>
  <c r="L7656" i="8" s="1"/>
  <c r="J7656" i="8"/>
  <c r="I7656" i="8"/>
  <c r="H7656" i="8"/>
  <c r="G7656" i="8"/>
  <c r="F7656" i="8"/>
  <c r="E7656" i="8"/>
  <c r="K7655" i="8"/>
  <c r="L7655" i="8" s="1"/>
  <c r="J7655" i="8"/>
  <c r="I7655" i="8"/>
  <c r="H7655" i="8"/>
  <c r="G7655" i="8"/>
  <c r="F7655" i="8"/>
  <c r="E7655" i="8"/>
  <c r="K7654" i="8"/>
  <c r="L7654" i="8" s="1"/>
  <c r="J7654" i="8"/>
  <c r="I7654" i="8"/>
  <c r="G7654" i="8"/>
  <c r="F7654" i="8"/>
  <c r="E7654" i="8"/>
  <c r="H7654" i="8" s="1"/>
  <c r="K7653" i="8"/>
  <c r="L7653" i="8" s="1"/>
  <c r="J7653" i="8"/>
  <c r="I7653" i="8"/>
  <c r="H7653" i="8"/>
  <c r="G7653" i="8"/>
  <c r="F7653" i="8"/>
  <c r="E7653" i="8"/>
  <c r="K7652" i="8"/>
  <c r="L7652" i="8" s="1"/>
  <c r="J7652" i="8"/>
  <c r="I7652" i="8"/>
  <c r="H7652" i="8"/>
  <c r="G7652" i="8"/>
  <c r="F7652" i="8"/>
  <c r="E7652" i="8"/>
  <c r="K7651" i="8"/>
  <c r="L7651" i="8" s="1"/>
  <c r="J7651" i="8"/>
  <c r="I7651" i="8"/>
  <c r="G7651" i="8"/>
  <c r="F7651" i="8"/>
  <c r="E7651" i="8"/>
  <c r="H7651" i="8" s="1"/>
  <c r="K7650" i="8"/>
  <c r="L7650" i="8" s="1"/>
  <c r="J7650" i="8"/>
  <c r="I7650" i="8"/>
  <c r="H7650" i="8"/>
  <c r="G7650" i="8"/>
  <c r="F7650" i="8"/>
  <c r="E7650" i="8"/>
  <c r="K7649" i="8"/>
  <c r="L7649" i="8" s="1"/>
  <c r="J7649" i="8"/>
  <c r="I7649" i="8"/>
  <c r="H7649" i="8"/>
  <c r="G7649" i="8"/>
  <c r="F7649" i="8"/>
  <c r="E7649" i="8"/>
  <c r="K7648" i="8"/>
  <c r="L7648" i="8" s="1"/>
  <c r="J7648" i="8"/>
  <c r="I7648" i="8"/>
  <c r="G7648" i="8"/>
  <c r="F7648" i="8"/>
  <c r="E7648" i="8"/>
  <c r="H7648" i="8" s="1"/>
  <c r="K7647" i="8"/>
  <c r="L7647" i="8" s="1"/>
  <c r="J7647" i="8"/>
  <c r="I7647" i="8"/>
  <c r="H7647" i="8"/>
  <c r="G7647" i="8"/>
  <c r="F7647" i="8"/>
  <c r="E7647" i="8"/>
  <c r="K7646" i="8"/>
  <c r="L7646" i="8" s="1"/>
  <c r="J7646" i="8"/>
  <c r="I7646" i="8"/>
  <c r="H7646" i="8"/>
  <c r="G7646" i="8"/>
  <c r="F7646" i="8"/>
  <c r="E7646" i="8"/>
  <c r="K7645" i="8"/>
  <c r="L7645" i="8" s="1"/>
  <c r="J7645" i="8"/>
  <c r="I7645" i="8"/>
  <c r="G7645" i="8"/>
  <c r="F7645" i="8"/>
  <c r="E7645" i="8"/>
  <c r="H7645" i="8" s="1"/>
  <c r="K7644" i="8"/>
  <c r="L7644" i="8" s="1"/>
  <c r="J7644" i="8"/>
  <c r="I7644" i="8"/>
  <c r="H7644" i="8"/>
  <c r="G7644" i="8"/>
  <c r="F7644" i="8"/>
  <c r="E7644" i="8"/>
  <c r="K7643" i="8"/>
  <c r="L7643" i="8" s="1"/>
  <c r="J7643" i="8"/>
  <c r="I7643" i="8"/>
  <c r="H7643" i="8"/>
  <c r="G7643" i="8"/>
  <c r="F7643" i="8"/>
  <c r="E7643" i="8"/>
  <c r="K7642" i="8"/>
  <c r="L7642" i="8" s="1"/>
  <c r="J7642" i="8"/>
  <c r="I7642" i="8"/>
  <c r="G7642" i="8"/>
  <c r="F7642" i="8"/>
  <c r="E7642" i="8"/>
  <c r="H7642" i="8" s="1"/>
  <c r="K7641" i="8"/>
  <c r="L7641" i="8" s="1"/>
  <c r="J7641" i="8"/>
  <c r="I7641" i="8"/>
  <c r="H7641" i="8"/>
  <c r="G7641" i="8"/>
  <c r="F7641" i="8"/>
  <c r="E7641" i="8"/>
  <c r="K7640" i="8"/>
  <c r="L7640" i="8" s="1"/>
  <c r="J7640" i="8"/>
  <c r="I7640" i="8"/>
  <c r="H7640" i="8"/>
  <c r="G7640" i="8"/>
  <c r="F7640" i="8"/>
  <c r="E7640" i="8"/>
  <c r="K7639" i="8"/>
  <c r="L7639" i="8" s="1"/>
  <c r="J7639" i="8"/>
  <c r="I7639" i="8"/>
  <c r="G7639" i="8"/>
  <c r="F7639" i="8"/>
  <c r="E7639" i="8"/>
  <c r="H7639" i="8" s="1"/>
  <c r="K7638" i="8"/>
  <c r="L7638" i="8" s="1"/>
  <c r="J7638" i="8"/>
  <c r="I7638" i="8"/>
  <c r="H7638" i="8"/>
  <c r="G7638" i="8"/>
  <c r="F7638" i="8"/>
  <c r="E7638" i="8"/>
  <c r="K7637" i="8"/>
  <c r="L7637" i="8" s="1"/>
  <c r="J7637" i="8"/>
  <c r="I7637" i="8"/>
  <c r="H7637" i="8"/>
  <c r="G7637" i="8"/>
  <c r="F7637" i="8"/>
  <c r="E7637" i="8"/>
  <c r="K7636" i="8"/>
  <c r="L7636" i="8" s="1"/>
  <c r="J7636" i="8"/>
  <c r="I7636" i="8"/>
  <c r="G7636" i="8"/>
  <c r="F7636" i="8"/>
  <c r="E7636" i="8"/>
  <c r="H7636" i="8" s="1"/>
  <c r="K7635" i="8"/>
  <c r="L7635" i="8" s="1"/>
  <c r="J7635" i="8"/>
  <c r="I7635" i="8"/>
  <c r="H7635" i="8"/>
  <c r="G7635" i="8"/>
  <c r="F7635" i="8"/>
  <c r="E7635" i="8"/>
  <c r="K7634" i="8"/>
  <c r="L7634" i="8" s="1"/>
  <c r="J7634" i="8"/>
  <c r="I7634" i="8"/>
  <c r="H7634" i="8"/>
  <c r="G7634" i="8"/>
  <c r="F7634" i="8"/>
  <c r="E7634" i="8"/>
  <c r="K7633" i="8"/>
  <c r="L7633" i="8" s="1"/>
  <c r="J7633" i="8"/>
  <c r="I7633" i="8"/>
  <c r="G7633" i="8"/>
  <c r="F7633" i="8"/>
  <c r="E7633" i="8"/>
  <c r="H7633" i="8" s="1"/>
  <c r="K7632" i="8"/>
  <c r="L7632" i="8" s="1"/>
  <c r="J7632" i="8"/>
  <c r="I7632" i="8"/>
  <c r="H7632" i="8"/>
  <c r="G7632" i="8"/>
  <c r="F7632" i="8"/>
  <c r="E7632" i="8"/>
  <c r="K7631" i="8"/>
  <c r="L7631" i="8" s="1"/>
  <c r="J7631" i="8"/>
  <c r="I7631" i="8"/>
  <c r="H7631" i="8"/>
  <c r="G7631" i="8"/>
  <c r="F7631" i="8"/>
  <c r="E7631" i="8"/>
  <c r="K7630" i="8"/>
  <c r="L7630" i="8" s="1"/>
  <c r="J7630" i="8"/>
  <c r="I7630" i="8"/>
  <c r="G7630" i="8"/>
  <c r="F7630" i="8"/>
  <c r="E7630" i="8"/>
  <c r="H7630" i="8" s="1"/>
  <c r="K7629" i="8"/>
  <c r="L7629" i="8" s="1"/>
  <c r="J7629" i="8"/>
  <c r="I7629" i="8"/>
  <c r="H7629" i="8"/>
  <c r="G7629" i="8"/>
  <c r="F7629" i="8"/>
  <c r="E7629" i="8"/>
  <c r="K7628" i="8"/>
  <c r="L7628" i="8" s="1"/>
  <c r="J7628" i="8"/>
  <c r="I7628" i="8"/>
  <c r="H7628" i="8"/>
  <c r="G7628" i="8"/>
  <c r="F7628" i="8"/>
  <c r="E7628" i="8"/>
  <c r="K7627" i="8"/>
  <c r="L7627" i="8" s="1"/>
  <c r="J7627" i="8"/>
  <c r="I7627" i="8"/>
  <c r="G7627" i="8"/>
  <c r="F7627" i="8"/>
  <c r="E7627" i="8"/>
  <c r="H7627" i="8" s="1"/>
  <c r="K7626" i="8"/>
  <c r="L7626" i="8" s="1"/>
  <c r="J7626" i="8"/>
  <c r="I7626" i="8"/>
  <c r="H7626" i="8"/>
  <c r="G7626" i="8"/>
  <c r="F7626" i="8"/>
  <c r="E7626" i="8"/>
  <c r="K7625" i="8"/>
  <c r="L7625" i="8" s="1"/>
  <c r="J7625" i="8"/>
  <c r="I7625" i="8"/>
  <c r="H7625" i="8"/>
  <c r="G7625" i="8"/>
  <c r="F7625" i="8"/>
  <c r="E7625" i="8"/>
  <c r="K7624" i="8"/>
  <c r="L7624" i="8" s="1"/>
  <c r="J7624" i="8"/>
  <c r="I7624" i="8"/>
  <c r="G7624" i="8"/>
  <c r="F7624" i="8"/>
  <c r="E7624" i="8"/>
  <c r="H7624" i="8" s="1"/>
  <c r="K7623" i="8"/>
  <c r="L7623" i="8" s="1"/>
  <c r="J7623" i="8"/>
  <c r="I7623" i="8"/>
  <c r="H7623" i="8"/>
  <c r="G7623" i="8"/>
  <c r="F7623" i="8"/>
  <c r="E7623" i="8"/>
  <c r="K7622" i="8"/>
  <c r="L7622" i="8" s="1"/>
  <c r="J7622" i="8"/>
  <c r="I7622" i="8"/>
  <c r="H7622" i="8"/>
  <c r="G7622" i="8"/>
  <c r="F7622" i="8"/>
  <c r="E7622" i="8"/>
  <c r="J7621" i="8"/>
  <c r="G7621" i="8"/>
  <c r="I7621" i="8" s="1"/>
  <c r="F7621" i="8"/>
  <c r="E7621" i="8"/>
  <c r="H7621" i="8" s="1"/>
  <c r="K7620" i="8"/>
  <c r="L7620" i="8" s="1"/>
  <c r="J7620" i="8"/>
  <c r="I7620" i="8"/>
  <c r="H7620" i="8"/>
  <c r="G7620" i="8"/>
  <c r="F7620" i="8"/>
  <c r="E7620" i="8"/>
  <c r="K7619" i="8"/>
  <c r="L7619" i="8" s="1"/>
  <c r="J7619" i="8"/>
  <c r="I7619" i="8"/>
  <c r="H7619" i="8"/>
  <c r="G7619" i="8"/>
  <c r="F7619" i="8"/>
  <c r="E7619" i="8"/>
  <c r="K7618" i="8"/>
  <c r="L7618" i="8" s="1"/>
  <c r="J7618" i="8"/>
  <c r="I7618" i="8"/>
  <c r="G7618" i="8"/>
  <c r="F7618" i="8"/>
  <c r="E7618" i="8"/>
  <c r="H7618" i="8" s="1"/>
  <c r="K7617" i="8"/>
  <c r="L7617" i="8" s="1"/>
  <c r="J7617" i="8"/>
  <c r="I7617" i="8"/>
  <c r="H7617" i="8"/>
  <c r="G7617" i="8"/>
  <c r="F7617" i="8"/>
  <c r="E7617" i="8"/>
  <c r="K7616" i="8"/>
  <c r="L7616" i="8" s="1"/>
  <c r="J7616" i="8"/>
  <c r="I7616" i="8"/>
  <c r="H7616" i="8"/>
  <c r="G7616" i="8"/>
  <c r="F7616" i="8"/>
  <c r="E7616" i="8"/>
  <c r="K7615" i="8"/>
  <c r="L7615" i="8" s="1"/>
  <c r="J7615" i="8"/>
  <c r="I7615" i="8"/>
  <c r="G7615" i="8"/>
  <c r="F7615" i="8"/>
  <c r="E7615" i="8"/>
  <c r="H7615" i="8" s="1"/>
  <c r="K7614" i="8"/>
  <c r="L7614" i="8" s="1"/>
  <c r="J7614" i="8"/>
  <c r="I7614" i="8"/>
  <c r="H7614" i="8"/>
  <c r="G7614" i="8"/>
  <c r="F7614" i="8"/>
  <c r="E7614" i="8"/>
  <c r="K7613" i="8"/>
  <c r="L7613" i="8" s="1"/>
  <c r="J7613" i="8"/>
  <c r="I7613" i="8"/>
  <c r="H7613" i="8"/>
  <c r="G7613" i="8"/>
  <c r="F7613" i="8"/>
  <c r="E7613" i="8"/>
  <c r="J7612" i="8"/>
  <c r="G7612" i="8"/>
  <c r="I7612" i="8" s="1"/>
  <c r="F7612" i="8"/>
  <c r="E7612" i="8"/>
  <c r="H7612" i="8" s="1"/>
  <c r="K7611" i="8"/>
  <c r="L7611" i="8" s="1"/>
  <c r="J7611" i="8"/>
  <c r="I7611" i="8"/>
  <c r="H7611" i="8"/>
  <c r="G7611" i="8"/>
  <c r="F7611" i="8"/>
  <c r="E7611" i="8"/>
  <c r="J7610" i="8"/>
  <c r="H7610" i="8"/>
  <c r="G7610" i="8"/>
  <c r="I7610" i="8" s="1"/>
  <c r="F7610" i="8"/>
  <c r="E7610" i="8"/>
  <c r="K7609" i="8"/>
  <c r="L7609" i="8" s="1"/>
  <c r="J7609" i="8"/>
  <c r="I7609" i="8"/>
  <c r="G7609" i="8"/>
  <c r="F7609" i="8"/>
  <c r="E7609" i="8"/>
  <c r="H7609" i="8" s="1"/>
  <c r="K7608" i="8"/>
  <c r="L7608" i="8" s="1"/>
  <c r="J7608" i="8"/>
  <c r="G7608" i="8"/>
  <c r="I7608" i="8" s="1"/>
  <c r="F7608" i="8"/>
  <c r="E7608" i="8"/>
  <c r="H7608" i="8" s="1"/>
  <c r="L7607" i="8"/>
  <c r="K7607" i="8"/>
  <c r="J7607" i="8"/>
  <c r="I7607" i="8"/>
  <c r="H7607" i="8"/>
  <c r="G7607" i="8"/>
  <c r="F7607" i="8"/>
  <c r="E7607" i="8"/>
  <c r="K7606" i="8"/>
  <c r="L7606" i="8" s="1"/>
  <c r="J7606" i="8"/>
  <c r="I7606" i="8"/>
  <c r="H7606" i="8"/>
  <c r="G7606" i="8"/>
  <c r="F7606" i="8"/>
  <c r="E7606" i="8"/>
  <c r="L7605" i="8"/>
  <c r="K7605" i="8"/>
  <c r="J7605" i="8"/>
  <c r="I7605" i="8"/>
  <c r="G7605" i="8"/>
  <c r="F7605" i="8"/>
  <c r="E7605" i="8"/>
  <c r="H7605" i="8" s="1"/>
  <c r="L7604" i="8"/>
  <c r="K7604" i="8"/>
  <c r="J7604" i="8"/>
  <c r="I7604" i="8"/>
  <c r="H7604" i="8"/>
  <c r="G7604" i="8"/>
  <c r="F7604" i="8"/>
  <c r="E7604" i="8"/>
  <c r="K7603" i="8"/>
  <c r="L7603" i="8" s="1"/>
  <c r="J7603" i="8"/>
  <c r="I7603" i="8"/>
  <c r="H7603" i="8"/>
  <c r="G7603" i="8"/>
  <c r="F7603" i="8"/>
  <c r="E7603" i="8"/>
  <c r="L7602" i="8"/>
  <c r="K7602" i="8"/>
  <c r="J7602" i="8"/>
  <c r="G7602" i="8"/>
  <c r="I7602" i="8" s="1"/>
  <c r="F7602" i="8"/>
  <c r="E7602" i="8"/>
  <c r="H7602" i="8" s="1"/>
  <c r="K7601" i="8"/>
  <c r="L7601" i="8" s="1"/>
  <c r="J7601" i="8"/>
  <c r="I7601" i="8"/>
  <c r="H7601" i="8"/>
  <c r="G7601" i="8"/>
  <c r="F7601" i="8"/>
  <c r="E7601" i="8"/>
  <c r="J7600" i="8"/>
  <c r="I7600" i="8"/>
  <c r="G7600" i="8"/>
  <c r="K7600" i="8" s="1"/>
  <c r="L7600" i="8" s="1"/>
  <c r="F7600" i="8"/>
  <c r="E7600" i="8"/>
  <c r="H7600" i="8" s="1"/>
  <c r="K7599" i="8"/>
  <c r="L7599" i="8" s="1"/>
  <c r="J7599" i="8"/>
  <c r="H7599" i="8"/>
  <c r="G7599" i="8"/>
  <c r="I7599" i="8" s="1"/>
  <c r="F7599" i="8"/>
  <c r="E7599" i="8"/>
  <c r="L7598" i="8"/>
  <c r="K7598" i="8"/>
  <c r="J7598" i="8"/>
  <c r="I7598" i="8"/>
  <c r="H7598" i="8"/>
  <c r="G7598" i="8"/>
  <c r="F7598" i="8"/>
  <c r="E7598" i="8"/>
  <c r="L7597" i="8"/>
  <c r="K7597" i="8"/>
  <c r="J7597" i="8"/>
  <c r="I7597" i="8"/>
  <c r="H7597" i="8"/>
  <c r="G7597" i="8"/>
  <c r="F7597" i="8"/>
  <c r="E7597" i="8"/>
  <c r="L7596" i="8"/>
  <c r="K7596" i="8"/>
  <c r="J7596" i="8"/>
  <c r="I7596" i="8"/>
  <c r="H7596" i="8"/>
  <c r="G7596" i="8"/>
  <c r="F7596" i="8"/>
  <c r="E7596" i="8"/>
  <c r="L7595" i="8"/>
  <c r="K7595" i="8"/>
  <c r="J7595" i="8"/>
  <c r="I7595" i="8"/>
  <c r="H7595" i="8"/>
  <c r="G7595" i="8"/>
  <c r="F7595" i="8"/>
  <c r="E7595" i="8"/>
  <c r="L7594" i="8"/>
  <c r="K7594" i="8"/>
  <c r="J7594" i="8"/>
  <c r="I7594" i="8"/>
  <c r="H7594" i="8"/>
  <c r="G7594" i="8"/>
  <c r="F7594" i="8"/>
  <c r="E7594" i="8"/>
  <c r="L7593" i="8"/>
  <c r="K7593" i="8"/>
  <c r="J7593" i="8"/>
  <c r="I7593" i="8"/>
  <c r="H7593" i="8"/>
  <c r="G7593" i="8"/>
  <c r="F7593" i="8"/>
  <c r="E7593" i="8"/>
  <c r="L7592" i="8"/>
  <c r="K7592" i="8"/>
  <c r="J7592" i="8"/>
  <c r="I7592" i="8"/>
  <c r="H7592" i="8"/>
  <c r="G7592" i="8"/>
  <c r="F7592" i="8"/>
  <c r="E7592" i="8"/>
  <c r="L7591" i="8"/>
  <c r="K7591" i="8"/>
  <c r="J7591" i="8"/>
  <c r="I7591" i="8"/>
  <c r="H7591" i="8"/>
  <c r="G7591" i="8"/>
  <c r="F7591" i="8"/>
  <c r="E7591" i="8"/>
  <c r="L7590" i="8"/>
  <c r="K7590" i="8"/>
  <c r="J7590" i="8"/>
  <c r="I7590" i="8"/>
  <c r="H7590" i="8"/>
  <c r="G7590" i="8"/>
  <c r="F7590" i="8"/>
  <c r="E7590" i="8"/>
  <c r="L7589" i="8"/>
  <c r="K7589" i="8"/>
  <c r="J7589" i="8"/>
  <c r="I7589" i="8"/>
  <c r="H7589" i="8"/>
  <c r="G7589" i="8"/>
  <c r="F7589" i="8"/>
  <c r="E7589" i="8"/>
  <c r="L7588" i="8"/>
  <c r="K7588" i="8"/>
  <c r="J7588" i="8"/>
  <c r="I7588" i="8"/>
  <c r="H7588" i="8"/>
  <c r="G7588" i="8"/>
  <c r="F7588" i="8"/>
  <c r="E7588" i="8"/>
  <c r="J7587" i="8"/>
  <c r="H7587" i="8"/>
  <c r="G7587" i="8"/>
  <c r="F7587" i="8"/>
  <c r="E7587" i="8"/>
  <c r="J7586" i="8"/>
  <c r="H7586" i="8"/>
  <c r="G7586" i="8"/>
  <c r="I7586" i="8" s="1"/>
  <c r="F7586" i="8"/>
  <c r="E7586" i="8"/>
  <c r="K7585" i="8"/>
  <c r="L7585" i="8" s="1"/>
  <c r="J7585" i="8"/>
  <c r="H7585" i="8"/>
  <c r="G7585" i="8"/>
  <c r="I7585" i="8" s="1"/>
  <c r="F7585" i="8"/>
  <c r="E7585" i="8"/>
  <c r="K7584" i="8"/>
  <c r="L7584" i="8" s="1"/>
  <c r="J7584" i="8"/>
  <c r="I7584" i="8"/>
  <c r="H7584" i="8"/>
  <c r="G7584" i="8"/>
  <c r="F7584" i="8"/>
  <c r="E7584" i="8"/>
  <c r="K7583" i="8"/>
  <c r="L7583" i="8" s="1"/>
  <c r="J7583" i="8"/>
  <c r="I7583" i="8"/>
  <c r="H7583" i="8"/>
  <c r="G7583" i="8"/>
  <c r="F7583" i="8"/>
  <c r="E7583" i="8"/>
  <c r="K7582" i="8"/>
  <c r="L7582" i="8" s="1"/>
  <c r="J7582" i="8"/>
  <c r="H7582" i="8"/>
  <c r="G7582" i="8"/>
  <c r="I7582" i="8" s="1"/>
  <c r="F7582" i="8"/>
  <c r="E7582" i="8"/>
  <c r="K7581" i="8"/>
  <c r="L7581" i="8" s="1"/>
  <c r="J7581" i="8"/>
  <c r="G7581" i="8"/>
  <c r="I7581" i="8" s="1"/>
  <c r="F7581" i="8"/>
  <c r="E7581" i="8"/>
  <c r="H7581" i="8" s="1"/>
  <c r="K7580" i="8"/>
  <c r="L7580" i="8" s="1"/>
  <c r="J7580" i="8"/>
  <c r="I7580" i="8"/>
  <c r="H7580" i="8"/>
  <c r="G7580" i="8"/>
  <c r="F7580" i="8"/>
  <c r="E7580" i="8"/>
  <c r="J7579" i="8"/>
  <c r="G7579" i="8"/>
  <c r="K7579" i="8" s="1"/>
  <c r="L7579" i="8" s="1"/>
  <c r="F7579" i="8"/>
  <c r="E7579" i="8"/>
  <c r="H7579" i="8" s="1"/>
  <c r="L7578" i="8"/>
  <c r="K7578" i="8"/>
  <c r="J7578" i="8"/>
  <c r="I7578" i="8"/>
  <c r="G7578" i="8"/>
  <c r="F7578" i="8"/>
  <c r="E7578" i="8"/>
  <c r="H7578" i="8" s="1"/>
  <c r="K7577" i="8"/>
  <c r="L7577" i="8" s="1"/>
  <c r="J7577" i="8"/>
  <c r="I7577" i="8"/>
  <c r="H7577" i="8"/>
  <c r="G7577" i="8"/>
  <c r="F7577" i="8"/>
  <c r="E7577" i="8"/>
  <c r="K7576" i="8"/>
  <c r="L7576" i="8" s="1"/>
  <c r="J7576" i="8"/>
  <c r="I7576" i="8"/>
  <c r="G7576" i="8"/>
  <c r="F7576" i="8"/>
  <c r="E7576" i="8"/>
  <c r="H7576" i="8" s="1"/>
  <c r="K7575" i="8"/>
  <c r="L7575" i="8" s="1"/>
  <c r="J7575" i="8"/>
  <c r="I7575" i="8"/>
  <c r="G7575" i="8"/>
  <c r="F7575" i="8"/>
  <c r="E7575" i="8"/>
  <c r="H7575" i="8" s="1"/>
  <c r="K7574" i="8"/>
  <c r="L7574" i="8" s="1"/>
  <c r="J7574" i="8"/>
  <c r="I7574" i="8"/>
  <c r="H7574" i="8"/>
  <c r="G7574" i="8"/>
  <c r="F7574" i="8"/>
  <c r="E7574" i="8"/>
  <c r="K7573" i="8"/>
  <c r="L7573" i="8" s="1"/>
  <c r="J7573" i="8"/>
  <c r="I7573" i="8"/>
  <c r="G7573" i="8"/>
  <c r="F7573" i="8"/>
  <c r="E7573" i="8"/>
  <c r="H7573" i="8" s="1"/>
  <c r="K7572" i="8"/>
  <c r="L7572" i="8" s="1"/>
  <c r="J7572" i="8"/>
  <c r="G7572" i="8"/>
  <c r="I7572" i="8" s="1"/>
  <c r="F7572" i="8"/>
  <c r="E7572" i="8"/>
  <c r="H7572" i="8" s="1"/>
  <c r="L7571" i="8"/>
  <c r="K7571" i="8"/>
  <c r="J7571" i="8"/>
  <c r="I7571" i="8"/>
  <c r="H7571" i="8"/>
  <c r="G7571" i="8"/>
  <c r="F7571" i="8"/>
  <c r="E7571" i="8"/>
  <c r="L7570" i="8"/>
  <c r="K7570" i="8"/>
  <c r="J7570" i="8"/>
  <c r="I7570" i="8"/>
  <c r="G7570" i="8"/>
  <c r="F7570" i="8"/>
  <c r="E7570" i="8"/>
  <c r="H7570" i="8" s="1"/>
  <c r="L7569" i="8"/>
  <c r="K7569" i="8"/>
  <c r="J7569" i="8"/>
  <c r="I7569" i="8"/>
  <c r="G7569" i="8"/>
  <c r="F7569" i="8"/>
  <c r="E7569" i="8"/>
  <c r="H7569" i="8" s="1"/>
  <c r="L7568" i="8"/>
  <c r="K7568" i="8"/>
  <c r="J7568" i="8"/>
  <c r="I7568" i="8"/>
  <c r="H7568" i="8"/>
  <c r="G7568" i="8"/>
  <c r="F7568" i="8"/>
  <c r="E7568" i="8"/>
  <c r="L7567" i="8"/>
  <c r="K7567" i="8"/>
  <c r="J7567" i="8"/>
  <c r="I7567" i="8"/>
  <c r="G7567" i="8"/>
  <c r="F7567" i="8"/>
  <c r="E7567" i="8"/>
  <c r="H7567" i="8" s="1"/>
  <c r="K7566" i="8"/>
  <c r="L7566" i="8" s="1"/>
  <c r="J7566" i="8"/>
  <c r="I7566" i="8"/>
  <c r="G7566" i="8"/>
  <c r="F7566" i="8"/>
  <c r="E7566" i="8"/>
  <c r="H7566" i="8" s="1"/>
  <c r="L7565" i="8"/>
  <c r="K7565" i="8"/>
  <c r="J7565" i="8"/>
  <c r="I7565" i="8"/>
  <c r="H7565" i="8"/>
  <c r="G7565" i="8"/>
  <c r="F7565" i="8"/>
  <c r="E7565" i="8"/>
  <c r="L7564" i="8"/>
  <c r="K7564" i="8"/>
  <c r="J7564" i="8"/>
  <c r="I7564" i="8"/>
  <c r="G7564" i="8"/>
  <c r="F7564" i="8"/>
  <c r="E7564" i="8"/>
  <c r="H7564" i="8" s="1"/>
  <c r="K7563" i="8"/>
  <c r="L7563" i="8" s="1"/>
  <c r="J7563" i="8"/>
  <c r="I7563" i="8"/>
  <c r="G7563" i="8"/>
  <c r="F7563" i="8"/>
  <c r="E7563" i="8"/>
  <c r="H7563" i="8" s="1"/>
  <c r="L7562" i="8"/>
  <c r="K7562" i="8"/>
  <c r="J7562" i="8"/>
  <c r="I7562" i="8"/>
  <c r="H7562" i="8"/>
  <c r="G7562" i="8"/>
  <c r="F7562" i="8"/>
  <c r="E7562" i="8"/>
  <c r="K7561" i="8"/>
  <c r="L7561" i="8" s="1"/>
  <c r="J7561" i="8"/>
  <c r="I7561" i="8"/>
  <c r="G7561" i="8"/>
  <c r="F7561" i="8"/>
  <c r="E7561" i="8"/>
  <c r="H7561" i="8" s="1"/>
  <c r="K7560" i="8"/>
  <c r="L7560" i="8" s="1"/>
  <c r="J7560" i="8"/>
  <c r="I7560" i="8"/>
  <c r="G7560" i="8"/>
  <c r="F7560" i="8"/>
  <c r="E7560" i="8"/>
  <c r="H7560" i="8" s="1"/>
  <c r="L7559" i="8"/>
  <c r="K7559" i="8"/>
  <c r="J7559" i="8"/>
  <c r="I7559" i="8"/>
  <c r="H7559" i="8"/>
  <c r="G7559" i="8"/>
  <c r="F7559" i="8"/>
  <c r="E7559" i="8"/>
  <c r="K7558" i="8"/>
  <c r="L7558" i="8" s="1"/>
  <c r="J7558" i="8"/>
  <c r="I7558" i="8"/>
  <c r="G7558" i="8"/>
  <c r="F7558" i="8"/>
  <c r="E7558" i="8"/>
  <c r="H7558" i="8" s="1"/>
  <c r="K7557" i="8"/>
  <c r="L7557" i="8" s="1"/>
  <c r="J7557" i="8"/>
  <c r="I7557" i="8"/>
  <c r="G7557" i="8"/>
  <c r="F7557" i="8"/>
  <c r="E7557" i="8"/>
  <c r="H7557" i="8" s="1"/>
  <c r="K7556" i="8"/>
  <c r="L7556" i="8" s="1"/>
  <c r="J7556" i="8"/>
  <c r="I7556" i="8"/>
  <c r="H7556" i="8"/>
  <c r="G7556" i="8"/>
  <c r="F7556" i="8"/>
  <c r="E7556" i="8"/>
  <c r="K7555" i="8"/>
  <c r="L7555" i="8" s="1"/>
  <c r="J7555" i="8"/>
  <c r="I7555" i="8"/>
  <c r="G7555" i="8"/>
  <c r="F7555" i="8"/>
  <c r="E7555" i="8"/>
  <c r="H7555" i="8" s="1"/>
  <c r="K7554" i="8"/>
  <c r="L7554" i="8" s="1"/>
  <c r="J7554" i="8"/>
  <c r="I7554" i="8"/>
  <c r="G7554" i="8"/>
  <c r="F7554" i="8"/>
  <c r="E7554" i="8"/>
  <c r="H7554" i="8" s="1"/>
  <c r="K7553" i="8"/>
  <c r="L7553" i="8" s="1"/>
  <c r="J7553" i="8"/>
  <c r="I7553" i="8"/>
  <c r="H7553" i="8"/>
  <c r="G7553" i="8"/>
  <c r="F7553" i="8"/>
  <c r="E7553" i="8"/>
  <c r="K7552" i="8"/>
  <c r="L7552" i="8" s="1"/>
  <c r="J7552" i="8"/>
  <c r="I7552" i="8"/>
  <c r="G7552" i="8"/>
  <c r="F7552" i="8"/>
  <c r="E7552" i="8"/>
  <c r="H7552" i="8" s="1"/>
  <c r="K7551" i="8"/>
  <c r="L7551" i="8" s="1"/>
  <c r="J7551" i="8"/>
  <c r="I7551" i="8"/>
  <c r="G7551" i="8"/>
  <c r="F7551" i="8"/>
  <c r="E7551" i="8"/>
  <c r="H7551" i="8" s="1"/>
  <c r="K7550" i="8"/>
  <c r="L7550" i="8" s="1"/>
  <c r="J7550" i="8"/>
  <c r="I7550" i="8"/>
  <c r="H7550" i="8"/>
  <c r="G7550" i="8"/>
  <c r="F7550" i="8"/>
  <c r="E7550" i="8"/>
  <c r="K7549" i="8"/>
  <c r="L7549" i="8" s="1"/>
  <c r="J7549" i="8"/>
  <c r="I7549" i="8"/>
  <c r="G7549" i="8"/>
  <c r="F7549" i="8"/>
  <c r="E7549" i="8"/>
  <c r="H7549" i="8" s="1"/>
  <c r="K7548" i="8"/>
  <c r="L7548" i="8" s="1"/>
  <c r="J7548" i="8"/>
  <c r="I7548" i="8"/>
  <c r="G7548" i="8"/>
  <c r="F7548" i="8"/>
  <c r="E7548" i="8"/>
  <c r="H7548" i="8" s="1"/>
  <c r="K7547" i="8"/>
  <c r="L7547" i="8" s="1"/>
  <c r="J7547" i="8"/>
  <c r="I7547" i="8"/>
  <c r="H7547" i="8"/>
  <c r="G7547" i="8"/>
  <c r="F7547" i="8"/>
  <c r="E7547" i="8"/>
  <c r="K7546" i="8"/>
  <c r="L7546" i="8" s="1"/>
  <c r="J7546" i="8"/>
  <c r="I7546" i="8"/>
  <c r="G7546" i="8"/>
  <c r="F7546" i="8"/>
  <c r="E7546" i="8"/>
  <c r="H7546" i="8" s="1"/>
  <c r="K7545" i="8"/>
  <c r="L7545" i="8" s="1"/>
  <c r="J7545" i="8"/>
  <c r="I7545" i="8"/>
  <c r="G7545" i="8"/>
  <c r="F7545" i="8"/>
  <c r="E7545" i="8"/>
  <c r="H7545" i="8" s="1"/>
  <c r="K7544" i="8"/>
  <c r="L7544" i="8" s="1"/>
  <c r="J7544" i="8"/>
  <c r="I7544" i="8"/>
  <c r="H7544" i="8"/>
  <c r="G7544" i="8"/>
  <c r="F7544" i="8"/>
  <c r="E7544" i="8"/>
  <c r="K7543" i="8"/>
  <c r="L7543" i="8" s="1"/>
  <c r="J7543" i="8"/>
  <c r="I7543" i="8"/>
  <c r="G7543" i="8"/>
  <c r="F7543" i="8"/>
  <c r="E7543" i="8"/>
  <c r="H7543" i="8" s="1"/>
  <c r="K7542" i="8"/>
  <c r="L7542" i="8" s="1"/>
  <c r="J7542" i="8"/>
  <c r="I7542" i="8"/>
  <c r="G7542" i="8"/>
  <c r="F7542" i="8"/>
  <c r="E7542" i="8"/>
  <c r="H7542" i="8" s="1"/>
  <c r="K7541" i="8"/>
  <c r="L7541" i="8" s="1"/>
  <c r="J7541" i="8"/>
  <c r="I7541" i="8"/>
  <c r="H7541" i="8"/>
  <c r="G7541" i="8"/>
  <c r="F7541" i="8"/>
  <c r="E7541" i="8"/>
  <c r="K7540" i="8"/>
  <c r="L7540" i="8" s="1"/>
  <c r="J7540" i="8"/>
  <c r="I7540" i="8"/>
  <c r="G7540" i="8"/>
  <c r="F7540" i="8"/>
  <c r="E7540" i="8"/>
  <c r="H7540" i="8" s="1"/>
  <c r="K7539" i="8"/>
  <c r="L7539" i="8" s="1"/>
  <c r="J7539" i="8"/>
  <c r="I7539" i="8"/>
  <c r="G7539" i="8"/>
  <c r="F7539" i="8"/>
  <c r="E7539" i="8"/>
  <c r="H7539" i="8" s="1"/>
  <c r="K7538" i="8"/>
  <c r="L7538" i="8" s="1"/>
  <c r="J7538" i="8"/>
  <c r="I7538" i="8"/>
  <c r="H7538" i="8"/>
  <c r="G7538" i="8"/>
  <c r="F7538" i="8"/>
  <c r="E7538" i="8"/>
  <c r="K7537" i="8"/>
  <c r="L7537" i="8" s="1"/>
  <c r="J7537" i="8"/>
  <c r="I7537" i="8"/>
  <c r="G7537" i="8"/>
  <c r="F7537" i="8"/>
  <c r="E7537" i="8"/>
  <c r="H7537" i="8" s="1"/>
  <c r="K7536" i="8"/>
  <c r="L7536" i="8" s="1"/>
  <c r="J7536" i="8"/>
  <c r="I7536" i="8"/>
  <c r="G7536" i="8"/>
  <c r="F7536" i="8"/>
  <c r="E7536" i="8"/>
  <c r="H7536" i="8" s="1"/>
  <c r="K7535" i="8"/>
  <c r="L7535" i="8" s="1"/>
  <c r="J7535" i="8"/>
  <c r="I7535" i="8"/>
  <c r="H7535" i="8"/>
  <c r="G7535" i="8"/>
  <c r="F7535" i="8"/>
  <c r="E7535" i="8"/>
  <c r="K7534" i="8"/>
  <c r="L7534" i="8" s="1"/>
  <c r="J7534" i="8"/>
  <c r="I7534" i="8"/>
  <c r="G7534" i="8"/>
  <c r="F7534" i="8"/>
  <c r="E7534" i="8"/>
  <c r="H7534" i="8" s="1"/>
  <c r="K7533" i="8"/>
  <c r="L7533" i="8" s="1"/>
  <c r="J7533" i="8"/>
  <c r="I7533" i="8"/>
  <c r="G7533" i="8"/>
  <c r="F7533" i="8"/>
  <c r="E7533" i="8"/>
  <c r="H7533" i="8" s="1"/>
  <c r="K7532" i="8"/>
  <c r="L7532" i="8" s="1"/>
  <c r="J7532" i="8"/>
  <c r="I7532" i="8"/>
  <c r="H7532" i="8"/>
  <c r="G7532" i="8"/>
  <c r="F7532" i="8"/>
  <c r="E7532" i="8"/>
  <c r="J7531" i="8"/>
  <c r="G7531" i="8"/>
  <c r="K7531" i="8" s="1"/>
  <c r="L7531" i="8" s="1"/>
  <c r="F7531" i="8"/>
  <c r="E7531" i="8"/>
  <c r="H7531" i="8" s="1"/>
  <c r="K7530" i="8"/>
  <c r="L7530" i="8" s="1"/>
  <c r="J7530" i="8"/>
  <c r="I7530" i="8"/>
  <c r="G7530" i="8"/>
  <c r="F7530" i="8"/>
  <c r="E7530" i="8"/>
  <c r="H7530" i="8" s="1"/>
  <c r="K7529" i="8"/>
  <c r="L7529" i="8" s="1"/>
  <c r="J7529" i="8"/>
  <c r="I7529" i="8"/>
  <c r="H7529" i="8"/>
  <c r="G7529" i="8"/>
  <c r="F7529" i="8"/>
  <c r="E7529" i="8"/>
  <c r="K7528" i="8"/>
  <c r="L7528" i="8" s="1"/>
  <c r="J7528" i="8"/>
  <c r="I7528" i="8"/>
  <c r="G7528" i="8"/>
  <c r="F7528" i="8"/>
  <c r="E7528" i="8"/>
  <c r="H7528" i="8" s="1"/>
  <c r="K7527" i="8"/>
  <c r="L7527" i="8" s="1"/>
  <c r="J7527" i="8"/>
  <c r="I7527" i="8"/>
  <c r="G7527" i="8"/>
  <c r="F7527" i="8"/>
  <c r="E7527" i="8"/>
  <c r="H7527" i="8" s="1"/>
  <c r="K7526" i="8"/>
  <c r="L7526" i="8" s="1"/>
  <c r="J7526" i="8"/>
  <c r="I7526" i="8"/>
  <c r="H7526" i="8"/>
  <c r="G7526" i="8"/>
  <c r="F7526" i="8"/>
  <c r="E7526" i="8"/>
  <c r="K7525" i="8"/>
  <c r="L7525" i="8" s="1"/>
  <c r="J7525" i="8"/>
  <c r="I7525" i="8"/>
  <c r="G7525" i="8"/>
  <c r="F7525" i="8"/>
  <c r="E7525" i="8"/>
  <c r="H7525" i="8" s="1"/>
  <c r="K7524" i="8"/>
  <c r="L7524" i="8" s="1"/>
  <c r="J7524" i="8"/>
  <c r="I7524" i="8"/>
  <c r="G7524" i="8"/>
  <c r="F7524" i="8"/>
  <c r="E7524" i="8"/>
  <c r="H7524" i="8" s="1"/>
  <c r="K7523" i="8"/>
  <c r="L7523" i="8" s="1"/>
  <c r="J7523" i="8"/>
  <c r="I7523" i="8"/>
  <c r="H7523" i="8"/>
  <c r="G7523" i="8"/>
  <c r="F7523" i="8"/>
  <c r="E7523" i="8"/>
  <c r="K7522" i="8"/>
  <c r="L7522" i="8" s="1"/>
  <c r="J7522" i="8"/>
  <c r="G7522" i="8"/>
  <c r="I7522" i="8" s="1"/>
  <c r="F7522" i="8"/>
  <c r="E7522" i="8"/>
  <c r="H7522" i="8" s="1"/>
  <c r="K7521" i="8"/>
  <c r="L7521" i="8" s="1"/>
  <c r="J7521" i="8"/>
  <c r="I7521" i="8"/>
  <c r="G7521" i="8"/>
  <c r="F7521" i="8"/>
  <c r="E7521" i="8"/>
  <c r="H7521" i="8" s="1"/>
  <c r="K7520" i="8"/>
  <c r="L7520" i="8" s="1"/>
  <c r="J7520" i="8"/>
  <c r="I7520" i="8"/>
  <c r="H7520" i="8"/>
  <c r="G7520" i="8"/>
  <c r="F7520" i="8"/>
  <c r="E7520" i="8"/>
  <c r="K7519" i="8"/>
  <c r="L7519" i="8" s="1"/>
  <c r="J7519" i="8"/>
  <c r="I7519" i="8"/>
  <c r="G7519" i="8"/>
  <c r="F7519" i="8"/>
  <c r="E7519" i="8"/>
  <c r="H7519" i="8" s="1"/>
  <c r="K7518" i="8"/>
  <c r="L7518" i="8" s="1"/>
  <c r="J7518" i="8"/>
  <c r="I7518" i="8"/>
  <c r="G7518" i="8"/>
  <c r="F7518" i="8"/>
  <c r="E7518" i="8"/>
  <c r="H7518" i="8" s="1"/>
  <c r="K7517" i="8"/>
  <c r="L7517" i="8" s="1"/>
  <c r="J7517" i="8"/>
  <c r="I7517" i="8"/>
  <c r="H7517" i="8"/>
  <c r="G7517" i="8"/>
  <c r="F7517" i="8"/>
  <c r="E7517" i="8"/>
  <c r="K7516" i="8"/>
  <c r="L7516" i="8" s="1"/>
  <c r="J7516" i="8"/>
  <c r="I7516" i="8"/>
  <c r="G7516" i="8"/>
  <c r="F7516" i="8"/>
  <c r="E7516" i="8"/>
  <c r="H7516" i="8" s="1"/>
  <c r="K7515" i="8"/>
  <c r="L7515" i="8" s="1"/>
  <c r="J7515" i="8"/>
  <c r="I7515" i="8"/>
  <c r="G7515" i="8"/>
  <c r="F7515" i="8"/>
  <c r="E7515" i="8"/>
  <c r="H7515" i="8" s="1"/>
  <c r="K7514" i="8"/>
  <c r="L7514" i="8" s="1"/>
  <c r="J7514" i="8"/>
  <c r="I7514" i="8"/>
  <c r="H7514" i="8"/>
  <c r="G7514" i="8"/>
  <c r="F7514" i="8"/>
  <c r="E7514" i="8"/>
  <c r="K7513" i="8"/>
  <c r="L7513" i="8" s="1"/>
  <c r="J7513" i="8"/>
  <c r="I7513" i="8"/>
  <c r="G7513" i="8"/>
  <c r="F7513" i="8"/>
  <c r="E7513" i="8"/>
  <c r="H7513" i="8" s="1"/>
  <c r="K7512" i="8"/>
  <c r="L7512" i="8" s="1"/>
  <c r="J7512" i="8"/>
  <c r="I7512" i="8"/>
  <c r="G7512" i="8"/>
  <c r="F7512" i="8"/>
  <c r="E7512" i="8"/>
  <c r="H7512" i="8" s="1"/>
  <c r="J7511" i="8"/>
  <c r="I7511" i="8"/>
  <c r="H7511" i="8"/>
  <c r="G7511" i="8"/>
  <c r="K7511" i="8" s="1"/>
  <c r="L7511" i="8" s="1"/>
  <c r="F7511" i="8"/>
  <c r="E7511" i="8"/>
  <c r="J7510" i="8"/>
  <c r="I7510" i="8"/>
  <c r="G7510" i="8"/>
  <c r="K7510" i="8" s="1"/>
  <c r="L7510" i="8" s="1"/>
  <c r="F7510" i="8"/>
  <c r="E7510" i="8"/>
  <c r="H7510" i="8" s="1"/>
  <c r="K7509" i="8"/>
  <c r="L7509" i="8" s="1"/>
  <c r="J7509" i="8"/>
  <c r="H7509" i="8"/>
  <c r="G7509" i="8"/>
  <c r="I7509" i="8" s="1"/>
  <c r="F7509" i="8"/>
  <c r="E7509" i="8"/>
  <c r="J7508" i="8"/>
  <c r="I7508" i="8"/>
  <c r="H7508" i="8"/>
  <c r="G7508" i="8"/>
  <c r="K7508" i="8" s="1"/>
  <c r="L7508" i="8" s="1"/>
  <c r="F7508" i="8"/>
  <c r="E7508" i="8"/>
  <c r="L7507" i="8"/>
  <c r="K7507" i="8"/>
  <c r="J7507" i="8"/>
  <c r="H7507" i="8"/>
  <c r="G7507" i="8"/>
  <c r="I7507" i="8" s="1"/>
  <c r="F7507" i="8"/>
  <c r="E7507" i="8"/>
  <c r="J7506" i="8"/>
  <c r="G7506" i="8"/>
  <c r="F7506" i="8"/>
  <c r="E7506" i="8"/>
  <c r="H7506" i="8" s="1"/>
  <c r="K7505" i="8"/>
  <c r="L7505" i="8" s="1"/>
  <c r="J7505" i="8"/>
  <c r="I7505" i="8"/>
  <c r="H7505" i="8"/>
  <c r="G7505" i="8"/>
  <c r="F7505" i="8"/>
  <c r="E7505" i="8"/>
  <c r="K7504" i="8"/>
  <c r="L7504" i="8" s="1"/>
  <c r="J7504" i="8"/>
  <c r="I7504" i="8"/>
  <c r="G7504" i="8"/>
  <c r="F7504" i="8"/>
  <c r="E7504" i="8"/>
  <c r="H7504" i="8" s="1"/>
  <c r="K7503" i="8"/>
  <c r="L7503" i="8" s="1"/>
  <c r="J7503" i="8"/>
  <c r="I7503" i="8"/>
  <c r="G7503" i="8"/>
  <c r="F7503" i="8"/>
  <c r="E7503" i="8"/>
  <c r="H7503" i="8" s="1"/>
  <c r="K7502" i="8"/>
  <c r="L7502" i="8" s="1"/>
  <c r="J7502" i="8"/>
  <c r="I7502" i="8"/>
  <c r="H7502" i="8"/>
  <c r="G7502" i="8"/>
  <c r="F7502" i="8"/>
  <c r="E7502" i="8"/>
  <c r="K7501" i="8"/>
  <c r="L7501" i="8" s="1"/>
  <c r="J7501" i="8"/>
  <c r="I7501" i="8"/>
  <c r="G7501" i="8"/>
  <c r="F7501" i="8"/>
  <c r="E7501" i="8"/>
  <c r="H7501" i="8" s="1"/>
  <c r="K7500" i="8"/>
  <c r="L7500" i="8" s="1"/>
  <c r="J7500" i="8"/>
  <c r="H7500" i="8"/>
  <c r="G7500" i="8"/>
  <c r="I7500" i="8" s="1"/>
  <c r="F7500" i="8"/>
  <c r="E7500" i="8"/>
  <c r="L7499" i="8"/>
  <c r="K7499" i="8"/>
  <c r="J7499" i="8"/>
  <c r="I7499" i="8"/>
  <c r="H7499" i="8"/>
  <c r="G7499" i="8"/>
  <c r="F7499" i="8"/>
  <c r="E7499" i="8"/>
  <c r="L7498" i="8"/>
  <c r="K7498" i="8"/>
  <c r="J7498" i="8"/>
  <c r="I7498" i="8"/>
  <c r="H7498" i="8"/>
  <c r="G7498" i="8"/>
  <c r="F7498" i="8"/>
  <c r="E7498" i="8"/>
  <c r="L7497" i="8"/>
  <c r="K7497" i="8"/>
  <c r="J7497" i="8"/>
  <c r="I7497" i="8"/>
  <c r="H7497" i="8"/>
  <c r="G7497" i="8"/>
  <c r="F7497" i="8"/>
  <c r="E7497" i="8"/>
  <c r="J7496" i="8"/>
  <c r="H7496" i="8"/>
  <c r="G7496" i="8"/>
  <c r="K7496" i="8" s="1"/>
  <c r="L7496" i="8" s="1"/>
  <c r="F7496" i="8"/>
  <c r="E7496" i="8"/>
  <c r="L7495" i="8"/>
  <c r="K7495" i="8"/>
  <c r="J7495" i="8"/>
  <c r="I7495" i="8"/>
  <c r="H7495" i="8"/>
  <c r="G7495" i="8"/>
  <c r="F7495" i="8"/>
  <c r="E7495" i="8"/>
  <c r="L7494" i="8"/>
  <c r="K7494" i="8"/>
  <c r="J7494" i="8"/>
  <c r="I7494" i="8"/>
  <c r="H7494" i="8"/>
  <c r="G7494" i="8"/>
  <c r="F7494" i="8"/>
  <c r="E7494" i="8"/>
  <c r="L7493" i="8"/>
  <c r="K7493" i="8"/>
  <c r="J7493" i="8"/>
  <c r="I7493" i="8"/>
  <c r="H7493" i="8"/>
  <c r="G7493" i="8"/>
  <c r="F7493" i="8"/>
  <c r="E7493" i="8"/>
  <c r="L7492" i="8"/>
  <c r="K7492" i="8"/>
  <c r="J7492" i="8"/>
  <c r="I7492" i="8"/>
  <c r="H7492" i="8"/>
  <c r="G7492" i="8"/>
  <c r="F7492" i="8"/>
  <c r="E7492" i="8"/>
  <c r="L7491" i="8"/>
  <c r="K7491" i="8"/>
  <c r="J7491" i="8"/>
  <c r="I7491" i="8"/>
  <c r="H7491" i="8"/>
  <c r="G7491" i="8"/>
  <c r="F7491" i="8"/>
  <c r="E7491" i="8"/>
  <c r="L7490" i="8"/>
  <c r="K7490" i="8"/>
  <c r="J7490" i="8"/>
  <c r="I7490" i="8"/>
  <c r="H7490" i="8"/>
  <c r="G7490" i="8"/>
  <c r="F7490" i="8"/>
  <c r="E7490" i="8"/>
  <c r="L7489" i="8"/>
  <c r="K7489" i="8"/>
  <c r="J7489" i="8"/>
  <c r="I7489" i="8"/>
  <c r="H7489" i="8"/>
  <c r="G7489" i="8"/>
  <c r="F7489" i="8"/>
  <c r="E7489" i="8"/>
  <c r="L7488" i="8"/>
  <c r="K7488" i="8"/>
  <c r="J7488" i="8"/>
  <c r="I7488" i="8"/>
  <c r="H7488" i="8"/>
  <c r="G7488" i="8"/>
  <c r="F7488" i="8"/>
  <c r="E7488" i="8"/>
  <c r="L7487" i="8"/>
  <c r="K7487" i="8"/>
  <c r="J7487" i="8"/>
  <c r="I7487" i="8"/>
  <c r="H7487" i="8"/>
  <c r="G7487" i="8"/>
  <c r="F7487" i="8"/>
  <c r="E7487" i="8"/>
  <c r="K7486" i="8"/>
  <c r="L7486" i="8" s="1"/>
  <c r="J7486" i="8"/>
  <c r="H7486" i="8"/>
  <c r="G7486" i="8"/>
  <c r="I7486" i="8" s="1"/>
  <c r="F7486" i="8"/>
  <c r="E7486" i="8"/>
  <c r="K7485" i="8"/>
  <c r="L7485" i="8" s="1"/>
  <c r="J7485" i="8"/>
  <c r="G7485" i="8"/>
  <c r="I7485" i="8" s="1"/>
  <c r="F7485" i="8"/>
  <c r="E7485" i="8"/>
  <c r="H7485" i="8" s="1"/>
  <c r="K7484" i="8"/>
  <c r="L7484" i="8" s="1"/>
  <c r="J7484" i="8"/>
  <c r="I7484" i="8"/>
  <c r="H7484" i="8"/>
  <c r="G7484" i="8"/>
  <c r="F7484" i="8"/>
  <c r="E7484" i="8"/>
  <c r="K7483" i="8"/>
  <c r="L7483" i="8" s="1"/>
  <c r="J7483" i="8"/>
  <c r="I7483" i="8"/>
  <c r="G7483" i="8"/>
  <c r="F7483" i="8"/>
  <c r="E7483" i="8"/>
  <c r="H7483" i="8" s="1"/>
  <c r="K7482" i="8"/>
  <c r="L7482" i="8" s="1"/>
  <c r="J7482" i="8"/>
  <c r="I7482" i="8"/>
  <c r="G7482" i="8"/>
  <c r="F7482" i="8"/>
  <c r="E7482" i="8"/>
  <c r="H7482" i="8" s="1"/>
  <c r="J7481" i="8"/>
  <c r="H7481" i="8"/>
  <c r="G7481" i="8"/>
  <c r="K7481" i="8" s="1"/>
  <c r="L7481" i="8" s="1"/>
  <c r="F7481" i="8"/>
  <c r="E7481" i="8"/>
  <c r="K7480" i="8"/>
  <c r="L7480" i="8" s="1"/>
  <c r="J7480" i="8"/>
  <c r="I7480" i="8"/>
  <c r="G7480" i="8"/>
  <c r="F7480" i="8"/>
  <c r="E7480" i="8"/>
  <c r="H7480" i="8" s="1"/>
  <c r="K7479" i="8"/>
  <c r="L7479" i="8" s="1"/>
  <c r="J7479" i="8"/>
  <c r="H7479" i="8"/>
  <c r="G7479" i="8"/>
  <c r="I7479" i="8" s="1"/>
  <c r="F7479" i="8"/>
  <c r="E7479" i="8"/>
  <c r="L7478" i="8"/>
  <c r="K7478" i="8"/>
  <c r="J7478" i="8"/>
  <c r="I7478" i="8"/>
  <c r="H7478" i="8"/>
  <c r="G7478" i="8"/>
  <c r="F7478" i="8"/>
  <c r="E7478" i="8"/>
  <c r="L7477" i="8"/>
  <c r="J7477" i="8"/>
  <c r="I7477" i="8"/>
  <c r="H7477" i="8"/>
  <c r="G7477" i="8"/>
  <c r="K7477" i="8" s="1"/>
  <c r="F7477" i="8"/>
  <c r="E7477" i="8"/>
  <c r="J7476" i="8"/>
  <c r="G7476" i="8"/>
  <c r="F7476" i="8"/>
  <c r="E7476" i="8"/>
  <c r="H7476" i="8" s="1"/>
  <c r="J7475" i="8"/>
  <c r="H7475" i="8"/>
  <c r="G7475" i="8"/>
  <c r="K7475" i="8" s="1"/>
  <c r="L7475" i="8" s="1"/>
  <c r="F7475" i="8"/>
  <c r="E7475" i="8"/>
  <c r="K7474" i="8"/>
  <c r="L7474" i="8" s="1"/>
  <c r="J7474" i="8"/>
  <c r="I7474" i="8"/>
  <c r="H7474" i="8"/>
  <c r="G7474" i="8"/>
  <c r="F7474" i="8"/>
  <c r="E7474" i="8"/>
  <c r="K7473" i="8"/>
  <c r="L7473" i="8" s="1"/>
  <c r="J7473" i="8"/>
  <c r="I7473" i="8"/>
  <c r="H7473" i="8"/>
  <c r="G7473" i="8"/>
  <c r="F7473" i="8"/>
  <c r="E7473" i="8"/>
  <c r="L7472" i="8"/>
  <c r="K7472" i="8"/>
  <c r="J7472" i="8"/>
  <c r="I7472" i="8"/>
  <c r="H7472" i="8"/>
  <c r="G7472" i="8"/>
  <c r="F7472" i="8"/>
  <c r="E7472" i="8"/>
  <c r="J7471" i="8"/>
  <c r="H7471" i="8"/>
  <c r="G7471" i="8"/>
  <c r="K7471" i="8" s="1"/>
  <c r="L7471" i="8" s="1"/>
  <c r="F7471" i="8"/>
  <c r="E7471" i="8"/>
  <c r="K7470" i="8"/>
  <c r="L7470" i="8" s="1"/>
  <c r="J7470" i="8"/>
  <c r="I7470" i="8"/>
  <c r="G7470" i="8"/>
  <c r="F7470" i="8"/>
  <c r="E7470" i="8"/>
  <c r="H7470" i="8" s="1"/>
  <c r="K7469" i="8"/>
  <c r="L7469" i="8" s="1"/>
  <c r="J7469" i="8"/>
  <c r="I7469" i="8"/>
  <c r="H7469" i="8"/>
  <c r="G7469" i="8"/>
  <c r="F7469" i="8"/>
  <c r="E7469" i="8"/>
  <c r="K7468" i="8"/>
  <c r="L7468" i="8" s="1"/>
  <c r="J7468" i="8"/>
  <c r="I7468" i="8"/>
  <c r="G7468" i="8"/>
  <c r="F7468" i="8"/>
  <c r="E7468" i="8"/>
  <c r="H7468" i="8" s="1"/>
  <c r="K7467" i="8"/>
  <c r="L7467" i="8" s="1"/>
  <c r="J7467" i="8"/>
  <c r="I7467" i="8"/>
  <c r="H7467" i="8"/>
  <c r="G7467" i="8"/>
  <c r="F7467" i="8"/>
  <c r="E7467" i="8"/>
  <c r="L7466" i="8"/>
  <c r="K7466" i="8"/>
  <c r="J7466" i="8"/>
  <c r="I7466" i="8"/>
  <c r="H7466" i="8"/>
  <c r="G7466" i="8"/>
  <c r="F7466" i="8"/>
  <c r="E7466" i="8"/>
  <c r="L7465" i="8"/>
  <c r="K7465" i="8"/>
  <c r="J7465" i="8"/>
  <c r="I7465" i="8"/>
  <c r="H7465" i="8"/>
  <c r="G7465" i="8"/>
  <c r="F7465" i="8"/>
  <c r="E7465" i="8"/>
  <c r="K7464" i="8"/>
  <c r="L7464" i="8" s="1"/>
  <c r="J7464" i="8"/>
  <c r="I7464" i="8"/>
  <c r="H7464" i="8"/>
  <c r="G7464" i="8"/>
  <c r="F7464" i="8"/>
  <c r="E7464" i="8"/>
  <c r="K7463" i="8"/>
  <c r="L7463" i="8" s="1"/>
  <c r="J7463" i="8"/>
  <c r="I7463" i="8"/>
  <c r="H7463" i="8"/>
  <c r="G7463" i="8"/>
  <c r="F7463" i="8"/>
  <c r="E7463" i="8"/>
  <c r="K7462" i="8"/>
  <c r="L7462" i="8" s="1"/>
  <c r="J7462" i="8"/>
  <c r="I7462" i="8"/>
  <c r="G7462" i="8"/>
  <c r="F7462" i="8"/>
  <c r="E7462" i="8"/>
  <c r="H7462" i="8" s="1"/>
  <c r="K7461" i="8"/>
  <c r="L7461" i="8" s="1"/>
  <c r="J7461" i="8"/>
  <c r="I7461" i="8"/>
  <c r="H7461" i="8"/>
  <c r="G7461" i="8"/>
  <c r="F7461" i="8"/>
  <c r="E7461" i="8"/>
  <c r="J7460" i="8"/>
  <c r="H7460" i="8"/>
  <c r="G7460" i="8"/>
  <c r="K7460" i="8" s="1"/>
  <c r="L7460" i="8" s="1"/>
  <c r="F7460" i="8"/>
  <c r="E7460" i="8"/>
  <c r="K7459" i="8"/>
  <c r="L7459" i="8" s="1"/>
  <c r="J7459" i="8"/>
  <c r="I7459" i="8"/>
  <c r="G7459" i="8"/>
  <c r="F7459" i="8"/>
  <c r="E7459" i="8"/>
  <c r="H7459" i="8" s="1"/>
  <c r="K7458" i="8"/>
  <c r="L7458" i="8" s="1"/>
  <c r="J7458" i="8"/>
  <c r="H7458" i="8"/>
  <c r="G7458" i="8"/>
  <c r="I7458" i="8" s="1"/>
  <c r="F7458" i="8"/>
  <c r="E7458" i="8"/>
  <c r="L7457" i="8"/>
  <c r="K7457" i="8"/>
  <c r="J7457" i="8"/>
  <c r="H7457" i="8"/>
  <c r="G7457" i="8"/>
  <c r="I7457" i="8" s="1"/>
  <c r="F7457" i="8"/>
  <c r="E7457" i="8"/>
  <c r="L7456" i="8"/>
  <c r="K7456" i="8"/>
  <c r="J7456" i="8"/>
  <c r="I7456" i="8"/>
  <c r="H7456" i="8"/>
  <c r="G7456" i="8"/>
  <c r="F7456" i="8"/>
  <c r="E7456" i="8"/>
  <c r="K7455" i="8"/>
  <c r="L7455" i="8" s="1"/>
  <c r="J7455" i="8"/>
  <c r="I7455" i="8"/>
  <c r="H7455" i="8"/>
  <c r="G7455" i="8"/>
  <c r="F7455" i="8"/>
  <c r="E7455" i="8"/>
  <c r="K7454" i="8"/>
  <c r="L7454" i="8" s="1"/>
  <c r="J7454" i="8"/>
  <c r="I7454" i="8"/>
  <c r="H7454" i="8"/>
  <c r="G7454" i="8"/>
  <c r="F7454" i="8"/>
  <c r="E7454" i="8"/>
  <c r="K7453" i="8"/>
  <c r="L7453" i="8" s="1"/>
  <c r="J7453" i="8"/>
  <c r="I7453" i="8"/>
  <c r="H7453" i="8"/>
  <c r="G7453" i="8"/>
  <c r="F7453" i="8"/>
  <c r="E7453" i="8"/>
  <c r="K7452" i="8"/>
  <c r="L7452" i="8" s="1"/>
  <c r="J7452" i="8"/>
  <c r="I7452" i="8"/>
  <c r="H7452" i="8"/>
  <c r="G7452" i="8"/>
  <c r="F7452" i="8"/>
  <c r="E7452" i="8"/>
  <c r="K7451" i="8"/>
  <c r="L7451" i="8" s="1"/>
  <c r="J7451" i="8"/>
  <c r="I7451" i="8"/>
  <c r="H7451" i="8"/>
  <c r="G7451" i="8"/>
  <c r="F7451" i="8"/>
  <c r="E7451" i="8"/>
  <c r="K7450" i="8"/>
  <c r="L7450" i="8" s="1"/>
  <c r="J7450" i="8"/>
  <c r="I7450" i="8"/>
  <c r="H7450" i="8"/>
  <c r="G7450" i="8"/>
  <c r="F7450" i="8"/>
  <c r="E7450" i="8"/>
  <c r="K7449" i="8"/>
  <c r="L7449" i="8" s="1"/>
  <c r="J7449" i="8"/>
  <c r="I7449" i="8"/>
  <c r="H7449" i="8"/>
  <c r="G7449" i="8"/>
  <c r="F7449" i="8"/>
  <c r="E7449" i="8"/>
  <c r="K7448" i="8"/>
  <c r="L7448" i="8" s="1"/>
  <c r="J7448" i="8"/>
  <c r="I7448" i="8"/>
  <c r="H7448" i="8"/>
  <c r="G7448" i="8"/>
  <c r="F7448" i="8"/>
  <c r="E7448" i="8"/>
  <c r="K7447" i="8"/>
  <c r="L7447" i="8" s="1"/>
  <c r="J7447" i="8"/>
  <c r="I7447" i="8"/>
  <c r="H7447" i="8"/>
  <c r="G7447" i="8"/>
  <c r="F7447" i="8"/>
  <c r="E7447" i="8"/>
  <c r="K7446" i="8"/>
  <c r="L7446" i="8" s="1"/>
  <c r="J7446" i="8"/>
  <c r="I7446" i="8"/>
  <c r="H7446" i="8"/>
  <c r="G7446" i="8"/>
  <c r="F7446" i="8"/>
  <c r="E7446" i="8"/>
  <c r="K7445" i="8"/>
  <c r="L7445" i="8" s="1"/>
  <c r="J7445" i="8"/>
  <c r="I7445" i="8"/>
  <c r="H7445" i="8"/>
  <c r="G7445" i="8"/>
  <c r="F7445" i="8"/>
  <c r="E7445" i="8"/>
  <c r="K7444" i="8"/>
  <c r="L7444" i="8" s="1"/>
  <c r="J7444" i="8"/>
  <c r="I7444" i="8"/>
  <c r="H7444" i="8"/>
  <c r="G7444" i="8"/>
  <c r="F7444" i="8"/>
  <c r="E7444" i="8"/>
  <c r="K7443" i="8"/>
  <c r="L7443" i="8" s="1"/>
  <c r="J7443" i="8"/>
  <c r="G7443" i="8"/>
  <c r="I7443" i="8" s="1"/>
  <c r="F7443" i="8"/>
  <c r="E7443" i="8"/>
  <c r="H7443" i="8" s="1"/>
  <c r="J7442" i="8"/>
  <c r="I7442" i="8"/>
  <c r="H7442" i="8"/>
  <c r="G7442" i="8"/>
  <c r="K7442" i="8" s="1"/>
  <c r="L7442" i="8" s="1"/>
  <c r="F7442" i="8"/>
  <c r="E7442" i="8"/>
  <c r="K7441" i="8"/>
  <c r="L7441" i="8" s="1"/>
  <c r="J7441" i="8"/>
  <c r="I7441" i="8"/>
  <c r="G7441" i="8"/>
  <c r="F7441" i="8"/>
  <c r="E7441" i="8"/>
  <c r="H7441" i="8" s="1"/>
  <c r="K7440" i="8"/>
  <c r="L7440" i="8" s="1"/>
  <c r="J7440" i="8"/>
  <c r="I7440" i="8"/>
  <c r="G7440" i="8"/>
  <c r="F7440" i="8"/>
  <c r="E7440" i="8"/>
  <c r="H7440" i="8" s="1"/>
  <c r="K7439" i="8"/>
  <c r="L7439" i="8" s="1"/>
  <c r="J7439" i="8"/>
  <c r="H7439" i="8"/>
  <c r="G7439" i="8"/>
  <c r="I7439" i="8" s="1"/>
  <c r="F7439" i="8"/>
  <c r="E7439" i="8"/>
  <c r="K7438" i="8"/>
  <c r="L7438" i="8" s="1"/>
  <c r="J7438" i="8"/>
  <c r="I7438" i="8"/>
  <c r="G7438" i="8"/>
  <c r="F7438" i="8"/>
  <c r="E7438" i="8"/>
  <c r="H7438" i="8" s="1"/>
  <c r="K7437" i="8"/>
  <c r="L7437" i="8" s="1"/>
  <c r="J7437" i="8"/>
  <c r="H7437" i="8"/>
  <c r="G7437" i="8"/>
  <c r="I7437" i="8" s="1"/>
  <c r="F7437" i="8"/>
  <c r="E7437" i="8"/>
  <c r="L7436" i="8"/>
  <c r="K7436" i="8"/>
  <c r="J7436" i="8"/>
  <c r="I7436" i="8"/>
  <c r="H7436" i="8"/>
  <c r="G7436" i="8"/>
  <c r="F7436" i="8"/>
  <c r="E7436" i="8"/>
  <c r="L7435" i="8"/>
  <c r="K7435" i="8"/>
  <c r="J7435" i="8"/>
  <c r="I7435" i="8"/>
  <c r="H7435" i="8"/>
  <c r="G7435" i="8"/>
  <c r="F7435" i="8"/>
  <c r="E7435" i="8"/>
  <c r="L7434" i="8"/>
  <c r="K7434" i="8"/>
  <c r="J7434" i="8"/>
  <c r="I7434" i="8"/>
  <c r="H7434" i="8"/>
  <c r="G7434" i="8"/>
  <c r="F7434" i="8"/>
  <c r="E7434" i="8"/>
  <c r="L7433" i="8"/>
  <c r="K7433" i="8"/>
  <c r="J7433" i="8"/>
  <c r="I7433" i="8"/>
  <c r="H7433" i="8"/>
  <c r="G7433" i="8"/>
  <c r="F7433" i="8"/>
  <c r="E7433" i="8"/>
  <c r="L7432" i="8"/>
  <c r="K7432" i="8"/>
  <c r="J7432" i="8"/>
  <c r="I7432" i="8"/>
  <c r="H7432" i="8"/>
  <c r="G7432" i="8"/>
  <c r="F7432" i="8"/>
  <c r="E7432" i="8"/>
  <c r="K7431" i="8"/>
  <c r="L7431" i="8" s="1"/>
  <c r="J7431" i="8"/>
  <c r="I7431" i="8"/>
  <c r="H7431" i="8"/>
  <c r="G7431" i="8"/>
  <c r="F7431" i="8"/>
  <c r="E7431" i="8"/>
  <c r="J7430" i="8"/>
  <c r="H7430" i="8"/>
  <c r="G7430" i="8"/>
  <c r="K7430" i="8" s="1"/>
  <c r="L7430" i="8" s="1"/>
  <c r="F7430" i="8"/>
  <c r="E7430" i="8"/>
  <c r="L7429" i="8"/>
  <c r="K7429" i="8"/>
  <c r="J7429" i="8"/>
  <c r="I7429" i="8"/>
  <c r="G7429" i="8"/>
  <c r="F7429" i="8"/>
  <c r="E7429" i="8"/>
  <c r="H7429" i="8" s="1"/>
  <c r="J7428" i="8"/>
  <c r="G7428" i="8"/>
  <c r="I7428" i="8" s="1"/>
  <c r="F7428" i="8"/>
  <c r="E7428" i="8"/>
  <c r="H7428" i="8" s="1"/>
  <c r="K7427" i="8"/>
  <c r="L7427" i="8" s="1"/>
  <c r="J7427" i="8"/>
  <c r="I7427" i="8"/>
  <c r="H7427" i="8"/>
  <c r="G7427" i="8"/>
  <c r="F7427" i="8"/>
  <c r="E7427" i="8"/>
  <c r="K7426" i="8"/>
  <c r="L7426" i="8" s="1"/>
  <c r="J7426" i="8"/>
  <c r="I7426" i="8"/>
  <c r="G7426" i="8"/>
  <c r="F7426" i="8"/>
  <c r="E7426" i="8"/>
  <c r="H7426" i="8" s="1"/>
  <c r="K7425" i="8"/>
  <c r="L7425" i="8" s="1"/>
  <c r="J7425" i="8"/>
  <c r="I7425" i="8"/>
  <c r="G7425" i="8"/>
  <c r="F7425" i="8"/>
  <c r="E7425" i="8"/>
  <c r="H7425" i="8" s="1"/>
  <c r="K7424" i="8"/>
  <c r="L7424" i="8" s="1"/>
  <c r="J7424" i="8"/>
  <c r="I7424" i="8"/>
  <c r="H7424" i="8"/>
  <c r="G7424" i="8"/>
  <c r="F7424" i="8"/>
  <c r="E7424" i="8"/>
  <c r="K7423" i="8"/>
  <c r="L7423" i="8" s="1"/>
  <c r="J7423" i="8"/>
  <c r="I7423" i="8"/>
  <c r="G7423" i="8"/>
  <c r="F7423" i="8"/>
  <c r="E7423" i="8"/>
  <c r="H7423" i="8" s="1"/>
  <c r="K7422" i="8"/>
  <c r="L7422" i="8" s="1"/>
  <c r="J7422" i="8"/>
  <c r="I7422" i="8"/>
  <c r="G7422" i="8"/>
  <c r="F7422" i="8"/>
  <c r="E7422" i="8"/>
  <c r="H7422" i="8" s="1"/>
  <c r="K7421" i="8"/>
  <c r="L7421" i="8" s="1"/>
  <c r="J7421" i="8"/>
  <c r="I7421" i="8"/>
  <c r="H7421" i="8"/>
  <c r="G7421" i="8"/>
  <c r="F7421" i="8"/>
  <c r="E7421" i="8"/>
  <c r="K7420" i="8"/>
  <c r="L7420" i="8" s="1"/>
  <c r="J7420" i="8"/>
  <c r="I7420" i="8"/>
  <c r="G7420" i="8"/>
  <c r="F7420" i="8"/>
  <c r="E7420" i="8"/>
  <c r="H7420" i="8" s="1"/>
  <c r="K7419" i="8"/>
  <c r="L7419" i="8" s="1"/>
  <c r="J7419" i="8"/>
  <c r="I7419" i="8"/>
  <c r="G7419" i="8"/>
  <c r="F7419" i="8"/>
  <c r="E7419" i="8"/>
  <c r="H7419" i="8" s="1"/>
  <c r="K7418" i="8"/>
  <c r="L7418" i="8" s="1"/>
  <c r="J7418" i="8"/>
  <c r="I7418" i="8"/>
  <c r="H7418" i="8"/>
  <c r="G7418" i="8"/>
  <c r="F7418" i="8"/>
  <c r="E7418" i="8"/>
  <c r="K7417" i="8"/>
  <c r="L7417" i="8" s="1"/>
  <c r="J7417" i="8"/>
  <c r="I7417" i="8"/>
  <c r="G7417" i="8"/>
  <c r="F7417" i="8"/>
  <c r="E7417" i="8"/>
  <c r="H7417" i="8" s="1"/>
  <c r="K7416" i="8"/>
  <c r="L7416" i="8" s="1"/>
  <c r="J7416" i="8"/>
  <c r="I7416" i="8"/>
  <c r="G7416" i="8"/>
  <c r="F7416" i="8"/>
  <c r="E7416" i="8"/>
  <c r="H7416" i="8" s="1"/>
  <c r="J7415" i="8"/>
  <c r="I7415" i="8"/>
  <c r="H7415" i="8"/>
  <c r="G7415" i="8"/>
  <c r="K7415" i="8" s="1"/>
  <c r="L7415" i="8" s="1"/>
  <c r="F7415" i="8"/>
  <c r="E7415" i="8"/>
  <c r="K7414" i="8"/>
  <c r="L7414" i="8" s="1"/>
  <c r="J7414" i="8"/>
  <c r="I7414" i="8"/>
  <c r="G7414" i="8"/>
  <c r="F7414" i="8"/>
  <c r="E7414" i="8"/>
  <c r="H7414" i="8" s="1"/>
  <c r="K7413" i="8"/>
  <c r="L7413" i="8" s="1"/>
  <c r="J7413" i="8"/>
  <c r="H7413" i="8"/>
  <c r="G7413" i="8"/>
  <c r="I7413" i="8" s="1"/>
  <c r="F7413" i="8"/>
  <c r="E7413" i="8"/>
  <c r="L7412" i="8"/>
  <c r="K7412" i="8"/>
  <c r="J7412" i="8"/>
  <c r="I7412" i="8"/>
  <c r="H7412" i="8"/>
  <c r="G7412" i="8"/>
  <c r="F7412" i="8"/>
  <c r="E7412" i="8"/>
  <c r="L7411" i="8"/>
  <c r="K7411" i="8"/>
  <c r="J7411" i="8"/>
  <c r="I7411" i="8"/>
  <c r="H7411" i="8"/>
  <c r="G7411" i="8"/>
  <c r="F7411" i="8"/>
  <c r="E7411" i="8"/>
  <c r="L7410" i="8"/>
  <c r="K7410" i="8"/>
  <c r="J7410" i="8"/>
  <c r="I7410" i="8"/>
  <c r="H7410" i="8"/>
  <c r="G7410" i="8"/>
  <c r="F7410" i="8"/>
  <c r="E7410" i="8"/>
  <c r="L7409" i="8"/>
  <c r="K7409" i="8"/>
  <c r="J7409" i="8"/>
  <c r="I7409" i="8"/>
  <c r="H7409" i="8"/>
  <c r="G7409" i="8"/>
  <c r="F7409" i="8"/>
  <c r="E7409" i="8"/>
  <c r="L7408" i="8"/>
  <c r="K7408" i="8"/>
  <c r="J7408" i="8"/>
  <c r="I7408" i="8"/>
  <c r="H7408" i="8"/>
  <c r="G7408" i="8"/>
  <c r="F7408" i="8"/>
  <c r="E7408" i="8"/>
  <c r="L7407" i="8"/>
  <c r="K7407" i="8"/>
  <c r="J7407" i="8"/>
  <c r="I7407" i="8"/>
  <c r="H7407" i="8"/>
  <c r="G7407" i="8"/>
  <c r="F7407" i="8"/>
  <c r="E7407" i="8"/>
  <c r="L7406" i="8"/>
  <c r="K7406" i="8"/>
  <c r="J7406" i="8"/>
  <c r="I7406" i="8"/>
  <c r="H7406" i="8"/>
  <c r="G7406" i="8"/>
  <c r="F7406" i="8"/>
  <c r="E7406" i="8"/>
  <c r="J7405" i="8"/>
  <c r="H7405" i="8"/>
  <c r="G7405" i="8"/>
  <c r="I7405" i="8" s="1"/>
  <c r="F7405" i="8"/>
  <c r="E7405" i="8"/>
  <c r="K7404" i="8"/>
  <c r="L7404" i="8" s="1"/>
  <c r="J7404" i="8"/>
  <c r="I7404" i="8"/>
  <c r="H7404" i="8"/>
  <c r="G7404" i="8"/>
  <c r="F7404" i="8"/>
  <c r="E7404" i="8"/>
  <c r="K7403" i="8"/>
  <c r="L7403" i="8" s="1"/>
  <c r="J7403" i="8"/>
  <c r="I7403" i="8"/>
  <c r="H7403" i="8"/>
  <c r="G7403" i="8"/>
  <c r="F7403" i="8"/>
  <c r="E7403" i="8"/>
  <c r="K7402" i="8"/>
  <c r="L7402" i="8" s="1"/>
  <c r="J7402" i="8"/>
  <c r="I7402" i="8"/>
  <c r="H7402" i="8"/>
  <c r="G7402" i="8"/>
  <c r="F7402" i="8"/>
  <c r="E7402" i="8"/>
  <c r="K7401" i="8"/>
  <c r="L7401" i="8" s="1"/>
  <c r="J7401" i="8"/>
  <c r="I7401" i="8"/>
  <c r="H7401" i="8"/>
  <c r="G7401" i="8"/>
  <c r="F7401" i="8"/>
  <c r="E7401" i="8"/>
  <c r="K7400" i="8"/>
  <c r="L7400" i="8" s="1"/>
  <c r="J7400" i="8"/>
  <c r="I7400" i="8"/>
  <c r="H7400" i="8"/>
  <c r="G7400" i="8"/>
  <c r="F7400" i="8"/>
  <c r="E7400" i="8"/>
  <c r="K7399" i="8"/>
  <c r="L7399" i="8" s="1"/>
  <c r="J7399" i="8"/>
  <c r="I7399" i="8"/>
  <c r="H7399" i="8"/>
  <c r="G7399" i="8"/>
  <c r="F7399" i="8"/>
  <c r="E7399" i="8"/>
  <c r="K7398" i="8"/>
  <c r="L7398" i="8" s="1"/>
  <c r="J7398" i="8"/>
  <c r="I7398" i="8"/>
  <c r="H7398" i="8"/>
  <c r="G7398" i="8"/>
  <c r="F7398" i="8"/>
  <c r="E7398" i="8"/>
  <c r="K7397" i="8"/>
  <c r="L7397" i="8" s="1"/>
  <c r="J7397" i="8"/>
  <c r="I7397" i="8"/>
  <c r="H7397" i="8"/>
  <c r="G7397" i="8"/>
  <c r="F7397" i="8"/>
  <c r="E7397" i="8"/>
  <c r="K7396" i="8"/>
  <c r="L7396" i="8" s="1"/>
  <c r="J7396" i="8"/>
  <c r="H7396" i="8"/>
  <c r="G7396" i="8"/>
  <c r="I7396" i="8" s="1"/>
  <c r="F7396" i="8"/>
  <c r="E7396" i="8"/>
  <c r="L7395" i="8"/>
  <c r="K7395" i="8"/>
  <c r="J7395" i="8"/>
  <c r="I7395" i="8"/>
  <c r="H7395" i="8"/>
  <c r="G7395" i="8"/>
  <c r="F7395" i="8"/>
  <c r="E7395" i="8"/>
  <c r="L7394" i="8"/>
  <c r="K7394" i="8"/>
  <c r="J7394" i="8"/>
  <c r="I7394" i="8"/>
  <c r="H7394" i="8"/>
  <c r="G7394" i="8"/>
  <c r="F7394" i="8"/>
  <c r="E7394" i="8"/>
  <c r="L7393" i="8"/>
  <c r="K7393" i="8"/>
  <c r="J7393" i="8"/>
  <c r="I7393" i="8"/>
  <c r="H7393" i="8"/>
  <c r="G7393" i="8"/>
  <c r="F7393" i="8"/>
  <c r="E7393" i="8"/>
  <c r="L7392" i="8"/>
  <c r="K7392" i="8"/>
  <c r="J7392" i="8"/>
  <c r="I7392" i="8"/>
  <c r="H7392" i="8"/>
  <c r="G7392" i="8"/>
  <c r="F7392" i="8"/>
  <c r="E7392" i="8"/>
  <c r="L7391" i="8"/>
  <c r="K7391" i="8"/>
  <c r="J7391" i="8"/>
  <c r="I7391" i="8"/>
  <c r="H7391" i="8"/>
  <c r="G7391" i="8"/>
  <c r="F7391" i="8"/>
  <c r="E7391" i="8"/>
  <c r="J7390" i="8"/>
  <c r="H7390" i="8"/>
  <c r="G7390" i="8"/>
  <c r="I7390" i="8" s="1"/>
  <c r="F7390" i="8"/>
  <c r="E7390" i="8"/>
  <c r="K7389" i="8"/>
  <c r="L7389" i="8" s="1"/>
  <c r="J7389" i="8"/>
  <c r="I7389" i="8"/>
  <c r="H7389" i="8"/>
  <c r="G7389" i="8"/>
  <c r="F7389" i="8"/>
  <c r="E7389" i="8"/>
  <c r="K7388" i="8"/>
  <c r="L7388" i="8" s="1"/>
  <c r="J7388" i="8"/>
  <c r="H7388" i="8"/>
  <c r="G7388" i="8"/>
  <c r="I7388" i="8" s="1"/>
  <c r="F7388" i="8"/>
  <c r="E7388" i="8"/>
  <c r="L7387" i="8"/>
  <c r="K7387" i="8"/>
  <c r="J7387" i="8"/>
  <c r="I7387" i="8"/>
  <c r="H7387" i="8"/>
  <c r="G7387" i="8"/>
  <c r="F7387" i="8"/>
  <c r="E7387" i="8"/>
  <c r="L7386" i="8"/>
  <c r="K7386" i="8"/>
  <c r="J7386" i="8"/>
  <c r="I7386" i="8"/>
  <c r="H7386" i="8"/>
  <c r="G7386" i="8"/>
  <c r="F7386" i="8"/>
  <c r="E7386" i="8"/>
  <c r="L7385" i="8"/>
  <c r="K7385" i="8"/>
  <c r="J7385" i="8"/>
  <c r="I7385" i="8"/>
  <c r="H7385" i="8"/>
  <c r="G7385" i="8"/>
  <c r="F7385" i="8"/>
  <c r="E7385" i="8"/>
  <c r="L7384" i="8"/>
  <c r="K7384" i="8"/>
  <c r="J7384" i="8"/>
  <c r="I7384" i="8"/>
  <c r="H7384" i="8"/>
  <c r="G7384" i="8"/>
  <c r="F7384" i="8"/>
  <c r="E7384" i="8"/>
  <c r="L7383" i="8"/>
  <c r="K7383" i="8"/>
  <c r="J7383" i="8"/>
  <c r="I7383" i="8"/>
  <c r="H7383" i="8"/>
  <c r="G7383" i="8"/>
  <c r="F7383" i="8"/>
  <c r="E7383" i="8"/>
  <c r="J7382" i="8"/>
  <c r="H7382" i="8"/>
  <c r="G7382" i="8"/>
  <c r="I7382" i="8" s="1"/>
  <c r="F7382" i="8"/>
  <c r="E7382" i="8"/>
  <c r="K7381" i="8"/>
  <c r="L7381" i="8" s="1"/>
  <c r="J7381" i="8"/>
  <c r="I7381" i="8"/>
  <c r="H7381" i="8"/>
  <c r="G7381" i="8"/>
  <c r="F7381" i="8"/>
  <c r="E7381" i="8"/>
  <c r="K7380" i="8"/>
  <c r="L7380" i="8" s="1"/>
  <c r="J7380" i="8"/>
  <c r="I7380" i="8"/>
  <c r="H7380" i="8"/>
  <c r="G7380" i="8"/>
  <c r="F7380" i="8"/>
  <c r="E7380" i="8"/>
  <c r="K7379" i="8"/>
  <c r="L7379" i="8" s="1"/>
  <c r="J7379" i="8"/>
  <c r="I7379" i="8"/>
  <c r="H7379" i="8"/>
  <c r="G7379" i="8"/>
  <c r="F7379" i="8"/>
  <c r="E7379" i="8"/>
  <c r="K7378" i="8"/>
  <c r="L7378" i="8" s="1"/>
  <c r="J7378" i="8"/>
  <c r="I7378" i="8"/>
  <c r="H7378" i="8"/>
  <c r="G7378" i="8"/>
  <c r="F7378" i="8"/>
  <c r="E7378" i="8"/>
  <c r="K7377" i="8"/>
  <c r="L7377" i="8" s="1"/>
  <c r="J7377" i="8"/>
  <c r="G7377" i="8"/>
  <c r="I7377" i="8" s="1"/>
  <c r="F7377" i="8"/>
  <c r="E7377" i="8"/>
  <c r="H7377" i="8" s="1"/>
  <c r="K7376" i="8"/>
  <c r="L7376" i="8" s="1"/>
  <c r="J7376" i="8"/>
  <c r="I7376" i="8"/>
  <c r="H7376" i="8"/>
  <c r="G7376" i="8"/>
  <c r="F7376" i="8"/>
  <c r="E7376" i="8"/>
  <c r="K7375" i="8"/>
  <c r="L7375" i="8" s="1"/>
  <c r="J7375" i="8"/>
  <c r="I7375" i="8"/>
  <c r="G7375" i="8"/>
  <c r="F7375" i="8"/>
  <c r="E7375" i="8"/>
  <c r="H7375" i="8" s="1"/>
  <c r="K7374" i="8"/>
  <c r="L7374" i="8" s="1"/>
  <c r="J7374" i="8"/>
  <c r="I7374" i="8"/>
  <c r="H7374" i="8"/>
  <c r="G7374" i="8"/>
  <c r="F7374" i="8"/>
  <c r="E7374" i="8"/>
  <c r="J7373" i="8"/>
  <c r="I7373" i="8"/>
  <c r="H7373" i="8"/>
  <c r="G7373" i="8"/>
  <c r="K7373" i="8" s="1"/>
  <c r="L7373" i="8" s="1"/>
  <c r="F7373" i="8"/>
  <c r="E7373" i="8"/>
  <c r="L7372" i="8"/>
  <c r="K7372" i="8"/>
  <c r="J7372" i="8"/>
  <c r="G7372" i="8"/>
  <c r="I7372" i="8" s="1"/>
  <c r="F7372" i="8"/>
  <c r="E7372" i="8"/>
  <c r="H7372" i="8" s="1"/>
  <c r="K7371" i="8"/>
  <c r="L7371" i="8" s="1"/>
  <c r="J7371" i="8"/>
  <c r="I7371" i="8"/>
  <c r="H7371" i="8"/>
  <c r="G7371" i="8"/>
  <c r="F7371" i="8"/>
  <c r="E7371" i="8"/>
  <c r="J7370" i="8"/>
  <c r="H7370" i="8"/>
  <c r="G7370" i="8"/>
  <c r="K7370" i="8" s="1"/>
  <c r="L7370" i="8" s="1"/>
  <c r="F7370" i="8"/>
  <c r="E7370" i="8"/>
  <c r="K7369" i="8"/>
  <c r="L7369" i="8" s="1"/>
  <c r="J7369" i="8"/>
  <c r="I7369" i="8"/>
  <c r="G7369" i="8"/>
  <c r="F7369" i="8"/>
  <c r="E7369" i="8"/>
  <c r="H7369" i="8" s="1"/>
  <c r="K7368" i="8"/>
  <c r="L7368" i="8" s="1"/>
  <c r="J7368" i="8"/>
  <c r="I7368" i="8"/>
  <c r="G7368" i="8"/>
  <c r="F7368" i="8"/>
  <c r="E7368" i="8"/>
  <c r="H7368" i="8" s="1"/>
  <c r="K7367" i="8"/>
  <c r="L7367" i="8" s="1"/>
  <c r="J7367" i="8"/>
  <c r="I7367" i="8"/>
  <c r="H7367" i="8"/>
  <c r="G7367" i="8"/>
  <c r="F7367" i="8"/>
  <c r="E7367" i="8"/>
  <c r="L7366" i="8"/>
  <c r="K7366" i="8"/>
  <c r="J7366" i="8"/>
  <c r="I7366" i="8"/>
  <c r="G7366" i="8"/>
  <c r="F7366" i="8"/>
  <c r="E7366" i="8"/>
  <c r="H7366" i="8" s="1"/>
  <c r="K7365" i="8"/>
  <c r="L7365" i="8" s="1"/>
  <c r="J7365" i="8"/>
  <c r="I7365" i="8"/>
  <c r="G7365" i="8"/>
  <c r="F7365" i="8"/>
  <c r="E7365" i="8"/>
  <c r="H7365" i="8" s="1"/>
  <c r="K7364" i="8"/>
  <c r="L7364" i="8" s="1"/>
  <c r="J7364" i="8"/>
  <c r="I7364" i="8"/>
  <c r="H7364" i="8"/>
  <c r="G7364" i="8"/>
  <c r="F7364" i="8"/>
  <c r="E7364" i="8"/>
  <c r="J7363" i="8"/>
  <c r="I7363" i="8"/>
  <c r="G7363" i="8"/>
  <c r="K7363" i="8" s="1"/>
  <c r="L7363" i="8" s="1"/>
  <c r="F7363" i="8"/>
  <c r="E7363" i="8"/>
  <c r="H7363" i="8" s="1"/>
  <c r="K7362" i="8"/>
  <c r="L7362" i="8" s="1"/>
  <c r="J7362" i="8"/>
  <c r="I7362" i="8"/>
  <c r="H7362" i="8"/>
  <c r="G7362" i="8"/>
  <c r="F7362" i="8"/>
  <c r="E7362" i="8"/>
  <c r="J7361" i="8"/>
  <c r="I7361" i="8"/>
  <c r="H7361" i="8"/>
  <c r="G7361" i="8"/>
  <c r="K7361" i="8" s="1"/>
  <c r="L7361" i="8" s="1"/>
  <c r="F7361" i="8"/>
  <c r="E7361" i="8"/>
  <c r="L7360" i="8"/>
  <c r="K7360" i="8"/>
  <c r="J7360" i="8"/>
  <c r="I7360" i="8"/>
  <c r="G7360" i="8"/>
  <c r="F7360" i="8"/>
  <c r="E7360" i="8"/>
  <c r="H7360" i="8" s="1"/>
  <c r="K7359" i="8"/>
  <c r="L7359" i="8" s="1"/>
  <c r="J7359" i="8"/>
  <c r="I7359" i="8"/>
  <c r="H7359" i="8"/>
  <c r="G7359" i="8"/>
  <c r="F7359" i="8"/>
  <c r="E7359" i="8"/>
  <c r="K7358" i="8"/>
  <c r="L7358" i="8" s="1"/>
  <c r="J7358" i="8"/>
  <c r="I7358" i="8"/>
  <c r="H7358" i="8"/>
  <c r="G7358" i="8"/>
  <c r="F7358" i="8"/>
  <c r="E7358" i="8"/>
  <c r="K7357" i="8"/>
  <c r="L7357" i="8" s="1"/>
  <c r="J7357" i="8"/>
  <c r="I7357" i="8"/>
  <c r="G7357" i="8"/>
  <c r="F7357" i="8"/>
  <c r="E7357" i="8"/>
  <c r="H7357" i="8" s="1"/>
  <c r="K7356" i="8"/>
  <c r="L7356" i="8" s="1"/>
  <c r="J7356" i="8"/>
  <c r="I7356" i="8"/>
  <c r="G7356" i="8"/>
  <c r="F7356" i="8"/>
  <c r="E7356" i="8"/>
  <c r="H7356" i="8" s="1"/>
  <c r="K7355" i="8"/>
  <c r="L7355" i="8" s="1"/>
  <c r="J7355" i="8"/>
  <c r="I7355" i="8"/>
  <c r="H7355" i="8"/>
  <c r="G7355" i="8"/>
  <c r="F7355" i="8"/>
  <c r="E7355" i="8"/>
  <c r="L7354" i="8"/>
  <c r="K7354" i="8"/>
  <c r="J7354" i="8"/>
  <c r="I7354" i="8"/>
  <c r="G7354" i="8"/>
  <c r="F7354" i="8"/>
  <c r="E7354" i="8"/>
  <c r="H7354" i="8" s="1"/>
  <c r="K7353" i="8"/>
  <c r="L7353" i="8" s="1"/>
  <c r="J7353" i="8"/>
  <c r="I7353" i="8"/>
  <c r="G7353" i="8"/>
  <c r="F7353" i="8"/>
  <c r="E7353" i="8"/>
  <c r="H7353" i="8" s="1"/>
  <c r="K7352" i="8"/>
  <c r="L7352" i="8" s="1"/>
  <c r="J7352" i="8"/>
  <c r="I7352" i="8"/>
  <c r="H7352" i="8"/>
  <c r="G7352" i="8"/>
  <c r="F7352" i="8"/>
  <c r="E7352" i="8"/>
  <c r="K7351" i="8"/>
  <c r="L7351" i="8" s="1"/>
  <c r="J7351" i="8"/>
  <c r="I7351" i="8"/>
  <c r="G7351" i="8"/>
  <c r="F7351" i="8"/>
  <c r="E7351" i="8"/>
  <c r="H7351" i="8" s="1"/>
  <c r="K7350" i="8"/>
  <c r="L7350" i="8" s="1"/>
  <c r="J7350" i="8"/>
  <c r="I7350" i="8"/>
  <c r="H7350" i="8"/>
  <c r="G7350" i="8"/>
  <c r="F7350" i="8"/>
  <c r="E7350" i="8"/>
  <c r="K7349" i="8"/>
  <c r="L7349" i="8" s="1"/>
  <c r="J7349" i="8"/>
  <c r="I7349" i="8"/>
  <c r="H7349" i="8"/>
  <c r="G7349" i="8"/>
  <c r="F7349" i="8"/>
  <c r="E7349" i="8"/>
  <c r="L7348" i="8"/>
  <c r="K7348" i="8"/>
  <c r="J7348" i="8"/>
  <c r="G7348" i="8"/>
  <c r="I7348" i="8" s="1"/>
  <c r="F7348" i="8"/>
  <c r="E7348" i="8"/>
  <c r="H7348" i="8" s="1"/>
  <c r="K7347" i="8"/>
  <c r="L7347" i="8" s="1"/>
  <c r="J7347" i="8"/>
  <c r="I7347" i="8"/>
  <c r="H7347" i="8"/>
  <c r="G7347" i="8"/>
  <c r="F7347" i="8"/>
  <c r="E7347" i="8"/>
  <c r="J7346" i="8"/>
  <c r="H7346" i="8"/>
  <c r="G7346" i="8"/>
  <c r="K7346" i="8" s="1"/>
  <c r="L7346" i="8" s="1"/>
  <c r="F7346" i="8"/>
  <c r="E7346" i="8"/>
  <c r="K7345" i="8"/>
  <c r="L7345" i="8" s="1"/>
  <c r="J7345" i="8"/>
  <c r="I7345" i="8"/>
  <c r="G7345" i="8"/>
  <c r="F7345" i="8"/>
  <c r="E7345" i="8"/>
  <c r="H7345" i="8" s="1"/>
  <c r="K7344" i="8"/>
  <c r="L7344" i="8" s="1"/>
  <c r="J7344" i="8"/>
  <c r="I7344" i="8"/>
  <c r="G7344" i="8"/>
  <c r="F7344" i="8"/>
  <c r="E7344" i="8"/>
  <c r="H7344" i="8" s="1"/>
  <c r="K7343" i="8"/>
  <c r="L7343" i="8" s="1"/>
  <c r="J7343" i="8"/>
  <c r="I7343" i="8"/>
  <c r="H7343" i="8"/>
  <c r="G7343" i="8"/>
  <c r="F7343" i="8"/>
  <c r="E7343" i="8"/>
  <c r="L7342" i="8"/>
  <c r="K7342" i="8"/>
  <c r="J7342" i="8"/>
  <c r="I7342" i="8"/>
  <c r="G7342" i="8"/>
  <c r="F7342" i="8"/>
  <c r="E7342" i="8"/>
  <c r="H7342" i="8" s="1"/>
  <c r="K7341" i="8"/>
  <c r="L7341" i="8" s="1"/>
  <c r="J7341" i="8"/>
  <c r="I7341" i="8"/>
  <c r="G7341" i="8"/>
  <c r="F7341" i="8"/>
  <c r="E7341" i="8"/>
  <c r="H7341" i="8" s="1"/>
  <c r="K7340" i="8"/>
  <c r="L7340" i="8" s="1"/>
  <c r="J7340" i="8"/>
  <c r="I7340" i="8"/>
  <c r="H7340" i="8"/>
  <c r="G7340" i="8"/>
  <c r="F7340" i="8"/>
  <c r="E7340" i="8"/>
  <c r="K7339" i="8"/>
  <c r="L7339" i="8" s="1"/>
  <c r="J7339" i="8"/>
  <c r="I7339" i="8"/>
  <c r="G7339" i="8"/>
  <c r="F7339" i="8"/>
  <c r="E7339" i="8"/>
  <c r="H7339" i="8" s="1"/>
  <c r="K7338" i="8"/>
  <c r="L7338" i="8" s="1"/>
  <c r="J7338" i="8"/>
  <c r="I7338" i="8"/>
  <c r="H7338" i="8"/>
  <c r="G7338" i="8"/>
  <c r="F7338" i="8"/>
  <c r="E7338" i="8"/>
  <c r="K7337" i="8"/>
  <c r="L7337" i="8" s="1"/>
  <c r="J7337" i="8"/>
  <c r="I7337" i="8"/>
  <c r="H7337" i="8"/>
  <c r="G7337" i="8"/>
  <c r="F7337" i="8"/>
  <c r="E7337" i="8"/>
  <c r="L7336" i="8"/>
  <c r="K7336" i="8"/>
  <c r="J7336" i="8"/>
  <c r="I7336" i="8"/>
  <c r="G7336" i="8"/>
  <c r="F7336" i="8"/>
  <c r="E7336" i="8"/>
  <c r="H7336" i="8" s="1"/>
  <c r="L7335" i="8"/>
  <c r="K7335" i="8"/>
  <c r="J7335" i="8"/>
  <c r="I7335" i="8"/>
  <c r="G7335" i="8"/>
  <c r="F7335" i="8"/>
  <c r="E7335" i="8"/>
  <c r="H7335" i="8" s="1"/>
  <c r="K7334" i="8"/>
  <c r="L7334" i="8" s="1"/>
  <c r="J7334" i="8"/>
  <c r="I7334" i="8"/>
  <c r="H7334" i="8"/>
  <c r="G7334" i="8"/>
  <c r="F7334" i="8"/>
  <c r="E7334" i="8"/>
  <c r="L7333" i="8"/>
  <c r="K7333" i="8"/>
  <c r="J7333" i="8"/>
  <c r="I7333" i="8"/>
  <c r="H7333" i="8"/>
  <c r="G7333" i="8"/>
  <c r="F7333" i="8"/>
  <c r="E7333" i="8"/>
  <c r="L7332" i="8"/>
  <c r="K7332" i="8"/>
  <c r="J7332" i="8"/>
  <c r="I7332" i="8"/>
  <c r="H7332" i="8"/>
  <c r="G7332" i="8"/>
  <c r="F7332" i="8"/>
  <c r="E7332" i="8"/>
  <c r="L7331" i="8"/>
  <c r="K7331" i="8"/>
  <c r="J7331" i="8"/>
  <c r="I7331" i="8"/>
  <c r="H7331" i="8"/>
  <c r="G7331" i="8"/>
  <c r="F7331" i="8"/>
  <c r="E7331" i="8"/>
  <c r="L7330" i="8"/>
  <c r="K7330" i="8"/>
  <c r="J7330" i="8"/>
  <c r="I7330" i="8"/>
  <c r="H7330" i="8"/>
  <c r="G7330" i="8"/>
  <c r="F7330" i="8"/>
  <c r="E7330" i="8"/>
  <c r="L7329" i="8"/>
  <c r="K7329" i="8"/>
  <c r="J7329" i="8"/>
  <c r="I7329" i="8"/>
  <c r="H7329" i="8"/>
  <c r="G7329" i="8"/>
  <c r="F7329" i="8"/>
  <c r="E7329" i="8"/>
  <c r="L7328" i="8"/>
  <c r="K7328" i="8"/>
  <c r="J7328" i="8"/>
  <c r="I7328" i="8"/>
  <c r="H7328" i="8"/>
  <c r="G7328" i="8"/>
  <c r="F7328" i="8"/>
  <c r="E7328" i="8"/>
  <c r="L7327" i="8"/>
  <c r="K7327" i="8"/>
  <c r="J7327" i="8"/>
  <c r="I7327" i="8"/>
  <c r="H7327" i="8"/>
  <c r="G7327" i="8"/>
  <c r="F7327" i="8"/>
  <c r="E7327" i="8"/>
  <c r="L7326" i="8"/>
  <c r="K7326" i="8"/>
  <c r="J7326" i="8"/>
  <c r="I7326" i="8"/>
  <c r="H7326" i="8"/>
  <c r="G7326" i="8"/>
  <c r="F7326" i="8"/>
  <c r="E7326" i="8"/>
  <c r="L7325" i="8"/>
  <c r="K7325" i="8"/>
  <c r="J7325" i="8"/>
  <c r="I7325" i="8"/>
  <c r="H7325" i="8"/>
  <c r="G7325" i="8"/>
  <c r="F7325" i="8"/>
  <c r="E7325" i="8"/>
  <c r="L7324" i="8"/>
  <c r="K7324" i="8"/>
  <c r="J7324" i="8"/>
  <c r="I7324" i="8"/>
  <c r="H7324" i="8"/>
  <c r="G7324" i="8"/>
  <c r="F7324" i="8"/>
  <c r="E7324" i="8"/>
  <c r="L7323" i="8"/>
  <c r="K7323" i="8"/>
  <c r="J7323" i="8"/>
  <c r="I7323" i="8"/>
  <c r="H7323" i="8"/>
  <c r="G7323" i="8"/>
  <c r="F7323" i="8"/>
  <c r="E7323" i="8"/>
  <c r="L7322" i="8"/>
  <c r="K7322" i="8"/>
  <c r="J7322" i="8"/>
  <c r="I7322" i="8"/>
  <c r="H7322" i="8"/>
  <c r="G7322" i="8"/>
  <c r="F7322" i="8"/>
  <c r="E7322" i="8"/>
  <c r="L7321" i="8"/>
  <c r="K7321" i="8"/>
  <c r="J7321" i="8"/>
  <c r="I7321" i="8"/>
  <c r="H7321" i="8"/>
  <c r="G7321" i="8"/>
  <c r="F7321" i="8"/>
  <c r="E7321" i="8"/>
  <c r="L7320" i="8"/>
  <c r="K7320" i="8"/>
  <c r="J7320" i="8"/>
  <c r="I7320" i="8"/>
  <c r="H7320" i="8"/>
  <c r="G7320" i="8"/>
  <c r="F7320" i="8"/>
  <c r="E7320" i="8"/>
  <c r="L7319" i="8"/>
  <c r="K7319" i="8"/>
  <c r="J7319" i="8"/>
  <c r="I7319" i="8"/>
  <c r="H7319" i="8"/>
  <c r="G7319" i="8"/>
  <c r="F7319" i="8"/>
  <c r="E7319" i="8"/>
  <c r="L7318" i="8"/>
  <c r="K7318" i="8"/>
  <c r="J7318" i="8"/>
  <c r="I7318" i="8"/>
  <c r="H7318" i="8"/>
  <c r="G7318" i="8"/>
  <c r="F7318" i="8"/>
  <c r="E7318" i="8"/>
  <c r="L7317" i="8"/>
  <c r="K7317" i="8"/>
  <c r="J7317" i="8"/>
  <c r="I7317" i="8"/>
  <c r="H7317" i="8"/>
  <c r="G7317" i="8"/>
  <c r="F7317" i="8"/>
  <c r="E7317" i="8"/>
  <c r="L7316" i="8"/>
  <c r="K7316" i="8"/>
  <c r="J7316" i="8"/>
  <c r="I7316" i="8"/>
  <c r="H7316" i="8"/>
  <c r="G7316" i="8"/>
  <c r="F7316" i="8"/>
  <c r="E7316" i="8"/>
  <c r="L7315" i="8"/>
  <c r="K7315" i="8"/>
  <c r="J7315" i="8"/>
  <c r="I7315" i="8"/>
  <c r="H7315" i="8"/>
  <c r="G7315" i="8"/>
  <c r="F7315" i="8"/>
  <c r="E7315" i="8"/>
  <c r="K7314" i="8"/>
  <c r="L7314" i="8" s="1"/>
  <c r="J7314" i="8"/>
  <c r="I7314" i="8"/>
  <c r="H7314" i="8"/>
  <c r="G7314" i="8"/>
  <c r="F7314" i="8"/>
  <c r="E7314" i="8"/>
  <c r="J7313" i="8"/>
  <c r="H7313" i="8"/>
  <c r="G7313" i="8"/>
  <c r="K7313" i="8" s="1"/>
  <c r="L7313" i="8" s="1"/>
  <c r="F7313" i="8"/>
  <c r="E7313" i="8"/>
  <c r="L7312" i="8"/>
  <c r="K7312" i="8"/>
  <c r="J7312" i="8"/>
  <c r="I7312" i="8"/>
  <c r="H7312" i="8"/>
  <c r="G7312" i="8"/>
  <c r="F7312" i="8"/>
  <c r="E7312" i="8"/>
  <c r="K7311" i="8"/>
  <c r="L7311" i="8" s="1"/>
  <c r="J7311" i="8"/>
  <c r="G7311" i="8"/>
  <c r="I7311" i="8" s="1"/>
  <c r="F7311" i="8"/>
  <c r="E7311" i="8"/>
  <c r="H7311" i="8" s="1"/>
  <c r="K7310" i="8"/>
  <c r="L7310" i="8" s="1"/>
  <c r="J7310" i="8"/>
  <c r="I7310" i="8"/>
  <c r="H7310" i="8"/>
  <c r="G7310" i="8"/>
  <c r="F7310" i="8"/>
  <c r="E7310" i="8"/>
  <c r="J7309" i="8"/>
  <c r="H7309" i="8"/>
  <c r="G7309" i="8"/>
  <c r="K7309" i="8" s="1"/>
  <c r="L7309" i="8" s="1"/>
  <c r="F7309" i="8"/>
  <c r="E7309" i="8"/>
  <c r="K7308" i="8"/>
  <c r="L7308" i="8" s="1"/>
  <c r="J7308" i="8"/>
  <c r="I7308" i="8"/>
  <c r="G7308" i="8"/>
  <c r="F7308" i="8"/>
  <c r="E7308" i="8"/>
  <c r="H7308" i="8" s="1"/>
  <c r="K7307" i="8"/>
  <c r="L7307" i="8" s="1"/>
  <c r="J7307" i="8"/>
  <c r="I7307" i="8"/>
  <c r="H7307" i="8"/>
  <c r="G7307" i="8"/>
  <c r="F7307" i="8"/>
  <c r="E7307" i="8"/>
  <c r="K7306" i="8"/>
  <c r="L7306" i="8" s="1"/>
  <c r="J7306" i="8"/>
  <c r="I7306" i="8"/>
  <c r="H7306" i="8"/>
  <c r="G7306" i="8"/>
  <c r="F7306" i="8"/>
  <c r="E7306" i="8"/>
  <c r="K7305" i="8"/>
  <c r="L7305" i="8" s="1"/>
  <c r="J7305" i="8"/>
  <c r="I7305" i="8"/>
  <c r="G7305" i="8"/>
  <c r="F7305" i="8"/>
  <c r="E7305" i="8"/>
  <c r="H7305" i="8" s="1"/>
  <c r="K7304" i="8"/>
  <c r="L7304" i="8" s="1"/>
  <c r="J7304" i="8"/>
  <c r="I7304" i="8"/>
  <c r="H7304" i="8"/>
  <c r="G7304" i="8"/>
  <c r="F7304" i="8"/>
  <c r="E7304" i="8"/>
  <c r="K7303" i="8"/>
  <c r="L7303" i="8" s="1"/>
  <c r="J7303" i="8"/>
  <c r="I7303" i="8"/>
  <c r="H7303" i="8"/>
  <c r="G7303" i="8"/>
  <c r="F7303" i="8"/>
  <c r="E7303" i="8"/>
  <c r="K7302" i="8"/>
  <c r="L7302" i="8" s="1"/>
  <c r="J7302" i="8"/>
  <c r="I7302" i="8"/>
  <c r="G7302" i="8"/>
  <c r="F7302" i="8"/>
  <c r="E7302" i="8"/>
  <c r="H7302" i="8" s="1"/>
  <c r="K7301" i="8"/>
  <c r="L7301" i="8" s="1"/>
  <c r="J7301" i="8"/>
  <c r="I7301" i="8"/>
  <c r="H7301" i="8"/>
  <c r="G7301" i="8"/>
  <c r="F7301" i="8"/>
  <c r="E7301" i="8"/>
  <c r="J7300" i="8"/>
  <c r="H7300" i="8"/>
  <c r="G7300" i="8"/>
  <c r="K7300" i="8" s="1"/>
  <c r="L7300" i="8" s="1"/>
  <c r="F7300" i="8"/>
  <c r="E7300" i="8"/>
  <c r="K7299" i="8"/>
  <c r="L7299" i="8" s="1"/>
  <c r="J7299" i="8"/>
  <c r="I7299" i="8"/>
  <c r="G7299" i="8"/>
  <c r="F7299" i="8"/>
  <c r="E7299" i="8"/>
  <c r="H7299" i="8" s="1"/>
  <c r="J7298" i="8"/>
  <c r="H7298" i="8"/>
  <c r="G7298" i="8"/>
  <c r="K7298" i="8" s="1"/>
  <c r="L7298" i="8" s="1"/>
  <c r="F7298" i="8"/>
  <c r="E7298" i="8"/>
  <c r="K7297" i="8"/>
  <c r="L7297" i="8" s="1"/>
  <c r="J7297" i="8"/>
  <c r="I7297" i="8"/>
  <c r="H7297" i="8"/>
  <c r="G7297" i="8"/>
  <c r="F7297" i="8"/>
  <c r="E7297" i="8"/>
  <c r="K7296" i="8"/>
  <c r="L7296" i="8" s="1"/>
  <c r="J7296" i="8"/>
  <c r="G7296" i="8"/>
  <c r="I7296" i="8" s="1"/>
  <c r="F7296" i="8"/>
  <c r="E7296" i="8"/>
  <c r="H7296" i="8" s="1"/>
  <c r="L7295" i="8"/>
  <c r="K7295" i="8"/>
  <c r="J7295" i="8"/>
  <c r="I7295" i="8"/>
  <c r="H7295" i="8"/>
  <c r="G7295" i="8"/>
  <c r="F7295" i="8"/>
  <c r="E7295" i="8"/>
  <c r="K7294" i="8"/>
  <c r="L7294" i="8" s="1"/>
  <c r="J7294" i="8"/>
  <c r="I7294" i="8"/>
  <c r="H7294" i="8"/>
  <c r="G7294" i="8"/>
  <c r="F7294" i="8"/>
  <c r="E7294" i="8"/>
  <c r="K7293" i="8"/>
  <c r="L7293" i="8" s="1"/>
  <c r="J7293" i="8"/>
  <c r="I7293" i="8"/>
  <c r="G7293" i="8"/>
  <c r="F7293" i="8"/>
  <c r="E7293" i="8"/>
  <c r="H7293" i="8" s="1"/>
  <c r="L7292" i="8"/>
  <c r="K7292" i="8"/>
  <c r="J7292" i="8"/>
  <c r="I7292" i="8"/>
  <c r="H7292" i="8"/>
  <c r="G7292" i="8"/>
  <c r="F7292" i="8"/>
  <c r="E7292" i="8"/>
  <c r="K7291" i="8"/>
  <c r="L7291" i="8" s="1"/>
  <c r="J7291" i="8"/>
  <c r="I7291" i="8"/>
  <c r="H7291" i="8"/>
  <c r="G7291" i="8"/>
  <c r="F7291" i="8"/>
  <c r="E7291" i="8"/>
  <c r="K7290" i="8"/>
  <c r="L7290" i="8" s="1"/>
  <c r="J7290" i="8"/>
  <c r="I7290" i="8"/>
  <c r="G7290" i="8"/>
  <c r="F7290" i="8"/>
  <c r="E7290" i="8"/>
  <c r="H7290" i="8" s="1"/>
  <c r="L7289" i="8"/>
  <c r="K7289" i="8"/>
  <c r="J7289" i="8"/>
  <c r="I7289" i="8"/>
  <c r="H7289" i="8"/>
  <c r="G7289" i="8"/>
  <c r="F7289" i="8"/>
  <c r="E7289" i="8"/>
  <c r="K7288" i="8"/>
  <c r="L7288" i="8" s="1"/>
  <c r="J7288" i="8"/>
  <c r="I7288" i="8"/>
  <c r="H7288" i="8"/>
  <c r="G7288" i="8"/>
  <c r="F7288" i="8"/>
  <c r="E7288" i="8"/>
  <c r="K7287" i="8"/>
  <c r="L7287" i="8" s="1"/>
  <c r="J7287" i="8"/>
  <c r="I7287" i="8"/>
  <c r="G7287" i="8"/>
  <c r="F7287" i="8"/>
  <c r="E7287" i="8"/>
  <c r="H7287" i="8" s="1"/>
  <c r="L7286" i="8"/>
  <c r="K7286" i="8"/>
  <c r="J7286" i="8"/>
  <c r="I7286" i="8"/>
  <c r="H7286" i="8"/>
  <c r="G7286" i="8"/>
  <c r="F7286" i="8"/>
  <c r="E7286" i="8"/>
  <c r="K7285" i="8"/>
  <c r="L7285" i="8" s="1"/>
  <c r="J7285" i="8"/>
  <c r="I7285" i="8"/>
  <c r="H7285" i="8"/>
  <c r="G7285" i="8"/>
  <c r="F7285" i="8"/>
  <c r="E7285" i="8"/>
  <c r="K7284" i="8"/>
  <c r="L7284" i="8" s="1"/>
  <c r="J7284" i="8"/>
  <c r="I7284" i="8"/>
  <c r="G7284" i="8"/>
  <c r="F7284" i="8"/>
  <c r="E7284" i="8"/>
  <c r="H7284" i="8" s="1"/>
  <c r="L7283" i="8"/>
  <c r="K7283" i="8"/>
  <c r="J7283" i="8"/>
  <c r="I7283" i="8"/>
  <c r="H7283" i="8"/>
  <c r="G7283" i="8"/>
  <c r="F7283" i="8"/>
  <c r="E7283" i="8"/>
  <c r="K7282" i="8"/>
  <c r="L7282" i="8" s="1"/>
  <c r="J7282" i="8"/>
  <c r="I7282" i="8"/>
  <c r="H7282" i="8"/>
  <c r="G7282" i="8"/>
  <c r="F7282" i="8"/>
  <c r="E7282" i="8"/>
  <c r="K7281" i="8"/>
  <c r="L7281" i="8" s="1"/>
  <c r="J7281" i="8"/>
  <c r="I7281" i="8"/>
  <c r="G7281" i="8"/>
  <c r="F7281" i="8"/>
  <c r="E7281" i="8"/>
  <c r="H7281" i="8" s="1"/>
  <c r="L7280" i="8"/>
  <c r="K7280" i="8"/>
  <c r="J7280" i="8"/>
  <c r="I7280" i="8"/>
  <c r="H7280" i="8"/>
  <c r="G7280" i="8"/>
  <c r="F7280" i="8"/>
  <c r="E7280" i="8"/>
  <c r="K7279" i="8"/>
  <c r="L7279" i="8" s="1"/>
  <c r="J7279" i="8"/>
  <c r="I7279" i="8"/>
  <c r="H7279" i="8"/>
  <c r="G7279" i="8"/>
  <c r="F7279" i="8"/>
  <c r="E7279" i="8"/>
  <c r="K7278" i="8"/>
  <c r="L7278" i="8" s="1"/>
  <c r="J7278" i="8"/>
  <c r="I7278" i="8"/>
  <c r="G7278" i="8"/>
  <c r="F7278" i="8"/>
  <c r="E7278" i="8"/>
  <c r="H7278" i="8" s="1"/>
  <c r="J7277" i="8"/>
  <c r="H7277" i="8"/>
  <c r="G7277" i="8"/>
  <c r="K7277" i="8" s="1"/>
  <c r="L7277" i="8" s="1"/>
  <c r="F7277" i="8"/>
  <c r="E7277" i="8"/>
  <c r="K7276" i="8"/>
  <c r="L7276" i="8" s="1"/>
  <c r="J7276" i="8"/>
  <c r="I7276" i="8"/>
  <c r="H7276" i="8"/>
  <c r="G7276" i="8"/>
  <c r="F7276" i="8"/>
  <c r="E7276" i="8"/>
  <c r="K7275" i="8"/>
  <c r="L7275" i="8" s="1"/>
  <c r="J7275" i="8"/>
  <c r="G7275" i="8"/>
  <c r="I7275" i="8" s="1"/>
  <c r="F7275" i="8"/>
  <c r="E7275" i="8"/>
  <c r="H7275" i="8" s="1"/>
  <c r="K7274" i="8"/>
  <c r="L7274" i="8" s="1"/>
  <c r="J7274" i="8"/>
  <c r="I7274" i="8"/>
  <c r="H7274" i="8"/>
  <c r="G7274" i="8"/>
  <c r="F7274" i="8"/>
  <c r="E7274" i="8"/>
  <c r="L7273" i="8"/>
  <c r="K7273" i="8"/>
  <c r="J7273" i="8"/>
  <c r="I7273" i="8"/>
  <c r="G7273" i="8"/>
  <c r="F7273" i="8"/>
  <c r="E7273" i="8"/>
  <c r="H7273" i="8" s="1"/>
  <c r="L7272" i="8"/>
  <c r="K7272" i="8"/>
  <c r="J7272" i="8"/>
  <c r="I7272" i="8"/>
  <c r="G7272" i="8"/>
  <c r="F7272" i="8"/>
  <c r="E7272" i="8"/>
  <c r="H7272" i="8" s="1"/>
  <c r="K7271" i="8"/>
  <c r="L7271" i="8" s="1"/>
  <c r="J7271" i="8"/>
  <c r="I7271" i="8"/>
  <c r="H7271" i="8"/>
  <c r="G7271" i="8"/>
  <c r="F7271" i="8"/>
  <c r="E7271" i="8"/>
  <c r="L7270" i="8"/>
  <c r="K7270" i="8"/>
  <c r="J7270" i="8"/>
  <c r="I7270" i="8"/>
  <c r="G7270" i="8"/>
  <c r="F7270" i="8"/>
  <c r="E7270" i="8"/>
  <c r="H7270" i="8" s="1"/>
  <c r="L7269" i="8"/>
  <c r="K7269" i="8"/>
  <c r="J7269" i="8"/>
  <c r="I7269" i="8"/>
  <c r="G7269" i="8"/>
  <c r="F7269" i="8"/>
  <c r="E7269" i="8"/>
  <c r="H7269" i="8" s="1"/>
  <c r="K7268" i="8"/>
  <c r="L7268" i="8" s="1"/>
  <c r="J7268" i="8"/>
  <c r="I7268" i="8"/>
  <c r="H7268" i="8"/>
  <c r="G7268" i="8"/>
  <c r="F7268" i="8"/>
  <c r="E7268" i="8"/>
  <c r="L7267" i="8"/>
  <c r="K7267" i="8"/>
  <c r="J7267" i="8"/>
  <c r="I7267" i="8"/>
  <c r="G7267" i="8"/>
  <c r="F7267" i="8"/>
  <c r="E7267" i="8"/>
  <c r="H7267" i="8" s="1"/>
  <c r="J7266" i="8"/>
  <c r="H7266" i="8"/>
  <c r="G7266" i="8"/>
  <c r="I7266" i="8" s="1"/>
  <c r="F7266" i="8"/>
  <c r="E7266" i="8"/>
  <c r="L7265" i="8"/>
  <c r="K7265" i="8"/>
  <c r="J7265" i="8"/>
  <c r="I7265" i="8"/>
  <c r="H7265" i="8"/>
  <c r="G7265" i="8"/>
  <c r="F7265" i="8"/>
  <c r="E7265" i="8"/>
  <c r="L7264" i="8"/>
  <c r="K7264" i="8"/>
  <c r="J7264" i="8"/>
  <c r="I7264" i="8"/>
  <c r="H7264" i="8"/>
  <c r="G7264" i="8"/>
  <c r="F7264" i="8"/>
  <c r="E7264" i="8"/>
  <c r="L7263" i="8"/>
  <c r="K7263" i="8"/>
  <c r="J7263" i="8"/>
  <c r="I7263" i="8"/>
  <c r="H7263" i="8"/>
  <c r="G7263" i="8"/>
  <c r="F7263" i="8"/>
  <c r="E7263" i="8"/>
  <c r="L7262" i="8"/>
  <c r="K7262" i="8"/>
  <c r="J7262" i="8"/>
  <c r="I7262" i="8"/>
  <c r="H7262" i="8"/>
  <c r="G7262" i="8"/>
  <c r="F7262" i="8"/>
  <c r="E7262" i="8"/>
  <c r="L7261" i="8"/>
  <c r="K7261" i="8"/>
  <c r="J7261" i="8"/>
  <c r="H7261" i="8"/>
  <c r="G7261" i="8"/>
  <c r="I7261" i="8" s="1"/>
  <c r="F7261" i="8"/>
  <c r="E7261" i="8"/>
  <c r="L7260" i="8"/>
  <c r="K7260" i="8"/>
  <c r="J7260" i="8"/>
  <c r="I7260" i="8"/>
  <c r="H7260" i="8"/>
  <c r="G7260" i="8"/>
  <c r="F7260" i="8"/>
  <c r="E7260" i="8"/>
  <c r="L7259" i="8"/>
  <c r="K7259" i="8"/>
  <c r="J7259" i="8"/>
  <c r="I7259" i="8"/>
  <c r="H7259" i="8"/>
  <c r="G7259" i="8"/>
  <c r="F7259" i="8"/>
  <c r="E7259" i="8"/>
  <c r="L7258" i="8"/>
  <c r="K7258" i="8"/>
  <c r="J7258" i="8"/>
  <c r="I7258" i="8"/>
  <c r="H7258" i="8"/>
  <c r="G7258" i="8"/>
  <c r="F7258" i="8"/>
  <c r="E7258" i="8"/>
  <c r="L7257" i="8"/>
  <c r="K7257" i="8"/>
  <c r="J7257" i="8"/>
  <c r="I7257" i="8"/>
  <c r="H7257" i="8"/>
  <c r="G7257" i="8"/>
  <c r="F7257" i="8"/>
  <c r="E7257" i="8"/>
  <c r="L7256" i="8"/>
  <c r="K7256" i="8"/>
  <c r="J7256" i="8"/>
  <c r="I7256" i="8"/>
  <c r="H7256" i="8"/>
  <c r="G7256" i="8"/>
  <c r="F7256" i="8"/>
  <c r="E7256" i="8"/>
  <c r="K7255" i="8"/>
  <c r="L7255" i="8" s="1"/>
  <c r="J7255" i="8"/>
  <c r="I7255" i="8"/>
  <c r="H7255" i="8"/>
  <c r="G7255" i="8"/>
  <c r="F7255" i="8"/>
  <c r="E7255" i="8"/>
  <c r="J7254" i="8"/>
  <c r="H7254" i="8"/>
  <c r="G7254" i="8"/>
  <c r="I7254" i="8" s="1"/>
  <c r="F7254" i="8"/>
  <c r="E7254" i="8"/>
  <c r="K7253" i="8"/>
  <c r="L7253" i="8" s="1"/>
  <c r="J7253" i="8"/>
  <c r="I7253" i="8"/>
  <c r="H7253" i="8"/>
  <c r="G7253" i="8"/>
  <c r="F7253" i="8"/>
  <c r="E7253" i="8"/>
  <c r="K7252" i="8"/>
  <c r="L7252" i="8" s="1"/>
  <c r="J7252" i="8"/>
  <c r="I7252" i="8"/>
  <c r="G7252" i="8"/>
  <c r="F7252" i="8"/>
  <c r="E7252" i="8"/>
  <c r="H7252" i="8" s="1"/>
  <c r="K7251" i="8"/>
  <c r="L7251" i="8" s="1"/>
  <c r="J7251" i="8"/>
  <c r="I7251" i="8"/>
  <c r="H7251" i="8"/>
  <c r="G7251" i="8"/>
  <c r="F7251" i="8"/>
  <c r="E7251" i="8"/>
  <c r="K7250" i="8"/>
  <c r="L7250" i="8" s="1"/>
  <c r="J7250" i="8"/>
  <c r="I7250" i="8"/>
  <c r="H7250" i="8"/>
  <c r="G7250" i="8"/>
  <c r="F7250" i="8"/>
  <c r="E7250" i="8"/>
  <c r="K7249" i="8"/>
  <c r="L7249" i="8" s="1"/>
  <c r="J7249" i="8"/>
  <c r="G7249" i="8"/>
  <c r="I7249" i="8" s="1"/>
  <c r="F7249" i="8"/>
  <c r="E7249" i="8"/>
  <c r="H7249" i="8" s="1"/>
  <c r="K7248" i="8"/>
  <c r="L7248" i="8" s="1"/>
  <c r="J7248" i="8"/>
  <c r="G7248" i="8"/>
  <c r="I7248" i="8" s="1"/>
  <c r="F7248" i="8"/>
  <c r="E7248" i="8"/>
  <c r="H7248" i="8" s="1"/>
  <c r="J7247" i="8"/>
  <c r="I7247" i="8"/>
  <c r="H7247" i="8"/>
  <c r="G7247" i="8"/>
  <c r="K7247" i="8" s="1"/>
  <c r="L7247" i="8" s="1"/>
  <c r="F7247" i="8"/>
  <c r="E7247" i="8"/>
  <c r="K7246" i="8"/>
  <c r="L7246" i="8" s="1"/>
  <c r="J7246" i="8"/>
  <c r="I7246" i="8"/>
  <c r="G7246" i="8"/>
  <c r="F7246" i="8"/>
  <c r="E7246" i="8"/>
  <c r="H7246" i="8" s="1"/>
  <c r="L7245" i="8"/>
  <c r="K7245" i="8"/>
  <c r="J7245" i="8"/>
  <c r="G7245" i="8"/>
  <c r="I7245" i="8" s="1"/>
  <c r="F7245" i="8"/>
  <c r="E7245" i="8"/>
  <c r="H7245" i="8" s="1"/>
  <c r="L7244" i="8"/>
  <c r="K7244" i="8"/>
  <c r="J7244" i="8"/>
  <c r="I7244" i="8"/>
  <c r="H7244" i="8"/>
  <c r="G7244" i="8"/>
  <c r="F7244" i="8"/>
  <c r="E7244" i="8"/>
  <c r="L7243" i="8"/>
  <c r="K7243" i="8"/>
  <c r="J7243" i="8"/>
  <c r="I7243" i="8"/>
  <c r="G7243" i="8"/>
  <c r="F7243" i="8"/>
  <c r="E7243" i="8"/>
  <c r="H7243" i="8" s="1"/>
  <c r="K7242" i="8"/>
  <c r="L7242" i="8" s="1"/>
  <c r="J7242" i="8"/>
  <c r="I7242" i="8"/>
  <c r="G7242" i="8"/>
  <c r="F7242" i="8"/>
  <c r="E7242" i="8"/>
  <c r="H7242" i="8" s="1"/>
  <c r="L7241" i="8"/>
  <c r="K7241" i="8"/>
  <c r="J7241" i="8"/>
  <c r="I7241" i="8"/>
  <c r="H7241" i="8"/>
  <c r="G7241" i="8"/>
  <c r="F7241" i="8"/>
  <c r="E7241" i="8"/>
  <c r="L7240" i="8"/>
  <c r="K7240" i="8"/>
  <c r="J7240" i="8"/>
  <c r="I7240" i="8"/>
  <c r="G7240" i="8"/>
  <c r="F7240" i="8"/>
  <c r="E7240" i="8"/>
  <c r="H7240" i="8" s="1"/>
  <c r="K7239" i="8"/>
  <c r="L7239" i="8" s="1"/>
  <c r="J7239" i="8"/>
  <c r="I7239" i="8"/>
  <c r="G7239" i="8"/>
  <c r="F7239" i="8"/>
  <c r="E7239" i="8"/>
  <c r="H7239" i="8" s="1"/>
  <c r="L7238" i="8"/>
  <c r="K7238" i="8"/>
  <c r="J7238" i="8"/>
  <c r="I7238" i="8"/>
  <c r="H7238" i="8"/>
  <c r="G7238" i="8"/>
  <c r="F7238" i="8"/>
  <c r="E7238" i="8"/>
  <c r="L7237" i="8"/>
  <c r="K7237" i="8"/>
  <c r="J7237" i="8"/>
  <c r="I7237" i="8"/>
  <c r="G7237" i="8"/>
  <c r="F7237" i="8"/>
  <c r="E7237" i="8"/>
  <c r="H7237" i="8" s="1"/>
  <c r="K7236" i="8"/>
  <c r="L7236" i="8" s="1"/>
  <c r="J7236" i="8"/>
  <c r="I7236" i="8"/>
  <c r="G7236" i="8"/>
  <c r="F7236" i="8"/>
  <c r="E7236" i="8"/>
  <c r="H7236" i="8" s="1"/>
  <c r="J7235" i="8"/>
  <c r="H7235" i="8"/>
  <c r="G7235" i="8"/>
  <c r="K7235" i="8" s="1"/>
  <c r="L7235" i="8" s="1"/>
  <c r="F7235" i="8"/>
  <c r="E7235" i="8"/>
  <c r="J7234" i="8"/>
  <c r="I7234" i="8"/>
  <c r="G7234" i="8"/>
  <c r="K7234" i="8" s="1"/>
  <c r="L7234" i="8" s="1"/>
  <c r="F7234" i="8"/>
  <c r="E7234" i="8"/>
  <c r="H7234" i="8" s="1"/>
  <c r="K7233" i="8"/>
  <c r="L7233" i="8" s="1"/>
  <c r="J7233" i="8"/>
  <c r="H7233" i="8"/>
  <c r="G7233" i="8"/>
  <c r="I7233" i="8" s="1"/>
  <c r="F7233" i="8"/>
  <c r="E7233" i="8"/>
  <c r="L7232" i="8"/>
  <c r="K7232" i="8"/>
  <c r="J7232" i="8"/>
  <c r="I7232" i="8"/>
  <c r="H7232" i="8"/>
  <c r="G7232" i="8"/>
  <c r="F7232" i="8"/>
  <c r="E7232" i="8"/>
  <c r="L7231" i="8"/>
  <c r="K7231" i="8"/>
  <c r="J7231" i="8"/>
  <c r="I7231" i="8"/>
  <c r="H7231" i="8"/>
  <c r="G7231" i="8"/>
  <c r="F7231" i="8"/>
  <c r="E7231" i="8"/>
  <c r="J7230" i="8"/>
  <c r="H7230" i="8"/>
  <c r="G7230" i="8"/>
  <c r="I7230" i="8" s="1"/>
  <c r="F7230" i="8"/>
  <c r="E7230" i="8"/>
  <c r="K7229" i="8"/>
  <c r="L7229" i="8" s="1"/>
  <c r="J7229" i="8"/>
  <c r="I7229" i="8"/>
  <c r="H7229" i="8"/>
  <c r="G7229" i="8"/>
  <c r="F7229" i="8"/>
  <c r="E7229" i="8"/>
  <c r="J7228" i="8"/>
  <c r="H7228" i="8"/>
  <c r="G7228" i="8"/>
  <c r="K7228" i="8" s="1"/>
  <c r="L7228" i="8" s="1"/>
  <c r="F7228" i="8"/>
  <c r="E7228" i="8"/>
  <c r="K7227" i="8"/>
  <c r="L7227" i="8" s="1"/>
  <c r="J7227" i="8"/>
  <c r="I7227" i="8"/>
  <c r="H7227" i="8"/>
  <c r="G7227" i="8"/>
  <c r="F7227" i="8"/>
  <c r="E7227" i="8"/>
  <c r="K7226" i="8"/>
  <c r="L7226" i="8" s="1"/>
  <c r="J7226" i="8"/>
  <c r="I7226" i="8"/>
  <c r="H7226" i="8"/>
  <c r="G7226" i="8"/>
  <c r="F7226" i="8"/>
  <c r="E7226" i="8"/>
  <c r="K7225" i="8"/>
  <c r="L7225" i="8" s="1"/>
  <c r="J7225" i="8"/>
  <c r="I7225" i="8"/>
  <c r="H7225" i="8"/>
  <c r="G7225" i="8"/>
  <c r="F7225" i="8"/>
  <c r="E7225" i="8"/>
  <c r="K7224" i="8"/>
  <c r="L7224" i="8" s="1"/>
  <c r="J7224" i="8"/>
  <c r="I7224" i="8"/>
  <c r="H7224" i="8"/>
  <c r="G7224" i="8"/>
  <c r="F7224" i="8"/>
  <c r="E7224" i="8"/>
  <c r="K7223" i="8"/>
  <c r="L7223" i="8" s="1"/>
  <c r="J7223" i="8"/>
  <c r="I7223" i="8"/>
  <c r="H7223" i="8"/>
  <c r="G7223" i="8"/>
  <c r="F7223" i="8"/>
  <c r="E7223" i="8"/>
  <c r="K7222" i="8"/>
  <c r="L7222" i="8" s="1"/>
  <c r="J7222" i="8"/>
  <c r="I7222" i="8"/>
  <c r="H7222" i="8"/>
  <c r="G7222" i="8"/>
  <c r="F7222" i="8"/>
  <c r="E7222" i="8"/>
  <c r="K7221" i="8"/>
  <c r="L7221" i="8" s="1"/>
  <c r="J7221" i="8"/>
  <c r="I7221" i="8"/>
  <c r="H7221" i="8"/>
  <c r="G7221" i="8"/>
  <c r="F7221" i="8"/>
  <c r="E7221" i="8"/>
  <c r="K7220" i="8"/>
  <c r="L7220" i="8" s="1"/>
  <c r="J7220" i="8"/>
  <c r="I7220" i="8"/>
  <c r="H7220" i="8"/>
  <c r="G7220" i="8"/>
  <c r="F7220" i="8"/>
  <c r="E7220" i="8"/>
  <c r="K7219" i="8"/>
  <c r="L7219" i="8" s="1"/>
  <c r="J7219" i="8"/>
  <c r="I7219" i="8"/>
  <c r="H7219" i="8"/>
  <c r="G7219" i="8"/>
  <c r="F7219" i="8"/>
  <c r="E7219" i="8"/>
  <c r="K7218" i="8"/>
  <c r="L7218" i="8" s="1"/>
  <c r="J7218" i="8"/>
  <c r="I7218" i="8"/>
  <c r="H7218" i="8"/>
  <c r="G7218" i="8"/>
  <c r="F7218" i="8"/>
  <c r="E7218" i="8"/>
  <c r="K7217" i="8"/>
  <c r="L7217" i="8" s="1"/>
  <c r="J7217" i="8"/>
  <c r="I7217" i="8"/>
  <c r="H7217" i="8"/>
  <c r="G7217" i="8"/>
  <c r="F7217" i="8"/>
  <c r="E7217" i="8"/>
  <c r="K7216" i="8"/>
  <c r="L7216" i="8" s="1"/>
  <c r="J7216" i="8"/>
  <c r="I7216" i="8"/>
  <c r="H7216" i="8"/>
  <c r="G7216" i="8"/>
  <c r="F7216" i="8"/>
  <c r="E7216" i="8"/>
  <c r="K7215" i="8"/>
  <c r="L7215" i="8" s="1"/>
  <c r="J7215" i="8"/>
  <c r="I7215" i="8"/>
  <c r="H7215" i="8"/>
  <c r="G7215" i="8"/>
  <c r="F7215" i="8"/>
  <c r="E7215" i="8"/>
  <c r="K7214" i="8"/>
  <c r="L7214" i="8" s="1"/>
  <c r="J7214" i="8"/>
  <c r="I7214" i="8"/>
  <c r="H7214" i="8"/>
  <c r="G7214" i="8"/>
  <c r="F7214" i="8"/>
  <c r="E7214" i="8"/>
  <c r="K7213" i="8"/>
  <c r="L7213" i="8" s="1"/>
  <c r="J7213" i="8"/>
  <c r="I7213" i="8"/>
  <c r="H7213" i="8"/>
  <c r="G7213" i="8"/>
  <c r="F7213" i="8"/>
  <c r="E7213" i="8"/>
  <c r="K7212" i="8"/>
  <c r="L7212" i="8" s="1"/>
  <c r="J7212" i="8"/>
  <c r="I7212" i="8"/>
  <c r="H7212" i="8"/>
  <c r="G7212" i="8"/>
  <c r="F7212" i="8"/>
  <c r="E7212" i="8"/>
  <c r="K7211" i="8"/>
  <c r="L7211" i="8" s="1"/>
  <c r="J7211" i="8"/>
  <c r="I7211" i="8"/>
  <c r="H7211" i="8"/>
  <c r="G7211" i="8"/>
  <c r="F7211" i="8"/>
  <c r="E7211" i="8"/>
  <c r="K7210" i="8"/>
  <c r="L7210" i="8" s="1"/>
  <c r="J7210" i="8"/>
  <c r="I7210" i="8"/>
  <c r="H7210" i="8"/>
  <c r="G7210" i="8"/>
  <c r="F7210" i="8"/>
  <c r="E7210" i="8"/>
  <c r="K7209" i="8"/>
  <c r="L7209" i="8" s="1"/>
  <c r="J7209" i="8"/>
  <c r="H7209" i="8"/>
  <c r="G7209" i="8"/>
  <c r="I7209" i="8" s="1"/>
  <c r="F7209" i="8"/>
  <c r="E7209" i="8"/>
  <c r="J7208" i="8"/>
  <c r="I7208" i="8"/>
  <c r="H7208" i="8"/>
  <c r="G7208" i="8"/>
  <c r="K7208" i="8" s="1"/>
  <c r="L7208" i="8" s="1"/>
  <c r="F7208" i="8"/>
  <c r="E7208" i="8"/>
  <c r="L7207" i="8"/>
  <c r="K7207" i="8"/>
  <c r="J7207" i="8"/>
  <c r="I7207" i="8"/>
  <c r="G7207" i="8"/>
  <c r="F7207" i="8"/>
  <c r="E7207" i="8"/>
  <c r="H7207" i="8" s="1"/>
  <c r="K7206" i="8"/>
  <c r="L7206" i="8" s="1"/>
  <c r="J7206" i="8"/>
  <c r="I7206" i="8"/>
  <c r="H7206" i="8"/>
  <c r="G7206" i="8"/>
  <c r="F7206" i="8"/>
  <c r="E7206" i="8"/>
  <c r="K7205" i="8"/>
  <c r="L7205" i="8" s="1"/>
  <c r="J7205" i="8"/>
  <c r="I7205" i="8"/>
  <c r="H7205" i="8"/>
  <c r="G7205" i="8"/>
  <c r="F7205" i="8"/>
  <c r="E7205" i="8"/>
  <c r="L7204" i="8"/>
  <c r="K7204" i="8"/>
  <c r="J7204" i="8"/>
  <c r="I7204" i="8"/>
  <c r="G7204" i="8"/>
  <c r="F7204" i="8"/>
  <c r="E7204" i="8"/>
  <c r="H7204" i="8" s="1"/>
  <c r="K7203" i="8"/>
  <c r="L7203" i="8" s="1"/>
  <c r="J7203" i="8"/>
  <c r="I7203" i="8"/>
  <c r="H7203" i="8"/>
  <c r="G7203" i="8"/>
  <c r="F7203" i="8"/>
  <c r="E7203" i="8"/>
  <c r="K7202" i="8"/>
  <c r="L7202" i="8" s="1"/>
  <c r="J7202" i="8"/>
  <c r="I7202" i="8"/>
  <c r="H7202" i="8"/>
  <c r="G7202" i="8"/>
  <c r="F7202" i="8"/>
  <c r="E7202" i="8"/>
  <c r="L7201" i="8"/>
  <c r="K7201" i="8"/>
  <c r="J7201" i="8"/>
  <c r="I7201" i="8"/>
  <c r="G7201" i="8"/>
  <c r="F7201" i="8"/>
  <c r="E7201" i="8"/>
  <c r="H7201" i="8" s="1"/>
  <c r="K7200" i="8"/>
  <c r="L7200" i="8" s="1"/>
  <c r="J7200" i="8"/>
  <c r="I7200" i="8"/>
  <c r="H7200" i="8"/>
  <c r="G7200" i="8"/>
  <c r="F7200" i="8"/>
  <c r="E7200" i="8"/>
  <c r="K7199" i="8"/>
  <c r="L7199" i="8" s="1"/>
  <c r="J7199" i="8"/>
  <c r="I7199" i="8"/>
  <c r="H7199" i="8"/>
  <c r="G7199" i="8"/>
  <c r="F7199" i="8"/>
  <c r="E7199" i="8"/>
  <c r="L7198" i="8"/>
  <c r="K7198" i="8"/>
  <c r="J7198" i="8"/>
  <c r="I7198" i="8"/>
  <c r="G7198" i="8"/>
  <c r="F7198" i="8"/>
  <c r="E7198" i="8"/>
  <c r="H7198" i="8" s="1"/>
  <c r="K7197" i="8"/>
  <c r="L7197" i="8" s="1"/>
  <c r="J7197" i="8"/>
  <c r="I7197" i="8"/>
  <c r="H7197" i="8"/>
  <c r="G7197" i="8"/>
  <c r="F7197" i="8"/>
  <c r="E7197" i="8"/>
  <c r="K7196" i="8"/>
  <c r="L7196" i="8" s="1"/>
  <c r="J7196" i="8"/>
  <c r="I7196" i="8"/>
  <c r="H7196" i="8"/>
  <c r="G7196" i="8"/>
  <c r="F7196" i="8"/>
  <c r="E7196" i="8"/>
  <c r="L7195" i="8"/>
  <c r="K7195" i="8"/>
  <c r="J7195" i="8"/>
  <c r="I7195" i="8"/>
  <c r="G7195" i="8"/>
  <c r="F7195" i="8"/>
  <c r="E7195" i="8"/>
  <c r="H7195" i="8" s="1"/>
  <c r="J7194" i="8"/>
  <c r="G7194" i="8"/>
  <c r="I7194" i="8" s="1"/>
  <c r="F7194" i="8"/>
  <c r="E7194" i="8"/>
  <c r="H7194" i="8" s="1"/>
  <c r="L7193" i="8"/>
  <c r="K7193" i="8"/>
  <c r="J7193" i="8"/>
  <c r="I7193" i="8"/>
  <c r="H7193" i="8"/>
  <c r="G7193" i="8"/>
  <c r="F7193" i="8"/>
  <c r="E7193" i="8"/>
  <c r="K7192" i="8"/>
  <c r="L7192" i="8" s="1"/>
  <c r="J7192" i="8"/>
  <c r="I7192" i="8"/>
  <c r="G7192" i="8"/>
  <c r="F7192" i="8"/>
  <c r="E7192" i="8"/>
  <c r="H7192" i="8" s="1"/>
  <c r="L7191" i="8"/>
  <c r="K7191" i="8"/>
  <c r="J7191" i="8"/>
  <c r="I7191" i="8"/>
  <c r="G7191" i="8"/>
  <c r="F7191" i="8"/>
  <c r="E7191" i="8"/>
  <c r="H7191" i="8" s="1"/>
  <c r="L7190" i="8"/>
  <c r="K7190" i="8"/>
  <c r="J7190" i="8"/>
  <c r="I7190" i="8"/>
  <c r="H7190" i="8"/>
  <c r="G7190" i="8"/>
  <c r="F7190" i="8"/>
  <c r="E7190" i="8"/>
  <c r="K7189" i="8"/>
  <c r="L7189" i="8" s="1"/>
  <c r="J7189" i="8"/>
  <c r="I7189" i="8"/>
  <c r="G7189" i="8"/>
  <c r="F7189" i="8"/>
  <c r="E7189" i="8"/>
  <c r="H7189" i="8" s="1"/>
  <c r="L7188" i="8"/>
  <c r="K7188" i="8"/>
  <c r="J7188" i="8"/>
  <c r="I7188" i="8"/>
  <c r="G7188" i="8"/>
  <c r="F7188" i="8"/>
  <c r="E7188" i="8"/>
  <c r="H7188" i="8" s="1"/>
  <c r="L7187" i="8"/>
  <c r="K7187" i="8"/>
  <c r="J7187" i="8"/>
  <c r="I7187" i="8"/>
  <c r="H7187" i="8"/>
  <c r="G7187" i="8"/>
  <c r="F7187" i="8"/>
  <c r="E7187" i="8"/>
  <c r="K7186" i="8"/>
  <c r="L7186" i="8" s="1"/>
  <c r="J7186" i="8"/>
  <c r="I7186" i="8"/>
  <c r="G7186" i="8"/>
  <c r="F7186" i="8"/>
  <c r="E7186" i="8"/>
  <c r="H7186" i="8" s="1"/>
  <c r="L7185" i="8"/>
  <c r="K7185" i="8"/>
  <c r="J7185" i="8"/>
  <c r="I7185" i="8"/>
  <c r="G7185" i="8"/>
  <c r="F7185" i="8"/>
  <c r="E7185" i="8"/>
  <c r="H7185" i="8" s="1"/>
  <c r="K7184" i="8"/>
  <c r="L7184" i="8" s="1"/>
  <c r="J7184" i="8"/>
  <c r="I7184" i="8"/>
  <c r="H7184" i="8"/>
  <c r="G7184" i="8"/>
  <c r="F7184" i="8"/>
  <c r="E7184" i="8"/>
  <c r="K7183" i="8"/>
  <c r="L7183" i="8" s="1"/>
  <c r="J7183" i="8"/>
  <c r="I7183" i="8"/>
  <c r="G7183" i="8"/>
  <c r="F7183" i="8"/>
  <c r="E7183" i="8"/>
  <c r="H7183" i="8" s="1"/>
  <c r="L7182" i="8"/>
  <c r="K7182" i="8"/>
  <c r="J7182" i="8"/>
  <c r="I7182" i="8"/>
  <c r="G7182" i="8"/>
  <c r="F7182" i="8"/>
  <c r="E7182" i="8"/>
  <c r="H7182" i="8" s="1"/>
  <c r="J7181" i="8"/>
  <c r="I7181" i="8"/>
  <c r="H7181" i="8"/>
  <c r="G7181" i="8"/>
  <c r="K7181" i="8" s="1"/>
  <c r="L7181" i="8" s="1"/>
  <c r="F7181" i="8"/>
  <c r="E7181" i="8"/>
  <c r="K7180" i="8"/>
  <c r="L7180" i="8" s="1"/>
  <c r="J7180" i="8"/>
  <c r="I7180" i="8"/>
  <c r="G7180" i="8"/>
  <c r="F7180" i="8"/>
  <c r="E7180" i="8"/>
  <c r="H7180" i="8" s="1"/>
  <c r="L7179" i="8"/>
  <c r="K7179" i="8"/>
  <c r="J7179" i="8"/>
  <c r="I7179" i="8"/>
  <c r="G7179" i="8"/>
  <c r="F7179" i="8"/>
  <c r="E7179" i="8"/>
  <c r="H7179" i="8" s="1"/>
  <c r="K7178" i="8"/>
  <c r="L7178" i="8" s="1"/>
  <c r="J7178" i="8"/>
  <c r="I7178" i="8"/>
  <c r="H7178" i="8"/>
  <c r="G7178" i="8"/>
  <c r="F7178" i="8"/>
  <c r="E7178" i="8"/>
  <c r="K7177" i="8"/>
  <c r="L7177" i="8" s="1"/>
  <c r="J7177" i="8"/>
  <c r="I7177" i="8"/>
  <c r="G7177" i="8"/>
  <c r="F7177" i="8"/>
  <c r="E7177" i="8"/>
  <c r="H7177" i="8" s="1"/>
  <c r="L7176" i="8"/>
  <c r="K7176" i="8"/>
  <c r="J7176" i="8"/>
  <c r="I7176" i="8"/>
  <c r="G7176" i="8"/>
  <c r="F7176" i="8"/>
  <c r="E7176" i="8"/>
  <c r="H7176" i="8" s="1"/>
  <c r="K7175" i="8"/>
  <c r="L7175" i="8" s="1"/>
  <c r="J7175" i="8"/>
  <c r="I7175" i="8"/>
  <c r="H7175" i="8"/>
  <c r="G7175" i="8"/>
  <c r="F7175" i="8"/>
  <c r="E7175" i="8"/>
  <c r="K7174" i="8"/>
  <c r="L7174" i="8" s="1"/>
  <c r="J7174" i="8"/>
  <c r="I7174" i="8"/>
  <c r="G7174" i="8"/>
  <c r="F7174" i="8"/>
  <c r="E7174" i="8"/>
  <c r="H7174" i="8" s="1"/>
  <c r="K7173" i="8"/>
  <c r="L7173" i="8" s="1"/>
  <c r="J7173" i="8"/>
  <c r="I7173" i="8"/>
  <c r="G7173" i="8"/>
  <c r="F7173" i="8"/>
  <c r="E7173" i="8"/>
  <c r="H7173" i="8" s="1"/>
  <c r="K7172" i="8"/>
  <c r="L7172" i="8" s="1"/>
  <c r="J7172" i="8"/>
  <c r="I7172" i="8"/>
  <c r="H7172" i="8"/>
  <c r="G7172" i="8"/>
  <c r="F7172" i="8"/>
  <c r="E7172" i="8"/>
  <c r="K7171" i="8"/>
  <c r="L7171" i="8" s="1"/>
  <c r="J7171" i="8"/>
  <c r="I7171" i="8"/>
  <c r="G7171" i="8"/>
  <c r="F7171" i="8"/>
  <c r="E7171" i="8"/>
  <c r="H7171" i="8" s="1"/>
  <c r="K7170" i="8"/>
  <c r="L7170" i="8" s="1"/>
  <c r="J7170" i="8"/>
  <c r="I7170" i="8"/>
  <c r="G7170" i="8"/>
  <c r="F7170" i="8"/>
  <c r="E7170" i="8"/>
  <c r="H7170" i="8" s="1"/>
  <c r="K7169" i="8"/>
  <c r="L7169" i="8" s="1"/>
  <c r="J7169" i="8"/>
  <c r="I7169" i="8"/>
  <c r="H7169" i="8"/>
  <c r="G7169" i="8"/>
  <c r="F7169" i="8"/>
  <c r="E7169" i="8"/>
  <c r="K7168" i="8"/>
  <c r="L7168" i="8" s="1"/>
  <c r="J7168" i="8"/>
  <c r="I7168" i="8"/>
  <c r="G7168" i="8"/>
  <c r="F7168" i="8"/>
  <c r="E7168" i="8"/>
  <c r="H7168" i="8" s="1"/>
  <c r="K7167" i="8"/>
  <c r="L7167" i="8" s="1"/>
  <c r="J7167" i="8"/>
  <c r="I7167" i="8"/>
  <c r="G7167" i="8"/>
  <c r="F7167" i="8"/>
  <c r="E7167" i="8"/>
  <c r="H7167" i="8" s="1"/>
  <c r="K7166" i="8"/>
  <c r="L7166" i="8" s="1"/>
  <c r="J7166" i="8"/>
  <c r="I7166" i="8"/>
  <c r="H7166" i="8"/>
  <c r="G7166" i="8"/>
  <c r="F7166" i="8"/>
  <c r="E7166" i="8"/>
  <c r="K7165" i="8"/>
  <c r="L7165" i="8" s="1"/>
  <c r="J7165" i="8"/>
  <c r="I7165" i="8"/>
  <c r="G7165" i="8"/>
  <c r="F7165" i="8"/>
  <c r="E7165" i="8"/>
  <c r="H7165" i="8" s="1"/>
  <c r="K7164" i="8"/>
  <c r="L7164" i="8" s="1"/>
  <c r="J7164" i="8"/>
  <c r="I7164" i="8"/>
  <c r="G7164" i="8"/>
  <c r="F7164" i="8"/>
  <c r="E7164" i="8"/>
  <c r="H7164" i="8" s="1"/>
  <c r="K7163" i="8"/>
  <c r="L7163" i="8" s="1"/>
  <c r="J7163" i="8"/>
  <c r="I7163" i="8"/>
  <c r="H7163" i="8"/>
  <c r="G7163" i="8"/>
  <c r="F7163" i="8"/>
  <c r="E7163" i="8"/>
  <c r="K7162" i="8"/>
  <c r="L7162" i="8" s="1"/>
  <c r="J7162" i="8"/>
  <c r="I7162" i="8"/>
  <c r="G7162" i="8"/>
  <c r="F7162" i="8"/>
  <c r="E7162" i="8"/>
  <c r="H7162" i="8" s="1"/>
  <c r="K7161" i="8"/>
  <c r="L7161" i="8" s="1"/>
  <c r="J7161" i="8"/>
  <c r="H7161" i="8"/>
  <c r="G7161" i="8"/>
  <c r="I7161" i="8" s="1"/>
  <c r="F7161" i="8"/>
  <c r="E7161" i="8"/>
  <c r="L7160" i="8"/>
  <c r="K7160" i="8"/>
  <c r="J7160" i="8"/>
  <c r="I7160" i="8"/>
  <c r="H7160" i="8"/>
  <c r="G7160" i="8"/>
  <c r="F7160" i="8"/>
  <c r="E7160" i="8"/>
  <c r="L7159" i="8"/>
  <c r="K7159" i="8"/>
  <c r="J7159" i="8"/>
  <c r="I7159" i="8"/>
  <c r="H7159" i="8"/>
  <c r="G7159" i="8"/>
  <c r="F7159" i="8"/>
  <c r="E7159" i="8"/>
  <c r="L7158" i="8"/>
  <c r="K7158" i="8"/>
  <c r="J7158" i="8"/>
  <c r="I7158" i="8"/>
  <c r="H7158" i="8"/>
  <c r="G7158" i="8"/>
  <c r="F7158" i="8"/>
  <c r="E7158" i="8"/>
  <c r="L7157" i="8"/>
  <c r="K7157" i="8"/>
  <c r="J7157" i="8"/>
  <c r="I7157" i="8"/>
  <c r="H7157" i="8"/>
  <c r="G7157" i="8"/>
  <c r="F7157" i="8"/>
  <c r="E7157" i="8"/>
  <c r="L7156" i="8"/>
  <c r="K7156" i="8"/>
  <c r="J7156" i="8"/>
  <c r="I7156" i="8"/>
  <c r="H7156" i="8"/>
  <c r="G7156" i="8"/>
  <c r="F7156" i="8"/>
  <c r="E7156" i="8"/>
  <c r="J7155" i="8"/>
  <c r="G7155" i="8"/>
  <c r="F7155" i="8"/>
  <c r="E7155" i="8"/>
  <c r="H7155" i="8" s="1"/>
  <c r="K7154" i="8"/>
  <c r="L7154" i="8" s="1"/>
  <c r="J7154" i="8"/>
  <c r="I7154" i="8"/>
  <c r="H7154" i="8"/>
  <c r="G7154" i="8"/>
  <c r="F7154" i="8"/>
  <c r="E7154" i="8"/>
  <c r="J7153" i="8"/>
  <c r="G7153" i="8"/>
  <c r="K7153" i="8" s="1"/>
  <c r="L7153" i="8" s="1"/>
  <c r="F7153" i="8"/>
  <c r="E7153" i="8"/>
  <c r="H7153" i="8" s="1"/>
  <c r="K7152" i="8"/>
  <c r="L7152" i="8" s="1"/>
  <c r="J7152" i="8"/>
  <c r="I7152" i="8"/>
  <c r="G7152" i="8"/>
  <c r="F7152" i="8"/>
  <c r="E7152" i="8"/>
  <c r="H7152" i="8" s="1"/>
  <c r="K7151" i="8"/>
  <c r="L7151" i="8" s="1"/>
  <c r="J7151" i="8"/>
  <c r="I7151" i="8"/>
  <c r="H7151" i="8"/>
  <c r="G7151" i="8"/>
  <c r="F7151" i="8"/>
  <c r="E7151" i="8"/>
  <c r="K7150" i="8"/>
  <c r="L7150" i="8" s="1"/>
  <c r="J7150" i="8"/>
  <c r="G7150" i="8"/>
  <c r="I7150" i="8" s="1"/>
  <c r="F7150" i="8"/>
  <c r="E7150" i="8"/>
  <c r="H7150" i="8" s="1"/>
  <c r="K7149" i="8"/>
  <c r="L7149" i="8" s="1"/>
  <c r="J7149" i="8"/>
  <c r="I7149" i="8"/>
  <c r="G7149" i="8"/>
  <c r="F7149" i="8"/>
  <c r="E7149" i="8"/>
  <c r="H7149" i="8" s="1"/>
  <c r="K7148" i="8"/>
  <c r="L7148" i="8" s="1"/>
  <c r="J7148" i="8"/>
  <c r="I7148" i="8"/>
  <c r="H7148" i="8"/>
  <c r="G7148" i="8"/>
  <c r="F7148" i="8"/>
  <c r="E7148" i="8"/>
  <c r="J7147" i="8"/>
  <c r="G7147" i="8"/>
  <c r="K7147" i="8" s="1"/>
  <c r="L7147" i="8" s="1"/>
  <c r="F7147" i="8"/>
  <c r="E7147" i="8"/>
  <c r="H7147" i="8" s="1"/>
  <c r="K7146" i="8"/>
  <c r="L7146" i="8" s="1"/>
  <c r="J7146" i="8"/>
  <c r="I7146" i="8"/>
  <c r="G7146" i="8"/>
  <c r="F7146" i="8"/>
  <c r="E7146" i="8"/>
  <c r="H7146" i="8" s="1"/>
  <c r="K7145" i="8"/>
  <c r="L7145" i="8" s="1"/>
  <c r="J7145" i="8"/>
  <c r="I7145" i="8"/>
  <c r="H7145" i="8"/>
  <c r="G7145" i="8"/>
  <c r="F7145" i="8"/>
  <c r="E7145" i="8"/>
  <c r="K7144" i="8"/>
  <c r="L7144" i="8" s="1"/>
  <c r="J7144" i="8"/>
  <c r="I7144" i="8"/>
  <c r="G7144" i="8"/>
  <c r="F7144" i="8"/>
  <c r="E7144" i="8"/>
  <c r="H7144" i="8" s="1"/>
  <c r="K7143" i="8"/>
  <c r="L7143" i="8" s="1"/>
  <c r="J7143" i="8"/>
  <c r="I7143" i="8"/>
  <c r="G7143" i="8"/>
  <c r="F7143" i="8"/>
  <c r="E7143" i="8"/>
  <c r="H7143" i="8" s="1"/>
  <c r="K7142" i="8"/>
  <c r="L7142" i="8" s="1"/>
  <c r="J7142" i="8"/>
  <c r="I7142" i="8"/>
  <c r="H7142" i="8"/>
  <c r="G7142" i="8"/>
  <c r="F7142" i="8"/>
  <c r="E7142" i="8"/>
  <c r="K7141" i="8"/>
  <c r="L7141" i="8" s="1"/>
  <c r="J7141" i="8"/>
  <c r="I7141" i="8"/>
  <c r="G7141" i="8"/>
  <c r="F7141" i="8"/>
  <c r="E7141" i="8"/>
  <c r="H7141" i="8" s="1"/>
  <c r="K7140" i="8"/>
  <c r="L7140" i="8" s="1"/>
  <c r="J7140" i="8"/>
  <c r="I7140" i="8"/>
  <c r="G7140" i="8"/>
  <c r="F7140" i="8"/>
  <c r="E7140" i="8"/>
  <c r="H7140" i="8" s="1"/>
  <c r="K7139" i="8"/>
  <c r="L7139" i="8" s="1"/>
  <c r="J7139" i="8"/>
  <c r="I7139" i="8"/>
  <c r="H7139" i="8"/>
  <c r="G7139" i="8"/>
  <c r="F7139" i="8"/>
  <c r="E7139" i="8"/>
  <c r="K7138" i="8"/>
  <c r="L7138" i="8" s="1"/>
  <c r="J7138" i="8"/>
  <c r="I7138" i="8"/>
  <c r="G7138" i="8"/>
  <c r="F7138" i="8"/>
  <c r="E7138" i="8"/>
  <c r="H7138" i="8" s="1"/>
  <c r="K7137" i="8"/>
  <c r="L7137" i="8" s="1"/>
  <c r="J7137" i="8"/>
  <c r="I7137" i="8"/>
  <c r="G7137" i="8"/>
  <c r="F7137" i="8"/>
  <c r="E7137" i="8"/>
  <c r="H7137" i="8" s="1"/>
  <c r="K7136" i="8"/>
  <c r="L7136" i="8" s="1"/>
  <c r="J7136" i="8"/>
  <c r="I7136" i="8"/>
  <c r="H7136" i="8"/>
  <c r="G7136" i="8"/>
  <c r="F7136" i="8"/>
  <c r="E7136" i="8"/>
  <c r="K7135" i="8"/>
  <c r="L7135" i="8" s="1"/>
  <c r="J7135" i="8"/>
  <c r="I7135" i="8"/>
  <c r="G7135" i="8"/>
  <c r="F7135" i="8"/>
  <c r="E7135" i="8"/>
  <c r="H7135" i="8" s="1"/>
  <c r="K7134" i="8"/>
  <c r="L7134" i="8" s="1"/>
  <c r="J7134" i="8"/>
  <c r="I7134" i="8"/>
  <c r="G7134" i="8"/>
  <c r="F7134" i="8"/>
  <c r="E7134" i="8"/>
  <c r="H7134" i="8" s="1"/>
  <c r="K7133" i="8"/>
  <c r="L7133" i="8" s="1"/>
  <c r="J7133" i="8"/>
  <c r="I7133" i="8"/>
  <c r="H7133" i="8"/>
  <c r="G7133" i="8"/>
  <c r="F7133" i="8"/>
  <c r="E7133" i="8"/>
  <c r="K7132" i="8"/>
  <c r="L7132" i="8" s="1"/>
  <c r="J7132" i="8"/>
  <c r="I7132" i="8"/>
  <c r="G7132" i="8"/>
  <c r="F7132" i="8"/>
  <c r="E7132" i="8"/>
  <c r="H7132" i="8" s="1"/>
  <c r="K7131" i="8"/>
  <c r="L7131" i="8" s="1"/>
  <c r="J7131" i="8"/>
  <c r="I7131" i="8"/>
  <c r="G7131" i="8"/>
  <c r="F7131" i="8"/>
  <c r="E7131" i="8"/>
  <c r="H7131" i="8" s="1"/>
  <c r="K7130" i="8"/>
  <c r="L7130" i="8" s="1"/>
  <c r="J7130" i="8"/>
  <c r="I7130" i="8"/>
  <c r="H7130" i="8"/>
  <c r="G7130" i="8"/>
  <c r="F7130" i="8"/>
  <c r="E7130" i="8"/>
  <c r="J7129" i="8"/>
  <c r="I7129" i="8"/>
  <c r="G7129" i="8"/>
  <c r="K7129" i="8" s="1"/>
  <c r="L7129" i="8" s="1"/>
  <c r="F7129" i="8"/>
  <c r="E7129" i="8"/>
  <c r="H7129" i="8" s="1"/>
  <c r="K7128" i="8"/>
  <c r="L7128" i="8" s="1"/>
  <c r="J7128" i="8"/>
  <c r="I7128" i="8"/>
  <c r="G7128" i="8"/>
  <c r="F7128" i="8"/>
  <c r="E7128" i="8"/>
  <c r="H7128" i="8" s="1"/>
  <c r="K7127" i="8"/>
  <c r="L7127" i="8" s="1"/>
  <c r="J7127" i="8"/>
  <c r="I7127" i="8"/>
  <c r="H7127" i="8"/>
  <c r="G7127" i="8"/>
  <c r="F7127" i="8"/>
  <c r="E7127" i="8"/>
  <c r="K7126" i="8"/>
  <c r="L7126" i="8" s="1"/>
  <c r="J7126" i="8"/>
  <c r="I7126" i="8"/>
  <c r="G7126" i="8"/>
  <c r="F7126" i="8"/>
  <c r="E7126" i="8"/>
  <c r="H7126" i="8" s="1"/>
  <c r="K7125" i="8"/>
  <c r="L7125" i="8" s="1"/>
  <c r="J7125" i="8"/>
  <c r="I7125" i="8"/>
  <c r="G7125" i="8"/>
  <c r="F7125" i="8"/>
  <c r="E7125" i="8"/>
  <c r="H7125" i="8" s="1"/>
  <c r="K7124" i="8"/>
  <c r="L7124" i="8" s="1"/>
  <c r="J7124" i="8"/>
  <c r="I7124" i="8"/>
  <c r="H7124" i="8"/>
  <c r="G7124" i="8"/>
  <c r="F7124" i="8"/>
  <c r="E7124" i="8"/>
  <c r="K7123" i="8"/>
  <c r="L7123" i="8" s="1"/>
  <c r="J7123" i="8"/>
  <c r="G7123" i="8"/>
  <c r="I7123" i="8" s="1"/>
  <c r="F7123" i="8"/>
  <c r="E7123" i="8"/>
  <c r="H7123" i="8" s="1"/>
  <c r="K7122" i="8"/>
  <c r="L7122" i="8" s="1"/>
  <c r="J7122" i="8"/>
  <c r="I7122" i="8"/>
  <c r="G7122" i="8"/>
  <c r="F7122" i="8"/>
  <c r="E7122" i="8"/>
  <c r="H7122" i="8" s="1"/>
  <c r="K7121" i="8"/>
  <c r="L7121" i="8" s="1"/>
  <c r="J7121" i="8"/>
  <c r="I7121" i="8"/>
  <c r="H7121" i="8"/>
  <c r="G7121" i="8"/>
  <c r="F7121" i="8"/>
  <c r="E7121" i="8"/>
  <c r="K7120" i="8"/>
  <c r="L7120" i="8" s="1"/>
  <c r="J7120" i="8"/>
  <c r="I7120" i="8"/>
  <c r="G7120" i="8"/>
  <c r="F7120" i="8"/>
  <c r="E7120" i="8"/>
  <c r="H7120" i="8" s="1"/>
  <c r="K7119" i="8"/>
  <c r="L7119" i="8" s="1"/>
  <c r="J7119" i="8"/>
  <c r="H7119" i="8"/>
  <c r="G7119" i="8"/>
  <c r="I7119" i="8" s="1"/>
  <c r="F7119" i="8"/>
  <c r="E7119" i="8"/>
  <c r="L7118" i="8"/>
  <c r="J7118" i="8"/>
  <c r="H7118" i="8"/>
  <c r="G7118" i="8"/>
  <c r="K7118" i="8" s="1"/>
  <c r="F7118" i="8"/>
  <c r="E7118" i="8"/>
  <c r="L7117" i="8"/>
  <c r="K7117" i="8"/>
  <c r="J7117" i="8"/>
  <c r="I7117" i="8"/>
  <c r="H7117" i="8"/>
  <c r="G7117" i="8"/>
  <c r="F7117" i="8"/>
  <c r="E7117" i="8"/>
  <c r="L7116" i="8"/>
  <c r="K7116" i="8"/>
  <c r="J7116" i="8"/>
  <c r="I7116" i="8"/>
  <c r="H7116" i="8"/>
  <c r="G7116" i="8"/>
  <c r="F7116" i="8"/>
  <c r="E7116" i="8"/>
  <c r="L7115" i="8"/>
  <c r="K7115" i="8"/>
  <c r="J7115" i="8"/>
  <c r="I7115" i="8"/>
  <c r="H7115" i="8"/>
  <c r="G7115" i="8"/>
  <c r="F7115" i="8"/>
  <c r="E7115" i="8"/>
  <c r="L7114" i="8"/>
  <c r="K7114" i="8"/>
  <c r="J7114" i="8"/>
  <c r="I7114" i="8"/>
  <c r="H7114" i="8"/>
  <c r="G7114" i="8"/>
  <c r="F7114" i="8"/>
  <c r="E7114" i="8"/>
  <c r="L7113" i="8"/>
  <c r="K7113" i="8"/>
  <c r="J7113" i="8"/>
  <c r="I7113" i="8"/>
  <c r="H7113" i="8"/>
  <c r="G7113" i="8"/>
  <c r="F7113" i="8"/>
  <c r="E7113" i="8"/>
  <c r="L7112" i="8"/>
  <c r="K7112" i="8"/>
  <c r="J7112" i="8"/>
  <c r="I7112" i="8"/>
  <c r="H7112" i="8"/>
  <c r="G7112" i="8"/>
  <c r="F7112" i="8"/>
  <c r="E7112" i="8"/>
  <c r="L7111" i="8"/>
  <c r="K7111" i="8"/>
  <c r="J7111" i="8"/>
  <c r="H7111" i="8"/>
  <c r="G7111" i="8"/>
  <c r="I7111" i="8" s="1"/>
  <c r="F7111" i="8"/>
  <c r="E7111" i="8"/>
  <c r="K7110" i="8"/>
  <c r="L7110" i="8" s="1"/>
  <c r="J7110" i="8"/>
  <c r="I7110" i="8"/>
  <c r="H7110" i="8"/>
  <c r="G7110" i="8"/>
  <c r="F7110" i="8"/>
  <c r="E7110" i="8"/>
  <c r="K7109" i="8"/>
  <c r="L7109" i="8" s="1"/>
  <c r="J7109" i="8"/>
  <c r="H7109" i="8"/>
  <c r="G7109" i="8"/>
  <c r="I7109" i="8" s="1"/>
  <c r="F7109" i="8"/>
  <c r="E7109" i="8"/>
  <c r="K7108" i="8"/>
  <c r="L7108" i="8" s="1"/>
  <c r="J7108" i="8"/>
  <c r="I7108" i="8"/>
  <c r="H7108" i="8"/>
  <c r="G7108" i="8"/>
  <c r="F7108" i="8"/>
  <c r="E7108" i="8"/>
  <c r="J7107" i="8"/>
  <c r="G7107" i="8"/>
  <c r="I7107" i="8" s="1"/>
  <c r="F7107" i="8"/>
  <c r="E7107" i="8"/>
  <c r="H7107" i="8" s="1"/>
  <c r="K7106" i="8"/>
  <c r="L7106" i="8" s="1"/>
  <c r="J7106" i="8"/>
  <c r="I7106" i="8"/>
  <c r="H7106" i="8"/>
  <c r="G7106" i="8"/>
  <c r="F7106" i="8"/>
  <c r="E7106" i="8"/>
  <c r="K7105" i="8"/>
  <c r="L7105" i="8" s="1"/>
  <c r="J7105" i="8"/>
  <c r="I7105" i="8"/>
  <c r="G7105" i="8"/>
  <c r="F7105" i="8"/>
  <c r="E7105" i="8"/>
  <c r="H7105" i="8" s="1"/>
  <c r="K7104" i="8"/>
  <c r="L7104" i="8" s="1"/>
  <c r="J7104" i="8"/>
  <c r="G7104" i="8"/>
  <c r="I7104" i="8" s="1"/>
  <c r="F7104" i="8"/>
  <c r="E7104" i="8"/>
  <c r="H7104" i="8" s="1"/>
  <c r="L7103" i="8"/>
  <c r="K7103" i="8"/>
  <c r="J7103" i="8"/>
  <c r="I7103" i="8"/>
  <c r="H7103" i="8"/>
  <c r="G7103" i="8"/>
  <c r="F7103" i="8"/>
  <c r="E7103" i="8"/>
  <c r="K7102" i="8"/>
  <c r="L7102" i="8" s="1"/>
  <c r="J7102" i="8"/>
  <c r="I7102" i="8"/>
  <c r="H7102" i="8"/>
  <c r="G7102" i="8"/>
  <c r="F7102" i="8"/>
  <c r="E7102" i="8"/>
  <c r="J7101" i="8"/>
  <c r="G7101" i="8"/>
  <c r="F7101" i="8"/>
  <c r="E7101" i="8"/>
  <c r="H7101" i="8" s="1"/>
  <c r="K7100" i="8"/>
  <c r="L7100" i="8" s="1"/>
  <c r="J7100" i="8"/>
  <c r="I7100" i="8"/>
  <c r="H7100" i="8"/>
  <c r="G7100" i="8"/>
  <c r="F7100" i="8"/>
  <c r="E7100" i="8"/>
  <c r="K7099" i="8"/>
  <c r="L7099" i="8" s="1"/>
  <c r="J7099" i="8"/>
  <c r="I7099" i="8"/>
  <c r="G7099" i="8"/>
  <c r="F7099" i="8"/>
  <c r="E7099" i="8"/>
  <c r="H7099" i="8" s="1"/>
  <c r="L7098" i="8"/>
  <c r="K7098" i="8"/>
  <c r="J7098" i="8"/>
  <c r="I7098" i="8"/>
  <c r="G7098" i="8"/>
  <c r="F7098" i="8"/>
  <c r="E7098" i="8"/>
  <c r="H7098" i="8" s="1"/>
  <c r="K7097" i="8"/>
  <c r="L7097" i="8" s="1"/>
  <c r="J7097" i="8"/>
  <c r="I7097" i="8"/>
  <c r="H7097" i="8"/>
  <c r="G7097" i="8"/>
  <c r="F7097" i="8"/>
  <c r="E7097" i="8"/>
  <c r="J7096" i="8"/>
  <c r="I7096" i="8"/>
  <c r="G7096" i="8"/>
  <c r="K7096" i="8" s="1"/>
  <c r="L7096" i="8" s="1"/>
  <c r="F7096" i="8"/>
  <c r="E7096" i="8"/>
  <c r="H7096" i="8" s="1"/>
  <c r="K7095" i="8"/>
  <c r="L7095" i="8" s="1"/>
  <c r="J7095" i="8"/>
  <c r="H7095" i="8"/>
  <c r="G7095" i="8"/>
  <c r="I7095" i="8" s="1"/>
  <c r="F7095" i="8"/>
  <c r="E7095" i="8"/>
  <c r="L7094" i="8"/>
  <c r="K7094" i="8"/>
  <c r="J7094" i="8"/>
  <c r="I7094" i="8"/>
  <c r="H7094" i="8"/>
  <c r="G7094" i="8"/>
  <c r="F7094" i="8"/>
  <c r="E7094" i="8"/>
  <c r="K7093" i="8"/>
  <c r="L7093" i="8" s="1"/>
  <c r="J7093" i="8"/>
  <c r="H7093" i="8"/>
  <c r="G7093" i="8"/>
  <c r="I7093" i="8" s="1"/>
  <c r="F7093" i="8"/>
  <c r="E7093" i="8"/>
  <c r="L7092" i="8"/>
  <c r="K7092" i="8"/>
  <c r="J7092" i="8"/>
  <c r="I7092" i="8"/>
  <c r="H7092" i="8"/>
  <c r="G7092" i="8"/>
  <c r="F7092" i="8"/>
  <c r="E7092" i="8"/>
  <c r="L7091" i="8"/>
  <c r="K7091" i="8"/>
  <c r="J7091" i="8"/>
  <c r="I7091" i="8"/>
  <c r="H7091" i="8"/>
  <c r="G7091" i="8"/>
  <c r="F7091" i="8"/>
  <c r="E7091" i="8"/>
  <c r="K7090" i="8"/>
  <c r="L7090" i="8" s="1"/>
  <c r="J7090" i="8"/>
  <c r="I7090" i="8"/>
  <c r="H7090" i="8"/>
  <c r="G7090" i="8"/>
  <c r="F7090" i="8"/>
  <c r="E7090" i="8"/>
  <c r="L7089" i="8"/>
  <c r="K7089" i="8"/>
  <c r="J7089" i="8"/>
  <c r="I7089" i="8"/>
  <c r="H7089" i="8"/>
  <c r="G7089" i="8"/>
  <c r="F7089" i="8"/>
  <c r="E7089" i="8"/>
  <c r="L7088" i="8"/>
  <c r="K7088" i="8"/>
  <c r="J7088" i="8"/>
  <c r="I7088" i="8"/>
  <c r="H7088" i="8"/>
  <c r="G7088" i="8"/>
  <c r="F7088" i="8"/>
  <c r="E7088" i="8"/>
  <c r="K7087" i="8"/>
  <c r="L7087" i="8" s="1"/>
  <c r="J7087" i="8"/>
  <c r="H7087" i="8"/>
  <c r="G7087" i="8"/>
  <c r="I7087" i="8" s="1"/>
  <c r="F7087" i="8"/>
  <c r="E7087" i="8"/>
  <c r="L7086" i="8"/>
  <c r="K7086" i="8"/>
  <c r="J7086" i="8"/>
  <c r="G7086" i="8"/>
  <c r="I7086" i="8" s="1"/>
  <c r="F7086" i="8"/>
  <c r="E7086" i="8"/>
  <c r="H7086" i="8" s="1"/>
  <c r="L7085" i="8"/>
  <c r="K7085" i="8"/>
  <c r="J7085" i="8"/>
  <c r="I7085" i="8"/>
  <c r="H7085" i="8"/>
  <c r="G7085" i="8"/>
  <c r="F7085" i="8"/>
  <c r="E7085" i="8"/>
  <c r="J7084" i="8"/>
  <c r="H7084" i="8"/>
  <c r="G7084" i="8"/>
  <c r="K7084" i="8" s="1"/>
  <c r="L7084" i="8" s="1"/>
  <c r="F7084" i="8"/>
  <c r="E7084" i="8"/>
  <c r="K7083" i="8"/>
  <c r="L7083" i="8" s="1"/>
  <c r="J7083" i="8"/>
  <c r="H7083" i="8"/>
  <c r="G7083" i="8"/>
  <c r="I7083" i="8" s="1"/>
  <c r="F7083" i="8"/>
  <c r="E7083" i="8"/>
  <c r="L7082" i="8"/>
  <c r="K7082" i="8"/>
  <c r="J7082" i="8"/>
  <c r="I7082" i="8"/>
  <c r="H7082" i="8"/>
  <c r="G7082" i="8"/>
  <c r="F7082" i="8"/>
  <c r="E7082" i="8"/>
  <c r="J7081" i="8"/>
  <c r="I7081" i="8"/>
  <c r="G7081" i="8"/>
  <c r="K7081" i="8" s="1"/>
  <c r="L7081" i="8" s="1"/>
  <c r="F7081" i="8"/>
  <c r="E7081" i="8"/>
  <c r="H7081" i="8" s="1"/>
  <c r="J7080" i="8"/>
  <c r="H7080" i="8"/>
  <c r="G7080" i="8"/>
  <c r="F7080" i="8"/>
  <c r="E7080" i="8"/>
  <c r="L7079" i="8"/>
  <c r="K7079" i="8"/>
  <c r="J7079" i="8"/>
  <c r="I7079" i="8"/>
  <c r="H7079" i="8"/>
  <c r="G7079" i="8"/>
  <c r="F7079" i="8"/>
  <c r="E7079" i="8"/>
  <c r="J7078" i="8"/>
  <c r="H7078" i="8"/>
  <c r="G7078" i="8"/>
  <c r="K7078" i="8" s="1"/>
  <c r="L7078" i="8" s="1"/>
  <c r="F7078" i="8"/>
  <c r="E7078" i="8"/>
  <c r="K7077" i="8"/>
  <c r="L7077" i="8" s="1"/>
  <c r="J7077" i="8"/>
  <c r="H7077" i="8"/>
  <c r="G7077" i="8"/>
  <c r="I7077" i="8" s="1"/>
  <c r="F7077" i="8"/>
  <c r="E7077" i="8"/>
  <c r="K7076" i="8"/>
  <c r="L7076" i="8" s="1"/>
  <c r="J7076" i="8"/>
  <c r="I7076" i="8"/>
  <c r="H7076" i="8"/>
  <c r="G7076" i="8"/>
  <c r="F7076" i="8"/>
  <c r="E7076" i="8"/>
  <c r="K7075" i="8"/>
  <c r="L7075" i="8" s="1"/>
  <c r="J7075" i="8"/>
  <c r="I7075" i="8"/>
  <c r="H7075" i="8"/>
  <c r="G7075" i="8"/>
  <c r="F7075" i="8"/>
  <c r="E7075" i="8"/>
  <c r="L7074" i="8"/>
  <c r="K7074" i="8"/>
  <c r="J7074" i="8"/>
  <c r="I7074" i="8"/>
  <c r="H7074" i="8"/>
  <c r="G7074" i="8"/>
  <c r="F7074" i="8"/>
  <c r="E7074" i="8"/>
  <c r="K7073" i="8"/>
  <c r="L7073" i="8" s="1"/>
  <c r="J7073" i="8"/>
  <c r="H7073" i="8"/>
  <c r="G7073" i="8"/>
  <c r="I7073" i="8" s="1"/>
  <c r="F7073" i="8"/>
  <c r="E7073" i="8"/>
  <c r="K7072" i="8"/>
  <c r="L7072" i="8" s="1"/>
  <c r="J7072" i="8"/>
  <c r="I7072" i="8"/>
  <c r="H7072" i="8"/>
  <c r="G7072" i="8"/>
  <c r="F7072" i="8"/>
  <c r="E7072" i="8"/>
  <c r="J7071" i="8"/>
  <c r="G7071" i="8"/>
  <c r="I7071" i="8" s="1"/>
  <c r="F7071" i="8"/>
  <c r="E7071" i="8"/>
  <c r="H7071" i="8" s="1"/>
  <c r="K7070" i="8"/>
  <c r="L7070" i="8" s="1"/>
  <c r="J7070" i="8"/>
  <c r="I7070" i="8"/>
  <c r="H7070" i="8"/>
  <c r="G7070" i="8"/>
  <c r="F7070" i="8"/>
  <c r="E7070" i="8"/>
  <c r="K7069" i="8"/>
  <c r="L7069" i="8" s="1"/>
  <c r="J7069" i="8"/>
  <c r="I7069" i="8"/>
  <c r="G7069" i="8"/>
  <c r="F7069" i="8"/>
  <c r="E7069" i="8"/>
  <c r="H7069" i="8" s="1"/>
  <c r="K7068" i="8"/>
  <c r="L7068" i="8" s="1"/>
  <c r="J7068" i="8"/>
  <c r="I7068" i="8"/>
  <c r="G7068" i="8"/>
  <c r="F7068" i="8"/>
  <c r="E7068" i="8"/>
  <c r="H7068" i="8" s="1"/>
  <c r="K7067" i="8"/>
  <c r="L7067" i="8" s="1"/>
  <c r="J7067" i="8"/>
  <c r="I7067" i="8"/>
  <c r="H7067" i="8"/>
  <c r="G7067" i="8"/>
  <c r="F7067" i="8"/>
  <c r="E7067" i="8"/>
  <c r="K7066" i="8"/>
  <c r="L7066" i="8" s="1"/>
  <c r="J7066" i="8"/>
  <c r="I7066" i="8"/>
  <c r="G7066" i="8"/>
  <c r="F7066" i="8"/>
  <c r="E7066" i="8"/>
  <c r="H7066" i="8" s="1"/>
  <c r="L7065" i="8"/>
  <c r="K7065" i="8"/>
  <c r="J7065" i="8"/>
  <c r="I7065" i="8"/>
  <c r="G7065" i="8"/>
  <c r="F7065" i="8"/>
  <c r="E7065" i="8"/>
  <c r="H7065" i="8" s="1"/>
  <c r="K7064" i="8"/>
  <c r="L7064" i="8" s="1"/>
  <c r="J7064" i="8"/>
  <c r="I7064" i="8"/>
  <c r="H7064" i="8"/>
  <c r="G7064" i="8"/>
  <c r="F7064" i="8"/>
  <c r="E7064" i="8"/>
  <c r="K7063" i="8"/>
  <c r="L7063" i="8" s="1"/>
  <c r="J7063" i="8"/>
  <c r="I7063" i="8"/>
  <c r="G7063" i="8"/>
  <c r="F7063" i="8"/>
  <c r="E7063" i="8"/>
  <c r="H7063" i="8" s="1"/>
  <c r="K7062" i="8"/>
  <c r="L7062" i="8" s="1"/>
  <c r="J7062" i="8"/>
  <c r="I7062" i="8"/>
  <c r="G7062" i="8"/>
  <c r="F7062" i="8"/>
  <c r="E7062" i="8"/>
  <c r="H7062" i="8" s="1"/>
  <c r="K7061" i="8"/>
  <c r="L7061" i="8" s="1"/>
  <c r="J7061" i="8"/>
  <c r="I7061" i="8"/>
  <c r="H7061" i="8"/>
  <c r="G7061" i="8"/>
  <c r="F7061" i="8"/>
  <c r="E7061" i="8"/>
  <c r="K7060" i="8"/>
  <c r="L7060" i="8" s="1"/>
  <c r="J7060" i="8"/>
  <c r="I7060" i="8"/>
  <c r="G7060" i="8"/>
  <c r="F7060" i="8"/>
  <c r="E7060" i="8"/>
  <c r="H7060" i="8" s="1"/>
  <c r="K7059" i="8"/>
  <c r="L7059" i="8" s="1"/>
  <c r="J7059" i="8"/>
  <c r="I7059" i="8"/>
  <c r="G7059" i="8"/>
  <c r="F7059" i="8"/>
  <c r="E7059" i="8"/>
  <c r="H7059" i="8" s="1"/>
  <c r="K7058" i="8"/>
  <c r="L7058" i="8" s="1"/>
  <c r="J7058" i="8"/>
  <c r="I7058" i="8"/>
  <c r="H7058" i="8"/>
  <c r="G7058" i="8"/>
  <c r="F7058" i="8"/>
  <c r="E7058" i="8"/>
  <c r="K7057" i="8"/>
  <c r="L7057" i="8" s="1"/>
  <c r="J7057" i="8"/>
  <c r="I7057" i="8"/>
  <c r="G7057" i="8"/>
  <c r="F7057" i="8"/>
  <c r="E7057" i="8"/>
  <c r="H7057" i="8" s="1"/>
  <c r="L7056" i="8"/>
  <c r="K7056" i="8"/>
  <c r="J7056" i="8"/>
  <c r="I7056" i="8"/>
  <c r="G7056" i="8"/>
  <c r="F7056" i="8"/>
  <c r="E7056" i="8"/>
  <c r="H7056" i="8" s="1"/>
  <c r="K7055" i="8"/>
  <c r="L7055" i="8" s="1"/>
  <c r="J7055" i="8"/>
  <c r="H7055" i="8"/>
  <c r="G7055" i="8"/>
  <c r="I7055" i="8" s="1"/>
  <c r="F7055" i="8"/>
  <c r="E7055" i="8"/>
  <c r="K7054" i="8"/>
  <c r="L7054" i="8" s="1"/>
  <c r="J7054" i="8"/>
  <c r="I7054" i="8"/>
  <c r="G7054" i="8"/>
  <c r="F7054" i="8"/>
  <c r="E7054" i="8"/>
  <c r="H7054" i="8" s="1"/>
  <c r="K7053" i="8"/>
  <c r="L7053" i="8" s="1"/>
  <c r="J7053" i="8"/>
  <c r="I7053" i="8"/>
  <c r="G7053" i="8"/>
  <c r="F7053" i="8"/>
  <c r="E7053" i="8"/>
  <c r="H7053" i="8" s="1"/>
  <c r="K7052" i="8"/>
  <c r="L7052" i="8" s="1"/>
  <c r="J7052" i="8"/>
  <c r="I7052" i="8"/>
  <c r="H7052" i="8"/>
  <c r="G7052" i="8"/>
  <c r="F7052" i="8"/>
  <c r="E7052" i="8"/>
  <c r="K7051" i="8"/>
  <c r="L7051" i="8" s="1"/>
  <c r="J7051" i="8"/>
  <c r="I7051" i="8"/>
  <c r="G7051" i="8"/>
  <c r="F7051" i="8"/>
  <c r="E7051" i="8"/>
  <c r="H7051" i="8" s="1"/>
  <c r="K7050" i="8"/>
  <c r="L7050" i="8" s="1"/>
  <c r="J7050" i="8"/>
  <c r="I7050" i="8"/>
  <c r="G7050" i="8"/>
  <c r="F7050" i="8"/>
  <c r="E7050" i="8"/>
  <c r="H7050" i="8" s="1"/>
  <c r="K7049" i="8"/>
  <c r="L7049" i="8" s="1"/>
  <c r="J7049" i="8"/>
  <c r="I7049" i="8"/>
  <c r="H7049" i="8"/>
  <c r="G7049" i="8"/>
  <c r="F7049" i="8"/>
  <c r="E7049" i="8"/>
  <c r="K7048" i="8"/>
  <c r="L7048" i="8" s="1"/>
  <c r="J7048" i="8"/>
  <c r="I7048" i="8"/>
  <c r="G7048" i="8"/>
  <c r="F7048" i="8"/>
  <c r="E7048" i="8"/>
  <c r="H7048" i="8" s="1"/>
  <c r="L7047" i="8"/>
  <c r="K7047" i="8"/>
  <c r="J7047" i="8"/>
  <c r="I7047" i="8"/>
  <c r="G7047" i="8"/>
  <c r="F7047" i="8"/>
  <c r="E7047" i="8"/>
  <c r="H7047" i="8" s="1"/>
  <c r="K7046" i="8"/>
  <c r="L7046" i="8" s="1"/>
  <c r="J7046" i="8"/>
  <c r="I7046" i="8"/>
  <c r="H7046" i="8"/>
  <c r="G7046" i="8"/>
  <c r="F7046" i="8"/>
  <c r="E7046" i="8"/>
  <c r="K7045" i="8"/>
  <c r="L7045" i="8" s="1"/>
  <c r="J7045" i="8"/>
  <c r="I7045" i="8"/>
  <c r="G7045" i="8"/>
  <c r="F7045" i="8"/>
  <c r="E7045" i="8"/>
  <c r="H7045" i="8" s="1"/>
  <c r="K7044" i="8"/>
  <c r="L7044" i="8" s="1"/>
  <c r="J7044" i="8"/>
  <c r="I7044" i="8"/>
  <c r="G7044" i="8"/>
  <c r="F7044" i="8"/>
  <c r="E7044" i="8"/>
  <c r="H7044" i="8" s="1"/>
  <c r="K7043" i="8"/>
  <c r="L7043" i="8" s="1"/>
  <c r="J7043" i="8"/>
  <c r="I7043" i="8"/>
  <c r="H7043" i="8"/>
  <c r="G7043" i="8"/>
  <c r="F7043" i="8"/>
  <c r="E7043" i="8"/>
  <c r="K7042" i="8"/>
  <c r="L7042" i="8" s="1"/>
  <c r="J7042" i="8"/>
  <c r="I7042" i="8"/>
  <c r="G7042" i="8"/>
  <c r="F7042" i="8"/>
  <c r="E7042" i="8"/>
  <c r="H7042" i="8" s="1"/>
  <c r="K7041" i="8"/>
  <c r="L7041" i="8" s="1"/>
  <c r="J7041" i="8"/>
  <c r="I7041" i="8"/>
  <c r="G7041" i="8"/>
  <c r="F7041" i="8"/>
  <c r="E7041" i="8"/>
  <c r="H7041" i="8" s="1"/>
  <c r="K7040" i="8"/>
  <c r="L7040" i="8" s="1"/>
  <c r="J7040" i="8"/>
  <c r="I7040" i="8"/>
  <c r="H7040" i="8"/>
  <c r="G7040" i="8"/>
  <c r="F7040" i="8"/>
  <c r="E7040" i="8"/>
  <c r="K7039" i="8"/>
  <c r="L7039" i="8" s="1"/>
  <c r="J7039" i="8"/>
  <c r="I7039" i="8"/>
  <c r="G7039" i="8"/>
  <c r="F7039" i="8"/>
  <c r="E7039" i="8"/>
  <c r="H7039" i="8" s="1"/>
  <c r="L7038" i="8"/>
  <c r="K7038" i="8"/>
  <c r="J7038" i="8"/>
  <c r="I7038" i="8"/>
  <c r="G7038" i="8"/>
  <c r="F7038" i="8"/>
  <c r="E7038" i="8"/>
  <c r="H7038" i="8" s="1"/>
  <c r="K7037" i="8"/>
  <c r="L7037" i="8" s="1"/>
  <c r="J7037" i="8"/>
  <c r="I7037" i="8"/>
  <c r="H7037" i="8"/>
  <c r="G7037" i="8"/>
  <c r="F7037" i="8"/>
  <c r="E7037" i="8"/>
  <c r="K7036" i="8"/>
  <c r="L7036" i="8" s="1"/>
  <c r="J7036" i="8"/>
  <c r="I7036" i="8"/>
  <c r="G7036" i="8"/>
  <c r="F7036" i="8"/>
  <c r="E7036" i="8"/>
  <c r="H7036" i="8" s="1"/>
  <c r="K7035" i="8"/>
  <c r="L7035" i="8" s="1"/>
  <c r="J7035" i="8"/>
  <c r="I7035" i="8"/>
  <c r="G7035" i="8"/>
  <c r="F7035" i="8"/>
  <c r="E7035" i="8"/>
  <c r="H7035" i="8" s="1"/>
  <c r="K7034" i="8"/>
  <c r="L7034" i="8" s="1"/>
  <c r="J7034" i="8"/>
  <c r="I7034" i="8"/>
  <c r="H7034" i="8"/>
  <c r="G7034" i="8"/>
  <c r="F7034" i="8"/>
  <c r="E7034" i="8"/>
  <c r="K7033" i="8"/>
  <c r="L7033" i="8" s="1"/>
  <c r="J7033" i="8"/>
  <c r="I7033" i="8"/>
  <c r="G7033" i="8"/>
  <c r="F7033" i="8"/>
  <c r="E7033" i="8"/>
  <c r="H7033" i="8" s="1"/>
  <c r="K7032" i="8"/>
  <c r="L7032" i="8" s="1"/>
  <c r="J7032" i="8"/>
  <c r="I7032" i="8"/>
  <c r="G7032" i="8"/>
  <c r="F7032" i="8"/>
  <c r="E7032" i="8"/>
  <c r="H7032" i="8" s="1"/>
  <c r="K7031" i="8"/>
  <c r="L7031" i="8" s="1"/>
  <c r="J7031" i="8"/>
  <c r="I7031" i="8"/>
  <c r="H7031" i="8"/>
  <c r="G7031" i="8"/>
  <c r="F7031" i="8"/>
  <c r="E7031" i="8"/>
  <c r="K7030" i="8"/>
  <c r="L7030" i="8" s="1"/>
  <c r="J7030" i="8"/>
  <c r="I7030" i="8"/>
  <c r="G7030" i="8"/>
  <c r="F7030" i="8"/>
  <c r="E7030" i="8"/>
  <c r="H7030" i="8" s="1"/>
  <c r="L7029" i="8"/>
  <c r="K7029" i="8"/>
  <c r="J7029" i="8"/>
  <c r="I7029" i="8"/>
  <c r="G7029" i="8"/>
  <c r="F7029" i="8"/>
  <c r="E7029" i="8"/>
  <c r="H7029" i="8" s="1"/>
  <c r="K7028" i="8"/>
  <c r="L7028" i="8" s="1"/>
  <c r="J7028" i="8"/>
  <c r="H7028" i="8"/>
  <c r="G7028" i="8"/>
  <c r="I7028" i="8" s="1"/>
  <c r="F7028" i="8"/>
  <c r="E7028" i="8"/>
  <c r="J7027" i="8"/>
  <c r="G7027" i="8"/>
  <c r="K7027" i="8" s="1"/>
  <c r="L7027" i="8" s="1"/>
  <c r="F7027" i="8"/>
  <c r="E7027" i="8"/>
  <c r="H7027" i="8" s="1"/>
  <c r="K7026" i="8"/>
  <c r="L7026" i="8" s="1"/>
  <c r="J7026" i="8"/>
  <c r="H7026" i="8"/>
  <c r="G7026" i="8"/>
  <c r="I7026" i="8" s="1"/>
  <c r="F7026" i="8"/>
  <c r="E7026" i="8"/>
  <c r="L7025" i="8"/>
  <c r="K7025" i="8"/>
  <c r="J7025" i="8"/>
  <c r="I7025" i="8"/>
  <c r="H7025" i="8"/>
  <c r="G7025" i="8"/>
  <c r="F7025" i="8"/>
  <c r="E7025" i="8"/>
  <c r="L7024" i="8"/>
  <c r="K7024" i="8"/>
  <c r="J7024" i="8"/>
  <c r="I7024" i="8"/>
  <c r="G7024" i="8"/>
  <c r="F7024" i="8"/>
  <c r="E7024" i="8"/>
  <c r="H7024" i="8" s="1"/>
  <c r="L7023" i="8"/>
  <c r="K7023" i="8"/>
  <c r="J7023" i="8"/>
  <c r="I7023" i="8"/>
  <c r="H7023" i="8"/>
  <c r="G7023" i="8"/>
  <c r="F7023" i="8"/>
  <c r="E7023" i="8"/>
  <c r="L7022" i="8"/>
  <c r="K7022" i="8"/>
  <c r="J7022" i="8"/>
  <c r="I7022" i="8"/>
  <c r="H7022" i="8"/>
  <c r="G7022" i="8"/>
  <c r="F7022" i="8"/>
  <c r="E7022" i="8"/>
  <c r="L7021" i="8"/>
  <c r="K7021" i="8"/>
  <c r="J7021" i="8"/>
  <c r="I7021" i="8"/>
  <c r="G7021" i="8"/>
  <c r="F7021" i="8"/>
  <c r="E7021" i="8"/>
  <c r="H7021" i="8" s="1"/>
  <c r="L7020" i="8"/>
  <c r="K7020" i="8"/>
  <c r="J7020" i="8"/>
  <c r="I7020" i="8"/>
  <c r="H7020" i="8"/>
  <c r="G7020" i="8"/>
  <c r="F7020" i="8"/>
  <c r="E7020" i="8"/>
  <c r="L7019" i="8"/>
  <c r="K7019" i="8"/>
  <c r="J7019" i="8"/>
  <c r="I7019" i="8"/>
  <c r="H7019" i="8"/>
  <c r="G7019" i="8"/>
  <c r="F7019" i="8"/>
  <c r="E7019" i="8"/>
  <c r="K7018" i="8"/>
  <c r="L7018" i="8" s="1"/>
  <c r="J7018" i="8"/>
  <c r="I7018" i="8"/>
  <c r="G7018" i="8"/>
  <c r="F7018" i="8"/>
  <c r="E7018" i="8"/>
  <c r="H7018" i="8" s="1"/>
  <c r="L7017" i="8"/>
  <c r="K7017" i="8"/>
  <c r="J7017" i="8"/>
  <c r="I7017" i="8"/>
  <c r="H7017" i="8"/>
  <c r="G7017" i="8"/>
  <c r="F7017" i="8"/>
  <c r="E7017" i="8"/>
  <c r="J7016" i="8"/>
  <c r="H7016" i="8"/>
  <c r="G7016" i="8"/>
  <c r="K7016" i="8" s="1"/>
  <c r="L7016" i="8" s="1"/>
  <c r="F7016" i="8"/>
  <c r="E7016" i="8"/>
  <c r="K7015" i="8"/>
  <c r="L7015" i="8" s="1"/>
  <c r="J7015" i="8"/>
  <c r="G7015" i="8"/>
  <c r="I7015" i="8" s="1"/>
  <c r="F7015" i="8"/>
  <c r="E7015" i="8"/>
  <c r="H7015" i="8" s="1"/>
  <c r="L7014" i="8"/>
  <c r="K7014" i="8"/>
  <c r="J7014" i="8"/>
  <c r="I7014" i="8"/>
  <c r="G7014" i="8"/>
  <c r="F7014" i="8"/>
  <c r="E7014" i="8"/>
  <c r="H7014" i="8" s="1"/>
  <c r="J7013" i="8"/>
  <c r="H7013" i="8"/>
  <c r="G7013" i="8"/>
  <c r="K7013" i="8" s="1"/>
  <c r="L7013" i="8" s="1"/>
  <c r="F7013" i="8"/>
  <c r="E7013" i="8"/>
  <c r="K7012" i="8"/>
  <c r="L7012" i="8" s="1"/>
  <c r="J7012" i="8"/>
  <c r="I7012" i="8"/>
  <c r="G7012" i="8"/>
  <c r="F7012" i="8"/>
  <c r="E7012" i="8"/>
  <c r="H7012" i="8" s="1"/>
  <c r="L7011" i="8"/>
  <c r="K7011" i="8"/>
  <c r="J7011" i="8"/>
  <c r="I7011" i="8"/>
  <c r="G7011" i="8"/>
  <c r="F7011" i="8"/>
  <c r="E7011" i="8"/>
  <c r="H7011" i="8" s="1"/>
  <c r="J7010" i="8"/>
  <c r="H7010" i="8"/>
  <c r="G7010" i="8"/>
  <c r="K7010" i="8" s="1"/>
  <c r="L7010" i="8" s="1"/>
  <c r="F7010" i="8"/>
  <c r="E7010" i="8"/>
  <c r="K7009" i="8"/>
  <c r="L7009" i="8" s="1"/>
  <c r="J7009" i="8"/>
  <c r="G7009" i="8"/>
  <c r="I7009" i="8" s="1"/>
  <c r="F7009" i="8"/>
  <c r="E7009" i="8"/>
  <c r="H7009" i="8" s="1"/>
  <c r="L7008" i="8"/>
  <c r="K7008" i="8"/>
  <c r="J7008" i="8"/>
  <c r="I7008" i="8"/>
  <c r="G7008" i="8"/>
  <c r="F7008" i="8"/>
  <c r="E7008" i="8"/>
  <c r="H7008" i="8" s="1"/>
  <c r="K7007" i="8"/>
  <c r="L7007" i="8" s="1"/>
  <c r="J7007" i="8"/>
  <c r="I7007" i="8"/>
  <c r="H7007" i="8"/>
  <c r="G7007" i="8"/>
  <c r="F7007" i="8"/>
  <c r="E7007" i="8"/>
  <c r="K7006" i="8"/>
  <c r="L7006" i="8" s="1"/>
  <c r="J7006" i="8"/>
  <c r="G7006" i="8"/>
  <c r="I7006" i="8" s="1"/>
  <c r="F7006" i="8"/>
  <c r="E7006" i="8"/>
  <c r="H7006" i="8" s="1"/>
  <c r="L7005" i="8"/>
  <c r="K7005" i="8"/>
  <c r="J7005" i="8"/>
  <c r="G7005" i="8"/>
  <c r="I7005" i="8" s="1"/>
  <c r="F7005" i="8"/>
  <c r="E7005" i="8"/>
  <c r="H7005" i="8" s="1"/>
  <c r="K7004" i="8"/>
  <c r="L7004" i="8" s="1"/>
  <c r="J7004" i="8"/>
  <c r="I7004" i="8"/>
  <c r="H7004" i="8"/>
  <c r="G7004" i="8"/>
  <c r="F7004" i="8"/>
  <c r="E7004" i="8"/>
  <c r="L7003" i="8"/>
  <c r="K7003" i="8"/>
  <c r="J7003" i="8"/>
  <c r="I7003" i="8"/>
  <c r="G7003" i="8"/>
  <c r="F7003" i="8"/>
  <c r="E7003" i="8"/>
  <c r="H7003" i="8" s="1"/>
  <c r="K7002" i="8"/>
  <c r="L7002" i="8" s="1"/>
  <c r="J7002" i="8"/>
  <c r="G7002" i="8"/>
  <c r="I7002" i="8" s="1"/>
  <c r="F7002" i="8"/>
  <c r="E7002" i="8"/>
  <c r="H7002" i="8" s="1"/>
  <c r="J7001" i="8"/>
  <c r="I7001" i="8"/>
  <c r="H7001" i="8"/>
  <c r="G7001" i="8"/>
  <c r="K7001" i="8" s="1"/>
  <c r="L7001" i="8" s="1"/>
  <c r="F7001" i="8"/>
  <c r="E7001" i="8"/>
  <c r="K7000" i="8"/>
  <c r="L7000" i="8" s="1"/>
  <c r="J7000" i="8"/>
  <c r="I7000" i="8"/>
  <c r="G7000" i="8"/>
  <c r="F7000" i="8"/>
  <c r="E7000" i="8"/>
  <c r="H7000" i="8" s="1"/>
  <c r="K6999" i="8"/>
  <c r="L6999" i="8" s="1"/>
  <c r="J6999" i="8"/>
  <c r="I6999" i="8"/>
  <c r="G6999" i="8"/>
  <c r="F6999" i="8"/>
  <c r="E6999" i="8"/>
  <c r="H6999" i="8" s="1"/>
  <c r="J6998" i="8"/>
  <c r="I6998" i="8"/>
  <c r="H6998" i="8"/>
  <c r="G6998" i="8"/>
  <c r="K6998" i="8" s="1"/>
  <c r="L6998" i="8" s="1"/>
  <c r="F6998" i="8"/>
  <c r="E6998" i="8"/>
  <c r="K6997" i="8"/>
  <c r="L6997" i="8" s="1"/>
  <c r="J6997" i="8"/>
  <c r="I6997" i="8"/>
  <c r="G6997" i="8"/>
  <c r="F6997" i="8"/>
  <c r="E6997" i="8"/>
  <c r="H6997" i="8" s="1"/>
  <c r="K6996" i="8"/>
  <c r="L6996" i="8" s="1"/>
  <c r="J6996" i="8"/>
  <c r="I6996" i="8"/>
  <c r="G6996" i="8"/>
  <c r="F6996" i="8"/>
  <c r="E6996" i="8"/>
  <c r="H6996" i="8" s="1"/>
  <c r="L6995" i="8"/>
  <c r="K6995" i="8"/>
  <c r="J6995" i="8"/>
  <c r="I6995" i="8"/>
  <c r="H6995" i="8"/>
  <c r="G6995" i="8"/>
  <c r="F6995" i="8"/>
  <c r="E6995" i="8"/>
  <c r="K6994" i="8"/>
  <c r="L6994" i="8" s="1"/>
  <c r="J6994" i="8"/>
  <c r="I6994" i="8"/>
  <c r="G6994" i="8"/>
  <c r="F6994" i="8"/>
  <c r="E6994" i="8"/>
  <c r="H6994" i="8" s="1"/>
  <c r="K6993" i="8"/>
  <c r="L6993" i="8" s="1"/>
  <c r="J6993" i="8"/>
  <c r="H6993" i="8"/>
  <c r="G6993" i="8"/>
  <c r="I6993" i="8" s="1"/>
  <c r="F6993" i="8"/>
  <c r="E6993" i="8"/>
  <c r="L6992" i="8"/>
  <c r="K6992" i="8"/>
  <c r="J6992" i="8"/>
  <c r="I6992" i="8"/>
  <c r="H6992" i="8"/>
  <c r="G6992" i="8"/>
  <c r="F6992" i="8"/>
  <c r="E6992" i="8"/>
  <c r="L6991" i="8"/>
  <c r="K6991" i="8"/>
  <c r="J6991" i="8"/>
  <c r="I6991" i="8"/>
  <c r="H6991" i="8"/>
  <c r="G6991" i="8"/>
  <c r="F6991" i="8"/>
  <c r="E6991" i="8"/>
  <c r="L6990" i="8"/>
  <c r="K6990" i="8"/>
  <c r="J6990" i="8"/>
  <c r="I6990" i="8"/>
  <c r="H6990" i="8"/>
  <c r="G6990" i="8"/>
  <c r="F6990" i="8"/>
  <c r="E6990" i="8"/>
  <c r="L6989" i="8"/>
  <c r="K6989" i="8"/>
  <c r="J6989" i="8"/>
  <c r="I6989" i="8"/>
  <c r="H6989" i="8"/>
  <c r="G6989" i="8"/>
  <c r="F6989" i="8"/>
  <c r="E6989" i="8"/>
  <c r="L6988" i="8"/>
  <c r="K6988" i="8"/>
  <c r="J6988" i="8"/>
  <c r="I6988" i="8"/>
  <c r="H6988" i="8"/>
  <c r="G6988" i="8"/>
  <c r="F6988" i="8"/>
  <c r="E6988" i="8"/>
  <c r="L6987" i="8"/>
  <c r="K6987" i="8"/>
  <c r="J6987" i="8"/>
  <c r="I6987" i="8"/>
  <c r="H6987" i="8"/>
  <c r="G6987" i="8"/>
  <c r="F6987" i="8"/>
  <c r="E6987" i="8"/>
  <c r="K6986" i="8"/>
  <c r="L6986" i="8" s="1"/>
  <c r="J6986" i="8"/>
  <c r="I6986" i="8"/>
  <c r="H6986" i="8"/>
  <c r="G6986" i="8"/>
  <c r="F6986" i="8"/>
  <c r="E6986" i="8"/>
  <c r="L6985" i="8"/>
  <c r="K6985" i="8"/>
  <c r="J6985" i="8"/>
  <c r="I6985" i="8"/>
  <c r="H6985" i="8"/>
  <c r="G6985" i="8"/>
  <c r="F6985" i="8"/>
  <c r="E6985" i="8"/>
  <c r="L6984" i="8"/>
  <c r="K6984" i="8"/>
  <c r="J6984" i="8"/>
  <c r="I6984" i="8"/>
  <c r="H6984" i="8"/>
  <c r="G6984" i="8"/>
  <c r="F6984" i="8"/>
  <c r="E6984" i="8"/>
  <c r="K6983" i="8"/>
  <c r="L6983" i="8" s="1"/>
  <c r="J6983" i="8"/>
  <c r="I6983" i="8"/>
  <c r="H6983" i="8"/>
  <c r="G6983" i="8"/>
  <c r="F6983" i="8"/>
  <c r="E6983" i="8"/>
  <c r="J6982" i="8"/>
  <c r="H6982" i="8"/>
  <c r="G6982" i="8"/>
  <c r="K6982" i="8" s="1"/>
  <c r="L6982" i="8" s="1"/>
  <c r="F6982" i="8"/>
  <c r="E6982" i="8"/>
  <c r="J6981" i="8"/>
  <c r="H6981" i="8"/>
  <c r="G6981" i="8"/>
  <c r="I6981" i="8" s="1"/>
  <c r="F6981" i="8"/>
  <c r="E6981" i="8"/>
  <c r="K6980" i="8"/>
  <c r="L6980" i="8" s="1"/>
  <c r="J6980" i="8"/>
  <c r="I6980" i="8"/>
  <c r="H6980" i="8"/>
  <c r="G6980" i="8"/>
  <c r="F6980" i="8"/>
  <c r="E6980" i="8"/>
  <c r="L6979" i="8"/>
  <c r="K6979" i="8"/>
  <c r="J6979" i="8"/>
  <c r="I6979" i="8"/>
  <c r="G6979" i="8"/>
  <c r="F6979" i="8"/>
  <c r="E6979" i="8"/>
  <c r="H6979" i="8" s="1"/>
  <c r="K6978" i="8"/>
  <c r="L6978" i="8" s="1"/>
  <c r="J6978" i="8"/>
  <c r="I6978" i="8"/>
  <c r="H6978" i="8"/>
  <c r="G6978" i="8"/>
  <c r="F6978" i="8"/>
  <c r="E6978" i="8"/>
  <c r="K6977" i="8"/>
  <c r="L6977" i="8" s="1"/>
  <c r="J6977" i="8"/>
  <c r="I6977" i="8"/>
  <c r="H6977" i="8"/>
  <c r="G6977" i="8"/>
  <c r="F6977" i="8"/>
  <c r="E6977" i="8"/>
  <c r="L6976" i="8"/>
  <c r="K6976" i="8"/>
  <c r="J6976" i="8"/>
  <c r="I6976" i="8"/>
  <c r="G6976" i="8"/>
  <c r="F6976" i="8"/>
  <c r="E6976" i="8"/>
  <c r="H6976" i="8" s="1"/>
  <c r="K6975" i="8"/>
  <c r="L6975" i="8" s="1"/>
  <c r="J6975" i="8"/>
  <c r="I6975" i="8"/>
  <c r="H6975" i="8"/>
  <c r="G6975" i="8"/>
  <c r="F6975" i="8"/>
  <c r="E6975" i="8"/>
  <c r="K6974" i="8"/>
  <c r="L6974" i="8" s="1"/>
  <c r="J6974" i="8"/>
  <c r="I6974" i="8"/>
  <c r="H6974" i="8"/>
  <c r="G6974" i="8"/>
  <c r="F6974" i="8"/>
  <c r="E6974" i="8"/>
  <c r="L6973" i="8"/>
  <c r="K6973" i="8"/>
  <c r="J6973" i="8"/>
  <c r="I6973" i="8"/>
  <c r="G6973" i="8"/>
  <c r="F6973" i="8"/>
  <c r="E6973" i="8"/>
  <c r="H6973" i="8" s="1"/>
  <c r="K6972" i="8"/>
  <c r="L6972" i="8" s="1"/>
  <c r="J6972" i="8"/>
  <c r="I6972" i="8"/>
  <c r="H6972" i="8"/>
  <c r="G6972" i="8"/>
  <c r="F6972" i="8"/>
  <c r="E6972" i="8"/>
  <c r="J6971" i="8"/>
  <c r="H6971" i="8"/>
  <c r="G6971" i="8"/>
  <c r="K6971" i="8" s="1"/>
  <c r="L6971" i="8" s="1"/>
  <c r="F6971" i="8"/>
  <c r="E6971" i="8"/>
  <c r="L6970" i="8"/>
  <c r="K6970" i="8"/>
  <c r="J6970" i="8"/>
  <c r="I6970" i="8"/>
  <c r="G6970" i="8"/>
  <c r="F6970" i="8"/>
  <c r="E6970" i="8"/>
  <c r="H6970" i="8" s="1"/>
  <c r="J6969" i="8"/>
  <c r="G6969" i="8"/>
  <c r="I6969" i="8" s="1"/>
  <c r="F6969" i="8"/>
  <c r="E6969" i="8"/>
  <c r="H6969" i="8" s="1"/>
  <c r="J6968" i="8"/>
  <c r="I6968" i="8"/>
  <c r="H6968" i="8"/>
  <c r="G6968" i="8"/>
  <c r="K6968" i="8" s="1"/>
  <c r="L6968" i="8" s="1"/>
  <c r="F6968" i="8"/>
  <c r="E6968" i="8"/>
  <c r="K6967" i="8"/>
  <c r="L6967" i="8" s="1"/>
  <c r="J6967" i="8"/>
  <c r="I6967" i="8"/>
  <c r="G6967" i="8"/>
  <c r="F6967" i="8"/>
  <c r="E6967" i="8"/>
  <c r="H6967" i="8" s="1"/>
  <c r="K6966" i="8"/>
  <c r="L6966" i="8" s="1"/>
  <c r="J6966" i="8"/>
  <c r="I6966" i="8"/>
  <c r="G6966" i="8"/>
  <c r="F6966" i="8"/>
  <c r="E6966" i="8"/>
  <c r="H6966" i="8" s="1"/>
  <c r="J6965" i="8"/>
  <c r="I6965" i="8"/>
  <c r="H6965" i="8"/>
  <c r="G6965" i="8"/>
  <c r="K6965" i="8" s="1"/>
  <c r="L6965" i="8" s="1"/>
  <c r="F6965" i="8"/>
  <c r="E6965" i="8"/>
  <c r="K6964" i="8"/>
  <c r="L6964" i="8" s="1"/>
  <c r="J6964" i="8"/>
  <c r="I6964" i="8"/>
  <c r="G6964" i="8"/>
  <c r="F6964" i="8"/>
  <c r="E6964" i="8"/>
  <c r="H6964" i="8" s="1"/>
  <c r="K6963" i="8"/>
  <c r="L6963" i="8" s="1"/>
  <c r="J6963" i="8"/>
  <c r="I6963" i="8"/>
  <c r="G6963" i="8"/>
  <c r="F6963" i="8"/>
  <c r="E6963" i="8"/>
  <c r="H6963" i="8" s="1"/>
  <c r="L6962" i="8"/>
  <c r="K6962" i="8"/>
  <c r="J6962" i="8"/>
  <c r="I6962" i="8"/>
  <c r="H6962" i="8"/>
  <c r="G6962" i="8"/>
  <c r="F6962" i="8"/>
  <c r="E6962" i="8"/>
  <c r="K6961" i="8"/>
  <c r="L6961" i="8" s="1"/>
  <c r="J6961" i="8"/>
  <c r="I6961" i="8"/>
  <c r="G6961" i="8"/>
  <c r="F6961" i="8"/>
  <c r="E6961" i="8"/>
  <c r="H6961" i="8" s="1"/>
  <c r="K6960" i="8"/>
  <c r="L6960" i="8" s="1"/>
  <c r="J6960" i="8"/>
  <c r="I6960" i="8"/>
  <c r="G6960" i="8"/>
  <c r="F6960" i="8"/>
  <c r="E6960" i="8"/>
  <c r="H6960" i="8" s="1"/>
  <c r="J6959" i="8"/>
  <c r="I6959" i="8"/>
  <c r="H6959" i="8"/>
  <c r="G6959" i="8"/>
  <c r="K6959" i="8" s="1"/>
  <c r="L6959" i="8" s="1"/>
  <c r="F6959" i="8"/>
  <c r="E6959" i="8"/>
  <c r="K6958" i="8"/>
  <c r="L6958" i="8" s="1"/>
  <c r="J6958" i="8"/>
  <c r="I6958" i="8"/>
  <c r="G6958" i="8"/>
  <c r="F6958" i="8"/>
  <c r="E6958" i="8"/>
  <c r="H6958" i="8" s="1"/>
  <c r="K6957" i="8"/>
  <c r="L6957" i="8" s="1"/>
  <c r="J6957" i="8"/>
  <c r="I6957" i="8"/>
  <c r="G6957" i="8"/>
  <c r="F6957" i="8"/>
  <c r="E6957" i="8"/>
  <c r="H6957" i="8" s="1"/>
  <c r="L6956" i="8"/>
  <c r="K6956" i="8"/>
  <c r="J6956" i="8"/>
  <c r="I6956" i="8"/>
  <c r="H6956" i="8"/>
  <c r="G6956" i="8"/>
  <c r="F6956" i="8"/>
  <c r="E6956" i="8"/>
  <c r="K6955" i="8"/>
  <c r="L6955" i="8" s="1"/>
  <c r="J6955" i="8"/>
  <c r="I6955" i="8"/>
  <c r="G6955" i="8"/>
  <c r="F6955" i="8"/>
  <c r="E6955" i="8"/>
  <c r="H6955" i="8" s="1"/>
  <c r="K6954" i="8"/>
  <c r="L6954" i="8" s="1"/>
  <c r="J6954" i="8"/>
  <c r="I6954" i="8"/>
  <c r="G6954" i="8"/>
  <c r="F6954" i="8"/>
  <c r="E6954" i="8"/>
  <c r="H6954" i="8" s="1"/>
  <c r="L6953" i="8"/>
  <c r="K6953" i="8"/>
  <c r="J6953" i="8"/>
  <c r="I6953" i="8"/>
  <c r="H6953" i="8"/>
  <c r="G6953" i="8"/>
  <c r="F6953" i="8"/>
  <c r="E6953" i="8"/>
  <c r="K6952" i="8"/>
  <c r="L6952" i="8" s="1"/>
  <c r="J6952" i="8"/>
  <c r="I6952" i="8"/>
  <c r="G6952" i="8"/>
  <c r="F6952" i="8"/>
  <c r="E6952" i="8"/>
  <c r="H6952" i="8" s="1"/>
  <c r="K6951" i="8"/>
  <c r="L6951" i="8" s="1"/>
  <c r="J6951" i="8"/>
  <c r="I6951" i="8"/>
  <c r="G6951" i="8"/>
  <c r="F6951" i="8"/>
  <c r="E6951" i="8"/>
  <c r="H6951" i="8" s="1"/>
  <c r="L6950" i="8"/>
  <c r="K6950" i="8"/>
  <c r="J6950" i="8"/>
  <c r="I6950" i="8"/>
  <c r="H6950" i="8"/>
  <c r="G6950" i="8"/>
  <c r="F6950" i="8"/>
  <c r="E6950" i="8"/>
  <c r="K6949" i="8"/>
  <c r="L6949" i="8" s="1"/>
  <c r="J6949" i="8"/>
  <c r="I6949" i="8"/>
  <c r="G6949" i="8"/>
  <c r="F6949" i="8"/>
  <c r="E6949" i="8"/>
  <c r="H6949" i="8" s="1"/>
  <c r="K6948" i="8"/>
  <c r="L6948" i="8" s="1"/>
  <c r="J6948" i="8"/>
  <c r="I6948" i="8"/>
  <c r="G6948" i="8"/>
  <c r="F6948" i="8"/>
  <c r="E6948" i="8"/>
  <c r="H6948" i="8" s="1"/>
  <c r="L6947" i="8"/>
  <c r="K6947" i="8"/>
  <c r="J6947" i="8"/>
  <c r="I6947" i="8"/>
  <c r="H6947" i="8"/>
  <c r="G6947" i="8"/>
  <c r="F6947" i="8"/>
  <c r="E6947" i="8"/>
  <c r="K6946" i="8"/>
  <c r="L6946" i="8" s="1"/>
  <c r="J6946" i="8"/>
  <c r="I6946" i="8"/>
  <c r="G6946" i="8"/>
  <c r="F6946" i="8"/>
  <c r="E6946" i="8"/>
  <c r="H6946" i="8" s="1"/>
  <c r="K6945" i="8"/>
  <c r="L6945" i="8" s="1"/>
  <c r="J6945" i="8"/>
  <c r="I6945" i="8"/>
  <c r="G6945" i="8"/>
  <c r="F6945" i="8"/>
  <c r="E6945" i="8"/>
  <c r="H6945" i="8" s="1"/>
  <c r="L6944" i="8"/>
  <c r="K6944" i="8"/>
  <c r="J6944" i="8"/>
  <c r="I6944" i="8"/>
  <c r="H6944" i="8"/>
  <c r="G6944" i="8"/>
  <c r="F6944" i="8"/>
  <c r="E6944" i="8"/>
  <c r="K6943" i="8"/>
  <c r="L6943" i="8" s="1"/>
  <c r="J6943" i="8"/>
  <c r="I6943" i="8"/>
  <c r="G6943" i="8"/>
  <c r="F6943" i="8"/>
  <c r="E6943" i="8"/>
  <c r="H6943" i="8" s="1"/>
  <c r="K6942" i="8"/>
  <c r="L6942" i="8" s="1"/>
  <c r="J6942" i="8"/>
  <c r="I6942" i="8"/>
  <c r="G6942" i="8"/>
  <c r="F6942" i="8"/>
  <c r="E6942" i="8"/>
  <c r="H6942" i="8" s="1"/>
  <c r="K6941" i="8"/>
  <c r="L6941" i="8" s="1"/>
  <c r="J6941" i="8"/>
  <c r="I6941" i="8"/>
  <c r="H6941" i="8"/>
  <c r="G6941" i="8"/>
  <c r="F6941" i="8"/>
  <c r="E6941" i="8"/>
  <c r="K6940" i="8"/>
  <c r="L6940" i="8" s="1"/>
  <c r="J6940" i="8"/>
  <c r="I6940" i="8"/>
  <c r="G6940" i="8"/>
  <c r="F6940" i="8"/>
  <c r="E6940" i="8"/>
  <c r="H6940" i="8" s="1"/>
  <c r="K6939" i="8"/>
  <c r="L6939" i="8" s="1"/>
  <c r="J6939" i="8"/>
  <c r="I6939" i="8"/>
  <c r="G6939" i="8"/>
  <c r="F6939" i="8"/>
  <c r="E6939" i="8"/>
  <c r="H6939" i="8" s="1"/>
  <c r="K6938" i="8"/>
  <c r="L6938" i="8" s="1"/>
  <c r="J6938" i="8"/>
  <c r="I6938" i="8"/>
  <c r="H6938" i="8"/>
  <c r="G6938" i="8"/>
  <c r="F6938" i="8"/>
  <c r="E6938" i="8"/>
  <c r="K6937" i="8"/>
  <c r="L6937" i="8" s="1"/>
  <c r="J6937" i="8"/>
  <c r="I6937" i="8"/>
  <c r="G6937" i="8"/>
  <c r="F6937" i="8"/>
  <c r="E6937" i="8"/>
  <c r="H6937" i="8" s="1"/>
  <c r="K6936" i="8"/>
  <c r="L6936" i="8" s="1"/>
  <c r="J6936" i="8"/>
  <c r="I6936" i="8"/>
  <c r="G6936" i="8"/>
  <c r="F6936" i="8"/>
  <c r="E6936" i="8"/>
  <c r="H6936" i="8" s="1"/>
  <c r="J6935" i="8"/>
  <c r="H6935" i="8"/>
  <c r="G6935" i="8"/>
  <c r="K6935" i="8" s="1"/>
  <c r="L6935" i="8" s="1"/>
  <c r="F6935" i="8"/>
  <c r="E6935" i="8"/>
  <c r="K6934" i="8"/>
  <c r="L6934" i="8" s="1"/>
  <c r="J6934" i="8"/>
  <c r="I6934" i="8"/>
  <c r="G6934" i="8"/>
  <c r="F6934" i="8"/>
  <c r="E6934" i="8"/>
  <c r="H6934" i="8" s="1"/>
  <c r="K6933" i="8"/>
  <c r="L6933" i="8" s="1"/>
  <c r="J6933" i="8"/>
  <c r="I6933" i="8"/>
  <c r="G6933" i="8"/>
  <c r="F6933" i="8"/>
  <c r="E6933" i="8"/>
  <c r="H6933" i="8" s="1"/>
  <c r="J6932" i="8"/>
  <c r="H6932" i="8"/>
  <c r="G6932" i="8"/>
  <c r="K6932" i="8" s="1"/>
  <c r="L6932" i="8" s="1"/>
  <c r="F6932" i="8"/>
  <c r="E6932" i="8"/>
  <c r="K6931" i="8"/>
  <c r="L6931" i="8" s="1"/>
  <c r="J6931" i="8"/>
  <c r="I6931" i="8"/>
  <c r="G6931" i="8"/>
  <c r="F6931" i="8"/>
  <c r="E6931" i="8"/>
  <c r="H6931" i="8" s="1"/>
  <c r="K6930" i="8"/>
  <c r="L6930" i="8" s="1"/>
  <c r="J6930" i="8"/>
  <c r="G6930" i="8"/>
  <c r="I6930" i="8" s="1"/>
  <c r="F6930" i="8"/>
  <c r="E6930" i="8"/>
  <c r="H6930" i="8" s="1"/>
  <c r="L6929" i="8"/>
  <c r="K6929" i="8"/>
  <c r="J6929" i="8"/>
  <c r="I6929" i="8"/>
  <c r="H6929" i="8"/>
  <c r="G6929" i="8"/>
  <c r="F6929" i="8"/>
  <c r="E6929" i="8"/>
  <c r="K6928" i="8"/>
  <c r="L6928" i="8" s="1"/>
  <c r="J6928" i="8"/>
  <c r="I6928" i="8"/>
  <c r="G6928" i="8"/>
  <c r="F6928" i="8"/>
  <c r="E6928" i="8"/>
  <c r="H6928" i="8" s="1"/>
  <c r="L6927" i="8"/>
  <c r="K6927" i="8"/>
  <c r="J6927" i="8"/>
  <c r="I6927" i="8"/>
  <c r="G6927" i="8"/>
  <c r="F6927" i="8"/>
  <c r="E6927" i="8"/>
  <c r="H6927" i="8" s="1"/>
  <c r="L6926" i="8"/>
  <c r="K6926" i="8"/>
  <c r="J6926" i="8"/>
  <c r="I6926" i="8"/>
  <c r="H6926" i="8"/>
  <c r="G6926" i="8"/>
  <c r="F6926" i="8"/>
  <c r="E6926" i="8"/>
  <c r="K6925" i="8"/>
  <c r="L6925" i="8" s="1"/>
  <c r="J6925" i="8"/>
  <c r="I6925" i="8"/>
  <c r="G6925" i="8"/>
  <c r="F6925" i="8"/>
  <c r="E6925" i="8"/>
  <c r="H6925" i="8" s="1"/>
  <c r="L6924" i="8"/>
  <c r="K6924" i="8"/>
  <c r="J6924" i="8"/>
  <c r="I6924" i="8"/>
  <c r="G6924" i="8"/>
  <c r="F6924" i="8"/>
  <c r="E6924" i="8"/>
  <c r="H6924" i="8" s="1"/>
  <c r="K6923" i="8"/>
  <c r="L6923" i="8" s="1"/>
  <c r="J6923" i="8"/>
  <c r="I6923" i="8"/>
  <c r="H6923" i="8"/>
  <c r="G6923" i="8"/>
  <c r="F6923" i="8"/>
  <c r="E6923" i="8"/>
  <c r="K6922" i="8"/>
  <c r="L6922" i="8" s="1"/>
  <c r="J6922" i="8"/>
  <c r="I6922" i="8"/>
  <c r="G6922" i="8"/>
  <c r="F6922" i="8"/>
  <c r="E6922" i="8"/>
  <c r="H6922" i="8" s="1"/>
  <c r="L6921" i="8"/>
  <c r="K6921" i="8"/>
  <c r="J6921" i="8"/>
  <c r="I6921" i="8"/>
  <c r="G6921" i="8"/>
  <c r="F6921" i="8"/>
  <c r="E6921" i="8"/>
  <c r="H6921" i="8" s="1"/>
  <c r="K6920" i="8"/>
  <c r="L6920" i="8" s="1"/>
  <c r="J6920" i="8"/>
  <c r="I6920" i="8"/>
  <c r="H6920" i="8"/>
  <c r="G6920" i="8"/>
  <c r="F6920" i="8"/>
  <c r="E6920" i="8"/>
  <c r="K6919" i="8"/>
  <c r="L6919" i="8" s="1"/>
  <c r="J6919" i="8"/>
  <c r="I6919" i="8"/>
  <c r="G6919" i="8"/>
  <c r="F6919" i="8"/>
  <c r="E6919" i="8"/>
  <c r="H6919" i="8" s="1"/>
  <c r="J6918" i="8"/>
  <c r="G6918" i="8"/>
  <c r="I6918" i="8" s="1"/>
  <c r="F6918" i="8"/>
  <c r="E6918" i="8"/>
  <c r="H6918" i="8" s="1"/>
  <c r="J6917" i="8"/>
  <c r="I6917" i="8"/>
  <c r="H6917" i="8"/>
  <c r="G6917" i="8"/>
  <c r="K6917" i="8" s="1"/>
  <c r="L6917" i="8" s="1"/>
  <c r="F6917" i="8"/>
  <c r="E6917" i="8"/>
  <c r="J6916" i="8"/>
  <c r="I6916" i="8"/>
  <c r="H6916" i="8"/>
  <c r="G6916" i="8"/>
  <c r="K6916" i="8" s="1"/>
  <c r="L6916" i="8" s="1"/>
  <c r="F6916" i="8"/>
  <c r="E6916" i="8"/>
  <c r="L6915" i="8"/>
  <c r="K6915" i="8"/>
  <c r="J6915" i="8"/>
  <c r="I6915" i="8"/>
  <c r="G6915" i="8"/>
  <c r="F6915" i="8"/>
  <c r="E6915" i="8"/>
  <c r="H6915" i="8" s="1"/>
  <c r="L6914" i="8"/>
  <c r="K6914" i="8"/>
  <c r="J6914" i="8"/>
  <c r="I6914" i="8"/>
  <c r="H6914" i="8"/>
  <c r="G6914" i="8"/>
  <c r="F6914" i="8"/>
  <c r="E6914" i="8"/>
  <c r="L6913" i="8"/>
  <c r="K6913" i="8"/>
  <c r="J6913" i="8"/>
  <c r="I6913" i="8"/>
  <c r="H6913" i="8"/>
  <c r="G6913" i="8"/>
  <c r="F6913" i="8"/>
  <c r="E6913" i="8"/>
  <c r="K6912" i="8"/>
  <c r="L6912" i="8" s="1"/>
  <c r="J6912" i="8"/>
  <c r="I6912" i="8"/>
  <c r="G6912" i="8"/>
  <c r="F6912" i="8"/>
  <c r="E6912" i="8"/>
  <c r="H6912" i="8" s="1"/>
  <c r="J6911" i="8"/>
  <c r="H6911" i="8"/>
  <c r="G6911" i="8"/>
  <c r="K6911" i="8" s="1"/>
  <c r="L6911" i="8" s="1"/>
  <c r="F6911" i="8"/>
  <c r="E6911" i="8"/>
  <c r="L6910" i="8"/>
  <c r="K6910" i="8"/>
  <c r="J6910" i="8"/>
  <c r="I6910" i="8"/>
  <c r="H6910" i="8"/>
  <c r="G6910" i="8"/>
  <c r="F6910" i="8"/>
  <c r="E6910" i="8"/>
  <c r="K6909" i="8"/>
  <c r="L6909" i="8" s="1"/>
  <c r="J6909" i="8"/>
  <c r="I6909" i="8"/>
  <c r="G6909" i="8"/>
  <c r="F6909" i="8"/>
  <c r="E6909" i="8"/>
  <c r="H6909" i="8" s="1"/>
  <c r="L6908" i="8"/>
  <c r="K6908" i="8"/>
  <c r="J6908" i="8"/>
  <c r="I6908" i="8"/>
  <c r="H6908" i="8"/>
  <c r="G6908" i="8"/>
  <c r="F6908" i="8"/>
  <c r="E6908" i="8"/>
  <c r="L6907" i="8"/>
  <c r="K6907" i="8"/>
  <c r="J6907" i="8"/>
  <c r="I6907" i="8"/>
  <c r="H6907" i="8"/>
  <c r="G6907" i="8"/>
  <c r="F6907" i="8"/>
  <c r="E6907" i="8"/>
  <c r="K6906" i="8"/>
  <c r="L6906" i="8" s="1"/>
  <c r="J6906" i="8"/>
  <c r="H6906" i="8"/>
  <c r="G6906" i="8"/>
  <c r="I6906" i="8" s="1"/>
  <c r="F6906" i="8"/>
  <c r="E6906" i="8"/>
  <c r="L6905" i="8"/>
  <c r="K6905" i="8"/>
  <c r="J6905" i="8"/>
  <c r="I6905" i="8"/>
  <c r="H6905" i="8"/>
  <c r="G6905" i="8"/>
  <c r="F6905" i="8"/>
  <c r="E6905" i="8"/>
  <c r="L6904" i="8"/>
  <c r="K6904" i="8"/>
  <c r="J6904" i="8"/>
  <c r="I6904" i="8"/>
  <c r="H6904" i="8"/>
  <c r="G6904" i="8"/>
  <c r="F6904" i="8"/>
  <c r="E6904" i="8"/>
  <c r="J6903" i="8"/>
  <c r="G6903" i="8"/>
  <c r="I6903" i="8" s="1"/>
  <c r="F6903" i="8"/>
  <c r="E6903" i="8"/>
  <c r="H6903" i="8" s="1"/>
  <c r="K6902" i="8"/>
  <c r="L6902" i="8" s="1"/>
  <c r="J6902" i="8"/>
  <c r="I6902" i="8"/>
  <c r="H6902" i="8"/>
  <c r="G6902" i="8"/>
  <c r="F6902" i="8"/>
  <c r="E6902" i="8"/>
  <c r="K6901" i="8"/>
  <c r="L6901" i="8" s="1"/>
  <c r="J6901" i="8"/>
  <c r="I6901" i="8"/>
  <c r="G6901" i="8"/>
  <c r="F6901" i="8"/>
  <c r="E6901" i="8"/>
  <c r="H6901" i="8" s="1"/>
  <c r="K6900" i="8"/>
  <c r="L6900" i="8" s="1"/>
  <c r="J6900" i="8"/>
  <c r="I6900" i="8"/>
  <c r="G6900" i="8"/>
  <c r="F6900" i="8"/>
  <c r="E6900" i="8"/>
  <c r="H6900" i="8" s="1"/>
  <c r="K6899" i="8"/>
  <c r="L6899" i="8" s="1"/>
  <c r="J6899" i="8"/>
  <c r="H6899" i="8"/>
  <c r="G6899" i="8"/>
  <c r="I6899" i="8" s="1"/>
  <c r="F6899" i="8"/>
  <c r="E6899" i="8"/>
  <c r="J6898" i="8"/>
  <c r="G6898" i="8"/>
  <c r="F6898" i="8"/>
  <c r="E6898" i="8"/>
  <c r="H6898" i="8" s="1"/>
  <c r="K6897" i="8"/>
  <c r="L6897" i="8" s="1"/>
  <c r="J6897" i="8"/>
  <c r="I6897" i="8"/>
  <c r="G6897" i="8"/>
  <c r="F6897" i="8"/>
  <c r="E6897" i="8"/>
  <c r="H6897" i="8" s="1"/>
  <c r="K6896" i="8"/>
  <c r="L6896" i="8" s="1"/>
  <c r="J6896" i="8"/>
  <c r="I6896" i="8"/>
  <c r="H6896" i="8"/>
  <c r="G6896" i="8"/>
  <c r="F6896" i="8"/>
  <c r="E6896" i="8"/>
  <c r="K6895" i="8"/>
  <c r="L6895" i="8" s="1"/>
  <c r="J6895" i="8"/>
  <c r="I6895" i="8"/>
  <c r="G6895" i="8"/>
  <c r="F6895" i="8"/>
  <c r="E6895" i="8"/>
  <c r="H6895" i="8" s="1"/>
  <c r="K6894" i="8"/>
  <c r="L6894" i="8" s="1"/>
  <c r="J6894" i="8"/>
  <c r="H6894" i="8"/>
  <c r="G6894" i="8"/>
  <c r="I6894" i="8" s="1"/>
  <c r="F6894" i="8"/>
  <c r="E6894" i="8"/>
  <c r="J6893" i="8"/>
  <c r="I6893" i="8"/>
  <c r="H6893" i="8"/>
  <c r="G6893" i="8"/>
  <c r="K6893" i="8" s="1"/>
  <c r="L6893" i="8" s="1"/>
  <c r="F6893" i="8"/>
  <c r="E6893" i="8"/>
  <c r="L6892" i="8"/>
  <c r="K6892" i="8"/>
  <c r="J6892" i="8"/>
  <c r="I6892" i="8"/>
  <c r="G6892" i="8"/>
  <c r="F6892" i="8"/>
  <c r="E6892" i="8"/>
  <c r="H6892" i="8" s="1"/>
  <c r="L6891" i="8"/>
  <c r="K6891" i="8"/>
  <c r="J6891" i="8"/>
  <c r="I6891" i="8"/>
  <c r="H6891" i="8"/>
  <c r="G6891" i="8"/>
  <c r="F6891" i="8"/>
  <c r="E6891" i="8"/>
  <c r="K6890" i="8"/>
  <c r="L6890" i="8" s="1"/>
  <c r="J6890" i="8"/>
  <c r="I6890" i="8"/>
  <c r="H6890" i="8"/>
  <c r="G6890" i="8"/>
  <c r="F6890" i="8"/>
  <c r="E6890" i="8"/>
  <c r="L6889" i="8"/>
  <c r="K6889" i="8"/>
  <c r="J6889" i="8"/>
  <c r="I6889" i="8"/>
  <c r="G6889" i="8"/>
  <c r="F6889" i="8"/>
  <c r="E6889" i="8"/>
  <c r="H6889" i="8" s="1"/>
  <c r="K6888" i="8"/>
  <c r="L6888" i="8" s="1"/>
  <c r="J6888" i="8"/>
  <c r="I6888" i="8"/>
  <c r="H6888" i="8"/>
  <c r="G6888" i="8"/>
  <c r="F6888" i="8"/>
  <c r="E6888" i="8"/>
  <c r="K6887" i="8"/>
  <c r="L6887" i="8" s="1"/>
  <c r="J6887" i="8"/>
  <c r="I6887" i="8"/>
  <c r="H6887" i="8"/>
  <c r="G6887" i="8"/>
  <c r="F6887" i="8"/>
  <c r="E6887" i="8"/>
  <c r="L6886" i="8"/>
  <c r="K6886" i="8"/>
  <c r="J6886" i="8"/>
  <c r="I6886" i="8"/>
  <c r="G6886" i="8"/>
  <c r="F6886" i="8"/>
  <c r="E6886" i="8"/>
  <c r="H6886" i="8" s="1"/>
  <c r="K6885" i="8"/>
  <c r="L6885" i="8" s="1"/>
  <c r="J6885" i="8"/>
  <c r="I6885" i="8"/>
  <c r="H6885" i="8"/>
  <c r="G6885" i="8"/>
  <c r="F6885" i="8"/>
  <c r="E6885" i="8"/>
  <c r="K6884" i="8"/>
  <c r="L6884" i="8" s="1"/>
  <c r="J6884" i="8"/>
  <c r="I6884" i="8"/>
  <c r="H6884" i="8"/>
  <c r="G6884" i="8"/>
  <c r="F6884" i="8"/>
  <c r="E6884" i="8"/>
  <c r="L6883" i="8"/>
  <c r="K6883" i="8"/>
  <c r="J6883" i="8"/>
  <c r="I6883" i="8"/>
  <c r="G6883" i="8"/>
  <c r="F6883" i="8"/>
  <c r="E6883" i="8"/>
  <c r="H6883" i="8" s="1"/>
  <c r="K6882" i="8"/>
  <c r="L6882" i="8" s="1"/>
  <c r="J6882" i="8"/>
  <c r="I6882" i="8"/>
  <c r="H6882" i="8"/>
  <c r="G6882" i="8"/>
  <c r="F6882" i="8"/>
  <c r="E6882" i="8"/>
  <c r="K6881" i="8"/>
  <c r="L6881" i="8" s="1"/>
  <c r="J6881" i="8"/>
  <c r="I6881" i="8"/>
  <c r="H6881" i="8"/>
  <c r="G6881" i="8"/>
  <c r="F6881" i="8"/>
  <c r="E6881" i="8"/>
  <c r="L6880" i="8"/>
  <c r="K6880" i="8"/>
  <c r="J6880" i="8"/>
  <c r="I6880" i="8"/>
  <c r="G6880" i="8"/>
  <c r="F6880" i="8"/>
  <c r="E6880" i="8"/>
  <c r="H6880" i="8" s="1"/>
  <c r="K6879" i="8"/>
  <c r="L6879" i="8" s="1"/>
  <c r="J6879" i="8"/>
  <c r="G6879" i="8"/>
  <c r="I6879" i="8" s="1"/>
  <c r="F6879" i="8"/>
  <c r="E6879" i="8"/>
  <c r="H6879" i="8" s="1"/>
  <c r="L6878" i="8"/>
  <c r="K6878" i="8"/>
  <c r="J6878" i="8"/>
  <c r="I6878" i="8"/>
  <c r="H6878" i="8"/>
  <c r="G6878" i="8"/>
  <c r="F6878" i="8"/>
  <c r="E6878" i="8"/>
  <c r="K6877" i="8"/>
  <c r="L6877" i="8" s="1"/>
  <c r="J6877" i="8"/>
  <c r="I6877" i="8"/>
  <c r="G6877" i="8"/>
  <c r="F6877" i="8"/>
  <c r="E6877" i="8"/>
  <c r="H6877" i="8" s="1"/>
  <c r="L6876" i="8"/>
  <c r="K6876" i="8"/>
  <c r="J6876" i="8"/>
  <c r="I6876" i="8"/>
  <c r="G6876" i="8"/>
  <c r="F6876" i="8"/>
  <c r="E6876" i="8"/>
  <c r="H6876" i="8" s="1"/>
  <c r="L6875" i="8"/>
  <c r="K6875" i="8"/>
  <c r="J6875" i="8"/>
  <c r="I6875" i="8"/>
  <c r="H6875" i="8"/>
  <c r="G6875" i="8"/>
  <c r="F6875" i="8"/>
  <c r="E6875" i="8"/>
  <c r="K6874" i="8"/>
  <c r="L6874" i="8" s="1"/>
  <c r="J6874" i="8"/>
  <c r="I6874" i="8"/>
  <c r="G6874" i="8"/>
  <c r="F6874" i="8"/>
  <c r="E6874" i="8"/>
  <c r="H6874" i="8" s="1"/>
  <c r="K6873" i="8"/>
  <c r="L6873" i="8" s="1"/>
  <c r="J6873" i="8"/>
  <c r="H6873" i="8"/>
  <c r="G6873" i="8"/>
  <c r="I6873" i="8" s="1"/>
  <c r="F6873" i="8"/>
  <c r="E6873" i="8"/>
  <c r="L6872" i="8"/>
  <c r="K6872" i="8"/>
  <c r="J6872" i="8"/>
  <c r="I6872" i="8"/>
  <c r="H6872" i="8"/>
  <c r="G6872" i="8"/>
  <c r="F6872" i="8"/>
  <c r="E6872" i="8"/>
  <c r="L6871" i="8"/>
  <c r="K6871" i="8"/>
  <c r="J6871" i="8"/>
  <c r="I6871" i="8"/>
  <c r="H6871" i="8"/>
  <c r="G6871" i="8"/>
  <c r="F6871" i="8"/>
  <c r="E6871" i="8"/>
  <c r="L6870" i="8"/>
  <c r="K6870" i="8"/>
  <c r="J6870" i="8"/>
  <c r="I6870" i="8"/>
  <c r="H6870" i="8"/>
  <c r="G6870" i="8"/>
  <c r="F6870" i="8"/>
  <c r="E6870" i="8"/>
  <c r="L6869" i="8"/>
  <c r="K6869" i="8"/>
  <c r="J6869" i="8"/>
  <c r="I6869" i="8"/>
  <c r="H6869" i="8"/>
  <c r="G6869" i="8"/>
  <c r="F6869" i="8"/>
  <c r="E6869" i="8"/>
  <c r="L6868" i="8"/>
  <c r="K6868" i="8"/>
  <c r="J6868" i="8"/>
  <c r="H6868" i="8"/>
  <c r="G6868" i="8"/>
  <c r="I6868" i="8" s="1"/>
  <c r="F6868" i="8"/>
  <c r="E6868" i="8"/>
  <c r="L6867" i="8"/>
  <c r="K6867" i="8"/>
  <c r="J6867" i="8"/>
  <c r="G6867" i="8"/>
  <c r="I6867" i="8" s="1"/>
  <c r="F6867" i="8"/>
  <c r="E6867" i="8"/>
  <c r="H6867" i="8" s="1"/>
  <c r="K6866" i="8"/>
  <c r="L6866" i="8" s="1"/>
  <c r="J6866" i="8"/>
  <c r="I6866" i="8"/>
  <c r="H6866" i="8"/>
  <c r="G6866" i="8"/>
  <c r="F6866" i="8"/>
  <c r="E6866" i="8"/>
  <c r="L6865" i="8"/>
  <c r="K6865" i="8"/>
  <c r="J6865" i="8"/>
  <c r="I6865" i="8"/>
  <c r="G6865" i="8"/>
  <c r="F6865" i="8"/>
  <c r="E6865" i="8"/>
  <c r="H6865" i="8" s="1"/>
  <c r="K6864" i="8"/>
  <c r="L6864" i="8" s="1"/>
  <c r="J6864" i="8"/>
  <c r="I6864" i="8"/>
  <c r="G6864" i="8"/>
  <c r="F6864" i="8"/>
  <c r="E6864" i="8"/>
  <c r="H6864" i="8" s="1"/>
  <c r="K6863" i="8"/>
  <c r="L6863" i="8" s="1"/>
  <c r="J6863" i="8"/>
  <c r="I6863" i="8"/>
  <c r="H6863" i="8"/>
  <c r="G6863" i="8"/>
  <c r="F6863" i="8"/>
  <c r="E6863" i="8"/>
  <c r="K6862" i="8"/>
  <c r="L6862" i="8" s="1"/>
  <c r="J6862" i="8"/>
  <c r="I6862" i="8"/>
  <c r="G6862" i="8"/>
  <c r="F6862" i="8"/>
  <c r="E6862" i="8"/>
  <c r="H6862" i="8" s="1"/>
  <c r="K6861" i="8"/>
  <c r="L6861" i="8" s="1"/>
  <c r="J6861" i="8"/>
  <c r="I6861" i="8"/>
  <c r="G6861" i="8"/>
  <c r="F6861" i="8"/>
  <c r="E6861" i="8"/>
  <c r="H6861" i="8" s="1"/>
  <c r="K6860" i="8"/>
  <c r="L6860" i="8" s="1"/>
  <c r="J6860" i="8"/>
  <c r="I6860" i="8"/>
  <c r="H6860" i="8"/>
  <c r="G6860" i="8"/>
  <c r="F6860" i="8"/>
  <c r="E6860" i="8"/>
  <c r="K6859" i="8"/>
  <c r="L6859" i="8" s="1"/>
  <c r="J6859" i="8"/>
  <c r="I6859" i="8"/>
  <c r="G6859" i="8"/>
  <c r="F6859" i="8"/>
  <c r="E6859" i="8"/>
  <c r="H6859" i="8" s="1"/>
  <c r="K6858" i="8"/>
  <c r="L6858" i="8" s="1"/>
  <c r="J6858" i="8"/>
  <c r="I6858" i="8"/>
  <c r="G6858" i="8"/>
  <c r="F6858" i="8"/>
  <c r="E6858" i="8"/>
  <c r="H6858" i="8" s="1"/>
  <c r="J6857" i="8"/>
  <c r="H6857" i="8"/>
  <c r="G6857" i="8"/>
  <c r="F6857" i="8"/>
  <c r="E6857" i="8"/>
  <c r="J6856" i="8"/>
  <c r="G6856" i="8"/>
  <c r="K6856" i="8" s="1"/>
  <c r="L6856" i="8" s="1"/>
  <c r="F6856" i="8"/>
  <c r="E6856" i="8"/>
  <c r="H6856" i="8" s="1"/>
  <c r="K6855" i="8"/>
  <c r="L6855" i="8" s="1"/>
  <c r="J6855" i="8"/>
  <c r="I6855" i="8"/>
  <c r="G6855" i="8"/>
  <c r="F6855" i="8"/>
  <c r="E6855" i="8"/>
  <c r="H6855" i="8" s="1"/>
  <c r="K6854" i="8"/>
  <c r="L6854" i="8" s="1"/>
  <c r="J6854" i="8"/>
  <c r="I6854" i="8"/>
  <c r="H6854" i="8"/>
  <c r="G6854" i="8"/>
  <c r="F6854" i="8"/>
  <c r="E6854" i="8"/>
  <c r="K6853" i="8"/>
  <c r="L6853" i="8" s="1"/>
  <c r="J6853" i="8"/>
  <c r="I6853" i="8"/>
  <c r="G6853" i="8"/>
  <c r="F6853" i="8"/>
  <c r="E6853" i="8"/>
  <c r="H6853" i="8" s="1"/>
  <c r="K6852" i="8"/>
  <c r="L6852" i="8" s="1"/>
  <c r="J6852" i="8"/>
  <c r="I6852" i="8"/>
  <c r="G6852" i="8"/>
  <c r="F6852" i="8"/>
  <c r="E6852" i="8"/>
  <c r="H6852" i="8" s="1"/>
  <c r="J6851" i="8"/>
  <c r="H6851" i="8"/>
  <c r="G6851" i="8"/>
  <c r="F6851" i="8"/>
  <c r="E6851" i="8"/>
  <c r="J6850" i="8"/>
  <c r="G6850" i="8"/>
  <c r="K6850" i="8" s="1"/>
  <c r="L6850" i="8" s="1"/>
  <c r="F6850" i="8"/>
  <c r="E6850" i="8"/>
  <c r="H6850" i="8" s="1"/>
  <c r="K6849" i="8"/>
  <c r="L6849" i="8" s="1"/>
  <c r="J6849" i="8"/>
  <c r="I6849" i="8"/>
  <c r="G6849" i="8"/>
  <c r="F6849" i="8"/>
  <c r="E6849" i="8"/>
  <c r="H6849" i="8" s="1"/>
  <c r="K6848" i="8"/>
  <c r="L6848" i="8" s="1"/>
  <c r="J6848" i="8"/>
  <c r="I6848" i="8"/>
  <c r="H6848" i="8"/>
  <c r="G6848" i="8"/>
  <c r="F6848" i="8"/>
  <c r="E6848" i="8"/>
  <c r="K6847" i="8"/>
  <c r="L6847" i="8" s="1"/>
  <c r="J6847" i="8"/>
  <c r="I6847" i="8"/>
  <c r="G6847" i="8"/>
  <c r="F6847" i="8"/>
  <c r="E6847" i="8"/>
  <c r="H6847" i="8" s="1"/>
  <c r="K6846" i="8"/>
  <c r="L6846" i="8" s="1"/>
  <c r="J6846" i="8"/>
  <c r="H6846" i="8"/>
  <c r="G6846" i="8"/>
  <c r="I6846" i="8" s="1"/>
  <c r="F6846" i="8"/>
  <c r="E6846" i="8"/>
  <c r="J6845" i="8"/>
  <c r="H6845" i="8"/>
  <c r="G6845" i="8"/>
  <c r="K6845" i="8" s="1"/>
  <c r="L6845" i="8" s="1"/>
  <c r="F6845" i="8"/>
  <c r="E6845" i="8"/>
  <c r="L6844" i="8"/>
  <c r="K6844" i="8"/>
  <c r="J6844" i="8"/>
  <c r="I6844" i="8"/>
  <c r="H6844" i="8"/>
  <c r="G6844" i="8"/>
  <c r="F6844" i="8"/>
  <c r="E6844" i="8"/>
  <c r="K6843" i="8"/>
  <c r="L6843" i="8" s="1"/>
  <c r="J6843" i="8"/>
  <c r="I6843" i="8"/>
  <c r="H6843" i="8"/>
  <c r="G6843" i="8"/>
  <c r="F6843" i="8"/>
  <c r="E6843" i="8"/>
  <c r="L6842" i="8"/>
  <c r="K6842" i="8"/>
  <c r="J6842" i="8"/>
  <c r="I6842" i="8"/>
  <c r="H6842" i="8"/>
  <c r="G6842" i="8"/>
  <c r="F6842" i="8"/>
  <c r="E6842" i="8"/>
  <c r="L6841" i="8"/>
  <c r="K6841" i="8"/>
  <c r="J6841" i="8"/>
  <c r="I6841" i="8"/>
  <c r="H6841" i="8"/>
  <c r="G6841" i="8"/>
  <c r="F6841" i="8"/>
  <c r="E6841" i="8"/>
  <c r="K6840" i="8"/>
  <c r="L6840" i="8" s="1"/>
  <c r="J6840" i="8"/>
  <c r="I6840" i="8"/>
  <c r="H6840" i="8"/>
  <c r="G6840" i="8"/>
  <c r="F6840" i="8"/>
  <c r="E6840" i="8"/>
  <c r="L6839" i="8"/>
  <c r="K6839" i="8"/>
  <c r="J6839" i="8"/>
  <c r="I6839" i="8"/>
  <c r="H6839" i="8"/>
  <c r="G6839" i="8"/>
  <c r="F6839" i="8"/>
  <c r="E6839" i="8"/>
  <c r="L6838" i="8"/>
  <c r="K6838" i="8"/>
  <c r="J6838" i="8"/>
  <c r="I6838" i="8"/>
  <c r="H6838" i="8"/>
  <c r="G6838" i="8"/>
  <c r="F6838" i="8"/>
  <c r="E6838" i="8"/>
  <c r="K6837" i="8"/>
  <c r="L6837" i="8" s="1"/>
  <c r="J6837" i="8"/>
  <c r="I6837" i="8"/>
  <c r="H6837" i="8"/>
  <c r="G6837" i="8"/>
  <c r="F6837" i="8"/>
  <c r="E6837" i="8"/>
  <c r="L6836" i="8"/>
  <c r="K6836" i="8"/>
  <c r="J6836" i="8"/>
  <c r="I6836" i="8"/>
  <c r="H6836" i="8"/>
  <c r="G6836" i="8"/>
  <c r="F6836" i="8"/>
  <c r="E6836" i="8"/>
  <c r="L6835" i="8"/>
  <c r="K6835" i="8"/>
  <c r="J6835" i="8"/>
  <c r="I6835" i="8"/>
  <c r="H6835" i="8"/>
  <c r="G6835" i="8"/>
  <c r="F6835" i="8"/>
  <c r="E6835" i="8"/>
  <c r="K6834" i="8"/>
  <c r="L6834" i="8" s="1"/>
  <c r="J6834" i="8"/>
  <c r="I6834" i="8"/>
  <c r="H6834" i="8"/>
  <c r="G6834" i="8"/>
  <c r="F6834" i="8"/>
  <c r="E6834" i="8"/>
  <c r="L6833" i="8"/>
  <c r="K6833" i="8"/>
  <c r="J6833" i="8"/>
  <c r="I6833" i="8"/>
  <c r="H6833" i="8"/>
  <c r="G6833" i="8"/>
  <c r="F6833" i="8"/>
  <c r="E6833" i="8"/>
  <c r="K6832" i="8"/>
  <c r="L6832" i="8" s="1"/>
  <c r="J6832" i="8"/>
  <c r="I6832" i="8"/>
  <c r="H6832" i="8"/>
  <c r="G6832" i="8"/>
  <c r="F6832" i="8"/>
  <c r="E6832" i="8"/>
  <c r="J6831" i="8"/>
  <c r="G6831" i="8"/>
  <c r="I6831" i="8" s="1"/>
  <c r="F6831" i="8"/>
  <c r="E6831" i="8"/>
  <c r="H6831" i="8" s="1"/>
  <c r="K6830" i="8"/>
  <c r="L6830" i="8" s="1"/>
  <c r="J6830" i="8"/>
  <c r="I6830" i="8"/>
  <c r="H6830" i="8"/>
  <c r="G6830" i="8"/>
  <c r="F6830" i="8"/>
  <c r="E6830" i="8"/>
  <c r="K6829" i="8"/>
  <c r="L6829" i="8" s="1"/>
  <c r="J6829" i="8"/>
  <c r="I6829" i="8"/>
  <c r="G6829" i="8"/>
  <c r="F6829" i="8"/>
  <c r="E6829" i="8"/>
  <c r="H6829" i="8" s="1"/>
  <c r="L6828" i="8"/>
  <c r="K6828" i="8"/>
  <c r="J6828" i="8"/>
  <c r="I6828" i="8"/>
  <c r="G6828" i="8"/>
  <c r="F6828" i="8"/>
  <c r="E6828" i="8"/>
  <c r="H6828" i="8" s="1"/>
  <c r="K6827" i="8"/>
  <c r="L6827" i="8" s="1"/>
  <c r="J6827" i="8"/>
  <c r="I6827" i="8"/>
  <c r="H6827" i="8"/>
  <c r="G6827" i="8"/>
  <c r="F6827" i="8"/>
  <c r="E6827" i="8"/>
  <c r="K6826" i="8"/>
  <c r="L6826" i="8" s="1"/>
  <c r="J6826" i="8"/>
  <c r="I6826" i="8"/>
  <c r="G6826" i="8"/>
  <c r="F6826" i="8"/>
  <c r="E6826" i="8"/>
  <c r="H6826" i="8" s="1"/>
  <c r="K6825" i="8"/>
  <c r="L6825" i="8" s="1"/>
  <c r="J6825" i="8"/>
  <c r="I6825" i="8"/>
  <c r="G6825" i="8"/>
  <c r="F6825" i="8"/>
  <c r="E6825" i="8"/>
  <c r="H6825" i="8" s="1"/>
  <c r="K6824" i="8"/>
  <c r="L6824" i="8" s="1"/>
  <c r="J6824" i="8"/>
  <c r="I6824" i="8"/>
  <c r="H6824" i="8"/>
  <c r="G6824" i="8"/>
  <c r="F6824" i="8"/>
  <c r="E6824" i="8"/>
  <c r="K6823" i="8"/>
  <c r="L6823" i="8" s="1"/>
  <c r="J6823" i="8"/>
  <c r="I6823" i="8"/>
  <c r="G6823" i="8"/>
  <c r="F6823" i="8"/>
  <c r="E6823" i="8"/>
  <c r="H6823" i="8" s="1"/>
  <c r="K6822" i="8"/>
  <c r="L6822" i="8" s="1"/>
  <c r="J6822" i="8"/>
  <c r="I6822" i="8"/>
  <c r="G6822" i="8"/>
  <c r="F6822" i="8"/>
  <c r="E6822" i="8"/>
  <c r="H6822" i="8" s="1"/>
  <c r="K6821" i="8"/>
  <c r="L6821" i="8" s="1"/>
  <c r="J6821" i="8"/>
  <c r="I6821" i="8"/>
  <c r="H6821" i="8"/>
  <c r="G6821" i="8"/>
  <c r="F6821" i="8"/>
  <c r="E6821" i="8"/>
  <c r="K6820" i="8"/>
  <c r="L6820" i="8" s="1"/>
  <c r="J6820" i="8"/>
  <c r="I6820" i="8"/>
  <c r="G6820" i="8"/>
  <c r="F6820" i="8"/>
  <c r="E6820" i="8"/>
  <c r="H6820" i="8" s="1"/>
  <c r="J6819" i="8"/>
  <c r="H6819" i="8"/>
  <c r="G6819" i="8"/>
  <c r="I6819" i="8" s="1"/>
  <c r="F6819" i="8"/>
  <c r="E6819" i="8"/>
  <c r="L6818" i="8"/>
  <c r="K6818" i="8"/>
  <c r="J6818" i="8"/>
  <c r="I6818" i="8"/>
  <c r="H6818" i="8"/>
  <c r="G6818" i="8"/>
  <c r="F6818" i="8"/>
  <c r="E6818" i="8"/>
  <c r="L6817" i="8"/>
  <c r="K6817" i="8"/>
  <c r="J6817" i="8"/>
  <c r="I6817" i="8"/>
  <c r="H6817" i="8"/>
  <c r="G6817" i="8"/>
  <c r="F6817" i="8"/>
  <c r="E6817" i="8"/>
  <c r="L6816" i="8"/>
  <c r="K6816" i="8"/>
  <c r="J6816" i="8"/>
  <c r="I6816" i="8"/>
  <c r="H6816" i="8"/>
  <c r="G6816" i="8"/>
  <c r="F6816" i="8"/>
  <c r="E6816" i="8"/>
  <c r="L6815" i="8"/>
  <c r="K6815" i="8"/>
  <c r="J6815" i="8"/>
  <c r="I6815" i="8"/>
  <c r="H6815" i="8"/>
  <c r="G6815" i="8"/>
  <c r="F6815" i="8"/>
  <c r="E6815" i="8"/>
  <c r="L6814" i="8"/>
  <c r="K6814" i="8"/>
  <c r="J6814" i="8"/>
  <c r="I6814" i="8"/>
  <c r="H6814" i="8"/>
  <c r="G6814" i="8"/>
  <c r="F6814" i="8"/>
  <c r="E6814" i="8"/>
  <c r="L6813" i="8"/>
  <c r="K6813" i="8"/>
  <c r="J6813" i="8"/>
  <c r="I6813" i="8"/>
  <c r="H6813" i="8"/>
  <c r="G6813" i="8"/>
  <c r="F6813" i="8"/>
  <c r="E6813" i="8"/>
  <c r="L6812" i="8"/>
  <c r="K6812" i="8"/>
  <c r="J6812" i="8"/>
  <c r="I6812" i="8"/>
  <c r="H6812" i="8"/>
  <c r="G6812" i="8"/>
  <c r="F6812" i="8"/>
  <c r="E6812" i="8"/>
  <c r="L6811" i="8"/>
  <c r="K6811" i="8"/>
  <c r="J6811" i="8"/>
  <c r="I6811" i="8"/>
  <c r="H6811" i="8"/>
  <c r="G6811" i="8"/>
  <c r="F6811" i="8"/>
  <c r="E6811" i="8"/>
  <c r="L6810" i="8"/>
  <c r="K6810" i="8"/>
  <c r="J6810" i="8"/>
  <c r="I6810" i="8"/>
  <c r="H6810" i="8"/>
  <c r="G6810" i="8"/>
  <c r="F6810" i="8"/>
  <c r="E6810" i="8"/>
  <c r="L6809" i="8"/>
  <c r="K6809" i="8"/>
  <c r="J6809" i="8"/>
  <c r="I6809" i="8"/>
  <c r="H6809" i="8"/>
  <c r="G6809" i="8"/>
  <c r="F6809" i="8"/>
  <c r="E6809" i="8"/>
  <c r="L6808" i="8"/>
  <c r="K6808" i="8"/>
  <c r="J6808" i="8"/>
  <c r="I6808" i="8"/>
  <c r="H6808" i="8"/>
  <c r="G6808" i="8"/>
  <c r="F6808" i="8"/>
  <c r="E6808" i="8"/>
  <c r="L6807" i="8"/>
  <c r="K6807" i="8"/>
  <c r="J6807" i="8"/>
  <c r="I6807" i="8"/>
  <c r="H6807" i="8"/>
  <c r="G6807" i="8"/>
  <c r="F6807" i="8"/>
  <c r="E6807" i="8"/>
  <c r="L6806" i="8"/>
  <c r="K6806" i="8"/>
  <c r="J6806" i="8"/>
  <c r="I6806" i="8"/>
  <c r="H6806" i="8"/>
  <c r="G6806" i="8"/>
  <c r="F6806" i="8"/>
  <c r="E6806" i="8"/>
  <c r="L6805" i="8"/>
  <c r="K6805" i="8"/>
  <c r="J6805" i="8"/>
  <c r="I6805" i="8"/>
  <c r="H6805" i="8"/>
  <c r="G6805" i="8"/>
  <c r="F6805" i="8"/>
  <c r="E6805" i="8"/>
  <c r="L6804" i="8"/>
  <c r="K6804" i="8"/>
  <c r="J6804" i="8"/>
  <c r="I6804" i="8"/>
  <c r="H6804" i="8"/>
  <c r="G6804" i="8"/>
  <c r="F6804" i="8"/>
  <c r="E6804" i="8"/>
  <c r="L6803" i="8"/>
  <c r="K6803" i="8"/>
  <c r="J6803" i="8"/>
  <c r="I6803" i="8"/>
  <c r="H6803" i="8"/>
  <c r="G6803" i="8"/>
  <c r="F6803" i="8"/>
  <c r="E6803" i="8"/>
  <c r="L6802" i="8"/>
  <c r="K6802" i="8"/>
  <c r="J6802" i="8"/>
  <c r="I6802" i="8"/>
  <c r="H6802" i="8"/>
  <c r="G6802" i="8"/>
  <c r="F6802" i="8"/>
  <c r="E6802" i="8"/>
  <c r="L6801" i="8"/>
  <c r="K6801" i="8"/>
  <c r="J6801" i="8"/>
  <c r="I6801" i="8"/>
  <c r="H6801" i="8"/>
  <c r="G6801" i="8"/>
  <c r="F6801" i="8"/>
  <c r="E6801" i="8"/>
  <c r="L6800" i="8"/>
  <c r="K6800" i="8"/>
  <c r="J6800" i="8"/>
  <c r="I6800" i="8"/>
  <c r="H6800" i="8"/>
  <c r="G6800" i="8"/>
  <c r="F6800" i="8"/>
  <c r="E6800" i="8"/>
  <c r="L6799" i="8"/>
  <c r="K6799" i="8"/>
  <c r="J6799" i="8"/>
  <c r="I6799" i="8"/>
  <c r="H6799" i="8"/>
  <c r="G6799" i="8"/>
  <c r="F6799" i="8"/>
  <c r="E6799" i="8"/>
  <c r="L6798" i="8"/>
  <c r="K6798" i="8"/>
  <c r="J6798" i="8"/>
  <c r="I6798" i="8"/>
  <c r="H6798" i="8"/>
  <c r="G6798" i="8"/>
  <c r="F6798" i="8"/>
  <c r="E6798" i="8"/>
  <c r="K6797" i="8"/>
  <c r="L6797" i="8" s="1"/>
  <c r="J6797" i="8"/>
  <c r="I6797" i="8"/>
  <c r="H6797" i="8"/>
  <c r="G6797" i="8"/>
  <c r="F6797" i="8"/>
  <c r="E6797" i="8"/>
  <c r="L6796" i="8"/>
  <c r="K6796" i="8"/>
  <c r="J6796" i="8"/>
  <c r="I6796" i="8"/>
  <c r="H6796" i="8"/>
  <c r="G6796" i="8"/>
  <c r="F6796" i="8"/>
  <c r="E6796" i="8"/>
  <c r="L6795" i="8"/>
  <c r="K6795" i="8"/>
  <c r="J6795" i="8"/>
  <c r="I6795" i="8"/>
  <c r="H6795" i="8"/>
  <c r="G6795" i="8"/>
  <c r="F6795" i="8"/>
  <c r="E6795" i="8"/>
  <c r="K6794" i="8"/>
  <c r="L6794" i="8" s="1"/>
  <c r="J6794" i="8"/>
  <c r="I6794" i="8"/>
  <c r="H6794" i="8"/>
  <c r="G6794" i="8"/>
  <c r="F6794" i="8"/>
  <c r="E6794" i="8"/>
  <c r="L6793" i="8"/>
  <c r="K6793" i="8"/>
  <c r="J6793" i="8"/>
  <c r="I6793" i="8"/>
  <c r="H6793" i="8"/>
  <c r="G6793" i="8"/>
  <c r="F6793" i="8"/>
  <c r="E6793" i="8"/>
  <c r="L6792" i="8"/>
  <c r="K6792" i="8"/>
  <c r="J6792" i="8"/>
  <c r="I6792" i="8"/>
  <c r="H6792" i="8"/>
  <c r="G6792" i="8"/>
  <c r="F6792" i="8"/>
  <c r="E6792" i="8"/>
  <c r="K6791" i="8"/>
  <c r="L6791" i="8" s="1"/>
  <c r="J6791" i="8"/>
  <c r="I6791" i="8"/>
  <c r="H6791" i="8"/>
  <c r="G6791" i="8"/>
  <c r="F6791" i="8"/>
  <c r="E6791" i="8"/>
  <c r="K6790" i="8"/>
  <c r="L6790" i="8" s="1"/>
  <c r="J6790" i="8"/>
  <c r="I6790" i="8"/>
  <c r="H6790" i="8"/>
  <c r="G6790" i="8"/>
  <c r="F6790" i="8"/>
  <c r="E6790" i="8"/>
  <c r="L6789" i="8"/>
  <c r="K6789" i="8"/>
  <c r="J6789" i="8"/>
  <c r="I6789" i="8"/>
  <c r="H6789" i="8"/>
  <c r="G6789" i="8"/>
  <c r="F6789" i="8"/>
  <c r="E6789" i="8"/>
  <c r="K6788" i="8"/>
  <c r="L6788" i="8" s="1"/>
  <c r="J6788" i="8"/>
  <c r="I6788" i="8"/>
  <c r="H6788" i="8"/>
  <c r="G6788" i="8"/>
  <c r="F6788" i="8"/>
  <c r="E6788" i="8"/>
  <c r="L6787" i="8"/>
  <c r="K6787" i="8"/>
  <c r="J6787" i="8"/>
  <c r="I6787" i="8"/>
  <c r="H6787" i="8"/>
  <c r="G6787" i="8"/>
  <c r="F6787" i="8"/>
  <c r="E6787" i="8"/>
  <c r="J6786" i="8"/>
  <c r="G6786" i="8"/>
  <c r="F6786" i="8"/>
  <c r="E6786" i="8"/>
  <c r="H6786" i="8" s="1"/>
  <c r="K6785" i="8"/>
  <c r="L6785" i="8" s="1"/>
  <c r="J6785" i="8"/>
  <c r="I6785" i="8"/>
  <c r="H6785" i="8"/>
  <c r="G6785" i="8"/>
  <c r="F6785" i="8"/>
  <c r="E6785" i="8"/>
  <c r="K6784" i="8"/>
  <c r="L6784" i="8" s="1"/>
  <c r="J6784" i="8"/>
  <c r="I6784" i="8"/>
  <c r="G6784" i="8"/>
  <c r="F6784" i="8"/>
  <c r="E6784" i="8"/>
  <c r="H6784" i="8" s="1"/>
  <c r="K6783" i="8"/>
  <c r="L6783" i="8" s="1"/>
  <c r="J6783" i="8"/>
  <c r="G6783" i="8"/>
  <c r="I6783" i="8" s="1"/>
  <c r="F6783" i="8"/>
  <c r="E6783" i="8"/>
  <c r="H6783" i="8" s="1"/>
  <c r="L6782" i="8"/>
  <c r="K6782" i="8"/>
  <c r="J6782" i="8"/>
  <c r="I6782" i="8"/>
  <c r="H6782" i="8"/>
  <c r="G6782" i="8"/>
  <c r="F6782" i="8"/>
  <c r="E6782" i="8"/>
  <c r="K6781" i="8"/>
  <c r="L6781" i="8" s="1"/>
  <c r="J6781" i="8"/>
  <c r="I6781" i="8"/>
  <c r="G6781" i="8"/>
  <c r="F6781" i="8"/>
  <c r="E6781" i="8"/>
  <c r="H6781" i="8" s="1"/>
  <c r="L6780" i="8"/>
  <c r="K6780" i="8"/>
  <c r="J6780" i="8"/>
  <c r="I6780" i="8"/>
  <c r="G6780" i="8"/>
  <c r="F6780" i="8"/>
  <c r="E6780" i="8"/>
  <c r="H6780" i="8" s="1"/>
  <c r="L6779" i="8"/>
  <c r="K6779" i="8"/>
  <c r="J6779" i="8"/>
  <c r="I6779" i="8"/>
  <c r="H6779" i="8"/>
  <c r="G6779" i="8"/>
  <c r="F6779" i="8"/>
  <c r="E6779" i="8"/>
  <c r="K6778" i="8"/>
  <c r="L6778" i="8" s="1"/>
  <c r="J6778" i="8"/>
  <c r="I6778" i="8"/>
  <c r="G6778" i="8"/>
  <c r="F6778" i="8"/>
  <c r="E6778" i="8"/>
  <c r="H6778" i="8" s="1"/>
  <c r="L6777" i="8"/>
  <c r="K6777" i="8"/>
  <c r="J6777" i="8"/>
  <c r="I6777" i="8"/>
  <c r="G6777" i="8"/>
  <c r="F6777" i="8"/>
  <c r="E6777" i="8"/>
  <c r="H6777" i="8" s="1"/>
  <c r="L6776" i="8"/>
  <c r="K6776" i="8"/>
  <c r="J6776" i="8"/>
  <c r="I6776" i="8"/>
  <c r="H6776" i="8"/>
  <c r="G6776" i="8"/>
  <c r="F6776" i="8"/>
  <c r="E6776" i="8"/>
  <c r="K6775" i="8"/>
  <c r="L6775" i="8" s="1"/>
  <c r="J6775" i="8"/>
  <c r="I6775" i="8"/>
  <c r="G6775" i="8"/>
  <c r="F6775" i="8"/>
  <c r="E6775" i="8"/>
  <c r="H6775" i="8" s="1"/>
  <c r="L6774" i="8"/>
  <c r="K6774" i="8"/>
  <c r="J6774" i="8"/>
  <c r="I6774" i="8"/>
  <c r="G6774" i="8"/>
  <c r="F6774" i="8"/>
  <c r="E6774" i="8"/>
  <c r="H6774" i="8" s="1"/>
  <c r="L6773" i="8"/>
  <c r="K6773" i="8"/>
  <c r="J6773" i="8"/>
  <c r="I6773" i="8"/>
  <c r="H6773" i="8"/>
  <c r="G6773" i="8"/>
  <c r="F6773" i="8"/>
  <c r="E6773" i="8"/>
  <c r="K6772" i="8"/>
  <c r="L6772" i="8" s="1"/>
  <c r="J6772" i="8"/>
  <c r="I6772" i="8"/>
  <c r="G6772" i="8"/>
  <c r="F6772" i="8"/>
  <c r="E6772" i="8"/>
  <c r="H6772" i="8" s="1"/>
  <c r="L6771" i="8"/>
  <c r="K6771" i="8"/>
  <c r="J6771" i="8"/>
  <c r="I6771" i="8"/>
  <c r="G6771" i="8"/>
  <c r="F6771" i="8"/>
  <c r="E6771" i="8"/>
  <c r="H6771" i="8" s="1"/>
  <c r="K6770" i="8"/>
  <c r="L6770" i="8" s="1"/>
  <c r="J6770" i="8"/>
  <c r="I6770" i="8"/>
  <c r="H6770" i="8"/>
  <c r="G6770" i="8"/>
  <c r="F6770" i="8"/>
  <c r="E6770" i="8"/>
  <c r="K6769" i="8"/>
  <c r="L6769" i="8" s="1"/>
  <c r="J6769" i="8"/>
  <c r="I6769" i="8"/>
  <c r="G6769" i="8"/>
  <c r="F6769" i="8"/>
  <c r="E6769" i="8"/>
  <c r="H6769" i="8" s="1"/>
  <c r="L6768" i="8"/>
  <c r="K6768" i="8"/>
  <c r="J6768" i="8"/>
  <c r="I6768" i="8"/>
  <c r="G6768" i="8"/>
  <c r="F6768" i="8"/>
  <c r="E6768" i="8"/>
  <c r="H6768" i="8" s="1"/>
  <c r="K6767" i="8"/>
  <c r="L6767" i="8" s="1"/>
  <c r="J6767" i="8"/>
  <c r="I6767" i="8"/>
  <c r="H6767" i="8"/>
  <c r="G6767" i="8"/>
  <c r="F6767" i="8"/>
  <c r="E6767" i="8"/>
  <c r="K6766" i="8"/>
  <c r="L6766" i="8" s="1"/>
  <c r="J6766" i="8"/>
  <c r="I6766" i="8"/>
  <c r="G6766" i="8"/>
  <c r="F6766" i="8"/>
  <c r="E6766" i="8"/>
  <c r="H6766" i="8" s="1"/>
  <c r="L6765" i="8"/>
  <c r="K6765" i="8"/>
  <c r="J6765" i="8"/>
  <c r="I6765" i="8"/>
  <c r="G6765" i="8"/>
  <c r="F6765" i="8"/>
  <c r="E6765" i="8"/>
  <c r="H6765" i="8" s="1"/>
  <c r="K6764" i="8"/>
  <c r="L6764" i="8" s="1"/>
  <c r="J6764" i="8"/>
  <c r="I6764" i="8"/>
  <c r="H6764" i="8"/>
  <c r="G6764" i="8"/>
  <c r="F6764" i="8"/>
  <c r="E6764" i="8"/>
  <c r="K6763" i="8"/>
  <c r="L6763" i="8" s="1"/>
  <c r="J6763" i="8"/>
  <c r="I6763" i="8"/>
  <c r="G6763" i="8"/>
  <c r="F6763" i="8"/>
  <c r="E6763" i="8"/>
  <c r="H6763" i="8" s="1"/>
  <c r="L6762" i="8"/>
  <c r="K6762" i="8"/>
  <c r="J6762" i="8"/>
  <c r="I6762" i="8"/>
  <c r="G6762" i="8"/>
  <c r="F6762" i="8"/>
  <c r="E6762" i="8"/>
  <c r="H6762" i="8" s="1"/>
  <c r="K6761" i="8"/>
  <c r="L6761" i="8" s="1"/>
  <c r="J6761" i="8"/>
  <c r="I6761" i="8"/>
  <c r="H6761" i="8"/>
  <c r="G6761" i="8"/>
  <c r="F6761" i="8"/>
  <c r="E6761" i="8"/>
  <c r="K6760" i="8"/>
  <c r="L6760" i="8" s="1"/>
  <c r="J6760" i="8"/>
  <c r="I6760" i="8"/>
  <c r="G6760" i="8"/>
  <c r="F6760" i="8"/>
  <c r="E6760" i="8"/>
  <c r="H6760" i="8" s="1"/>
  <c r="L6759" i="8"/>
  <c r="K6759" i="8"/>
  <c r="J6759" i="8"/>
  <c r="I6759" i="8"/>
  <c r="G6759" i="8"/>
  <c r="F6759" i="8"/>
  <c r="E6759" i="8"/>
  <c r="H6759" i="8" s="1"/>
  <c r="K6758" i="8"/>
  <c r="L6758" i="8" s="1"/>
  <c r="J6758" i="8"/>
  <c r="I6758" i="8"/>
  <c r="H6758" i="8"/>
  <c r="G6758" i="8"/>
  <c r="F6758" i="8"/>
  <c r="E6758" i="8"/>
  <c r="K6757" i="8"/>
  <c r="L6757" i="8" s="1"/>
  <c r="J6757" i="8"/>
  <c r="I6757" i="8"/>
  <c r="G6757" i="8"/>
  <c r="F6757" i="8"/>
  <c r="E6757" i="8"/>
  <c r="H6757" i="8" s="1"/>
  <c r="K6756" i="8"/>
  <c r="L6756" i="8" s="1"/>
  <c r="J6756" i="8"/>
  <c r="I6756" i="8"/>
  <c r="G6756" i="8"/>
  <c r="F6756" i="8"/>
  <c r="E6756" i="8"/>
  <c r="H6756" i="8" s="1"/>
  <c r="K6755" i="8"/>
  <c r="L6755" i="8" s="1"/>
  <c r="J6755" i="8"/>
  <c r="I6755" i="8"/>
  <c r="H6755" i="8"/>
  <c r="G6755" i="8"/>
  <c r="F6755" i="8"/>
  <c r="E6755" i="8"/>
  <c r="K6754" i="8"/>
  <c r="L6754" i="8" s="1"/>
  <c r="J6754" i="8"/>
  <c r="I6754" i="8"/>
  <c r="G6754" i="8"/>
  <c r="F6754" i="8"/>
  <c r="E6754" i="8"/>
  <c r="H6754" i="8" s="1"/>
  <c r="K6753" i="8"/>
  <c r="L6753" i="8" s="1"/>
  <c r="J6753" i="8"/>
  <c r="I6753" i="8"/>
  <c r="G6753" i="8"/>
  <c r="F6753" i="8"/>
  <c r="E6753" i="8"/>
  <c r="H6753" i="8" s="1"/>
  <c r="K6752" i="8"/>
  <c r="L6752" i="8" s="1"/>
  <c r="J6752" i="8"/>
  <c r="I6752" i="8"/>
  <c r="H6752" i="8"/>
  <c r="G6752" i="8"/>
  <c r="F6752" i="8"/>
  <c r="E6752" i="8"/>
  <c r="K6751" i="8"/>
  <c r="L6751" i="8" s="1"/>
  <c r="J6751" i="8"/>
  <c r="I6751" i="8"/>
  <c r="G6751" i="8"/>
  <c r="F6751" i="8"/>
  <c r="E6751" i="8"/>
  <c r="H6751" i="8" s="1"/>
  <c r="K6750" i="8"/>
  <c r="L6750" i="8" s="1"/>
  <c r="J6750" i="8"/>
  <c r="I6750" i="8"/>
  <c r="G6750" i="8"/>
  <c r="F6750" i="8"/>
  <c r="E6750" i="8"/>
  <c r="H6750" i="8" s="1"/>
  <c r="K6749" i="8"/>
  <c r="L6749" i="8" s="1"/>
  <c r="J6749" i="8"/>
  <c r="I6749" i="8"/>
  <c r="H6749" i="8"/>
  <c r="G6749" i="8"/>
  <c r="F6749" i="8"/>
  <c r="E6749" i="8"/>
  <c r="K6748" i="8"/>
  <c r="L6748" i="8" s="1"/>
  <c r="J6748" i="8"/>
  <c r="I6748" i="8"/>
  <c r="G6748" i="8"/>
  <c r="F6748" i="8"/>
  <c r="E6748" i="8"/>
  <c r="H6748" i="8" s="1"/>
  <c r="K6747" i="8"/>
  <c r="L6747" i="8" s="1"/>
  <c r="J6747" i="8"/>
  <c r="G6747" i="8"/>
  <c r="I6747" i="8" s="1"/>
  <c r="F6747" i="8"/>
  <c r="E6747" i="8"/>
  <c r="H6747" i="8" s="1"/>
  <c r="L6746" i="8"/>
  <c r="K6746" i="8"/>
  <c r="J6746" i="8"/>
  <c r="I6746" i="8"/>
  <c r="H6746" i="8"/>
  <c r="G6746" i="8"/>
  <c r="F6746" i="8"/>
  <c r="E6746" i="8"/>
  <c r="J6745" i="8"/>
  <c r="I6745" i="8"/>
  <c r="H6745" i="8"/>
  <c r="G6745" i="8"/>
  <c r="K6745" i="8" s="1"/>
  <c r="L6745" i="8" s="1"/>
  <c r="F6745" i="8"/>
  <c r="E6745" i="8"/>
  <c r="J6744" i="8"/>
  <c r="G6744" i="8"/>
  <c r="I6744" i="8" s="1"/>
  <c r="F6744" i="8"/>
  <c r="E6744" i="8"/>
  <c r="H6744" i="8" s="1"/>
  <c r="L6743" i="8"/>
  <c r="K6743" i="8"/>
  <c r="J6743" i="8"/>
  <c r="I6743" i="8"/>
  <c r="H6743" i="8"/>
  <c r="G6743" i="8"/>
  <c r="F6743" i="8"/>
  <c r="E6743" i="8"/>
  <c r="K6742" i="8"/>
  <c r="L6742" i="8" s="1"/>
  <c r="J6742" i="8"/>
  <c r="H6742" i="8"/>
  <c r="G6742" i="8"/>
  <c r="I6742" i="8" s="1"/>
  <c r="F6742" i="8"/>
  <c r="E6742" i="8"/>
  <c r="K6741" i="8"/>
  <c r="L6741" i="8" s="1"/>
  <c r="J6741" i="8"/>
  <c r="I6741" i="8"/>
  <c r="G6741" i="8"/>
  <c r="F6741" i="8"/>
  <c r="E6741" i="8"/>
  <c r="H6741" i="8" s="1"/>
  <c r="L6740" i="8"/>
  <c r="K6740" i="8"/>
  <c r="J6740" i="8"/>
  <c r="I6740" i="8"/>
  <c r="H6740" i="8"/>
  <c r="G6740" i="8"/>
  <c r="F6740" i="8"/>
  <c r="E6740" i="8"/>
  <c r="K6739" i="8"/>
  <c r="L6739" i="8" s="1"/>
  <c r="J6739" i="8"/>
  <c r="I6739" i="8"/>
  <c r="H6739" i="8"/>
  <c r="G6739" i="8"/>
  <c r="F6739" i="8"/>
  <c r="E6739" i="8"/>
  <c r="K6738" i="8"/>
  <c r="L6738" i="8" s="1"/>
  <c r="J6738" i="8"/>
  <c r="H6738" i="8"/>
  <c r="G6738" i="8"/>
  <c r="I6738" i="8" s="1"/>
  <c r="F6738" i="8"/>
  <c r="E6738" i="8"/>
  <c r="L6737" i="8"/>
  <c r="K6737" i="8"/>
  <c r="J6737" i="8"/>
  <c r="I6737" i="8"/>
  <c r="H6737" i="8"/>
  <c r="G6737" i="8"/>
  <c r="F6737" i="8"/>
  <c r="E6737" i="8"/>
  <c r="K6736" i="8"/>
  <c r="L6736" i="8" s="1"/>
  <c r="J6736" i="8"/>
  <c r="I6736" i="8"/>
  <c r="G6736" i="8"/>
  <c r="F6736" i="8"/>
  <c r="E6736" i="8"/>
  <c r="H6736" i="8" s="1"/>
  <c r="J6735" i="8"/>
  <c r="G6735" i="8"/>
  <c r="I6735" i="8" s="1"/>
  <c r="F6735" i="8"/>
  <c r="E6735" i="8"/>
  <c r="H6735" i="8" s="1"/>
  <c r="K6734" i="8"/>
  <c r="L6734" i="8" s="1"/>
  <c r="J6734" i="8"/>
  <c r="I6734" i="8"/>
  <c r="H6734" i="8"/>
  <c r="G6734" i="8"/>
  <c r="F6734" i="8"/>
  <c r="E6734" i="8"/>
  <c r="K6733" i="8"/>
  <c r="L6733" i="8" s="1"/>
  <c r="J6733" i="8"/>
  <c r="I6733" i="8"/>
  <c r="G6733" i="8"/>
  <c r="F6733" i="8"/>
  <c r="E6733" i="8"/>
  <c r="H6733" i="8" s="1"/>
  <c r="L6732" i="8"/>
  <c r="K6732" i="8"/>
  <c r="J6732" i="8"/>
  <c r="I6732" i="8"/>
  <c r="G6732" i="8"/>
  <c r="F6732" i="8"/>
  <c r="E6732" i="8"/>
  <c r="H6732" i="8" s="1"/>
  <c r="J6731" i="8"/>
  <c r="H6731" i="8"/>
  <c r="G6731" i="8"/>
  <c r="I6731" i="8" s="1"/>
  <c r="F6731" i="8"/>
  <c r="E6731" i="8"/>
  <c r="J6730" i="8"/>
  <c r="G6730" i="8"/>
  <c r="K6730" i="8" s="1"/>
  <c r="L6730" i="8" s="1"/>
  <c r="F6730" i="8"/>
  <c r="E6730" i="8"/>
  <c r="H6730" i="8" s="1"/>
  <c r="K6729" i="8"/>
  <c r="L6729" i="8" s="1"/>
  <c r="J6729" i="8"/>
  <c r="I6729" i="8"/>
  <c r="G6729" i="8"/>
  <c r="F6729" i="8"/>
  <c r="E6729" i="8"/>
  <c r="H6729" i="8" s="1"/>
  <c r="K6728" i="8"/>
  <c r="L6728" i="8" s="1"/>
  <c r="J6728" i="8"/>
  <c r="I6728" i="8"/>
  <c r="H6728" i="8"/>
  <c r="G6728" i="8"/>
  <c r="F6728" i="8"/>
  <c r="E6728" i="8"/>
  <c r="J6727" i="8"/>
  <c r="I6727" i="8"/>
  <c r="G6727" i="8"/>
  <c r="K6727" i="8" s="1"/>
  <c r="L6727" i="8" s="1"/>
  <c r="F6727" i="8"/>
  <c r="E6727" i="8"/>
  <c r="H6727" i="8" s="1"/>
  <c r="K6726" i="8"/>
  <c r="L6726" i="8" s="1"/>
  <c r="J6726" i="8"/>
  <c r="I6726" i="8"/>
  <c r="G6726" i="8"/>
  <c r="F6726" i="8"/>
  <c r="E6726" i="8"/>
  <c r="H6726" i="8" s="1"/>
  <c r="K6725" i="8"/>
  <c r="L6725" i="8" s="1"/>
  <c r="J6725" i="8"/>
  <c r="I6725" i="8"/>
  <c r="H6725" i="8"/>
  <c r="G6725" i="8"/>
  <c r="F6725" i="8"/>
  <c r="E6725" i="8"/>
  <c r="K6724" i="8"/>
  <c r="L6724" i="8" s="1"/>
  <c r="J6724" i="8"/>
  <c r="I6724" i="8"/>
  <c r="G6724" i="8"/>
  <c r="F6724" i="8"/>
  <c r="E6724" i="8"/>
  <c r="H6724" i="8" s="1"/>
  <c r="L6723" i="8"/>
  <c r="K6723" i="8"/>
  <c r="J6723" i="8"/>
  <c r="I6723" i="8"/>
  <c r="G6723" i="8"/>
  <c r="F6723" i="8"/>
  <c r="E6723" i="8"/>
  <c r="H6723" i="8" s="1"/>
  <c r="K6722" i="8"/>
  <c r="L6722" i="8" s="1"/>
  <c r="J6722" i="8"/>
  <c r="I6722" i="8"/>
  <c r="H6722" i="8"/>
  <c r="G6722" i="8"/>
  <c r="F6722" i="8"/>
  <c r="E6722" i="8"/>
  <c r="K6721" i="8"/>
  <c r="L6721" i="8" s="1"/>
  <c r="J6721" i="8"/>
  <c r="I6721" i="8"/>
  <c r="G6721" i="8"/>
  <c r="F6721" i="8"/>
  <c r="E6721" i="8"/>
  <c r="H6721" i="8" s="1"/>
  <c r="K6720" i="8"/>
  <c r="L6720" i="8" s="1"/>
  <c r="J6720" i="8"/>
  <c r="I6720" i="8"/>
  <c r="G6720" i="8"/>
  <c r="F6720" i="8"/>
  <c r="E6720" i="8"/>
  <c r="H6720" i="8" s="1"/>
  <c r="K6719" i="8"/>
  <c r="L6719" i="8" s="1"/>
  <c r="J6719" i="8"/>
  <c r="I6719" i="8"/>
  <c r="H6719" i="8"/>
  <c r="G6719" i="8"/>
  <c r="F6719" i="8"/>
  <c r="E6719" i="8"/>
  <c r="J6718" i="8"/>
  <c r="I6718" i="8"/>
  <c r="G6718" i="8"/>
  <c r="K6718" i="8" s="1"/>
  <c r="L6718" i="8" s="1"/>
  <c r="F6718" i="8"/>
  <c r="E6718" i="8"/>
  <c r="H6718" i="8" s="1"/>
  <c r="K6717" i="8"/>
  <c r="L6717" i="8" s="1"/>
  <c r="J6717" i="8"/>
  <c r="I6717" i="8"/>
  <c r="G6717" i="8"/>
  <c r="F6717" i="8"/>
  <c r="E6717" i="8"/>
  <c r="H6717" i="8" s="1"/>
  <c r="J6716" i="8"/>
  <c r="H6716" i="8"/>
  <c r="G6716" i="8"/>
  <c r="K6716" i="8" s="1"/>
  <c r="L6716" i="8" s="1"/>
  <c r="F6716" i="8"/>
  <c r="E6716" i="8"/>
  <c r="J6715" i="8"/>
  <c r="G6715" i="8"/>
  <c r="I6715" i="8" s="1"/>
  <c r="F6715" i="8"/>
  <c r="E6715" i="8"/>
  <c r="H6715" i="8" s="1"/>
  <c r="L6714" i="8"/>
  <c r="K6714" i="8"/>
  <c r="J6714" i="8"/>
  <c r="I6714" i="8"/>
  <c r="G6714" i="8"/>
  <c r="F6714" i="8"/>
  <c r="E6714" i="8"/>
  <c r="H6714" i="8" s="1"/>
  <c r="K6713" i="8"/>
  <c r="L6713" i="8" s="1"/>
  <c r="J6713" i="8"/>
  <c r="I6713" i="8"/>
  <c r="H6713" i="8"/>
  <c r="G6713" i="8"/>
  <c r="F6713" i="8"/>
  <c r="E6713" i="8"/>
  <c r="K6712" i="8"/>
  <c r="L6712" i="8" s="1"/>
  <c r="J6712" i="8"/>
  <c r="I6712" i="8"/>
  <c r="G6712" i="8"/>
  <c r="F6712" i="8"/>
  <c r="E6712" i="8"/>
  <c r="H6712" i="8" s="1"/>
  <c r="K6711" i="8"/>
  <c r="L6711" i="8" s="1"/>
  <c r="J6711" i="8"/>
  <c r="I6711" i="8"/>
  <c r="G6711" i="8"/>
  <c r="F6711" i="8"/>
  <c r="E6711" i="8"/>
  <c r="H6711" i="8" s="1"/>
  <c r="K6710" i="8"/>
  <c r="L6710" i="8" s="1"/>
  <c r="J6710" i="8"/>
  <c r="I6710" i="8"/>
  <c r="H6710" i="8"/>
  <c r="G6710" i="8"/>
  <c r="F6710" i="8"/>
  <c r="E6710" i="8"/>
  <c r="K6709" i="8"/>
  <c r="L6709" i="8" s="1"/>
  <c r="J6709" i="8"/>
  <c r="I6709" i="8"/>
  <c r="G6709" i="8"/>
  <c r="F6709" i="8"/>
  <c r="E6709" i="8"/>
  <c r="H6709" i="8" s="1"/>
  <c r="K6708" i="8"/>
  <c r="L6708" i="8" s="1"/>
  <c r="J6708" i="8"/>
  <c r="H6708" i="8"/>
  <c r="G6708" i="8"/>
  <c r="I6708" i="8" s="1"/>
  <c r="F6708" i="8"/>
  <c r="E6708" i="8"/>
  <c r="L6707" i="8"/>
  <c r="K6707" i="8"/>
  <c r="J6707" i="8"/>
  <c r="I6707" i="8"/>
  <c r="H6707" i="8"/>
  <c r="G6707" i="8"/>
  <c r="F6707" i="8"/>
  <c r="E6707" i="8"/>
  <c r="L6706" i="8"/>
  <c r="K6706" i="8"/>
  <c r="J6706" i="8"/>
  <c r="I6706" i="8"/>
  <c r="H6706" i="8"/>
  <c r="G6706" i="8"/>
  <c r="F6706" i="8"/>
  <c r="E6706" i="8"/>
  <c r="L6705" i="8"/>
  <c r="K6705" i="8"/>
  <c r="J6705" i="8"/>
  <c r="I6705" i="8"/>
  <c r="H6705" i="8"/>
  <c r="G6705" i="8"/>
  <c r="F6705" i="8"/>
  <c r="E6705" i="8"/>
  <c r="L6704" i="8"/>
  <c r="K6704" i="8"/>
  <c r="J6704" i="8"/>
  <c r="I6704" i="8"/>
  <c r="H6704" i="8"/>
  <c r="G6704" i="8"/>
  <c r="F6704" i="8"/>
  <c r="E6704" i="8"/>
  <c r="L6703" i="8"/>
  <c r="K6703" i="8"/>
  <c r="J6703" i="8"/>
  <c r="I6703" i="8"/>
  <c r="H6703" i="8"/>
  <c r="G6703" i="8"/>
  <c r="F6703" i="8"/>
  <c r="E6703" i="8"/>
  <c r="L6702" i="8"/>
  <c r="K6702" i="8"/>
  <c r="J6702" i="8"/>
  <c r="I6702" i="8"/>
  <c r="H6702" i="8"/>
  <c r="G6702" i="8"/>
  <c r="F6702" i="8"/>
  <c r="E6702" i="8"/>
  <c r="J6701" i="8"/>
  <c r="H6701" i="8"/>
  <c r="G6701" i="8"/>
  <c r="K6701" i="8" s="1"/>
  <c r="L6701" i="8" s="1"/>
  <c r="F6701" i="8"/>
  <c r="E6701" i="8"/>
  <c r="L6700" i="8"/>
  <c r="K6700" i="8"/>
  <c r="J6700" i="8"/>
  <c r="I6700" i="8"/>
  <c r="G6700" i="8"/>
  <c r="F6700" i="8"/>
  <c r="E6700" i="8"/>
  <c r="H6700" i="8" s="1"/>
  <c r="K6699" i="8"/>
  <c r="L6699" i="8" s="1"/>
  <c r="J6699" i="8"/>
  <c r="I6699" i="8"/>
  <c r="G6699" i="8"/>
  <c r="F6699" i="8"/>
  <c r="E6699" i="8"/>
  <c r="H6699" i="8" s="1"/>
  <c r="J6698" i="8"/>
  <c r="I6698" i="8"/>
  <c r="H6698" i="8"/>
  <c r="G6698" i="8"/>
  <c r="K6698" i="8" s="1"/>
  <c r="L6698" i="8" s="1"/>
  <c r="F6698" i="8"/>
  <c r="E6698" i="8"/>
  <c r="L6697" i="8"/>
  <c r="K6697" i="8"/>
  <c r="J6697" i="8"/>
  <c r="I6697" i="8"/>
  <c r="H6697" i="8"/>
  <c r="G6697" i="8"/>
  <c r="F6697" i="8"/>
  <c r="E6697" i="8"/>
  <c r="L6696" i="8"/>
  <c r="K6696" i="8"/>
  <c r="J6696" i="8"/>
  <c r="I6696" i="8"/>
  <c r="H6696" i="8"/>
  <c r="G6696" i="8"/>
  <c r="F6696" i="8"/>
  <c r="E6696" i="8"/>
  <c r="L6695" i="8"/>
  <c r="K6695" i="8"/>
  <c r="J6695" i="8"/>
  <c r="I6695" i="8"/>
  <c r="H6695" i="8"/>
  <c r="G6695" i="8"/>
  <c r="F6695" i="8"/>
  <c r="E6695" i="8"/>
  <c r="L6694" i="8"/>
  <c r="K6694" i="8"/>
  <c r="J6694" i="8"/>
  <c r="I6694" i="8"/>
  <c r="H6694" i="8"/>
  <c r="G6694" i="8"/>
  <c r="F6694" i="8"/>
  <c r="E6694" i="8"/>
  <c r="L6693" i="8"/>
  <c r="K6693" i="8"/>
  <c r="J6693" i="8"/>
  <c r="I6693" i="8"/>
  <c r="H6693" i="8"/>
  <c r="G6693" i="8"/>
  <c r="F6693" i="8"/>
  <c r="E6693" i="8"/>
  <c r="L6692" i="8"/>
  <c r="K6692" i="8"/>
  <c r="J6692" i="8"/>
  <c r="I6692" i="8"/>
  <c r="H6692" i="8"/>
  <c r="G6692" i="8"/>
  <c r="F6692" i="8"/>
  <c r="E6692" i="8"/>
  <c r="K6691" i="8"/>
  <c r="L6691" i="8" s="1"/>
  <c r="J6691" i="8"/>
  <c r="I6691" i="8"/>
  <c r="H6691" i="8"/>
  <c r="G6691" i="8"/>
  <c r="F6691" i="8"/>
  <c r="E6691" i="8"/>
  <c r="K6690" i="8"/>
  <c r="L6690" i="8" s="1"/>
  <c r="J6690" i="8"/>
  <c r="I6690" i="8"/>
  <c r="H6690" i="8"/>
  <c r="G6690" i="8"/>
  <c r="F6690" i="8"/>
  <c r="E6690" i="8"/>
  <c r="L6689" i="8"/>
  <c r="K6689" i="8"/>
  <c r="J6689" i="8"/>
  <c r="I6689" i="8"/>
  <c r="H6689" i="8"/>
  <c r="G6689" i="8"/>
  <c r="F6689" i="8"/>
  <c r="E6689" i="8"/>
  <c r="K6688" i="8"/>
  <c r="L6688" i="8" s="1"/>
  <c r="J6688" i="8"/>
  <c r="I6688" i="8"/>
  <c r="H6688" i="8"/>
  <c r="G6688" i="8"/>
  <c r="F6688" i="8"/>
  <c r="E6688" i="8"/>
  <c r="K6687" i="8"/>
  <c r="L6687" i="8" s="1"/>
  <c r="J6687" i="8"/>
  <c r="I6687" i="8"/>
  <c r="H6687" i="8"/>
  <c r="G6687" i="8"/>
  <c r="F6687" i="8"/>
  <c r="E6687" i="8"/>
  <c r="L6686" i="8"/>
  <c r="K6686" i="8"/>
  <c r="J6686" i="8"/>
  <c r="I6686" i="8"/>
  <c r="H6686" i="8"/>
  <c r="G6686" i="8"/>
  <c r="F6686" i="8"/>
  <c r="E6686" i="8"/>
  <c r="K6685" i="8"/>
  <c r="L6685" i="8" s="1"/>
  <c r="J6685" i="8"/>
  <c r="I6685" i="8"/>
  <c r="H6685" i="8"/>
  <c r="G6685" i="8"/>
  <c r="F6685" i="8"/>
  <c r="E6685" i="8"/>
  <c r="K6684" i="8"/>
  <c r="L6684" i="8" s="1"/>
  <c r="J6684" i="8"/>
  <c r="I6684" i="8"/>
  <c r="H6684" i="8"/>
  <c r="G6684" i="8"/>
  <c r="F6684" i="8"/>
  <c r="E6684" i="8"/>
  <c r="L6683" i="8"/>
  <c r="K6683" i="8"/>
  <c r="J6683" i="8"/>
  <c r="I6683" i="8"/>
  <c r="H6683" i="8"/>
  <c r="G6683" i="8"/>
  <c r="F6683" i="8"/>
  <c r="E6683" i="8"/>
  <c r="K6682" i="8"/>
  <c r="L6682" i="8" s="1"/>
  <c r="J6682" i="8"/>
  <c r="I6682" i="8"/>
  <c r="H6682" i="8"/>
  <c r="G6682" i="8"/>
  <c r="F6682" i="8"/>
  <c r="E6682" i="8"/>
  <c r="K6681" i="8"/>
  <c r="L6681" i="8" s="1"/>
  <c r="J6681" i="8"/>
  <c r="I6681" i="8"/>
  <c r="H6681" i="8"/>
  <c r="G6681" i="8"/>
  <c r="F6681" i="8"/>
  <c r="E6681" i="8"/>
  <c r="L6680" i="8"/>
  <c r="K6680" i="8"/>
  <c r="J6680" i="8"/>
  <c r="I6680" i="8"/>
  <c r="H6680" i="8"/>
  <c r="G6680" i="8"/>
  <c r="F6680" i="8"/>
  <c r="E6680" i="8"/>
  <c r="K6679" i="8"/>
  <c r="L6679" i="8" s="1"/>
  <c r="J6679" i="8"/>
  <c r="I6679" i="8"/>
  <c r="H6679" i="8"/>
  <c r="G6679" i="8"/>
  <c r="F6679" i="8"/>
  <c r="E6679" i="8"/>
  <c r="K6678" i="8"/>
  <c r="L6678" i="8" s="1"/>
  <c r="J6678" i="8"/>
  <c r="I6678" i="8"/>
  <c r="H6678" i="8"/>
  <c r="G6678" i="8"/>
  <c r="F6678" i="8"/>
  <c r="E6678" i="8"/>
  <c r="L6677" i="8"/>
  <c r="K6677" i="8"/>
  <c r="J6677" i="8"/>
  <c r="I6677" i="8"/>
  <c r="H6677" i="8"/>
  <c r="G6677" i="8"/>
  <c r="F6677" i="8"/>
  <c r="E6677" i="8"/>
  <c r="K6676" i="8"/>
  <c r="L6676" i="8" s="1"/>
  <c r="J6676" i="8"/>
  <c r="I6676" i="8"/>
  <c r="H6676" i="8"/>
  <c r="G6676" i="8"/>
  <c r="F6676" i="8"/>
  <c r="E6676" i="8"/>
  <c r="K6675" i="8"/>
  <c r="L6675" i="8" s="1"/>
  <c r="J6675" i="8"/>
  <c r="I6675" i="8"/>
  <c r="H6675" i="8"/>
  <c r="G6675" i="8"/>
  <c r="F6675" i="8"/>
  <c r="E6675" i="8"/>
  <c r="L6674" i="8"/>
  <c r="K6674" i="8"/>
  <c r="J6674" i="8"/>
  <c r="I6674" i="8"/>
  <c r="H6674" i="8"/>
  <c r="G6674" i="8"/>
  <c r="F6674" i="8"/>
  <c r="E6674" i="8"/>
  <c r="K6673" i="8"/>
  <c r="L6673" i="8" s="1"/>
  <c r="J6673" i="8"/>
  <c r="I6673" i="8"/>
  <c r="H6673" i="8"/>
  <c r="G6673" i="8"/>
  <c r="F6673" i="8"/>
  <c r="E6673" i="8"/>
  <c r="K6672" i="8"/>
  <c r="L6672" i="8" s="1"/>
  <c r="J6672" i="8"/>
  <c r="I6672" i="8"/>
  <c r="H6672" i="8"/>
  <c r="G6672" i="8"/>
  <c r="F6672" i="8"/>
  <c r="E6672" i="8"/>
  <c r="L6671" i="8"/>
  <c r="K6671" i="8"/>
  <c r="J6671" i="8"/>
  <c r="I6671" i="8"/>
  <c r="H6671" i="8"/>
  <c r="G6671" i="8"/>
  <c r="F6671" i="8"/>
  <c r="E6671" i="8"/>
  <c r="K6670" i="8"/>
  <c r="L6670" i="8" s="1"/>
  <c r="J6670" i="8"/>
  <c r="I6670" i="8"/>
  <c r="H6670" i="8"/>
  <c r="G6670" i="8"/>
  <c r="F6670" i="8"/>
  <c r="E6670" i="8"/>
  <c r="K6669" i="8"/>
  <c r="L6669" i="8" s="1"/>
  <c r="J6669" i="8"/>
  <c r="I6669" i="8"/>
  <c r="H6669" i="8"/>
  <c r="G6669" i="8"/>
  <c r="F6669" i="8"/>
  <c r="E6669" i="8"/>
  <c r="L6668" i="8"/>
  <c r="K6668" i="8"/>
  <c r="J6668" i="8"/>
  <c r="I6668" i="8"/>
  <c r="H6668" i="8"/>
  <c r="G6668" i="8"/>
  <c r="F6668" i="8"/>
  <c r="E6668" i="8"/>
  <c r="K6667" i="8"/>
  <c r="L6667" i="8" s="1"/>
  <c r="J6667" i="8"/>
  <c r="I6667" i="8"/>
  <c r="H6667" i="8"/>
  <c r="G6667" i="8"/>
  <c r="F6667" i="8"/>
  <c r="E6667" i="8"/>
  <c r="K6666" i="8"/>
  <c r="L6666" i="8" s="1"/>
  <c r="J6666" i="8"/>
  <c r="I6666" i="8"/>
  <c r="H6666" i="8"/>
  <c r="G6666" i="8"/>
  <c r="F6666" i="8"/>
  <c r="E6666" i="8"/>
  <c r="L6665" i="8"/>
  <c r="K6665" i="8"/>
  <c r="J6665" i="8"/>
  <c r="I6665" i="8"/>
  <c r="H6665" i="8"/>
  <c r="G6665" i="8"/>
  <c r="F6665" i="8"/>
  <c r="E6665" i="8"/>
  <c r="K6664" i="8"/>
  <c r="L6664" i="8" s="1"/>
  <c r="J6664" i="8"/>
  <c r="I6664" i="8"/>
  <c r="H6664" i="8"/>
  <c r="G6664" i="8"/>
  <c r="F6664" i="8"/>
  <c r="E6664" i="8"/>
  <c r="K6663" i="8"/>
  <c r="L6663" i="8" s="1"/>
  <c r="J6663" i="8"/>
  <c r="I6663" i="8"/>
  <c r="H6663" i="8"/>
  <c r="G6663" i="8"/>
  <c r="F6663" i="8"/>
  <c r="E6663" i="8"/>
  <c r="L6662" i="8"/>
  <c r="K6662" i="8"/>
  <c r="J6662" i="8"/>
  <c r="I6662" i="8"/>
  <c r="H6662" i="8"/>
  <c r="G6662" i="8"/>
  <c r="F6662" i="8"/>
  <c r="E6662" i="8"/>
  <c r="K6661" i="8"/>
  <c r="L6661" i="8" s="1"/>
  <c r="J6661" i="8"/>
  <c r="I6661" i="8"/>
  <c r="H6661" i="8"/>
  <c r="G6661" i="8"/>
  <c r="F6661" i="8"/>
  <c r="E6661" i="8"/>
  <c r="K6660" i="8"/>
  <c r="L6660" i="8" s="1"/>
  <c r="J6660" i="8"/>
  <c r="I6660" i="8"/>
  <c r="H6660" i="8"/>
  <c r="G6660" i="8"/>
  <c r="F6660" i="8"/>
  <c r="E6660" i="8"/>
  <c r="L6659" i="8"/>
  <c r="K6659" i="8"/>
  <c r="J6659" i="8"/>
  <c r="I6659" i="8"/>
  <c r="H6659" i="8"/>
  <c r="G6659" i="8"/>
  <c r="F6659" i="8"/>
  <c r="E6659" i="8"/>
  <c r="K6658" i="8"/>
  <c r="L6658" i="8" s="1"/>
  <c r="J6658" i="8"/>
  <c r="I6658" i="8"/>
  <c r="H6658" i="8"/>
  <c r="G6658" i="8"/>
  <c r="F6658" i="8"/>
  <c r="E6658" i="8"/>
  <c r="K6657" i="8"/>
  <c r="L6657" i="8" s="1"/>
  <c r="J6657" i="8"/>
  <c r="H6657" i="8"/>
  <c r="G6657" i="8"/>
  <c r="I6657" i="8" s="1"/>
  <c r="F6657" i="8"/>
  <c r="E6657" i="8"/>
  <c r="K6656" i="8"/>
  <c r="L6656" i="8" s="1"/>
  <c r="J6656" i="8"/>
  <c r="I6656" i="8"/>
  <c r="H6656" i="8"/>
  <c r="G6656" i="8"/>
  <c r="F6656" i="8"/>
  <c r="E6656" i="8"/>
  <c r="J6655" i="8"/>
  <c r="G6655" i="8"/>
  <c r="K6655" i="8" s="1"/>
  <c r="L6655" i="8" s="1"/>
  <c r="F6655" i="8"/>
  <c r="E6655" i="8"/>
  <c r="H6655" i="8" s="1"/>
  <c r="K6654" i="8"/>
  <c r="L6654" i="8" s="1"/>
  <c r="J6654" i="8"/>
  <c r="I6654" i="8"/>
  <c r="H6654" i="8"/>
  <c r="G6654" i="8"/>
  <c r="F6654" i="8"/>
  <c r="E6654" i="8"/>
  <c r="K6653" i="8"/>
  <c r="L6653" i="8" s="1"/>
  <c r="J6653" i="8"/>
  <c r="I6653" i="8"/>
  <c r="H6653" i="8"/>
  <c r="G6653" i="8"/>
  <c r="F6653" i="8"/>
  <c r="E6653" i="8"/>
  <c r="K6652" i="8"/>
  <c r="L6652" i="8" s="1"/>
  <c r="J6652" i="8"/>
  <c r="I6652" i="8"/>
  <c r="G6652" i="8"/>
  <c r="F6652" i="8"/>
  <c r="E6652" i="8"/>
  <c r="H6652" i="8" s="1"/>
  <c r="J6651" i="8"/>
  <c r="G6651" i="8"/>
  <c r="I6651" i="8" s="1"/>
  <c r="F6651" i="8"/>
  <c r="E6651" i="8"/>
  <c r="H6651" i="8" s="1"/>
  <c r="J6650" i="8"/>
  <c r="I6650" i="8"/>
  <c r="H6650" i="8"/>
  <c r="G6650" i="8"/>
  <c r="K6650" i="8" s="1"/>
  <c r="L6650" i="8" s="1"/>
  <c r="F6650" i="8"/>
  <c r="E6650" i="8"/>
  <c r="L6649" i="8"/>
  <c r="K6649" i="8"/>
  <c r="J6649" i="8"/>
  <c r="I6649" i="8"/>
  <c r="G6649" i="8"/>
  <c r="F6649" i="8"/>
  <c r="E6649" i="8"/>
  <c r="H6649" i="8" s="1"/>
  <c r="K6648" i="8"/>
  <c r="L6648" i="8" s="1"/>
  <c r="J6648" i="8"/>
  <c r="I6648" i="8"/>
  <c r="G6648" i="8"/>
  <c r="F6648" i="8"/>
  <c r="E6648" i="8"/>
  <c r="H6648" i="8" s="1"/>
  <c r="K6647" i="8"/>
  <c r="L6647" i="8" s="1"/>
  <c r="J6647" i="8"/>
  <c r="I6647" i="8"/>
  <c r="H6647" i="8"/>
  <c r="G6647" i="8"/>
  <c r="F6647" i="8"/>
  <c r="E6647" i="8"/>
  <c r="L6646" i="8"/>
  <c r="K6646" i="8"/>
  <c r="J6646" i="8"/>
  <c r="I6646" i="8"/>
  <c r="G6646" i="8"/>
  <c r="F6646" i="8"/>
  <c r="E6646" i="8"/>
  <c r="H6646" i="8" s="1"/>
  <c r="J6645" i="8"/>
  <c r="H6645" i="8"/>
  <c r="G6645" i="8"/>
  <c r="I6645" i="8" s="1"/>
  <c r="F6645" i="8"/>
  <c r="E6645" i="8"/>
  <c r="L6644" i="8"/>
  <c r="K6644" i="8"/>
  <c r="J6644" i="8"/>
  <c r="I6644" i="8"/>
  <c r="H6644" i="8"/>
  <c r="G6644" i="8"/>
  <c r="F6644" i="8"/>
  <c r="E6644" i="8"/>
  <c r="L6643" i="8"/>
  <c r="K6643" i="8"/>
  <c r="J6643" i="8"/>
  <c r="I6643" i="8"/>
  <c r="H6643" i="8"/>
  <c r="G6643" i="8"/>
  <c r="F6643" i="8"/>
  <c r="E6643" i="8"/>
  <c r="L6642" i="8"/>
  <c r="K6642" i="8"/>
  <c r="J6642" i="8"/>
  <c r="I6642" i="8"/>
  <c r="H6642" i="8"/>
  <c r="G6642" i="8"/>
  <c r="F6642" i="8"/>
  <c r="E6642" i="8"/>
  <c r="L6641" i="8"/>
  <c r="K6641" i="8"/>
  <c r="J6641" i="8"/>
  <c r="I6641" i="8"/>
  <c r="H6641" i="8"/>
  <c r="G6641" i="8"/>
  <c r="F6641" i="8"/>
  <c r="E6641" i="8"/>
  <c r="L6640" i="8"/>
  <c r="K6640" i="8"/>
  <c r="J6640" i="8"/>
  <c r="I6640" i="8"/>
  <c r="H6640" i="8"/>
  <c r="G6640" i="8"/>
  <c r="F6640" i="8"/>
  <c r="E6640" i="8"/>
  <c r="L6639" i="8"/>
  <c r="K6639" i="8"/>
  <c r="J6639" i="8"/>
  <c r="I6639" i="8"/>
  <c r="H6639" i="8"/>
  <c r="G6639" i="8"/>
  <c r="F6639" i="8"/>
  <c r="E6639" i="8"/>
  <c r="J6638" i="8"/>
  <c r="I6638" i="8"/>
  <c r="H6638" i="8"/>
  <c r="G6638" i="8"/>
  <c r="K6638" i="8" s="1"/>
  <c r="L6638" i="8" s="1"/>
  <c r="F6638" i="8"/>
  <c r="E6638" i="8"/>
  <c r="L6637" i="8"/>
  <c r="K6637" i="8"/>
  <c r="J6637" i="8"/>
  <c r="I6637" i="8"/>
  <c r="H6637" i="8"/>
  <c r="G6637" i="8"/>
  <c r="F6637" i="8"/>
  <c r="E6637" i="8"/>
  <c r="K6636" i="8"/>
  <c r="L6636" i="8" s="1"/>
  <c r="J6636" i="8"/>
  <c r="I6636" i="8"/>
  <c r="H6636" i="8"/>
  <c r="G6636" i="8"/>
  <c r="F6636" i="8"/>
  <c r="E6636" i="8"/>
  <c r="L6635" i="8"/>
  <c r="K6635" i="8"/>
  <c r="J6635" i="8"/>
  <c r="I6635" i="8"/>
  <c r="H6635" i="8"/>
  <c r="G6635" i="8"/>
  <c r="F6635" i="8"/>
  <c r="E6635" i="8"/>
  <c r="L6634" i="8"/>
  <c r="K6634" i="8"/>
  <c r="J6634" i="8"/>
  <c r="I6634" i="8"/>
  <c r="H6634" i="8"/>
  <c r="G6634" i="8"/>
  <c r="F6634" i="8"/>
  <c r="E6634" i="8"/>
  <c r="K6633" i="8"/>
  <c r="L6633" i="8" s="1"/>
  <c r="J6633" i="8"/>
  <c r="I6633" i="8"/>
  <c r="H6633" i="8"/>
  <c r="G6633" i="8"/>
  <c r="F6633" i="8"/>
  <c r="E6633" i="8"/>
  <c r="L6632" i="8"/>
  <c r="K6632" i="8"/>
  <c r="J6632" i="8"/>
  <c r="I6632" i="8"/>
  <c r="H6632" i="8"/>
  <c r="G6632" i="8"/>
  <c r="F6632" i="8"/>
  <c r="E6632" i="8"/>
  <c r="L6631" i="8"/>
  <c r="K6631" i="8"/>
  <c r="J6631" i="8"/>
  <c r="I6631" i="8"/>
  <c r="H6631" i="8"/>
  <c r="G6631" i="8"/>
  <c r="F6631" i="8"/>
  <c r="E6631" i="8"/>
  <c r="K6630" i="8"/>
  <c r="L6630" i="8" s="1"/>
  <c r="J6630" i="8"/>
  <c r="I6630" i="8"/>
  <c r="H6630" i="8"/>
  <c r="G6630" i="8"/>
  <c r="F6630" i="8"/>
  <c r="E6630" i="8"/>
  <c r="L6629" i="8"/>
  <c r="K6629" i="8"/>
  <c r="J6629" i="8"/>
  <c r="I6629" i="8"/>
  <c r="H6629" i="8"/>
  <c r="G6629" i="8"/>
  <c r="F6629" i="8"/>
  <c r="E6629" i="8"/>
  <c r="L6628" i="8"/>
  <c r="K6628" i="8"/>
  <c r="J6628" i="8"/>
  <c r="I6628" i="8"/>
  <c r="H6628" i="8"/>
  <c r="G6628" i="8"/>
  <c r="F6628" i="8"/>
  <c r="E6628" i="8"/>
  <c r="K6627" i="8"/>
  <c r="L6627" i="8" s="1"/>
  <c r="J6627" i="8"/>
  <c r="I6627" i="8"/>
  <c r="H6627" i="8"/>
  <c r="G6627" i="8"/>
  <c r="F6627" i="8"/>
  <c r="E6627" i="8"/>
  <c r="L6626" i="8"/>
  <c r="K6626" i="8"/>
  <c r="J6626" i="8"/>
  <c r="I6626" i="8"/>
  <c r="H6626" i="8"/>
  <c r="G6626" i="8"/>
  <c r="F6626" i="8"/>
  <c r="E6626" i="8"/>
  <c r="L6625" i="8"/>
  <c r="K6625" i="8"/>
  <c r="J6625" i="8"/>
  <c r="I6625" i="8"/>
  <c r="H6625" i="8"/>
  <c r="G6625" i="8"/>
  <c r="F6625" i="8"/>
  <c r="E6625" i="8"/>
  <c r="K6624" i="8"/>
  <c r="L6624" i="8" s="1"/>
  <c r="J6624" i="8"/>
  <c r="I6624" i="8"/>
  <c r="H6624" i="8"/>
  <c r="G6624" i="8"/>
  <c r="F6624" i="8"/>
  <c r="E6624" i="8"/>
  <c r="L6623" i="8"/>
  <c r="K6623" i="8"/>
  <c r="J6623" i="8"/>
  <c r="I6623" i="8"/>
  <c r="H6623" i="8"/>
  <c r="G6623" i="8"/>
  <c r="F6623" i="8"/>
  <c r="E6623" i="8"/>
  <c r="L6622" i="8"/>
  <c r="K6622" i="8"/>
  <c r="J6622" i="8"/>
  <c r="I6622" i="8"/>
  <c r="H6622" i="8"/>
  <c r="G6622" i="8"/>
  <c r="F6622" i="8"/>
  <c r="E6622" i="8"/>
  <c r="K6621" i="8"/>
  <c r="L6621" i="8" s="1"/>
  <c r="J6621" i="8"/>
  <c r="I6621" i="8"/>
  <c r="H6621" i="8"/>
  <c r="G6621" i="8"/>
  <c r="F6621" i="8"/>
  <c r="E6621" i="8"/>
  <c r="L6620" i="8"/>
  <c r="K6620" i="8"/>
  <c r="J6620" i="8"/>
  <c r="I6620" i="8"/>
  <c r="H6620" i="8"/>
  <c r="G6620" i="8"/>
  <c r="F6620" i="8"/>
  <c r="E6620" i="8"/>
  <c r="K6619" i="8"/>
  <c r="L6619" i="8" s="1"/>
  <c r="J6619" i="8"/>
  <c r="I6619" i="8"/>
  <c r="H6619" i="8"/>
  <c r="G6619" i="8"/>
  <c r="F6619" i="8"/>
  <c r="E6619" i="8"/>
  <c r="K6618" i="8"/>
  <c r="L6618" i="8" s="1"/>
  <c r="J6618" i="8"/>
  <c r="I6618" i="8"/>
  <c r="H6618" i="8"/>
  <c r="G6618" i="8"/>
  <c r="F6618" i="8"/>
  <c r="E6618" i="8"/>
  <c r="L6617" i="8"/>
  <c r="K6617" i="8"/>
  <c r="J6617" i="8"/>
  <c r="I6617" i="8"/>
  <c r="H6617" i="8"/>
  <c r="G6617" i="8"/>
  <c r="F6617" i="8"/>
  <c r="E6617" i="8"/>
  <c r="K6616" i="8"/>
  <c r="L6616" i="8" s="1"/>
  <c r="J6616" i="8"/>
  <c r="H6616" i="8"/>
  <c r="G6616" i="8"/>
  <c r="I6616" i="8" s="1"/>
  <c r="F6616" i="8"/>
  <c r="E6616" i="8"/>
  <c r="K6615" i="8"/>
  <c r="L6615" i="8" s="1"/>
  <c r="J6615" i="8"/>
  <c r="I6615" i="8"/>
  <c r="H6615" i="8"/>
  <c r="G6615" i="8"/>
  <c r="F6615" i="8"/>
  <c r="E6615" i="8"/>
  <c r="L6614" i="8"/>
  <c r="K6614" i="8"/>
  <c r="J6614" i="8"/>
  <c r="I6614" i="8"/>
  <c r="H6614" i="8"/>
  <c r="G6614" i="8"/>
  <c r="F6614" i="8"/>
  <c r="E6614" i="8"/>
  <c r="K6613" i="8"/>
  <c r="L6613" i="8" s="1"/>
  <c r="J6613" i="8"/>
  <c r="I6613" i="8"/>
  <c r="H6613" i="8"/>
  <c r="G6613" i="8"/>
  <c r="F6613" i="8"/>
  <c r="E6613" i="8"/>
  <c r="K6612" i="8"/>
  <c r="L6612" i="8" s="1"/>
  <c r="J6612" i="8"/>
  <c r="I6612" i="8"/>
  <c r="H6612" i="8"/>
  <c r="G6612" i="8"/>
  <c r="F6612" i="8"/>
  <c r="E6612" i="8"/>
  <c r="J6611" i="8"/>
  <c r="I6611" i="8"/>
  <c r="H6611" i="8"/>
  <c r="G6611" i="8"/>
  <c r="K6611" i="8" s="1"/>
  <c r="L6611" i="8" s="1"/>
  <c r="F6611" i="8"/>
  <c r="E6611" i="8"/>
  <c r="K6610" i="8"/>
  <c r="L6610" i="8" s="1"/>
  <c r="J6610" i="8"/>
  <c r="H6610" i="8"/>
  <c r="G6610" i="8"/>
  <c r="I6610" i="8" s="1"/>
  <c r="F6610" i="8"/>
  <c r="E6610" i="8"/>
  <c r="K6609" i="8"/>
  <c r="L6609" i="8" s="1"/>
  <c r="J6609" i="8"/>
  <c r="I6609" i="8"/>
  <c r="H6609" i="8"/>
  <c r="G6609" i="8"/>
  <c r="F6609" i="8"/>
  <c r="E6609" i="8"/>
  <c r="L6608" i="8"/>
  <c r="K6608" i="8"/>
  <c r="J6608" i="8"/>
  <c r="I6608" i="8"/>
  <c r="H6608" i="8"/>
  <c r="G6608" i="8"/>
  <c r="F6608" i="8"/>
  <c r="E6608" i="8"/>
  <c r="K6607" i="8"/>
  <c r="L6607" i="8" s="1"/>
  <c r="J6607" i="8"/>
  <c r="H6607" i="8"/>
  <c r="G6607" i="8"/>
  <c r="I6607" i="8" s="1"/>
  <c r="F6607" i="8"/>
  <c r="E6607" i="8"/>
  <c r="K6606" i="8"/>
  <c r="L6606" i="8" s="1"/>
  <c r="J6606" i="8"/>
  <c r="I6606" i="8"/>
  <c r="H6606" i="8"/>
  <c r="G6606" i="8"/>
  <c r="F6606" i="8"/>
  <c r="E6606" i="8"/>
  <c r="L6605" i="8"/>
  <c r="K6605" i="8"/>
  <c r="J6605" i="8"/>
  <c r="I6605" i="8"/>
  <c r="H6605" i="8"/>
  <c r="G6605" i="8"/>
  <c r="F6605" i="8"/>
  <c r="E6605" i="8"/>
  <c r="K6604" i="8"/>
  <c r="L6604" i="8" s="1"/>
  <c r="J6604" i="8"/>
  <c r="H6604" i="8"/>
  <c r="G6604" i="8"/>
  <c r="I6604" i="8" s="1"/>
  <c r="F6604" i="8"/>
  <c r="E6604" i="8"/>
  <c r="K6603" i="8"/>
  <c r="L6603" i="8" s="1"/>
  <c r="J6603" i="8"/>
  <c r="I6603" i="8"/>
  <c r="H6603" i="8"/>
  <c r="G6603" i="8"/>
  <c r="F6603" i="8"/>
  <c r="E6603" i="8"/>
  <c r="L6602" i="8"/>
  <c r="K6602" i="8"/>
  <c r="J6602" i="8"/>
  <c r="I6602" i="8"/>
  <c r="H6602" i="8"/>
  <c r="G6602" i="8"/>
  <c r="F6602" i="8"/>
  <c r="E6602" i="8"/>
  <c r="K6601" i="8"/>
  <c r="L6601" i="8" s="1"/>
  <c r="J6601" i="8"/>
  <c r="I6601" i="8"/>
  <c r="H6601" i="8"/>
  <c r="G6601" i="8"/>
  <c r="F6601" i="8"/>
  <c r="E6601" i="8"/>
  <c r="K6600" i="8"/>
  <c r="L6600" i="8" s="1"/>
  <c r="J6600" i="8"/>
  <c r="I6600" i="8"/>
  <c r="H6600" i="8"/>
  <c r="G6600" i="8"/>
  <c r="F6600" i="8"/>
  <c r="E6600" i="8"/>
  <c r="L6599" i="8"/>
  <c r="K6599" i="8"/>
  <c r="J6599" i="8"/>
  <c r="I6599" i="8"/>
  <c r="H6599" i="8"/>
  <c r="G6599" i="8"/>
  <c r="F6599" i="8"/>
  <c r="E6599" i="8"/>
  <c r="K6598" i="8"/>
  <c r="L6598" i="8" s="1"/>
  <c r="J6598" i="8"/>
  <c r="H6598" i="8"/>
  <c r="G6598" i="8"/>
  <c r="I6598" i="8" s="1"/>
  <c r="F6598" i="8"/>
  <c r="E6598" i="8"/>
  <c r="K6597" i="8"/>
  <c r="L6597" i="8" s="1"/>
  <c r="J6597" i="8"/>
  <c r="I6597" i="8"/>
  <c r="H6597" i="8"/>
  <c r="G6597" i="8"/>
  <c r="F6597" i="8"/>
  <c r="E6597" i="8"/>
  <c r="L6596" i="8"/>
  <c r="K6596" i="8"/>
  <c r="J6596" i="8"/>
  <c r="I6596" i="8"/>
  <c r="H6596" i="8"/>
  <c r="G6596" i="8"/>
  <c r="F6596" i="8"/>
  <c r="E6596" i="8"/>
  <c r="K6595" i="8"/>
  <c r="L6595" i="8" s="1"/>
  <c r="J6595" i="8"/>
  <c r="H6595" i="8"/>
  <c r="G6595" i="8"/>
  <c r="I6595" i="8" s="1"/>
  <c r="F6595" i="8"/>
  <c r="E6595" i="8"/>
  <c r="K6594" i="8"/>
  <c r="L6594" i="8" s="1"/>
  <c r="J6594" i="8"/>
  <c r="I6594" i="8"/>
  <c r="H6594" i="8"/>
  <c r="G6594" i="8"/>
  <c r="F6594" i="8"/>
  <c r="E6594" i="8"/>
  <c r="L6593" i="8"/>
  <c r="K6593" i="8"/>
  <c r="J6593" i="8"/>
  <c r="I6593" i="8"/>
  <c r="H6593" i="8"/>
  <c r="G6593" i="8"/>
  <c r="F6593" i="8"/>
  <c r="E6593" i="8"/>
  <c r="K6592" i="8"/>
  <c r="L6592" i="8" s="1"/>
  <c r="J6592" i="8"/>
  <c r="H6592" i="8"/>
  <c r="G6592" i="8"/>
  <c r="I6592" i="8" s="1"/>
  <c r="F6592" i="8"/>
  <c r="E6592" i="8"/>
  <c r="K6591" i="8"/>
  <c r="L6591" i="8" s="1"/>
  <c r="J6591" i="8"/>
  <c r="I6591" i="8"/>
  <c r="H6591" i="8"/>
  <c r="G6591" i="8"/>
  <c r="F6591" i="8"/>
  <c r="E6591" i="8"/>
  <c r="K6590" i="8"/>
  <c r="L6590" i="8" s="1"/>
  <c r="J6590" i="8"/>
  <c r="I6590" i="8"/>
  <c r="H6590" i="8"/>
  <c r="G6590" i="8"/>
  <c r="F6590" i="8"/>
  <c r="E6590" i="8"/>
  <c r="K6589" i="8"/>
  <c r="L6589" i="8" s="1"/>
  <c r="J6589" i="8"/>
  <c r="I6589" i="8"/>
  <c r="H6589" i="8"/>
  <c r="G6589" i="8"/>
  <c r="F6589" i="8"/>
  <c r="E6589" i="8"/>
  <c r="K6588" i="8"/>
  <c r="L6588" i="8" s="1"/>
  <c r="J6588" i="8"/>
  <c r="G6588" i="8"/>
  <c r="I6588" i="8" s="1"/>
  <c r="F6588" i="8"/>
  <c r="E6588" i="8"/>
  <c r="H6588" i="8" s="1"/>
  <c r="K6587" i="8"/>
  <c r="L6587" i="8" s="1"/>
  <c r="J6587" i="8"/>
  <c r="I6587" i="8"/>
  <c r="H6587" i="8"/>
  <c r="G6587" i="8"/>
  <c r="F6587" i="8"/>
  <c r="E6587" i="8"/>
  <c r="K6586" i="8"/>
  <c r="L6586" i="8" s="1"/>
  <c r="J6586" i="8"/>
  <c r="I6586" i="8"/>
  <c r="H6586" i="8"/>
  <c r="G6586" i="8"/>
  <c r="F6586" i="8"/>
  <c r="E6586" i="8"/>
  <c r="L6585" i="8"/>
  <c r="K6585" i="8"/>
  <c r="J6585" i="8"/>
  <c r="I6585" i="8"/>
  <c r="G6585" i="8"/>
  <c r="F6585" i="8"/>
  <c r="E6585" i="8"/>
  <c r="H6585" i="8" s="1"/>
  <c r="K6584" i="8"/>
  <c r="L6584" i="8" s="1"/>
  <c r="J6584" i="8"/>
  <c r="I6584" i="8"/>
  <c r="H6584" i="8"/>
  <c r="G6584" i="8"/>
  <c r="F6584" i="8"/>
  <c r="E6584" i="8"/>
  <c r="K6583" i="8"/>
  <c r="L6583" i="8" s="1"/>
  <c r="J6583" i="8"/>
  <c r="I6583" i="8"/>
  <c r="H6583" i="8"/>
  <c r="G6583" i="8"/>
  <c r="F6583" i="8"/>
  <c r="E6583" i="8"/>
  <c r="L6582" i="8"/>
  <c r="K6582" i="8"/>
  <c r="J6582" i="8"/>
  <c r="I6582" i="8"/>
  <c r="G6582" i="8"/>
  <c r="F6582" i="8"/>
  <c r="E6582" i="8"/>
  <c r="H6582" i="8" s="1"/>
  <c r="K6581" i="8"/>
  <c r="L6581" i="8" s="1"/>
  <c r="J6581" i="8"/>
  <c r="I6581" i="8"/>
  <c r="H6581" i="8"/>
  <c r="G6581" i="8"/>
  <c r="F6581" i="8"/>
  <c r="E6581" i="8"/>
  <c r="K6580" i="8"/>
  <c r="L6580" i="8" s="1"/>
  <c r="J6580" i="8"/>
  <c r="I6580" i="8"/>
  <c r="H6580" i="8"/>
  <c r="G6580" i="8"/>
  <c r="F6580" i="8"/>
  <c r="E6580" i="8"/>
  <c r="L6579" i="8"/>
  <c r="K6579" i="8"/>
  <c r="J6579" i="8"/>
  <c r="I6579" i="8"/>
  <c r="G6579" i="8"/>
  <c r="F6579" i="8"/>
  <c r="E6579" i="8"/>
  <c r="H6579" i="8" s="1"/>
  <c r="K6578" i="8"/>
  <c r="L6578" i="8" s="1"/>
  <c r="J6578" i="8"/>
  <c r="I6578" i="8"/>
  <c r="H6578" i="8"/>
  <c r="G6578" i="8"/>
  <c r="F6578" i="8"/>
  <c r="E6578" i="8"/>
  <c r="K6577" i="8"/>
  <c r="L6577" i="8" s="1"/>
  <c r="J6577" i="8"/>
  <c r="I6577" i="8"/>
  <c r="H6577" i="8"/>
  <c r="G6577" i="8"/>
  <c r="F6577" i="8"/>
  <c r="E6577" i="8"/>
  <c r="L6576" i="8"/>
  <c r="K6576" i="8"/>
  <c r="J6576" i="8"/>
  <c r="I6576" i="8"/>
  <c r="G6576" i="8"/>
  <c r="F6576" i="8"/>
  <c r="E6576" i="8"/>
  <c r="H6576" i="8" s="1"/>
  <c r="K6575" i="8"/>
  <c r="L6575" i="8" s="1"/>
  <c r="J6575" i="8"/>
  <c r="I6575" i="8"/>
  <c r="H6575" i="8"/>
  <c r="G6575" i="8"/>
  <c r="F6575" i="8"/>
  <c r="E6575" i="8"/>
  <c r="K6574" i="8"/>
  <c r="L6574" i="8" s="1"/>
  <c r="J6574" i="8"/>
  <c r="I6574" i="8"/>
  <c r="H6574" i="8"/>
  <c r="G6574" i="8"/>
  <c r="F6574" i="8"/>
  <c r="E6574" i="8"/>
  <c r="L6573" i="8"/>
  <c r="K6573" i="8"/>
  <c r="J6573" i="8"/>
  <c r="I6573" i="8"/>
  <c r="G6573" i="8"/>
  <c r="F6573" i="8"/>
  <c r="E6573" i="8"/>
  <c r="H6573" i="8" s="1"/>
  <c r="K6572" i="8"/>
  <c r="L6572" i="8" s="1"/>
  <c r="J6572" i="8"/>
  <c r="H6572" i="8"/>
  <c r="G6572" i="8"/>
  <c r="I6572" i="8" s="1"/>
  <c r="F6572" i="8"/>
  <c r="E6572" i="8"/>
  <c r="K6571" i="8"/>
  <c r="L6571" i="8" s="1"/>
  <c r="J6571" i="8"/>
  <c r="I6571" i="8"/>
  <c r="H6571" i="8"/>
  <c r="G6571" i="8"/>
  <c r="F6571" i="8"/>
  <c r="E6571" i="8"/>
  <c r="L6570" i="8"/>
  <c r="K6570" i="8"/>
  <c r="J6570" i="8"/>
  <c r="I6570" i="8"/>
  <c r="G6570" i="8"/>
  <c r="F6570" i="8"/>
  <c r="E6570" i="8"/>
  <c r="H6570" i="8" s="1"/>
  <c r="K6569" i="8"/>
  <c r="L6569" i="8" s="1"/>
  <c r="J6569" i="8"/>
  <c r="H6569" i="8"/>
  <c r="G6569" i="8"/>
  <c r="I6569" i="8" s="1"/>
  <c r="F6569" i="8"/>
  <c r="E6569" i="8"/>
  <c r="K6568" i="8"/>
  <c r="L6568" i="8" s="1"/>
  <c r="J6568" i="8"/>
  <c r="I6568" i="8"/>
  <c r="H6568" i="8"/>
  <c r="G6568" i="8"/>
  <c r="F6568" i="8"/>
  <c r="E6568" i="8"/>
  <c r="L6567" i="8"/>
  <c r="K6567" i="8"/>
  <c r="J6567" i="8"/>
  <c r="I6567" i="8"/>
  <c r="G6567" i="8"/>
  <c r="F6567" i="8"/>
  <c r="E6567" i="8"/>
  <c r="H6567" i="8" s="1"/>
  <c r="K6566" i="8"/>
  <c r="L6566" i="8" s="1"/>
  <c r="J6566" i="8"/>
  <c r="I6566" i="8"/>
  <c r="H6566" i="8"/>
  <c r="G6566" i="8"/>
  <c r="F6566" i="8"/>
  <c r="E6566" i="8"/>
  <c r="J6565" i="8"/>
  <c r="H6565" i="8"/>
  <c r="G6565" i="8"/>
  <c r="K6565" i="8" s="1"/>
  <c r="L6565" i="8" s="1"/>
  <c r="F6565" i="8"/>
  <c r="E6565" i="8"/>
  <c r="L6564" i="8"/>
  <c r="K6564" i="8"/>
  <c r="J6564" i="8"/>
  <c r="G6564" i="8"/>
  <c r="I6564" i="8" s="1"/>
  <c r="F6564" i="8"/>
  <c r="E6564" i="8"/>
  <c r="H6564" i="8" s="1"/>
  <c r="K6563" i="8"/>
  <c r="L6563" i="8" s="1"/>
  <c r="J6563" i="8"/>
  <c r="I6563" i="8"/>
  <c r="H6563" i="8"/>
  <c r="G6563" i="8"/>
  <c r="F6563" i="8"/>
  <c r="E6563" i="8"/>
  <c r="J6562" i="8"/>
  <c r="I6562" i="8"/>
  <c r="G6562" i="8"/>
  <c r="K6562" i="8" s="1"/>
  <c r="L6562" i="8" s="1"/>
  <c r="F6562" i="8"/>
  <c r="E6562" i="8"/>
  <c r="H6562" i="8" s="1"/>
  <c r="K6561" i="8"/>
  <c r="L6561" i="8" s="1"/>
  <c r="J6561" i="8"/>
  <c r="H6561" i="8"/>
  <c r="G6561" i="8"/>
  <c r="I6561" i="8" s="1"/>
  <c r="F6561" i="8"/>
  <c r="E6561" i="8"/>
  <c r="L6560" i="8"/>
  <c r="K6560" i="8"/>
  <c r="J6560" i="8"/>
  <c r="I6560" i="8"/>
  <c r="H6560" i="8"/>
  <c r="G6560" i="8"/>
  <c r="F6560" i="8"/>
  <c r="E6560" i="8"/>
  <c r="L6559" i="8"/>
  <c r="K6559" i="8"/>
  <c r="J6559" i="8"/>
  <c r="I6559" i="8"/>
  <c r="G6559" i="8"/>
  <c r="F6559" i="8"/>
  <c r="E6559" i="8"/>
  <c r="H6559" i="8" s="1"/>
  <c r="L6558" i="8"/>
  <c r="K6558" i="8"/>
  <c r="J6558" i="8"/>
  <c r="I6558" i="8"/>
  <c r="H6558" i="8"/>
  <c r="G6558" i="8"/>
  <c r="F6558" i="8"/>
  <c r="E6558" i="8"/>
  <c r="L6557" i="8"/>
  <c r="K6557" i="8"/>
  <c r="J6557" i="8"/>
  <c r="I6557" i="8"/>
  <c r="H6557" i="8"/>
  <c r="G6557" i="8"/>
  <c r="F6557" i="8"/>
  <c r="E6557" i="8"/>
  <c r="L6556" i="8"/>
  <c r="J6556" i="8"/>
  <c r="I6556" i="8"/>
  <c r="G6556" i="8"/>
  <c r="K6556" i="8" s="1"/>
  <c r="F6556" i="8"/>
  <c r="E6556" i="8"/>
  <c r="H6556" i="8" s="1"/>
  <c r="L6555" i="8"/>
  <c r="K6555" i="8"/>
  <c r="J6555" i="8"/>
  <c r="I6555" i="8"/>
  <c r="H6555" i="8"/>
  <c r="G6555" i="8"/>
  <c r="F6555" i="8"/>
  <c r="E6555" i="8"/>
  <c r="L6554" i="8"/>
  <c r="K6554" i="8"/>
  <c r="J6554" i="8"/>
  <c r="I6554" i="8"/>
  <c r="H6554" i="8"/>
  <c r="G6554" i="8"/>
  <c r="F6554" i="8"/>
  <c r="E6554" i="8"/>
  <c r="L6553" i="8"/>
  <c r="K6553" i="8"/>
  <c r="J6553" i="8"/>
  <c r="I6553" i="8"/>
  <c r="G6553" i="8"/>
  <c r="F6553" i="8"/>
  <c r="E6553" i="8"/>
  <c r="H6553" i="8" s="1"/>
  <c r="L6552" i="8"/>
  <c r="K6552" i="8"/>
  <c r="J6552" i="8"/>
  <c r="I6552" i="8"/>
  <c r="H6552" i="8"/>
  <c r="G6552" i="8"/>
  <c r="F6552" i="8"/>
  <c r="E6552" i="8"/>
  <c r="L6551" i="8"/>
  <c r="K6551" i="8"/>
  <c r="J6551" i="8"/>
  <c r="I6551" i="8"/>
  <c r="H6551" i="8"/>
  <c r="G6551" i="8"/>
  <c r="F6551" i="8"/>
  <c r="E6551" i="8"/>
  <c r="J6550" i="8"/>
  <c r="I6550" i="8"/>
  <c r="G6550" i="8"/>
  <c r="K6550" i="8" s="1"/>
  <c r="L6550" i="8" s="1"/>
  <c r="F6550" i="8"/>
  <c r="E6550" i="8"/>
  <c r="H6550" i="8" s="1"/>
  <c r="L6549" i="8"/>
  <c r="K6549" i="8"/>
  <c r="J6549" i="8"/>
  <c r="I6549" i="8"/>
  <c r="H6549" i="8"/>
  <c r="G6549" i="8"/>
  <c r="F6549" i="8"/>
  <c r="E6549" i="8"/>
  <c r="L6548" i="8"/>
  <c r="K6548" i="8"/>
  <c r="J6548" i="8"/>
  <c r="I6548" i="8"/>
  <c r="H6548" i="8"/>
  <c r="G6548" i="8"/>
  <c r="F6548" i="8"/>
  <c r="E6548" i="8"/>
  <c r="L6547" i="8"/>
  <c r="K6547" i="8"/>
  <c r="J6547" i="8"/>
  <c r="I6547" i="8"/>
  <c r="G6547" i="8"/>
  <c r="F6547" i="8"/>
  <c r="E6547" i="8"/>
  <c r="H6547" i="8" s="1"/>
  <c r="L6546" i="8"/>
  <c r="K6546" i="8"/>
  <c r="J6546" i="8"/>
  <c r="I6546" i="8"/>
  <c r="H6546" i="8"/>
  <c r="G6546" i="8"/>
  <c r="F6546" i="8"/>
  <c r="E6546" i="8"/>
  <c r="L6545" i="8"/>
  <c r="K6545" i="8"/>
  <c r="J6545" i="8"/>
  <c r="I6545" i="8"/>
  <c r="H6545" i="8"/>
  <c r="G6545" i="8"/>
  <c r="F6545" i="8"/>
  <c r="E6545" i="8"/>
  <c r="L6544" i="8"/>
  <c r="K6544" i="8"/>
  <c r="J6544" i="8"/>
  <c r="I6544" i="8"/>
  <c r="G6544" i="8"/>
  <c r="F6544" i="8"/>
  <c r="E6544" i="8"/>
  <c r="H6544" i="8" s="1"/>
  <c r="L6543" i="8"/>
  <c r="K6543" i="8"/>
  <c r="J6543" i="8"/>
  <c r="I6543" i="8"/>
  <c r="H6543" i="8"/>
  <c r="G6543" i="8"/>
  <c r="F6543" i="8"/>
  <c r="E6543" i="8"/>
  <c r="L6542" i="8"/>
  <c r="K6542" i="8"/>
  <c r="J6542" i="8"/>
  <c r="I6542" i="8"/>
  <c r="H6542" i="8"/>
  <c r="G6542" i="8"/>
  <c r="F6542" i="8"/>
  <c r="E6542" i="8"/>
  <c r="L6541" i="8"/>
  <c r="K6541" i="8"/>
  <c r="J6541" i="8"/>
  <c r="I6541" i="8"/>
  <c r="G6541" i="8"/>
  <c r="F6541" i="8"/>
  <c r="E6541" i="8"/>
  <c r="H6541" i="8" s="1"/>
  <c r="J6540" i="8"/>
  <c r="H6540" i="8"/>
  <c r="G6540" i="8"/>
  <c r="F6540" i="8"/>
  <c r="E6540" i="8"/>
  <c r="K6539" i="8"/>
  <c r="L6539" i="8" s="1"/>
  <c r="J6539" i="8"/>
  <c r="H6539" i="8"/>
  <c r="G6539" i="8"/>
  <c r="I6539" i="8" s="1"/>
  <c r="F6539" i="8"/>
  <c r="E6539" i="8"/>
  <c r="K6538" i="8"/>
  <c r="L6538" i="8" s="1"/>
  <c r="J6538" i="8"/>
  <c r="H6538" i="8"/>
  <c r="G6538" i="8"/>
  <c r="I6538" i="8" s="1"/>
  <c r="F6538" i="8"/>
  <c r="E6538" i="8"/>
  <c r="L6537" i="8"/>
  <c r="K6537" i="8"/>
  <c r="J6537" i="8"/>
  <c r="H6537" i="8"/>
  <c r="G6537" i="8"/>
  <c r="I6537" i="8" s="1"/>
  <c r="F6537" i="8"/>
  <c r="E6537" i="8"/>
  <c r="J6536" i="8"/>
  <c r="H6536" i="8"/>
  <c r="G6536" i="8"/>
  <c r="K6536" i="8" s="1"/>
  <c r="L6536" i="8" s="1"/>
  <c r="F6536" i="8"/>
  <c r="E6536" i="8"/>
  <c r="L6535" i="8"/>
  <c r="K6535" i="8"/>
  <c r="J6535" i="8"/>
  <c r="I6535" i="8"/>
  <c r="G6535" i="8"/>
  <c r="F6535" i="8"/>
  <c r="E6535" i="8"/>
  <c r="H6535" i="8" s="1"/>
  <c r="K6534" i="8"/>
  <c r="L6534" i="8" s="1"/>
  <c r="J6534" i="8"/>
  <c r="I6534" i="8"/>
  <c r="H6534" i="8"/>
  <c r="G6534" i="8"/>
  <c r="F6534" i="8"/>
  <c r="E6534" i="8"/>
  <c r="J6533" i="8"/>
  <c r="H6533" i="8"/>
  <c r="G6533" i="8"/>
  <c r="K6533" i="8" s="1"/>
  <c r="L6533" i="8" s="1"/>
  <c r="F6533" i="8"/>
  <c r="E6533" i="8"/>
  <c r="L6532" i="8"/>
  <c r="K6532" i="8"/>
  <c r="J6532" i="8"/>
  <c r="I6532" i="8"/>
  <c r="G6532" i="8"/>
  <c r="F6532" i="8"/>
  <c r="E6532" i="8"/>
  <c r="H6532" i="8" s="1"/>
  <c r="K6531" i="8"/>
  <c r="L6531" i="8" s="1"/>
  <c r="J6531" i="8"/>
  <c r="I6531" i="8"/>
  <c r="H6531" i="8"/>
  <c r="G6531" i="8"/>
  <c r="F6531" i="8"/>
  <c r="E6531" i="8"/>
  <c r="K6530" i="8"/>
  <c r="L6530" i="8" s="1"/>
  <c r="J6530" i="8"/>
  <c r="I6530" i="8"/>
  <c r="H6530" i="8"/>
  <c r="G6530" i="8"/>
  <c r="F6530" i="8"/>
  <c r="E6530" i="8"/>
  <c r="L6529" i="8"/>
  <c r="K6529" i="8"/>
  <c r="J6529" i="8"/>
  <c r="I6529" i="8"/>
  <c r="G6529" i="8"/>
  <c r="F6529" i="8"/>
  <c r="E6529" i="8"/>
  <c r="H6529" i="8" s="1"/>
  <c r="K6528" i="8"/>
  <c r="L6528" i="8" s="1"/>
  <c r="J6528" i="8"/>
  <c r="I6528" i="8"/>
  <c r="H6528" i="8"/>
  <c r="G6528" i="8"/>
  <c r="F6528" i="8"/>
  <c r="E6528" i="8"/>
  <c r="K6527" i="8"/>
  <c r="L6527" i="8" s="1"/>
  <c r="J6527" i="8"/>
  <c r="I6527" i="8"/>
  <c r="H6527" i="8"/>
  <c r="G6527" i="8"/>
  <c r="F6527" i="8"/>
  <c r="E6527" i="8"/>
  <c r="L6526" i="8"/>
  <c r="K6526" i="8"/>
  <c r="J6526" i="8"/>
  <c r="I6526" i="8"/>
  <c r="G6526" i="8"/>
  <c r="F6526" i="8"/>
  <c r="E6526" i="8"/>
  <c r="H6526" i="8" s="1"/>
  <c r="K6525" i="8"/>
  <c r="L6525" i="8" s="1"/>
  <c r="J6525" i="8"/>
  <c r="I6525" i="8"/>
  <c r="H6525" i="8"/>
  <c r="G6525" i="8"/>
  <c r="F6525" i="8"/>
  <c r="E6525" i="8"/>
  <c r="K6524" i="8"/>
  <c r="L6524" i="8" s="1"/>
  <c r="J6524" i="8"/>
  <c r="I6524" i="8"/>
  <c r="H6524" i="8"/>
  <c r="G6524" i="8"/>
  <c r="F6524" i="8"/>
  <c r="E6524" i="8"/>
  <c r="L6523" i="8"/>
  <c r="K6523" i="8"/>
  <c r="J6523" i="8"/>
  <c r="I6523" i="8"/>
  <c r="G6523" i="8"/>
  <c r="F6523" i="8"/>
  <c r="E6523" i="8"/>
  <c r="H6523" i="8" s="1"/>
  <c r="K6522" i="8"/>
  <c r="L6522" i="8" s="1"/>
  <c r="J6522" i="8"/>
  <c r="I6522" i="8"/>
  <c r="H6522" i="8"/>
  <c r="G6522" i="8"/>
  <c r="F6522" i="8"/>
  <c r="E6522" i="8"/>
  <c r="K6521" i="8"/>
  <c r="L6521" i="8" s="1"/>
  <c r="J6521" i="8"/>
  <c r="I6521" i="8"/>
  <c r="H6521" i="8"/>
  <c r="G6521" i="8"/>
  <c r="F6521" i="8"/>
  <c r="E6521" i="8"/>
  <c r="K6520" i="8"/>
  <c r="L6520" i="8" s="1"/>
  <c r="J6520" i="8"/>
  <c r="I6520" i="8"/>
  <c r="G6520" i="8"/>
  <c r="F6520" i="8"/>
  <c r="E6520" i="8"/>
  <c r="H6520" i="8" s="1"/>
  <c r="K6519" i="8"/>
  <c r="L6519" i="8" s="1"/>
  <c r="J6519" i="8"/>
  <c r="I6519" i="8"/>
  <c r="H6519" i="8"/>
  <c r="G6519" i="8"/>
  <c r="F6519" i="8"/>
  <c r="E6519" i="8"/>
  <c r="K6518" i="8"/>
  <c r="L6518" i="8" s="1"/>
  <c r="J6518" i="8"/>
  <c r="I6518" i="8"/>
  <c r="H6518" i="8"/>
  <c r="G6518" i="8"/>
  <c r="F6518" i="8"/>
  <c r="E6518" i="8"/>
  <c r="K6517" i="8"/>
  <c r="L6517" i="8" s="1"/>
  <c r="J6517" i="8"/>
  <c r="I6517" i="8"/>
  <c r="G6517" i="8"/>
  <c r="F6517" i="8"/>
  <c r="E6517" i="8"/>
  <c r="H6517" i="8" s="1"/>
  <c r="K6516" i="8"/>
  <c r="L6516" i="8" s="1"/>
  <c r="J6516" i="8"/>
  <c r="I6516" i="8"/>
  <c r="H6516" i="8"/>
  <c r="G6516" i="8"/>
  <c r="F6516" i="8"/>
  <c r="E6516" i="8"/>
  <c r="K6515" i="8"/>
  <c r="L6515" i="8" s="1"/>
  <c r="J6515" i="8"/>
  <c r="I6515" i="8"/>
  <c r="H6515" i="8"/>
  <c r="G6515" i="8"/>
  <c r="F6515" i="8"/>
  <c r="E6515" i="8"/>
  <c r="K6514" i="8"/>
  <c r="L6514" i="8" s="1"/>
  <c r="J6514" i="8"/>
  <c r="I6514" i="8"/>
  <c r="G6514" i="8"/>
  <c r="F6514" i="8"/>
  <c r="E6514" i="8"/>
  <c r="H6514" i="8" s="1"/>
  <c r="K6513" i="8"/>
  <c r="L6513" i="8" s="1"/>
  <c r="J6513" i="8"/>
  <c r="I6513" i="8"/>
  <c r="H6513" i="8"/>
  <c r="G6513" i="8"/>
  <c r="F6513" i="8"/>
  <c r="E6513" i="8"/>
  <c r="K6512" i="8"/>
  <c r="L6512" i="8" s="1"/>
  <c r="J6512" i="8"/>
  <c r="I6512" i="8"/>
  <c r="H6512" i="8"/>
  <c r="G6512" i="8"/>
  <c r="F6512" i="8"/>
  <c r="E6512" i="8"/>
  <c r="K6511" i="8"/>
  <c r="L6511" i="8" s="1"/>
  <c r="J6511" i="8"/>
  <c r="I6511" i="8"/>
  <c r="G6511" i="8"/>
  <c r="F6511" i="8"/>
  <c r="E6511" i="8"/>
  <c r="H6511" i="8" s="1"/>
  <c r="K6510" i="8"/>
  <c r="L6510" i="8" s="1"/>
  <c r="J6510" i="8"/>
  <c r="I6510" i="8"/>
  <c r="H6510" i="8"/>
  <c r="G6510" i="8"/>
  <c r="F6510" i="8"/>
  <c r="E6510" i="8"/>
  <c r="J6509" i="8"/>
  <c r="H6509" i="8"/>
  <c r="G6509" i="8"/>
  <c r="K6509" i="8" s="1"/>
  <c r="L6509" i="8" s="1"/>
  <c r="F6509" i="8"/>
  <c r="E6509" i="8"/>
  <c r="K6508" i="8"/>
  <c r="L6508" i="8" s="1"/>
  <c r="J6508" i="8"/>
  <c r="I6508" i="8"/>
  <c r="G6508" i="8"/>
  <c r="F6508" i="8"/>
  <c r="E6508" i="8"/>
  <c r="H6508" i="8" s="1"/>
  <c r="K6507" i="8"/>
  <c r="L6507" i="8" s="1"/>
  <c r="J6507" i="8"/>
  <c r="I6507" i="8"/>
  <c r="H6507" i="8"/>
  <c r="G6507" i="8"/>
  <c r="F6507" i="8"/>
  <c r="E6507" i="8"/>
  <c r="K6506" i="8"/>
  <c r="L6506" i="8" s="1"/>
  <c r="J6506" i="8"/>
  <c r="I6506" i="8"/>
  <c r="H6506" i="8"/>
  <c r="G6506" i="8"/>
  <c r="F6506" i="8"/>
  <c r="E6506" i="8"/>
  <c r="K6505" i="8"/>
  <c r="L6505" i="8" s="1"/>
  <c r="J6505" i="8"/>
  <c r="I6505" i="8"/>
  <c r="G6505" i="8"/>
  <c r="F6505" i="8"/>
  <c r="E6505" i="8"/>
  <c r="H6505" i="8" s="1"/>
  <c r="K6504" i="8"/>
  <c r="L6504" i="8" s="1"/>
  <c r="J6504" i="8"/>
  <c r="I6504" i="8"/>
  <c r="H6504" i="8"/>
  <c r="G6504" i="8"/>
  <c r="F6504" i="8"/>
  <c r="E6504" i="8"/>
  <c r="K6503" i="8"/>
  <c r="L6503" i="8" s="1"/>
  <c r="J6503" i="8"/>
  <c r="I6503" i="8"/>
  <c r="H6503" i="8"/>
  <c r="G6503" i="8"/>
  <c r="F6503" i="8"/>
  <c r="E6503" i="8"/>
  <c r="K6502" i="8"/>
  <c r="L6502" i="8" s="1"/>
  <c r="J6502" i="8"/>
  <c r="I6502" i="8"/>
  <c r="G6502" i="8"/>
  <c r="F6502" i="8"/>
  <c r="E6502" i="8"/>
  <c r="H6502" i="8" s="1"/>
  <c r="K6501" i="8"/>
  <c r="L6501" i="8" s="1"/>
  <c r="J6501" i="8"/>
  <c r="I6501" i="8"/>
  <c r="H6501" i="8"/>
  <c r="G6501" i="8"/>
  <c r="F6501" i="8"/>
  <c r="E6501" i="8"/>
  <c r="K6500" i="8"/>
  <c r="L6500" i="8" s="1"/>
  <c r="J6500" i="8"/>
  <c r="I6500" i="8"/>
  <c r="H6500" i="8"/>
  <c r="G6500" i="8"/>
  <c r="F6500" i="8"/>
  <c r="E6500" i="8"/>
  <c r="K6499" i="8"/>
  <c r="L6499" i="8" s="1"/>
  <c r="J6499" i="8"/>
  <c r="I6499" i="8"/>
  <c r="G6499" i="8"/>
  <c r="F6499" i="8"/>
  <c r="E6499" i="8"/>
  <c r="H6499" i="8" s="1"/>
  <c r="K6498" i="8"/>
  <c r="L6498" i="8" s="1"/>
  <c r="J6498" i="8"/>
  <c r="G6498" i="8"/>
  <c r="I6498" i="8" s="1"/>
  <c r="F6498" i="8"/>
  <c r="E6498" i="8"/>
  <c r="H6498" i="8" s="1"/>
  <c r="L6497" i="8"/>
  <c r="K6497" i="8"/>
  <c r="J6497" i="8"/>
  <c r="I6497" i="8"/>
  <c r="H6497" i="8"/>
  <c r="G6497" i="8"/>
  <c r="F6497" i="8"/>
  <c r="E6497" i="8"/>
  <c r="K6496" i="8"/>
  <c r="L6496" i="8" s="1"/>
  <c r="J6496" i="8"/>
  <c r="I6496" i="8"/>
  <c r="G6496" i="8"/>
  <c r="F6496" i="8"/>
  <c r="E6496" i="8"/>
  <c r="H6496" i="8" s="1"/>
  <c r="L6495" i="8"/>
  <c r="K6495" i="8"/>
  <c r="J6495" i="8"/>
  <c r="I6495" i="8"/>
  <c r="G6495" i="8"/>
  <c r="F6495" i="8"/>
  <c r="E6495" i="8"/>
  <c r="H6495" i="8" s="1"/>
  <c r="L6494" i="8"/>
  <c r="K6494" i="8"/>
  <c r="J6494" i="8"/>
  <c r="I6494" i="8"/>
  <c r="H6494" i="8"/>
  <c r="G6494" i="8"/>
  <c r="F6494" i="8"/>
  <c r="E6494" i="8"/>
  <c r="K6493" i="8"/>
  <c r="L6493" i="8" s="1"/>
  <c r="J6493" i="8"/>
  <c r="I6493" i="8"/>
  <c r="G6493" i="8"/>
  <c r="F6493" i="8"/>
  <c r="E6493" i="8"/>
  <c r="H6493" i="8" s="1"/>
  <c r="L6492" i="8"/>
  <c r="K6492" i="8"/>
  <c r="J6492" i="8"/>
  <c r="I6492" i="8"/>
  <c r="G6492" i="8"/>
  <c r="F6492" i="8"/>
  <c r="E6492" i="8"/>
  <c r="H6492" i="8" s="1"/>
  <c r="L6491" i="8"/>
  <c r="K6491" i="8"/>
  <c r="J6491" i="8"/>
  <c r="I6491" i="8"/>
  <c r="H6491" i="8"/>
  <c r="G6491" i="8"/>
  <c r="F6491" i="8"/>
  <c r="E6491" i="8"/>
  <c r="K6490" i="8"/>
  <c r="L6490" i="8" s="1"/>
  <c r="J6490" i="8"/>
  <c r="I6490" i="8"/>
  <c r="G6490" i="8"/>
  <c r="F6490" i="8"/>
  <c r="E6490" i="8"/>
  <c r="H6490" i="8" s="1"/>
  <c r="K6489" i="8"/>
  <c r="L6489" i="8" s="1"/>
  <c r="J6489" i="8"/>
  <c r="I6489" i="8"/>
  <c r="G6489" i="8"/>
  <c r="F6489" i="8"/>
  <c r="E6489" i="8"/>
  <c r="H6489" i="8" s="1"/>
  <c r="L6488" i="8"/>
  <c r="K6488" i="8"/>
  <c r="J6488" i="8"/>
  <c r="I6488" i="8"/>
  <c r="H6488" i="8"/>
  <c r="G6488" i="8"/>
  <c r="F6488" i="8"/>
  <c r="E6488" i="8"/>
  <c r="K6487" i="8"/>
  <c r="L6487" i="8" s="1"/>
  <c r="J6487" i="8"/>
  <c r="I6487" i="8"/>
  <c r="G6487" i="8"/>
  <c r="F6487" i="8"/>
  <c r="E6487" i="8"/>
  <c r="H6487" i="8" s="1"/>
  <c r="K6486" i="8"/>
  <c r="L6486" i="8" s="1"/>
  <c r="J6486" i="8"/>
  <c r="I6486" i="8"/>
  <c r="G6486" i="8"/>
  <c r="F6486" i="8"/>
  <c r="E6486" i="8"/>
  <c r="H6486" i="8" s="1"/>
  <c r="L6485" i="8"/>
  <c r="K6485" i="8"/>
  <c r="J6485" i="8"/>
  <c r="I6485" i="8"/>
  <c r="H6485" i="8"/>
  <c r="G6485" i="8"/>
  <c r="F6485" i="8"/>
  <c r="E6485" i="8"/>
  <c r="K6484" i="8"/>
  <c r="L6484" i="8" s="1"/>
  <c r="J6484" i="8"/>
  <c r="I6484" i="8"/>
  <c r="G6484" i="8"/>
  <c r="F6484" i="8"/>
  <c r="E6484" i="8"/>
  <c r="H6484" i="8" s="1"/>
  <c r="K6483" i="8"/>
  <c r="L6483" i="8" s="1"/>
  <c r="J6483" i="8"/>
  <c r="I6483" i="8"/>
  <c r="G6483" i="8"/>
  <c r="F6483" i="8"/>
  <c r="E6483" i="8"/>
  <c r="H6483" i="8" s="1"/>
  <c r="L6482" i="8"/>
  <c r="K6482" i="8"/>
  <c r="J6482" i="8"/>
  <c r="I6482" i="8"/>
  <c r="H6482" i="8"/>
  <c r="G6482" i="8"/>
  <c r="F6482" i="8"/>
  <c r="E6482" i="8"/>
  <c r="K6481" i="8"/>
  <c r="L6481" i="8" s="1"/>
  <c r="J6481" i="8"/>
  <c r="I6481" i="8"/>
  <c r="G6481" i="8"/>
  <c r="F6481" i="8"/>
  <c r="E6481" i="8"/>
  <c r="H6481" i="8" s="1"/>
  <c r="K6480" i="8"/>
  <c r="L6480" i="8" s="1"/>
  <c r="J6480" i="8"/>
  <c r="I6480" i="8"/>
  <c r="G6480" i="8"/>
  <c r="F6480" i="8"/>
  <c r="E6480" i="8"/>
  <c r="H6480" i="8" s="1"/>
  <c r="L6479" i="8"/>
  <c r="K6479" i="8"/>
  <c r="J6479" i="8"/>
  <c r="I6479" i="8"/>
  <c r="H6479" i="8"/>
  <c r="G6479" i="8"/>
  <c r="F6479" i="8"/>
  <c r="E6479" i="8"/>
  <c r="K6478" i="8"/>
  <c r="L6478" i="8" s="1"/>
  <c r="J6478" i="8"/>
  <c r="I6478" i="8"/>
  <c r="G6478" i="8"/>
  <c r="F6478" i="8"/>
  <c r="E6478" i="8"/>
  <c r="H6478" i="8" s="1"/>
  <c r="K6477" i="8"/>
  <c r="L6477" i="8" s="1"/>
  <c r="J6477" i="8"/>
  <c r="I6477" i="8"/>
  <c r="G6477" i="8"/>
  <c r="F6477" i="8"/>
  <c r="E6477" i="8"/>
  <c r="H6477" i="8" s="1"/>
  <c r="L6476" i="8"/>
  <c r="K6476" i="8"/>
  <c r="J6476" i="8"/>
  <c r="I6476" i="8"/>
  <c r="H6476" i="8"/>
  <c r="G6476" i="8"/>
  <c r="F6476" i="8"/>
  <c r="E6476" i="8"/>
  <c r="K6475" i="8"/>
  <c r="L6475" i="8" s="1"/>
  <c r="J6475" i="8"/>
  <c r="I6475" i="8"/>
  <c r="G6475" i="8"/>
  <c r="F6475" i="8"/>
  <c r="E6475" i="8"/>
  <c r="H6475" i="8" s="1"/>
  <c r="K6474" i="8"/>
  <c r="L6474" i="8" s="1"/>
  <c r="J6474" i="8"/>
  <c r="I6474" i="8"/>
  <c r="G6474" i="8"/>
  <c r="F6474" i="8"/>
  <c r="E6474" i="8"/>
  <c r="H6474" i="8" s="1"/>
  <c r="K6473" i="8"/>
  <c r="L6473" i="8" s="1"/>
  <c r="J6473" i="8"/>
  <c r="I6473" i="8"/>
  <c r="H6473" i="8"/>
  <c r="G6473" i="8"/>
  <c r="F6473" i="8"/>
  <c r="E6473" i="8"/>
  <c r="K6472" i="8"/>
  <c r="L6472" i="8" s="1"/>
  <c r="J6472" i="8"/>
  <c r="I6472" i="8"/>
  <c r="G6472" i="8"/>
  <c r="F6472" i="8"/>
  <c r="E6472" i="8"/>
  <c r="H6472" i="8" s="1"/>
  <c r="K6471" i="8"/>
  <c r="L6471" i="8" s="1"/>
  <c r="J6471" i="8"/>
  <c r="I6471" i="8"/>
  <c r="G6471" i="8"/>
  <c r="F6471" i="8"/>
  <c r="E6471" i="8"/>
  <c r="H6471" i="8" s="1"/>
  <c r="J6470" i="8"/>
  <c r="I6470" i="8"/>
  <c r="H6470" i="8"/>
  <c r="G6470" i="8"/>
  <c r="K6470" i="8" s="1"/>
  <c r="L6470" i="8" s="1"/>
  <c r="F6470" i="8"/>
  <c r="E6470" i="8"/>
  <c r="K6469" i="8"/>
  <c r="L6469" i="8" s="1"/>
  <c r="J6469" i="8"/>
  <c r="I6469" i="8"/>
  <c r="G6469" i="8"/>
  <c r="F6469" i="8"/>
  <c r="E6469" i="8"/>
  <c r="H6469" i="8" s="1"/>
  <c r="K6468" i="8"/>
  <c r="L6468" i="8" s="1"/>
  <c r="J6468" i="8"/>
  <c r="I6468" i="8"/>
  <c r="G6468" i="8"/>
  <c r="F6468" i="8"/>
  <c r="E6468" i="8"/>
  <c r="H6468" i="8" s="1"/>
  <c r="K6467" i="8"/>
  <c r="L6467" i="8" s="1"/>
  <c r="J6467" i="8"/>
  <c r="I6467" i="8"/>
  <c r="H6467" i="8"/>
  <c r="G6467" i="8"/>
  <c r="F6467" i="8"/>
  <c r="E6467" i="8"/>
  <c r="K6466" i="8"/>
  <c r="L6466" i="8" s="1"/>
  <c r="J6466" i="8"/>
  <c r="I6466" i="8"/>
  <c r="G6466" i="8"/>
  <c r="F6466" i="8"/>
  <c r="E6466" i="8"/>
  <c r="H6466" i="8" s="1"/>
  <c r="K6465" i="8"/>
  <c r="L6465" i="8" s="1"/>
  <c r="J6465" i="8"/>
  <c r="I6465" i="8"/>
  <c r="G6465" i="8"/>
  <c r="F6465" i="8"/>
  <c r="E6465" i="8"/>
  <c r="H6465" i="8" s="1"/>
  <c r="K6464" i="8"/>
  <c r="L6464" i="8" s="1"/>
  <c r="J6464" i="8"/>
  <c r="I6464" i="8"/>
  <c r="H6464" i="8"/>
  <c r="G6464" i="8"/>
  <c r="F6464" i="8"/>
  <c r="E6464" i="8"/>
  <c r="K6463" i="8"/>
  <c r="L6463" i="8" s="1"/>
  <c r="J6463" i="8"/>
  <c r="I6463" i="8"/>
  <c r="G6463" i="8"/>
  <c r="F6463" i="8"/>
  <c r="E6463" i="8"/>
  <c r="H6463" i="8" s="1"/>
  <c r="K6462" i="8"/>
  <c r="L6462" i="8" s="1"/>
  <c r="J6462" i="8"/>
  <c r="I6462" i="8"/>
  <c r="G6462" i="8"/>
  <c r="F6462" i="8"/>
  <c r="E6462" i="8"/>
  <c r="H6462" i="8" s="1"/>
  <c r="K6461" i="8"/>
  <c r="L6461" i="8" s="1"/>
  <c r="J6461" i="8"/>
  <c r="I6461" i="8"/>
  <c r="H6461" i="8"/>
  <c r="G6461" i="8"/>
  <c r="F6461" i="8"/>
  <c r="E6461" i="8"/>
  <c r="K6460" i="8"/>
  <c r="L6460" i="8" s="1"/>
  <c r="J6460" i="8"/>
  <c r="I6460" i="8"/>
  <c r="G6460" i="8"/>
  <c r="F6460" i="8"/>
  <c r="E6460" i="8"/>
  <c r="H6460" i="8" s="1"/>
  <c r="K6459" i="8"/>
  <c r="L6459" i="8" s="1"/>
  <c r="J6459" i="8"/>
  <c r="G6459" i="8"/>
  <c r="I6459" i="8" s="1"/>
  <c r="F6459" i="8"/>
  <c r="E6459" i="8"/>
  <c r="H6459" i="8" s="1"/>
  <c r="L6458" i="8"/>
  <c r="K6458" i="8"/>
  <c r="J6458" i="8"/>
  <c r="I6458" i="8"/>
  <c r="H6458" i="8"/>
  <c r="G6458" i="8"/>
  <c r="F6458" i="8"/>
  <c r="E6458" i="8"/>
  <c r="L6457" i="8"/>
  <c r="K6457" i="8"/>
  <c r="J6457" i="8"/>
  <c r="I6457" i="8"/>
  <c r="H6457" i="8"/>
  <c r="G6457" i="8"/>
  <c r="F6457" i="8"/>
  <c r="E6457" i="8"/>
  <c r="L6456" i="8"/>
  <c r="K6456" i="8"/>
  <c r="J6456" i="8"/>
  <c r="I6456" i="8"/>
  <c r="G6456" i="8"/>
  <c r="F6456" i="8"/>
  <c r="E6456" i="8"/>
  <c r="H6456" i="8" s="1"/>
  <c r="L6455" i="8"/>
  <c r="K6455" i="8"/>
  <c r="J6455" i="8"/>
  <c r="I6455" i="8"/>
  <c r="H6455" i="8"/>
  <c r="G6455" i="8"/>
  <c r="F6455" i="8"/>
  <c r="E6455" i="8"/>
  <c r="L6454" i="8"/>
  <c r="K6454" i="8"/>
  <c r="J6454" i="8"/>
  <c r="I6454" i="8"/>
  <c r="H6454" i="8"/>
  <c r="G6454" i="8"/>
  <c r="F6454" i="8"/>
  <c r="E6454" i="8"/>
  <c r="L6453" i="8"/>
  <c r="K6453" i="8"/>
  <c r="J6453" i="8"/>
  <c r="I6453" i="8"/>
  <c r="G6453" i="8"/>
  <c r="F6453" i="8"/>
  <c r="E6453" i="8"/>
  <c r="H6453" i="8" s="1"/>
  <c r="L6452" i="8"/>
  <c r="K6452" i="8"/>
  <c r="J6452" i="8"/>
  <c r="I6452" i="8"/>
  <c r="H6452" i="8"/>
  <c r="G6452" i="8"/>
  <c r="F6452" i="8"/>
  <c r="E6452" i="8"/>
  <c r="L6451" i="8"/>
  <c r="K6451" i="8"/>
  <c r="J6451" i="8"/>
  <c r="I6451" i="8"/>
  <c r="H6451" i="8"/>
  <c r="G6451" i="8"/>
  <c r="F6451" i="8"/>
  <c r="E6451" i="8"/>
  <c r="L6450" i="8"/>
  <c r="K6450" i="8"/>
  <c r="J6450" i="8"/>
  <c r="I6450" i="8"/>
  <c r="G6450" i="8"/>
  <c r="F6450" i="8"/>
  <c r="E6450" i="8"/>
  <c r="H6450" i="8" s="1"/>
  <c r="L6449" i="8"/>
  <c r="J6449" i="8"/>
  <c r="I6449" i="8"/>
  <c r="H6449" i="8"/>
  <c r="G6449" i="8"/>
  <c r="K6449" i="8" s="1"/>
  <c r="F6449" i="8"/>
  <c r="E6449" i="8"/>
  <c r="L6448" i="8"/>
  <c r="K6448" i="8"/>
  <c r="J6448" i="8"/>
  <c r="I6448" i="8"/>
  <c r="H6448" i="8"/>
  <c r="G6448" i="8"/>
  <c r="F6448" i="8"/>
  <c r="E6448" i="8"/>
  <c r="L6447" i="8"/>
  <c r="K6447" i="8"/>
  <c r="J6447" i="8"/>
  <c r="I6447" i="8"/>
  <c r="G6447" i="8"/>
  <c r="F6447" i="8"/>
  <c r="E6447" i="8"/>
  <c r="H6447" i="8" s="1"/>
  <c r="J6446" i="8"/>
  <c r="I6446" i="8"/>
  <c r="H6446" i="8"/>
  <c r="G6446" i="8"/>
  <c r="K6446" i="8" s="1"/>
  <c r="L6446" i="8" s="1"/>
  <c r="F6446" i="8"/>
  <c r="E6446" i="8"/>
  <c r="L6445" i="8"/>
  <c r="K6445" i="8"/>
  <c r="J6445" i="8"/>
  <c r="I6445" i="8"/>
  <c r="H6445" i="8"/>
  <c r="G6445" i="8"/>
  <c r="F6445" i="8"/>
  <c r="E6445" i="8"/>
  <c r="L6444" i="8"/>
  <c r="K6444" i="8"/>
  <c r="J6444" i="8"/>
  <c r="I6444" i="8"/>
  <c r="G6444" i="8"/>
  <c r="F6444" i="8"/>
  <c r="E6444" i="8"/>
  <c r="H6444" i="8" s="1"/>
  <c r="L6443" i="8"/>
  <c r="J6443" i="8"/>
  <c r="I6443" i="8"/>
  <c r="H6443" i="8"/>
  <c r="G6443" i="8"/>
  <c r="K6443" i="8" s="1"/>
  <c r="F6443" i="8"/>
  <c r="E6443" i="8"/>
  <c r="L6442" i="8"/>
  <c r="K6442" i="8"/>
  <c r="J6442" i="8"/>
  <c r="I6442" i="8"/>
  <c r="H6442" i="8"/>
  <c r="G6442" i="8"/>
  <c r="F6442" i="8"/>
  <c r="E6442" i="8"/>
  <c r="L6441" i="8"/>
  <c r="K6441" i="8"/>
  <c r="J6441" i="8"/>
  <c r="I6441" i="8"/>
  <c r="G6441" i="8"/>
  <c r="F6441" i="8"/>
  <c r="E6441" i="8"/>
  <c r="H6441" i="8" s="1"/>
  <c r="L6440" i="8"/>
  <c r="K6440" i="8"/>
  <c r="J6440" i="8"/>
  <c r="I6440" i="8"/>
  <c r="H6440" i="8"/>
  <c r="G6440" i="8"/>
  <c r="F6440" i="8"/>
  <c r="E6440" i="8"/>
  <c r="K6439" i="8"/>
  <c r="L6439" i="8" s="1"/>
  <c r="J6439" i="8"/>
  <c r="I6439" i="8"/>
  <c r="H6439" i="8"/>
  <c r="G6439" i="8"/>
  <c r="F6439" i="8"/>
  <c r="E6439" i="8"/>
  <c r="L6438" i="8"/>
  <c r="K6438" i="8"/>
  <c r="J6438" i="8"/>
  <c r="I6438" i="8"/>
  <c r="G6438" i="8"/>
  <c r="F6438" i="8"/>
  <c r="E6438" i="8"/>
  <c r="H6438" i="8" s="1"/>
  <c r="L6437" i="8"/>
  <c r="K6437" i="8"/>
  <c r="J6437" i="8"/>
  <c r="I6437" i="8"/>
  <c r="H6437" i="8"/>
  <c r="G6437" i="8"/>
  <c r="F6437" i="8"/>
  <c r="E6437" i="8"/>
  <c r="K6436" i="8"/>
  <c r="L6436" i="8" s="1"/>
  <c r="J6436" i="8"/>
  <c r="I6436" i="8"/>
  <c r="H6436" i="8"/>
  <c r="G6436" i="8"/>
  <c r="F6436" i="8"/>
  <c r="E6436" i="8"/>
  <c r="L6435" i="8"/>
  <c r="K6435" i="8"/>
  <c r="J6435" i="8"/>
  <c r="I6435" i="8"/>
  <c r="G6435" i="8"/>
  <c r="F6435" i="8"/>
  <c r="E6435" i="8"/>
  <c r="H6435" i="8" s="1"/>
  <c r="L6434" i="8"/>
  <c r="K6434" i="8"/>
  <c r="J6434" i="8"/>
  <c r="I6434" i="8"/>
  <c r="H6434" i="8"/>
  <c r="G6434" i="8"/>
  <c r="F6434" i="8"/>
  <c r="E6434" i="8"/>
  <c r="K6433" i="8"/>
  <c r="L6433" i="8" s="1"/>
  <c r="J6433" i="8"/>
  <c r="I6433" i="8"/>
  <c r="H6433" i="8"/>
  <c r="G6433" i="8"/>
  <c r="F6433" i="8"/>
  <c r="E6433" i="8"/>
  <c r="L6432" i="8"/>
  <c r="K6432" i="8"/>
  <c r="J6432" i="8"/>
  <c r="I6432" i="8"/>
  <c r="G6432" i="8"/>
  <c r="F6432" i="8"/>
  <c r="E6432" i="8"/>
  <c r="H6432" i="8" s="1"/>
  <c r="L6431" i="8"/>
  <c r="K6431" i="8"/>
  <c r="J6431" i="8"/>
  <c r="I6431" i="8"/>
  <c r="H6431" i="8"/>
  <c r="G6431" i="8"/>
  <c r="F6431" i="8"/>
  <c r="E6431" i="8"/>
  <c r="K6430" i="8"/>
  <c r="L6430" i="8" s="1"/>
  <c r="J6430" i="8"/>
  <c r="I6430" i="8"/>
  <c r="H6430" i="8"/>
  <c r="G6430" i="8"/>
  <c r="F6430" i="8"/>
  <c r="E6430" i="8"/>
  <c r="L6429" i="8"/>
  <c r="K6429" i="8"/>
  <c r="J6429" i="8"/>
  <c r="I6429" i="8"/>
  <c r="G6429" i="8"/>
  <c r="F6429" i="8"/>
  <c r="E6429" i="8"/>
  <c r="H6429" i="8" s="1"/>
  <c r="L6428" i="8"/>
  <c r="K6428" i="8"/>
  <c r="J6428" i="8"/>
  <c r="I6428" i="8"/>
  <c r="H6428" i="8"/>
  <c r="G6428" i="8"/>
  <c r="F6428" i="8"/>
  <c r="E6428" i="8"/>
  <c r="K6427" i="8"/>
  <c r="L6427" i="8" s="1"/>
  <c r="J6427" i="8"/>
  <c r="I6427" i="8"/>
  <c r="H6427" i="8"/>
  <c r="G6427" i="8"/>
  <c r="F6427" i="8"/>
  <c r="E6427" i="8"/>
  <c r="L6426" i="8"/>
  <c r="K6426" i="8"/>
  <c r="J6426" i="8"/>
  <c r="I6426" i="8"/>
  <c r="G6426" i="8"/>
  <c r="F6426" i="8"/>
  <c r="E6426" i="8"/>
  <c r="H6426" i="8" s="1"/>
  <c r="L6425" i="8"/>
  <c r="K6425" i="8"/>
  <c r="J6425" i="8"/>
  <c r="I6425" i="8"/>
  <c r="H6425" i="8"/>
  <c r="G6425" i="8"/>
  <c r="F6425" i="8"/>
  <c r="E6425" i="8"/>
  <c r="K6424" i="8"/>
  <c r="L6424" i="8" s="1"/>
  <c r="J6424" i="8"/>
  <c r="I6424" i="8"/>
  <c r="H6424" i="8"/>
  <c r="G6424" i="8"/>
  <c r="F6424" i="8"/>
  <c r="E6424" i="8"/>
  <c r="L6423" i="8"/>
  <c r="K6423" i="8"/>
  <c r="J6423" i="8"/>
  <c r="I6423" i="8"/>
  <c r="G6423" i="8"/>
  <c r="F6423" i="8"/>
  <c r="E6423" i="8"/>
  <c r="H6423" i="8" s="1"/>
  <c r="L6422" i="8"/>
  <c r="K6422" i="8"/>
  <c r="J6422" i="8"/>
  <c r="I6422" i="8"/>
  <c r="H6422" i="8"/>
  <c r="G6422" i="8"/>
  <c r="F6422" i="8"/>
  <c r="E6422" i="8"/>
  <c r="K6421" i="8"/>
  <c r="L6421" i="8" s="1"/>
  <c r="J6421" i="8"/>
  <c r="I6421" i="8"/>
  <c r="H6421" i="8"/>
  <c r="G6421" i="8"/>
  <c r="F6421" i="8"/>
  <c r="E6421" i="8"/>
  <c r="L6420" i="8"/>
  <c r="K6420" i="8"/>
  <c r="J6420" i="8"/>
  <c r="I6420" i="8"/>
  <c r="G6420" i="8"/>
  <c r="F6420" i="8"/>
  <c r="E6420" i="8"/>
  <c r="H6420" i="8" s="1"/>
  <c r="L6419" i="8"/>
  <c r="K6419" i="8"/>
  <c r="J6419" i="8"/>
  <c r="I6419" i="8"/>
  <c r="H6419" i="8"/>
  <c r="G6419" i="8"/>
  <c r="F6419" i="8"/>
  <c r="E6419" i="8"/>
  <c r="K6418" i="8"/>
  <c r="L6418" i="8" s="1"/>
  <c r="J6418" i="8"/>
  <c r="I6418" i="8"/>
  <c r="H6418" i="8"/>
  <c r="G6418" i="8"/>
  <c r="F6418" i="8"/>
  <c r="E6418" i="8"/>
  <c r="K6417" i="8"/>
  <c r="L6417" i="8" s="1"/>
  <c r="J6417" i="8"/>
  <c r="I6417" i="8"/>
  <c r="G6417" i="8"/>
  <c r="F6417" i="8"/>
  <c r="E6417" i="8"/>
  <c r="H6417" i="8" s="1"/>
  <c r="L6416" i="8"/>
  <c r="K6416" i="8"/>
  <c r="J6416" i="8"/>
  <c r="I6416" i="8"/>
  <c r="H6416" i="8"/>
  <c r="G6416" i="8"/>
  <c r="F6416" i="8"/>
  <c r="E6416" i="8"/>
  <c r="K6415" i="8"/>
  <c r="L6415" i="8" s="1"/>
  <c r="J6415" i="8"/>
  <c r="I6415" i="8"/>
  <c r="H6415" i="8"/>
  <c r="G6415" i="8"/>
  <c r="F6415" i="8"/>
  <c r="E6415" i="8"/>
  <c r="K6414" i="8"/>
  <c r="L6414" i="8" s="1"/>
  <c r="J6414" i="8"/>
  <c r="I6414" i="8"/>
  <c r="G6414" i="8"/>
  <c r="F6414" i="8"/>
  <c r="E6414" i="8"/>
  <c r="H6414" i="8" s="1"/>
  <c r="L6413" i="8"/>
  <c r="K6413" i="8"/>
  <c r="J6413" i="8"/>
  <c r="I6413" i="8"/>
  <c r="H6413" i="8"/>
  <c r="G6413" i="8"/>
  <c r="F6413" i="8"/>
  <c r="E6413" i="8"/>
  <c r="K6412" i="8"/>
  <c r="L6412" i="8" s="1"/>
  <c r="J6412" i="8"/>
  <c r="I6412" i="8"/>
  <c r="H6412" i="8"/>
  <c r="G6412" i="8"/>
  <c r="F6412" i="8"/>
  <c r="E6412" i="8"/>
  <c r="K6411" i="8"/>
  <c r="L6411" i="8" s="1"/>
  <c r="J6411" i="8"/>
  <c r="I6411" i="8"/>
  <c r="G6411" i="8"/>
  <c r="F6411" i="8"/>
  <c r="E6411" i="8"/>
  <c r="H6411" i="8" s="1"/>
  <c r="L6410" i="8"/>
  <c r="K6410" i="8"/>
  <c r="J6410" i="8"/>
  <c r="I6410" i="8"/>
  <c r="H6410" i="8"/>
  <c r="G6410" i="8"/>
  <c r="F6410" i="8"/>
  <c r="E6410" i="8"/>
  <c r="K6409" i="8"/>
  <c r="L6409" i="8" s="1"/>
  <c r="J6409" i="8"/>
  <c r="H6409" i="8"/>
  <c r="G6409" i="8"/>
  <c r="I6409" i="8" s="1"/>
  <c r="F6409" i="8"/>
  <c r="E6409" i="8"/>
  <c r="K6408" i="8"/>
  <c r="L6408" i="8" s="1"/>
  <c r="J6408" i="8"/>
  <c r="H6408" i="8"/>
  <c r="G6408" i="8"/>
  <c r="I6408" i="8" s="1"/>
  <c r="F6408" i="8"/>
  <c r="E6408" i="8"/>
  <c r="K6407" i="8"/>
  <c r="L6407" i="8" s="1"/>
  <c r="J6407" i="8"/>
  <c r="H6407" i="8"/>
  <c r="G6407" i="8"/>
  <c r="I6407" i="8" s="1"/>
  <c r="F6407" i="8"/>
  <c r="E6407" i="8"/>
  <c r="L6406" i="8"/>
  <c r="K6406" i="8"/>
  <c r="J6406" i="8"/>
  <c r="I6406" i="8"/>
  <c r="H6406" i="8"/>
  <c r="G6406" i="8"/>
  <c r="F6406" i="8"/>
  <c r="E6406" i="8"/>
  <c r="L6405" i="8"/>
  <c r="K6405" i="8"/>
  <c r="J6405" i="8"/>
  <c r="I6405" i="8"/>
  <c r="H6405" i="8"/>
  <c r="G6405" i="8"/>
  <c r="F6405" i="8"/>
  <c r="E6405" i="8"/>
  <c r="K6404" i="8"/>
  <c r="L6404" i="8" s="1"/>
  <c r="J6404" i="8"/>
  <c r="I6404" i="8"/>
  <c r="H6404" i="8"/>
  <c r="G6404" i="8"/>
  <c r="F6404" i="8"/>
  <c r="E6404" i="8"/>
  <c r="L6403" i="8"/>
  <c r="K6403" i="8"/>
  <c r="J6403" i="8"/>
  <c r="I6403" i="8"/>
  <c r="H6403" i="8"/>
  <c r="G6403" i="8"/>
  <c r="F6403" i="8"/>
  <c r="E6403" i="8"/>
  <c r="L6402" i="8"/>
  <c r="K6402" i="8"/>
  <c r="J6402" i="8"/>
  <c r="I6402" i="8"/>
  <c r="H6402" i="8"/>
  <c r="G6402" i="8"/>
  <c r="F6402" i="8"/>
  <c r="E6402" i="8"/>
  <c r="K6401" i="8"/>
  <c r="L6401" i="8" s="1"/>
  <c r="J6401" i="8"/>
  <c r="H6401" i="8"/>
  <c r="G6401" i="8"/>
  <c r="I6401" i="8" s="1"/>
  <c r="F6401" i="8"/>
  <c r="E6401" i="8"/>
  <c r="L6400" i="8"/>
  <c r="K6400" i="8"/>
  <c r="J6400" i="8"/>
  <c r="I6400" i="8"/>
  <c r="H6400" i="8"/>
  <c r="G6400" i="8"/>
  <c r="F6400" i="8"/>
  <c r="E6400" i="8"/>
  <c r="L6399" i="8"/>
  <c r="K6399" i="8"/>
  <c r="J6399" i="8"/>
  <c r="I6399" i="8"/>
  <c r="H6399" i="8"/>
  <c r="G6399" i="8"/>
  <c r="F6399" i="8"/>
  <c r="E6399" i="8"/>
  <c r="K6398" i="8"/>
  <c r="L6398" i="8" s="1"/>
  <c r="J6398" i="8"/>
  <c r="I6398" i="8"/>
  <c r="H6398" i="8"/>
  <c r="G6398" i="8"/>
  <c r="F6398" i="8"/>
  <c r="E6398" i="8"/>
  <c r="L6397" i="8"/>
  <c r="K6397" i="8"/>
  <c r="J6397" i="8"/>
  <c r="I6397" i="8"/>
  <c r="H6397" i="8"/>
  <c r="G6397" i="8"/>
  <c r="F6397" i="8"/>
  <c r="E6397" i="8"/>
  <c r="J6396" i="8"/>
  <c r="G6396" i="8"/>
  <c r="F6396" i="8"/>
  <c r="E6396" i="8"/>
  <c r="H6396" i="8" s="1"/>
  <c r="L6395" i="8"/>
  <c r="K6395" i="8"/>
  <c r="J6395" i="8"/>
  <c r="I6395" i="8"/>
  <c r="H6395" i="8"/>
  <c r="G6395" i="8"/>
  <c r="F6395" i="8"/>
  <c r="E6395" i="8"/>
  <c r="K6394" i="8"/>
  <c r="L6394" i="8" s="1"/>
  <c r="J6394" i="8"/>
  <c r="I6394" i="8"/>
  <c r="H6394" i="8"/>
  <c r="G6394" i="8"/>
  <c r="F6394" i="8"/>
  <c r="E6394" i="8"/>
  <c r="K6393" i="8"/>
  <c r="L6393" i="8" s="1"/>
  <c r="J6393" i="8"/>
  <c r="I6393" i="8"/>
  <c r="G6393" i="8"/>
  <c r="F6393" i="8"/>
  <c r="E6393" i="8"/>
  <c r="H6393" i="8" s="1"/>
  <c r="L6392" i="8"/>
  <c r="K6392" i="8"/>
  <c r="J6392" i="8"/>
  <c r="I6392" i="8"/>
  <c r="H6392" i="8"/>
  <c r="G6392" i="8"/>
  <c r="F6392" i="8"/>
  <c r="E6392" i="8"/>
  <c r="K6391" i="8"/>
  <c r="L6391" i="8" s="1"/>
  <c r="J6391" i="8"/>
  <c r="I6391" i="8"/>
  <c r="H6391" i="8"/>
  <c r="G6391" i="8"/>
  <c r="F6391" i="8"/>
  <c r="E6391" i="8"/>
  <c r="K6390" i="8"/>
  <c r="L6390" i="8" s="1"/>
  <c r="J6390" i="8"/>
  <c r="I6390" i="8"/>
  <c r="G6390" i="8"/>
  <c r="F6390" i="8"/>
  <c r="E6390" i="8"/>
  <c r="H6390" i="8" s="1"/>
  <c r="L6389" i="8"/>
  <c r="K6389" i="8"/>
  <c r="J6389" i="8"/>
  <c r="I6389" i="8"/>
  <c r="H6389" i="8"/>
  <c r="G6389" i="8"/>
  <c r="F6389" i="8"/>
  <c r="E6389" i="8"/>
  <c r="K6388" i="8"/>
  <c r="L6388" i="8" s="1"/>
  <c r="J6388" i="8"/>
  <c r="I6388" i="8"/>
  <c r="H6388" i="8"/>
  <c r="G6388" i="8"/>
  <c r="F6388" i="8"/>
  <c r="E6388" i="8"/>
  <c r="K6387" i="8"/>
  <c r="L6387" i="8" s="1"/>
  <c r="J6387" i="8"/>
  <c r="H6387" i="8"/>
  <c r="G6387" i="8"/>
  <c r="I6387" i="8" s="1"/>
  <c r="F6387" i="8"/>
  <c r="E6387" i="8"/>
  <c r="K6386" i="8"/>
  <c r="L6386" i="8" s="1"/>
  <c r="J6386" i="8"/>
  <c r="I6386" i="8"/>
  <c r="H6386" i="8"/>
  <c r="G6386" i="8"/>
  <c r="F6386" i="8"/>
  <c r="E6386" i="8"/>
  <c r="L6385" i="8"/>
  <c r="K6385" i="8"/>
  <c r="J6385" i="8"/>
  <c r="I6385" i="8"/>
  <c r="G6385" i="8"/>
  <c r="F6385" i="8"/>
  <c r="E6385" i="8"/>
  <c r="H6385" i="8" s="1"/>
  <c r="L6384" i="8"/>
  <c r="K6384" i="8"/>
  <c r="J6384" i="8"/>
  <c r="I6384" i="8"/>
  <c r="H6384" i="8"/>
  <c r="G6384" i="8"/>
  <c r="F6384" i="8"/>
  <c r="E6384" i="8"/>
  <c r="K6383" i="8"/>
  <c r="L6383" i="8" s="1"/>
  <c r="J6383" i="8"/>
  <c r="I6383" i="8"/>
  <c r="H6383" i="8"/>
  <c r="G6383" i="8"/>
  <c r="F6383" i="8"/>
  <c r="E6383" i="8"/>
  <c r="L6382" i="8"/>
  <c r="K6382" i="8"/>
  <c r="J6382" i="8"/>
  <c r="I6382" i="8"/>
  <c r="G6382" i="8"/>
  <c r="F6382" i="8"/>
  <c r="E6382" i="8"/>
  <c r="H6382" i="8" s="1"/>
  <c r="J6381" i="8"/>
  <c r="G6381" i="8"/>
  <c r="I6381" i="8" s="1"/>
  <c r="F6381" i="8"/>
  <c r="E6381" i="8"/>
  <c r="H6381" i="8" s="1"/>
  <c r="K6380" i="8"/>
  <c r="L6380" i="8" s="1"/>
  <c r="J6380" i="8"/>
  <c r="I6380" i="8"/>
  <c r="H6380" i="8"/>
  <c r="G6380" i="8"/>
  <c r="F6380" i="8"/>
  <c r="E6380" i="8"/>
  <c r="K6379" i="8"/>
  <c r="L6379" i="8" s="1"/>
  <c r="J6379" i="8"/>
  <c r="I6379" i="8"/>
  <c r="G6379" i="8"/>
  <c r="F6379" i="8"/>
  <c r="E6379" i="8"/>
  <c r="H6379" i="8" s="1"/>
  <c r="J6378" i="8"/>
  <c r="H6378" i="8"/>
  <c r="G6378" i="8"/>
  <c r="I6378" i="8" s="1"/>
  <c r="F6378" i="8"/>
  <c r="E6378" i="8"/>
  <c r="L6377" i="8"/>
  <c r="K6377" i="8"/>
  <c r="J6377" i="8"/>
  <c r="I6377" i="8"/>
  <c r="H6377" i="8"/>
  <c r="G6377" i="8"/>
  <c r="F6377" i="8"/>
  <c r="E6377" i="8"/>
  <c r="L6376" i="8"/>
  <c r="K6376" i="8"/>
  <c r="J6376" i="8"/>
  <c r="I6376" i="8"/>
  <c r="H6376" i="8"/>
  <c r="G6376" i="8"/>
  <c r="F6376" i="8"/>
  <c r="E6376" i="8"/>
  <c r="K6375" i="8"/>
  <c r="L6375" i="8" s="1"/>
  <c r="J6375" i="8"/>
  <c r="I6375" i="8"/>
  <c r="H6375" i="8"/>
  <c r="G6375" i="8"/>
  <c r="F6375" i="8"/>
  <c r="E6375" i="8"/>
  <c r="L6374" i="8"/>
  <c r="K6374" i="8"/>
  <c r="J6374" i="8"/>
  <c r="I6374" i="8"/>
  <c r="H6374" i="8"/>
  <c r="G6374" i="8"/>
  <c r="F6374" i="8"/>
  <c r="E6374" i="8"/>
  <c r="L6373" i="8"/>
  <c r="K6373" i="8"/>
  <c r="J6373" i="8"/>
  <c r="I6373" i="8"/>
  <c r="H6373" i="8"/>
  <c r="G6373" i="8"/>
  <c r="F6373" i="8"/>
  <c r="E6373" i="8"/>
  <c r="K6372" i="8"/>
  <c r="L6372" i="8" s="1"/>
  <c r="J6372" i="8"/>
  <c r="G6372" i="8"/>
  <c r="I6372" i="8" s="1"/>
  <c r="F6372" i="8"/>
  <c r="E6372" i="8"/>
  <c r="H6372" i="8" s="1"/>
  <c r="K6371" i="8"/>
  <c r="L6371" i="8" s="1"/>
  <c r="J6371" i="8"/>
  <c r="I6371" i="8"/>
  <c r="H6371" i="8"/>
  <c r="G6371" i="8"/>
  <c r="F6371" i="8"/>
  <c r="E6371" i="8"/>
  <c r="K6370" i="8"/>
  <c r="L6370" i="8" s="1"/>
  <c r="J6370" i="8"/>
  <c r="I6370" i="8"/>
  <c r="G6370" i="8"/>
  <c r="F6370" i="8"/>
  <c r="E6370" i="8"/>
  <c r="H6370" i="8" s="1"/>
  <c r="L6369" i="8"/>
  <c r="K6369" i="8"/>
  <c r="J6369" i="8"/>
  <c r="I6369" i="8"/>
  <c r="G6369" i="8"/>
  <c r="F6369" i="8"/>
  <c r="E6369" i="8"/>
  <c r="H6369" i="8" s="1"/>
  <c r="K6368" i="8"/>
  <c r="L6368" i="8" s="1"/>
  <c r="J6368" i="8"/>
  <c r="I6368" i="8"/>
  <c r="H6368" i="8"/>
  <c r="G6368" i="8"/>
  <c r="F6368" i="8"/>
  <c r="E6368" i="8"/>
  <c r="K6367" i="8"/>
  <c r="L6367" i="8" s="1"/>
  <c r="J6367" i="8"/>
  <c r="I6367" i="8"/>
  <c r="G6367" i="8"/>
  <c r="F6367" i="8"/>
  <c r="E6367" i="8"/>
  <c r="H6367" i="8" s="1"/>
  <c r="L6366" i="8"/>
  <c r="K6366" i="8"/>
  <c r="J6366" i="8"/>
  <c r="I6366" i="8"/>
  <c r="G6366" i="8"/>
  <c r="F6366" i="8"/>
  <c r="E6366" i="8"/>
  <c r="H6366" i="8" s="1"/>
  <c r="K6365" i="8"/>
  <c r="L6365" i="8" s="1"/>
  <c r="J6365" i="8"/>
  <c r="I6365" i="8"/>
  <c r="H6365" i="8"/>
  <c r="G6365" i="8"/>
  <c r="F6365" i="8"/>
  <c r="E6365" i="8"/>
  <c r="K6364" i="8"/>
  <c r="L6364" i="8" s="1"/>
  <c r="J6364" i="8"/>
  <c r="I6364" i="8"/>
  <c r="G6364" i="8"/>
  <c r="F6364" i="8"/>
  <c r="E6364" i="8"/>
  <c r="H6364" i="8" s="1"/>
  <c r="L6363" i="8"/>
  <c r="K6363" i="8"/>
  <c r="J6363" i="8"/>
  <c r="I6363" i="8"/>
  <c r="G6363" i="8"/>
  <c r="F6363" i="8"/>
  <c r="E6363" i="8"/>
  <c r="H6363" i="8" s="1"/>
  <c r="K6362" i="8"/>
  <c r="L6362" i="8" s="1"/>
  <c r="J6362" i="8"/>
  <c r="H6362" i="8"/>
  <c r="G6362" i="8"/>
  <c r="I6362" i="8" s="1"/>
  <c r="F6362" i="8"/>
  <c r="E6362" i="8"/>
  <c r="K6361" i="8"/>
  <c r="L6361" i="8" s="1"/>
  <c r="J6361" i="8"/>
  <c r="I6361" i="8"/>
  <c r="G6361" i="8"/>
  <c r="F6361" i="8"/>
  <c r="E6361" i="8"/>
  <c r="H6361" i="8" s="1"/>
  <c r="L6360" i="8"/>
  <c r="K6360" i="8"/>
  <c r="J6360" i="8"/>
  <c r="I6360" i="8"/>
  <c r="G6360" i="8"/>
  <c r="F6360" i="8"/>
  <c r="E6360" i="8"/>
  <c r="H6360" i="8" s="1"/>
  <c r="K6359" i="8"/>
  <c r="L6359" i="8" s="1"/>
  <c r="J6359" i="8"/>
  <c r="I6359" i="8"/>
  <c r="H6359" i="8"/>
  <c r="G6359" i="8"/>
  <c r="F6359" i="8"/>
  <c r="E6359" i="8"/>
  <c r="K6358" i="8"/>
  <c r="L6358" i="8" s="1"/>
  <c r="J6358" i="8"/>
  <c r="I6358" i="8"/>
  <c r="G6358" i="8"/>
  <c r="F6358" i="8"/>
  <c r="E6358" i="8"/>
  <c r="H6358" i="8" s="1"/>
  <c r="K6357" i="8"/>
  <c r="L6357" i="8" s="1"/>
  <c r="J6357" i="8"/>
  <c r="I6357" i="8"/>
  <c r="G6357" i="8"/>
  <c r="F6357" i="8"/>
  <c r="E6357" i="8"/>
  <c r="H6357" i="8" s="1"/>
  <c r="K6356" i="8"/>
  <c r="L6356" i="8" s="1"/>
  <c r="J6356" i="8"/>
  <c r="I6356" i="8"/>
  <c r="H6356" i="8"/>
  <c r="G6356" i="8"/>
  <c r="F6356" i="8"/>
  <c r="E6356" i="8"/>
  <c r="K6355" i="8"/>
  <c r="L6355" i="8" s="1"/>
  <c r="J6355" i="8"/>
  <c r="I6355" i="8"/>
  <c r="G6355" i="8"/>
  <c r="F6355" i="8"/>
  <c r="E6355" i="8"/>
  <c r="H6355" i="8" s="1"/>
  <c r="K6354" i="8"/>
  <c r="L6354" i="8" s="1"/>
  <c r="J6354" i="8"/>
  <c r="I6354" i="8"/>
  <c r="G6354" i="8"/>
  <c r="F6354" i="8"/>
  <c r="E6354" i="8"/>
  <c r="H6354" i="8" s="1"/>
  <c r="K6353" i="8"/>
  <c r="L6353" i="8" s="1"/>
  <c r="J6353" i="8"/>
  <c r="I6353" i="8"/>
  <c r="H6353" i="8"/>
  <c r="G6353" i="8"/>
  <c r="F6353" i="8"/>
  <c r="E6353" i="8"/>
  <c r="K6352" i="8"/>
  <c r="L6352" i="8" s="1"/>
  <c r="J6352" i="8"/>
  <c r="I6352" i="8"/>
  <c r="G6352" i="8"/>
  <c r="F6352" i="8"/>
  <c r="E6352" i="8"/>
  <c r="H6352" i="8" s="1"/>
  <c r="K6351" i="8"/>
  <c r="L6351" i="8" s="1"/>
  <c r="J6351" i="8"/>
  <c r="I6351" i="8"/>
  <c r="G6351" i="8"/>
  <c r="F6351" i="8"/>
  <c r="E6351" i="8"/>
  <c r="H6351" i="8" s="1"/>
  <c r="K6350" i="8"/>
  <c r="L6350" i="8" s="1"/>
  <c r="J6350" i="8"/>
  <c r="I6350" i="8"/>
  <c r="H6350" i="8"/>
  <c r="G6350" i="8"/>
  <c r="F6350" i="8"/>
  <c r="E6350" i="8"/>
  <c r="J6349" i="8"/>
  <c r="G6349" i="8"/>
  <c r="I6349" i="8" s="1"/>
  <c r="F6349" i="8"/>
  <c r="E6349" i="8"/>
  <c r="H6349" i="8" s="1"/>
  <c r="K6348" i="8"/>
  <c r="L6348" i="8" s="1"/>
  <c r="J6348" i="8"/>
  <c r="I6348" i="8"/>
  <c r="G6348" i="8"/>
  <c r="F6348" i="8"/>
  <c r="E6348" i="8"/>
  <c r="H6348" i="8" s="1"/>
  <c r="K6347" i="8"/>
  <c r="L6347" i="8" s="1"/>
  <c r="J6347" i="8"/>
  <c r="I6347" i="8"/>
  <c r="H6347" i="8"/>
  <c r="G6347" i="8"/>
  <c r="F6347" i="8"/>
  <c r="E6347" i="8"/>
  <c r="K6346" i="8"/>
  <c r="L6346" i="8" s="1"/>
  <c r="J6346" i="8"/>
  <c r="I6346" i="8"/>
  <c r="G6346" i="8"/>
  <c r="F6346" i="8"/>
  <c r="E6346" i="8"/>
  <c r="H6346" i="8" s="1"/>
  <c r="K6345" i="8"/>
  <c r="L6345" i="8" s="1"/>
  <c r="J6345" i="8"/>
  <c r="I6345" i="8"/>
  <c r="G6345" i="8"/>
  <c r="F6345" i="8"/>
  <c r="E6345" i="8"/>
  <c r="H6345" i="8" s="1"/>
  <c r="K6344" i="8"/>
  <c r="L6344" i="8" s="1"/>
  <c r="J6344" i="8"/>
  <c r="I6344" i="8"/>
  <c r="H6344" i="8"/>
  <c r="G6344" i="8"/>
  <c r="F6344" i="8"/>
  <c r="E6344" i="8"/>
  <c r="J6343" i="8"/>
  <c r="G6343" i="8"/>
  <c r="I6343" i="8" s="1"/>
  <c r="F6343" i="8"/>
  <c r="E6343" i="8"/>
  <c r="H6343" i="8" s="1"/>
  <c r="K6342" i="8"/>
  <c r="L6342" i="8" s="1"/>
  <c r="J6342" i="8"/>
  <c r="I6342" i="8"/>
  <c r="G6342" i="8"/>
  <c r="F6342" i="8"/>
  <c r="E6342" i="8"/>
  <c r="H6342" i="8" s="1"/>
  <c r="K6341" i="8"/>
  <c r="L6341" i="8" s="1"/>
  <c r="J6341" i="8"/>
  <c r="I6341" i="8"/>
  <c r="H6341" i="8"/>
  <c r="G6341" i="8"/>
  <c r="F6341" i="8"/>
  <c r="E6341" i="8"/>
  <c r="K6340" i="8"/>
  <c r="L6340" i="8" s="1"/>
  <c r="J6340" i="8"/>
  <c r="I6340" i="8"/>
  <c r="G6340" i="8"/>
  <c r="F6340" i="8"/>
  <c r="E6340" i="8"/>
  <c r="H6340" i="8" s="1"/>
  <c r="K6339" i="8"/>
  <c r="L6339" i="8" s="1"/>
  <c r="J6339" i="8"/>
  <c r="I6339" i="8"/>
  <c r="G6339" i="8"/>
  <c r="F6339" i="8"/>
  <c r="E6339" i="8"/>
  <c r="H6339" i="8" s="1"/>
  <c r="K6338" i="8"/>
  <c r="L6338" i="8" s="1"/>
  <c r="J6338" i="8"/>
  <c r="I6338" i="8"/>
  <c r="H6338" i="8"/>
  <c r="G6338" i="8"/>
  <c r="F6338" i="8"/>
  <c r="E6338" i="8"/>
  <c r="K6337" i="8"/>
  <c r="L6337" i="8" s="1"/>
  <c r="J6337" i="8"/>
  <c r="I6337" i="8"/>
  <c r="G6337" i="8"/>
  <c r="F6337" i="8"/>
  <c r="E6337" i="8"/>
  <c r="H6337" i="8" s="1"/>
  <c r="K6336" i="8"/>
  <c r="L6336" i="8" s="1"/>
  <c r="J6336" i="8"/>
  <c r="I6336" i="8"/>
  <c r="G6336" i="8"/>
  <c r="F6336" i="8"/>
  <c r="E6336" i="8"/>
  <c r="H6336" i="8" s="1"/>
  <c r="K6335" i="8"/>
  <c r="L6335" i="8" s="1"/>
  <c r="J6335" i="8"/>
  <c r="I6335" i="8"/>
  <c r="H6335" i="8"/>
  <c r="G6335" i="8"/>
  <c r="F6335" i="8"/>
  <c r="E6335" i="8"/>
  <c r="K6334" i="8"/>
  <c r="L6334" i="8" s="1"/>
  <c r="J6334" i="8"/>
  <c r="I6334" i="8"/>
  <c r="G6334" i="8"/>
  <c r="F6334" i="8"/>
  <c r="E6334" i="8"/>
  <c r="H6334" i="8" s="1"/>
  <c r="K6333" i="8"/>
  <c r="L6333" i="8" s="1"/>
  <c r="J6333" i="8"/>
  <c r="I6333" i="8"/>
  <c r="G6333" i="8"/>
  <c r="F6333" i="8"/>
  <c r="E6333" i="8"/>
  <c r="H6333" i="8" s="1"/>
  <c r="K6332" i="8"/>
  <c r="L6332" i="8" s="1"/>
  <c r="J6332" i="8"/>
  <c r="I6332" i="8"/>
  <c r="H6332" i="8"/>
  <c r="G6332" i="8"/>
  <c r="F6332" i="8"/>
  <c r="E6332" i="8"/>
  <c r="K6331" i="8"/>
  <c r="L6331" i="8" s="1"/>
  <c r="J6331" i="8"/>
  <c r="I6331" i="8"/>
  <c r="G6331" i="8"/>
  <c r="F6331" i="8"/>
  <c r="E6331" i="8"/>
  <c r="H6331" i="8" s="1"/>
  <c r="K6330" i="8"/>
  <c r="L6330" i="8" s="1"/>
  <c r="J6330" i="8"/>
  <c r="I6330" i="8"/>
  <c r="G6330" i="8"/>
  <c r="F6330" i="8"/>
  <c r="E6330" i="8"/>
  <c r="H6330" i="8" s="1"/>
  <c r="K6329" i="8"/>
  <c r="L6329" i="8" s="1"/>
  <c r="J6329" i="8"/>
  <c r="I6329" i="8"/>
  <c r="H6329" i="8"/>
  <c r="G6329" i="8"/>
  <c r="F6329" i="8"/>
  <c r="E6329" i="8"/>
  <c r="K6328" i="8"/>
  <c r="L6328" i="8" s="1"/>
  <c r="J6328" i="8"/>
  <c r="I6328" i="8"/>
  <c r="G6328" i="8"/>
  <c r="F6328" i="8"/>
  <c r="E6328" i="8"/>
  <c r="H6328" i="8" s="1"/>
  <c r="K6327" i="8"/>
  <c r="L6327" i="8" s="1"/>
  <c r="J6327" i="8"/>
  <c r="I6327" i="8"/>
  <c r="G6327" i="8"/>
  <c r="F6327" i="8"/>
  <c r="E6327" i="8"/>
  <c r="H6327" i="8" s="1"/>
  <c r="K6326" i="8"/>
  <c r="L6326" i="8" s="1"/>
  <c r="J6326" i="8"/>
  <c r="I6326" i="8"/>
  <c r="H6326" i="8"/>
  <c r="G6326" i="8"/>
  <c r="F6326" i="8"/>
  <c r="E6326" i="8"/>
  <c r="K6325" i="8"/>
  <c r="L6325" i="8" s="1"/>
  <c r="J6325" i="8"/>
  <c r="I6325" i="8"/>
  <c r="G6325" i="8"/>
  <c r="F6325" i="8"/>
  <c r="E6325" i="8"/>
  <c r="H6325" i="8" s="1"/>
  <c r="K6324" i="8"/>
  <c r="L6324" i="8" s="1"/>
  <c r="J6324" i="8"/>
  <c r="G6324" i="8"/>
  <c r="I6324" i="8" s="1"/>
  <c r="F6324" i="8"/>
  <c r="E6324" i="8"/>
  <c r="H6324" i="8" s="1"/>
  <c r="L6323" i="8"/>
  <c r="K6323" i="8"/>
  <c r="J6323" i="8"/>
  <c r="I6323" i="8"/>
  <c r="H6323" i="8"/>
  <c r="G6323" i="8"/>
  <c r="F6323" i="8"/>
  <c r="E6323" i="8"/>
  <c r="L6322" i="8"/>
  <c r="K6322" i="8"/>
  <c r="J6322" i="8"/>
  <c r="I6322" i="8"/>
  <c r="H6322" i="8"/>
  <c r="G6322" i="8"/>
  <c r="F6322" i="8"/>
  <c r="E6322" i="8"/>
  <c r="K6321" i="8"/>
  <c r="L6321" i="8" s="1"/>
  <c r="J6321" i="8"/>
  <c r="I6321" i="8"/>
  <c r="G6321" i="8"/>
  <c r="F6321" i="8"/>
  <c r="E6321" i="8"/>
  <c r="H6321" i="8" s="1"/>
  <c r="L6320" i="8"/>
  <c r="K6320" i="8"/>
  <c r="J6320" i="8"/>
  <c r="I6320" i="8"/>
  <c r="H6320" i="8"/>
  <c r="G6320" i="8"/>
  <c r="F6320" i="8"/>
  <c r="E6320" i="8"/>
  <c r="J6319" i="8"/>
  <c r="I6319" i="8"/>
  <c r="H6319" i="8"/>
  <c r="G6319" i="8"/>
  <c r="K6319" i="8" s="1"/>
  <c r="L6319" i="8" s="1"/>
  <c r="F6319" i="8"/>
  <c r="E6319" i="8"/>
  <c r="K6318" i="8"/>
  <c r="L6318" i="8" s="1"/>
  <c r="J6318" i="8"/>
  <c r="I6318" i="8"/>
  <c r="G6318" i="8"/>
  <c r="F6318" i="8"/>
  <c r="E6318" i="8"/>
  <c r="H6318" i="8" s="1"/>
  <c r="L6317" i="8"/>
  <c r="K6317" i="8"/>
  <c r="J6317" i="8"/>
  <c r="I6317" i="8"/>
  <c r="H6317" i="8"/>
  <c r="G6317" i="8"/>
  <c r="F6317" i="8"/>
  <c r="E6317" i="8"/>
  <c r="L6316" i="8"/>
  <c r="K6316" i="8"/>
  <c r="J6316" i="8"/>
  <c r="I6316" i="8"/>
  <c r="H6316" i="8"/>
  <c r="G6316" i="8"/>
  <c r="F6316" i="8"/>
  <c r="E6316" i="8"/>
  <c r="K6315" i="8"/>
  <c r="L6315" i="8" s="1"/>
  <c r="J6315" i="8"/>
  <c r="I6315" i="8"/>
  <c r="G6315" i="8"/>
  <c r="F6315" i="8"/>
  <c r="E6315" i="8"/>
  <c r="H6315" i="8" s="1"/>
  <c r="L6314" i="8"/>
  <c r="K6314" i="8"/>
  <c r="J6314" i="8"/>
  <c r="I6314" i="8"/>
  <c r="H6314" i="8"/>
  <c r="G6314" i="8"/>
  <c r="F6314" i="8"/>
  <c r="E6314" i="8"/>
  <c r="L6313" i="8"/>
  <c r="K6313" i="8"/>
  <c r="J6313" i="8"/>
  <c r="I6313" i="8"/>
  <c r="H6313" i="8"/>
  <c r="G6313" i="8"/>
  <c r="F6313" i="8"/>
  <c r="E6313" i="8"/>
  <c r="K6312" i="8"/>
  <c r="L6312" i="8" s="1"/>
  <c r="J6312" i="8"/>
  <c r="I6312" i="8"/>
  <c r="G6312" i="8"/>
  <c r="F6312" i="8"/>
  <c r="E6312" i="8"/>
  <c r="H6312" i="8" s="1"/>
  <c r="J6311" i="8"/>
  <c r="H6311" i="8"/>
  <c r="G6311" i="8"/>
  <c r="F6311" i="8"/>
  <c r="E6311" i="8"/>
  <c r="L6310" i="8"/>
  <c r="K6310" i="8"/>
  <c r="J6310" i="8"/>
  <c r="I6310" i="8"/>
  <c r="H6310" i="8"/>
  <c r="G6310" i="8"/>
  <c r="F6310" i="8"/>
  <c r="E6310" i="8"/>
  <c r="K6309" i="8"/>
  <c r="L6309" i="8" s="1"/>
  <c r="J6309" i="8"/>
  <c r="I6309" i="8"/>
  <c r="G6309" i="8"/>
  <c r="F6309" i="8"/>
  <c r="E6309" i="8"/>
  <c r="H6309" i="8" s="1"/>
  <c r="L6308" i="8"/>
  <c r="K6308" i="8"/>
  <c r="J6308" i="8"/>
  <c r="I6308" i="8"/>
  <c r="H6308" i="8"/>
  <c r="G6308" i="8"/>
  <c r="F6308" i="8"/>
  <c r="E6308" i="8"/>
  <c r="L6307" i="8"/>
  <c r="K6307" i="8"/>
  <c r="J6307" i="8"/>
  <c r="I6307" i="8"/>
  <c r="H6307" i="8"/>
  <c r="G6307" i="8"/>
  <c r="F6307" i="8"/>
  <c r="E6307" i="8"/>
  <c r="K6306" i="8"/>
  <c r="L6306" i="8" s="1"/>
  <c r="J6306" i="8"/>
  <c r="I6306" i="8"/>
  <c r="G6306" i="8"/>
  <c r="F6306" i="8"/>
  <c r="E6306" i="8"/>
  <c r="H6306" i="8" s="1"/>
  <c r="K6305" i="8"/>
  <c r="L6305" i="8" s="1"/>
  <c r="J6305" i="8"/>
  <c r="I6305" i="8"/>
  <c r="H6305" i="8"/>
  <c r="G6305" i="8"/>
  <c r="F6305" i="8"/>
  <c r="E6305" i="8"/>
  <c r="L6304" i="8"/>
  <c r="K6304" i="8"/>
  <c r="J6304" i="8"/>
  <c r="I6304" i="8"/>
  <c r="H6304" i="8"/>
  <c r="G6304" i="8"/>
  <c r="F6304" i="8"/>
  <c r="E6304" i="8"/>
  <c r="K6303" i="8"/>
  <c r="L6303" i="8" s="1"/>
  <c r="J6303" i="8"/>
  <c r="I6303" i="8"/>
  <c r="G6303" i="8"/>
  <c r="F6303" i="8"/>
  <c r="E6303" i="8"/>
  <c r="H6303" i="8" s="1"/>
  <c r="K6302" i="8"/>
  <c r="L6302" i="8" s="1"/>
  <c r="J6302" i="8"/>
  <c r="I6302" i="8"/>
  <c r="H6302" i="8"/>
  <c r="G6302" i="8"/>
  <c r="F6302" i="8"/>
  <c r="E6302" i="8"/>
  <c r="J6301" i="8"/>
  <c r="H6301" i="8"/>
  <c r="G6301" i="8"/>
  <c r="K6301" i="8" s="1"/>
  <c r="L6301" i="8" s="1"/>
  <c r="F6301" i="8"/>
  <c r="E6301" i="8"/>
  <c r="K6300" i="8"/>
  <c r="L6300" i="8" s="1"/>
  <c r="J6300" i="8"/>
  <c r="I6300" i="8"/>
  <c r="G6300" i="8"/>
  <c r="F6300" i="8"/>
  <c r="E6300" i="8"/>
  <c r="H6300" i="8" s="1"/>
  <c r="K6299" i="8"/>
  <c r="L6299" i="8" s="1"/>
  <c r="J6299" i="8"/>
  <c r="I6299" i="8"/>
  <c r="H6299" i="8"/>
  <c r="G6299" i="8"/>
  <c r="F6299" i="8"/>
  <c r="E6299" i="8"/>
  <c r="J6298" i="8"/>
  <c r="H6298" i="8"/>
  <c r="G6298" i="8"/>
  <c r="K6298" i="8" s="1"/>
  <c r="L6298" i="8" s="1"/>
  <c r="F6298" i="8"/>
  <c r="E6298" i="8"/>
  <c r="K6297" i="8"/>
  <c r="L6297" i="8" s="1"/>
  <c r="J6297" i="8"/>
  <c r="I6297" i="8"/>
  <c r="G6297" i="8"/>
  <c r="F6297" i="8"/>
  <c r="E6297" i="8"/>
  <c r="H6297" i="8" s="1"/>
  <c r="K6296" i="8"/>
  <c r="L6296" i="8" s="1"/>
  <c r="J6296" i="8"/>
  <c r="I6296" i="8"/>
  <c r="H6296" i="8"/>
  <c r="G6296" i="8"/>
  <c r="F6296" i="8"/>
  <c r="E6296" i="8"/>
  <c r="L6295" i="8"/>
  <c r="K6295" i="8"/>
  <c r="J6295" i="8"/>
  <c r="I6295" i="8"/>
  <c r="H6295" i="8"/>
  <c r="G6295" i="8"/>
  <c r="F6295" i="8"/>
  <c r="E6295" i="8"/>
  <c r="K6294" i="8"/>
  <c r="L6294" i="8" s="1"/>
  <c r="J6294" i="8"/>
  <c r="I6294" i="8"/>
  <c r="G6294" i="8"/>
  <c r="F6294" i="8"/>
  <c r="E6294" i="8"/>
  <c r="H6294" i="8" s="1"/>
  <c r="K6293" i="8"/>
  <c r="L6293" i="8" s="1"/>
  <c r="J6293" i="8"/>
  <c r="I6293" i="8"/>
  <c r="H6293" i="8"/>
  <c r="G6293" i="8"/>
  <c r="F6293" i="8"/>
  <c r="E6293" i="8"/>
  <c r="L6292" i="8"/>
  <c r="K6292" i="8"/>
  <c r="J6292" i="8"/>
  <c r="I6292" i="8"/>
  <c r="H6292" i="8"/>
  <c r="G6292" i="8"/>
  <c r="F6292" i="8"/>
  <c r="E6292" i="8"/>
  <c r="K6291" i="8"/>
  <c r="L6291" i="8" s="1"/>
  <c r="J6291" i="8"/>
  <c r="I6291" i="8"/>
  <c r="G6291" i="8"/>
  <c r="F6291" i="8"/>
  <c r="E6291" i="8"/>
  <c r="H6291" i="8" s="1"/>
  <c r="K6290" i="8"/>
  <c r="L6290" i="8" s="1"/>
  <c r="J6290" i="8"/>
  <c r="I6290" i="8"/>
  <c r="H6290" i="8"/>
  <c r="G6290" i="8"/>
  <c r="F6290" i="8"/>
  <c r="E6290" i="8"/>
  <c r="K6289" i="8"/>
  <c r="L6289" i="8" s="1"/>
  <c r="J6289" i="8"/>
  <c r="I6289" i="8"/>
  <c r="H6289" i="8"/>
  <c r="G6289" i="8"/>
  <c r="F6289" i="8"/>
  <c r="E6289" i="8"/>
  <c r="K6288" i="8"/>
  <c r="L6288" i="8" s="1"/>
  <c r="J6288" i="8"/>
  <c r="I6288" i="8"/>
  <c r="G6288" i="8"/>
  <c r="F6288" i="8"/>
  <c r="E6288" i="8"/>
  <c r="H6288" i="8" s="1"/>
  <c r="K6287" i="8"/>
  <c r="L6287" i="8" s="1"/>
  <c r="J6287" i="8"/>
  <c r="I6287" i="8"/>
  <c r="H6287" i="8"/>
  <c r="G6287" i="8"/>
  <c r="F6287" i="8"/>
  <c r="E6287" i="8"/>
  <c r="K6286" i="8"/>
  <c r="L6286" i="8" s="1"/>
  <c r="J6286" i="8"/>
  <c r="I6286" i="8"/>
  <c r="H6286" i="8"/>
  <c r="G6286" i="8"/>
  <c r="F6286" i="8"/>
  <c r="E6286" i="8"/>
  <c r="K6285" i="8"/>
  <c r="L6285" i="8" s="1"/>
  <c r="J6285" i="8"/>
  <c r="I6285" i="8"/>
  <c r="G6285" i="8"/>
  <c r="F6285" i="8"/>
  <c r="E6285" i="8"/>
  <c r="H6285" i="8" s="1"/>
  <c r="K6284" i="8"/>
  <c r="L6284" i="8" s="1"/>
  <c r="J6284" i="8"/>
  <c r="I6284" i="8"/>
  <c r="H6284" i="8"/>
  <c r="G6284" i="8"/>
  <c r="F6284" i="8"/>
  <c r="E6284" i="8"/>
  <c r="K6283" i="8"/>
  <c r="L6283" i="8" s="1"/>
  <c r="J6283" i="8"/>
  <c r="I6283" i="8"/>
  <c r="H6283" i="8"/>
  <c r="G6283" i="8"/>
  <c r="F6283" i="8"/>
  <c r="E6283" i="8"/>
  <c r="K6282" i="8"/>
  <c r="L6282" i="8" s="1"/>
  <c r="J6282" i="8"/>
  <c r="I6282" i="8"/>
  <c r="G6282" i="8"/>
  <c r="F6282" i="8"/>
  <c r="E6282" i="8"/>
  <c r="H6282" i="8" s="1"/>
  <c r="K6281" i="8"/>
  <c r="L6281" i="8" s="1"/>
  <c r="J6281" i="8"/>
  <c r="I6281" i="8"/>
  <c r="H6281" i="8"/>
  <c r="G6281" i="8"/>
  <c r="F6281" i="8"/>
  <c r="E6281" i="8"/>
  <c r="K6280" i="8"/>
  <c r="L6280" i="8" s="1"/>
  <c r="J6280" i="8"/>
  <c r="I6280" i="8"/>
  <c r="H6280" i="8"/>
  <c r="G6280" i="8"/>
  <c r="F6280" i="8"/>
  <c r="E6280" i="8"/>
  <c r="K6279" i="8"/>
  <c r="L6279" i="8" s="1"/>
  <c r="J6279" i="8"/>
  <c r="I6279" i="8"/>
  <c r="G6279" i="8"/>
  <c r="F6279" i="8"/>
  <c r="E6279" i="8"/>
  <c r="H6279" i="8" s="1"/>
  <c r="K6278" i="8"/>
  <c r="L6278" i="8" s="1"/>
  <c r="J6278" i="8"/>
  <c r="I6278" i="8"/>
  <c r="H6278" i="8"/>
  <c r="G6278" i="8"/>
  <c r="F6278" i="8"/>
  <c r="E6278" i="8"/>
  <c r="K6277" i="8"/>
  <c r="L6277" i="8" s="1"/>
  <c r="J6277" i="8"/>
  <c r="I6277" i="8"/>
  <c r="H6277" i="8"/>
  <c r="G6277" i="8"/>
  <c r="F6277" i="8"/>
  <c r="E6277" i="8"/>
  <c r="K6276" i="8"/>
  <c r="L6276" i="8" s="1"/>
  <c r="J6276" i="8"/>
  <c r="H6276" i="8"/>
  <c r="G6276" i="8"/>
  <c r="I6276" i="8" s="1"/>
  <c r="F6276" i="8"/>
  <c r="E6276" i="8"/>
  <c r="L6275" i="8"/>
  <c r="K6275" i="8"/>
  <c r="J6275" i="8"/>
  <c r="I6275" i="8"/>
  <c r="H6275" i="8"/>
  <c r="G6275" i="8"/>
  <c r="F6275" i="8"/>
  <c r="E6275" i="8"/>
  <c r="L6274" i="8"/>
  <c r="K6274" i="8"/>
  <c r="J6274" i="8"/>
  <c r="I6274" i="8"/>
  <c r="G6274" i="8"/>
  <c r="F6274" i="8"/>
  <c r="E6274" i="8"/>
  <c r="H6274" i="8" s="1"/>
  <c r="K6273" i="8"/>
  <c r="L6273" i="8" s="1"/>
  <c r="J6273" i="8"/>
  <c r="I6273" i="8"/>
  <c r="H6273" i="8"/>
  <c r="G6273" i="8"/>
  <c r="F6273" i="8"/>
  <c r="E6273" i="8"/>
  <c r="K6272" i="8"/>
  <c r="L6272" i="8" s="1"/>
  <c r="J6272" i="8"/>
  <c r="I6272" i="8"/>
  <c r="H6272" i="8"/>
  <c r="G6272" i="8"/>
  <c r="F6272" i="8"/>
  <c r="E6272" i="8"/>
  <c r="L6271" i="8"/>
  <c r="K6271" i="8"/>
  <c r="J6271" i="8"/>
  <c r="I6271" i="8"/>
  <c r="G6271" i="8"/>
  <c r="F6271" i="8"/>
  <c r="E6271" i="8"/>
  <c r="H6271" i="8" s="1"/>
  <c r="K6270" i="8"/>
  <c r="L6270" i="8" s="1"/>
  <c r="J6270" i="8"/>
  <c r="I6270" i="8"/>
  <c r="H6270" i="8"/>
  <c r="G6270" i="8"/>
  <c r="F6270" i="8"/>
  <c r="E6270" i="8"/>
  <c r="K6269" i="8"/>
  <c r="L6269" i="8" s="1"/>
  <c r="J6269" i="8"/>
  <c r="I6269" i="8"/>
  <c r="H6269" i="8"/>
  <c r="G6269" i="8"/>
  <c r="F6269" i="8"/>
  <c r="E6269" i="8"/>
  <c r="L6268" i="8"/>
  <c r="K6268" i="8"/>
  <c r="J6268" i="8"/>
  <c r="I6268" i="8"/>
  <c r="G6268" i="8"/>
  <c r="F6268" i="8"/>
  <c r="E6268" i="8"/>
  <c r="H6268" i="8" s="1"/>
  <c r="K6267" i="8"/>
  <c r="L6267" i="8" s="1"/>
  <c r="J6267" i="8"/>
  <c r="I6267" i="8"/>
  <c r="G6267" i="8"/>
  <c r="F6267" i="8"/>
  <c r="E6267" i="8"/>
  <c r="H6267" i="8" s="1"/>
  <c r="K6266" i="8"/>
  <c r="L6266" i="8" s="1"/>
  <c r="J6266" i="8"/>
  <c r="I6266" i="8"/>
  <c r="H6266" i="8"/>
  <c r="G6266" i="8"/>
  <c r="F6266" i="8"/>
  <c r="E6266" i="8"/>
  <c r="L6265" i="8"/>
  <c r="K6265" i="8"/>
  <c r="J6265" i="8"/>
  <c r="I6265" i="8"/>
  <c r="G6265" i="8"/>
  <c r="F6265" i="8"/>
  <c r="E6265" i="8"/>
  <c r="H6265" i="8" s="1"/>
  <c r="K6264" i="8"/>
  <c r="L6264" i="8" s="1"/>
  <c r="J6264" i="8"/>
  <c r="I6264" i="8"/>
  <c r="G6264" i="8"/>
  <c r="F6264" i="8"/>
  <c r="E6264" i="8"/>
  <c r="H6264" i="8" s="1"/>
  <c r="K6263" i="8"/>
  <c r="L6263" i="8" s="1"/>
  <c r="J6263" i="8"/>
  <c r="I6263" i="8"/>
  <c r="H6263" i="8"/>
  <c r="G6263" i="8"/>
  <c r="F6263" i="8"/>
  <c r="E6263" i="8"/>
  <c r="L6262" i="8"/>
  <c r="K6262" i="8"/>
  <c r="J6262" i="8"/>
  <c r="I6262" i="8"/>
  <c r="G6262" i="8"/>
  <c r="F6262" i="8"/>
  <c r="E6262" i="8"/>
  <c r="H6262" i="8" s="1"/>
  <c r="K6261" i="8"/>
  <c r="L6261" i="8" s="1"/>
  <c r="J6261" i="8"/>
  <c r="I6261" i="8"/>
  <c r="H6261" i="8"/>
  <c r="G6261" i="8"/>
  <c r="F6261" i="8"/>
  <c r="E6261" i="8"/>
  <c r="K6260" i="8"/>
  <c r="L6260" i="8" s="1"/>
  <c r="J6260" i="8"/>
  <c r="I6260" i="8"/>
  <c r="H6260" i="8"/>
  <c r="G6260" i="8"/>
  <c r="F6260" i="8"/>
  <c r="E6260" i="8"/>
  <c r="L6259" i="8"/>
  <c r="K6259" i="8"/>
  <c r="J6259" i="8"/>
  <c r="I6259" i="8"/>
  <c r="G6259" i="8"/>
  <c r="F6259" i="8"/>
  <c r="E6259" i="8"/>
  <c r="H6259" i="8" s="1"/>
  <c r="K6258" i="8"/>
  <c r="L6258" i="8" s="1"/>
  <c r="J6258" i="8"/>
  <c r="I6258" i="8"/>
  <c r="H6258" i="8"/>
  <c r="G6258" i="8"/>
  <c r="F6258" i="8"/>
  <c r="E6258" i="8"/>
  <c r="K6257" i="8"/>
  <c r="L6257" i="8" s="1"/>
  <c r="J6257" i="8"/>
  <c r="I6257" i="8"/>
  <c r="H6257" i="8"/>
  <c r="G6257" i="8"/>
  <c r="F6257" i="8"/>
  <c r="E6257" i="8"/>
  <c r="L6256" i="8"/>
  <c r="K6256" i="8"/>
  <c r="J6256" i="8"/>
  <c r="I6256" i="8"/>
  <c r="G6256" i="8"/>
  <c r="F6256" i="8"/>
  <c r="E6256" i="8"/>
  <c r="H6256" i="8" s="1"/>
  <c r="K6255" i="8"/>
  <c r="L6255" i="8" s="1"/>
  <c r="J6255" i="8"/>
  <c r="I6255" i="8"/>
  <c r="G6255" i="8"/>
  <c r="F6255" i="8"/>
  <c r="E6255" i="8"/>
  <c r="H6255" i="8" s="1"/>
  <c r="K6254" i="8"/>
  <c r="L6254" i="8" s="1"/>
  <c r="J6254" i="8"/>
  <c r="I6254" i="8"/>
  <c r="H6254" i="8"/>
  <c r="G6254" i="8"/>
  <c r="F6254" i="8"/>
  <c r="E6254" i="8"/>
  <c r="K6253" i="8"/>
  <c r="L6253" i="8" s="1"/>
  <c r="J6253" i="8"/>
  <c r="I6253" i="8"/>
  <c r="G6253" i="8"/>
  <c r="F6253" i="8"/>
  <c r="E6253" i="8"/>
  <c r="H6253" i="8" s="1"/>
  <c r="K6252" i="8"/>
  <c r="L6252" i="8" s="1"/>
  <c r="J6252" i="8"/>
  <c r="I6252" i="8"/>
  <c r="G6252" i="8"/>
  <c r="F6252" i="8"/>
  <c r="E6252" i="8"/>
  <c r="H6252" i="8" s="1"/>
  <c r="K6251" i="8"/>
  <c r="L6251" i="8" s="1"/>
  <c r="J6251" i="8"/>
  <c r="I6251" i="8"/>
  <c r="H6251" i="8"/>
  <c r="G6251" i="8"/>
  <c r="F6251" i="8"/>
  <c r="E6251" i="8"/>
  <c r="L6250" i="8"/>
  <c r="K6250" i="8"/>
  <c r="J6250" i="8"/>
  <c r="I6250" i="8"/>
  <c r="G6250" i="8"/>
  <c r="F6250" i="8"/>
  <c r="E6250" i="8"/>
  <c r="H6250" i="8" s="1"/>
  <c r="K6249" i="8"/>
  <c r="L6249" i="8" s="1"/>
  <c r="J6249" i="8"/>
  <c r="I6249" i="8"/>
  <c r="H6249" i="8"/>
  <c r="G6249" i="8"/>
  <c r="F6249" i="8"/>
  <c r="E6249" i="8"/>
  <c r="K6248" i="8"/>
  <c r="L6248" i="8" s="1"/>
  <c r="J6248" i="8"/>
  <c r="I6248" i="8"/>
  <c r="H6248" i="8"/>
  <c r="G6248" i="8"/>
  <c r="F6248" i="8"/>
  <c r="E6248" i="8"/>
  <c r="K6247" i="8"/>
  <c r="L6247" i="8" s="1"/>
  <c r="J6247" i="8"/>
  <c r="I6247" i="8"/>
  <c r="G6247" i="8"/>
  <c r="F6247" i="8"/>
  <c r="E6247" i="8"/>
  <c r="H6247" i="8" s="1"/>
  <c r="K6246" i="8"/>
  <c r="L6246" i="8" s="1"/>
  <c r="J6246" i="8"/>
  <c r="I6246" i="8"/>
  <c r="H6246" i="8"/>
  <c r="G6246" i="8"/>
  <c r="F6246" i="8"/>
  <c r="E6246" i="8"/>
  <c r="K6245" i="8"/>
  <c r="L6245" i="8" s="1"/>
  <c r="J6245" i="8"/>
  <c r="I6245" i="8"/>
  <c r="H6245" i="8"/>
  <c r="G6245" i="8"/>
  <c r="F6245" i="8"/>
  <c r="E6245" i="8"/>
  <c r="L6244" i="8"/>
  <c r="K6244" i="8"/>
  <c r="J6244" i="8"/>
  <c r="I6244" i="8"/>
  <c r="G6244" i="8"/>
  <c r="F6244" i="8"/>
  <c r="E6244" i="8"/>
  <c r="H6244" i="8" s="1"/>
  <c r="K6243" i="8"/>
  <c r="L6243" i="8" s="1"/>
  <c r="J6243" i="8"/>
  <c r="I6243" i="8"/>
  <c r="H6243" i="8"/>
  <c r="G6243" i="8"/>
  <c r="F6243" i="8"/>
  <c r="E6243" i="8"/>
  <c r="K6242" i="8"/>
  <c r="L6242" i="8" s="1"/>
  <c r="J6242" i="8"/>
  <c r="I6242" i="8"/>
  <c r="H6242" i="8"/>
  <c r="G6242" i="8"/>
  <c r="F6242" i="8"/>
  <c r="E6242" i="8"/>
  <c r="K6241" i="8"/>
  <c r="L6241" i="8" s="1"/>
  <c r="J6241" i="8"/>
  <c r="I6241" i="8"/>
  <c r="G6241" i="8"/>
  <c r="F6241" i="8"/>
  <c r="E6241" i="8"/>
  <c r="H6241" i="8" s="1"/>
  <c r="K6240" i="8"/>
  <c r="L6240" i="8" s="1"/>
  <c r="J6240" i="8"/>
  <c r="I6240" i="8"/>
  <c r="G6240" i="8"/>
  <c r="F6240" i="8"/>
  <c r="E6240" i="8"/>
  <c r="H6240" i="8" s="1"/>
  <c r="K6239" i="8"/>
  <c r="L6239" i="8" s="1"/>
  <c r="J6239" i="8"/>
  <c r="I6239" i="8"/>
  <c r="H6239" i="8"/>
  <c r="G6239" i="8"/>
  <c r="F6239" i="8"/>
  <c r="E6239" i="8"/>
  <c r="L6238" i="8"/>
  <c r="K6238" i="8"/>
  <c r="J6238" i="8"/>
  <c r="I6238" i="8"/>
  <c r="G6238" i="8"/>
  <c r="F6238" i="8"/>
  <c r="E6238" i="8"/>
  <c r="H6238" i="8" s="1"/>
  <c r="K6237" i="8"/>
  <c r="L6237" i="8" s="1"/>
  <c r="J6237" i="8"/>
  <c r="H6237" i="8"/>
  <c r="G6237" i="8"/>
  <c r="I6237" i="8" s="1"/>
  <c r="F6237" i="8"/>
  <c r="E6237" i="8"/>
  <c r="L6236" i="8"/>
  <c r="K6236" i="8"/>
  <c r="J6236" i="8"/>
  <c r="I6236" i="8"/>
  <c r="H6236" i="8"/>
  <c r="G6236" i="8"/>
  <c r="F6236" i="8"/>
  <c r="E6236" i="8"/>
  <c r="K6235" i="8"/>
  <c r="L6235" i="8" s="1"/>
  <c r="J6235" i="8"/>
  <c r="I6235" i="8"/>
  <c r="G6235" i="8"/>
  <c r="F6235" i="8"/>
  <c r="E6235" i="8"/>
  <c r="H6235" i="8" s="1"/>
  <c r="J6234" i="8"/>
  <c r="H6234" i="8"/>
  <c r="G6234" i="8"/>
  <c r="F6234" i="8"/>
  <c r="E6234" i="8"/>
  <c r="J6233" i="8"/>
  <c r="H6233" i="8"/>
  <c r="G6233" i="8"/>
  <c r="K6233" i="8" s="1"/>
  <c r="L6233" i="8" s="1"/>
  <c r="F6233" i="8"/>
  <c r="E6233" i="8"/>
  <c r="L6232" i="8"/>
  <c r="K6232" i="8"/>
  <c r="J6232" i="8"/>
  <c r="I6232" i="8"/>
  <c r="G6232" i="8"/>
  <c r="F6232" i="8"/>
  <c r="E6232" i="8"/>
  <c r="H6232" i="8" s="1"/>
  <c r="L6231" i="8"/>
  <c r="K6231" i="8"/>
  <c r="J6231" i="8"/>
  <c r="I6231" i="8"/>
  <c r="G6231" i="8"/>
  <c r="F6231" i="8"/>
  <c r="E6231" i="8"/>
  <c r="H6231" i="8" s="1"/>
  <c r="K6230" i="8"/>
  <c r="L6230" i="8" s="1"/>
  <c r="J6230" i="8"/>
  <c r="I6230" i="8"/>
  <c r="H6230" i="8"/>
  <c r="G6230" i="8"/>
  <c r="F6230" i="8"/>
  <c r="E6230" i="8"/>
  <c r="L6229" i="8"/>
  <c r="K6229" i="8"/>
  <c r="J6229" i="8"/>
  <c r="I6229" i="8"/>
  <c r="G6229" i="8"/>
  <c r="F6229" i="8"/>
  <c r="E6229" i="8"/>
  <c r="H6229" i="8" s="1"/>
  <c r="K6228" i="8"/>
  <c r="L6228" i="8" s="1"/>
  <c r="J6228" i="8"/>
  <c r="I6228" i="8"/>
  <c r="G6228" i="8"/>
  <c r="F6228" i="8"/>
  <c r="E6228" i="8"/>
  <c r="H6228" i="8" s="1"/>
  <c r="K6227" i="8"/>
  <c r="L6227" i="8" s="1"/>
  <c r="J6227" i="8"/>
  <c r="I6227" i="8"/>
  <c r="H6227" i="8"/>
  <c r="G6227" i="8"/>
  <c r="F6227" i="8"/>
  <c r="E6227" i="8"/>
  <c r="K6226" i="8"/>
  <c r="L6226" i="8" s="1"/>
  <c r="J6226" i="8"/>
  <c r="I6226" i="8"/>
  <c r="G6226" i="8"/>
  <c r="F6226" i="8"/>
  <c r="E6226" i="8"/>
  <c r="H6226" i="8" s="1"/>
  <c r="K6225" i="8"/>
  <c r="L6225" i="8" s="1"/>
  <c r="J6225" i="8"/>
  <c r="H6225" i="8"/>
  <c r="G6225" i="8"/>
  <c r="I6225" i="8" s="1"/>
  <c r="F6225" i="8"/>
  <c r="E6225" i="8"/>
  <c r="L6224" i="8"/>
  <c r="K6224" i="8"/>
  <c r="J6224" i="8"/>
  <c r="I6224" i="8"/>
  <c r="H6224" i="8"/>
  <c r="G6224" i="8"/>
  <c r="F6224" i="8"/>
  <c r="E6224" i="8"/>
  <c r="L6223" i="8"/>
  <c r="K6223" i="8"/>
  <c r="J6223" i="8"/>
  <c r="I6223" i="8"/>
  <c r="H6223" i="8"/>
  <c r="G6223" i="8"/>
  <c r="F6223" i="8"/>
  <c r="E6223" i="8"/>
  <c r="L6222" i="8"/>
  <c r="K6222" i="8"/>
  <c r="J6222" i="8"/>
  <c r="I6222" i="8"/>
  <c r="H6222" i="8"/>
  <c r="G6222" i="8"/>
  <c r="F6222" i="8"/>
  <c r="E6222" i="8"/>
  <c r="J6221" i="8"/>
  <c r="H6221" i="8"/>
  <c r="G6221" i="8"/>
  <c r="F6221" i="8"/>
  <c r="E6221" i="8"/>
  <c r="L6220" i="8"/>
  <c r="K6220" i="8"/>
  <c r="J6220" i="8"/>
  <c r="I6220" i="8"/>
  <c r="H6220" i="8"/>
  <c r="G6220" i="8"/>
  <c r="F6220" i="8"/>
  <c r="E6220" i="8"/>
  <c r="L6219" i="8"/>
  <c r="K6219" i="8"/>
  <c r="J6219" i="8"/>
  <c r="I6219" i="8"/>
  <c r="H6219" i="8"/>
  <c r="G6219" i="8"/>
  <c r="F6219" i="8"/>
  <c r="E6219" i="8"/>
  <c r="L6218" i="8"/>
  <c r="K6218" i="8"/>
  <c r="J6218" i="8"/>
  <c r="I6218" i="8"/>
  <c r="H6218" i="8"/>
  <c r="G6218" i="8"/>
  <c r="F6218" i="8"/>
  <c r="E6218" i="8"/>
  <c r="L6217" i="8"/>
  <c r="K6217" i="8"/>
  <c r="J6217" i="8"/>
  <c r="I6217" i="8"/>
  <c r="H6217" i="8"/>
  <c r="G6217" i="8"/>
  <c r="F6217" i="8"/>
  <c r="E6217" i="8"/>
  <c r="L6216" i="8"/>
  <c r="K6216" i="8"/>
  <c r="J6216" i="8"/>
  <c r="I6216" i="8"/>
  <c r="H6216" i="8"/>
  <c r="G6216" i="8"/>
  <c r="F6216" i="8"/>
  <c r="E6216" i="8"/>
  <c r="L6215" i="8"/>
  <c r="K6215" i="8"/>
  <c r="J6215" i="8"/>
  <c r="I6215" i="8"/>
  <c r="H6215" i="8"/>
  <c r="G6215" i="8"/>
  <c r="F6215" i="8"/>
  <c r="E6215" i="8"/>
  <c r="L6214" i="8"/>
  <c r="K6214" i="8"/>
  <c r="J6214" i="8"/>
  <c r="I6214" i="8"/>
  <c r="H6214" i="8"/>
  <c r="G6214" i="8"/>
  <c r="F6214" i="8"/>
  <c r="E6214" i="8"/>
  <c r="L6213" i="8"/>
  <c r="K6213" i="8"/>
  <c r="J6213" i="8"/>
  <c r="G6213" i="8"/>
  <c r="I6213" i="8" s="1"/>
  <c r="F6213" i="8"/>
  <c r="E6213" i="8"/>
  <c r="H6213" i="8" s="1"/>
  <c r="L6212" i="8"/>
  <c r="K6212" i="8"/>
  <c r="J6212" i="8"/>
  <c r="I6212" i="8"/>
  <c r="H6212" i="8"/>
  <c r="G6212" i="8"/>
  <c r="F6212" i="8"/>
  <c r="E6212" i="8"/>
  <c r="J6211" i="8"/>
  <c r="H6211" i="8"/>
  <c r="G6211" i="8"/>
  <c r="K6211" i="8" s="1"/>
  <c r="L6211" i="8" s="1"/>
  <c r="F6211" i="8"/>
  <c r="E6211" i="8"/>
  <c r="K6210" i="8"/>
  <c r="L6210" i="8" s="1"/>
  <c r="J6210" i="8"/>
  <c r="I6210" i="8"/>
  <c r="G6210" i="8"/>
  <c r="F6210" i="8"/>
  <c r="E6210" i="8"/>
  <c r="H6210" i="8" s="1"/>
  <c r="K6209" i="8"/>
  <c r="L6209" i="8" s="1"/>
  <c r="J6209" i="8"/>
  <c r="I6209" i="8"/>
  <c r="H6209" i="8"/>
  <c r="G6209" i="8"/>
  <c r="F6209" i="8"/>
  <c r="E6209" i="8"/>
  <c r="K6208" i="8"/>
  <c r="L6208" i="8" s="1"/>
  <c r="J6208" i="8"/>
  <c r="I6208" i="8"/>
  <c r="G6208" i="8"/>
  <c r="F6208" i="8"/>
  <c r="E6208" i="8"/>
  <c r="H6208" i="8" s="1"/>
  <c r="K6207" i="8"/>
  <c r="L6207" i="8" s="1"/>
  <c r="J6207" i="8"/>
  <c r="G6207" i="8"/>
  <c r="I6207" i="8" s="1"/>
  <c r="F6207" i="8"/>
  <c r="E6207" i="8"/>
  <c r="H6207" i="8" s="1"/>
  <c r="L6206" i="8"/>
  <c r="K6206" i="8"/>
  <c r="J6206" i="8"/>
  <c r="I6206" i="8"/>
  <c r="H6206" i="8"/>
  <c r="G6206" i="8"/>
  <c r="F6206" i="8"/>
  <c r="E6206" i="8"/>
  <c r="J6205" i="8"/>
  <c r="H6205" i="8"/>
  <c r="G6205" i="8"/>
  <c r="K6205" i="8" s="1"/>
  <c r="L6205" i="8" s="1"/>
  <c r="F6205" i="8"/>
  <c r="E6205" i="8"/>
  <c r="J6204" i="8"/>
  <c r="H6204" i="8"/>
  <c r="G6204" i="8"/>
  <c r="F6204" i="8"/>
  <c r="E6204" i="8"/>
  <c r="K6203" i="8"/>
  <c r="L6203" i="8" s="1"/>
  <c r="J6203" i="8"/>
  <c r="I6203" i="8"/>
  <c r="H6203" i="8"/>
  <c r="G6203" i="8"/>
  <c r="F6203" i="8"/>
  <c r="E6203" i="8"/>
  <c r="K6202" i="8"/>
  <c r="L6202" i="8" s="1"/>
  <c r="J6202" i="8"/>
  <c r="I6202" i="8"/>
  <c r="G6202" i="8"/>
  <c r="F6202" i="8"/>
  <c r="E6202" i="8"/>
  <c r="H6202" i="8" s="1"/>
  <c r="K6201" i="8"/>
  <c r="L6201" i="8" s="1"/>
  <c r="J6201" i="8"/>
  <c r="I6201" i="8"/>
  <c r="H6201" i="8"/>
  <c r="G6201" i="8"/>
  <c r="F6201" i="8"/>
  <c r="E6201" i="8"/>
  <c r="K6200" i="8"/>
  <c r="L6200" i="8" s="1"/>
  <c r="J6200" i="8"/>
  <c r="I6200" i="8"/>
  <c r="H6200" i="8"/>
  <c r="G6200" i="8"/>
  <c r="F6200" i="8"/>
  <c r="E6200" i="8"/>
  <c r="K6199" i="8"/>
  <c r="L6199" i="8" s="1"/>
  <c r="J6199" i="8"/>
  <c r="I6199" i="8"/>
  <c r="G6199" i="8"/>
  <c r="F6199" i="8"/>
  <c r="E6199" i="8"/>
  <c r="H6199" i="8" s="1"/>
  <c r="K6198" i="8"/>
  <c r="L6198" i="8" s="1"/>
  <c r="J6198" i="8"/>
  <c r="I6198" i="8"/>
  <c r="G6198" i="8"/>
  <c r="F6198" i="8"/>
  <c r="E6198" i="8"/>
  <c r="H6198" i="8" s="1"/>
  <c r="L6197" i="8"/>
  <c r="K6197" i="8"/>
  <c r="J6197" i="8"/>
  <c r="I6197" i="8"/>
  <c r="H6197" i="8"/>
  <c r="G6197" i="8"/>
  <c r="F6197" i="8"/>
  <c r="E6197" i="8"/>
  <c r="K6196" i="8"/>
  <c r="L6196" i="8" s="1"/>
  <c r="J6196" i="8"/>
  <c r="I6196" i="8"/>
  <c r="G6196" i="8"/>
  <c r="F6196" i="8"/>
  <c r="E6196" i="8"/>
  <c r="H6196" i="8" s="1"/>
  <c r="K6195" i="8"/>
  <c r="L6195" i="8" s="1"/>
  <c r="J6195" i="8"/>
  <c r="I6195" i="8"/>
  <c r="G6195" i="8"/>
  <c r="F6195" i="8"/>
  <c r="E6195" i="8"/>
  <c r="H6195" i="8" s="1"/>
  <c r="L6194" i="8"/>
  <c r="K6194" i="8"/>
  <c r="J6194" i="8"/>
  <c r="I6194" i="8"/>
  <c r="H6194" i="8"/>
  <c r="G6194" i="8"/>
  <c r="F6194" i="8"/>
  <c r="E6194" i="8"/>
  <c r="K6193" i="8"/>
  <c r="L6193" i="8" s="1"/>
  <c r="J6193" i="8"/>
  <c r="I6193" i="8"/>
  <c r="H6193" i="8"/>
  <c r="G6193" i="8"/>
  <c r="F6193" i="8"/>
  <c r="E6193" i="8"/>
  <c r="K6192" i="8"/>
  <c r="L6192" i="8" s="1"/>
  <c r="J6192" i="8"/>
  <c r="I6192" i="8"/>
  <c r="H6192" i="8"/>
  <c r="G6192" i="8"/>
  <c r="F6192" i="8"/>
  <c r="E6192" i="8"/>
  <c r="K6191" i="8"/>
  <c r="L6191" i="8" s="1"/>
  <c r="J6191" i="8"/>
  <c r="I6191" i="8"/>
  <c r="H6191" i="8"/>
  <c r="G6191" i="8"/>
  <c r="F6191" i="8"/>
  <c r="E6191" i="8"/>
  <c r="L6190" i="8"/>
  <c r="K6190" i="8"/>
  <c r="J6190" i="8"/>
  <c r="I6190" i="8"/>
  <c r="G6190" i="8"/>
  <c r="F6190" i="8"/>
  <c r="E6190" i="8"/>
  <c r="H6190" i="8" s="1"/>
  <c r="K6189" i="8"/>
  <c r="L6189" i="8" s="1"/>
  <c r="J6189" i="8"/>
  <c r="I6189" i="8"/>
  <c r="H6189" i="8"/>
  <c r="G6189" i="8"/>
  <c r="F6189" i="8"/>
  <c r="E6189" i="8"/>
  <c r="L6188" i="8"/>
  <c r="K6188" i="8"/>
  <c r="J6188" i="8"/>
  <c r="I6188" i="8"/>
  <c r="H6188" i="8"/>
  <c r="G6188" i="8"/>
  <c r="F6188" i="8"/>
  <c r="E6188" i="8"/>
  <c r="L6187" i="8"/>
  <c r="K6187" i="8"/>
  <c r="J6187" i="8"/>
  <c r="I6187" i="8"/>
  <c r="H6187" i="8"/>
  <c r="G6187" i="8"/>
  <c r="F6187" i="8"/>
  <c r="E6187" i="8"/>
  <c r="K6186" i="8"/>
  <c r="L6186" i="8" s="1"/>
  <c r="J6186" i="8"/>
  <c r="I6186" i="8"/>
  <c r="G6186" i="8"/>
  <c r="F6186" i="8"/>
  <c r="E6186" i="8"/>
  <c r="H6186" i="8" s="1"/>
  <c r="K6185" i="8"/>
  <c r="L6185" i="8" s="1"/>
  <c r="J6185" i="8"/>
  <c r="I6185" i="8"/>
  <c r="H6185" i="8"/>
  <c r="G6185" i="8"/>
  <c r="F6185" i="8"/>
  <c r="E6185" i="8"/>
  <c r="K6184" i="8"/>
  <c r="L6184" i="8" s="1"/>
  <c r="J6184" i="8"/>
  <c r="I6184" i="8"/>
  <c r="G6184" i="8"/>
  <c r="F6184" i="8"/>
  <c r="E6184" i="8"/>
  <c r="H6184" i="8" s="1"/>
  <c r="K6183" i="8"/>
  <c r="L6183" i="8" s="1"/>
  <c r="J6183" i="8"/>
  <c r="I6183" i="8"/>
  <c r="G6183" i="8"/>
  <c r="F6183" i="8"/>
  <c r="E6183" i="8"/>
  <c r="H6183" i="8" s="1"/>
  <c r="K6182" i="8"/>
  <c r="L6182" i="8" s="1"/>
  <c r="J6182" i="8"/>
  <c r="I6182" i="8"/>
  <c r="H6182" i="8"/>
  <c r="G6182" i="8"/>
  <c r="F6182" i="8"/>
  <c r="E6182" i="8"/>
  <c r="L6181" i="8"/>
  <c r="K6181" i="8"/>
  <c r="J6181" i="8"/>
  <c r="I6181" i="8"/>
  <c r="G6181" i="8"/>
  <c r="F6181" i="8"/>
  <c r="E6181" i="8"/>
  <c r="H6181" i="8" s="1"/>
  <c r="K6180" i="8"/>
  <c r="L6180" i="8" s="1"/>
  <c r="J6180" i="8"/>
  <c r="I6180" i="8"/>
  <c r="G6180" i="8"/>
  <c r="F6180" i="8"/>
  <c r="E6180" i="8"/>
  <c r="H6180" i="8" s="1"/>
  <c r="L6179" i="8"/>
  <c r="K6179" i="8"/>
  <c r="J6179" i="8"/>
  <c r="I6179" i="8"/>
  <c r="H6179" i="8"/>
  <c r="G6179" i="8"/>
  <c r="F6179" i="8"/>
  <c r="E6179" i="8"/>
  <c r="K6178" i="8"/>
  <c r="L6178" i="8" s="1"/>
  <c r="J6178" i="8"/>
  <c r="I6178" i="8"/>
  <c r="H6178" i="8"/>
  <c r="G6178" i="8"/>
  <c r="F6178" i="8"/>
  <c r="E6178" i="8"/>
  <c r="K6177" i="8"/>
  <c r="L6177" i="8" s="1"/>
  <c r="J6177" i="8"/>
  <c r="I6177" i="8"/>
  <c r="H6177" i="8"/>
  <c r="G6177" i="8"/>
  <c r="F6177" i="8"/>
  <c r="E6177" i="8"/>
  <c r="L6176" i="8"/>
  <c r="K6176" i="8"/>
  <c r="J6176" i="8"/>
  <c r="I6176" i="8"/>
  <c r="H6176" i="8"/>
  <c r="G6176" i="8"/>
  <c r="F6176" i="8"/>
  <c r="E6176" i="8"/>
  <c r="L6175" i="8"/>
  <c r="K6175" i="8"/>
  <c r="J6175" i="8"/>
  <c r="I6175" i="8"/>
  <c r="H6175" i="8"/>
  <c r="G6175" i="8"/>
  <c r="F6175" i="8"/>
  <c r="E6175" i="8"/>
  <c r="K6174" i="8"/>
  <c r="L6174" i="8" s="1"/>
  <c r="J6174" i="8"/>
  <c r="I6174" i="8"/>
  <c r="G6174" i="8"/>
  <c r="F6174" i="8"/>
  <c r="E6174" i="8"/>
  <c r="H6174" i="8" s="1"/>
  <c r="K6173" i="8"/>
  <c r="L6173" i="8" s="1"/>
  <c r="J6173" i="8"/>
  <c r="I6173" i="8"/>
  <c r="H6173" i="8"/>
  <c r="G6173" i="8"/>
  <c r="F6173" i="8"/>
  <c r="E6173" i="8"/>
  <c r="K6172" i="8"/>
  <c r="L6172" i="8" s="1"/>
  <c r="J6172" i="8"/>
  <c r="I6172" i="8"/>
  <c r="G6172" i="8"/>
  <c r="F6172" i="8"/>
  <c r="E6172" i="8"/>
  <c r="H6172" i="8" s="1"/>
  <c r="K6171" i="8"/>
  <c r="L6171" i="8" s="1"/>
  <c r="J6171" i="8"/>
  <c r="I6171" i="8"/>
  <c r="H6171" i="8"/>
  <c r="G6171" i="8"/>
  <c r="F6171" i="8"/>
  <c r="E6171" i="8"/>
  <c r="L6170" i="8"/>
  <c r="K6170" i="8"/>
  <c r="J6170" i="8"/>
  <c r="I6170" i="8"/>
  <c r="H6170" i="8"/>
  <c r="G6170" i="8"/>
  <c r="F6170" i="8"/>
  <c r="E6170" i="8"/>
  <c r="L6169" i="8"/>
  <c r="K6169" i="8"/>
  <c r="J6169" i="8"/>
  <c r="I6169" i="8"/>
  <c r="H6169" i="8"/>
  <c r="G6169" i="8"/>
  <c r="F6169" i="8"/>
  <c r="E6169" i="8"/>
  <c r="K6168" i="8"/>
  <c r="L6168" i="8" s="1"/>
  <c r="J6168" i="8"/>
  <c r="I6168" i="8"/>
  <c r="G6168" i="8"/>
  <c r="F6168" i="8"/>
  <c r="E6168" i="8"/>
  <c r="H6168" i="8" s="1"/>
  <c r="K6167" i="8"/>
  <c r="L6167" i="8" s="1"/>
  <c r="J6167" i="8"/>
  <c r="I6167" i="8"/>
  <c r="H6167" i="8"/>
  <c r="G6167" i="8"/>
  <c r="F6167" i="8"/>
  <c r="E6167" i="8"/>
  <c r="K6166" i="8"/>
  <c r="L6166" i="8" s="1"/>
  <c r="J6166" i="8"/>
  <c r="I6166" i="8"/>
  <c r="G6166" i="8"/>
  <c r="F6166" i="8"/>
  <c r="E6166" i="8"/>
  <c r="H6166" i="8" s="1"/>
  <c r="K6165" i="8"/>
  <c r="L6165" i="8" s="1"/>
  <c r="J6165" i="8"/>
  <c r="I6165" i="8"/>
  <c r="H6165" i="8"/>
  <c r="G6165" i="8"/>
  <c r="F6165" i="8"/>
  <c r="E6165" i="8"/>
  <c r="L6164" i="8"/>
  <c r="K6164" i="8"/>
  <c r="J6164" i="8"/>
  <c r="I6164" i="8"/>
  <c r="H6164" i="8"/>
  <c r="G6164" i="8"/>
  <c r="F6164" i="8"/>
  <c r="E6164" i="8"/>
  <c r="K6163" i="8"/>
  <c r="L6163" i="8" s="1"/>
  <c r="J6163" i="8"/>
  <c r="I6163" i="8"/>
  <c r="H6163" i="8"/>
  <c r="G6163" i="8"/>
  <c r="F6163" i="8"/>
  <c r="E6163" i="8"/>
  <c r="K6162" i="8"/>
  <c r="L6162" i="8" s="1"/>
  <c r="J6162" i="8"/>
  <c r="I6162" i="8"/>
  <c r="G6162" i="8"/>
  <c r="F6162" i="8"/>
  <c r="E6162" i="8"/>
  <c r="H6162" i="8" s="1"/>
  <c r="K6161" i="8"/>
  <c r="L6161" i="8" s="1"/>
  <c r="J6161" i="8"/>
  <c r="I6161" i="8"/>
  <c r="H6161" i="8"/>
  <c r="G6161" i="8"/>
  <c r="F6161" i="8"/>
  <c r="E6161" i="8"/>
  <c r="K6160" i="8"/>
  <c r="L6160" i="8" s="1"/>
  <c r="J6160" i="8"/>
  <c r="I6160" i="8"/>
  <c r="G6160" i="8"/>
  <c r="F6160" i="8"/>
  <c r="E6160" i="8"/>
  <c r="H6160" i="8" s="1"/>
  <c r="K6159" i="8"/>
  <c r="L6159" i="8" s="1"/>
  <c r="J6159" i="8"/>
  <c r="I6159" i="8"/>
  <c r="G6159" i="8"/>
  <c r="F6159" i="8"/>
  <c r="E6159" i="8"/>
  <c r="H6159" i="8" s="1"/>
  <c r="L6158" i="8"/>
  <c r="K6158" i="8"/>
  <c r="J6158" i="8"/>
  <c r="I6158" i="8"/>
  <c r="H6158" i="8"/>
  <c r="G6158" i="8"/>
  <c r="F6158" i="8"/>
  <c r="E6158" i="8"/>
  <c r="K6157" i="8"/>
  <c r="L6157" i="8" s="1"/>
  <c r="J6157" i="8"/>
  <c r="I6157" i="8"/>
  <c r="H6157" i="8"/>
  <c r="G6157" i="8"/>
  <c r="F6157" i="8"/>
  <c r="E6157" i="8"/>
  <c r="K6156" i="8"/>
  <c r="L6156" i="8" s="1"/>
  <c r="J6156" i="8"/>
  <c r="I6156" i="8"/>
  <c r="H6156" i="8"/>
  <c r="G6156" i="8"/>
  <c r="F6156" i="8"/>
  <c r="E6156" i="8"/>
  <c r="K6155" i="8"/>
  <c r="L6155" i="8" s="1"/>
  <c r="J6155" i="8"/>
  <c r="I6155" i="8"/>
  <c r="H6155" i="8"/>
  <c r="G6155" i="8"/>
  <c r="F6155" i="8"/>
  <c r="E6155" i="8"/>
  <c r="L6154" i="8"/>
  <c r="K6154" i="8"/>
  <c r="J6154" i="8"/>
  <c r="I6154" i="8"/>
  <c r="G6154" i="8"/>
  <c r="F6154" i="8"/>
  <c r="E6154" i="8"/>
  <c r="H6154" i="8" s="1"/>
  <c r="K6153" i="8"/>
  <c r="L6153" i="8" s="1"/>
  <c r="J6153" i="8"/>
  <c r="I6153" i="8"/>
  <c r="H6153" i="8"/>
  <c r="G6153" i="8"/>
  <c r="F6153" i="8"/>
  <c r="E6153" i="8"/>
  <c r="L6152" i="8"/>
  <c r="K6152" i="8"/>
  <c r="J6152" i="8"/>
  <c r="I6152" i="8"/>
  <c r="H6152" i="8"/>
  <c r="G6152" i="8"/>
  <c r="F6152" i="8"/>
  <c r="E6152" i="8"/>
  <c r="L6151" i="8"/>
  <c r="K6151" i="8"/>
  <c r="J6151" i="8"/>
  <c r="I6151" i="8"/>
  <c r="H6151" i="8"/>
  <c r="G6151" i="8"/>
  <c r="F6151" i="8"/>
  <c r="E6151" i="8"/>
  <c r="K6150" i="8"/>
  <c r="L6150" i="8" s="1"/>
  <c r="J6150" i="8"/>
  <c r="I6150" i="8"/>
  <c r="G6150" i="8"/>
  <c r="F6150" i="8"/>
  <c r="E6150" i="8"/>
  <c r="H6150" i="8" s="1"/>
  <c r="K6149" i="8"/>
  <c r="L6149" i="8" s="1"/>
  <c r="J6149" i="8"/>
  <c r="I6149" i="8"/>
  <c r="H6149" i="8"/>
  <c r="G6149" i="8"/>
  <c r="F6149" i="8"/>
  <c r="E6149" i="8"/>
  <c r="K6148" i="8"/>
  <c r="L6148" i="8" s="1"/>
  <c r="J6148" i="8"/>
  <c r="I6148" i="8"/>
  <c r="G6148" i="8"/>
  <c r="F6148" i="8"/>
  <c r="E6148" i="8"/>
  <c r="H6148" i="8" s="1"/>
  <c r="K6147" i="8"/>
  <c r="L6147" i="8" s="1"/>
  <c r="J6147" i="8"/>
  <c r="I6147" i="8"/>
  <c r="H6147" i="8"/>
  <c r="G6147" i="8"/>
  <c r="F6147" i="8"/>
  <c r="E6147" i="8"/>
  <c r="K6146" i="8"/>
  <c r="L6146" i="8" s="1"/>
  <c r="J6146" i="8"/>
  <c r="I6146" i="8"/>
  <c r="H6146" i="8"/>
  <c r="G6146" i="8"/>
  <c r="F6146" i="8"/>
  <c r="E6146" i="8"/>
  <c r="L6145" i="8"/>
  <c r="K6145" i="8"/>
  <c r="J6145" i="8"/>
  <c r="I6145" i="8"/>
  <c r="G6145" i="8"/>
  <c r="F6145" i="8"/>
  <c r="E6145" i="8"/>
  <c r="H6145" i="8" s="1"/>
  <c r="K6144" i="8"/>
  <c r="L6144" i="8" s="1"/>
  <c r="J6144" i="8"/>
  <c r="I6144" i="8"/>
  <c r="G6144" i="8"/>
  <c r="F6144" i="8"/>
  <c r="E6144" i="8"/>
  <c r="H6144" i="8" s="1"/>
  <c r="L6143" i="8"/>
  <c r="K6143" i="8"/>
  <c r="J6143" i="8"/>
  <c r="I6143" i="8"/>
  <c r="H6143" i="8"/>
  <c r="G6143" i="8"/>
  <c r="F6143" i="8"/>
  <c r="E6143" i="8"/>
  <c r="K6142" i="8"/>
  <c r="L6142" i="8" s="1"/>
  <c r="J6142" i="8"/>
  <c r="I6142" i="8"/>
  <c r="H6142" i="8"/>
  <c r="G6142" i="8"/>
  <c r="F6142" i="8"/>
  <c r="E6142" i="8"/>
  <c r="K6141" i="8"/>
  <c r="L6141" i="8" s="1"/>
  <c r="J6141" i="8"/>
  <c r="I6141" i="8"/>
  <c r="H6141" i="8"/>
  <c r="G6141" i="8"/>
  <c r="F6141" i="8"/>
  <c r="E6141" i="8"/>
  <c r="L6140" i="8"/>
  <c r="K6140" i="8"/>
  <c r="J6140" i="8"/>
  <c r="I6140" i="8"/>
  <c r="H6140" i="8"/>
  <c r="G6140" i="8"/>
  <c r="F6140" i="8"/>
  <c r="E6140" i="8"/>
  <c r="L6139" i="8"/>
  <c r="K6139" i="8"/>
  <c r="J6139" i="8"/>
  <c r="I6139" i="8"/>
  <c r="H6139" i="8"/>
  <c r="G6139" i="8"/>
  <c r="F6139" i="8"/>
  <c r="E6139" i="8"/>
  <c r="K6138" i="8"/>
  <c r="L6138" i="8" s="1"/>
  <c r="J6138" i="8"/>
  <c r="I6138" i="8"/>
  <c r="G6138" i="8"/>
  <c r="F6138" i="8"/>
  <c r="E6138" i="8"/>
  <c r="H6138" i="8" s="1"/>
  <c r="K6137" i="8"/>
  <c r="L6137" i="8" s="1"/>
  <c r="J6137" i="8"/>
  <c r="I6137" i="8"/>
  <c r="H6137" i="8"/>
  <c r="G6137" i="8"/>
  <c r="F6137" i="8"/>
  <c r="E6137" i="8"/>
  <c r="K6136" i="8"/>
  <c r="L6136" i="8" s="1"/>
  <c r="J6136" i="8"/>
  <c r="I6136" i="8"/>
  <c r="G6136" i="8"/>
  <c r="F6136" i="8"/>
  <c r="E6136" i="8"/>
  <c r="H6136" i="8" s="1"/>
  <c r="K6135" i="8"/>
  <c r="L6135" i="8" s="1"/>
  <c r="J6135" i="8"/>
  <c r="I6135" i="8"/>
  <c r="H6135" i="8"/>
  <c r="G6135" i="8"/>
  <c r="F6135" i="8"/>
  <c r="E6135" i="8"/>
  <c r="L6134" i="8"/>
  <c r="K6134" i="8"/>
  <c r="J6134" i="8"/>
  <c r="I6134" i="8"/>
  <c r="H6134" i="8"/>
  <c r="G6134" i="8"/>
  <c r="F6134" i="8"/>
  <c r="E6134" i="8"/>
  <c r="L6133" i="8"/>
  <c r="K6133" i="8"/>
  <c r="J6133" i="8"/>
  <c r="I6133" i="8"/>
  <c r="H6133" i="8"/>
  <c r="G6133" i="8"/>
  <c r="F6133" i="8"/>
  <c r="E6133" i="8"/>
  <c r="K6132" i="8"/>
  <c r="L6132" i="8" s="1"/>
  <c r="J6132" i="8"/>
  <c r="I6132" i="8"/>
  <c r="G6132" i="8"/>
  <c r="F6132" i="8"/>
  <c r="E6132" i="8"/>
  <c r="H6132" i="8" s="1"/>
  <c r="K6131" i="8"/>
  <c r="L6131" i="8" s="1"/>
  <c r="J6131" i="8"/>
  <c r="I6131" i="8"/>
  <c r="H6131" i="8"/>
  <c r="G6131" i="8"/>
  <c r="F6131" i="8"/>
  <c r="E6131" i="8"/>
  <c r="K6130" i="8"/>
  <c r="L6130" i="8" s="1"/>
  <c r="J6130" i="8"/>
  <c r="I6130" i="8"/>
  <c r="G6130" i="8"/>
  <c r="F6130" i="8"/>
  <c r="E6130" i="8"/>
  <c r="H6130" i="8" s="1"/>
  <c r="K6129" i="8"/>
  <c r="L6129" i="8" s="1"/>
  <c r="J6129" i="8"/>
  <c r="I6129" i="8"/>
  <c r="H6129" i="8"/>
  <c r="G6129" i="8"/>
  <c r="F6129" i="8"/>
  <c r="E6129" i="8"/>
  <c r="L6128" i="8"/>
  <c r="K6128" i="8"/>
  <c r="J6128" i="8"/>
  <c r="I6128" i="8"/>
  <c r="H6128" i="8"/>
  <c r="G6128" i="8"/>
  <c r="F6128" i="8"/>
  <c r="E6128" i="8"/>
  <c r="K6127" i="8"/>
  <c r="L6127" i="8" s="1"/>
  <c r="J6127" i="8"/>
  <c r="I6127" i="8"/>
  <c r="H6127" i="8"/>
  <c r="G6127" i="8"/>
  <c r="F6127" i="8"/>
  <c r="E6127" i="8"/>
  <c r="K6126" i="8"/>
  <c r="L6126" i="8" s="1"/>
  <c r="J6126" i="8"/>
  <c r="I6126" i="8"/>
  <c r="G6126" i="8"/>
  <c r="F6126" i="8"/>
  <c r="E6126" i="8"/>
  <c r="H6126" i="8" s="1"/>
  <c r="K6125" i="8"/>
  <c r="L6125" i="8" s="1"/>
  <c r="J6125" i="8"/>
  <c r="I6125" i="8"/>
  <c r="H6125" i="8"/>
  <c r="G6125" i="8"/>
  <c r="F6125" i="8"/>
  <c r="E6125" i="8"/>
  <c r="K6124" i="8"/>
  <c r="L6124" i="8" s="1"/>
  <c r="J6124" i="8"/>
  <c r="I6124" i="8"/>
  <c r="G6124" i="8"/>
  <c r="F6124" i="8"/>
  <c r="E6124" i="8"/>
  <c r="H6124" i="8" s="1"/>
  <c r="K6123" i="8"/>
  <c r="L6123" i="8" s="1"/>
  <c r="J6123" i="8"/>
  <c r="I6123" i="8"/>
  <c r="G6123" i="8"/>
  <c r="F6123" i="8"/>
  <c r="E6123" i="8"/>
  <c r="H6123" i="8" s="1"/>
  <c r="L6122" i="8"/>
  <c r="K6122" i="8"/>
  <c r="J6122" i="8"/>
  <c r="I6122" i="8"/>
  <c r="H6122" i="8"/>
  <c r="G6122" i="8"/>
  <c r="F6122" i="8"/>
  <c r="E6122" i="8"/>
  <c r="K6121" i="8"/>
  <c r="L6121" i="8" s="1"/>
  <c r="J6121" i="8"/>
  <c r="I6121" i="8"/>
  <c r="H6121" i="8"/>
  <c r="G6121" i="8"/>
  <c r="F6121" i="8"/>
  <c r="E6121" i="8"/>
  <c r="K6120" i="8"/>
  <c r="L6120" i="8" s="1"/>
  <c r="J6120" i="8"/>
  <c r="I6120" i="8"/>
  <c r="H6120" i="8"/>
  <c r="G6120" i="8"/>
  <c r="F6120" i="8"/>
  <c r="E6120" i="8"/>
  <c r="K6119" i="8"/>
  <c r="L6119" i="8" s="1"/>
  <c r="J6119" i="8"/>
  <c r="I6119" i="8"/>
  <c r="H6119" i="8"/>
  <c r="G6119" i="8"/>
  <c r="F6119" i="8"/>
  <c r="E6119" i="8"/>
  <c r="L6118" i="8"/>
  <c r="K6118" i="8"/>
  <c r="J6118" i="8"/>
  <c r="I6118" i="8"/>
  <c r="G6118" i="8"/>
  <c r="F6118" i="8"/>
  <c r="E6118" i="8"/>
  <c r="H6118" i="8" s="1"/>
  <c r="K6117" i="8"/>
  <c r="L6117" i="8" s="1"/>
  <c r="J6117" i="8"/>
  <c r="I6117" i="8"/>
  <c r="H6117" i="8"/>
  <c r="G6117" i="8"/>
  <c r="F6117" i="8"/>
  <c r="E6117" i="8"/>
  <c r="K6116" i="8"/>
  <c r="L6116" i="8" s="1"/>
  <c r="J6116" i="8"/>
  <c r="I6116" i="8"/>
  <c r="H6116" i="8"/>
  <c r="G6116" i="8"/>
  <c r="F6116" i="8"/>
  <c r="E6116" i="8"/>
  <c r="L6115" i="8"/>
  <c r="K6115" i="8"/>
  <c r="J6115" i="8"/>
  <c r="I6115" i="8"/>
  <c r="H6115" i="8"/>
  <c r="G6115" i="8"/>
  <c r="F6115" i="8"/>
  <c r="E6115" i="8"/>
  <c r="K6114" i="8"/>
  <c r="L6114" i="8" s="1"/>
  <c r="J6114" i="8"/>
  <c r="I6114" i="8"/>
  <c r="G6114" i="8"/>
  <c r="F6114" i="8"/>
  <c r="E6114" i="8"/>
  <c r="H6114" i="8" s="1"/>
  <c r="K6113" i="8"/>
  <c r="L6113" i="8" s="1"/>
  <c r="J6113" i="8"/>
  <c r="I6113" i="8"/>
  <c r="H6113" i="8"/>
  <c r="G6113" i="8"/>
  <c r="F6113" i="8"/>
  <c r="E6113" i="8"/>
  <c r="K6112" i="8"/>
  <c r="L6112" i="8" s="1"/>
  <c r="J6112" i="8"/>
  <c r="I6112" i="8"/>
  <c r="G6112" i="8"/>
  <c r="F6112" i="8"/>
  <c r="E6112" i="8"/>
  <c r="H6112" i="8" s="1"/>
  <c r="K6111" i="8"/>
  <c r="L6111" i="8" s="1"/>
  <c r="J6111" i="8"/>
  <c r="I6111" i="8"/>
  <c r="H6111" i="8"/>
  <c r="G6111" i="8"/>
  <c r="F6111" i="8"/>
  <c r="E6111" i="8"/>
  <c r="K6110" i="8"/>
  <c r="L6110" i="8" s="1"/>
  <c r="J6110" i="8"/>
  <c r="I6110" i="8"/>
  <c r="H6110" i="8"/>
  <c r="G6110" i="8"/>
  <c r="F6110" i="8"/>
  <c r="E6110" i="8"/>
  <c r="L6109" i="8"/>
  <c r="K6109" i="8"/>
  <c r="J6109" i="8"/>
  <c r="I6109" i="8"/>
  <c r="G6109" i="8"/>
  <c r="F6109" i="8"/>
  <c r="E6109" i="8"/>
  <c r="H6109" i="8" s="1"/>
  <c r="K6108" i="8"/>
  <c r="L6108" i="8" s="1"/>
  <c r="J6108" i="8"/>
  <c r="I6108" i="8"/>
  <c r="G6108" i="8"/>
  <c r="F6108" i="8"/>
  <c r="E6108" i="8"/>
  <c r="H6108" i="8" s="1"/>
  <c r="L6107" i="8"/>
  <c r="K6107" i="8"/>
  <c r="J6107" i="8"/>
  <c r="I6107" i="8"/>
  <c r="H6107" i="8"/>
  <c r="G6107" i="8"/>
  <c r="F6107" i="8"/>
  <c r="E6107" i="8"/>
  <c r="K6106" i="8"/>
  <c r="L6106" i="8" s="1"/>
  <c r="J6106" i="8"/>
  <c r="I6106" i="8"/>
  <c r="H6106" i="8"/>
  <c r="G6106" i="8"/>
  <c r="F6106" i="8"/>
  <c r="E6106" i="8"/>
  <c r="K6105" i="8"/>
  <c r="L6105" i="8" s="1"/>
  <c r="J6105" i="8"/>
  <c r="I6105" i="8"/>
  <c r="H6105" i="8"/>
  <c r="G6105" i="8"/>
  <c r="F6105" i="8"/>
  <c r="E6105" i="8"/>
  <c r="L6104" i="8"/>
  <c r="K6104" i="8"/>
  <c r="J6104" i="8"/>
  <c r="I6104" i="8"/>
  <c r="H6104" i="8"/>
  <c r="G6104" i="8"/>
  <c r="F6104" i="8"/>
  <c r="E6104" i="8"/>
  <c r="L6103" i="8"/>
  <c r="K6103" i="8"/>
  <c r="J6103" i="8"/>
  <c r="I6103" i="8"/>
  <c r="H6103" i="8"/>
  <c r="G6103" i="8"/>
  <c r="F6103" i="8"/>
  <c r="E6103" i="8"/>
  <c r="K6102" i="8"/>
  <c r="L6102" i="8" s="1"/>
  <c r="J6102" i="8"/>
  <c r="I6102" i="8"/>
  <c r="G6102" i="8"/>
  <c r="F6102" i="8"/>
  <c r="E6102" i="8"/>
  <c r="H6102" i="8" s="1"/>
  <c r="K6101" i="8"/>
  <c r="L6101" i="8" s="1"/>
  <c r="J6101" i="8"/>
  <c r="I6101" i="8"/>
  <c r="H6101" i="8"/>
  <c r="G6101" i="8"/>
  <c r="F6101" i="8"/>
  <c r="E6101" i="8"/>
  <c r="K6100" i="8"/>
  <c r="L6100" i="8" s="1"/>
  <c r="J6100" i="8"/>
  <c r="I6100" i="8"/>
  <c r="G6100" i="8"/>
  <c r="F6100" i="8"/>
  <c r="E6100" i="8"/>
  <c r="H6100" i="8" s="1"/>
  <c r="K6099" i="8"/>
  <c r="L6099" i="8" s="1"/>
  <c r="J6099" i="8"/>
  <c r="I6099" i="8"/>
  <c r="H6099" i="8"/>
  <c r="G6099" i="8"/>
  <c r="F6099" i="8"/>
  <c r="E6099" i="8"/>
  <c r="L6098" i="8"/>
  <c r="K6098" i="8"/>
  <c r="J6098" i="8"/>
  <c r="I6098" i="8"/>
  <c r="H6098" i="8"/>
  <c r="G6098" i="8"/>
  <c r="F6098" i="8"/>
  <c r="E6098" i="8"/>
  <c r="L6097" i="8"/>
  <c r="K6097" i="8"/>
  <c r="J6097" i="8"/>
  <c r="I6097" i="8"/>
  <c r="H6097" i="8"/>
  <c r="G6097" i="8"/>
  <c r="F6097" i="8"/>
  <c r="E6097" i="8"/>
  <c r="K6096" i="8"/>
  <c r="L6096" i="8" s="1"/>
  <c r="J6096" i="8"/>
  <c r="I6096" i="8"/>
  <c r="G6096" i="8"/>
  <c r="F6096" i="8"/>
  <c r="E6096" i="8"/>
  <c r="H6096" i="8" s="1"/>
  <c r="K6095" i="8"/>
  <c r="L6095" i="8" s="1"/>
  <c r="J6095" i="8"/>
  <c r="I6095" i="8"/>
  <c r="H6095" i="8"/>
  <c r="G6095" i="8"/>
  <c r="F6095" i="8"/>
  <c r="E6095" i="8"/>
  <c r="K6094" i="8"/>
  <c r="L6094" i="8" s="1"/>
  <c r="J6094" i="8"/>
  <c r="I6094" i="8"/>
  <c r="G6094" i="8"/>
  <c r="F6094" i="8"/>
  <c r="E6094" i="8"/>
  <c r="H6094" i="8" s="1"/>
  <c r="K6093" i="8"/>
  <c r="L6093" i="8" s="1"/>
  <c r="J6093" i="8"/>
  <c r="I6093" i="8"/>
  <c r="H6093" i="8"/>
  <c r="G6093" i="8"/>
  <c r="F6093" i="8"/>
  <c r="E6093" i="8"/>
  <c r="L6092" i="8"/>
  <c r="K6092" i="8"/>
  <c r="J6092" i="8"/>
  <c r="I6092" i="8"/>
  <c r="H6092" i="8"/>
  <c r="G6092" i="8"/>
  <c r="F6092" i="8"/>
  <c r="E6092" i="8"/>
  <c r="L6091" i="8"/>
  <c r="K6091" i="8"/>
  <c r="J6091" i="8"/>
  <c r="I6091" i="8"/>
  <c r="H6091" i="8"/>
  <c r="G6091" i="8"/>
  <c r="F6091" i="8"/>
  <c r="E6091" i="8"/>
  <c r="K6090" i="8"/>
  <c r="L6090" i="8" s="1"/>
  <c r="J6090" i="8"/>
  <c r="I6090" i="8"/>
  <c r="G6090" i="8"/>
  <c r="F6090" i="8"/>
  <c r="E6090" i="8"/>
  <c r="H6090" i="8" s="1"/>
  <c r="K6089" i="8"/>
  <c r="L6089" i="8" s="1"/>
  <c r="J6089" i="8"/>
  <c r="I6089" i="8"/>
  <c r="H6089" i="8"/>
  <c r="G6089" i="8"/>
  <c r="F6089" i="8"/>
  <c r="E6089" i="8"/>
  <c r="K6088" i="8"/>
  <c r="L6088" i="8" s="1"/>
  <c r="J6088" i="8"/>
  <c r="I6088" i="8"/>
  <c r="G6088" i="8"/>
  <c r="F6088" i="8"/>
  <c r="E6088" i="8"/>
  <c r="H6088" i="8" s="1"/>
  <c r="K6087" i="8"/>
  <c r="L6087" i="8" s="1"/>
  <c r="J6087" i="8"/>
  <c r="I6087" i="8"/>
  <c r="G6087" i="8"/>
  <c r="F6087" i="8"/>
  <c r="E6087" i="8"/>
  <c r="H6087" i="8" s="1"/>
  <c r="L6086" i="8"/>
  <c r="K6086" i="8"/>
  <c r="J6086" i="8"/>
  <c r="I6086" i="8"/>
  <c r="H6086" i="8"/>
  <c r="G6086" i="8"/>
  <c r="F6086" i="8"/>
  <c r="E6086" i="8"/>
  <c r="K6085" i="8"/>
  <c r="L6085" i="8" s="1"/>
  <c r="J6085" i="8"/>
  <c r="I6085" i="8"/>
  <c r="H6085" i="8"/>
  <c r="G6085" i="8"/>
  <c r="F6085" i="8"/>
  <c r="E6085" i="8"/>
  <c r="K6084" i="8"/>
  <c r="L6084" i="8" s="1"/>
  <c r="J6084" i="8"/>
  <c r="I6084" i="8"/>
  <c r="G6084" i="8"/>
  <c r="F6084" i="8"/>
  <c r="E6084" i="8"/>
  <c r="H6084" i="8" s="1"/>
  <c r="K6083" i="8"/>
  <c r="L6083" i="8" s="1"/>
  <c r="J6083" i="8"/>
  <c r="I6083" i="8"/>
  <c r="H6083" i="8"/>
  <c r="G6083" i="8"/>
  <c r="F6083" i="8"/>
  <c r="E6083" i="8"/>
  <c r="L6082" i="8"/>
  <c r="K6082" i="8"/>
  <c r="J6082" i="8"/>
  <c r="I6082" i="8"/>
  <c r="G6082" i="8"/>
  <c r="F6082" i="8"/>
  <c r="E6082" i="8"/>
  <c r="H6082" i="8" s="1"/>
  <c r="K6081" i="8"/>
  <c r="L6081" i="8" s="1"/>
  <c r="J6081" i="8"/>
  <c r="I6081" i="8"/>
  <c r="H6081" i="8"/>
  <c r="G6081" i="8"/>
  <c r="F6081" i="8"/>
  <c r="E6081" i="8"/>
  <c r="L6080" i="8"/>
  <c r="K6080" i="8"/>
  <c r="J6080" i="8"/>
  <c r="I6080" i="8"/>
  <c r="H6080" i="8"/>
  <c r="G6080" i="8"/>
  <c r="F6080" i="8"/>
  <c r="E6080" i="8"/>
  <c r="L6079" i="8"/>
  <c r="K6079" i="8"/>
  <c r="J6079" i="8"/>
  <c r="I6079" i="8"/>
  <c r="H6079" i="8"/>
  <c r="G6079" i="8"/>
  <c r="F6079" i="8"/>
  <c r="E6079" i="8"/>
  <c r="K6078" i="8"/>
  <c r="L6078" i="8" s="1"/>
  <c r="J6078" i="8"/>
  <c r="I6078" i="8"/>
  <c r="G6078" i="8"/>
  <c r="F6078" i="8"/>
  <c r="E6078" i="8"/>
  <c r="H6078" i="8" s="1"/>
  <c r="K6077" i="8"/>
  <c r="L6077" i="8" s="1"/>
  <c r="J6077" i="8"/>
  <c r="I6077" i="8"/>
  <c r="H6077" i="8"/>
  <c r="G6077" i="8"/>
  <c r="F6077" i="8"/>
  <c r="E6077" i="8"/>
  <c r="K6076" i="8"/>
  <c r="L6076" i="8" s="1"/>
  <c r="J6076" i="8"/>
  <c r="I6076" i="8"/>
  <c r="G6076" i="8"/>
  <c r="F6076" i="8"/>
  <c r="E6076" i="8"/>
  <c r="H6076" i="8" s="1"/>
  <c r="K6075" i="8"/>
  <c r="L6075" i="8" s="1"/>
  <c r="J6075" i="8"/>
  <c r="I6075" i="8"/>
  <c r="H6075" i="8"/>
  <c r="G6075" i="8"/>
  <c r="F6075" i="8"/>
  <c r="E6075" i="8"/>
  <c r="K6074" i="8"/>
  <c r="L6074" i="8" s="1"/>
  <c r="J6074" i="8"/>
  <c r="I6074" i="8"/>
  <c r="H6074" i="8"/>
  <c r="G6074" i="8"/>
  <c r="F6074" i="8"/>
  <c r="E6074" i="8"/>
  <c r="L6073" i="8"/>
  <c r="K6073" i="8"/>
  <c r="J6073" i="8"/>
  <c r="I6073" i="8"/>
  <c r="G6073" i="8"/>
  <c r="F6073" i="8"/>
  <c r="E6073" i="8"/>
  <c r="H6073" i="8" s="1"/>
  <c r="K6072" i="8"/>
  <c r="L6072" i="8" s="1"/>
  <c r="J6072" i="8"/>
  <c r="I6072" i="8"/>
  <c r="G6072" i="8"/>
  <c r="F6072" i="8"/>
  <c r="E6072" i="8"/>
  <c r="H6072" i="8" s="1"/>
  <c r="L6071" i="8"/>
  <c r="K6071" i="8"/>
  <c r="J6071" i="8"/>
  <c r="I6071" i="8"/>
  <c r="H6071" i="8"/>
  <c r="G6071" i="8"/>
  <c r="F6071" i="8"/>
  <c r="E6071" i="8"/>
  <c r="K6070" i="8"/>
  <c r="L6070" i="8" s="1"/>
  <c r="J6070" i="8"/>
  <c r="I6070" i="8"/>
  <c r="G6070" i="8"/>
  <c r="F6070" i="8"/>
  <c r="E6070" i="8"/>
  <c r="H6070" i="8" s="1"/>
  <c r="K6069" i="8"/>
  <c r="L6069" i="8" s="1"/>
  <c r="J6069" i="8"/>
  <c r="I6069" i="8"/>
  <c r="H6069" i="8"/>
  <c r="G6069" i="8"/>
  <c r="F6069" i="8"/>
  <c r="E6069" i="8"/>
  <c r="L6068" i="8"/>
  <c r="K6068" i="8"/>
  <c r="J6068" i="8"/>
  <c r="I6068" i="8"/>
  <c r="H6068" i="8"/>
  <c r="G6068" i="8"/>
  <c r="F6068" i="8"/>
  <c r="E6068" i="8"/>
  <c r="L6067" i="8"/>
  <c r="K6067" i="8"/>
  <c r="J6067" i="8"/>
  <c r="I6067" i="8"/>
  <c r="H6067" i="8"/>
  <c r="G6067" i="8"/>
  <c r="F6067" i="8"/>
  <c r="E6067" i="8"/>
  <c r="K6066" i="8"/>
  <c r="L6066" i="8" s="1"/>
  <c r="J6066" i="8"/>
  <c r="I6066" i="8"/>
  <c r="G6066" i="8"/>
  <c r="F6066" i="8"/>
  <c r="E6066" i="8"/>
  <c r="H6066" i="8" s="1"/>
  <c r="K6065" i="8"/>
  <c r="L6065" i="8" s="1"/>
  <c r="J6065" i="8"/>
  <c r="I6065" i="8"/>
  <c r="H6065" i="8"/>
  <c r="G6065" i="8"/>
  <c r="F6065" i="8"/>
  <c r="E6065" i="8"/>
  <c r="K6064" i="8"/>
  <c r="L6064" i="8" s="1"/>
  <c r="J6064" i="8"/>
  <c r="I6064" i="8"/>
  <c r="G6064" i="8"/>
  <c r="F6064" i="8"/>
  <c r="E6064" i="8"/>
  <c r="H6064" i="8" s="1"/>
  <c r="K6063" i="8"/>
  <c r="L6063" i="8" s="1"/>
  <c r="J6063" i="8"/>
  <c r="I6063" i="8"/>
  <c r="H6063" i="8"/>
  <c r="G6063" i="8"/>
  <c r="F6063" i="8"/>
  <c r="E6063" i="8"/>
  <c r="L6062" i="8"/>
  <c r="K6062" i="8"/>
  <c r="J6062" i="8"/>
  <c r="I6062" i="8"/>
  <c r="H6062" i="8"/>
  <c r="G6062" i="8"/>
  <c r="F6062" i="8"/>
  <c r="E6062" i="8"/>
  <c r="L6061" i="8"/>
  <c r="K6061" i="8"/>
  <c r="J6061" i="8"/>
  <c r="I6061" i="8"/>
  <c r="H6061" i="8"/>
  <c r="G6061" i="8"/>
  <c r="F6061" i="8"/>
  <c r="E6061" i="8"/>
  <c r="K6060" i="8"/>
  <c r="L6060" i="8" s="1"/>
  <c r="J6060" i="8"/>
  <c r="I6060" i="8"/>
  <c r="G6060" i="8"/>
  <c r="F6060" i="8"/>
  <c r="E6060" i="8"/>
  <c r="H6060" i="8" s="1"/>
  <c r="K6059" i="8"/>
  <c r="L6059" i="8" s="1"/>
  <c r="J6059" i="8"/>
  <c r="I6059" i="8"/>
  <c r="H6059" i="8"/>
  <c r="G6059" i="8"/>
  <c r="F6059" i="8"/>
  <c r="E6059" i="8"/>
  <c r="K6058" i="8"/>
  <c r="L6058" i="8" s="1"/>
  <c r="J6058" i="8"/>
  <c r="I6058" i="8"/>
  <c r="G6058" i="8"/>
  <c r="F6058" i="8"/>
  <c r="E6058" i="8"/>
  <c r="H6058" i="8" s="1"/>
  <c r="K6057" i="8"/>
  <c r="L6057" i="8" s="1"/>
  <c r="J6057" i="8"/>
  <c r="I6057" i="8"/>
  <c r="H6057" i="8"/>
  <c r="G6057" i="8"/>
  <c r="F6057" i="8"/>
  <c r="E6057" i="8"/>
  <c r="L6056" i="8"/>
  <c r="K6056" i="8"/>
  <c r="J6056" i="8"/>
  <c r="I6056" i="8"/>
  <c r="H6056" i="8"/>
  <c r="G6056" i="8"/>
  <c r="F6056" i="8"/>
  <c r="E6056" i="8"/>
  <c r="L6055" i="8"/>
  <c r="K6055" i="8"/>
  <c r="J6055" i="8"/>
  <c r="I6055" i="8"/>
  <c r="H6055" i="8"/>
  <c r="G6055" i="8"/>
  <c r="F6055" i="8"/>
  <c r="E6055" i="8"/>
  <c r="K6054" i="8"/>
  <c r="L6054" i="8" s="1"/>
  <c r="J6054" i="8"/>
  <c r="I6054" i="8"/>
  <c r="G6054" i="8"/>
  <c r="F6054" i="8"/>
  <c r="E6054" i="8"/>
  <c r="H6054" i="8" s="1"/>
  <c r="K6053" i="8"/>
  <c r="L6053" i="8" s="1"/>
  <c r="J6053" i="8"/>
  <c r="I6053" i="8"/>
  <c r="H6053" i="8"/>
  <c r="G6053" i="8"/>
  <c r="F6053" i="8"/>
  <c r="E6053" i="8"/>
  <c r="K6052" i="8"/>
  <c r="L6052" i="8" s="1"/>
  <c r="J6052" i="8"/>
  <c r="I6052" i="8"/>
  <c r="G6052" i="8"/>
  <c r="F6052" i="8"/>
  <c r="E6052" i="8"/>
  <c r="H6052" i="8" s="1"/>
  <c r="K6051" i="8"/>
  <c r="L6051" i="8" s="1"/>
  <c r="J6051" i="8"/>
  <c r="I6051" i="8"/>
  <c r="G6051" i="8"/>
  <c r="F6051" i="8"/>
  <c r="E6051" i="8"/>
  <c r="H6051" i="8" s="1"/>
  <c r="L6050" i="8"/>
  <c r="K6050" i="8"/>
  <c r="J6050" i="8"/>
  <c r="I6050" i="8"/>
  <c r="H6050" i="8"/>
  <c r="G6050" i="8"/>
  <c r="F6050" i="8"/>
  <c r="E6050" i="8"/>
  <c r="K6049" i="8"/>
  <c r="L6049" i="8" s="1"/>
  <c r="J6049" i="8"/>
  <c r="I6049" i="8"/>
  <c r="H6049" i="8"/>
  <c r="G6049" i="8"/>
  <c r="F6049" i="8"/>
  <c r="E6049" i="8"/>
  <c r="K6048" i="8"/>
  <c r="L6048" i="8" s="1"/>
  <c r="J6048" i="8"/>
  <c r="I6048" i="8"/>
  <c r="G6048" i="8"/>
  <c r="F6048" i="8"/>
  <c r="E6048" i="8"/>
  <c r="H6048" i="8" s="1"/>
  <c r="K6047" i="8"/>
  <c r="L6047" i="8" s="1"/>
  <c r="J6047" i="8"/>
  <c r="I6047" i="8"/>
  <c r="H6047" i="8"/>
  <c r="G6047" i="8"/>
  <c r="F6047" i="8"/>
  <c r="E6047" i="8"/>
  <c r="L6046" i="8"/>
  <c r="K6046" i="8"/>
  <c r="J6046" i="8"/>
  <c r="I6046" i="8"/>
  <c r="G6046" i="8"/>
  <c r="F6046" i="8"/>
  <c r="E6046" i="8"/>
  <c r="H6046" i="8" s="1"/>
  <c r="K6045" i="8"/>
  <c r="L6045" i="8" s="1"/>
  <c r="J6045" i="8"/>
  <c r="I6045" i="8"/>
  <c r="H6045" i="8"/>
  <c r="G6045" i="8"/>
  <c r="F6045" i="8"/>
  <c r="E6045" i="8"/>
  <c r="L6044" i="8"/>
  <c r="K6044" i="8"/>
  <c r="J6044" i="8"/>
  <c r="I6044" i="8"/>
  <c r="H6044" i="8"/>
  <c r="G6044" i="8"/>
  <c r="F6044" i="8"/>
  <c r="E6044" i="8"/>
  <c r="L6043" i="8"/>
  <c r="K6043" i="8"/>
  <c r="J6043" i="8"/>
  <c r="I6043" i="8"/>
  <c r="H6043" i="8"/>
  <c r="G6043" i="8"/>
  <c r="F6043" i="8"/>
  <c r="E6043" i="8"/>
  <c r="K6042" i="8"/>
  <c r="L6042" i="8" s="1"/>
  <c r="J6042" i="8"/>
  <c r="I6042" i="8"/>
  <c r="G6042" i="8"/>
  <c r="F6042" i="8"/>
  <c r="E6042" i="8"/>
  <c r="H6042" i="8" s="1"/>
  <c r="K6041" i="8"/>
  <c r="L6041" i="8" s="1"/>
  <c r="J6041" i="8"/>
  <c r="I6041" i="8"/>
  <c r="H6041" i="8"/>
  <c r="G6041" i="8"/>
  <c r="F6041" i="8"/>
  <c r="E6041" i="8"/>
  <c r="K6040" i="8"/>
  <c r="L6040" i="8" s="1"/>
  <c r="J6040" i="8"/>
  <c r="I6040" i="8"/>
  <c r="G6040" i="8"/>
  <c r="F6040" i="8"/>
  <c r="E6040" i="8"/>
  <c r="H6040" i="8" s="1"/>
  <c r="K6039" i="8"/>
  <c r="L6039" i="8" s="1"/>
  <c r="J6039" i="8"/>
  <c r="I6039" i="8"/>
  <c r="H6039" i="8"/>
  <c r="G6039" i="8"/>
  <c r="F6039" i="8"/>
  <c r="E6039" i="8"/>
  <c r="K6038" i="8"/>
  <c r="L6038" i="8" s="1"/>
  <c r="J6038" i="8"/>
  <c r="I6038" i="8"/>
  <c r="H6038" i="8"/>
  <c r="G6038" i="8"/>
  <c r="F6038" i="8"/>
  <c r="E6038" i="8"/>
  <c r="L6037" i="8"/>
  <c r="K6037" i="8"/>
  <c r="J6037" i="8"/>
  <c r="I6037" i="8"/>
  <c r="G6037" i="8"/>
  <c r="F6037" i="8"/>
  <c r="E6037" i="8"/>
  <c r="H6037" i="8" s="1"/>
  <c r="K6036" i="8"/>
  <c r="L6036" i="8" s="1"/>
  <c r="J6036" i="8"/>
  <c r="I6036" i="8"/>
  <c r="G6036" i="8"/>
  <c r="F6036" i="8"/>
  <c r="E6036" i="8"/>
  <c r="H6036" i="8" s="1"/>
  <c r="L6035" i="8"/>
  <c r="K6035" i="8"/>
  <c r="J6035" i="8"/>
  <c r="I6035" i="8"/>
  <c r="H6035" i="8"/>
  <c r="G6035" i="8"/>
  <c r="F6035" i="8"/>
  <c r="E6035" i="8"/>
  <c r="K6034" i="8"/>
  <c r="L6034" i="8" s="1"/>
  <c r="J6034" i="8"/>
  <c r="I6034" i="8"/>
  <c r="G6034" i="8"/>
  <c r="F6034" i="8"/>
  <c r="E6034" i="8"/>
  <c r="H6034" i="8" s="1"/>
  <c r="K6033" i="8"/>
  <c r="L6033" i="8" s="1"/>
  <c r="J6033" i="8"/>
  <c r="I6033" i="8"/>
  <c r="H6033" i="8"/>
  <c r="G6033" i="8"/>
  <c r="F6033" i="8"/>
  <c r="E6033" i="8"/>
  <c r="L6032" i="8"/>
  <c r="K6032" i="8"/>
  <c r="J6032" i="8"/>
  <c r="I6032" i="8"/>
  <c r="H6032" i="8"/>
  <c r="G6032" i="8"/>
  <c r="F6032" i="8"/>
  <c r="E6032" i="8"/>
  <c r="L6031" i="8"/>
  <c r="K6031" i="8"/>
  <c r="J6031" i="8"/>
  <c r="I6031" i="8"/>
  <c r="H6031" i="8"/>
  <c r="G6031" i="8"/>
  <c r="F6031" i="8"/>
  <c r="E6031" i="8"/>
  <c r="K6030" i="8"/>
  <c r="L6030" i="8" s="1"/>
  <c r="J6030" i="8"/>
  <c r="I6030" i="8"/>
  <c r="G6030" i="8"/>
  <c r="F6030" i="8"/>
  <c r="E6030" i="8"/>
  <c r="H6030" i="8" s="1"/>
  <c r="K6029" i="8"/>
  <c r="L6029" i="8" s="1"/>
  <c r="J6029" i="8"/>
  <c r="I6029" i="8"/>
  <c r="H6029" i="8"/>
  <c r="G6029" i="8"/>
  <c r="F6029" i="8"/>
  <c r="E6029" i="8"/>
  <c r="K6028" i="8"/>
  <c r="L6028" i="8" s="1"/>
  <c r="J6028" i="8"/>
  <c r="I6028" i="8"/>
  <c r="G6028" i="8"/>
  <c r="F6028" i="8"/>
  <c r="E6028" i="8"/>
  <c r="H6028" i="8" s="1"/>
  <c r="K6027" i="8"/>
  <c r="L6027" i="8" s="1"/>
  <c r="J6027" i="8"/>
  <c r="I6027" i="8"/>
  <c r="H6027" i="8"/>
  <c r="G6027" i="8"/>
  <c r="F6027" i="8"/>
  <c r="E6027" i="8"/>
  <c r="L6026" i="8"/>
  <c r="K6026" i="8"/>
  <c r="J6026" i="8"/>
  <c r="I6026" i="8"/>
  <c r="H6026" i="8"/>
  <c r="G6026" i="8"/>
  <c r="F6026" i="8"/>
  <c r="E6026" i="8"/>
  <c r="L6025" i="8"/>
  <c r="K6025" i="8"/>
  <c r="J6025" i="8"/>
  <c r="I6025" i="8"/>
  <c r="H6025" i="8"/>
  <c r="G6025" i="8"/>
  <c r="F6025" i="8"/>
  <c r="E6025" i="8"/>
  <c r="K6024" i="8"/>
  <c r="L6024" i="8" s="1"/>
  <c r="J6024" i="8"/>
  <c r="I6024" i="8"/>
  <c r="G6024" i="8"/>
  <c r="F6024" i="8"/>
  <c r="E6024" i="8"/>
  <c r="H6024" i="8" s="1"/>
  <c r="K6023" i="8"/>
  <c r="L6023" i="8" s="1"/>
  <c r="J6023" i="8"/>
  <c r="I6023" i="8"/>
  <c r="H6023" i="8"/>
  <c r="G6023" i="8"/>
  <c r="F6023" i="8"/>
  <c r="E6023" i="8"/>
  <c r="K6022" i="8"/>
  <c r="L6022" i="8" s="1"/>
  <c r="J6022" i="8"/>
  <c r="I6022" i="8"/>
  <c r="G6022" i="8"/>
  <c r="F6022" i="8"/>
  <c r="E6022" i="8"/>
  <c r="H6022" i="8" s="1"/>
  <c r="K6021" i="8"/>
  <c r="L6021" i="8" s="1"/>
  <c r="J6021" i="8"/>
  <c r="I6021" i="8"/>
  <c r="H6021" i="8"/>
  <c r="G6021" i="8"/>
  <c r="F6021" i="8"/>
  <c r="E6021" i="8"/>
  <c r="L6020" i="8"/>
  <c r="K6020" i="8"/>
  <c r="J6020" i="8"/>
  <c r="I6020" i="8"/>
  <c r="H6020" i="8"/>
  <c r="G6020" i="8"/>
  <c r="F6020" i="8"/>
  <c r="E6020" i="8"/>
  <c r="L6019" i="8"/>
  <c r="K6019" i="8"/>
  <c r="J6019" i="8"/>
  <c r="I6019" i="8"/>
  <c r="H6019" i="8"/>
  <c r="G6019" i="8"/>
  <c r="F6019" i="8"/>
  <c r="E6019" i="8"/>
  <c r="K6018" i="8"/>
  <c r="L6018" i="8" s="1"/>
  <c r="J6018" i="8"/>
  <c r="I6018" i="8"/>
  <c r="G6018" i="8"/>
  <c r="F6018" i="8"/>
  <c r="E6018" i="8"/>
  <c r="H6018" i="8" s="1"/>
  <c r="K6017" i="8"/>
  <c r="L6017" i="8" s="1"/>
  <c r="J6017" i="8"/>
  <c r="I6017" i="8"/>
  <c r="H6017" i="8"/>
  <c r="G6017" i="8"/>
  <c r="F6017" i="8"/>
  <c r="E6017" i="8"/>
  <c r="K6016" i="8"/>
  <c r="L6016" i="8" s="1"/>
  <c r="J6016" i="8"/>
  <c r="I6016" i="8"/>
  <c r="G6016" i="8"/>
  <c r="F6016" i="8"/>
  <c r="E6016" i="8"/>
  <c r="H6016" i="8" s="1"/>
  <c r="K6015" i="8"/>
  <c r="L6015" i="8" s="1"/>
  <c r="J6015" i="8"/>
  <c r="I6015" i="8"/>
  <c r="G6015" i="8"/>
  <c r="F6015" i="8"/>
  <c r="E6015" i="8"/>
  <c r="H6015" i="8" s="1"/>
  <c r="K6014" i="8"/>
  <c r="L6014" i="8" s="1"/>
  <c r="J6014" i="8"/>
  <c r="I6014" i="8"/>
  <c r="H6014" i="8"/>
  <c r="G6014" i="8"/>
  <c r="F6014" i="8"/>
  <c r="E6014" i="8"/>
  <c r="K6013" i="8"/>
  <c r="L6013" i="8" s="1"/>
  <c r="J6013" i="8"/>
  <c r="I6013" i="8"/>
  <c r="G6013" i="8"/>
  <c r="F6013" i="8"/>
  <c r="E6013" i="8"/>
  <c r="H6013" i="8" s="1"/>
  <c r="K6012" i="8"/>
  <c r="L6012" i="8" s="1"/>
  <c r="J6012" i="8"/>
  <c r="I6012" i="8"/>
  <c r="G6012" i="8"/>
  <c r="F6012" i="8"/>
  <c r="E6012" i="8"/>
  <c r="H6012" i="8" s="1"/>
  <c r="K6011" i="8"/>
  <c r="L6011" i="8" s="1"/>
  <c r="J6011" i="8"/>
  <c r="I6011" i="8"/>
  <c r="H6011" i="8"/>
  <c r="G6011" i="8"/>
  <c r="F6011" i="8"/>
  <c r="E6011" i="8"/>
  <c r="K6010" i="8"/>
  <c r="L6010" i="8" s="1"/>
  <c r="J6010" i="8"/>
  <c r="I6010" i="8"/>
  <c r="G6010" i="8"/>
  <c r="F6010" i="8"/>
  <c r="E6010" i="8"/>
  <c r="H6010" i="8" s="1"/>
  <c r="K6009" i="8"/>
  <c r="L6009" i="8" s="1"/>
  <c r="J6009" i="8"/>
  <c r="I6009" i="8"/>
  <c r="G6009" i="8"/>
  <c r="F6009" i="8"/>
  <c r="E6009" i="8"/>
  <c r="H6009" i="8" s="1"/>
  <c r="K6008" i="8"/>
  <c r="L6008" i="8" s="1"/>
  <c r="J6008" i="8"/>
  <c r="I6008" i="8"/>
  <c r="H6008" i="8"/>
  <c r="G6008" i="8"/>
  <c r="F6008" i="8"/>
  <c r="E6008" i="8"/>
  <c r="K6007" i="8"/>
  <c r="L6007" i="8" s="1"/>
  <c r="J6007" i="8"/>
  <c r="I6007" i="8"/>
  <c r="G6007" i="8"/>
  <c r="F6007" i="8"/>
  <c r="E6007" i="8"/>
  <c r="H6007" i="8" s="1"/>
  <c r="K6006" i="8"/>
  <c r="L6006" i="8" s="1"/>
  <c r="J6006" i="8"/>
  <c r="I6006" i="8"/>
  <c r="G6006" i="8"/>
  <c r="F6006" i="8"/>
  <c r="E6006" i="8"/>
  <c r="H6006" i="8" s="1"/>
  <c r="K6005" i="8"/>
  <c r="L6005" i="8" s="1"/>
  <c r="J6005" i="8"/>
  <c r="I6005" i="8"/>
  <c r="H6005" i="8"/>
  <c r="G6005" i="8"/>
  <c r="F6005" i="8"/>
  <c r="E6005" i="8"/>
  <c r="K6004" i="8"/>
  <c r="L6004" i="8" s="1"/>
  <c r="J6004" i="8"/>
  <c r="I6004" i="8"/>
  <c r="G6004" i="8"/>
  <c r="F6004" i="8"/>
  <c r="E6004" i="8"/>
  <c r="H6004" i="8" s="1"/>
  <c r="K6003" i="8"/>
  <c r="L6003" i="8" s="1"/>
  <c r="J6003" i="8"/>
  <c r="I6003" i="8"/>
  <c r="G6003" i="8"/>
  <c r="F6003" i="8"/>
  <c r="E6003" i="8"/>
  <c r="H6003" i="8" s="1"/>
  <c r="K6002" i="8"/>
  <c r="L6002" i="8" s="1"/>
  <c r="J6002" i="8"/>
  <c r="I6002" i="8"/>
  <c r="H6002" i="8"/>
  <c r="G6002" i="8"/>
  <c r="F6002" i="8"/>
  <c r="E6002" i="8"/>
  <c r="K6001" i="8"/>
  <c r="L6001" i="8" s="1"/>
  <c r="J6001" i="8"/>
  <c r="I6001" i="8"/>
  <c r="G6001" i="8"/>
  <c r="F6001" i="8"/>
  <c r="E6001" i="8"/>
  <c r="H6001" i="8" s="1"/>
  <c r="K6000" i="8"/>
  <c r="L6000" i="8" s="1"/>
  <c r="J6000" i="8"/>
  <c r="I6000" i="8"/>
  <c r="G6000" i="8"/>
  <c r="F6000" i="8"/>
  <c r="E6000" i="8"/>
  <c r="H6000" i="8" s="1"/>
  <c r="K5999" i="8"/>
  <c r="L5999" i="8" s="1"/>
  <c r="J5999" i="8"/>
  <c r="I5999" i="8"/>
  <c r="H5999" i="8"/>
  <c r="G5999" i="8"/>
  <c r="F5999" i="8"/>
  <c r="E5999" i="8"/>
  <c r="J5998" i="8"/>
  <c r="G5998" i="8"/>
  <c r="K5998" i="8" s="1"/>
  <c r="L5998" i="8" s="1"/>
  <c r="F5998" i="8"/>
  <c r="E5998" i="8"/>
  <c r="H5998" i="8" s="1"/>
  <c r="K5997" i="8"/>
  <c r="L5997" i="8" s="1"/>
  <c r="J5997" i="8"/>
  <c r="I5997" i="8"/>
  <c r="G5997" i="8"/>
  <c r="F5997" i="8"/>
  <c r="E5997" i="8"/>
  <c r="H5997" i="8" s="1"/>
  <c r="K5996" i="8"/>
  <c r="L5996" i="8" s="1"/>
  <c r="J5996" i="8"/>
  <c r="I5996" i="8"/>
  <c r="H5996" i="8"/>
  <c r="G5996" i="8"/>
  <c r="F5996" i="8"/>
  <c r="E5996" i="8"/>
  <c r="K5995" i="8"/>
  <c r="L5995" i="8" s="1"/>
  <c r="J5995" i="8"/>
  <c r="I5995" i="8"/>
  <c r="G5995" i="8"/>
  <c r="F5995" i="8"/>
  <c r="E5995" i="8"/>
  <c r="H5995" i="8" s="1"/>
  <c r="K5994" i="8"/>
  <c r="L5994" i="8" s="1"/>
  <c r="J5994" i="8"/>
  <c r="H5994" i="8"/>
  <c r="G5994" i="8"/>
  <c r="I5994" i="8" s="1"/>
  <c r="F5994" i="8"/>
  <c r="E5994" i="8"/>
  <c r="L5993" i="8"/>
  <c r="K5993" i="8"/>
  <c r="J5993" i="8"/>
  <c r="I5993" i="8"/>
  <c r="H5993" i="8"/>
  <c r="G5993" i="8"/>
  <c r="F5993" i="8"/>
  <c r="E5993" i="8"/>
  <c r="K5992" i="8"/>
  <c r="L5992" i="8" s="1"/>
  <c r="J5992" i="8"/>
  <c r="I5992" i="8"/>
  <c r="H5992" i="8"/>
  <c r="G5992" i="8"/>
  <c r="F5992" i="8"/>
  <c r="E5992" i="8"/>
  <c r="L5991" i="8"/>
  <c r="K5991" i="8"/>
  <c r="J5991" i="8"/>
  <c r="I5991" i="8"/>
  <c r="H5991" i="8"/>
  <c r="G5991" i="8"/>
  <c r="F5991" i="8"/>
  <c r="E5991" i="8"/>
  <c r="L5990" i="8"/>
  <c r="K5990" i="8"/>
  <c r="J5990" i="8"/>
  <c r="I5990" i="8"/>
  <c r="H5990" i="8"/>
  <c r="G5990" i="8"/>
  <c r="F5990" i="8"/>
  <c r="E5990" i="8"/>
  <c r="K5989" i="8"/>
  <c r="L5989" i="8" s="1"/>
  <c r="J5989" i="8"/>
  <c r="I5989" i="8"/>
  <c r="H5989" i="8"/>
  <c r="G5989" i="8"/>
  <c r="F5989" i="8"/>
  <c r="E5989" i="8"/>
  <c r="J5988" i="8"/>
  <c r="G5988" i="8"/>
  <c r="I5988" i="8" s="1"/>
  <c r="F5988" i="8"/>
  <c r="E5988" i="8"/>
  <c r="H5988" i="8" s="1"/>
  <c r="K5987" i="8"/>
  <c r="L5987" i="8" s="1"/>
  <c r="J5987" i="8"/>
  <c r="I5987" i="8"/>
  <c r="H5987" i="8"/>
  <c r="G5987" i="8"/>
  <c r="F5987" i="8"/>
  <c r="E5987" i="8"/>
  <c r="K5986" i="8"/>
  <c r="L5986" i="8" s="1"/>
  <c r="J5986" i="8"/>
  <c r="I5986" i="8"/>
  <c r="G5986" i="8"/>
  <c r="F5986" i="8"/>
  <c r="E5986" i="8"/>
  <c r="H5986" i="8" s="1"/>
  <c r="K5985" i="8"/>
  <c r="L5985" i="8" s="1"/>
  <c r="J5985" i="8"/>
  <c r="I5985" i="8"/>
  <c r="G5985" i="8"/>
  <c r="F5985" i="8"/>
  <c r="E5985" i="8"/>
  <c r="H5985" i="8" s="1"/>
  <c r="K5984" i="8"/>
  <c r="L5984" i="8" s="1"/>
  <c r="J5984" i="8"/>
  <c r="I5984" i="8"/>
  <c r="H5984" i="8"/>
  <c r="G5984" i="8"/>
  <c r="F5984" i="8"/>
  <c r="E5984" i="8"/>
  <c r="K5983" i="8"/>
  <c r="L5983" i="8" s="1"/>
  <c r="J5983" i="8"/>
  <c r="I5983" i="8"/>
  <c r="G5983" i="8"/>
  <c r="F5983" i="8"/>
  <c r="E5983" i="8"/>
  <c r="H5983" i="8" s="1"/>
  <c r="L5982" i="8"/>
  <c r="K5982" i="8"/>
  <c r="J5982" i="8"/>
  <c r="H5982" i="8"/>
  <c r="G5982" i="8"/>
  <c r="I5982" i="8" s="1"/>
  <c r="F5982" i="8"/>
  <c r="E5982" i="8"/>
  <c r="J5981" i="8"/>
  <c r="I5981" i="8"/>
  <c r="H5981" i="8"/>
  <c r="G5981" i="8"/>
  <c r="K5981" i="8" s="1"/>
  <c r="L5981" i="8" s="1"/>
  <c r="F5981" i="8"/>
  <c r="E5981" i="8"/>
  <c r="L5980" i="8"/>
  <c r="K5980" i="8"/>
  <c r="J5980" i="8"/>
  <c r="I5980" i="8"/>
  <c r="G5980" i="8"/>
  <c r="F5980" i="8"/>
  <c r="E5980" i="8"/>
  <c r="H5980" i="8" s="1"/>
  <c r="K5979" i="8"/>
  <c r="L5979" i="8" s="1"/>
  <c r="J5979" i="8"/>
  <c r="I5979" i="8"/>
  <c r="G5979" i="8"/>
  <c r="F5979" i="8"/>
  <c r="E5979" i="8"/>
  <c r="H5979" i="8" s="1"/>
  <c r="J5978" i="8"/>
  <c r="I5978" i="8"/>
  <c r="H5978" i="8"/>
  <c r="G5978" i="8"/>
  <c r="K5978" i="8" s="1"/>
  <c r="L5978" i="8" s="1"/>
  <c r="F5978" i="8"/>
  <c r="E5978" i="8"/>
  <c r="L5977" i="8"/>
  <c r="K5977" i="8"/>
  <c r="J5977" i="8"/>
  <c r="I5977" i="8"/>
  <c r="H5977" i="8"/>
  <c r="G5977" i="8"/>
  <c r="F5977" i="8"/>
  <c r="E5977" i="8"/>
  <c r="L5976" i="8"/>
  <c r="K5976" i="8"/>
  <c r="J5976" i="8"/>
  <c r="I5976" i="8"/>
  <c r="G5976" i="8"/>
  <c r="F5976" i="8"/>
  <c r="E5976" i="8"/>
  <c r="H5976" i="8" s="1"/>
  <c r="L5975" i="8"/>
  <c r="K5975" i="8"/>
  <c r="J5975" i="8"/>
  <c r="I5975" i="8"/>
  <c r="H5975" i="8"/>
  <c r="G5975" i="8"/>
  <c r="F5975" i="8"/>
  <c r="E5975" i="8"/>
  <c r="L5974" i="8"/>
  <c r="K5974" i="8"/>
  <c r="J5974" i="8"/>
  <c r="I5974" i="8"/>
  <c r="H5974" i="8"/>
  <c r="G5974" i="8"/>
  <c r="F5974" i="8"/>
  <c r="E5974" i="8"/>
  <c r="L5973" i="8"/>
  <c r="K5973" i="8"/>
  <c r="J5973" i="8"/>
  <c r="I5973" i="8"/>
  <c r="G5973" i="8"/>
  <c r="F5973" i="8"/>
  <c r="E5973" i="8"/>
  <c r="H5973" i="8" s="1"/>
  <c r="L5972" i="8"/>
  <c r="K5972" i="8"/>
  <c r="J5972" i="8"/>
  <c r="I5972" i="8"/>
  <c r="H5972" i="8"/>
  <c r="G5972" i="8"/>
  <c r="F5972" i="8"/>
  <c r="E5972" i="8"/>
  <c r="L5971" i="8"/>
  <c r="K5971" i="8"/>
  <c r="J5971" i="8"/>
  <c r="I5971" i="8"/>
  <c r="H5971" i="8"/>
  <c r="G5971" i="8"/>
  <c r="F5971" i="8"/>
  <c r="E5971" i="8"/>
  <c r="L5970" i="8"/>
  <c r="K5970" i="8"/>
  <c r="J5970" i="8"/>
  <c r="I5970" i="8"/>
  <c r="G5970" i="8"/>
  <c r="F5970" i="8"/>
  <c r="E5970" i="8"/>
  <c r="H5970" i="8" s="1"/>
  <c r="L5969" i="8"/>
  <c r="K5969" i="8"/>
  <c r="J5969" i="8"/>
  <c r="I5969" i="8"/>
  <c r="H5969" i="8"/>
  <c r="G5969" i="8"/>
  <c r="F5969" i="8"/>
  <c r="E5969" i="8"/>
  <c r="K5968" i="8"/>
  <c r="L5968" i="8" s="1"/>
  <c r="J5968" i="8"/>
  <c r="I5968" i="8"/>
  <c r="H5968" i="8"/>
  <c r="G5968" i="8"/>
  <c r="F5968" i="8"/>
  <c r="E5968" i="8"/>
  <c r="L5967" i="8"/>
  <c r="K5967" i="8"/>
  <c r="J5967" i="8"/>
  <c r="I5967" i="8"/>
  <c r="G5967" i="8"/>
  <c r="F5967" i="8"/>
  <c r="E5967" i="8"/>
  <c r="H5967" i="8" s="1"/>
  <c r="L5966" i="8"/>
  <c r="K5966" i="8"/>
  <c r="J5966" i="8"/>
  <c r="I5966" i="8"/>
  <c r="H5966" i="8"/>
  <c r="G5966" i="8"/>
  <c r="F5966" i="8"/>
  <c r="E5966" i="8"/>
  <c r="K5965" i="8"/>
  <c r="L5965" i="8" s="1"/>
  <c r="J5965" i="8"/>
  <c r="I5965" i="8"/>
  <c r="H5965" i="8"/>
  <c r="G5965" i="8"/>
  <c r="F5965" i="8"/>
  <c r="E5965" i="8"/>
  <c r="L5964" i="8"/>
  <c r="K5964" i="8"/>
  <c r="J5964" i="8"/>
  <c r="I5964" i="8"/>
  <c r="G5964" i="8"/>
  <c r="F5964" i="8"/>
  <c r="E5964" i="8"/>
  <c r="H5964" i="8" s="1"/>
  <c r="L5963" i="8"/>
  <c r="K5963" i="8"/>
  <c r="J5963" i="8"/>
  <c r="I5963" i="8"/>
  <c r="H5963" i="8"/>
  <c r="G5963" i="8"/>
  <c r="F5963" i="8"/>
  <c r="E5963" i="8"/>
  <c r="K5962" i="8"/>
  <c r="L5962" i="8" s="1"/>
  <c r="J5962" i="8"/>
  <c r="I5962" i="8"/>
  <c r="H5962" i="8"/>
  <c r="G5962" i="8"/>
  <c r="F5962" i="8"/>
  <c r="E5962" i="8"/>
  <c r="L5961" i="8"/>
  <c r="K5961" i="8"/>
  <c r="J5961" i="8"/>
  <c r="I5961" i="8"/>
  <c r="G5961" i="8"/>
  <c r="F5961" i="8"/>
  <c r="E5961" i="8"/>
  <c r="H5961" i="8" s="1"/>
  <c r="L5960" i="8"/>
  <c r="K5960" i="8"/>
  <c r="J5960" i="8"/>
  <c r="I5960" i="8"/>
  <c r="H5960" i="8"/>
  <c r="G5960" i="8"/>
  <c r="F5960" i="8"/>
  <c r="E5960" i="8"/>
  <c r="K5959" i="8"/>
  <c r="L5959" i="8" s="1"/>
  <c r="J5959" i="8"/>
  <c r="I5959" i="8"/>
  <c r="H5959" i="8"/>
  <c r="G5959" i="8"/>
  <c r="F5959" i="8"/>
  <c r="E5959" i="8"/>
  <c r="L5958" i="8"/>
  <c r="K5958" i="8"/>
  <c r="J5958" i="8"/>
  <c r="I5958" i="8"/>
  <c r="G5958" i="8"/>
  <c r="F5958" i="8"/>
  <c r="E5958" i="8"/>
  <c r="H5958" i="8" s="1"/>
  <c r="L5957" i="8"/>
  <c r="K5957" i="8"/>
  <c r="J5957" i="8"/>
  <c r="I5957" i="8"/>
  <c r="H5957" i="8"/>
  <c r="G5957" i="8"/>
  <c r="F5957" i="8"/>
  <c r="E5957" i="8"/>
  <c r="K5956" i="8"/>
  <c r="L5956" i="8" s="1"/>
  <c r="J5956" i="8"/>
  <c r="I5956" i="8"/>
  <c r="H5956" i="8"/>
  <c r="G5956" i="8"/>
  <c r="F5956" i="8"/>
  <c r="E5956" i="8"/>
  <c r="L5955" i="8"/>
  <c r="K5955" i="8"/>
  <c r="J5955" i="8"/>
  <c r="I5955" i="8"/>
  <c r="G5955" i="8"/>
  <c r="F5955" i="8"/>
  <c r="E5955" i="8"/>
  <c r="H5955" i="8" s="1"/>
  <c r="L5954" i="8"/>
  <c r="K5954" i="8"/>
  <c r="J5954" i="8"/>
  <c r="I5954" i="8"/>
  <c r="H5954" i="8"/>
  <c r="G5954" i="8"/>
  <c r="F5954" i="8"/>
  <c r="E5954" i="8"/>
  <c r="K5953" i="8"/>
  <c r="L5953" i="8" s="1"/>
  <c r="J5953" i="8"/>
  <c r="I5953" i="8"/>
  <c r="H5953" i="8"/>
  <c r="G5953" i="8"/>
  <c r="F5953" i="8"/>
  <c r="E5953" i="8"/>
  <c r="K5952" i="8"/>
  <c r="L5952" i="8" s="1"/>
  <c r="J5952" i="8"/>
  <c r="I5952" i="8"/>
  <c r="G5952" i="8"/>
  <c r="F5952" i="8"/>
  <c r="E5952" i="8"/>
  <c r="H5952" i="8" s="1"/>
  <c r="L5951" i="8"/>
  <c r="K5951" i="8"/>
  <c r="J5951" i="8"/>
  <c r="I5951" i="8"/>
  <c r="H5951" i="8"/>
  <c r="G5951" i="8"/>
  <c r="F5951" i="8"/>
  <c r="E5951" i="8"/>
  <c r="K5950" i="8"/>
  <c r="L5950" i="8" s="1"/>
  <c r="J5950" i="8"/>
  <c r="I5950" i="8"/>
  <c r="H5950" i="8"/>
  <c r="G5950" i="8"/>
  <c r="F5950" i="8"/>
  <c r="E5950" i="8"/>
  <c r="K5949" i="8"/>
  <c r="L5949" i="8" s="1"/>
  <c r="J5949" i="8"/>
  <c r="I5949" i="8"/>
  <c r="G5949" i="8"/>
  <c r="F5949" i="8"/>
  <c r="E5949" i="8"/>
  <c r="H5949" i="8" s="1"/>
  <c r="L5948" i="8"/>
  <c r="K5948" i="8"/>
  <c r="J5948" i="8"/>
  <c r="I5948" i="8"/>
  <c r="H5948" i="8"/>
  <c r="G5948" i="8"/>
  <c r="F5948" i="8"/>
  <c r="E5948" i="8"/>
  <c r="K5947" i="8"/>
  <c r="L5947" i="8" s="1"/>
  <c r="J5947" i="8"/>
  <c r="I5947" i="8"/>
  <c r="H5947" i="8"/>
  <c r="G5947" i="8"/>
  <c r="F5947" i="8"/>
  <c r="E5947" i="8"/>
  <c r="K5946" i="8"/>
  <c r="L5946" i="8" s="1"/>
  <c r="J5946" i="8"/>
  <c r="I5946" i="8"/>
  <c r="G5946" i="8"/>
  <c r="F5946" i="8"/>
  <c r="E5946" i="8"/>
  <c r="H5946" i="8" s="1"/>
  <c r="L5945" i="8"/>
  <c r="K5945" i="8"/>
  <c r="J5945" i="8"/>
  <c r="I5945" i="8"/>
  <c r="H5945" i="8"/>
  <c r="G5945" i="8"/>
  <c r="F5945" i="8"/>
  <c r="E5945" i="8"/>
  <c r="K5944" i="8"/>
  <c r="L5944" i="8" s="1"/>
  <c r="J5944" i="8"/>
  <c r="I5944" i="8"/>
  <c r="H5944" i="8"/>
  <c r="G5944" i="8"/>
  <c r="F5944" i="8"/>
  <c r="E5944" i="8"/>
  <c r="L5943" i="8"/>
  <c r="K5943" i="8"/>
  <c r="J5943" i="8"/>
  <c r="I5943" i="8"/>
  <c r="G5943" i="8"/>
  <c r="F5943" i="8"/>
  <c r="E5943" i="8"/>
  <c r="H5943" i="8" s="1"/>
  <c r="L5942" i="8"/>
  <c r="K5942" i="8"/>
  <c r="J5942" i="8"/>
  <c r="I5942" i="8"/>
  <c r="H5942" i="8"/>
  <c r="G5942" i="8"/>
  <c r="F5942" i="8"/>
  <c r="E5942" i="8"/>
  <c r="K5941" i="8"/>
  <c r="L5941" i="8" s="1"/>
  <c r="J5941" i="8"/>
  <c r="I5941" i="8"/>
  <c r="H5941" i="8"/>
  <c r="G5941" i="8"/>
  <c r="F5941" i="8"/>
  <c r="E5941" i="8"/>
  <c r="K5940" i="8"/>
  <c r="L5940" i="8" s="1"/>
  <c r="J5940" i="8"/>
  <c r="I5940" i="8"/>
  <c r="G5940" i="8"/>
  <c r="F5940" i="8"/>
  <c r="E5940" i="8"/>
  <c r="H5940" i="8" s="1"/>
  <c r="L5939" i="8"/>
  <c r="K5939" i="8"/>
  <c r="J5939" i="8"/>
  <c r="I5939" i="8"/>
  <c r="H5939" i="8"/>
  <c r="G5939" i="8"/>
  <c r="F5939" i="8"/>
  <c r="E5939" i="8"/>
  <c r="K5938" i="8"/>
  <c r="L5938" i="8" s="1"/>
  <c r="J5938" i="8"/>
  <c r="I5938" i="8"/>
  <c r="H5938" i="8"/>
  <c r="G5938" i="8"/>
  <c r="F5938" i="8"/>
  <c r="E5938" i="8"/>
  <c r="L5937" i="8"/>
  <c r="K5937" i="8"/>
  <c r="J5937" i="8"/>
  <c r="I5937" i="8"/>
  <c r="G5937" i="8"/>
  <c r="F5937" i="8"/>
  <c r="E5937" i="8"/>
  <c r="H5937" i="8" s="1"/>
  <c r="L5936" i="8"/>
  <c r="K5936" i="8"/>
  <c r="J5936" i="8"/>
  <c r="I5936" i="8"/>
  <c r="H5936" i="8"/>
  <c r="G5936" i="8"/>
  <c r="F5936" i="8"/>
  <c r="E5936" i="8"/>
  <c r="K5935" i="8"/>
  <c r="L5935" i="8" s="1"/>
  <c r="J5935" i="8"/>
  <c r="I5935" i="8"/>
  <c r="H5935" i="8"/>
  <c r="G5935" i="8"/>
  <c r="F5935" i="8"/>
  <c r="E5935" i="8"/>
  <c r="L5934" i="8"/>
  <c r="K5934" i="8"/>
  <c r="J5934" i="8"/>
  <c r="I5934" i="8"/>
  <c r="G5934" i="8"/>
  <c r="F5934" i="8"/>
  <c r="E5934" i="8"/>
  <c r="H5934" i="8" s="1"/>
  <c r="L5933" i="8"/>
  <c r="K5933" i="8"/>
  <c r="J5933" i="8"/>
  <c r="I5933" i="8"/>
  <c r="H5933" i="8"/>
  <c r="G5933" i="8"/>
  <c r="F5933" i="8"/>
  <c r="E5933" i="8"/>
  <c r="K5932" i="8"/>
  <c r="L5932" i="8" s="1"/>
  <c r="J5932" i="8"/>
  <c r="I5932" i="8"/>
  <c r="H5932" i="8"/>
  <c r="G5932" i="8"/>
  <c r="F5932" i="8"/>
  <c r="E5932" i="8"/>
  <c r="K5931" i="8"/>
  <c r="L5931" i="8" s="1"/>
  <c r="J5931" i="8"/>
  <c r="I5931" i="8"/>
  <c r="G5931" i="8"/>
  <c r="F5931" i="8"/>
  <c r="E5931" i="8"/>
  <c r="H5931" i="8" s="1"/>
  <c r="L5930" i="8"/>
  <c r="K5930" i="8"/>
  <c r="J5930" i="8"/>
  <c r="I5930" i="8"/>
  <c r="H5930" i="8"/>
  <c r="G5930" i="8"/>
  <c r="F5930" i="8"/>
  <c r="E5930" i="8"/>
  <c r="K5929" i="8"/>
  <c r="L5929" i="8" s="1"/>
  <c r="J5929" i="8"/>
  <c r="I5929" i="8"/>
  <c r="H5929" i="8"/>
  <c r="G5929" i="8"/>
  <c r="F5929" i="8"/>
  <c r="E5929" i="8"/>
  <c r="L5928" i="8"/>
  <c r="K5928" i="8"/>
  <c r="J5928" i="8"/>
  <c r="I5928" i="8"/>
  <c r="G5928" i="8"/>
  <c r="F5928" i="8"/>
  <c r="E5928" i="8"/>
  <c r="H5928" i="8" s="1"/>
  <c r="L5927" i="8"/>
  <c r="K5927" i="8"/>
  <c r="J5927" i="8"/>
  <c r="I5927" i="8"/>
  <c r="H5927" i="8"/>
  <c r="G5927" i="8"/>
  <c r="F5927" i="8"/>
  <c r="E5927" i="8"/>
  <c r="K5926" i="8"/>
  <c r="L5926" i="8" s="1"/>
  <c r="J5926" i="8"/>
  <c r="I5926" i="8"/>
  <c r="H5926" i="8"/>
  <c r="G5926" i="8"/>
  <c r="F5926" i="8"/>
  <c r="E5926" i="8"/>
  <c r="L5925" i="8"/>
  <c r="K5925" i="8"/>
  <c r="J5925" i="8"/>
  <c r="I5925" i="8"/>
  <c r="G5925" i="8"/>
  <c r="F5925" i="8"/>
  <c r="E5925" i="8"/>
  <c r="H5925" i="8" s="1"/>
  <c r="K5924" i="8"/>
  <c r="L5924" i="8" s="1"/>
  <c r="J5924" i="8"/>
  <c r="I5924" i="8"/>
  <c r="H5924" i="8"/>
  <c r="G5924" i="8"/>
  <c r="F5924" i="8"/>
  <c r="E5924" i="8"/>
  <c r="K5923" i="8"/>
  <c r="L5923" i="8" s="1"/>
  <c r="J5923" i="8"/>
  <c r="I5923" i="8"/>
  <c r="H5923" i="8"/>
  <c r="G5923" i="8"/>
  <c r="F5923" i="8"/>
  <c r="E5923" i="8"/>
  <c r="K5922" i="8"/>
  <c r="L5922" i="8" s="1"/>
  <c r="J5922" i="8"/>
  <c r="I5922" i="8"/>
  <c r="G5922" i="8"/>
  <c r="F5922" i="8"/>
  <c r="E5922" i="8"/>
  <c r="H5922" i="8" s="1"/>
  <c r="K5921" i="8"/>
  <c r="L5921" i="8" s="1"/>
  <c r="J5921" i="8"/>
  <c r="I5921" i="8"/>
  <c r="H5921" i="8"/>
  <c r="G5921" i="8"/>
  <c r="F5921" i="8"/>
  <c r="E5921" i="8"/>
  <c r="K5920" i="8"/>
  <c r="L5920" i="8" s="1"/>
  <c r="J5920" i="8"/>
  <c r="I5920" i="8"/>
  <c r="H5920" i="8"/>
  <c r="G5920" i="8"/>
  <c r="F5920" i="8"/>
  <c r="E5920" i="8"/>
  <c r="L5919" i="8"/>
  <c r="K5919" i="8"/>
  <c r="J5919" i="8"/>
  <c r="I5919" i="8"/>
  <c r="G5919" i="8"/>
  <c r="F5919" i="8"/>
  <c r="E5919" i="8"/>
  <c r="H5919" i="8" s="1"/>
  <c r="K5918" i="8"/>
  <c r="L5918" i="8" s="1"/>
  <c r="J5918" i="8"/>
  <c r="I5918" i="8"/>
  <c r="H5918" i="8"/>
  <c r="G5918" i="8"/>
  <c r="F5918" i="8"/>
  <c r="E5918" i="8"/>
  <c r="K5917" i="8"/>
  <c r="L5917" i="8" s="1"/>
  <c r="J5917" i="8"/>
  <c r="I5917" i="8"/>
  <c r="H5917" i="8"/>
  <c r="G5917" i="8"/>
  <c r="F5917" i="8"/>
  <c r="E5917" i="8"/>
  <c r="L5916" i="8"/>
  <c r="K5916" i="8"/>
  <c r="J5916" i="8"/>
  <c r="I5916" i="8"/>
  <c r="G5916" i="8"/>
  <c r="F5916" i="8"/>
  <c r="E5916" i="8"/>
  <c r="H5916" i="8" s="1"/>
  <c r="K5915" i="8"/>
  <c r="L5915" i="8" s="1"/>
  <c r="J5915" i="8"/>
  <c r="I5915" i="8"/>
  <c r="H5915" i="8"/>
  <c r="G5915" i="8"/>
  <c r="F5915" i="8"/>
  <c r="E5915" i="8"/>
  <c r="K5914" i="8"/>
  <c r="L5914" i="8" s="1"/>
  <c r="J5914" i="8"/>
  <c r="I5914" i="8"/>
  <c r="H5914" i="8"/>
  <c r="G5914" i="8"/>
  <c r="F5914" i="8"/>
  <c r="E5914" i="8"/>
  <c r="L5913" i="8"/>
  <c r="K5913" i="8"/>
  <c r="J5913" i="8"/>
  <c r="I5913" i="8"/>
  <c r="G5913" i="8"/>
  <c r="F5913" i="8"/>
  <c r="E5913" i="8"/>
  <c r="H5913" i="8" s="1"/>
  <c r="L5912" i="8"/>
  <c r="K5912" i="8"/>
  <c r="J5912" i="8"/>
  <c r="I5912" i="8"/>
  <c r="H5912" i="8"/>
  <c r="G5912" i="8"/>
  <c r="F5912" i="8"/>
  <c r="E5912" i="8"/>
  <c r="K5911" i="8"/>
  <c r="L5911" i="8" s="1"/>
  <c r="J5911" i="8"/>
  <c r="I5911" i="8"/>
  <c r="H5911" i="8"/>
  <c r="G5911" i="8"/>
  <c r="F5911" i="8"/>
  <c r="E5911" i="8"/>
  <c r="L5910" i="8"/>
  <c r="K5910" i="8"/>
  <c r="J5910" i="8"/>
  <c r="I5910" i="8"/>
  <c r="G5910" i="8"/>
  <c r="F5910" i="8"/>
  <c r="E5910" i="8"/>
  <c r="H5910" i="8" s="1"/>
  <c r="K5909" i="8"/>
  <c r="L5909" i="8" s="1"/>
  <c r="J5909" i="8"/>
  <c r="I5909" i="8"/>
  <c r="H5909" i="8"/>
  <c r="G5909" i="8"/>
  <c r="F5909" i="8"/>
  <c r="E5909" i="8"/>
  <c r="K5908" i="8"/>
  <c r="L5908" i="8" s="1"/>
  <c r="J5908" i="8"/>
  <c r="I5908" i="8"/>
  <c r="H5908" i="8"/>
  <c r="G5908" i="8"/>
  <c r="F5908" i="8"/>
  <c r="E5908" i="8"/>
  <c r="L5907" i="8"/>
  <c r="K5907" i="8"/>
  <c r="J5907" i="8"/>
  <c r="I5907" i="8"/>
  <c r="G5907" i="8"/>
  <c r="F5907" i="8"/>
  <c r="E5907" i="8"/>
  <c r="H5907" i="8" s="1"/>
  <c r="K5906" i="8"/>
  <c r="L5906" i="8" s="1"/>
  <c r="J5906" i="8"/>
  <c r="I5906" i="8"/>
  <c r="H5906" i="8"/>
  <c r="G5906" i="8"/>
  <c r="F5906" i="8"/>
  <c r="E5906" i="8"/>
  <c r="K5905" i="8"/>
  <c r="L5905" i="8" s="1"/>
  <c r="J5905" i="8"/>
  <c r="I5905" i="8"/>
  <c r="H5905" i="8"/>
  <c r="G5905" i="8"/>
  <c r="F5905" i="8"/>
  <c r="E5905" i="8"/>
  <c r="K5904" i="8"/>
  <c r="L5904" i="8" s="1"/>
  <c r="J5904" i="8"/>
  <c r="I5904" i="8"/>
  <c r="G5904" i="8"/>
  <c r="F5904" i="8"/>
  <c r="E5904" i="8"/>
  <c r="H5904" i="8" s="1"/>
  <c r="K5903" i="8"/>
  <c r="L5903" i="8" s="1"/>
  <c r="J5903" i="8"/>
  <c r="I5903" i="8"/>
  <c r="H5903" i="8"/>
  <c r="G5903" i="8"/>
  <c r="F5903" i="8"/>
  <c r="E5903" i="8"/>
  <c r="K5902" i="8"/>
  <c r="L5902" i="8" s="1"/>
  <c r="J5902" i="8"/>
  <c r="I5902" i="8"/>
  <c r="H5902" i="8"/>
  <c r="G5902" i="8"/>
  <c r="F5902" i="8"/>
  <c r="E5902" i="8"/>
  <c r="L5901" i="8"/>
  <c r="K5901" i="8"/>
  <c r="J5901" i="8"/>
  <c r="I5901" i="8"/>
  <c r="G5901" i="8"/>
  <c r="F5901" i="8"/>
  <c r="E5901" i="8"/>
  <c r="H5901" i="8" s="1"/>
  <c r="K5900" i="8"/>
  <c r="L5900" i="8" s="1"/>
  <c r="J5900" i="8"/>
  <c r="I5900" i="8"/>
  <c r="H5900" i="8"/>
  <c r="G5900" i="8"/>
  <c r="F5900" i="8"/>
  <c r="E5900" i="8"/>
  <c r="K5899" i="8"/>
  <c r="L5899" i="8" s="1"/>
  <c r="J5899" i="8"/>
  <c r="I5899" i="8"/>
  <c r="H5899" i="8"/>
  <c r="G5899" i="8"/>
  <c r="F5899" i="8"/>
  <c r="E5899" i="8"/>
  <c r="L5898" i="8"/>
  <c r="K5898" i="8"/>
  <c r="J5898" i="8"/>
  <c r="I5898" i="8"/>
  <c r="G5898" i="8"/>
  <c r="F5898" i="8"/>
  <c r="E5898" i="8"/>
  <c r="H5898" i="8" s="1"/>
  <c r="K5897" i="8"/>
  <c r="L5897" i="8" s="1"/>
  <c r="J5897" i="8"/>
  <c r="I5897" i="8"/>
  <c r="H5897" i="8"/>
  <c r="G5897" i="8"/>
  <c r="F5897" i="8"/>
  <c r="E5897" i="8"/>
  <c r="K5896" i="8"/>
  <c r="L5896" i="8" s="1"/>
  <c r="J5896" i="8"/>
  <c r="I5896" i="8"/>
  <c r="H5896" i="8"/>
  <c r="G5896" i="8"/>
  <c r="F5896" i="8"/>
  <c r="E5896" i="8"/>
  <c r="L5895" i="8"/>
  <c r="K5895" i="8"/>
  <c r="J5895" i="8"/>
  <c r="I5895" i="8"/>
  <c r="G5895" i="8"/>
  <c r="F5895" i="8"/>
  <c r="E5895" i="8"/>
  <c r="H5895" i="8" s="1"/>
  <c r="K5894" i="8"/>
  <c r="L5894" i="8" s="1"/>
  <c r="J5894" i="8"/>
  <c r="I5894" i="8"/>
  <c r="H5894" i="8"/>
  <c r="G5894" i="8"/>
  <c r="F5894" i="8"/>
  <c r="E5894" i="8"/>
  <c r="K5893" i="8"/>
  <c r="L5893" i="8" s="1"/>
  <c r="J5893" i="8"/>
  <c r="I5893" i="8"/>
  <c r="H5893" i="8"/>
  <c r="G5893" i="8"/>
  <c r="F5893" i="8"/>
  <c r="E5893" i="8"/>
  <c r="L5892" i="8"/>
  <c r="K5892" i="8"/>
  <c r="J5892" i="8"/>
  <c r="I5892" i="8"/>
  <c r="G5892" i="8"/>
  <c r="F5892" i="8"/>
  <c r="E5892" i="8"/>
  <c r="H5892" i="8" s="1"/>
  <c r="K5891" i="8"/>
  <c r="L5891" i="8" s="1"/>
  <c r="J5891" i="8"/>
  <c r="I5891" i="8"/>
  <c r="H5891" i="8"/>
  <c r="G5891" i="8"/>
  <c r="F5891" i="8"/>
  <c r="E5891" i="8"/>
  <c r="K5890" i="8"/>
  <c r="L5890" i="8" s="1"/>
  <c r="J5890" i="8"/>
  <c r="I5890" i="8"/>
  <c r="H5890" i="8"/>
  <c r="G5890" i="8"/>
  <c r="F5890" i="8"/>
  <c r="E5890" i="8"/>
  <c r="L5889" i="8"/>
  <c r="K5889" i="8"/>
  <c r="J5889" i="8"/>
  <c r="G5889" i="8"/>
  <c r="I5889" i="8" s="1"/>
  <c r="F5889" i="8"/>
  <c r="E5889" i="8"/>
  <c r="H5889" i="8" s="1"/>
  <c r="K5888" i="8"/>
  <c r="L5888" i="8" s="1"/>
  <c r="J5888" i="8"/>
  <c r="I5888" i="8"/>
  <c r="H5888" i="8"/>
  <c r="G5888" i="8"/>
  <c r="F5888" i="8"/>
  <c r="E5888" i="8"/>
  <c r="L5887" i="8"/>
  <c r="K5887" i="8"/>
  <c r="J5887" i="8"/>
  <c r="I5887" i="8"/>
  <c r="G5887" i="8"/>
  <c r="F5887" i="8"/>
  <c r="E5887" i="8"/>
  <c r="H5887" i="8" s="1"/>
  <c r="K5886" i="8"/>
  <c r="L5886" i="8" s="1"/>
  <c r="J5886" i="8"/>
  <c r="I5886" i="8"/>
  <c r="G5886" i="8"/>
  <c r="F5886" i="8"/>
  <c r="E5886" i="8"/>
  <c r="H5886" i="8" s="1"/>
  <c r="K5885" i="8"/>
  <c r="L5885" i="8" s="1"/>
  <c r="J5885" i="8"/>
  <c r="I5885" i="8"/>
  <c r="H5885" i="8"/>
  <c r="G5885" i="8"/>
  <c r="F5885" i="8"/>
  <c r="E5885" i="8"/>
  <c r="L5884" i="8"/>
  <c r="K5884" i="8"/>
  <c r="J5884" i="8"/>
  <c r="I5884" i="8"/>
  <c r="G5884" i="8"/>
  <c r="F5884" i="8"/>
  <c r="E5884" i="8"/>
  <c r="H5884" i="8" s="1"/>
  <c r="K5883" i="8"/>
  <c r="L5883" i="8" s="1"/>
  <c r="J5883" i="8"/>
  <c r="I5883" i="8"/>
  <c r="G5883" i="8"/>
  <c r="F5883" i="8"/>
  <c r="E5883" i="8"/>
  <c r="H5883" i="8" s="1"/>
  <c r="K5882" i="8"/>
  <c r="L5882" i="8" s="1"/>
  <c r="J5882" i="8"/>
  <c r="I5882" i="8"/>
  <c r="H5882" i="8"/>
  <c r="G5882" i="8"/>
  <c r="F5882" i="8"/>
  <c r="E5882" i="8"/>
  <c r="L5881" i="8"/>
  <c r="K5881" i="8"/>
  <c r="J5881" i="8"/>
  <c r="I5881" i="8"/>
  <c r="G5881" i="8"/>
  <c r="F5881" i="8"/>
  <c r="E5881" i="8"/>
  <c r="H5881" i="8" s="1"/>
  <c r="K5880" i="8"/>
  <c r="L5880" i="8" s="1"/>
  <c r="J5880" i="8"/>
  <c r="I5880" i="8"/>
  <c r="G5880" i="8"/>
  <c r="F5880" i="8"/>
  <c r="E5880" i="8"/>
  <c r="H5880" i="8" s="1"/>
  <c r="K5879" i="8"/>
  <c r="L5879" i="8" s="1"/>
  <c r="J5879" i="8"/>
  <c r="I5879" i="8"/>
  <c r="H5879" i="8"/>
  <c r="G5879" i="8"/>
  <c r="F5879" i="8"/>
  <c r="E5879" i="8"/>
  <c r="L5878" i="8"/>
  <c r="K5878" i="8"/>
  <c r="J5878" i="8"/>
  <c r="I5878" i="8"/>
  <c r="G5878" i="8"/>
  <c r="F5878" i="8"/>
  <c r="E5878" i="8"/>
  <c r="H5878" i="8" s="1"/>
  <c r="K5877" i="8"/>
  <c r="L5877" i="8" s="1"/>
  <c r="J5877" i="8"/>
  <c r="I5877" i="8"/>
  <c r="G5877" i="8"/>
  <c r="F5877" i="8"/>
  <c r="E5877" i="8"/>
  <c r="H5877" i="8" s="1"/>
  <c r="J5876" i="8"/>
  <c r="H5876" i="8"/>
  <c r="G5876" i="8"/>
  <c r="I5876" i="8" s="1"/>
  <c r="F5876" i="8"/>
  <c r="E5876" i="8"/>
  <c r="K5875" i="8"/>
  <c r="L5875" i="8" s="1"/>
  <c r="J5875" i="8"/>
  <c r="I5875" i="8"/>
  <c r="G5875" i="8"/>
  <c r="F5875" i="8"/>
  <c r="E5875" i="8"/>
  <c r="H5875" i="8" s="1"/>
  <c r="K5874" i="8"/>
  <c r="L5874" i="8" s="1"/>
  <c r="J5874" i="8"/>
  <c r="I5874" i="8"/>
  <c r="G5874" i="8"/>
  <c r="F5874" i="8"/>
  <c r="E5874" i="8"/>
  <c r="H5874" i="8" s="1"/>
  <c r="K5873" i="8"/>
  <c r="L5873" i="8" s="1"/>
  <c r="J5873" i="8"/>
  <c r="I5873" i="8"/>
  <c r="H5873" i="8"/>
  <c r="G5873" i="8"/>
  <c r="F5873" i="8"/>
  <c r="E5873" i="8"/>
  <c r="J5872" i="8"/>
  <c r="G5872" i="8"/>
  <c r="K5872" i="8" s="1"/>
  <c r="L5872" i="8" s="1"/>
  <c r="F5872" i="8"/>
  <c r="E5872" i="8"/>
  <c r="H5872" i="8" s="1"/>
  <c r="K5871" i="8"/>
  <c r="L5871" i="8" s="1"/>
  <c r="J5871" i="8"/>
  <c r="G5871" i="8"/>
  <c r="I5871" i="8" s="1"/>
  <c r="F5871" i="8"/>
  <c r="E5871" i="8"/>
  <c r="H5871" i="8" s="1"/>
  <c r="L5870" i="8"/>
  <c r="J5870" i="8"/>
  <c r="I5870" i="8"/>
  <c r="H5870" i="8"/>
  <c r="G5870" i="8"/>
  <c r="K5870" i="8" s="1"/>
  <c r="F5870" i="8"/>
  <c r="E5870" i="8"/>
  <c r="L5869" i="8"/>
  <c r="K5869" i="8"/>
  <c r="J5869" i="8"/>
  <c r="I5869" i="8"/>
  <c r="H5869" i="8"/>
  <c r="G5869" i="8"/>
  <c r="F5869" i="8"/>
  <c r="E5869" i="8"/>
  <c r="L5868" i="8"/>
  <c r="K5868" i="8"/>
  <c r="J5868" i="8"/>
  <c r="I5868" i="8"/>
  <c r="H5868" i="8"/>
  <c r="G5868" i="8"/>
  <c r="F5868" i="8"/>
  <c r="E5868" i="8"/>
  <c r="L5867" i="8"/>
  <c r="K5867" i="8"/>
  <c r="J5867" i="8"/>
  <c r="I5867" i="8"/>
  <c r="H5867" i="8"/>
  <c r="G5867" i="8"/>
  <c r="F5867" i="8"/>
  <c r="E5867" i="8"/>
  <c r="L5866" i="8"/>
  <c r="K5866" i="8"/>
  <c r="J5866" i="8"/>
  <c r="I5866" i="8"/>
  <c r="H5866" i="8"/>
  <c r="G5866" i="8"/>
  <c r="F5866" i="8"/>
  <c r="E5866" i="8"/>
  <c r="L5865" i="8"/>
  <c r="K5865" i="8"/>
  <c r="J5865" i="8"/>
  <c r="I5865" i="8"/>
  <c r="H5865" i="8"/>
  <c r="G5865" i="8"/>
  <c r="F5865" i="8"/>
  <c r="E5865" i="8"/>
  <c r="L5864" i="8"/>
  <c r="K5864" i="8"/>
  <c r="J5864" i="8"/>
  <c r="I5864" i="8"/>
  <c r="H5864" i="8"/>
  <c r="G5864" i="8"/>
  <c r="F5864" i="8"/>
  <c r="E5864" i="8"/>
  <c r="L5863" i="8"/>
  <c r="K5863" i="8"/>
  <c r="J5863" i="8"/>
  <c r="I5863" i="8"/>
  <c r="H5863" i="8"/>
  <c r="G5863" i="8"/>
  <c r="F5863" i="8"/>
  <c r="E5863" i="8"/>
  <c r="L5862" i="8"/>
  <c r="K5862" i="8"/>
  <c r="J5862" i="8"/>
  <c r="I5862" i="8"/>
  <c r="H5862" i="8"/>
  <c r="G5862" i="8"/>
  <c r="F5862" i="8"/>
  <c r="E5862" i="8"/>
  <c r="L5861" i="8"/>
  <c r="K5861" i="8"/>
  <c r="J5861" i="8"/>
  <c r="I5861" i="8"/>
  <c r="H5861" i="8"/>
  <c r="G5861" i="8"/>
  <c r="F5861" i="8"/>
  <c r="E5861" i="8"/>
  <c r="L5860" i="8"/>
  <c r="K5860" i="8"/>
  <c r="J5860" i="8"/>
  <c r="I5860" i="8"/>
  <c r="H5860" i="8"/>
  <c r="G5860" i="8"/>
  <c r="F5860" i="8"/>
  <c r="E5860" i="8"/>
  <c r="L5859" i="8"/>
  <c r="K5859" i="8"/>
  <c r="J5859" i="8"/>
  <c r="I5859" i="8"/>
  <c r="H5859" i="8"/>
  <c r="G5859" i="8"/>
  <c r="F5859" i="8"/>
  <c r="E5859" i="8"/>
  <c r="L5858" i="8"/>
  <c r="K5858" i="8"/>
  <c r="J5858" i="8"/>
  <c r="I5858" i="8"/>
  <c r="H5858" i="8"/>
  <c r="G5858" i="8"/>
  <c r="F5858" i="8"/>
  <c r="E5858" i="8"/>
  <c r="K5857" i="8"/>
  <c r="L5857" i="8" s="1"/>
  <c r="J5857" i="8"/>
  <c r="I5857" i="8"/>
  <c r="H5857" i="8"/>
  <c r="G5857" i="8"/>
  <c r="F5857" i="8"/>
  <c r="E5857" i="8"/>
  <c r="L5856" i="8"/>
  <c r="K5856" i="8"/>
  <c r="J5856" i="8"/>
  <c r="I5856" i="8"/>
  <c r="H5856" i="8"/>
  <c r="G5856" i="8"/>
  <c r="F5856" i="8"/>
  <c r="E5856" i="8"/>
  <c r="L5855" i="8"/>
  <c r="K5855" i="8"/>
  <c r="J5855" i="8"/>
  <c r="I5855" i="8"/>
  <c r="H5855" i="8"/>
  <c r="G5855" i="8"/>
  <c r="F5855" i="8"/>
  <c r="E5855" i="8"/>
  <c r="K5854" i="8"/>
  <c r="L5854" i="8" s="1"/>
  <c r="J5854" i="8"/>
  <c r="H5854" i="8"/>
  <c r="G5854" i="8"/>
  <c r="I5854" i="8" s="1"/>
  <c r="F5854" i="8"/>
  <c r="E5854" i="8"/>
  <c r="L5853" i="8"/>
  <c r="K5853" i="8"/>
  <c r="J5853" i="8"/>
  <c r="I5853" i="8"/>
  <c r="H5853" i="8"/>
  <c r="G5853" i="8"/>
  <c r="F5853" i="8"/>
  <c r="E5853" i="8"/>
  <c r="L5852" i="8"/>
  <c r="K5852" i="8"/>
  <c r="J5852" i="8"/>
  <c r="I5852" i="8"/>
  <c r="H5852" i="8"/>
  <c r="G5852" i="8"/>
  <c r="F5852" i="8"/>
  <c r="E5852" i="8"/>
  <c r="K5851" i="8"/>
  <c r="L5851" i="8" s="1"/>
  <c r="J5851" i="8"/>
  <c r="I5851" i="8"/>
  <c r="H5851" i="8"/>
  <c r="G5851" i="8"/>
  <c r="F5851" i="8"/>
  <c r="E5851" i="8"/>
  <c r="L5850" i="8"/>
  <c r="K5850" i="8"/>
  <c r="J5850" i="8"/>
  <c r="I5850" i="8"/>
  <c r="H5850" i="8"/>
  <c r="G5850" i="8"/>
  <c r="F5850" i="8"/>
  <c r="E5850" i="8"/>
  <c r="K5849" i="8"/>
  <c r="L5849" i="8" s="1"/>
  <c r="J5849" i="8"/>
  <c r="I5849" i="8"/>
  <c r="H5849" i="8"/>
  <c r="G5849" i="8"/>
  <c r="F5849" i="8"/>
  <c r="E5849" i="8"/>
  <c r="K5848" i="8"/>
  <c r="L5848" i="8" s="1"/>
  <c r="J5848" i="8"/>
  <c r="I5848" i="8"/>
  <c r="H5848" i="8"/>
  <c r="G5848" i="8"/>
  <c r="F5848" i="8"/>
  <c r="E5848" i="8"/>
  <c r="L5847" i="8"/>
  <c r="K5847" i="8"/>
  <c r="J5847" i="8"/>
  <c r="I5847" i="8"/>
  <c r="H5847" i="8"/>
  <c r="G5847" i="8"/>
  <c r="F5847" i="8"/>
  <c r="E5847" i="8"/>
  <c r="K5846" i="8"/>
  <c r="L5846" i="8" s="1"/>
  <c r="J5846" i="8"/>
  <c r="I5846" i="8"/>
  <c r="H5846" i="8"/>
  <c r="G5846" i="8"/>
  <c r="F5846" i="8"/>
  <c r="E5846" i="8"/>
  <c r="K5845" i="8"/>
  <c r="L5845" i="8" s="1"/>
  <c r="J5845" i="8"/>
  <c r="H5845" i="8"/>
  <c r="G5845" i="8"/>
  <c r="I5845" i="8" s="1"/>
  <c r="F5845" i="8"/>
  <c r="E5845" i="8"/>
  <c r="J5844" i="8"/>
  <c r="H5844" i="8"/>
  <c r="G5844" i="8"/>
  <c r="I5844" i="8" s="1"/>
  <c r="F5844" i="8"/>
  <c r="E5844" i="8"/>
  <c r="K5843" i="8"/>
  <c r="L5843" i="8" s="1"/>
  <c r="J5843" i="8"/>
  <c r="I5843" i="8"/>
  <c r="H5843" i="8"/>
  <c r="G5843" i="8"/>
  <c r="F5843" i="8"/>
  <c r="E5843" i="8"/>
  <c r="K5842" i="8"/>
  <c r="L5842" i="8" s="1"/>
  <c r="J5842" i="8"/>
  <c r="I5842" i="8"/>
  <c r="G5842" i="8"/>
  <c r="F5842" i="8"/>
  <c r="E5842" i="8"/>
  <c r="H5842" i="8" s="1"/>
  <c r="K5841" i="8"/>
  <c r="L5841" i="8" s="1"/>
  <c r="J5841" i="8"/>
  <c r="I5841" i="8"/>
  <c r="H5841" i="8"/>
  <c r="G5841" i="8"/>
  <c r="F5841" i="8"/>
  <c r="E5841" i="8"/>
  <c r="J5840" i="8"/>
  <c r="H5840" i="8"/>
  <c r="G5840" i="8"/>
  <c r="I5840" i="8" s="1"/>
  <c r="F5840" i="8"/>
  <c r="E5840" i="8"/>
  <c r="K5839" i="8"/>
  <c r="L5839" i="8" s="1"/>
  <c r="J5839" i="8"/>
  <c r="I5839" i="8"/>
  <c r="G5839" i="8"/>
  <c r="F5839" i="8"/>
  <c r="E5839" i="8"/>
  <c r="H5839" i="8" s="1"/>
  <c r="K5838" i="8"/>
  <c r="L5838" i="8" s="1"/>
  <c r="J5838" i="8"/>
  <c r="I5838" i="8"/>
  <c r="H5838" i="8"/>
  <c r="G5838" i="8"/>
  <c r="F5838" i="8"/>
  <c r="E5838" i="8"/>
  <c r="K5837" i="8"/>
  <c r="L5837" i="8" s="1"/>
  <c r="J5837" i="8"/>
  <c r="I5837" i="8"/>
  <c r="H5837" i="8"/>
  <c r="G5837" i="8"/>
  <c r="F5837" i="8"/>
  <c r="E5837" i="8"/>
  <c r="K5836" i="8"/>
  <c r="L5836" i="8" s="1"/>
  <c r="J5836" i="8"/>
  <c r="I5836" i="8"/>
  <c r="G5836" i="8"/>
  <c r="F5836" i="8"/>
  <c r="E5836" i="8"/>
  <c r="H5836" i="8" s="1"/>
  <c r="K5835" i="8"/>
  <c r="L5835" i="8" s="1"/>
  <c r="J5835" i="8"/>
  <c r="I5835" i="8"/>
  <c r="H5835" i="8"/>
  <c r="G5835" i="8"/>
  <c r="F5835" i="8"/>
  <c r="E5835" i="8"/>
  <c r="K5834" i="8"/>
  <c r="L5834" i="8" s="1"/>
  <c r="J5834" i="8"/>
  <c r="I5834" i="8"/>
  <c r="H5834" i="8"/>
  <c r="G5834" i="8"/>
  <c r="F5834" i="8"/>
  <c r="E5834" i="8"/>
  <c r="K5833" i="8"/>
  <c r="L5833" i="8" s="1"/>
  <c r="J5833" i="8"/>
  <c r="I5833" i="8"/>
  <c r="G5833" i="8"/>
  <c r="F5833" i="8"/>
  <c r="E5833" i="8"/>
  <c r="H5833" i="8" s="1"/>
  <c r="K5832" i="8"/>
  <c r="L5832" i="8" s="1"/>
  <c r="J5832" i="8"/>
  <c r="I5832" i="8"/>
  <c r="H5832" i="8"/>
  <c r="G5832" i="8"/>
  <c r="F5832" i="8"/>
  <c r="E5832" i="8"/>
  <c r="K5831" i="8"/>
  <c r="L5831" i="8" s="1"/>
  <c r="J5831" i="8"/>
  <c r="I5831" i="8"/>
  <c r="H5831" i="8"/>
  <c r="G5831" i="8"/>
  <c r="F5831" i="8"/>
  <c r="E5831" i="8"/>
  <c r="K5830" i="8"/>
  <c r="L5830" i="8" s="1"/>
  <c r="J5830" i="8"/>
  <c r="I5830" i="8"/>
  <c r="G5830" i="8"/>
  <c r="F5830" i="8"/>
  <c r="E5830" i="8"/>
  <c r="H5830" i="8" s="1"/>
  <c r="K5829" i="8"/>
  <c r="L5829" i="8" s="1"/>
  <c r="J5829" i="8"/>
  <c r="I5829" i="8"/>
  <c r="H5829" i="8"/>
  <c r="G5829" i="8"/>
  <c r="F5829" i="8"/>
  <c r="E5829" i="8"/>
  <c r="K5828" i="8"/>
  <c r="L5828" i="8" s="1"/>
  <c r="J5828" i="8"/>
  <c r="I5828" i="8"/>
  <c r="H5828" i="8"/>
  <c r="G5828" i="8"/>
  <c r="F5828" i="8"/>
  <c r="E5828" i="8"/>
  <c r="K5827" i="8"/>
  <c r="L5827" i="8" s="1"/>
  <c r="J5827" i="8"/>
  <c r="I5827" i="8"/>
  <c r="G5827" i="8"/>
  <c r="F5827" i="8"/>
  <c r="E5827" i="8"/>
  <c r="H5827" i="8" s="1"/>
  <c r="K5826" i="8"/>
  <c r="L5826" i="8" s="1"/>
  <c r="J5826" i="8"/>
  <c r="I5826" i="8"/>
  <c r="H5826" i="8"/>
  <c r="G5826" i="8"/>
  <c r="F5826" i="8"/>
  <c r="E5826" i="8"/>
  <c r="K5825" i="8"/>
  <c r="L5825" i="8" s="1"/>
  <c r="J5825" i="8"/>
  <c r="I5825" i="8"/>
  <c r="H5825" i="8"/>
  <c r="G5825" i="8"/>
  <c r="F5825" i="8"/>
  <c r="E5825" i="8"/>
  <c r="K5824" i="8"/>
  <c r="L5824" i="8" s="1"/>
  <c r="J5824" i="8"/>
  <c r="I5824" i="8"/>
  <c r="G5824" i="8"/>
  <c r="F5824" i="8"/>
  <c r="E5824" i="8"/>
  <c r="H5824" i="8" s="1"/>
  <c r="K5823" i="8"/>
  <c r="L5823" i="8" s="1"/>
  <c r="J5823" i="8"/>
  <c r="I5823" i="8"/>
  <c r="H5823" i="8"/>
  <c r="G5823" i="8"/>
  <c r="F5823" i="8"/>
  <c r="E5823" i="8"/>
  <c r="K5822" i="8"/>
  <c r="L5822" i="8" s="1"/>
  <c r="J5822" i="8"/>
  <c r="I5822" i="8"/>
  <c r="H5822" i="8"/>
  <c r="G5822" i="8"/>
  <c r="F5822" i="8"/>
  <c r="E5822" i="8"/>
  <c r="K5821" i="8"/>
  <c r="L5821" i="8" s="1"/>
  <c r="J5821" i="8"/>
  <c r="I5821" i="8"/>
  <c r="G5821" i="8"/>
  <c r="F5821" i="8"/>
  <c r="E5821" i="8"/>
  <c r="H5821" i="8" s="1"/>
  <c r="K5820" i="8"/>
  <c r="L5820" i="8" s="1"/>
  <c r="J5820" i="8"/>
  <c r="I5820" i="8"/>
  <c r="H5820" i="8"/>
  <c r="G5820" i="8"/>
  <c r="F5820" i="8"/>
  <c r="E5820" i="8"/>
  <c r="K5819" i="8"/>
  <c r="L5819" i="8" s="1"/>
  <c r="J5819" i="8"/>
  <c r="I5819" i="8"/>
  <c r="H5819" i="8"/>
  <c r="G5819" i="8"/>
  <c r="F5819" i="8"/>
  <c r="E5819" i="8"/>
  <c r="K5818" i="8"/>
  <c r="L5818" i="8" s="1"/>
  <c r="J5818" i="8"/>
  <c r="I5818" i="8"/>
  <c r="G5818" i="8"/>
  <c r="F5818" i="8"/>
  <c r="E5818" i="8"/>
  <c r="H5818" i="8" s="1"/>
  <c r="K5817" i="8"/>
  <c r="L5817" i="8" s="1"/>
  <c r="J5817" i="8"/>
  <c r="I5817" i="8"/>
  <c r="H5817" i="8"/>
  <c r="G5817" i="8"/>
  <c r="F5817" i="8"/>
  <c r="E5817" i="8"/>
  <c r="K5816" i="8"/>
  <c r="L5816" i="8" s="1"/>
  <c r="J5816" i="8"/>
  <c r="I5816" i="8"/>
  <c r="H5816" i="8"/>
  <c r="G5816" i="8"/>
  <c r="F5816" i="8"/>
  <c r="E5816" i="8"/>
  <c r="K5815" i="8"/>
  <c r="L5815" i="8" s="1"/>
  <c r="J5815" i="8"/>
  <c r="I5815" i="8"/>
  <c r="G5815" i="8"/>
  <c r="F5815" i="8"/>
  <c r="E5815" i="8"/>
  <c r="H5815" i="8" s="1"/>
  <c r="K5814" i="8"/>
  <c r="L5814" i="8" s="1"/>
  <c r="J5814" i="8"/>
  <c r="I5814" i="8"/>
  <c r="H5814" i="8"/>
  <c r="G5814" i="8"/>
  <c r="F5814" i="8"/>
  <c r="E5814" i="8"/>
  <c r="K5813" i="8"/>
  <c r="L5813" i="8" s="1"/>
  <c r="J5813" i="8"/>
  <c r="I5813" i="8"/>
  <c r="H5813" i="8"/>
  <c r="G5813" i="8"/>
  <c r="F5813" i="8"/>
  <c r="E5813" i="8"/>
  <c r="K5812" i="8"/>
  <c r="L5812" i="8" s="1"/>
  <c r="J5812" i="8"/>
  <c r="I5812" i="8"/>
  <c r="G5812" i="8"/>
  <c r="F5812" i="8"/>
  <c r="E5812" i="8"/>
  <c r="H5812" i="8" s="1"/>
  <c r="K5811" i="8"/>
  <c r="L5811" i="8" s="1"/>
  <c r="J5811" i="8"/>
  <c r="I5811" i="8"/>
  <c r="H5811" i="8"/>
  <c r="G5811" i="8"/>
  <c r="F5811" i="8"/>
  <c r="E5811" i="8"/>
  <c r="K5810" i="8"/>
  <c r="L5810" i="8" s="1"/>
  <c r="J5810" i="8"/>
  <c r="I5810" i="8"/>
  <c r="H5810" i="8"/>
  <c r="G5810" i="8"/>
  <c r="F5810" i="8"/>
  <c r="E5810" i="8"/>
  <c r="K5809" i="8"/>
  <c r="L5809" i="8" s="1"/>
  <c r="J5809" i="8"/>
  <c r="I5809" i="8"/>
  <c r="G5809" i="8"/>
  <c r="F5809" i="8"/>
  <c r="E5809" i="8"/>
  <c r="H5809" i="8" s="1"/>
  <c r="K5808" i="8"/>
  <c r="L5808" i="8" s="1"/>
  <c r="J5808" i="8"/>
  <c r="I5808" i="8"/>
  <c r="H5808" i="8"/>
  <c r="G5808" i="8"/>
  <c r="F5808" i="8"/>
  <c r="E5808" i="8"/>
  <c r="K5807" i="8"/>
  <c r="L5807" i="8" s="1"/>
  <c r="J5807" i="8"/>
  <c r="I5807" i="8"/>
  <c r="H5807" i="8"/>
  <c r="G5807" i="8"/>
  <c r="F5807" i="8"/>
  <c r="E5807" i="8"/>
  <c r="K5806" i="8"/>
  <c r="L5806" i="8" s="1"/>
  <c r="J5806" i="8"/>
  <c r="I5806" i="8"/>
  <c r="G5806" i="8"/>
  <c r="F5806" i="8"/>
  <c r="E5806" i="8"/>
  <c r="H5806" i="8" s="1"/>
  <c r="K5805" i="8"/>
  <c r="L5805" i="8" s="1"/>
  <c r="J5805" i="8"/>
  <c r="I5805" i="8"/>
  <c r="H5805" i="8"/>
  <c r="G5805" i="8"/>
  <c r="F5805" i="8"/>
  <c r="E5805" i="8"/>
  <c r="K5804" i="8"/>
  <c r="L5804" i="8" s="1"/>
  <c r="J5804" i="8"/>
  <c r="I5804" i="8"/>
  <c r="H5804" i="8"/>
  <c r="G5804" i="8"/>
  <c r="F5804" i="8"/>
  <c r="E5804" i="8"/>
  <c r="K5803" i="8"/>
  <c r="L5803" i="8" s="1"/>
  <c r="J5803" i="8"/>
  <c r="I5803" i="8"/>
  <c r="G5803" i="8"/>
  <c r="F5803" i="8"/>
  <c r="E5803" i="8"/>
  <c r="H5803" i="8" s="1"/>
  <c r="K5802" i="8"/>
  <c r="L5802" i="8" s="1"/>
  <c r="J5802" i="8"/>
  <c r="I5802" i="8"/>
  <c r="H5802" i="8"/>
  <c r="G5802" i="8"/>
  <c r="F5802" i="8"/>
  <c r="E5802" i="8"/>
  <c r="K5801" i="8"/>
  <c r="L5801" i="8" s="1"/>
  <c r="J5801" i="8"/>
  <c r="I5801" i="8"/>
  <c r="H5801" i="8"/>
  <c r="G5801" i="8"/>
  <c r="F5801" i="8"/>
  <c r="E5801" i="8"/>
  <c r="K5800" i="8"/>
  <c r="L5800" i="8" s="1"/>
  <c r="J5800" i="8"/>
  <c r="I5800" i="8"/>
  <c r="G5800" i="8"/>
  <c r="F5800" i="8"/>
  <c r="E5800" i="8"/>
  <c r="H5800" i="8" s="1"/>
  <c r="K5799" i="8"/>
  <c r="L5799" i="8" s="1"/>
  <c r="J5799" i="8"/>
  <c r="I5799" i="8"/>
  <c r="H5799" i="8"/>
  <c r="G5799" i="8"/>
  <c r="F5799" i="8"/>
  <c r="E5799" i="8"/>
  <c r="K5798" i="8"/>
  <c r="L5798" i="8" s="1"/>
  <c r="J5798" i="8"/>
  <c r="I5798" i="8"/>
  <c r="H5798" i="8"/>
  <c r="G5798" i="8"/>
  <c r="F5798" i="8"/>
  <c r="E5798" i="8"/>
  <c r="K5797" i="8"/>
  <c r="L5797" i="8" s="1"/>
  <c r="J5797" i="8"/>
  <c r="I5797" i="8"/>
  <c r="G5797" i="8"/>
  <c r="F5797" i="8"/>
  <c r="E5797" i="8"/>
  <c r="H5797" i="8" s="1"/>
  <c r="K5796" i="8"/>
  <c r="L5796" i="8" s="1"/>
  <c r="J5796" i="8"/>
  <c r="I5796" i="8"/>
  <c r="H5796" i="8"/>
  <c r="G5796" i="8"/>
  <c r="F5796" i="8"/>
  <c r="E5796" i="8"/>
  <c r="K5795" i="8"/>
  <c r="L5795" i="8" s="1"/>
  <c r="J5795" i="8"/>
  <c r="I5795" i="8"/>
  <c r="H5795" i="8"/>
  <c r="G5795" i="8"/>
  <c r="F5795" i="8"/>
  <c r="E5795" i="8"/>
  <c r="K5794" i="8"/>
  <c r="L5794" i="8" s="1"/>
  <c r="J5794" i="8"/>
  <c r="I5794" i="8"/>
  <c r="G5794" i="8"/>
  <c r="F5794" i="8"/>
  <c r="E5794" i="8"/>
  <c r="H5794" i="8" s="1"/>
  <c r="K5793" i="8"/>
  <c r="L5793" i="8" s="1"/>
  <c r="J5793" i="8"/>
  <c r="I5793" i="8"/>
  <c r="H5793" i="8"/>
  <c r="G5793" i="8"/>
  <c r="F5793" i="8"/>
  <c r="E5793" i="8"/>
  <c r="K5792" i="8"/>
  <c r="L5792" i="8" s="1"/>
  <c r="J5792" i="8"/>
  <c r="I5792" i="8"/>
  <c r="H5792" i="8"/>
  <c r="G5792" i="8"/>
  <c r="F5792" i="8"/>
  <c r="E5792" i="8"/>
  <c r="K5791" i="8"/>
  <c r="L5791" i="8" s="1"/>
  <c r="J5791" i="8"/>
  <c r="I5791" i="8"/>
  <c r="G5791" i="8"/>
  <c r="F5791" i="8"/>
  <c r="E5791" i="8"/>
  <c r="H5791" i="8" s="1"/>
  <c r="K5790" i="8"/>
  <c r="L5790" i="8" s="1"/>
  <c r="J5790" i="8"/>
  <c r="I5790" i="8"/>
  <c r="H5790" i="8"/>
  <c r="G5790" i="8"/>
  <c r="F5790" i="8"/>
  <c r="E5790" i="8"/>
  <c r="K5789" i="8"/>
  <c r="L5789" i="8" s="1"/>
  <c r="J5789" i="8"/>
  <c r="I5789" i="8"/>
  <c r="H5789" i="8"/>
  <c r="G5789" i="8"/>
  <c r="F5789" i="8"/>
  <c r="E5789" i="8"/>
  <c r="K5788" i="8"/>
  <c r="L5788" i="8" s="1"/>
  <c r="J5788" i="8"/>
  <c r="I5788" i="8"/>
  <c r="G5788" i="8"/>
  <c r="F5788" i="8"/>
  <c r="E5788" i="8"/>
  <c r="H5788" i="8" s="1"/>
  <c r="K5787" i="8"/>
  <c r="L5787" i="8" s="1"/>
  <c r="J5787" i="8"/>
  <c r="I5787" i="8"/>
  <c r="H5787" i="8"/>
  <c r="G5787" i="8"/>
  <c r="F5787" i="8"/>
  <c r="E5787" i="8"/>
  <c r="K5786" i="8"/>
  <c r="L5786" i="8" s="1"/>
  <c r="J5786" i="8"/>
  <c r="I5786" i="8"/>
  <c r="H5786" i="8"/>
  <c r="G5786" i="8"/>
  <c r="F5786" i="8"/>
  <c r="E5786" i="8"/>
  <c r="K5785" i="8"/>
  <c r="L5785" i="8" s="1"/>
  <c r="J5785" i="8"/>
  <c r="I5785" i="8"/>
  <c r="G5785" i="8"/>
  <c r="F5785" i="8"/>
  <c r="E5785" i="8"/>
  <c r="H5785" i="8" s="1"/>
  <c r="K5784" i="8"/>
  <c r="L5784" i="8" s="1"/>
  <c r="J5784" i="8"/>
  <c r="I5784" i="8"/>
  <c r="H5784" i="8"/>
  <c r="G5784" i="8"/>
  <c r="F5784" i="8"/>
  <c r="E5784" i="8"/>
  <c r="K5783" i="8"/>
  <c r="L5783" i="8" s="1"/>
  <c r="J5783" i="8"/>
  <c r="I5783" i="8"/>
  <c r="H5783" i="8"/>
  <c r="G5783" i="8"/>
  <c r="F5783" i="8"/>
  <c r="E5783" i="8"/>
  <c r="K5782" i="8"/>
  <c r="L5782" i="8" s="1"/>
  <c r="J5782" i="8"/>
  <c r="I5782" i="8"/>
  <c r="G5782" i="8"/>
  <c r="F5782" i="8"/>
  <c r="E5782" i="8"/>
  <c r="H5782" i="8" s="1"/>
  <c r="K5781" i="8"/>
  <c r="L5781" i="8" s="1"/>
  <c r="J5781" i="8"/>
  <c r="I5781" i="8"/>
  <c r="H5781" i="8"/>
  <c r="G5781" i="8"/>
  <c r="F5781" i="8"/>
  <c r="E5781" i="8"/>
  <c r="K5780" i="8"/>
  <c r="L5780" i="8" s="1"/>
  <c r="J5780" i="8"/>
  <c r="I5780" i="8"/>
  <c r="H5780" i="8"/>
  <c r="G5780" i="8"/>
  <c r="F5780" i="8"/>
  <c r="E5780" i="8"/>
  <c r="K5779" i="8"/>
  <c r="L5779" i="8" s="1"/>
  <c r="J5779" i="8"/>
  <c r="I5779" i="8"/>
  <c r="G5779" i="8"/>
  <c r="F5779" i="8"/>
  <c r="E5779" i="8"/>
  <c r="H5779" i="8" s="1"/>
  <c r="K5778" i="8"/>
  <c r="L5778" i="8" s="1"/>
  <c r="J5778" i="8"/>
  <c r="I5778" i="8"/>
  <c r="H5778" i="8"/>
  <c r="G5778" i="8"/>
  <c r="F5778" i="8"/>
  <c r="E5778" i="8"/>
  <c r="K5777" i="8"/>
  <c r="L5777" i="8" s="1"/>
  <c r="J5777" i="8"/>
  <c r="I5777" i="8"/>
  <c r="H5777" i="8"/>
  <c r="G5777" i="8"/>
  <c r="F5777" i="8"/>
  <c r="E5777" i="8"/>
  <c r="K5776" i="8"/>
  <c r="L5776" i="8" s="1"/>
  <c r="J5776" i="8"/>
  <c r="I5776" i="8"/>
  <c r="G5776" i="8"/>
  <c r="F5776" i="8"/>
  <c r="E5776" i="8"/>
  <c r="H5776" i="8" s="1"/>
  <c r="K5775" i="8"/>
  <c r="L5775" i="8" s="1"/>
  <c r="J5775" i="8"/>
  <c r="I5775" i="8"/>
  <c r="H5775" i="8"/>
  <c r="G5775" i="8"/>
  <c r="F5775" i="8"/>
  <c r="E5775" i="8"/>
  <c r="K5774" i="8"/>
  <c r="L5774" i="8" s="1"/>
  <c r="J5774" i="8"/>
  <c r="I5774" i="8"/>
  <c r="H5774" i="8"/>
  <c r="G5774" i="8"/>
  <c r="F5774" i="8"/>
  <c r="E5774" i="8"/>
  <c r="K5773" i="8"/>
  <c r="L5773" i="8" s="1"/>
  <c r="J5773" i="8"/>
  <c r="I5773" i="8"/>
  <c r="G5773" i="8"/>
  <c r="F5773" i="8"/>
  <c r="E5773" i="8"/>
  <c r="H5773" i="8" s="1"/>
  <c r="K5772" i="8"/>
  <c r="L5772" i="8" s="1"/>
  <c r="J5772" i="8"/>
  <c r="I5772" i="8"/>
  <c r="H5772" i="8"/>
  <c r="G5772" i="8"/>
  <c r="F5772" i="8"/>
  <c r="E5772" i="8"/>
  <c r="K5771" i="8"/>
  <c r="L5771" i="8" s="1"/>
  <c r="J5771" i="8"/>
  <c r="I5771" i="8"/>
  <c r="H5771" i="8"/>
  <c r="G5771" i="8"/>
  <c r="F5771" i="8"/>
  <c r="E5771" i="8"/>
  <c r="K5770" i="8"/>
  <c r="L5770" i="8" s="1"/>
  <c r="J5770" i="8"/>
  <c r="I5770" i="8"/>
  <c r="G5770" i="8"/>
  <c r="F5770" i="8"/>
  <c r="E5770" i="8"/>
  <c r="H5770" i="8" s="1"/>
  <c r="K5769" i="8"/>
  <c r="L5769" i="8" s="1"/>
  <c r="J5769" i="8"/>
  <c r="I5769" i="8"/>
  <c r="H5769" i="8"/>
  <c r="G5769" i="8"/>
  <c r="F5769" i="8"/>
  <c r="E5769" i="8"/>
  <c r="K5768" i="8"/>
  <c r="L5768" i="8" s="1"/>
  <c r="J5768" i="8"/>
  <c r="I5768" i="8"/>
  <c r="H5768" i="8"/>
  <c r="G5768" i="8"/>
  <c r="F5768" i="8"/>
  <c r="E5768" i="8"/>
  <c r="K5767" i="8"/>
  <c r="L5767" i="8" s="1"/>
  <c r="J5767" i="8"/>
  <c r="I5767" i="8"/>
  <c r="G5767" i="8"/>
  <c r="F5767" i="8"/>
  <c r="E5767" i="8"/>
  <c r="H5767" i="8" s="1"/>
  <c r="K5766" i="8"/>
  <c r="L5766" i="8" s="1"/>
  <c r="J5766" i="8"/>
  <c r="I5766" i="8"/>
  <c r="H5766" i="8"/>
  <c r="G5766" i="8"/>
  <c r="F5766" i="8"/>
  <c r="E5766" i="8"/>
  <c r="K5765" i="8"/>
  <c r="L5765" i="8" s="1"/>
  <c r="J5765" i="8"/>
  <c r="I5765" i="8"/>
  <c r="H5765" i="8"/>
  <c r="G5765" i="8"/>
  <c r="F5765" i="8"/>
  <c r="E5765" i="8"/>
  <c r="K5764" i="8"/>
  <c r="L5764" i="8" s="1"/>
  <c r="J5764" i="8"/>
  <c r="I5764" i="8"/>
  <c r="G5764" i="8"/>
  <c r="F5764" i="8"/>
  <c r="E5764" i="8"/>
  <c r="H5764" i="8" s="1"/>
  <c r="K5763" i="8"/>
  <c r="L5763" i="8" s="1"/>
  <c r="J5763" i="8"/>
  <c r="I5763" i="8"/>
  <c r="H5763" i="8"/>
  <c r="G5763" i="8"/>
  <c r="F5763" i="8"/>
  <c r="E5763" i="8"/>
  <c r="J5762" i="8"/>
  <c r="H5762" i="8"/>
  <c r="G5762" i="8"/>
  <c r="I5762" i="8" s="1"/>
  <c r="F5762" i="8"/>
  <c r="E5762" i="8"/>
  <c r="K5761" i="8"/>
  <c r="L5761" i="8" s="1"/>
  <c r="J5761" i="8"/>
  <c r="I5761" i="8"/>
  <c r="G5761" i="8"/>
  <c r="F5761" i="8"/>
  <c r="E5761" i="8"/>
  <c r="H5761" i="8" s="1"/>
  <c r="K5760" i="8"/>
  <c r="L5760" i="8" s="1"/>
  <c r="J5760" i="8"/>
  <c r="I5760" i="8"/>
  <c r="H5760" i="8"/>
  <c r="G5760" i="8"/>
  <c r="F5760" i="8"/>
  <c r="E5760" i="8"/>
  <c r="K5759" i="8"/>
  <c r="L5759" i="8" s="1"/>
  <c r="J5759" i="8"/>
  <c r="I5759" i="8"/>
  <c r="H5759" i="8"/>
  <c r="G5759" i="8"/>
  <c r="F5759" i="8"/>
  <c r="E5759" i="8"/>
  <c r="K5758" i="8"/>
  <c r="L5758" i="8" s="1"/>
  <c r="J5758" i="8"/>
  <c r="I5758" i="8"/>
  <c r="G5758" i="8"/>
  <c r="F5758" i="8"/>
  <c r="E5758" i="8"/>
  <c r="H5758" i="8" s="1"/>
  <c r="K5757" i="8"/>
  <c r="L5757" i="8" s="1"/>
  <c r="J5757" i="8"/>
  <c r="I5757" i="8"/>
  <c r="H5757" i="8"/>
  <c r="G5757" i="8"/>
  <c r="F5757" i="8"/>
  <c r="E5757" i="8"/>
  <c r="K5756" i="8"/>
  <c r="L5756" i="8" s="1"/>
  <c r="J5756" i="8"/>
  <c r="I5756" i="8"/>
  <c r="H5756" i="8"/>
  <c r="G5756" i="8"/>
  <c r="F5756" i="8"/>
  <c r="E5756" i="8"/>
  <c r="K5755" i="8"/>
  <c r="L5755" i="8" s="1"/>
  <c r="J5755" i="8"/>
  <c r="I5755" i="8"/>
  <c r="G5755" i="8"/>
  <c r="F5755" i="8"/>
  <c r="E5755" i="8"/>
  <c r="H5755" i="8" s="1"/>
  <c r="K5754" i="8"/>
  <c r="L5754" i="8" s="1"/>
  <c r="J5754" i="8"/>
  <c r="I5754" i="8"/>
  <c r="H5754" i="8"/>
  <c r="G5754" i="8"/>
  <c r="F5754" i="8"/>
  <c r="E5754" i="8"/>
  <c r="K5753" i="8"/>
  <c r="L5753" i="8" s="1"/>
  <c r="J5753" i="8"/>
  <c r="I5753" i="8"/>
  <c r="H5753" i="8"/>
  <c r="G5753" i="8"/>
  <c r="F5753" i="8"/>
  <c r="E5753" i="8"/>
  <c r="K5752" i="8"/>
  <c r="L5752" i="8" s="1"/>
  <c r="J5752" i="8"/>
  <c r="I5752" i="8"/>
  <c r="G5752" i="8"/>
  <c r="F5752" i="8"/>
  <c r="E5752" i="8"/>
  <c r="H5752" i="8" s="1"/>
  <c r="K5751" i="8"/>
  <c r="L5751" i="8" s="1"/>
  <c r="J5751" i="8"/>
  <c r="I5751" i="8"/>
  <c r="H5751" i="8"/>
  <c r="G5751" i="8"/>
  <c r="F5751" i="8"/>
  <c r="E5751" i="8"/>
  <c r="J5750" i="8"/>
  <c r="H5750" i="8"/>
  <c r="G5750" i="8"/>
  <c r="I5750" i="8" s="1"/>
  <c r="F5750" i="8"/>
  <c r="E5750" i="8"/>
  <c r="K5749" i="8"/>
  <c r="L5749" i="8" s="1"/>
  <c r="J5749" i="8"/>
  <c r="I5749" i="8"/>
  <c r="G5749" i="8"/>
  <c r="F5749" i="8"/>
  <c r="E5749" i="8"/>
  <c r="H5749" i="8" s="1"/>
  <c r="K5748" i="8"/>
  <c r="L5748" i="8" s="1"/>
  <c r="J5748" i="8"/>
  <c r="I5748" i="8"/>
  <c r="H5748" i="8"/>
  <c r="G5748" i="8"/>
  <c r="F5748" i="8"/>
  <c r="E5748" i="8"/>
  <c r="K5747" i="8"/>
  <c r="L5747" i="8" s="1"/>
  <c r="J5747" i="8"/>
  <c r="I5747" i="8"/>
  <c r="H5747" i="8"/>
  <c r="G5747" i="8"/>
  <c r="F5747" i="8"/>
  <c r="E5747" i="8"/>
  <c r="K5746" i="8"/>
  <c r="L5746" i="8" s="1"/>
  <c r="J5746" i="8"/>
  <c r="I5746" i="8"/>
  <c r="G5746" i="8"/>
  <c r="F5746" i="8"/>
  <c r="E5746" i="8"/>
  <c r="H5746" i="8" s="1"/>
  <c r="K5745" i="8"/>
  <c r="L5745" i="8" s="1"/>
  <c r="J5745" i="8"/>
  <c r="I5745" i="8"/>
  <c r="H5745" i="8"/>
  <c r="G5745" i="8"/>
  <c r="F5745" i="8"/>
  <c r="E5745" i="8"/>
  <c r="K5744" i="8"/>
  <c r="L5744" i="8" s="1"/>
  <c r="J5744" i="8"/>
  <c r="I5744" i="8"/>
  <c r="H5744" i="8"/>
  <c r="G5744" i="8"/>
  <c r="F5744" i="8"/>
  <c r="E5744" i="8"/>
  <c r="K5743" i="8"/>
  <c r="L5743" i="8" s="1"/>
  <c r="J5743" i="8"/>
  <c r="I5743" i="8"/>
  <c r="G5743" i="8"/>
  <c r="F5743" i="8"/>
  <c r="E5743" i="8"/>
  <c r="H5743" i="8" s="1"/>
  <c r="K5742" i="8"/>
  <c r="L5742" i="8" s="1"/>
  <c r="J5742" i="8"/>
  <c r="I5742" i="8"/>
  <c r="H5742" i="8"/>
  <c r="G5742" i="8"/>
  <c r="F5742" i="8"/>
  <c r="E5742" i="8"/>
  <c r="K5741" i="8"/>
  <c r="L5741" i="8" s="1"/>
  <c r="J5741" i="8"/>
  <c r="I5741" i="8"/>
  <c r="H5741" i="8"/>
  <c r="G5741" i="8"/>
  <c r="F5741" i="8"/>
  <c r="E5741" i="8"/>
  <c r="K5740" i="8"/>
  <c r="L5740" i="8" s="1"/>
  <c r="J5740" i="8"/>
  <c r="I5740" i="8"/>
  <c r="G5740" i="8"/>
  <c r="F5740" i="8"/>
  <c r="E5740" i="8"/>
  <c r="H5740" i="8" s="1"/>
  <c r="K5739" i="8"/>
  <c r="L5739" i="8" s="1"/>
  <c r="J5739" i="8"/>
  <c r="I5739" i="8"/>
  <c r="H5739" i="8"/>
  <c r="G5739" i="8"/>
  <c r="F5739" i="8"/>
  <c r="E5739" i="8"/>
  <c r="J5738" i="8"/>
  <c r="H5738" i="8"/>
  <c r="G5738" i="8"/>
  <c r="I5738" i="8" s="1"/>
  <c r="F5738" i="8"/>
  <c r="E5738" i="8"/>
  <c r="K5737" i="8"/>
  <c r="L5737" i="8" s="1"/>
  <c r="J5737" i="8"/>
  <c r="I5737" i="8"/>
  <c r="G5737" i="8"/>
  <c r="F5737" i="8"/>
  <c r="E5737" i="8"/>
  <c r="H5737" i="8" s="1"/>
  <c r="K5736" i="8"/>
  <c r="L5736" i="8" s="1"/>
  <c r="J5736" i="8"/>
  <c r="I5736" i="8"/>
  <c r="H5736" i="8"/>
  <c r="G5736" i="8"/>
  <c r="F5736" i="8"/>
  <c r="E5736" i="8"/>
  <c r="J5735" i="8"/>
  <c r="H5735" i="8"/>
  <c r="G5735" i="8"/>
  <c r="I5735" i="8" s="1"/>
  <c r="F5735" i="8"/>
  <c r="E5735" i="8"/>
  <c r="K5734" i="8"/>
  <c r="L5734" i="8" s="1"/>
  <c r="J5734" i="8"/>
  <c r="I5734" i="8"/>
  <c r="G5734" i="8"/>
  <c r="F5734" i="8"/>
  <c r="E5734" i="8"/>
  <c r="H5734" i="8" s="1"/>
  <c r="K5733" i="8"/>
  <c r="L5733" i="8" s="1"/>
  <c r="J5733" i="8"/>
  <c r="G5733" i="8"/>
  <c r="I5733" i="8" s="1"/>
  <c r="F5733" i="8"/>
  <c r="E5733" i="8"/>
  <c r="H5733" i="8" s="1"/>
  <c r="K5732" i="8"/>
  <c r="L5732" i="8" s="1"/>
  <c r="J5732" i="8"/>
  <c r="I5732" i="8"/>
  <c r="H5732" i="8"/>
  <c r="G5732" i="8"/>
  <c r="F5732" i="8"/>
  <c r="E5732" i="8"/>
  <c r="K5731" i="8"/>
  <c r="L5731" i="8" s="1"/>
  <c r="J5731" i="8"/>
  <c r="I5731" i="8"/>
  <c r="G5731" i="8"/>
  <c r="F5731" i="8"/>
  <c r="E5731" i="8"/>
  <c r="H5731" i="8" s="1"/>
  <c r="L5730" i="8"/>
  <c r="K5730" i="8"/>
  <c r="J5730" i="8"/>
  <c r="I5730" i="8"/>
  <c r="H5730" i="8"/>
  <c r="G5730" i="8"/>
  <c r="F5730" i="8"/>
  <c r="E5730" i="8"/>
  <c r="K5729" i="8"/>
  <c r="L5729" i="8" s="1"/>
  <c r="J5729" i="8"/>
  <c r="I5729" i="8"/>
  <c r="H5729" i="8"/>
  <c r="G5729" i="8"/>
  <c r="F5729" i="8"/>
  <c r="E5729" i="8"/>
  <c r="K5728" i="8"/>
  <c r="L5728" i="8" s="1"/>
  <c r="J5728" i="8"/>
  <c r="I5728" i="8"/>
  <c r="G5728" i="8"/>
  <c r="F5728" i="8"/>
  <c r="E5728" i="8"/>
  <c r="H5728" i="8" s="1"/>
  <c r="K5727" i="8"/>
  <c r="L5727" i="8" s="1"/>
  <c r="J5727" i="8"/>
  <c r="I5727" i="8"/>
  <c r="G5727" i="8"/>
  <c r="F5727" i="8"/>
  <c r="E5727" i="8"/>
  <c r="H5727" i="8" s="1"/>
  <c r="K5726" i="8"/>
  <c r="L5726" i="8" s="1"/>
  <c r="J5726" i="8"/>
  <c r="I5726" i="8"/>
  <c r="H5726" i="8"/>
  <c r="G5726" i="8"/>
  <c r="F5726" i="8"/>
  <c r="E5726" i="8"/>
  <c r="K5725" i="8"/>
  <c r="L5725" i="8" s="1"/>
  <c r="J5725" i="8"/>
  <c r="I5725" i="8"/>
  <c r="G5725" i="8"/>
  <c r="F5725" i="8"/>
  <c r="E5725" i="8"/>
  <c r="H5725" i="8" s="1"/>
  <c r="K5724" i="8"/>
  <c r="L5724" i="8" s="1"/>
  <c r="J5724" i="8"/>
  <c r="I5724" i="8"/>
  <c r="G5724" i="8"/>
  <c r="F5724" i="8"/>
  <c r="E5724" i="8"/>
  <c r="H5724" i="8" s="1"/>
  <c r="K5723" i="8"/>
  <c r="L5723" i="8" s="1"/>
  <c r="J5723" i="8"/>
  <c r="I5723" i="8"/>
  <c r="H5723" i="8"/>
  <c r="G5723" i="8"/>
  <c r="F5723" i="8"/>
  <c r="E5723" i="8"/>
  <c r="K5722" i="8"/>
  <c r="L5722" i="8" s="1"/>
  <c r="J5722" i="8"/>
  <c r="I5722" i="8"/>
  <c r="G5722" i="8"/>
  <c r="F5722" i="8"/>
  <c r="E5722" i="8"/>
  <c r="H5722" i="8" s="1"/>
  <c r="K5721" i="8"/>
  <c r="L5721" i="8" s="1"/>
  <c r="J5721" i="8"/>
  <c r="H5721" i="8"/>
  <c r="G5721" i="8"/>
  <c r="I5721" i="8" s="1"/>
  <c r="F5721" i="8"/>
  <c r="E5721" i="8"/>
  <c r="L5720" i="8"/>
  <c r="K5720" i="8"/>
  <c r="J5720" i="8"/>
  <c r="I5720" i="8"/>
  <c r="H5720" i="8"/>
  <c r="G5720" i="8"/>
  <c r="F5720" i="8"/>
  <c r="E5720" i="8"/>
  <c r="L5719" i="8"/>
  <c r="K5719" i="8"/>
  <c r="J5719" i="8"/>
  <c r="I5719" i="8"/>
  <c r="G5719" i="8"/>
  <c r="F5719" i="8"/>
  <c r="E5719" i="8"/>
  <c r="H5719" i="8" s="1"/>
  <c r="L5718" i="8"/>
  <c r="K5718" i="8"/>
  <c r="J5718" i="8"/>
  <c r="I5718" i="8"/>
  <c r="H5718" i="8"/>
  <c r="G5718" i="8"/>
  <c r="F5718" i="8"/>
  <c r="E5718" i="8"/>
  <c r="L5717" i="8"/>
  <c r="K5717" i="8"/>
  <c r="J5717" i="8"/>
  <c r="I5717" i="8"/>
  <c r="H5717" i="8"/>
  <c r="G5717" i="8"/>
  <c r="F5717" i="8"/>
  <c r="E5717" i="8"/>
  <c r="L5716" i="8"/>
  <c r="K5716" i="8"/>
  <c r="J5716" i="8"/>
  <c r="I5716" i="8"/>
  <c r="G5716" i="8"/>
  <c r="F5716" i="8"/>
  <c r="E5716" i="8"/>
  <c r="H5716" i="8" s="1"/>
  <c r="L5715" i="8"/>
  <c r="K5715" i="8"/>
  <c r="J5715" i="8"/>
  <c r="I5715" i="8"/>
  <c r="H5715" i="8"/>
  <c r="G5715" i="8"/>
  <c r="F5715" i="8"/>
  <c r="E5715" i="8"/>
  <c r="L5714" i="8"/>
  <c r="K5714" i="8"/>
  <c r="J5714" i="8"/>
  <c r="I5714" i="8"/>
  <c r="H5714" i="8"/>
  <c r="G5714" i="8"/>
  <c r="F5714" i="8"/>
  <c r="E5714" i="8"/>
  <c r="K5713" i="8"/>
  <c r="L5713" i="8" s="1"/>
  <c r="J5713" i="8"/>
  <c r="I5713" i="8"/>
  <c r="G5713" i="8"/>
  <c r="F5713" i="8"/>
  <c r="E5713" i="8"/>
  <c r="H5713" i="8" s="1"/>
  <c r="L5712" i="8"/>
  <c r="K5712" i="8"/>
  <c r="J5712" i="8"/>
  <c r="I5712" i="8"/>
  <c r="H5712" i="8"/>
  <c r="G5712" i="8"/>
  <c r="F5712" i="8"/>
  <c r="E5712" i="8"/>
  <c r="L5711" i="8"/>
  <c r="K5711" i="8"/>
  <c r="J5711" i="8"/>
  <c r="I5711" i="8"/>
  <c r="H5711" i="8"/>
  <c r="G5711" i="8"/>
  <c r="F5711" i="8"/>
  <c r="E5711" i="8"/>
  <c r="K5710" i="8"/>
  <c r="L5710" i="8" s="1"/>
  <c r="J5710" i="8"/>
  <c r="I5710" i="8"/>
  <c r="G5710" i="8"/>
  <c r="F5710" i="8"/>
  <c r="E5710" i="8"/>
  <c r="H5710" i="8" s="1"/>
  <c r="K5709" i="8"/>
  <c r="L5709" i="8" s="1"/>
  <c r="J5709" i="8"/>
  <c r="I5709" i="8"/>
  <c r="H5709" i="8"/>
  <c r="G5709" i="8"/>
  <c r="F5709" i="8"/>
  <c r="E5709" i="8"/>
  <c r="L5708" i="8"/>
  <c r="K5708" i="8"/>
  <c r="J5708" i="8"/>
  <c r="I5708" i="8"/>
  <c r="H5708" i="8"/>
  <c r="G5708" i="8"/>
  <c r="F5708" i="8"/>
  <c r="E5708" i="8"/>
  <c r="K5707" i="8"/>
  <c r="L5707" i="8" s="1"/>
  <c r="J5707" i="8"/>
  <c r="I5707" i="8"/>
  <c r="G5707" i="8"/>
  <c r="F5707" i="8"/>
  <c r="E5707" i="8"/>
  <c r="H5707" i="8" s="1"/>
  <c r="K5706" i="8"/>
  <c r="L5706" i="8" s="1"/>
  <c r="J5706" i="8"/>
  <c r="I5706" i="8"/>
  <c r="H5706" i="8"/>
  <c r="G5706" i="8"/>
  <c r="F5706" i="8"/>
  <c r="E5706" i="8"/>
  <c r="L5705" i="8"/>
  <c r="K5705" i="8"/>
  <c r="J5705" i="8"/>
  <c r="I5705" i="8"/>
  <c r="H5705" i="8"/>
  <c r="G5705" i="8"/>
  <c r="F5705" i="8"/>
  <c r="E5705" i="8"/>
  <c r="K5704" i="8"/>
  <c r="L5704" i="8" s="1"/>
  <c r="J5704" i="8"/>
  <c r="I5704" i="8"/>
  <c r="G5704" i="8"/>
  <c r="F5704" i="8"/>
  <c r="E5704" i="8"/>
  <c r="H5704" i="8" s="1"/>
  <c r="K5703" i="8"/>
  <c r="L5703" i="8" s="1"/>
  <c r="J5703" i="8"/>
  <c r="I5703" i="8"/>
  <c r="H5703" i="8"/>
  <c r="G5703" i="8"/>
  <c r="F5703" i="8"/>
  <c r="E5703" i="8"/>
  <c r="L5702" i="8"/>
  <c r="K5702" i="8"/>
  <c r="J5702" i="8"/>
  <c r="I5702" i="8"/>
  <c r="H5702" i="8"/>
  <c r="G5702" i="8"/>
  <c r="F5702" i="8"/>
  <c r="E5702" i="8"/>
  <c r="K5701" i="8"/>
  <c r="L5701" i="8" s="1"/>
  <c r="J5701" i="8"/>
  <c r="I5701" i="8"/>
  <c r="G5701" i="8"/>
  <c r="F5701" i="8"/>
  <c r="E5701" i="8"/>
  <c r="H5701" i="8" s="1"/>
  <c r="K5700" i="8"/>
  <c r="L5700" i="8" s="1"/>
  <c r="J5700" i="8"/>
  <c r="I5700" i="8"/>
  <c r="G5700" i="8"/>
  <c r="F5700" i="8"/>
  <c r="E5700" i="8"/>
  <c r="H5700" i="8" s="1"/>
  <c r="J5699" i="8"/>
  <c r="I5699" i="8"/>
  <c r="H5699" i="8"/>
  <c r="G5699" i="8"/>
  <c r="K5699" i="8" s="1"/>
  <c r="L5699" i="8" s="1"/>
  <c r="F5699" i="8"/>
  <c r="E5699" i="8"/>
  <c r="K5698" i="8"/>
  <c r="L5698" i="8" s="1"/>
  <c r="J5698" i="8"/>
  <c r="I5698" i="8"/>
  <c r="G5698" i="8"/>
  <c r="F5698" i="8"/>
  <c r="E5698" i="8"/>
  <c r="H5698" i="8" s="1"/>
  <c r="K5697" i="8"/>
  <c r="L5697" i="8" s="1"/>
  <c r="J5697" i="8"/>
  <c r="I5697" i="8"/>
  <c r="G5697" i="8"/>
  <c r="F5697" i="8"/>
  <c r="E5697" i="8"/>
  <c r="H5697" i="8" s="1"/>
  <c r="K5696" i="8"/>
  <c r="L5696" i="8" s="1"/>
  <c r="J5696" i="8"/>
  <c r="I5696" i="8"/>
  <c r="H5696" i="8"/>
  <c r="G5696" i="8"/>
  <c r="F5696" i="8"/>
  <c r="E5696" i="8"/>
  <c r="K5695" i="8"/>
  <c r="L5695" i="8" s="1"/>
  <c r="J5695" i="8"/>
  <c r="I5695" i="8"/>
  <c r="G5695" i="8"/>
  <c r="F5695" i="8"/>
  <c r="E5695" i="8"/>
  <c r="H5695" i="8" s="1"/>
  <c r="K5694" i="8"/>
  <c r="L5694" i="8" s="1"/>
  <c r="J5694" i="8"/>
  <c r="I5694" i="8"/>
  <c r="G5694" i="8"/>
  <c r="F5694" i="8"/>
  <c r="E5694" i="8"/>
  <c r="H5694" i="8" s="1"/>
  <c r="K5693" i="8"/>
  <c r="L5693" i="8" s="1"/>
  <c r="J5693" i="8"/>
  <c r="I5693" i="8"/>
  <c r="H5693" i="8"/>
  <c r="G5693" i="8"/>
  <c r="F5693" i="8"/>
  <c r="E5693" i="8"/>
  <c r="K5692" i="8"/>
  <c r="L5692" i="8" s="1"/>
  <c r="J5692" i="8"/>
  <c r="I5692" i="8"/>
  <c r="G5692" i="8"/>
  <c r="F5692" i="8"/>
  <c r="E5692" i="8"/>
  <c r="H5692" i="8" s="1"/>
  <c r="K5691" i="8"/>
  <c r="L5691" i="8" s="1"/>
  <c r="J5691" i="8"/>
  <c r="I5691" i="8"/>
  <c r="G5691" i="8"/>
  <c r="F5691" i="8"/>
  <c r="E5691" i="8"/>
  <c r="H5691" i="8" s="1"/>
  <c r="K5690" i="8"/>
  <c r="L5690" i="8" s="1"/>
  <c r="J5690" i="8"/>
  <c r="I5690" i="8"/>
  <c r="H5690" i="8"/>
  <c r="G5690" i="8"/>
  <c r="F5690" i="8"/>
  <c r="E5690" i="8"/>
  <c r="K5689" i="8"/>
  <c r="L5689" i="8" s="1"/>
  <c r="J5689" i="8"/>
  <c r="I5689" i="8"/>
  <c r="G5689" i="8"/>
  <c r="F5689" i="8"/>
  <c r="E5689" i="8"/>
  <c r="H5689" i="8" s="1"/>
  <c r="K5688" i="8"/>
  <c r="L5688" i="8" s="1"/>
  <c r="J5688" i="8"/>
  <c r="I5688" i="8"/>
  <c r="G5688" i="8"/>
  <c r="F5688" i="8"/>
  <c r="E5688" i="8"/>
  <c r="H5688" i="8" s="1"/>
  <c r="K5687" i="8"/>
  <c r="L5687" i="8" s="1"/>
  <c r="J5687" i="8"/>
  <c r="I5687" i="8"/>
  <c r="H5687" i="8"/>
  <c r="G5687" i="8"/>
  <c r="F5687" i="8"/>
  <c r="E5687" i="8"/>
  <c r="K5686" i="8"/>
  <c r="L5686" i="8" s="1"/>
  <c r="J5686" i="8"/>
  <c r="I5686" i="8"/>
  <c r="G5686" i="8"/>
  <c r="F5686" i="8"/>
  <c r="E5686" i="8"/>
  <c r="H5686" i="8" s="1"/>
  <c r="K5685" i="8"/>
  <c r="L5685" i="8" s="1"/>
  <c r="J5685" i="8"/>
  <c r="I5685" i="8"/>
  <c r="G5685" i="8"/>
  <c r="F5685" i="8"/>
  <c r="E5685" i="8"/>
  <c r="H5685" i="8" s="1"/>
  <c r="K5684" i="8"/>
  <c r="L5684" i="8" s="1"/>
  <c r="J5684" i="8"/>
  <c r="I5684" i="8"/>
  <c r="H5684" i="8"/>
  <c r="G5684" i="8"/>
  <c r="F5684" i="8"/>
  <c r="E5684" i="8"/>
  <c r="K5683" i="8"/>
  <c r="L5683" i="8" s="1"/>
  <c r="J5683" i="8"/>
  <c r="I5683" i="8"/>
  <c r="G5683" i="8"/>
  <c r="F5683" i="8"/>
  <c r="E5683" i="8"/>
  <c r="H5683" i="8" s="1"/>
  <c r="K5682" i="8"/>
  <c r="L5682" i="8" s="1"/>
  <c r="J5682" i="8"/>
  <c r="I5682" i="8"/>
  <c r="G5682" i="8"/>
  <c r="F5682" i="8"/>
  <c r="E5682" i="8"/>
  <c r="H5682" i="8" s="1"/>
  <c r="K5681" i="8"/>
  <c r="L5681" i="8" s="1"/>
  <c r="J5681" i="8"/>
  <c r="I5681" i="8"/>
  <c r="H5681" i="8"/>
  <c r="G5681" i="8"/>
  <c r="F5681" i="8"/>
  <c r="E5681" i="8"/>
  <c r="K5680" i="8"/>
  <c r="L5680" i="8" s="1"/>
  <c r="J5680" i="8"/>
  <c r="I5680" i="8"/>
  <c r="G5680" i="8"/>
  <c r="F5680" i="8"/>
  <c r="E5680" i="8"/>
  <c r="H5680" i="8" s="1"/>
  <c r="K5679" i="8"/>
  <c r="L5679" i="8" s="1"/>
  <c r="J5679" i="8"/>
  <c r="I5679" i="8"/>
  <c r="G5679" i="8"/>
  <c r="F5679" i="8"/>
  <c r="E5679" i="8"/>
  <c r="H5679" i="8" s="1"/>
  <c r="K5678" i="8"/>
  <c r="L5678" i="8" s="1"/>
  <c r="J5678" i="8"/>
  <c r="I5678" i="8"/>
  <c r="H5678" i="8"/>
  <c r="G5678" i="8"/>
  <c r="F5678" i="8"/>
  <c r="E5678" i="8"/>
  <c r="K5677" i="8"/>
  <c r="L5677" i="8" s="1"/>
  <c r="J5677" i="8"/>
  <c r="I5677" i="8"/>
  <c r="G5677" i="8"/>
  <c r="F5677" i="8"/>
  <c r="E5677" i="8"/>
  <c r="H5677" i="8" s="1"/>
  <c r="K5676" i="8"/>
  <c r="L5676" i="8" s="1"/>
  <c r="J5676" i="8"/>
  <c r="G5676" i="8"/>
  <c r="I5676" i="8" s="1"/>
  <c r="F5676" i="8"/>
  <c r="E5676" i="8"/>
  <c r="H5676" i="8" s="1"/>
  <c r="K5675" i="8"/>
  <c r="L5675" i="8" s="1"/>
  <c r="J5675" i="8"/>
  <c r="I5675" i="8"/>
  <c r="H5675" i="8"/>
  <c r="G5675" i="8"/>
  <c r="F5675" i="8"/>
  <c r="E5675" i="8"/>
  <c r="J5674" i="8"/>
  <c r="I5674" i="8"/>
  <c r="G5674" i="8"/>
  <c r="K5674" i="8" s="1"/>
  <c r="L5674" i="8" s="1"/>
  <c r="F5674" i="8"/>
  <c r="E5674" i="8"/>
  <c r="H5674" i="8" s="1"/>
  <c r="L5673" i="8"/>
  <c r="K5673" i="8"/>
  <c r="J5673" i="8"/>
  <c r="I5673" i="8"/>
  <c r="G5673" i="8"/>
  <c r="F5673" i="8"/>
  <c r="E5673" i="8"/>
  <c r="H5673" i="8" s="1"/>
  <c r="K5672" i="8"/>
  <c r="L5672" i="8" s="1"/>
  <c r="J5672" i="8"/>
  <c r="I5672" i="8"/>
  <c r="H5672" i="8"/>
  <c r="G5672" i="8"/>
  <c r="F5672" i="8"/>
  <c r="E5672" i="8"/>
  <c r="L5671" i="8"/>
  <c r="K5671" i="8"/>
  <c r="J5671" i="8"/>
  <c r="I5671" i="8"/>
  <c r="G5671" i="8"/>
  <c r="F5671" i="8"/>
  <c r="E5671" i="8"/>
  <c r="H5671" i="8" s="1"/>
  <c r="L5670" i="8"/>
  <c r="K5670" i="8"/>
  <c r="J5670" i="8"/>
  <c r="I5670" i="8"/>
  <c r="G5670" i="8"/>
  <c r="F5670" i="8"/>
  <c r="E5670" i="8"/>
  <c r="H5670" i="8" s="1"/>
  <c r="K5669" i="8"/>
  <c r="L5669" i="8" s="1"/>
  <c r="J5669" i="8"/>
  <c r="I5669" i="8"/>
  <c r="H5669" i="8"/>
  <c r="G5669" i="8"/>
  <c r="F5669" i="8"/>
  <c r="E5669" i="8"/>
  <c r="L5668" i="8"/>
  <c r="K5668" i="8"/>
  <c r="J5668" i="8"/>
  <c r="I5668" i="8"/>
  <c r="G5668" i="8"/>
  <c r="F5668" i="8"/>
  <c r="E5668" i="8"/>
  <c r="H5668" i="8" s="1"/>
  <c r="L5667" i="8"/>
  <c r="K5667" i="8"/>
  <c r="J5667" i="8"/>
  <c r="I5667" i="8"/>
  <c r="G5667" i="8"/>
  <c r="F5667" i="8"/>
  <c r="E5667" i="8"/>
  <c r="H5667" i="8" s="1"/>
  <c r="K5666" i="8"/>
  <c r="L5666" i="8" s="1"/>
  <c r="J5666" i="8"/>
  <c r="I5666" i="8"/>
  <c r="H5666" i="8"/>
  <c r="G5666" i="8"/>
  <c r="F5666" i="8"/>
  <c r="E5666" i="8"/>
  <c r="L5665" i="8"/>
  <c r="K5665" i="8"/>
  <c r="J5665" i="8"/>
  <c r="I5665" i="8"/>
  <c r="G5665" i="8"/>
  <c r="F5665" i="8"/>
  <c r="E5665" i="8"/>
  <c r="H5665" i="8" s="1"/>
  <c r="L5664" i="8"/>
  <c r="K5664" i="8"/>
  <c r="J5664" i="8"/>
  <c r="I5664" i="8"/>
  <c r="G5664" i="8"/>
  <c r="F5664" i="8"/>
  <c r="E5664" i="8"/>
  <c r="H5664" i="8" s="1"/>
  <c r="K5663" i="8"/>
  <c r="L5663" i="8" s="1"/>
  <c r="J5663" i="8"/>
  <c r="I5663" i="8"/>
  <c r="H5663" i="8"/>
  <c r="G5663" i="8"/>
  <c r="F5663" i="8"/>
  <c r="E5663" i="8"/>
  <c r="J5662" i="8"/>
  <c r="I5662" i="8"/>
  <c r="G5662" i="8"/>
  <c r="K5662" i="8" s="1"/>
  <c r="L5662" i="8" s="1"/>
  <c r="F5662" i="8"/>
  <c r="E5662" i="8"/>
  <c r="H5662" i="8" s="1"/>
  <c r="L5661" i="8"/>
  <c r="K5661" i="8"/>
  <c r="J5661" i="8"/>
  <c r="H5661" i="8"/>
  <c r="G5661" i="8"/>
  <c r="I5661" i="8" s="1"/>
  <c r="F5661" i="8"/>
  <c r="E5661" i="8"/>
  <c r="L5660" i="8"/>
  <c r="K5660" i="8"/>
  <c r="J5660" i="8"/>
  <c r="I5660" i="8"/>
  <c r="H5660" i="8"/>
  <c r="G5660" i="8"/>
  <c r="F5660" i="8"/>
  <c r="E5660" i="8"/>
  <c r="L5659" i="8"/>
  <c r="K5659" i="8"/>
  <c r="J5659" i="8"/>
  <c r="I5659" i="8"/>
  <c r="H5659" i="8"/>
  <c r="G5659" i="8"/>
  <c r="F5659" i="8"/>
  <c r="E5659" i="8"/>
  <c r="L5658" i="8"/>
  <c r="K5658" i="8"/>
  <c r="J5658" i="8"/>
  <c r="I5658" i="8"/>
  <c r="H5658" i="8"/>
  <c r="G5658" i="8"/>
  <c r="F5658" i="8"/>
  <c r="E5658" i="8"/>
  <c r="L5657" i="8"/>
  <c r="K5657" i="8"/>
  <c r="J5657" i="8"/>
  <c r="I5657" i="8"/>
  <c r="H5657" i="8"/>
  <c r="G5657" i="8"/>
  <c r="F5657" i="8"/>
  <c r="E5657" i="8"/>
  <c r="L5656" i="8"/>
  <c r="K5656" i="8"/>
  <c r="J5656" i="8"/>
  <c r="I5656" i="8"/>
  <c r="H5656" i="8"/>
  <c r="G5656" i="8"/>
  <c r="F5656" i="8"/>
  <c r="E5656" i="8"/>
  <c r="L5655" i="8"/>
  <c r="K5655" i="8"/>
  <c r="J5655" i="8"/>
  <c r="I5655" i="8"/>
  <c r="H5655" i="8"/>
  <c r="G5655" i="8"/>
  <c r="F5655" i="8"/>
  <c r="E5655" i="8"/>
  <c r="L5654" i="8"/>
  <c r="K5654" i="8"/>
  <c r="J5654" i="8"/>
  <c r="I5654" i="8"/>
  <c r="H5654" i="8"/>
  <c r="G5654" i="8"/>
  <c r="F5654" i="8"/>
  <c r="E5654" i="8"/>
  <c r="L5653" i="8"/>
  <c r="K5653" i="8"/>
  <c r="J5653" i="8"/>
  <c r="I5653" i="8"/>
  <c r="H5653" i="8"/>
  <c r="G5653" i="8"/>
  <c r="F5653" i="8"/>
  <c r="E5653" i="8"/>
  <c r="L5652" i="8"/>
  <c r="K5652" i="8"/>
  <c r="J5652" i="8"/>
  <c r="I5652" i="8"/>
  <c r="H5652" i="8"/>
  <c r="G5652" i="8"/>
  <c r="F5652" i="8"/>
  <c r="E5652" i="8"/>
  <c r="J5651" i="8"/>
  <c r="H5651" i="8"/>
  <c r="G5651" i="8"/>
  <c r="K5651" i="8" s="1"/>
  <c r="L5651" i="8" s="1"/>
  <c r="F5651" i="8"/>
  <c r="E5651" i="8"/>
  <c r="L5650" i="8"/>
  <c r="K5650" i="8"/>
  <c r="J5650" i="8"/>
  <c r="I5650" i="8"/>
  <c r="H5650" i="8"/>
  <c r="G5650" i="8"/>
  <c r="F5650" i="8"/>
  <c r="E5650" i="8"/>
  <c r="L5649" i="8"/>
  <c r="K5649" i="8"/>
  <c r="J5649" i="8"/>
  <c r="I5649" i="8"/>
  <c r="H5649" i="8"/>
  <c r="G5649" i="8"/>
  <c r="F5649" i="8"/>
  <c r="E5649" i="8"/>
  <c r="L5648" i="8"/>
  <c r="K5648" i="8"/>
  <c r="J5648" i="8"/>
  <c r="I5648" i="8"/>
  <c r="H5648" i="8"/>
  <c r="G5648" i="8"/>
  <c r="F5648" i="8"/>
  <c r="E5648" i="8"/>
  <c r="L5647" i="8"/>
  <c r="K5647" i="8"/>
  <c r="J5647" i="8"/>
  <c r="I5647" i="8"/>
  <c r="H5647" i="8"/>
  <c r="G5647" i="8"/>
  <c r="F5647" i="8"/>
  <c r="E5647" i="8"/>
  <c r="L5646" i="8"/>
  <c r="K5646" i="8"/>
  <c r="J5646" i="8"/>
  <c r="I5646" i="8"/>
  <c r="H5646" i="8"/>
  <c r="G5646" i="8"/>
  <c r="F5646" i="8"/>
  <c r="E5646" i="8"/>
  <c r="L5645" i="8"/>
  <c r="K5645" i="8"/>
  <c r="J5645" i="8"/>
  <c r="I5645" i="8"/>
  <c r="H5645" i="8"/>
  <c r="G5645" i="8"/>
  <c r="F5645" i="8"/>
  <c r="E5645" i="8"/>
  <c r="L5644" i="8"/>
  <c r="K5644" i="8"/>
  <c r="J5644" i="8"/>
  <c r="I5644" i="8"/>
  <c r="H5644" i="8"/>
  <c r="G5644" i="8"/>
  <c r="F5644" i="8"/>
  <c r="E5644" i="8"/>
  <c r="L5643" i="8"/>
  <c r="K5643" i="8"/>
  <c r="J5643" i="8"/>
  <c r="I5643" i="8"/>
  <c r="H5643" i="8"/>
  <c r="G5643" i="8"/>
  <c r="F5643" i="8"/>
  <c r="E5643" i="8"/>
  <c r="L5642" i="8"/>
  <c r="K5642" i="8"/>
  <c r="J5642" i="8"/>
  <c r="I5642" i="8"/>
  <c r="H5642" i="8"/>
  <c r="G5642" i="8"/>
  <c r="F5642" i="8"/>
  <c r="E5642" i="8"/>
  <c r="L5641" i="8"/>
  <c r="K5641" i="8"/>
  <c r="J5641" i="8"/>
  <c r="I5641" i="8"/>
  <c r="H5641" i="8"/>
  <c r="G5641" i="8"/>
  <c r="F5641" i="8"/>
  <c r="E5641" i="8"/>
  <c r="L5640" i="8"/>
  <c r="K5640" i="8"/>
  <c r="J5640" i="8"/>
  <c r="I5640" i="8"/>
  <c r="H5640" i="8"/>
  <c r="G5640" i="8"/>
  <c r="F5640" i="8"/>
  <c r="E5640" i="8"/>
  <c r="L5639" i="8"/>
  <c r="K5639" i="8"/>
  <c r="J5639" i="8"/>
  <c r="I5639" i="8"/>
  <c r="H5639" i="8"/>
  <c r="G5639" i="8"/>
  <c r="F5639" i="8"/>
  <c r="E5639" i="8"/>
  <c r="L5638" i="8"/>
  <c r="K5638" i="8"/>
  <c r="J5638" i="8"/>
  <c r="I5638" i="8"/>
  <c r="H5638" i="8"/>
  <c r="G5638" i="8"/>
  <c r="F5638" i="8"/>
  <c r="E5638" i="8"/>
  <c r="L5637" i="8"/>
  <c r="K5637" i="8"/>
  <c r="J5637" i="8"/>
  <c r="I5637" i="8"/>
  <c r="H5637" i="8"/>
  <c r="G5637" i="8"/>
  <c r="F5637" i="8"/>
  <c r="E5637" i="8"/>
  <c r="L5636" i="8"/>
  <c r="K5636" i="8"/>
  <c r="J5636" i="8"/>
  <c r="I5636" i="8"/>
  <c r="H5636" i="8"/>
  <c r="G5636" i="8"/>
  <c r="F5636" i="8"/>
  <c r="E5636" i="8"/>
  <c r="L5635" i="8"/>
  <c r="K5635" i="8"/>
  <c r="J5635" i="8"/>
  <c r="I5635" i="8"/>
  <c r="H5635" i="8"/>
  <c r="G5635" i="8"/>
  <c r="F5635" i="8"/>
  <c r="E5635" i="8"/>
  <c r="J5634" i="8"/>
  <c r="H5634" i="8"/>
  <c r="G5634" i="8"/>
  <c r="I5634" i="8" s="1"/>
  <c r="F5634" i="8"/>
  <c r="E5634" i="8"/>
  <c r="K5633" i="8"/>
  <c r="L5633" i="8" s="1"/>
  <c r="J5633" i="8"/>
  <c r="I5633" i="8"/>
  <c r="H5633" i="8"/>
  <c r="G5633" i="8"/>
  <c r="F5633" i="8"/>
  <c r="E5633" i="8"/>
  <c r="J5632" i="8"/>
  <c r="H5632" i="8"/>
  <c r="G5632" i="8"/>
  <c r="I5632" i="8" s="1"/>
  <c r="F5632" i="8"/>
  <c r="E5632" i="8"/>
  <c r="K5631" i="8"/>
  <c r="L5631" i="8" s="1"/>
  <c r="J5631" i="8"/>
  <c r="I5631" i="8"/>
  <c r="H5631" i="8"/>
  <c r="G5631" i="8"/>
  <c r="F5631" i="8"/>
  <c r="E5631" i="8"/>
  <c r="K5630" i="8"/>
  <c r="L5630" i="8" s="1"/>
  <c r="J5630" i="8"/>
  <c r="I5630" i="8"/>
  <c r="H5630" i="8"/>
  <c r="G5630" i="8"/>
  <c r="F5630" i="8"/>
  <c r="E5630" i="8"/>
  <c r="K5629" i="8"/>
  <c r="L5629" i="8" s="1"/>
  <c r="J5629" i="8"/>
  <c r="I5629" i="8"/>
  <c r="H5629" i="8"/>
  <c r="G5629" i="8"/>
  <c r="F5629" i="8"/>
  <c r="E5629" i="8"/>
  <c r="K5628" i="8"/>
  <c r="L5628" i="8" s="1"/>
  <c r="J5628" i="8"/>
  <c r="I5628" i="8"/>
  <c r="H5628" i="8"/>
  <c r="G5628" i="8"/>
  <c r="F5628" i="8"/>
  <c r="E5628" i="8"/>
  <c r="K5627" i="8"/>
  <c r="L5627" i="8" s="1"/>
  <c r="J5627" i="8"/>
  <c r="I5627" i="8"/>
  <c r="H5627" i="8"/>
  <c r="G5627" i="8"/>
  <c r="F5627" i="8"/>
  <c r="E5627" i="8"/>
  <c r="K5626" i="8"/>
  <c r="L5626" i="8" s="1"/>
  <c r="J5626" i="8"/>
  <c r="I5626" i="8"/>
  <c r="H5626" i="8"/>
  <c r="G5626" i="8"/>
  <c r="F5626" i="8"/>
  <c r="E5626" i="8"/>
  <c r="K5625" i="8"/>
  <c r="L5625" i="8" s="1"/>
  <c r="J5625" i="8"/>
  <c r="I5625" i="8"/>
  <c r="H5625" i="8"/>
  <c r="G5625" i="8"/>
  <c r="F5625" i="8"/>
  <c r="E5625" i="8"/>
  <c r="K5624" i="8"/>
  <c r="L5624" i="8" s="1"/>
  <c r="J5624" i="8"/>
  <c r="I5624" i="8"/>
  <c r="H5624" i="8"/>
  <c r="G5624" i="8"/>
  <c r="F5624" i="8"/>
  <c r="E5624" i="8"/>
  <c r="K5623" i="8"/>
  <c r="L5623" i="8" s="1"/>
  <c r="J5623" i="8"/>
  <c r="I5623" i="8"/>
  <c r="H5623" i="8"/>
  <c r="G5623" i="8"/>
  <c r="F5623" i="8"/>
  <c r="E5623" i="8"/>
  <c r="K5622" i="8"/>
  <c r="L5622" i="8" s="1"/>
  <c r="J5622" i="8"/>
  <c r="I5622" i="8"/>
  <c r="H5622" i="8"/>
  <c r="G5622" i="8"/>
  <c r="F5622" i="8"/>
  <c r="E5622" i="8"/>
  <c r="K5621" i="8"/>
  <c r="L5621" i="8" s="1"/>
  <c r="J5621" i="8"/>
  <c r="I5621" i="8"/>
  <c r="H5621" i="8"/>
  <c r="G5621" i="8"/>
  <c r="F5621" i="8"/>
  <c r="E5621" i="8"/>
  <c r="K5620" i="8"/>
  <c r="L5620" i="8" s="1"/>
  <c r="J5620" i="8"/>
  <c r="I5620" i="8"/>
  <c r="H5620" i="8"/>
  <c r="G5620" i="8"/>
  <c r="F5620" i="8"/>
  <c r="E5620" i="8"/>
  <c r="K5619" i="8"/>
  <c r="L5619" i="8" s="1"/>
  <c r="J5619" i="8"/>
  <c r="I5619" i="8"/>
  <c r="H5619" i="8"/>
  <c r="G5619" i="8"/>
  <c r="F5619" i="8"/>
  <c r="E5619" i="8"/>
  <c r="K5618" i="8"/>
  <c r="L5618" i="8" s="1"/>
  <c r="J5618" i="8"/>
  <c r="I5618" i="8"/>
  <c r="H5618" i="8"/>
  <c r="G5618" i="8"/>
  <c r="F5618" i="8"/>
  <c r="E5618" i="8"/>
  <c r="K5617" i="8"/>
  <c r="L5617" i="8" s="1"/>
  <c r="J5617" i="8"/>
  <c r="I5617" i="8"/>
  <c r="H5617" i="8"/>
  <c r="G5617" i="8"/>
  <c r="F5617" i="8"/>
  <c r="E5617" i="8"/>
  <c r="K5616" i="8"/>
  <c r="L5616" i="8" s="1"/>
  <c r="J5616" i="8"/>
  <c r="I5616" i="8"/>
  <c r="H5616" i="8"/>
  <c r="G5616" i="8"/>
  <c r="F5616" i="8"/>
  <c r="E5616" i="8"/>
  <c r="K5615" i="8"/>
  <c r="L5615" i="8" s="1"/>
  <c r="J5615" i="8"/>
  <c r="I5615" i="8"/>
  <c r="H5615" i="8"/>
  <c r="G5615" i="8"/>
  <c r="F5615" i="8"/>
  <c r="E5615" i="8"/>
  <c r="K5614" i="8"/>
  <c r="L5614" i="8" s="1"/>
  <c r="J5614" i="8"/>
  <c r="I5614" i="8"/>
  <c r="H5614" i="8"/>
  <c r="G5614" i="8"/>
  <c r="F5614" i="8"/>
  <c r="E5614" i="8"/>
  <c r="K5613" i="8"/>
  <c r="L5613" i="8" s="1"/>
  <c r="J5613" i="8"/>
  <c r="I5613" i="8"/>
  <c r="H5613" i="8"/>
  <c r="G5613" i="8"/>
  <c r="F5613" i="8"/>
  <c r="E5613" i="8"/>
  <c r="K5612" i="8"/>
  <c r="L5612" i="8" s="1"/>
  <c r="J5612" i="8"/>
  <c r="I5612" i="8"/>
  <c r="H5612" i="8"/>
  <c r="G5612" i="8"/>
  <c r="F5612" i="8"/>
  <c r="E5612" i="8"/>
  <c r="K5611" i="8"/>
  <c r="L5611" i="8" s="1"/>
  <c r="J5611" i="8"/>
  <c r="I5611" i="8"/>
  <c r="H5611" i="8"/>
  <c r="G5611" i="8"/>
  <c r="F5611" i="8"/>
  <c r="E5611" i="8"/>
  <c r="K5610" i="8"/>
  <c r="L5610" i="8" s="1"/>
  <c r="J5610" i="8"/>
  <c r="I5610" i="8"/>
  <c r="H5610" i="8"/>
  <c r="G5610" i="8"/>
  <c r="F5610" i="8"/>
  <c r="E5610" i="8"/>
  <c r="K5609" i="8"/>
  <c r="L5609" i="8" s="1"/>
  <c r="J5609" i="8"/>
  <c r="I5609" i="8"/>
  <c r="H5609" i="8"/>
  <c r="G5609" i="8"/>
  <c r="F5609" i="8"/>
  <c r="E5609" i="8"/>
  <c r="J5608" i="8"/>
  <c r="H5608" i="8"/>
  <c r="G5608" i="8"/>
  <c r="I5608" i="8" s="1"/>
  <c r="F5608" i="8"/>
  <c r="E5608" i="8"/>
  <c r="K5607" i="8"/>
  <c r="L5607" i="8" s="1"/>
  <c r="J5607" i="8"/>
  <c r="G5607" i="8"/>
  <c r="I5607" i="8" s="1"/>
  <c r="F5607" i="8"/>
  <c r="E5607" i="8"/>
  <c r="H5607" i="8" s="1"/>
  <c r="K5606" i="8"/>
  <c r="L5606" i="8" s="1"/>
  <c r="J5606" i="8"/>
  <c r="I5606" i="8"/>
  <c r="H5606" i="8"/>
  <c r="G5606" i="8"/>
  <c r="F5606" i="8"/>
  <c r="E5606" i="8"/>
  <c r="K5605" i="8"/>
  <c r="L5605" i="8" s="1"/>
  <c r="J5605" i="8"/>
  <c r="I5605" i="8"/>
  <c r="G5605" i="8"/>
  <c r="F5605" i="8"/>
  <c r="E5605" i="8"/>
  <c r="H5605" i="8" s="1"/>
  <c r="K5604" i="8"/>
  <c r="L5604" i="8" s="1"/>
  <c r="J5604" i="8"/>
  <c r="I5604" i="8"/>
  <c r="G5604" i="8"/>
  <c r="F5604" i="8"/>
  <c r="E5604" i="8"/>
  <c r="H5604" i="8" s="1"/>
  <c r="K5603" i="8"/>
  <c r="L5603" i="8" s="1"/>
  <c r="J5603" i="8"/>
  <c r="I5603" i="8"/>
  <c r="H5603" i="8"/>
  <c r="G5603" i="8"/>
  <c r="F5603" i="8"/>
  <c r="E5603" i="8"/>
  <c r="K5602" i="8"/>
  <c r="L5602" i="8" s="1"/>
  <c r="J5602" i="8"/>
  <c r="I5602" i="8"/>
  <c r="G5602" i="8"/>
  <c r="F5602" i="8"/>
  <c r="E5602" i="8"/>
  <c r="H5602" i="8" s="1"/>
  <c r="K5601" i="8"/>
  <c r="L5601" i="8" s="1"/>
  <c r="J5601" i="8"/>
  <c r="I5601" i="8"/>
  <c r="G5601" i="8"/>
  <c r="F5601" i="8"/>
  <c r="E5601" i="8"/>
  <c r="H5601" i="8" s="1"/>
  <c r="K5600" i="8"/>
  <c r="L5600" i="8" s="1"/>
  <c r="J5600" i="8"/>
  <c r="I5600" i="8"/>
  <c r="H5600" i="8"/>
  <c r="G5600" i="8"/>
  <c r="F5600" i="8"/>
  <c r="E5600" i="8"/>
  <c r="K5599" i="8"/>
  <c r="L5599" i="8" s="1"/>
  <c r="J5599" i="8"/>
  <c r="I5599" i="8"/>
  <c r="G5599" i="8"/>
  <c r="F5599" i="8"/>
  <c r="E5599" i="8"/>
  <c r="H5599" i="8" s="1"/>
  <c r="K5598" i="8"/>
  <c r="L5598" i="8" s="1"/>
  <c r="J5598" i="8"/>
  <c r="I5598" i="8"/>
  <c r="G5598" i="8"/>
  <c r="F5598" i="8"/>
  <c r="E5598" i="8"/>
  <c r="H5598" i="8" s="1"/>
  <c r="K5597" i="8"/>
  <c r="L5597" i="8" s="1"/>
  <c r="J5597" i="8"/>
  <c r="I5597" i="8"/>
  <c r="H5597" i="8"/>
  <c r="G5597" i="8"/>
  <c r="F5597" i="8"/>
  <c r="E5597" i="8"/>
  <c r="K5596" i="8"/>
  <c r="L5596" i="8" s="1"/>
  <c r="J5596" i="8"/>
  <c r="G5596" i="8"/>
  <c r="I5596" i="8" s="1"/>
  <c r="F5596" i="8"/>
  <c r="E5596" i="8"/>
  <c r="H5596" i="8" s="1"/>
  <c r="K5595" i="8"/>
  <c r="L5595" i="8" s="1"/>
  <c r="J5595" i="8"/>
  <c r="I5595" i="8"/>
  <c r="G5595" i="8"/>
  <c r="F5595" i="8"/>
  <c r="E5595" i="8"/>
  <c r="H5595" i="8" s="1"/>
  <c r="K5594" i="8"/>
  <c r="L5594" i="8" s="1"/>
  <c r="J5594" i="8"/>
  <c r="I5594" i="8"/>
  <c r="H5594" i="8"/>
  <c r="G5594" i="8"/>
  <c r="F5594" i="8"/>
  <c r="E5594" i="8"/>
  <c r="K5593" i="8"/>
  <c r="L5593" i="8" s="1"/>
  <c r="J5593" i="8"/>
  <c r="G5593" i="8"/>
  <c r="I5593" i="8" s="1"/>
  <c r="F5593" i="8"/>
  <c r="E5593" i="8"/>
  <c r="H5593" i="8" s="1"/>
  <c r="K5592" i="8"/>
  <c r="L5592" i="8" s="1"/>
  <c r="J5592" i="8"/>
  <c r="G5592" i="8"/>
  <c r="I5592" i="8" s="1"/>
  <c r="F5592" i="8"/>
  <c r="E5592" i="8"/>
  <c r="H5592" i="8" s="1"/>
  <c r="L5591" i="8"/>
  <c r="K5591" i="8"/>
  <c r="J5591" i="8"/>
  <c r="I5591" i="8"/>
  <c r="H5591" i="8"/>
  <c r="G5591" i="8"/>
  <c r="F5591" i="8"/>
  <c r="E5591" i="8"/>
  <c r="L5590" i="8"/>
  <c r="K5590" i="8"/>
  <c r="J5590" i="8"/>
  <c r="I5590" i="8"/>
  <c r="G5590" i="8"/>
  <c r="F5590" i="8"/>
  <c r="E5590" i="8"/>
  <c r="H5590" i="8" s="1"/>
  <c r="K5589" i="8"/>
  <c r="L5589" i="8" s="1"/>
  <c r="J5589" i="8"/>
  <c r="I5589" i="8"/>
  <c r="G5589" i="8"/>
  <c r="F5589" i="8"/>
  <c r="E5589" i="8"/>
  <c r="H5589" i="8" s="1"/>
  <c r="L5588" i="8"/>
  <c r="K5588" i="8"/>
  <c r="J5588" i="8"/>
  <c r="I5588" i="8"/>
  <c r="H5588" i="8"/>
  <c r="G5588" i="8"/>
  <c r="F5588" i="8"/>
  <c r="E5588" i="8"/>
  <c r="L5587" i="8"/>
  <c r="K5587" i="8"/>
  <c r="J5587" i="8"/>
  <c r="I5587" i="8"/>
  <c r="G5587" i="8"/>
  <c r="F5587" i="8"/>
  <c r="E5587" i="8"/>
  <c r="H5587" i="8" s="1"/>
  <c r="K5586" i="8"/>
  <c r="L5586" i="8" s="1"/>
  <c r="J5586" i="8"/>
  <c r="I5586" i="8"/>
  <c r="G5586" i="8"/>
  <c r="F5586" i="8"/>
  <c r="E5586" i="8"/>
  <c r="H5586" i="8" s="1"/>
  <c r="L5585" i="8"/>
  <c r="K5585" i="8"/>
  <c r="J5585" i="8"/>
  <c r="I5585" i="8"/>
  <c r="H5585" i="8"/>
  <c r="G5585" i="8"/>
  <c r="F5585" i="8"/>
  <c r="E5585" i="8"/>
  <c r="L5584" i="8"/>
  <c r="K5584" i="8"/>
  <c r="J5584" i="8"/>
  <c r="I5584" i="8"/>
  <c r="G5584" i="8"/>
  <c r="F5584" i="8"/>
  <c r="E5584" i="8"/>
  <c r="H5584" i="8" s="1"/>
  <c r="K5583" i="8"/>
  <c r="L5583" i="8" s="1"/>
  <c r="J5583" i="8"/>
  <c r="I5583" i="8"/>
  <c r="G5583" i="8"/>
  <c r="F5583" i="8"/>
  <c r="E5583" i="8"/>
  <c r="H5583" i="8" s="1"/>
  <c r="L5582" i="8"/>
  <c r="K5582" i="8"/>
  <c r="J5582" i="8"/>
  <c r="I5582" i="8"/>
  <c r="H5582" i="8"/>
  <c r="G5582" i="8"/>
  <c r="F5582" i="8"/>
  <c r="E5582" i="8"/>
  <c r="L5581" i="8"/>
  <c r="K5581" i="8"/>
  <c r="J5581" i="8"/>
  <c r="I5581" i="8"/>
  <c r="G5581" i="8"/>
  <c r="F5581" i="8"/>
  <c r="E5581" i="8"/>
  <c r="H5581" i="8" s="1"/>
  <c r="K5580" i="8"/>
  <c r="L5580" i="8" s="1"/>
  <c r="J5580" i="8"/>
  <c r="I5580" i="8"/>
  <c r="G5580" i="8"/>
  <c r="F5580" i="8"/>
  <c r="E5580" i="8"/>
  <c r="H5580" i="8" s="1"/>
  <c r="J5579" i="8"/>
  <c r="I5579" i="8"/>
  <c r="H5579" i="8"/>
  <c r="G5579" i="8"/>
  <c r="K5579" i="8" s="1"/>
  <c r="L5579" i="8" s="1"/>
  <c r="F5579" i="8"/>
  <c r="E5579" i="8"/>
  <c r="L5578" i="8"/>
  <c r="K5578" i="8"/>
  <c r="J5578" i="8"/>
  <c r="I5578" i="8"/>
  <c r="G5578" i="8"/>
  <c r="F5578" i="8"/>
  <c r="E5578" i="8"/>
  <c r="H5578" i="8" s="1"/>
  <c r="K5577" i="8"/>
  <c r="L5577" i="8" s="1"/>
  <c r="J5577" i="8"/>
  <c r="I5577" i="8"/>
  <c r="G5577" i="8"/>
  <c r="F5577" i="8"/>
  <c r="E5577" i="8"/>
  <c r="H5577" i="8" s="1"/>
  <c r="L5576" i="8"/>
  <c r="K5576" i="8"/>
  <c r="J5576" i="8"/>
  <c r="I5576" i="8"/>
  <c r="H5576" i="8"/>
  <c r="G5576" i="8"/>
  <c r="F5576" i="8"/>
  <c r="E5576" i="8"/>
  <c r="L5575" i="8"/>
  <c r="K5575" i="8"/>
  <c r="J5575" i="8"/>
  <c r="I5575" i="8"/>
  <c r="G5575" i="8"/>
  <c r="F5575" i="8"/>
  <c r="E5575" i="8"/>
  <c r="H5575" i="8" s="1"/>
  <c r="K5574" i="8"/>
  <c r="L5574" i="8" s="1"/>
  <c r="J5574" i="8"/>
  <c r="I5574" i="8"/>
  <c r="G5574" i="8"/>
  <c r="F5574" i="8"/>
  <c r="E5574" i="8"/>
  <c r="H5574" i="8" s="1"/>
  <c r="L5573" i="8"/>
  <c r="K5573" i="8"/>
  <c r="J5573" i="8"/>
  <c r="I5573" i="8"/>
  <c r="H5573" i="8"/>
  <c r="G5573" i="8"/>
  <c r="F5573" i="8"/>
  <c r="E5573" i="8"/>
  <c r="L5572" i="8"/>
  <c r="K5572" i="8"/>
  <c r="J5572" i="8"/>
  <c r="I5572" i="8"/>
  <c r="G5572" i="8"/>
  <c r="F5572" i="8"/>
  <c r="E5572" i="8"/>
  <c r="H5572" i="8" s="1"/>
  <c r="K5571" i="8"/>
  <c r="L5571" i="8" s="1"/>
  <c r="J5571" i="8"/>
  <c r="I5571" i="8"/>
  <c r="G5571" i="8"/>
  <c r="F5571" i="8"/>
  <c r="E5571" i="8"/>
  <c r="H5571" i="8" s="1"/>
  <c r="L5570" i="8"/>
  <c r="K5570" i="8"/>
  <c r="J5570" i="8"/>
  <c r="I5570" i="8"/>
  <c r="H5570" i="8"/>
  <c r="G5570" i="8"/>
  <c r="F5570" i="8"/>
  <c r="E5570" i="8"/>
  <c r="L5569" i="8"/>
  <c r="K5569" i="8"/>
  <c r="J5569" i="8"/>
  <c r="I5569" i="8"/>
  <c r="G5569" i="8"/>
  <c r="F5569" i="8"/>
  <c r="E5569" i="8"/>
  <c r="H5569" i="8" s="1"/>
  <c r="K5568" i="8"/>
  <c r="L5568" i="8" s="1"/>
  <c r="J5568" i="8"/>
  <c r="I5568" i="8"/>
  <c r="G5568" i="8"/>
  <c r="F5568" i="8"/>
  <c r="E5568" i="8"/>
  <c r="H5568" i="8" s="1"/>
  <c r="L5567" i="8"/>
  <c r="K5567" i="8"/>
  <c r="J5567" i="8"/>
  <c r="I5567" i="8"/>
  <c r="H5567" i="8"/>
  <c r="G5567" i="8"/>
  <c r="F5567" i="8"/>
  <c r="E5567" i="8"/>
  <c r="L5566" i="8"/>
  <c r="K5566" i="8"/>
  <c r="J5566" i="8"/>
  <c r="I5566" i="8"/>
  <c r="G5566" i="8"/>
  <c r="F5566" i="8"/>
  <c r="E5566" i="8"/>
  <c r="H5566" i="8" s="1"/>
  <c r="K5565" i="8"/>
  <c r="L5565" i="8" s="1"/>
  <c r="J5565" i="8"/>
  <c r="I5565" i="8"/>
  <c r="G5565" i="8"/>
  <c r="F5565" i="8"/>
  <c r="E5565" i="8"/>
  <c r="H5565" i="8" s="1"/>
  <c r="K5564" i="8"/>
  <c r="L5564" i="8" s="1"/>
  <c r="J5564" i="8"/>
  <c r="I5564" i="8"/>
  <c r="H5564" i="8"/>
  <c r="G5564" i="8"/>
  <c r="F5564" i="8"/>
  <c r="E5564" i="8"/>
  <c r="L5563" i="8"/>
  <c r="K5563" i="8"/>
  <c r="J5563" i="8"/>
  <c r="I5563" i="8"/>
  <c r="G5563" i="8"/>
  <c r="F5563" i="8"/>
  <c r="E5563" i="8"/>
  <c r="H5563" i="8" s="1"/>
  <c r="K5562" i="8"/>
  <c r="L5562" i="8" s="1"/>
  <c r="J5562" i="8"/>
  <c r="I5562" i="8"/>
  <c r="G5562" i="8"/>
  <c r="F5562" i="8"/>
  <c r="E5562" i="8"/>
  <c r="H5562" i="8" s="1"/>
  <c r="K5561" i="8"/>
  <c r="L5561" i="8" s="1"/>
  <c r="J5561" i="8"/>
  <c r="I5561" i="8"/>
  <c r="H5561" i="8"/>
  <c r="G5561" i="8"/>
  <c r="F5561" i="8"/>
  <c r="E5561" i="8"/>
  <c r="L5560" i="8"/>
  <c r="K5560" i="8"/>
  <c r="J5560" i="8"/>
  <c r="I5560" i="8"/>
  <c r="G5560" i="8"/>
  <c r="F5560" i="8"/>
  <c r="E5560" i="8"/>
  <c r="H5560" i="8" s="1"/>
  <c r="K5559" i="8"/>
  <c r="L5559" i="8" s="1"/>
  <c r="J5559" i="8"/>
  <c r="I5559" i="8"/>
  <c r="G5559" i="8"/>
  <c r="F5559" i="8"/>
  <c r="E5559" i="8"/>
  <c r="H5559" i="8" s="1"/>
  <c r="K5558" i="8"/>
  <c r="L5558" i="8" s="1"/>
  <c r="J5558" i="8"/>
  <c r="I5558" i="8"/>
  <c r="H5558" i="8"/>
  <c r="G5558" i="8"/>
  <c r="F5558" i="8"/>
  <c r="E5558" i="8"/>
  <c r="K5557" i="8"/>
  <c r="L5557" i="8" s="1"/>
  <c r="J5557" i="8"/>
  <c r="I5557" i="8"/>
  <c r="G5557" i="8"/>
  <c r="F5557" i="8"/>
  <c r="E5557" i="8"/>
  <c r="H5557" i="8" s="1"/>
  <c r="K5556" i="8"/>
  <c r="L5556" i="8" s="1"/>
  <c r="J5556" i="8"/>
  <c r="I5556" i="8"/>
  <c r="G5556" i="8"/>
  <c r="F5556" i="8"/>
  <c r="E5556" i="8"/>
  <c r="H5556" i="8" s="1"/>
  <c r="K5555" i="8"/>
  <c r="L5555" i="8" s="1"/>
  <c r="J5555" i="8"/>
  <c r="I5555" i="8"/>
  <c r="H5555" i="8"/>
  <c r="G5555" i="8"/>
  <c r="F5555" i="8"/>
  <c r="E5555" i="8"/>
  <c r="K5554" i="8"/>
  <c r="L5554" i="8" s="1"/>
  <c r="J5554" i="8"/>
  <c r="I5554" i="8"/>
  <c r="G5554" i="8"/>
  <c r="F5554" i="8"/>
  <c r="E5554" i="8"/>
  <c r="H5554" i="8" s="1"/>
  <c r="K5553" i="8"/>
  <c r="L5553" i="8" s="1"/>
  <c r="J5553" i="8"/>
  <c r="I5553" i="8"/>
  <c r="G5553" i="8"/>
  <c r="F5553" i="8"/>
  <c r="E5553" i="8"/>
  <c r="H5553" i="8" s="1"/>
  <c r="K5552" i="8"/>
  <c r="L5552" i="8" s="1"/>
  <c r="J5552" i="8"/>
  <c r="I5552" i="8"/>
  <c r="H5552" i="8"/>
  <c r="G5552" i="8"/>
  <c r="F5552" i="8"/>
  <c r="E5552" i="8"/>
  <c r="K5551" i="8"/>
  <c r="L5551" i="8" s="1"/>
  <c r="J5551" i="8"/>
  <c r="I5551" i="8"/>
  <c r="G5551" i="8"/>
  <c r="F5551" i="8"/>
  <c r="E5551" i="8"/>
  <c r="H5551" i="8" s="1"/>
  <c r="K5550" i="8"/>
  <c r="L5550" i="8" s="1"/>
  <c r="J5550" i="8"/>
  <c r="I5550" i="8"/>
  <c r="G5550" i="8"/>
  <c r="F5550" i="8"/>
  <c r="E5550" i="8"/>
  <c r="H5550" i="8" s="1"/>
  <c r="K5549" i="8"/>
  <c r="L5549" i="8" s="1"/>
  <c r="J5549" i="8"/>
  <c r="I5549" i="8"/>
  <c r="H5549" i="8"/>
  <c r="G5549" i="8"/>
  <c r="F5549" i="8"/>
  <c r="E5549" i="8"/>
  <c r="K5548" i="8"/>
  <c r="L5548" i="8" s="1"/>
  <c r="J5548" i="8"/>
  <c r="I5548" i="8"/>
  <c r="G5548" i="8"/>
  <c r="F5548" i="8"/>
  <c r="E5548" i="8"/>
  <c r="H5548" i="8" s="1"/>
  <c r="K5547" i="8"/>
  <c r="L5547" i="8" s="1"/>
  <c r="J5547" i="8"/>
  <c r="I5547" i="8"/>
  <c r="G5547" i="8"/>
  <c r="F5547" i="8"/>
  <c r="E5547" i="8"/>
  <c r="H5547" i="8" s="1"/>
  <c r="K5546" i="8"/>
  <c r="L5546" i="8" s="1"/>
  <c r="J5546" i="8"/>
  <c r="I5546" i="8"/>
  <c r="H5546" i="8"/>
  <c r="G5546" i="8"/>
  <c r="F5546" i="8"/>
  <c r="E5546" i="8"/>
  <c r="K5545" i="8"/>
  <c r="L5545" i="8" s="1"/>
  <c r="J5545" i="8"/>
  <c r="I5545" i="8"/>
  <c r="G5545" i="8"/>
  <c r="F5545" i="8"/>
  <c r="E5545" i="8"/>
  <c r="H5545" i="8" s="1"/>
  <c r="K5544" i="8"/>
  <c r="L5544" i="8" s="1"/>
  <c r="J5544" i="8"/>
  <c r="I5544" i="8"/>
  <c r="G5544" i="8"/>
  <c r="F5544" i="8"/>
  <c r="E5544" i="8"/>
  <c r="H5544" i="8" s="1"/>
  <c r="K5543" i="8"/>
  <c r="L5543" i="8" s="1"/>
  <c r="J5543" i="8"/>
  <c r="I5543" i="8"/>
  <c r="H5543" i="8"/>
  <c r="G5543" i="8"/>
  <c r="F5543" i="8"/>
  <c r="E5543" i="8"/>
  <c r="K5542" i="8"/>
  <c r="L5542" i="8" s="1"/>
  <c r="J5542" i="8"/>
  <c r="I5542" i="8"/>
  <c r="G5542" i="8"/>
  <c r="F5542" i="8"/>
  <c r="E5542" i="8"/>
  <c r="H5542" i="8" s="1"/>
  <c r="K5541" i="8"/>
  <c r="L5541" i="8" s="1"/>
  <c r="J5541" i="8"/>
  <c r="I5541" i="8"/>
  <c r="G5541" i="8"/>
  <c r="F5541" i="8"/>
  <c r="E5541" i="8"/>
  <c r="H5541" i="8" s="1"/>
  <c r="K5540" i="8"/>
  <c r="L5540" i="8" s="1"/>
  <c r="J5540" i="8"/>
  <c r="I5540" i="8"/>
  <c r="H5540" i="8"/>
  <c r="G5540" i="8"/>
  <c r="F5540" i="8"/>
  <c r="E5540" i="8"/>
  <c r="K5539" i="8"/>
  <c r="L5539" i="8" s="1"/>
  <c r="J5539" i="8"/>
  <c r="I5539" i="8"/>
  <c r="G5539" i="8"/>
  <c r="F5539" i="8"/>
  <c r="E5539" i="8"/>
  <c r="H5539" i="8" s="1"/>
  <c r="K5538" i="8"/>
  <c r="L5538" i="8" s="1"/>
  <c r="J5538" i="8"/>
  <c r="I5538" i="8"/>
  <c r="G5538" i="8"/>
  <c r="F5538" i="8"/>
  <c r="E5538" i="8"/>
  <c r="H5538" i="8" s="1"/>
  <c r="K5537" i="8"/>
  <c r="L5537" i="8" s="1"/>
  <c r="J5537" i="8"/>
  <c r="I5537" i="8"/>
  <c r="H5537" i="8"/>
  <c r="G5537" i="8"/>
  <c r="F5537" i="8"/>
  <c r="E5537" i="8"/>
  <c r="K5536" i="8"/>
  <c r="L5536" i="8" s="1"/>
  <c r="J5536" i="8"/>
  <c r="I5536" i="8"/>
  <c r="G5536" i="8"/>
  <c r="F5536" i="8"/>
  <c r="E5536" i="8"/>
  <c r="H5536" i="8" s="1"/>
  <c r="K5535" i="8"/>
  <c r="L5535" i="8" s="1"/>
  <c r="J5535" i="8"/>
  <c r="I5535" i="8"/>
  <c r="G5535" i="8"/>
  <c r="F5535" i="8"/>
  <c r="E5535" i="8"/>
  <c r="H5535" i="8" s="1"/>
  <c r="K5534" i="8"/>
  <c r="L5534" i="8" s="1"/>
  <c r="J5534" i="8"/>
  <c r="I5534" i="8"/>
  <c r="H5534" i="8"/>
  <c r="G5534" i="8"/>
  <c r="F5534" i="8"/>
  <c r="E5534" i="8"/>
  <c r="K5533" i="8"/>
  <c r="L5533" i="8" s="1"/>
  <c r="J5533" i="8"/>
  <c r="I5533" i="8"/>
  <c r="G5533" i="8"/>
  <c r="F5533" i="8"/>
  <c r="E5533" i="8"/>
  <c r="H5533" i="8" s="1"/>
  <c r="K5532" i="8"/>
  <c r="L5532" i="8" s="1"/>
  <c r="J5532" i="8"/>
  <c r="I5532" i="8"/>
  <c r="G5532" i="8"/>
  <c r="F5532" i="8"/>
  <c r="E5532" i="8"/>
  <c r="H5532" i="8" s="1"/>
  <c r="K5531" i="8"/>
  <c r="L5531" i="8" s="1"/>
  <c r="J5531" i="8"/>
  <c r="I5531" i="8"/>
  <c r="H5531" i="8"/>
  <c r="G5531" i="8"/>
  <c r="F5531" i="8"/>
  <c r="E5531" i="8"/>
  <c r="K5530" i="8"/>
  <c r="L5530" i="8" s="1"/>
  <c r="J5530" i="8"/>
  <c r="I5530" i="8"/>
  <c r="G5530" i="8"/>
  <c r="F5530" i="8"/>
  <c r="E5530" i="8"/>
  <c r="H5530" i="8" s="1"/>
  <c r="K5529" i="8"/>
  <c r="L5529" i="8" s="1"/>
  <c r="J5529" i="8"/>
  <c r="H5529" i="8"/>
  <c r="G5529" i="8"/>
  <c r="I5529" i="8" s="1"/>
  <c r="F5529" i="8"/>
  <c r="E5529" i="8"/>
  <c r="L5528" i="8"/>
  <c r="K5528" i="8"/>
  <c r="J5528" i="8"/>
  <c r="I5528" i="8"/>
  <c r="H5528" i="8"/>
  <c r="G5528" i="8"/>
  <c r="F5528" i="8"/>
  <c r="E5528" i="8"/>
  <c r="L5527" i="8"/>
  <c r="K5527" i="8"/>
  <c r="J5527" i="8"/>
  <c r="I5527" i="8"/>
  <c r="H5527" i="8"/>
  <c r="G5527" i="8"/>
  <c r="F5527" i="8"/>
  <c r="E5527" i="8"/>
  <c r="L5526" i="8"/>
  <c r="K5526" i="8"/>
  <c r="J5526" i="8"/>
  <c r="I5526" i="8"/>
  <c r="H5526" i="8"/>
  <c r="G5526" i="8"/>
  <c r="F5526" i="8"/>
  <c r="E5526" i="8"/>
  <c r="L5525" i="8"/>
  <c r="K5525" i="8"/>
  <c r="J5525" i="8"/>
  <c r="I5525" i="8"/>
  <c r="H5525" i="8"/>
  <c r="G5525" i="8"/>
  <c r="F5525" i="8"/>
  <c r="E5525" i="8"/>
  <c r="L5524" i="8"/>
  <c r="K5524" i="8"/>
  <c r="J5524" i="8"/>
  <c r="I5524" i="8"/>
  <c r="H5524" i="8"/>
  <c r="G5524" i="8"/>
  <c r="F5524" i="8"/>
  <c r="E5524" i="8"/>
  <c r="L5523" i="8"/>
  <c r="K5523" i="8"/>
  <c r="J5523" i="8"/>
  <c r="I5523" i="8"/>
  <c r="H5523" i="8"/>
  <c r="G5523" i="8"/>
  <c r="F5523" i="8"/>
  <c r="E5523" i="8"/>
  <c r="L5522" i="8"/>
  <c r="K5522" i="8"/>
  <c r="J5522" i="8"/>
  <c r="I5522" i="8"/>
  <c r="H5522" i="8"/>
  <c r="G5522" i="8"/>
  <c r="F5522" i="8"/>
  <c r="E5522" i="8"/>
  <c r="L5521" i="8"/>
  <c r="K5521" i="8"/>
  <c r="J5521" i="8"/>
  <c r="I5521" i="8"/>
  <c r="H5521" i="8"/>
  <c r="G5521" i="8"/>
  <c r="F5521" i="8"/>
  <c r="E5521" i="8"/>
  <c r="L5520" i="8"/>
  <c r="K5520" i="8"/>
  <c r="J5520" i="8"/>
  <c r="I5520" i="8"/>
  <c r="H5520" i="8"/>
  <c r="G5520" i="8"/>
  <c r="F5520" i="8"/>
  <c r="E5520" i="8"/>
  <c r="L5519" i="8"/>
  <c r="K5519" i="8"/>
  <c r="J5519" i="8"/>
  <c r="I5519" i="8"/>
  <c r="H5519" i="8"/>
  <c r="G5519" i="8"/>
  <c r="F5519" i="8"/>
  <c r="E5519" i="8"/>
  <c r="L5518" i="8"/>
  <c r="K5518" i="8"/>
  <c r="J5518" i="8"/>
  <c r="I5518" i="8"/>
  <c r="H5518" i="8"/>
  <c r="G5518" i="8"/>
  <c r="F5518" i="8"/>
  <c r="E5518" i="8"/>
  <c r="L5517" i="8"/>
  <c r="K5517" i="8"/>
  <c r="J5517" i="8"/>
  <c r="I5517" i="8"/>
  <c r="H5517" i="8"/>
  <c r="G5517" i="8"/>
  <c r="F5517" i="8"/>
  <c r="E5517" i="8"/>
  <c r="L5516" i="8"/>
  <c r="K5516" i="8"/>
  <c r="J5516" i="8"/>
  <c r="I5516" i="8"/>
  <c r="H5516" i="8"/>
  <c r="G5516" i="8"/>
  <c r="F5516" i="8"/>
  <c r="E5516" i="8"/>
  <c r="L5515" i="8"/>
  <c r="K5515" i="8"/>
  <c r="J5515" i="8"/>
  <c r="I5515" i="8"/>
  <c r="H5515" i="8"/>
  <c r="G5515" i="8"/>
  <c r="F5515" i="8"/>
  <c r="E5515" i="8"/>
  <c r="L5514" i="8"/>
  <c r="K5514" i="8"/>
  <c r="J5514" i="8"/>
  <c r="I5514" i="8"/>
  <c r="H5514" i="8"/>
  <c r="G5514" i="8"/>
  <c r="F5514" i="8"/>
  <c r="E5514" i="8"/>
  <c r="L5513" i="8"/>
  <c r="K5513" i="8"/>
  <c r="J5513" i="8"/>
  <c r="I5513" i="8"/>
  <c r="H5513" i="8"/>
  <c r="G5513" i="8"/>
  <c r="F5513" i="8"/>
  <c r="E5513" i="8"/>
  <c r="L5512" i="8"/>
  <c r="K5512" i="8"/>
  <c r="J5512" i="8"/>
  <c r="I5512" i="8"/>
  <c r="H5512" i="8"/>
  <c r="G5512" i="8"/>
  <c r="F5512" i="8"/>
  <c r="E5512" i="8"/>
  <c r="J5511" i="8"/>
  <c r="G5511" i="8"/>
  <c r="F5511" i="8"/>
  <c r="E5511" i="8"/>
  <c r="H5511" i="8" s="1"/>
  <c r="K5510" i="8"/>
  <c r="L5510" i="8" s="1"/>
  <c r="J5510" i="8"/>
  <c r="I5510" i="8"/>
  <c r="H5510" i="8"/>
  <c r="G5510" i="8"/>
  <c r="F5510" i="8"/>
  <c r="E5510" i="8"/>
  <c r="J5509" i="8"/>
  <c r="G5509" i="8"/>
  <c r="I5509" i="8" s="1"/>
  <c r="F5509" i="8"/>
  <c r="E5509" i="8"/>
  <c r="H5509" i="8" s="1"/>
  <c r="K5508" i="8"/>
  <c r="L5508" i="8" s="1"/>
  <c r="J5508" i="8"/>
  <c r="H5508" i="8"/>
  <c r="G5508" i="8"/>
  <c r="I5508" i="8" s="1"/>
  <c r="F5508" i="8"/>
  <c r="E5508" i="8"/>
  <c r="L5507" i="8"/>
  <c r="K5507" i="8"/>
  <c r="J5507" i="8"/>
  <c r="I5507" i="8"/>
  <c r="H5507" i="8"/>
  <c r="G5507" i="8"/>
  <c r="F5507" i="8"/>
  <c r="E5507" i="8"/>
  <c r="L5506" i="8"/>
  <c r="K5506" i="8"/>
  <c r="J5506" i="8"/>
  <c r="I5506" i="8"/>
  <c r="H5506" i="8"/>
  <c r="G5506" i="8"/>
  <c r="F5506" i="8"/>
  <c r="E5506" i="8"/>
  <c r="L5505" i="8"/>
  <c r="K5505" i="8"/>
  <c r="J5505" i="8"/>
  <c r="I5505" i="8"/>
  <c r="H5505" i="8"/>
  <c r="G5505" i="8"/>
  <c r="F5505" i="8"/>
  <c r="E5505" i="8"/>
  <c r="L5504" i="8"/>
  <c r="K5504" i="8"/>
  <c r="J5504" i="8"/>
  <c r="I5504" i="8"/>
  <c r="H5504" i="8"/>
  <c r="G5504" i="8"/>
  <c r="F5504" i="8"/>
  <c r="E5504" i="8"/>
  <c r="L5503" i="8"/>
  <c r="K5503" i="8"/>
  <c r="J5503" i="8"/>
  <c r="I5503" i="8"/>
  <c r="H5503" i="8"/>
  <c r="G5503" i="8"/>
  <c r="F5503" i="8"/>
  <c r="E5503" i="8"/>
  <c r="L5502" i="8"/>
  <c r="K5502" i="8"/>
  <c r="J5502" i="8"/>
  <c r="I5502" i="8"/>
  <c r="H5502" i="8"/>
  <c r="G5502" i="8"/>
  <c r="F5502" i="8"/>
  <c r="E5502" i="8"/>
  <c r="L5501" i="8"/>
  <c r="K5501" i="8"/>
  <c r="J5501" i="8"/>
  <c r="I5501" i="8"/>
  <c r="H5501" i="8"/>
  <c r="G5501" i="8"/>
  <c r="F5501" i="8"/>
  <c r="E5501" i="8"/>
  <c r="L5500" i="8"/>
  <c r="K5500" i="8"/>
  <c r="J5500" i="8"/>
  <c r="I5500" i="8"/>
  <c r="H5500" i="8"/>
  <c r="G5500" i="8"/>
  <c r="F5500" i="8"/>
  <c r="E5500" i="8"/>
  <c r="J5499" i="8"/>
  <c r="G5499" i="8"/>
  <c r="I5499" i="8" s="1"/>
  <c r="F5499" i="8"/>
  <c r="E5499" i="8"/>
  <c r="H5499" i="8" s="1"/>
  <c r="K5498" i="8"/>
  <c r="L5498" i="8" s="1"/>
  <c r="J5498" i="8"/>
  <c r="I5498" i="8"/>
  <c r="H5498" i="8"/>
  <c r="G5498" i="8"/>
  <c r="F5498" i="8"/>
  <c r="E5498" i="8"/>
  <c r="K5497" i="8"/>
  <c r="L5497" i="8" s="1"/>
  <c r="J5497" i="8"/>
  <c r="I5497" i="8"/>
  <c r="G5497" i="8"/>
  <c r="F5497" i="8"/>
  <c r="E5497" i="8"/>
  <c r="H5497" i="8" s="1"/>
  <c r="K5496" i="8"/>
  <c r="L5496" i="8" s="1"/>
  <c r="J5496" i="8"/>
  <c r="I5496" i="8"/>
  <c r="G5496" i="8"/>
  <c r="F5496" i="8"/>
  <c r="E5496" i="8"/>
  <c r="H5496" i="8" s="1"/>
  <c r="K5495" i="8"/>
  <c r="L5495" i="8" s="1"/>
  <c r="J5495" i="8"/>
  <c r="I5495" i="8"/>
  <c r="H5495" i="8"/>
  <c r="G5495" i="8"/>
  <c r="F5495" i="8"/>
  <c r="E5495" i="8"/>
  <c r="K5494" i="8"/>
  <c r="L5494" i="8" s="1"/>
  <c r="J5494" i="8"/>
  <c r="I5494" i="8"/>
  <c r="G5494" i="8"/>
  <c r="F5494" i="8"/>
  <c r="E5494" i="8"/>
  <c r="H5494" i="8" s="1"/>
  <c r="K5493" i="8"/>
  <c r="L5493" i="8" s="1"/>
  <c r="J5493" i="8"/>
  <c r="I5493" i="8"/>
  <c r="G5493" i="8"/>
  <c r="F5493" i="8"/>
  <c r="E5493" i="8"/>
  <c r="H5493" i="8" s="1"/>
  <c r="K5492" i="8"/>
  <c r="L5492" i="8" s="1"/>
  <c r="J5492" i="8"/>
  <c r="I5492" i="8"/>
  <c r="H5492" i="8"/>
  <c r="G5492" i="8"/>
  <c r="F5492" i="8"/>
  <c r="E5492" i="8"/>
  <c r="K5491" i="8"/>
  <c r="L5491" i="8" s="1"/>
  <c r="J5491" i="8"/>
  <c r="I5491" i="8"/>
  <c r="G5491" i="8"/>
  <c r="F5491" i="8"/>
  <c r="E5491" i="8"/>
  <c r="H5491" i="8" s="1"/>
  <c r="K5490" i="8"/>
  <c r="L5490" i="8" s="1"/>
  <c r="J5490" i="8"/>
  <c r="H5490" i="8"/>
  <c r="G5490" i="8"/>
  <c r="I5490" i="8" s="1"/>
  <c r="F5490" i="8"/>
  <c r="E5490" i="8"/>
  <c r="L5489" i="8"/>
  <c r="K5489" i="8"/>
  <c r="J5489" i="8"/>
  <c r="I5489" i="8"/>
  <c r="H5489" i="8"/>
  <c r="G5489" i="8"/>
  <c r="F5489" i="8"/>
  <c r="E5489" i="8"/>
  <c r="L5488" i="8"/>
  <c r="K5488" i="8"/>
  <c r="J5488" i="8"/>
  <c r="I5488" i="8"/>
  <c r="H5488" i="8"/>
  <c r="G5488" i="8"/>
  <c r="F5488" i="8"/>
  <c r="E5488" i="8"/>
  <c r="L5487" i="8"/>
  <c r="K5487" i="8"/>
  <c r="J5487" i="8"/>
  <c r="I5487" i="8"/>
  <c r="H5487" i="8"/>
  <c r="G5487" i="8"/>
  <c r="F5487" i="8"/>
  <c r="E5487" i="8"/>
  <c r="L5486" i="8"/>
  <c r="K5486" i="8"/>
  <c r="J5486" i="8"/>
  <c r="I5486" i="8"/>
  <c r="H5486" i="8"/>
  <c r="G5486" i="8"/>
  <c r="F5486" i="8"/>
  <c r="E5486" i="8"/>
  <c r="L5485" i="8"/>
  <c r="K5485" i="8"/>
  <c r="J5485" i="8"/>
  <c r="I5485" i="8"/>
  <c r="H5485" i="8"/>
  <c r="G5485" i="8"/>
  <c r="F5485" i="8"/>
  <c r="E5485" i="8"/>
  <c r="L5484" i="8"/>
  <c r="K5484" i="8"/>
  <c r="J5484" i="8"/>
  <c r="I5484" i="8"/>
  <c r="H5484" i="8"/>
  <c r="G5484" i="8"/>
  <c r="F5484" i="8"/>
  <c r="E5484" i="8"/>
  <c r="L5483" i="8"/>
  <c r="K5483" i="8"/>
  <c r="J5483" i="8"/>
  <c r="I5483" i="8"/>
  <c r="H5483" i="8"/>
  <c r="G5483" i="8"/>
  <c r="F5483" i="8"/>
  <c r="E5483" i="8"/>
  <c r="L5482" i="8"/>
  <c r="K5482" i="8"/>
  <c r="J5482" i="8"/>
  <c r="I5482" i="8"/>
  <c r="H5482" i="8"/>
  <c r="G5482" i="8"/>
  <c r="F5482" i="8"/>
  <c r="E5482" i="8"/>
  <c r="J5481" i="8"/>
  <c r="G5481" i="8"/>
  <c r="F5481" i="8"/>
  <c r="E5481" i="8"/>
  <c r="H5481" i="8" s="1"/>
  <c r="K5480" i="8"/>
  <c r="L5480" i="8" s="1"/>
  <c r="J5480" i="8"/>
  <c r="I5480" i="8"/>
  <c r="H5480" i="8"/>
  <c r="G5480" i="8"/>
  <c r="F5480" i="8"/>
  <c r="E5480" i="8"/>
  <c r="K5479" i="8"/>
  <c r="L5479" i="8" s="1"/>
  <c r="J5479" i="8"/>
  <c r="I5479" i="8"/>
  <c r="G5479" i="8"/>
  <c r="F5479" i="8"/>
  <c r="E5479" i="8"/>
  <c r="H5479" i="8" s="1"/>
  <c r="K5478" i="8"/>
  <c r="L5478" i="8" s="1"/>
  <c r="J5478" i="8"/>
  <c r="I5478" i="8"/>
  <c r="G5478" i="8"/>
  <c r="F5478" i="8"/>
  <c r="E5478" i="8"/>
  <c r="H5478" i="8" s="1"/>
  <c r="K5477" i="8"/>
  <c r="L5477" i="8" s="1"/>
  <c r="J5477" i="8"/>
  <c r="I5477" i="8"/>
  <c r="H5477" i="8"/>
  <c r="G5477" i="8"/>
  <c r="F5477" i="8"/>
  <c r="E5477" i="8"/>
  <c r="K5476" i="8"/>
  <c r="L5476" i="8" s="1"/>
  <c r="J5476" i="8"/>
  <c r="I5476" i="8"/>
  <c r="G5476" i="8"/>
  <c r="F5476" i="8"/>
  <c r="E5476" i="8"/>
  <c r="H5476" i="8" s="1"/>
  <c r="K5475" i="8"/>
  <c r="L5475" i="8" s="1"/>
  <c r="J5475" i="8"/>
  <c r="I5475" i="8"/>
  <c r="G5475" i="8"/>
  <c r="F5475" i="8"/>
  <c r="E5475" i="8"/>
  <c r="H5475" i="8" s="1"/>
  <c r="K5474" i="8"/>
  <c r="L5474" i="8" s="1"/>
  <c r="J5474" i="8"/>
  <c r="I5474" i="8"/>
  <c r="H5474" i="8"/>
  <c r="G5474" i="8"/>
  <c r="F5474" i="8"/>
  <c r="E5474" i="8"/>
  <c r="K5473" i="8"/>
  <c r="L5473" i="8" s="1"/>
  <c r="J5473" i="8"/>
  <c r="I5473" i="8"/>
  <c r="G5473" i="8"/>
  <c r="F5473" i="8"/>
  <c r="E5473" i="8"/>
  <c r="H5473" i="8" s="1"/>
  <c r="K5472" i="8"/>
  <c r="L5472" i="8" s="1"/>
  <c r="J5472" i="8"/>
  <c r="I5472" i="8"/>
  <c r="G5472" i="8"/>
  <c r="F5472" i="8"/>
  <c r="E5472" i="8"/>
  <c r="H5472" i="8" s="1"/>
  <c r="K5471" i="8"/>
  <c r="L5471" i="8" s="1"/>
  <c r="J5471" i="8"/>
  <c r="I5471" i="8"/>
  <c r="H5471" i="8"/>
  <c r="G5471" i="8"/>
  <c r="F5471" i="8"/>
  <c r="E5471" i="8"/>
  <c r="K5470" i="8"/>
  <c r="L5470" i="8" s="1"/>
  <c r="J5470" i="8"/>
  <c r="I5470" i="8"/>
  <c r="G5470" i="8"/>
  <c r="F5470" i="8"/>
  <c r="E5470" i="8"/>
  <c r="H5470" i="8" s="1"/>
  <c r="K5469" i="8"/>
  <c r="L5469" i="8" s="1"/>
  <c r="J5469" i="8"/>
  <c r="I5469" i="8"/>
  <c r="G5469" i="8"/>
  <c r="F5469" i="8"/>
  <c r="E5469" i="8"/>
  <c r="H5469" i="8" s="1"/>
  <c r="K5468" i="8"/>
  <c r="L5468" i="8" s="1"/>
  <c r="J5468" i="8"/>
  <c r="I5468" i="8"/>
  <c r="H5468" i="8"/>
  <c r="G5468" i="8"/>
  <c r="F5468" i="8"/>
  <c r="E5468" i="8"/>
  <c r="K5467" i="8"/>
  <c r="L5467" i="8" s="1"/>
  <c r="J5467" i="8"/>
  <c r="I5467" i="8"/>
  <c r="G5467" i="8"/>
  <c r="F5467" i="8"/>
  <c r="E5467" i="8"/>
  <c r="H5467" i="8" s="1"/>
  <c r="K5466" i="8"/>
  <c r="L5466" i="8" s="1"/>
  <c r="J5466" i="8"/>
  <c r="I5466" i="8"/>
  <c r="G5466" i="8"/>
  <c r="F5466" i="8"/>
  <c r="E5466" i="8"/>
  <c r="H5466" i="8" s="1"/>
  <c r="K5465" i="8"/>
  <c r="L5465" i="8" s="1"/>
  <c r="J5465" i="8"/>
  <c r="I5465" i="8"/>
  <c r="H5465" i="8"/>
  <c r="G5465" i="8"/>
  <c r="F5465" i="8"/>
  <c r="E5465" i="8"/>
  <c r="K5464" i="8"/>
  <c r="L5464" i="8" s="1"/>
  <c r="J5464" i="8"/>
  <c r="I5464" i="8"/>
  <c r="G5464" i="8"/>
  <c r="F5464" i="8"/>
  <c r="E5464" i="8"/>
  <c r="H5464" i="8" s="1"/>
  <c r="K5463" i="8"/>
  <c r="L5463" i="8" s="1"/>
  <c r="J5463" i="8"/>
  <c r="I5463" i="8"/>
  <c r="G5463" i="8"/>
  <c r="F5463" i="8"/>
  <c r="E5463" i="8"/>
  <c r="H5463" i="8" s="1"/>
  <c r="J5462" i="8"/>
  <c r="H5462" i="8"/>
  <c r="G5462" i="8"/>
  <c r="I5462" i="8" s="1"/>
  <c r="F5462" i="8"/>
  <c r="E5462" i="8"/>
  <c r="K5461" i="8"/>
  <c r="L5461" i="8" s="1"/>
  <c r="J5461" i="8"/>
  <c r="I5461" i="8"/>
  <c r="G5461" i="8"/>
  <c r="F5461" i="8"/>
  <c r="E5461" i="8"/>
  <c r="H5461" i="8" s="1"/>
  <c r="K5460" i="8"/>
  <c r="L5460" i="8" s="1"/>
  <c r="J5460" i="8"/>
  <c r="I5460" i="8"/>
  <c r="G5460" i="8"/>
  <c r="F5460" i="8"/>
  <c r="E5460" i="8"/>
  <c r="H5460" i="8" s="1"/>
  <c r="K5459" i="8"/>
  <c r="L5459" i="8" s="1"/>
  <c r="J5459" i="8"/>
  <c r="I5459" i="8"/>
  <c r="H5459" i="8"/>
  <c r="G5459" i="8"/>
  <c r="F5459" i="8"/>
  <c r="E5459" i="8"/>
  <c r="K5458" i="8"/>
  <c r="L5458" i="8" s="1"/>
  <c r="J5458" i="8"/>
  <c r="I5458" i="8"/>
  <c r="G5458" i="8"/>
  <c r="F5458" i="8"/>
  <c r="E5458" i="8"/>
  <c r="H5458" i="8" s="1"/>
  <c r="K5457" i="8"/>
  <c r="L5457" i="8" s="1"/>
  <c r="J5457" i="8"/>
  <c r="I5457" i="8"/>
  <c r="G5457" i="8"/>
  <c r="F5457" i="8"/>
  <c r="E5457" i="8"/>
  <c r="H5457" i="8" s="1"/>
  <c r="K5456" i="8"/>
  <c r="L5456" i="8" s="1"/>
  <c r="J5456" i="8"/>
  <c r="I5456" i="8"/>
  <c r="H5456" i="8"/>
  <c r="G5456" i="8"/>
  <c r="F5456" i="8"/>
  <c r="E5456" i="8"/>
  <c r="K5455" i="8"/>
  <c r="L5455" i="8" s="1"/>
  <c r="J5455" i="8"/>
  <c r="I5455" i="8"/>
  <c r="G5455" i="8"/>
  <c r="F5455" i="8"/>
  <c r="E5455" i="8"/>
  <c r="H5455" i="8" s="1"/>
  <c r="K5454" i="8"/>
  <c r="L5454" i="8" s="1"/>
  <c r="J5454" i="8"/>
  <c r="I5454" i="8"/>
  <c r="G5454" i="8"/>
  <c r="F5454" i="8"/>
  <c r="E5454" i="8"/>
  <c r="H5454" i="8" s="1"/>
  <c r="K5453" i="8"/>
  <c r="L5453" i="8" s="1"/>
  <c r="J5453" i="8"/>
  <c r="I5453" i="8"/>
  <c r="H5453" i="8"/>
  <c r="G5453" i="8"/>
  <c r="F5453" i="8"/>
  <c r="E5453" i="8"/>
  <c r="K5452" i="8"/>
  <c r="L5452" i="8" s="1"/>
  <c r="J5452" i="8"/>
  <c r="I5452" i="8"/>
  <c r="G5452" i="8"/>
  <c r="F5452" i="8"/>
  <c r="E5452" i="8"/>
  <c r="H5452" i="8" s="1"/>
  <c r="K5451" i="8"/>
  <c r="L5451" i="8" s="1"/>
  <c r="J5451" i="8"/>
  <c r="I5451" i="8"/>
  <c r="G5451" i="8"/>
  <c r="F5451" i="8"/>
  <c r="E5451" i="8"/>
  <c r="H5451" i="8" s="1"/>
  <c r="K5450" i="8"/>
  <c r="L5450" i="8" s="1"/>
  <c r="J5450" i="8"/>
  <c r="I5450" i="8"/>
  <c r="H5450" i="8"/>
  <c r="G5450" i="8"/>
  <c r="F5450" i="8"/>
  <c r="E5450" i="8"/>
  <c r="J5449" i="8"/>
  <c r="G5449" i="8"/>
  <c r="I5449" i="8" s="1"/>
  <c r="F5449" i="8"/>
  <c r="E5449" i="8"/>
  <c r="H5449" i="8" s="1"/>
  <c r="K5448" i="8"/>
  <c r="L5448" i="8" s="1"/>
  <c r="J5448" i="8"/>
  <c r="I5448" i="8"/>
  <c r="G5448" i="8"/>
  <c r="F5448" i="8"/>
  <c r="E5448" i="8"/>
  <c r="H5448" i="8" s="1"/>
  <c r="K5447" i="8"/>
  <c r="L5447" i="8" s="1"/>
  <c r="J5447" i="8"/>
  <c r="I5447" i="8"/>
  <c r="H5447" i="8"/>
  <c r="G5447" i="8"/>
  <c r="F5447" i="8"/>
  <c r="E5447" i="8"/>
  <c r="K5446" i="8"/>
  <c r="L5446" i="8" s="1"/>
  <c r="J5446" i="8"/>
  <c r="I5446" i="8"/>
  <c r="G5446" i="8"/>
  <c r="F5446" i="8"/>
  <c r="E5446" i="8"/>
  <c r="H5446" i="8" s="1"/>
  <c r="K5445" i="8"/>
  <c r="L5445" i="8" s="1"/>
  <c r="J5445" i="8"/>
  <c r="H5445" i="8"/>
  <c r="G5445" i="8"/>
  <c r="I5445" i="8" s="1"/>
  <c r="F5445" i="8"/>
  <c r="E5445" i="8"/>
  <c r="L5444" i="8"/>
  <c r="K5444" i="8"/>
  <c r="J5444" i="8"/>
  <c r="I5444" i="8"/>
  <c r="H5444" i="8"/>
  <c r="G5444" i="8"/>
  <c r="F5444" i="8"/>
  <c r="E5444" i="8"/>
  <c r="L5443" i="8"/>
  <c r="K5443" i="8"/>
  <c r="J5443" i="8"/>
  <c r="H5443" i="8"/>
  <c r="G5443" i="8"/>
  <c r="I5443" i="8" s="1"/>
  <c r="F5443" i="8"/>
  <c r="E5443" i="8"/>
  <c r="J5442" i="8"/>
  <c r="G5442" i="8"/>
  <c r="I5442" i="8" s="1"/>
  <c r="F5442" i="8"/>
  <c r="E5442" i="8"/>
  <c r="H5442" i="8" s="1"/>
  <c r="K5441" i="8"/>
  <c r="L5441" i="8" s="1"/>
  <c r="J5441" i="8"/>
  <c r="I5441" i="8"/>
  <c r="H5441" i="8"/>
  <c r="G5441" i="8"/>
  <c r="F5441" i="8"/>
  <c r="E5441" i="8"/>
  <c r="K5440" i="8"/>
  <c r="L5440" i="8" s="1"/>
  <c r="J5440" i="8"/>
  <c r="I5440" i="8"/>
  <c r="G5440" i="8"/>
  <c r="F5440" i="8"/>
  <c r="E5440" i="8"/>
  <c r="H5440" i="8" s="1"/>
  <c r="K5439" i="8"/>
  <c r="L5439" i="8" s="1"/>
  <c r="J5439" i="8"/>
  <c r="I5439" i="8"/>
  <c r="G5439" i="8"/>
  <c r="F5439" i="8"/>
  <c r="E5439" i="8"/>
  <c r="H5439" i="8" s="1"/>
  <c r="K5438" i="8"/>
  <c r="L5438" i="8" s="1"/>
  <c r="J5438" i="8"/>
  <c r="I5438" i="8"/>
  <c r="H5438" i="8"/>
  <c r="G5438" i="8"/>
  <c r="F5438" i="8"/>
  <c r="E5438" i="8"/>
  <c r="K5437" i="8"/>
  <c r="L5437" i="8" s="1"/>
  <c r="J5437" i="8"/>
  <c r="I5437" i="8"/>
  <c r="G5437" i="8"/>
  <c r="F5437" i="8"/>
  <c r="E5437" i="8"/>
  <c r="H5437" i="8" s="1"/>
  <c r="K5436" i="8"/>
  <c r="L5436" i="8" s="1"/>
  <c r="J5436" i="8"/>
  <c r="I5436" i="8"/>
  <c r="G5436" i="8"/>
  <c r="F5436" i="8"/>
  <c r="E5436" i="8"/>
  <c r="H5436" i="8" s="1"/>
  <c r="K5435" i="8"/>
  <c r="L5435" i="8" s="1"/>
  <c r="J5435" i="8"/>
  <c r="I5435" i="8"/>
  <c r="H5435" i="8"/>
  <c r="G5435" i="8"/>
  <c r="F5435" i="8"/>
  <c r="E5435" i="8"/>
  <c r="K5434" i="8"/>
  <c r="L5434" i="8" s="1"/>
  <c r="J5434" i="8"/>
  <c r="I5434" i="8"/>
  <c r="G5434" i="8"/>
  <c r="F5434" i="8"/>
  <c r="E5434" i="8"/>
  <c r="H5434" i="8" s="1"/>
  <c r="K5433" i="8"/>
  <c r="L5433" i="8" s="1"/>
  <c r="J5433" i="8"/>
  <c r="I5433" i="8"/>
  <c r="G5433" i="8"/>
  <c r="F5433" i="8"/>
  <c r="E5433" i="8"/>
  <c r="H5433" i="8" s="1"/>
  <c r="K5432" i="8"/>
  <c r="L5432" i="8" s="1"/>
  <c r="J5432" i="8"/>
  <c r="I5432" i="8"/>
  <c r="H5432" i="8"/>
  <c r="G5432" i="8"/>
  <c r="F5432" i="8"/>
  <c r="E5432" i="8"/>
  <c r="K5431" i="8"/>
  <c r="L5431" i="8" s="1"/>
  <c r="J5431" i="8"/>
  <c r="I5431" i="8"/>
  <c r="G5431" i="8"/>
  <c r="F5431" i="8"/>
  <c r="E5431" i="8"/>
  <c r="H5431" i="8" s="1"/>
  <c r="K5430" i="8"/>
  <c r="L5430" i="8" s="1"/>
  <c r="J5430" i="8"/>
  <c r="I5430" i="8"/>
  <c r="G5430" i="8"/>
  <c r="F5430" i="8"/>
  <c r="E5430" i="8"/>
  <c r="H5430" i="8" s="1"/>
  <c r="K5429" i="8"/>
  <c r="L5429" i="8" s="1"/>
  <c r="J5429" i="8"/>
  <c r="I5429" i="8"/>
  <c r="H5429" i="8"/>
  <c r="G5429" i="8"/>
  <c r="F5429" i="8"/>
  <c r="E5429" i="8"/>
  <c r="K5428" i="8"/>
  <c r="L5428" i="8" s="1"/>
  <c r="J5428" i="8"/>
  <c r="I5428" i="8"/>
  <c r="G5428" i="8"/>
  <c r="F5428" i="8"/>
  <c r="E5428" i="8"/>
  <c r="H5428" i="8" s="1"/>
  <c r="K5427" i="8"/>
  <c r="L5427" i="8" s="1"/>
  <c r="J5427" i="8"/>
  <c r="H5427" i="8"/>
  <c r="G5427" i="8"/>
  <c r="I5427" i="8" s="1"/>
  <c r="F5427" i="8"/>
  <c r="E5427" i="8"/>
  <c r="L5426" i="8"/>
  <c r="K5426" i="8"/>
  <c r="J5426" i="8"/>
  <c r="I5426" i="8"/>
  <c r="H5426" i="8"/>
  <c r="G5426" i="8"/>
  <c r="F5426" i="8"/>
  <c r="E5426" i="8"/>
  <c r="L5425" i="8"/>
  <c r="K5425" i="8"/>
  <c r="J5425" i="8"/>
  <c r="I5425" i="8"/>
  <c r="H5425" i="8"/>
  <c r="G5425" i="8"/>
  <c r="F5425" i="8"/>
  <c r="E5425" i="8"/>
  <c r="L5424" i="8"/>
  <c r="K5424" i="8"/>
  <c r="J5424" i="8"/>
  <c r="I5424" i="8"/>
  <c r="H5424" i="8"/>
  <c r="G5424" i="8"/>
  <c r="F5424" i="8"/>
  <c r="E5424" i="8"/>
  <c r="L5423" i="8"/>
  <c r="K5423" i="8"/>
  <c r="J5423" i="8"/>
  <c r="I5423" i="8"/>
  <c r="H5423" i="8"/>
  <c r="G5423" i="8"/>
  <c r="F5423" i="8"/>
  <c r="E5423" i="8"/>
  <c r="L5422" i="8"/>
  <c r="K5422" i="8"/>
  <c r="J5422" i="8"/>
  <c r="I5422" i="8"/>
  <c r="H5422" i="8"/>
  <c r="G5422" i="8"/>
  <c r="F5422" i="8"/>
  <c r="E5422" i="8"/>
  <c r="L5421" i="8"/>
  <c r="K5421" i="8"/>
  <c r="J5421" i="8"/>
  <c r="I5421" i="8"/>
  <c r="H5421" i="8"/>
  <c r="G5421" i="8"/>
  <c r="F5421" i="8"/>
  <c r="E5421" i="8"/>
  <c r="L5420" i="8"/>
  <c r="K5420" i="8"/>
  <c r="J5420" i="8"/>
  <c r="I5420" i="8"/>
  <c r="H5420" i="8"/>
  <c r="G5420" i="8"/>
  <c r="F5420" i="8"/>
  <c r="E5420" i="8"/>
  <c r="L5419" i="8"/>
  <c r="K5419" i="8"/>
  <c r="J5419" i="8"/>
  <c r="I5419" i="8"/>
  <c r="H5419" i="8"/>
  <c r="G5419" i="8"/>
  <c r="F5419" i="8"/>
  <c r="E5419" i="8"/>
  <c r="L5418" i="8"/>
  <c r="K5418" i="8"/>
  <c r="J5418" i="8"/>
  <c r="I5418" i="8"/>
  <c r="H5418" i="8"/>
  <c r="G5418" i="8"/>
  <c r="F5418" i="8"/>
  <c r="E5418" i="8"/>
  <c r="L5417" i="8"/>
  <c r="K5417" i="8"/>
  <c r="J5417" i="8"/>
  <c r="I5417" i="8"/>
  <c r="H5417" i="8"/>
  <c r="G5417" i="8"/>
  <c r="F5417" i="8"/>
  <c r="E5417" i="8"/>
  <c r="L5416" i="8"/>
  <c r="K5416" i="8"/>
  <c r="J5416" i="8"/>
  <c r="I5416" i="8"/>
  <c r="H5416" i="8"/>
  <c r="G5416" i="8"/>
  <c r="F5416" i="8"/>
  <c r="E5416" i="8"/>
  <c r="J5415" i="8"/>
  <c r="G5415" i="8"/>
  <c r="F5415" i="8"/>
  <c r="E5415" i="8"/>
  <c r="H5415" i="8" s="1"/>
  <c r="K5414" i="8"/>
  <c r="L5414" i="8" s="1"/>
  <c r="J5414" i="8"/>
  <c r="I5414" i="8"/>
  <c r="H5414" i="8"/>
  <c r="G5414" i="8"/>
  <c r="F5414" i="8"/>
  <c r="E5414" i="8"/>
  <c r="K5413" i="8"/>
  <c r="L5413" i="8" s="1"/>
  <c r="J5413" i="8"/>
  <c r="I5413" i="8"/>
  <c r="G5413" i="8"/>
  <c r="F5413" i="8"/>
  <c r="E5413" i="8"/>
  <c r="H5413" i="8" s="1"/>
  <c r="K5412" i="8"/>
  <c r="L5412" i="8" s="1"/>
  <c r="J5412" i="8"/>
  <c r="H5412" i="8"/>
  <c r="G5412" i="8"/>
  <c r="I5412" i="8" s="1"/>
  <c r="F5412" i="8"/>
  <c r="E5412" i="8"/>
  <c r="L5411" i="8"/>
  <c r="K5411" i="8"/>
  <c r="J5411" i="8"/>
  <c r="I5411" i="8"/>
  <c r="H5411" i="8"/>
  <c r="G5411" i="8"/>
  <c r="F5411" i="8"/>
  <c r="E5411" i="8"/>
  <c r="L5410" i="8"/>
  <c r="K5410" i="8"/>
  <c r="J5410" i="8"/>
  <c r="I5410" i="8"/>
  <c r="H5410" i="8"/>
  <c r="G5410" i="8"/>
  <c r="F5410" i="8"/>
  <c r="E5410" i="8"/>
  <c r="L5409" i="8"/>
  <c r="K5409" i="8"/>
  <c r="J5409" i="8"/>
  <c r="I5409" i="8"/>
  <c r="H5409" i="8"/>
  <c r="G5409" i="8"/>
  <c r="F5409" i="8"/>
  <c r="E5409" i="8"/>
  <c r="L5408" i="8"/>
  <c r="K5408" i="8"/>
  <c r="J5408" i="8"/>
  <c r="I5408" i="8"/>
  <c r="H5408" i="8"/>
  <c r="G5408" i="8"/>
  <c r="F5408" i="8"/>
  <c r="E5408" i="8"/>
  <c r="L5407" i="8"/>
  <c r="K5407" i="8"/>
  <c r="J5407" i="8"/>
  <c r="I5407" i="8"/>
  <c r="H5407" i="8"/>
  <c r="G5407" i="8"/>
  <c r="F5407" i="8"/>
  <c r="E5407" i="8"/>
  <c r="L5406" i="8"/>
  <c r="K5406" i="8"/>
  <c r="J5406" i="8"/>
  <c r="I5406" i="8"/>
  <c r="H5406" i="8"/>
  <c r="G5406" i="8"/>
  <c r="F5406" i="8"/>
  <c r="E5406" i="8"/>
  <c r="L5405" i="8"/>
  <c r="K5405" i="8"/>
  <c r="J5405" i="8"/>
  <c r="I5405" i="8"/>
  <c r="H5405" i="8"/>
  <c r="G5405" i="8"/>
  <c r="F5405" i="8"/>
  <c r="E5405" i="8"/>
  <c r="L5404" i="8"/>
  <c r="K5404" i="8"/>
  <c r="J5404" i="8"/>
  <c r="I5404" i="8"/>
  <c r="H5404" i="8"/>
  <c r="G5404" i="8"/>
  <c r="F5404" i="8"/>
  <c r="E5404" i="8"/>
  <c r="L5403" i="8"/>
  <c r="K5403" i="8"/>
  <c r="J5403" i="8"/>
  <c r="I5403" i="8"/>
  <c r="H5403" i="8"/>
  <c r="G5403" i="8"/>
  <c r="F5403" i="8"/>
  <c r="E5403" i="8"/>
  <c r="L5402" i="8"/>
  <c r="K5402" i="8"/>
  <c r="J5402" i="8"/>
  <c r="I5402" i="8"/>
  <c r="H5402" i="8"/>
  <c r="G5402" i="8"/>
  <c r="F5402" i="8"/>
  <c r="E5402" i="8"/>
  <c r="L5401" i="8"/>
  <c r="K5401" i="8"/>
  <c r="J5401" i="8"/>
  <c r="I5401" i="8"/>
  <c r="H5401" i="8"/>
  <c r="G5401" i="8"/>
  <c r="F5401" i="8"/>
  <c r="E5401" i="8"/>
  <c r="J5400" i="8"/>
  <c r="G5400" i="8"/>
  <c r="I5400" i="8" s="1"/>
  <c r="F5400" i="8"/>
  <c r="E5400" i="8"/>
  <c r="H5400" i="8" s="1"/>
  <c r="J5399" i="8"/>
  <c r="I5399" i="8"/>
  <c r="H5399" i="8"/>
  <c r="G5399" i="8"/>
  <c r="K5399" i="8" s="1"/>
  <c r="L5399" i="8" s="1"/>
  <c r="F5399" i="8"/>
  <c r="E5399" i="8"/>
  <c r="K5398" i="8"/>
  <c r="L5398" i="8" s="1"/>
  <c r="J5398" i="8"/>
  <c r="I5398" i="8"/>
  <c r="G5398" i="8"/>
  <c r="F5398" i="8"/>
  <c r="E5398" i="8"/>
  <c r="H5398" i="8" s="1"/>
  <c r="K5397" i="8"/>
  <c r="L5397" i="8" s="1"/>
  <c r="J5397" i="8"/>
  <c r="I5397" i="8"/>
  <c r="G5397" i="8"/>
  <c r="F5397" i="8"/>
  <c r="E5397" i="8"/>
  <c r="H5397" i="8" s="1"/>
  <c r="K5396" i="8"/>
  <c r="L5396" i="8" s="1"/>
  <c r="J5396" i="8"/>
  <c r="I5396" i="8"/>
  <c r="H5396" i="8"/>
  <c r="G5396" i="8"/>
  <c r="F5396" i="8"/>
  <c r="E5396" i="8"/>
  <c r="K5395" i="8"/>
  <c r="L5395" i="8" s="1"/>
  <c r="J5395" i="8"/>
  <c r="I5395" i="8"/>
  <c r="G5395" i="8"/>
  <c r="F5395" i="8"/>
  <c r="E5395" i="8"/>
  <c r="H5395" i="8" s="1"/>
  <c r="K5394" i="8"/>
  <c r="L5394" i="8" s="1"/>
  <c r="J5394" i="8"/>
  <c r="I5394" i="8"/>
  <c r="G5394" i="8"/>
  <c r="F5394" i="8"/>
  <c r="E5394" i="8"/>
  <c r="H5394" i="8" s="1"/>
  <c r="K5393" i="8"/>
  <c r="L5393" i="8" s="1"/>
  <c r="J5393" i="8"/>
  <c r="I5393" i="8"/>
  <c r="H5393" i="8"/>
  <c r="G5393" i="8"/>
  <c r="F5393" i="8"/>
  <c r="E5393" i="8"/>
  <c r="K5392" i="8"/>
  <c r="L5392" i="8" s="1"/>
  <c r="J5392" i="8"/>
  <c r="I5392" i="8"/>
  <c r="G5392" i="8"/>
  <c r="F5392" i="8"/>
  <c r="E5392" i="8"/>
  <c r="H5392" i="8" s="1"/>
  <c r="K5391" i="8"/>
  <c r="L5391" i="8" s="1"/>
  <c r="J5391" i="8"/>
  <c r="I5391" i="8"/>
  <c r="G5391" i="8"/>
  <c r="F5391" i="8"/>
  <c r="E5391" i="8"/>
  <c r="H5391" i="8" s="1"/>
  <c r="K5390" i="8"/>
  <c r="L5390" i="8" s="1"/>
  <c r="J5390" i="8"/>
  <c r="I5390" i="8"/>
  <c r="H5390" i="8"/>
  <c r="G5390" i="8"/>
  <c r="F5390" i="8"/>
  <c r="E5390" i="8"/>
  <c r="K5389" i="8"/>
  <c r="L5389" i="8" s="1"/>
  <c r="J5389" i="8"/>
  <c r="I5389" i="8"/>
  <c r="G5389" i="8"/>
  <c r="F5389" i="8"/>
  <c r="E5389" i="8"/>
  <c r="H5389" i="8" s="1"/>
  <c r="K5388" i="8"/>
  <c r="L5388" i="8" s="1"/>
  <c r="J5388" i="8"/>
  <c r="H5388" i="8"/>
  <c r="G5388" i="8"/>
  <c r="I5388" i="8" s="1"/>
  <c r="F5388" i="8"/>
  <c r="E5388" i="8"/>
  <c r="L5387" i="8"/>
  <c r="K5387" i="8"/>
  <c r="J5387" i="8"/>
  <c r="I5387" i="8"/>
  <c r="H5387" i="8"/>
  <c r="G5387" i="8"/>
  <c r="F5387" i="8"/>
  <c r="E5387" i="8"/>
  <c r="L5386" i="8"/>
  <c r="K5386" i="8"/>
  <c r="J5386" i="8"/>
  <c r="I5386" i="8"/>
  <c r="H5386" i="8"/>
  <c r="G5386" i="8"/>
  <c r="F5386" i="8"/>
  <c r="E5386" i="8"/>
  <c r="L5385" i="8"/>
  <c r="K5385" i="8"/>
  <c r="J5385" i="8"/>
  <c r="I5385" i="8"/>
  <c r="H5385" i="8"/>
  <c r="G5385" i="8"/>
  <c r="F5385" i="8"/>
  <c r="E5385" i="8"/>
  <c r="L5384" i="8"/>
  <c r="K5384" i="8"/>
  <c r="J5384" i="8"/>
  <c r="I5384" i="8"/>
  <c r="H5384" i="8"/>
  <c r="G5384" i="8"/>
  <c r="F5384" i="8"/>
  <c r="E5384" i="8"/>
  <c r="L5383" i="8"/>
  <c r="K5383" i="8"/>
  <c r="J5383" i="8"/>
  <c r="I5383" i="8"/>
  <c r="H5383" i="8"/>
  <c r="G5383" i="8"/>
  <c r="F5383" i="8"/>
  <c r="E5383" i="8"/>
  <c r="L5382" i="8"/>
  <c r="K5382" i="8"/>
  <c r="J5382" i="8"/>
  <c r="I5382" i="8"/>
  <c r="H5382" i="8"/>
  <c r="G5382" i="8"/>
  <c r="F5382" i="8"/>
  <c r="E5382" i="8"/>
  <c r="L5381" i="8"/>
  <c r="K5381" i="8"/>
  <c r="J5381" i="8"/>
  <c r="I5381" i="8"/>
  <c r="H5381" i="8"/>
  <c r="G5381" i="8"/>
  <c r="F5381" i="8"/>
  <c r="E5381" i="8"/>
  <c r="L5380" i="8"/>
  <c r="K5380" i="8"/>
  <c r="J5380" i="8"/>
  <c r="I5380" i="8"/>
  <c r="H5380" i="8"/>
  <c r="G5380" i="8"/>
  <c r="F5380" i="8"/>
  <c r="E5380" i="8"/>
  <c r="L5379" i="8"/>
  <c r="K5379" i="8"/>
  <c r="J5379" i="8"/>
  <c r="I5379" i="8"/>
  <c r="H5379" i="8"/>
  <c r="G5379" i="8"/>
  <c r="F5379" i="8"/>
  <c r="E5379" i="8"/>
  <c r="L5378" i="8"/>
  <c r="K5378" i="8"/>
  <c r="J5378" i="8"/>
  <c r="I5378" i="8"/>
  <c r="H5378" i="8"/>
  <c r="G5378" i="8"/>
  <c r="F5378" i="8"/>
  <c r="E5378" i="8"/>
  <c r="L5377" i="8"/>
  <c r="K5377" i="8"/>
  <c r="J5377" i="8"/>
  <c r="I5377" i="8"/>
  <c r="H5377" i="8"/>
  <c r="G5377" i="8"/>
  <c r="F5377" i="8"/>
  <c r="E5377" i="8"/>
  <c r="L5376" i="8"/>
  <c r="K5376" i="8"/>
  <c r="J5376" i="8"/>
  <c r="I5376" i="8"/>
  <c r="H5376" i="8"/>
  <c r="G5376" i="8"/>
  <c r="F5376" i="8"/>
  <c r="E5376" i="8"/>
  <c r="L5375" i="8"/>
  <c r="K5375" i="8"/>
  <c r="J5375" i="8"/>
  <c r="I5375" i="8"/>
  <c r="H5375" i="8"/>
  <c r="G5375" i="8"/>
  <c r="F5375" i="8"/>
  <c r="E5375" i="8"/>
  <c r="L5374" i="8"/>
  <c r="K5374" i="8"/>
  <c r="J5374" i="8"/>
  <c r="I5374" i="8"/>
  <c r="H5374" i="8"/>
  <c r="G5374" i="8"/>
  <c r="F5374" i="8"/>
  <c r="E5374" i="8"/>
  <c r="L5373" i="8"/>
  <c r="K5373" i="8"/>
  <c r="J5373" i="8"/>
  <c r="I5373" i="8"/>
  <c r="H5373" i="8"/>
  <c r="G5373" i="8"/>
  <c r="F5373" i="8"/>
  <c r="E5373" i="8"/>
  <c r="L5372" i="8"/>
  <c r="K5372" i="8"/>
  <c r="J5372" i="8"/>
  <c r="I5372" i="8"/>
  <c r="H5372" i="8"/>
  <c r="G5372" i="8"/>
  <c r="F5372" i="8"/>
  <c r="E5372" i="8"/>
  <c r="L5371" i="8"/>
  <c r="K5371" i="8"/>
  <c r="J5371" i="8"/>
  <c r="I5371" i="8"/>
  <c r="H5371" i="8"/>
  <c r="G5371" i="8"/>
  <c r="F5371" i="8"/>
  <c r="E5371" i="8"/>
  <c r="L5370" i="8"/>
  <c r="K5370" i="8"/>
  <c r="J5370" i="8"/>
  <c r="I5370" i="8"/>
  <c r="H5370" i="8"/>
  <c r="G5370" i="8"/>
  <c r="F5370" i="8"/>
  <c r="E5370" i="8"/>
  <c r="L5369" i="8"/>
  <c r="K5369" i="8"/>
  <c r="J5369" i="8"/>
  <c r="I5369" i="8"/>
  <c r="H5369" i="8"/>
  <c r="G5369" i="8"/>
  <c r="F5369" i="8"/>
  <c r="E5369" i="8"/>
  <c r="L5368" i="8"/>
  <c r="K5368" i="8"/>
  <c r="J5368" i="8"/>
  <c r="I5368" i="8"/>
  <c r="H5368" i="8"/>
  <c r="G5368" i="8"/>
  <c r="F5368" i="8"/>
  <c r="E5368" i="8"/>
  <c r="L5367" i="8"/>
  <c r="K5367" i="8"/>
  <c r="J5367" i="8"/>
  <c r="I5367" i="8"/>
  <c r="H5367" i="8"/>
  <c r="G5367" i="8"/>
  <c r="F5367" i="8"/>
  <c r="E5367" i="8"/>
  <c r="L5366" i="8"/>
  <c r="K5366" i="8"/>
  <c r="J5366" i="8"/>
  <c r="I5366" i="8"/>
  <c r="H5366" i="8"/>
  <c r="G5366" i="8"/>
  <c r="F5366" i="8"/>
  <c r="E5366" i="8"/>
  <c r="L5365" i="8"/>
  <c r="K5365" i="8"/>
  <c r="J5365" i="8"/>
  <c r="I5365" i="8"/>
  <c r="H5365" i="8"/>
  <c r="G5365" i="8"/>
  <c r="F5365" i="8"/>
  <c r="E5365" i="8"/>
  <c r="L5364" i="8"/>
  <c r="K5364" i="8"/>
  <c r="J5364" i="8"/>
  <c r="I5364" i="8"/>
  <c r="H5364" i="8"/>
  <c r="G5364" i="8"/>
  <c r="F5364" i="8"/>
  <c r="E5364" i="8"/>
  <c r="L5363" i="8"/>
  <c r="K5363" i="8"/>
  <c r="J5363" i="8"/>
  <c r="I5363" i="8"/>
  <c r="H5363" i="8"/>
  <c r="G5363" i="8"/>
  <c r="F5363" i="8"/>
  <c r="E5363" i="8"/>
  <c r="L5362" i="8"/>
  <c r="K5362" i="8"/>
  <c r="J5362" i="8"/>
  <c r="I5362" i="8"/>
  <c r="H5362" i="8"/>
  <c r="G5362" i="8"/>
  <c r="F5362" i="8"/>
  <c r="E5362" i="8"/>
  <c r="L5361" i="8"/>
  <c r="K5361" i="8"/>
  <c r="J5361" i="8"/>
  <c r="I5361" i="8"/>
  <c r="H5361" i="8"/>
  <c r="G5361" i="8"/>
  <c r="F5361" i="8"/>
  <c r="E5361" i="8"/>
  <c r="L5360" i="8"/>
  <c r="K5360" i="8"/>
  <c r="J5360" i="8"/>
  <c r="I5360" i="8"/>
  <c r="H5360" i="8"/>
  <c r="G5360" i="8"/>
  <c r="F5360" i="8"/>
  <c r="E5360" i="8"/>
  <c r="L5359" i="8"/>
  <c r="K5359" i="8"/>
  <c r="J5359" i="8"/>
  <c r="I5359" i="8"/>
  <c r="H5359" i="8"/>
  <c r="G5359" i="8"/>
  <c r="F5359" i="8"/>
  <c r="E5359" i="8"/>
  <c r="L5358" i="8"/>
  <c r="K5358" i="8"/>
  <c r="J5358" i="8"/>
  <c r="I5358" i="8"/>
  <c r="H5358" i="8"/>
  <c r="G5358" i="8"/>
  <c r="F5358" i="8"/>
  <c r="E5358" i="8"/>
  <c r="L5357" i="8"/>
  <c r="K5357" i="8"/>
  <c r="J5357" i="8"/>
  <c r="H5357" i="8"/>
  <c r="G5357" i="8"/>
  <c r="I5357" i="8" s="1"/>
  <c r="F5357" i="8"/>
  <c r="E5357" i="8"/>
  <c r="L5356" i="8"/>
  <c r="K5356" i="8"/>
  <c r="J5356" i="8"/>
  <c r="I5356" i="8"/>
  <c r="H5356" i="8"/>
  <c r="G5356" i="8"/>
  <c r="F5356" i="8"/>
  <c r="E5356" i="8"/>
  <c r="L5355" i="8"/>
  <c r="K5355" i="8"/>
  <c r="J5355" i="8"/>
  <c r="I5355" i="8"/>
  <c r="H5355" i="8"/>
  <c r="G5355" i="8"/>
  <c r="F5355" i="8"/>
  <c r="E5355" i="8"/>
  <c r="L5354" i="8"/>
  <c r="K5354" i="8"/>
  <c r="J5354" i="8"/>
  <c r="I5354" i="8"/>
  <c r="H5354" i="8"/>
  <c r="G5354" i="8"/>
  <c r="F5354" i="8"/>
  <c r="E5354" i="8"/>
  <c r="L5353" i="8"/>
  <c r="K5353" i="8"/>
  <c r="J5353" i="8"/>
  <c r="I5353" i="8"/>
  <c r="H5353" i="8"/>
  <c r="G5353" i="8"/>
  <c r="F5353" i="8"/>
  <c r="E5353" i="8"/>
  <c r="L5352" i="8"/>
  <c r="K5352" i="8"/>
  <c r="J5352" i="8"/>
  <c r="I5352" i="8"/>
  <c r="H5352" i="8"/>
  <c r="G5352" i="8"/>
  <c r="F5352" i="8"/>
  <c r="E5352" i="8"/>
  <c r="L5351" i="8"/>
  <c r="K5351" i="8"/>
  <c r="J5351" i="8"/>
  <c r="I5351" i="8"/>
  <c r="H5351" i="8"/>
  <c r="G5351" i="8"/>
  <c r="F5351" i="8"/>
  <c r="E5351" i="8"/>
  <c r="L5350" i="8"/>
  <c r="K5350" i="8"/>
  <c r="J5350" i="8"/>
  <c r="I5350" i="8"/>
  <c r="H5350" i="8"/>
  <c r="G5350" i="8"/>
  <c r="F5350" i="8"/>
  <c r="E5350" i="8"/>
  <c r="L5349" i="8"/>
  <c r="K5349" i="8"/>
  <c r="J5349" i="8"/>
  <c r="I5349" i="8"/>
  <c r="H5349" i="8"/>
  <c r="G5349" i="8"/>
  <c r="F5349" i="8"/>
  <c r="E5349" i="8"/>
  <c r="L5348" i="8"/>
  <c r="K5348" i="8"/>
  <c r="J5348" i="8"/>
  <c r="I5348" i="8"/>
  <c r="H5348" i="8"/>
  <c r="G5348" i="8"/>
  <c r="F5348" i="8"/>
  <c r="E5348" i="8"/>
  <c r="L5347" i="8"/>
  <c r="K5347" i="8"/>
  <c r="J5347" i="8"/>
  <c r="I5347" i="8"/>
  <c r="H5347" i="8"/>
  <c r="G5347" i="8"/>
  <c r="F5347" i="8"/>
  <c r="E5347" i="8"/>
  <c r="L5346" i="8"/>
  <c r="K5346" i="8"/>
  <c r="J5346" i="8"/>
  <c r="I5346" i="8"/>
  <c r="H5346" i="8"/>
  <c r="G5346" i="8"/>
  <c r="F5346" i="8"/>
  <c r="E5346" i="8"/>
  <c r="L5345" i="8"/>
  <c r="K5345" i="8"/>
  <c r="J5345" i="8"/>
  <c r="I5345" i="8"/>
  <c r="H5345" i="8"/>
  <c r="G5345" i="8"/>
  <c r="F5345" i="8"/>
  <c r="E5345" i="8"/>
  <c r="L5344" i="8"/>
  <c r="K5344" i="8"/>
  <c r="J5344" i="8"/>
  <c r="I5344" i="8"/>
  <c r="H5344" i="8"/>
  <c r="G5344" i="8"/>
  <c r="F5344" i="8"/>
  <c r="E5344" i="8"/>
  <c r="L5343" i="8"/>
  <c r="K5343" i="8"/>
  <c r="J5343" i="8"/>
  <c r="I5343" i="8"/>
  <c r="H5343" i="8"/>
  <c r="G5343" i="8"/>
  <c r="F5343" i="8"/>
  <c r="E5343" i="8"/>
  <c r="L5342" i="8"/>
  <c r="K5342" i="8"/>
  <c r="J5342" i="8"/>
  <c r="I5342" i="8"/>
  <c r="H5342" i="8"/>
  <c r="G5342" i="8"/>
  <c r="F5342" i="8"/>
  <c r="E5342" i="8"/>
  <c r="L5341" i="8"/>
  <c r="K5341" i="8"/>
  <c r="J5341" i="8"/>
  <c r="I5341" i="8"/>
  <c r="H5341" i="8"/>
  <c r="G5341" i="8"/>
  <c r="F5341" i="8"/>
  <c r="E5341" i="8"/>
  <c r="L5340" i="8"/>
  <c r="K5340" i="8"/>
  <c r="J5340" i="8"/>
  <c r="I5340" i="8"/>
  <c r="H5340" i="8"/>
  <c r="G5340" i="8"/>
  <c r="F5340" i="8"/>
  <c r="E5340" i="8"/>
  <c r="L5339" i="8"/>
  <c r="K5339" i="8"/>
  <c r="J5339" i="8"/>
  <c r="I5339" i="8"/>
  <c r="H5339" i="8"/>
  <c r="G5339" i="8"/>
  <c r="F5339" i="8"/>
  <c r="E5339" i="8"/>
  <c r="L5338" i="8"/>
  <c r="K5338" i="8"/>
  <c r="J5338" i="8"/>
  <c r="I5338" i="8"/>
  <c r="H5338" i="8"/>
  <c r="G5338" i="8"/>
  <c r="F5338" i="8"/>
  <c r="E5338" i="8"/>
  <c r="L5337" i="8"/>
  <c r="K5337" i="8"/>
  <c r="J5337" i="8"/>
  <c r="I5337" i="8"/>
  <c r="H5337" i="8"/>
  <c r="G5337" i="8"/>
  <c r="F5337" i="8"/>
  <c r="E5337" i="8"/>
  <c r="L5336" i="8"/>
  <c r="K5336" i="8"/>
  <c r="J5336" i="8"/>
  <c r="I5336" i="8"/>
  <c r="H5336" i="8"/>
  <c r="G5336" i="8"/>
  <c r="F5336" i="8"/>
  <c r="E5336" i="8"/>
  <c r="K5335" i="8"/>
  <c r="L5335" i="8" s="1"/>
  <c r="J5335" i="8"/>
  <c r="I5335" i="8"/>
  <c r="H5335" i="8"/>
  <c r="G5335" i="8"/>
  <c r="F5335" i="8"/>
  <c r="E5335" i="8"/>
  <c r="L5334" i="8"/>
  <c r="K5334" i="8"/>
  <c r="J5334" i="8"/>
  <c r="I5334" i="8"/>
  <c r="H5334" i="8"/>
  <c r="G5334" i="8"/>
  <c r="F5334" i="8"/>
  <c r="E5334" i="8"/>
  <c r="L5333" i="8"/>
  <c r="K5333" i="8"/>
  <c r="J5333" i="8"/>
  <c r="I5333" i="8"/>
  <c r="H5333" i="8"/>
  <c r="G5333" i="8"/>
  <c r="F5333" i="8"/>
  <c r="E5333" i="8"/>
  <c r="K5332" i="8"/>
  <c r="L5332" i="8" s="1"/>
  <c r="J5332" i="8"/>
  <c r="I5332" i="8"/>
  <c r="H5332" i="8"/>
  <c r="G5332" i="8"/>
  <c r="F5332" i="8"/>
  <c r="E5332" i="8"/>
  <c r="L5331" i="8"/>
  <c r="K5331" i="8"/>
  <c r="J5331" i="8"/>
  <c r="I5331" i="8"/>
  <c r="H5331" i="8"/>
  <c r="G5331" i="8"/>
  <c r="F5331" i="8"/>
  <c r="E5331" i="8"/>
  <c r="L5330" i="8"/>
  <c r="K5330" i="8"/>
  <c r="J5330" i="8"/>
  <c r="I5330" i="8"/>
  <c r="H5330" i="8"/>
  <c r="G5330" i="8"/>
  <c r="F5330" i="8"/>
  <c r="E5330" i="8"/>
  <c r="K5329" i="8"/>
  <c r="L5329" i="8" s="1"/>
  <c r="J5329" i="8"/>
  <c r="I5329" i="8"/>
  <c r="H5329" i="8"/>
  <c r="G5329" i="8"/>
  <c r="F5329" i="8"/>
  <c r="E5329" i="8"/>
  <c r="L5328" i="8"/>
  <c r="K5328" i="8"/>
  <c r="J5328" i="8"/>
  <c r="I5328" i="8"/>
  <c r="H5328" i="8"/>
  <c r="G5328" i="8"/>
  <c r="F5328" i="8"/>
  <c r="E5328" i="8"/>
  <c r="L5327" i="8"/>
  <c r="K5327" i="8"/>
  <c r="J5327" i="8"/>
  <c r="I5327" i="8"/>
  <c r="H5327" i="8"/>
  <c r="G5327" i="8"/>
  <c r="F5327" i="8"/>
  <c r="E5327" i="8"/>
  <c r="K5326" i="8"/>
  <c r="L5326" i="8" s="1"/>
  <c r="J5326" i="8"/>
  <c r="I5326" i="8"/>
  <c r="H5326" i="8"/>
  <c r="G5326" i="8"/>
  <c r="F5326" i="8"/>
  <c r="E5326" i="8"/>
  <c r="L5325" i="8"/>
  <c r="K5325" i="8"/>
  <c r="J5325" i="8"/>
  <c r="I5325" i="8"/>
  <c r="H5325" i="8"/>
  <c r="G5325" i="8"/>
  <c r="F5325" i="8"/>
  <c r="E5325" i="8"/>
  <c r="L5324" i="8"/>
  <c r="K5324" i="8"/>
  <c r="J5324" i="8"/>
  <c r="I5324" i="8"/>
  <c r="H5324" i="8"/>
  <c r="G5324" i="8"/>
  <c r="F5324" i="8"/>
  <c r="E5324" i="8"/>
  <c r="K5323" i="8"/>
  <c r="L5323" i="8" s="1"/>
  <c r="J5323" i="8"/>
  <c r="I5323" i="8"/>
  <c r="H5323" i="8"/>
  <c r="G5323" i="8"/>
  <c r="F5323" i="8"/>
  <c r="E5323" i="8"/>
  <c r="L5322" i="8"/>
  <c r="K5322" i="8"/>
  <c r="J5322" i="8"/>
  <c r="I5322" i="8"/>
  <c r="H5322" i="8"/>
  <c r="G5322" i="8"/>
  <c r="F5322" i="8"/>
  <c r="E5322" i="8"/>
  <c r="L5321" i="8"/>
  <c r="K5321" i="8"/>
  <c r="J5321" i="8"/>
  <c r="H5321" i="8"/>
  <c r="G5321" i="8"/>
  <c r="I5321" i="8" s="1"/>
  <c r="F5321" i="8"/>
  <c r="E5321" i="8"/>
  <c r="L5320" i="8"/>
  <c r="K5320" i="8"/>
  <c r="J5320" i="8"/>
  <c r="I5320" i="8"/>
  <c r="H5320" i="8"/>
  <c r="G5320" i="8"/>
  <c r="F5320" i="8"/>
  <c r="E5320" i="8"/>
  <c r="L5319" i="8"/>
  <c r="K5319" i="8"/>
  <c r="J5319" i="8"/>
  <c r="I5319" i="8"/>
  <c r="H5319" i="8"/>
  <c r="G5319" i="8"/>
  <c r="F5319" i="8"/>
  <c r="E5319" i="8"/>
  <c r="K5318" i="8"/>
  <c r="L5318" i="8" s="1"/>
  <c r="J5318" i="8"/>
  <c r="I5318" i="8"/>
  <c r="H5318" i="8"/>
  <c r="G5318" i="8"/>
  <c r="F5318" i="8"/>
  <c r="E5318" i="8"/>
  <c r="L5317" i="8"/>
  <c r="K5317" i="8"/>
  <c r="J5317" i="8"/>
  <c r="I5317" i="8"/>
  <c r="H5317" i="8"/>
  <c r="G5317" i="8"/>
  <c r="F5317" i="8"/>
  <c r="E5317" i="8"/>
  <c r="L5316" i="8"/>
  <c r="K5316" i="8"/>
  <c r="J5316" i="8"/>
  <c r="I5316" i="8"/>
  <c r="H5316" i="8"/>
  <c r="G5316" i="8"/>
  <c r="F5316" i="8"/>
  <c r="E5316" i="8"/>
  <c r="K5315" i="8"/>
  <c r="L5315" i="8" s="1"/>
  <c r="J5315" i="8"/>
  <c r="I5315" i="8"/>
  <c r="H5315" i="8"/>
  <c r="G5315" i="8"/>
  <c r="F5315" i="8"/>
  <c r="E5315" i="8"/>
  <c r="L5314" i="8"/>
  <c r="K5314" i="8"/>
  <c r="J5314" i="8"/>
  <c r="I5314" i="8"/>
  <c r="H5314" i="8"/>
  <c r="G5314" i="8"/>
  <c r="F5314" i="8"/>
  <c r="E5314" i="8"/>
  <c r="J5313" i="8"/>
  <c r="G5313" i="8"/>
  <c r="F5313" i="8"/>
  <c r="E5313" i="8"/>
  <c r="H5313" i="8" s="1"/>
  <c r="K5312" i="8"/>
  <c r="L5312" i="8" s="1"/>
  <c r="J5312" i="8"/>
  <c r="I5312" i="8"/>
  <c r="H5312" i="8"/>
  <c r="G5312" i="8"/>
  <c r="F5312" i="8"/>
  <c r="E5312" i="8"/>
  <c r="K5311" i="8"/>
  <c r="L5311" i="8" s="1"/>
  <c r="J5311" i="8"/>
  <c r="I5311" i="8"/>
  <c r="G5311" i="8"/>
  <c r="F5311" i="8"/>
  <c r="E5311" i="8"/>
  <c r="H5311" i="8" s="1"/>
  <c r="K5310" i="8"/>
  <c r="L5310" i="8" s="1"/>
  <c r="J5310" i="8"/>
  <c r="I5310" i="8"/>
  <c r="G5310" i="8"/>
  <c r="F5310" i="8"/>
  <c r="E5310" i="8"/>
  <c r="H5310" i="8" s="1"/>
  <c r="K5309" i="8"/>
  <c r="L5309" i="8" s="1"/>
  <c r="J5309" i="8"/>
  <c r="I5309" i="8"/>
  <c r="H5309" i="8"/>
  <c r="G5309" i="8"/>
  <c r="F5309" i="8"/>
  <c r="E5309" i="8"/>
  <c r="K5308" i="8"/>
  <c r="L5308" i="8" s="1"/>
  <c r="J5308" i="8"/>
  <c r="I5308" i="8"/>
  <c r="G5308" i="8"/>
  <c r="F5308" i="8"/>
  <c r="E5308" i="8"/>
  <c r="H5308" i="8" s="1"/>
  <c r="K5307" i="8"/>
  <c r="L5307" i="8" s="1"/>
  <c r="J5307" i="8"/>
  <c r="I5307" i="8"/>
  <c r="G5307" i="8"/>
  <c r="F5307" i="8"/>
  <c r="E5307" i="8"/>
  <c r="H5307" i="8" s="1"/>
  <c r="K5306" i="8"/>
  <c r="L5306" i="8" s="1"/>
  <c r="J5306" i="8"/>
  <c r="I5306" i="8"/>
  <c r="H5306" i="8"/>
  <c r="G5306" i="8"/>
  <c r="F5306" i="8"/>
  <c r="E5306" i="8"/>
  <c r="K5305" i="8"/>
  <c r="L5305" i="8" s="1"/>
  <c r="J5305" i="8"/>
  <c r="I5305" i="8"/>
  <c r="G5305" i="8"/>
  <c r="F5305" i="8"/>
  <c r="E5305" i="8"/>
  <c r="H5305" i="8" s="1"/>
  <c r="K5304" i="8"/>
  <c r="L5304" i="8" s="1"/>
  <c r="J5304" i="8"/>
  <c r="I5304" i="8"/>
  <c r="G5304" i="8"/>
  <c r="F5304" i="8"/>
  <c r="E5304" i="8"/>
  <c r="H5304" i="8" s="1"/>
  <c r="K5303" i="8"/>
  <c r="L5303" i="8" s="1"/>
  <c r="J5303" i="8"/>
  <c r="I5303" i="8"/>
  <c r="H5303" i="8"/>
  <c r="G5303" i="8"/>
  <c r="F5303" i="8"/>
  <c r="E5303" i="8"/>
  <c r="K5302" i="8"/>
  <c r="L5302" i="8" s="1"/>
  <c r="J5302" i="8"/>
  <c r="I5302" i="8"/>
  <c r="G5302" i="8"/>
  <c r="F5302" i="8"/>
  <c r="E5302" i="8"/>
  <c r="H5302" i="8" s="1"/>
  <c r="K5301" i="8"/>
  <c r="L5301" i="8" s="1"/>
  <c r="J5301" i="8"/>
  <c r="I5301" i="8"/>
  <c r="G5301" i="8"/>
  <c r="F5301" i="8"/>
  <c r="E5301" i="8"/>
  <c r="H5301" i="8" s="1"/>
  <c r="K5300" i="8"/>
  <c r="L5300" i="8" s="1"/>
  <c r="J5300" i="8"/>
  <c r="I5300" i="8"/>
  <c r="H5300" i="8"/>
  <c r="G5300" i="8"/>
  <c r="F5300" i="8"/>
  <c r="E5300" i="8"/>
  <c r="K5299" i="8"/>
  <c r="L5299" i="8" s="1"/>
  <c r="J5299" i="8"/>
  <c r="I5299" i="8"/>
  <c r="G5299" i="8"/>
  <c r="F5299" i="8"/>
  <c r="E5299" i="8"/>
  <c r="H5299" i="8" s="1"/>
  <c r="K5298" i="8"/>
  <c r="L5298" i="8" s="1"/>
  <c r="J5298" i="8"/>
  <c r="I5298" i="8"/>
  <c r="G5298" i="8"/>
  <c r="F5298" i="8"/>
  <c r="E5298" i="8"/>
  <c r="H5298" i="8" s="1"/>
  <c r="K5297" i="8"/>
  <c r="L5297" i="8" s="1"/>
  <c r="J5297" i="8"/>
  <c r="I5297" i="8"/>
  <c r="H5297" i="8"/>
  <c r="G5297" i="8"/>
  <c r="F5297" i="8"/>
  <c r="E5297" i="8"/>
  <c r="J5296" i="8"/>
  <c r="G5296" i="8"/>
  <c r="I5296" i="8" s="1"/>
  <c r="F5296" i="8"/>
  <c r="E5296" i="8"/>
  <c r="H5296" i="8" s="1"/>
  <c r="K5295" i="8"/>
  <c r="L5295" i="8" s="1"/>
  <c r="J5295" i="8"/>
  <c r="I5295" i="8"/>
  <c r="G5295" i="8"/>
  <c r="F5295" i="8"/>
  <c r="E5295" i="8"/>
  <c r="H5295" i="8" s="1"/>
  <c r="K5294" i="8"/>
  <c r="L5294" i="8" s="1"/>
  <c r="J5294" i="8"/>
  <c r="I5294" i="8"/>
  <c r="H5294" i="8"/>
  <c r="G5294" i="8"/>
  <c r="F5294" i="8"/>
  <c r="E5294" i="8"/>
  <c r="K5293" i="8"/>
  <c r="L5293" i="8" s="1"/>
  <c r="J5293" i="8"/>
  <c r="I5293" i="8"/>
  <c r="G5293" i="8"/>
  <c r="F5293" i="8"/>
  <c r="E5293" i="8"/>
  <c r="H5293" i="8" s="1"/>
  <c r="K5292" i="8"/>
  <c r="L5292" i="8" s="1"/>
  <c r="J5292" i="8"/>
  <c r="I5292" i="8"/>
  <c r="G5292" i="8"/>
  <c r="F5292" i="8"/>
  <c r="E5292" i="8"/>
  <c r="H5292" i="8" s="1"/>
  <c r="K5291" i="8"/>
  <c r="L5291" i="8" s="1"/>
  <c r="J5291" i="8"/>
  <c r="I5291" i="8"/>
  <c r="H5291" i="8"/>
  <c r="G5291" i="8"/>
  <c r="F5291" i="8"/>
  <c r="E5291" i="8"/>
  <c r="K5290" i="8"/>
  <c r="L5290" i="8" s="1"/>
  <c r="J5290" i="8"/>
  <c r="I5290" i="8"/>
  <c r="G5290" i="8"/>
  <c r="F5290" i="8"/>
  <c r="E5290" i="8"/>
  <c r="H5290" i="8" s="1"/>
  <c r="K5289" i="8"/>
  <c r="L5289" i="8" s="1"/>
  <c r="J5289" i="8"/>
  <c r="I5289" i="8"/>
  <c r="G5289" i="8"/>
  <c r="F5289" i="8"/>
  <c r="E5289" i="8"/>
  <c r="H5289" i="8" s="1"/>
  <c r="K5288" i="8"/>
  <c r="L5288" i="8" s="1"/>
  <c r="J5288" i="8"/>
  <c r="I5288" i="8"/>
  <c r="H5288" i="8"/>
  <c r="G5288" i="8"/>
  <c r="F5288" i="8"/>
  <c r="E5288" i="8"/>
  <c r="K5287" i="8"/>
  <c r="L5287" i="8" s="1"/>
  <c r="J5287" i="8"/>
  <c r="I5287" i="8"/>
  <c r="G5287" i="8"/>
  <c r="F5287" i="8"/>
  <c r="E5287" i="8"/>
  <c r="H5287" i="8" s="1"/>
  <c r="K5286" i="8"/>
  <c r="L5286" i="8" s="1"/>
  <c r="J5286" i="8"/>
  <c r="I5286" i="8"/>
  <c r="G5286" i="8"/>
  <c r="F5286" i="8"/>
  <c r="E5286" i="8"/>
  <c r="H5286" i="8" s="1"/>
  <c r="K5285" i="8"/>
  <c r="L5285" i="8" s="1"/>
  <c r="J5285" i="8"/>
  <c r="I5285" i="8"/>
  <c r="H5285" i="8"/>
  <c r="G5285" i="8"/>
  <c r="F5285" i="8"/>
  <c r="E5285" i="8"/>
  <c r="K5284" i="8"/>
  <c r="L5284" i="8" s="1"/>
  <c r="J5284" i="8"/>
  <c r="I5284" i="8"/>
  <c r="G5284" i="8"/>
  <c r="F5284" i="8"/>
  <c r="E5284" i="8"/>
  <c r="H5284" i="8" s="1"/>
  <c r="K5283" i="8"/>
  <c r="L5283" i="8" s="1"/>
  <c r="J5283" i="8"/>
  <c r="I5283" i="8"/>
  <c r="G5283" i="8"/>
  <c r="F5283" i="8"/>
  <c r="E5283" i="8"/>
  <c r="H5283" i="8" s="1"/>
  <c r="K5282" i="8"/>
  <c r="L5282" i="8" s="1"/>
  <c r="J5282" i="8"/>
  <c r="I5282" i="8"/>
  <c r="H5282" i="8"/>
  <c r="G5282" i="8"/>
  <c r="F5282" i="8"/>
  <c r="E5282" i="8"/>
  <c r="K5281" i="8"/>
  <c r="L5281" i="8" s="1"/>
  <c r="J5281" i="8"/>
  <c r="I5281" i="8"/>
  <c r="G5281" i="8"/>
  <c r="F5281" i="8"/>
  <c r="E5281" i="8"/>
  <c r="H5281" i="8" s="1"/>
  <c r="K5280" i="8"/>
  <c r="L5280" i="8" s="1"/>
  <c r="J5280" i="8"/>
  <c r="I5280" i="8"/>
  <c r="G5280" i="8"/>
  <c r="F5280" i="8"/>
  <c r="E5280" i="8"/>
  <c r="H5280" i="8" s="1"/>
  <c r="K5279" i="8"/>
  <c r="L5279" i="8" s="1"/>
  <c r="J5279" i="8"/>
  <c r="I5279" i="8"/>
  <c r="H5279" i="8"/>
  <c r="G5279" i="8"/>
  <c r="F5279" i="8"/>
  <c r="E5279" i="8"/>
  <c r="K5278" i="8"/>
  <c r="L5278" i="8" s="1"/>
  <c r="J5278" i="8"/>
  <c r="I5278" i="8"/>
  <c r="G5278" i="8"/>
  <c r="F5278" i="8"/>
  <c r="E5278" i="8"/>
  <c r="H5278" i="8" s="1"/>
  <c r="K5277" i="8"/>
  <c r="L5277" i="8" s="1"/>
  <c r="J5277" i="8"/>
  <c r="I5277" i="8"/>
  <c r="G5277" i="8"/>
  <c r="F5277" i="8"/>
  <c r="E5277" i="8"/>
  <c r="H5277" i="8" s="1"/>
  <c r="K5276" i="8"/>
  <c r="L5276" i="8" s="1"/>
  <c r="J5276" i="8"/>
  <c r="I5276" i="8"/>
  <c r="H5276" i="8"/>
  <c r="G5276" i="8"/>
  <c r="F5276" i="8"/>
  <c r="E5276" i="8"/>
  <c r="K5275" i="8"/>
  <c r="L5275" i="8" s="1"/>
  <c r="J5275" i="8"/>
  <c r="I5275" i="8"/>
  <c r="G5275" i="8"/>
  <c r="F5275" i="8"/>
  <c r="E5275" i="8"/>
  <c r="H5275" i="8" s="1"/>
  <c r="K5274" i="8"/>
  <c r="L5274" i="8" s="1"/>
  <c r="J5274" i="8"/>
  <c r="I5274" i="8"/>
  <c r="G5274" i="8"/>
  <c r="F5274" i="8"/>
  <c r="E5274" i="8"/>
  <c r="H5274" i="8" s="1"/>
  <c r="K5273" i="8"/>
  <c r="L5273" i="8" s="1"/>
  <c r="J5273" i="8"/>
  <c r="I5273" i="8"/>
  <c r="H5273" i="8"/>
  <c r="G5273" i="8"/>
  <c r="F5273" i="8"/>
  <c r="E5273" i="8"/>
  <c r="K5272" i="8"/>
  <c r="L5272" i="8" s="1"/>
  <c r="J5272" i="8"/>
  <c r="I5272" i="8"/>
  <c r="G5272" i="8"/>
  <c r="F5272" i="8"/>
  <c r="E5272" i="8"/>
  <c r="H5272" i="8" s="1"/>
  <c r="K5271" i="8"/>
  <c r="L5271" i="8" s="1"/>
  <c r="J5271" i="8"/>
  <c r="I5271" i="8"/>
  <c r="G5271" i="8"/>
  <c r="F5271" i="8"/>
  <c r="E5271" i="8"/>
  <c r="H5271" i="8" s="1"/>
  <c r="K5270" i="8"/>
  <c r="L5270" i="8" s="1"/>
  <c r="J5270" i="8"/>
  <c r="I5270" i="8"/>
  <c r="H5270" i="8"/>
  <c r="G5270" i="8"/>
  <c r="F5270" i="8"/>
  <c r="E5270" i="8"/>
  <c r="K5269" i="8"/>
  <c r="L5269" i="8" s="1"/>
  <c r="J5269" i="8"/>
  <c r="I5269" i="8"/>
  <c r="G5269" i="8"/>
  <c r="F5269" i="8"/>
  <c r="E5269" i="8"/>
  <c r="H5269" i="8" s="1"/>
  <c r="K5268" i="8"/>
  <c r="L5268" i="8" s="1"/>
  <c r="J5268" i="8"/>
  <c r="I5268" i="8"/>
  <c r="G5268" i="8"/>
  <c r="F5268" i="8"/>
  <c r="E5268" i="8"/>
  <c r="H5268" i="8" s="1"/>
  <c r="K5267" i="8"/>
  <c r="L5267" i="8" s="1"/>
  <c r="J5267" i="8"/>
  <c r="I5267" i="8"/>
  <c r="H5267" i="8"/>
  <c r="G5267" i="8"/>
  <c r="F5267" i="8"/>
  <c r="E5267" i="8"/>
  <c r="K5266" i="8"/>
  <c r="L5266" i="8" s="1"/>
  <c r="J5266" i="8"/>
  <c r="I5266" i="8"/>
  <c r="G5266" i="8"/>
  <c r="F5266" i="8"/>
  <c r="E5266" i="8"/>
  <c r="H5266" i="8" s="1"/>
  <c r="K5265" i="8"/>
  <c r="L5265" i="8" s="1"/>
  <c r="J5265" i="8"/>
  <c r="I5265" i="8"/>
  <c r="G5265" i="8"/>
  <c r="F5265" i="8"/>
  <c r="E5265" i="8"/>
  <c r="H5265" i="8" s="1"/>
  <c r="K5264" i="8"/>
  <c r="L5264" i="8" s="1"/>
  <c r="J5264" i="8"/>
  <c r="I5264" i="8"/>
  <c r="H5264" i="8"/>
  <c r="G5264" i="8"/>
  <c r="F5264" i="8"/>
  <c r="E5264" i="8"/>
  <c r="K5263" i="8"/>
  <c r="L5263" i="8" s="1"/>
  <c r="J5263" i="8"/>
  <c r="I5263" i="8"/>
  <c r="G5263" i="8"/>
  <c r="F5263" i="8"/>
  <c r="E5263" i="8"/>
  <c r="H5263" i="8" s="1"/>
  <c r="K5262" i="8"/>
  <c r="L5262" i="8" s="1"/>
  <c r="J5262" i="8"/>
  <c r="I5262" i="8"/>
  <c r="G5262" i="8"/>
  <c r="F5262" i="8"/>
  <c r="E5262" i="8"/>
  <c r="H5262" i="8" s="1"/>
  <c r="K5261" i="8"/>
  <c r="L5261" i="8" s="1"/>
  <c r="J5261" i="8"/>
  <c r="I5261" i="8"/>
  <c r="H5261" i="8"/>
  <c r="G5261" i="8"/>
  <c r="F5261" i="8"/>
  <c r="E5261" i="8"/>
  <c r="K5260" i="8"/>
  <c r="L5260" i="8" s="1"/>
  <c r="J5260" i="8"/>
  <c r="I5260" i="8"/>
  <c r="G5260" i="8"/>
  <c r="F5260" i="8"/>
  <c r="E5260" i="8"/>
  <c r="H5260" i="8" s="1"/>
  <c r="K5259" i="8"/>
  <c r="L5259" i="8" s="1"/>
  <c r="J5259" i="8"/>
  <c r="I5259" i="8"/>
  <c r="G5259" i="8"/>
  <c r="F5259" i="8"/>
  <c r="E5259" i="8"/>
  <c r="H5259" i="8" s="1"/>
  <c r="K5258" i="8"/>
  <c r="L5258" i="8" s="1"/>
  <c r="J5258" i="8"/>
  <c r="I5258" i="8"/>
  <c r="H5258" i="8"/>
  <c r="G5258" i="8"/>
  <c r="F5258" i="8"/>
  <c r="E5258" i="8"/>
  <c r="K5257" i="8"/>
  <c r="L5257" i="8" s="1"/>
  <c r="J5257" i="8"/>
  <c r="I5257" i="8"/>
  <c r="G5257" i="8"/>
  <c r="F5257" i="8"/>
  <c r="E5257" i="8"/>
  <c r="H5257" i="8" s="1"/>
  <c r="K5256" i="8"/>
  <c r="L5256" i="8" s="1"/>
  <c r="J5256" i="8"/>
  <c r="I5256" i="8"/>
  <c r="G5256" i="8"/>
  <c r="F5256" i="8"/>
  <c r="E5256" i="8"/>
  <c r="H5256" i="8" s="1"/>
  <c r="K5255" i="8"/>
  <c r="L5255" i="8" s="1"/>
  <c r="J5255" i="8"/>
  <c r="I5255" i="8"/>
  <c r="H5255" i="8"/>
  <c r="G5255" i="8"/>
  <c r="F5255" i="8"/>
  <c r="E5255" i="8"/>
  <c r="K5254" i="8"/>
  <c r="L5254" i="8" s="1"/>
  <c r="J5254" i="8"/>
  <c r="I5254" i="8"/>
  <c r="G5254" i="8"/>
  <c r="F5254" i="8"/>
  <c r="E5254" i="8"/>
  <c r="H5254" i="8" s="1"/>
  <c r="K5253" i="8"/>
  <c r="L5253" i="8" s="1"/>
  <c r="J5253" i="8"/>
  <c r="I5253" i="8"/>
  <c r="G5253" i="8"/>
  <c r="F5253" i="8"/>
  <c r="E5253" i="8"/>
  <c r="H5253" i="8" s="1"/>
  <c r="K5252" i="8"/>
  <c r="L5252" i="8" s="1"/>
  <c r="J5252" i="8"/>
  <c r="I5252" i="8"/>
  <c r="H5252" i="8"/>
  <c r="G5252" i="8"/>
  <c r="F5252" i="8"/>
  <c r="E5252" i="8"/>
  <c r="K5251" i="8"/>
  <c r="L5251" i="8" s="1"/>
  <c r="J5251" i="8"/>
  <c r="I5251" i="8"/>
  <c r="G5251" i="8"/>
  <c r="F5251" i="8"/>
  <c r="E5251" i="8"/>
  <c r="H5251" i="8" s="1"/>
  <c r="K5250" i="8"/>
  <c r="L5250" i="8" s="1"/>
  <c r="J5250" i="8"/>
  <c r="I5250" i="8"/>
  <c r="G5250" i="8"/>
  <c r="F5250" i="8"/>
  <c r="E5250" i="8"/>
  <c r="H5250" i="8" s="1"/>
  <c r="K5249" i="8"/>
  <c r="L5249" i="8" s="1"/>
  <c r="J5249" i="8"/>
  <c r="I5249" i="8"/>
  <c r="H5249" i="8"/>
  <c r="G5249" i="8"/>
  <c r="F5249" i="8"/>
  <c r="E5249" i="8"/>
  <c r="K5248" i="8"/>
  <c r="L5248" i="8" s="1"/>
  <c r="J5248" i="8"/>
  <c r="I5248" i="8"/>
  <c r="G5248" i="8"/>
  <c r="F5248" i="8"/>
  <c r="E5248" i="8"/>
  <c r="H5248" i="8" s="1"/>
  <c r="K5247" i="8"/>
  <c r="L5247" i="8" s="1"/>
  <c r="J5247" i="8"/>
  <c r="I5247" i="8"/>
  <c r="G5247" i="8"/>
  <c r="F5247" i="8"/>
  <c r="E5247" i="8"/>
  <c r="H5247" i="8" s="1"/>
  <c r="K5246" i="8"/>
  <c r="L5246" i="8" s="1"/>
  <c r="J5246" i="8"/>
  <c r="I5246" i="8"/>
  <c r="H5246" i="8"/>
  <c r="G5246" i="8"/>
  <c r="F5246" i="8"/>
  <c r="E5246" i="8"/>
  <c r="K5245" i="8"/>
  <c r="L5245" i="8" s="1"/>
  <c r="J5245" i="8"/>
  <c r="I5245" i="8"/>
  <c r="G5245" i="8"/>
  <c r="F5245" i="8"/>
  <c r="E5245" i="8"/>
  <c r="H5245" i="8" s="1"/>
  <c r="K5244" i="8"/>
  <c r="L5244" i="8" s="1"/>
  <c r="J5244" i="8"/>
  <c r="I5244" i="8"/>
  <c r="G5244" i="8"/>
  <c r="F5244" i="8"/>
  <c r="E5244" i="8"/>
  <c r="H5244" i="8" s="1"/>
  <c r="K5243" i="8"/>
  <c r="L5243" i="8" s="1"/>
  <c r="J5243" i="8"/>
  <c r="I5243" i="8"/>
  <c r="H5243" i="8"/>
  <c r="G5243" i="8"/>
  <c r="F5243" i="8"/>
  <c r="E5243" i="8"/>
  <c r="K5242" i="8"/>
  <c r="L5242" i="8" s="1"/>
  <c r="J5242" i="8"/>
  <c r="I5242" i="8"/>
  <c r="G5242" i="8"/>
  <c r="F5242" i="8"/>
  <c r="E5242" i="8"/>
  <c r="H5242" i="8" s="1"/>
  <c r="K5241" i="8"/>
  <c r="L5241" i="8" s="1"/>
  <c r="J5241" i="8"/>
  <c r="I5241" i="8"/>
  <c r="G5241" i="8"/>
  <c r="F5241" i="8"/>
  <c r="E5241" i="8"/>
  <c r="H5241" i="8" s="1"/>
  <c r="K5240" i="8"/>
  <c r="L5240" i="8" s="1"/>
  <c r="J5240" i="8"/>
  <c r="I5240" i="8"/>
  <c r="H5240" i="8"/>
  <c r="G5240" i="8"/>
  <c r="F5240" i="8"/>
  <c r="E5240" i="8"/>
  <c r="K5239" i="8"/>
  <c r="L5239" i="8" s="1"/>
  <c r="J5239" i="8"/>
  <c r="I5239" i="8"/>
  <c r="G5239" i="8"/>
  <c r="F5239" i="8"/>
  <c r="E5239" i="8"/>
  <c r="H5239" i="8" s="1"/>
  <c r="K5238" i="8"/>
  <c r="L5238" i="8" s="1"/>
  <c r="J5238" i="8"/>
  <c r="I5238" i="8"/>
  <c r="G5238" i="8"/>
  <c r="F5238" i="8"/>
  <c r="E5238" i="8"/>
  <c r="H5238" i="8" s="1"/>
  <c r="K5237" i="8"/>
  <c r="L5237" i="8" s="1"/>
  <c r="J5237" i="8"/>
  <c r="I5237" i="8"/>
  <c r="H5237" i="8"/>
  <c r="G5237" i="8"/>
  <c r="F5237" i="8"/>
  <c r="E5237" i="8"/>
  <c r="K5236" i="8"/>
  <c r="L5236" i="8" s="1"/>
  <c r="J5236" i="8"/>
  <c r="I5236" i="8"/>
  <c r="G5236" i="8"/>
  <c r="F5236" i="8"/>
  <c r="E5236" i="8"/>
  <c r="H5236" i="8" s="1"/>
  <c r="K5235" i="8"/>
  <c r="L5235" i="8" s="1"/>
  <c r="J5235" i="8"/>
  <c r="G5235" i="8"/>
  <c r="I5235" i="8" s="1"/>
  <c r="F5235" i="8"/>
  <c r="E5235" i="8"/>
  <c r="H5235" i="8" s="1"/>
  <c r="L5234" i="8"/>
  <c r="K5234" i="8"/>
  <c r="J5234" i="8"/>
  <c r="I5234" i="8"/>
  <c r="H5234" i="8"/>
  <c r="G5234" i="8"/>
  <c r="F5234" i="8"/>
  <c r="E5234" i="8"/>
  <c r="L5233" i="8"/>
  <c r="K5233" i="8"/>
  <c r="J5233" i="8"/>
  <c r="I5233" i="8"/>
  <c r="G5233" i="8"/>
  <c r="F5233" i="8"/>
  <c r="E5233" i="8"/>
  <c r="H5233" i="8" s="1"/>
  <c r="L5232" i="8"/>
  <c r="K5232" i="8"/>
  <c r="J5232" i="8"/>
  <c r="I5232" i="8"/>
  <c r="G5232" i="8"/>
  <c r="F5232" i="8"/>
  <c r="E5232" i="8"/>
  <c r="H5232" i="8" s="1"/>
  <c r="L5231" i="8"/>
  <c r="K5231" i="8"/>
  <c r="J5231" i="8"/>
  <c r="I5231" i="8"/>
  <c r="H5231" i="8"/>
  <c r="G5231" i="8"/>
  <c r="F5231" i="8"/>
  <c r="E5231" i="8"/>
  <c r="L5230" i="8"/>
  <c r="K5230" i="8"/>
  <c r="J5230" i="8"/>
  <c r="I5230" i="8"/>
  <c r="G5230" i="8"/>
  <c r="F5230" i="8"/>
  <c r="E5230" i="8"/>
  <c r="H5230" i="8" s="1"/>
  <c r="L5229" i="8"/>
  <c r="K5229" i="8"/>
  <c r="J5229" i="8"/>
  <c r="I5229" i="8"/>
  <c r="G5229" i="8"/>
  <c r="F5229" i="8"/>
  <c r="E5229" i="8"/>
  <c r="H5229" i="8" s="1"/>
  <c r="L5228" i="8"/>
  <c r="K5228" i="8"/>
  <c r="J5228" i="8"/>
  <c r="I5228" i="8"/>
  <c r="H5228" i="8"/>
  <c r="G5228" i="8"/>
  <c r="F5228" i="8"/>
  <c r="E5228" i="8"/>
  <c r="L5227" i="8"/>
  <c r="K5227" i="8"/>
  <c r="J5227" i="8"/>
  <c r="I5227" i="8"/>
  <c r="G5227" i="8"/>
  <c r="F5227" i="8"/>
  <c r="E5227" i="8"/>
  <c r="H5227" i="8" s="1"/>
  <c r="L5226" i="8"/>
  <c r="K5226" i="8"/>
  <c r="J5226" i="8"/>
  <c r="I5226" i="8"/>
  <c r="G5226" i="8"/>
  <c r="F5226" i="8"/>
  <c r="E5226" i="8"/>
  <c r="H5226" i="8" s="1"/>
  <c r="L5225" i="8"/>
  <c r="K5225" i="8"/>
  <c r="J5225" i="8"/>
  <c r="I5225" i="8"/>
  <c r="H5225" i="8"/>
  <c r="G5225" i="8"/>
  <c r="F5225" i="8"/>
  <c r="E5225" i="8"/>
  <c r="L5224" i="8"/>
  <c r="K5224" i="8"/>
  <c r="J5224" i="8"/>
  <c r="I5224" i="8"/>
  <c r="G5224" i="8"/>
  <c r="F5224" i="8"/>
  <c r="E5224" i="8"/>
  <c r="H5224" i="8" s="1"/>
  <c r="J5223" i="8"/>
  <c r="G5223" i="8"/>
  <c r="I5223" i="8" s="1"/>
  <c r="F5223" i="8"/>
  <c r="E5223" i="8"/>
  <c r="H5223" i="8" s="1"/>
  <c r="L5222" i="8"/>
  <c r="K5222" i="8"/>
  <c r="J5222" i="8"/>
  <c r="I5222" i="8"/>
  <c r="H5222" i="8"/>
  <c r="G5222" i="8"/>
  <c r="F5222" i="8"/>
  <c r="E5222" i="8"/>
  <c r="L5221" i="8"/>
  <c r="K5221" i="8"/>
  <c r="J5221" i="8"/>
  <c r="I5221" i="8"/>
  <c r="G5221" i="8"/>
  <c r="F5221" i="8"/>
  <c r="E5221" i="8"/>
  <c r="H5221" i="8" s="1"/>
  <c r="L5220" i="8"/>
  <c r="K5220" i="8"/>
  <c r="J5220" i="8"/>
  <c r="I5220" i="8"/>
  <c r="G5220" i="8"/>
  <c r="F5220" i="8"/>
  <c r="E5220" i="8"/>
  <c r="H5220" i="8" s="1"/>
  <c r="L5219" i="8"/>
  <c r="K5219" i="8"/>
  <c r="J5219" i="8"/>
  <c r="I5219" i="8"/>
  <c r="H5219" i="8"/>
  <c r="G5219" i="8"/>
  <c r="F5219" i="8"/>
  <c r="E5219" i="8"/>
  <c r="L5218" i="8"/>
  <c r="K5218" i="8"/>
  <c r="J5218" i="8"/>
  <c r="I5218" i="8"/>
  <c r="G5218" i="8"/>
  <c r="F5218" i="8"/>
  <c r="E5218" i="8"/>
  <c r="H5218" i="8" s="1"/>
  <c r="L5217" i="8"/>
  <c r="K5217" i="8"/>
  <c r="J5217" i="8"/>
  <c r="I5217" i="8"/>
  <c r="G5217" i="8"/>
  <c r="F5217" i="8"/>
  <c r="E5217" i="8"/>
  <c r="H5217" i="8" s="1"/>
  <c r="L5216" i="8"/>
  <c r="K5216" i="8"/>
  <c r="J5216" i="8"/>
  <c r="I5216" i="8"/>
  <c r="H5216" i="8"/>
  <c r="G5216" i="8"/>
  <c r="F5216" i="8"/>
  <c r="E5216" i="8"/>
  <c r="L5215" i="8"/>
  <c r="K5215" i="8"/>
  <c r="J5215" i="8"/>
  <c r="I5215" i="8"/>
  <c r="H5215" i="8"/>
  <c r="G5215" i="8"/>
  <c r="F5215" i="8"/>
  <c r="E5215" i="8"/>
  <c r="L5214" i="8"/>
  <c r="K5214" i="8"/>
  <c r="J5214" i="8"/>
  <c r="I5214" i="8"/>
  <c r="G5214" i="8"/>
  <c r="F5214" i="8"/>
  <c r="E5214" i="8"/>
  <c r="H5214" i="8" s="1"/>
  <c r="L5213" i="8"/>
  <c r="K5213" i="8"/>
  <c r="J5213" i="8"/>
  <c r="I5213" i="8"/>
  <c r="H5213" i="8"/>
  <c r="G5213" i="8"/>
  <c r="F5213" i="8"/>
  <c r="E5213" i="8"/>
  <c r="L5212" i="8"/>
  <c r="K5212" i="8"/>
  <c r="J5212" i="8"/>
  <c r="I5212" i="8"/>
  <c r="G5212" i="8"/>
  <c r="F5212" i="8"/>
  <c r="E5212" i="8"/>
  <c r="H5212" i="8" s="1"/>
  <c r="L5211" i="8"/>
  <c r="K5211" i="8"/>
  <c r="J5211" i="8"/>
  <c r="I5211" i="8"/>
  <c r="G5211" i="8"/>
  <c r="F5211" i="8"/>
  <c r="E5211" i="8"/>
  <c r="H5211" i="8" s="1"/>
  <c r="L5210" i="8"/>
  <c r="K5210" i="8"/>
  <c r="J5210" i="8"/>
  <c r="I5210" i="8"/>
  <c r="H5210" i="8"/>
  <c r="G5210" i="8"/>
  <c r="F5210" i="8"/>
  <c r="E5210" i="8"/>
  <c r="K5209" i="8"/>
  <c r="L5209" i="8" s="1"/>
  <c r="J5209" i="8"/>
  <c r="I5209" i="8"/>
  <c r="G5209" i="8"/>
  <c r="F5209" i="8"/>
  <c r="E5209" i="8"/>
  <c r="H5209" i="8" s="1"/>
  <c r="L5208" i="8"/>
  <c r="K5208" i="8"/>
  <c r="J5208" i="8"/>
  <c r="I5208" i="8"/>
  <c r="G5208" i="8"/>
  <c r="F5208" i="8"/>
  <c r="E5208" i="8"/>
  <c r="H5208" i="8" s="1"/>
  <c r="L5207" i="8"/>
  <c r="K5207" i="8"/>
  <c r="J5207" i="8"/>
  <c r="I5207" i="8"/>
  <c r="H5207" i="8"/>
  <c r="G5207" i="8"/>
  <c r="F5207" i="8"/>
  <c r="E5207" i="8"/>
  <c r="K5206" i="8"/>
  <c r="L5206" i="8" s="1"/>
  <c r="J5206" i="8"/>
  <c r="I5206" i="8"/>
  <c r="G5206" i="8"/>
  <c r="F5206" i="8"/>
  <c r="E5206" i="8"/>
  <c r="H5206" i="8" s="1"/>
  <c r="L5205" i="8"/>
  <c r="K5205" i="8"/>
  <c r="J5205" i="8"/>
  <c r="I5205" i="8"/>
  <c r="G5205" i="8"/>
  <c r="F5205" i="8"/>
  <c r="E5205" i="8"/>
  <c r="H5205" i="8" s="1"/>
  <c r="L5204" i="8"/>
  <c r="K5204" i="8"/>
  <c r="J5204" i="8"/>
  <c r="I5204" i="8"/>
  <c r="H5204" i="8"/>
  <c r="G5204" i="8"/>
  <c r="F5204" i="8"/>
  <c r="E5204" i="8"/>
  <c r="K5203" i="8"/>
  <c r="L5203" i="8" s="1"/>
  <c r="J5203" i="8"/>
  <c r="I5203" i="8"/>
  <c r="H5203" i="8"/>
  <c r="G5203" i="8"/>
  <c r="F5203" i="8"/>
  <c r="E5203" i="8"/>
  <c r="L5202" i="8"/>
  <c r="K5202" i="8"/>
  <c r="J5202" i="8"/>
  <c r="I5202" i="8"/>
  <c r="G5202" i="8"/>
  <c r="F5202" i="8"/>
  <c r="E5202" i="8"/>
  <c r="H5202" i="8" s="1"/>
  <c r="L5201" i="8"/>
  <c r="K5201" i="8"/>
  <c r="J5201" i="8"/>
  <c r="I5201" i="8"/>
  <c r="H5201" i="8"/>
  <c r="G5201" i="8"/>
  <c r="F5201" i="8"/>
  <c r="E5201" i="8"/>
  <c r="K5200" i="8"/>
  <c r="L5200" i="8" s="1"/>
  <c r="J5200" i="8"/>
  <c r="I5200" i="8"/>
  <c r="H5200" i="8"/>
  <c r="G5200" i="8"/>
  <c r="F5200" i="8"/>
  <c r="E5200" i="8"/>
  <c r="L5199" i="8"/>
  <c r="K5199" i="8"/>
  <c r="J5199" i="8"/>
  <c r="I5199" i="8"/>
  <c r="G5199" i="8"/>
  <c r="F5199" i="8"/>
  <c r="E5199" i="8"/>
  <c r="H5199" i="8" s="1"/>
  <c r="L5198" i="8"/>
  <c r="K5198" i="8"/>
  <c r="J5198" i="8"/>
  <c r="I5198" i="8"/>
  <c r="H5198" i="8"/>
  <c r="G5198" i="8"/>
  <c r="F5198" i="8"/>
  <c r="E5198" i="8"/>
  <c r="K5197" i="8"/>
  <c r="L5197" i="8" s="1"/>
  <c r="J5197" i="8"/>
  <c r="I5197" i="8"/>
  <c r="G5197" i="8"/>
  <c r="F5197" i="8"/>
  <c r="E5197" i="8"/>
  <c r="H5197" i="8" s="1"/>
  <c r="L5196" i="8"/>
  <c r="K5196" i="8"/>
  <c r="J5196" i="8"/>
  <c r="I5196" i="8"/>
  <c r="G5196" i="8"/>
  <c r="F5196" i="8"/>
  <c r="E5196" i="8"/>
  <c r="H5196" i="8" s="1"/>
  <c r="L5195" i="8"/>
  <c r="K5195" i="8"/>
  <c r="J5195" i="8"/>
  <c r="I5195" i="8"/>
  <c r="H5195" i="8"/>
  <c r="G5195" i="8"/>
  <c r="F5195" i="8"/>
  <c r="E5195" i="8"/>
  <c r="K5194" i="8"/>
  <c r="L5194" i="8" s="1"/>
  <c r="J5194" i="8"/>
  <c r="I5194" i="8"/>
  <c r="G5194" i="8"/>
  <c r="F5194" i="8"/>
  <c r="E5194" i="8"/>
  <c r="H5194" i="8" s="1"/>
  <c r="L5193" i="8"/>
  <c r="K5193" i="8"/>
  <c r="J5193" i="8"/>
  <c r="I5193" i="8"/>
  <c r="G5193" i="8"/>
  <c r="F5193" i="8"/>
  <c r="E5193" i="8"/>
  <c r="H5193" i="8" s="1"/>
  <c r="K5192" i="8"/>
  <c r="L5192" i="8" s="1"/>
  <c r="J5192" i="8"/>
  <c r="I5192" i="8"/>
  <c r="H5192" i="8"/>
  <c r="G5192" i="8"/>
  <c r="F5192" i="8"/>
  <c r="E5192" i="8"/>
  <c r="K5191" i="8"/>
  <c r="L5191" i="8" s="1"/>
  <c r="J5191" i="8"/>
  <c r="I5191" i="8"/>
  <c r="G5191" i="8"/>
  <c r="F5191" i="8"/>
  <c r="E5191" i="8"/>
  <c r="H5191" i="8" s="1"/>
  <c r="K5190" i="8"/>
  <c r="L5190" i="8" s="1"/>
  <c r="J5190" i="8"/>
  <c r="H5190" i="8"/>
  <c r="G5190" i="8"/>
  <c r="I5190" i="8" s="1"/>
  <c r="F5190" i="8"/>
  <c r="E5190" i="8"/>
  <c r="J5189" i="8"/>
  <c r="H5189" i="8"/>
  <c r="G5189" i="8"/>
  <c r="I5189" i="8" s="1"/>
  <c r="F5189" i="8"/>
  <c r="E5189" i="8"/>
  <c r="L5188" i="8"/>
  <c r="K5188" i="8"/>
  <c r="J5188" i="8"/>
  <c r="I5188" i="8"/>
  <c r="H5188" i="8"/>
  <c r="G5188" i="8"/>
  <c r="F5188" i="8"/>
  <c r="E5188" i="8"/>
  <c r="K5187" i="8"/>
  <c r="L5187" i="8" s="1"/>
  <c r="J5187" i="8"/>
  <c r="I5187" i="8"/>
  <c r="H5187" i="8"/>
  <c r="G5187" i="8"/>
  <c r="F5187" i="8"/>
  <c r="E5187" i="8"/>
  <c r="L5186" i="8"/>
  <c r="K5186" i="8"/>
  <c r="J5186" i="8"/>
  <c r="I5186" i="8"/>
  <c r="H5186" i="8"/>
  <c r="G5186" i="8"/>
  <c r="F5186" i="8"/>
  <c r="E5186" i="8"/>
  <c r="L5185" i="8"/>
  <c r="K5185" i="8"/>
  <c r="J5185" i="8"/>
  <c r="I5185" i="8"/>
  <c r="H5185" i="8"/>
  <c r="G5185" i="8"/>
  <c r="F5185" i="8"/>
  <c r="E5185" i="8"/>
  <c r="K5184" i="8"/>
  <c r="L5184" i="8" s="1"/>
  <c r="J5184" i="8"/>
  <c r="I5184" i="8"/>
  <c r="H5184" i="8"/>
  <c r="G5184" i="8"/>
  <c r="F5184" i="8"/>
  <c r="E5184" i="8"/>
  <c r="L5183" i="8"/>
  <c r="K5183" i="8"/>
  <c r="J5183" i="8"/>
  <c r="I5183" i="8"/>
  <c r="H5183" i="8"/>
  <c r="G5183" i="8"/>
  <c r="F5183" i="8"/>
  <c r="E5183" i="8"/>
  <c r="K5182" i="8"/>
  <c r="L5182" i="8" s="1"/>
  <c r="J5182" i="8"/>
  <c r="I5182" i="8"/>
  <c r="H5182" i="8"/>
  <c r="G5182" i="8"/>
  <c r="F5182" i="8"/>
  <c r="E5182" i="8"/>
  <c r="K5181" i="8"/>
  <c r="L5181" i="8" s="1"/>
  <c r="J5181" i="8"/>
  <c r="G5181" i="8"/>
  <c r="I5181" i="8" s="1"/>
  <c r="F5181" i="8"/>
  <c r="E5181" i="8"/>
  <c r="H5181" i="8" s="1"/>
  <c r="K5180" i="8"/>
  <c r="L5180" i="8" s="1"/>
  <c r="J5180" i="8"/>
  <c r="H5180" i="8"/>
  <c r="G5180" i="8"/>
  <c r="I5180" i="8" s="1"/>
  <c r="F5180" i="8"/>
  <c r="E5180" i="8"/>
  <c r="K5179" i="8"/>
  <c r="L5179" i="8" s="1"/>
  <c r="J5179" i="8"/>
  <c r="I5179" i="8"/>
  <c r="G5179" i="8"/>
  <c r="F5179" i="8"/>
  <c r="E5179" i="8"/>
  <c r="H5179" i="8" s="1"/>
  <c r="K5178" i="8"/>
  <c r="L5178" i="8" s="1"/>
  <c r="J5178" i="8"/>
  <c r="H5178" i="8"/>
  <c r="G5178" i="8"/>
  <c r="I5178" i="8" s="1"/>
  <c r="F5178" i="8"/>
  <c r="E5178" i="8"/>
  <c r="L5177" i="8"/>
  <c r="K5177" i="8"/>
  <c r="J5177" i="8"/>
  <c r="I5177" i="8"/>
  <c r="H5177" i="8"/>
  <c r="G5177" i="8"/>
  <c r="F5177" i="8"/>
  <c r="E5177" i="8"/>
  <c r="L5176" i="8"/>
  <c r="K5176" i="8"/>
  <c r="J5176" i="8"/>
  <c r="I5176" i="8"/>
  <c r="H5176" i="8"/>
  <c r="G5176" i="8"/>
  <c r="F5176" i="8"/>
  <c r="E5176" i="8"/>
  <c r="L5175" i="8"/>
  <c r="K5175" i="8"/>
  <c r="J5175" i="8"/>
  <c r="I5175" i="8"/>
  <c r="H5175" i="8"/>
  <c r="G5175" i="8"/>
  <c r="F5175" i="8"/>
  <c r="E5175" i="8"/>
  <c r="L5174" i="8"/>
  <c r="K5174" i="8"/>
  <c r="J5174" i="8"/>
  <c r="I5174" i="8"/>
  <c r="H5174" i="8"/>
  <c r="G5174" i="8"/>
  <c r="F5174" i="8"/>
  <c r="E5174" i="8"/>
  <c r="L5173" i="8"/>
  <c r="K5173" i="8"/>
  <c r="J5173" i="8"/>
  <c r="I5173" i="8"/>
  <c r="H5173" i="8"/>
  <c r="G5173" i="8"/>
  <c r="F5173" i="8"/>
  <c r="E5173" i="8"/>
  <c r="L5172" i="8"/>
  <c r="K5172" i="8"/>
  <c r="J5172" i="8"/>
  <c r="I5172" i="8"/>
  <c r="H5172" i="8"/>
  <c r="G5172" i="8"/>
  <c r="F5172" i="8"/>
  <c r="E5172" i="8"/>
  <c r="L5171" i="8"/>
  <c r="K5171" i="8"/>
  <c r="J5171" i="8"/>
  <c r="I5171" i="8"/>
  <c r="H5171" i="8"/>
  <c r="G5171" i="8"/>
  <c r="F5171" i="8"/>
  <c r="E5171" i="8"/>
  <c r="L5170" i="8"/>
  <c r="K5170" i="8"/>
  <c r="J5170" i="8"/>
  <c r="I5170" i="8"/>
  <c r="H5170" i="8"/>
  <c r="G5170" i="8"/>
  <c r="F5170" i="8"/>
  <c r="E5170" i="8"/>
  <c r="L5169" i="8"/>
  <c r="K5169" i="8"/>
  <c r="J5169" i="8"/>
  <c r="I5169" i="8"/>
  <c r="H5169" i="8"/>
  <c r="G5169" i="8"/>
  <c r="F5169" i="8"/>
  <c r="E5169" i="8"/>
  <c r="L5168" i="8"/>
  <c r="K5168" i="8"/>
  <c r="J5168" i="8"/>
  <c r="I5168" i="8"/>
  <c r="H5168" i="8"/>
  <c r="G5168" i="8"/>
  <c r="F5168" i="8"/>
  <c r="E5168" i="8"/>
  <c r="L5167" i="8"/>
  <c r="K5167" i="8"/>
  <c r="J5167" i="8"/>
  <c r="I5167" i="8"/>
  <c r="H5167" i="8"/>
  <c r="G5167" i="8"/>
  <c r="F5167" i="8"/>
  <c r="E5167" i="8"/>
  <c r="L5166" i="8"/>
  <c r="K5166" i="8"/>
  <c r="J5166" i="8"/>
  <c r="I5166" i="8"/>
  <c r="H5166" i="8"/>
  <c r="G5166" i="8"/>
  <c r="F5166" i="8"/>
  <c r="E5166" i="8"/>
  <c r="L5165" i="8"/>
  <c r="J5165" i="8"/>
  <c r="I5165" i="8"/>
  <c r="H5165" i="8"/>
  <c r="G5165" i="8"/>
  <c r="K5165" i="8" s="1"/>
  <c r="F5165" i="8"/>
  <c r="E5165" i="8"/>
  <c r="L5164" i="8"/>
  <c r="K5164" i="8"/>
  <c r="J5164" i="8"/>
  <c r="I5164" i="8"/>
  <c r="G5164" i="8"/>
  <c r="F5164" i="8"/>
  <c r="E5164" i="8"/>
  <c r="H5164" i="8" s="1"/>
  <c r="L5163" i="8"/>
  <c r="K5163" i="8"/>
  <c r="J5163" i="8"/>
  <c r="I5163" i="8"/>
  <c r="G5163" i="8"/>
  <c r="F5163" i="8"/>
  <c r="E5163" i="8"/>
  <c r="H5163" i="8" s="1"/>
  <c r="L5162" i="8"/>
  <c r="K5162" i="8"/>
  <c r="J5162" i="8"/>
  <c r="I5162" i="8"/>
  <c r="H5162" i="8"/>
  <c r="G5162" i="8"/>
  <c r="F5162" i="8"/>
  <c r="E5162" i="8"/>
  <c r="L5161" i="8"/>
  <c r="K5161" i="8"/>
  <c r="J5161" i="8"/>
  <c r="I5161" i="8"/>
  <c r="G5161" i="8"/>
  <c r="F5161" i="8"/>
  <c r="E5161" i="8"/>
  <c r="H5161" i="8" s="1"/>
  <c r="L5160" i="8"/>
  <c r="K5160" i="8"/>
  <c r="J5160" i="8"/>
  <c r="I5160" i="8"/>
  <c r="G5160" i="8"/>
  <c r="F5160" i="8"/>
  <c r="E5160" i="8"/>
  <c r="H5160" i="8" s="1"/>
  <c r="L5159" i="8"/>
  <c r="K5159" i="8"/>
  <c r="J5159" i="8"/>
  <c r="I5159" i="8"/>
  <c r="H5159" i="8"/>
  <c r="G5159" i="8"/>
  <c r="F5159" i="8"/>
  <c r="E5159" i="8"/>
  <c r="L5158" i="8"/>
  <c r="K5158" i="8"/>
  <c r="J5158" i="8"/>
  <c r="I5158" i="8"/>
  <c r="G5158" i="8"/>
  <c r="F5158" i="8"/>
  <c r="E5158" i="8"/>
  <c r="H5158" i="8" s="1"/>
  <c r="L5157" i="8"/>
  <c r="K5157" i="8"/>
  <c r="J5157" i="8"/>
  <c r="I5157" i="8"/>
  <c r="G5157" i="8"/>
  <c r="F5157" i="8"/>
  <c r="E5157" i="8"/>
  <c r="H5157" i="8" s="1"/>
  <c r="L5156" i="8"/>
  <c r="J5156" i="8"/>
  <c r="I5156" i="8"/>
  <c r="H5156" i="8"/>
  <c r="G5156" i="8"/>
  <c r="K5156" i="8" s="1"/>
  <c r="F5156" i="8"/>
  <c r="E5156" i="8"/>
  <c r="L5155" i="8"/>
  <c r="K5155" i="8"/>
  <c r="J5155" i="8"/>
  <c r="I5155" i="8"/>
  <c r="H5155" i="8"/>
  <c r="G5155" i="8"/>
  <c r="F5155" i="8"/>
  <c r="E5155" i="8"/>
  <c r="L5154" i="8"/>
  <c r="K5154" i="8"/>
  <c r="J5154" i="8"/>
  <c r="I5154" i="8"/>
  <c r="G5154" i="8"/>
  <c r="F5154" i="8"/>
  <c r="E5154" i="8"/>
  <c r="H5154" i="8" s="1"/>
  <c r="J5153" i="8"/>
  <c r="I5153" i="8"/>
  <c r="H5153" i="8"/>
  <c r="G5153" i="8"/>
  <c r="K5153" i="8" s="1"/>
  <c r="L5153" i="8" s="1"/>
  <c r="F5153" i="8"/>
  <c r="E5153" i="8"/>
  <c r="L5152" i="8"/>
  <c r="K5152" i="8"/>
  <c r="J5152" i="8"/>
  <c r="I5152" i="8"/>
  <c r="G5152" i="8"/>
  <c r="F5152" i="8"/>
  <c r="E5152" i="8"/>
  <c r="H5152" i="8" s="1"/>
  <c r="L5151" i="8"/>
  <c r="K5151" i="8"/>
  <c r="J5151" i="8"/>
  <c r="I5151" i="8"/>
  <c r="H5151" i="8"/>
  <c r="G5151" i="8"/>
  <c r="F5151" i="8"/>
  <c r="E5151" i="8"/>
  <c r="L5150" i="8"/>
  <c r="K5150" i="8"/>
  <c r="J5150" i="8"/>
  <c r="I5150" i="8"/>
  <c r="H5150" i="8"/>
  <c r="G5150" i="8"/>
  <c r="F5150" i="8"/>
  <c r="E5150" i="8"/>
  <c r="L5149" i="8"/>
  <c r="K5149" i="8"/>
  <c r="J5149" i="8"/>
  <c r="I5149" i="8"/>
  <c r="G5149" i="8"/>
  <c r="F5149" i="8"/>
  <c r="E5149" i="8"/>
  <c r="H5149" i="8" s="1"/>
  <c r="L5148" i="8"/>
  <c r="K5148" i="8"/>
  <c r="J5148" i="8"/>
  <c r="I5148" i="8"/>
  <c r="H5148" i="8"/>
  <c r="G5148" i="8"/>
  <c r="F5148" i="8"/>
  <c r="E5148" i="8"/>
  <c r="L5147" i="8"/>
  <c r="K5147" i="8"/>
  <c r="J5147" i="8"/>
  <c r="I5147" i="8"/>
  <c r="H5147" i="8"/>
  <c r="G5147" i="8"/>
  <c r="F5147" i="8"/>
  <c r="E5147" i="8"/>
  <c r="L5146" i="8"/>
  <c r="K5146" i="8"/>
  <c r="J5146" i="8"/>
  <c r="I5146" i="8"/>
  <c r="G5146" i="8"/>
  <c r="F5146" i="8"/>
  <c r="E5146" i="8"/>
  <c r="H5146" i="8" s="1"/>
  <c r="L5145" i="8"/>
  <c r="K5145" i="8"/>
  <c r="J5145" i="8"/>
  <c r="I5145" i="8"/>
  <c r="H5145" i="8"/>
  <c r="G5145" i="8"/>
  <c r="F5145" i="8"/>
  <c r="E5145" i="8"/>
  <c r="L5144" i="8"/>
  <c r="K5144" i="8"/>
  <c r="J5144" i="8"/>
  <c r="I5144" i="8"/>
  <c r="H5144" i="8"/>
  <c r="G5144" i="8"/>
  <c r="F5144" i="8"/>
  <c r="E5144" i="8"/>
  <c r="L5143" i="8"/>
  <c r="K5143" i="8"/>
  <c r="J5143" i="8"/>
  <c r="I5143" i="8"/>
  <c r="G5143" i="8"/>
  <c r="F5143" i="8"/>
  <c r="E5143" i="8"/>
  <c r="H5143" i="8" s="1"/>
  <c r="L5142" i="8"/>
  <c r="K5142" i="8"/>
  <c r="J5142" i="8"/>
  <c r="I5142" i="8"/>
  <c r="H5142" i="8"/>
  <c r="G5142" i="8"/>
  <c r="F5142" i="8"/>
  <c r="E5142" i="8"/>
  <c r="L5141" i="8"/>
  <c r="J5141" i="8"/>
  <c r="I5141" i="8"/>
  <c r="H5141" i="8"/>
  <c r="G5141" i="8"/>
  <c r="K5141" i="8" s="1"/>
  <c r="F5141" i="8"/>
  <c r="E5141" i="8"/>
  <c r="L5140" i="8"/>
  <c r="K5140" i="8"/>
  <c r="J5140" i="8"/>
  <c r="I5140" i="8"/>
  <c r="H5140" i="8"/>
  <c r="G5140" i="8"/>
  <c r="F5140" i="8"/>
  <c r="E5140" i="8"/>
  <c r="L5139" i="8"/>
  <c r="K5139" i="8"/>
  <c r="J5139" i="8"/>
  <c r="I5139" i="8"/>
  <c r="G5139" i="8"/>
  <c r="F5139" i="8"/>
  <c r="E5139" i="8"/>
  <c r="H5139" i="8" s="1"/>
  <c r="J5138" i="8"/>
  <c r="I5138" i="8"/>
  <c r="H5138" i="8"/>
  <c r="G5138" i="8"/>
  <c r="K5138" i="8" s="1"/>
  <c r="L5138" i="8" s="1"/>
  <c r="F5138" i="8"/>
  <c r="E5138" i="8"/>
  <c r="L5137" i="8"/>
  <c r="K5137" i="8"/>
  <c r="J5137" i="8"/>
  <c r="I5137" i="8"/>
  <c r="G5137" i="8"/>
  <c r="F5137" i="8"/>
  <c r="E5137" i="8"/>
  <c r="H5137" i="8" s="1"/>
  <c r="L5136" i="8"/>
  <c r="K5136" i="8"/>
  <c r="J5136" i="8"/>
  <c r="I5136" i="8"/>
  <c r="H5136" i="8"/>
  <c r="G5136" i="8"/>
  <c r="F5136" i="8"/>
  <c r="E5136" i="8"/>
  <c r="L5135" i="8"/>
  <c r="K5135" i="8"/>
  <c r="J5135" i="8"/>
  <c r="I5135" i="8"/>
  <c r="H5135" i="8"/>
  <c r="G5135" i="8"/>
  <c r="F5135" i="8"/>
  <c r="E5135" i="8"/>
  <c r="L5134" i="8"/>
  <c r="K5134" i="8"/>
  <c r="J5134" i="8"/>
  <c r="I5134" i="8"/>
  <c r="G5134" i="8"/>
  <c r="F5134" i="8"/>
  <c r="E5134" i="8"/>
  <c r="H5134" i="8" s="1"/>
  <c r="L5133" i="8"/>
  <c r="K5133" i="8"/>
  <c r="J5133" i="8"/>
  <c r="I5133" i="8"/>
  <c r="H5133" i="8"/>
  <c r="G5133" i="8"/>
  <c r="F5133" i="8"/>
  <c r="E5133" i="8"/>
  <c r="L5132" i="8"/>
  <c r="K5132" i="8"/>
  <c r="J5132" i="8"/>
  <c r="I5132" i="8"/>
  <c r="H5132" i="8"/>
  <c r="G5132" i="8"/>
  <c r="F5132" i="8"/>
  <c r="E5132" i="8"/>
  <c r="L5131" i="8"/>
  <c r="K5131" i="8"/>
  <c r="J5131" i="8"/>
  <c r="I5131" i="8"/>
  <c r="G5131" i="8"/>
  <c r="F5131" i="8"/>
  <c r="E5131" i="8"/>
  <c r="H5131" i="8" s="1"/>
  <c r="L5130" i="8"/>
  <c r="K5130" i="8"/>
  <c r="J5130" i="8"/>
  <c r="I5130" i="8"/>
  <c r="H5130" i="8"/>
  <c r="G5130" i="8"/>
  <c r="F5130" i="8"/>
  <c r="E5130" i="8"/>
  <c r="L5129" i="8"/>
  <c r="J5129" i="8"/>
  <c r="I5129" i="8"/>
  <c r="H5129" i="8"/>
  <c r="G5129" i="8"/>
  <c r="K5129" i="8" s="1"/>
  <c r="F5129" i="8"/>
  <c r="E5129" i="8"/>
  <c r="L5128" i="8"/>
  <c r="K5128" i="8"/>
  <c r="J5128" i="8"/>
  <c r="I5128" i="8"/>
  <c r="G5128" i="8"/>
  <c r="F5128" i="8"/>
  <c r="E5128" i="8"/>
  <c r="H5128" i="8" s="1"/>
  <c r="J5127" i="8"/>
  <c r="H5127" i="8"/>
  <c r="G5127" i="8"/>
  <c r="F5127" i="8"/>
  <c r="E5127" i="8"/>
  <c r="K5126" i="8"/>
  <c r="L5126" i="8" s="1"/>
  <c r="J5126" i="8"/>
  <c r="H5126" i="8"/>
  <c r="G5126" i="8"/>
  <c r="I5126" i="8" s="1"/>
  <c r="F5126" i="8"/>
  <c r="E5126" i="8"/>
  <c r="L5125" i="8"/>
  <c r="K5125" i="8"/>
  <c r="J5125" i="8"/>
  <c r="I5125" i="8"/>
  <c r="G5125" i="8"/>
  <c r="F5125" i="8"/>
  <c r="E5125" i="8"/>
  <c r="H5125" i="8" s="1"/>
  <c r="J5124" i="8"/>
  <c r="H5124" i="8"/>
  <c r="G5124" i="8"/>
  <c r="I5124" i="8" s="1"/>
  <c r="F5124" i="8"/>
  <c r="E5124" i="8"/>
  <c r="J5123" i="8"/>
  <c r="H5123" i="8"/>
  <c r="G5123" i="8"/>
  <c r="I5123" i="8" s="1"/>
  <c r="F5123" i="8"/>
  <c r="E5123" i="8"/>
  <c r="L5122" i="8"/>
  <c r="K5122" i="8"/>
  <c r="J5122" i="8"/>
  <c r="I5122" i="8"/>
  <c r="H5122" i="8"/>
  <c r="G5122" i="8"/>
  <c r="F5122" i="8"/>
  <c r="E5122" i="8"/>
  <c r="K5121" i="8"/>
  <c r="L5121" i="8" s="1"/>
  <c r="J5121" i="8"/>
  <c r="I5121" i="8"/>
  <c r="H5121" i="8"/>
  <c r="G5121" i="8"/>
  <c r="F5121" i="8"/>
  <c r="E5121" i="8"/>
  <c r="L5120" i="8"/>
  <c r="K5120" i="8"/>
  <c r="J5120" i="8"/>
  <c r="I5120" i="8"/>
  <c r="H5120" i="8"/>
  <c r="G5120" i="8"/>
  <c r="F5120" i="8"/>
  <c r="E5120" i="8"/>
  <c r="K5119" i="8"/>
  <c r="L5119" i="8" s="1"/>
  <c r="J5119" i="8"/>
  <c r="I5119" i="8"/>
  <c r="H5119" i="8"/>
  <c r="G5119" i="8"/>
  <c r="F5119" i="8"/>
  <c r="E5119" i="8"/>
  <c r="K5118" i="8"/>
  <c r="L5118" i="8" s="1"/>
  <c r="J5118" i="8"/>
  <c r="I5118" i="8"/>
  <c r="H5118" i="8"/>
  <c r="G5118" i="8"/>
  <c r="F5118" i="8"/>
  <c r="E5118" i="8"/>
  <c r="L5117" i="8"/>
  <c r="K5117" i="8"/>
  <c r="J5117" i="8"/>
  <c r="I5117" i="8"/>
  <c r="H5117" i="8"/>
  <c r="G5117" i="8"/>
  <c r="F5117" i="8"/>
  <c r="E5117" i="8"/>
  <c r="K5116" i="8"/>
  <c r="L5116" i="8" s="1"/>
  <c r="J5116" i="8"/>
  <c r="I5116" i="8"/>
  <c r="H5116" i="8"/>
  <c r="G5116" i="8"/>
  <c r="F5116" i="8"/>
  <c r="E5116" i="8"/>
  <c r="J5115" i="8"/>
  <c r="G5115" i="8"/>
  <c r="I5115" i="8" s="1"/>
  <c r="F5115" i="8"/>
  <c r="E5115" i="8"/>
  <c r="H5115" i="8" s="1"/>
  <c r="K5114" i="8"/>
  <c r="L5114" i="8" s="1"/>
  <c r="J5114" i="8"/>
  <c r="I5114" i="8"/>
  <c r="H5114" i="8"/>
  <c r="G5114" i="8"/>
  <c r="F5114" i="8"/>
  <c r="E5114" i="8"/>
  <c r="K5113" i="8"/>
  <c r="L5113" i="8" s="1"/>
  <c r="J5113" i="8"/>
  <c r="I5113" i="8"/>
  <c r="G5113" i="8"/>
  <c r="F5113" i="8"/>
  <c r="E5113" i="8"/>
  <c r="H5113" i="8" s="1"/>
  <c r="K5112" i="8"/>
  <c r="L5112" i="8" s="1"/>
  <c r="J5112" i="8"/>
  <c r="I5112" i="8"/>
  <c r="G5112" i="8"/>
  <c r="F5112" i="8"/>
  <c r="E5112" i="8"/>
  <c r="H5112" i="8" s="1"/>
  <c r="K5111" i="8"/>
  <c r="L5111" i="8" s="1"/>
  <c r="J5111" i="8"/>
  <c r="I5111" i="8"/>
  <c r="H5111" i="8"/>
  <c r="G5111" i="8"/>
  <c r="F5111" i="8"/>
  <c r="E5111" i="8"/>
  <c r="K5110" i="8"/>
  <c r="L5110" i="8" s="1"/>
  <c r="J5110" i="8"/>
  <c r="I5110" i="8"/>
  <c r="G5110" i="8"/>
  <c r="F5110" i="8"/>
  <c r="E5110" i="8"/>
  <c r="H5110" i="8" s="1"/>
  <c r="K5109" i="8"/>
  <c r="L5109" i="8" s="1"/>
  <c r="J5109" i="8"/>
  <c r="I5109" i="8"/>
  <c r="G5109" i="8"/>
  <c r="F5109" i="8"/>
  <c r="E5109" i="8"/>
  <c r="H5109" i="8" s="1"/>
  <c r="K5108" i="8"/>
  <c r="L5108" i="8" s="1"/>
  <c r="J5108" i="8"/>
  <c r="I5108" i="8"/>
  <c r="H5108" i="8"/>
  <c r="G5108" i="8"/>
  <c r="F5108" i="8"/>
  <c r="E5108" i="8"/>
  <c r="K5107" i="8"/>
  <c r="L5107" i="8" s="1"/>
  <c r="J5107" i="8"/>
  <c r="I5107" i="8"/>
  <c r="G5107" i="8"/>
  <c r="F5107" i="8"/>
  <c r="E5107" i="8"/>
  <c r="H5107" i="8" s="1"/>
  <c r="K5106" i="8"/>
  <c r="L5106" i="8" s="1"/>
  <c r="J5106" i="8"/>
  <c r="I5106" i="8"/>
  <c r="G5106" i="8"/>
  <c r="F5106" i="8"/>
  <c r="E5106" i="8"/>
  <c r="H5106" i="8" s="1"/>
  <c r="K5105" i="8"/>
  <c r="L5105" i="8" s="1"/>
  <c r="J5105" i="8"/>
  <c r="I5105" i="8"/>
  <c r="H5105" i="8"/>
  <c r="G5105" i="8"/>
  <c r="F5105" i="8"/>
  <c r="E5105" i="8"/>
  <c r="K5104" i="8"/>
  <c r="L5104" i="8" s="1"/>
  <c r="J5104" i="8"/>
  <c r="I5104" i="8"/>
  <c r="G5104" i="8"/>
  <c r="F5104" i="8"/>
  <c r="E5104" i="8"/>
  <c r="H5104" i="8" s="1"/>
  <c r="K5103" i="8"/>
  <c r="L5103" i="8" s="1"/>
  <c r="J5103" i="8"/>
  <c r="I5103" i="8"/>
  <c r="G5103" i="8"/>
  <c r="F5103" i="8"/>
  <c r="E5103" i="8"/>
  <c r="H5103" i="8" s="1"/>
  <c r="K5102" i="8"/>
  <c r="L5102" i="8" s="1"/>
  <c r="J5102" i="8"/>
  <c r="I5102" i="8"/>
  <c r="H5102" i="8"/>
  <c r="G5102" i="8"/>
  <c r="F5102" i="8"/>
  <c r="E5102" i="8"/>
  <c r="L5101" i="8"/>
  <c r="K5101" i="8"/>
  <c r="J5101" i="8"/>
  <c r="I5101" i="8"/>
  <c r="G5101" i="8"/>
  <c r="F5101" i="8"/>
  <c r="E5101" i="8"/>
  <c r="H5101" i="8" s="1"/>
  <c r="K5100" i="8"/>
  <c r="L5100" i="8" s="1"/>
  <c r="J5100" i="8"/>
  <c r="I5100" i="8"/>
  <c r="H5100" i="8"/>
  <c r="G5100" i="8"/>
  <c r="F5100" i="8"/>
  <c r="E5100" i="8"/>
  <c r="K5099" i="8"/>
  <c r="L5099" i="8" s="1"/>
  <c r="J5099" i="8"/>
  <c r="I5099" i="8"/>
  <c r="H5099" i="8"/>
  <c r="G5099" i="8"/>
  <c r="F5099" i="8"/>
  <c r="E5099" i="8"/>
  <c r="L5098" i="8"/>
  <c r="K5098" i="8"/>
  <c r="J5098" i="8"/>
  <c r="I5098" i="8"/>
  <c r="G5098" i="8"/>
  <c r="F5098" i="8"/>
  <c r="E5098" i="8"/>
  <c r="H5098" i="8" s="1"/>
  <c r="J5097" i="8"/>
  <c r="G5097" i="8"/>
  <c r="I5097" i="8" s="1"/>
  <c r="F5097" i="8"/>
  <c r="E5097" i="8"/>
  <c r="H5097" i="8" s="1"/>
  <c r="L5096" i="8"/>
  <c r="K5096" i="8"/>
  <c r="J5096" i="8"/>
  <c r="I5096" i="8"/>
  <c r="H5096" i="8"/>
  <c r="G5096" i="8"/>
  <c r="F5096" i="8"/>
  <c r="E5096" i="8"/>
  <c r="K5095" i="8"/>
  <c r="L5095" i="8" s="1"/>
  <c r="J5095" i="8"/>
  <c r="I5095" i="8"/>
  <c r="H5095" i="8"/>
  <c r="G5095" i="8"/>
  <c r="F5095" i="8"/>
  <c r="E5095" i="8"/>
  <c r="L5094" i="8"/>
  <c r="K5094" i="8"/>
  <c r="J5094" i="8"/>
  <c r="I5094" i="8"/>
  <c r="G5094" i="8"/>
  <c r="F5094" i="8"/>
  <c r="E5094" i="8"/>
  <c r="H5094" i="8" s="1"/>
  <c r="L5093" i="8"/>
  <c r="K5093" i="8"/>
  <c r="J5093" i="8"/>
  <c r="I5093" i="8"/>
  <c r="H5093" i="8"/>
  <c r="G5093" i="8"/>
  <c r="F5093" i="8"/>
  <c r="E5093" i="8"/>
  <c r="K5092" i="8"/>
  <c r="L5092" i="8" s="1"/>
  <c r="J5092" i="8"/>
  <c r="I5092" i="8"/>
  <c r="H5092" i="8"/>
  <c r="G5092" i="8"/>
  <c r="F5092" i="8"/>
  <c r="E5092" i="8"/>
  <c r="L5091" i="8"/>
  <c r="K5091" i="8"/>
  <c r="J5091" i="8"/>
  <c r="I5091" i="8"/>
  <c r="G5091" i="8"/>
  <c r="F5091" i="8"/>
  <c r="E5091" i="8"/>
  <c r="H5091" i="8" s="1"/>
  <c r="L5090" i="8"/>
  <c r="K5090" i="8"/>
  <c r="J5090" i="8"/>
  <c r="I5090" i="8"/>
  <c r="H5090" i="8"/>
  <c r="G5090" i="8"/>
  <c r="F5090" i="8"/>
  <c r="E5090" i="8"/>
  <c r="K5089" i="8"/>
  <c r="L5089" i="8" s="1"/>
  <c r="J5089" i="8"/>
  <c r="I5089" i="8"/>
  <c r="H5089" i="8"/>
  <c r="G5089" i="8"/>
  <c r="F5089" i="8"/>
  <c r="E5089" i="8"/>
  <c r="L5088" i="8"/>
  <c r="K5088" i="8"/>
  <c r="J5088" i="8"/>
  <c r="I5088" i="8"/>
  <c r="G5088" i="8"/>
  <c r="F5088" i="8"/>
  <c r="E5088" i="8"/>
  <c r="H5088" i="8" s="1"/>
  <c r="K5087" i="8"/>
  <c r="L5087" i="8" s="1"/>
  <c r="J5087" i="8"/>
  <c r="I5087" i="8"/>
  <c r="H5087" i="8"/>
  <c r="G5087" i="8"/>
  <c r="F5087" i="8"/>
  <c r="E5087" i="8"/>
  <c r="K5086" i="8"/>
  <c r="L5086" i="8" s="1"/>
  <c r="J5086" i="8"/>
  <c r="I5086" i="8"/>
  <c r="H5086" i="8"/>
  <c r="G5086" i="8"/>
  <c r="F5086" i="8"/>
  <c r="E5086" i="8"/>
  <c r="L5085" i="8"/>
  <c r="K5085" i="8"/>
  <c r="J5085" i="8"/>
  <c r="I5085" i="8"/>
  <c r="G5085" i="8"/>
  <c r="F5085" i="8"/>
  <c r="E5085" i="8"/>
  <c r="H5085" i="8" s="1"/>
  <c r="K5084" i="8"/>
  <c r="L5084" i="8" s="1"/>
  <c r="J5084" i="8"/>
  <c r="I5084" i="8"/>
  <c r="H5084" i="8"/>
  <c r="G5084" i="8"/>
  <c r="F5084" i="8"/>
  <c r="E5084" i="8"/>
  <c r="K5083" i="8"/>
  <c r="L5083" i="8" s="1"/>
  <c r="J5083" i="8"/>
  <c r="I5083" i="8"/>
  <c r="H5083" i="8"/>
  <c r="G5083" i="8"/>
  <c r="F5083" i="8"/>
  <c r="E5083" i="8"/>
  <c r="L5082" i="8"/>
  <c r="K5082" i="8"/>
  <c r="J5082" i="8"/>
  <c r="I5082" i="8"/>
  <c r="G5082" i="8"/>
  <c r="F5082" i="8"/>
  <c r="E5082" i="8"/>
  <c r="H5082" i="8" s="1"/>
  <c r="K5081" i="8"/>
  <c r="L5081" i="8" s="1"/>
  <c r="J5081" i="8"/>
  <c r="I5081" i="8"/>
  <c r="H5081" i="8"/>
  <c r="G5081" i="8"/>
  <c r="F5081" i="8"/>
  <c r="E5081" i="8"/>
  <c r="K5080" i="8"/>
  <c r="L5080" i="8" s="1"/>
  <c r="J5080" i="8"/>
  <c r="I5080" i="8"/>
  <c r="H5080" i="8"/>
  <c r="G5080" i="8"/>
  <c r="F5080" i="8"/>
  <c r="E5080" i="8"/>
  <c r="L5079" i="8"/>
  <c r="K5079" i="8"/>
  <c r="J5079" i="8"/>
  <c r="I5079" i="8"/>
  <c r="G5079" i="8"/>
  <c r="F5079" i="8"/>
  <c r="E5079" i="8"/>
  <c r="H5079" i="8" s="1"/>
  <c r="K5078" i="8"/>
  <c r="L5078" i="8" s="1"/>
  <c r="J5078" i="8"/>
  <c r="I5078" i="8"/>
  <c r="H5078" i="8"/>
  <c r="G5078" i="8"/>
  <c r="F5078" i="8"/>
  <c r="E5078" i="8"/>
  <c r="K5077" i="8"/>
  <c r="L5077" i="8" s="1"/>
  <c r="J5077" i="8"/>
  <c r="I5077" i="8"/>
  <c r="H5077" i="8"/>
  <c r="G5077" i="8"/>
  <c r="F5077" i="8"/>
  <c r="E5077" i="8"/>
  <c r="K5076" i="8"/>
  <c r="L5076" i="8" s="1"/>
  <c r="J5076" i="8"/>
  <c r="I5076" i="8"/>
  <c r="G5076" i="8"/>
  <c r="F5076" i="8"/>
  <c r="E5076" i="8"/>
  <c r="H5076" i="8" s="1"/>
  <c r="K5075" i="8"/>
  <c r="L5075" i="8" s="1"/>
  <c r="J5075" i="8"/>
  <c r="I5075" i="8"/>
  <c r="H5075" i="8"/>
  <c r="G5075" i="8"/>
  <c r="F5075" i="8"/>
  <c r="E5075" i="8"/>
  <c r="K5074" i="8"/>
  <c r="L5074" i="8" s="1"/>
  <c r="J5074" i="8"/>
  <c r="I5074" i="8"/>
  <c r="H5074" i="8"/>
  <c r="G5074" i="8"/>
  <c r="F5074" i="8"/>
  <c r="E5074" i="8"/>
  <c r="K5073" i="8"/>
  <c r="L5073" i="8" s="1"/>
  <c r="J5073" i="8"/>
  <c r="I5073" i="8"/>
  <c r="G5073" i="8"/>
  <c r="F5073" i="8"/>
  <c r="E5073" i="8"/>
  <c r="H5073" i="8" s="1"/>
  <c r="K5072" i="8"/>
  <c r="L5072" i="8" s="1"/>
  <c r="J5072" i="8"/>
  <c r="H5072" i="8"/>
  <c r="G5072" i="8"/>
  <c r="I5072" i="8" s="1"/>
  <c r="F5072" i="8"/>
  <c r="E5072" i="8"/>
  <c r="K5071" i="8"/>
  <c r="L5071" i="8" s="1"/>
  <c r="J5071" i="8"/>
  <c r="I5071" i="8"/>
  <c r="H5071" i="8"/>
  <c r="G5071" i="8"/>
  <c r="F5071" i="8"/>
  <c r="E5071" i="8"/>
  <c r="K5070" i="8"/>
  <c r="L5070" i="8" s="1"/>
  <c r="J5070" i="8"/>
  <c r="I5070" i="8"/>
  <c r="G5070" i="8"/>
  <c r="F5070" i="8"/>
  <c r="E5070" i="8"/>
  <c r="H5070" i="8" s="1"/>
  <c r="K5069" i="8"/>
  <c r="L5069" i="8" s="1"/>
  <c r="J5069" i="8"/>
  <c r="I5069" i="8"/>
  <c r="H5069" i="8"/>
  <c r="G5069" i="8"/>
  <c r="F5069" i="8"/>
  <c r="E5069" i="8"/>
  <c r="K5068" i="8"/>
  <c r="L5068" i="8" s="1"/>
  <c r="J5068" i="8"/>
  <c r="I5068" i="8"/>
  <c r="H5068" i="8"/>
  <c r="G5068" i="8"/>
  <c r="F5068" i="8"/>
  <c r="E5068" i="8"/>
  <c r="K5067" i="8"/>
  <c r="L5067" i="8" s="1"/>
  <c r="J5067" i="8"/>
  <c r="I5067" i="8"/>
  <c r="G5067" i="8"/>
  <c r="F5067" i="8"/>
  <c r="E5067" i="8"/>
  <c r="H5067" i="8" s="1"/>
  <c r="K5066" i="8"/>
  <c r="L5066" i="8" s="1"/>
  <c r="J5066" i="8"/>
  <c r="I5066" i="8"/>
  <c r="H5066" i="8"/>
  <c r="G5066" i="8"/>
  <c r="F5066" i="8"/>
  <c r="E5066" i="8"/>
  <c r="K5065" i="8"/>
  <c r="L5065" i="8" s="1"/>
  <c r="J5065" i="8"/>
  <c r="I5065" i="8"/>
  <c r="H5065" i="8"/>
  <c r="G5065" i="8"/>
  <c r="F5065" i="8"/>
  <c r="E5065" i="8"/>
  <c r="K5064" i="8"/>
  <c r="L5064" i="8" s="1"/>
  <c r="J5064" i="8"/>
  <c r="I5064" i="8"/>
  <c r="G5064" i="8"/>
  <c r="F5064" i="8"/>
  <c r="E5064" i="8"/>
  <c r="H5064" i="8" s="1"/>
  <c r="K5063" i="8"/>
  <c r="L5063" i="8" s="1"/>
  <c r="J5063" i="8"/>
  <c r="I5063" i="8"/>
  <c r="H5063" i="8"/>
  <c r="G5063" i="8"/>
  <c r="F5063" i="8"/>
  <c r="E5063" i="8"/>
  <c r="K5062" i="8"/>
  <c r="L5062" i="8" s="1"/>
  <c r="J5062" i="8"/>
  <c r="I5062" i="8"/>
  <c r="H5062" i="8"/>
  <c r="G5062" i="8"/>
  <c r="F5062" i="8"/>
  <c r="E5062" i="8"/>
  <c r="K5061" i="8"/>
  <c r="L5061" i="8" s="1"/>
  <c r="J5061" i="8"/>
  <c r="H5061" i="8"/>
  <c r="G5061" i="8"/>
  <c r="I5061" i="8" s="1"/>
  <c r="F5061" i="8"/>
  <c r="E5061" i="8"/>
  <c r="L5060" i="8"/>
  <c r="K5060" i="8"/>
  <c r="J5060" i="8"/>
  <c r="I5060" i="8"/>
  <c r="H5060" i="8"/>
  <c r="G5060" i="8"/>
  <c r="F5060" i="8"/>
  <c r="E5060" i="8"/>
  <c r="L5059" i="8"/>
  <c r="K5059" i="8"/>
  <c r="J5059" i="8"/>
  <c r="I5059" i="8"/>
  <c r="G5059" i="8"/>
  <c r="F5059" i="8"/>
  <c r="E5059" i="8"/>
  <c r="H5059" i="8" s="1"/>
  <c r="K5058" i="8"/>
  <c r="L5058" i="8" s="1"/>
  <c r="J5058" i="8"/>
  <c r="I5058" i="8"/>
  <c r="H5058" i="8"/>
  <c r="G5058" i="8"/>
  <c r="F5058" i="8"/>
  <c r="E5058" i="8"/>
  <c r="L5057" i="8"/>
  <c r="K5057" i="8"/>
  <c r="J5057" i="8"/>
  <c r="I5057" i="8"/>
  <c r="H5057" i="8"/>
  <c r="G5057" i="8"/>
  <c r="F5057" i="8"/>
  <c r="E5057" i="8"/>
  <c r="L5056" i="8"/>
  <c r="K5056" i="8"/>
  <c r="J5056" i="8"/>
  <c r="I5056" i="8"/>
  <c r="G5056" i="8"/>
  <c r="F5056" i="8"/>
  <c r="E5056" i="8"/>
  <c r="H5056" i="8" s="1"/>
  <c r="K5055" i="8"/>
  <c r="L5055" i="8" s="1"/>
  <c r="J5055" i="8"/>
  <c r="I5055" i="8"/>
  <c r="H5055" i="8"/>
  <c r="G5055" i="8"/>
  <c r="F5055" i="8"/>
  <c r="E5055" i="8"/>
  <c r="L5054" i="8"/>
  <c r="K5054" i="8"/>
  <c r="J5054" i="8"/>
  <c r="I5054" i="8"/>
  <c r="H5054" i="8"/>
  <c r="G5054" i="8"/>
  <c r="F5054" i="8"/>
  <c r="E5054" i="8"/>
  <c r="L5053" i="8"/>
  <c r="K5053" i="8"/>
  <c r="J5053" i="8"/>
  <c r="I5053" i="8"/>
  <c r="G5053" i="8"/>
  <c r="F5053" i="8"/>
  <c r="E5053" i="8"/>
  <c r="H5053" i="8" s="1"/>
  <c r="K5052" i="8"/>
  <c r="L5052" i="8" s="1"/>
  <c r="J5052" i="8"/>
  <c r="I5052" i="8"/>
  <c r="H5052" i="8"/>
  <c r="G5052" i="8"/>
  <c r="F5052" i="8"/>
  <c r="E5052" i="8"/>
  <c r="L5051" i="8"/>
  <c r="K5051" i="8"/>
  <c r="J5051" i="8"/>
  <c r="I5051" i="8"/>
  <c r="H5051" i="8"/>
  <c r="G5051" i="8"/>
  <c r="F5051" i="8"/>
  <c r="E5051" i="8"/>
  <c r="L5050" i="8"/>
  <c r="K5050" i="8"/>
  <c r="J5050" i="8"/>
  <c r="I5050" i="8"/>
  <c r="G5050" i="8"/>
  <c r="F5050" i="8"/>
  <c r="E5050" i="8"/>
  <c r="H5050" i="8" s="1"/>
  <c r="K5049" i="8"/>
  <c r="L5049" i="8" s="1"/>
  <c r="J5049" i="8"/>
  <c r="G5049" i="8"/>
  <c r="I5049" i="8" s="1"/>
  <c r="F5049" i="8"/>
  <c r="E5049" i="8"/>
  <c r="H5049" i="8" s="1"/>
  <c r="K5048" i="8"/>
  <c r="L5048" i="8" s="1"/>
  <c r="J5048" i="8"/>
  <c r="I5048" i="8"/>
  <c r="H5048" i="8"/>
  <c r="G5048" i="8"/>
  <c r="F5048" i="8"/>
  <c r="E5048" i="8"/>
  <c r="K5047" i="8"/>
  <c r="L5047" i="8" s="1"/>
  <c r="J5047" i="8"/>
  <c r="I5047" i="8"/>
  <c r="G5047" i="8"/>
  <c r="F5047" i="8"/>
  <c r="E5047" i="8"/>
  <c r="H5047" i="8" s="1"/>
  <c r="J5046" i="8"/>
  <c r="H5046" i="8"/>
  <c r="G5046" i="8"/>
  <c r="I5046" i="8" s="1"/>
  <c r="F5046" i="8"/>
  <c r="E5046" i="8"/>
  <c r="J5045" i="8"/>
  <c r="H5045" i="8"/>
  <c r="G5045" i="8"/>
  <c r="I5045" i="8" s="1"/>
  <c r="F5045" i="8"/>
  <c r="E5045" i="8"/>
  <c r="L5044" i="8"/>
  <c r="K5044" i="8"/>
  <c r="J5044" i="8"/>
  <c r="I5044" i="8"/>
  <c r="H5044" i="8"/>
  <c r="G5044" i="8"/>
  <c r="F5044" i="8"/>
  <c r="E5044" i="8"/>
  <c r="L5043" i="8"/>
  <c r="K5043" i="8"/>
  <c r="J5043" i="8"/>
  <c r="I5043" i="8"/>
  <c r="H5043" i="8"/>
  <c r="G5043" i="8"/>
  <c r="F5043" i="8"/>
  <c r="E5043" i="8"/>
  <c r="J5042" i="8"/>
  <c r="H5042" i="8"/>
  <c r="G5042" i="8"/>
  <c r="I5042" i="8" s="1"/>
  <c r="F5042" i="8"/>
  <c r="E5042" i="8"/>
  <c r="L5041" i="8"/>
  <c r="K5041" i="8"/>
  <c r="J5041" i="8"/>
  <c r="H5041" i="8"/>
  <c r="G5041" i="8"/>
  <c r="I5041" i="8" s="1"/>
  <c r="F5041" i="8"/>
  <c r="E5041" i="8"/>
  <c r="L5040" i="8"/>
  <c r="K5040" i="8"/>
  <c r="J5040" i="8"/>
  <c r="I5040" i="8"/>
  <c r="H5040" i="8"/>
  <c r="G5040" i="8"/>
  <c r="F5040" i="8"/>
  <c r="E5040" i="8"/>
  <c r="L5039" i="8"/>
  <c r="K5039" i="8"/>
  <c r="J5039" i="8"/>
  <c r="I5039" i="8"/>
  <c r="H5039" i="8"/>
  <c r="G5039" i="8"/>
  <c r="F5039" i="8"/>
  <c r="E5039" i="8"/>
  <c r="L5038" i="8"/>
  <c r="K5038" i="8"/>
  <c r="J5038" i="8"/>
  <c r="I5038" i="8"/>
  <c r="H5038" i="8"/>
  <c r="G5038" i="8"/>
  <c r="F5038" i="8"/>
  <c r="E5038" i="8"/>
  <c r="L5037" i="8"/>
  <c r="K5037" i="8"/>
  <c r="J5037" i="8"/>
  <c r="I5037" i="8"/>
  <c r="H5037" i="8"/>
  <c r="G5037" i="8"/>
  <c r="F5037" i="8"/>
  <c r="E5037" i="8"/>
  <c r="J5036" i="8"/>
  <c r="H5036" i="8"/>
  <c r="G5036" i="8"/>
  <c r="I5036" i="8" s="1"/>
  <c r="F5036" i="8"/>
  <c r="E5036" i="8"/>
  <c r="L5035" i="8"/>
  <c r="K5035" i="8"/>
  <c r="J5035" i="8"/>
  <c r="H5035" i="8"/>
  <c r="G5035" i="8"/>
  <c r="I5035" i="8" s="1"/>
  <c r="F5035" i="8"/>
  <c r="E5035" i="8"/>
  <c r="J5034" i="8"/>
  <c r="H5034" i="8"/>
  <c r="G5034" i="8"/>
  <c r="I5034" i="8" s="1"/>
  <c r="F5034" i="8"/>
  <c r="E5034" i="8"/>
  <c r="K5033" i="8"/>
  <c r="L5033" i="8" s="1"/>
  <c r="J5033" i="8"/>
  <c r="H5033" i="8"/>
  <c r="G5033" i="8"/>
  <c r="I5033" i="8" s="1"/>
  <c r="F5033" i="8"/>
  <c r="E5033" i="8"/>
  <c r="J5032" i="8"/>
  <c r="G5032" i="8"/>
  <c r="K5032" i="8" s="1"/>
  <c r="L5032" i="8" s="1"/>
  <c r="F5032" i="8"/>
  <c r="E5032" i="8"/>
  <c r="H5032" i="8" s="1"/>
  <c r="K5031" i="8"/>
  <c r="L5031" i="8" s="1"/>
  <c r="J5031" i="8"/>
  <c r="I5031" i="8"/>
  <c r="H5031" i="8"/>
  <c r="G5031" i="8"/>
  <c r="F5031" i="8"/>
  <c r="E5031" i="8"/>
  <c r="K5030" i="8"/>
  <c r="L5030" i="8" s="1"/>
  <c r="J5030" i="8"/>
  <c r="H5030" i="8"/>
  <c r="G5030" i="8"/>
  <c r="I5030" i="8" s="1"/>
  <c r="F5030" i="8"/>
  <c r="E5030" i="8"/>
  <c r="K5029" i="8"/>
  <c r="L5029" i="8" s="1"/>
  <c r="J5029" i="8"/>
  <c r="I5029" i="8"/>
  <c r="G5029" i="8"/>
  <c r="F5029" i="8"/>
  <c r="E5029" i="8"/>
  <c r="H5029" i="8" s="1"/>
  <c r="K5028" i="8"/>
  <c r="L5028" i="8" s="1"/>
  <c r="J5028" i="8"/>
  <c r="G5028" i="8"/>
  <c r="I5028" i="8" s="1"/>
  <c r="F5028" i="8"/>
  <c r="E5028" i="8"/>
  <c r="H5028" i="8" s="1"/>
  <c r="L5027" i="8"/>
  <c r="K5027" i="8"/>
  <c r="J5027" i="8"/>
  <c r="I5027" i="8"/>
  <c r="H5027" i="8"/>
  <c r="G5027" i="8"/>
  <c r="F5027" i="8"/>
  <c r="E5027" i="8"/>
  <c r="K5026" i="8"/>
  <c r="L5026" i="8" s="1"/>
  <c r="J5026" i="8"/>
  <c r="I5026" i="8"/>
  <c r="H5026" i="8"/>
  <c r="G5026" i="8"/>
  <c r="F5026" i="8"/>
  <c r="E5026" i="8"/>
  <c r="K5025" i="8"/>
  <c r="L5025" i="8" s="1"/>
  <c r="J5025" i="8"/>
  <c r="I5025" i="8"/>
  <c r="G5025" i="8"/>
  <c r="F5025" i="8"/>
  <c r="E5025" i="8"/>
  <c r="H5025" i="8" s="1"/>
  <c r="L5024" i="8"/>
  <c r="K5024" i="8"/>
  <c r="J5024" i="8"/>
  <c r="I5024" i="8"/>
  <c r="H5024" i="8"/>
  <c r="G5024" i="8"/>
  <c r="F5024" i="8"/>
  <c r="E5024" i="8"/>
  <c r="K5023" i="8"/>
  <c r="L5023" i="8" s="1"/>
  <c r="J5023" i="8"/>
  <c r="I5023" i="8"/>
  <c r="H5023" i="8"/>
  <c r="G5023" i="8"/>
  <c r="F5023" i="8"/>
  <c r="E5023" i="8"/>
  <c r="K5022" i="8"/>
  <c r="L5022" i="8" s="1"/>
  <c r="J5022" i="8"/>
  <c r="I5022" i="8"/>
  <c r="G5022" i="8"/>
  <c r="F5022" i="8"/>
  <c r="E5022" i="8"/>
  <c r="H5022" i="8" s="1"/>
  <c r="J5021" i="8"/>
  <c r="H5021" i="8"/>
  <c r="G5021" i="8"/>
  <c r="K5021" i="8" s="1"/>
  <c r="L5021" i="8" s="1"/>
  <c r="F5021" i="8"/>
  <c r="E5021" i="8"/>
  <c r="K5020" i="8"/>
  <c r="L5020" i="8" s="1"/>
  <c r="J5020" i="8"/>
  <c r="I5020" i="8"/>
  <c r="H5020" i="8"/>
  <c r="G5020" i="8"/>
  <c r="F5020" i="8"/>
  <c r="E5020" i="8"/>
  <c r="K5019" i="8"/>
  <c r="L5019" i="8" s="1"/>
  <c r="J5019" i="8"/>
  <c r="I5019" i="8"/>
  <c r="G5019" i="8"/>
  <c r="F5019" i="8"/>
  <c r="E5019" i="8"/>
  <c r="H5019" i="8" s="1"/>
  <c r="L5018" i="8"/>
  <c r="K5018" i="8"/>
  <c r="J5018" i="8"/>
  <c r="I5018" i="8"/>
  <c r="H5018" i="8"/>
  <c r="G5018" i="8"/>
  <c r="F5018" i="8"/>
  <c r="E5018" i="8"/>
  <c r="K5017" i="8"/>
  <c r="L5017" i="8" s="1"/>
  <c r="J5017" i="8"/>
  <c r="I5017" i="8"/>
  <c r="H5017" i="8"/>
  <c r="G5017" i="8"/>
  <c r="F5017" i="8"/>
  <c r="E5017" i="8"/>
  <c r="K5016" i="8"/>
  <c r="L5016" i="8" s="1"/>
  <c r="J5016" i="8"/>
  <c r="G5016" i="8"/>
  <c r="I5016" i="8" s="1"/>
  <c r="F5016" i="8"/>
  <c r="E5016" i="8"/>
  <c r="H5016" i="8" s="1"/>
  <c r="K5015" i="8"/>
  <c r="L5015" i="8" s="1"/>
  <c r="J5015" i="8"/>
  <c r="I5015" i="8"/>
  <c r="H5015" i="8"/>
  <c r="G5015" i="8"/>
  <c r="F5015" i="8"/>
  <c r="E5015" i="8"/>
  <c r="L5014" i="8"/>
  <c r="K5014" i="8"/>
  <c r="J5014" i="8"/>
  <c r="I5014" i="8"/>
  <c r="G5014" i="8"/>
  <c r="F5014" i="8"/>
  <c r="E5014" i="8"/>
  <c r="H5014" i="8" s="1"/>
  <c r="K5013" i="8"/>
  <c r="L5013" i="8" s="1"/>
  <c r="J5013" i="8"/>
  <c r="I5013" i="8"/>
  <c r="G5013" i="8"/>
  <c r="F5013" i="8"/>
  <c r="E5013" i="8"/>
  <c r="H5013" i="8" s="1"/>
  <c r="K5012" i="8"/>
  <c r="L5012" i="8" s="1"/>
  <c r="J5012" i="8"/>
  <c r="I5012" i="8"/>
  <c r="H5012" i="8"/>
  <c r="G5012" i="8"/>
  <c r="F5012" i="8"/>
  <c r="E5012" i="8"/>
  <c r="L5011" i="8"/>
  <c r="K5011" i="8"/>
  <c r="J5011" i="8"/>
  <c r="I5011" i="8"/>
  <c r="G5011" i="8"/>
  <c r="F5011" i="8"/>
  <c r="E5011" i="8"/>
  <c r="H5011" i="8" s="1"/>
  <c r="K5010" i="8"/>
  <c r="L5010" i="8" s="1"/>
  <c r="J5010" i="8"/>
  <c r="I5010" i="8"/>
  <c r="G5010" i="8"/>
  <c r="F5010" i="8"/>
  <c r="E5010" i="8"/>
  <c r="H5010" i="8" s="1"/>
  <c r="K5009" i="8"/>
  <c r="L5009" i="8" s="1"/>
  <c r="J5009" i="8"/>
  <c r="I5009" i="8"/>
  <c r="H5009" i="8"/>
  <c r="G5009" i="8"/>
  <c r="F5009" i="8"/>
  <c r="E5009" i="8"/>
  <c r="L5008" i="8"/>
  <c r="K5008" i="8"/>
  <c r="J5008" i="8"/>
  <c r="I5008" i="8"/>
  <c r="G5008" i="8"/>
  <c r="F5008" i="8"/>
  <c r="E5008" i="8"/>
  <c r="H5008" i="8" s="1"/>
  <c r="K5007" i="8"/>
  <c r="L5007" i="8" s="1"/>
  <c r="J5007" i="8"/>
  <c r="I5007" i="8"/>
  <c r="G5007" i="8"/>
  <c r="F5007" i="8"/>
  <c r="E5007" i="8"/>
  <c r="H5007" i="8" s="1"/>
  <c r="K5006" i="8"/>
  <c r="L5006" i="8" s="1"/>
  <c r="J5006" i="8"/>
  <c r="I5006" i="8"/>
  <c r="H5006" i="8"/>
  <c r="G5006" i="8"/>
  <c r="F5006" i="8"/>
  <c r="E5006" i="8"/>
  <c r="L5005" i="8"/>
  <c r="K5005" i="8"/>
  <c r="J5005" i="8"/>
  <c r="I5005" i="8"/>
  <c r="G5005" i="8"/>
  <c r="F5005" i="8"/>
  <c r="E5005" i="8"/>
  <c r="H5005" i="8" s="1"/>
  <c r="K5004" i="8"/>
  <c r="L5004" i="8" s="1"/>
  <c r="J5004" i="8"/>
  <c r="I5004" i="8"/>
  <c r="G5004" i="8"/>
  <c r="F5004" i="8"/>
  <c r="E5004" i="8"/>
  <c r="H5004" i="8" s="1"/>
  <c r="K5003" i="8"/>
  <c r="L5003" i="8" s="1"/>
  <c r="J5003" i="8"/>
  <c r="I5003" i="8"/>
  <c r="H5003" i="8"/>
  <c r="G5003" i="8"/>
  <c r="F5003" i="8"/>
  <c r="E5003" i="8"/>
  <c r="L5002" i="8"/>
  <c r="K5002" i="8"/>
  <c r="J5002" i="8"/>
  <c r="I5002" i="8"/>
  <c r="G5002" i="8"/>
  <c r="F5002" i="8"/>
  <c r="E5002" i="8"/>
  <c r="H5002" i="8" s="1"/>
  <c r="K5001" i="8"/>
  <c r="L5001" i="8" s="1"/>
  <c r="J5001" i="8"/>
  <c r="I5001" i="8"/>
  <c r="G5001" i="8"/>
  <c r="F5001" i="8"/>
  <c r="E5001" i="8"/>
  <c r="H5001" i="8" s="1"/>
  <c r="K5000" i="8"/>
  <c r="L5000" i="8" s="1"/>
  <c r="J5000" i="8"/>
  <c r="I5000" i="8"/>
  <c r="H5000" i="8"/>
  <c r="G5000" i="8"/>
  <c r="F5000" i="8"/>
  <c r="E5000" i="8"/>
  <c r="L4999" i="8"/>
  <c r="K4999" i="8"/>
  <c r="J4999" i="8"/>
  <c r="I4999" i="8"/>
  <c r="G4999" i="8"/>
  <c r="F4999" i="8"/>
  <c r="E4999" i="8"/>
  <c r="H4999" i="8" s="1"/>
  <c r="K4998" i="8"/>
  <c r="L4998" i="8" s="1"/>
  <c r="J4998" i="8"/>
  <c r="I4998" i="8"/>
  <c r="G4998" i="8"/>
  <c r="F4998" i="8"/>
  <c r="E4998" i="8"/>
  <c r="H4998" i="8" s="1"/>
  <c r="K4997" i="8"/>
  <c r="L4997" i="8" s="1"/>
  <c r="J4997" i="8"/>
  <c r="I4997" i="8"/>
  <c r="H4997" i="8"/>
  <c r="G4997" i="8"/>
  <c r="F4997" i="8"/>
  <c r="E4997" i="8"/>
  <c r="L4996" i="8"/>
  <c r="K4996" i="8"/>
  <c r="J4996" i="8"/>
  <c r="I4996" i="8"/>
  <c r="G4996" i="8"/>
  <c r="F4996" i="8"/>
  <c r="E4996" i="8"/>
  <c r="H4996" i="8" s="1"/>
  <c r="K4995" i="8"/>
  <c r="L4995" i="8" s="1"/>
  <c r="J4995" i="8"/>
  <c r="I4995" i="8"/>
  <c r="G4995" i="8"/>
  <c r="F4995" i="8"/>
  <c r="E4995" i="8"/>
  <c r="H4995" i="8" s="1"/>
  <c r="K4994" i="8"/>
  <c r="L4994" i="8" s="1"/>
  <c r="J4994" i="8"/>
  <c r="I4994" i="8"/>
  <c r="H4994" i="8"/>
  <c r="G4994" i="8"/>
  <c r="F4994" i="8"/>
  <c r="E4994" i="8"/>
  <c r="L4993" i="8"/>
  <c r="K4993" i="8"/>
  <c r="J4993" i="8"/>
  <c r="I4993" i="8"/>
  <c r="G4993" i="8"/>
  <c r="F4993" i="8"/>
  <c r="E4993" i="8"/>
  <c r="H4993" i="8" s="1"/>
  <c r="K4992" i="8"/>
  <c r="L4992" i="8" s="1"/>
  <c r="J4992" i="8"/>
  <c r="I4992" i="8"/>
  <c r="G4992" i="8"/>
  <c r="F4992" i="8"/>
  <c r="E4992" i="8"/>
  <c r="H4992" i="8" s="1"/>
  <c r="K4991" i="8"/>
  <c r="L4991" i="8" s="1"/>
  <c r="J4991" i="8"/>
  <c r="I4991" i="8"/>
  <c r="H4991" i="8"/>
  <c r="G4991" i="8"/>
  <c r="F4991" i="8"/>
  <c r="E4991" i="8"/>
  <c r="L4990" i="8"/>
  <c r="K4990" i="8"/>
  <c r="J4990" i="8"/>
  <c r="I4990" i="8"/>
  <c r="G4990" i="8"/>
  <c r="F4990" i="8"/>
  <c r="E4990" i="8"/>
  <c r="H4990" i="8" s="1"/>
  <c r="K4989" i="8"/>
  <c r="L4989" i="8" s="1"/>
  <c r="J4989" i="8"/>
  <c r="I4989" i="8"/>
  <c r="G4989" i="8"/>
  <c r="F4989" i="8"/>
  <c r="E4989" i="8"/>
  <c r="H4989" i="8" s="1"/>
  <c r="K4988" i="8"/>
  <c r="L4988" i="8" s="1"/>
  <c r="J4988" i="8"/>
  <c r="I4988" i="8"/>
  <c r="H4988" i="8"/>
  <c r="G4988" i="8"/>
  <c r="F4988" i="8"/>
  <c r="E4988" i="8"/>
  <c r="L4987" i="8"/>
  <c r="K4987" i="8"/>
  <c r="J4987" i="8"/>
  <c r="I4987" i="8"/>
  <c r="G4987" i="8"/>
  <c r="F4987" i="8"/>
  <c r="E4987" i="8"/>
  <c r="H4987" i="8" s="1"/>
  <c r="K4986" i="8"/>
  <c r="L4986" i="8" s="1"/>
  <c r="J4986" i="8"/>
  <c r="I4986" i="8"/>
  <c r="G4986" i="8"/>
  <c r="F4986" i="8"/>
  <c r="E4986" i="8"/>
  <c r="H4986" i="8" s="1"/>
  <c r="K4985" i="8"/>
  <c r="L4985" i="8" s="1"/>
  <c r="J4985" i="8"/>
  <c r="I4985" i="8"/>
  <c r="H4985" i="8"/>
  <c r="G4985" i="8"/>
  <c r="F4985" i="8"/>
  <c r="E4985" i="8"/>
  <c r="L4984" i="8"/>
  <c r="K4984" i="8"/>
  <c r="J4984" i="8"/>
  <c r="I4984" i="8"/>
  <c r="G4984" i="8"/>
  <c r="F4984" i="8"/>
  <c r="E4984" i="8"/>
  <c r="H4984" i="8" s="1"/>
  <c r="K4983" i="8"/>
  <c r="L4983" i="8" s="1"/>
  <c r="J4983" i="8"/>
  <c r="I4983" i="8"/>
  <c r="G4983" i="8"/>
  <c r="F4983" i="8"/>
  <c r="E4983" i="8"/>
  <c r="H4983" i="8" s="1"/>
  <c r="K4982" i="8"/>
  <c r="L4982" i="8" s="1"/>
  <c r="J4982" i="8"/>
  <c r="I4982" i="8"/>
  <c r="H4982" i="8"/>
  <c r="G4982" i="8"/>
  <c r="F4982" i="8"/>
  <c r="E4982" i="8"/>
  <c r="K4981" i="8"/>
  <c r="L4981" i="8" s="1"/>
  <c r="J4981" i="8"/>
  <c r="I4981" i="8"/>
  <c r="G4981" i="8"/>
  <c r="F4981" i="8"/>
  <c r="E4981" i="8"/>
  <c r="H4981" i="8" s="1"/>
  <c r="K4980" i="8"/>
  <c r="L4980" i="8" s="1"/>
  <c r="J4980" i="8"/>
  <c r="I4980" i="8"/>
  <c r="G4980" i="8"/>
  <c r="F4980" i="8"/>
  <c r="E4980" i="8"/>
  <c r="H4980" i="8" s="1"/>
  <c r="K4979" i="8"/>
  <c r="L4979" i="8" s="1"/>
  <c r="J4979" i="8"/>
  <c r="I4979" i="8"/>
  <c r="H4979" i="8"/>
  <c r="G4979" i="8"/>
  <c r="F4979" i="8"/>
  <c r="E4979" i="8"/>
  <c r="K4978" i="8"/>
  <c r="L4978" i="8" s="1"/>
  <c r="J4978" i="8"/>
  <c r="I4978" i="8"/>
  <c r="G4978" i="8"/>
  <c r="F4978" i="8"/>
  <c r="E4978" i="8"/>
  <c r="H4978" i="8" s="1"/>
  <c r="K4977" i="8"/>
  <c r="L4977" i="8" s="1"/>
  <c r="J4977" i="8"/>
  <c r="I4977" i="8"/>
  <c r="G4977" i="8"/>
  <c r="F4977" i="8"/>
  <c r="E4977" i="8"/>
  <c r="H4977" i="8" s="1"/>
  <c r="K4976" i="8"/>
  <c r="L4976" i="8" s="1"/>
  <c r="J4976" i="8"/>
  <c r="I4976" i="8"/>
  <c r="H4976" i="8"/>
  <c r="G4976" i="8"/>
  <c r="F4976" i="8"/>
  <c r="E4976" i="8"/>
  <c r="J4975" i="8"/>
  <c r="G4975" i="8"/>
  <c r="K4975" i="8" s="1"/>
  <c r="L4975" i="8" s="1"/>
  <c r="F4975" i="8"/>
  <c r="E4975" i="8"/>
  <c r="H4975" i="8" s="1"/>
  <c r="K4974" i="8"/>
  <c r="L4974" i="8" s="1"/>
  <c r="J4974" i="8"/>
  <c r="I4974" i="8"/>
  <c r="G4974" i="8"/>
  <c r="F4974" i="8"/>
  <c r="E4974" i="8"/>
  <c r="H4974" i="8" s="1"/>
  <c r="K4973" i="8"/>
  <c r="L4973" i="8" s="1"/>
  <c r="J4973" i="8"/>
  <c r="I4973" i="8"/>
  <c r="H4973" i="8"/>
  <c r="G4973" i="8"/>
  <c r="F4973" i="8"/>
  <c r="E4973" i="8"/>
  <c r="K4972" i="8"/>
  <c r="L4972" i="8" s="1"/>
  <c r="J4972" i="8"/>
  <c r="I4972" i="8"/>
  <c r="G4972" i="8"/>
  <c r="F4972" i="8"/>
  <c r="E4972" i="8"/>
  <c r="H4972" i="8" s="1"/>
  <c r="K4971" i="8"/>
  <c r="L4971" i="8" s="1"/>
  <c r="J4971" i="8"/>
  <c r="I4971" i="8"/>
  <c r="G4971" i="8"/>
  <c r="F4971" i="8"/>
  <c r="E4971" i="8"/>
  <c r="H4971" i="8" s="1"/>
  <c r="K4970" i="8"/>
  <c r="L4970" i="8" s="1"/>
  <c r="J4970" i="8"/>
  <c r="I4970" i="8"/>
  <c r="H4970" i="8"/>
  <c r="G4970" i="8"/>
  <c r="F4970" i="8"/>
  <c r="E4970" i="8"/>
  <c r="K4969" i="8"/>
  <c r="L4969" i="8" s="1"/>
  <c r="J4969" i="8"/>
  <c r="I4969" i="8"/>
  <c r="G4969" i="8"/>
  <c r="F4969" i="8"/>
  <c r="E4969" i="8"/>
  <c r="H4969" i="8" s="1"/>
  <c r="K4968" i="8"/>
  <c r="L4968" i="8" s="1"/>
  <c r="J4968" i="8"/>
  <c r="I4968" i="8"/>
  <c r="G4968" i="8"/>
  <c r="F4968" i="8"/>
  <c r="E4968" i="8"/>
  <c r="H4968" i="8" s="1"/>
  <c r="K4967" i="8"/>
  <c r="L4967" i="8" s="1"/>
  <c r="J4967" i="8"/>
  <c r="I4967" i="8"/>
  <c r="H4967" i="8"/>
  <c r="G4967" i="8"/>
  <c r="F4967" i="8"/>
  <c r="E4967" i="8"/>
  <c r="K4966" i="8"/>
  <c r="L4966" i="8" s="1"/>
  <c r="J4966" i="8"/>
  <c r="I4966" i="8"/>
  <c r="G4966" i="8"/>
  <c r="F4966" i="8"/>
  <c r="E4966" i="8"/>
  <c r="H4966" i="8" s="1"/>
  <c r="K4965" i="8"/>
  <c r="L4965" i="8" s="1"/>
  <c r="J4965" i="8"/>
  <c r="H4965" i="8"/>
  <c r="G4965" i="8"/>
  <c r="I4965" i="8" s="1"/>
  <c r="F4965" i="8"/>
  <c r="E4965" i="8"/>
  <c r="L4964" i="8"/>
  <c r="K4964" i="8"/>
  <c r="J4964" i="8"/>
  <c r="I4964" i="8"/>
  <c r="H4964" i="8"/>
  <c r="G4964" i="8"/>
  <c r="F4964" i="8"/>
  <c r="E4964" i="8"/>
  <c r="L4963" i="8"/>
  <c r="K4963" i="8"/>
  <c r="J4963" i="8"/>
  <c r="I4963" i="8"/>
  <c r="H4963" i="8"/>
  <c r="G4963" i="8"/>
  <c r="F4963" i="8"/>
  <c r="E4963" i="8"/>
  <c r="L4962" i="8"/>
  <c r="K4962" i="8"/>
  <c r="J4962" i="8"/>
  <c r="I4962" i="8"/>
  <c r="H4962" i="8"/>
  <c r="G4962" i="8"/>
  <c r="F4962" i="8"/>
  <c r="E4962" i="8"/>
  <c r="L4961" i="8"/>
  <c r="K4961" i="8"/>
  <c r="J4961" i="8"/>
  <c r="I4961" i="8"/>
  <c r="H4961" i="8"/>
  <c r="G4961" i="8"/>
  <c r="F4961" i="8"/>
  <c r="E4961" i="8"/>
  <c r="L4960" i="8"/>
  <c r="K4960" i="8"/>
  <c r="J4960" i="8"/>
  <c r="I4960" i="8"/>
  <c r="H4960" i="8"/>
  <c r="G4960" i="8"/>
  <c r="F4960" i="8"/>
  <c r="E4960" i="8"/>
  <c r="L4959" i="8"/>
  <c r="K4959" i="8"/>
  <c r="J4959" i="8"/>
  <c r="I4959" i="8"/>
  <c r="H4959" i="8"/>
  <c r="G4959" i="8"/>
  <c r="F4959" i="8"/>
  <c r="E4959" i="8"/>
  <c r="L4958" i="8"/>
  <c r="K4958" i="8"/>
  <c r="J4958" i="8"/>
  <c r="I4958" i="8"/>
  <c r="H4958" i="8"/>
  <c r="G4958" i="8"/>
  <c r="F4958" i="8"/>
  <c r="E4958" i="8"/>
  <c r="L4957" i="8"/>
  <c r="K4957" i="8"/>
  <c r="J4957" i="8"/>
  <c r="I4957" i="8"/>
  <c r="H4957" i="8"/>
  <c r="G4957" i="8"/>
  <c r="F4957" i="8"/>
  <c r="E4957" i="8"/>
  <c r="L4956" i="8"/>
  <c r="K4956" i="8"/>
  <c r="J4956" i="8"/>
  <c r="I4956" i="8"/>
  <c r="H4956" i="8"/>
  <c r="G4956" i="8"/>
  <c r="F4956" i="8"/>
  <c r="E4956" i="8"/>
  <c r="L4955" i="8"/>
  <c r="K4955" i="8"/>
  <c r="J4955" i="8"/>
  <c r="I4955" i="8"/>
  <c r="H4955" i="8"/>
  <c r="G4955" i="8"/>
  <c r="F4955" i="8"/>
  <c r="E4955" i="8"/>
  <c r="L4954" i="8"/>
  <c r="K4954" i="8"/>
  <c r="J4954" i="8"/>
  <c r="I4954" i="8"/>
  <c r="H4954" i="8"/>
  <c r="G4954" i="8"/>
  <c r="F4954" i="8"/>
  <c r="E4954" i="8"/>
  <c r="L4953" i="8"/>
  <c r="K4953" i="8"/>
  <c r="J4953" i="8"/>
  <c r="I4953" i="8"/>
  <c r="H4953" i="8"/>
  <c r="G4953" i="8"/>
  <c r="F4953" i="8"/>
  <c r="E4953" i="8"/>
  <c r="L4952" i="8"/>
  <c r="K4952" i="8"/>
  <c r="J4952" i="8"/>
  <c r="I4952" i="8"/>
  <c r="H4952" i="8"/>
  <c r="G4952" i="8"/>
  <c r="F4952" i="8"/>
  <c r="E4952" i="8"/>
  <c r="K4951" i="8"/>
  <c r="L4951" i="8" s="1"/>
  <c r="J4951" i="8"/>
  <c r="I4951" i="8"/>
  <c r="H4951" i="8"/>
  <c r="G4951" i="8"/>
  <c r="F4951" i="8"/>
  <c r="E4951" i="8"/>
  <c r="J4950" i="8"/>
  <c r="G4950" i="8"/>
  <c r="I4950" i="8" s="1"/>
  <c r="F4950" i="8"/>
  <c r="E4950" i="8"/>
  <c r="H4950" i="8" s="1"/>
  <c r="J4949" i="8"/>
  <c r="I4949" i="8"/>
  <c r="H4949" i="8"/>
  <c r="G4949" i="8"/>
  <c r="K4949" i="8" s="1"/>
  <c r="L4949" i="8" s="1"/>
  <c r="F4949" i="8"/>
  <c r="E4949" i="8"/>
  <c r="K4948" i="8"/>
  <c r="L4948" i="8" s="1"/>
  <c r="J4948" i="8"/>
  <c r="I4948" i="8"/>
  <c r="G4948" i="8"/>
  <c r="F4948" i="8"/>
  <c r="E4948" i="8"/>
  <c r="H4948" i="8" s="1"/>
  <c r="K4947" i="8"/>
  <c r="L4947" i="8" s="1"/>
  <c r="J4947" i="8"/>
  <c r="I4947" i="8"/>
  <c r="G4947" i="8"/>
  <c r="F4947" i="8"/>
  <c r="E4947" i="8"/>
  <c r="H4947" i="8" s="1"/>
  <c r="K4946" i="8"/>
  <c r="L4946" i="8" s="1"/>
  <c r="J4946" i="8"/>
  <c r="I4946" i="8"/>
  <c r="H4946" i="8"/>
  <c r="G4946" i="8"/>
  <c r="F4946" i="8"/>
  <c r="E4946" i="8"/>
  <c r="K4945" i="8"/>
  <c r="L4945" i="8" s="1"/>
  <c r="J4945" i="8"/>
  <c r="I4945" i="8"/>
  <c r="G4945" i="8"/>
  <c r="F4945" i="8"/>
  <c r="E4945" i="8"/>
  <c r="H4945" i="8" s="1"/>
  <c r="K4944" i="8"/>
  <c r="L4944" i="8" s="1"/>
  <c r="J4944" i="8"/>
  <c r="I4944" i="8"/>
  <c r="G4944" i="8"/>
  <c r="F4944" i="8"/>
  <c r="E4944" i="8"/>
  <c r="H4944" i="8" s="1"/>
  <c r="K4943" i="8"/>
  <c r="L4943" i="8" s="1"/>
  <c r="J4943" i="8"/>
  <c r="I4943" i="8"/>
  <c r="H4943" i="8"/>
  <c r="G4943" i="8"/>
  <c r="F4943" i="8"/>
  <c r="E4943" i="8"/>
  <c r="K4942" i="8"/>
  <c r="L4942" i="8" s="1"/>
  <c r="J4942" i="8"/>
  <c r="I4942" i="8"/>
  <c r="G4942" i="8"/>
  <c r="F4942" i="8"/>
  <c r="E4942" i="8"/>
  <c r="H4942" i="8" s="1"/>
  <c r="K4941" i="8"/>
  <c r="L4941" i="8" s="1"/>
  <c r="J4941" i="8"/>
  <c r="I4941" i="8"/>
  <c r="G4941" i="8"/>
  <c r="F4941" i="8"/>
  <c r="E4941" i="8"/>
  <c r="H4941" i="8" s="1"/>
  <c r="K4940" i="8"/>
  <c r="L4940" i="8" s="1"/>
  <c r="J4940" i="8"/>
  <c r="I4940" i="8"/>
  <c r="H4940" i="8"/>
  <c r="G4940" i="8"/>
  <c r="F4940" i="8"/>
  <c r="E4940" i="8"/>
  <c r="K4939" i="8"/>
  <c r="L4939" i="8" s="1"/>
  <c r="J4939" i="8"/>
  <c r="I4939" i="8"/>
  <c r="G4939" i="8"/>
  <c r="F4939" i="8"/>
  <c r="E4939" i="8"/>
  <c r="H4939" i="8" s="1"/>
  <c r="K4938" i="8"/>
  <c r="L4938" i="8" s="1"/>
  <c r="J4938" i="8"/>
  <c r="I4938" i="8"/>
  <c r="G4938" i="8"/>
  <c r="F4938" i="8"/>
  <c r="E4938" i="8"/>
  <c r="H4938" i="8" s="1"/>
  <c r="K4937" i="8"/>
  <c r="L4937" i="8" s="1"/>
  <c r="J4937" i="8"/>
  <c r="I4937" i="8"/>
  <c r="H4937" i="8"/>
  <c r="G4937" i="8"/>
  <c r="F4937" i="8"/>
  <c r="E4937" i="8"/>
  <c r="K4936" i="8"/>
  <c r="L4936" i="8" s="1"/>
  <c r="J4936" i="8"/>
  <c r="G4936" i="8"/>
  <c r="I4936" i="8" s="1"/>
  <c r="F4936" i="8"/>
  <c r="E4936" i="8"/>
  <c r="H4936" i="8" s="1"/>
  <c r="K4935" i="8"/>
  <c r="L4935" i="8" s="1"/>
  <c r="J4935" i="8"/>
  <c r="I4935" i="8"/>
  <c r="G4935" i="8"/>
  <c r="F4935" i="8"/>
  <c r="E4935" i="8"/>
  <c r="H4935" i="8" s="1"/>
  <c r="K4934" i="8"/>
  <c r="L4934" i="8" s="1"/>
  <c r="J4934" i="8"/>
  <c r="I4934" i="8"/>
  <c r="H4934" i="8"/>
  <c r="G4934" i="8"/>
  <c r="F4934" i="8"/>
  <c r="E4934" i="8"/>
  <c r="K4933" i="8"/>
  <c r="L4933" i="8" s="1"/>
  <c r="J4933" i="8"/>
  <c r="I4933" i="8"/>
  <c r="G4933" i="8"/>
  <c r="F4933" i="8"/>
  <c r="E4933" i="8"/>
  <c r="H4933" i="8" s="1"/>
  <c r="K4932" i="8"/>
  <c r="L4932" i="8" s="1"/>
  <c r="J4932" i="8"/>
  <c r="I4932" i="8"/>
  <c r="G4932" i="8"/>
  <c r="F4932" i="8"/>
  <c r="E4932" i="8"/>
  <c r="H4932" i="8" s="1"/>
  <c r="K4931" i="8"/>
  <c r="L4931" i="8" s="1"/>
  <c r="J4931" i="8"/>
  <c r="I4931" i="8"/>
  <c r="H4931" i="8"/>
  <c r="G4931" i="8"/>
  <c r="F4931" i="8"/>
  <c r="E4931" i="8"/>
  <c r="K4930" i="8"/>
  <c r="L4930" i="8" s="1"/>
  <c r="J4930" i="8"/>
  <c r="I4930" i="8"/>
  <c r="G4930" i="8"/>
  <c r="F4930" i="8"/>
  <c r="E4930" i="8"/>
  <c r="H4930" i="8" s="1"/>
  <c r="K4929" i="8"/>
  <c r="L4929" i="8" s="1"/>
  <c r="J4929" i="8"/>
  <c r="I4929" i="8"/>
  <c r="G4929" i="8"/>
  <c r="F4929" i="8"/>
  <c r="E4929" i="8"/>
  <c r="H4929" i="8" s="1"/>
  <c r="K4928" i="8"/>
  <c r="L4928" i="8" s="1"/>
  <c r="J4928" i="8"/>
  <c r="I4928" i="8"/>
  <c r="H4928" i="8"/>
  <c r="G4928" i="8"/>
  <c r="F4928" i="8"/>
  <c r="E4928" i="8"/>
  <c r="K4927" i="8"/>
  <c r="L4927" i="8" s="1"/>
  <c r="J4927" i="8"/>
  <c r="I4927" i="8"/>
  <c r="G4927" i="8"/>
  <c r="F4927" i="8"/>
  <c r="E4927" i="8"/>
  <c r="H4927" i="8" s="1"/>
  <c r="K4926" i="8"/>
  <c r="L4926" i="8" s="1"/>
  <c r="J4926" i="8"/>
  <c r="I4926" i="8"/>
  <c r="G4926" i="8"/>
  <c r="F4926" i="8"/>
  <c r="E4926" i="8"/>
  <c r="H4926" i="8" s="1"/>
  <c r="K4925" i="8"/>
  <c r="L4925" i="8" s="1"/>
  <c r="J4925" i="8"/>
  <c r="I4925" i="8"/>
  <c r="H4925" i="8"/>
  <c r="G4925" i="8"/>
  <c r="F4925" i="8"/>
  <c r="E4925" i="8"/>
  <c r="K4924" i="8"/>
  <c r="L4924" i="8" s="1"/>
  <c r="J4924" i="8"/>
  <c r="I4924" i="8"/>
  <c r="G4924" i="8"/>
  <c r="F4924" i="8"/>
  <c r="E4924" i="8"/>
  <c r="H4924" i="8" s="1"/>
  <c r="K4923" i="8"/>
  <c r="L4923" i="8" s="1"/>
  <c r="J4923" i="8"/>
  <c r="I4923" i="8"/>
  <c r="G4923" i="8"/>
  <c r="F4923" i="8"/>
  <c r="E4923" i="8"/>
  <c r="H4923" i="8" s="1"/>
  <c r="K4922" i="8"/>
  <c r="L4922" i="8" s="1"/>
  <c r="J4922" i="8"/>
  <c r="I4922" i="8"/>
  <c r="H4922" i="8"/>
  <c r="G4922" i="8"/>
  <c r="F4922" i="8"/>
  <c r="E4922" i="8"/>
  <c r="K4921" i="8"/>
  <c r="L4921" i="8" s="1"/>
  <c r="J4921" i="8"/>
  <c r="I4921" i="8"/>
  <c r="G4921" i="8"/>
  <c r="F4921" i="8"/>
  <c r="E4921" i="8"/>
  <c r="H4921" i="8" s="1"/>
  <c r="K4920" i="8"/>
  <c r="L4920" i="8" s="1"/>
  <c r="J4920" i="8"/>
  <c r="I4920" i="8"/>
  <c r="G4920" i="8"/>
  <c r="F4920" i="8"/>
  <c r="E4920" i="8"/>
  <c r="H4920" i="8" s="1"/>
  <c r="K4919" i="8"/>
  <c r="L4919" i="8" s="1"/>
  <c r="J4919" i="8"/>
  <c r="I4919" i="8"/>
  <c r="H4919" i="8"/>
  <c r="G4919" i="8"/>
  <c r="F4919" i="8"/>
  <c r="E4919" i="8"/>
  <c r="K4918" i="8"/>
  <c r="L4918" i="8" s="1"/>
  <c r="J4918" i="8"/>
  <c r="I4918" i="8"/>
  <c r="G4918" i="8"/>
  <c r="F4918" i="8"/>
  <c r="E4918" i="8"/>
  <c r="H4918" i="8" s="1"/>
  <c r="K4917" i="8"/>
  <c r="L4917" i="8" s="1"/>
  <c r="J4917" i="8"/>
  <c r="I4917" i="8"/>
  <c r="G4917" i="8"/>
  <c r="F4917" i="8"/>
  <c r="E4917" i="8"/>
  <c r="H4917" i="8" s="1"/>
  <c r="K4916" i="8"/>
  <c r="L4916" i="8" s="1"/>
  <c r="J4916" i="8"/>
  <c r="I4916" i="8"/>
  <c r="H4916" i="8"/>
  <c r="G4916" i="8"/>
  <c r="F4916" i="8"/>
  <c r="E4916" i="8"/>
  <c r="K4915" i="8"/>
  <c r="L4915" i="8" s="1"/>
  <c r="J4915" i="8"/>
  <c r="I4915" i="8"/>
  <c r="G4915" i="8"/>
  <c r="F4915" i="8"/>
  <c r="E4915" i="8"/>
  <c r="H4915" i="8" s="1"/>
  <c r="K4914" i="8"/>
  <c r="L4914" i="8" s="1"/>
  <c r="J4914" i="8"/>
  <c r="I4914" i="8"/>
  <c r="G4914" i="8"/>
  <c r="F4914" i="8"/>
  <c r="E4914" i="8"/>
  <c r="H4914" i="8" s="1"/>
  <c r="K4913" i="8"/>
  <c r="L4913" i="8" s="1"/>
  <c r="J4913" i="8"/>
  <c r="I4913" i="8"/>
  <c r="H4913" i="8"/>
  <c r="G4913" i="8"/>
  <c r="F4913" i="8"/>
  <c r="E4913" i="8"/>
  <c r="K4912" i="8"/>
  <c r="L4912" i="8" s="1"/>
  <c r="J4912" i="8"/>
  <c r="I4912" i="8"/>
  <c r="G4912" i="8"/>
  <c r="F4912" i="8"/>
  <c r="E4912" i="8"/>
  <c r="H4912" i="8" s="1"/>
  <c r="K4911" i="8"/>
  <c r="L4911" i="8" s="1"/>
  <c r="J4911" i="8"/>
  <c r="I4911" i="8"/>
  <c r="G4911" i="8"/>
  <c r="F4911" i="8"/>
  <c r="E4911" i="8"/>
  <c r="H4911" i="8" s="1"/>
  <c r="J4910" i="8"/>
  <c r="H4910" i="8"/>
  <c r="G4910" i="8"/>
  <c r="K4910" i="8" s="1"/>
  <c r="L4910" i="8" s="1"/>
  <c r="F4910" i="8"/>
  <c r="E4910" i="8"/>
  <c r="K4909" i="8"/>
  <c r="L4909" i="8" s="1"/>
  <c r="J4909" i="8"/>
  <c r="I4909" i="8"/>
  <c r="G4909" i="8"/>
  <c r="F4909" i="8"/>
  <c r="E4909" i="8"/>
  <c r="H4909" i="8" s="1"/>
  <c r="K4908" i="8"/>
  <c r="L4908" i="8" s="1"/>
  <c r="J4908" i="8"/>
  <c r="I4908" i="8"/>
  <c r="G4908" i="8"/>
  <c r="F4908" i="8"/>
  <c r="E4908" i="8"/>
  <c r="H4908" i="8" s="1"/>
  <c r="K4907" i="8"/>
  <c r="L4907" i="8" s="1"/>
  <c r="J4907" i="8"/>
  <c r="I4907" i="8"/>
  <c r="H4907" i="8"/>
  <c r="G4907" i="8"/>
  <c r="F4907" i="8"/>
  <c r="E4907" i="8"/>
  <c r="K4906" i="8"/>
  <c r="L4906" i="8" s="1"/>
  <c r="J4906" i="8"/>
  <c r="G4906" i="8"/>
  <c r="I4906" i="8" s="1"/>
  <c r="F4906" i="8"/>
  <c r="E4906" i="8"/>
  <c r="H4906" i="8" s="1"/>
  <c r="K4905" i="8"/>
  <c r="L4905" i="8" s="1"/>
  <c r="J4905" i="8"/>
  <c r="I4905" i="8"/>
  <c r="G4905" i="8"/>
  <c r="F4905" i="8"/>
  <c r="E4905" i="8"/>
  <c r="H4905" i="8" s="1"/>
  <c r="K4904" i="8"/>
  <c r="L4904" i="8" s="1"/>
  <c r="J4904" i="8"/>
  <c r="I4904" i="8"/>
  <c r="H4904" i="8"/>
  <c r="G4904" i="8"/>
  <c r="F4904" i="8"/>
  <c r="E4904" i="8"/>
  <c r="K4903" i="8"/>
  <c r="L4903" i="8" s="1"/>
  <c r="J4903" i="8"/>
  <c r="I4903" i="8"/>
  <c r="G4903" i="8"/>
  <c r="F4903" i="8"/>
  <c r="E4903" i="8"/>
  <c r="H4903" i="8" s="1"/>
  <c r="K4902" i="8"/>
  <c r="L4902" i="8" s="1"/>
  <c r="J4902" i="8"/>
  <c r="I4902" i="8"/>
  <c r="G4902" i="8"/>
  <c r="F4902" i="8"/>
  <c r="E4902" i="8"/>
  <c r="H4902" i="8" s="1"/>
  <c r="J4901" i="8"/>
  <c r="H4901" i="8"/>
  <c r="G4901" i="8"/>
  <c r="K4901" i="8" s="1"/>
  <c r="L4901" i="8" s="1"/>
  <c r="F4901" i="8"/>
  <c r="E4901" i="8"/>
  <c r="K4900" i="8"/>
  <c r="L4900" i="8" s="1"/>
  <c r="J4900" i="8"/>
  <c r="I4900" i="8"/>
  <c r="G4900" i="8"/>
  <c r="F4900" i="8"/>
  <c r="E4900" i="8"/>
  <c r="H4900" i="8" s="1"/>
  <c r="K4899" i="8"/>
  <c r="L4899" i="8" s="1"/>
  <c r="J4899" i="8"/>
  <c r="I4899" i="8"/>
  <c r="G4899" i="8"/>
  <c r="F4899" i="8"/>
  <c r="E4899" i="8"/>
  <c r="H4899" i="8" s="1"/>
  <c r="K4898" i="8"/>
  <c r="L4898" i="8" s="1"/>
  <c r="J4898" i="8"/>
  <c r="I4898" i="8"/>
  <c r="H4898" i="8"/>
  <c r="G4898" i="8"/>
  <c r="F4898" i="8"/>
  <c r="E4898" i="8"/>
  <c r="K4897" i="8"/>
  <c r="L4897" i="8" s="1"/>
  <c r="J4897" i="8"/>
  <c r="I4897" i="8"/>
  <c r="G4897" i="8"/>
  <c r="F4897" i="8"/>
  <c r="E4897" i="8"/>
  <c r="H4897" i="8" s="1"/>
  <c r="K4896" i="8"/>
  <c r="L4896" i="8" s="1"/>
  <c r="J4896" i="8"/>
  <c r="I4896" i="8"/>
  <c r="G4896" i="8"/>
  <c r="F4896" i="8"/>
  <c r="E4896" i="8"/>
  <c r="H4896" i="8" s="1"/>
  <c r="K4895" i="8"/>
  <c r="L4895" i="8" s="1"/>
  <c r="J4895" i="8"/>
  <c r="I4895" i="8"/>
  <c r="H4895" i="8"/>
  <c r="G4895" i="8"/>
  <c r="F4895" i="8"/>
  <c r="E4895" i="8"/>
  <c r="K4894" i="8"/>
  <c r="L4894" i="8" s="1"/>
  <c r="J4894" i="8"/>
  <c r="I4894" i="8"/>
  <c r="G4894" i="8"/>
  <c r="F4894" i="8"/>
  <c r="E4894" i="8"/>
  <c r="H4894" i="8" s="1"/>
  <c r="K4893" i="8"/>
  <c r="L4893" i="8" s="1"/>
  <c r="J4893" i="8"/>
  <c r="I4893" i="8"/>
  <c r="G4893" i="8"/>
  <c r="F4893" i="8"/>
  <c r="E4893" i="8"/>
  <c r="H4893" i="8" s="1"/>
  <c r="K4892" i="8"/>
  <c r="L4892" i="8" s="1"/>
  <c r="J4892" i="8"/>
  <c r="I4892" i="8"/>
  <c r="H4892" i="8"/>
  <c r="G4892" i="8"/>
  <c r="F4892" i="8"/>
  <c r="E4892" i="8"/>
  <c r="K4891" i="8"/>
  <c r="L4891" i="8" s="1"/>
  <c r="J4891" i="8"/>
  <c r="I4891" i="8"/>
  <c r="G4891" i="8"/>
  <c r="F4891" i="8"/>
  <c r="E4891" i="8"/>
  <c r="H4891" i="8" s="1"/>
  <c r="K4890" i="8"/>
  <c r="L4890" i="8" s="1"/>
  <c r="J4890" i="8"/>
  <c r="I4890" i="8"/>
  <c r="G4890" i="8"/>
  <c r="F4890" i="8"/>
  <c r="E4890" i="8"/>
  <c r="H4890" i="8" s="1"/>
  <c r="K4889" i="8"/>
  <c r="L4889" i="8" s="1"/>
  <c r="J4889" i="8"/>
  <c r="I4889" i="8"/>
  <c r="H4889" i="8"/>
  <c r="G4889" i="8"/>
  <c r="F4889" i="8"/>
  <c r="E4889" i="8"/>
  <c r="K4888" i="8"/>
  <c r="L4888" i="8" s="1"/>
  <c r="J4888" i="8"/>
  <c r="I4888" i="8"/>
  <c r="G4888" i="8"/>
  <c r="F4888" i="8"/>
  <c r="E4888" i="8"/>
  <c r="H4888" i="8" s="1"/>
  <c r="K4887" i="8"/>
  <c r="L4887" i="8" s="1"/>
  <c r="J4887" i="8"/>
  <c r="I4887" i="8"/>
  <c r="G4887" i="8"/>
  <c r="F4887" i="8"/>
  <c r="E4887" i="8"/>
  <c r="H4887" i="8" s="1"/>
  <c r="K4886" i="8"/>
  <c r="L4886" i="8" s="1"/>
  <c r="J4886" i="8"/>
  <c r="I4886" i="8"/>
  <c r="H4886" i="8"/>
  <c r="G4886" i="8"/>
  <c r="F4886" i="8"/>
  <c r="E4886" i="8"/>
  <c r="K4885" i="8"/>
  <c r="L4885" i="8" s="1"/>
  <c r="J4885" i="8"/>
  <c r="I4885" i="8"/>
  <c r="G4885" i="8"/>
  <c r="F4885" i="8"/>
  <c r="E4885" i="8"/>
  <c r="H4885" i="8" s="1"/>
  <c r="K4884" i="8"/>
  <c r="L4884" i="8" s="1"/>
  <c r="J4884" i="8"/>
  <c r="H4884" i="8"/>
  <c r="G4884" i="8"/>
  <c r="I4884" i="8" s="1"/>
  <c r="F4884" i="8"/>
  <c r="E4884" i="8"/>
  <c r="L4883" i="8"/>
  <c r="K4883" i="8"/>
  <c r="J4883" i="8"/>
  <c r="I4883" i="8"/>
  <c r="H4883" i="8"/>
  <c r="G4883" i="8"/>
  <c r="F4883" i="8"/>
  <c r="E4883" i="8"/>
  <c r="L4882" i="8"/>
  <c r="K4882" i="8"/>
  <c r="J4882" i="8"/>
  <c r="I4882" i="8"/>
  <c r="H4882" i="8"/>
  <c r="G4882" i="8"/>
  <c r="F4882" i="8"/>
  <c r="E4882" i="8"/>
  <c r="L4881" i="8"/>
  <c r="K4881" i="8"/>
  <c r="J4881" i="8"/>
  <c r="I4881" i="8"/>
  <c r="H4881" i="8"/>
  <c r="G4881" i="8"/>
  <c r="F4881" i="8"/>
  <c r="E4881" i="8"/>
  <c r="L4880" i="8"/>
  <c r="K4880" i="8"/>
  <c r="J4880" i="8"/>
  <c r="I4880" i="8"/>
  <c r="H4880" i="8"/>
  <c r="G4880" i="8"/>
  <c r="F4880" i="8"/>
  <c r="E4880" i="8"/>
  <c r="J4879" i="8"/>
  <c r="I4879" i="8"/>
  <c r="H4879" i="8"/>
  <c r="G4879" i="8"/>
  <c r="K4879" i="8" s="1"/>
  <c r="L4879" i="8" s="1"/>
  <c r="F4879" i="8"/>
  <c r="E4879" i="8"/>
  <c r="L4878" i="8"/>
  <c r="K4878" i="8"/>
  <c r="J4878" i="8"/>
  <c r="I4878" i="8"/>
  <c r="H4878" i="8"/>
  <c r="G4878" i="8"/>
  <c r="F4878" i="8"/>
  <c r="E4878" i="8"/>
  <c r="L4877" i="8"/>
  <c r="K4877" i="8"/>
  <c r="J4877" i="8"/>
  <c r="I4877" i="8"/>
  <c r="H4877" i="8"/>
  <c r="G4877" i="8"/>
  <c r="F4877" i="8"/>
  <c r="E4877" i="8"/>
  <c r="L4876" i="8"/>
  <c r="K4876" i="8"/>
  <c r="J4876" i="8"/>
  <c r="I4876" i="8"/>
  <c r="H4876" i="8"/>
  <c r="G4876" i="8"/>
  <c r="F4876" i="8"/>
  <c r="E4876" i="8"/>
  <c r="J4875" i="8"/>
  <c r="G4875" i="8"/>
  <c r="I4875" i="8" s="1"/>
  <c r="F4875" i="8"/>
  <c r="E4875" i="8"/>
  <c r="H4875" i="8" s="1"/>
  <c r="K4874" i="8"/>
  <c r="L4874" i="8" s="1"/>
  <c r="J4874" i="8"/>
  <c r="I4874" i="8"/>
  <c r="H4874" i="8"/>
  <c r="G4874" i="8"/>
  <c r="F4874" i="8"/>
  <c r="E4874" i="8"/>
  <c r="K4873" i="8"/>
  <c r="L4873" i="8" s="1"/>
  <c r="J4873" i="8"/>
  <c r="I4873" i="8"/>
  <c r="G4873" i="8"/>
  <c r="F4873" i="8"/>
  <c r="E4873" i="8"/>
  <c r="H4873" i="8" s="1"/>
  <c r="K4872" i="8"/>
  <c r="L4872" i="8" s="1"/>
  <c r="J4872" i="8"/>
  <c r="I4872" i="8"/>
  <c r="G4872" i="8"/>
  <c r="F4872" i="8"/>
  <c r="E4872" i="8"/>
  <c r="H4872" i="8" s="1"/>
  <c r="J4871" i="8"/>
  <c r="I4871" i="8"/>
  <c r="H4871" i="8"/>
  <c r="G4871" i="8"/>
  <c r="K4871" i="8" s="1"/>
  <c r="L4871" i="8" s="1"/>
  <c r="F4871" i="8"/>
  <c r="E4871" i="8"/>
  <c r="K4870" i="8"/>
  <c r="L4870" i="8" s="1"/>
  <c r="J4870" i="8"/>
  <c r="I4870" i="8"/>
  <c r="G4870" i="8"/>
  <c r="F4870" i="8"/>
  <c r="E4870" i="8"/>
  <c r="H4870" i="8" s="1"/>
  <c r="K4869" i="8"/>
  <c r="L4869" i="8" s="1"/>
  <c r="J4869" i="8"/>
  <c r="I4869" i="8"/>
  <c r="G4869" i="8"/>
  <c r="F4869" i="8"/>
  <c r="E4869" i="8"/>
  <c r="H4869" i="8" s="1"/>
  <c r="K4868" i="8"/>
  <c r="L4868" i="8" s="1"/>
  <c r="J4868" i="8"/>
  <c r="I4868" i="8"/>
  <c r="H4868" i="8"/>
  <c r="G4868" i="8"/>
  <c r="F4868" i="8"/>
  <c r="E4868" i="8"/>
  <c r="K4867" i="8"/>
  <c r="L4867" i="8" s="1"/>
  <c r="J4867" i="8"/>
  <c r="I4867" i="8"/>
  <c r="G4867" i="8"/>
  <c r="F4867" i="8"/>
  <c r="E4867" i="8"/>
  <c r="H4867" i="8" s="1"/>
  <c r="K4866" i="8"/>
  <c r="L4866" i="8" s="1"/>
  <c r="J4866" i="8"/>
  <c r="I4866" i="8"/>
  <c r="G4866" i="8"/>
  <c r="F4866" i="8"/>
  <c r="E4866" i="8"/>
  <c r="H4866" i="8" s="1"/>
  <c r="K4865" i="8"/>
  <c r="L4865" i="8" s="1"/>
  <c r="J4865" i="8"/>
  <c r="I4865" i="8"/>
  <c r="H4865" i="8"/>
  <c r="G4865" i="8"/>
  <c r="F4865" i="8"/>
  <c r="E4865" i="8"/>
  <c r="K4864" i="8"/>
  <c r="L4864" i="8" s="1"/>
  <c r="J4864" i="8"/>
  <c r="I4864" i="8"/>
  <c r="G4864" i="8"/>
  <c r="F4864" i="8"/>
  <c r="E4864" i="8"/>
  <c r="H4864" i="8" s="1"/>
  <c r="K4863" i="8"/>
  <c r="L4863" i="8" s="1"/>
  <c r="J4863" i="8"/>
  <c r="I4863" i="8"/>
  <c r="G4863" i="8"/>
  <c r="F4863" i="8"/>
  <c r="E4863" i="8"/>
  <c r="H4863" i="8" s="1"/>
  <c r="K4862" i="8"/>
  <c r="L4862" i="8" s="1"/>
  <c r="J4862" i="8"/>
  <c r="I4862" i="8"/>
  <c r="H4862" i="8"/>
  <c r="G4862" i="8"/>
  <c r="F4862" i="8"/>
  <c r="E4862" i="8"/>
  <c r="K4861" i="8"/>
  <c r="L4861" i="8" s="1"/>
  <c r="J4861" i="8"/>
  <c r="I4861" i="8"/>
  <c r="G4861" i="8"/>
  <c r="F4861" i="8"/>
  <c r="E4861" i="8"/>
  <c r="H4861" i="8" s="1"/>
  <c r="K4860" i="8"/>
  <c r="L4860" i="8" s="1"/>
  <c r="J4860" i="8"/>
  <c r="I4860" i="8"/>
  <c r="G4860" i="8"/>
  <c r="F4860" i="8"/>
  <c r="E4860" i="8"/>
  <c r="H4860" i="8" s="1"/>
  <c r="K4859" i="8"/>
  <c r="L4859" i="8" s="1"/>
  <c r="J4859" i="8"/>
  <c r="I4859" i="8"/>
  <c r="H4859" i="8"/>
  <c r="G4859" i="8"/>
  <c r="F4859" i="8"/>
  <c r="E4859" i="8"/>
  <c r="K4858" i="8"/>
  <c r="L4858" i="8" s="1"/>
  <c r="J4858" i="8"/>
  <c r="I4858" i="8"/>
  <c r="G4858" i="8"/>
  <c r="F4858" i="8"/>
  <c r="E4858" i="8"/>
  <c r="H4858" i="8" s="1"/>
  <c r="K4857" i="8"/>
  <c r="L4857" i="8" s="1"/>
  <c r="J4857" i="8"/>
  <c r="I4857" i="8"/>
  <c r="G4857" i="8"/>
  <c r="F4857" i="8"/>
  <c r="E4857" i="8"/>
  <c r="H4857" i="8" s="1"/>
  <c r="K4856" i="8"/>
  <c r="L4856" i="8" s="1"/>
  <c r="J4856" i="8"/>
  <c r="I4856" i="8"/>
  <c r="H4856" i="8"/>
  <c r="G4856" i="8"/>
  <c r="F4856" i="8"/>
  <c r="E4856" i="8"/>
  <c r="K4855" i="8"/>
  <c r="L4855" i="8" s="1"/>
  <c r="J4855" i="8"/>
  <c r="I4855" i="8"/>
  <c r="G4855" i="8"/>
  <c r="F4855" i="8"/>
  <c r="E4855" i="8"/>
  <c r="H4855" i="8" s="1"/>
  <c r="K4854" i="8"/>
  <c r="L4854" i="8" s="1"/>
  <c r="J4854" i="8"/>
  <c r="H4854" i="8"/>
  <c r="G4854" i="8"/>
  <c r="I4854" i="8" s="1"/>
  <c r="F4854" i="8"/>
  <c r="E4854" i="8"/>
  <c r="L4853" i="8"/>
  <c r="K4853" i="8"/>
  <c r="J4853" i="8"/>
  <c r="I4853" i="8"/>
  <c r="H4853" i="8"/>
  <c r="G4853" i="8"/>
  <c r="F4853" i="8"/>
  <c r="E4853" i="8"/>
  <c r="L4852" i="8"/>
  <c r="K4852" i="8"/>
  <c r="J4852" i="8"/>
  <c r="I4852" i="8"/>
  <c r="H4852" i="8"/>
  <c r="G4852" i="8"/>
  <c r="F4852" i="8"/>
  <c r="E4852" i="8"/>
  <c r="L4851" i="8"/>
  <c r="K4851" i="8"/>
  <c r="J4851" i="8"/>
  <c r="I4851" i="8"/>
  <c r="H4851" i="8"/>
  <c r="G4851" i="8"/>
  <c r="F4851" i="8"/>
  <c r="E4851" i="8"/>
  <c r="L4850" i="8"/>
  <c r="K4850" i="8"/>
  <c r="J4850" i="8"/>
  <c r="I4850" i="8"/>
  <c r="H4850" i="8"/>
  <c r="G4850" i="8"/>
  <c r="F4850" i="8"/>
  <c r="E4850" i="8"/>
  <c r="L4849" i="8"/>
  <c r="K4849" i="8"/>
  <c r="J4849" i="8"/>
  <c r="I4849" i="8"/>
  <c r="H4849" i="8"/>
  <c r="G4849" i="8"/>
  <c r="F4849" i="8"/>
  <c r="E4849" i="8"/>
  <c r="L4848" i="8"/>
  <c r="K4848" i="8"/>
  <c r="J4848" i="8"/>
  <c r="I4848" i="8"/>
  <c r="H4848" i="8"/>
  <c r="G4848" i="8"/>
  <c r="F4848" i="8"/>
  <c r="E4848" i="8"/>
  <c r="L4847" i="8"/>
  <c r="K4847" i="8"/>
  <c r="J4847" i="8"/>
  <c r="I4847" i="8"/>
  <c r="H4847" i="8"/>
  <c r="G4847" i="8"/>
  <c r="F4847" i="8"/>
  <c r="E4847" i="8"/>
  <c r="L4846" i="8"/>
  <c r="K4846" i="8"/>
  <c r="J4846" i="8"/>
  <c r="I4846" i="8"/>
  <c r="H4846" i="8"/>
  <c r="G4846" i="8"/>
  <c r="F4846" i="8"/>
  <c r="E4846" i="8"/>
  <c r="L4845" i="8"/>
  <c r="K4845" i="8"/>
  <c r="J4845" i="8"/>
  <c r="I4845" i="8"/>
  <c r="H4845" i="8"/>
  <c r="G4845" i="8"/>
  <c r="F4845" i="8"/>
  <c r="E4845" i="8"/>
  <c r="L4844" i="8"/>
  <c r="K4844" i="8"/>
  <c r="J4844" i="8"/>
  <c r="I4844" i="8"/>
  <c r="H4844" i="8"/>
  <c r="G4844" i="8"/>
  <c r="F4844" i="8"/>
  <c r="E4844" i="8"/>
  <c r="L4843" i="8"/>
  <c r="K4843" i="8"/>
  <c r="J4843" i="8"/>
  <c r="I4843" i="8"/>
  <c r="H4843" i="8"/>
  <c r="G4843" i="8"/>
  <c r="F4843" i="8"/>
  <c r="E4843" i="8"/>
  <c r="L4842" i="8"/>
  <c r="K4842" i="8"/>
  <c r="J4842" i="8"/>
  <c r="I4842" i="8"/>
  <c r="H4842" i="8"/>
  <c r="G4842" i="8"/>
  <c r="F4842" i="8"/>
  <c r="E4842" i="8"/>
  <c r="L4841" i="8"/>
  <c r="K4841" i="8"/>
  <c r="J4841" i="8"/>
  <c r="I4841" i="8"/>
  <c r="H4841" i="8"/>
  <c r="G4841" i="8"/>
  <c r="F4841" i="8"/>
  <c r="E4841" i="8"/>
  <c r="L4840" i="8"/>
  <c r="K4840" i="8"/>
  <c r="J4840" i="8"/>
  <c r="I4840" i="8"/>
  <c r="H4840" i="8"/>
  <c r="G4840" i="8"/>
  <c r="F4840" i="8"/>
  <c r="E4840" i="8"/>
  <c r="L4839" i="8"/>
  <c r="K4839" i="8"/>
  <c r="J4839" i="8"/>
  <c r="I4839" i="8"/>
  <c r="H4839" i="8"/>
  <c r="G4839" i="8"/>
  <c r="F4839" i="8"/>
  <c r="E4839" i="8"/>
  <c r="L4838" i="8"/>
  <c r="K4838" i="8"/>
  <c r="J4838" i="8"/>
  <c r="I4838" i="8"/>
  <c r="H4838" i="8"/>
  <c r="G4838" i="8"/>
  <c r="F4838" i="8"/>
  <c r="E4838" i="8"/>
  <c r="L4837" i="8"/>
  <c r="K4837" i="8"/>
  <c r="J4837" i="8"/>
  <c r="I4837" i="8"/>
  <c r="H4837" i="8"/>
  <c r="G4837" i="8"/>
  <c r="F4837" i="8"/>
  <c r="E4837" i="8"/>
  <c r="L4836" i="8"/>
  <c r="K4836" i="8"/>
  <c r="J4836" i="8"/>
  <c r="I4836" i="8"/>
  <c r="H4836" i="8"/>
  <c r="G4836" i="8"/>
  <c r="F4836" i="8"/>
  <c r="E4836" i="8"/>
  <c r="L4835" i="8"/>
  <c r="K4835" i="8"/>
  <c r="J4835" i="8"/>
  <c r="I4835" i="8"/>
  <c r="H4835" i="8"/>
  <c r="G4835" i="8"/>
  <c r="F4835" i="8"/>
  <c r="E4835" i="8"/>
  <c r="L4834" i="8"/>
  <c r="K4834" i="8"/>
  <c r="J4834" i="8"/>
  <c r="I4834" i="8"/>
  <c r="H4834" i="8"/>
  <c r="G4834" i="8"/>
  <c r="F4834" i="8"/>
  <c r="E4834" i="8"/>
  <c r="L4833" i="8"/>
  <c r="K4833" i="8"/>
  <c r="J4833" i="8"/>
  <c r="I4833" i="8"/>
  <c r="H4833" i="8"/>
  <c r="G4833" i="8"/>
  <c r="F4833" i="8"/>
  <c r="E4833" i="8"/>
  <c r="L4832" i="8"/>
  <c r="K4832" i="8"/>
  <c r="J4832" i="8"/>
  <c r="I4832" i="8"/>
  <c r="H4832" i="8"/>
  <c r="G4832" i="8"/>
  <c r="F4832" i="8"/>
  <c r="E4832" i="8"/>
  <c r="L4831" i="8"/>
  <c r="K4831" i="8"/>
  <c r="J4831" i="8"/>
  <c r="I4831" i="8"/>
  <c r="H4831" i="8"/>
  <c r="G4831" i="8"/>
  <c r="F4831" i="8"/>
  <c r="E4831" i="8"/>
  <c r="L4830" i="8"/>
  <c r="K4830" i="8"/>
  <c r="J4830" i="8"/>
  <c r="I4830" i="8"/>
  <c r="H4830" i="8"/>
  <c r="G4830" i="8"/>
  <c r="F4830" i="8"/>
  <c r="E4830" i="8"/>
  <c r="L4829" i="8"/>
  <c r="K4829" i="8"/>
  <c r="J4829" i="8"/>
  <c r="I4829" i="8"/>
  <c r="H4829" i="8"/>
  <c r="G4829" i="8"/>
  <c r="F4829" i="8"/>
  <c r="E4829" i="8"/>
  <c r="L4828" i="8"/>
  <c r="K4828" i="8"/>
  <c r="J4828" i="8"/>
  <c r="I4828" i="8"/>
  <c r="H4828" i="8"/>
  <c r="G4828" i="8"/>
  <c r="F4828" i="8"/>
  <c r="E4828" i="8"/>
  <c r="L4827" i="8"/>
  <c r="K4827" i="8"/>
  <c r="J4827" i="8"/>
  <c r="I4827" i="8"/>
  <c r="H4827" i="8"/>
  <c r="G4827" i="8"/>
  <c r="F4827" i="8"/>
  <c r="E4827" i="8"/>
  <c r="L4826" i="8"/>
  <c r="K4826" i="8"/>
  <c r="J4826" i="8"/>
  <c r="I4826" i="8"/>
  <c r="H4826" i="8"/>
  <c r="G4826" i="8"/>
  <c r="F4826" i="8"/>
  <c r="E4826" i="8"/>
  <c r="L4825" i="8"/>
  <c r="K4825" i="8"/>
  <c r="J4825" i="8"/>
  <c r="I4825" i="8"/>
  <c r="H4825" i="8"/>
  <c r="G4825" i="8"/>
  <c r="F4825" i="8"/>
  <c r="E4825" i="8"/>
  <c r="J4824" i="8"/>
  <c r="G4824" i="8"/>
  <c r="I4824" i="8" s="1"/>
  <c r="F4824" i="8"/>
  <c r="E4824" i="8"/>
  <c r="H4824" i="8" s="1"/>
  <c r="K4823" i="8"/>
  <c r="L4823" i="8" s="1"/>
  <c r="J4823" i="8"/>
  <c r="I4823" i="8"/>
  <c r="H4823" i="8"/>
  <c r="G4823" i="8"/>
  <c r="F4823" i="8"/>
  <c r="E4823" i="8"/>
  <c r="K4822" i="8"/>
  <c r="L4822" i="8" s="1"/>
  <c r="J4822" i="8"/>
  <c r="I4822" i="8"/>
  <c r="G4822" i="8"/>
  <c r="F4822" i="8"/>
  <c r="E4822" i="8"/>
  <c r="H4822" i="8" s="1"/>
  <c r="K4821" i="8"/>
  <c r="L4821" i="8" s="1"/>
  <c r="J4821" i="8"/>
  <c r="H4821" i="8"/>
  <c r="G4821" i="8"/>
  <c r="I4821" i="8" s="1"/>
  <c r="F4821" i="8"/>
  <c r="E4821" i="8"/>
  <c r="L4820" i="8"/>
  <c r="K4820" i="8"/>
  <c r="J4820" i="8"/>
  <c r="I4820" i="8"/>
  <c r="H4820" i="8"/>
  <c r="G4820" i="8"/>
  <c r="F4820" i="8"/>
  <c r="E4820" i="8"/>
  <c r="L4819" i="8"/>
  <c r="K4819" i="8"/>
  <c r="J4819" i="8"/>
  <c r="I4819" i="8"/>
  <c r="H4819" i="8"/>
  <c r="G4819" i="8"/>
  <c r="F4819" i="8"/>
  <c r="E4819" i="8"/>
  <c r="L4818" i="8"/>
  <c r="K4818" i="8"/>
  <c r="J4818" i="8"/>
  <c r="I4818" i="8"/>
  <c r="H4818" i="8"/>
  <c r="G4818" i="8"/>
  <c r="F4818" i="8"/>
  <c r="E4818" i="8"/>
  <c r="L4817" i="8"/>
  <c r="K4817" i="8"/>
  <c r="J4817" i="8"/>
  <c r="I4817" i="8"/>
  <c r="H4817" i="8"/>
  <c r="G4817" i="8"/>
  <c r="F4817" i="8"/>
  <c r="E4817" i="8"/>
  <c r="L4816" i="8"/>
  <c r="K4816" i="8"/>
  <c r="J4816" i="8"/>
  <c r="I4816" i="8"/>
  <c r="H4816" i="8"/>
  <c r="G4816" i="8"/>
  <c r="F4816" i="8"/>
  <c r="E4816" i="8"/>
  <c r="L4815" i="8"/>
  <c r="K4815" i="8"/>
  <c r="J4815" i="8"/>
  <c r="I4815" i="8"/>
  <c r="H4815" i="8"/>
  <c r="G4815" i="8"/>
  <c r="F4815" i="8"/>
  <c r="E4815" i="8"/>
  <c r="L4814" i="8"/>
  <c r="K4814" i="8"/>
  <c r="J4814" i="8"/>
  <c r="I4814" i="8"/>
  <c r="H4814" i="8"/>
  <c r="G4814" i="8"/>
  <c r="F4814" i="8"/>
  <c r="E4814" i="8"/>
  <c r="L4813" i="8"/>
  <c r="K4813" i="8"/>
  <c r="J4813" i="8"/>
  <c r="I4813" i="8"/>
  <c r="H4813" i="8"/>
  <c r="G4813" i="8"/>
  <c r="F4813" i="8"/>
  <c r="E4813" i="8"/>
  <c r="L4812" i="8"/>
  <c r="K4812" i="8"/>
  <c r="J4812" i="8"/>
  <c r="I4812" i="8"/>
  <c r="H4812" i="8"/>
  <c r="G4812" i="8"/>
  <c r="F4812" i="8"/>
  <c r="E4812" i="8"/>
  <c r="L4811" i="8"/>
  <c r="K4811" i="8"/>
  <c r="J4811" i="8"/>
  <c r="I4811" i="8"/>
  <c r="H4811" i="8"/>
  <c r="G4811" i="8"/>
  <c r="F4811" i="8"/>
  <c r="E4811" i="8"/>
  <c r="L4810" i="8"/>
  <c r="K4810" i="8"/>
  <c r="J4810" i="8"/>
  <c r="I4810" i="8"/>
  <c r="H4810" i="8"/>
  <c r="G4810" i="8"/>
  <c r="F4810" i="8"/>
  <c r="E4810" i="8"/>
  <c r="L4809" i="8"/>
  <c r="K4809" i="8"/>
  <c r="J4809" i="8"/>
  <c r="I4809" i="8"/>
  <c r="H4809" i="8"/>
  <c r="G4809" i="8"/>
  <c r="F4809" i="8"/>
  <c r="E4809" i="8"/>
  <c r="L4808" i="8"/>
  <c r="K4808" i="8"/>
  <c r="J4808" i="8"/>
  <c r="I4808" i="8"/>
  <c r="H4808" i="8"/>
  <c r="G4808" i="8"/>
  <c r="F4808" i="8"/>
  <c r="E4808" i="8"/>
  <c r="L4807" i="8"/>
  <c r="K4807" i="8"/>
  <c r="J4807" i="8"/>
  <c r="I4807" i="8"/>
  <c r="H4807" i="8"/>
  <c r="G4807" i="8"/>
  <c r="F4807" i="8"/>
  <c r="E4807" i="8"/>
  <c r="L4806" i="8"/>
  <c r="K4806" i="8"/>
  <c r="J4806" i="8"/>
  <c r="I4806" i="8"/>
  <c r="H4806" i="8"/>
  <c r="G4806" i="8"/>
  <c r="F4806" i="8"/>
  <c r="E4806" i="8"/>
  <c r="L4805" i="8"/>
  <c r="K4805" i="8"/>
  <c r="J4805" i="8"/>
  <c r="I4805" i="8"/>
  <c r="H4805" i="8"/>
  <c r="G4805" i="8"/>
  <c r="F4805" i="8"/>
  <c r="E4805" i="8"/>
  <c r="J4804" i="8"/>
  <c r="I4804" i="8"/>
  <c r="H4804" i="8"/>
  <c r="G4804" i="8"/>
  <c r="K4804" i="8" s="1"/>
  <c r="L4804" i="8" s="1"/>
  <c r="F4804" i="8"/>
  <c r="E4804" i="8"/>
  <c r="L4803" i="8"/>
  <c r="K4803" i="8"/>
  <c r="J4803" i="8"/>
  <c r="I4803" i="8"/>
  <c r="H4803" i="8"/>
  <c r="G4803" i="8"/>
  <c r="F4803" i="8"/>
  <c r="E4803" i="8"/>
  <c r="L4802" i="8"/>
  <c r="K4802" i="8"/>
  <c r="J4802" i="8"/>
  <c r="I4802" i="8"/>
  <c r="H4802" i="8"/>
  <c r="G4802" i="8"/>
  <c r="F4802" i="8"/>
  <c r="E4802" i="8"/>
  <c r="J4801" i="8"/>
  <c r="I4801" i="8"/>
  <c r="H4801" i="8"/>
  <c r="G4801" i="8"/>
  <c r="K4801" i="8" s="1"/>
  <c r="L4801" i="8" s="1"/>
  <c r="F4801" i="8"/>
  <c r="E4801" i="8"/>
  <c r="L4800" i="8"/>
  <c r="K4800" i="8"/>
  <c r="J4800" i="8"/>
  <c r="I4800" i="8"/>
  <c r="H4800" i="8"/>
  <c r="G4800" i="8"/>
  <c r="F4800" i="8"/>
  <c r="E4800" i="8"/>
  <c r="L4799" i="8"/>
  <c r="K4799" i="8"/>
  <c r="J4799" i="8"/>
  <c r="I4799" i="8"/>
  <c r="H4799" i="8"/>
  <c r="G4799" i="8"/>
  <c r="F4799" i="8"/>
  <c r="E4799" i="8"/>
  <c r="L4798" i="8"/>
  <c r="K4798" i="8"/>
  <c r="J4798" i="8"/>
  <c r="I4798" i="8"/>
  <c r="H4798" i="8"/>
  <c r="G4798" i="8"/>
  <c r="F4798" i="8"/>
  <c r="E4798" i="8"/>
  <c r="L4797" i="8"/>
  <c r="K4797" i="8"/>
  <c r="J4797" i="8"/>
  <c r="I4797" i="8"/>
  <c r="H4797" i="8"/>
  <c r="G4797" i="8"/>
  <c r="F4797" i="8"/>
  <c r="E4797" i="8"/>
  <c r="J4796" i="8"/>
  <c r="I4796" i="8"/>
  <c r="H4796" i="8"/>
  <c r="G4796" i="8"/>
  <c r="K4796" i="8" s="1"/>
  <c r="L4796" i="8" s="1"/>
  <c r="F4796" i="8"/>
  <c r="E4796" i="8"/>
  <c r="L4795" i="8"/>
  <c r="K4795" i="8"/>
  <c r="J4795" i="8"/>
  <c r="I4795" i="8"/>
  <c r="H4795" i="8"/>
  <c r="G4795" i="8"/>
  <c r="F4795" i="8"/>
  <c r="E4795" i="8"/>
  <c r="K4794" i="8"/>
  <c r="L4794" i="8" s="1"/>
  <c r="J4794" i="8"/>
  <c r="I4794" i="8"/>
  <c r="H4794" i="8"/>
  <c r="G4794" i="8"/>
  <c r="F4794" i="8"/>
  <c r="E4794" i="8"/>
  <c r="L4793" i="8"/>
  <c r="K4793" i="8"/>
  <c r="J4793" i="8"/>
  <c r="I4793" i="8"/>
  <c r="H4793" i="8"/>
  <c r="G4793" i="8"/>
  <c r="F4793" i="8"/>
  <c r="E4793" i="8"/>
  <c r="L4792" i="8"/>
  <c r="K4792" i="8"/>
  <c r="J4792" i="8"/>
  <c r="I4792" i="8"/>
  <c r="H4792" i="8"/>
  <c r="G4792" i="8"/>
  <c r="F4792" i="8"/>
  <c r="E4792" i="8"/>
  <c r="K4791" i="8"/>
  <c r="L4791" i="8" s="1"/>
  <c r="J4791" i="8"/>
  <c r="I4791" i="8"/>
  <c r="H4791" i="8"/>
  <c r="G4791" i="8"/>
  <c r="F4791" i="8"/>
  <c r="E4791" i="8"/>
  <c r="L4790" i="8"/>
  <c r="K4790" i="8"/>
  <c r="J4790" i="8"/>
  <c r="I4790" i="8"/>
  <c r="H4790" i="8"/>
  <c r="G4790" i="8"/>
  <c r="F4790" i="8"/>
  <c r="E4790" i="8"/>
  <c r="L4789" i="8"/>
  <c r="K4789" i="8"/>
  <c r="J4789" i="8"/>
  <c r="I4789" i="8"/>
  <c r="H4789" i="8"/>
  <c r="G4789" i="8"/>
  <c r="F4789" i="8"/>
  <c r="E4789" i="8"/>
  <c r="K4788" i="8"/>
  <c r="L4788" i="8" s="1"/>
  <c r="J4788" i="8"/>
  <c r="I4788" i="8"/>
  <c r="H4788" i="8"/>
  <c r="G4788" i="8"/>
  <c r="F4788" i="8"/>
  <c r="E4788" i="8"/>
  <c r="L4787" i="8"/>
  <c r="K4787" i="8"/>
  <c r="J4787" i="8"/>
  <c r="I4787" i="8"/>
  <c r="H4787" i="8"/>
  <c r="G4787" i="8"/>
  <c r="F4787" i="8"/>
  <c r="E4787" i="8"/>
  <c r="L4786" i="8"/>
  <c r="K4786" i="8"/>
  <c r="J4786" i="8"/>
  <c r="I4786" i="8"/>
  <c r="H4786" i="8"/>
  <c r="G4786" i="8"/>
  <c r="F4786" i="8"/>
  <c r="E4786" i="8"/>
  <c r="K4785" i="8"/>
  <c r="L4785" i="8" s="1"/>
  <c r="J4785" i="8"/>
  <c r="I4785" i="8"/>
  <c r="H4785" i="8"/>
  <c r="G4785" i="8"/>
  <c r="F4785" i="8"/>
  <c r="E4785" i="8"/>
  <c r="L4784" i="8"/>
  <c r="K4784" i="8"/>
  <c r="J4784" i="8"/>
  <c r="I4784" i="8"/>
  <c r="H4784" i="8"/>
  <c r="G4784" i="8"/>
  <c r="F4784" i="8"/>
  <c r="E4784" i="8"/>
  <c r="L4783" i="8"/>
  <c r="K4783" i="8"/>
  <c r="J4783" i="8"/>
  <c r="I4783" i="8"/>
  <c r="H4783" i="8"/>
  <c r="G4783" i="8"/>
  <c r="F4783" i="8"/>
  <c r="E4783" i="8"/>
  <c r="J4782" i="8"/>
  <c r="G4782" i="8"/>
  <c r="I4782" i="8" s="1"/>
  <c r="F4782" i="8"/>
  <c r="E4782" i="8"/>
  <c r="H4782" i="8" s="1"/>
  <c r="K4781" i="8"/>
  <c r="L4781" i="8" s="1"/>
  <c r="J4781" i="8"/>
  <c r="I4781" i="8"/>
  <c r="H4781" i="8"/>
  <c r="G4781" i="8"/>
  <c r="F4781" i="8"/>
  <c r="E4781" i="8"/>
  <c r="K4780" i="8"/>
  <c r="L4780" i="8" s="1"/>
  <c r="J4780" i="8"/>
  <c r="I4780" i="8"/>
  <c r="G4780" i="8"/>
  <c r="F4780" i="8"/>
  <c r="E4780" i="8"/>
  <c r="H4780" i="8" s="1"/>
  <c r="L4779" i="8"/>
  <c r="K4779" i="8"/>
  <c r="J4779" i="8"/>
  <c r="I4779" i="8"/>
  <c r="G4779" i="8"/>
  <c r="F4779" i="8"/>
  <c r="E4779" i="8"/>
  <c r="H4779" i="8" s="1"/>
  <c r="K4778" i="8"/>
  <c r="L4778" i="8" s="1"/>
  <c r="J4778" i="8"/>
  <c r="I4778" i="8"/>
  <c r="H4778" i="8"/>
  <c r="G4778" i="8"/>
  <c r="F4778" i="8"/>
  <c r="E4778" i="8"/>
  <c r="K4777" i="8"/>
  <c r="L4777" i="8" s="1"/>
  <c r="J4777" i="8"/>
  <c r="I4777" i="8"/>
  <c r="G4777" i="8"/>
  <c r="F4777" i="8"/>
  <c r="E4777" i="8"/>
  <c r="H4777" i="8" s="1"/>
  <c r="L4776" i="8"/>
  <c r="K4776" i="8"/>
  <c r="J4776" i="8"/>
  <c r="I4776" i="8"/>
  <c r="G4776" i="8"/>
  <c r="F4776" i="8"/>
  <c r="E4776" i="8"/>
  <c r="H4776" i="8" s="1"/>
  <c r="K4775" i="8"/>
  <c r="L4775" i="8" s="1"/>
  <c r="J4775" i="8"/>
  <c r="I4775" i="8"/>
  <c r="H4775" i="8"/>
  <c r="G4775" i="8"/>
  <c r="F4775" i="8"/>
  <c r="E4775" i="8"/>
  <c r="K4774" i="8"/>
  <c r="L4774" i="8" s="1"/>
  <c r="J4774" i="8"/>
  <c r="I4774" i="8"/>
  <c r="G4774" i="8"/>
  <c r="F4774" i="8"/>
  <c r="E4774" i="8"/>
  <c r="H4774" i="8" s="1"/>
  <c r="K4773" i="8"/>
  <c r="L4773" i="8" s="1"/>
  <c r="J4773" i="8"/>
  <c r="I4773" i="8"/>
  <c r="G4773" i="8"/>
  <c r="F4773" i="8"/>
  <c r="E4773" i="8"/>
  <c r="H4773" i="8" s="1"/>
  <c r="K4772" i="8"/>
  <c r="L4772" i="8" s="1"/>
  <c r="J4772" i="8"/>
  <c r="I4772" i="8"/>
  <c r="H4772" i="8"/>
  <c r="G4772" i="8"/>
  <c r="F4772" i="8"/>
  <c r="E4772" i="8"/>
  <c r="K4771" i="8"/>
  <c r="L4771" i="8" s="1"/>
  <c r="J4771" i="8"/>
  <c r="I4771" i="8"/>
  <c r="G4771" i="8"/>
  <c r="F4771" i="8"/>
  <c r="E4771" i="8"/>
  <c r="H4771" i="8" s="1"/>
  <c r="K4770" i="8"/>
  <c r="L4770" i="8" s="1"/>
  <c r="J4770" i="8"/>
  <c r="I4770" i="8"/>
  <c r="G4770" i="8"/>
  <c r="F4770" i="8"/>
  <c r="E4770" i="8"/>
  <c r="H4770" i="8" s="1"/>
  <c r="K4769" i="8"/>
  <c r="L4769" i="8" s="1"/>
  <c r="J4769" i="8"/>
  <c r="I4769" i="8"/>
  <c r="H4769" i="8"/>
  <c r="G4769" i="8"/>
  <c r="F4769" i="8"/>
  <c r="E4769" i="8"/>
  <c r="K4768" i="8"/>
  <c r="L4768" i="8" s="1"/>
  <c r="J4768" i="8"/>
  <c r="I4768" i="8"/>
  <c r="G4768" i="8"/>
  <c r="F4768" i="8"/>
  <c r="E4768" i="8"/>
  <c r="H4768" i="8" s="1"/>
  <c r="K4767" i="8"/>
  <c r="L4767" i="8" s="1"/>
  <c r="J4767" i="8"/>
  <c r="I4767" i="8"/>
  <c r="G4767" i="8"/>
  <c r="F4767" i="8"/>
  <c r="E4767" i="8"/>
  <c r="H4767" i="8" s="1"/>
  <c r="K4766" i="8"/>
  <c r="L4766" i="8" s="1"/>
  <c r="J4766" i="8"/>
  <c r="I4766" i="8"/>
  <c r="H4766" i="8"/>
  <c r="G4766" i="8"/>
  <c r="F4766" i="8"/>
  <c r="E4766" i="8"/>
  <c r="K4765" i="8"/>
  <c r="L4765" i="8" s="1"/>
  <c r="J4765" i="8"/>
  <c r="I4765" i="8"/>
  <c r="G4765" i="8"/>
  <c r="F4765" i="8"/>
  <c r="E4765" i="8"/>
  <c r="H4765" i="8" s="1"/>
  <c r="K4764" i="8"/>
  <c r="L4764" i="8" s="1"/>
  <c r="J4764" i="8"/>
  <c r="I4764" i="8"/>
  <c r="G4764" i="8"/>
  <c r="F4764" i="8"/>
  <c r="E4764" i="8"/>
  <c r="H4764" i="8" s="1"/>
  <c r="K4763" i="8"/>
  <c r="L4763" i="8" s="1"/>
  <c r="J4763" i="8"/>
  <c r="I4763" i="8"/>
  <c r="H4763" i="8"/>
  <c r="G4763" i="8"/>
  <c r="F4763" i="8"/>
  <c r="E4763" i="8"/>
  <c r="K4762" i="8"/>
  <c r="L4762" i="8" s="1"/>
  <c r="J4762" i="8"/>
  <c r="I4762" i="8"/>
  <c r="G4762" i="8"/>
  <c r="F4762" i="8"/>
  <c r="E4762" i="8"/>
  <c r="H4762" i="8" s="1"/>
  <c r="K4761" i="8"/>
  <c r="L4761" i="8" s="1"/>
  <c r="J4761" i="8"/>
  <c r="I4761" i="8"/>
  <c r="G4761" i="8"/>
  <c r="F4761" i="8"/>
  <c r="E4761" i="8"/>
  <c r="H4761" i="8" s="1"/>
  <c r="K4760" i="8"/>
  <c r="L4760" i="8" s="1"/>
  <c r="J4760" i="8"/>
  <c r="I4760" i="8"/>
  <c r="H4760" i="8"/>
  <c r="G4760" i="8"/>
  <c r="F4760" i="8"/>
  <c r="E4760" i="8"/>
  <c r="K4759" i="8"/>
  <c r="L4759" i="8" s="1"/>
  <c r="J4759" i="8"/>
  <c r="I4759" i="8"/>
  <c r="G4759" i="8"/>
  <c r="F4759" i="8"/>
  <c r="E4759" i="8"/>
  <c r="H4759" i="8" s="1"/>
  <c r="K4758" i="8"/>
  <c r="L4758" i="8" s="1"/>
  <c r="J4758" i="8"/>
  <c r="I4758" i="8"/>
  <c r="G4758" i="8"/>
  <c r="F4758" i="8"/>
  <c r="E4758" i="8"/>
  <c r="H4758" i="8" s="1"/>
  <c r="K4757" i="8"/>
  <c r="L4757" i="8" s="1"/>
  <c r="J4757" i="8"/>
  <c r="I4757" i="8"/>
  <c r="H4757" i="8"/>
  <c r="G4757" i="8"/>
  <c r="F4757" i="8"/>
  <c r="E4757" i="8"/>
  <c r="K4756" i="8"/>
  <c r="L4756" i="8" s="1"/>
  <c r="J4756" i="8"/>
  <c r="I4756" i="8"/>
  <c r="G4756" i="8"/>
  <c r="F4756" i="8"/>
  <c r="E4756" i="8"/>
  <c r="H4756" i="8" s="1"/>
  <c r="K4755" i="8"/>
  <c r="L4755" i="8" s="1"/>
  <c r="J4755" i="8"/>
  <c r="I4755" i="8"/>
  <c r="G4755" i="8"/>
  <c r="F4755" i="8"/>
  <c r="E4755" i="8"/>
  <c r="H4755" i="8" s="1"/>
  <c r="K4754" i="8"/>
  <c r="L4754" i="8" s="1"/>
  <c r="J4754" i="8"/>
  <c r="I4754" i="8"/>
  <c r="H4754" i="8"/>
  <c r="G4754" i="8"/>
  <c r="F4754" i="8"/>
  <c r="E4754" i="8"/>
  <c r="K4753" i="8"/>
  <c r="L4753" i="8" s="1"/>
  <c r="J4753" i="8"/>
  <c r="I4753" i="8"/>
  <c r="G4753" i="8"/>
  <c r="F4753" i="8"/>
  <c r="E4753" i="8"/>
  <c r="H4753" i="8" s="1"/>
  <c r="K4752" i="8"/>
  <c r="L4752" i="8" s="1"/>
  <c r="J4752" i="8"/>
  <c r="I4752" i="8"/>
  <c r="G4752" i="8"/>
  <c r="F4752" i="8"/>
  <c r="E4752" i="8"/>
  <c r="H4752" i="8" s="1"/>
  <c r="K4751" i="8"/>
  <c r="L4751" i="8" s="1"/>
  <c r="J4751" i="8"/>
  <c r="I4751" i="8"/>
  <c r="H4751" i="8"/>
  <c r="G4751" i="8"/>
  <c r="F4751" i="8"/>
  <c r="E4751" i="8"/>
  <c r="K4750" i="8"/>
  <c r="L4750" i="8" s="1"/>
  <c r="J4750" i="8"/>
  <c r="I4750" i="8"/>
  <c r="G4750" i="8"/>
  <c r="F4750" i="8"/>
  <c r="E4750" i="8"/>
  <c r="H4750" i="8" s="1"/>
  <c r="K4749" i="8"/>
  <c r="L4749" i="8" s="1"/>
  <c r="J4749" i="8"/>
  <c r="I4749" i="8"/>
  <c r="G4749" i="8"/>
  <c r="F4749" i="8"/>
  <c r="E4749" i="8"/>
  <c r="H4749" i="8" s="1"/>
  <c r="K4748" i="8"/>
  <c r="L4748" i="8" s="1"/>
  <c r="J4748" i="8"/>
  <c r="I4748" i="8"/>
  <c r="H4748" i="8"/>
  <c r="G4748" i="8"/>
  <c r="F4748" i="8"/>
  <c r="E4748" i="8"/>
  <c r="K4747" i="8"/>
  <c r="L4747" i="8" s="1"/>
  <c r="J4747" i="8"/>
  <c r="I4747" i="8"/>
  <c r="G4747" i="8"/>
  <c r="F4747" i="8"/>
  <c r="E4747" i="8"/>
  <c r="H4747" i="8" s="1"/>
  <c r="K4746" i="8"/>
  <c r="L4746" i="8" s="1"/>
  <c r="J4746" i="8"/>
  <c r="I4746" i="8"/>
  <c r="G4746" i="8"/>
  <c r="F4746" i="8"/>
  <c r="E4746" i="8"/>
  <c r="H4746" i="8" s="1"/>
  <c r="K4745" i="8"/>
  <c r="L4745" i="8" s="1"/>
  <c r="J4745" i="8"/>
  <c r="I4745" i="8"/>
  <c r="H4745" i="8"/>
  <c r="G4745" i="8"/>
  <c r="F4745" i="8"/>
  <c r="E4745" i="8"/>
  <c r="K4744" i="8"/>
  <c r="L4744" i="8" s="1"/>
  <c r="J4744" i="8"/>
  <c r="I4744" i="8"/>
  <c r="G4744" i="8"/>
  <c r="F4744" i="8"/>
  <c r="E4744" i="8"/>
  <c r="H4744" i="8" s="1"/>
  <c r="K4743" i="8"/>
  <c r="L4743" i="8" s="1"/>
  <c r="J4743" i="8"/>
  <c r="I4743" i="8"/>
  <c r="G4743" i="8"/>
  <c r="F4743" i="8"/>
  <c r="E4743" i="8"/>
  <c r="H4743" i="8" s="1"/>
  <c r="K4742" i="8"/>
  <c r="L4742" i="8" s="1"/>
  <c r="J4742" i="8"/>
  <c r="I4742" i="8"/>
  <c r="H4742" i="8"/>
  <c r="G4742" i="8"/>
  <c r="F4742" i="8"/>
  <c r="E4742" i="8"/>
  <c r="K4741" i="8"/>
  <c r="L4741" i="8" s="1"/>
  <c r="J4741" i="8"/>
  <c r="I4741" i="8"/>
  <c r="G4741" i="8"/>
  <c r="F4741" i="8"/>
  <c r="E4741" i="8"/>
  <c r="H4741" i="8" s="1"/>
  <c r="K4740" i="8"/>
  <c r="L4740" i="8" s="1"/>
  <c r="J4740" i="8"/>
  <c r="I4740" i="8"/>
  <c r="G4740" i="8"/>
  <c r="F4740" i="8"/>
  <c r="E4740" i="8"/>
  <c r="H4740" i="8" s="1"/>
  <c r="K4739" i="8"/>
  <c r="L4739" i="8" s="1"/>
  <c r="J4739" i="8"/>
  <c r="I4739" i="8"/>
  <c r="H4739" i="8"/>
  <c r="G4739" i="8"/>
  <c r="F4739" i="8"/>
  <c r="E4739" i="8"/>
  <c r="K4738" i="8"/>
  <c r="L4738" i="8" s="1"/>
  <c r="J4738" i="8"/>
  <c r="I4738" i="8"/>
  <c r="G4738" i="8"/>
  <c r="F4738" i="8"/>
  <c r="E4738" i="8"/>
  <c r="H4738" i="8" s="1"/>
  <c r="K4737" i="8"/>
  <c r="L4737" i="8" s="1"/>
  <c r="J4737" i="8"/>
  <c r="I4737" i="8"/>
  <c r="G4737" i="8"/>
  <c r="F4737" i="8"/>
  <c r="E4737" i="8"/>
  <c r="H4737" i="8" s="1"/>
  <c r="K4736" i="8"/>
  <c r="L4736" i="8" s="1"/>
  <c r="J4736" i="8"/>
  <c r="I4736" i="8"/>
  <c r="H4736" i="8"/>
  <c r="G4736" i="8"/>
  <c r="F4736" i="8"/>
  <c r="E4736" i="8"/>
  <c r="K4735" i="8"/>
  <c r="L4735" i="8" s="1"/>
  <c r="J4735" i="8"/>
  <c r="I4735" i="8"/>
  <c r="G4735" i="8"/>
  <c r="F4735" i="8"/>
  <c r="E4735" i="8"/>
  <c r="H4735" i="8" s="1"/>
  <c r="K4734" i="8"/>
  <c r="L4734" i="8" s="1"/>
  <c r="J4734" i="8"/>
  <c r="I4734" i="8"/>
  <c r="G4734" i="8"/>
  <c r="F4734" i="8"/>
  <c r="E4734" i="8"/>
  <c r="H4734" i="8" s="1"/>
  <c r="K4733" i="8"/>
  <c r="L4733" i="8" s="1"/>
  <c r="J4733" i="8"/>
  <c r="I4733" i="8"/>
  <c r="H4733" i="8"/>
  <c r="G4733" i="8"/>
  <c r="F4733" i="8"/>
  <c r="E4733" i="8"/>
  <c r="K4732" i="8"/>
  <c r="L4732" i="8" s="1"/>
  <c r="J4732" i="8"/>
  <c r="I4732" i="8"/>
  <c r="G4732" i="8"/>
  <c r="F4732" i="8"/>
  <c r="E4732" i="8"/>
  <c r="H4732" i="8" s="1"/>
  <c r="K4731" i="8"/>
  <c r="L4731" i="8" s="1"/>
  <c r="J4731" i="8"/>
  <c r="I4731" i="8"/>
  <c r="G4731" i="8"/>
  <c r="F4731" i="8"/>
  <c r="E4731" i="8"/>
  <c r="H4731" i="8" s="1"/>
  <c r="K4730" i="8"/>
  <c r="L4730" i="8" s="1"/>
  <c r="J4730" i="8"/>
  <c r="I4730" i="8"/>
  <c r="H4730" i="8"/>
  <c r="G4730" i="8"/>
  <c r="F4730" i="8"/>
  <c r="E4730" i="8"/>
  <c r="K4729" i="8"/>
  <c r="L4729" i="8" s="1"/>
  <c r="J4729" i="8"/>
  <c r="G4729" i="8"/>
  <c r="I4729" i="8" s="1"/>
  <c r="F4729" i="8"/>
  <c r="E4729" i="8"/>
  <c r="H4729" i="8" s="1"/>
  <c r="K4728" i="8"/>
  <c r="L4728" i="8" s="1"/>
  <c r="J4728" i="8"/>
  <c r="H4728" i="8"/>
  <c r="G4728" i="8"/>
  <c r="I4728" i="8" s="1"/>
  <c r="F4728" i="8"/>
  <c r="E4728" i="8"/>
  <c r="J4727" i="8"/>
  <c r="H4727" i="8"/>
  <c r="G4727" i="8"/>
  <c r="I4727" i="8" s="1"/>
  <c r="F4727" i="8"/>
  <c r="E4727" i="8"/>
  <c r="L4726" i="8"/>
  <c r="K4726" i="8"/>
  <c r="J4726" i="8"/>
  <c r="I4726" i="8"/>
  <c r="H4726" i="8"/>
  <c r="G4726" i="8"/>
  <c r="F4726" i="8"/>
  <c r="E4726" i="8"/>
  <c r="L4725" i="8"/>
  <c r="K4725" i="8"/>
  <c r="J4725" i="8"/>
  <c r="I4725" i="8"/>
  <c r="H4725" i="8"/>
  <c r="G4725" i="8"/>
  <c r="F4725" i="8"/>
  <c r="E4725" i="8"/>
  <c r="L4724" i="8"/>
  <c r="K4724" i="8"/>
  <c r="J4724" i="8"/>
  <c r="I4724" i="8"/>
  <c r="H4724" i="8"/>
  <c r="G4724" i="8"/>
  <c r="F4724" i="8"/>
  <c r="E4724" i="8"/>
  <c r="L4723" i="8"/>
  <c r="K4723" i="8"/>
  <c r="J4723" i="8"/>
  <c r="I4723" i="8"/>
  <c r="H4723" i="8"/>
  <c r="G4723" i="8"/>
  <c r="F4723" i="8"/>
  <c r="E4723" i="8"/>
  <c r="L4722" i="8"/>
  <c r="K4722" i="8"/>
  <c r="J4722" i="8"/>
  <c r="I4722" i="8"/>
  <c r="H4722" i="8"/>
  <c r="G4722" i="8"/>
  <c r="F4722" i="8"/>
  <c r="E4722" i="8"/>
  <c r="L4721" i="8"/>
  <c r="K4721" i="8"/>
  <c r="J4721" i="8"/>
  <c r="I4721" i="8"/>
  <c r="H4721" i="8"/>
  <c r="G4721" i="8"/>
  <c r="F4721" i="8"/>
  <c r="E4721" i="8"/>
  <c r="L4720" i="8"/>
  <c r="K4720" i="8"/>
  <c r="J4720" i="8"/>
  <c r="I4720" i="8"/>
  <c r="H4720" i="8"/>
  <c r="G4720" i="8"/>
  <c r="F4720" i="8"/>
  <c r="E4720" i="8"/>
  <c r="J4719" i="8"/>
  <c r="G4719" i="8"/>
  <c r="I4719" i="8" s="1"/>
  <c r="F4719" i="8"/>
  <c r="E4719" i="8"/>
  <c r="H4719" i="8" s="1"/>
  <c r="K4718" i="8"/>
  <c r="L4718" i="8" s="1"/>
  <c r="J4718" i="8"/>
  <c r="I4718" i="8"/>
  <c r="H4718" i="8"/>
  <c r="G4718" i="8"/>
  <c r="F4718" i="8"/>
  <c r="E4718" i="8"/>
  <c r="J4717" i="8"/>
  <c r="I4717" i="8"/>
  <c r="G4717" i="8"/>
  <c r="K4717" i="8" s="1"/>
  <c r="L4717" i="8" s="1"/>
  <c r="F4717" i="8"/>
  <c r="E4717" i="8"/>
  <c r="H4717" i="8" s="1"/>
  <c r="K4716" i="8"/>
  <c r="L4716" i="8" s="1"/>
  <c r="J4716" i="8"/>
  <c r="H4716" i="8"/>
  <c r="G4716" i="8"/>
  <c r="I4716" i="8" s="1"/>
  <c r="F4716" i="8"/>
  <c r="E4716" i="8"/>
  <c r="J4715" i="8"/>
  <c r="H4715" i="8"/>
  <c r="G4715" i="8"/>
  <c r="K4715" i="8" s="1"/>
  <c r="L4715" i="8" s="1"/>
  <c r="F4715" i="8"/>
  <c r="E4715" i="8"/>
  <c r="L4714" i="8"/>
  <c r="K4714" i="8"/>
  <c r="J4714" i="8"/>
  <c r="I4714" i="8"/>
  <c r="H4714" i="8"/>
  <c r="G4714" i="8"/>
  <c r="F4714" i="8"/>
  <c r="E4714" i="8"/>
  <c r="L4713" i="8"/>
  <c r="K4713" i="8"/>
  <c r="J4713" i="8"/>
  <c r="I4713" i="8"/>
  <c r="H4713" i="8"/>
  <c r="G4713" i="8"/>
  <c r="F4713" i="8"/>
  <c r="E4713" i="8"/>
  <c r="L4712" i="8"/>
  <c r="K4712" i="8"/>
  <c r="J4712" i="8"/>
  <c r="I4712" i="8"/>
  <c r="H4712" i="8"/>
  <c r="G4712" i="8"/>
  <c r="F4712" i="8"/>
  <c r="E4712" i="8"/>
  <c r="L4711" i="8"/>
  <c r="K4711" i="8"/>
  <c r="J4711" i="8"/>
  <c r="I4711" i="8"/>
  <c r="H4711" i="8"/>
  <c r="G4711" i="8"/>
  <c r="F4711" i="8"/>
  <c r="E4711" i="8"/>
  <c r="L4710" i="8"/>
  <c r="K4710" i="8"/>
  <c r="J4710" i="8"/>
  <c r="I4710" i="8"/>
  <c r="H4710" i="8"/>
  <c r="G4710" i="8"/>
  <c r="F4710" i="8"/>
  <c r="E4710" i="8"/>
  <c r="L4709" i="8"/>
  <c r="K4709" i="8"/>
  <c r="J4709" i="8"/>
  <c r="I4709" i="8"/>
  <c r="H4709" i="8"/>
  <c r="G4709" i="8"/>
  <c r="F4709" i="8"/>
  <c r="E4709" i="8"/>
  <c r="L4708" i="8"/>
  <c r="K4708" i="8"/>
  <c r="J4708" i="8"/>
  <c r="I4708" i="8"/>
  <c r="H4708" i="8"/>
  <c r="G4708" i="8"/>
  <c r="F4708" i="8"/>
  <c r="E4708" i="8"/>
  <c r="L4707" i="8"/>
  <c r="K4707" i="8"/>
  <c r="J4707" i="8"/>
  <c r="I4707" i="8"/>
  <c r="H4707" i="8"/>
  <c r="G4707" i="8"/>
  <c r="F4707" i="8"/>
  <c r="E4707" i="8"/>
  <c r="L4706" i="8"/>
  <c r="K4706" i="8"/>
  <c r="J4706" i="8"/>
  <c r="I4706" i="8"/>
  <c r="H4706" i="8"/>
  <c r="G4706" i="8"/>
  <c r="F4706" i="8"/>
  <c r="E4706" i="8"/>
  <c r="L4705" i="8"/>
  <c r="K4705" i="8"/>
  <c r="J4705" i="8"/>
  <c r="I4705" i="8"/>
  <c r="H4705" i="8"/>
  <c r="G4705" i="8"/>
  <c r="F4705" i="8"/>
  <c r="E4705" i="8"/>
  <c r="L4704" i="8"/>
  <c r="K4704" i="8"/>
  <c r="J4704" i="8"/>
  <c r="I4704" i="8"/>
  <c r="H4704" i="8"/>
  <c r="G4704" i="8"/>
  <c r="F4704" i="8"/>
  <c r="E4704" i="8"/>
  <c r="L4703" i="8"/>
  <c r="K4703" i="8"/>
  <c r="J4703" i="8"/>
  <c r="I4703" i="8"/>
  <c r="H4703" i="8"/>
  <c r="G4703" i="8"/>
  <c r="F4703" i="8"/>
  <c r="E4703" i="8"/>
  <c r="L4702" i="8"/>
  <c r="K4702" i="8"/>
  <c r="J4702" i="8"/>
  <c r="I4702" i="8"/>
  <c r="H4702" i="8"/>
  <c r="G4702" i="8"/>
  <c r="F4702" i="8"/>
  <c r="E4702" i="8"/>
  <c r="L4701" i="8"/>
  <c r="K4701" i="8"/>
  <c r="J4701" i="8"/>
  <c r="I4701" i="8"/>
  <c r="H4701" i="8"/>
  <c r="G4701" i="8"/>
  <c r="F4701" i="8"/>
  <c r="E4701" i="8"/>
  <c r="L4700" i="8"/>
  <c r="K4700" i="8"/>
  <c r="J4700" i="8"/>
  <c r="I4700" i="8"/>
  <c r="H4700" i="8"/>
  <c r="G4700" i="8"/>
  <c r="F4700" i="8"/>
  <c r="E4700" i="8"/>
  <c r="L4699" i="8"/>
  <c r="K4699" i="8"/>
  <c r="J4699" i="8"/>
  <c r="I4699" i="8"/>
  <c r="H4699" i="8"/>
  <c r="G4699" i="8"/>
  <c r="F4699" i="8"/>
  <c r="E4699" i="8"/>
  <c r="L4698" i="8"/>
  <c r="K4698" i="8"/>
  <c r="J4698" i="8"/>
  <c r="I4698" i="8"/>
  <c r="H4698" i="8"/>
  <c r="G4698" i="8"/>
  <c r="F4698" i="8"/>
  <c r="E4698" i="8"/>
  <c r="L4697" i="8"/>
  <c r="K4697" i="8"/>
  <c r="J4697" i="8"/>
  <c r="I4697" i="8"/>
  <c r="H4697" i="8"/>
  <c r="G4697" i="8"/>
  <c r="F4697" i="8"/>
  <c r="E4697" i="8"/>
  <c r="L4696" i="8"/>
  <c r="K4696" i="8"/>
  <c r="J4696" i="8"/>
  <c r="I4696" i="8"/>
  <c r="H4696" i="8"/>
  <c r="G4696" i="8"/>
  <c r="F4696" i="8"/>
  <c r="E4696" i="8"/>
  <c r="L4695" i="8"/>
  <c r="K4695" i="8"/>
  <c r="J4695" i="8"/>
  <c r="I4695" i="8"/>
  <c r="H4695" i="8"/>
  <c r="G4695" i="8"/>
  <c r="F4695" i="8"/>
  <c r="E4695" i="8"/>
  <c r="L4694" i="8"/>
  <c r="K4694" i="8"/>
  <c r="J4694" i="8"/>
  <c r="I4694" i="8"/>
  <c r="H4694" i="8"/>
  <c r="G4694" i="8"/>
  <c r="F4694" i="8"/>
  <c r="E4694" i="8"/>
  <c r="L4693" i="8"/>
  <c r="K4693" i="8"/>
  <c r="J4693" i="8"/>
  <c r="I4693" i="8"/>
  <c r="H4693" i="8"/>
  <c r="G4693" i="8"/>
  <c r="F4693" i="8"/>
  <c r="E4693" i="8"/>
  <c r="L4692" i="8"/>
  <c r="K4692" i="8"/>
  <c r="J4692" i="8"/>
  <c r="I4692" i="8"/>
  <c r="H4692" i="8"/>
  <c r="G4692" i="8"/>
  <c r="F4692" i="8"/>
  <c r="E4692" i="8"/>
  <c r="L4691" i="8"/>
  <c r="K4691" i="8"/>
  <c r="J4691" i="8"/>
  <c r="I4691" i="8"/>
  <c r="H4691" i="8"/>
  <c r="G4691" i="8"/>
  <c r="F4691" i="8"/>
  <c r="E4691" i="8"/>
  <c r="L4690" i="8"/>
  <c r="K4690" i="8"/>
  <c r="J4690" i="8"/>
  <c r="I4690" i="8"/>
  <c r="H4690" i="8"/>
  <c r="G4690" i="8"/>
  <c r="F4690" i="8"/>
  <c r="E4690" i="8"/>
  <c r="L4689" i="8"/>
  <c r="K4689" i="8"/>
  <c r="J4689" i="8"/>
  <c r="I4689" i="8"/>
  <c r="H4689" i="8"/>
  <c r="G4689" i="8"/>
  <c r="F4689" i="8"/>
  <c r="E4689" i="8"/>
  <c r="L4688" i="8"/>
  <c r="K4688" i="8"/>
  <c r="J4688" i="8"/>
  <c r="I4688" i="8"/>
  <c r="H4688" i="8"/>
  <c r="G4688" i="8"/>
  <c r="F4688" i="8"/>
  <c r="E4688" i="8"/>
  <c r="L4687" i="8"/>
  <c r="K4687" i="8"/>
  <c r="J4687" i="8"/>
  <c r="I4687" i="8"/>
  <c r="H4687" i="8"/>
  <c r="G4687" i="8"/>
  <c r="F4687" i="8"/>
  <c r="E4687" i="8"/>
  <c r="L4686" i="8"/>
  <c r="K4686" i="8"/>
  <c r="J4686" i="8"/>
  <c r="I4686" i="8"/>
  <c r="H4686" i="8"/>
  <c r="G4686" i="8"/>
  <c r="F4686" i="8"/>
  <c r="E4686" i="8"/>
  <c r="L4685" i="8"/>
  <c r="K4685" i="8"/>
  <c r="J4685" i="8"/>
  <c r="I4685" i="8"/>
  <c r="H4685" i="8"/>
  <c r="G4685" i="8"/>
  <c r="F4685" i="8"/>
  <c r="E4685" i="8"/>
  <c r="L4684" i="8"/>
  <c r="K4684" i="8"/>
  <c r="J4684" i="8"/>
  <c r="I4684" i="8"/>
  <c r="H4684" i="8"/>
  <c r="G4684" i="8"/>
  <c r="F4684" i="8"/>
  <c r="E4684" i="8"/>
  <c r="L4683" i="8"/>
  <c r="K4683" i="8"/>
  <c r="J4683" i="8"/>
  <c r="I4683" i="8"/>
  <c r="H4683" i="8"/>
  <c r="G4683" i="8"/>
  <c r="F4683" i="8"/>
  <c r="E4683" i="8"/>
  <c r="L4682" i="8"/>
  <c r="K4682" i="8"/>
  <c r="J4682" i="8"/>
  <c r="I4682" i="8"/>
  <c r="H4682" i="8"/>
  <c r="G4682" i="8"/>
  <c r="F4682" i="8"/>
  <c r="E4682" i="8"/>
  <c r="L4681" i="8"/>
  <c r="K4681" i="8"/>
  <c r="J4681" i="8"/>
  <c r="I4681" i="8"/>
  <c r="H4681" i="8"/>
  <c r="G4681" i="8"/>
  <c r="F4681" i="8"/>
  <c r="E4681" i="8"/>
  <c r="L4680" i="8"/>
  <c r="K4680" i="8"/>
  <c r="J4680" i="8"/>
  <c r="I4680" i="8"/>
  <c r="H4680" i="8"/>
  <c r="G4680" i="8"/>
  <c r="F4680" i="8"/>
  <c r="E4680" i="8"/>
  <c r="L4679" i="8"/>
  <c r="K4679" i="8"/>
  <c r="J4679" i="8"/>
  <c r="I4679" i="8"/>
  <c r="H4679" i="8"/>
  <c r="G4679" i="8"/>
  <c r="F4679" i="8"/>
  <c r="E4679" i="8"/>
  <c r="L4678" i="8"/>
  <c r="K4678" i="8"/>
  <c r="J4678" i="8"/>
  <c r="I4678" i="8"/>
  <c r="H4678" i="8"/>
  <c r="G4678" i="8"/>
  <c r="F4678" i="8"/>
  <c r="E4678" i="8"/>
  <c r="L4677" i="8"/>
  <c r="K4677" i="8"/>
  <c r="J4677" i="8"/>
  <c r="I4677" i="8"/>
  <c r="H4677" i="8"/>
  <c r="G4677" i="8"/>
  <c r="F4677" i="8"/>
  <c r="E4677" i="8"/>
  <c r="L4676" i="8"/>
  <c r="K4676" i="8"/>
  <c r="J4676" i="8"/>
  <c r="I4676" i="8"/>
  <c r="H4676" i="8"/>
  <c r="G4676" i="8"/>
  <c r="F4676" i="8"/>
  <c r="E4676" i="8"/>
  <c r="K4675" i="8"/>
  <c r="L4675" i="8" s="1"/>
  <c r="J4675" i="8"/>
  <c r="I4675" i="8"/>
  <c r="H4675" i="8"/>
  <c r="G4675" i="8"/>
  <c r="F4675" i="8"/>
  <c r="E4675" i="8"/>
  <c r="L4674" i="8"/>
  <c r="K4674" i="8"/>
  <c r="J4674" i="8"/>
  <c r="I4674" i="8"/>
  <c r="H4674" i="8"/>
  <c r="G4674" i="8"/>
  <c r="F4674" i="8"/>
  <c r="E4674" i="8"/>
  <c r="L4673" i="8"/>
  <c r="K4673" i="8"/>
  <c r="J4673" i="8"/>
  <c r="I4673" i="8"/>
  <c r="H4673" i="8"/>
  <c r="G4673" i="8"/>
  <c r="F4673" i="8"/>
  <c r="E4673" i="8"/>
  <c r="K4672" i="8"/>
  <c r="L4672" i="8" s="1"/>
  <c r="J4672" i="8"/>
  <c r="I4672" i="8"/>
  <c r="H4672" i="8"/>
  <c r="G4672" i="8"/>
  <c r="F4672" i="8"/>
  <c r="E4672" i="8"/>
  <c r="L4671" i="8"/>
  <c r="K4671" i="8"/>
  <c r="J4671" i="8"/>
  <c r="I4671" i="8"/>
  <c r="H4671" i="8"/>
  <c r="G4671" i="8"/>
  <c r="F4671" i="8"/>
  <c r="E4671" i="8"/>
  <c r="L4670" i="8"/>
  <c r="K4670" i="8"/>
  <c r="J4670" i="8"/>
  <c r="I4670" i="8"/>
  <c r="H4670" i="8"/>
  <c r="G4670" i="8"/>
  <c r="F4670" i="8"/>
  <c r="E4670" i="8"/>
  <c r="K4669" i="8"/>
  <c r="L4669" i="8" s="1"/>
  <c r="J4669" i="8"/>
  <c r="I4669" i="8"/>
  <c r="H4669" i="8"/>
  <c r="G4669" i="8"/>
  <c r="F4669" i="8"/>
  <c r="E4669" i="8"/>
  <c r="L4668" i="8"/>
  <c r="K4668" i="8"/>
  <c r="J4668" i="8"/>
  <c r="I4668" i="8"/>
  <c r="H4668" i="8"/>
  <c r="G4668" i="8"/>
  <c r="F4668" i="8"/>
  <c r="E4668" i="8"/>
  <c r="L4667" i="8"/>
  <c r="K4667" i="8"/>
  <c r="J4667" i="8"/>
  <c r="I4667" i="8"/>
  <c r="H4667" i="8"/>
  <c r="G4667" i="8"/>
  <c r="F4667" i="8"/>
  <c r="E4667" i="8"/>
  <c r="K4666" i="8"/>
  <c r="L4666" i="8" s="1"/>
  <c r="J4666" i="8"/>
  <c r="I4666" i="8"/>
  <c r="H4666" i="8"/>
  <c r="G4666" i="8"/>
  <c r="F4666" i="8"/>
  <c r="E4666" i="8"/>
  <c r="L4665" i="8"/>
  <c r="K4665" i="8"/>
  <c r="J4665" i="8"/>
  <c r="I4665" i="8"/>
  <c r="H4665" i="8"/>
  <c r="G4665" i="8"/>
  <c r="F4665" i="8"/>
  <c r="E4665" i="8"/>
  <c r="L4664" i="8"/>
  <c r="K4664" i="8"/>
  <c r="J4664" i="8"/>
  <c r="I4664" i="8"/>
  <c r="H4664" i="8"/>
  <c r="G4664" i="8"/>
  <c r="F4664" i="8"/>
  <c r="E4664" i="8"/>
  <c r="K4663" i="8"/>
  <c r="L4663" i="8" s="1"/>
  <c r="J4663" i="8"/>
  <c r="I4663" i="8"/>
  <c r="H4663" i="8"/>
  <c r="G4663" i="8"/>
  <c r="F4663" i="8"/>
  <c r="E4663" i="8"/>
  <c r="L4662" i="8"/>
  <c r="K4662" i="8"/>
  <c r="J4662" i="8"/>
  <c r="I4662" i="8"/>
  <c r="H4662" i="8"/>
  <c r="G4662" i="8"/>
  <c r="F4662" i="8"/>
  <c r="E4662" i="8"/>
  <c r="J4661" i="8"/>
  <c r="H4661" i="8"/>
  <c r="G4661" i="8"/>
  <c r="K4661" i="8" s="1"/>
  <c r="L4661" i="8" s="1"/>
  <c r="F4661" i="8"/>
  <c r="E4661" i="8"/>
  <c r="K4660" i="8"/>
  <c r="L4660" i="8" s="1"/>
  <c r="J4660" i="8"/>
  <c r="I4660" i="8"/>
  <c r="H4660" i="8"/>
  <c r="G4660" i="8"/>
  <c r="F4660" i="8"/>
  <c r="E4660" i="8"/>
  <c r="L4659" i="8"/>
  <c r="K4659" i="8"/>
  <c r="J4659" i="8"/>
  <c r="I4659" i="8"/>
  <c r="H4659" i="8"/>
  <c r="G4659" i="8"/>
  <c r="F4659" i="8"/>
  <c r="E4659" i="8"/>
  <c r="L4658" i="8"/>
  <c r="K4658" i="8"/>
  <c r="J4658" i="8"/>
  <c r="I4658" i="8"/>
  <c r="H4658" i="8"/>
  <c r="G4658" i="8"/>
  <c r="F4658" i="8"/>
  <c r="E4658" i="8"/>
  <c r="K4657" i="8"/>
  <c r="L4657" i="8" s="1"/>
  <c r="J4657" i="8"/>
  <c r="I4657" i="8"/>
  <c r="H4657" i="8"/>
  <c r="G4657" i="8"/>
  <c r="F4657" i="8"/>
  <c r="E4657" i="8"/>
  <c r="L4656" i="8"/>
  <c r="K4656" i="8"/>
  <c r="J4656" i="8"/>
  <c r="I4656" i="8"/>
  <c r="H4656" i="8"/>
  <c r="G4656" i="8"/>
  <c r="F4656" i="8"/>
  <c r="E4656" i="8"/>
  <c r="J4655" i="8"/>
  <c r="H4655" i="8"/>
  <c r="G4655" i="8"/>
  <c r="K4655" i="8" s="1"/>
  <c r="L4655" i="8" s="1"/>
  <c r="F4655" i="8"/>
  <c r="E4655" i="8"/>
  <c r="K4654" i="8"/>
  <c r="L4654" i="8" s="1"/>
  <c r="J4654" i="8"/>
  <c r="I4654" i="8"/>
  <c r="H4654" i="8"/>
  <c r="G4654" i="8"/>
  <c r="F4654" i="8"/>
  <c r="E4654" i="8"/>
  <c r="L4653" i="8"/>
  <c r="K4653" i="8"/>
  <c r="J4653" i="8"/>
  <c r="I4653" i="8"/>
  <c r="H4653" i="8"/>
  <c r="G4653" i="8"/>
  <c r="F4653" i="8"/>
  <c r="E4653" i="8"/>
  <c r="L4652" i="8"/>
  <c r="K4652" i="8"/>
  <c r="J4652" i="8"/>
  <c r="I4652" i="8"/>
  <c r="H4652" i="8"/>
  <c r="G4652" i="8"/>
  <c r="F4652" i="8"/>
  <c r="E4652" i="8"/>
  <c r="K4651" i="8"/>
  <c r="L4651" i="8" s="1"/>
  <c r="J4651" i="8"/>
  <c r="I4651" i="8"/>
  <c r="H4651" i="8"/>
  <c r="G4651" i="8"/>
  <c r="F4651" i="8"/>
  <c r="E4651" i="8"/>
  <c r="L4650" i="8"/>
  <c r="K4650" i="8"/>
  <c r="J4650" i="8"/>
  <c r="I4650" i="8"/>
  <c r="H4650" i="8"/>
  <c r="G4650" i="8"/>
  <c r="F4650" i="8"/>
  <c r="E4650" i="8"/>
  <c r="L4649" i="8"/>
  <c r="K4649" i="8"/>
  <c r="J4649" i="8"/>
  <c r="I4649" i="8"/>
  <c r="H4649" i="8"/>
  <c r="G4649" i="8"/>
  <c r="F4649" i="8"/>
  <c r="E4649" i="8"/>
  <c r="K4648" i="8"/>
  <c r="L4648" i="8" s="1"/>
  <c r="J4648" i="8"/>
  <c r="I4648" i="8"/>
  <c r="H4648" i="8"/>
  <c r="G4648" i="8"/>
  <c r="F4648" i="8"/>
  <c r="E4648" i="8"/>
  <c r="K4647" i="8"/>
  <c r="L4647" i="8" s="1"/>
  <c r="J4647" i="8"/>
  <c r="I4647" i="8"/>
  <c r="H4647" i="8"/>
  <c r="G4647" i="8"/>
  <c r="F4647" i="8"/>
  <c r="E4647" i="8"/>
  <c r="L4646" i="8"/>
  <c r="K4646" i="8"/>
  <c r="J4646" i="8"/>
  <c r="I4646" i="8"/>
  <c r="H4646" i="8"/>
  <c r="G4646" i="8"/>
  <c r="F4646" i="8"/>
  <c r="E4646" i="8"/>
  <c r="K4645" i="8"/>
  <c r="L4645" i="8" s="1"/>
  <c r="J4645" i="8"/>
  <c r="I4645" i="8"/>
  <c r="H4645" i="8"/>
  <c r="G4645" i="8"/>
  <c r="F4645" i="8"/>
  <c r="E4645" i="8"/>
  <c r="K4644" i="8"/>
  <c r="L4644" i="8" s="1"/>
  <c r="J4644" i="8"/>
  <c r="I4644" i="8"/>
  <c r="H4644" i="8"/>
  <c r="G4644" i="8"/>
  <c r="F4644" i="8"/>
  <c r="E4644" i="8"/>
  <c r="L4643" i="8"/>
  <c r="K4643" i="8"/>
  <c r="J4643" i="8"/>
  <c r="I4643" i="8"/>
  <c r="H4643" i="8"/>
  <c r="G4643" i="8"/>
  <c r="F4643" i="8"/>
  <c r="E4643" i="8"/>
  <c r="K4642" i="8"/>
  <c r="L4642" i="8" s="1"/>
  <c r="J4642" i="8"/>
  <c r="I4642" i="8"/>
  <c r="H4642" i="8"/>
  <c r="G4642" i="8"/>
  <c r="F4642" i="8"/>
  <c r="E4642" i="8"/>
  <c r="K4641" i="8"/>
  <c r="L4641" i="8" s="1"/>
  <c r="J4641" i="8"/>
  <c r="I4641" i="8"/>
  <c r="H4641" i="8"/>
  <c r="G4641" i="8"/>
  <c r="F4641" i="8"/>
  <c r="E4641" i="8"/>
  <c r="L4640" i="8"/>
  <c r="K4640" i="8"/>
  <c r="J4640" i="8"/>
  <c r="I4640" i="8"/>
  <c r="H4640" i="8"/>
  <c r="G4640" i="8"/>
  <c r="F4640" i="8"/>
  <c r="E4640" i="8"/>
  <c r="K4639" i="8"/>
  <c r="L4639" i="8" s="1"/>
  <c r="J4639" i="8"/>
  <c r="I4639" i="8"/>
  <c r="H4639" i="8"/>
  <c r="G4639" i="8"/>
  <c r="F4639" i="8"/>
  <c r="E4639" i="8"/>
  <c r="K4638" i="8"/>
  <c r="L4638" i="8" s="1"/>
  <c r="J4638" i="8"/>
  <c r="I4638" i="8"/>
  <c r="H4638" i="8"/>
  <c r="G4638" i="8"/>
  <c r="F4638" i="8"/>
  <c r="E4638" i="8"/>
  <c r="L4637" i="8"/>
  <c r="K4637" i="8"/>
  <c r="J4637" i="8"/>
  <c r="I4637" i="8"/>
  <c r="H4637" i="8"/>
  <c r="G4637" i="8"/>
  <c r="F4637" i="8"/>
  <c r="E4637" i="8"/>
  <c r="K4636" i="8"/>
  <c r="L4636" i="8" s="1"/>
  <c r="J4636" i="8"/>
  <c r="I4636" i="8"/>
  <c r="H4636" i="8"/>
  <c r="G4636" i="8"/>
  <c r="F4636" i="8"/>
  <c r="E4636" i="8"/>
  <c r="K4635" i="8"/>
  <c r="L4635" i="8" s="1"/>
  <c r="J4635" i="8"/>
  <c r="I4635" i="8"/>
  <c r="H4635" i="8"/>
  <c r="G4635" i="8"/>
  <c r="F4635" i="8"/>
  <c r="E4635" i="8"/>
  <c r="L4634" i="8"/>
  <c r="K4634" i="8"/>
  <c r="J4634" i="8"/>
  <c r="I4634" i="8"/>
  <c r="H4634" i="8"/>
  <c r="G4634" i="8"/>
  <c r="F4634" i="8"/>
  <c r="E4634" i="8"/>
  <c r="K4633" i="8"/>
  <c r="L4633" i="8" s="1"/>
  <c r="J4633" i="8"/>
  <c r="I4633" i="8"/>
  <c r="H4633" i="8"/>
  <c r="G4633" i="8"/>
  <c r="F4633" i="8"/>
  <c r="E4633" i="8"/>
  <c r="K4632" i="8"/>
  <c r="L4632" i="8" s="1"/>
  <c r="J4632" i="8"/>
  <c r="I4632" i="8"/>
  <c r="H4632" i="8"/>
  <c r="G4632" i="8"/>
  <c r="F4632" i="8"/>
  <c r="E4632" i="8"/>
  <c r="L4631" i="8"/>
  <c r="K4631" i="8"/>
  <c r="J4631" i="8"/>
  <c r="I4631" i="8"/>
  <c r="H4631" i="8"/>
  <c r="G4631" i="8"/>
  <c r="F4631" i="8"/>
  <c r="E4631" i="8"/>
  <c r="K4630" i="8"/>
  <c r="L4630" i="8" s="1"/>
  <c r="J4630" i="8"/>
  <c r="I4630" i="8"/>
  <c r="H4630" i="8"/>
  <c r="G4630" i="8"/>
  <c r="F4630" i="8"/>
  <c r="E4630" i="8"/>
  <c r="K4629" i="8"/>
  <c r="L4629" i="8" s="1"/>
  <c r="J4629" i="8"/>
  <c r="I4629" i="8"/>
  <c r="H4629" i="8"/>
  <c r="G4629" i="8"/>
  <c r="F4629" i="8"/>
  <c r="E4629" i="8"/>
  <c r="K4628" i="8"/>
  <c r="L4628" i="8" s="1"/>
  <c r="J4628" i="8"/>
  <c r="I4628" i="8"/>
  <c r="H4628" i="8"/>
  <c r="G4628" i="8"/>
  <c r="F4628" i="8"/>
  <c r="E4628" i="8"/>
  <c r="K4627" i="8"/>
  <c r="L4627" i="8" s="1"/>
  <c r="J4627" i="8"/>
  <c r="I4627" i="8"/>
  <c r="H4627" i="8"/>
  <c r="G4627" i="8"/>
  <c r="F4627" i="8"/>
  <c r="E4627" i="8"/>
  <c r="K4626" i="8"/>
  <c r="L4626" i="8" s="1"/>
  <c r="J4626" i="8"/>
  <c r="I4626" i="8"/>
  <c r="H4626" i="8"/>
  <c r="G4626" i="8"/>
  <c r="F4626" i="8"/>
  <c r="E4626" i="8"/>
  <c r="K4625" i="8"/>
  <c r="L4625" i="8" s="1"/>
  <c r="J4625" i="8"/>
  <c r="I4625" i="8"/>
  <c r="H4625" i="8"/>
  <c r="G4625" i="8"/>
  <c r="F4625" i="8"/>
  <c r="E4625" i="8"/>
  <c r="K4624" i="8"/>
  <c r="L4624" i="8" s="1"/>
  <c r="J4624" i="8"/>
  <c r="I4624" i="8"/>
  <c r="H4624" i="8"/>
  <c r="G4624" i="8"/>
  <c r="F4624" i="8"/>
  <c r="E4624" i="8"/>
  <c r="K4623" i="8"/>
  <c r="L4623" i="8" s="1"/>
  <c r="J4623" i="8"/>
  <c r="I4623" i="8"/>
  <c r="H4623" i="8"/>
  <c r="G4623" i="8"/>
  <c r="F4623" i="8"/>
  <c r="E4623" i="8"/>
  <c r="K4622" i="8"/>
  <c r="L4622" i="8" s="1"/>
  <c r="J4622" i="8"/>
  <c r="I4622" i="8"/>
  <c r="H4622" i="8"/>
  <c r="G4622" i="8"/>
  <c r="F4622" i="8"/>
  <c r="E4622" i="8"/>
  <c r="K4621" i="8"/>
  <c r="L4621" i="8" s="1"/>
  <c r="J4621" i="8"/>
  <c r="I4621" i="8"/>
  <c r="H4621" i="8"/>
  <c r="G4621" i="8"/>
  <c r="F4621" i="8"/>
  <c r="E4621" i="8"/>
  <c r="K4620" i="8"/>
  <c r="L4620" i="8" s="1"/>
  <c r="J4620" i="8"/>
  <c r="I4620" i="8"/>
  <c r="H4620" i="8"/>
  <c r="G4620" i="8"/>
  <c r="F4620" i="8"/>
  <c r="E4620" i="8"/>
  <c r="K4619" i="8"/>
  <c r="L4619" i="8" s="1"/>
  <c r="J4619" i="8"/>
  <c r="I4619" i="8"/>
  <c r="H4619" i="8"/>
  <c r="G4619" i="8"/>
  <c r="F4619" i="8"/>
  <c r="E4619" i="8"/>
  <c r="K4618" i="8"/>
  <c r="L4618" i="8" s="1"/>
  <c r="J4618" i="8"/>
  <c r="I4618" i="8"/>
  <c r="H4618" i="8"/>
  <c r="G4618" i="8"/>
  <c r="F4618" i="8"/>
  <c r="E4618" i="8"/>
  <c r="K4617" i="8"/>
  <c r="L4617" i="8" s="1"/>
  <c r="J4617" i="8"/>
  <c r="I4617" i="8"/>
  <c r="H4617" i="8"/>
  <c r="G4617" i="8"/>
  <c r="F4617" i="8"/>
  <c r="E4617" i="8"/>
  <c r="K4616" i="8"/>
  <c r="L4616" i="8" s="1"/>
  <c r="J4616" i="8"/>
  <c r="I4616" i="8"/>
  <c r="H4616" i="8"/>
  <c r="G4616" i="8"/>
  <c r="F4616" i="8"/>
  <c r="E4616" i="8"/>
  <c r="K4615" i="8"/>
  <c r="L4615" i="8" s="1"/>
  <c r="J4615" i="8"/>
  <c r="I4615" i="8"/>
  <c r="H4615" i="8"/>
  <c r="G4615" i="8"/>
  <c r="F4615" i="8"/>
  <c r="E4615" i="8"/>
  <c r="K4614" i="8"/>
  <c r="L4614" i="8" s="1"/>
  <c r="J4614" i="8"/>
  <c r="I4614" i="8"/>
  <c r="H4614" i="8"/>
  <c r="G4614" i="8"/>
  <c r="F4614" i="8"/>
  <c r="E4614" i="8"/>
  <c r="K4613" i="8"/>
  <c r="L4613" i="8" s="1"/>
  <c r="J4613" i="8"/>
  <c r="I4613" i="8"/>
  <c r="H4613" i="8"/>
  <c r="G4613" i="8"/>
  <c r="F4613" i="8"/>
  <c r="E4613" i="8"/>
  <c r="K4612" i="8"/>
  <c r="L4612" i="8" s="1"/>
  <c r="J4612" i="8"/>
  <c r="I4612" i="8"/>
  <c r="H4612" i="8"/>
  <c r="G4612" i="8"/>
  <c r="F4612" i="8"/>
  <c r="E4612" i="8"/>
  <c r="K4611" i="8"/>
  <c r="L4611" i="8" s="1"/>
  <c r="J4611" i="8"/>
  <c r="I4611" i="8"/>
  <c r="H4611" i="8"/>
  <c r="G4611" i="8"/>
  <c r="F4611" i="8"/>
  <c r="E4611" i="8"/>
  <c r="J4610" i="8"/>
  <c r="H4610" i="8"/>
  <c r="G4610" i="8"/>
  <c r="K4610" i="8" s="1"/>
  <c r="L4610" i="8" s="1"/>
  <c r="F4610" i="8"/>
  <c r="E4610" i="8"/>
  <c r="K4609" i="8"/>
  <c r="L4609" i="8" s="1"/>
  <c r="J4609" i="8"/>
  <c r="H4609" i="8"/>
  <c r="G4609" i="8"/>
  <c r="I4609" i="8" s="1"/>
  <c r="F4609" i="8"/>
  <c r="E4609" i="8"/>
  <c r="K4608" i="8"/>
  <c r="L4608" i="8" s="1"/>
  <c r="J4608" i="8"/>
  <c r="I4608" i="8"/>
  <c r="H4608" i="8"/>
  <c r="G4608" i="8"/>
  <c r="F4608" i="8"/>
  <c r="E4608" i="8"/>
  <c r="K4607" i="8"/>
  <c r="L4607" i="8" s="1"/>
  <c r="J4607" i="8"/>
  <c r="I4607" i="8"/>
  <c r="H4607" i="8"/>
  <c r="G4607" i="8"/>
  <c r="F4607" i="8"/>
  <c r="E4607" i="8"/>
  <c r="K4606" i="8"/>
  <c r="L4606" i="8" s="1"/>
  <c r="J4606" i="8"/>
  <c r="H4606" i="8"/>
  <c r="G4606" i="8"/>
  <c r="I4606" i="8" s="1"/>
  <c r="F4606" i="8"/>
  <c r="E4606" i="8"/>
  <c r="K4605" i="8"/>
  <c r="L4605" i="8" s="1"/>
  <c r="J4605" i="8"/>
  <c r="I4605" i="8"/>
  <c r="H4605" i="8"/>
  <c r="G4605" i="8"/>
  <c r="F4605" i="8"/>
  <c r="E4605" i="8"/>
  <c r="K4604" i="8"/>
  <c r="L4604" i="8" s="1"/>
  <c r="J4604" i="8"/>
  <c r="I4604" i="8"/>
  <c r="H4604" i="8"/>
  <c r="G4604" i="8"/>
  <c r="F4604" i="8"/>
  <c r="E4604" i="8"/>
  <c r="K4603" i="8"/>
  <c r="L4603" i="8" s="1"/>
  <c r="J4603" i="8"/>
  <c r="I4603" i="8"/>
  <c r="H4603" i="8"/>
  <c r="G4603" i="8"/>
  <c r="F4603" i="8"/>
  <c r="E4603" i="8"/>
  <c r="K4602" i="8"/>
  <c r="L4602" i="8" s="1"/>
  <c r="J4602" i="8"/>
  <c r="I4602" i="8"/>
  <c r="H4602" i="8"/>
  <c r="G4602" i="8"/>
  <c r="F4602" i="8"/>
  <c r="E4602" i="8"/>
  <c r="K4601" i="8"/>
  <c r="L4601" i="8" s="1"/>
  <c r="J4601" i="8"/>
  <c r="I4601" i="8"/>
  <c r="H4601" i="8"/>
  <c r="G4601" i="8"/>
  <c r="F4601" i="8"/>
  <c r="E4601" i="8"/>
  <c r="K4600" i="8"/>
  <c r="L4600" i="8" s="1"/>
  <c r="J4600" i="8"/>
  <c r="I4600" i="8"/>
  <c r="H4600" i="8"/>
  <c r="G4600" i="8"/>
  <c r="F4600" i="8"/>
  <c r="E4600" i="8"/>
  <c r="K4599" i="8"/>
  <c r="L4599" i="8" s="1"/>
  <c r="J4599" i="8"/>
  <c r="I4599" i="8"/>
  <c r="H4599" i="8"/>
  <c r="G4599" i="8"/>
  <c r="F4599" i="8"/>
  <c r="E4599" i="8"/>
  <c r="K4598" i="8"/>
  <c r="L4598" i="8" s="1"/>
  <c r="J4598" i="8"/>
  <c r="I4598" i="8"/>
  <c r="H4598" i="8"/>
  <c r="G4598" i="8"/>
  <c r="F4598" i="8"/>
  <c r="E4598" i="8"/>
  <c r="K4597" i="8"/>
  <c r="L4597" i="8" s="1"/>
  <c r="J4597" i="8"/>
  <c r="I4597" i="8"/>
  <c r="H4597" i="8"/>
  <c r="G4597" i="8"/>
  <c r="F4597" i="8"/>
  <c r="E4597" i="8"/>
  <c r="K4596" i="8"/>
  <c r="L4596" i="8" s="1"/>
  <c r="J4596" i="8"/>
  <c r="I4596" i="8"/>
  <c r="H4596" i="8"/>
  <c r="G4596" i="8"/>
  <c r="F4596" i="8"/>
  <c r="E4596" i="8"/>
  <c r="K4595" i="8"/>
  <c r="L4595" i="8" s="1"/>
  <c r="J4595" i="8"/>
  <c r="I4595" i="8"/>
  <c r="H4595" i="8"/>
  <c r="G4595" i="8"/>
  <c r="F4595" i="8"/>
  <c r="E4595" i="8"/>
  <c r="K4594" i="8"/>
  <c r="L4594" i="8" s="1"/>
  <c r="J4594" i="8"/>
  <c r="I4594" i="8"/>
  <c r="H4594" i="8"/>
  <c r="G4594" i="8"/>
  <c r="F4594" i="8"/>
  <c r="E4594" i="8"/>
  <c r="K4593" i="8"/>
  <c r="L4593" i="8" s="1"/>
  <c r="J4593" i="8"/>
  <c r="I4593" i="8"/>
  <c r="H4593" i="8"/>
  <c r="G4593" i="8"/>
  <c r="F4593" i="8"/>
  <c r="E4593" i="8"/>
  <c r="K4592" i="8"/>
  <c r="L4592" i="8" s="1"/>
  <c r="J4592" i="8"/>
  <c r="I4592" i="8"/>
  <c r="H4592" i="8"/>
  <c r="G4592" i="8"/>
  <c r="F4592" i="8"/>
  <c r="E4592" i="8"/>
  <c r="K4591" i="8"/>
  <c r="L4591" i="8" s="1"/>
  <c r="J4591" i="8"/>
  <c r="I4591" i="8"/>
  <c r="H4591" i="8"/>
  <c r="G4591" i="8"/>
  <c r="F4591" i="8"/>
  <c r="E4591" i="8"/>
  <c r="K4590" i="8"/>
  <c r="L4590" i="8" s="1"/>
  <c r="J4590" i="8"/>
  <c r="G4590" i="8"/>
  <c r="I4590" i="8" s="1"/>
  <c r="F4590" i="8"/>
  <c r="E4590" i="8"/>
  <c r="H4590" i="8" s="1"/>
  <c r="K4589" i="8"/>
  <c r="L4589" i="8" s="1"/>
  <c r="J4589" i="8"/>
  <c r="I4589" i="8"/>
  <c r="H4589" i="8"/>
  <c r="G4589" i="8"/>
  <c r="F4589" i="8"/>
  <c r="E4589" i="8"/>
  <c r="J4588" i="8"/>
  <c r="G4588" i="8"/>
  <c r="K4588" i="8" s="1"/>
  <c r="L4588" i="8" s="1"/>
  <c r="F4588" i="8"/>
  <c r="E4588" i="8"/>
  <c r="H4588" i="8" s="1"/>
  <c r="K4587" i="8"/>
  <c r="L4587" i="8" s="1"/>
  <c r="J4587" i="8"/>
  <c r="I4587" i="8"/>
  <c r="G4587" i="8"/>
  <c r="F4587" i="8"/>
  <c r="E4587" i="8"/>
  <c r="H4587" i="8" s="1"/>
  <c r="K4586" i="8"/>
  <c r="L4586" i="8" s="1"/>
  <c r="J4586" i="8"/>
  <c r="H4586" i="8"/>
  <c r="G4586" i="8"/>
  <c r="I4586" i="8" s="1"/>
  <c r="F4586" i="8"/>
  <c r="E4586" i="8"/>
  <c r="K4585" i="8"/>
  <c r="L4585" i="8" s="1"/>
  <c r="J4585" i="8"/>
  <c r="I4585" i="8"/>
  <c r="G4585" i="8"/>
  <c r="F4585" i="8"/>
  <c r="E4585" i="8"/>
  <c r="H4585" i="8" s="1"/>
  <c r="K4584" i="8"/>
  <c r="L4584" i="8" s="1"/>
  <c r="J4584" i="8"/>
  <c r="I4584" i="8"/>
  <c r="G4584" i="8"/>
  <c r="F4584" i="8"/>
  <c r="E4584" i="8"/>
  <c r="H4584" i="8" s="1"/>
  <c r="K4583" i="8"/>
  <c r="L4583" i="8" s="1"/>
  <c r="J4583" i="8"/>
  <c r="I4583" i="8"/>
  <c r="H4583" i="8"/>
  <c r="G4583" i="8"/>
  <c r="F4583" i="8"/>
  <c r="E4583" i="8"/>
  <c r="K4582" i="8"/>
  <c r="L4582" i="8" s="1"/>
  <c r="J4582" i="8"/>
  <c r="I4582" i="8"/>
  <c r="G4582" i="8"/>
  <c r="F4582" i="8"/>
  <c r="E4582" i="8"/>
  <c r="H4582" i="8" s="1"/>
  <c r="K4581" i="8"/>
  <c r="L4581" i="8" s="1"/>
  <c r="J4581" i="8"/>
  <c r="G4581" i="8"/>
  <c r="I4581" i="8" s="1"/>
  <c r="F4581" i="8"/>
  <c r="E4581" i="8"/>
  <c r="H4581" i="8" s="1"/>
  <c r="L4580" i="8"/>
  <c r="K4580" i="8"/>
  <c r="J4580" i="8"/>
  <c r="I4580" i="8"/>
  <c r="H4580" i="8"/>
  <c r="G4580" i="8"/>
  <c r="F4580" i="8"/>
  <c r="E4580" i="8"/>
  <c r="L4579" i="8"/>
  <c r="K4579" i="8"/>
  <c r="J4579" i="8"/>
  <c r="I4579" i="8"/>
  <c r="G4579" i="8"/>
  <c r="F4579" i="8"/>
  <c r="E4579" i="8"/>
  <c r="H4579" i="8" s="1"/>
  <c r="L4578" i="8"/>
  <c r="K4578" i="8"/>
  <c r="J4578" i="8"/>
  <c r="I4578" i="8"/>
  <c r="G4578" i="8"/>
  <c r="F4578" i="8"/>
  <c r="E4578" i="8"/>
  <c r="H4578" i="8" s="1"/>
  <c r="L4577" i="8"/>
  <c r="K4577" i="8"/>
  <c r="J4577" i="8"/>
  <c r="I4577" i="8"/>
  <c r="H4577" i="8"/>
  <c r="G4577" i="8"/>
  <c r="F4577" i="8"/>
  <c r="E4577" i="8"/>
  <c r="L4576" i="8"/>
  <c r="K4576" i="8"/>
  <c r="J4576" i="8"/>
  <c r="I4576" i="8"/>
  <c r="G4576" i="8"/>
  <c r="F4576" i="8"/>
  <c r="E4576" i="8"/>
  <c r="H4576" i="8" s="1"/>
  <c r="J4575" i="8"/>
  <c r="H4575" i="8"/>
  <c r="G4575" i="8"/>
  <c r="I4575" i="8" s="1"/>
  <c r="F4575" i="8"/>
  <c r="E4575" i="8"/>
  <c r="J4574" i="8"/>
  <c r="I4574" i="8"/>
  <c r="H4574" i="8"/>
  <c r="G4574" i="8"/>
  <c r="K4574" i="8" s="1"/>
  <c r="L4574" i="8" s="1"/>
  <c r="F4574" i="8"/>
  <c r="E4574" i="8"/>
  <c r="L4573" i="8"/>
  <c r="K4573" i="8"/>
  <c r="J4573" i="8"/>
  <c r="I4573" i="8"/>
  <c r="H4573" i="8"/>
  <c r="G4573" i="8"/>
  <c r="F4573" i="8"/>
  <c r="E4573" i="8"/>
  <c r="L4572" i="8"/>
  <c r="K4572" i="8"/>
  <c r="J4572" i="8"/>
  <c r="I4572" i="8"/>
  <c r="H4572" i="8"/>
  <c r="G4572" i="8"/>
  <c r="F4572" i="8"/>
  <c r="E4572" i="8"/>
  <c r="L4571" i="8"/>
  <c r="K4571" i="8"/>
  <c r="J4571" i="8"/>
  <c r="I4571" i="8"/>
  <c r="H4571" i="8"/>
  <c r="G4571" i="8"/>
  <c r="F4571" i="8"/>
  <c r="E4571" i="8"/>
  <c r="L4570" i="8"/>
  <c r="K4570" i="8"/>
  <c r="J4570" i="8"/>
  <c r="I4570" i="8"/>
  <c r="H4570" i="8"/>
  <c r="G4570" i="8"/>
  <c r="F4570" i="8"/>
  <c r="E4570" i="8"/>
  <c r="L4569" i="8"/>
  <c r="K4569" i="8"/>
  <c r="J4569" i="8"/>
  <c r="I4569" i="8"/>
  <c r="H4569" i="8"/>
  <c r="G4569" i="8"/>
  <c r="F4569" i="8"/>
  <c r="E4569" i="8"/>
  <c r="L4568" i="8"/>
  <c r="K4568" i="8"/>
  <c r="J4568" i="8"/>
  <c r="I4568" i="8"/>
  <c r="H4568" i="8"/>
  <c r="G4568" i="8"/>
  <c r="F4568" i="8"/>
  <c r="E4568" i="8"/>
  <c r="L4567" i="8"/>
  <c r="K4567" i="8"/>
  <c r="J4567" i="8"/>
  <c r="I4567" i="8"/>
  <c r="H4567" i="8"/>
  <c r="G4567" i="8"/>
  <c r="F4567" i="8"/>
  <c r="E4567" i="8"/>
  <c r="L4566" i="8"/>
  <c r="K4566" i="8"/>
  <c r="J4566" i="8"/>
  <c r="I4566" i="8"/>
  <c r="H4566" i="8"/>
  <c r="G4566" i="8"/>
  <c r="F4566" i="8"/>
  <c r="E4566" i="8"/>
  <c r="L4565" i="8"/>
  <c r="K4565" i="8"/>
  <c r="J4565" i="8"/>
  <c r="I4565" i="8"/>
  <c r="H4565" i="8"/>
  <c r="G4565" i="8"/>
  <c r="F4565" i="8"/>
  <c r="E4565" i="8"/>
  <c r="L4564" i="8"/>
  <c r="K4564" i="8"/>
  <c r="J4564" i="8"/>
  <c r="I4564" i="8"/>
  <c r="H4564" i="8"/>
  <c r="G4564" i="8"/>
  <c r="F4564" i="8"/>
  <c r="E4564" i="8"/>
  <c r="J4563" i="8"/>
  <c r="H4563" i="8"/>
  <c r="G4563" i="8"/>
  <c r="F4563" i="8"/>
  <c r="E4563" i="8"/>
  <c r="K4562" i="8"/>
  <c r="L4562" i="8" s="1"/>
  <c r="J4562" i="8"/>
  <c r="I4562" i="8"/>
  <c r="H4562" i="8"/>
  <c r="G4562" i="8"/>
  <c r="F4562" i="8"/>
  <c r="E4562" i="8"/>
  <c r="K4561" i="8"/>
  <c r="L4561" i="8" s="1"/>
  <c r="J4561" i="8"/>
  <c r="I4561" i="8"/>
  <c r="H4561" i="8"/>
  <c r="G4561" i="8"/>
  <c r="F4561" i="8"/>
  <c r="E4561" i="8"/>
  <c r="K4560" i="8"/>
  <c r="L4560" i="8" s="1"/>
  <c r="J4560" i="8"/>
  <c r="I4560" i="8"/>
  <c r="H4560" i="8"/>
  <c r="G4560" i="8"/>
  <c r="F4560" i="8"/>
  <c r="E4560" i="8"/>
  <c r="K4559" i="8"/>
  <c r="L4559" i="8" s="1"/>
  <c r="J4559" i="8"/>
  <c r="I4559" i="8"/>
  <c r="H4559" i="8"/>
  <c r="G4559" i="8"/>
  <c r="F4559" i="8"/>
  <c r="E4559" i="8"/>
  <c r="K4558" i="8"/>
  <c r="L4558" i="8" s="1"/>
  <c r="J4558" i="8"/>
  <c r="I4558" i="8"/>
  <c r="H4558" i="8"/>
  <c r="G4558" i="8"/>
  <c r="F4558" i="8"/>
  <c r="E4558" i="8"/>
  <c r="K4557" i="8"/>
  <c r="L4557" i="8" s="1"/>
  <c r="J4557" i="8"/>
  <c r="G4557" i="8"/>
  <c r="I4557" i="8" s="1"/>
  <c r="F4557" i="8"/>
  <c r="E4557" i="8"/>
  <c r="H4557" i="8" s="1"/>
  <c r="K4556" i="8"/>
  <c r="L4556" i="8" s="1"/>
  <c r="J4556" i="8"/>
  <c r="I4556" i="8"/>
  <c r="H4556" i="8"/>
  <c r="G4556" i="8"/>
  <c r="F4556" i="8"/>
  <c r="E4556" i="8"/>
  <c r="K4555" i="8"/>
  <c r="L4555" i="8" s="1"/>
  <c r="J4555" i="8"/>
  <c r="I4555" i="8"/>
  <c r="G4555" i="8"/>
  <c r="F4555" i="8"/>
  <c r="E4555" i="8"/>
  <c r="H4555" i="8" s="1"/>
  <c r="K4554" i="8"/>
  <c r="L4554" i="8" s="1"/>
  <c r="J4554" i="8"/>
  <c r="G4554" i="8"/>
  <c r="I4554" i="8" s="1"/>
  <c r="F4554" i="8"/>
  <c r="E4554" i="8"/>
  <c r="H4554" i="8" s="1"/>
  <c r="L4553" i="8"/>
  <c r="K4553" i="8"/>
  <c r="J4553" i="8"/>
  <c r="I4553" i="8"/>
  <c r="H4553" i="8"/>
  <c r="G4553" i="8"/>
  <c r="F4553" i="8"/>
  <c r="E4553" i="8"/>
  <c r="J4552" i="8"/>
  <c r="I4552" i="8"/>
  <c r="G4552" i="8"/>
  <c r="K4552" i="8" s="1"/>
  <c r="L4552" i="8" s="1"/>
  <c r="F4552" i="8"/>
  <c r="E4552" i="8"/>
  <c r="H4552" i="8" s="1"/>
  <c r="J4551" i="8"/>
  <c r="H4551" i="8"/>
  <c r="G4551" i="8"/>
  <c r="I4551" i="8" s="1"/>
  <c r="F4551" i="8"/>
  <c r="E4551" i="8"/>
  <c r="L4550" i="8"/>
  <c r="K4550" i="8"/>
  <c r="J4550" i="8"/>
  <c r="I4550" i="8"/>
  <c r="H4550" i="8"/>
  <c r="G4550" i="8"/>
  <c r="F4550" i="8"/>
  <c r="E4550" i="8"/>
  <c r="L4549" i="8"/>
  <c r="K4549" i="8"/>
  <c r="J4549" i="8"/>
  <c r="I4549" i="8"/>
  <c r="H4549" i="8"/>
  <c r="G4549" i="8"/>
  <c r="F4549" i="8"/>
  <c r="E4549" i="8"/>
  <c r="J4548" i="8"/>
  <c r="H4548" i="8"/>
  <c r="G4548" i="8"/>
  <c r="F4548" i="8"/>
  <c r="E4548" i="8"/>
  <c r="J4547" i="8"/>
  <c r="H4547" i="8"/>
  <c r="G4547" i="8"/>
  <c r="I4547" i="8" s="1"/>
  <c r="F4547" i="8"/>
  <c r="E4547" i="8"/>
  <c r="K4546" i="8"/>
  <c r="L4546" i="8" s="1"/>
  <c r="J4546" i="8"/>
  <c r="I4546" i="8"/>
  <c r="H4546" i="8"/>
  <c r="G4546" i="8"/>
  <c r="F4546" i="8"/>
  <c r="E4546" i="8"/>
  <c r="K4545" i="8"/>
  <c r="L4545" i="8" s="1"/>
  <c r="J4545" i="8"/>
  <c r="I4545" i="8"/>
  <c r="H4545" i="8"/>
  <c r="G4545" i="8"/>
  <c r="F4545" i="8"/>
  <c r="E4545" i="8"/>
  <c r="K4544" i="8"/>
  <c r="L4544" i="8" s="1"/>
  <c r="J4544" i="8"/>
  <c r="I4544" i="8"/>
  <c r="H4544" i="8"/>
  <c r="G4544" i="8"/>
  <c r="F4544" i="8"/>
  <c r="E4544" i="8"/>
  <c r="K4543" i="8"/>
  <c r="L4543" i="8" s="1"/>
  <c r="J4543" i="8"/>
  <c r="I4543" i="8"/>
  <c r="H4543" i="8"/>
  <c r="G4543" i="8"/>
  <c r="F4543" i="8"/>
  <c r="E4543" i="8"/>
  <c r="K4542" i="8"/>
  <c r="L4542" i="8" s="1"/>
  <c r="J4542" i="8"/>
  <c r="I4542" i="8"/>
  <c r="H4542" i="8"/>
  <c r="G4542" i="8"/>
  <c r="F4542" i="8"/>
  <c r="E4542" i="8"/>
  <c r="K4541" i="8"/>
  <c r="L4541" i="8" s="1"/>
  <c r="J4541" i="8"/>
  <c r="I4541" i="8"/>
  <c r="H4541" i="8"/>
  <c r="G4541" i="8"/>
  <c r="F4541" i="8"/>
  <c r="E4541" i="8"/>
  <c r="K4540" i="8"/>
  <c r="L4540" i="8" s="1"/>
  <c r="J4540" i="8"/>
  <c r="I4540" i="8"/>
  <c r="H4540" i="8"/>
  <c r="G4540" i="8"/>
  <c r="F4540" i="8"/>
  <c r="E4540" i="8"/>
  <c r="K4539" i="8"/>
  <c r="L4539" i="8" s="1"/>
  <c r="J4539" i="8"/>
  <c r="I4539" i="8"/>
  <c r="H4539" i="8"/>
  <c r="G4539" i="8"/>
  <c r="F4539" i="8"/>
  <c r="E4539" i="8"/>
  <c r="K4538" i="8"/>
  <c r="L4538" i="8" s="1"/>
  <c r="J4538" i="8"/>
  <c r="I4538" i="8"/>
  <c r="H4538" i="8"/>
  <c r="G4538" i="8"/>
  <c r="F4538" i="8"/>
  <c r="E4538" i="8"/>
  <c r="K4537" i="8"/>
  <c r="L4537" i="8" s="1"/>
  <c r="J4537" i="8"/>
  <c r="I4537" i="8"/>
  <c r="H4537" i="8"/>
  <c r="G4537" i="8"/>
  <c r="F4537" i="8"/>
  <c r="E4537" i="8"/>
  <c r="K4536" i="8"/>
  <c r="L4536" i="8" s="1"/>
  <c r="J4536" i="8"/>
  <c r="I4536" i="8"/>
  <c r="H4536" i="8"/>
  <c r="G4536" i="8"/>
  <c r="F4536" i="8"/>
  <c r="E4536" i="8"/>
  <c r="K4535" i="8"/>
  <c r="L4535" i="8" s="1"/>
  <c r="J4535" i="8"/>
  <c r="I4535" i="8"/>
  <c r="H4535" i="8"/>
  <c r="G4535" i="8"/>
  <c r="F4535" i="8"/>
  <c r="E4535" i="8"/>
  <c r="K4534" i="8"/>
  <c r="L4534" i="8" s="1"/>
  <c r="J4534" i="8"/>
  <c r="I4534" i="8"/>
  <c r="H4534" i="8"/>
  <c r="G4534" i="8"/>
  <c r="F4534" i="8"/>
  <c r="E4534" i="8"/>
  <c r="K4533" i="8"/>
  <c r="L4533" i="8" s="1"/>
  <c r="J4533" i="8"/>
  <c r="G4533" i="8"/>
  <c r="I4533" i="8" s="1"/>
  <c r="F4533" i="8"/>
  <c r="E4533" i="8"/>
  <c r="H4533" i="8" s="1"/>
  <c r="K4532" i="8"/>
  <c r="L4532" i="8" s="1"/>
  <c r="J4532" i="8"/>
  <c r="I4532" i="8"/>
  <c r="H4532" i="8"/>
  <c r="G4532" i="8"/>
  <c r="F4532" i="8"/>
  <c r="E4532" i="8"/>
  <c r="K4531" i="8"/>
  <c r="L4531" i="8" s="1"/>
  <c r="J4531" i="8"/>
  <c r="I4531" i="8"/>
  <c r="G4531" i="8"/>
  <c r="F4531" i="8"/>
  <c r="E4531" i="8"/>
  <c r="H4531" i="8" s="1"/>
  <c r="K4530" i="8"/>
  <c r="L4530" i="8" s="1"/>
  <c r="J4530" i="8"/>
  <c r="I4530" i="8"/>
  <c r="G4530" i="8"/>
  <c r="F4530" i="8"/>
  <c r="E4530" i="8"/>
  <c r="H4530" i="8" s="1"/>
  <c r="K4529" i="8"/>
  <c r="L4529" i="8" s="1"/>
  <c r="J4529" i="8"/>
  <c r="I4529" i="8"/>
  <c r="H4529" i="8"/>
  <c r="G4529" i="8"/>
  <c r="F4529" i="8"/>
  <c r="E4529" i="8"/>
  <c r="K4528" i="8"/>
  <c r="L4528" i="8" s="1"/>
  <c r="J4528" i="8"/>
  <c r="G4528" i="8"/>
  <c r="I4528" i="8" s="1"/>
  <c r="F4528" i="8"/>
  <c r="E4528" i="8"/>
  <c r="H4528" i="8" s="1"/>
  <c r="K4527" i="8"/>
  <c r="L4527" i="8" s="1"/>
  <c r="J4527" i="8"/>
  <c r="G4527" i="8"/>
  <c r="I4527" i="8" s="1"/>
  <c r="F4527" i="8"/>
  <c r="E4527" i="8"/>
  <c r="H4527" i="8" s="1"/>
  <c r="J4526" i="8"/>
  <c r="I4526" i="8"/>
  <c r="H4526" i="8"/>
  <c r="G4526" i="8"/>
  <c r="K4526" i="8" s="1"/>
  <c r="L4526" i="8" s="1"/>
  <c r="F4526" i="8"/>
  <c r="E4526" i="8"/>
  <c r="L4525" i="8"/>
  <c r="K4525" i="8"/>
  <c r="J4525" i="8"/>
  <c r="I4525" i="8"/>
  <c r="G4525" i="8"/>
  <c r="F4525" i="8"/>
  <c r="E4525" i="8"/>
  <c r="H4525" i="8" s="1"/>
  <c r="L4524" i="8"/>
  <c r="K4524" i="8"/>
  <c r="J4524" i="8"/>
  <c r="I4524" i="8"/>
  <c r="G4524" i="8"/>
  <c r="F4524" i="8"/>
  <c r="E4524" i="8"/>
  <c r="H4524" i="8" s="1"/>
  <c r="L4523" i="8"/>
  <c r="K4523" i="8"/>
  <c r="J4523" i="8"/>
  <c r="I4523" i="8"/>
  <c r="H4523" i="8"/>
  <c r="G4523" i="8"/>
  <c r="F4523" i="8"/>
  <c r="E4523" i="8"/>
  <c r="L4522" i="8"/>
  <c r="K4522" i="8"/>
  <c r="J4522" i="8"/>
  <c r="I4522" i="8"/>
  <c r="G4522" i="8"/>
  <c r="F4522" i="8"/>
  <c r="E4522" i="8"/>
  <c r="H4522" i="8" s="1"/>
  <c r="L4521" i="8"/>
  <c r="K4521" i="8"/>
  <c r="J4521" i="8"/>
  <c r="I4521" i="8"/>
  <c r="G4521" i="8"/>
  <c r="F4521" i="8"/>
  <c r="E4521" i="8"/>
  <c r="H4521" i="8" s="1"/>
  <c r="L4520" i="8"/>
  <c r="K4520" i="8"/>
  <c r="J4520" i="8"/>
  <c r="I4520" i="8"/>
  <c r="H4520" i="8"/>
  <c r="G4520" i="8"/>
  <c r="F4520" i="8"/>
  <c r="E4520" i="8"/>
  <c r="L4519" i="8"/>
  <c r="K4519" i="8"/>
  <c r="J4519" i="8"/>
  <c r="I4519" i="8"/>
  <c r="G4519" i="8"/>
  <c r="F4519" i="8"/>
  <c r="E4519" i="8"/>
  <c r="H4519" i="8" s="1"/>
  <c r="J4518" i="8"/>
  <c r="H4518" i="8"/>
  <c r="G4518" i="8"/>
  <c r="I4518" i="8" s="1"/>
  <c r="F4518" i="8"/>
  <c r="E4518" i="8"/>
  <c r="L4517" i="8"/>
  <c r="K4517" i="8"/>
  <c r="J4517" i="8"/>
  <c r="I4517" i="8"/>
  <c r="H4517" i="8"/>
  <c r="G4517" i="8"/>
  <c r="F4517" i="8"/>
  <c r="E4517" i="8"/>
  <c r="L4516" i="8"/>
  <c r="J4516" i="8"/>
  <c r="I4516" i="8"/>
  <c r="H4516" i="8"/>
  <c r="G4516" i="8"/>
  <c r="K4516" i="8" s="1"/>
  <c r="F4516" i="8"/>
  <c r="E4516" i="8"/>
  <c r="J4515" i="8"/>
  <c r="H4515" i="8"/>
  <c r="G4515" i="8"/>
  <c r="F4515" i="8"/>
  <c r="E4515" i="8"/>
  <c r="K4514" i="8"/>
  <c r="L4514" i="8" s="1"/>
  <c r="J4514" i="8"/>
  <c r="I4514" i="8"/>
  <c r="H4514" i="8"/>
  <c r="G4514" i="8"/>
  <c r="F4514" i="8"/>
  <c r="E4514" i="8"/>
  <c r="K4513" i="8"/>
  <c r="L4513" i="8" s="1"/>
  <c r="J4513" i="8"/>
  <c r="I4513" i="8"/>
  <c r="H4513" i="8"/>
  <c r="G4513" i="8"/>
  <c r="F4513" i="8"/>
  <c r="E4513" i="8"/>
  <c r="K4512" i="8"/>
  <c r="L4512" i="8" s="1"/>
  <c r="J4512" i="8"/>
  <c r="G4512" i="8"/>
  <c r="I4512" i="8" s="1"/>
  <c r="F4512" i="8"/>
  <c r="E4512" i="8"/>
  <c r="H4512" i="8" s="1"/>
  <c r="K4511" i="8"/>
  <c r="L4511" i="8" s="1"/>
  <c r="J4511" i="8"/>
  <c r="I4511" i="8"/>
  <c r="H4511" i="8"/>
  <c r="G4511" i="8"/>
  <c r="F4511" i="8"/>
  <c r="E4511" i="8"/>
  <c r="K4510" i="8"/>
  <c r="L4510" i="8" s="1"/>
  <c r="J4510" i="8"/>
  <c r="I4510" i="8"/>
  <c r="G4510" i="8"/>
  <c r="F4510" i="8"/>
  <c r="E4510" i="8"/>
  <c r="H4510" i="8" s="1"/>
  <c r="K4509" i="8"/>
  <c r="L4509" i="8" s="1"/>
  <c r="J4509" i="8"/>
  <c r="I4509" i="8"/>
  <c r="G4509" i="8"/>
  <c r="F4509" i="8"/>
  <c r="E4509" i="8"/>
  <c r="H4509" i="8" s="1"/>
  <c r="K4508" i="8"/>
  <c r="L4508" i="8" s="1"/>
  <c r="J4508" i="8"/>
  <c r="I4508" i="8"/>
  <c r="H4508" i="8"/>
  <c r="G4508" i="8"/>
  <c r="F4508" i="8"/>
  <c r="E4508" i="8"/>
  <c r="K4507" i="8"/>
  <c r="L4507" i="8" s="1"/>
  <c r="J4507" i="8"/>
  <c r="I4507" i="8"/>
  <c r="G4507" i="8"/>
  <c r="F4507" i="8"/>
  <c r="E4507" i="8"/>
  <c r="H4507" i="8" s="1"/>
  <c r="K4506" i="8"/>
  <c r="L4506" i="8" s="1"/>
  <c r="J4506" i="8"/>
  <c r="I4506" i="8"/>
  <c r="G4506" i="8"/>
  <c r="F4506" i="8"/>
  <c r="E4506" i="8"/>
  <c r="H4506" i="8" s="1"/>
  <c r="K4505" i="8"/>
  <c r="L4505" i="8" s="1"/>
  <c r="J4505" i="8"/>
  <c r="I4505" i="8"/>
  <c r="H4505" i="8"/>
  <c r="G4505" i="8"/>
  <c r="F4505" i="8"/>
  <c r="E4505" i="8"/>
  <c r="K4504" i="8"/>
  <c r="L4504" i="8" s="1"/>
  <c r="J4504" i="8"/>
  <c r="I4504" i="8"/>
  <c r="G4504" i="8"/>
  <c r="F4504" i="8"/>
  <c r="E4504" i="8"/>
  <c r="H4504" i="8" s="1"/>
  <c r="K4503" i="8"/>
  <c r="L4503" i="8" s="1"/>
  <c r="J4503" i="8"/>
  <c r="I4503" i="8"/>
  <c r="G4503" i="8"/>
  <c r="F4503" i="8"/>
  <c r="E4503" i="8"/>
  <c r="H4503" i="8" s="1"/>
  <c r="K4502" i="8"/>
  <c r="L4502" i="8" s="1"/>
  <c r="J4502" i="8"/>
  <c r="H4502" i="8"/>
  <c r="G4502" i="8"/>
  <c r="I4502" i="8" s="1"/>
  <c r="F4502" i="8"/>
  <c r="E4502" i="8"/>
  <c r="K4501" i="8"/>
  <c r="L4501" i="8" s="1"/>
  <c r="J4501" i="8"/>
  <c r="I4501" i="8"/>
  <c r="G4501" i="8"/>
  <c r="F4501" i="8"/>
  <c r="E4501" i="8"/>
  <c r="H4501" i="8" s="1"/>
  <c r="K4500" i="8"/>
  <c r="L4500" i="8" s="1"/>
  <c r="J4500" i="8"/>
  <c r="I4500" i="8"/>
  <c r="G4500" i="8"/>
  <c r="F4500" i="8"/>
  <c r="E4500" i="8"/>
  <c r="H4500" i="8" s="1"/>
  <c r="K4499" i="8"/>
  <c r="L4499" i="8" s="1"/>
  <c r="J4499" i="8"/>
  <c r="I4499" i="8"/>
  <c r="H4499" i="8"/>
  <c r="G4499" i="8"/>
  <c r="F4499" i="8"/>
  <c r="E4499" i="8"/>
  <c r="K4498" i="8"/>
  <c r="L4498" i="8" s="1"/>
  <c r="J4498" i="8"/>
  <c r="I4498" i="8"/>
  <c r="G4498" i="8"/>
  <c r="F4498" i="8"/>
  <c r="E4498" i="8"/>
  <c r="H4498" i="8" s="1"/>
  <c r="K4497" i="8"/>
  <c r="L4497" i="8" s="1"/>
  <c r="J4497" i="8"/>
  <c r="I4497" i="8"/>
  <c r="G4497" i="8"/>
  <c r="F4497" i="8"/>
  <c r="E4497" i="8"/>
  <c r="H4497" i="8" s="1"/>
  <c r="K4496" i="8"/>
  <c r="L4496" i="8" s="1"/>
  <c r="J4496" i="8"/>
  <c r="I4496" i="8"/>
  <c r="H4496" i="8"/>
  <c r="G4496" i="8"/>
  <c r="F4496" i="8"/>
  <c r="E4496" i="8"/>
  <c r="K4495" i="8"/>
  <c r="L4495" i="8" s="1"/>
  <c r="J4495" i="8"/>
  <c r="I4495" i="8"/>
  <c r="G4495" i="8"/>
  <c r="F4495" i="8"/>
  <c r="E4495" i="8"/>
  <c r="H4495" i="8" s="1"/>
  <c r="K4494" i="8"/>
  <c r="L4494" i="8" s="1"/>
  <c r="J4494" i="8"/>
  <c r="I4494" i="8"/>
  <c r="G4494" i="8"/>
  <c r="F4494" i="8"/>
  <c r="E4494" i="8"/>
  <c r="H4494" i="8" s="1"/>
  <c r="K4493" i="8"/>
  <c r="L4493" i="8" s="1"/>
  <c r="J4493" i="8"/>
  <c r="I4493" i="8"/>
  <c r="H4493" i="8"/>
  <c r="G4493" i="8"/>
  <c r="F4493" i="8"/>
  <c r="E4493" i="8"/>
  <c r="K4492" i="8"/>
  <c r="L4492" i="8" s="1"/>
  <c r="J4492" i="8"/>
  <c r="I4492" i="8"/>
  <c r="G4492" i="8"/>
  <c r="F4492" i="8"/>
  <c r="E4492" i="8"/>
  <c r="H4492" i="8" s="1"/>
  <c r="K4491" i="8"/>
  <c r="L4491" i="8" s="1"/>
  <c r="J4491" i="8"/>
  <c r="I4491" i="8"/>
  <c r="G4491" i="8"/>
  <c r="F4491" i="8"/>
  <c r="E4491" i="8"/>
  <c r="H4491" i="8" s="1"/>
  <c r="K4490" i="8"/>
  <c r="L4490" i="8" s="1"/>
  <c r="J4490" i="8"/>
  <c r="I4490" i="8"/>
  <c r="H4490" i="8"/>
  <c r="G4490" i="8"/>
  <c r="F4490" i="8"/>
  <c r="E4490" i="8"/>
  <c r="K4489" i="8"/>
  <c r="L4489" i="8" s="1"/>
  <c r="J4489" i="8"/>
  <c r="I4489" i="8"/>
  <c r="G4489" i="8"/>
  <c r="F4489" i="8"/>
  <c r="E4489" i="8"/>
  <c r="H4489" i="8" s="1"/>
  <c r="K4488" i="8"/>
  <c r="L4488" i="8" s="1"/>
  <c r="J4488" i="8"/>
  <c r="I4488" i="8"/>
  <c r="G4488" i="8"/>
  <c r="F4488" i="8"/>
  <c r="E4488" i="8"/>
  <c r="H4488" i="8" s="1"/>
  <c r="K4487" i="8"/>
  <c r="L4487" i="8" s="1"/>
  <c r="J4487" i="8"/>
  <c r="I4487" i="8"/>
  <c r="H4487" i="8"/>
  <c r="G4487" i="8"/>
  <c r="F4487" i="8"/>
  <c r="E4487" i="8"/>
  <c r="K4486" i="8"/>
  <c r="L4486" i="8" s="1"/>
  <c r="J4486" i="8"/>
  <c r="I4486" i="8"/>
  <c r="G4486" i="8"/>
  <c r="F4486" i="8"/>
  <c r="E4486" i="8"/>
  <c r="H4486" i="8" s="1"/>
  <c r="K4485" i="8"/>
  <c r="L4485" i="8" s="1"/>
  <c r="J4485" i="8"/>
  <c r="I4485" i="8"/>
  <c r="G4485" i="8"/>
  <c r="F4485" i="8"/>
  <c r="E4485" i="8"/>
  <c r="H4485" i="8" s="1"/>
  <c r="K4484" i="8"/>
  <c r="L4484" i="8" s="1"/>
  <c r="J4484" i="8"/>
  <c r="I4484" i="8"/>
  <c r="H4484" i="8"/>
  <c r="G4484" i="8"/>
  <c r="F4484" i="8"/>
  <c r="E4484" i="8"/>
  <c r="K4483" i="8"/>
  <c r="L4483" i="8" s="1"/>
  <c r="J4483" i="8"/>
  <c r="I4483" i="8"/>
  <c r="G4483" i="8"/>
  <c r="F4483" i="8"/>
  <c r="E4483" i="8"/>
  <c r="H4483" i="8" s="1"/>
  <c r="K4482" i="8"/>
  <c r="L4482" i="8" s="1"/>
  <c r="J4482" i="8"/>
  <c r="I4482" i="8"/>
  <c r="G4482" i="8"/>
  <c r="F4482" i="8"/>
  <c r="E4482" i="8"/>
  <c r="H4482" i="8" s="1"/>
  <c r="K4481" i="8"/>
  <c r="L4481" i="8" s="1"/>
  <c r="J4481" i="8"/>
  <c r="I4481" i="8"/>
  <c r="H4481" i="8"/>
  <c r="G4481" i="8"/>
  <c r="F4481" i="8"/>
  <c r="E4481" i="8"/>
  <c r="K4480" i="8"/>
  <c r="L4480" i="8" s="1"/>
  <c r="J4480" i="8"/>
  <c r="I4480" i="8"/>
  <c r="G4480" i="8"/>
  <c r="F4480" i="8"/>
  <c r="E4480" i="8"/>
  <c r="H4480" i="8" s="1"/>
  <c r="K4479" i="8"/>
  <c r="L4479" i="8" s="1"/>
  <c r="J4479" i="8"/>
  <c r="I4479" i="8"/>
  <c r="G4479" i="8"/>
  <c r="F4479" i="8"/>
  <c r="E4479" i="8"/>
  <c r="H4479" i="8" s="1"/>
  <c r="K4478" i="8"/>
  <c r="L4478" i="8" s="1"/>
  <c r="J4478" i="8"/>
  <c r="I4478" i="8"/>
  <c r="H4478" i="8"/>
  <c r="G4478" i="8"/>
  <c r="F4478" i="8"/>
  <c r="E4478" i="8"/>
  <c r="K4477" i="8"/>
  <c r="L4477" i="8" s="1"/>
  <c r="J4477" i="8"/>
  <c r="I4477" i="8"/>
  <c r="G4477" i="8"/>
  <c r="F4477" i="8"/>
  <c r="E4477" i="8"/>
  <c r="H4477" i="8" s="1"/>
  <c r="K4476" i="8"/>
  <c r="L4476" i="8" s="1"/>
  <c r="J4476" i="8"/>
  <c r="I4476" i="8"/>
  <c r="G4476" i="8"/>
  <c r="F4476" i="8"/>
  <c r="E4476" i="8"/>
  <c r="H4476" i="8" s="1"/>
  <c r="K4475" i="8"/>
  <c r="L4475" i="8" s="1"/>
  <c r="J4475" i="8"/>
  <c r="I4475" i="8"/>
  <c r="H4475" i="8"/>
  <c r="G4475" i="8"/>
  <c r="F4475" i="8"/>
  <c r="E4475" i="8"/>
  <c r="K4474" i="8"/>
  <c r="L4474" i="8" s="1"/>
  <c r="J4474" i="8"/>
  <c r="I4474" i="8"/>
  <c r="G4474" i="8"/>
  <c r="F4474" i="8"/>
  <c r="E4474" i="8"/>
  <c r="H4474" i="8" s="1"/>
  <c r="K4473" i="8"/>
  <c r="L4473" i="8" s="1"/>
  <c r="J4473" i="8"/>
  <c r="I4473" i="8"/>
  <c r="G4473" i="8"/>
  <c r="F4473" i="8"/>
  <c r="E4473" i="8"/>
  <c r="H4473" i="8" s="1"/>
  <c r="J4472" i="8"/>
  <c r="H4472" i="8"/>
  <c r="G4472" i="8"/>
  <c r="I4472" i="8" s="1"/>
  <c r="F4472" i="8"/>
  <c r="E4472" i="8"/>
  <c r="K4471" i="8"/>
  <c r="L4471" i="8" s="1"/>
  <c r="J4471" i="8"/>
  <c r="I4471" i="8"/>
  <c r="G4471" i="8"/>
  <c r="F4471" i="8"/>
  <c r="E4471" i="8"/>
  <c r="H4471" i="8" s="1"/>
  <c r="K4470" i="8"/>
  <c r="L4470" i="8" s="1"/>
  <c r="J4470" i="8"/>
  <c r="I4470" i="8"/>
  <c r="G4470" i="8"/>
  <c r="F4470" i="8"/>
  <c r="E4470" i="8"/>
  <c r="H4470" i="8" s="1"/>
  <c r="K4469" i="8"/>
  <c r="L4469" i="8" s="1"/>
  <c r="J4469" i="8"/>
  <c r="I4469" i="8"/>
  <c r="H4469" i="8"/>
  <c r="G4469" i="8"/>
  <c r="F4469" i="8"/>
  <c r="E4469" i="8"/>
  <c r="K4468" i="8"/>
  <c r="L4468" i="8" s="1"/>
  <c r="J4468" i="8"/>
  <c r="I4468" i="8"/>
  <c r="G4468" i="8"/>
  <c r="F4468" i="8"/>
  <c r="E4468" i="8"/>
  <c r="H4468" i="8" s="1"/>
  <c r="K4467" i="8"/>
  <c r="L4467" i="8" s="1"/>
  <c r="J4467" i="8"/>
  <c r="I4467" i="8"/>
  <c r="G4467" i="8"/>
  <c r="F4467" i="8"/>
  <c r="E4467" i="8"/>
  <c r="H4467" i="8" s="1"/>
  <c r="K4466" i="8"/>
  <c r="L4466" i="8" s="1"/>
  <c r="J4466" i="8"/>
  <c r="I4466" i="8"/>
  <c r="H4466" i="8"/>
  <c r="G4466" i="8"/>
  <c r="F4466" i="8"/>
  <c r="E4466" i="8"/>
  <c r="J4465" i="8"/>
  <c r="G4465" i="8"/>
  <c r="I4465" i="8" s="1"/>
  <c r="F4465" i="8"/>
  <c r="E4465" i="8"/>
  <c r="H4465" i="8" s="1"/>
  <c r="K4464" i="8"/>
  <c r="L4464" i="8" s="1"/>
  <c r="J4464" i="8"/>
  <c r="I4464" i="8"/>
  <c r="G4464" i="8"/>
  <c r="F4464" i="8"/>
  <c r="E4464" i="8"/>
  <c r="H4464" i="8" s="1"/>
  <c r="K4463" i="8"/>
  <c r="L4463" i="8" s="1"/>
  <c r="J4463" i="8"/>
  <c r="I4463" i="8"/>
  <c r="H4463" i="8"/>
  <c r="G4463" i="8"/>
  <c r="F4463" i="8"/>
  <c r="E4463" i="8"/>
  <c r="K4462" i="8"/>
  <c r="L4462" i="8" s="1"/>
  <c r="J4462" i="8"/>
  <c r="I4462" i="8"/>
  <c r="G4462" i="8"/>
  <c r="F4462" i="8"/>
  <c r="E4462" i="8"/>
  <c r="H4462" i="8" s="1"/>
  <c r="K4461" i="8"/>
  <c r="L4461" i="8" s="1"/>
  <c r="J4461" i="8"/>
  <c r="I4461" i="8"/>
  <c r="G4461" i="8"/>
  <c r="F4461" i="8"/>
  <c r="E4461" i="8"/>
  <c r="H4461" i="8" s="1"/>
  <c r="K4460" i="8"/>
  <c r="L4460" i="8" s="1"/>
  <c r="J4460" i="8"/>
  <c r="I4460" i="8"/>
  <c r="H4460" i="8"/>
  <c r="G4460" i="8"/>
  <c r="F4460" i="8"/>
  <c r="E4460" i="8"/>
  <c r="K4459" i="8"/>
  <c r="L4459" i="8" s="1"/>
  <c r="J4459" i="8"/>
  <c r="I4459" i="8"/>
  <c r="G4459" i="8"/>
  <c r="F4459" i="8"/>
  <c r="E4459" i="8"/>
  <c r="H4459" i="8" s="1"/>
  <c r="K4458" i="8"/>
  <c r="L4458" i="8" s="1"/>
  <c r="J4458" i="8"/>
  <c r="I4458" i="8"/>
  <c r="G4458" i="8"/>
  <c r="F4458" i="8"/>
  <c r="E4458" i="8"/>
  <c r="H4458" i="8" s="1"/>
  <c r="K4457" i="8"/>
  <c r="L4457" i="8" s="1"/>
  <c r="J4457" i="8"/>
  <c r="I4457" i="8"/>
  <c r="H4457" i="8"/>
  <c r="G4457" i="8"/>
  <c r="F4457" i="8"/>
  <c r="E4457" i="8"/>
  <c r="K4456" i="8"/>
  <c r="L4456" i="8" s="1"/>
  <c r="J4456" i="8"/>
  <c r="I4456" i="8"/>
  <c r="G4456" i="8"/>
  <c r="F4456" i="8"/>
  <c r="E4456" i="8"/>
  <c r="H4456" i="8" s="1"/>
  <c r="K4455" i="8"/>
  <c r="L4455" i="8" s="1"/>
  <c r="J4455" i="8"/>
  <c r="G4455" i="8"/>
  <c r="I4455" i="8" s="1"/>
  <c r="F4455" i="8"/>
  <c r="E4455" i="8"/>
  <c r="H4455" i="8" s="1"/>
  <c r="L4454" i="8"/>
  <c r="K4454" i="8"/>
  <c r="J4454" i="8"/>
  <c r="I4454" i="8"/>
  <c r="H4454" i="8"/>
  <c r="G4454" i="8"/>
  <c r="F4454" i="8"/>
  <c r="E4454" i="8"/>
  <c r="L4453" i="8"/>
  <c r="K4453" i="8"/>
  <c r="J4453" i="8"/>
  <c r="I4453" i="8"/>
  <c r="G4453" i="8"/>
  <c r="F4453" i="8"/>
  <c r="E4453" i="8"/>
  <c r="H4453" i="8" s="1"/>
  <c r="L4452" i="8"/>
  <c r="K4452" i="8"/>
  <c r="J4452" i="8"/>
  <c r="I4452" i="8"/>
  <c r="G4452" i="8"/>
  <c r="F4452" i="8"/>
  <c r="E4452" i="8"/>
  <c r="H4452" i="8" s="1"/>
  <c r="L4451" i="8"/>
  <c r="K4451" i="8"/>
  <c r="J4451" i="8"/>
  <c r="I4451" i="8"/>
  <c r="H4451" i="8"/>
  <c r="G4451" i="8"/>
  <c r="F4451" i="8"/>
  <c r="E4451" i="8"/>
  <c r="L4450" i="8"/>
  <c r="K4450" i="8"/>
  <c r="J4450" i="8"/>
  <c r="I4450" i="8"/>
  <c r="G4450" i="8"/>
  <c r="F4450" i="8"/>
  <c r="E4450" i="8"/>
  <c r="H4450" i="8" s="1"/>
  <c r="L4449" i="8"/>
  <c r="K4449" i="8"/>
  <c r="J4449" i="8"/>
  <c r="I4449" i="8"/>
  <c r="G4449" i="8"/>
  <c r="F4449" i="8"/>
  <c r="E4449" i="8"/>
  <c r="H4449" i="8" s="1"/>
  <c r="L4448" i="8"/>
  <c r="K4448" i="8"/>
  <c r="J4448" i="8"/>
  <c r="I4448" i="8"/>
  <c r="H4448" i="8"/>
  <c r="G4448" i="8"/>
  <c r="F4448" i="8"/>
  <c r="E4448" i="8"/>
  <c r="L4447" i="8"/>
  <c r="K4447" i="8"/>
  <c r="J4447" i="8"/>
  <c r="I4447" i="8"/>
  <c r="G4447" i="8"/>
  <c r="F4447" i="8"/>
  <c r="E4447" i="8"/>
  <c r="H4447" i="8" s="1"/>
  <c r="L4446" i="8"/>
  <c r="K4446" i="8"/>
  <c r="J4446" i="8"/>
  <c r="I4446" i="8"/>
  <c r="G4446" i="8"/>
  <c r="F4446" i="8"/>
  <c r="E4446" i="8"/>
  <c r="H4446" i="8" s="1"/>
  <c r="L4445" i="8"/>
  <c r="K4445" i="8"/>
  <c r="J4445" i="8"/>
  <c r="I4445" i="8"/>
  <c r="H4445" i="8"/>
  <c r="G4445" i="8"/>
  <c r="F4445" i="8"/>
  <c r="E4445" i="8"/>
  <c r="L4444" i="8"/>
  <c r="K4444" i="8"/>
  <c r="J4444" i="8"/>
  <c r="I4444" i="8"/>
  <c r="G4444" i="8"/>
  <c r="F4444" i="8"/>
  <c r="E4444" i="8"/>
  <c r="H4444" i="8" s="1"/>
  <c r="L4443" i="8"/>
  <c r="K4443" i="8"/>
  <c r="J4443" i="8"/>
  <c r="I4443" i="8"/>
  <c r="G4443" i="8"/>
  <c r="F4443" i="8"/>
  <c r="E4443" i="8"/>
  <c r="H4443" i="8" s="1"/>
  <c r="L4442" i="8"/>
  <c r="K4442" i="8"/>
  <c r="J4442" i="8"/>
  <c r="I4442" i="8"/>
  <c r="H4442" i="8"/>
  <c r="G4442" i="8"/>
  <c r="F4442" i="8"/>
  <c r="E4442" i="8"/>
  <c r="L4441" i="8"/>
  <c r="K4441" i="8"/>
  <c r="J4441" i="8"/>
  <c r="I4441" i="8"/>
  <c r="G4441" i="8"/>
  <c r="F4441" i="8"/>
  <c r="E4441" i="8"/>
  <c r="H4441" i="8" s="1"/>
  <c r="L4440" i="8"/>
  <c r="K4440" i="8"/>
  <c r="J4440" i="8"/>
  <c r="I4440" i="8"/>
  <c r="G4440" i="8"/>
  <c r="F4440" i="8"/>
  <c r="E4440" i="8"/>
  <c r="H4440" i="8" s="1"/>
  <c r="L4439" i="8"/>
  <c r="K4439" i="8"/>
  <c r="J4439" i="8"/>
  <c r="I4439" i="8"/>
  <c r="H4439" i="8"/>
  <c r="G4439" i="8"/>
  <c r="F4439" i="8"/>
  <c r="E4439" i="8"/>
  <c r="L4438" i="8"/>
  <c r="K4438" i="8"/>
  <c r="J4438" i="8"/>
  <c r="I4438" i="8"/>
  <c r="G4438" i="8"/>
  <c r="F4438" i="8"/>
  <c r="E4438" i="8"/>
  <c r="H4438" i="8" s="1"/>
  <c r="L4437" i="8"/>
  <c r="K4437" i="8"/>
  <c r="J4437" i="8"/>
  <c r="I4437" i="8"/>
  <c r="G4437" i="8"/>
  <c r="F4437" i="8"/>
  <c r="E4437" i="8"/>
  <c r="H4437" i="8" s="1"/>
  <c r="L4436" i="8"/>
  <c r="K4436" i="8"/>
  <c r="J4436" i="8"/>
  <c r="I4436" i="8"/>
  <c r="H4436" i="8"/>
  <c r="G4436" i="8"/>
  <c r="F4436" i="8"/>
  <c r="E4436" i="8"/>
  <c r="L4435" i="8"/>
  <c r="K4435" i="8"/>
  <c r="J4435" i="8"/>
  <c r="I4435" i="8"/>
  <c r="G4435" i="8"/>
  <c r="F4435" i="8"/>
  <c r="E4435" i="8"/>
  <c r="H4435" i="8" s="1"/>
  <c r="J4434" i="8"/>
  <c r="G4434" i="8"/>
  <c r="I4434" i="8" s="1"/>
  <c r="F4434" i="8"/>
  <c r="E4434" i="8"/>
  <c r="H4434" i="8" s="1"/>
  <c r="L4433" i="8"/>
  <c r="J4433" i="8"/>
  <c r="I4433" i="8"/>
  <c r="H4433" i="8"/>
  <c r="G4433" i="8"/>
  <c r="K4433" i="8" s="1"/>
  <c r="F4433" i="8"/>
  <c r="E4433" i="8"/>
  <c r="L4432" i="8"/>
  <c r="K4432" i="8"/>
  <c r="J4432" i="8"/>
  <c r="I4432" i="8"/>
  <c r="H4432" i="8"/>
  <c r="G4432" i="8"/>
  <c r="F4432" i="8"/>
  <c r="E4432" i="8"/>
  <c r="J4431" i="8"/>
  <c r="H4431" i="8"/>
  <c r="G4431" i="8"/>
  <c r="F4431" i="8"/>
  <c r="E4431" i="8"/>
  <c r="L4430" i="8"/>
  <c r="K4430" i="8"/>
  <c r="J4430" i="8"/>
  <c r="H4430" i="8"/>
  <c r="G4430" i="8"/>
  <c r="I4430" i="8" s="1"/>
  <c r="F4430" i="8"/>
  <c r="E4430" i="8"/>
  <c r="L4429" i="8"/>
  <c r="K4429" i="8"/>
  <c r="J4429" i="8"/>
  <c r="H4429" i="8"/>
  <c r="G4429" i="8"/>
  <c r="I4429" i="8" s="1"/>
  <c r="F4429" i="8"/>
  <c r="E4429" i="8"/>
  <c r="K4428" i="8"/>
  <c r="L4428" i="8" s="1"/>
  <c r="J4428" i="8"/>
  <c r="I4428" i="8"/>
  <c r="H4428" i="8"/>
  <c r="G4428" i="8"/>
  <c r="F4428" i="8"/>
  <c r="E4428" i="8"/>
  <c r="K4427" i="8"/>
  <c r="L4427" i="8" s="1"/>
  <c r="J4427" i="8"/>
  <c r="I4427" i="8"/>
  <c r="H4427" i="8"/>
  <c r="G4427" i="8"/>
  <c r="F4427" i="8"/>
  <c r="E4427" i="8"/>
  <c r="K4426" i="8"/>
  <c r="L4426" i="8" s="1"/>
  <c r="J4426" i="8"/>
  <c r="I4426" i="8"/>
  <c r="H4426" i="8"/>
  <c r="G4426" i="8"/>
  <c r="F4426" i="8"/>
  <c r="E4426" i="8"/>
  <c r="K4425" i="8"/>
  <c r="L4425" i="8" s="1"/>
  <c r="J4425" i="8"/>
  <c r="I4425" i="8"/>
  <c r="H4425" i="8"/>
  <c r="G4425" i="8"/>
  <c r="F4425" i="8"/>
  <c r="E4425" i="8"/>
  <c r="K4424" i="8"/>
  <c r="L4424" i="8" s="1"/>
  <c r="J4424" i="8"/>
  <c r="I4424" i="8"/>
  <c r="H4424" i="8"/>
  <c r="G4424" i="8"/>
  <c r="F4424" i="8"/>
  <c r="E4424" i="8"/>
  <c r="K4423" i="8"/>
  <c r="L4423" i="8" s="1"/>
  <c r="J4423" i="8"/>
  <c r="I4423" i="8"/>
  <c r="H4423" i="8"/>
  <c r="G4423" i="8"/>
  <c r="F4423" i="8"/>
  <c r="E4423" i="8"/>
  <c r="K4422" i="8"/>
  <c r="L4422" i="8" s="1"/>
  <c r="J4422" i="8"/>
  <c r="I4422" i="8"/>
  <c r="H4422" i="8"/>
  <c r="G4422" i="8"/>
  <c r="F4422" i="8"/>
  <c r="E4422" i="8"/>
  <c r="K4421" i="8"/>
  <c r="L4421" i="8" s="1"/>
  <c r="J4421" i="8"/>
  <c r="I4421" i="8"/>
  <c r="H4421" i="8"/>
  <c r="G4421" i="8"/>
  <c r="F4421" i="8"/>
  <c r="E4421" i="8"/>
  <c r="K4420" i="8"/>
  <c r="L4420" i="8" s="1"/>
  <c r="J4420" i="8"/>
  <c r="I4420" i="8"/>
  <c r="H4420" i="8"/>
  <c r="G4420" i="8"/>
  <c r="F4420" i="8"/>
  <c r="E4420" i="8"/>
  <c r="K4419" i="8"/>
  <c r="L4419" i="8" s="1"/>
  <c r="J4419" i="8"/>
  <c r="I4419" i="8"/>
  <c r="H4419" i="8"/>
  <c r="G4419" i="8"/>
  <c r="F4419" i="8"/>
  <c r="E4419" i="8"/>
  <c r="K4418" i="8"/>
  <c r="L4418" i="8" s="1"/>
  <c r="J4418" i="8"/>
  <c r="I4418" i="8"/>
  <c r="H4418" i="8"/>
  <c r="G4418" i="8"/>
  <c r="F4418" i="8"/>
  <c r="E4418" i="8"/>
  <c r="K4417" i="8"/>
  <c r="L4417" i="8" s="1"/>
  <c r="J4417" i="8"/>
  <c r="I4417" i="8"/>
  <c r="H4417" i="8"/>
  <c r="G4417" i="8"/>
  <c r="F4417" i="8"/>
  <c r="E4417" i="8"/>
  <c r="K4416" i="8"/>
  <c r="L4416" i="8" s="1"/>
  <c r="J4416" i="8"/>
  <c r="I4416" i="8"/>
  <c r="H4416" i="8"/>
  <c r="G4416" i="8"/>
  <c r="F4416" i="8"/>
  <c r="E4416" i="8"/>
  <c r="K4415" i="8"/>
  <c r="L4415" i="8" s="1"/>
  <c r="J4415" i="8"/>
  <c r="I4415" i="8"/>
  <c r="H4415" i="8"/>
  <c r="G4415" i="8"/>
  <c r="F4415" i="8"/>
  <c r="E4415" i="8"/>
  <c r="K4414" i="8"/>
  <c r="L4414" i="8" s="1"/>
  <c r="J4414" i="8"/>
  <c r="I4414" i="8"/>
  <c r="H4414" i="8"/>
  <c r="G4414" i="8"/>
  <c r="F4414" i="8"/>
  <c r="E4414" i="8"/>
  <c r="K4413" i="8"/>
  <c r="L4413" i="8" s="1"/>
  <c r="J4413" i="8"/>
  <c r="I4413" i="8"/>
  <c r="H4413" i="8"/>
  <c r="G4413" i="8"/>
  <c r="F4413" i="8"/>
  <c r="E4413" i="8"/>
  <c r="K4412" i="8"/>
  <c r="L4412" i="8" s="1"/>
  <c r="J4412" i="8"/>
  <c r="I4412" i="8"/>
  <c r="H4412" i="8"/>
  <c r="G4412" i="8"/>
  <c r="F4412" i="8"/>
  <c r="E4412" i="8"/>
  <c r="K4411" i="8"/>
  <c r="L4411" i="8" s="1"/>
  <c r="J4411" i="8"/>
  <c r="I4411" i="8"/>
  <c r="H4411" i="8"/>
  <c r="G4411" i="8"/>
  <c r="F4411" i="8"/>
  <c r="E4411" i="8"/>
  <c r="K4410" i="8"/>
  <c r="L4410" i="8" s="1"/>
  <c r="J4410" i="8"/>
  <c r="I4410" i="8"/>
  <c r="H4410" i="8"/>
  <c r="G4410" i="8"/>
  <c r="F4410" i="8"/>
  <c r="E4410" i="8"/>
  <c r="K4409" i="8"/>
  <c r="L4409" i="8" s="1"/>
  <c r="J4409" i="8"/>
  <c r="I4409" i="8"/>
  <c r="H4409" i="8"/>
  <c r="G4409" i="8"/>
  <c r="F4409" i="8"/>
  <c r="E4409" i="8"/>
  <c r="K4408" i="8"/>
  <c r="L4408" i="8" s="1"/>
  <c r="J4408" i="8"/>
  <c r="I4408" i="8"/>
  <c r="H4408" i="8"/>
  <c r="G4408" i="8"/>
  <c r="F4408" i="8"/>
  <c r="E4408" i="8"/>
  <c r="K4407" i="8"/>
  <c r="L4407" i="8" s="1"/>
  <c r="J4407" i="8"/>
  <c r="I4407" i="8"/>
  <c r="H4407" i="8"/>
  <c r="G4407" i="8"/>
  <c r="F4407" i="8"/>
  <c r="E4407" i="8"/>
  <c r="K4406" i="8"/>
  <c r="L4406" i="8" s="1"/>
  <c r="J4406" i="8"/>
  <c r="H4406" i="8"/>
  <c r="G4406" i="8"/>
  <c r="I4406" i="8" s="1"/>
  <c r="F4406" i="8"/>
  <c r="E4406" i="8"/>
  <c r="L4405" i="8"/>
  <c r="K4405" i="8"/>
  <c r="J4405" i="8"/>
  <c r="I4405" i="8"/>
  <c r="H4405" i="8"/>
  <c r="G4405" i="8"/>
  <c r="F4405" i="8"/>
  <c r="E4405" i="8"/>
  <c r="K4404" i="8"/>
  <c r="L4404" i="8" s="1"/>
  <c r="J4404" i="8"/>
  <c r="G4404" i="8"/>
  <c r="I4404" i="8" s="1"/>
  <c r="F4404" i="8"/>
  <c r="E4404" i="8"/>
  <c r="H4404" i="8" s="1"/>
  <c r="K4403" i="8"/>
  <c r="L4403" i="8" s="1"/>
  <c r="J4403" i="8"/>
  <c r="I4403" i="8"/>
  <c r="H4403" i="8"/>
  <c r="G4403" i="8"/>
  <c r="F4403" i="8"/>
  <c r="E4403" i="8"/>
  <c r="K4402" i="8"/>
  <c r="L4402" i="8" s="1"/>
  <c r="J4402" i="8"/>
  <c r="G4402" i="8"/>
  <c r="I4402" i="8" s="1"/>
  <c r="F4402" i="8"/>
  <c r="E4402" i="8"/>
  <c r="H4402" i="8" s="1"/>
  <c r="K4401" i="8"/>
  <c r="L4401" i="8" s="1"/>
  <c r="J4401" i="8"/>
  <c r="I4401" i="8"/>
  <c r="G4401" i="8"/>
  <c r="F4401" i="8"/>
  <c r="E4401" i="8"/>
  <c r="H4401" i="8" s="1"/>
  <c r="J4400" i="8"/>
  <c r="H4400" i="8"/>
  <c r="G4400" i="8"/>
  <c r="I4400" i="8" s="1"/>
  <c r="F4400" i="8"/>
  <c r="E4400" i="8"/>
  <c r="K4399" i="8"/>
  <c r="L4399" i="8" s="1"/>
  <c r="J4399" i="8"/>
  <c r="I4399" i="8"/>
  <c r="G4399" i="8"/>
  <c r="F4399" i="8"/>
  <c r="E4399" i="8"/>
  <c r="H4399" i="8" s="1"/>
  <c r="K4398" i="8"/>
  <c r="L4398" i="8" s="1"/>
  <c r="J4398" i="8"/>
  <c r="G4398" i="8"/>
  <c r="I4398" i="8" s="1"/>
  <c r="F4398" i="8"/>
  <c r="E4398" i="8"/>
  <c r="H4398" i="8" s="1"/>
  <c r="L4397" i="8"/>
  <c r="K4397" i="8"/>
  <c r="J4397" i="8"/>
  <c r="I4397" i="8"/>
  <c r="H4397" i="8"/>
  <c r="G4397" i="8"/>
  <c r="F4397" i="8"/>
  <c r="E4397" i="8"/>
  <c r="L4396" i="8"/>
  <c r="K4396" i="8"/>
  <c r="J4396" i="8"/>
  <c r="I4396" i="8"/>
  <c r="G4396" i="8"/>
  <c r="F4396" i="8"/>
  <c r="E4396" i="8"/>
  <c r="H4396" i="8" s="1"/>
  <c r="L4395" i="8"/>
  <c r="K4395" i="8"/>
  <c r="J4395" i="8"/>
  <c r="I4395" i="8"/>
  <c r="G4395" i="8"/>
  <c r="F4395" i="8"/>
  <c r="E4395" i="8"/>
  <c r="H4395" i="8" s="1"/>
  <c r="L4394" i="8"/>
  <c r="K4394" i="8"/>
  <c r="J4394" i="8"/>
  <c r="I4394" i="8"/>
  <c r="H4394" i="8"/>
  <c r="G4394" i="8"/>
  <c r="F4394" i="8"/>
  <c r="E4394" i="8"/>
  <c r="L4393" i="8"/>
  <c r="K4393" i="8"/>
  <c r="J4393" i="8"/>
  <c r="I4393" i="8"/>
  <c r="G4393" i="8"/>
  <c r="F4393" i="8"/>
  <c r="E4393" i="8"/>
  <c r="H4393" i="8" s="1"/>
  <c r="L4392" i="8"/>
  <c r="K4392" i="8"/>
  <c r="J4392" i="8"/>
  <c r="I4392" i="8"/>
  <c r="G4392" i="8"/>
  <c r="F4392" i="8"/>
  <c r="E4392" i="8"/>
  <c r="H4392" i="8" s="1"/>
  <c r="L4391" i="8"/>
  <c r="K4391" i="8"/>
  <c r="J4391" i="8"/>
  <c r="I4391" i="8"/>
  <c r="H4391" i="8"/>
  <c r="G4391" i="8"/>
  <c r="F4391" i="8"/>
  <c r="E4391" i="8"/>
  <c r="L4390" i="8"/>
  <c r="K4390" i="8"/>
  <c r="J4390" i="8"/>
  <c r="I4390" i="8"/>
  <c r="G4390" i="8"/>
  <c r="F4390" i="8"/>
  <c r="E4390" i="8"/>
  <c r="H4390" i="8" s="1"/>
  <c r="L4389" i="8"/>
  <c r="K4389" i="8"/>
  <c r="J4389" i="8"/>
  <c r="I4389" i="8"/>
  <c r="G4389" i="8"/>
  <c r="F4389" i="8"/>
  <c r="E4389" i="8"/>
  <c r="H4389" i="8" s="1"/>
  <c r="L4388" i="8"/>
  <c r="K4388" i="8"/>
  <c r="J4388" i="8"/>
  <c r="I4388" i="8"/>
  <c r="H4388" i="8"/>
  <c r="G4388" i="8"/>
  <c r="F4388" i="8"/>
  <c r="E4388" i="8"/>
  <c r="L4387" i="8"/>
  <c r="K4387" i="8"/>
  <c r="J4387" i="8"/>
  <c r="I4387" i="8"/>
  <c r="G4387" i="8"/>
  <c r="F4387" i="8"/>
  <c r="E4387" i="8"/>
  <c r="H4387" i="8" s="1"/>
  <c r="L4386" i="8"/>
  <c r="K4386" i="8"/>
  <c r="J4386" i="8"/>
  <c r="I4386" i="8"/>
  <c r="G4386" i="8"/>
  <c r="F4386" i="8"/>
  <c r="E4386" i="8"/>
  <c r="H4386" i="8" s="1"/>
  <c r="K4385" i="8"/>
  <c r="L4385" i="8" s="1"/>
  <c r="J4385" i="8"/>
  <c r="I4385" i="8"/>
  <c r="H4385" i="8"/>
  <c r="G4385" i="8"/>
  <c r="F4385" i="8"/>
  <c r="E4385" i="8"/>
  <c r="L4384" i="8"/>
  <c r="K4384" i="8"/>
  <c r="J4384" i="8"/>
  <c r="I4384" i="8"/>
  <c r="G4384" i="8"/>
  <c r="F4384" i="8"/>
  <c r="E4384" i="8"/>
  <c r="H4384" i="8" s="1"/>
  <c r="L4383" i="8"/>
  <c r="K4383" i="8"/>
  <c r="J4383" i="8"/>
  <c r="I4383" i="8"/>
  <c r="G4383" i="8"/>
  <c r="F4383" i="8"/>
  <c r="E4383" i="8"/>
  <c r="H4383" i="8" s="1"/>
  <c r="K4382" i="8"/>
  <c r="L4382" i="8" s="1"/>
  <c r="J4382" i="8"/>
  <c r="I4382" i="8"/>
  <c r="H4382" i="8"/>
  <c r="G4382" i="8"/>
  <c r="F4382" i="8"/>
  <c r="E4382" i="8"/>
  <c r="L4381" i="8"/>
  <c r="K4381" i="8"/>
  <c r="J4381" i="8"/>
  <c r="I4381" i="8"/>
  <c r="G4381" i="8"/>
  <c r="F4381" i="8"/>
  <c r="E4381" i="8"/>
  <c r="H4381" i="8" s="1"/>
  <c r="L4380" i="8"/>
  <c r="K4380" i="8"/>
  <c r="J4380" i="8"/>
  <c r="I4380" i="8"/>
  <c r="G4380" i="8"/>
  <c r="F4380" i="8"/>
  <c r="E4380" i="8"/>
  <c r="H4380" i="8" s="1"/>
  <c r="K4379" i="8"/>
  <c r="L4379" i="8" s="1"/>
  <c r="J4379" i="8"/>
  <c r="I4379" i="8"/>
  <c r="H4379" i="8"/>
  <c r="G4379" i="8"/>
  <c r="F4379" i="8"/>
  <c r="E4379" i="8"/>
  <c r="L4378" i="8"/>
  <c r="K4378" i="8"/>
  <c r="J4378" i="8"/>
  <c r="I4378" i="8"/>
  <c r="G4378" i="8"/>
  <c r="F4378" i="8"/>
  <c r="E4378" i="8"/>
  <c r="H4378" i="8" s="1"/>
  <c r="L4377" i="8"/>
  <c r="K4377" i="8"/>
  <c r="J4377" i="8"/>
  <c r="I4377" i="8"/>
  <c r="G4377" i="8"/>
  <c r="F4377" i="8"/>
  <c r="E4377" i="8"/>
  <c r="H4377" i="8" s="1"/>
  <c r="K4376" i="8"/>
  <c r="L4376" i="8" s="1"/>
  <c r="J4376" i="8"/>
  <c r="I4376" i="8"/>
  <c r="H4376" i="8"/>
  <c r="G4376" i="8"/>
  <c r="F4376" i="8"/>
  <c r="E4376" i="8"/>
  <c r="L4375" i="8"/>
  <c r="K4375" i="8"/>
  <c r="J4375" i="8"/>
  <c r="I4375" i="8"/>
  <c r="G4375" i="8"/>
  <c r="F4375" i="8"/>
  <c r="E4375" i="8"/>
  <c r="H4375" i="8" s="1"/>
  <c r="K4374" i="8"/>
  <c r="L4374" i="8" s="1"/>
  <c r="J4374" i="8"/>
  <c r="I4374" i="8"/>
  <c r="G4374" i="8"/>
  <c r="F4374" i="8"/>
  <c r="E4374" i="8"/>
  <c r="H4374" i="8" s="1"/>
  <c r="K4373" i="8"/>
  <c r="L4373" i="8" s="1"/>
  <c r="J4373" i="8"/>
  <c r="I4373" i="8"/>
  <c r="H4373" i="8"/>
  <c r="G4373" i="8"/>
  <c r="F4373" i="8"/>
  <c r="E4373" i="8"/>
  <c r="L4372" i="8"/>
  <c r="K4372" i="8"/>
  <c r="J4372" i="8"/>
  <c r="I4372" i="8"/>
  <c r="G4372" i="8"/>
  <c r="F4372" i="8"/>
  <c r="E4372" i="8"/>
  <c r="H4372" i="8" s="1"/>
  <c r="K4371" i="8"/>
  <c r="L4371" i="8" s="1"/>
  <c r="J4371" i="8"/>
  <c r="I4371" i="8"/>
  <c r="G4371" i="8"/>
  <c r="F4371" i="8"/>
  <c r="E4371" i="8"/>
  <c r="H4371" i="8" s="1"/>
  <c r="K4370" i="8"/>
  <c r="L4370" i="8" s="1"/>
  <c r="J4370" i="8"/>
  <c r="I4370" i="8"/>
  <c r="H4370" i="8"/>
  <c r="G4370" i="8"/>
  <c r="F4370" i="8"/>
  <c r="E4370" i="8"/>
  <c r="L4369" i="8"/>
  <c r="K4369" i="8"/>
  <c r="J4369" i="8"/>
  <c r="I4369" i="8"/>
  <c r="G4369" i="8"/>
  <c r="F4369" i="8"/>
  <c r="E4369" i="8"/>
  <c r="H4369" i="8" s="1"/>
  <c r="K4368" i="8"/>
  <c r="L4368" i="8" s="1"/>
  <c r="J4368" i="8"/>
  <c r="I4368" i="8"/>
  <c r="G4368" i="8"/>
  <c r="F4368" i="8"/>
  <c r="E4368" i="8"/>
  <c r="H4368" i="8" s="1"/>
  <c r="K4367" i="8"/>
  <c r="L4367" i="8" s="1"/>
  <c r="J4367" i="8"/>
  <c r="I4367" i="8"/>
  <c r="H4367" i="8"/>
  <c r="G4367" i="8"/>
  <c r="F4367" i="8"/>
  <c r="E4367" i="8"/>
  <c r="L4366" i="8"/>
  <c r="K4366" i="8"/>
  <c r="J4366" i="8"/>
  <c r="I4366" i="8"/>
  <c r="G4366" i="8"/>
  <c r="F4366" i="8"/>
  <c r="E4366" i="8"/>
  <c r="H4366" i="8" s="1"/>
  <c r="K4365" i="8"/>
  <c r="L4365" i="8" s="1"/>
  <c r="J4365" i="8"/>
  <c r="I4365" i="8"/>
  <c r="G4365" i="8"/>
  <c r="F4365" i="8"/>
  <c r="E4365" i="8"/>
  <c r="H4365" i="8" s="1"/>
  <c r="K4364" i="8"/>
  <c r="L4364" i="8" s="1"/>
  <c r="J4364" i="8"/>
  <c r="I4364" i="8"/>
  <c r="H4364" i="8"/>
  <c r="G4364" i="8"/>
  <c r="F4364" i="8"/>
  <c r="E4364" i="8"/>
  <c r="L4363" i="8"/>
  <c r="K4363" i="8"/>
  <c r="J4363" i="8"/>
  <c r="I4363" i="8"/>
  <c r="G4363" i="8"/>
  <c r="F4363" i="8"/>
  <c r="E4363" i="8"/>
  <c r="H4363" i="8" s="1"/>
  <c r="K4362" i="8"/>
  <c r="L4362" i="8" s="1"/>
  <c r="J4362" i="8"/>
  <c r="I4362" i="8"/>
  <c r="G4362" i="8"/>
  <c r="F4362" i="8"/>
  <c r="E4362" i="8"/>
  <c r="H4362" i="8" s="1"/>
  <c r="K4361" i="8"/>
  <c r="L4361" i="8" s="1"/>
  <c r="J4361" i="8"/>
  <c r="I4361" i="8"/>
  <c r="H4361" i="8"/>
  <c r="G4361" i="8"/>
  <c r="F4361" i="8"/>
  <c r="E4361" i="8"/>
  <c r="L4360" i="8"/>
  <c r="K4360" i="8"/>
  <c r="J4360" i="8"/>
  <c r="I4360" i="8"/>
  <c r="G4360" i="8"/>
  <c r="F4360" i="8"/>
  <c r="E4360" i="8"/>
  <c r="H4360" i="8" s="1"/>
  <c r="K4359" i="8"/>
  <c r="L4359" i="8" s="1"/>
  <c r="J4359" i="8"/>
  <c r="I4359" i="8"/>
  <c r="G4359" i="8"/>
  <c r="F4359" i="8"/>
  <c r="E4359" i="8"/>
  <c r="H4359" i="8" s="1"/>
  <c r="K4358" i="8"/>
  <c r="L4358" i="8" s="1"/>
  <c r="J4358" i="8"/>
  <c r="I4358" i="8"/>
  <c r="H4358" i="8"/>
  <c r="G4358" i="8"/>
  <c r="F4358" i="8"/>
  <c r="E4358" i="8"/>
  <c r="L4357" i="8"/>
  <c r="K4357" i="8"/>
  <c r="J4357" i="8"/>
  <c r="I4357" i="8"/>
  <c r="G4357" i="8"/>
  <c r="F4357" i="8"/>
  <c r="E4357" i="8"/>
  <c r="H4357" i="8" s="1"/>
  <c r="K4356" i="8"/>
  <c r="L4356" i="8" s="1"/>
  <c r="J4356" i="8"/>
  <c r="I4356" i="8"/>
  <c r="G4356" i="8"/>
  <c r="F4356" i="8"/>
  <c r="E4356" i="8"/>
  <c r="H4356" i="8" s="1"/>
  <c r="K4355" i="8"/>
  <c r="L4355" i="8" s="1"/>
  <c r="J4355" i="8"/>
  <c r="I4355" i="8"/>
  <c r="H4355" i="8"/>
  <c r="G4355" i="8"/>
  <c r="F4355" i="8"/>
  <c r="E4355" i="8"/>
  <c r="L4354" i="8"/>
  <c r="K4354" i="8"/>
  <c r="J4354" i="8"/>
  <c r="I4354" i="8"/>
  <c r="G4354" i="8"/>
  <c r="F4354" i="8"/>
  <c r="E4354" i="8"/>
  <c r="H4354" i="8" s="1"/>
  <c r="K4353" i="8"/>
  <c r="L4353" i="8" s="1"/>
  <c r="J4353" i="8"/>
  <c r="I4353" i="8"/>
  <c r="G4353" i="8"/>
  <c r="F4353" i="8"/>
  <c r="E4353" i="8"/>
  <c r="H4353" i="8" s="1"/>
  <c r="K4352" i="8"/>
  <c r="L4352" i="8" s="1"/>
  <c r="J4352" i="8"/>
  <c r="I4352" i="8"/>
  <c r="H4352" i="8"/>
  <c r="G4352" i="8"/>
  <c r="F4352" i="8"/>
  <c r="E4352" i="8"/>
  <c r="K4351" i="8"/>
  <c r="L4351" i="8" s="1"/>
  <c r="J4351" i="8"/>
  <c r="I4351" i="8"/>
  <c r="G4351" i="8"/>
  <c r="F4351" i="8"/>
  <c r="E4351" i="8"/>
  <c r="H4351" i="8" s="1"/>
  <c r="K4350" i="8"/>
  <c r="L4350" i="8" s="1"/>
  <c r="J4350" i="8"/>
  <c r="I4350" i="8"/>
  <c r="G4350" i="8"/>
  <c r="F4350" i="8"/>
  <c r="E4350" i="8"/>
  <c r="H4350" i="8" s="1"/>
  <c r="K4349" i="8"/>
  <c r="L4349" i="8" s="1"/>
  <c r="J4349" i="8"/>
  <c r="I4349" i="8"/>
  <c r="H4349" i="8"/>
  <c r="G4349" i="8"/>
  <c r="F4349" i="8"/>
  <c r="E4349" i="8"/>
  <c r="K4348" i="8"/>
  <c r="L4348" i="8" s="1"/>
  <c r="J4348" i="8"/>
  <c r="I4348" i="8"/>
  <c r="G4348" i="8"/>
  <c r="F4348" i="8"/>
  <c r="E4348" i="8"/>
  <c r="H4348" i="8" s="1"/>
  <c r="K4347" i="8"/>
  <c r="L4347" i="8" s="1"/>
  <c r="J4347" i="8"/>
  <c r="I4347" i="8"/>
  <c r="G4347" i="8"/>
  <c r="F4347" i="8"/>
  <c r="E4347" i="8"/>
  <c r="H4347" i="8" s="1"/>
  <c r="K4346" i="8"/>
  <c r="L4346" i="8" s="1"/>
  <c r="J4346" i="8"/>
  <c r="I4346" i="8"/>
  <c r="H4346" i="8"/>
  <c r="G4346" i="8"/>
  <c r="F4346" i="8"/>
  <c r="E4346" i="8"/>
  <c r="K4345" i="8"/>
  <c r="L4345" i="8" s="1"/>
  <c r="J4345" i="8"/>
  <c r="I4345" i="8"/>
  <c r="G4345" i="8"/>
  <c r="F4345" i="8"/>
  <c r="E4345" i="8"/>
  <c r="H4345" i="8" s="1"/>
  <c r="K4344" i="8"/>
  <c r="L4344" i="8" s="1"/>
  <c r="J4344" i="8"/>
  <c r="I4344" i="8"/>
  <c r="G4344" i="8"/>
  <c r="F4344" i="8"/>
  <c r="E4344" i="8"/>
  <c r="H4344" i="8" s="1"/>
  <c r="K4343" i="8"/>
  <c r="L4343" i="8" s="1"/>
  <c r="J4343" i="8"/>
  <c r="I4343" i="8"/>
  <c r="H4343" i="8"/>
  <c r="G4343" i="8"/>
  <c r="F4343" i="8"/>
  <c r="E4343" i="8"/>
  <c r="K4342" i="8"/>
  <c r="L4342" i="8" s="1"/>
  <c r="J4342" i="8"/>
  <c r="I4342" i="8"/>
  <c r="G4342" i="8"/>
  <c r="F4342" i="8"/>
  <c r="E4342" i="8"/>
  <c r="H4342" i="8" s="1"/>
  <c r="K4341" i="8"/>
  <c r="L4341" i="8" s="1"/>
  <c r="J4341" i="8"/>
  <c r="I4341" i="8"/>
  <c r="G4341" i="8"/>
  <c r="F4341" i="8"/>
  <c r="E4341" i="8"/>
  <c r="H4341" i="8" s="1"/>
  <c r="K4340" i="8"/>
  <c r="L4340" i="8" s="1"/>
  <c r="J4340" i="8"/>
  <c r="I4340" i="8"/>
  <c r="H4340" i="8"/>
  <c r="G4340" i="8"/>
  <c r="F4340" i="8"/>
  <c r="E4340" i="8"/>
  <c r="K4339" i="8"/>
  <c r="L4339" i="8" s="1"/>
  <c r="J4339" i="8"/>
  <c r="I4339" i="8"/>
  <c r="G4339" i="8"/>
  <c r="F4339" i="8"/>
  <c r="E4339" i="8"/>
  <c r="H4339" i="8" s="1"/>
  <c r="K4338" i="8"/>
  <c r="L4338" i="8" s="1"/>
  <c r="J4338" i="8"/>
  <c r="I4338" i="8"/>
  <c r="G4338" i="8"/>
  <c r="F4338" i="8"/>
  <c r="E4338" i="8"/>
  <c r="H4338" i="8" s="1"/>
  <c r="K4337" i="8"/>
  <c r="L4337" i="8" s="1"/>
  <c r="J4337" i="8"/>
  <c r="I4337" i="8"/>
  <c r="H4337" i="8"/>
  <c r="G4337" i="8"/>
  <c r="F4337" i="8"/>
  <c r="E4337" i="8"/>
  <c r="K4336" i="8"/>
  <c r="L4336" i="8" s="1"/>
  <c r="J4336" i="8"/>
  <c r="I4336" i="8"/>
  <c r="G4336" i="8"/>
  <c r="F4336" i="8"/>
  <c r="E4336" i="8"/>
  <c r="H4336" i="8" s="1"/>
  <c r="K4335" i="8"/>
  <c r="L4335" i="8" s="1"/>
  <c r="J4335" i="8"/>
  <c r="I4335" i="8"/>
  <c r="G4335" i="8"/>
  <c r="F4335" i="8"/>
  <c r="E4335" i="8"/>
  <c r="H4335" i="8" s="1"/>
  <c r="K4334" i="8"/>
  <c r="L4334" i="8" s="1"/>
  <c r="J4334" i="8"/>
  <c r="I4334" i="8"/>
  <c r="H4334" i="8"/>
  <c r="G4334" i="8"/>
  <c r="F4334" i="8"/>
  <c r="E4334" i="8"/>
  <c r="K4333" i="8"/>
  <c r="L4333" i="8" s="1"/>
  <c r="J4333" i="8"/>
  <c r="I4333" i="8"/>
  <c r="G4333" i="8"/>
  <c r="F4333" i="8"/>
  <c r="E4333" i="8"/>
  <c r="H4333" i="8" s="1"/>
  <c r="K4332" i="8"/>
  <c r="L4332" i="8" s="1"/>
  <c r="J4332" i="8"/>
  <c r="I4332" i="8"/>
  <c r="G4332" i="8"/>
  <c r="F4332" i="8"/>
  <c r="E4332" i="8"/>
  <c r="H4332" i="8" s="1"/>
  <c r="K4331" i="8"/>
  <c r="L4331" i="8" s="1"/>
  <c r="J4331" i="8"/>
  <c r="I4331" i="8"/>
  <c r="H4331" i="8"/>
  <c r="G4331" i="8"/>
  <c r="F4331" i="8"/>
  <c r="E4331" i="8"/>
  <c r="K4330" i="8"/>
  <c r="L4330" i="8" s="1"/>
  <c r="J4330" i="8"/>
  <c r="I4330" i="8"/>
  <c r="G4330" i="8"/>
  <c r="F4330" i="8"/>
  <c r="E4330" i="8"/>
  <c r="H4330" i="8" s="1"/>
  <c r="K4329" i="8"/>
  <c r="L4329" i="8" s="1"/>
  <c r="J4329" i="8"/>
  <c r="I4329" i="8"/>
  <c r="G4329" i="8"/>
  <c r="F4329" i="8"/>
  <c r="E4329" i="8"/>
  <c r="H4329" i="8" s="1"/>
  <c r="K4328" i="8"/>
  <c r="L4328" i="8" s="1"/>
  <c r="J4328" i="8"/>
  <c r="I4328" i="8"/>
  <c r="H4328" i="8"/>
  <c r="G4328" i="8"/>
  <c r="F4328" i="8"/>
  <c r="E4328" i="8"/>
  <c r="K4327" i="8"/>
  <c r="L4327" i="8" s="1"/>
  <c r="J4327" i="8"/>
  <c r="I4327" i="8"/>
  <c r="G4327" i="8"/>
  <c r="F4327" i="8"/>
  <c r="E4327" i="8"/>
  <c r="H4327" i="8" s="1"/>
  <c r="K4326" i="8"/>
  <c r="L4326" i="8" s="1"/>
  <c r="J4326" i="8"/>
  <c r="G4326" i="8"/>
  <c r="I4326" i="8" s="1"/>
  <c r="F4326" i="8"/>
  <c r="E4326" i="8"/>
  <c r="H4326" i="8" s="1"/>
  <c r="L4325" i="8"/>
  <c r="K4325" i="8"/>
  <c r="J4325" i="8"/>
  <c r="I4325" i="8"/>
  <c r="H4325" i="8"/>
  <c r="G4325" i="8"/>
  <c r="F4325" i="8"/>
  <c r="E4325" i="8"/>
  <c r="L4324" i="8"/>
  <c r="K4324" i="8"/>
  <c r="J4324" i="8"/>
  <c r="I4324" i="8"/>
  <c r="G4324" i="8"/>
  <c r="F4324" i="8"/>
  <c r="E4324" i="8"/>
  <c r="H4324" i="8" s="1"/>
  <c r="L4323" i="8"/>
  <c r="K4323" i="8"/>
  <c r="J4323" i="8"/>
  <c r="I4323" i="8"/>
  <c r="G4323" i="8"/>
  <c r="F4323" i="8"/>
  <c r="E4323" i="8"/>
  <c r="H4323" i="8" s="1"/>
  <c r="L4322" i="8"/>
  <c r="K4322" i="8"/>
  <c r="J4322" i="8"/>
  <c r="I4322" i="8"/>
  <c r="H4322" i="8"/>
  <c r="G4322" i="8"/>
  <c r="F4322" i="8"/>
  <c r="E4322" i="8"/>
  <c r="L4321" i="8"/>
  <c r="K4321" i="8"/>
  <c r="J4321" i="8"/>
  <c r="I4321" i="8"/>
  <c r="G4321" i="8"/>
  <c r="F4321" i="8"/>
  <c r="E4321" i="8"/>
  <c r="H4321" i="8" s="1"/>
  <c r="L4320" i="8"/>
  <c r="K4320" i="8"/>
  <c r="J4320" i="8"/>
  <c r="I4320" i="8"/>
  <c r="G4320" i="8"/>
  <c r="F4320" i="8"/>
  <c r="E4320" i="8"/>
  <c r="H4320" i="8" s="1"/>
  <c r="L4319" i="8"/>
  <c r="K4319" i="8"/>
  <c r="J4319" i="8"/>
  <c r="I4319" i="8"/>
  <c r="H4319" i="8"/>
  <c r="G4319" i="8"/>
  <c r="F4319" i="8"/>
  <c r="E4319" i="8"/>
  <c r="L4318" i="8"/>
  <c r="K4318" i="8"/>
  <c r="J4318" i="8"/>
  <c r="I4318" i="8"/>
  <c r="G4318" i="8"/>
  <c r="F4318" i="8"/>
  <c r="E4318" i="8"/>
  <c r="H4318" i="8" s="1"/>
  <c r="J4317" i="8"/>
  <c r="H4317" i="8"/>
  <c r="G4317" i="8"/>
  <c r="F4317" i="8"/>
  <c r="E4317" i="8"/>
  <c r="K4316" i="8"/>
  <c r="L4316" i="8" s="1"/>
  <c r="J4316" i="8"/>
  <c r="I4316" i="8"/>
  <c r="H4316" i="8"/>
  <c r="G4316" i="8"/>
  <c r="F4316" i="8"/>
  <c r="E4316" i="8"/>
  <c r="K4315" i="8"/>
  <c r="L4315" i="8" s="1"/>
  <c r="J4315" i="8"/>
  <c r="I4315" i="8"/>
  <c r="G4315" i="8"/>
  <c r="F4315" i="8"/>
  <c r="E4315" i="8"/>
  <c r="H4315" i="8" s="1"/>
  <c r="K4314" i="8"/>
  <c r="L4314" i="8" s="1"/>
  <c r="J4314" i="8"/>
  <c r="I4314" i="8"/>
  <c r="H4314" i="8"/>
  <c r="G4314" i="8"/>
  <c r="F4314" i="8"/>
  <c r="E4314" i="8"/>
  <c r="K4313" i="8"/>
  <c r="L4313" i="8" s="1"/>
  <c r="J4313" i="8"/>
  <c r="I4313" i="8"/>
  <c r="H4313" i="8"/>
  <c r="G4313" i="8"/>
  <c r="F4313" i="8"/>
  <c r="E4313" i="8"/>
  <c r="K4312" i="8"/>
  <c r="L4312" i="8" s="1"/>
  <c r="J4312" i="8"/>
  <c r="I4312" i="8"/>
  <c r="G4312" i="8"/>
  <c r="F4312" i="8"/>
  <c r="E4312" i="8"/>
  <c r="H4312" i="8" s="1"/>
  <c r="K4311" i="8"/>
  <c r="L4311" i="8" s="1"/>
  <c r="J4311" i="8"/>
  <c r="I4311" i="8"/>
  <c r="H4311" i="8"/>
  <c r="G4311" i="8"/>
  <c r="F4311" i="8"/>
  <c r="E4311" i="8"/>
  <c r="K4310" i="8"/>
  <c r="L4310" i="8" s="1"/>
  <c r="J4310" i="8"/>
  <c r="I4310" i="8"/>
  <c r="H4310" i="8"/>
  <c r="G4310" i="8"/>
  <c r="F4310" i="8"/>
  <c r="E4310" i="8"/>
  <c r="K4309" i="8"/>
  <c r="L4309" i="8" s="1"/>
  <c r="J4309" i="8"/>
  <c r="I4309" i="8"/>
  <c r="G4309" i="8"/>
  <c r="F4309" i="8"/>
  <c r="E4309" i="8"/>
  <c r="H4309" i="8" s="1"/>
  <c r="K4308" i="8"/>
  <c r="L4308" i="8" s="1"/>
  <c r="J4308" i="8"/>
  <c r="I4308" i="8"/>
  <c r="H4308" i="8"/>
  <c r="G4308" i="8"/>
  <c r="F4308" i="8"/>
  <c r="E4308" i="8"/>
  <c r="K4307" i="8"/>
  <c r="L4307" i="8" s="1"/>
  <c r="J4307" i="8"/>
  <c r="I4307" i="8"/>
  <c r="H4307" i="8"/>
  <c r="G4307" i="8"/>
  <c r="F4307" i="8"/>
  <c r="E4307" i="8"/>
  <c r="K4306" i="8"/>
  <c r="L4306" i="8" s="1"/>
  <c r="J4306" i="8"/>
  <c r="I4306" i="8"/>
  <c r="G4306" i="8"/>
  <c r="F4306" i="8"/>
  <c r="E4306" i="8"/>
  <c r="H4306" i="8" s="1"/>
  <c r="K4305" i="8"/>
  <c r="L4305" i="8" s="1"/>
  <c r="J4305" i="8"/>
  <c r="I4305" i="8"/>
  <c r="H4305" i="8"/>
  <c r="G4305" i="8"/>
  <c r="F4305" i="8"/>
  <c r="E4305" i="8"/>
  <c r="K4304" i="8"/>
  <c r="L4304" i="8" s="1"/>
  <c r="J4304" i="8"/>
  <c r="I4304" i="8"/>
  <c r="H4304" i="8"/>
  <c r="G4304" i="8"/>
  <c r="F4304" i="8"/>
  <c r="E4304" i="8"/>
  <c r="K4303" i="8"/>
  <c r="L4303" i="8" s="1"/>
  <c r="J4303" i="8"/>
  <c r="I4303" i="8"/>
  <c r="G4303" i="8"/>
  <c r="F4303" i="8"/>
  <c r="E4303" i="8"/>
  <c r="H4303" i="8" s="1"/>
  <c r="K4302" i="8"/>
  <c r="L4302" i="8" s="1"/>
  <c r="J4302" i="8"/>
  <c r="I4302" i="8"/>
  <c r="H4302" i="8"/>
  <c r="G4302" i="8"/>
  <c r="F4302" i="8"/>
  <c r="E4302" i="8"/>
  <c r="K4301" i="8"/>
  <c r="L4301" i="8" s="1"/>
  <c r="J4301" i="8"/>
  <c r="I4301" i="8"/>
  <c r="H4301" i="8"/>
  <c r="G4301" i="8"/>
  <c r="F4301" i="8"/>
  <c r="E4301" i="8"/>
  <c r="K4300" i="8"/>
  <c r="L4300" i="8" s="1"/>
  <c r="J4300" i="8"/>
  <c r="G4300" i="8"/>
  <c r="I4300" i="8" s="1"/>
  <c r="F4300" i="8"/>
  <c r="E4300" i="8"/>
  <c r="H4300" i="8" s="1"/>
  <c r="L4299" i="8"/>
  <c r="K4299" i="8"/>
  <c r="J4299" i="8"/>
  <c r="I4299" i="8"/>
  <c r="H4299" i="8"/>
  <c r="G4299" i="8"/>
  <c r="F4299" i="8"/>
  <c r="E4299" i="8"/>
  <c r="J4298" i="8"/>
  <c r="H4298" i="8"/>
  <c r="G4298" i="8"/>
  <c r="K4298" i="8" s="1"/>
  <c r="L4298" i="8" s="1"/>
  <c r="F4298" i="8"/>
  <c r="E4298" i="8"/>
  <c r="K4297" i="8"/>
  <c r="L4297" i="8" s="1"/>
  <c r="J4297" i="8"/>
  <c r="I4297" i="8"/>
  <c r="G4297" i="8"/>
  <c r="F4297" i="8"/>
  <c r="E4297" i="8"/>
  <c r="H4297" i="8" s="1"/>
  <c r="K4296" i="8"/>
  <c r="L4296" i="8" s="1"/>
  <c r="J4296" i="8"/>
  <c r="I4296" i="8"/>
  <c r="H4296" i="8"/>
  <c r="G4296" i="8"/>
  <c r="F4296" i="8"/>
  <c r="E4296" i="8"/>
  <c r="K4295" i="8"/>
  <c r="L4295" i="8" s="1"/>
  <c r="J4295" i="8"/>
  <c r="I4295" i="8"/>
  <c r="H4295" i="8"/>
  <c r="G4295" i="8"/>
  <c r="F4295" i="8"/>
  <c r="E4295" i="8"/>
  <c r="K4294" i="8"/>
  <c r="L4294" i="8" s="1"/>
  <c r="J4294" i="8"/>
  <c r="I4294" i="8"/>
  <c r="G4294" i="8"/>
  <c r="F4294" i="8"/>
  <c r="E4294" i="8"/>
  <c r="H4294" i="8" s="1"/>
  <c r="K4293" i="8"/>
  <c r="L4293" i="8" s="1"/>
  <c r="J4293" i="8"/>
  <c r="H4293" i="8"/>
  <c r="G4293" i="8"/>
  <c r="I4293" i="8" s="1"/>
  <c r="F4293" i="8"/>
  <c r="E4293" i="8"/>
  <c r="K4292" i="8"/>
  <c r="L4292" i="8" s="1"/>
  <c r="J4292" i="8"/>
  <c r="I4292" i="8"/>
  <c r="H4292" i="8"/>
  <c r="G4292" i="8"/>
  <c r="F4292" i="8"/>
  <c r="E4292" i="8"/>
  <c r="K4291" i="8"/>
  <c r="L4291" i="8" s="1"/>
  <c r="J4291" i="8"/>
  <c r="I4291" i="8"/>
  <c r="H4291" i="8"/>
  <c r="G4291" i="8"/>
  <c r="F4291" i="8"/>
  <c r="E4291" i="8"/>
  <c r="K4290" i="8"/>
  <c r="L4290" i="8" s="1"/>
  <c r="J4290" i="8"/>
  <c r="I4290" i="8"/>
  <c r="H4290" i="8"/>
  <c r="G4290" i="8"/>
  <c r="F4290" i="8"/>
  <c r="E4290" i="8"/>
  <c r="K4289" i="8"/>
  <c r="L4289" i="8" s="1"/>
  <c r="J4289" i="8"/>
  <c r="I4289" i="8"/>
  <c r="H4289" i="8"/>
  <c r="G4289" i="8"/>
  <c r="F4289" i="8"/>
  <c r="E4289" i="8"/>
  <c r="K4288" i="8"/>
  <c r="L4288" i="8" s="1"/>
  <c r="J4288" i="8"/>
  <c r="I4288" i="8"/>
  <c r="H4288" i="8"/>
  <c r="G4288" i="8"/>
  <c r="F4288" i="8"/>
  <c r="E4288" i="8"/>
  <c r="L4287" i="8"/>
  <c r="K4287" i="8"/>
  <c r="J4287" i="8"/>
  <c r="G4287" i="8"/>
  <c r="I4287" i="8" s="1"/>
  <c r="F4287" i="8"/>
  <c r="E4287" i="8"/>
  <c r="H4287" i="8" s="1"/>
  <c r="J4286" i="8"/>
  <c r="I4286" i="8"/>
  <c r="H4286" i="8"/>
  <c r="G4286" i="8"/>
  <c r="K4286" i="8" s="1"/>
  <c r="L4286" i="8" s="1"/>
  <c r="F4286" i="8"/>
  <c r="E4286" i="8"/>
  <c r="K4285" i="8"/>
  <c r="L4285" i="8" s="1"/>
  <c r="J4285" i="8"/>
  <c r="I4285" i="8"/>
  <c r="G4285" i="8"/>
  <c r="F4285" i="8"/>
  <c r="E4285" i="8"/>
  <c r="H4285" i="8" s="1"/>
  <c r="K4284" i="8"/>
  <c r="L4284" i="8" s="1"/>
  <c r="J4284" i="8"/>
  <c r="G4284" i="8"/>
  <c r="I4284" i="8" s="1"/>
  <c r="F4284" i="8"/>
  <c r="E4284" i="8"/>
  <c r="H4284" i="8" s="1"/>
  <c r="L4283" i="8"/>
  <c r="K4283" i="8"/>
  <c r="J4283" i="8"/>
  <c r="I4283" i="8"/>
  <c r="H4283" i="8"/>
  <c r="G4283" i="8"/>
  <c r="F4283" i="8"/>
  <c r="E4283" i="8"/>
  <c r="L4282" i="8"/>
  <c r="K4282" i="8"/>
  <c r="J4282" i="8"/>
  <c r="I4282" i="8"/>
  <c r="G4282" i="8"/>
  <c r="F4282" i="8"/>
  <c r="E4282" i="8"/>
  <c r="H4282" i="8" s="1"/>
  <c r="L4281" i="8"/>
  <c r="K4281" i="8"/>
  <c r="J4281" i="8"/>
  <c r="I4281" i="8"/>
  <c r="G4281" i="8"/>
  <c r="F4281" i="8"/>
  <c r="E4281" i="8"/>
  <c r="H4281" i="8" s="1"/>
  <c r="L4280" i="8"/>
  <c r="K4280" i="8"/>
  <c r="J4280" i="8"/>
  <c r="I4280" i="8"/>
  <c r="H4280" i="8"/>
  <c r="G4280" i="8"/>
  <c r="F4280" i="8"/>
  <c r="E4280" i="8"/>
  <c r="L4279" i="8"/>
  <c r="K4279" i="8"/>
  <c r="J4279" i="8"/>
  <c r="I4279" i="8"/>
  <c r="G4279" i="8"/>
  <c r="F4279" i="8"/>
  <c r="E4279" i="8"/>
  <c r="H4279" i="8" s="1"/>
  <c r="L4278" i="8"/>
  <c r="K4278" i="8"/>
  <c r="J4278" i="8"/>
  <c r="I4278" i="8"/>
  <c r="G4278" i="8"/>
  <c r="F4278" i="8"/>
  <c r="E4278" i="8"/>
  <c r="H4278" i="8" s="1"/>
  <c r="L4277" i="8"/>
  <c r="K4277" i="8"/>
  <c r="J4277" i="8"/>
  <c r="I4277" i="8"/>
  <c r="H4277" i="8"/>
  <c r="G4277" i="8"/>
  <c r="F4277" i="8"/>
  <c r="E4277" i="8"/>
  <c r="L4276" i="8"/>
  <c r="K4276" i="8"/>
  <c r="J4276" i="8"/>
  <c r="I4276" i="8"/>
  <c r="G4276" i="8"/>
  <c r="F4276" i="8"/>
  <c r="E4276" i="8"/>
  <c r="H4276" i="8" s="1"/>
  <c r="L4275" i="8"/>
  <c r="K4275" i="8"/>
  <c r="J4275" i="8"/>
  <c r="I4275" i="8"/>
  <c r="G4275" i="8"/>
  <c r="F4275" i="8"/>
  <c r="E4275" i="8"/>
  <c r="H4275" i="8" s="1"/>
  <c r="L4274" i="8"/>
  <c r="K4274" i="8"/>
  <c r="J4274" i="8"/>
  <c r="I4274" i="8"/>
  <c r="H4274" i="8"/>
  <c r="G4274" i="8"/>
  <c r="F4274" i="8"/>
  <c r="E4274" i="8"/>
  <c r="L4273" i="8"/>
  <c r="K4273" i="8"/>
  <c r="J4273" i="8"/>
  <c r="I4273" i="8"/>
  <c r="G4273" i="8"/>
  <c r="F4273" i="8"/>
  <c r="E4273" i="8"/>
  <c r="H4273" i="8" s="1"/>
  <c r="L4272" i="8"/>
  <c r="K4272" i="8"/>
  <c r="J4272" i="8"/>
  <c r="I4272" i="8"/>
  <c r="G4272" i="8"/>
  <c r="F4272" i="8"/>
  <c r="E4272" i="8"/>
  <c r="H4272" i="8" s="1"/>
  <c r="L4271" i="8"/>
  <c r="K4271" i="8"/>
  <c r="J4271" i="8"/>
  <c r="I4271" i="8"/>
  <c r="H4271" i="8"/>
  <c r="G4271" i="8"/>
  <c r="F4271" i="8"/>
  <c r="E4271" i="8"/>
  <c r="L4270" i="8"/>
  <c r="K4270" i="8"/>
  <c r="J4270" i="8"/>
  <c r="I4270" i="8"/>
  <c r="G4270" i="8"/>
  <c r="F4270" i="8"/>
  <c r="E4270" i="8"/>
  <c r="H4270" i="8" s="1"/>
  <c r="L4269" i="8"/>
  <c r="K4269" i="8"/>
  <c r="J4269" i="8"/>
  <c r="I4269" i="8"/>
  <c r="G4269" i="8"/>
  <c r="F4269" i="8"/>
  <c r="E4269" i="8"/>
  <c r="H4269" i="8" s="1"/>
  <c r="L4268" i="8"/>
  <c r="K4268" i="8"/>
  <c r="J4268" i="8"/>
  <c r="I4268" i="8"/>
  <c r="H4268" i="8"/>
  <c r="G4268" i="8"/>
  <c r="F4268" i="8"/>
  <c r="E4268" i="8"/>
  <c r="L4267" i="8"/>
  <c r="K4267" i="8"/>
  <c r="J4267" i="8"/>
  <c r="I4267" i="8"/>
  <c r="G4267" i="8"/>
  <c r="F4267" i="8"/>
  <c r="E4267" i="8"/>
  <c r="H4267" i="8" s="1"/>
  <c r="L4266" i="8"/>
  <c r="K4266" i="8"/>
  <c r="J4266" i="8"/>
  <c r="I4266" i="8"/>
  <c r="G4266" i="8"/>
  <c r="F4266" i="8"/>
  <c r="E4266" i="8"/>
  <c r="H4266" i="8" s="1"/>
  <c r="L4265" i="8"/>
  <c r="K4265" i="8"/>
  <c r="J4265" i="8"/>
  <c r="I4265" i="8"/>
  <c r="H4265" i="8"/>
  <c r="G4265" i="8"/>
  <c r="F4265" i="8"/>
  <c r="E4265" i="8"/>
  <c r="L4264" i="8"/>
  <c r="K4264" i="8"/>
  <c r="J4264" i="8"/>
  <c r="I4264" i="8"/>
  <c r="G4264" i="8"/>
  <c r="F4264" i="8"/>
  <c r="E4264" i="8"/>
  <c r="H4264" i="8" s="1"/>
  <c r="J4263" i="8"/>
  <c r="H4263" i="8"/>
  <c r="G4263" i="8"/>
  <c r="F4263" i="8"/>
  <c r="E4263" i="8"/>
  <c r="K4262" i="8"/>
  <c r="L4262" i="8" s="1"/>
  <c r="J4262" i="8"/>
  <c r="H4262" i="8"/>
  <c r="G4262" i="8"/>
  <c r="I4262" i="8" s="1"/>
  <c r="F4262" i="8"/>
  <c r="E4262" i="8"/>
  <c r="K4261" i="8"/>
  <c r="L4261" i="8" s="1"/>
  <c r="J4261" i="8"/>
  <c r="I4261" i="8"/>
  <c r="H4261" i="8"/>
  <c r="G4261" i="8"/>
  <c r="F4261" i="8"/>
  <c r="E4261" i="8"/>
  <c r="K4260" i="8"/>
  <c r="L4260" i="8" s="1"/>
  <c r="J4260" i="8"/>
  <c r="I4260" i="8"/>
  <c r="H4260" i="8"/>
  <c r="G4260" i="8"/>
  <c r="F4260" i="8"/>
  <c r="E4260" i="8"/>
  <c r="K4259" i="8"/>
  <c r="L4259" i="8" s="1"/>
  <c r="J4259" i="8"/>
  <c r="I4259" i="8"/>
  <c r="H4259" i="8"/>
  <c r="G4259" i="8"/>
  <c r="F4259" i="8"/>
  <c r="E4259" i="8"/>
  <c r="K4258" i="8"/>
  <c r="L4258" i="8" s="1"/>
  <c r="J4258" i="8"/>
  <c r="I4258" i="8"/>
  <c r="H4258" i="8"/>
  <c r="G4258" i="8"/>
  <c r="F4258" i="8"/>
  <c r="E4258" i="8"/>
  <c r="K4257" i="8"/>
  <c r="L4257" i="8" s="1"/>
  <c r="J4257" i="8"/>
  <c r="I4257" i="8"/>
  <c r="H4257" i="8"/>
  <c r="G4257" i="8"/>
  <c r="F4257" i="8"/>
  <c r="E4257" i="8"/>
  <c r="K4256" i="8"/>
  <c r="L4256" i="8" s="1"/>
  <c r="J4256" i="8"/>
  <c r="H4256" i="8"/>
  <c r="G4256" i="8"/>
  <c r="I4256" i="8" s="1"/>
  <c r="F4256" i="8"/>
  <c r="E4256" i="8"/>
  <c r="K4255" i="8"/>
  <c r="L4255" i="8" s="1"/>
  <c r="J4255" i="8"/>
  <c r="I4255" i="8"/>
  <c r="H4255" i="8"/>
  <c r="G4255" i="8"/>
  <c r="F4255" i="8"/>
  <c r="E4255" i="8"/>
  <c r="L4254" i="8"/>
  <c r="K4254" i="8"/>
  <c r="J4254" i="8"/>
  <c r="I4254" i="8"/>
  <c r="G4254" i="8"/>
  <c r="F4254" i="8"/>
  <c r="E4254" i="8"/>
  <c r="H4254" i="8" s="1"/>
  <c r="K4253" i="8"/>
  <c r="L4253" i="8" s="1"/>
  <c r="J4253" i="8"/>
  <c r="I4253" i="8"/>
  <c r="H4253" i="8"/>
  <c r="G4253" i="8"/>
  <c r="F4253" i="8"/>
  <c r="E4253" i="8"/>
  <c r="K4252" i="8"/>
  <c r="L4252" i="8" s="1"/>
  <c r="J4252" i="8"/>
  <c r="I4252" i="8"/>
  <c r="H4252" i="8"/>
  <c r="G4252" i="8"/>
  <c r="F4252" i="8"/>
  <c r="E4252" i="8"/>
  <c r="K4251" i="8"/>
  <c r="L4251" i="8" s="1"/>
  <c r="J4251" i="8"/>
  <c r="I4251" i="8"/>
  <c r="G4251" i="8"/>
  <c r="F4251" i="8"/>
  <c r="E4251" i="8"/>
  <c r="H4251" i="8" s="1"/>
  <c r="K4250" i="8"/>
  <c r="L4250" i="8" s="1"/>
  <c r="J4250" i="8"/>
  <c r="I4250" i="8"/>
  <c r="H4250" i="8"/>
  <c r="G4250" i="8"/>
  <c r="F4250" i="8"/>
  <c r="E4250" i="8"/>
  <c r="K4249" i="8"/>
  <c r="L4249" i="8" s="1"/>
  <c r="J4249" i="8"/>
  <c r="I4249" i="8"/>
  <c r="H4249" i="8"/>
  <c r="G4249" i="8"/>
  <c r="F4249" i="8"/>
  <c r="E4249" i="8"/>
  <c r="K4248" i="8"/>
  <c r="L4248" i="8" s="1"/>
  <c r="J4248" i="8"/>
  <c r="I4248" i="8"/>
  <c r="G4248" i="8"/>
  <c r="F4248" i="8"/>
  <c r="E4248" i="8"/>
  <c r="H4248" i="8" s="1"/>
  <c r="K4247" i="8"/>
  <c r="L4247" i="8" s="1"/>
  <c r="J4247" i="8"/>
  <c r="I4247" i="8"/>
  <c r="H4247" i="8"/>
  <c r="G4247" i="8"/>
  <c r="F4247" i="8"/>
  <c r="E4247" i="8"/>
  <c r="K4246" i="8"/>
  <c r="L4246" i="8" s="1"/>
  <c r="J4246" i="8"/>
  <c r="I4246" i="8"/>
  <c r="H4246" i="8"/>
  <c r="G4246" i="8"/>
  <c r="F4246" i="8"/>
  <c r="E4246" i="8"/>
  <c r="K4245" i="8"/>
  <c r="L4245" i="8" s="1"/>
  <c r="J4245" i="8"/>
  <c r="I4245" i="8"/>
  <c r="G4245" i="8"/>
  <c r="F4245" i="8"/>
  <c r="E4245" i="8"/>
  <c r="H4245" i="8" s="1"/>
  <c r="K4244" i="8"/>
  <c r="L4244" i="8" s="1"/>
  <c r="J4244" i="8"/>
  <c r="I4244" i="8"/>
  <c r="H4244" i="8"/>
  <c r="G4244" i="8"/>
  <c r="F4244" i="8"/>
  <c r="E4244" i="8"/>
  <c r="J4243" i="8"/>
  <c r="I4243" i="8"/>
  <c r="H4243" i="8"/>
  <c r="G4243" i="8"/>
  <c r="K4243" i="8" s="1"/>
  <c r="L4243" i="8" s="1"/>
  <c r="F4243" i="8"/>
  <c r="E4243" i="8"/>
  <c r="K4242" i="8"/>
  <c r="L4242" i="8" s="1"/>
  <c r="J4242" i="8"/>
  <c r="I4242" i="8"/>
  <c r="G4242" i="8"/>
  <c r="F4242" i="8"/>
  <c r="E4242" i="8"/>
  <c r="H4242" i="8" s="1"/>
  <c r="K4241" i="8"/>
  <c r="L4241" i="8" s="1"/>
  <c r="J4241" i="8"/>
  <c r="H4241" i="8"/>
  <c r="G4241" i="8"/>
  <c r="I4241" i="8" s="1"/>
  <c r="F4241" i="8"/>
  <c r="E4241" i="8"/>
  <c r="L4240" i="8"/>
  <c r="K4240" i="8"/>
  <c r="J4240" i="8"/>
  <c r="I4240" i="8"/>
  <c r="H4240" i="8"/>
  <c r="G4240" i="8"/>
  <c r="F4240" i="8"/>
  <c r="E4240" i="8"/>
  <c r="J4239" i="8"/>
  <c r="H4239" i="8"/>
  <c r="G4239" i="8"/>
  <c r="I4239" i="8" s="1"/>
  <c r="F4239" i="8"/>
  <c r="E4239" i="8"/>
  <c r="K4238" i="8"/>
  <c r="L4238" i="8" s="1"/>
  <c r="J4238" i="8"/>
  <c r="I4238" i="8"/>
  <c r="H4238" i="8"/>
  <c r="G4238" i="8"/>
  <c r="F4238" i="8"/>
  <c r="E4238" i="8"/>
  <c r="K4237" i="8"/>
  <c r="L4237" i="8" s="1"/>
  <c r="J4237" i="8"/>
  <c r="H4237" i="8"/>
  <c r="G4237" i="8"/>
  <c r="I4237" i="8" s="1"/>
  <c r="F4237" i="8"/>
  <c r="E4237" i="8"/>
  <c r="J4236" i="8"/>
  <c r="G4236" i="8"/>
  <c r="I4236" i="8" s="1"/>
  <c r="F4236" i="8"/>
  <c r="E4236" i="8"/>
  <c r="H4236" i="8" s="1"/>
  <c r="K4235" i="8"/>
  <c r="L4235" i="8" s="1"/>
  <c r="J4235" i="8"/>
  <c r="I4235" i="8"/>
  <c r="H4235" i="8"/>
  <c r="G4235" i="8"/>
  <c r="F4235" i="8"/>
  <c r="E4235" i="8"/>
  <c r="K4234" i="8"/>
  <c r="L4234" i="8" s="1"/>
  <c r="J4234" i="8"/>
  <c r="I4234" i="8"/>
  <c r="G4234" i="8"/>
  <c r="F4234" i="8"/>
  <c r="E4234" i="8"/>
  <c r="H4234" i="8" s="1"/>
  <c r="L4233" i="8"/>
  <c r="K4233" i="8"/>
  <c r="J4233" i="8"/>
  <c r="I4233" i="8"/>
  <c r="G4233" i="8"/>
  <c r="F4233" i="8"/>
  <c r="E4233" i="8"/>
  <c r="H4233" i="8" s="1"/>
  <c r="K4232" i="8"/>
  <c r="L4232" i="8" s="1"/>
  <c r="J4232" i="8"/>
  <c r="I4232" i="8"/>
  <c r="H4232" i="8"/>
  <c r="G4232" i="8"/>
  <c r="F4232" i="8"/>
  <c r="E4232" i="8"/>
  <c r="K4231" i="8"/>
  <c r="L4231" i="8" s="1"/>
  <c r="J4231" i="8"/>
  <c r="I4231" i="8"/>
  <c r="G4231" i="8"/>
  <c r="F4231" i="8"/>
  <c r="E4231" i="8"/>
  <c r="H4231" i="8" s="1"/>
  <c r="K4230" i="8"/>
  <c r="L4230" i="8" s="1"/>
  <c r="J4230" i="8"/>
  <c r="I4230" i="8"/>
  <c r="G4230" i="8"/>
  <c r="F4230" i="8"/>
  <c r="E4230" i="8"/>
  <c r="H4230" i="8" s="1"/>
  <c r="K4229" i="8"/>
  <c r="L4229" i="8" s="1"/>
  <c r="J4229" i="8"/>
  <c r="I4229" i="8"/>
  <c r="H4229" i="8"/>
  <c r="G4229" i="8"/>
  <c r="F4229" i="8"/>
  <c r="E4229" i="8"/>
  <c r="J4228" i="8"/>
  <c r="G4228" i="8"/>
  <c r="K4228" i="8" s="1"/>
  <c r="L4228" i="8" s="1"/>
  <c r="F4228" i="8"/>
  <c r="E4228" i="8"/>
  <c r="H4228" i="8" s="1"/>
  <c r="K4227" i="8"/>
  <c r="L4227" i="8" s="1"/>
  <c r="J4227" i="8"/>
  <c r="I4227" i="8"/>
  <c r="G4227" i="8"/>
  <c r="F4227" i="8"/>
  <c r="E4227" i="8"/>
  <c r="H4227" i="8" s="1"/>
  <c r="K4226" i="8"/>
  <c r="L4226" i="8" s="1"/>
  <c r="J4226" i="8"/>
  <c r="I4226" i="8"/>
  <c r="H4226" i="8"/>
  <c r="G4226" i="8"/>
  <c r="F4226" i="8"/>
  <c r="E4226" i="8"/>
  <c r="K4225" i="8"/>
  <c r="L4225" i="8" s="1"/>
  <c r="J4225" i="8"/>
  <c r="I4225" i="8"/>
  <c r="G4225" i="8"/>
  <c r="F4225" i="8"/>
  <c r="E4225" i="8"/>
  <c r="H4225" i="8" s="1"/>
  <c r="K4224" i="8"/>
  <c r="L4224" i="8" s="1"/>
  <c r="J4224" i="8"/>
  <c r="I4224" i="8"/>
  <c r="G4224" i="8"/>
  <c r="F4224" i="8"/>
  <c r="E4224" i="8"/>
  <c r="H4224" i="8" s="1"/>
  <c r="K4223" i="8"/>
  <c r="L4223" i="8" s="1"/>
  <c r="J4223" i="8"/>
  <c r="I4223" i="8"/>
  <c r="H4223" i="8"/>
  <c r="G4223" i="8"/>
  <c r="F4223" i="8"/>
  <c r="E4223" i="8"/>
  <c r="K4222" i="8"/>
  <c r="L4222" i="8" s="1"/>
  <c r="J4222" i="8"/>
  <c r="I4222" i="8"/>
  <c r="G4222" i="8"/>
  <c r="F4222" i="8"/>
  <c r="E4222" i="8"/>
  <c r="H4222" i="8" s="1"/>
  <c r="K4221" i="8"/>
  <c r="L4221" i="8" s="1"/>
  <c r="J4221" i="8"/>
  <c r="H4221" i="8"/>
  <c r="G4221" i="8"/>
  <c r="I4221" i="8" s="1"/>
  <c r="F4221" i="8"/>
  <c r="E4221" i="8"/>
  <c r="L4220" i="8"/>
  <c r="K4220" i="8"/>
  <c r="J4220" i="8"/>
  <c r="I4220" i="8"/>
  <c r="H4220" i="8"/>
  <c r="G4220" i="8"/>
  <c r="F4220" i="8"/>
  <c r="E4220" i="8"/>
  <c r="L4219" i="8"/>
  <c r="K4219" i="8"/>
  <c r="J4219" i="8"/>
  <c r="I4219" i="8"/>
  <c r="G4219" i="8"/>
  <c r="F4219" i="8"/>
  <c r="E4219" i="8"/>
  <c r="H4219" i="8" s="1"/>
  <c r="K4218" i="8"/>
  <c r="L4218" i="8" s="1"/>
  <c r="J4218" i="8"/>
  <c r="I4218" i="8"/>
  <c r="H4218" i="8"/>
  <c r="G4218" i="8"/>
  <c r="F4218" i="8"/>
  <c r="E4218" i="8"/>
  <c r="L4217" i="8"/>
  <c r="K4217" i="8"/>
  <c r="J4217" i="8"/>
  <c r="I4217" i="8"/>
  <c r="H4217" i="8"/>
  <c r="G4217" i="8"/>
  <c r="F4217" i="8"/>
  <c r="E4217" i="8"/>
  <c r="L4216" i="8"/>
  <c r="K4216" i="8"/>
  <c r="J4216" i="8"/>
  <c r="I4216" i="8"/>
  <c r="G4216" i="8"/>
  <c r="F4216" i="8"/>
  <c r="E4216" i="8"/>
  <c r="H4216" i="8" s="1"/>
  <c r="K4215" i="8"/>
  <c r="L4215" i="8" s="1"/>
  <c r="J4215" i="8"/>
  <c r="I4215" i="8"/>
  <c r="H4215" i="8"/>
  <c r="G4215" i="8"/>
  <c r="F4215" i="8"/>
  <c r="E4215" i="8"/>
  <c r="J4214" i="8"/>
  <c r="H4214" i="8"/>
  <c r="G4214" i="8"/>
  <c r="K4214" i="8" s="1"/>
  <c r="L4214" i="8" s="1"/>
  <c r="F4214" i="8"/>
  <c r="E4214" i="8"/>
  <c r="L4213" i="8"/>
  <c r="K4213" i="8"/>
  <c r="J4213" i="8"/>
  <c r="I4213" i="8"/>
  <c r="H4213" i="8"/>
  <c r="G4213" i="8"/>
  <c r="F4213" i="8"/>
  <c r="E4213" i="8"/>
  <c r="L4212" i="8"/>
  <c r="K4212" i="8"/>
  <c r="J4212" i="8"/>
  <c r="I4212" i="8"/>
  <c r="H4212" i="8"/>
  <c r="G4212" i="8"/>
  <c r="F4212" i="8"/>
  <c r="E4212" i="8"/>
  <c r="J4211" i="8"/>
  <c r="I4211" i="8"/>
  <c r="H4211" i="8"/>
  <c r="G4211" i="8"/>
  <c r="K4211" i="8" s="1"/>
  <c r="L4211" i="8" s="1"/>
  <c r="F4211" i="8"/>
  <c r="E4211" i="8"/>
  <c r="L4210" i="8"/>
  <c r="K4210" i="8"/>
  <c r="J4210" i="8"/>
  <c r="I4210" i="8"/>
  <c r="G4210" i="8"/>
  <c r="F4210" i="8"/>
  <c r="E4210" i="8"/>
  <c r="H4210" i="8" s="1"/>
  <c r="K4209" i="8"/>
  <c r="L4209" i="8" s="1"/>
  <c r="J4209" i="8"/>
  <c r="I4209" i="8"/>
  <c r="G4209" i="8"/>
  <c r="F4209" i="8"/>
  <c r="E4209" i="8"/>
  <c r="H4209" i="8" s="1"/>
  <c r="L4208" i="8"/>
  <c r="K4208" i="8"/>
  <c r="J4208" i="8"/>
  <c r="I4208" i="8"/>
  <c r="H4208" i="8"/>
  <c r="G4208" i="8"/>
  <c r="F4208" i="8"/>
  <c r="E4208" i="8"/>
  <c r="L4207" i="8"/>
  <c r="K4207" i="8"/>
  <c r="J4207" i="8"/>
  <c r="I4207" i="8"/>
  <c r="G4207" i="8"/>
  <c r="F4207" i="8"/>
  <c r="E4207" i="8"/>
  <c r="H4207" i="8" s="1"/>
  <c r="K4206" i="8"/>
  <c r="L4206" i="8" s="1"/>
  <c r="J4206" i="8"/>
  <c r="H4206" i="8"/>
  <c r="G4206" i="8"/>
  <c r="I4206" i="8" s="1"/>
  <c r="F4206" i="8"/>
  <c r="E4206" i="8"/>
  <c r="L4205" i="8"/>
  <c r="K4205" i="8"/>
  <c r="J4205" i="8"/>
  <c r="I4205" i="8"/>
  <c r="H4205" i="8"/>
  <c r="G4205" i="8"/>
  <c r="F4205" i="8"/>
  <c r="E4205" i="8"/>
  <c r="L4204" i="8"/>
  <c r="K4204" i="8"/>
  <c r="J4204" i="8"/>
  <c r="I4204" i="8"/>
  <c r="H4204" i="8"/>
  <c r="G4204" i="8"/>
  <c r="F4204" i="8"/>
  <c r="E4204" i="8"/>
  <c r="L4203" i="8"/>
  <c r="K4203" i="8"/>
  <c r="J4203" i="8"/>
  <c r="I4203" i="8"/>
  <c r="H4203" i="8"/>
  <c r="G4203" i="8"/>
  <c r="F4203" i="8"/>
  <c r="E4203" i="8"/>
  <c r="L4202" i="8"/>
  <c r="K4202" i="8"/>
  <c r="J4202" i="8"/>
  <c r="I4202" i="8"/>
  <c r="H4202" i="8"/>
  <c r="G4202" i="8"/>
  <c r="F4202" i="8"/>
  <c r="E4202" i="8"/>
  <c r="L4201" i="8"/>
  <c r="K4201" i="8"/>
  <c r="J4201" i="8"/>
  <c r="I4201" i="8"/>
  <c r="H4201" i="8"/>
  <c r="G4201" i="8"/>
  <c r="F4201" i="8"/>
  <c r="E4201" i="8"/>
  <c r="L4200" i="8"/>
  <c r="K4200" i="8"/>
  <c r="J4200" i="8"/>
  <c r="I4200" i="8"/>
  <c r="H4200" i="8"/>
  <c r="G4200" i="8"/>
  <c r="F4200" i="8"/>
  <c r="E4200" i="8"/>
  <c r="L4199" i="8"/>
  <c r="K4199" i="8"/>
  <c r="J4199" i="8"/>
  <c r="I4199" i="8"/>
  <c r="H4199" i="8"/>
  <c r="G4199" i="8"/>
  <c r="F4199" i="8"/>
  <c r="E4199" i="8"/>
  <c r="L4198" i="8"/>
  <c r="K4198" i="8"/>
  <c r="J4198" i="8"/>
  <c r="I4198" i="8"/>
  <c r="H4198" i="8"/>
  <c r="G4198" i="8"/>
  <c r="F4198" i="8"/>
  <c r="E4198" i="8"/>
  <c r="L4197" i="8"/>
  <c r="K4197" i="8"/>
  <c r="J4197" i="8"/>
  <c r="I4197" i="8"/>
  <c r="H4197" i="8"/>
  <c r="G4197" i="8"/>
  <c r="F4197" i="8"/>
  <c r="E4197" i="8"/>
  <c r="L4196" i="8"/>
  <c r="K4196" i="8"/>
  <c r="J4196" i="8"/>
  <c r="I4196" i="8"/>
  <c r="H4196" i="8"/>
  <c r="G4196" i="8"/>
  <c r="F4196" i="8"/>
  <c r="E4196" i="8"/>
  <c r="L4195" i="8"/>
  <c r="K4195" i="8"/>
  <c r="J4195" i="8"/>
  <c r="I4195" i="8"/>
  <c r="H4195" i="8"/>
  <c r="G4195" i="8"/>
  <c r="F4195" i="8"/>
  <c r="E4195" i="8"/>
  <c r="L4194" i="8"/>
  <c r="K4194" i="8"/>
  <c r="J4194" i="8"/>
  <c r="I4194" i="8"/>
  <c r="H4194" i="8"/>
  <c r="G4194" i="8"/>
  <c r="F4194" i="8"/>
  <c r="E4194" i="8"/>
  <c r="L4193" i="8"/>
  <c r="K4193" i="8"/>
  <c r="J4193" i="8"/>
  <c r="I4193" i="8"/>
  <c r="H4193" i="8"/>
  <c r="G4193" i="8"/>
  <c r="F4193" i="8"/>
  <c r="E4193" i="8"/>
  <c r="L4192" i="8"/>
  <c r="K4192" i="8"/>
  <c r="J4192" i="8"/>
  <c r="I4192" i="8"/>
  <c r="H4192" i="8"/>
  <c r="G4192" i="8"/>
  <c r="F4192" i="8"/>
  <c r="E4192" i="8"/>
  <c r="L4191" i="8"/>
  <c r="K4191" i="8"/>
  <c r="J4191" i="8"/>
  <c r="I4191" i="8"/>
  <c r="H4191" i="8"/>
  <c r="G4191" i="8"/>
  <c r="F4191" i="8"/>
  <c r="E4191" i="8"/>
  <c r="L4190" i="8"/>
  <c r="K4190" i="8"/>
  <c r="J4190" i="8"/>
  <c r="I4190" i="8"/>
  <c r="H4190" i="8"/>
  <c r="G4190" i="8"/>
  <c r="F4190" i="8"/>
  <c r="E4190" i="8"/>
  <c r="L4189" i="8"/>
  <c r="K4189" i="8"/>
  <c r="J4189" i="8"/>
  <c r="I4189" i="8"/>
  <c r="H4189" i="8"/>
  <c r="G4189" i="8"/>
  <c r="F4189" i="8"/>
  <c r="E4189" i="8"/>
  <c r="L4188" i="8"/>
  <c r="K4188" i="8"/>
  <c r="J4188" i="8"/>
  <c r="I4188" i="8"/>
  <c r="H4188" i="8"/>
  <c r="G4188" i="8"/>
  <c r="F4188" i="8"/>
  <c r="E4188" i="8"/>
  <c r="L4187" i="8"/>
  <c r="K4187" i="8"/>
  <c r="J4187" i="8"/>
  <c r="I4187" i="8"/>
  <c r="H4187" i="8"/>
  <c r="G4187" i="8"/>
  <c r="F4187" i="8"/>
  <c r="E4187" i="8"/>
  <c r="L4186" i="8"/>
  <c r="K4186" i="8"/>
  <c r="J4186" i="8"/>
  <c r="I4186" i="8"/>
  <c r="H4186" i="8"/>
  <c r="G4186" i="8"/>
  <c r="F4186" i="8"/>
  <c r="E4186" i="8"/>
  <c r="L4185" i="8"/>
  <c r="K4185" i="8"/>
  <c r="J4185" i="8"/>
  <c r="I4185" i="8"/>
  <c r="H4185" i="8"/>
  <c r="G4185" i="8"/>
  <c r="F4185" i="8"/>
  <c r="E4185" i="8"/>
  <c r="L4184" i="8"/>
  <c r="K4184" i="8"/>
  <c r="J4184" i="8"/>
  <c r="I4184" i="8"/>
  <c r="H4184" i="8"/>
  <c r="G4184" i="8"/>
  <c r="F4184" i="8"/>
  <c r="E4184" i="8"/>
  <c r="L4183" i="8"/>
  <c r="K4183" i="8"/>
  <c r="J4183" i="8"/>
  <c r="I4183" i="8"/>
  <c r="H4183" i="8"/>
  <c r="G4183" i="8"/>
  <c r="F4183" i="8"/>
  <c r="E4183" i="8"/>
  <c r="L4182" i="8"/>
  <c r="K4182" i="8"/>
  <c r="J4182" i="8"/>
  <c r="I4182" i="8"/>
  <c r="H4182" i="8"/>
  <c r="G4182" i="8"/>
  <c r="F4182" i="8"/>
  <c r="E4182" i="8"/>
  <c r="L4181" i="8"/>
  <c r="K4181" i="8"/>
  <c r="J4181" i="8"/>
  <c r="I4181" i="8"/>
  <c r="H4181" i="8"/>
  <c r="G4181" i="8"/>
  <c r="F4181" i="8"/>
  <c r="E4181" i="8"/>
  <c r="L4180" i="8"/>
  <c r="K4180" i="8"/>
  <c r="J4180" i="8"/>
  <c r="I4180" i="8"/>
  <c r="H4180" i="8"/>
  <c r="G4180" i="8"/>
  <c r="F4180" i="8"/>
  <c r="E4180" i="8"/>
  <c r="L4179" i="8"/>
  <c r="K4179" i="8"/>
  <c r="J4179" i="8"/>
  <c r="I4179" i="8"/>
  <c r="H4179" i="8"/>
  <c r="G4179" i="8"/>
  <c r="F4179" i="8"/>
  <c r="E4179" i="8"/>
  <c r="L4178" i="8"/>
  <c r="K4178" i="8"/>
  <c r="J4178" i="8"/>
  <c r="I4178" i="8"/>
  <c r="H4178" i="8"/>
  <c r="G4178" i="8"/>
  <c r="F4178" i="8"/>
  <c r="E4178" i="8"/>
  <c r="L4177" i="8"/>
  <c r="K4177" i="8"/>
  <c r="J4177" i="8"/>
  <c r="I4177" i="8"/>
  <c r="H4177" i="8"/>
  <c r="G4177" i="8"/>
  <c r="F4177" i="8"/>
  <c r="E4177" i="8"/>
  <c r="L4176" i="8"/>
  <c r="K4176" i="8"/>
  <c r="J4176" i="8"/>
  <c r="I4176" i="8"/>
  <c r="H4176" i="8"/>
  <c r="G4176" i="8"/>
  <c r="F4176" i="8"/>
  <c r="E4176" i="8"/>
  <c r="L4175" i="8"/>
  <c r="K4175" i="8"/>
  <c r="J4175" i="8"/>
  <c r="I4175" i="8"/>
  <c r="H4175" i="8"/>
  <c r="G4175" i="8"/>
  <c r="F4175" i="8"/>
  <c r="E4175" i="8"/>
  <c r="L4174" i="8"/>
  <c r="K4174" i="8"/>
  <c r="J4174" i="8"/>
  <c r="I4174" i="8"/>
  <c r="H4174" i="8"/>
  <c r="G4174" i="8"/>
  <c r="F4174" i="8"/>
  <c r="E4174" i="8"/>
  <c r="L4173" i="8"/>
  <c r="K4173" i="8"/>
  <c r="J4173" i="8"/>
  <c r="I4173" i="8"/>
  <c r="H4173" i="8"/>
  <c r="G4173" i="8"/>
  <c r="F4173" i="8"/>
  <c r="E4173" i="8"/>
  <c r="L4172" i="8"/>
  <c r="K4172" i="8"/>
  <c r="J4172" i="8"/>
  <c r="I4172" i="8"/>
  <c r="H4172" i="8"/>
  <c r="G4172" i="8"/>
  <c r="F4172" i="8"/>
  <c r="E4172" i="8"/>
  <c r="L4171" i="8"/>
  <c r="K4171" i="8"/>
  <c r="J4171" i="8"/>
  <c r="I4171" i="8"/>
  <c r="H4171" i="8"/>
  <c r="G4171" i="8"/>
  <c r="F4171" i="8"/>
  <c r="E4171" i="8"/>
  <c r="L4170" i="8"/>
  <c r="K4170" i="8"/>
  <c r="J4170" i="8"/>
  <c r="I4170" i="8"/>
  <c r="H4170" i="8"/>
  <c r="G4170" i="8"/>
  <c r="F4170" i="8"/>
  <c r="E4170" i="8"/>
  <c r="L4169" i="8"/>
  <c r="K4169" i="8"/>
  <c r="J4169" i="8"/>
  <c r="I4169" i="8"/>
  <c r="H4169" i="8"/>
  <c r="G4169" i="8"/>
  <c r="F4169" i="8"/>
  <c r="E4169" i="8"/>
  <c r="L4168" i="8"/>
  <c r="K4168" i="8"/>
  <c r="J4168" i="8"/>
  <c r="I4168" i="8"/>
  <c r="H4168" i="8"/>
  <c r="G4168" i="8"/>
  <c r="F4168" i="8"/>
  <c r="E4168" i="8"/>
  <c r="J4167" i="8"/>
  <c r="H4167" i="8"/>
  <c r="G4167" i="8"/>
  <c r="I4167" i="8" s="1"/>
  <c r="F4167" i="8"/>
  <c r="E4167" i="8"/>
  <c r="K4166" i="8"/>
  <c r="L4166" i="8" s="1"/>
  <c r="J4166" i="8"/>
  <c r="I4166" i="8"/>
  <c r="H4166" i="8"/>
  <c r="G4166" i="8"/>
  <c r="F4166" i="8"/>
  <c r="E4166" i="8"/>
  <c r="K4165" i="8"/>
  <c r="L4165" i="8" s="1"/>
  <c r="J4165" i="8"/>
  <c r="I4165" i="8"/>
  <c r="H4165" i="8"/>
  <c r="G4165" i="8"/>
  <c r="F4165" i="8"/>
  <c r="E4165" i="8"/>
  <c r="K4164" i="8"/>
  <c r="L4164" i="8" s="1"/>
  <c r="J4164" i="8"/>
  <c r="G4164" i="8"/>
  <c r="I4164" i="8" s="1"/>
  <c r="F4164" i="8"/>
  <c r="E4164" i="8"/>
  <c r="H4164" i="8" s="1"/>
  <c r="K4163" i="8"/>
  <c r="L4163" i="8" s="1"/>
  <c r="J4163" i="8"/>
  <c r="I4163" i="8"/>
  <c r="H4163" i="8"/>
  <c r="G4163" i="8"/>
  <c r="F4163" i="8"/>
  <c r="E4163" i="8"/>
  <c r="L4162" i="8"/>
  <c r="K4162" i="8"/>
  <c r="J4162" i="8"/>
  <c r="I4162" i="8"/>
  <c r="G4162" i="8"/>
  <c r="F4162" i="8"/>
  <c r="E4162" i="8"/>
  <c r="H4162" i="8" s="1"/>
  <c r="K4161" i="8"/>
  <c r="L4161" i="8" s="1"/>
  <c r="J4161" i="8"/>
  <c r="I4161" i="8"/>
  <c r="G4161" i="8"/>
  <c r="F4161" i="8"/>
  <c r="E4161" i="8"/>
  <c r="H4161" i="8" s="1"/>
  <c r="K4160" i="8"/>
  <c r="L4160" i="8" s="1"/>
  <c r="J4160" i="8"/>
  <c r="I4160" i="8"/>
  <c r="H4160" i="8"/>
  <c r="G4160" i="8"/>
  <c r="F4160" i="8"/>
  <c r="E4160" i="8"/>
  <c r="K4159" i="8"/>
  <c r="L4159" i="8" s="1"/>
  <c r="J4159" i="8"/>
  <c r="I4159" i="8"/>
  <c r="G4159" i="8"/>
  <c r="F4159" i="8"/>
  <c r="E4159" i="8"/>
  <c r="H4159" i="8" s="1"/>
  <c r="K4158" i="8"/>
  <c r="L4158" i="8" s="1"/>
  <c r="J4158" i="8"/>
  <c r="I4158" i="8"/>
  <c r="H4158" i="8"/>
  <c r="G4158" i="8"/>
  <c r="F4158" i="8"/>
  <c r="E4158" i="8"/>
  <c r="K4157" i="8"/>
  <c r="L4157" i="8" s="1"/>
  <c r="J4157" i="8"/>
  <c r="I4157" i="8"/>
  <c r="H4157" i="8"/>
  <c r="G4157" i="8"/>
  <c r="F4157" i="8"/>
  <c r="E4157" i="8"/>
  <c r="K4156" i="8"/>
  <c r="L4156" i="8" s="1"/>
  <c r="J4156" i="8"/>
  <c r="I4156" i="8"/>
  <c r="G4156" i="8"/>
  <c r="F4156" i="8"/>
  <c r="E4156" i="8"/>
  <c r="H4156" i="8" s="1"/>
  <c r="K4155" i="8"/>
  <c r="L4155" i="8" s="1"/>
  <c r="J4155" i="8"/>
  <c r="I4155" i="8"/>
  <c r="G4155" i="8"/>
  <c r="F4155" i="8"/>
  <c r="E4155" i="8"/>
  <c r="H4155" i="8" s="1"/>
  <c r="K4154" i="8"/>
  <c r="L4154" i="8" s="1"/>
  <c r="J4154" i="8"/>
  <c r="I4154" i="8"/>
  <c r="H4154" i="8"/>
  <c r="G4154" i="8"/>
  <c r="F4154" i="8"/>
  <c r="E4154" i="8"/>
  <c r="K4153" i="8"/>
  <c r="L4153" i="8" s="1"/>
  <c r="J4153" i="8"/>
  <c r="I4153" i="8"/>
  <c r="G4153" i="8"/>
  <c r="F4153" i="8"/>
  <c r="E4153" i="8"/>
  <c r="H4153" i="8" s="1"/>
  <c r="K4152" i="8"/>
  <c r="L4152" i="8" s="1"/>
  <c r="J4152" i="8"/>
  <c r="I4152" i="8"/>
  <c r="G4152" i="8"/>
  <c r="F4152" i="8"/>
  <c r="E4152" i="8"/>
  <c r="H4152" i="8" s="1"/>
  <c r="L4151" i="8"/>
  <c r="K4151" i="8"/>
  <c r="J4151" i="8"/>
  <c r="I4151" i="8"/>
  <c r="H4151" i="8"/>
  <c r="G4151" i="8"/>
  <c r="F4151" i="8"/>
  <c r="E4151" i="8"/>
  <c r="L4150" i="8"/>
  <c r="K4150" i="8"/>
  <c r="J4150" i="8"/>
  <c r="I4150" i="8"/>
  <c r="G4150" i="8"/>
  <c r="F4150" i="8"/>
  <c r="E4150" i="8"/>
  <c r="H4150" i="8" s="1"/>
  <c r="K4149" i="8"/>
  <c r="L4149" i="8" s="1"/>
  <c r="J4149" i="8"/>
  <c r="I4149" i="8"/>
  <c r="H4149" i="8"/>
  <c r="G4149" i="8"/>
  <c r="F4149" i="8"/>
  <c r="E4149" i="8"/>
  <c r="L4148" i="8"/>
  <c r="K4148" i="8"/>
  <c r="J4148" i="8"/>
  <c r="I4148" i="8"/>
  <c r="H4148" i="8"/>
  <c r="G4148" i="8"/>
  <c r="F4148" i="8"/>
  <c r="E4148" i="8"/>
  <c r="L4147" i="8"/>
  <c r="K4147" i="8"/>
  <c r="J4147" i="8"/>
  <c r="I4147" i="8"/>
  <c r="H4147" i="8"/>
  <c r="G4147" i="8"/>
  <c r="F4147" i="8"/>
  <c r="E4147" i="8"/>
  <c r="K4146" i="8"/>
  <c r="L4146" i="8" s="1"/>
  <c r="J4146" i="8"/>
  <c r="I4146" i="8"/>
  <c r="H4146" i="8"/>
  <c r="G4146" i="8"/>
  <c r="F4146" i="8"/>
  <c r="E4146" i="8"/>
  <c r="K4145" i="8"/>
  <c r="L4145" i="8" s="1"/>
  <c r="J4145" i="8"/>
  <c r="I4145" i="8"/>
  <c r="H4145" i="8"/>
  <c r="G4145" i="8"/>
  <c r="F4145" i="8"/>
  <c r="E4145" i="8"/>
  <c r="K4144" i="8"/>
  <c r="L4144" i="8" s="1"/>
  <c r="J4144" i="8"/>
  <c r="I4144" i="8"/>
  <c r="H4144" i="8"/>
  <c r="G4144" i="8"/>
  <c r="F4144" i="8"/>
  <c r="E4144" i="8"/>
  <c r="K4143" i="8"/>
  <c r="L4143" i="8" s="1"/>
  <c r="J4143" i="8"/>
  <c r="I4143" i="8"/>
  <c r="G4143" i="8"/>
  <c r="F4143" i="8"/>
  <c r="E4143" i="8"/>
  <c r="H4143" i="8" s="1"/>
  <c r="K4142" i="8"/>
  <c r="L4142" i="8" s="1"/>
  <c r="J4142" i="8"/>
  <c r="I4142" i="8"/>
  <c r="H4142" i="8"/>
  <c r="G4142" i="8"/>
  <c r="F4142" i="8"/>
  <c r="E4142" i="8"/>
  <c r="L4141" i="8"/>
  <c r="K4141" i="8"/>
  <c r="J4141" i="8"/>
  <c r="I4141" i="8"/>
  <c r="G4141" i="8"/>
  <c r="F4141" i="8"/>
  <c r="E4141" i="8"/>
  <c r="H4141" i="8" s="1"/>
  <c r="K4140" i="8"/>
  <c r="L4140" i="8" s="1"/>
  <c r="J4140" i="8"/>
  <c r="I4140" i="8"/>
  <c r="G4140" i="8"/>
  <c r="F4140" i="8"/>
  <c r="E4140" i="8"/>
  <c r="H4140" i="8" s="1"/>
  <c r="L4139" i="8"/>
  <c r="K4139" i="8"/>
  <c r="J4139" i="8"/>
  <c r="I4139" i="8"/>
  <c r="H4139" i="8"/>
  <c r="G4139" i="8"/>
  <c r="F4139" i="8"/>
  <c r="E4139" i="8"/>
  <c r="L4138" i="8"/>
  <c r="K4138" i="8"/>
  <c r="J4138" i="8"/>
  <c r="I4138" i="8"/>
  <c r="G4138" i="8"/>
  <c r="F4138" i="8"/>
  <c r="E4138" i="8"/>
  <c r="H4138" i="8" s="1"/>
  <c r="K4137" i="8"/>
  <c r="L4137" i="8" s="1"/>
  <c r="J4137" i="8"/>
  <c r="I4137" i="8"/>
  <c r="H4137" i="8"/>
  <c r="G4137" i="8"/>
  <c r="F4137" i="8"/>
  <c r="E4137" i="8"/>
  <c r="L4136" i="8"/>
  <c r="K4136" i="8"/>
  <c r="J4136" i="8"/>
  <c r="I4136" i="8"/>
  <c r="H4136" i="8"/>
  <c r="G4136" i="8"/>
  <c r="F4136" i="8"/>
  <c r="E4136" i="8"/>
  <c r="L4135" i="8"/>
  <c r="K4135" i="8"/>
  <c r="J4135" i="8"/>
  <c r="I4135" i="8"/>
  <c r="H4135" i="8"/>
  <c r="G4135" i="8"/>
  <c r="F4135" i="8"/>
  <c r="E4135" i="8"/>
  <c r="K4134" i="8"/>
  <c r="L4134" i="8" s="1"/>
  <c r="J4134" i="8"/>
  <c r="I4134" i="8"/>
  <c r="G4134" i="8"/>
  <c r="F4134" i="8"/>
  <c r="E4134" i="8"/>
  <c r="H4134" i="8" s="1"/>
  <c r="K4133" i="8"/>
  <c r="L4133" i="8" s="1"/>
  <c r="J4133" i="8"/>
  <c r="I4133" i="8"/>
  <c r="H4133" i="8"/>
  <c r="G4133" i="8"/>
  <c r="F4133" i="8"/>
  <c r="E4133" i="8"/>
  <c r="K4132" i="8"/>
  <c r="L4132" i="8" s="1"/>
  <c r="J4132" i="8"/>
  <c r="I4132" i="8"/>
  <c r="H4132" i="8"/>
  <c r="G4132" i="8"/>
  <c r="F4132" i="8"/>
  <c r="E4132" i="8"/>
  <c r="K4131" i="8"/>
  <c r="L4131" i="8" s="1"/>
  <c r="J4131" i="8"/>
  <c r="I4131" i="8"/>
  <c r="G4131" i="8"/>
  <c r="F4131" i="8"/>
  <c r="E4131" i="8"/>
  <c r="H4131" i="8" s="1"/>
  <c r="L4130" i="8"/>
  <c r="K4130" i="8"/>
  <c r="J4130" i="8"/>
  <c r="I4130" i="8"/>
  <c r="H4130" i="8"/>
  <c r="G4130" i="8"/>
  <c r="F4130" i="8"/>
  <c r="E4130" i="8"/>
  <c r="K4129" i="8"/>
  <c r="L4129" i="8" s="1"/>
  <c r="J4129" i="8"/>
  <c r="I4129" i="8"/>
  <c r="G4129" i="8"/>
  <c r="F4129" i="8"/>
  <c r="E4129" i="8"/>
  <c r="H4129" i="8" s="1"/>
  <c r="K4128" i="8"/>
  <c r="L4128" i="8" s="1"/>
  <c r="J4128" i="8"/>
  <c r="I4128" i="8"/>
  <c r="G4128" i="8"/>
  <c r="F4128" i="8"/>
  <c r="E4128" i="8"/>
  <c r="H4128" i="8" s="1"/>
  <c r="L4127" i="8"/>
  <c r="K4127" i="8"/>
  <c r="J4127" i="8"/>
  <c r="I4127" i="8"/>
  <c r="H4127" i="8"/>
  <c r="G4127" i="8"/>
  <c r="F4127" i="8"/>
  <c r="E4127" i="8"/>
  <c r="L4126" i="8"/>
  <c r="K4126" i="8"/>
  <c r="J4126" i="8"/>
  <c r="I4126" i="8"/>
  <c r="G4126" i="8"/>
  <c r="F4126" i="8"/>
  <c r="E4126" i="8"/>
  <c r="H4126" i="8" s="1"/>
  <c r="K4125" i="8"/>
  <c r="L4125" i="8" s="1"/>
  <c r="J4125" i="8"/>
  <c r="I4125" i="8"/>
  <c r="H4125" i="8"/>
  <c r="G4125" i="8"/>
  <c r="F4125" i="8"/>
  <c r="E4125" i="8"/>
  <c r="L4124" i="8"/>
  <c r="K4124" i="8"/>
  <c r="J4124" i="8"/>
  <c r="I4124" i="8"/>
  <c r="H4124" i="8"/>
  <c r="G4124" i="8"/>
  <c r="F4124" i="8"/>
  <c r="E4124" i="8"/>
  <c r="L4123" i="8"/>
  <c r="K4123" i="8"/>
  <c r="J4123" i="8"/>
  <c r="I4123" i="8"/>
  <c r="H4123" i="8"/>
  <c r="G4123" i="8"/>
  <c r="F4123" i="8"/>
  <c r="E4123" i="8"/>
  <c r="K4122" i="8"/>
  <c r="L4122" i="8" s="1"/>
  <c r="J4122" i="8"/>
  <c r="I4122" i="8"/>
  <c r="H4122" i="8"/>
  <c r="G4122" i="8"/>
  <c r="F4122" i="8"/>
  <c r="E4122" i="8"/>
  <c r="K4121" i="8"/>
  <c r="L4121" i="8" s="1"/>
  <c r="J4121" i="8"/>
  <c r="I4121" i="8"/>
  <c r="H4121" i="8"/>
  <c r="G4121" i="8"/>
  <c r="F4121" i="8"/>
  <c r="E4121" i="8"/>
  <c r="K4120" i="8"/>
  <c r="L4120" i="8" s="1"/>
  <c r="J4120" i="8"/>
  <c r="I4120" i="8"/>
  <c r="G4120" i="8"/>
  <c r="F4120" i="8"/>
  <c r="E4120" i="8"/>
  <c r="H4120" i="8" s="1"/>
  <c r="K4119" i="8"/>
  <c r="L4119" i="8" s="1"/>
  <c r="J4119" i="8"/>
  <c r="I4119" i="8"/>
  <c r="G4119" i="8"/>
  <c r="F4119" i="8"/>
  <c r="E4119" i="8"/>
  <c r="H4119" i="8" s="1"/>
  <c r="K4118" i="8"/>
  <c r="L4118" i="8" s="1"/>
  <c r="J4118" i="8"/>
  <c r="I4118" i="8"/>
  <c r="H4118" i="8"/>
  <c r="G4118" i="8"/>
  <c r="F4118" i="8"/>
  <c r="E4118" i="8"/>
  <c r="K4117" i="8"/>
  <c r="L4117" i="8" s="1"/>
  <c r="J4117" i="8"/>
  <c r="I4117" i="8"/>
  <c r="G4117" i="8"/>
  <c r="F4117" i="8"/>
  <c r="E4117" i="8"/>
  <c r="H4117" i="8" s="1"/>
  <c r="K4116" i="8"/>
  <c r="L4116" i="8" s="1"/>
  <c r="J4116" i="8"/>
  <c r="I4116" i="8"/>
  <c r="H4116" i="8"/>
  <c r="G4116" i="8"/>
  <c r="F4116" i="8"/>
  <c r="E4116" i="8"/>
  <c r="L4115" i="8"/>
  <c r="K4115" i="8"/>
  <c r="J4115" i="8"/>
  <c r="I4115" i="8"/>
  <c r="H4115" i="8"/>
  <c r="G4115" i="8"/>
  <c r="F4115" i="8"/>
  <c r="E4115" i="8"/>
  <c r="L4114" i="8"/>
  <c r="K4114" i="8"/>
  <c r="J4114" i="8"/>
  <c r="I4114" i="8"/>
  <c r="G4114" i="8"/>
  <c r="F4114" i="8"/>
  <c r="E4114" i="8"/>
  <c r="H4114" i="8" s="1"/>
  <c r="K4113" i="8"/>
  <c r="L4113" i="8" s="1"/>
  <c r="J4113" i="8"/>
  <c r="I4113" i="8"/>
  <c r="H4113" i="8"/>
  <c r="G4113" i="8"/>
  <c r="F4113" i="8"/>
  <c r="E4113" i="8"/>
  <c r="L4112" i="8"/>
  <c r="K4112" i="8"/>
  <c r="J4112" i="8"/>
  <c r="I4112" i="8"/>
  <c r="H4112" i="8"/>
  <c r="G4112" i="8"/>
  <c r="F4112" i="8"/>
  <c r="E4112" i="8"/>
  <c r="K4111" i="8"/>
  <c r="L4111" i="8" s="1"/>
  <c r="J4111" i="8"/>
  <c r="I4111" i="8"/>
  <c r="H4111" i="8"/>
  <c r="G4111" i="8"/>
  <c r="F4111" i="8"/>
  <c r="E4111" i="8"/>
  <c r="K4110" i="8"/>
  <c r="L4110" i="8" s="1"/>
  <c r="J4110" i="8"/>
  <c r="I4110" i="8"/>
  <c r="H4110" i="8"/>
  <c r="G4110" i="8"/>
  <c r="F4110" i="8"/>
  <c r="E4110" i="8"/>
  <c r="K4109" i="8"/>
  <c r="L4109" i="8" s="1"/>
  <c r="J4109" i="8"/>
  <c r="I4109" i="8"/>
  <c r="H4109" i="8"/>
  <c r="G4109" i="8"/>
  <c r="F4109" i="8"/>
  <c r="E4109" i="8"/>
  <c r="K4108" i="8"/>
  <c r="L4108" i="8" s="1"/>
  <c r="J4108" i="8"/>
  <c r="I4108" i="8"/>
  <c r="H4108" i="8"/>
  <c r="G4108" i="8"/>
  <c r="F4108" i="8"/>
  <c r="E4108" i="8"/>
  <c r="J4107" i="8"/>
  <c r="G4107" i="8"/>
  <c r="I4107" i="8" s="1"/>
  <c r="F4107" i="8"/>
  <c r="E4107" i="8"/>
  <c r="H4107" i="8" s="1"/>
  <c r="L4106" i="8"/>
  <c r="K4106" i="8"/>
  <c r="J4106" i="8"/>
  <c r="I4106" i="8"/>
  <c r="H4106" i="8"/>
  <c r="G4106" i="8"/>
  <c r="F4106" i="8"/>
  <c r="E4106" i="8"/>
  <c r="L4105" i="8"/>
  <c r="K4105" i="8"/>
  <c r="J4105" i="8"/>
  <c r="I4105" i="8"/>
  <c r="H4105" i="8"/>
  <c r="G4105" i="8"/>
  <c r="F4105" i="8"/>
  <c r="E4105" i="8"/>
  <c r="L4104" i="8"/>
  <c r="K4104" i="8"/>
  <c r="J4104" i="8"/>
  <c r="I4104" i="8"/>
  <c r="G4104" i="8"/>
  <c r="F4104" i="8"/>
  <c r="E4104" i="8"/>
  <c r="H4104" i="8" s="1"/>
  <c r="L4103" i="8"/>
  <c r="K4103" i="8"/>
  <c r="J4103" i="8"/>
  <c r="I4103" i="8"/>
  <c r="H4103" i="8"/>
  <c r="G4103" i="8"/>
  <c r="F4103" i="8"/>
  <c r="E4103" i="8"/>
  <c r="L4102" i="8"/>
  <c r="K4102" i="8"/>
  <c r="J4102" i="8"/>
  <c r="I4102" i="8"/>
  <c r="G4102" i="8"/>
  <c r="F4102" i="8"/>
  <c r="E4102" i="8"/>
  <c r="H4102" i="8" s="1"/>
  <c r="L4101" i="8"/>
  <c r="K4101" i="8"/>
  <c r="J4101" i="8"/>
  <c r="I4101" i="8"/>
  <c r="G4101" i="8"/>
  <c r="F4101" i="8"/>
  <c r="E4101" i="8"/>
  <c r="H4101" i="8" s="1"/>
  <c r="L4100" i="8"/>
  <c r="K4100" i="8"/>
  <c r="J4100" i="8"/>
  <c r="I4100" i="8"/>
  <c r="H4100" i="8"/>
  <c r="G4100" i="8"/>
  <c r="F4100" i="8"/>
  <c r="E4100" i="8"/>
  <c r="L4099" i="8"/>
  <c r="K4099" i="8"/>
  <c r="J4099" i="8"/>
  <c r="I4099" i="8"/>
  <c r="G4099" i="8"/>
  <c r="F4099" i="8"/>
  <c r="E4099" i="8"/>
  <c r="H4099" i="8" s="1"/>
  <c r="L4098" i="8"/>
  <c r="K4098" i="8"/>
  <c r="J4098" i="8"/>
  <c r="I4098" i="8"/>
  <c r="G4098" i="8"/>
  <c r="F4098" i="8"/>
  <c r="E4098" i="8"/>
  <c r="H4098" i="8" s="1"/>
  <c r="L4097" i="8"/>
  <c r="K4097" i="8"/>
  <c r="J4097" i="8"/>
  <c r="I4097" i="8"/>
  <c r="H4097" i="8"/>
  <c r="G4097" i="8"/>
  <c r="F4097" i="8"/>
  <c r="E4097" i="8"/>
  <c r="L4096" i="8"/>
  <c r="K4096" i="8"/>
  <c r="J4096" i="8"/>
  <c r="I4096" i="8"/>
  <c r="H4096" i="8"/>
  <c r="G4096" i="8"/>
  <c r="F4096" i="8"/>
  <c r="E4096" i="8"/>
  <c r="L4095" i="8"/>
  <c r="K4095" i="8"/>
  <c r="J4095" i="8"/>
  <c r="I4095" i="8"/>
  <c r="G4095" i="8"/>
  <c r="F4095" i="8"/>
  <c r="E4095" i="8"/>
  <c r="H4095" i="8" s="1"/>
  <c r="L4094" i="8"/>
  <c r="K4094" i="8"/>
  <c r="J4094" i="8"/>
  <c r="I4094" i="8"/>
  <c r="H4094" i="8"/>
  <c r="G4094" i="8"/>
  <c r="F4094" i="8"/>
  <c r="E4094" i="8"/>
  <c r="L4093" i="8"/>
  <c r="K4093" i="8"/>
  <c r="J4093" i="8"/>
  <c r="I4093" i="8"/>
  <c r="H4093" i="8"/>
  <c r="G4093" i="8"/>
  <c r="F4093" i="8"/>
  <c r="E4093" i="8"/>
  <c r="L4092" i="8"/>
  <c r="K4092" i="8"/>
  <c r="J4092" i="8"/>
  <c r="I4092" i="8"/>
  <c r="G4092" i="8"/>
  <c r="F4092" i="8"/>
  <c r="E4092" i="8"/>
  <c r="H4092" i="8" s="1"/>
  <c r="L4091" i="8"/>
  <c r="K4091" i="8"/>
  <c r="J4091" i="8"/>
  <c r="I4091" i="8"/>
  <c r="H4091" i="8"/>
  <c r="G4091" i="8"/>
  <c r="F4091" i="8"/>
  <c r="E4091" i="8"/>
  <c r="K4090" i="8"/>
  <c r="L4090" i="8" s="1"/>
  <c r="J4090" i="8"/>
  <c r="I4090" i="8"/>
  <c r="H4090" i="8"/>
  <c r="G4090" i="8"/>
  <c r="F4090" i="8"/>
  <c r="E4090" i="8"/>
  <c r="L4089" i="8"/>
  <c r="K4089" i="8"/>
  <c r="J4089" i="8"/>
  <c r="I4089" i="8"/>
  <c r="G4089" i="8"/>
  <c r="F4089" i="8"/>
  <c r="E4089" i="8"/>
  <c r="H4089" i="8" s="1"/>
  <c r="L4088" i="8"/>
  <c r="K4088" i="8"/>
  <c r="J4088" i="8"/>
  <c r="I4088" i="8"/>
  <c r="H4088" i="8"/>
  <c r="G4088" i="8"/>
  <c r="F4088" i="8"/>
  <c r="E4088" i="8"/>
  <c r="K4087" i="8"/>
  <c r="L4087" i="8" s="1"/>
  <c r="J4087" i="8"/>
  <c r="I4087" i="8"/>
  <c r="H4087" i="8"/>
  <c r="G4087" i="8"/>
  <c r="F4087" i="8"/>
  <c r="E4087" i="8"/>
  <c r="L4086" i="8"/>
  <c r="K4086" i="8"/>
  <c r="J4086" i="8"/>
  <c r="I4086" i="8"/>
  <c r="G4086" i="8"/>
  <c r="F4086" i="8"/>
  <c r="E4086" i="8"/>
  <c r="H4086" i="8" s="1"/>
  <c r="L4085" i="8"/>
  <c r="K4085" i="8"/>
  <c r="J4085" i="8"/>
  <c r="I4085" i="8"/>
  <c r="H4085" i="8"/>
  <c r="G4085" i="8"/>
  <c r="F4085" i="8"/>
  <c r="E4085" i="8"/>
  <c r="K4084" i="8"/>
  <c r="L4084" i="8" s="1"/>
  <c r="J4084" i="8"/>
  <c r="I4084" i="8"/>
  <c r="G4084" i="8"/>
  <c r="F4084" i="8"/>
  <c r="E4084" i="8"/>
  <c r="H4084" i="8" s="1"/>
  <c r="L4083" i="8"/>
  <c r="K4083" i="8"/>
  <c r="J4083" i="8"/>
  <c r="I4083" i="8"/>
  <c r="G4083" i="8"/>
  <c r="F4083" i="8"/>
  <c r="E4083" i="8"/>
  <c r="H4083" i="8" s="1"/>
  <c r="L4082" i="8"/>
  <c r="K4082" i="8"/>
  <c r="J4082" i="8"/>
  <c r="I4082" i="8"/>
  <c r="H4082" i="8"/>
  <c r="G4082" i="8"/>
  <c r="F4082" i="8"/>
  <c r="E4082" i="8"/>
  <c r="K4081" i="8"/>
  <c r="L4081" i="8" s="1"/>
  <c r="J4081" i="8"/>
  <c r="I4081" i="8"/>
  <c r="H4081" i="8"/>
  <c r="G4081" i="8"/>
  <c r="F4081" i="8"/>
  <c r="E4081" i="8"/>
  <c r="J4080" i="8"/>
  <c r="H4080" i="8"/>
  <c r="G4080" i="8"/>
  <c r="I4080" i="8" s="1"/>
  <c r="F4080" i="8"/>
  <c r="E4080" i="8"/>
  <c r="K4079" i="8"/>
  <c r="L4079" i="8" s="1"/>
  <c r="J4079" i="8"/>
  <c r="H4079" i="8"/>
  <c r="G4079" i="8"/>
  <c r="I4079" i="8" s="1"/>
  <c r="F4079" i="8"/>
  <c r="E4079" i="8"/>
  <c r="J4078" i="8"/>
  <c r="H4078" i="8"/>
  <c r="G4078" i="8"/>
  <c r="F4078" i="8"/>
  <c r="E4078" i="8"/>
  <c r="L4077" i="8"/>
  <c r="K4077" i="8"/>
  <c r="J4077" i="8"/>
  <c r="I4077" i="8"/>
  <c r="H4077" i="8"/>
  <c r="G4077" i="8"/>
  <c r="F4077" i="8"/>
  <c r="E4077" i="8"/>
  <c r="K4076" i="8"/>
  <c r="L4076" i="8" s="1"/>
  <c r="J4076" i="8"/>
  <c r="H4076" i="8"/>
  <c r="G4076" i="8"/>
  <c r="I4076" i="8" s="1"/>
  <c r="F4076" i="8"/>
  <c r="E4076" i="8"/>
  <c r="L4075" i="8"/>
  <c r="K4075" i="8"/>
  <c r="J4075" i="8"/>
  <c r="I4075" i="8"/>
  <c r="H4075" i="8"/>
  <c r="G4075" i="8"/>
  <c r="F4075" i="8"/>
  <c r="E4075" i="8"/>
  <c r="L4074" i="8"/>
  <c r="K4074" i="8"/>
  <c r="J4074" i="8"/>
  <c r="I4074" i="8"/>
  <c r="H4074" i="8"/>
  <c r="G4074" i="8"/>
  <c r="F4074" i="8"/>
  <c r="E4074" i="8"/>
  <c r="K4073" i="8"/>
  <c r="L4073" i="8" s="1"/>
  <c r="J4073" i="8"/>
  <c r="I4073" i="8"/>
  <c r="H4073" i="8"/>
  <c r="G4073" i="8"/>
  <c r="F4073" i="8"/>
  <c r="E4073" i="8"/>
  <c r="K4072" i="8"/>
  <c r="L4072" i="8" s="1"/>
  <c r="J4072" i="8"/>
  <c r="I4072" i="8"/>
  <c r="H4072" i="8"/>
  <c r="G4072" i="8"/>
  <c r="F4072" i="8"/>
  <c r="E4072" i="8"/>
  <c r="J4071" i="8"/>
  <c r="G4071" i="8"/>
  <c r="I4071" i="8" s="1"/>
  <c r="F4071" i="8"/>
  <c r="E4071" i="8"/>
  <c r="H4071" i="8" s="1"/>
  <c r="K4070" i="8"/>
  <c r="L4070" i="8" s="1"/>
  <c r="J4070" i="8"/>
  <c r="I4070" i="8"/>
  <c r="H4070" i="8"/>
  <c r="G4070" i="8"/>
  <c r="F4070" i="8"/>
  <c r="E4070" i="8"/>
  <c r="K4069" i="8"/>
  <c r="L4069" i="8" s="1"/>
  <c r="J4069" i="8"/>
  <c r="I4069" i="8"/>
  <c r="G4069" i="8"/>
  <c r="F4069" i="8"/>
  <c r="E4069" i="8"/>
  <c r="H4069" i="8" s="1"/>
  <c r="K4068" i="8"/>
  <c r="L4068" i="8" s="1"/>
  <c r="J4068" i="8"/>
  <c r="I4068" i="8"/>
  <c r="G4068" i="8"/>
  <c r="F4068" i="8"/>
  <c r="E4068" i="8"/>
  <c r="H4068" i="8" s="1"/>
  <c r="K4067" i="8"/>
  <c r="L4067" i="8" s="1"/>
  <c r="J4067" i="8"/>
  <c r="I4067" i="8"/>
  <c r="H4067" i="8"/>
  <c r="G4067" i="8"/>
  <c r="F4067" i="8"/>
  <c r="E4067" i="8"/>
  <c r="K4066" i="8"/>
  <c r="L4066" i="8" s="1"/>
  <c r="J4066" i="8"/>
  <c r="I4066" i="8"/>
  <c r="G4066" i="8"/>
  <c r="F4066" i="8"/>
  <c r="E4066" i="8"/>
  <c r="H4066" i="8" s="1"/>
  <c r="K4065" i="8"/>
  <c r="L4065" i="8" s="1"/>
  <c r="J4065" i="8"/>
  <c r="I4065" i="8"/>
  <c r="G4065" i="8"/>
  <c r="F4065" i="8"/>
  <c r="E4065" i="8"/>
  <c r="H4065" i="8" s="1"/>
  <c r="J4064" i="8"/>
  <c r="H4064" i="8"/>
  <c r="G4064" i="8"/>
  <c r="F4064" i="8"/>
  <c r="E4064" i="8"/>
  <c r="J4063" i="8"/>
  <c r="G4063" i="8"/>
  <c r="K4063" i="8" s="1"/>
  <c r="L4063" i="8" s="1"/>
  <c r="F4063" i="8"/>
  <c r="E4063" i="8"/>
  <c r="H4063" i="8" s="1"/>
  <c r="K4062" i="8"/>
  <c r="L4062" i="8" s="1"/>
  <c r="J4062" i="8"/>
  <c r="G4062" i="8"/>
  <c r="I4062" i="8" s="1"/>
  <c r="F4062" i="8"/>
  <c r="E4062" i="8"/>
  <c r="H4062" i="8" s="1"/>
  <c r="L4061" i="8"/>
  <c r="K4061" i="8"/>
  <c r="J4061" i="8"/>
  <c r="I4061" i="8"/>
  <c r="H4061" i="8"/>
  <c r="G4061" i="8"/>
  <c r="F4061" i="8"/>
  <c r="E4061" i="8"/>
  <c r="L4060" i="8"/>
  <c r="K4060" i="8"/>
  <c r="J4060" i="8"/>
  <c r="I4060" i="8"/>
  <c r="G4060" i="8"/>
  <c r="F4060" i="8"/>
  <c r="E4060" i="8"/>
  <c r="H4060" i="8" s="1"/>
  <c r="L4059" i="8"/>
  <c r="K4059" i="8"/>
  <c r="J4059" i="8"/>
  <c r="I4059" i="8"/>
  <c r="G4059" i="8"/>
  <c r="F4059" i="8"/>
  <c r="E4059" i="8"/>
  <c r="H4059" i="8" s="1"/>
  <c r="L4058" i="8"/>
  <c r="K4058" i="8"/>
  <c r="J4058" i="8"/>
  <c r="I4058" i="8"/>
  <c r="H4058" i="8"/>
  <c r="G4058" i="8"/>
  <c r="F4058" i="8"/>
  <c r="E4058" i="8"/>
  <c r="K4057" i="8"/>
  <c r="L4057" i="8" s="1"/>
  <c r="J4057" i="8"/>
  <c r="I4057" i="8"/>
  <c r="G4057" i="8"/>
  <c r="F4057" i="8"/>
  <c r="E4057" i="8"/>
  <c r="H4057" i="8" s="1"/>
  <c r="J4056" i="8"/>
  <c r="G4056" i="8"/>
  <c r="I4056" i="8" s="1"/>
  <c r="F4056" i="8"/>
  <c r="E4056" i="8"/>
  <c r="H4056" i="8" s="1"/>
  <c r="L4055" i="8"/>
  <c r="K4055" i="8"/>
  <c r="J4055" i="8"/>
  <c r="I4055" i="8"/>
  <c r="H4055" i="8"/>
  <c r="G4055" i="8"/>
  <c r="F4055" i="8"/>
  <c r="E4055" i="8"/>
  <c r="L4054" i="8"/>
  <c r="K4054" i="8"/>
  <c r="J4054" i="8"/>
  <c r="I4054" i="8"/>
  <c r="G4054" i="8"/>
  <c r="F4054" i="8"/>
  <c r="E4054" i="8"/>
  <c r="H4054" i="8" s="1"/>
  <c r="L4053" i="8"/>
  <c r="K4053" i="8"/>
  <c r="J4053" i="8"/>
  <c r="I4053" i="8"/>
  <c r="G4053" i="8"/>
  <c r="F4053" i="8"/>
  <c r="E4053" i="8"/>
  <c r="H4053" i="8" s="1"/>
  <c r="K4052" i="8"/>
  <c r="L4052" i="8" s="1"/>
  <c r="J4052" i="8"/>
  <c r="I4052" i="8"/>
  <c r="H4052" i="8"/>
  <c r="G4052" i="8"/>
  <c r="F4052" i="8"/>
  <c r="E4052" i="8"/>
  <c r="L4051" i="8"/>
  <c r="K4051" i="8"/>
  <c r="J4051" i="8"/>
  <c r="I4051" i="8"/>
  <c r="G4051" i="8"/>
  <c r="F4051" i="8"/>
  <c r="E4051" i="8"/>
  <c r="H4051" i="8" s="1"/>
  <c r="L4050" i="8"/>
  <c r="K4050" i="8"/>
  <c r="J4050" i="8"/>
  <c r="I4050" i="8"/>
  <c r="G4050" i="8"/>
  <c r="F4050" i="8"/>
  <c r="E4050" i="8"/>
  <c r="H4050" i="8" s="1"/>
  <c r="K4049" i="8"/>
  <c r="L4049" i="8" s="1"/>
  <c r="J4049" i="8"/>
  <c r="I4049" i="8"/>
  <c r="H4049" i="8"/>
  <c r="G4049" i="8"/>
  <c r="F4049" i="8"/>
  <c r="E4049" i="8"/>
  <c r="L4048" i="8"/>
  <c r="K4048" i="8"/>
  <c r="J4048" i="8"/>
  <c r="I4048" i="8"/>
  <c r="G4048" i="8"/>
  <c r="F4048" i="8"/>
  <c r="E4048" i="8"/>
  <c r="H4048" i="8" s="1"/>
  <c r="L4047" i="8"/>
  <c r="K4047" i="8"/>
  <c r="J4047" i="8"/>
  <c r="H4047" i="8"/>
  <c r="G4047" i="8"/>
  <c r="I4047" i="8" s="1"/>
  <c r="F4047" i="8"/>
  <c r="E4047" i="8"/>
  <c r="J4046" i="8"/>
  <c r="H4046" i="8"/>
  <c r="G4046" i="8"/>
  <c r="F4046" i="8"/>
  <c r="E4046" i="8"/>
  <c r="L4045" i="8"/>
  <c r="K4045" i="8"/>
  <c r="J4045" i="8"/>
  <c r="I4045" i="8"/>
  <c r="H4045" i="8"/>
  <c r="G4045" i="8"/>
  <c r="F4045" i="8"/>
  <c r="E4045" i="8"/>
  <c r="K4044" i="8"/>
  <c r="L4044" i="8" s="1"/>
  <c r="J4044" i="8"/>
  <c r="I4044" i="8"/>
  <c r="H4044" i="8"/>
  <c r="G4044" i="8"/>
  <c r="F4044" i="8"/>
  <c r="E4044" i="8"/>
  <c r="J4043" i="8"/>
  <c r="H4043" i="8"/>
  <c r="G4043" i="8"/>
  <c r="F4043" i="8"/>
  <c r="E4043" i="8"/>
  <c r="L4042" i="8"/>
  <c r="K4042" i="8"/>
  <c r="J4042" i="8"/>
  <c r="I4042" i="8"/>
  <c r="H4042" i="8"/>
  <c r="G4042" i="8"/>
  <c r="F4042" i="8"/>
  <c r="E4042" i="8"/>
  <c r="K4041" i="8"/>
  <c r="L4041" i="8" s="1"/>
  <c r="J4041" i="8"/>
  <c r="I4041" i="8"/>
  <c r="H4041" i="8"/>
  <c r="G4041" i="8"/>
  <c r="F4041" i="8"/>
  <c r="E4041" i="8"/>
  <c r="J4040" i="8"/>
  <c r="H4040" i="8"/>
  <c r="G4040" i="8"/>
  <c r="F4040" i="8"/>
  <c r="E4040" i="8"/>
  <c r="L4039" i="8"/>
  <c r="K4039" i="8"/>
  <c r="J4039" i="8"/>
  <c r="I4039" i="8"/>
  <c r="H4039" i="8"/>
  <c r="G4039" i="8"/>
  <c r="F4039" i="8"/>
  <c r="E4039" i="8"/>
  <c r="K4038" i="8"/>
  <c r="L4038" i="8" s="1"/>
  <c r="J4038" i="8"/>
  <c r="I4038" i="8"/>
  <c r="H4038" i="8"/>
  <c r="G4038" i="8"/>
  <c r="F4038" i="8"/>
  <c r="E4038" i="8"/>
  <c r="K4037" i="8"/>
  <c r="L4037" i="8" s="1"/>
  <c r="J4037" i="8"/>
  <c r="I4037" i="8"/>
  <c r="H4037" i="8"/>
  <c r="G4037" i="8"/>
  <c r="F4037" i="8"/>
  <c r="E4037" i="8"/>
  <c r="L4036" i="8"/>
  <c r="J4036" i="8"/>
  <c r="H4036" i="8"/>
  <c r="G4036" i="8"/>
  <c r="K4036" i="8" s="1"/>
  <c r="F4036" i="8"/>
  <c r="E4036" i="8"/>
  <c r="K4035" i="8"/>
  <c r="L4035" i="8" s="1"/>
  <c r="J4035" i="8"/>
  <c r="I4035" i="8"/>
  <c r="H4035" i="8"/>
  <c r="G4035" i="8"/>
  <c r="F4035" i="8"/>
  <c r="E4035" i="8"/>
  <c r="K4034" i="8"/>
  <c r="L4034" i="8" s="1"/>
  <c r="J4034" i="8"/>
  <c r="I4034" i="8"/>
  <c r="H4034" i="8"/>
  <c r="G4034" i="8"/>
  <c r="F4034" i="8"/>
  <c r="E4034" i="8"/>
  <c r="L4033" i="8"/>
  <c r="K4033" i="8"/>
  <c r="J4033" i="8"/>
  <c r="I4033" i="8"/>
  <c r="H4033" i="8"/>
  <c r="G4033" i="8"/>
  <c r="F4033" i="8"/>
  <c r="E4033" i="8"/>
  <c r="J4032" i="8"/>
  <c r="G4032" i="8"/>
  <c r="I4032" i="8" s="1"/>
  <c r="F4032" i="8"/>
  <c r="E4032" i="8"/>
  <c r="H4032" i="8" s="1"/>
  <c r="K4031" i="8"/>
  <c r="L4031" i="8" s="1"/>
  <c r="J4031" i="8"/>
  <c r="I4031" i="8"/>
  <c r="H4031" i="8"/>
  <c r="G4031" i="8"/>
  <c r="F4031" i="8"/>
  <c r="E4031" i="8"/>
  <c r="K4030" i="8"/>
  <c r="L4030" i="8" s="1"/>
  <c r="J4030" i="8"/>
  <c r="I4030" i="8"/>
  <c r="G4030" i="8"/>
  <c r="F4030" i="8"/>
  <c r="E4030" i="8"/>
  <c r="H4030" i="8" s="1"/>
  <c r="K4029" i="8"/>
  <c r="L4029" i="8" s="1"/>
  <c r="J4029" i="8"/>
  <c r="I4029" i="8"/>
  <c r="G4029" i="8"/>
  <c r="F4029" i="8"/>
  <c r="E4029" i="8"/>
  <c r="H4029" i="8" s="1"/>
  <c r="K4028" i="8"/>
  <c r="L4028" i="8" s="1"/>
  <c r="J4028" i="8"/>
  <c r="I4028" i="8"/>
  <c r="H4028" i="8"/>
  <c r="G4028" i="8"/>
  <c r="F4028" i="8"/>
  <c r="E4028" i="8"/>
  <c r="K4027" i="8"/>
  <c r="L4027" i="8" s="1"/>
  <c r="J4027" i="8"/>
  <c r="I4027" i="8"/>
  <c r="G4027" i="8"/>
  <c r="F4027" i="8"/>
  <c r="E4027" i="8"/>
  <c r="H4027" i="8" s="1"/>
  <c r="K4026" i="8"/>
  <c r="L4026" i="8" s="1"/>
  <c r="J4026" i="8"/>
  <c r="I4026" i="8"/>
  <c r="G4026" i="8"/>
  <c r="F4026" i="8"/>
  <c r="E4026" i="8"/>
  <c r="H4026" i="8" s="1"/>
  <c r="K4025" i="8"/>
  <c r="L4025" i="8" s="1"/>
  <c r="J4025" i="8"/>
  <c r="I4025" i="8"/>
  <c r="H4025" i="8"/>
  <c r="G4025" i="8"/>
  <c r="F4025" i="8"/>
  <c r="E4025" i="8"/>
  <c r="K4024" i="8"/>
  <c r="L4024" i="8" s="1"/>
  <c r="J4024" i="8"/>
  <c r="G4024" i="8"/>
  <c r="I4024" i="8" s="1"/>
  <c r="F4024" i="8"/>
  <c r="E4024" i="8"/>
  <c r="H4024" i="8" s="1"/>
  <c r="K4023" i="8"/>
  <c r="L4023" i="8" s="1"/>
  <c r="J4023" i="8"/>
  <c r="G4023" i="8"/>
  <c r="I4023" i="8" s="1"/>
  <c r="F4023" i="8"/>
  <c r="E4023" i="8"/>
  <c r="H4023" i="8" s="1"/>
  <c r="L4022" i="8"/>
  <c r="K4022" i="8"/>
  <c r="J4022" i="8"/>
  <c r="I4022" i="8"/>
  <c r="H4022" i="8"/>
  <c r="G4022" i="8"/>
  <c r="F4022" i="8"/>
  <c r="E4022" i="8"/>
  <c r="L4021" i="8"/>
  <c r="K4021" i="8"/>
  <c r="J4021" i="8"/>
  <c r="I4021" i="8"/>
  <c r="G4021" i="8"/>
  <c r="F4021" i="8"/>
  <c r="E4021" i="8"/>
  <c r="H4021" i="8" s="1"/>
  <c r="L4020" i="8"/>
  <c r="K4020" i="8"/>
  <c r="J4020" i="8"/>
  <c r="I4020" i="8"/>
  <c r="G4020" i="8"/>
  <c r="F4020" i="8"/>
  <c r="E4020" i="8"/>
  <c r="H4020" i="8" s="1"/>
  <c r="L4019" i="8"/>
  <c r="K4019" i="8"/>
  <c r="J4019" i="8"/>
  <c r="I4019" i="8"/>
  <c r="H4019" i="8"/>
  <c r="G4019" i="8"/>
  <c r="F4019" i="8"/>
  <c r="E4019" i="8"/>
  <c r="L4018" i="8"/>
  <c r="K4018" i="8"/>
  <c r="J4018" i="8"/>
  <c r="I4018" i="8"/>
  <c r="G4018" i="8"/>
  <c r="F4018" i="8"/>
  <c r="E4018" i="8"/>
  <c r="H4018" i="8" s="1"/>
  <c r="L4017" i="8"/>
  <c r="K4017" i="8"/>
  <c r="J4017" i="8"/>
  <c r="I4017" i="8"/>
  <c r="G4017" i="8"/>
  <c r="F4017" i="8"/>
  <c r="E4017" i="8"/>
  <c r="H4017" i="8" s="1"/>
  <c r="L4016" i="8"/>
  <c r="K4016" i="8"/>
  <c r="J4016" i="8"/>
  <c r="I4016" i="8"/>
  <c r="H4016" i="8"/>
  <c r="G4016" i="8"/>
  <c r="F4016" i="8"/>
  <c r="E4016" i="8"/>
  <c r="L4015" i="8"/>
  <c r="K4015" i="8"/>
  <c r="J4015" i="8"/>
  <c r="I4015" i="8"/>
  <c r="G4015" i="8"/>
  <c r="F4015" i="8"/>
  <c r="E4015" i="8"/>
  <c r="H4015" i="8" s="1"/>
  <c r="J4014" i="8"/>
  <c r="G4014" i="8"/>
  <c r="I4014" i="8" s="1"/>
  <c r="F4014" i="8"/>
  <c r="E4014" i="8"/>
  <c r="H4014" i="8" s="1"/>
  <c r="J4013" i="8"/>
  <c r="I4013" i="8"/>
  <c r="H4013" i="8"/>
  <c r="G4013" i="8"/>
  <c r="K4013" i="8" s="1"/>
  <c r="L4013" i="8" s="1"/>
  <c r="F4013" i="8"/>
  <c r="E4013" i="8"/>
  <c r="L4012" i="8"/>
  <c r="K4012" i="8"/>
  <c r="J4012" i="8"/>
  <c r="I4012" i="8"/>
  <c r="G4012" i="8"/>
  <c r="F4012" i="8"/>
  <c r="E4012" i="8"/>
  <c r="H4012" i="8" s="1"/>
  <c r="L4011" i="8"/>
  <c r="K4011" i="8"/>
  <c r="J4011" i="8"/>
  <c r="I4011" i="8"/>
  <c r="H4011" i="8"/>
  <c r="G4011" i="8"/>
  <c r="F4011" i="8"/>
  <c r="E4011" i="8"/>
  <c r="J4010" i="8"/>
  <c r="I4010" i="8"/>
  <c r="H4010" i="8"/>
  <c r="G4010" i="8"/>
  <c r="K4010" i="8" s="1"/>
  <c r="L4010" i="8" s="1"/>
  <c r="F4010" i="8"/>
  <c r="E4010" i="8"/>
  <c r="L4009" i="8"/>
  <c r="K4009" i="8"/>
  <c r="J4009" i="8"/>
  <c r="I4009" i="8"/>
  <c r="G4009" i="8"/>
  <c r="F4009" i="8"/>
  <c r="E4009" i="8"/>
  <c r="H4009" i="8" s="1"/>
  <c r="L4008" i="8"/>
  <c r="K4008" i="8"/>
  <c r="J4008" i="8"/>
  <c r="I4008" i="8"/>
  <c r="G4008" i="8"/>
  <c r="F4008" i="8"/>
  <c r="E4008" i="8"/>
  <c r="H4008" i="8" s="1"/>
  <c r="L4007" i="8"/>
  <c r="K4007" i="8"/>
  <c r="J4007" i="8"/>
  <c r="I4007" i="8"/>
  <c r="H4007" i="8"/>
  <c r="G4007" i="8"/>
  <c r="F4007" i="8"/>
  <c r="E4007" i="8"/>
  <c r="L4006" i="8"/>
  <c r="K4006" i="8"/>
  <c r="J4006" i="8"/>
  <c r="I4006" i="8"/>
  <c r="G4006" i="8"/>
  <c r="F4006" i="8"/>
  <c r="E4006" i="8"/>
  <c r="H4006" i="8" s="1"/>
  <c r="K4005" i="8"/>
  <c r="L4005" i="8" s="1"/>
  <c r="J4005" i="8"/>
  <c r="I4005" i="8"/>
  <c r="G4005" i="8"/>
  <c r="F4005" i="8"/>
  <c r="E4005" i="8"/>
  <c r="H4005" i="8" s="1"/>
  <c r="L4004" i="8"/>
  <c r="K4004" i="8"/>
  <c r="J4004" i="8"/>
  <c r="I4004" i="8"/>
  <c r="H4004" i="8"/>
  <c r="G4004" i="8"/>
  <c r="F4004" i="8"/>
  <c r="E4004" i="8"/>
  <c r="L4003" i="8"/>
  <c r="K4003" i="8"/>
  <c r="J4003" i="8"/>
  <c r="I4003" i="8"/>
  <c r="G4003" i="8"/>
  <c r="F4003" i="8"/>
  <c r="E4003" i="8"/>
  <c r="H4003" i="8" s="1"/>
  <c r="K4002" i="8"/>
  <c r="L4002" i="8" s="1"/>
  <c r="J4002" i="8"/>
  <c r="I4002" i="8"/>
  <c r="G4002" i="8"/>
  <c r="F4002" i="8"/>
  <c r="E4002" i="8"/>
  <c r="H4002" i="8" s="1"/>
  <c r="L4001" i="8"/>
  <c r="K4001" i="8"/>
  <c r="J4001" i="8"/>
  <c r="I4001" i="8"/>
  <c r="H4001" i="8"/>
  <c r="G4001" i="8"/>
  <c r="F4001" i="8"/>
  <c r="E4001" i="8"/>
  <c r="L4000" i="8"/>
  <c r="K4000" i="8"/>
  <c r="J4000" i="8"/>
  <c r="I4000" i="8"/>
  <c r="G4000" i="8"/>
  <c r="F4000" i="8"/>
  <c r="E4000" i="8"/>
  <c r="H4000" i="8" s="1"/>
  <c r="J3999" i="8"/>
  <c r="H3999" i="8"/>
  <c r="G3999" i="8"/>
  <c r="F3999" i="8"/>
  <c r="E3999" i="8"/>
  <c r="J3998" i="8"/>
  <c r="H3998" i="8"/>
  <c r="G3998" i="8"/>
  <c r="K3998" i="8" s="1"/>
  <c r="L3998" i="8" s="1"/>
  <c r="F3998" i="8"/>
  <c r="E3998" i="8"/>
  <c r="K3997" i="8"/>
  <c r="L3997" i="8" s="1"/>
  <c r="J3997" i="8"/>
  <c r="H3997" i="8"/>
  <c r="G3997" i="8"/>
  <c r="I3997" i="8" s="1"/>
  <c r="F3997" i="8"/>
  <c r="E3997" i="8"/>
  <c r="K3996" i="8"/>
  <c r="L3996" i="8" s="1"/>
  <c r="J3996" i="8"/>
  <c r="I3996" i="8"/>
  <c r="H3996" i="8"/>
  <c r="G3996" i="8"/>
  <c r="F3996" i="8"/>
  <c r="E3996" i="8"/>
  <c r="L3995" i="8"/>
  <c r="K3995" i="8"/>
  <c r="J3995" i="8"/>
  <c r="I3995" i="8"/>
  <c r="H3995" i="8"/>
  <c r="G3995" i="8"/>
  <c r="F3995" i="8"/>
  <c r="E3995" i="8"/>
  <c r="K3994" i="8"/>
  <c r="L3994" i="8" s="1"/>
  <c r="J3994" i="8"/>
  <c r="I3994" i="8"/>
  <c r="H3994" i="8"/>
  <c r="G3994" i="8"/>
  <c r="F3994" i="8"/>
  <c r="E3994" i="8"/>
  <c r="K3993" i="8"/>
  <c r="L3993" i="8" s="1"/>
  <c r="J3993" i="8"/>
  <c r="I3993" i="8"/>
  <c r="H3993" i="8"/>
  <c r="G3993" i="8"/>
  <c r="F3993" i="8"/>
  <c r="E3993" i="8"/>
  <c r="J3992" i="8"/>
  <c r="H3992" i="8"/>
  <c r="G3992" i="8"/>
  <c r="K3992" i="8" s="1"/>
  <c r="L3992" i="8" s="1"/>
  <c r="F3992" i="8"/>
  <c r="E3992" i="8"/>
  <c r="K3991" i="8"/>
  <c r="L3991" i="8" s="1"/>
  <c r="J3991" i="8"/>
  <c r="I3991" i="8"/>
  <c r="H3991" i="8"/>
  <c r="G3991" i="8"/>
  <c r="F3991" i="8"/>
  <c r="E3991" i="8"/>
  <c r="K3990" i="8"/>
  <c r="L3990" i="8" s="1"/>
  <c r="J3990" i="8"/>
  <c r="I3990" i="8"/>
  <c r="H3990" i="8"/>
  <c r="G3990" i="8"/>
  <c r="F3990" i="8"/>
  <c r="E3990" i="8"/>
  <c r="L3989" i="8"/>
  <c r="J3989" i="8"/>
  <c r="H3989" i="8"/>
  <c r="G3989" i="8"/>
  <c r="K3989" i="8" s="1"/>
  <c r="F3989" i="8"/>
  <c r="E3989" i="8"/>
  <c r="K3988" i="8"/>
  <c r="L3988" i="8" s="1"/>
  <c r="J3988" i="8"/>
  <c r="I3988" i="8"/>
  <c r="H3988" i="8"/>
  <c r="G3988" i="8"/>
  <c r="F3988" i="8"/>
  <c r="E3988" i="8"/>
  <c r="K3987" i="8"/>
  <c r="L3987" i="8" s="1"/>
  <c r="J3987" i="8"/>
  <c r="G3987" i="8"/>
  <c r="I3987" i="8" s="1"/>
  <c r="F3987" i="8"/>
  <c r="E3987" i="8"/>
  <c r="H3987" i="8" s="1"/>
  <c r="K3986" i="8"/>
  <c r="L3986" i="8" s="1"/>
  <c r="J3986" i="8"/>
  <c r="I3986" i="8"/>
  <c r="H3986" i="8"/>
  <c r="G3986" i="8"/>
  <c r="F3986" i="8"/>
  <c r="E3986" i="8"/>
  <c r="K3985" i="8"/>
  <c r="L3985" i="8" s="1"/>
  <c r="J3985" i="8"/>
  <c r="I3985" i="8"/>
  <c r="G3985" i="8"/>
  <c r="F3985" i="8"/>
  <c r="E3985" i="8"/>
  <c r="H3985" i="8" s="1"/>
  <c r="K3984" i="8"/>
  <c r="L3984" i="8" s="1"/>
  <c r="J3984" i="8"/>
  <c r="G3984" i="8"/>
  <c r="I3984" i="8" s="1"/>
  <c r="F3984" i="8"/>
  <c r="E3984" i="8"/>
  <c r="H3984" i="8" s="1"/>
  <c r="J3983" i="8"/>
  <c r="I3983" i="8"/>
  <c r="H3983" i="8"/>
  <c r="G3983" i="8"/>
  <c r="K3983" i="8" s="1"/>
  <c r="L3983" i="8" s="1"/>
  <c r="F3983" i="8"/>
  <c r="E3983" i="8"/>
  <c r="J3982" i="8"/>
  <c r="I3982" i="8"/>
  <c r="G3982" i="8"/>
  <c r="K3982" i="8" s="1"/>
  <c r="L3982" i="8" s="1"/>
  <c r="F3982" i="8"/>
  <c r="E3982" i="8"/>
  <c r="H3982" i="8" s="1"/>
  <c r="L3981" i="8"/>
  <c r="K3981" i="8"/>
  <c r="J3981" i="8"/>
  <c r="I3981" i="8"/>
  <c r="G3981" i="8"/>
  <c r="F3981" i="8"/>
  <c r="E3981" i="8"/>
  <c r="H3981" i="8" s="1"/>
  <c r="J3980" i="8"/>
  <c r="I3980" i="8"/>
  <c r="H3980" i="8"/>
  <c r="G3980" i="8"/>
  <c r="K3980" i="8" s="1"/>
  <c r="L3980" i="8" s="1"/>
  <c r="F3980" i="8"/>
  <c r="E3980" i="8"/>
  <c r="L3979" i="8"/>
  <c r="K3979" i="8"/>
  <c r="J3979" i="8"/>
  <c r="I3979" i="8"/>
  <c r="G3979" i="8"/>
  <c r="F3979" i="8"/>
  <c r="E3979" i="8"/>
  <c r="H3979" i="8" s="1"/>
  <c r="J3978" i="8"/>
  <c r="H3978" i="8"/>
  <c r="G3978" i="8"/>
  <c r="I3978" i="8" s="1"/>
  <c r="F3978" i="8"/>
  <c r="E3978" i="8"/>
  <c r="L3977" i="8"/>
  <c r="K3977" i="8"/>
  <c r="J3977" i="8"/>
  <c r="I3977" i="8"/>
  <c r="H3977" i="8"/>
  <c r="G3977" i="8"/>
  <c r="F3977" i="8"/>
  <c r="E3977" i="8"/>
  <c r="L3976" i="8"/>
  <c r="K3976" i="8"/>
  <c r="J3976" i="8"/>
  <c r="I3976" i="8"/>
  <c r="H3976" i="8"/>
  <c r="G3976" i="8"/>
  <c r="F3976" i="8"/>
  <c r="E3976" i="8"/>
  <c r="L3975" i="8"/>
  <c r="K3975" i="8"/>
  <c r="J3975" i="8"/>
  <c r="I3975" i="8"/>
  <c r="H3975" i="8"/>
  <c r="G3975" i="8"/>
  <c r="F3975" i="8"/>
  <c r="E3975" i="8"/>
  <c r="L3974" i="8"/>
  <c r="K3974" i="8"/>
  <c r="J3974" i="8"/>
  <c r="I3974" i="8"/>
  <c r="H3974" i="8"/>
  <c r="G3974" i="8"/>
  <c r="F3974" i="8"/>
  <c r="E3974" i="8"/>
  <c r="L3973" i="8"/>
  <c r="K3973" i="8"/>
  <c r="J3973" i="8"/>
  <c r="I3973" i="8"/>
  <c r="H3973" i="8"/>
  <c r="G3973" i="8"/>
  <c r="F3973" i="8"/>
  <c r="E3973" i="8"/>
  <c r="L3972" i="8"/>
  <c r="K3972" i="8"/>
  <c r="J3972" i="8"/>
  <c r="I3972" i="8"/>
  <c r="H3972" i="8"/>
  <c r="G3972" i="8"/>
  <c r="F3972" i="8"/>
  <c r="E3972" i="8"/>
  <c r="L3971" i="8"/>
  <c r="K3971" i="8"/>
  <c r="J3971" i="8"/>
  <c r="I3971" i="8"/>
  <c r="H3971" i="8"/>
  <c r="G3971" i="8"/>
  <c r="F3971" i="8"/>
  <c r="E3971" i="8"/>
  <c r="K3970" i="8"/>
  <c r="L3970" i="8" s="1"/>
  <c r="J3970" i="8"/>
  <c r="H3970" i="8"/>
  <c r="G3970" i="8"/>
  <c r="I3970" i="8" s="1"/>
  <c r="F3970" i="8"/>
  <c r="E3970" i="8"/>
  <c r="L3969" i="8"/>
  <c r="K3969" i="8"/>
  <c r="J3969" i="8"/>
  <c r="I3969" i="8"/>
  <c r="H3969" i="8"/>
  <c r="G3969" i="8"/>
  <c r="F3969" i="8"/>
  <c r="E3969" i="8"/>
  <c r="L3968" i="8"/>
  <c r="K3968" i="8"/>
  <c r="J3968" i="8"/>
  <c r="I3968" i="8"/>
  <c r="H3968" i="8"/>
  <c r="G3968" i="8"/>
  <c r="F3968" i="8"/>
  <c r="E3968" i="8"/>
  <c r="K3967" i="8"/>
  <c r="L3967" i="8" s="1"/>
  <c r="J3967" i="8"/>
  <c r="I3967" i="8"/>
  <c r="H3967" i="8"/>
  <c r="G3967" i="8"/>
  <c r="F3967" i="8"/>
  <c r="E3967" i="8"/>
  <c r="L3966" i="8"/>
  <c r="K3966" i="8"/>
  <c r="J3966" i="8"/>
  <c r="I3966" i="8"/>
  <c r="H3966" i="8"/>
  <c r="G3966" i="8"/>
  <c r="F3966" i="8"/>
  <c r="E3966" i="8"/>
  <c r="L3965" i="8"/>
  <c r="K3965" i="8"/>
  <c r="J3965" i="8"/>
  <c r="I3965" i="8"/>
  <c r="H3965" i="8"/>
  <c r="G3965" i="8"/>
  <c r="F3965" i="8"/>
  <c r="E3965" i="8"/>
  <c r="K3964" i="8"/>
  <c r="L3964" i="8" s="1"/>
  <c r="J3964" i="8"/>
  <c r="H3964" i="8"/>
  <c r="G3964" i="8"/>
  <c r="I3964" i="8" s="1"/>
  <c r="F3964" i="8"/>
  <c r="E3964" i="8"/>
  <c r="L3963" i="8"/>
  <c r="K3963" i="8"/>
  <c r="J3963" i="8"/>
  <c r="I3963" i="8"/>
  <c r="H3963" i="8"/>
  <c r="G3963" i="8"/>
  <c r="F3963" i="8"/>
  <c r="E3963" i="8"/>
  <c r="L3962" i="8"/>
  <c r="K3962" i="8"/>
  <c r="J3962" i="8"/>
  <c r="I3962" i="8"/>
  <c r="H3962" i="8"/>
  <c r="G3962" i="8"/>
  <c r="F3962" i="8"/>
  <c r="E3962" i="8"/>
  <c r="K3961" i="8"/>
  <c r="L3961" i="8" s="1"/>
  <c r="J3961" i="8"/>
  <c r="I3961" i="8"/>
  <c r="H3961" i="8"/>
  <c r="G3961" i="8"/>
  <c r="F3961" i="8"/>
  <c r="E3961" i="8"/>
  <c r="L3960" i="8"/>
  <c r="K3960" i="8"/>
  <c r="J3960" i="8"/>
  <c r="I3960" i="8"/>
  <c r="H3960" i="8"/>
  <c r="G3960" i="8"/>
  <c r="F3960" i="8"/>
  <c r="E3960" i="8"/>
  <c r="L3959" i="8"/>
  <c r="K3959" i="8"/>
  <c r="J3959" i="8"/>
  <c r="I3959" i="8"/>
  <c r="H3959" i="8"/>
  <c r="G3959" i="8"/>
  <c r="F3959" i="8"/>
  <c r="E3959" i="8"/>
  <c r="K3958" i="8"/>
  <c r="L3958" i="8" s="1"/>
  <c r="J3958" i="8"/>
  <c r="I3958" i="8"/>
  <c r="G3958" i="8"/>
  <c r="F3958" i="8"/>
  <c r="E3958" i="8"/>
  <c r="H3958" i="8" s="1"/>
  <c r="K3957" i="8"/>
  <c r="L3957" i="8" s="1"/>
  <c r="J3957" i="8"/>
  <c r="I3957" i="8"/>
  <c r="H3957" i="8"/>
  <c r="G3957" i="8"/>
  <c r="F3957" i="8"/>
  <c r="E3957" i="8"/>
  <c r="L3956" i="8"/>
  <c r="K3956" i="8"/>
  <c r="J3956" i="8"/>
  <c r="I3956" i="8"/>
  <c r="H3956" i="8"/>
  <c r="G3956" i="8"/>
  <c r="F3956" i="8"/>
  <c r="E3956" i="8"/>
  <c r="K3955" i="8"/>
  <c r="L3955" i="8" s="1"/>
  <c r="J3955" i="8"/>
  <c r="I3955" i="8"/>
  <c r="G3955" i="8"/>
  <c r="F3955" i="8"/>
  <c r="E3955" i="8"/>
  <c r="H3955" i="8" s="1"/>
  <c r="K3954" i="8"/>
  <c r="L3954" i="8" s="1"/>
  <c r="J3954" i="8"/>
  <c r="I3954" i="8"/>
  <c r="H3954" i="8"/>
  <c r="G3954" i="8"/>
  <c r="F3954" i="8"/>
  <c r="E3954" i="8"/>
  <c r="L3953" i="8"/>
  <c r="K3953" i="8"/>
  <c r="J3953" i="8"/>
  <c r="I3953" i="8"/>
  <c r="H3953" i="8"/>
  <c r="G3953" i="8"/>
  <c r="F3953" i="8"/>
  <c r="E3953" i="8"/>
  <c r="K3952" i="8"/>
  <c r="L3952" i="8" s="1"/>
  <c r="J3952" i="8"/>
  <c r="I3952" i="8"/>
  <c r="G3952" i="8"/>
  <c r="F3952" i="8"/>
  <c r="E3952" i="8"/>
  <c r="H3952" i="8" s="1"/>
  <c r="K3951" i="8"/>
  <c r="L3951" i="8" s="1"/>
  <c r="J3951" i="8"/>
  <c r="I3951" i="8"/>
  <c r="H3951" i="8"/>
  <c r="G3951" i="8"/>
  <c r="F3951" i="8"/>
  <c r="E3951" i="8"/>
  <c r="K3950" i="8"/>
  <c r="L3950" i="8" s="1"/>
  <c r="J3950" i="8"/>
  <c r="I3950" i="8"/>
  <c r="H3950" i="8"/>
  <c r="G3950" i="8"/>
  <c r="F3950" i="8"/>
  <c r="E3950" i="8"/>
  <c r="K3949" i="8"/>
  <c r="L3949" i="8" s="1"/>
  <c r="J3949" i="8"/>
  <c r="I3949" i="8"/>
  <c r="G3949" i="8"/>
  <c r="F3949" i="8"/>
  <c r="E3949" i="8"/>
  <c r="H3949" i="8" s="1"/>
  <c r="K3948" i="8"/>
  <c r="L3948" i="8" s="1"/>
  <c r="J3948" i="8"/>
  <c r="H3948" i="8"/>
  <c r="G3948" i="8"/>
  <c r="I3948" i="8" s="1"/>
  <c r="F3948" i="8"/>
  <c r="E3948" i="8"/>
  <c r="K3947" i="8"/>
  <c r="L3947" i="8" s="1"/>
  <c r="J3947" i="8"/>
  <c r="I3947" i="8"/>
  <c r="H3947" i="8"/>
  <c r="G3947" i="8"/>
  <c r="F3947" i="8"/>
  <c r="E3947" i="8"/>
  <c r="J3946" i="8"/>
  <c r="H3946" i="8"/>
  <c r="G3946" i="8"/>
  <c r="F3946" i="8"/>
  <c r="E3946" i="8"/>
  <c r="L3945" i="8"/>
  <c r="K3945" i="8"/>
  <c r="J3945" i="8"/>
  <c r="G3945" i="8"/>
  <c r="I3945" i="8" s="1"/>
  <c r="F3945" i="8"/>
  <c r="E3945" i="8"/>
  <c r="H3945" i="8" s="1"/>
  <c r="K3944" i="8"/>
  <c r="L3944" i="8" s="1"/>
  <c r="J3944" i="8"/>
  <c r="I3944" i="8"/>
  <c r="H3944" i="8"/>
  <c r="G3944" i="8"/>
  <c r="F3944" i="8"/>
  <c r="E3944" i="8"/>
  <c r="J3943" i="8"/>
  <c r="I3943" i="8"/>
  <c r="G3943" i="8"/>
  <c r="K3943" i="8" s="1"/>
  <c r="L3943" i="8" s="1"/>
  <c r="F3943" i="8"/>
  <c r="E3943" i="8"/>
  <c r="H3943" i="8" s="1"/>
  <c r="K3942" i="8"/>
  <c r="L3942" i="8" s="1"/>
  <c r="J3942" i="8"/>
  <c r="H3942" i="8"/>
  <c r="G3942" i="8"/>
  <c r="I3942" i="8" s="1"/>
  <c r="F3942" i="8"/>
  <c r="E3942" i="8"/>
  <c r="J3941" i="8"/>
  <c r="I3941" i="8"/>
  <c r="H3941" i="8"/>
  <c r="G3941" i="8"/>
  <c r="K3941" i="8" s="1"/>
  <c r="L3941" i="8" s="1"/>
  <c r="F3941" i="8"/>
  <c r="E3941" i="8"/>
  <c r="L3940" i="8"/>
  <c r="K3940" i="8"/>
  <c r="J3940" i="8"/>
  <c r="I3940" i="8"/>
  <c r="G3940" i="8"/>
  <c r="F3940" i="8"/>
  <c r="E3940" i="8"/>
  <c r="H3940" i="8" s="1"/>
  <c r="L3939" i="8"/>
  <c r="K3939" i="8"/>
  <c r="J3939" i="8"/>
  <c r="I3939" i="8"/>
  <c r="H3939" i="8"/>
  <c r="G3939" i="8"/>
  <c r="F3939" i="8"/>
  <c r="E3939" i="8"/>
  <c r="J3938" i="8"/>
  <c r="I3938" i="8"/>
  <c r="H3938" i="8"/>
  <c r="G3938" i="8"/>
  <c r="K3938" i="8" s="1"/>
  <c r="L3938" i="8" s="1"/>
  <c r="F3938" i="8"/>
  <c r="E3938" i="8"/>
  <c r="L3937" i="8"/>
  <c r="K3937" i="8"/>
  <c r="J3937" i="8"/>
  <c r="I3937" i="8"/>
  <c r="H3937" i="8"/>
  <c r="G3937" i="8"/>
  <c r="F3937" i="8"/>
  <c r="E3937" i="8"/>
  <c r="L3936" i="8"/>
  <c r="K3936" i="8"/>
  <c r="J3936" i="8"/>
  <c r="I3936" i="8"/>
  <c r="H3936" i="8"/>
  <c r="G3936" i="8"/>
  <c r="F3936" i="8"/>
  <c r="E3936" i="8"/>
  <c r="L3935" i="8"/>
  <c r="K3935" i="8"/>
  <c r="J3935" i="8"/>
  <c r="I3935" i="8"/>
  <c r="H3935" i="8"/>
  <c r="G3935" i="8"/>
  <c r="F3935" i="8"/>
  <c r="E3935" i="8"/>
  <c r="L3934" i="8"/>
  <c r="K3934" i="8"/>
  <c r="J3934" i="8"/>
  <c r="I3934" i="8"/>
  <c r="H3934" i="8"/>
  <c r="G3934" i="8"/>
  <c r="F3934" i="8"/>
  <c r="E3934" i="8"/>
  <c r="L3933" i="8"/>
  <c r="K3933" i="8"/>
  <c r="J3933" i="8"/>
  <c r="I3933" i="8"/>
  <c r="H3933" i="8"/>
  <c r="G3933" i="8"/>
  <c r="F3933" i="8"/>
  <c r="E3933" i="8"/>
  <c r="L3932" i="8"/>
  <c r="K3932" i="8"/>
  <c r="J3932" i="8"/>
  <c r="I3932" i="8"/>
  <c r="H3932" i="8"/>
  <c r="G3932" i="8"/>
  <c r="F3932" i="8"/>
  <c r="E3932" i="8"/>
  <c r="L3931" i="8"/>
  <c r="K3931" i="8"/>
  <c r="J3931" i="8"/>
  <c r="I3931" i="8"/>
  <c r="H3931" i="8"/>
  <c r="G3931" i="8"/>
  <c r="F3931" i="8"/>
  <c r="E3931" i="8"/>
  <c r="L3930" i="8"/>
  <c r="K3930" i="8"/>
  <c r="J3930" i="8"/>
  <c r="I3930" i="8"/>
  <c r="H3930" i="8"/>
  <c r="G3930" i="8"/>
  <c r="F3930" i="8"/>
  <c r="E3930" i="8"/>
  <c r="L3929" i="8"/>
  <c r="K3929" i="8"/>
  <c r="J3929" i="8"/>
  <c r="I3929" i="8"/>
  <c r="H3929" i="8"/>
  <c r="G3929" i="8"/>
  <c r="F3929" i="8"/>
  <c r="E3929" i="8"/>
  <c r="L3928" i="8"/>
  <c r="K3928" i="8"/>
  <c r="J3928" i="8"/>
  <c r="I3928" i="8"/>
  <c r="H3928" i="8"/>
  <c r="G3928" i="8"/>
  <c r="F3928" i="8"/>
  <c r="E3928" i="8"/>
  <c r="J3927" i="8"/>
  <c r="H3927" i="8"/>
  <c r="G3927" i="8"/>
  <c r="F3927" i="8"/>
  <c r="E3927" i="8"/>
  <c r="K3926" i="8"/>
  <c r="L3926" i="8" s="1"/>
  <c r="J3926" i="8"/>
  <c r="I3926" i="8"/>
  <c r="H3926" i="8"/>
  <c r="G3926" i="8"/>
  <c r="F3926" i="8"/>
  <c r="E3926" i="8"/>
  <c r="J3925" i="8"/>
  <c r="H3925" i="8"/>
  <c r="G3925" i="8"/>
  <c r="I3925" i="8" s="1"/>
  <c r="F3925" i="8"/>
  <c r="E3925" i="8"/>
  <c r="L3924" i="8"/>
  <c r="K3924" i="8"/>
  <c r="J3924" i="8"/>
  <c r="I3924" i="8"/>
  <c r="H3924" i="8"/>
  <c r="G3924" i="8"/>
  <c r="F3924" i="8"/>
  <c r="E3924" i="8"/>
  <c r="K3923" i="8"/>
  <c r="L3923" i="8" s="1"/>
  <c r="J3923" i="8"/>
  <c r="H3923" i="8"/>
  <c r="G3923" i="8"/>
  <c r="I3923" i="8" s="1"/>
  <c r="F3923" i="8"/>
  <c r="E3923" i="8"/>
  <c r="J3922" i="8"/>
  <c r="H3922" i="8"/>
  <c r="G3922" i="8"/>
  <c r="I3922" i="8" s="1"/>
  <c r="F3922" i="8"/>
  <c r="E3922" i="8"/>
  <c r="L3921" i="8"/>
  <c r="K3921" i="8"/>
  <c r="J3921" i="8"/>
  <c r="I3921" i="8"/>
  <c r="H3921" i="8"/>
  <c r="G3921" i="8"/>
  <c r="F3921" i="8"/>
  <c r="E3921" i="8"/>
  <c r="K3920" i="8"/>
  <c r="L3920" i="8" s="1"/>
  <c r="J3920" i="8"/>
  <c r="I3920" i="8"/>
  <c r="H3920" i="8"/>
  <c r="G3920" i="8"/>
  <c r="F3920" i="8"/>
  <c r="E3920" i="8"/>
  <c r="K3919" i="8"/>
  <c r="L3919" i="8" s="1"/>
  <c r="J3919" i="8"/>
  <c r="I3919" i="8"/>
  <c r="H3919" i="8"/>
  <c r="G3919" i="8"/>
  <c r="F3919" i="8"/>
  <c r="E3919" i="8"/>
  <c r="K3918" i="8"/>
  <c r="L3918" i="8" s="1"/>
  <c r="J3918" i="8"/>
  <c r="I3918" i="8"/>
  <c r="H3918" i="8"/>
  <c r="G3918" i="8"/>
  <c r="F3918" i="8"/>
  <c r="E3918" i="8"/>
  <c r="J3917" i="8"/>
  <c r="H3917" i="8"/>
  <c r="G3917" i="8"/>
  <c r="I3917" i="8" s="1"/>
  <c r="F3917" i="8"/>
  <c r="E3917" i="8"/>
  <c r="K3916" i="8"/>
  <c r="L3916" i="8" s="1"/>
  <c r="J3916" i="8"/>
  <c r="I3916" i="8"/>
  <c r="H3916" i="8"/>
  <c r="G3916" i="8"/>
  <c r="F3916" i="8"/>
  <c r="E3916" i="8"/>
  <c r="L3915" i="8"/>
  <c r="K3915" i="8"/>
  <c r="J3915" i="8"/>
  <c r="I3915" i="8"/>
  <c r="H3915" i="8"/>
  <c r="G3915" i="8"/>
  <c r="F3915" i="8"/>
  <c r="E3915" i="8"/>
  <c r="K3914" i="8"/>
  <c r="L3914" i="8" s="1"/>
  <c r="J3914" i="8"/>
  <c r="I3914" i="8"/>
  <c r="H3914" i="8"/>
  <c r="G3914" i="8"/>
  <c r="F3914" i="8"/>
  <c r="E3914" i="8"/>
  <c r="K3913" i="8"/>
  <c r="L3913" i="8" s="1"/>
  <c r="J3913" i="8"/>
  <c r="I3913" i="8"/>
  <c r="H3913" i="8"/>
  <c r="G3913" i="8"/>
  <c r="F3913" i="8"/>
  <c r="E3913" i="8"/>
  <c r="L3912" i="8"/>
  <c r="K3912" i="8"/>
  <c r="J3912" i="8"/>
  <c r="H3912" i="8"/>
  <c r="G3912" i="8"/>
  <c r="I3912" i="8" s="1"/>
  <c r="F3912" i="8"/>
  <c r="E3912" i="8"/>
  <c r="J3911" i="8"/>
  <c r="H3911" i="8"/>
  <c r="G3911" i="8"/>
  <c r="F3911" i="8"/>
  <c r="E3911" i="8"/>
  <c r="L3910" i="8"/>
  <c r="J3910" i="8"/>
  <c r="H3910" i="8"/>
  <c r="G3910" i="8"/>
  <c r="K3910" i="8" s="1"/>
  <c r="F3910" i="8"/>
  <c r="E3910" i="8"/>
  <c r="J3909" i="8"/>
  <c r="G3909" i="8"/>
  <c r="I3909" i="8" s="1"/>
  <c r="F3909" i="8"/>
  <c r="E3909" i="8"/>
  <c r="H3909" i="8" s="1"/>
  <c r="K3908" i="8"/>
  <c r="L3908" i="8" s="1"/>
  <c r="J3908" i="8"/>
  <c r="I3908" i="8"/>
  <c r="H3908" i="8"/>
  <c r="G3908" i="8"/>
  <c r="F3908" i="8"/>
  <c r="E3908" i="8"/>
  <c r="K3907" i="8"/>
  <c r="L3907" i="8" s="1"/>
  <c r="J3907" i="8"/>
  <c r="I3907" i="8"/>
  <c r="G3907" i="8"/>
  <c r="F3907" i="8"/>
  <c r="E3907" i="8"/>
  <c r="H3907" i="8" s="1"/>
  <c r="K3906" i="8"/>
  <c r="L3906" i="8" s="1"/>
  <c r="J3906" i="8"/>
  <c r="I3906" i="8"/>
  <c r="G3906" i="8"/>
  <c r="F3906" i="8"/>
  <c r="E3906" i="8"/>
  <c r="H3906" i="8" s="1"/>
  <c r="K3905" i="8"/>
  <c r="L3905" i="8" s="1"/>
  <c r="J3905" i="8"/>
  <c r="I3905" i="8"/>
  <c r="H3905" i="8"/>
  <c r="G3905" i="8"/>
  <c r="F3905" i="8"/>
  <c r="E3905" i="8"/>
  <c r="K3904" i="8"/>
  <c r="L3904" i="8" s="1"/>
  <c r="J3904" i="8"/>
  <c r="I3904" i="8"/>
  <c r="G3904" i="8"/>
  <c r="F3904" i="8"/>
  <c r="E3904" i="8"/>
  <c r="H3904" i="8" s="1"/>
  <c r="K3903" i="8"/>
  <c r="L3903" i="8" s="1"/>
  <c r="J3903" i="8"/>
  <c r="I3903" i="8"/>
  <c r="G3903" i="8"/>
  <c r="F3903" i="8"/>
  <c r="E3903" i="8"/>
  <c r="H3903" i="8" s="1"/>
  <c r="K3902" i="8"/>
  <c r="L3902" i="8" s="1"/>
  <c r="J3902" i="8"/>
  <c r="I3902" i="8"/>
  <c r="H3902" i="8"/>
  <c r="G3902" i="8"/>
  <c r="F3902" i="8"/>
  <c r="E3902" i="8"/>
  <c r="K3901" i="8"/>
  <c r="L3901" i="8" s="1"/>
  <c r="J3901" i="8"/>
  <c r="I3901" i="8"/>
  <c r="G3901" i="8"/>
  <c r="F3901" i="8"/>
  <c r="E3901" i="8"/>
  <c r="H3901" i="8" s="1"/>
  <c r="K3900" i="8"/>
  <c r="L3900" i="8" s="1"/>
  <c r="J3900" i="8"/>
  <c r="I3900" i="8"/>
  <c r="G3900" i="8"/>
  <c r="F3900" i="8"/>
  <c r="E3900" i="8"/>
  <c r="H3900" i="8" s="1"/>
  <c r="J3899" i="8"/>
  <c r="H3899" i="8"/>
  <c r="G3899" i="8"/>
  <c r="K3899" i="8" s="1"/>
  <c r="L3899" i="8" s="1"/>
  <c r="F3899" i="8"/>
  <c r="E3899" i="8"/>
  <c r="K3898" i="8"/>
  <c r="L3898" i="8" s="1"/>
  <c r="J3898" i="8"/>
  <c r="I3898" i="8"/>
  <c r="G3898" i="8"/>
  <c r="F3898" i="8"/>
  <c r="E3898" i="8"/>
  <c r="H3898" i="8" s="1"/>
  <c r="K3897" i="8"/>
  <c r="L3897" i="8" s="1"/>
  <c r="J3897" i="8"/>
  <c r="I3897" i="8"/>
  <c r="G3897" i="8"/>
  <c r="F3897" i="8"/>
  <c r="E3897" i="8"/>
  <c r="H3897" i="8" s="1"/>
  <c r="K3896" i="8"/>
  <c r="L3896" i="8" s="1"/>
  <c r="J3896" i="8"/>
  <c r="I3896" i="8"/>
  <c r="H3896" i="8"/>
  <c r="G3896" i="8"/>
  <c r="F3896" i="8"/>
  <c r="E3896" i="8"/>
  <c r="K3895" i="8"/>
  <c r="L3895" i="8" s="1"/>
  <c r="J3895" i="8"/>
  <c r="I3895" i="8"/>
  <c r="G3895" i="8"/>
  <c r="F3895" i="8"/>
  <c r="E3895" i="8"/>
  <c r="H3895" i="8" s="1"/>
  <c r="K3894" i="8"/>
  <c r="L3894" i="8" s="1"/>
  <c r="J3894" i="8"/>
  <c r="I3894" i="8"/>
  <c r="G3894" i="8"/>
  <c r="F3894" i="8"/>
  <c r="E3894" i="8"/>
  <c r="H3894" i="8" s="1"/>
  <c r="K3893" i="8"/>
  <c r="L3893" i="8" s="1"/>
  <c r="J3893" i="8"/>
  <c r="I3893" i="8"/>
  <c r="H3893" i="8"/>
  <c r="G3893" i="8"/>
  <c r="F3893" i="8"/>
  <c r="E3893" i="8"/>
  <c r="J3892" i="8"/>
  <c r="G3892" i="8"/>
  <c r="K3892" i="8" s="1"/>
  <c r="L3892" i="8" s="1"/>
  <c r="F3892" i="8"/>
  <c r="E3892" i="8"/>
  <c r="H3892" i="8" s="1"/>
  <c r="K3891" i="8"/>
  <c r="L3891" i="8" s="1"/>
  <c r="J3891" i="8"/>
  <c r="I3891" i="8"/>
  <c r="G3891" i="8"/>
  <c r="F3891" i="8"/>
  <c r="E3891" i="8"/>
  <c r="H3891" i="8" s="1"/>
  <c r="K3890" i="8"/>
  <c r="L3890" i="8" s="1"/>
  <c r="J3890" i="8"/>
  <c r="I3890" i="8"/>
  <c r="H3890" i="8"/>
  <c r="G3890" i="8"/>
  <c r="F3890" i="8"/>
  <c r="E3890" i="8"/>
  <c r="K3889" i="8"/>
  <c r="L3889" i="8" s="1"/>
  <c r="J3889" i="8"/>
  <c r="I3889" i="8"/>
  <c r="G3889" i="8"/>
  <c r="F3889" i="8"/>
  <c r="E3889" i="8"/>
  <c r="H3889" i="8" s="1"/>
  <c r="K3888" i="8"/>
  <c r="L3888" i="8" s="1"/>
  <c r="J3888" i="8"/>
  <c r="I3888" i="8"/>
  <c r="G3888" i="8"/>
  <c r="F3888" i="8"/>
  <c r="E3888" i="8"/>
  <c r="H3888" i="8" s="1"/>
  <c r="K3887" i="8"/>
  <c r="L3887" i="8" s="1"/>
  <c r="J3887" i="8"/>
  <c r="I3887" i="8"/>
  <c r="H3887" i="8"/>
  <c r="G3887" i="8"/>
  <c r="F3887" i="8"/>
  <c r="E3887" i="8"/>
  <c r="K3886" i="8"/>
  <c r="L3886" i="8" s="1"/>
  <c r="J3886" i="8"/>
  <c r="I3886" i="8"/>
  <c r="G3886" i="8"/>
  <c r="F3886" i="8"/>
  <c r="E3886" i="8"/>
  <c r="H3886" i="8" s="1"/>
  <c r="K3885" i="8"/>
  <c r="L3885" i="8" s="1"/>
  <c r="J3885" i="8"/>
  <c r="I3885" i="8"/>
  <c r="G3885" i="8"/>
  <c r="F3885" i="8"/>
  <c r="E3885" i="8"/>
  <c r="H3885" i="8" s="1"/>
  <c r="K3884" i="8"/>
  <c r="L3884" i="8" s="1"/>
  <c r="J3884" i="8"/>
  <c r="I3884" i="8"/>
  <c r="H3884" i="8"/>
  <c r="G3884" i="8"/>
  <c r="F3884" i="8"/>
  <c r="E3884" i="8"/>
  <c r="J3883" i="8"/>
  <c r="G3883" i="8"/>
  <c r="K3883" i="8" s="1"/>
  <c r="L3883" i="8" s="1"/>
  <c r="F3883" i="8"/>
  <c r="E3883" i="8"/>
  <c r="H3883" i="8" s="1"/>
  <c r="K3882" i="8"/>
  <c r="L3882" i="8" s="1"/>
  <c r="J3882" i="8"/>
  <c r="I3882" i="8"/>
  <c r="G3882" i="8"/>
  <c r="F3882" i="8"/>
  <c r="E3882" i="8"/>
  <c r="H3882" i="8" s="1"/>
  <c r="J3881" i="8"/>
  <c r="I3881" i="8"/>
  <c r="H3881" i="8"/>
  <c r="G3881" i="8"/>
  <c r="K3881" i="8" s="1"/>
  <c r="L3881" i="8" s="1"/>
  <c r="F3881" i="8"/>
  <c r="E3881" i="8"/>
  <c r="K3880" i="8"/>
  <c r="L3880" i="8" s="1"/>
  <c r="J3880" i="8"/>
  <c r="I3880" i="8"/>
  <c r="G3880" i="8"/>
  <c r="F3880" i="8"/>
  <c r="E3880" i="8"/>
  <c r="H3880" i="8" s="1"/>
  <c r="K3879" i="8"/>
  <c r="L3879" i="8" s="1"/>
  <c r="J3879" i="8"/>
  <c r="H3879" i="8"/>
  <c r="G3879" i="8"/>
  <c r="I3879" i="8" s="1"/>
  <c r="F3879" i="8"/>
  <c r="E3879" i="8"/>
  <c r="L3878" i="8"/>
  <c r="K3878" i="8"/>
  <c r="J3878" i="8"/>
  <c r="I3878" i="8"/>
  <c r="H3878" i="8"/>
  <c r="G3878" i="8"/>
  <c r="F3878" i="8"/>
  <c r="E3878" i="8"/>
  <c r="L3877" i="8"/>
  <c r="K3877" i="8"/>
  <c r="J3877" i="8"/>
  <c r="I3877" i="8"/>
  <c r="G3877" i="8"/>
  <c r="F3877" i="8"/>
  <c r="E3877" i="8"/>
  <c r="H3877" i="8" s="1"/>
  <c r="L3876" i="8"/>
  <c r="K3876" i="8"/>
  <c r="J3876" i="8"/>
  <c r="I3876" i="8"/>
  <c r="H3876" i="8"/>
  <c r="G3876" i="8"/>
  <c r="F3876" i="8"/>
  <c r="E3876" i="8"/>
  <c r="L3875" i="8"/>
  <c r="K3875" i="8"/>
  <c r="J3875" i="8"/>
  <c r="I3875" i="8"/>
  <c r="H3875" i="8"/>
  <c r="G3875" i="8"/>
  <c r="F3875" i="8"/>
  <c r="E3875" i="8"/>
  <c r="L3874" i="8"/>
  <c r="K3874" i="8"/>
  <c r="J3874" i="8"/>
  <c r="I3874" i="8"/>
  <c r="G3874" i="8"/>
  <c r="F3874" i="8"/>
  <c r="E3874" i="8"/>
  <c r="H3874" i="8" s="1"/>
  <c r="L3873" i="8"/>
  <c r="K3873" i="8"/>
  <c r="J3873" i="8"/>
  <c r="I3873" i="8"/>
  <c r="H3873" i="8"/>
  <c r="G3873" i="8"/>
  <c r="F3873" i="8"/>
  <c r="E3873" i="8"/>
  <c r="L3872" i="8"/>
  <c r="K3872" i="8"/>
  <c r="J3872" i="8"/>
  <c r="I3872" i="8"/>
  <c r="H3872" i="8"/>
  <c r="G3872" i="8"/>
  <c r="F3872" i="8"/>
  <c r="E3872" i="8"/>
  <c r="L3871" i="8"/>
  <c r="J3871" i="8"/>
  <c r="I3871" i="8"/>
  <c r="H3871" i="8"/>
  <c r="G3871" i="8"/>
  <c r="K3871" i="8" s="1"/>
  <c r="F3871" i="8"/>
  <c r="E3871" i="8"/>
  <c r="L3870" i="8"/>
  <c r="K3870" i="8"/>
  <c r="J3870" i="8"/>
  <c r="I3870" i="8"/>
  <c r="H3870" i="8"/>
  <c r="G3870" i="8"/>
  <c r="F3870" i="8"/>
  <c r="E3870" i="8"/>
  <c r="L3869" i="8"/>
  <c r="K3869" i="8"/>
  <c r="J3869" i="8"/>
  <c r="I3869" i="8"/>
  <c r="H3869" i="8"/>
  <c r="G3869" i="8"/>
  <c r="F3869" i="8"/>
  <c r="E3869" i="8"/>
  <c r="L3868" i="8"/>
  <c r="K3868" i="8"/>
  <c r="J3868" i="8"/>
  <c r="I3868" i="8"/>
  <c r="H3868" i="8"/>
  <c r="G3868" i="8"/>
  <c r="F3868" i="8"/>
  <c r="E3868" i="8"/>
  <c r="L3867" i="8"/>
  <c r="K3867" i="8"/>
  <c r="J3867" i="8"/>
  <c r="I3867" i="8"/>
  <c r="H3867" i="8"/>
  <c r="G3867" i="8"/>
  <c r="F3867" i="8"/>
  <c r="E3867" i="8"/>
  <c r="L3866" i="8"/>
  <c r="K3866" i="8"/>
  <c r="J3866" i="8"/>
  <c r="I3866" i="8"/>
  <c r="H3866" i="8"/>
  <c r="G3866" i="8"/>
  <c r="F3866" i="8"/>
  <c r="E3866" i="8"/>
  <c r="L3865" i="8"/>
  <c r="K3865" i="8"/>
  <c r="J3865" i="8"/>
  <c r="I3865" i="8"/>
  <c r="H3865" i="8"/>
  <c r="G3865" i="8"/>
  <c r="F3865" i="8"/>
  <c r="E3865" i="8"/>
  <c r="J3864" i="8"/>
  <c r="G3864" i="8"/>
  <c r="F3864" i="8"/>
  <c r="E3864" i="8"/>
  <c r="H3864" i="8" s="1"/>
  <c r="K3863" i="8"/>
  <c r="L3863" i="8" s="1"/>
  <c r="J3863" i="8"/>
  <c r="I3863" i="8"/>
  <c r="H3863" i="8"/>
  <c r="G3863" i="8"/>
  <c r="F3863" i="8"/>
  <c r="E3863" i="8"/>
  <c r="J3862" i="8"/>
  <c r="G3862" i="8"/>
  <c r="K3862" i="8" s="1"/>
  <c r="L3862" i="8" s="1"/>
  <c r="F3862" i="8"/>
  <c r="E3862" i="8"/>
  <c r="H3862" i="8" s="1"/>
  <c r="J3861" i="8"/>
  <c r="H3861" i="8"/>
  <c r="G3861" i="8"/>
  <c r="I3861" i="8" s="1"/>
  <c r="F3861" i="8"/>
  <c r="E3861" i="8"/>
  <c r="J3860" i="8"/>
  <c r="H3860" i="8"/>
  <c r="G3860" i="8"/>
  <c r="F3860" i="8"/>
  <c r="E3860" i="8"/>
  <c r="K3859" i="8"/>
  <c r="L3859" i="8" s="1"/>
  <c r="J3859" i="8"/>
  <c r="H3859" i="8"/>
  <c r="G3859" i="8"/>
  <c r="I3859" i="8" s="1"/>
  <c r="F3859" i="8"/>
  <c r="E3859" i="8"/>
  <c r="K3858" i="8"/>
  <c r="L3858" i="8" s="1"/>
  <c r="J3858" i="8"/>
  <c r="G3858" i="8"/>
  <c r="I3858" i="8" s="1"/>
  <c r="F3858" i="8"/>
  <c r="E3858" i="8"/>
  <c r="H3858" i="8" s="1"/>
  <c r="K3857" i="8"/>
  <c r="L3857" i="8" s="1"/>
  <c r="J3857" i="8"/>
  <c r="I3857" i="8"/>
  <c r="H3857" i="8"/>
  <c r="G3857" i="8"/>
  <c r="F3857" i="8"/>
  <c r="E3857" i="8"/>
  <c r="K3856" i="8"/>
  <c r="L3856" i="8" s="1"/>
  <c r="J3856" i="8"/>
  <c r="I3856" i="8"/>
  <c r="G3856" i="8"/>
  <c r="F3856" i="8"/>
  <c r="E3856" i="8"/>
  <c r="H3856" i="8" s="1"/>
  <c r="K3855" i="8"/>
  <c r="L3855" i="8" s="1"/>
  <c r="J3855" i="8"/>
  <c r="I3855" i="8"/>
  <c r="G3855" i="8"/>
  <c r="F3855" i="8"/>
  <c r="E3855" i="8"/>
  <c r="H3855" i="8" s="1"/>
  <c r="K3854" i="8"/>
  <c r="L3854" i="8" s="1"/>
  <c r="J3854" i="8"/>
  <c r="H3854" i="8"/>
  <c r="G3854" i="8"/>
  <c r="I3854" i="8" s="1"/>
  <c r="F3854" i="8"/>
  <c r="E3854" i="8"/>
  <c r="K3853" i="8"/>
  <c r="L3853" i="8" s="1"/>
  <c r="J3853" i="8"/>
  <c r="G3853" i="8"/>
  <c r="I3853" i="8" s="1"/>
  <c r="F3853" i="8"/>
  <c r="E3853" i="8"/>
  <c r="H3853" i="8" s="1"/>
  <c r="K3852" i="8"/>
  <c r="L3852" i="8" s="1"/>
  <c r="J3852" i="8"/>
  <c r="H3852" i="8"/>
  <c r="G3852" i="8"/>
  <c r="I3852" i="8" s="1"/>
  <c r="F3852" i="8"/>
  <c r="E3852" i="8"/>
  <c r="L3851" i="8"/>
  <c r="J3851" i="8"/>
  <c r="I3851" i="8"/>
  <c r="H3851" i="8"/>
  <c r="G3851" i="8"/>
  <c r="K3851" i="8" s="1"/>
  <c r="F3851" i="8"/>
  <c r="E3851" i="8"/>
  <c r="J3850" i="8"/>
  <c r="I3850" i="8"/>
  <c r="H3850" i="8"/>
  <c r="G3850" i="8"/>
  <c r="K3850" i="8" s="1"/>
  <c r="L3850" i="8" s="1"/>
  <c r="F3850" i="8"/>
  <c r="E3850" i="8"/>
  <c r="L3849" i="8"/>
  <c r="K3849" i="8"/>
  <c r="J3849" i="8"/>
  <c r="I3849" i="8"/>
  <c r="G3849" i="8"/>
  <c r="F3849" i="8"/>
  <c r="E3849" i="8"/>
  <c r="H3849" i="8" s="1"/>
  <c r="L3848" i="8"/>
  <c r="J3848" i="8"/>
  <c r="H3848" i="8"/>
  <c r="G3848" i="8"/>
  <c r="K3848" i="8" s="1"/>
  <c r="F3848" i="8"/>
  <c r="E3848" i="8"/>
  <c r="L3847" i="8"/>
  <c r="K3847" i="8"/>
  <c r="J3847" i="8"/>
  <c r="I3847" i="8"/>
  <c r="H3847" i="8"/>
  <c r="G3847" i="8"/>
  <c r="F3847" i="8"/>
  <c r="E3847" i="8"/>
  <c r="L3846" i="8"/>
  <c r="K3846" i="8"/>
  <c r="J3846" i="8"/>
  <c r="I3846" i="8"/>
  <c r="G3846" i="8"/>
  <c r="F3846" i="8"/>
  <c r="E3846" i="8"/>
  <c r="H3846" i="8" s="1"/>
  <c r="L3845" i="8"/>
  <c r="J3845" i="8"/>
  <c r="H3845" i="8"/>
  <c r="G3845" i="8"/>
  <c r="K3845" i="8" s="1"/>
  <c r="F3845" i="8"/>
  <c r="E3845" i="8"/>
  <c r="J3844" i="8"/>
  <c r="I3844" i="8"/>
  <c r="H3844" i="8"/>
  <c r="G3844" i="8"/>
  <c r="K3844" i="8" s="1"/>
  <c r="L3844" i="8" s="1"/>
  <c r="F3844" i="8"/>
  <c r="E3844" i="8"/>
  <c r="J3843" i="8"/>
  <c r="H3843" i="8"/>
  <c r="G3843" i="8"/>
  <c r="I3843" i="8" s="1"/>
  <c r="F3843" i="8"/>
  <c r="E3843" i="8"/>
  <c r="J3842" i="8"/>
  <c r="G3842" i="8"/>
  <c r="K3842" i="8" s="1"/>
  <c r="L3842" i="8" s="1"/>
  <c r="F3842" i="8"/>
  <c r="E3842" i="8"/>
  <c r="H3842" i="8" s="1"/>
  <c r="K3841" i="8"/>
  <c r="L3841" i="8" s="1"/>
  <c r="J3841" i="8"/>
  <c r="H3841" i="8"/>
  <c r="G3841" i="8"/>
  <c r="I3841" i="8" s="1"/>
  <c r="F3841" i="8"/>
  <c r="E3841" i="8"/>
  <c r="K3840" i="8"/>
  <c r="L3840" i="8" s="1"/>
  <c r="J3840" i="8"/>
  <c r="I3840" i="8"/>
  <c r="G3840" i="8"/>
  <c r="F3840" i="8"/>
  <c r="E3840" i="8"/>
  <c r="H3840" i="8" s="1"/>
  <c r="K3839" i="8"/>
  <c r="L3839" i="8" s="1"/>
  <c r="J3839" i="8"/>
  <c r="I3839" i="8"/>
  <c r="G3839" i="8"/>
  <c r="F3839" i="8"/>
  <c r="E3839" i="8"/>
  <c r="H3839" i="8" s="1"/>
  <c r="K3838" i="8"/>
  <c r="L3838" i="8" s="1"/>
  <c r="J3838" i="8"/>
  <c r="I3838" i="8"/>
  <c r="H3838" i="8"/>
  <c r="G3838" i="8"/>
  <c r="F3838" i="8"/>
  <c r="E3838" i="8"/>
  <c r="K3837" i="8"/>
  <c r="L3837" i="8" s="1"/>
  <c r="J3837" i="8"/>
  <c r="I3837" i="8"/>
  <c r="H3837" i="8"/>
  <c r="G3837" i="8"/>
  <c r="F3837" i="8"/>
  <c r="E3837" i="8"/>
  <c r="L3836" i="8"/>
  <c r="K3836" i="8"/>
  <c r="J3836" i="8"/>
  <c r="I3836" i="8"/>
  <c r="G3836" i="8"/>
  <c r="F3836" i="8"/>
  <c r="E3836" i="8"/>
  <c r="H3836" i="8" s="1"/>
  <c r="K3835" i="8"/>
  <c r="L3835" i="8" s="1"/>
  <c r="J3835" i="8"/>
  <c r="I3835" i="8"/>
  <c r="H3835" i="8"/>
  <c r="G3835" i="8"/>
  <c r="F3835" i="8"/>
  <c r="E3835" i="8"/>
  <c r="K3834" i="8"/>
  <c r="L3834" i="8" s="1"/>
  <c r="J3834" i="8"/>
  <c r="I3834" i="8"/>
  <c r="G3834" i="8"/>
  <c r="F3834" i="8"/>
  <c r="E3834" i="8"/>
  <c r="H3834" i="8" s="1"/>
  <c r="L3833" i="8"/>
  <c r="K3833" i="8"/>
  <c r="J3833" i="8"/>
  <c r="I3833" i="8"/>
  <c r="G3833" i="8"/>
  <c r="F3833" i="8"/>
  <c r="E3833" i="8"/>
  <c r="H3833" i="8" s="1"/>
  <c r="L3832" i="8"/>
  <c r="K3832" i="8"/>
  <c r="J3832" i="8"/>
  <c r="I3832" i="8"/>
  <c r="G3832" i="8"/>
  <c r="F3832" i="8"/>
  <c r="E3832" i="8"/>
  <c r="H3832" i="8" s="1"/>
  <c r="K3831" i="8"/>
  <c r="L3831" i="8" s="1"/>
  <c r="J3831" i="8"/>
  <c r="I3831" i="8"/>
  <c r="H3831" i="8"/>
  <c r="G3831" i="8"/>
  <c r="F3831" i="8"/>
  <c r="E3831" i="8"/>
  <c r="J3830" i="8"/>
  <c r="G3830" i="8"/>
  <c r="K3830" i="8" s="1"/>
  <c r="L3830" i="8" s="1"/>
  <c r="F3830" i="8"/>
  <c r="E3830" i="8"/>
  <c r="H3830" i="8" s="1"/>
  <c r="J3829" i="8"/>
  <c r="G3829" i="8"/>
  <c r="I3829" i="8" s="1"/>
  <c r="F3829" i="8"/>
  <c r="E3829" i="8"/>
  <c r="H3829" i="8" s="1"/>
  <c r="J3828" i="8"/>
  <c r="I3828" i="8"/>
  <c r="G3828" i="8"/>
  <c r="K3828" i="8" s="1"/>
  <c r="L3828" i="8" s="1"/>
  <c r="F3828" i="8"/>
  <c r="E3828" i="8"/>
  <c r="H3828" i="8" s="1"/>
  <c r="J3827" i="8"/>
  <c r="G3827" i="8"/>
  <c r="K3827" i="8" s="1"/>
  <c r="L3827" i="8" s="1"/>
  <c r="F3827" i="8"/>
  <c r="E3827" i="8"/>
  <c r="H3827" i="8" s="1"/>
  <c r="J3826" i="8"/>
  <c r="G3826" i="8"/>
  <c r="K3826" i="8" s="1"/>
  <c r="L3826" i="8" s="1"/>
  <c r="F3826" i="8"/>
  <c r="E3826" i="8"/>
  <c r="H3826" i="8" s="1"/>
  <c r="K3825" i="8"/>
  <c r="L3825" i="8" s="1"/>
  <c r="J3825" i="8"/>
  <c r="I3825" i="8"/>
  <c r="H3825" i="8"/>
  <c r="G3825" i="8"/>
  <c r="F3825" i="8"/>
  <c r="E3825" i="8"/>
  <c r="J3824" i="8"/>
  <c r="G3824" i="8"/>
  <c r="K3824" i="8" s="1"/>
  <c r="L3824" i="8" s="1"/>
  <c r="F3824" i="8"/>
  <c r="E3824" i="8"/>
  <c r="H3824" i="8" s="1"/>
  <c r="K3823" i="8"/>
  <c r="L3823" i="8" s="1"/>
  <c r="J3823" i="8"/>
  <c r="H3823" i="8"/>
  <c r="G3823" i="8"/>
  <c r="I3823" i="8" s="1"/>
  <c r="F3823" i="8"/>
  <c r="E3823" i="8"/>
  <c r="J3822" i="8"/>
  <c r="G3822" i="8"/>
  <c r="K3822" i="8" s="1"/>
  <c r="L3822" i="8" s="1"/>
  <c r="F3822" i="8"/>
  <c r="E3822" i="8"/>
  <c r="H3822" i="8" s="1"/>
  <c r="J3821" i="8"/>
  <c r="I3821" i="8"/>
  <c r="G3821" i="8"/>
  <c r="K3821" i="8" s="1"/>
  <c r="L3821" i="8" s="1"/>
  <c r="F3821" i="8"/>
  <c r="E3821" i="8"/>
  <c r="H3821" i="8" s="1"/>
  <c r="K3820" i="8"/>
  <c r="L3820" i="8" s="1"/>
  <c r="J3820" i="8"/>
  <c r="I3820" i="8"/>
  <c r="H3820" i="8"/>
  <c r="G3820" i="8"/>
  <c r="F3820" i="8"/>
  <c r="E3820" i="8"/>
  <c r="K3819" i="8"/>
  <c r="L3819" i="8" s="1"/>
  <c r="J3819" i="8"/>
  <c r="H3819" i="8"/>
  <c r="G3819" i="8"/>
  <c r="I3819" i="8" s="1"/>
  <c r="F3819" i="8"/>
  <c r="E3819" i="8"/>
  <c r="L3818" i="8"/>
  <c r="K3818" i="8"/>
  <c r="J3818" i="8"/>
  <c r="I3818" i="8"/>
  <c r="G3818" i="8"/>
  <c r="F3818" i="8"/>
  <c r="E3818" i="8"/>
  <c r="H3818" i="8" s="1"/>
  <c r="K3817" i="8"/>
  <c r="L3817" i="8" s="1"/>
  <c r="J3817" i="8"/>
  <c r="I3817" i="8"/>
  <c r="G3817" i="8"/>
  <c r="F3817" i="8"/>
  <c r="E3817" i="8"/>
  <c r="H3817" i="8" s="1"/>
  <c r="K3816" i="8"/>
  <c r="L3816" i="8" s="1"/>
  <c r="J3816" i="8"/>
  <c r="I3816" i="8"/>
  <c r="H3816" i="8"/>
  <c r="G3816" i="8"/>
  <c r="F3816" i="8"/>
  <c r="E3816" i="8"/>
  <c r="L3815" i="8"/>
  <c r="K3815" i="8"/>
  <c r="J3815" i="8"/>
  <c r="I3815" i="8"/>
  <c r="G3815" i="8"/>
  <c r="F3815" i="8"/>
  <c r="E3815" i="8"/>
  <c r="H3815" i="8" s="1"/>
  <c r="L3814" i="8"/>
  <c r="K3814" i="8"/>
  <c r="J3814" i="8"/>
  <c r="I3814" i="8"/>
  <c r="G3814" i="8"/>
  <c r="F3814" i="8"/>
  <c r="E3814" i="8"/>
  <c r="H3814" i="8" s="1"/>
  <c r="K3813" i="8"/>
  <c r="L3813" i="8" s="1"/>
  <c r="J3813" i="8"/>
  <c r="H3813" i="8"/>
  <c r="G3813" i="8"/>
  <c r="I3813" i="8" s="1"/>
  <c r="F3813" i="8"/>
  <c r="E3813" i="8"/>
  <c r="J3812" i="8"/>
  <c r="G3812" i="8"/>
  <c r="K3812" i="8" s="1"/>
  <c r="L3812" i="8" s="1"/>
  <c r="F3812" i="8"/>
  <c r="E3812" i="8"/>
  <c r="H3812" i="8" s="1"/>
  <c r="J3811" i="8"/>
  <c r="G3811" i="8"/>
  <c r="I3811" i="8" s="1"/>
  <c r="F3811" i="8"/>
  <c r="E3811" i="8"/>
  <c r="H3811" i="8" s="1"/>
  <c r="J3810" i="8"/>
  <c r="I3810" i="8"/>
  <c r="G3810" i="8"/>
  <c r="K3810" i="8" s="1"/>
  <c r="L3810" i="8" s="1"/>
  <c r="F3810" i="8"/>
  <c r="E3810" i="8"/>
  <c r="H3810" i="8" s="1"/>
  <c r="L3809" i="8"/>
  <c r="K3809" i="8"/>
  <c r="J3809" i="8"/>
  <c r="I3809" i="8"/>
  <c r="G3809" i="8"/>
  <c r="F3809" i="8"/>
  <c r="E3809" i="8"/>
  <c r="H3809" i="8" s="1"/>
  <c r="L3808" i="8"/>
  <c r="K3808" i="8"/>
  <c r="J3808" i="8"/>
  <c r="I3808" i="8"/>
  <c r="G3808" i="8"/>
  <c r="F3808" i="8"/>
  <c r="E3808" i="8"/>
  <c r="H3808" i="8" s="1"/>
  <c r="K3807" i="8"/>
  <c r="L3807" i="8" s="1"/>
  <c r="J3807" i="8"/>
  <c r="I3807" i="8"/>
  <c r="H3807" i="8"/>
  <c r="G3807" i="8"/>
  <c r="F3807" i="8"/>
  <c r="E3807" i="8"/>
  <c r="K3806" i="8"/>
  <c r="L3806" i="8" s="1"/>
  <c r="J3806" i="8"/>
  <c r="I3806" i="8"/>
  <c r="G3806" i="8"/>
  <c r="F3806" i="8"/>
  <c r="E3806" i="8"/>
  <c r="H3806" i="8" s="1"/>
  <c r="K3805" i="8"/>
  <c r="L3805" i="8" s="1"/>
  <c r="J3805" i="8"/>
  <c r="I3805" i="8"/>
  <c r="G3805" i="8"/>
  <c r="F3805" i="8"/>
  <c r="E3805" i="8"/>
  <c r="H3805" i="8" s="1"/>
  <c r="K3804" i="8"/>
  <c r="L3804" i="8" s="1"/>
  <c r="J3804" i="8"/>
  <c r="I3804" i="8"/>
  <c r="G3804" i="8"/>
  <c r="F3804" i="8"/>
  <c r="E3804" i="8"/>
  <c r="H3804" i="8" s="1"/>
  <c r="L3803" i="8"/>
  <c r="K3803" i="8"/>
  <c r="J3803" i="8"/>
  <c r="I3803" i="8"/>
  <c r="G3803" i="8"/>
  <c r="F3803" i="8"/>
  <c r="E3803" i="8"/>
  <c r="H3803" i="8" s="1"/>
  <c r="K3802" i="8"/>
  <c r="L3802" i="8" s="1"/>
  <c r="J3802" i="8"/>
  <c r="I3802" i="8"/>
  <c r="H3802" i="8"/>
  <c r="G3802" i="8"/>
  <c r="F3802" i="8"/>
  <c r="E3802" i="8"/>
  <c r="K3801" i="8"/>
  <c r="L3801" i="8" s="1"/>
  <c r="J3801" i="8"/>
  <c r="H3801" i="8"/>
  <c r="G3801" i="8"/>
  <c r="I3801" i="8" s="1"/>
  <c r="F3801" i="8"/>
  <c r="E3801" i="8"/>
  <c r="L3800" i="8"/>
  <c r="K3800" i="8"/>
  <c r="J3800" i="8"/>
  <c r="I3800" i="8"/>
  <c r="G3800" i="8"/>
  <c r="F3800" i="8"/>
  <c r="E3800" i="8"/>
  <c r="H3800" i="8" s="1"/>
  <c r="K3799" i="8"/>
  <c r="L3799" i="8" s="1"/>
  <c r="J3799" i="8"/>
  <c r="I3799" i="8"/>
  <c r="G3799" i="8"/>
  <c r="F3799" i="8"/>
  <c r="E3799" i="8"/>
  <c r="H3799" i="8" s="1"/>
  <c r="K3798" i="8"/>
  <c r="L3798" i="8" s="1"/>
  <c r="J3798" i="8"/>
  <c r="I3798" i="8"/>
  <c r="H3798" i="8"/>
  <c r="G3798" i="8"/>
  <c r="F3798" i="8"/>
  <c r="E3798" i="8"/>
  <c r="J3797" i="8"/>
  <c r="I3797" i="8"/>
  <c r="G3797" i="8"/>
  <c r="K3797" i="8" s="1"/>
  <c r="L3797" i="8" s="1"/>
  <c r="F3797" i="8"/>
  <c r="E3797" i="8"/>
  <c r="H3797" i="8" s="1"/>
  <c r="J3796" i="8"/>
  <c r="I3796" i="8"/>
  <c r="G3796" i="8"/>
  <c r="K3796" i="8" s="1"/>
  <c r="L3796" i="8" s="1"/>
  <c r="F3796" i="8"/>
  <c r="E3796" i="8"/>
  <c r="H3796" i="8" s="1"/>
  <c r="K3795" i="8"/>
  <c r="L3795" i="8" s="1"/>
  <c r="J3795" i="8"/>
  <c r="I3795" i="8"/>
  <c r="H3795" i="8"/>
  <c r="G3795" i="8"/>
  <c r="F3795" i="8"/>
  <c r="E3795" i="8"/>
  <c r="J3794" i="8"/>
  <c r="G3794" i="8"/>
  <c r="F3794" i="8"/>
  <c r="E3794" i="8"/>
  <c r="H3794" i="8" s="1"/>
  <c r="K3793" i="8"/>
  <c r="L3793" i="8" s="1"/>
  <c r="J3793" i="8"/>
  <c r="I3793" i="8"/>
  <c r="G3793" i="8"/>
  <c r="F3793" i="8"/>
  <c r="E3793" i="8"/>
  <c r="H3793" i="8" s="1"/>
  <c r="J3792" i="8"/>
  <c r="I3792" i="8"/>
  <c r="G3792" i="8"/>
  <c r="K3792" i="8" s="1"/>
  <c r="L3792" i="8" s="1"/>
  <c r="F3792" i="8"/>
  <c r="E3792" i="8"/>
  <c r="H3792" i="8" s="1"/>
  <c r="L3791" i="8"/>
  <c r="K3791" i="8"/>
  <c r="J3791" i="8"/>
  <c r="I3791" i="8"/>
  <c r="G3791" i="8"/>
  <c r="F3791" i="8"/>
  <c r="E3791" i="8"/>
  <c r="H3791" i="8" s="1"/>
  <c r="L3790" i="8"/>
  <c r="K3790" i="8"/>
  <c r="J3790" i="8"/>
  <c r="I3790" i="8"/>
  <c r="G3790" i="8"/>
  <c r="F3790" i="8"/>
  <c r="E3790" i="8"/>
  <c r="H3790" i="8" s="1"/>
  <c r="J3789" i="8"/>
  <c r="H3789" i="8"/>
  <c r="G3789" i="8"/>
  <c r="K3789" i="8" s="1"/>
  <c r="L3789" i="8" s="1"/>
  <c r="F3789" i="8"/>
  <c r="E3789" i="8"/>
  <c r="K3788" i="8"/>
  <c r="L3788" i="8" s="1"/>
  <c r="J3788" i="8"/>
  <c r="I3788" i="8"/>
  <c r="G3788" i="8"/>
  <c r="F3788" i="8"/>
  <c r="E3788" i="8"/>
  <c r="H3788" i="8" s="1"/>
  <c r="K3787" i="8"/>
  <c r="L3787" i="8" s="1"/>
  <c r="J3787" i="8"/>
  <c r="I3787" i="8"/>
  <c r="G3787" i="8"/>
  <c r="F3787" i="8"/>
  <c r="E3787" i="8"/>
  <c r="H3787" i="8" s="1"/>
  <c r="K3786" i="8"/>
  <c r="L3786" i="8" s="1"/>
  <c r="J3786" i="8"/>
  <c r="I3786" i="8"/>
  <c r="G3786" i="8"/>
  <c r="F3786" i="8"/>
  <c r="E3786" i="8"/>
  <c r="H3786" i="8" s="1"/>
  <c r="L3785" i="8"/>
  <c r="K3785" i="8"/>
  <c r="J3785" i="8"/>
  <c r="I3785" i="8"/>
  <c r="G3785" i="8"/>
  <c r="F3785" i="8"/>
  <c r="E3785" i="8"/>
  <c r="H3785" i="8" s="1"/>
  <c r="K3784" i="8"/>
  <c r="L3784" i="8" s="1"/>
  <c r="J3784" i="8"/>
  <c r="I3784" i="8"/>
  <c r="H3784" i="8"/>
  <c r="G3784" i="8"/>
  <c r="F3784" i="8"/>
  <c r="E3784" i="8"/>
  <c r="K3783" i="8"/>
  <c r="L3783" i="8" s="1"/>
  <c r="J3783" i="8"/>
  <c r="H3783" i="8"/>
  <c r="G3783" i="8"/>
  <c r="I3783" i="8" s="1"/>
  <c r="F3783" i="8"/>
  <c r="E3783" i="8"/>
  <c r="L3782" i="8"/>
  <c r="K3782" i="8"/>
  <c r="J3782" i="8"/>
  <c r="I3782" i="8"/>
  <c r="G3782" i="8"/>
  <c r="F3782" i="8"/>
  <c r="E3782" i="8"/>
  <c r="H3782" i="8" s="1"/>
  <c r="J3781" i="8"/>
  <c r="G3781" i="8"/>
  <c r="F3781" i="8"/>
  <c r="E3781" i="8"/>
  <c r="H3781" i="8" s="1"/>
  <c r="K3780" i="8"/>
  <c r="L3780" i="8" s="1"/>
  <c r="J3780" i="8"/>
  <c r="I3780" i="8"/>
  <c r="H3780" i="8"/>
  <c r="G3780" i="8"/>
  <c r="F3780" i="8"/>
  <c r="E3780" i="8"/>
  <c r="J3779" i="8"/>
  <c r="I3779" i="8"/>
  <c r="G3779" i="8"/>
  <c r="K3779" i="8" s="1"/>
  <c r="L3779" i="8" s="1"/>
  <c r="F3779" i="8"/>
  <c r="E3779" i="8"/>
  <c r="H3779" i="8" s="1"/>
  <c r="K3778" i="8"/>
  <c r="L3778" i="8" s="1"/>
  <c r="J3778" i="8"/>
  <c r="I3778" i="8"/>
  <c r="G3778" i="8"/>
  <c r="F3778" i="8"/>
  <c r="E3778" i="8"/>
  <c r="H3778" i="8" s="1"/>
  <c r="K3777" i="8"/>
  <c r="L3777" i="8" s="1"/>
  <c r="J3777" i="8"/>
  <c r="I3777" i="8"/>
  <c r="H3777" i="8"/>
  <c r="G3777" i="8"/>
  <c r="F3777" i="8"/>
  <c r="E3777" i="8"/>
  <c r="L3776" i="8"/>
  <c r="K3776" i="8"/>
  <c r="J3776" i="8"/>
  <c r="I3776" i="8"/>
  <c r="G3776" i="8"/>
  <c r="F3776" i="8"/>
  <c r="E3776" i="8"/>
  <c r="H3776" i="8" s="1"/>
  <c r="K3775" i="8"/>
  <c r="L3775" i="8" s="1"/>
  <c r="J3775" i="8"/>
  <c r="I3775" i="8"/>
  <c r="G3775" i="8"/>
  <c r="F3775" i="8"/>
  <c r="E3775" i="8"/>
  <c r="H3775" i="8" s="1"/>
  <c r="K3774" i="8"/>
  <c r="L3774" i="8" s="1"/>
  <c r="J3774" i="8"/>
  <c r="I3774" i="8"/>
  <c r="H3774" i="8"/>
  <c r="G3774" i="8"/>
  <c r="F3774" i="8"/>
  <c r="E3774" i="8"/>
  <c r="L3773" i="8"/>
  <c r="K3773" i="8"/>
  <c r="J3773" i="8"/>
  <c r="I3773" i="8"/>
  <c r="G3773" i="8"/>
  <c r="F3773" i="8"/>
  <c r="E3773" i="8"/>
  <c r="H3773" i="8" s="1"/>
  <c r="L3772" i="8"/>
  <c r="K3772" i="8"/>
  <c r="J3772" i="8"/>
  <c r="I3772" i="8"/>
  <c r="G3772" i="8"/>
  <c r="F3772" i="8"/>
  <c r="E3772" i="8"/>
  <c r="H3772" i="8" s="1"/>
  <c r="K3771" i="8"/>
  <c r="L3771" i="8" s="1"/>
  <c r="J3771" i="8"/>
  <c r="I3771" i="8"/>
  <c r="H3771" i="8"/>
  <c r="G3771" i="8"/>
  <c r="F3771" i="8"/>
  <c r="E3771" i="8"/>
  <c r="L3770" i="8"/>
  <c r="K3770" i="8"/>
  <c r="J3770" i="8"/>
  <c r="I3770" i="8"/>
  <c r="G3770" i="8"/>
  <c r="F3770" i="8"/>
  <c r="E3770" i="8"/>
  <c r="H3770" i="8" s="1"/>
  <c r="K3769" i="8"/>
  <c r="L3769" i="8" s="1"/>
  <c r="J3769" i="8"/>
  <c r="I3769" i="8"/>
  <c r="G3769" i="8"/>
  <c r="F3769" i="8"/>
  <c r="E3769" i="8"/>
  <c r="H3769" i="8" s="1"/>
  <c r="K3768" i="8"/>
  <c r="L3768" i="8" s="1"/>
  <c r="J3768" i="8"/>
  <c r="I3768" i="8"/>
  <c r="G3768" i="8"/>
  <c r="F3768" i="8"/>
  <c r="E3768" i="8"/>
  <c r="H3768" i="8" s="1"/>
  <c r="L3767" i="8"/>
  <c r="K3767" i="8"/>
  <c r="J3767" i="8"/>
  <c r="I3767" i="8"/>
  <c r="G3767" i="8"/>
  <c r="F3767" i="8"/>
  <c r="E3767" i="8"/>
  <c r="H3767" i="8" s="1"/>
  <c r="K3766" i="8"/>
  <c r="L3766" i="8" s="1"/>
  <c r="J3766" i="8"/>
  <c r="I3766" i="8"/>
  <c r="H3766" i="8"/>
  <c r="G3766" i="8"/>
  <c r="F3766" i="8"/>
  <c r="E3766" i="8"/>
  <c r="K3765" i="8"/>
  <c r="L3765" i="8" s="1"/>
  <c r="J3765" i="8"/>
  <c r="I3765" i="8"/>
  <c r="H3765" i="8"/>
  <c r="G3765" i="8"/>
  <c r="F3765" i="8"/>
  <c r="E3765" i="8"/>
  <c r="L3764" i="8"/>
  <c r="K3764" i="8"/>
  <c r="J3764" i="8"/>
  <c r="I3764" i="8"/>
  <c r="G3764" i="8"/>
  <c r="F3764" i="8"/>
  <c r="E3764" i="8"/>
  <c r="H3764" i="8" s="1"/>
  <c r="K3763" i="8"/>
  <c r="L3763" i="8" s="1"/>
  <c r="J3763" i="8"/>
  <c r="I3763" i="8"/>
  <c r="G3763" i="8"/>
  <c r="F3763" i="8"/>
  <c r="E3763" i="8"/>
  <c r="H3763" i="8" s="1"/>
  <c r="K3762" i="8"/>
  <c r="L3762" i="8" s="1"/>
  <c r="J3762" i="8"/>
  <c r="I3762" i="8"/>
  <c r="H3762" i="8"/>
  <c r="G3762" i="8"/>
  <c r="F3762" i="8"/>
  <c r="E3762" i="8"/>
  <c r="L3761" i="8"/>
  <c r="K3761" i="8"/>
  <c r="J3761" i="8"/>
  <c r="I3761" i="8"/>
  <c r="G3761" i="8"/>
  <c r="F3761" i="8"/>
  <c r="E3761" i="8"/>
  <c r="H3761" i="8" s="1"/>
  <c r="K3760" i="8"/>
  <c r="L3760" i="8" s="1"/>
  <c r="J3760" i="8"/>
  <c r="I3760" i="8"/>
  <c r="G3760" i="8"/>
  <c r="F3760" i="8"/>
  <c r="E3760" i="8"/>
  <c r="H3760" i="8" s="1"/>
  <c r="K3759" i="8"/>
  <c r="L3759" i="8" s="1"/>
  <c r="J3759" i="8"/>
  <c r="I3759" i="8"/>
  <c r="H3759" i="8"/>
  <c r="G3759" i="8"/>
  <c r="F3759" i="8"/>
  <c r="E3759" i="8"/>
  <c r="J3758" i="8"/>
  <c r="G3758" i="8"/>
  <c r="F3758" i="8"/>
  <c r="E3758" i="8"/>
  <c r="H3758" i="8" s="1"/>
  <c r="K3757" i="8"/>
  <c r="L3757" i="8" s="1"/>
  <c r="J3757" i="8"/>
  <c r="I3757" i="8"/>
  <c r="G3757" i="8"/>
  <c r="F3757" i="8"/>
  <c r="E3757" i="8"/>
  <c r="H3757" i="8" s="1"/>
  <c r="K3756" i="8"/>
  <c r="L3756" i="8" s="1"/>
  <c r="J3756" i="8"/>
  <c r="I3756" i="8"/>
  <c r="H3756" i="8"/>
  <c r="G3756" i="8"/>
  <c r="F3756" i="8"/>
  <c r="E3756" i="8"/>
  <c r="L3755" i="8"/>
  <c r="K3755" i="8"/>
  <c r="J3755" i="8"/>
  <c r="I3755" i="8"/>
  <c r="G3755" i="8"/>
  <c r="F3755" i="8"/>
  <c r="E3755" i="8"/>
  <c r="H3755" i="8" s="1"/>
  <c r="L3754" i="8"/>
  <c r="K3754" i="8"/>
  <c r="J3754" i="8"/>
  <c r="I3754" i="8"/>
  <c r="G3754" i="8"/>
  <c r="F3754" i="8"/>
  <c r="E3754" i="8"/>
  <c r="H3754" i="8" s="1"/>
  <c r="K3753" i="8"/>
  <c r="L3753" i="8" s="1"/>
  <c r="J3753" i="8"/>
  <c r="I3753" i="8"/>
  <c r="H3753" i="8"/>
  <c r="G3753" i="8"/>
  <c r="F3753" i="8"/>
  <c r="E3753" i="8"/>
  <c r="L3752" i="8"/>
  <c r="K3752" i="8"/>
  <c r="J3752" i="8"/>
  <c r="I3752" i="8"/>
  <c r="G3752" i="8"/>
  <c r="F3752" i="8"/>
  <c r="E3752" i="8"/>
  <c r="H3752" i="8" s="1"/>
  <c r="K3751" i="8"/>
  <c r="L3751" i="8" s="1"/>
  <c r="J3751" i="8"/>
  <c r="I3751" i="8"/>
  <c r="G3751" i="8"/>
  <c r="F3751" i="8"/>
  <c r="E3751" i="8"/>
  <c r="H3751" i="8" s="1"/>
  <c r="K3750" i="8"/>
  <c r="L3750" i="8" s="1"/>
  <c r="J3750" i="8"/>
  <c r="I3750" i="8"/>
  <c r="H3750" i="8"/>
  <c r="G3750" i="8"/>
  <c r="F3750" i="8"/>
  <c r="E3750" i="8"/>
  <c r="L3749" i="8"/>
  <c r="K3749" i="8"/>
  <c r="J3749" i="8"/>
  <c r="I3749" i="8"/>
  <c r="G3749" i="8"/>
  <c r="F3749" i="8"/>
  <c r="E3749" i="8"/>
  <c r="H3749" i="8" s="1"/>
  <c r="K3748" i="8"/>
  <c r="L3748" i="8" s="1"/>
  <c r="J3748" i="8"/>
  <c r="I3748" i="8"/>
  <c r="H3748" i="8"/>
  <c r="G3748" i="8"/>
  <c r="F3748" i="8"/>
  <c r="E3748" i="8"/>
  <c r="K3747" i="8"/>
  <c r="L3747" i="8" s="1"/>
  <c r="J3747" i="8"/>
  <c r="I3747" i="8"/>
  <c r="H3747" i="8"/>
  <c r="G3747" i="8"/>
  <c r="F3747" i="8"/>
  <c r="E3747" i="8"/>
  <c r="L3746" i="8"/>
  <c r="K3746" i="8"/>
  <c r="J3746" i="8"/>
  <c r="I3746" i="8"/>
  <c r="G3746" i="8"/>
  <c r="F3746" i="8"/>
  <c r="E3746" i="8"/>
  <c r="H3746" i="8" s="1"/>
  <c r="K3745" i="8"/>
  <c r="L3745" i="8" s="1"/>
  <c r="J3745" i="8"/>
  <c r="I3745" i="8"/>
  <c r="G3745" i="8"/>
  <c r="F3745" i="8"/>
  <c r="E3745" i="8"/>
  <c r="H3745" i="8" s="1"/>
  <c r="K3744" i="8"/>
  <c r="L3744" i="8" s="1"/>
  <c r="J3744" i="8"/>
  <c r="I3744" i="8"/>
  <c r="H3744" i="8"/>
  <c r="G3744" i="8"/>
  <c r="F3744" i="8"/>
  <c r="E3744" i="8"/>
  <c r="L3743" i="8"/>
  <c r="K3743" i="8"/>
  <c r="J3743" i="8"/>
  <c r="I3743" i="8"/>
  <c r="G3743" i="8"/>
  <c r="F3743" i="8"/>
  <c r="E3743" i="8"/>
  <c r="H3743" i="8" s="1"/>
  <c r="K3742" i="8"/>
  <c r="L3742" i="8" s="1"/>
  <c r="J3742" i="8"/>
  <c r="I3742" i="8"/>
  <c r="G3742" i="8"/>
  <c r="F3742" i="8"/>
  <c r="E3742" i="8"/>
  <c r="H3742" i="8" s="1"/>
  <c r="K3741" i="8"/>
  <c r="L3741" i="8" s="1"/>
  <c r="J3741" i="8"/>
  <c r="I3741" i="8"/>
  <c r="H3741" i="8"/>
  <c r="G3741" i="8"/>
  <c r="F3741" i="8"/>
  <c r="E3741" i="8"/>
  <c r="J3740" i="8"/>
  <c r="G3740" i="8"/>
  <c r="F3740" i="8"/>
  <c r="E3740" i="8"/>
  <c r="H3740" i="8" s="1"/>
  <c r="K3739" i="8"/>
  <c r="L3739" i="8" s="1"/>
  <c r="J3739" i="8"/>
  <c r="I3739" i="8"/>
  <c r="G3739" i="8"/>
  <c r="F3739" i="8"/>
  <c r="E3739" i="8"/>
  <c r="H3739" i="8" s="1"/>
  <c r="K3738" i="8"/>
  <c r="L3738" i="8" s="1"/>
  <c r="J3738" i="8"/>
  <c r="I3738" i="8"/>
  <c r="H3738" i="8"/>
  <c r="G3738" i="8"/>
  <c r="F3738" i="8"/>
  <c r="E3738" i="8"/>
  <c r="L3737" i="8"/>
  <c r="K3737" i="8"/>
  <c r="J3737" i="8"/>
  <c r="I3737" i="8"/>
  <c r="G3737" i="8"/>
  <c r="F3737" i="8"/>
  <c r="E3737" i="8"/>
  <c r="H3737" i="8" s="1"/>
  <c r="L3736" i="8"/>
  <c r="K3736" i="8"/>
  <c r="J3736" i="8"/>
  <c r="I3736" i="8"/>
  <c r="G3736" i="8"/>
  <c r="F3736" i="8"/>
  <c r="E3736" i="8"/>
  <c r="H3736" i="8" s="1"/>
  <c r="K3735" i="8"/>
  <c r="L3735" i="8" s="1"/>
  <c r="J3735" i="8"/>
  <c r="I3735" i="8"/>
  <c r="H3735" i="8"/>
  <c r="G3735" i="8"/>
  <c r="F3735" i="8"/>
  <c r="E3735" i="8"/>
  <c r="L3734" i="8"/>
  <c r="K3734" i="8"/>
  <c r="J3734" i="8"/>
  <c r="I3734" i="8"/>
  <c r="G3734" i="8"/>
  <c r="F3734" i="8"/>
  <c r="E3734" i="8"/>
  <c r="H3734" i="8" s="1"/>
  <c r="K3733" i="8"/>
  <c r="L3733" i="8" s="1"/>
  <c r="J3733" i="8"/>
  <c r="I3733" i="8"/>
  <c r="G3733" i="8"/>
  <c r="F3733" i="8"/>
  <c r="E3733" i="8"/>
  <c r="H3733" i="8" s="1"/>
  <c r="K3732" i="8"/>
  <c r="L3732" i="8" s="1"/>
  <c r="J3732" i="8"/>
  <c r="I3732" i="8"/>
  <c r="H3732" i="8"/>
  <c r="G3732" i="8"/>
  <c r="F3732" i="8"/>
  <c r="E3732" i="8"/>
  <c r="L3731" i="8"/>
  <c r="K3731" i="8"/>
  <c r="J3731" i="8"/>
  <c r="I3731" i="8"/>
  <c r="G3731" i="8"/>
  <c r="F3731" i="8"/>
  <c r="E3731" i="8"/>
  <c r="H3731" i="8" s="1"/>
  <c r="K3730" i="8"/>
  <c r="L3730" i="8" s="1"/>
  <c r="J3730" i="8"/>
  <c r="I3730" i="8"/>
  <c r="G3730" i="8"/>
  <c r="F3730" i="8"/>
  <c r="E3730" i="8"/>
  <c r="H3730" i="8" s="1"/>
  <c r="K3729" i="8"/>
  <c r="L3729" i="8" s="1"/>
  <c r="J3729" i="8"/>
  <c r="I3729" i="8"/>
  <c r="H3729" i="8"/>
  <c r="G3729" i="8"/>
  <c r="F3729" i="8"/>
  <c r="E3729" i="8"/>
  <c r="L3728" i="8"/>
  <c r="K3728" i="8"/>
  <c r="J3728" i="8"/>
  <c r="I3728" i="8"/>
  <c r="G3728" i="8"/>
  <c r="F3728" i="8"/>
  <c r="E3728" i="8"/>
  <c r="H3728" i="8" s="1"/>
  <c r="K3727" i="8"/>
  <c r="L3727" i="8" s="1"/>
  <c r="J3727" i="8"/>
  <c r="I3727" i="8"/>
  <c r="G3727" i="8"/>
  <c r="F3727" i="8"/>
  <c r="E3727" i="8"/>
  <c r="H3727" i="8" s="1"/>
  <c r="K3726" i="8"/>
  <c r="L3726" i="8" s="1"/>
  <c r="J3726" i="8"/>
  <c r="I3726" i="8"/>
  <c r="H3726" i="8"/>
  <c r="G3726" i="8"/>
  <c r="F3726" i="8"/>
  <c r="E3726" i="8"/>
  <c r="L3725" i="8"/>
  <c r="K3725" i="8"/>
  <c r="J3725" i="8"/>
  <c r="I3725" i="8"/>
  <c r="G3725" i="8"/>
  <c r="F3725" i="8"/>
  <c r="E3725" i="8"/>
  <c r="H3725" i="8" s="1"/>
  <c r="K3724" i="8"/>
  <c r="L3724" i="8" s="1"/>
  <c r="J3724" i="8"/>
  <c r="I3724" i="8"/>
  <c r="G3724" i="8"/>
  <c r="F3724" i="8"/>
  <c r="E3724" i="8"/>
  <c r="H3724" i="8" s="1"/>
  <c r="K3723" i="8"/>
  <c r="L3723" i="8" s="1"/>
  <c r="J3723" i="8"/>
  <c r="I3723" i="8"/>
  <c r="H3723" i="8"/>
  <c r="G3723" i="8"/>
  <c r="F3723" i="8"/>
  <c r="E3723" i="8"/>
  <c r="L3722" i="8"/>
  <c r="K3722" i="8"/>
  <c r="J3722" i="8"/>
  <c r="I3722" i="8"/>
  <c r="G3722" i="8"/>
  <c r="F3722" i="8"/>
  <c r="E3722" i="8"/>
  <c r="H3722" i="8" s="1"/>
  <c r="K3721" i="8"/>
  <c r="L3721" i="8" s="1"/>
  <c r="J3721" i="8"/>
  <c r="I3721" i="8"/>
  <c r="G3721" i="8"/>
  <c r="F3721" i="8"/>
  <c r="E3721" i="8"/>
  <c r="H3721" i="8" s="1"/>
  <c r="K3720" i="8"/>
  <c r="L3720" i="8" s="1"/>
  <c r="J3720" i="8"/>
  <c r="I3720" i="8"/>
  <c r="H3720" i="8"/>
  <c r="G3720" i="8"/>
  <c r="F3720" i="8"/>
  <c r="E3720" i="8"/>
  <c r="L3719" i="8"/>
  <c r="K3719" i="8"/>
  <c r="J3719" i="8"/>
  <c r="I3719" i="8"/>
  <c r="G3719" i="8"/>
  <c r="F3719" i="8"/>
  <c r="E3719" i="8"/>
  <c r="H3719" i="8" s="1"/>
  <c r="L3718" i="8"/>
  <c r="K3718" i="8"/>
  <c r="J3718" i="8"/>
  <c r="I3718" i="8"/>
  <c r="G3718" i="8"/>
  <c r="F3718" i="8"/>
  <c r="E3718" i="8"/>
  <c r="H3718" i="8" s="1"/>
  <c r="K3717" i="8"/>
  <c r="L3717" i="8" s="1"/>
  <c r="J3717" i="8"/>
  <c r="I3717" i="8"/>
  <c r="H3717" i="8"/>
  <c r="G3717" i="8"/>
  <c r="F3717" i="8"/>
  <c r="E3717" i="8"/>
  <c r="L3716" i="8"/>
  <c r="K3716" i="8"/>
  <c r="J3716" i="8"/>
  <c r="I3716" i="8"/>
  <c r="G3716" i="8"/>
  <c r="F3716" i="8"/>
  <c r="E3716" i="8"/>
  <c r="H3716" i="8" s="1"/>
  <c r="K3715" i="8"/>
  <c r="L3715" i="8" s="1"/>
  <c r="J3715" i="8"/>
  <c r="I3715" i="8"/>
  <c r="G3715" i="8"/>
  <c r="F3715" i="8"/>
  <c r="E3715" i="8"/>
  <c r="H3715" i="8" s="1"/>
  <c r="K3714" i="8"/>
  <c r="L3714" i="8" s="1"/>
  <c r="J3714" i="8"/>
  <c r="I3714" i="8"/>
  <c r="G3714" i="8"/>
  <c r="F3714" i="8"/>
  <c r="E3714" i="8"/>
  <c r="H3714" i="8" s="1"/>
  <c r="L3713" i="8"/>
  <c r="K3713" i="8"/>
  <c r="J3713" i="8"/>
  <c r="I3713" i="8"/>
  <c r="G3713" i="8"/>
  <c r="F3713" i="8"/>
  <c r="E3713" i="8"/>
  <c r="H3713" i="8" s="1"/>
  <c r="K3712" i="8"/>
  <c r="L3712" i="8" s="1"/>
  <c r="J3712" i="8"/>
  <c r="I3712" i="8"/>
  <c r="G3712" i="8"/>
  <c r="F3712" i="8"/>
  <c r="E3712" i="8"/>
  <c r="H3712" i="8" s="1"/>
  <c r="K3711" i="8"/>
  <c r="L3711" i="8" s="1"/>
  <c r="J3711" i="8"/>
  <c r="I3711" i="8"/>
  <c r="H3711" i="8"/>
  <c r="G3711" i="8"/>
  <c r="F3711" i="8"/>
  <c r="E3711" i="8"/>
  <c r="L3710" i="8"/>
  <c r="K3710" i="8"/>
  <c r="J3710" i="8"/>
  <c r="I3710" i="8"/>
  <c r="G3710" i="8"/>
  <c r="F3710" i="8"/>
  <c r="E3710" i="8"/>
  <c r="H3710" i="8" s="1"/>
  <c r="K3709" i="8"/>
  <c r="L3709" i="8" s="1"/>
  <c r="J3709" i="8"/>
  <c r="I3709" i="8"/>
  <c r="G3709" i="8"/>
  <c r="F3709" i="8"/>
  <c r="E3709" i="8"/>
  <c r="H3709" i="8" s="1"/>
  <c r="K3708" i="8"/>
  <c r="L3708" i="8" s="1"/>
  <c r="J3708" i="8"/>
  <c r="I3708" i="8"/>
  <c r="H3708" i="8"/>
  <c r="G3708" i="8"/>
  <c r="F3708" i="8"/>
  <c r="E3708" i="8"/>
  <c r="L3707" i="8"/>
  <c r="K3707" i="8"/>
  <c r="J3707" i="8"/>
  <c r="I3707" i="8"/>
  <c r="G3707" i="8"/>
  <c r="F3707" i="8"/>
  <c r="E3707" i="8"/>
  <c r="H3707" i="8" s="1"/>
  <c r="K3706" i="8"/>
  <c r="L3706" i="8" s="1"/>
  <c r="J3706" i="8"/>
  <c r="I3706" i="8"/>
  <c r="G3706" i="8"/>
  <c r="F3706" i="8"/>
  <c r="E3706" i="8"/>
  <c r="H3706" i="8" s="1"/>
  <c r="K3705" i="8"/>
  <c r="L3705" i="8" s="1"/>
  <c r="J3705" i="8"/>
  <c r="I3705" i="8"/>
  <c r="H3705" i="8"/>
  <c r="G3705" i="8"/>
  <c r="F3705" i="8"/>
  <c r="E3705" i="8"/>
  <c r="J3704" i="8"/>
  <c r="G3704" i="8"/>
  <c r="F3704" i="8"/>
  <c r="E3704" i="8"/>
  <c r="H3704" i="8" s="1"/>
  <c r="K3703" i="8"/>
  <c r="L3703" i="8" s="1"/>
  <c r="J3703" i="8"/>
  <c r="I3703" i="8"/>
  <c r="G3703" i="8"/>
  <c r="F3703" i="8"/>
  <c r="E3703" i="8"/>
  <c r="H3703" i="8" s="1"/>
  <c r="K3702" i="8"/>
  <c r="L3702" i="8" s="1"/>
  <c r="J3702" i="8"/>
  <c r="I3702" i="8"/>
  <c r="H3702" i="8"/>
  <c r="G3702" i="8"/>
  <c r="F3702" i="8"/>
  <c r="E3702" i="8"/>
  <c r="L3701" i="8"/>
  <c r="K3701" i="8"/>
  <c r="J3701" i="8"/>
  <c r="I3701" i="8"/>
  <c r="G3701" i="8"/>
  <c r="F3701" i="8"/>
  <c r="E3701" i="8"/>
  <c r="H3701" i="8" s="1"/>
  <c r="J3700" i="8"/>
  <c r="G3700" i="8"/>
  <c r="I3700" i="8" s="1"/>
  <c r="F3700" i="8"/>
  <c r="E3700" i="8"/>
  <c r="H3700" i="8" s="1"/>
  <c r="K3699" i="8"/>
  <c r="L3699" i="8" s="1"/>
  <c r="J3699" i="8"/>
  <c r="I3699" i="8"/>
  <c r="H3699" i="8"/>
  <c r="G3699" i="8"/>
  <c r="F3699" i="8"/>
  <c r="E3699" i="8"/>
  <c r="L3698" i="8"/>
  <c r="K3698" i="8"/>
  <c r="J3698" i="8"/>
  <c r="I3698" i="8"/>
  <c r="G3698" i="8"/>
  <c r="F3698" i="8"/>
  <c r="E3698" i="8"/>
  <c r="H3698" i="8" s="1"/>
  <c r="K3697" i="8"/>
  <c r="L3697" i="8" s="1"/>
  <c r="J3697" i="8"/>
  <c r="I3697" i="8"/>
  <c r="G3697" i="8"/>
  <c r="F3697" i="8"/>
  <c r="E3697" i="8"/>
  <c r="H3697" i="8" s="1"/>
  <c r="J3696" i="8"/>
  <c r="H3696" i="8"/>
  <c r="G3696" i="8"/>
  <c r="K3696" i="8" s="1"/>
  <c r="L3696" i="8" s="1"/>
  <c r="F3696" i="8"/>
  <c r="E3696" i="8"/>
  <c r="L3695" i="8"/>
  <c r="K3695" i="8"/>
  <c r="J3695" i="8"/>
  <c r="I3695" i="8"/>
  <c r="G3695" i="8"/>
  <c r="F3695" i="8"/>
  <c r="E3695" i="8"/>
  <c r="H3695" i="8" s="1"/>
  <c r="K3694" i="8"/>
  <c r="L3694" i="8" s="1"/>
  <c r="J3694" i="8"/>
  <c r="I3694" i="8"/>
  <c r="G3694" i="8"/>
  <c r="F3694" i="8"/>
  <c r="E3694" i="8"/>
  <c r="H3694" i="8" s="1"/>
  <c r="K3693" i="8"/>
  <c r="L3693" i="8" s="1"/>
  <c r="J3693" i="8"/>
  <c r="I3693" i="8"/>
  <c r="H3693" i="8"/>
  <c r="G3693" i="8"/>
  <c r="F3693" i="8"/>
  <c r="E3693" i="8"/>
  <c r="L3692" i="8"/>
  <c r="K3692" i="8"/>
  <c r="J3692" i="8"/>
  <c r="I3692" i="8"/>
  <c r="G3692" i="8"/>
  <c r="F3692" i="8"/>
  <c r="E3692" i="8"/>
  <c r="H3692" i="8" s="1"/>
  <c r="K3691" i="8"/>
  <c r="L3691" i="8" s="1"/>
  <c r="J3691" i="8"/>
  <c r="I3691" i="8"/>
  <c r="G3691" i="8"/>
  <c r="F3691" i="8"/>
  <c r="E3691" i="8"/>
  <c r="H3691" i="8" s="1"/>
  <c r="K3690" i="8"/>
  <c r="L3690" i="8" s="1"/>
  <c r="J3690" i="8"/>
  <c r="I3690" i="8"/>
  <c r="H3690" i="8"/>
  <c r="G3690" i="8"/>
  <c r="F3690" i="8"/>
  <c r="E3690" i="8"/>
  <c r="L3689" i="8"/>
  <c r="K3689" i="8"/>
  <c r="J3689" i="8"/>
  <c r="I3689" i="8"/>
  <c r="G3689" i="8"/>
  <c r="F3689" i="8"/>
  <c r="E3689" i="8"/>
  <c r="H3689" i="8" s="1"/>
  <c r="K3688" i="8"/>
  <c r="L3688" i="8" s="1"/>
  <c r="J3688" i="8"/>
  <c r="I3688" i="8"/>
  <c r="G3688" i="8"/>
  <c r="F3688" i="8"/>
  <c r="E3688" i="8"/>
  <c r="H3688" i="8" s="1"/>
  <c r="K3687" i="8"/>
  <c r="L3687" i="8" s="1"/>
  <c r="J3687" i="8"/>
  <c r="I3687" i="8"/>
  <c r="H3687" i="8"/>
  <c r="G3687" i="8"/>
  <c r="F3687" i="8"/>
  <c r="E3687" i="8"/>
  <c r="L3686" i="8"/>
  <c r="K3686" i="8"/>
  <c r="J3686" i="8"/>
  <c r="I3686" i="8"/>
  <c r="G3686" i="8"/>
  <c r="F3686" i="8"/>
  <c r="E3686" i="8"/>
  <c r="H3686" i="8" s="1"/>
  <c r="K3685" i="8"/>
  <c r="L3685" i="8" s="1"/>
  <c r="J3685" i="8"/>
  <c r="I3685" i="8"/>
  <c r="G3685" i="8"/>
  <c r="F3685" i="8"/>
  <c r="E3685" i="8"/>
  <c r="H3685" i="8" s="1"/>
  <c r="K3684" i="8"/>
  <c r="L3684" i="8" s="1"/>
  <c r="J3684" i="8"/>
  <c r="I3684" i="8"/>
  <c r="H3684" i="8"/>
  <c r="G3684" i="8"/>
  <c r="F3684" i="8"/>
  <c r="E3684" i="8"/>
  <c r="L3683" i="8"/>
  <c r="K3683" i="8"/>
  <c r="J3683" i="8"/>
  <c r="I3683" i="8"/>
  <c r="G3683" i="8"/>
  <c r="F3683" i="8"/>
  <c r="E3683" i="8"/>
  <c r="H3683" i="8" s="1"/>
  <c r="K3682" i="8"/>
  <c r="L3682" i="8" s="1"/>
  <c r="J3682" i="8"/>
  <c r="I3682" i="8"/>
  <c r="G3682" i="8"/>
  <c r="F3682" i="8"/>
  <c r="E3682" i="8"/>
  <c r="H3682" i="8" s="1"/>
  <c r="K3681" i="8"/>
  <c r="L3681" i="8" s="1"/>
  <c r="J3681" i="8"/>
  <c r="I3681" i="8"/>
  <c r="H3681" i="8"/>
  <c r="G3681" i="8"/>
  <c r="F3681" i="8"/>
  <c r="E3681" i="8"/>
  <c r="L3680" i="8"/>
  <c r="K3680" i="8"/>
  <c r="J3680" i="8"/>
  <c r="I3680" i="8"/>
  <c r="G3680" i="8"/>
  <c r="F3680" i="8"/>
  <c r="E3680" i="8"/>
  <c r="H3680" i="8" s="1"/>
  <c r="K3679" i="8"/>
  <c r="L3679" i="8" s="1"/>
  <c r="J3679" i="8"/>
  <c r="I3679" i="8"/>
  <c r="G3679" i="8"/>
  <c r="F3679" i="8"/>
  <c r="E3679" i="8"/>
  <c r="H3679" i="8" s="1"/>
  <c r="K3678" i="8"/>
  <c r="L3678" i="8" s="1"/>
  <c r="J3678" i="8"/>
  <c r="I3678" i="8"/>
  <c r="G3678" i="8"/>
  <c r="F3678" i="8"/>
  <c r="E3678" i="8"/>
  <c r="H3678" i="8" s="1"/>
  <c r="L3677" i="8"/>
  <c r="K3677" i="8"/>
  <c r="J3677" i="8"/>
  <c r="I3677" i="8"/>
  <c r="G3677" i="8"/>
  <c r="F3677" i="8"/>
  <c r="E3677" i="8"/>
  <c r="H3677" i="8" s="1"/>
  <c r="K3676" i="8"/>
  <c r="L3676" i="8" s="1"/>
  <c r="J3676" i="8"/>
  <c r="I3676" i="8"/>
  <c r="G3676" i="8"/>
  <c r="F3676" i="8"/>
  <c r="E3676" i="8"/>
  <c r="H3676" i="8" s="1"/>
  <c r="K3675" i="8"/>
  <c r="L3675" i="8" s="1"/>
  <c r="J3675" i="8"/>
  <c r="I3675" i="8"/>
  <c r="H3675" i="8"/>
  <c r="G3675" i="8"/>
  <c r="F3675" i="8"/>
  <c r="E3675" i="8"/>
  <c r="L3674" i="8"/>
  <c r="K3674" i="8"/>
  <c r="J3674" i="8"/>
  <c r="I3674" i="8"/>
  <c r="G3674" i="8"/>
  <c r="F3674" i="8"/>
  <c r="E3674" i="8"/>
  <c r="H3674" i="8" s="1"/>
  <c r="K3673" i="8"/>
  <c r="L3673" i="8" s="1"/>
  <c r="J3673" i="8"/>
  <c r="I3673" i="8"/>
  <c r="G3673" i="8"/>
  <c r="F3673" i="8"/>
  <c r="E3673" i="8"/>
  <c r="H3673" i="8" s="1"/>
  <c r="K3672" i="8"/>
  <c r="L3672" i="8" s="1"/>
  <c r="J3672" i="8"/>
  <c r="I3672" i="8"/>
  <c r="H3672" i="8"/>
  <c r="G3672" i="8"/>
  <c r="F3672" i="8"/>
  <c r="E3672" i="8"/>
  <c r="L3671" i="8"/>
  <c r="K3671" i="8"/>
  <c r="J3671" i="8"/>
  <c r="I3671" i="8"/>
  <c r="G3671" i="8"/>
  <c r="F3671" i="8"/>
  <c r="E3671" i="8"/>
  <c r="H3671" i="8" s="1"/>
  <c r="K3670" i="8"/>
  <c r="L3670" i="8" s="1"/>
  <c r="J3670" i="8"/>
  <c r="I3670" i="8"/>
  <c r="G3670" i="8"/>
  <c r="F3670" i="8"/>
  <c r="E3670" i="8"/>
  <c r="H3670" i="8" s="1"/>
  <c r="K3669" i="8"/>
  <c r="L3669" i="8" s="1"/>
  <c r="J3669" i="8"/>
  <c r="I3669" i="8"/>
  <c r="H3669" i="8"/>
  <c r="G3669" i="8"/>
  <c r="F3669" i="8"/>
  <c r="E3669" i="8"/>
  <c r="L3668" i="8"/>
  <c r="K3668" i="8"/>
  <c r="J3668" i="8"/>
  <c r="I3668" i="8"/>
  <c r="H3668" i="8"/>
  <c r="G3668" i="8"/>
  <c r="F3668" i="8"/>
  <c r="E3668" i="8"/>
  <c r="L3667" i="8"/>
  <c r="K3667" i="8"/>
  <c r="J3667" i="8"/>
  <c r="I3667" i="8"/>
  <c r="H3667" i="8"/>
  <c r="G3667" i="8"/>
  <c r="F3667" i="8"/>
  <c r="E3667" i="8"/>
  <c r="K3666" i="8"/>
  <c r="L3666" i="8" s="1"/>
  <c r="J3666" i="8"/>
  <c r="I3666" i="8"/>
  <c r="H3666" i="8"/>
  <c r="G3666" i="8"/>
  <c r="F3666" i="8"/>
  <c r="E3666" i="8"/>
  <c r="L3665" i="8"/>
  <c r="K3665" i="8"/>
  <c r="J3665" i="8"/>
  <c r="I3665" i="8"/>
  <c r="H3665" i="8"/>
  <c r="G3665" i="8"/>
  <c r="F3665" i="8"/>
  <c r="E3665" i="8"/>
  <c r="L3664" i="8"/>
  <c r="K3664" i="8"/>
  <c r="J3664" i="8"/>
  <c r="I3664" i="8"/>
  <c r="H3664" i="8"/>
  <c r="G3664" i="8"/>
  <c r="F3664" i="8"/>
  <c r="E3664" i="8"/>
  <c r="K3663" i="8"/>
  <c r="L3663" i="8" s="1"/>
  <c r="J3663" i="8"/>
  <c r="I3663" i="8"/>
  <c r="H3663" i="8"/>
  <c r="G3663" i="8"/>
  <c r="F3663" i="8"/>
  <c r="E3663" i="8"/>
  <c r="L3662" i="8"/>
  <c r="K3662" i="8"/>
  <c r="J3662" i="8"/>
  <c r="I3662" i="8"/>
  <c r="H3662" i="8"/>
  <c r="G3662" i="8"/>
  <c r="F3662" i="8"/>
  <c r="E3662" i="8"/>
  <c r="L3661" i="8"/>
  <c r="K3661" i="8"/>
  <c r="J3661" i="8"/>
  <c r="I3661" i="8"/>
  <c r="H3661" i="8"/>
  <c r="G3661" i="8"/>
  <c r="F3661" i="8"/>
  <c r="E3661" i="8"/>
  <c r="K3660" i="8"/>
  <c r="L3660" i="8" s="1"/>
  <c r="J3660" i="8"/>
  <c r="I3660" i="8"/>
  <c r="H3660" i="8"/>
  <c r="G3660" i="8"/>
  <c r="F3660" i="8"/>
  <c r="E3660" i="8"/>
  <c r="L3659" i="8"/>
  <c r="K3659" i="8"/>
  <c r="J3659" i="8"/>
  <c r="I3659" i="8"/>
  <c r="H3659" i="8"/>
  <c r="G3659" i="8"/>
  <c r="F3659" i="8"/>
  <c r="E3659" i="8"/>
  <c r="L3658" i="8"/>
  <c r="K3658" i="8"/>
  <c r="J3658" i="8"/>
  <c r="I3658" i="8"/>
  <c r="H3658" i="8"/>
  <c r="G3658" i="8"/>
  <c r="F3658" i="8"/>
  <c r="E3658" i="8"/>
  <c r="K3657" i="8"/>
  <c r="L3657" i="8" s="1"/>
  <c r="J3657" i="8"/>
  <c r="I3657" i="8"/>
  <c r="H3657" i="8"/>
  <c r="G3657" i="8"/>
  <c r="F3657" i="8"/>
  <c r="E3657" i="8"/>
  <c r="L3656" i="8"/>
  <c r="K3656" i="8"/>
  <c r="J3656" i="8"/>
  <c r="I3656" i="8"/>
  <c r="H3656" i="8"/>
  <c r="G3656" i="8"/>
  <c r="F3656" i="8"/>
  <c r="E3656" i="8"/>
  <c r="L3655" i="8"/>
  <c r="K3655" i="8"/>
  <c r="J3655" i="8"/>
  <c r="I3655" i="8"/>
  <c r="H3655" i="8"/>
  <c r="G3655" i="8"/>
  <c r="F3655" i="8"/>
  <c r="E3655" i="8"/>
  <c r="K3654" i="8"/>
  <c r="L3654" i="8" s="1"/>
  <c r="J3654" i="8"/>
  <c r="I3654" i="8"/>
  <c r="H3654" i="8"/>
  <c r="G3654" i="8"/>
  <c r="F3654" i="8"/>
  <c r="E3654" i="8"/>
  <c r="L3653" i="8"/>
  <c r="K3653" i="8"/>
  <c r="J3653" i="8"/>
  <c r="I3653" i="8"/>
  <c r="H3653" i="8"/>
  <c r="G3653" i="8"/>
  <c r="F3653" i="8"/>
  <c r="E3653" i="8"/>
  <c r="L3652" i="8"/>
  <c r="K3652" i="8"/>
  <c r="J3652" i="8"/>
  <c r="I3652" i="8"/>
  <c r="H3652" i="8"/>
  <c r="G3652" i="8"/>
  <c r="F3652" i="8"/>
  <c r="E3652" i="8"/>
  <c r="K3651" i="8"/>
  <c r="L3651" i="8" s="1"/>
  <c r="J3651" i="8"/>
  <c r="I3651" i="8"/>
  <c r="H3651" i="8"/>
  <c r="G3651" i="8"/>
  <c r="F3651" i="8"/>
  <c r="E3651" i="8"/>
  <c r="L3650" i="8"/>
  <c r="K3650" i="8"/>
  <c r="J3650" i="8"/>
  <c r="I3650" i="8"/>
  <c r="H3650" i="8"/>
  <c r="G3650" i="8"/>
  <c r="F3650" i="8"/>
  <c r="E3650" i="8"/>
  <c r="L3649" i="8"/>
  <c r="K3649" i="8"/>
  <c r="J3649" i="8"/>
  <c r="I3649" i="8"/>
  <c r="H3649" i="8"/>
  <c r="G3649" i="8"/>
  <c r="F3649" i="8"/>
  <c r="E3649" i="8"/>
  <c r="K3648" i="8"/>
  <c r="L3648" i="8" s="1"/>
  <c r="J3648" i="8"/>
  <c r="I3648" i="8"/>
  <c r="H3648" i="8"/>
  <c r="G3648" i="8"/>
  <c r="F3648" i="8"/>
  <c r="E3648" i="8"/>
  <c r="K3647" i="8"/>
  <c r="L3647" i="8" s="1"/>
  <c r="J3647" i="8"/>
  <c r="I3647" i="8"/>
  <c r="H3647" i="8"/>
  <c r="G3647" i="8"/>
  <c r="F3647" i="8"/>
  <c r="E3647" i="8"/>
  <c r="L3646" i="8"/>
  <c r="K3646" i="8"/>
  <c r="J3646" i="8"/>
  <c r="I3646" i="8"/>
  <c r="H3646" i="8"/>
  <c r="G3646" i="8"/>
  <c r="F3646" i="8"/>
  <c r="E3646" i="8"/>
  <c r="K3645" i="8"/>
  <c r="L3645" i="8" s="1"/>
  <c r="J3645" i="8"/>
  <c r="I3645" i="8"/>
  <c r="H3645" i="8"/>
  <c r="G3645" i="8"/>
  <c r="F3645" i="8"/>
  <c r="E3645" i="8"/>
  <c r="K3644" i="8"/>
  <c r="L3644" i="8" s="1"/>
  <c r="J3644" i="8"/>
  <c r="I3644" i="8"/>
  <c r="H3644" i="8"/>
  <c r="G3644" i="8"/>
  <c r="F3644" i="8"/>
  <c r="E3644" i="8"/>
  <c r="K3643" i="8"/>
  <c r="L3643" i="8" s="1"/>
  <c r="J3643" i="8"/>
  <c r="I3643" i="8"/>
  <c r="H3643" i="8"/>
  <c r="G3643" i="8"/>
  <c r="F3643" i="8"/>
  <c r="E3643" i="8"/>
  <c r="K3642" i="8"/>
  <c r="L3642" i="8" s="1"/>
  <c r="J3642" i="8"/>
  <c r="I3642" i="8"/>
  <c r="H3642" i="8"/>
  <c r="G3642" i="8"/>
  <c r="F3642" i="8"/>
  <c r="E3642" i="8"/>
  <c r="K3641" i="8"/>
  <c r="L3641" i="8" s="1"/>
  <c r="J3641" i="8"/>
  <c r="I3641" i="8"/>
  <c r="H3641" i="8"/>
  <c r="G3641" i="8"/>
  <c r="F3641" i="8"/>
  <c r="E3641" i="8"/>
  <c r="K3640" i="8"/>
  <c r="L3640" i="8" s="1"/>
  <c r="J3640" i="8"/>
  <c r="I3640" i="8"/>
  <c r="H3640" i="8"/>
  <c r="G3640" i="8"/>
  <c r="F3640" i="8"/>
  <c r="E3640" i="8"/>
  <c r="K3639" i="8"/>
  <c r="L3639" i="8" s="1"/>
  <c r="J3639" i="8"/>
  <c r="I3639" i="8"/>
  <c r="H3639" i="8"/>
  <c r="G3639" i="8"/>
  <c r="F3639" i="8"/>
  <c r="E3639" i="8"/>
  <c r="K3638" i="8"/>
  <c r="L3638" i="8" s="1"/>
  <c r="J3638" i="8"/>
  <c r="I3638" i="8"/>
  <c r="H3638" i="8"/>
  <c r="G3638" i="8"/>
  <c r="F3638" i="8"/>
  <c r="E3638" i="8"/>
  <c r="K3637" i="8"/>
  <c r="L3637" i="8" s="1"/>
  <c r="J3637" i="8"/>
  <c r="I3637" i="8"/>
  <c r="H3637" i="8"/>
  <c r="G3637" i="8"/>
  <c r="F3637" i="8"/>
  <c r="E3637" i="8"/>
  <c r="K3636" i="8"/>
  <c r="L3636" i="8" s="1"/>
  <c r="J3636" i="8"/>
  <c r="I3636" i="8"/>
  <c r="H3636" i="8"/>
  <c r="G3636" i="8"/>
  <c r="F3636" i="8"/>
  <c r="E3636" i="8"/>
  <c r="K3635" i="8"/>
  <c r="L3635" i="8" s="1"/>
  <c r="J3635" i="8"/>
  <c r="I3635" i="8"/>
  <c r="H3635" i="8"/>
  <c r="G3635" i="8"/>
  <c r="F3635" i="8"/>
  <c r="E3635" i="8"/>
  <c r="K3634" i="8"/>
  <c r="L3634" i="8" s="1"/>
  <c r="J3634" i="8"/>
  <c r="I3634" i="8"/>
  <c r="H3634" i="8"/>
  <c r="G3634" i="8"/>
  <c r="F3634" i="8"/>
  <c r="E3634" i="8"/>
  <c r="K3633" i="8"/>
  <c r="L3633" i="8" s="1"/>
  <c r="J3633" i="8"/>
  <c r="I3633" i="8"/>
  <c r="H3633" i="8"/>
  <c r="G3633" i="8"/>
  <c r="F3633" i="8"/>
  <c r="E3633" i="8"/>
  <c r="K3632" i="8"/>
  <c r="L3632" i="8" s="1"/>
  <c r="J3632" i="8"/>
  <c r="I3632" i="8"/>
  <c r="H3632" i="8"/>
  <c r="G3632" i="8"/>
  <c r="F3632" i="8"/>
  <c r="E3632" i="8"/>
  <c r="K3631" i="8"/>
  <c r="L3631" i="8" s="1"/>
  <c r="J3631" i="8"/>
  <c r="I3631" i="8"/>
  <c r="H3631" i="8"/>
  <c r="G3631" i="8"/>
  <c r="F3631" i="8"/>
  <c r="E3631" i="8"/>
  <c r="K3630" i="8"/>
  <c r="L3630" i="8" s="1"/>
  <c r="J3630" i="8"/>
  <c r="I3630" i="8"/>
  <c r="H3630" i="8"/>
  <c r="G3630" i="8"/>
  <c r="F3630" i="8"/>
  <c r="E3630" i="8"/>
  <c r="K3629" i="8"/>
  <c r="L3629" i="8" s="1"/>
  <c r="J3629" i="8"/>
  <c r="I3629" i="8"/>
  <c r="H3629" i="8"/>
  <c r="G3629" i="8"/>
  <c r="F3629" i="8"/>
  <c r="E3629" i="8"/>
  <c r="K3628" i="8"/>
  <c r="L3628" i="8" s="1"/>
  <c r="J3628" i="8"/>
  <c r="I3628" i="8"/>
  <c r="H3628" i="8"/>
  <c r="G3628" i="8"/>
  <c r="F3628" i="8"/>
  <c r="E3628" i="8"/>
  <c r="K3627" i="8"/>
  <c r="L3627" i="8" s="1"/>
  <c r="J3627" i="8"/>
  <c r="I3627" i="8"/>
  <c r="H3627" i="8"/>
  <c r="G3627" i="8"/>
  <c r="F3627" i="8"/>
  <c r="E3627" i="8"/>
  <c r="K3626" i="8"/>
  <c r="L3626" i="8" s="1"/>
  <c r="J3626" i="8"/>
  <c r="I3626" i="8"/>
  <c r="H3626" i="8"/>
  <c r="G3626" i="8"/>
  <c r="F3626" i="8"/>
  <c r="E3626" i="8"/>
  <c r="K3625" i="8"/>
  <c r="L3625" i="8" s="1"/>
  <c r="J3625" i="8"/>
  <c r="I3625" i="8"/>
  <c r="H3625" i="8"/>
  <c r="G3625" i="8"/>
  <c r="F3625" i="8"/>
  <c r="E3625" i="8"/>
  <c r="K3624" i="8"/>
  <c r="L3624" i="8" s="1"/>
  <c r="J3624" i="8"/>
  <c r="I3624" i="8"/>
  <c r="H3624" i="8"/>
  <c r="G3624" i="8"/>
  <c r="F3624" i="8"/>
  <c r="E3624" i="8"/>
  <c r="K3623" i="8"/>
  <c r="L3623" i="8" s="1"/>
  <c r="J3623" i="8"/>
  <c r="I3623" i="8"/>
  <c r="H3623" i="8"/>
  <c r="G3623" i="8"/>
  <c r="F3623" i="8"/>
  <c r="E3623" i="8"/>
  <c r="K3622" i="8"/>
  <c r="L3622" i="8" s="1"/>
  <c r="J3622" i="8"/>
  <c r="I3622" i="8"/>
  <c r="H3622" i="8"/>
  <c r="G3622" i="8"/>
  <c r="F3622" i="8"/>
  <c r="E3622" i="8"/>
  <c r="K3621" i="8"/>
  <c r="L3621" i="8" s="1"/>
  <c r="J3621" i="8"/>
  <c r="I3621" i="8"/>
  <c r="H3621" i="8"/>
  <c r="G3621" i="8"/>
  <c r="F3621" i="8"/>
  <c r="E3621" i="8"/>
  <c r="K3620" i="8"/>
  <c r="L3620" i="8" s="1"/>
  <c r="J3620" i="8"/>
  <c r="I3620" i="8"/>
  <c r="H3620" i="8"/>
  <c r="G3620" i="8"/>
  <c r="F3620" i="8"/>
  <c r="E3620" i="8"/>
  <c r="K3619" i="8"/>
  <c r="L3619" i="8" s="1"/>
  <c r="J3619" i="8"/>
  <c r="I3619" i="8"/>
  <c r="H3619" i="8"/>
  <c r="G3619" i="8"/>
  <c r="F3619" i="8"/>
  <c r="E3619" i="8"/>
  <c r="K3618" i="8"/>
  <c r="L3618" i="8" s="1"/>
  <c r="J3618" i="8"/>
  <c r="I3618" i="8"/>
  <c r="H3618" i="8"/>
  <c r="G3618" i="8"/>
  <c r="F3618" i="8"/>
  <c r="E3618" i="8"/>
  <c r="K3617" i="8"/>
  <c r="L3617" i="8" s="1"/>
  <c r="J3617" i="8"/>
  <c r="I3617" i="8"/>
  <c r="H3617" i="8"/>
  <c r="G3617" i="8"/>
  <c r="F3617" i="8"/>
  <c r="E3617" i="8"/>
  <c r="K3616" i="8"/>
  <c r="L3616" i="8" s="1"/>
  <c r="J3616" i="8"/>
  <c r="I3616" i="8"/>
  <c r="H3616" i="8"/>
  <c r="G3616" i="8"/>
  <c r="F3616" i="8"/>
  <c r="E3616" i="8"/>
  <c r="K3615" i="8"/>
  <c r="L3615" i="8" s="1"/>
  <c r="J3615" i="8"/>
  <c r="I3615" i="8"/>
  <c r="H3615" i="8"/>
  <c r="G3615" i="8"/>
  <c r="F3615" i="8"/>
  <c r="E3615" i="8"/>
  <c r="K3614" i="8"/>
  <c r="L3614" i="8" s="1"/>
  <c r="J3614" i="8"/>
  <c r="I3614" i="8"/>
  <c r="H3614" i="8"/>
  <c r="G3614" i="8"/>
  <c r="F3614" i="8"/>
  <c r="E3614" i="8"/>
  <c r="K3613" i="8"/>
  <c r="L3613" i="8" s="1"/>
  <c r="J3613" i="8"/>
  <c r="I3613" i="8"/>
  <c r="H3613" i="8"/>
  <c r="G3613" i="8"/>
  <c r="F3613" i="8"/>
  <c r="E3613" i="8"/>
  <c r="K3612" i="8"/>
  <c r="L3612" i="8" s="1"/>
  <c r="J3612" i="8"/>
  <c r="I3612" i="8"/>
  <c r="H3612" i="8"/>
  <c r="G3612" i="8"/>
  <c r="F3612" i="8"/>
  <c r="E3612" i="8"/>
  <c r="K3611" i="8"/>
  <c r="L3611" i="8" s="1"/>
  <c r="J3611" i="8"/>
  <c r="I3611" i="8"/>
  <c r="H3611" i="8"/>
  <c r="G3611" i="8"/>
  <c r="F3611" i="8"/>
  <c r="E3611" i="8"/>
  <c r="K3610" i="8"/>
  <c r="L3610" i="8" s="1"/>
  <c r="J3610" i="8"/>
  <c r="I3610" i="8"/>
  <c r="H3610" i="8"/>
  <c r="G3610" i="8"/>
  <c r="F3610" i="8"/>
  <c r="E3610" i="8"/>
  <c r="K3609" i="8"/>
  <c r="L3609" i="8" s="1"/>
  <c r="J3609" i="8"/>
  <c r="H3609" i="8"/>
  <c r="G3609" i="8"/>
  <c r="I3609" i="8" s="1"/>
  <c r="F3609" i="8"/>
  <c r="E3609" i="8"/>
  <c r="K3608" i="8"/>
  <c r="L3608" i="8" s="1"/>
  <c r="J3608" i="8"/>
  <c r="I3608" i="8"/>
  <c r="H3608" i="8"/>
  <c r="G3608" i="8"/>
  <c r="F3608" i="8"/>
  <c r="E3608" i="8"/>
  <c r="K3607" i="8"/>
  <c r="L3607" i="8" s="1"/>
  <c r="J3607" i="8"/>
  <c r="I3607" i="8"/>
  <c r="H3607" i="8"/>
  <c r="G3607" i="8"/>
  <c r="F3607" i="8"/>
  <c r="E3607" i="8"/>
  <c r="K3606" i="8"/>
  <c r="L3606" i="8" s="1"/>
  <c r="J3606" i="8"/>
  <c r="I3606" i="8"/>
  <c r="H3606" i="8"/>
  <c r="G3606" i="8"/>
  <c r="F3606" i="8"/>
  <c r="E3606" i="8"/>
  <c r="K3605" i="8"/>
  <c r="L3605" i="8" s="1"/>
  <c r="J3605" i="8"/>
  <c r="I3605" i="8"/>
  <c r="H3605" i="8"/>
  <c r="G3605" i="8"/>
  <c r="F3605" i="8"/>
  <c r="E3605" i="8"/>
  <c r="K3604" i="8"/>
  <c r="L3604" i="8" s="1"/>
  <c r="J3604" i="8"/>
  <c r="I3604" i="8"/>
  <c r="H3604" i="8"/>
  <c r="G3604" i="8"/>
  <c r="F3604" i="8"/>
  <c r="E3604" i="8"/>
  <c r="K3603" i="8"/>
  <c r="L3603" i="8" s="1"/>
  <c r="J3603" i="8"/>
  <c r="I3603" i="8"/>
  <c r="H3603" i="8"/>
  <c r="G3603" i="8"/>
  <c r="F3603" i="8"/>
  <c r="E3603" i="8"/>
  <c r="K3602" i="8"/>
  <c r="L3602" i="8" s="1"/>
  <c r="J3602" i="8"/>
  <c r="I3602" i="8"/>
  <c r="H3602" i="8"/>
  <c r="G3602" i="8"/>
  <c r="F3602" i="8"/>
  <c r="E3602" i="8"/>
  <c r="K3601" i="8"/>
  <c r="L3601" i="8" s="1"/>
  <c r="J3601" i="8"/>
  <c r="I3601" i="8"/>
  <c r="H3601" i="8"/>
  <c r="G3601" i="8"/>
  <c r="F3601" i="8"/>
  <c r="E3601" i="8"/>
  <c r="K3600" i="8"/>
  <c r="L3600" i="8" s="1"/>
  <c r="J3600" i="8"/>
  <c r="I3600" i="8"/>
  <c r="H3600" i="8"/>
  <c r="G3600" i="8"/>
  <c r="F3600" i="8"/>
  <c r="E3600" i="8"/>
  <c r="K3599" i="8"/>
  <c r="L3599" i="8" s="1"/>
  <c r="J3599" i="8"/>
  <c r="I3599" i="8"/>
  <c r="H3599" i="8"/>
  <c r="G3599" i="8"/>
  <c r="F3599" i="8"/>
  <c r="E3599" i="8"/>
  <c r="K3598" i="8"/>
  <c r="L3598" i="8" s="1"/>
  <c r="J3598" i="8"/>
  <c r="I3598" i="8"/>
  <c r="H3598" i="8"/>
  <c r="G3598" i="8"/>
  <c r="F3598" i="8"/>
  <c r="E3598" i="8"/>
  <c r="K3597" i="8"/>
  <c r="L3597" i="8" s="1"/>
  <c r="J3597" i="8"/>
  <c r="I3597" i="8"/>
  <c r="H3597" i="8"/>
  <c r="G3597" i="8"/>
  <c r="F3597" i="8"/>
  <c r="E3597" i="8"/>
  <c r="K3596" i="8"/>
  <c r="L3596" i="8" s="1"/>
  <c r="J3596" i="8"/>
  <c r="I3596" i="8"/>
  <c r="H3596" i="8"/>
  <c r="G3596" i="8"/>
  <c r="F3596" i="8"/>
  <c r="E3596" i="8"/>
  <c r="K3595" i="8"/>
  <c r="L3595" i="8" s="1"/>
  <c r="J3595" i="8"/>
  <c r="I3595" i="8"/>
  <c r="H3595" i="8"/>
  <c r="G3595" i="8"/>
  <c r="F3595" i="8"/>
  <c r="E3595" i="8"/>
  <c r="K3594" i="8"/>
  <c r="L3594" i="8" s="1"/>
  <c r="J3594" i="8"/>
  <c r="I3594" i="8"/>
  <c r="H3594" i="8"/>
  <c r="G3594" i="8"/>
  <c r="F3594" i="8"/>
  <c r="E3594" i="8"/>
  <c r="K3593" i="8"/>
  <c r="L3593" i="8" s="1"/>
  <c r="J3593" i="8"/>
  <c r="I3593" i="8"/>
  <c r="H3593" i="8"/>
  <c r="G3593" i="8"/>
  <c r="F3593" i="8"/>
  <c r="E3593" i="8"/>
  <c r="K3592" i="8"/>
  <c r="L3592" i="8" s="1"/>
  <c r="J3592" i="8"/>
  <c r="I3592" i="8"/>
  <c r="H3592" i="8"/>
  <c r="G3592" i="8"/>
  <c r="F3592" i="8"/>
  <c r="E3592" i="8"/>
  <c r="K3591" i="8"/>
  <c r="L3591" i="8" s="1"/>
  <c r="J3591" i="8"/>
  <c r="I3591" i="8"/>
  <c r="H3591" i="8"/>
  <c r="G3591" i="8"/>
  <c r="F3591" i="8"/>
  <c r="E3591" i="8"/>
  <c r="K3590" i="8"/>
  <c r="L3590" i="8" s="1"/>
  <c r="J3590" i="8"/>
  <c r="I3590" i="8"/>
  <c r="H3590" i="8"/>
  <c r="G3590" i="8"/>
  <c r="F3590" i="8"/>
  <c r="E3590" i="8"/>
  <c r="K3589" i="8"/>
  <c r="L3589" i="8" s="1"/>
  <c r="J3589" i="8"/>
  <c r="I3589" i="8"/>
  <c r="H3589" i="8"/>
  <c r="G3589" i="8"/>
  <c r="F3589" i="8"/>
  <c r="E3589" i="8"/>
  <c r="K3588" i="8"/>
  <c r="L3588" i="8" s="1"/>
  <c r="J3588" i="8"/>
  <c r="I3588" i="8"/>
  <c r="H3588" i="8"/>
  <c r="G3588" i="8"/>
  <c r="F3588" i="8"/>
  <c r="E3588" i="8"/>
  <c r="K3587" i="8"/>
  <c r="L3587" i="8" s="1"/>
  <c r="J3587" i="8"/>
  <c r="I3587" i="8"/>
  <c r="H3587" i="8"/>
  <c r="G3587" i="8"/>
  <c r="F3587" i="8"/>
  <c r="E3587" i="8"/>
  <c r="K3586" i="8"/>
  <c r="L3586" i="8" s="1"/>
  <c r="J3586" i="8"/>
  <c r="I3586" i="8"/>
  <c r="H3586" i="8"/>
  <c r="G3586" i="8"/>
  <c r="F3586" i="8"/>
  <c r="E3586" i="8"/>
  <c r="K3585" i="8"/>
  <c r="L3585" i="8" s="1"/>
  <c r="J3585" i="8"/>
  <c r="I3585" i="8"/>
  <c r="H3585" i="8"/>
  <c r="G3585" i="8"/>
  <c r="F3585" i="8"/>
  <c r="E3585" i="8"/>
  <c r="K3584" i="8"/>
  <c r="L3584" i="8" s="1"/>
  <c r="J3584" i="8"/>
  <c r="I3584" i="8"/>
  <c r="H3584" i="8"/>
  <c r="G3584" i="8"/>
  <c r="F3584" i="8"/>
  <c r="E3584" i="8"/>
  <c r="K3583" i="8"/>
  <c r="L3583" i="8" s="1"/>
  <c r="J3583" i="8"/>
  <c r="I3583" i="8"/>
  <c r="H3583" i="8"/>
  <c r="G3583" i="8"/>
  <c r="F3583" i="8"/>
  <c r="E3583" i="8"/>
  <c r="K3582" i="8"/>
  <c r="L3582" i="8" s="1"/>
  <c r="J3582" i="8"/>
  <c r="I3582" i="8"/>
  <c r="H3582" i="8"/>
  <c r="G3582" i="8"/>
  <c r="F3582" i="8"/>
  <c r="E3582" i="8"/>
  <c r="K3581" i="8"/>
  <c r="L3581" i="8" s="1"/>
  <c r="J3581" i="8"/>
  <c r="I3581" i="8"/>
  <c r="H3581" i="8"/>
  <c r="G3581" i="8"/>
  <c r="F3581" i="8"/>
  <c r="E3581" i="8"/>
  <c r="K3580" i="8"/>
  <c r="L3580" i="8" s="1"/>
  <c r="J3580" i="8"/>
  <c r="I3580" i="8"/>
  <c r="H3580" i="8"/>
  <c r="G3580" i="8"/>
  <c r="F3580" i="8"/>
  <c r="E3580" i="8"/>
  <c r="K3579" i="8"/>
  <c r="L3579" i="8" s="1"/>
  <c r="J3579" i="8"/>
  <c r="I3579" i="8"/>
  <c r="H3579" i="8"/>
  <c r="G3579" i="8"/>
  <c r="F3579" i="8"/>
  <c r="E3579" i="8"/>
  <c r="K3578" i="8"/>
  <c r="L3578" i="8" s="1"/>
  <c r="J3578" i="8"/>
  <c r="I3578" i="8"/>
  <c r="H3578" i="8"/>
  <c r="G3578" i="8"/>
  <c r="F3578" i="8"/>
  <c r="E3578" i="8"/>
  <c r="K3577" i="8"/>
  <c r="L3577" i="8" s="1"/>
  <c r="J3577" i="8"/>
  <c r="I3577" i="8"/>
  <c r="H3577" i="8"/>
  <c r="G3577" i="8"/>
  <c r="F3577" i="8"/>
  <c r="E3577" i="8"/>
  <c r="K3576" i="8"/>
  <c r="L3576" i="8" s="1"/>
  <c r="J3576" i="8"/>
  <c r="I3576" i="8"/>
  <c r="H3576" i="8"/>
  <c r="G3576" i="8"/>
  <c r="F3576" i="8"/>
  <c r="E3576" i="8"/>
  <c r="K3575" i="8"/>
  <c r="L3575" i="8" s="1"/>
  <c r="J3575" i="8"/>
  <c r="I3575" i="8"/>
  <c r="H3575" i="8"/>
  <c r="G3575" i="8"/>
  <c r="F3575" i="8"/>
  <c r="E3575" i="8"/>
  <c r="K3574" i="8"/>
  <c r="L3574" i="8" s="1"/>
  <c r="J3574" i="8"/>
  <c r="H3574" i="8"/>
  <c r="G3574" i="8"/>
  <c r="I3574" i="8" s="1"/>
  <c r="F3574" i="8"/>
  <c r="E3574" i="8"/>
  <c r="L3573" i="8"/>
  <c r="K3573" i="8"/>
  <c r="J3573" i="8"/>
  <c r="I3573" i="8"/>
  <c r="H3573" i="8"/>
  <c r="G3573" i="8"/>
  <c r="F3573" i="8"/>
  <c r="E3573" i="8"/>
  <c r="L3572" i="8"/>
  <c r="K3572" i="8"/>
  <c r="J3572" i="8"/>
  <c r="I3572" i="8"/>
  <c r="H3572" i="8"/>
  <c r="G3572" i="8"/>
  <c r="F3572" i="8"/>
  <c r="E3572" i="8"/>
  <c r="L3571" i="8"/>
  <c r="K3571" i="8"/>
  <c r="J3571" i="8"/>
  <c r="I3571" i="8"/>
  <c r="H3571" i="8"/>
  <c r="G3571" i="8"/>
  <c r="F3571" i="8"/>
  <c r="E3571" i="8"/>
  <c r="L3570" i="8"/>
  <c r="K3570" i="8"/>
  <c r="J3570" i="8"/>
  <c r="I3570" i="8"/>
  <c r="H3570" i="8"/>
  <c r="G3570" i="8"/>
  <c r="F3570" i="8"/>
  <c r="E3570" i="8"/>
  <c r="L3569" i="8"/>
  <c r="K3569" i="8"/>
  <c r="J3569" i="8"/>
  <c r="I3569" i="8"/>
  <c r="H3569" i="8"/>
  <c r="G3569" i="8"/>
  <c r="F3569" i="8"/>
  <c r="E3569" i="8"/>
  <c r="L3568" i="8"/>
  <c r="K3568" i="8"/>
  <c r="J3568" i="8"/>
  <c r="I3568" i="8"/>
  <c r="H3568" i="8"/>
  <c r="G3568" i="8"/>
  <c r="F3568" i="8"/>
  <c r="E3568" i="8"/>
  <c r="L3567" i="8"/>
  <c r="K3567" i="8"/>
  <c r="J3567" i="8"/>
  <c r="I3567" i="8"/>
  <c r="H3567" i="8"/>
  <c r="G3567" i="8"/>
  <c r="F3567" i="8"/>
  <c r="E3567" i="8"/>
  <c r="L3566" i="8"/>
  <c r="K3566" i="8"/>
  <c r="J3566" i="8"/>
  <c r="I3566" i="8"/>
  <c r="H3566" i="8"/>
  <c r="G3566" i="8"/>
  <c r="F3566" i="8"/>
  <c r="E3566" i="8"/>
  <c r="L3565" i="8"/>
  <c r="K3565" i="8"/>
  <c r="J3565" i="8"/>
  <c r="I3565" i="8"/>
  <c r="H3565" i="8"/>
  <c r="G3565" i="8"/>
  <c r="F3565" i="8"/>
  <c r="E3565" i="8"/>
  <c r="L3564" i="8"/>
  <c r="K3564" i="8"/>
  <c r="J3564" i="8"/>
  <c r="I3564" i="8"/>
  <c r="H3564" i="8"/>
  <c r="G3564" i="8"/>
  <c r="F3564" i="8"/>
  <c r="E3564" i="8"/>
  <c r="L3563" i="8"/>
  <c r="K3563" i="8"/>
  <c r="J3563" i="8"/>
  <c r="I3563" i="8"/>
  <c r="H3563" i="8"/>
  <c r="G3563" i="8"/>
  <c r="F3563" i="8"/>
  <c r="E3563" i="8"/>
  <c r="L3562" i="8"/>
  <c r="K3562" i="8"/>
  <c r="J3562" i="8"/>
  <c r="I3562" i="8"/>
  <c r="H3562" i="8"/>
  <c r="G3562" i="8"/>
  <c r="F3562" i="8"/>
  <c r="E3562" i="8"/>
  <c r="K3561" i="8"/>
  <c r="L3561" i="8" s="1"/>
  <c r="J3561" i="8"/>
  <c r="I3561" i="8"/>
  <c r="H3561" i="8"/>
  <c r="G3561" i="8"/>
  <c r="F3561" i="8"/>
  <c r="E3561" i="8"/>
  <c r="L3560" i="8"/>
  <c r="K3560" i="8"/>
  <c r="J3560" i="8"/>
  <c r="I3560" i="8"/>
  <c r="H3560" i="8"/>
  <c r="G3560" i="8"/>
  <c r="F3560" i="8"/>
  <c r="E3560" i="8"/>
  <c r="K3559" i="8"/>
  <c r="L3559" i="8" s="1"/>
  <c r="J3559" i="8"/>
  <c r="I3559" i="8"/>
  <c r="H3559" i="8"/>
  <c r="G3559" i="8"/>
  <c r="F3559" i="8"/>
  <c r="E3559" i="8"/>
  <c r="K3558" i="8"/>
  <c r="L3558" i="8" s="1"/>
  <c r="J3558" i="8"/>
  <c r="I3558" i="8"/>
  <c r="H3558" i="8"/>
  <c r="G3558" i="8"/>
  <c r="F3558" i="8"/>
  <c r="E3558" i="8"/>
  <c r="L3557" i="8"/>
  <c r="K3557" i="8"/>
  <c r="J3557" i="8"/>
  <c r="I3557" i="8"/>
  <c r="H3557" i="8"/>
  <c r="G3557" i="8"/>
  <c r="F3557" i="8"/>
  <c r="E3557" i="8"/>
  <c r="K3556" i="8"/>
  <c r="L3556" i="8" s="1"/>
  <c r="J3556" i="8"/>
  <c r="I3556" i="8"/>
  <c r="H3556" i="8"/>
  <c r="G3556" i="8"/>
  <c r="F3556" i="8"/>
  <c r="E3556" i="8"/>
  <c r="K3555" i="8"/>
  <c r="L3555" i="8" s="1"/>
  <c r="J3555" i="8"/>
  <c r="I3555" i="8"/>
  <c r="H3555" i="8"/>
  <c r="G3555" i="8"/>
  <c r="F3555" i="8"/>
  <c r="E3555" i="8"/>
  <c r="L3554" i="8"/>
  <c r="K3554" i="8"/>
  <c r="J3554" i="8"/>
  <c r="H3554" i="8"/>
  <c r="G3554" i="8"/>
  <c r="I3554" i="8" s="1"/>
  <c r="F3554" i="8"/>
  <c r="E3554" i="8"/>
  <c r="L3553" i="8"/>
  <c r="K3553" i="8"/>
  <c r="J3553" i="8"/>
  <c r="I3553" i="8"/>
  <c r="H3553" i="8"/>
  <c r="G3553" i="8"/>
  <c r="F3553" i="8"/>
  <c r="E3553" i="8"/>
  <c r="L3552" i="8"/>
  <c r="K3552" i="8"/>
  <c r="J3552" i="8"/>
  <c r="I3552" i="8"/>
  <c r="H3552" i="8"/>
  <c r="G3552" i="8"/>
  <c r="F3552" i="8"/>
  <c r="E3552" i="8"/>
  <c r="L3551" i="8"/>
  <c r="K3551" i="8"/>
  <c r="J3551" i="8"/>
  <c r="I3551" i="8"/>
  <c r="H3551" i="8"/>
  <c r="G3551" i="8"/>
  <c r="F3551" i="8"/>
  <c r="E3551" i="8"/>
  <c r="L3550" i="8"/>
  <c r="K3550" i="8"/>
  <c r="J3550" i="8"/>
  <c r="I3550" i="8"/>
  <c r="H3550" i="8"/>
  <c r="G3550" i="8"/>
  <c r="F3550" i="8"/>
  <c r="E3550" i="8"/>
  <c r="L3549" i="8"/>
  <c r="K3549" i="8"/>
  <c r="J3549" i="8"/>
  <c r="I3549" i="8"/>
  <c r="H3549" i="8"/>
  <c r="G3549" i="8"/>
  <c r="F3549" i="8"/>
  <c r="E3549" i="8"/>
  <c r="L3548" i="8"/>
  <c r="K3548" i="8"/>
  <c r="J3548" i="8"/>
  <c r="I3548" i="8"/>
  <c r="H3548" i="8"/>
  <c r="G3548" i="8"/>
  <c r="F3548" i="8"/>
  <c r="E3548" i="8"/>
  <c r="L3547" i="8"/>
  <c r="K3547" i="8"/>
  <c r="J3547" i="8"/>
  <c r="I3547" i="8"/>
  <c r="H3547" i="8"/>
  <c r="G3547" i="8"/>
  <c r="F3547" i="8"/>
  <c r="E3547" i="8"/>
  <c r="L3546" i="8"/>
  <c r="K3546" i="8"/>
  <c r="J3546" i="8"/>
  <c r="I3546" i="8"/>
  <c r="H3546" i="8"/>
  <c r="G3546" i="8"/>
  <c r="F3546" i="8"/>
  <c r="E3546" i="8"/>
  <c r="L3545" i="8"/>
  <c r="K3545" i="8"/>
  <c r="J3545" i="8"/>
  <c r="I3545" i="8"/>
  <c r="H3545" i="8"/>
  <c r="G3545" i="8"/>
  <c r="F3545" i="8"/>
  <c r="E3545" i="8"/>
  <c r="L3544" i="8"/>
  <c r="K3544" i="8"/>
  <c r="J3544" i="8"/>
  <c r="I3544" i="8"/>
  <c r="H3544" i="8"/>
  <c r="G3544" i="8"/>
  <c r="F3544" i="8"/>
  <c r="E3544" i="8"/>
  <c r="L3543" i="8"/>
  <c r="K3543" i="8"/>
  <c r="J3543" i="8"/>
  <c r="I3543" i="8"/>
  <c r="H3543" i="8"/>
  <c r="G3543" i="8"/>
  <c r="F3543" i="8"/>
  <c r="E3543" i="8"/>
  <c r="L3542" i="8"/>
  <c r="K3542" i="8"/>
  <c r="J3542" i="8"/>
  <c r="I3542" i="8"/>
  <c r="H3542" i="8"/>
  <c r="G3542" i="8"/>
  <c r="F3542" i="8"/>
  <c r="E3542" i="8"/>
  <c r="J3541" i="8"/>
  <c r="H3541" i="8"/>
  <c r="G3541" i="8"/>
  <c r="I3541" i="8" s="1"/>
  <c r="F3541" i="8"/>
  <c r="E3541" i="8"/>
  <c r="K3540" i="8"/>
  <c r="L3540" i="8" s="1"/>
  <c r="J3540" i="8"/>
  <c r="I3540" i="8"/>
  <c r="H3540" i="8"/>
  <c r="G3540" i="8"/>
  <c r="F3540" i="8"/>
  <c r="E3540" i="8"/>
  <c r="K3539" i="8"/>
  <c r="L3539" i="8" s="1"/>
  <c r="J3539" i="8"/>
  <c r="I3539" i="8"/>
  <c r="H3539" i="8"/>
  <c r="G3539" i="8"/>
  <c r="F3539" i="8"/>
  <c r="E3539" i="8"/>
  <c r="K3538" i="8"/>
  <c r="L3538" i="8" s="1"/>
  <c r="J3538" i="8"/>
  <c r="I3538" i="8"/>
  <c r="H3538" i="8"/>
  <c r="G3538" i="8"/>
  <c r="F3538" i="8"/>
  <c r="E3538" i="8"/>
  <c r="K3537" i="8"/>
  <c r="L3537" i="8" s="1"/>
  <c r="J3537" i="8"/>
  <c r="I3537" i="8"/>
  <c r="H3537" i="8"/>
  <c r="G3537" i="8"/>
  <c r="F3537" i="8"/>
  <c r="E3537" i="8"/>
  <c r="K3536" i="8"/>
  <c r="L3536" i="8" s="1"/>
  <c r="J3536" i="8"/>
  <c r="I3536" i="8"/>
  <c r="H3536" i="8"/>
  <c r="G3536" i="8"/>
  <c r="F3536" i="8"/>
  <c r="E3536" i="8"/>
  <c r="K3535" i="8"/>
  <c r="L3535" i="8" s="1"/>
  <c r="J3535" i="8"/>
  <c r="I3535" i="8"/>
  <c r="H3535" i="8"/>
  <c r="G3535" i="8"/>
  <c r="F3535" i="8"/>
  <c r="E3535" i="8"/>
  <c r="K3534" i="8"/>
  <c r="L3534" i="8" s="1"/>
  <c r="J3534" i="8"/>
  <c r="I3534" i="8"/>
  <c r="H3534" i="8"/>
  <c r="G3534" i="8"/>
  <c r="F3534" i="8"/>
  <c r="E3534" i="8"/>
  <c r="K3533" i="8"/>
  <c r="L3533" i="8" s="1"/>
  <c r="J3533" i="8"/>
  <c r="I3533" i="8"/>
  <c r="H3533" i="8"/>
  <c r="G3533" i="8"/>
  <c r="F3533" i="8"/>
  <c r="E3533" i="8"/>
  <c r="K3532" i="8"/>
  <c r="L3532" i="8" s="1"/>
  <c r="J3532" i="8"/>
  <c r="I3532" i="8"/>
  <c r="H3532" i="8"/>
  <c r="G3532" i="8"/>
  <c r="F3532" i="8"/>
  <c r="E3532" i="8"/>
  <c r="K3531" i="8"/>
  <c r="L3531" i="8" s="1"/>
  <c r="J3531" i="8"/>
  <c r="I3531" i="8"/>
  <c r="H3531" i="8"/>
  <c r="G3531" i="8"/>
  <c r="F3531" i="8"/>
  <c r="E3531" i="8"/>
  <c r="K3530" i="8"/>
  <c r="L3530" i="8" s="1"/>
  <c r="J3530" i="8"/>
  <c r="I3530" i="8"/>
  <c r="H3530" i="8"/>
  <c r="G3530" i="8"/>
  <c r="F3530" i="8"/>
  <c r="E3530" i="8"/>
  <c r="K3529" i="8"/>
  <c r="L3529" i="8" s="1"/>
  <c r="J3529" i="8"/>
  <c r="I3529" i="8"/>
  <c r="H3529" i="8"/>
  <c r="G3529" i="8"/>
  <c r="F3529" i="8"/>
  <c r="E3529" i="8"/>
  <c r="K3528" i="8"/>
  <c r="L3528" i="8" s="1"/>
  <c r="J3528" i="8"/>
  <c r="I3528" i="8"/>
  <c r="H3528" i="8"/>
  <c r="G3528" i="8"/>
  <c r="F3528" i="8"/>
  <c r="E3528" i="8"/>
  <c r="K3527" i="8"/>
  <c r="L3527" i="8" s="1"/>
  <c r="J3527" i="8"/>
  <c r="I3527" i="8"/>
  <c r="H3527" i="8"/>
  <c r="G3527" i="8"/>
  <c r="F3527" i="8"/>
  <c r="E3527" i="8"/>
  <c r="K3526" i="8"/>
  <c r="L3526" i="8" s="1"/>
  <c r="J3526" i="8"/>
  <c r="I3526" i="8"/>
  <c r="H3526" i="8"/>
  <c r="G3526" i="8"/>
  <c r="F3526" i="8"/>
  <c r="E3526" i="8"/>
  <c r="K3525" i="8"/>
  <c r="L3525" i="8" s="1"/>
  <c r="J3525" i="8"/>
  <c r="I3525" i="8"/>
  <c r="H3525" i="8"/>
  <c r="G3525" i="8"/>
  <c r="F3525" i="8"/>
  <c r="E3525" i="8"/>
  <c r="K3524" i="8"/>
  <c r="L3524" i="8" s="1"/>
  <c r="J3524" i="8"/>
  <c r="I3524" i="8"/>
  <c r="H3524" i="8"/>
  <c r="G3524" i="8"/>
  <c r="F3524" i="8"/>
  <c r="E3524" i="8"/>
  <c r="K3523" i="8"/>
  <c r="L3523" i="8" s="1"/>
  <c r="J3523" i="8"/>
  <c r="I3523" i="8"/>
  <c r="H3523" i="8"/>
  <c r="G3523" i="8"/>
  <c r="F3523" i="8"/>
  <c r="E3523" i="8"/>
  <c r="K3522" i="8"/>
  <c r="L3522" i="8" s="1"/>
  <c r="J3522" i="8"/>
  <c r="I3522" i="8"/>
  <c r="H3522" i="8"/>
  <c r="G3522" i="8"/>
  <c r="F3522" i="8"/>
  <c r="E3522" i="8"/>
  <c r="K3521" i="8"/>
  <c r="L3521" i="8" s="1"/>
  <c r="J3521" i="8"/>
  <c r="I3521" i="8"/>
  <c r="H3521" i="8"/>
  <c r="G3521" i="8"/>
  <c r="F3521" i="8"/>
  <c r="E3521" i="8"/>
  <c r="K3520" i="8"/>
  <c r="L3520" i="8" s="1"/>
  <c r="J3520" i="8"/>
  <c r="I3520" i="8"/>
  <c r="H3520" i="8"/>
  <c r="G3520" i="8"/>
  <c r="F3520" i="8"/>
  <c r="E3520" i="8"/>
  <c r="K3519" i="8"/>
  <c r="L3519" i="8" s="1"/>
  <c r="J3519" i="8"/>
  <c r="I3519" i="8"/>
  <c r="H3519" i="8"/>
  <c r="G3519" i="8"/>
  <c r="F3519" i="8"/>
  <c r="E3519" i="8"/>
  <c r="K3518" i="8"/>
  <c r="L3518" i="8" s="1"/>
  <c r="J3518" i="8"/>
  <c r="I3518" i="8"/>
  <c r="H3518" i="8"/>
  <c r="G3518" i="8"/>
  <c r="F3518" i="8"/>
  <c r="E3518" i="8"/>
  <c r="K3517" i="8"/>
  <c r="L3517" i="8" s="1"/>
  <c r="J3517" i="8"/>
  <c r="I3517" i="8"/>
  <c r="H3517" i="8"/>
  <c r="G3517" i="8"/>
  <c r="F3517" i="8"/>
  <c r="E3517" i="8"/>
  <c r="K3516" i="8"/>
  <c r="L3516" i="8" s="1"/>
  <c r="J3516" i="8"/>
  <c r="I3516" i="8"/>
  <c r="H3516" i="8"/>
  <c r="G3516" i="8"/>
  <c r="F3516" i="8"/>
  <c r="E3516" i="8"/>
  <c r="K3515" i="8"/>
  <c r="L3515" i="8" s="1"/>
  <c r="J3515" i="8"/>
  <c r="H3515" i="8"/>
  <c r="G3515" i="8"/>
  <c r="I3515" i="8" s="1"/>
  <c r="F3515" i="8"/>
  <c r="E3515" i="8"/>
  <c r="K3514" i="8"/>
  <c r="L3514" i="8" s="1"/>
  <c r="J3514" i="8"/>
  <c r="H3514" i="8"/>
  <c r="G3514" i="8"/>
  <c r="I3514" i="8" s="1"/>
  <c r="F3514" i="8"/>
  <c r="E3514" i="8"/>
  <c r="L3513" i="8"/>
  <c r="K3513" i="8"/>
  <c r="J3513" i="8"/>
  <c r="I3513" i="8"/>
  <c r="H3513" i="8"/>
  <c r="G3513" i="8"/>
  <c r="F3513" i="8"/>
  <c r="E3513" i="8"/>
  <c r="L3512" i="8"/>
  <c r="K3512" i="8"/>
  <c r="J3512" i="8"/>
  <c r="I3512" i="8"/>
  <c r="H3512" i="8"/>
  <c r="G3512" i="8"/>
  <c r="F3512" i="8"/>
  <c r="E3512" i="8"/>
  <c r="L3511" i="8"/>
  <c r="K3511" i="8"/>
  <c r="J3511" i="8"/>
  <c r="I3511" i="8"/>
  <c r="H3511" i="8"/>
  <c r="G3511" i="8"/>
  <c r="F3511" i="8"/>
  <c r="E3511" i="8"/>
  <c r="L3510" i="8"/>
  <c r="K3510" i="8"/>
  <c r="J3510" i="8"/>
  <c r="I3510" i="8"/>
  <c r="H3510" i="8"/>
  <c r="G3510" i="8"/>
  <c r="F3510" i="8"/>
  <c r="E3510" i="8"/>
  <c r="K3509" i="8"/>
  <c r="L3509" i="8" s="1"/>
  <c r="J3509" i="8"/>
  <c r="I3509" i="8"/>
  <c r="H3509" i="8"/>
  <c r="G3509" i="8"/>
  <c r="F3509" i="8"/>
  <c r="E3509" i="8"/>
  <c r="L3508" i="8"/>
  <c r="K3508" i="8"/>
  <c r="J3508" i="8"/>
  <c r="I3508" i="8"/>
  <c r="H3508" i="8"/>
  <c r="G3508" i="8"/>
  <c r="F3508" i="8"/>
  <c r="E3508" i="8"/>
  <c r="L3507" i="8"/>
  <c r="K3507" i="8"/>
  <c r="J3507" i="8"/>
  <c r="I3507" i="8"/>
  <c r="H3507" i="8"/>
  <c r="G3507" i="8"/>
  <c r="F3507" i="8"/>
  <c r="E3507" i="8"/>
  <c r="K3506" i="8"/>
  <c r="L3506" i="8" s="1"/>
  <c r="J3506" i="8"/>
  <c r="I3506" i="8"/>
  <c r="H3506" i="8"/>
  <c r="G3506" i="8"/>
  <c r="F3506" i="8"/>
  <c r="E3506" i="8"/>
  <c r="K3505" i="8"/>
  <c r="L3505" i="8" s="1"/>
  <c r="J3505" i="8"/>
  <c r="I3505" i="8"/>
  <c r="H3505" i="8"/>
  <c r="G3505" i="8"/>
  <c r="F3505" i="8"/>
  <c r="E3505" i="8"/>
  <c r="L3504" i="8"/>
  <c r="K3504" i="8"/>
  <c r="J3504" i="8"/>
  <c r="I3504" i="8"/>
  <c r="H3504" i="8"/>
  <c r="G3504" i="8"/>
  <c r="F3504" i="8"/>
  <c r="E3504" i="8"/>
  <c r="J3503" i="8"/>
  <c r="H3503" i="8"/>
  <c r="G3503" i="8"/>
  <c r="I3503" i="8" s="1"/>
  <c r="F3503" i="8"/>
  <c r="E3503" i="8"/>
  <c r="L3502" i="8"/>
  <c r="K3502" i="8"/>
  <c r="J3502" i="8"/>
  <c r="I3502" i="8"/>
  <c r="H3502" i="8"/>
  <c r="G3502" i="8"/>
  <c r="F3502" i="8"/>
  <c r="E3502" i="8"/>
  <c r="L3501" i="8"/>
  <c r="K3501" i="8"/>
  <c r="J3501" i="8"/>
  <c r="I3501" i="8"/>
  <c r="H3501" i="8"/>
  <c r="G3501" i="8"/>
  <c r="F3501" i="8"/>
  <c r="E3501" i="8"/>
  <c r="L3500" i="8"/>
  <c r="K3500" i="8"/>
  <c r="J3500" i="8"/>
  <c r="I3500" i="8"/>
  <c r="H3500" i="8"/>
  <c r="G3500" i="8"/>
  <c r="F3500" i="8"/>
  <c r="E3500" i="8"/>
  <c r="L3499" i="8"/>
  <c r="K3499" i="8"/>
  <c r="J3499" i="8"/>
  <c r="I3499" i="8"/>
  <c r="H3499" i="8"/>
  <c r="G3499" i="8"/>
  <c r="F3499" i="8"/>
  <c r="E3499" i="8"/>
  <c r="L3498" i="8"/>
  <c r="K3498" i="8"/>
  <c r="J3498" i="8"/>
  <c r="I3498" i="8"/>
  <c r="H3498" i="8"/>
  <c r="G3498" i="8"/>
  <c r="F3498" i="8"/>
  <c r="E3498" i="8"/>
  <c r="L3497" i="8"/>
  <c r="K3497" i="8"/>
  <c r="J3497" i="8"/>
  <c r="I3497" i="8"/>
  <c r="H3497" i="8"/>
  <c r="G3497" i="8"/>
  <c r="F3497" i="8"/>
  <c r="E3497" i="8"/>
  <c r="L3496" i="8"/>
  <c r="K3496" i="8"/>
  <c r="J3496" i="8"/>
  <c r="I3496" i="8"/>
  <c r="H3496" i="8"/>
  <c r="G3496" i="8"/>
  <c r="F3496" i="8"/>
  <c r="E3496" i="8"/>
  <c r="L3495" i="8"/>
  <c r="K3495" i="8"/>
  <c r="J3495" i="8"/>
  <c r="I3495" i="8"/>
  <c r="H3495" i="8"/>
  <c r="G3495" i="8"/>
  <c r="F3495" i="8"/>
  <c r="E3495" i="8"/>
  <c r="L3494" i="8"/>
  <c r="K3494" i="8"/>
  <c r="J3494" i="8"/>
  <c r="I3494" i="8"/>
  <c r="H3494" i="8"/>
  <c r="G3494" i="8"/>
  <c r="F3494" i="8"/>
  <c r="E3494" i="8"/>
  <c r="L3493" i="8"/>
  <c r="K3493" i="8"/>
  <c r="J3493" i="8"/>
  <c r="I3493" i="8"/>
  <c r="H3493" i="8"/>
  <c r="G3493" i="8"/>
  <c r="F3493" i="8"/>
  <c r="E3493" i="8"/>
  <c r="L3492" i="8"/>
  <c r="K3492" i="8"/>
  <c r="J3492" i="8"/>
  <c r="I3492" i="8"/>
  <c r="H3492" i="8"/>
  <c r="G3492" i="8"/>
  <c r="F3492" i="8"/>
  <c r="E3492" i="8"/>
  <c r="J3491" i="8"/>
  <c r="H3491" i="8"/>
  <c r="G3491" i="8"/>
  <c r="I3491" i="8" s="1"/>
  <c r="F3491" i="8"/>
  <c r="E3491" i="8"/>
  <c r="K3490" i="8"/>
  <c r="L3490" i="8" s="1"/>
  <c r="J3490" i="8"/>
  <c r="I3490" i="8"/>
  <c r="H3490" i="8"/>
  <c r="G3490" i="8"/>
  <c r="F3490" i="8"/>
  <c r="E3490" i="8"/>
  <c r="K3489" i="8"/>
  <c r="L3489" i="8" s="1"/>
  <c r="J3489" i="8"/>
  <c r="I3489" i="8"/>
  <c r="H3489" i="8"/>
  <c r="G3489" i="8"/>
  <c r="F3489" i="8"/>
  <c r="E3489" i="8"/>
  <c r="K3488" i="8"/>
  <c r="L3488" i="8" s="1"/>
  <c r="J3488" i="8"/>
  <c r="I3488" i="8"/>
  <c r="H3488" i="8"/>
  <c r="G3488" i="8"/>
  <c r="F3488" i="8"/>
  <c r="E3488" i="8"/>
  <c r="K3487" i="8"/>
  <c r="L3487" i="8" s="1"/>
  <c r="J3487" i="8"/>
  <c r="I3487" i="8"/>
  <c r="H3487" i="8"/>
  <c r="G3487" i="8"/>
  <c r="F3487" i="8"/>
  <c r="E3487" i="8"/>
  <c r="K3486" i="8"/>
  <c r="L3486" i="8" s="1"/>
  <c r="J3486" i="8"/>
  <c r="I3486" i="8"/>
  <c r="H3486" i="8"/>
  <c r="G3486" i="8"/>
  <c r="F3486" i="8"/>
  <c r="E3486" i="8"/>
  <c r="K3485" i="8"/>
  <c r="L3485" i="8" s="1"/>
  <c r="J3485" i="8"/>
  <c r="I3485" i="8"/>
  <c r="H3485" i="8"/>
  <c r="G3485" i="8"/>
  <c r="F3485" i="8"/>
  <c r="E3485" i="8"/>
  <c r="K3484" i="8"/>
  <c r="L3484" i="8" s="1"/>
  <c r="J3484" i="8"/>
  <c r="I3484" i="8"/>
  <c r="H3484" i="8"/>
  <c r="G3484" i="8"/>
  <c r="F3484" i="8"/>
  <c r="E3484" i="8"/>
  <c r="K3483" i="8"/>
  <c r="L3483" i="8" s="1"/>
  <c r="J3483" i="8"/>
  <c r="I3483" i="8"/>
  <c r="H3483" i="8"/>
  <c r="G3483" i="8"/>
  <c r="F3483" i="8"/>
  <c r="E3483" i="8"/>
  <c r="K3482" i="8"/>
  <c r="L3482" i="8" s="1"/>
  <c r="J3482" i="8"/>
  <c r="I3482" i="8"/>
  <c r="H3482" i="8"/>
  <c r="G3482" i="8"/>
  <c r="F3482" i="8"/>
  <c r="E3482" i="8"/>
  <c r="K3481" i="8"/>
  <c r="L3481" i="8" s="1"/>
  <c r="J3481" i="8"/>
  <c r="I3481" i="8"/>
  <c r="H3481" i="8"/>
  <c r="G3481" i="8"/>
  <c r="F3481" i="8"/>
  <c r="E3481" i="8"/>
  <c r="K3480" i="8"/>
  <c r="L3480" i="8" s="1"/>
  <c r="J3480" i="8"/>
  <c r="I3480" i="8"/>
  <c r="H3480" i="8"/>
  <c r="G3480" i="8"/>
  <c r="F3480" i="8"/>
  <c r="E3480" i="8"/>
  <c r="K3479" i="8"/>
  <c r="L3479" i="8" s="1"/>
  <c r="J3479" i="8"/>
  <c r="H3479" i="8"/>
  <c r="G3479" i="8"/>
  <c r="I3479" i="8" s="1"/>
  <c r="F3479" i="8"/>
  <c r="E3479" i="8"/>
  <c r="K3478" i="8"/>
  <c r="L3478" i="8" s="1"/>
  <c r="J3478" i="8"/>
  <c r="H3478" i="8"/>
  <c r="G3478" i="8"/>
  <c r="I3478" i="8" s="1"/>
  <c r="F3478" i="8"/>
  <c r="E3478" i="8"/>
  <c r="J3477" i="8"/>
  <c r="H3477" i="8"/>
  <c r="G3477" i="8"/>
  <c r="I3477" i="8" s="1"/>
  <c r="F3477" i="8"/>
  <c r="E3477" i="8"/>
  <c r="L3476" i="8"/>
  <c r="K3476" i="8"/>
  <c r="J3476" i="8"/>
  <c r="I3476" i="8"/>
  <c r="H3476" i="8"/>
  <c r="G3476" i="8"/>
  <c r="F3476" i="8"/>
  <c r="E3476" i="8"/>
  <c r="L3475" i="8"/>
  <c r="K3475" i="8"/>
  <c r="J3475" i="8"/>
  <c r="I3475" i="8"/>
  <c r="H3475" i="8"/>
  <c r="G3475" i="8"/>
  <c r="F3475" i="8"/>
  <c r="E3475" i="8"/>
  <c r="J3474" i="8"/>
  <c r="H3474" i="8"/>
  <c r="G3474" i="8"/>
  <c r="I3474" i="8" s="1"/>
  <c r="F3474" i="8"/>
  <c r="E3474" i="8"/>
  <c r="K3473" i="8"/>
  <c r="L3473" i="8" s="1"/>
  <c r="J3473" i="8"/>
  <c r="I3473" i="8"/>
  <c r="H3473" i="8"/>
  <c r="G3473" i="8"/>
  <c r="F3473" i="8"/>
  <c r="E3473" i="8"/>
  <c r="K3472" i="8"/>
  <c r="L3472" i="8" s="1"/>
  <c r="J3472" i="8"/>
  <c r="H3472" i="8"/>
  <c r="G3472" i="8"/>
  <c r="I3472" i="8" s="1"/>
  <c r="F3472" i="8"/>
  <c r="E3472" i="8"/>
  <c r="K3471" i="8"/>
  <c r="L3471" i="8" s="1"/>
  <c r="J3471" i="8"/>
  <c r="I3471" i="8"/>
  <c r="H3471" i="8"/>
  <c r="G3471" i="8"/>
  <c r="F3471" i="8"/>
  <c r="E3471" i="8"/>
  <c r="K3470" i="8"/>
  <c r="L3470" i="8" s="1"/>
  <c r="J3470" i="8"/>
  <c r="H3470" i="8"/>
  <c r="G3470" i="8"/>
  <c r="I3470" i="8" s="1"/>
  <c r="F3470" i="8"/>
  <c r="E3470" i="8"/>
  <c r="L3469" i="8"/>
  <c r="K3469" i="8"/>
  <c r="J3469" i="8"/>
  <c r="I3469" i="8"/>
  <c r="H3469" i="8"/>
  <c r="G3469" i="8"/>
  <c r="F3469" i="8"/>
  <c r="E3469" i="8"/>
  <c r="J3468" i="8"/>
  <c r="H3468" i="8"/>
  <c r="G3468" i="8"/>
  <c r="I3468" i="8" s="1"/>
  <c r="F3468" i="8"/>
  <c r="E3468" i="8"/>
  <c r="L3467" i="8"/>
  <c r="K3467" i="8"/>
  <c r="J3467" i="8"/>
  <c r="I3467" i="8"/>
  <c r="H3467" i="8"/>
  <c r="G3467" i="8"/>
  <c r="F3467" i="8"/>
  <c r="E3467" i="8"/>
  <c r="L3466" i="8"/>
  <c r="K3466" i="8"/>
  <c r="J3466" i="8"/>
  <c r="I3466" i="8"/>
  <c r="H3466" i="8"/>
  <c r="G3466" i="8"/>
  <c r="F3466" i="8"/>
  <c r="E3466" i="8"/>
  <c r="J3465" i="8"/>
  <c r="H3465" i="8"/>
  <c r="G3465" i="8"/>
  <c r="I3465" i="8" s="1"/>
  <c r="F3465" i="8"/>
  <c r="E3465" i="8"/>
  <c r="K3464" i="8"/>
  <c r="L3464" i="8" s="1"/>
  <c r="J3464" i="8"/>
  <c r="I3464" i="8"/>
  <c r="H3464" i="8"/>
  <c r="G3464" i="8"/>
  <c r="F3464" i="8"/>
  <c r="E3464" i="8"/>
  <c r="K3463" i="8"/>
  <c r="L3463" i="8" s="1"/>
  <c r="J3463" i="8"/>
  <c r="H3463" i="8"/>
  <c r="G3463" i="8"/>
  <c r="I3463" i="8" s="1"/>
  <c r="F3463" i="8"/>
  <c r="E3463" i="8"/>
  <c r="K3462" i="8"/>
  <c r="L3462" i="8" s="1"/>
  <c r="J3462" i="8"/>
  <c r="H3462" i="8"/>
  <c r="G3462" i="8"/>
  <c r="I3462" i="8" s="1"/>
  <c r="F3462" i="8"/>
  <c r="E3462" i="8"/>
  <c r="L3461" i="8"/>
  <c r="K3461" i="8"/>
  <c r="J3461" i="8"/>
  <c r="I3461" i="8"/>
  <c r="H3461" i="8"/>
  <c r="G3461" i="8"/>
  <c r="F3461" i="8"/>
  <c r="E3461" i="8"/>
  <c r="L3460" i="8"/>
  <c r="K3460" i="8"/>
  <c r="J3460" i="8"/>
  <c r="I3460" i="8"/>
  <c r="H3460" i="8"/>
  <c r="G3460" i="8"/>
  <c r="F3460" i="8"/>
  <c r="E3460" i="8"/>
  <c r="L3459" i="8"/>
  <c r="K3459" i="8"/>
  <c r="J3459" i="8"/>
  <c r="I3459" i="8"/>
  <c r="H3459" i="8"/>
  <c r="G3459" i="8"/>
  <c r="F3459" i="8"/>
  <c r="E3459" i="8"/>
  <c r="L3458" i="8"/>
  <c r="K3458" i="8"/>
  <c r="J3458" i="8"/>
  <c r="I3458" i="8"/>
  <c r="H3458" i="8"/>
  <c r="G3458" i="8"/>
  <c r="F3458" i="8"/>
  <c r="E3458" i="8"/>
  <c r="L3457" i="8"/>
  <c r="K3457" i="8"/>
  <c r="J3457" i="8"/>
  <c r="I3457" i="8"/>
  <c r="H3457" i="8"/>
  <c r="G3457" i="8"/>
  <c r="F3457" i="8"/>
  <c r="E3457" i="8"/>
  <c r="L3456" i="8"/>
  <c r="K3456" i="8"/>
  <c r="J3456" i="8"/>
  <c r="I3456" i="8"/>
  <c r="H3456" i="8"/>
  <c r="G3456" i="8"/>
  <c r="F3456" i="8"/>
  <c r="E3456" i="8"/>
  <c r="L3455" i="8"/>
  <c r="K3455" i="8"/>
  <c r="J3455" i="8"/>
  <c r="I3455" i="8"/>
  <c r="H3455" i="8"/>
  <c r="G3455" i="8"/>
  <c r="F3455" i="8"/>
  <c r="E3455" i="8"/>
  <c r="K3454" i="8"/>
  <c r="L3454" i="8" s="1"/>
  <c r="J3454" i="8"/>
  <c r="I3454" i="8"/>
  <c r="H3454" i="8"/>
  <c r="G3454" i="8"/>
  <c r="F3454" i="8"/>
  <c r="E3454" i="8"/>
  <c r="L3453" i="8"/>
  <c r="K3453" i="8"/>
  <c r="J3453" i="8"/>
  <c r="I3453" i="8"/>
  <c r="H3453" i="8"/>
  <c r="G3453" i="8"/>
  <c r="F3453" i="8"/>
  <c r="E3453" i="8"/>
  <c r="L3452" i="8"/>
  <c r="K3452" i="8"/>
  <c r="J3452" i="8"/>
  <c r="I3452" i="8"/>
  <c r="H3452" i="8"/>
  <c r="G3452" i="8"/>
  <c r="F3452" i="8"/>
  <c r="E3452" i="8"/>
  <c r="K3451" i="8"/>
  <c r="L3451" i="8" s="1"/>
  <c r="J3451" i="8"/>
  <c r="I3451" i="8"/>
  <c r="H3451" i="8"/>
  <c r="G3451" i="8"/>
  <c r="F3451" i="8"/>
  <c r="E3451" i="8"/>
  <c r="L3450" i="8"/>
  <c r="K3450" i="8"/>
  <c r="J3450" i="8"/>
  <c r="I3450" i="8"/>
  <c r="H3450" i="8"/>
  <c r="G3450" i="8"/>
  <c r="F3450" i="8"/>
  <c r="E3450" i="8"/>
  <c r="K3449" i="8"/>
  <c r="L3449" i="8" s="1"/>
  <c r="J3449" i="8"/>
  <c r="I3449" i="8"/>
  <c r="H3449" i="8"/>
  <c r="G3449" i="8"/>
  <c r="F3449" i="8"/>
  <c r="E3449" i="8"/>
  <c r="K3448" i="8"/>
  <c r="L3448" i="8" s="1"/>
  <c r="J3448" i="8"/>
  <c r="H3448" i="8"/>
  <c r="G3448" i="8"/>
  <c r="I3448" i="8" s="1"/>
  <c r="F3448" i="8"/>
  <c r="E3448" i="8"/>
  <c r="J3447" i="8"/>
  <c r="H3447" i="8"/>
  <c r="G3447" i="8"/>
  <c r="I3447" i="8" s="1"/>
  <c r="F3447" i="8"/>
  <c r="E3447" i="8"/>
  <c r="K3446" i="8"/>
  <c r="L3446" i="8" s="1"/>
  <c r="J3446" i="8"/>
  <c r="I3446" i="8"/>
  <c r="H3446" i="8"/>
  <c r="G3446" i="8"/>
  <c r="F3446" i="8"/>
  <c r="E3446" i="8"/>
  <c r="K3445" i="8"/>
  <c r="L3445" i="8" s="1"/>
  <c r="J3445" i="8"/>
  <c r="I3445" i="8"/>
  <c r="H3445" i="8"/>
  <c r="G3445" i="8"/>
  <c r="F3445" i="8"/>
  <c r="E3445" i="8"/>
  <c r="K3444" i="8"/>
  <c r="L3444" i="8" s="1"/>
  <c r="J3444" i="8"/>
  <c r="H3444" i="8"/>
  <c r="G3444" i="8"/>
  <c r="I3444" i="8" s="1"/>
  <c r="F3444" i="8"/>
  <c r="E3444" i="8"/>
  <c r="L3443" i="8"/>
  <c r="K3443" i="8"/>
  <c r="J3443" i="8"/>
  <c r="I3443" i="8"/>
  <c r="H3443" i="8"/>
  <c r="G3443" i="8"/>
  <c r="F3443" i="8"/>
  <c r="E3443" i="8"/>
  <c r="K3442" i="8"/>
  <c r="L3442" i="8" s="1"/>
  <c r="J3442" i="8"/>
  <c r="I3442" i="8"/>
  <c r="H3442" i="8"/>
  <c r="G3442" i="8"/>
  <c r="F3442" i="8"/>
  <c r="E3442" i="8"/>
  <c r="K3441" i="8"/>
  <c r="L3441" i="8" s="1"/>
  <c r="J3441" i="8"/>
  <c r="I3441" i="8"/>
  <c r="H3441" i="8"/>
  <c r="G3441" i="8"/>
  <c r="F3441" i="8"/>
  <c r="E3441" i="8"/>
  <c r="L3440" i="8"/>
  <c r="K3440" i="8"/>
  <c r="J3440" i="8"/>
  <c r="I3440" i="8"/>
  <c r="H3440" i="8"/>
  <c r="G3440" i="8"/>
  <c r="F3440" i="8"/>
  <c r="E3440" i="8"/>
  <c r="K3439" i="8"/>
  <c r="L3439" i="8" s="1"/>
  <c r="J3439" i="8"/>
  <c r="I3439" i="8"/>
  <c r="H3439" i="8"/>
  <c r="G3439" i="8"/>
  <c r="F3439" i="8"/>
  <c r="E3439" i="8"/>
  <c r="K3438" i="8"/>
  <c r="L3438" i="8" s="1"/>
  <c r="J3438" i="8"/>
  <c r="I3438" i="8"/>
  <c r="H3438" i="8"/>
  <c r="G3438" i="8"/>
  <c r="F3438" i="8"/>
  <c r="E3438" i="8"/>
  <c r="L3437" i="8"/>
  <c r="K3437" i="8"/>
  <c r="J3437" i="8"/>
  <c r="I3437" i="8"/>
  <c r="H3437" i="8"/>
  <c r="G3437" i="8"/>
  <c r="F3437" i="8"/>
  <c r="E3437" i="8"/>
  <c r="K3436" i="8"/>
  <c r="L3436" i="8" s="1"/>
  <c r="J3436" i="8"/>
  <c r="I3436" i="8"/>
  <c r="H3436" i="8"/>
  <c r="G3436" i="8"/>
  <c r="F3436" i="8"/>
  <c r="E3436" i="8"/>
  <c r="K3435" i="8"/>
  <c r="L3435" i="8" s="1"/>
  <c r="J3435" i="8"/>
  <c r="I3435" i="8"/>
  <c r="H3435" i="8"/>
  <c r="G3435" i="8"/>
  <c r="F3435" i="8"/>
  <c r="E3435" i="8"/>
  <c r="L3434" i="8"/>
  <c r="K3434" i="8"/>
  <c r="J3434" i="8"/>
  <c r="I3434" i="8"/>
  <c r="H3434" i="8"/>
  <c r="G3434" i="8"/>
  <c r="F3434" i="8"/>
  <c r="E3434" i="8"/>
  <c r="K3433" i="8"/>
  <c r="L3433" i="8" s="1"/>
  <c r="J3433" i="8"/>
  <c r="I3433" i="8"/>
  <c r="H3433" i="8"/>
  <c r="G3433" i="8"/>
  <c r="F3433" i="8"/>
  <c r="E3433" i="8"/>
  <c r="K3432" i="8"/>
  <c r="L3432" i="8" s="1"/>
  <c r="J3432" i="8"/>
  <c r="I3432" i="8"/>
  <c r="H3432" i="8"/>
  <c r="G3432" i="8"/>
  <c r="F3432" i="8"/>
  <c r="E3432" i="8"/>
  <c r="K3431" i="8"/>
  <c r="L3431" i="8" s="1"/>
  <c r="J3431" i="8"/>
  <c r="I3431" i="8"/>
  <c r="H3431" i="8"/>
  <c r="G3431" i="8"/>
  <c r="F3431" i="8"/>
  <c r="E3431" i="8"/>
  <c r="K3430" i="8"/>
  <c r="L3430" i="8" s="1"/>
  <c r="J3430" i="8"/>
  <c r="I3430" i="8"/>
  <c r="H3430" i="8"/>
  <c r="G3430" i="8"/>
  <c r="F3430" i="8"/>
  <c r="E3430" i="8"/>
  <c r="K3429" i="8"/>
  <c r="L3429" i="8" s="1"/>
  <c r="J3429" i="8"/>
  <c r="I3429" i="8"/>
  <c r="H3429" i="8"/>
  <c r="G3429" i="8"/>
  <c r="F3429" i="8"/>
  <c r="E3429" i="8"/>
  <c r="K3428" i="8"/>
  <c r="L3428" i="8" s="1"/>
  <c r="J3428" i="8"/>
  <c r="I3428" i="8"/>
  <c r="H3428" i="8"/>
  <c r="G3428" i="8"/>
  <c r="F3428" i="8"/>
  <c r="E3428" i="8"/>
  <c r="K3427" i="8"/>
  <c r="L3427" i="8" s="1"/>
  <c r="J3427" i="8"/>
  <c r="I3427" i="8"/>
  <c r="H3427" i="8"/>
  <c r="G3427" i="8"/>
  <c r="F3427" i="8"/>
  <c r="E3427" i="8"/>
  <c r="K3426" i="8"/>
  <c r="L3426" i="8" s="1"/>
  <c r="J3426" i="8"/>
  <c r="I3426" i="8"/>
  <c r="H3426" i="8"/>
  <c r="G3426" i="8"/>
  <c r="F3426" i="8"/>
  <c r="E3426" i="8"/>
  <c r="K3425" i="8"/>
  <c r="L3425" i="8" s="1"/>
  <c r="J3425" i="8"/>
  <c r="I3425" i="8"/>
  <c r="H3425" i="8"/>
  <c r="G3425" i="8"/>
  <c r="F3425" i="8"/>
  <c r="E3425" i="8"/>
  <c r="K3424" i="8"/>
  <c r="L3424" i="8" s="1"/>
  <c r="J3424" i="8"/>
  <c r="I3424" i="8"/>
  <c r="H3424" i="8"/>
  <c r="G3424" i="8"/>
  <c r="F3424" i="8"/>
  <c r="E3424" i="8"/>
  <c r="K3423" i="8"/>
  <c r="L3423" i="8" s="1"/>
  <c r="J3423" i="8"/>
  <c r="I3423" i="8"/>
  <c r="H3423" i="8"/>
  <c r="G3423" i="8"/>
  <c r="F3423" i="8"/>
  <c r="E3423" i="8"/>
  <c r="K3422" i="8"/>
  <c r="L3422" i="8" s="1"/>
  <c r="J3422" i="8"/>
  <c r="I3422" i="8"/>
  <c r="H3422" i="8"/>
  <c r="G3422" i="8"/>
  <c r="F3422" i="8"/>
  <c r="E3422" i="8"/>
  <c r="K3421" i="8"/>
  <c r="L3421" i="8" s="1"/>
  <c r="J3421" i="8"/>
  <c r="H3421" i="8"/>
  <c r="G3421" i="8"/>
  <c r="I3421" i="8" s="1"/>
  <c r="F3421" i="8"/>
  <c r="E3421" i="8"/>
  <c r="L3420" i="8"/>
  <c r="K3420" i="8"/>
  <c r="J3420" i="8"/>
  <c r="I3420" i="8"/>
  <c r="H3420" i="8"/>
  <c r="G3420" i="8"/>
  <c r="F3420" i="8"/>
  <c r="E3420" i="8"/>
  <c r="K3419" i="8"/>
  <c r="L3419" i="8" s="1"/>
  <c r="J3419" i="8"/>
  <c r="I3419" i="8"/>
  <c r="H3419" i="8"/>
  <c r="G3419" i="8"/>
  <c r="F3419" i="8"/>
  <c r="E3419" i="8"/>
  <c r="L3418" i="8"/>
  <c r="K3418" i="8"/>
  <c r="J3418" i="8"/>
  <c r="I3418" i="8"/>
  <c r="H3418" i="8"/>
  <c r="G3418" i="8"/>
  <c r="F3418" i="8"/>
  <c r="E3418" i="8"/>
  <c r="K3417" i="8"/>
  <c r="L3417" i="8" s="1"/>
  <c r="J3417" i="8"/>
  <c r="I3417" i="8"/>
  <c r="H3417" i="8"/>
  <c r="G3417" i="8"/>
  <c r="F3417" i="8"/>
  <c r="E3417" i="8"/>
  <c r="K3416" i="8"/>
  <c r="L3416" i="8" s="1"/>
  <c r="J3416" i="8"/>
  <c r="I3416" i="8"/>
  <c r="H3416" i="8"/>
  <c r="G3416" i="8"/>
  <c r="F3416" i="8"/>
  <c r="E3416" i="8"/>
  <c r="L3415" i="8"/>
  <c r="K3415" i="8"/>
  <c r="J3415" i="8"/>
  <c r="H3415" i="8"/>
  <c r="G3415" i="8"/>
  <c r="I3415" i="8" s="1"/>
  <c r="F3415" i="8"/>
  <c r="E3415" i="8"/>
  <c r="L3414" i="8"/>
  <c r="K3414" i="8"/>
  <c r="J3414" i="8"/>
  <c r="I3414" i="8"/>
  <c r="H3414" i="8"/>
  <c r="G3414" i="8"/>
  <c r="F3414" i="8"/>
  <c r="E3414" i="8"/>
  <c r="L3413" i="8"/>
  <c r="K3413" i="8"/>
  <c r="J3413" i="8"/>
  <c r="I3413" i="8"/>
  <c r="H3413" i="8"/>
  <c r="G3413" i="8"/>
  <c r="F3413" i="8"/>
  <c r="E3413" i="8"/>
  <c r="L3412" i="8"/>
  <c r="K3412" i="8"/>
  <c r="J3412" i="8"/>
  <c r="I3412" i="8"/>
  <c r="H3412" i="8"/>
  <c r="G3412" i="8"/>
  <c r="F3412" i="8"/>
  <c r="E3412" i="8"/>
  <c r="L3411" i="8"/>
  <c r="K3411" i="8"/>
  <c r="J3411" i="8"/>
  <c r="I3411" i="8"/>
  <c r="H3411" i="8"/>
  <c r="G3411" i="8"/>
  <c r="F3411" i="8"/>
  <c r="E3411" i="8"/>
  <c r="J3410" i="8"/>
  <c r="H3410" i="8"/>
  <c r="G3410" i="8"/>
  <c r="I3410" i="8" s="1"/>
  <c r="F3410" i="8"/>
  <c r="E3410" i="8"/>
  <c r="K3409" i="8"/>
  <c r="L3409" i="8" s="1"/>
  <c r="J3409" i="8"/>
  <c r="H3409" i="8"/>
  <c r="G3409" i="8"/>
  <c r="I3409" i="8" s="1"/>
  <c r="F3409" i="8"/>
  <c r="E3409" i="8"/>
  <c r="K3408" i="8"/>
  <c r="L3408" i="8" s="1"/>
  <c r="J3408" i="8"/>
  <c r="I3408" i="8"/>
  <c r="H3408" i="8"/>
  <c r="G3408" i="8"/>
  <c r="F3408" i="8"/>
  <c r="E3408" i="8"/>
  <c r="K3407" i="8"/>
  <c r="L3407" i="8" s="1"/>
  <c r="J3407" i="8"/>
  <c r="I3407" i="8"/>
  <c r="H3407" i="8"/>
  <c r="G3407" i="8"/>
  <c r="F3407" i="8"/>
  <c r="E3407" i="8"/>
  <c r="K3406" i="8"/>
  <c r="L3406" i="8" s="1"/>
  <c r="J3406" i="8"/>
  <c r="H3406" i="8"/>
  <c r="G3406" i="8"/>
  <c r="I3406" i="8" s="1"/>
  <c r="F3406" i="8"/>
  <c r="E3406" i="8"/>
  <c r="K3405" i="8"/>
  <c r="L3405" i="8" s="1"/>
  <c r="J3405" i="8"/>
  <c r="I3405" i="8"/>
  <c r="H3405" i="8"/>
  <c r="G3405" i="8"/>
  <c r="F3405" i="8"/>
  <c r="E3405" i="8"/>
  <c r="L3404" i="8"/>
  <c r="K3404" i="8"/>
  <c r="J3404" i="8"/>
  <c r="I3404" i="8"/>
  <c r="H3404" i="8"/>
  <c r="G3404" i="8"/>
  <c r="F3404" i="8"/>
  <c r="E3404" i="8"/>
  <c r="K3403" i="8"/>
  <c r="L3403" i="8" s="1"/>
  <c r="J3403" i="8"/>
  <c r="I3403" i="8"/>
  <c r="H3403" i="8"/>
  <c r="G3403" i="8"/>
  <c r="F3403" i="8"/>
  <c r="E3403" i="8"/>
  <c r="K3402" i="8"/>
  <c r="L3402" i="8" s="1"/>
  <c r="J3402" i="8"/>
  <c r="I3402" i="8"/>
  <c r="H3402" i="8"/>
  <c r="G3402" i="8"/>
  <c r="F3402" i="8"/>
  <c r="E3402" i="8"/>
  <c r="L3401" i="8"/>
  <c r="K3401" i="8"/>
  <c r="J3401" i="8"/>
  <c r="I3401" i="8"/>
  <c r="H3401" i="8"/>
  <c r="G3401" i="8"/>
  <c r="F3401" i="8"/>
  <c r="E3401" i="8"/>
  <c r="K3400" i="8"/>
  <c r="L3400" i="8" s="1"/>
  <c r="J3400" i="8"/>
  <c r="I3400" i="8"/>
  <c r="H3400" i="8"/>
  <c r="G3400" i="8"/>
  <c r="F3400" i="8"/>
  <c r="E3400" i="8"/>
  <c r="K3399" i="8"/>
  <c r="L3399" i="8" s="1"/>
  <c r="J3399" i="8"/>
  <c r="I3399" i="8"/>
  <c r="H3399" i="8"/>
  <c r="G3399" i="8"/>
  <c r="F3399" i="8"/>
  <c r="E3399" i="8"/>
  <c r="L3398" i="8"/>
  <c r="K3398" i="8"/>
  <c r="J3398" i="8"/>
  <c r="H3398" i="8"/>
  <c r="G3398" i="8"/>
  <c r="I3398" i="8" s="1"/>
  <c r="F3398" i="8"/>
  <c r="E3398" i="8"/>
  <c r="J3397" i="8"/>
  <c r="H3397" i="8"/>
  <c r="G3397" i="8"/>
  <c r="I3397" i="8" s="1"/>
  <c r="F3397" i="8"/>
  <c r="E3397" i="8"/>
  <c r="K3396" i="8"/>
  <c r="L3396" i="8" s="1"/>
  <c r="J3396" i="8"/>
  <c r="I3396" i="8"/>
  <c r="H3396" i="8"/>
  <c r="G3396" i="8"/>
  <c r="F3396" i="8"/>
  <c r="E3396" i="8"/>
  <c r="K3395" i="8"/>
  <c r="L3395" i="8" s="1"/>
  <c r="J3395" i="8"/>
  <c r="I3395" i="8"/>
  <c r="H3395" i="8"/>
  <c r="G3395" i="8"/>
  <c r="F3395" i="8"/>
  <c r="E3395" i="8"/>
  <c r="K3394" i="8"/>
  <c r="L3394" i="8" s="1"/>
  <c r="J3394" i="8"/>
  <c r="I3394" i="8"/>
  <c r="H3394" i="8"/>
  <c r="G3394" i="8"/>
  <c r="F3394" i="8"/>
  <c r="E3394" i="8"/>
  <c r="K3393" i="8"/>
  <c r="L3393" i="8" s="1"/>
  <c r="J3393" i="8"/>
  <c r="I3393" i="8"/>
  <c r="H3393" i="8"/>
  <c r="G3393" i="8"/>
  <c r="F3393" i="8"/>
  <c r="E3393" i="8"/>
  <c r="K3392" i="8"/>
  <c r="L3392" i="8" s="1"/>
  <c r="J3392" i="8"/>
  <c r="I3392" i="8"/>
  <c r="H3392" i="8"/>
  <c r="G3392" i="8"/>
  <c r="F3392" i="8"/>
  <c r="E3392" i="8"/>
  <c r="K3391" i="8"/>
  <c r="L3391" i="8" s="1"/>
  <c r="J3391" i="8"/>
  <c r="I3391" i="8"/>
  <c r="H3391" i="8"/>
  <c r="G3391" i="8"/>
  <c r="F3391" i="8"/>
  <c r="E3391" i="8"/>
  <c r="K3390" i="8"/>
  <c r="L3390" i="8" s="1"/>
  <c r="J3390" i="8"/>
  <c r="I3390" i="8"/>
  <c r="H3390" i="8"/>
  <c r="G3390" i="8"/>
  <c r="F3390" i="8"/>
  <c r="E3390" i="8"/>
  <c r="K3389" i="8"/>
  <c r="L3389" i="8" s="1"/>
  <c r="J3389" i="8"/>
  <c r="I3389" i="8"/>
  <c r="H3389" i="8"/>
  <c r="G3389" i="8"/>
  <c r="F3389" i="8"/>
  <c r="E3389" i="8"/>
  <c r="K3388" i="8"/>
  <c r="L3388" i="8" s="1"/>
  <c r="J3388" i="8"/>
  <c r="I3388" i="8"/>
  <c r="H3388" i="8"/>
  <c r="G3388" i="8"/>
  <c r="F3388" i="8"/>
  <c r="E3388" i="8"/>
  <c r="K3387" i="8"/>
  <c r="L3387" i="8" s="1"/>
  <c r="J3387" i="8"/>
  <c r="I3387" i="8"/>
  <c r="H3387" i="8"/>
  <c r="G3387" i="8"/>
  <c r="F3387" i="8"/>
  <c r="E3387" i="8"/>
  <c r="K3386" i="8"/>
  <c r="L3386" i="8" s="1"/>
  <c r="J3386" i="8"/>
  <c r="I3386" i="8"/>
  <c r="H3386" i="8"/>
  <c r="G3386" i="8"/>
  <c r="F3386" i="8"/>
  <c r="E3386" i="8"/>
  <c r="K3385" i="8"/>
  <c r="L3385" i="8" s="1"/>
  <c r="J3385" i="8"/>
  <c r="I3385" i="8"/>
  <c r="H3385" i="8"/>
  <c r="G3385" i="8"/>
  <c r="F3385" i="8"/>
  <c r="E3385" i="8"/>
  <c r="K3384" i="8"/>
  <c r="L3384" i="8" s="1"/>
  <c r="J3384" i="8"/>
  <c r="I3384" i="8"/>
  <c r="H3384" i="8"/>
  <c r="G3384" i="8"/>
  <c r="F3384" i="8"/>
  <c r="E3384" i="8"/>
  <c r="K3383" i="8"/>
  <c r="L3383" i="8" s="1"/>
  <c r="J3383" i="8"/>
  <c r="I3383" i="8"/>
  <c r="H3383" i="8"/>
  <c r="G3383" i="8"/>
  <c r="F3383" i="8"/>
  <c r="E3383" i="8"/>
  <c r="K3382" i="8"/>
  <c r="L3382" i="8" s="1"/>
  <c r="J3382" i="8"/>
  <c r="I3382" i="8"/>
  <c r="H3382" i="8"/>
  <c r="G3382" i="8"/>
  <c r="F3382" i="8"/>
  <c r="E3382" i="8"/>
  <c r="K3381" i="8"/>
  <c r="L3381" i="8" s="1"/>
  <c r="J3381" i="8"/>
  <c r="I3381" i="8"/>
  <c r="H3381" i="8"/>
  <c r="G3381" i="8"/>
  <c r="F3381" i="8"/>
  <c r="E3381" i="8"/>
  <c r="K3380" i="8"/>
  <c r="L3380" i="8" s="1"/>
  <c r="J3380" i="8"/>
  <c r="I3380" i="8"/>
  <c r="H3380" i="8"/>
  <c r="G3380" i="8"/>
  <c r="F3380" i="8"/>
  <c r="E3380" i="8"/>
  <c r="K3379" i="8"/>
  <c r="L3379" i="8" s="1"/>
  <c r="J3379" i="8"/>
  <c r="H3379" i="8"/>
  <c r="G3379" i="8"/>
  <c r="I3379" i="8" s="1"/>
  <c r="F3379" i="8"/>
  <c r="E3379" i="8"/>
  <c r="K3378" i="8"/>
  <c r="L3378" i="8" s="1"/>
  <c r="J3378" i="8"/>
  <c r="I3378" i="8"/>
  <c r="H3378" i="8"/>
  <c r="G3378" i="8"/>
  <c r="F3378" i="8"/>
  <c r="E3378" i="8"/>
  <c r="K3377" i="8"/>
  <c r="L3377" i="8" s="1"/>
  <c r="J3377" i="8"/>
  <c r="I3377" i="8"/>
  <c r="H3377" i="8"/>
  <c r="G3377" i="8"/>
  <c r="F3377" i="8"/>
  <c r="E3377" i="8"/>
  <c r="K3376" i="8"/>
  <c r="L3376" i="8" s="1"/>
  <c r="J3376" i="8"/>
  <c r="I3376" i="8"/>
  <c r="H3376" i="8"/>
  <c r="G3376" i="8"/>
  <c r="F3376" i="8"/>
  <c r="E3376" i="8"/>
  <c r="K3375" i="8"/>
  <c r="L3375" i="8" s="1"/>
  <c r="J3375" i="8"/>
  <c r="I3375" i="8"/>
  <c r="H3375" i="8"/>
  <c r="G3375" i="8"/>
  <c r="F3375" i="8"/>
  <c r="E3375" i="8"/>
  <c r="K3374" i="8"/>
  <c r="L3374" i="8" s="1"/>
  <c r="J3374" i="8"/>
  <c r="I3374" i="8"/>
  <c r="H3374" i="8"/>
  <c r="G3374" i="8"/>
  <c r="F3374" i="8"/>
  <c r="E3374" i="8"/>
  <c r="K3373" i="8"/>
  <c r="L3373" i="8" s="1"/>
  <c r="J3373" i="8"/>
  <c r="I3373" i="8"/>
  <c r="H3373" i="8"/>
  <c r="G3373" i="8"/>
  <c r="F3373" i="8"/>
  <c r="E3373" i="8"/>
  <c r="K3372" i="8"/>
  <c r="L3372" i="8" s="1"/>
  <c r="J3372" i="8"/>
  <c r="H3372" i="8"/>
  <c r="G3372" i="8"/>
  <c r="I3372" i="8" s="1"/>
  <c r="F3372" i="8"/>
  <c r="E3372" i="8"/>
  <c r="K3371" i="8"/>
  <c r="L3371" i="8" s="1"/>
  <c r="J3371" i="8"/>
  <c r="I3371" i="8"/>
  <c r="H3371" i="8"/>
  <c r="G3371" i="8"/>
  <c r="F3371" i="8"/>
  <c r="E3371" i="8"/>
  <c r="K3370" i="8"/>
  <c r="L3370" i="8" s="1"/>
  <c r="J3370" i="8"/>
  <c r="I3370" i="8"/>
  <c r="H3370" i="8"/>
  <c r="G3370" i="8"/>
  <c r="F3370" i="8"/>
  <c r="E3370" i="8"/>
  <c r="L3369" i="8"/>
  <c r="K3369" i="8"/>
  <c r="J3369" i="8"/>
  <c r="I3369" i="8"/>
  <c r="H3369" i="8"/>
  <c r="G3369" i="8"/>
  <c r="F3369" i="8"/>
  <c r="E3369" i="8"/>
  <c r="K3368" i="8"/>
  <c r="L3368" i="8" s="1"/>
  <c r="J3368" i="8"/>
  <c r="I3368" i="8"/>
  <c r="H3368" i="8"/>
  <c r="G3368" i="8"/>
  <c r="F3368" i="8"/>
  <c r="E3368" i="8"/>
  <c r="K3367" i="8"/>
  <c r="L3367" i="8" s="1"/>
  <c r="J3367" i="8"/>
  <c r="I3367" i="8"/>
  <c r="H3367" i="8"/>
  <c r="G3367" i="8"/>
  <c r="F3367" i="8"/>
  <c r="E3367" i="8"/>
  <c r="K3366" i="8"/>
  <c r="L3366" i="8" s="1"/>
  <c r="J3366" i="8"/>
  <c r="I3366" i="8"/>
  <c r="H3366" i="8"/>
  <c r="G3366" i="8"/>
  <c r="F3366" i="8"/>
  <c r="E3366" i="8"/>
  <c r="K3365" i="8"/>
  <c r="L3365" i="8" s="1"/>
  <c r="J3365" i="8"/>
  <c r="I3365" i="8"/>
  <c r="H3365" i="8"/>
  <c r="G3365" i="8"/>
  <c r="F3365" i="8"/>
  <c r="E3365" i="8"/>
  <c r="K3364" i="8"/>
  <c r="L3364" i="8" s="1"/>
  <c r="J3364" i="8"/>
  <c r="I3364" i="8"/>
  <c r="H3364" i="8"/>
  <c r="G3364" i="8"/>
  <c r="F3364" i="8"/>
  <c r="E3364" i="8"/>
  <c r="K3363" i="8"/>
  <c r="L3363" i="8" s="1"/>
  <c r="J3363" i="8"/>
  <c r="H3363" i="8"/>
  <c r="G3363" i="8"/>
  <c r="I3363" i="8" s="1"/>
  <c r="F3363" i="8"/>
  <c r="E3363" i="8"/>
  <c r="J3362" i="8"/>
  <c r="H3362" i="8"/>
  <c r="G3362" i="8"/>
  <c r="I3362" i="8" s="1"/>
  <c r="F3362" i="8"/>
  <c r="E3362" i="8"/>
  <c r="K3361" i="8"/>
  <c r="L3361" i="8" s="1"/>
  <c r="J3361" i="8"/>
  <c r="I3361" i="8"/>
  <c r="H3361" i="8"/>
  <c r="G3361" i="8"/>
  <c r="F3361" i="8"/>
  <c r="E3361" i="8"/>
  <c r="K3360" i="8"/>
  <c r="L3360" i="8" s="1"/>
  <c r="J3360" i="8"/>
  <c r="I3360" i="8"/>
  <c r="H3360" i="8"/>
  <c r="G3360" i="8"/>
  <c r="F3360" i="8"/>
  <c r="E3360" i="8"/>
  <c r="K3359" i="8"/>
  <c r="L3359" i="8" s="1"/>
  <c r="J3359" i="8"/>
  <c r="H3359" i="8"/>
  <c r="G3359" i="8"/>
  <c r="I3359" i="8" s="1"/>
  <c r="F3359" i="8"/>
  <c r="E3359" i="8"/>
  <c r="K3358" i="8"/>
  <c r="L3358" i="8" s="1"/>
  <c r="J3358" i="8"/>
  <c r="I3358" i="8"/>
  <c r="H3358" i="8"/>
  <c r="G3358" i="8"/>
  <c r="F3358" i="8"/>
  <c r="E3358" i="8"/>
  <c r="K3357" i="8"/>
  <c r="L3357" i="8" s="1"/>
  <c r="J3357" i="8"/>
  <c r="I3357" i="8"/>
  <c r="H3357" i="8"/>
  <c r="G3357" i="8"/>
  <c r="F3357" i="8"/>
  <c r="E3357" i="8"/>
  <c r="K3356" i="8"/>
  <c r="L3356" i="8" s="1"/>
  <c r="J3356" i="8"/>
  <c r="I3356" i="8"/>
  <c r="H3356" i="8"/>
  <c r="G3356" i="8"/>
  <c r="F3356" i="8"/>
  <c r="E3356" i="8"/>
  <c r="K3355" i="8"/>
  <c r="L3355" i="8" s="1"/>
  <c r="J3355" i="8"/>
  <c r="I3355" i="8"/>
  <c r="H3355" i="8"/>
  <c r="G3355" i="8"/>
  <c r="F3355" i="8"/>
  <c r="E3355" i="8"/>
  <c r="K3354" i="8"/>
  <c r="L3354" i="8" s="1"/>
  <c r="J3354" i="8"/>
  <c r="I3354" i="8"/>
  <c r="H3354" i="8"/>
  <c r="G3354" i="8"/>
  <c r="F3354" i="8"/>
  <c r="E3354" i="8"/>
  <c r="K3353" i="8"/>
  <c r="L3353" i="8" s="1"/>
  <c r="J3353" i="8"/>
  <c r="I3353" i="8"/>
  <c r="H3353" i="8"/>
  <c r="G3353" i="8"/>
  <c r="F3353" i="8"/>
  <c r="E3353" i="8"/>
  <c r="K3352" i="8"/>
  <c r="L3352" i="8" s="1"/>
  <c r="J3352" i="8"/>
  <c r="I3352" i="8"/>
  <c r="H3352" i="8"/>
  <c r="G3352" i="8"/>
  <c r="F3352" i="8"/>
  <c r="E3352" i="8"/>
  <c r="K3351" i="8"/>
  <c r="L3351" i="8" s="1"/>
  <c r="J3351" i="8"/>
  <c r="I3351" i="8"/>
  <c r="H3351" i="8"/>
  <c r="G3351" i="8"/>
  <c r="F3351" i="8"/>
  <c r="E3351" i="8"/>
  <c r="K3350" i="8"/>
  <c r="L3350" i="8" s="1"/>
  <c r="J3350" i="8"/>
  <c r="I3350" i="8"/>
  <c r="H3350" i="8"/>
  <c r="G3350" i="8"/>
  <c r="F3350" i="8"/>
  <c r="E3350" i="8"/>
  <c r="K3349" i="8"/>
  <c r="L3349" i="8" s="1"/>
  <c r="J3349" i="8"/>
  <c r="I3349" i="8"/>
  <c r="H3349" i="8"/>
  <c r="G3349" i="8"/>
  <c r="F3349" i="8"/>
  <c r="E3349" i="8"/>
  <c r="K3348" i="8"/>
  <c r="L3348" i="8" s="1"/>
  <c r="J3348" i="8"/>
  <c r="I3348" i="8"/>
  <c r="H3348" i="8"/>
  <c r="G3348" i="8"/>
  <c r="F3348" i="8"/>
  <c r="E3348" i="8"/>
  <c r="K3347" i="8"/>
  <c r="L3347" i="8" s="1"/>
  <c r="J3347" i="8"/>
  <c r="I3347" i="8"/>
  <c r="H3347" i="8"/>
  <c r="G3347" i="8"/>
  <c r="F3347" i="8"/>
  <c r="E3347" i="8"/>
  <c r="K3346" i="8"/>
  <c r="L3346" i="8" s="1"/>
  <c r="J3346" i="8"/>
  <c r="I3346" i="8"/>
  <c r="H3346" i="8"/>
  <c r="G3346" i="8"/>
  <c r="F3346" i="8"/>
  <c r="E3346" i="8"/>
  <c r="K3345" i="8"/>
  <c r="L3345" i="8" s="1"/>
  <c r="J3345" i="8"/>
  <c r="I3345" i="8"/>
  <c r="H3345" i="8"/>
  <c r="G3345" i="8"/>
  <c r="F3345" i="8"/>
  <c r="E3345" i="8"/>
  <c r="K3344" i="8"/>
  <c r="L3344" i="8" s="1"/>
  <c r="J3344" i="8"/>
  <c r="I3344" i="8"/>
  <c r="H3344" i="8"/>
  <c r="G3344" i="8"/>
  <c r="F3344" i="8"/>
  <c r="E3344" i="8"/>
  <c r="K3343" i="8"/>
  <c r="L3343" i="8" s="1"/>
  <c r="J3343" i="8"/>
  <c r="I3343" i="8"/>
  <c r="H3343" i="8"/>
  <c r="G3343" i="8"/>
  <c r="F3343" i="8"/>
  <c r="E3343" i="8"/>
  <c r="K3342" i="8"/>
  <c r="L3342" i="8" s="1"/>
  <c r="J3342" i="8"/>
  <c r="I3342" i="8"/>
  <c r="H3342" i="8"/>
  <c r="G3342" i="8"/>
  <c r="F3342" i="8"/>
  <c r="E3342" i="8"/>
  <c r="K3341" i="8"/>
  <c r="L3341" i="8" s="1"/>
  <c r="J3341" i="8"/>
  <c r="I3341" i="8"/>
  <c r="H3341" i="8"/>
  <c r="G3341" i="8"/>
  <c r="F3341" i="8"/>
  <c r="E3341" i="8"/>
  <c r="K3340" i="8"/>
  <c r="L3340" i="8" s="1"/>
  <c r="J3340" i="8"/>
  <c r="I3340" i="8"/>
  <c r="H3340" i="8"/>
  <c r="G3340" i="8"/>
  <c r="F3340" i="8"/>
  <c r="E3340" i="8"/>
  <c r="K3339" i="8"/>
  <c r="L3339" i="8" s="1"/>
  <c r="J3339" i="8"/>
  <c r="I3339" i="8"/>
  <c r="H3339" i="8"/>
  <c r="G3339" i="8"/>
  <c r="F3339" i="8"/>
  <c r="E3339" i="8"/>
  <c r="K3338" i="8"/>
  <c r="L3338" i="8" s="1"/>
  <c r="J3338" i="8"/>
  <c r="I3338" i="8"/>
  <c r="H3338" i="8"/>
  <c r="G3338" i="8"/>
  <c r="F3338" i="8"/>
  <c r="E3338" i="8"/>
  <c r="K3337" i="8"/>
  <c r="L3337" i="8" s="1"/>
  <c r="J3337" i="8"/>
  <c r="I3337" i="8"/>
  <c r="H3337" i="8"/>
  <c r="G3337" i="8"/>
  <c r="F3337" i="8"/>
  <c r="E3337" i="8"/>
  <c r="K3336" i="8"/>
  <c r="L3336" i="8" s="1"/>
  <c r="J3336" i="8"/>
  <c r="I3336" i="8"/>
  <c r="H3336" i="8"/>
  <c r="G3336" i="8"/>
  <c r="F3336" i="8"/>
  <c r="E3336" i="8"/>
  <c r="K3335" i="8"/>
  <c r="L3335" i="8" s="1"/>
  <c r="J3335" i="8"/>
  <c r="I3335" i="8"/>
  <c r="H3335" i="8"/>
  <c r="G3335" i="8"/>
  <c r="F3335" i="8"/>
  <c r="E3335" i="8"/>
  <c r="K3334" i="8"/>
  <c r="L3334" i="8" s="1"/>
  <c r="J3334" i="8"/>
  <c r="I3334" i="8"/>
  <c r="H3334" i="8"/>
  <c r="G3334" i="8"/>
  <c r="F3334" i="8"/>
  <c r="E3334" i="8"/>
  <c r="K3333" i="8"/>
  <c r="L3333" i="8" s="1"/>
  <c r="J3333" i="8"/>
  <c r="I3333" i="8"/>
  <c r="H3333" i="8"/>
  <c r="G3333" i="8"/>
  <c r="F3333" i="8"/>
  <c r="E3333" i="8"/>
  <c r="K3332" i="8"/>
  <c r="L3332" i="8" s="1"/>
  <c r="J3332" i="8"/>
  <c r="I3332" i="8"/>
  <c r="H3332" i="8"/>
  <c r="G3332" i="8"/>
  <c r="F3332" i="8"/>
  <c r="E3332" i="8"/>
  <c r="K3331" i="8"/>
  <c r="L3331" i="8" s="1"/>
  <c r="J3331" i="8"/>
  <c r="I3331" i="8"/>
  <c r="H3331" i="8"/>
  <c r="G3331" i="8"/>
  <c r="F3331" i="8"/>
  <c r="E3331" i="8"/>
  <c r="K3330" i="8"/>
  <c r="L3330" i="8" s="1"/>
  <c r="J3330" i="8"/>
  <c r="I3330" i="8"/>
  <c r="H3330" i="8"/>
  <c r="G3330" i="8"/>
  <c r="F3330" i="8"/>
  <c r="E3330" i="8"/>
  <c r="K3329" i="8"/>
  <c r="L3329" i="8" s="1"/>
  <c r="J3329" i="8"/>
  <c r="I3329" i="8"/>
  <c r="H3329" i="8"/>
  <c r="G3329" i="8"/>
  <c r="F3329" i="8"/>
  <c r="E3329" i="8"/>
  <c r="K3328" i="8"/>
  <c r="L3328" i="8" s="1"/>
  <c r="J3328" i="8"/>
  <c r="I3328" i="8"/>
  <c r="H3328" i="8"/>
  <c r="G3328" i="8"/>
  <c r="F3328" i="8"/>
  <c r="E3328" i="8"/>
  <c r="K3327" i="8"/>
  <c r="L3327" i="8" s="1"/>
  <c r="J3327" i="8"/>
  <c r="I3327" i="8"/>
  <c r="H3327" i="8"/>
  <c r="G3327" i="8"/>
  <c r="F3327" i="8"/>
  <c r="E3327" i="8"/>
  <c r="K3326" i="8"/>
  <c r="L3326" i="8" s="1"/>
  <c r="J3326" i="8"/>
  <c r="I3326" i="8"/>
  <c r="H3326" i="8"/>
  <c r="G3326" i="8"/>
  <c r="F3326" i="8"/>
  <c r="E3326" i="8"/>
  <c r="K3325" i="8"/>
  <c r="L3325" i="8" s="1"/>
  <c r="J3325" i="8"/>
  <c r="I3325" i="8"/>
  <c r="H3325" i="8"/>
  <c r="G3325" i="8"/>
  <c r="F3325" i="8"/>
  <c r="E3325" i="8"/>
  <c r="K3324" i="8"/>
  <c r="L3324" i="8" s="1"/>
  <c r="J3324" i="8"/>
  <c r="I3324" i="8"/>
  <c r="H3324" i="8"/>
  <c r="G3324" i="8"/>
  <c r="F3324" i="8"/>
  <c r="E3324" i="8"/>
  <c r="K3323" i="8"/>
  <c r="L3323" i="8" s="1"/>
  <c r="J3323" i="8"/>
  <c r="I3323" i="8"/>
  <c r="H3323" i="8"/>
  <c r="G3323" i="8"/>
  <c r="F3323" i="8"/>
  <c r="E3323" i="8"/>
  <c r="K3322" i="8"/>
  <c r="L3322" i="8" s="1"/>
  <c r="J3322" i="8"/>
  <c r="I3322" i="8"/>
  <c r="H3322" i="8"/>
  <c r="G3322" i="8"/>
  <c r="F3322" i="8"/>
  <c r="E3322" i="8"/>
  <c r="K3321" i="8"/>
  <c r="L3321" i="8" s="1"/>
  <c r="J3321" i="8"/>
  <c r="I3321" i="8"/>
  <c r="H3321" i="8"/>
  <c r="G3321" i="8"/>
  <c r="F3321" i="8"/>
  <c r="E3321" i="8"/>
  <c r="K3320" i="8"/>
  <c r="L3320" i="8" s="1"/>
  <c r="J3320" i="8"/>
  <c r="I3320" i="8"/>
  <c r="H3320" i="8"/>
  <c r="G3320" i="8"/>
  <c r="F3320" i="8"/>
  <c r="E3320" i="8"/>
  <c r="K3319" i="8"/>
  <c r="L3319" i="8" s="1"/>
  <c r="J3319" i="8"/>
  <c r="I3319" i="8"/>
  <c r="H3319" i="8"/>
  <c r="G3319" i="8"/>
  <c r="F3319" i="8"/>
  <c r="E3319" i="8"/>
  <c r="K3318" i="8"/>
  <c r="L3318" i="8" s="1"/>
  <c r="J3318" i="8"/>
  <c r="I3318" i="8"/>
  <c r="H3318" i="8"/>
  <c r="G3318" i="8"/>
  <c r="F3318" i="8"/>
  <c r="E3318" i="8"/>
  <c r="K3317" i="8"/>
  <c r="L3317" i="8" s="1"/>
  <c r="J3317" i="8"/>
  <c r="I3317" i="8"/>
  <c r="H3317" i="8"/>
  <c r="G3317" i="8"/>
  <c r="F3317" i="8"/>
  <c r="E3317" i="8"/>
  <c r="K3316" i="8"/>
  <c r="L3316" i="8" s="1"/>
  <c r="J3316" i="8"/>
  <c r="I3316" i="8"/>
  <c r="H3316" i="8"/>
  <c r="G3316" i="8"/>
  <c r="F3316" i="8"/>
  <c r="E3316" i="8"/>
  <c r="K3315" i="8"/>
  <c r="L3315" i="8" s="1"/>
  <c r="J3315" i="8"/>
  <c r="I3315" i="8"/>
  <c r="H3315" i="8"/>
  <c r="G3315" i="8"/>
  <c r="F3315" i="8"/>
  <c r="E3315" i="8"/>
  <c r="K3314" i="8"/>
  <c r="L3314" i="8" s="1"/>
  <c r="J3314" i="8"/>
  <c r="I3314" i="8"/>
  <c r="H3314" i="8"/>
  <c r="G3314" i="8"/>
  <c r="F3314" i="8"/>
  <c r="E3314" i="8"/>
  <c r="K3313" i="8"/>
  <c r="L3313" i="8" s="1"/>
  <c r="J3313" i="8"/>
  <c r="I3313" i="8"/>
  <c r="H3313" i="8"/>
  <c r="G3313" i="8"/>
  <c r="F3313" i="8"/>
  <c r="E3313" i="8"/>
  <c r="K3312" i="8"/>
  <c r="L3312" i="8" s="1"/>
  <c r="J3312" i="8"/>
  <c r="I3312" i="8"/>
  <c r="H3312" i="8"/>
  <c r="G3312" i="8"/>
  <c r="F3312" i="8"/>
  <c r="E3312" i="8"/>
  <c r="K3311" i="8"/>
  <c r="L3311" i="8" s="1"/>
  <c r="J3311" i="8"/>
  <c r="I3311" i="8"/>
  <c r="H3311" i="8"/>
  <c r="G3311" i="8"/>
  <c r="F3311" i="8"/>
  <c r="E3311" i="8"/>
  <c r="K3310" i="8"/>
  <c r="L3310" i="8" s="1"/>
  <c r="J3310" i="8"/>
  <c r="I3310" i="8"/>
  <c r="H3310" i="8"/>
  <c r="G3310" i="8"/>
  <c r="F3310" i="8"/>
  <c r="E3310" i="8"/>
  <c r="K3309" i="8"/>
  <c r="L3309" i="8" s="1"/>
  <c r="J3309" i="8"/>
  <c r="I3309" i="8"/>
  <c r="H3309" i="8"/>
  <c r="G3309" i="8"/>
  <c r="F3309" i="8"/>
  <c r="E3309" i="8"/>
  <c r="K3308" i="8"/>
  <c r="L3308" i="8" s="1"/>
  <c r="J3308" i="8"/>
  <c r="I3308" i="8"/>
  <c r="H3308" i="8"/>
  <c r="G3308" i="8"/>
  <c r="F3308" i="8"/>
  <c r="E3308" i="8"/>
  <c r="K3307" i="8"/>
  <c r="L3307" i="8" s="1"/>
  <c r="J3307" i="8"/>
  <c r="I3307" i="8"/>
  <c r="H3307" i="8"/>
  <c r="G3307" i="8"/>
  <c r="F3307" i="8"/>
  <c r="E3307" i="8"/>
  <c r="K3306" i="8"/>
  <c r="L3306" i="8" s="1"/>
  <c r="J3306" i="8"/>
  <c r="I3306" i="8"/>
  <c r="H3306" i="8"/>
  <c r="G3306" i="8"/>
  <c r="F3306" i="8"/>
  <c r="E3306" i="8"/>
  <c r="K3305" i="8"/>
  <c r="L3305" i="8" s="1"/>
  <c r="J3305" i="8"/>
  <c r="I3305" i="8"/>
  <c r="H3305" i="8"/>
  <c r="G3305" i="8"/>
  <c r="F3305" i="8"/>
  <c r="E3305" i="8"/>
  <c r="K3304" i="8"/>
  <c r="L3304" i="8" s="1"/>
  <c r="J3304" i="8"/>
  <c r="I3304" i="8"/>
  <c r="H3304" i="8"/>
  <c r="G3304" i="8"/>
  <c r="F3304" i="8"/>
  <c r="E3304" i="8"/>
  <c r="K3303" i="8"/>
  <c r="L3303" i="8" s="1"/>
  <c r="J3303" i="8"/>
  <c r="I3303" i="8"/>
  <c r="H3303" i="8"/>
  <c r="G3303" i="8"/>
  <c r="F3303" i="8"/>
  <c r="E3303" i="8"/>
  <c r="K3302" i="8"/>
  <c r="L3302" i="8" s="1"/>
  <c r="J3302" i="8"/>
  <c r="I3302" i="8"/>
  <c r="H3302" i="8"/>
  <c r="G3302" i="8"/>
  <c r="F3302" i="8"/>
  <c r="E3302" i="8"/>
  <c r="K3301" i="8"/>
  <c r="L3301" i="8" s="1"/>
  <c r="J3301" i="8"/>
  <c r="I3301" i="8"/>
  <c r="H3301" i="8"/>
  <c r="G3301" i="8"/>
  <c r="F3301" i="8"/>
  <c r="E3301" i="8"/>
  <c r="K3300" i="8"/>
  <c r="L3300" i="8" s="1"/>
  <c r="J3300" i="8"/>
  <c r="I3300" i="8"/>
  <c r="H3300" i="8"/>
  <c r="G3300" i="8"/>
  <c r="F3300" i="8"/>
  <c r="E3300" i="8"/>
  <c r="K3299" i="8"/>
  <c r="L3299" i="8" s="1"/>
  <c r="J3299" i="8"/>
  <c r="I3299" i="8"/>
  <c r="H3299" i="8"/>
  <c r="G3299" i="8"/>
  <c r="F3299" i="8"/>
  <c r="E3299" i="8"/>
  <c r="K3298" i="8"/>
  <c r="L3298" i="8" s="1"/>
  <c r="J3298" i="8"/>
  <c r="H3298" i="8"/>
  <c r="G3298" i="8"/>
  <c r="I3298" i="8" s="1"/>
  <c r="F3298" i="8"/>
  <c r="E3298" i="8"/>
  <c r="K3297" i="8"/>
  <c r="L3297" i="8" s="1"/>
  <c r="J3297" i="8"/>
  <c r="I3297" i="8"/>
  <c r="H3297" i="8"/>
  <c r="G3297" i="8"/>
  <c r="F3297" i="8"/>
  <c r="E3297" i="8"/>
  <c r="K3296" i="8"/>
  <c r="L3296" i="8" s="1"/>
  <c r="J3296" i="8"/>
  <c r="I3296" i="8"/>
  <c r="H3296" i="8"/>
  <c r="G3296" i="8"/>
  <c r="F3296" i="8"/>
  <c r="E3296" i="8"/>
  <c r="K3295" i="8"/>
  <c r="L3295" i="8" s="1"/>
  <c r="J3295" i="8"/>
  <c r="I3295" i="8"/>
  <c r="H3295" i="8"/>
  <c r="G3295" i="8"/>
  <c r="F3295" i="8"/>
  <c r="E3295" i="8"/>
  <c r="K3294" i="8"/>
  <c r="L3294" i="8" s="1"/>
  <c r="J3294" i="8"/>
  <c r="I3294" i="8"/>
  <c r="H3294" i="8"/>
  <c r="G3294" i="8"/>
  <c r="F3294" i="8"/>
  <c r="E3294" i="8"/>
  <c r="K3293" i="8"/>
  <c r="L3293" i="8" s="1"/>
  <c r="J3293" i="8"/>
  <c r="I3293" i="8"/>
  <c r="H3293" i="8"/>
  <c r="G3293" i="8"/>
  <c r="F3293" i="8"/>
  <c r="E3293" i="8"/>
  <c r="K3292" i="8"/>
  <c r="L3292" i="8" s="1"/>
  <c r="J3292" i="8"/>
  <c r="I3292" i="8"/>
  <c r="H3292" i="8"/>
  <c r="G3292" i="8"/>
  <c r="F3292" i="8"/>
  <c r="E3292" i="8"/>
  <c r="K3291" i="8"/>
  <c r="L3291" i="8" s="1"/>
  <c r="J3291" i="8"/>
  <c r="I3291" i="8"/>
  <c r="H3291" i="8"/>
  <c r="G3291" i="8"/>
  <c r="F3291" i="8"/>
  <c r="E3291" i="8"/>
  <c r="K3290" i="8"/>
  <c r="L3290" i="8" s="1"/>
  <c r="J3290" i="8"/>
  <c r="I3290" i="8"/>
  <c r="H3290" i="8"/>
  <c r="G3290" i="8"/>
  <c r="F3290" i="8"/>
  <c r="E3290" i="8"/>
  <c r="K3289" i="8"/>
  <c r="L3289" i="8" s="1"/>
  <c r="J3289" i="8"/>
  <c r="I3289" i="8"/>
  <c r="H3289" i="8"/>
  <c r="G3289" i="8"/>
  <c r="F3289" i="8"/>
  <c r="E3289" i="8"/>
  <c r="K3288" i="8"/>
  <c r="L3288" i="8" s="1"/>
  <c r="J3288" i="8"/>
  <c r="I3288" i="8"/>
  <c r="H3288" i="8"/>
  <c r="G3288" i="8"/>
  <c r="F3288" i="8"/>
  <c r="E3288" i="8"/>
  <c r="K3287" i="8"/>
  <c r="L3287" i="8" s="1"/>
  <c r="J3287" i="8"/>
  <c r="I3287" i="8"/>
  <c r="H3287" i="8"/>
  <c r="G3287" i="8"/>
  <c r="F3287" i="8"/>
  <c r="E3287" i="8"/>
  <c r="K3286" i="8"/>
  <c r="L3286" i="8" s="1"/>
  <c r="J3286" i="8"/>
  <c r="I3286" i="8"/>
  <c r="H3286" i="8"/>
  <c r="G3286" i="8"/>
  <c r="F3286" i="8"/>
  <c r="E3286" i="8"/>
  <c r="K3285" i="8"/>
  <c r="L3285" i="8" s="1"/>
  <c r="J3285" i="8"/>
  <c r="I3285" i="8"/>
  <c r="H3285" i="8"/>
  <c r="G3285" i="8"/>
  <c r="F3285" i="8"/>
  <c r="E3285" i="8"/>
  <c r="K3284" i="8"/>
  <c r="L3284" i="8" s="1"/>
  <c r="J3284" i="8"/>
  <c r="I3284" i="8"/>
  <c r="H3284" i="8"/>
  <c r="G3284" i="8"/>
  <c r="F3284" i="8"/>
  <c r="E3284" i="8"/>
  <c r="K3283" i="8"/>
  <c r="L3283" i="8" s="1"/>
  <c r="J3283" i="8"/>
  <c r="I3283" i="8"/>
  <c r="H3283" i="8"/>
  <c r="G3283" i="8"/>
  <c r="F3283" i="8"/>
  <c r="E3283" i="8"/>
  <c r="K3282" i="8"/>
  <c r="L3282" i="8" s="1"/>
  <c r="J3282" i="8"/>
  <c r="I3282" i="8"/>
  <c r="H3282" i="8"/>
  <c r="G3282" i="8"/>
  <c r="F3282" i="8"/>
  <c r="E3282" i="8"/>
  <c r="K3281" i="8"/>
  <c r="L3281" i="8" s="1"/>
  <c r="J3281" i="8"/>
  <c r="I3281" i="8"/>
  <c r="H3281" i="8"/>
  <c r="G3281" i="8"/>
  <c r="F3281" i="8"/>
  <c r="E3281" i="8"/>
  <c r="K3280" i="8"/>
  <c r="L3280" i="8" s="1"/>
  <c r="J3280" i="8"/>
  <c r="I3280" i="8"/>
  <c r="H3280" i="8"/>
  <c r="G3280" i="8"/>
  <c r="F3280" i="8"/>
  <c r="E3280" i="8"/>
  <c r="K3279" i="8"/>
  <c r="L3279" i="8" s="1"/>
  <c r="J3279" i="8"/>
  <c r="I3279" i="8"/>
  <c r="H3279" i="8"/>
  <c r="G3279" i="8"/>
  <c r="F3279" i="8"/>
  <c r="E3279" i="8"/>
  <c r="K3278" i="8"/>
  <c r="L3278" i="8" s="1"/>
  <c r="J3278" i="8"/>
  <c r="I3278" i="8"/>
  <c r="H3278" i="8"/>
  <c r="G3278" i="8"/>
  <c r="F3278" i="8"/>
  <c r="E3278" i="8"/>
  <c r="K3277" i="8"/>
  <c r="L3277" i="8" s="1"/>
  <c r="J3277" i="8"/>
  <c r="I3277" i="8"/>
  <c r="H3277" i="8"/>
  <c r="G3277" i="8"/>
  <c r="F3277" i="8"/>
  <c r="E3277" i="8"/>
  <c r="K3276" i="8"/>
  <c r="L3276" i="8" s="1"/>
  <c r="J3276" i="8"/>
  <c r="I3276" i="8"/>
  <c r="H3276" i="8"/>
  <c r="G3276" i="8"/>
  <c r="F3276" i="8"/>
  <c r="E3276" i="8"/>
  <c r="K3275" i="8"/>
  <c r="L3275" i="8" s="1"/>
  <c r="J3275" i="8"/>
  <c r="I3275" i="8"/>
  <c r="H3275" i="8"/>
  <c r="G3275" i="8"/>
  <c r="F3275" i="8"/>
  <c r="E3275" i="8"/>
  <c r="K3274" i="8"/>
  <c r="L3274" i="8" s="1"/>
  <c r="J3274" i="8"/>
  <c r="I3274" i="8"/>
  <c r="H3274" i="8"/>
  <c r="G3274" i="8"/>
  <c r="F3274" i="8"/>
  <c r="E3274" i="8"/>
  <c r="K3273" i="8"/>
  <c r="L3273" i="8" s="1"/>
  <c r="J3273" i="8"/>
  <c r="I3273" i="8"/>
  <c r="H3273" i="8"/>
  <c r="G3273" i="8"/>
  <c r="F3273" i="8"/>
  <c r="E3273" i="8"/>
  <c r="K3272" i="8"/>
  <c r="L3272" i="8" s="1"/>
  <c r="J3272" i="8"/>
  <c r="I3272" i="8"/>
  <c r="H3272" i="8"/>
  <c r="G3272" i="8"/>
  <c r="F3272" i="8"/>
  <c r="E3272" i="8"/>
  <c r="K3271" i="8"/>
  <c r="L3271" i="8" s="1"/>
  <c r="J3271" i="8"/>
  <c r="I3271" i="8"/>
  <c r="H3271" i="8"/>
  <c r="G3271" i="8"/>
  <c r="F3271" i="8"/>
  <c r="E3271" i="8"/>
  <c r="K3270" i="8"/>
  <c r="L3270" i="8" s="1"/>
  <c r="J3270" i="8"/>
  <c r="I3270" i="8"/>
  <c r="H3270" i="8"/>
  <c r="G3270" i="8"/>
  <c r="F3270" i="8"/>
  <c r="E3270" i="8"/>
  <c r="K3269" i="8"/>
  <c r="L3269" i="8" s="1"/>
  <c r="J3269" i="8"/>
  <c r="I3269" i="8"/>
  <c r="H3269" i="8"/>
  <c r="G3269" i="8"/>
  <c r="F3269" i="8"/>
  <c r="E3269" i="8"/>
  <c r="K3268" i="8"/>
  <c r="L3268" i="8" s="1"/>
  <c r="J3268" i="8"/>
  <c r="I3268" i="8"/>
  <c r="H3268" i="8"/>
  <c r="G3268" i="8"/>
  <c r="F3268" i="8"/>
  <c r="E3268" i="8"/>
  <c r="K3267" i="8"/>
  <c r="L3267" i="8" s="1"/>
  <c r="J3267" i="8"/>
  <c r="I3267" i="8"/>
  <c r="H3267" i="8"/>
  <c r="G3267" i="8"/>
  <c r="F3267" i="8"/>
  <c r="E3267" i="8"/>
  <c r="K3266" i="8"/>
  <c r="L3266" i="8" s="1"/>
  <c r="J3266" i="8"/>
  <c r="I3266" i="8"/>
  <c r="H3266" i="8"/>
  <c r="G3266" i="8"/>
  <c r="F3266" i="8"/>
  <c r="E3266" i="8"/>
  <c r="K3265" i="8"/>
  <c r="L3265" i="8" s="1"/>
  <c r="J3265" i="8"/>
  <c r="I3265" i="8"/>
  <c r="H3265" i="8"/>
  <c r="G3265" i="8"/>
  <c r="F3265" i="8"/>
  <c r="E3265" i="8"/>
  <c r="K3264" i="8"/>
  <c r="L3264" i="8" s="1"/>
  <c r="J3264" i="8"/>
  <c r="I3264" i="8"/>
  <c r="H3264" i="8"/>
  <c r="G3264" i="8"/>
  <c r="F3264" i="8"/>
  <c r="E3264" i="8"/>
  <c r="K3263" i="8"/>
  <c r="L3263" i="8" s="1"/>
  <c r="J3263" i="8"/>
  <c r="I3263" i="8"/>
  <c r="H3263" i="8"/>
  <c r="G3263" i="8"/>
  <c r="F3263" i="8"/>
  <c r="E3263" i="8"/>
  <c r="K3262" i="8"/>
  <c r="L3262" i="8" s="1"/>
  <c r="J3262" i="8"/>
  <c r="I3262" i="8"/>
  <c r="H3262" i="8"/>
  <c r="G3262" i="8"/>
  <c r="F3262" i="8"/>
  <c r="E3262" i="8"/>
  <c r="K3261" i="8"/>
  <c r="L3261" i="8" s="1"/>
  <c r="J3261" i="8"/>
  <c r="I3261" i="8"/>
  <c r="H3261" i="8"/>
  <c r="G3261" i="8"/>
  <c r="F3261" i="8"/>
  <c r="E3261" i="8"/>
  <c r="K3260" i="8"/>
  <c r="L3260" i="8" s="1"/>
  <c r="J3260" i="8"/>
  <c r="I3260" i="8"/>
  <c r="H3260" i="8"/>
  <c r="G3260" i="8"/>
  <c r="F3260" i="8"/>
  <c r="E3260" i="8"/>
  <c r="K3259" i="8"/>
  <c r="L3259" i="8" s="1"/>
  <c r="J3259" i="8"/>
  <c r="I3259" i="8"/>
  <c r="H3259" i="8"/>
  <c r="G3259" i="8"/>
  <c r="F3259" i="8"/>
  <c r="E3259" i="8"/>
  <c r="K3258" i="8"/>
  <c r="L3258" i="8" s="1"/>
  <c r="J3258" i="8"/>
  <c r="I3258" i="8"/>
  <c r="H3258" i="8"/>
  <c r="G3258" i="8"/>
  <c r="F3258" i="8"/>
  <c r="E3258" i="8"/>
  <c r="K3257" i="8"/>
  <c r="L3257" i="8" s="1"/>
  <c r="J3257" i="8"/>
  <c r="I3257" i="8"/>
  <c r="H3257" i="8"/>
  <c r="G3257" i="8"/>
  <c r="F3257" i="8"/>
  <c r="E3257" i="8"/>
  <c r="K3256" i="8"/>
  <c r="L3256" i="8" s="1"/>
  <c r="J3256" i="8"/>
  <c r="I3256" i="8"/>
  <c r="H3256" i="8"/>
  <c r="G3256" i="8"/>
  <c r="F3256" i="8"/>
  <c r="E3256" i="8"/>
  <c r="K3255" i="8"/>
  <c r="L3255" i="8" s="1"/>
  <c r="J3255" i="8"/>
  <c r="I3255" i="8"/>
  <c r="H3255" i="8"/>
  <c r="G3255" i="8"/>
  <c r="F3255" i="8"/>
  <c r="E3255" i="8"/>
  <c r="K3254" i="8"/>
  <c r="L3254" i="8" s="1"/>
  <c r="J3254" i="8"/>
  <c r="I3254" i="8"/>
  <c r="H3254" i="8"/>
  <c r="G3254" i="8"/>
  <c r="F3254" i="8"/>
  <c r="E3254" i="8"/>
  <c r="K3253" i="8"/>
  <c r="L3253" i="8" s="1"/>
  <c r="J3253" i="8"/>
  <c r="I3253" i="8"/>
  <c r="H3253" i="8"/>
  <c r="G3253" i="8"/>
  <c r="F3253" i="8"/>
  <c r="E3253" i="8"/>
  <c r="K3252" i="8"/>
  <c r="L3252" i="8" s="1"/>
  <c r="J3252" i="8"/>
  <c r="I3252" i="8"/>
  <c r="H3252" i="8"/>
  <c r="G3252" i="8"/>
  <c r="F3252" i="8"/>
  <c r="E3252" i="8"/>
  <c r="K3251" i="8"/>
  <c r="L3251" i="8" s="1"/>
  <c r="J3251" i="8"/>
  <c r="I3251" i="8"/>
  <c r="H3251" i="8"/>
  <c r="G3251" i="8"/>
  <c r="F3251" i="8"/>
  <c r="E3251" i="8"/>
  <c r="K3250" i="8"/>
  <c r="L3250" i="8" s="1"/>
  <c r="J3250" i="8"/>
  <c r="I3250" i="8"/>
  <c r="H3250" i="8"/>
  <c r="G3250" i="8"/>
  <c r="F3250" i="8"/>
  <c r="E3250" i="8"/>
  <c r="K3249" i="8"/>
  <c r="L3249" i="8" s="1"/>
  <c r="J3249" i="8"/>
  <c r="I3249" i="8"/>
  <c r="H3249" i="8"/>
  <c r="G3249" i="8"/>
  <c r="F3249" i="8"/>
  <c r="E3249" i="8"/>
  <c r="K3248" i="8"/>
  <c r="L3248" i="8" s="1"/>
  <c r="J3248" i="8"/>
  <c r="I3248" i="8"/>
  <c r="H3248" i="8"/>
  <c r="G3248" i="8"/>
  <c r="F3248" i="8"/>
  <c r="E3248" i="8"/>
  <c r="K3247" i="8"/>
  <c r="L3247" i="8" s="1"/>
  <c r="J3247" i="8"/>
  <c r="I3247" i="8"/>
  <c r="H3247" i="8"/>
  <c r="G3247" i="8"/>
  <c r="F3247" i="8"/>
  <c r="E3247" i="8"/>
  <c r="K3246" i="8"/>
  <c r="L3246" i="8" s="1"/>
  <c r="J3246" i="8"/>
  <c r="H3246" i="8"/>
  <c r="G3246" i="8"/>
  <c r="I3246" i="8" s="1"/>
  <c r="F3246" i="8"/>
  <c r="E3246" i="8"/>
  <c r="J3245" i="8"/>
  <c r="H3245" i="8"/>
  <c r="G3245" i="8"/>
  <c r="I3245" i="8" s="1"/>
  <c r="F3245" i="8"/>
  <c r="E3245" i="8"/>
  <c r="J3244" i="8"/>
  <c r="H3244" i="8"/>
  <c r="G3244" i="8"/>
  <c r="I3244" i="8" s="1"/>
  <c r="F3244" i="8"/>
  <c r="E3244" i="8"/>
  <c r="K3243" i="8"/>
  <c r="L3243" i="8" s="1"/>
  <c r="J3243" i="8"/>
  <c r="I3243" i="8"/>
  <c r="H3243" i="8"/>
  <c r="G3243" i="8"/>
  <c r="F3243" i="8"/>
  <c r="E3243" i="8"/>
  <c r="K3242" i="8"/>
  <c r="L3242" i="8" s="1"/>
  <c r="J3242" i="8"/>
  <c r="I3242" i="8"/>
  <c r="H3242" i="8"/>
  <c r="G3242" i="8"/>
  <c r="F3242" i="8"/>
  <c r="E3242" i="8"/>
  <c r="K3241" i="8"/>
  <c r="L3241" i="8" s="1"/>
  <c r="J3241" i="8"/>
  <c r="I3241" i="8"/>
  <c r="H3241" i="8"/>
  <c r="G3241" i="8"/>
  <c r="F3241" i="8"/>
  <c r="E3241" i="8"/>
  <c r="K3240" i="8"/>
  <c r="L3240" i="8" s="1"/>
  <c r="J3240" i="8"/>
  <c r="I3240" i="8"/>
  <c r="H3240" i="8"/>
  <c r="G3240" i="8"/>
  <c r="F3240" i="8"/>
  <c r="E3240" i="8"/>
  <c r="K3239" i="8"/>
  <c r="L3239" i="8" s="1"/>
  <c r="J3239" i="8"/>
  <c r="I3239" i="8"/>
  <c r="H3239" i="8"/>
  <c r="G3239" i="8"/>
  <c r="F3239" i="8"/>
  <c r="E3239" i="8"/>
  <c r="K3238" i="8"/>
  <c r="L3238" i="8" s="1"/>
  <c r="J3238" i="8"/>
  <c r="I3238" i="8"/>
  <c r="H3238" i="8"/>
  <c r="G3238" i="8"/>
  <c r="F3238" i="8"/>
  <c r="E3238" i="8"/>
  <c r="K3237" i="8"/>
  <c r="L3237" i="8" s="1"/>
  <c r="J3237" i="8"/>
  <c r="I3237" i="8"/>
  <c r="H3237" i="8"/>
  <c r="G3237" i="8"/>
  <c r="F3237" i="8"/>
  <c r="E3237" i="8"/>
  <c r="K3236" i="8"/>
  <c r="L3236" i="8" s="1"/>
  <c r="J3236" i="8"/>
  <c r="I3236" i="8"/>
  <c r="H3236" i="8"/>
  <c r="G3236" i="8"/>
  <c r="F3236" i="8"/>
  <c r="E3236" i="8"/>
  <c r="K3235" i="8"/>
  <c r="L3235" i="8" s="1"/>
  <c r="J3235" i="8"/>
  <c r="I3235" i="8"/>
  <c r="H3235" i="8"/>
  <c r="G3235" i="8"/>
  <c r="F3235" i="8"/>
  <c r="E3235" i="8"/>
  <c r="K3234" i="8"/>
  <c r="L3234" i="8" s="1"/>
  <c r="J3234" i="8"/>
  <c r="I3234" i="8"/>
  <c r="H3234" i="8"/>
  <c r="G3234" i="8"/>
  <c r="F3234" i="8"/>
  <c r="E3234" i="8"/>
  <c r="K3233" i="8"/>
  <c r="L3233" i="8" s="1"/>
  <c r="J3233" i="8"/>
  <c r="I3233" i="8"/>
  <c r="H3233" i="8"/>
  <c r="G3233" i="8"/>
  <c r="F3233" i="8"/>
  <c r="E3233" i="8"/>
  <c r="K3232" i="8"/>
  <c r="L3232" i="8" s="1"/>
  <c r="J3232" i="8"/>
  <c r="I3232" i="8"/>
  <c r="H3232" i="8"/>
  <c r="G3232" i="8"/>
  <c r="F3232" i="8"/>
  <c r="E3232" i="8"/>
  <c r="K3231" i="8"/>
  <c r="L3231" i="8" s="1"/>
  <c r="J3231" i="8"/>
  <c r="I3231" i="8"/>
  <c r="H3231" i="8"/>
  <c r="G3231" i="8"/>
  <c r="F3231" i="8"/>
  <c r="E3231" i="8"/>
  <c r="K3230" i="8"/>
  <c r="L3230" i="8" s="1"/>
  <c r="J3230" i="8"/>
  <c r="I3230" i="8"/>
  <c r="H3230" i="8"/>
  <c r="G3230" i="8"/>
  <c r="F3230" i="8"/>
  <c r="E3230" i="8"/>
  <c r="K3229" i="8"/>
  <c r="L3229" i="8" s="1"/>
  <c r="J3229" i="8"/>
  <c r="I3229" i="8"/>
  <c r="H3229" i="8"/>
  <c r="G3229" i="8"/>
  <c r="F3229" i="8"/>
  <c r="E3229" i="8"/>
  <c r="K3228" i="8"/>
  <c r="L3228" i="8" s="1"/>
  <c r="J3228" i="8"/>
  <c r="I3228" i="8"/>
  <c r="H3228" i="8"/>
  <c r="G3228" i="8"/>
  <c r="F3228" i="8"/>
  <c r="E3228" i="8"/>
  <c r="K3227" i="8"/>
  <c r="L3227" i="8" s="1"/>
  <c r="J3227" i="8"/>
  <c r="I3227" i="8"/>
  <c r="H3227" i="8"/>
  <c r="G3227" i="8"/>
  <c r="F3227" i="8"/>
  <c r="E3227" i="8"/>
  <c r="K3226" i="8"/>
  <c r="L3226" i="8" s="1"/>
  <c r="J3226" i="8"/>
  <c r="I3226" i="8"/>
  <c r="H3226" i="8"/>
  <c r="G3226" i="8"/>
  <c r="F3226" i="8"/>
  <c r="E3226" i="8"/>
  <c r="K3225" i="8"/>
  <c r="L3225" i="8" s="1"/>
  <c r="J3225" i="8"/>
  <c r="I3225" i="8"/>
  <c r="H3225" i="8"/>
  <c r="G3225" i="8"/>
  <c r="F3225" i="8"/>
  <c r="E3225" i="8"/>
  <c r="K3224" i="8"/>
  <c r="L3224" i="8" s="1"/>
  <c r="J3224" i="8"/>
  <c r="H3224" i="8"/>
  <c r="G3224" i="8"/>
  <c r="I3224" i="8" s="1"/>
  <c r="F3224" i="8"/>
  <c r="E3224" i="8"/>
  <c r="K3223" i="8"/>
  <c r="L3223" i="8" s="1"/>
  <c r="J3223" i="8"/>
  <c r="H3223" i="8"/>
  <c r="G3223" i="8"/>
  <c r="I3223" i="8" s="1"/>
  <c r="F3223" i="8"/>
  <c r="E3223" i="8"/>
  <c r="J3222" i="8"/>
  <c r="H3222" i="8"/>
  <c r="G3222" i="8"/>
  <c r="I3222" i="8" s="1"/>
  <c r="F3222" i="8"/>
  <c r="E3222" i="8"/>
  <c r="L3221" i="8"/>
  <c r="K3221" i="8"/>
  <c r="J3221" i="8"/>
  <c r="I3221" i="8"/>
  <c r="H3221" i="8"/>
  <c r="G3221" i="8"/>
  <c r="F3221" i="8"/>
  <c r="E3221" i="8"/>
  <c r="J3220" i="8"/>
  <c r="H3220" i="8"/>
  <c r="G3220" i="8"/>
  <c r="I3220" i="8" s="1"/>
  <c r="F3220" i="8"/>
  <c r="E3220" i="8"/>
  <c r="K3219" i="8"/>
  <c r="L3219" i="8" s="1"/>
  <c r="J3219" i="8"/>
  <c r="H3219" i="8"/>
  <c r="G3219" i="8"/>
  <c r="I3219" i="8" s="1"/>
  <c r="F3219" i="8"/>
  <c r="E3219" i="8"/>
  <c r="K3218" i="8"/>
  <c r="L3218" i="8" s="1"/>
  <c r="J3218" i="8"/>
  <c r="I3218" i="8"/>
  <c r="H3218" i="8"/>
  <c r="G3218" i="8"/>
  <c r="F3218" i="8"/>
  <c r="E3218" i="8"/>
  <c r="K3217" i="8"/>
  <c r="L3217" i="8" s="1"/>
  <c r="J3217" i="8"/>
  <c r="I3217" i="8"/>
  <c r="H3217" i="8"/>
  <c r="G3217" i="8"/>
  <c r="F3217" i="8"/>
  <c r="E3217" i="8"/>
  <c r="K3216" i="8"/>
  <c r="L3216" i="8" s="1"/>
  <c r="J3216" i="8"/>
  <c r="I3216" i="8"/>
  <c r="H3216" i="8"/>
  <c r="G3216" i="8"/>
  <c r="F3216" i="8"/>
  <c r="E3216" i="8"/>
  <c r="K3215" i="8"/>
  <c r="L3215" i="8" s="1"/>
  <c r="J3215" i="8"/>
  <c r="I3215" i="8"/>
  <c r="H3215" i="8"/>
  <c r="G3215" i="8"/>
  <c r="F3215" i="8"/>
  <c r="E3215" i="8"/>
  <c r="K3214" i="8"/>
  <c r="L3214" i="8" s="1"/>
  <c r="J3214" i="8"/>
  <c r="I3214" i="8"/>
  <c r="H3214" i="8"/>
  <c r="G3214" i="8"/>
  <c r="F3214" i="8"/>
  <c r="E3214" i="8"/>
  <c r="K3213" i="8"/>
  <c r="L3213" i="8" s="1"/>
  <c r="J3213" i="8"/>
  <c r="I3213" i="8"/>
  <c r="H3213" i="8"/>
  <c r="G3213" i="8"/>
  <c r="F3213" i="8"/>
  <c r="E3213" i="8"/>
  <c r="K3212" i="8"/>
  <c r="L3212" i="8" s="1"/>
  <c r="J3212" i="8"/>
  <c r="H3212" i="8"/>
  <c r="G3212" i="8"/>
  <c r="I3212" i="8" s="1"/>
  <c r="F3212" i="8"/>
  <c r="E3212" i="8"/>
  <c r="L3211" i="8"/>
  <c r="K3211" i="8"/>
  <c r="J3211" i="8"/>
  <c r="I3211" i="8"/>
  <c r="H3211" i="8"/>
  <c r="G3211" i="8"/>
  <c r="F3211" i="8"/>
  <c r="E3211" i="8"/>
  <c r="L3210" i="8"/>
  <c r="K3210" i="8"/>
  <c r="J3210" i="8"/>
  <c r="I3210" i="8"/>
  <c r="H3210" i="8"/>
  <c r="G3210" i="8"/>
  <c r="F3210" i="8"/>
  <c r="E3210" i="8"/>
  <c r="L3209" i="8"/>
  <c r="K3209" i="8"/>
  <c r="J3209" i="8"/>
  <c r="I3209" i="8"/>
  <c r="H3209" i="8"/>
  <c r="G3209" i="8"/>
  <c r="F3209" i="8"/>
  <c r="E3209" i="8"/>
  <c r="L3208" i="8"/>
  <c r="K3208" i="8"/>
  <c r="J3208" i="8"/>
  <c r="I3208" i="8"/>
  <c r="H3208" i="8"/>
  <c r="G3208" i="8"/>
  <c r="F3208" i="8"/>
  <c r="E3208" i="8"/>
  <c r="L3207" i="8"/>
  <c r="K3207" i="8"/>
  <c r="J3207" i="8"/>
  <c r="I3207" i="8"/>
  <c r="H3207" i="8"/>
  <c r="G3207" i="8"/>
  <c r="F3207" i="8"/>
  <c r="E3207" i="8"/>
  <c r="L3206" i="8"/>
  <c r="K3206" i="8"/>
  <c r="J3206" i="8"/>
  <c r="I3206" i="8"/>
  <c r="H3206" i="8"/>
  <c r="G3206" i="8"/>
  <c r="F3206" i="8"/>
  <c r="E3206" i="8"/>
  <c r="L3205" i="8"/>
  <c r="K3205" i="8"/>
  <c r="J3205" i="8"/>
  <c r="I3205" i="8"/>
  <c r="H3205" i="8"/>
  <c r="G3205" i="8"/>
  <c r="F3205" i="8"/>
  <c r="E3205" i="8"/>
  <c r="L3204" i="8"/>
  <c r="K3204" i="8"/>
  <c r="J3204" i="8"/>
  <c r="I3204" i="8"/>
  <c r="H3204" i="8"/>
  <c r="G3204" i="8"/>
  <c r="F3204" i="8"/>
  <c r="E3204" i="8"/>
  <c r="L3203" i="8"/>
  <c r="K3203" i="8"/>
  <c r="J3203" i="8"/>
  <c r="I3203" i="8"/>
  <c r="H3203" i="8"/>
  <c r="G3203" i="8"/>
  <c r="F3203" i="8"/>
  <c r="E3203" i="8"/>
  <c r="L3202" i="8"/>
  <c r="K3202" i="8"/>
  <c r="J3202" i="8"/>
  <c r="I3202" i="8"/>
  <c r="H3202" i="8"/>
  <c r="G3202" i="8"/>
  <c r="F3202" i="8"/>
  <c r="E3202" i="8"/>
  <c r="L3201" i="8"/>
  <c r="K3201" i="8"/>
  <c r="J3201" i="8"/>
  <c r="I3201" i="8"/>
  <c r="H3201" i="8"/>
  <c r="G3201" i="8"/>
  <c r="F3201" i="8"/>
  <c r="E3201" i="8"/>
  <c r="L3200" i="8"/>
  <c r="K3200" i="8"/>
  <c r="J3200" i="8"/>
  <c r="I3200" i="8"/>
  <c r="H3200" i="8"/>
  <c r="G3200" i="8"/>
  <c r="F3200" i="8"/>
  <c r="E3200" i="8"/>
  <c r="L3199" i="8"/>
  <c r="K3199" i="8"/>
  <c r="J3199" i="8"/>
  <c r="I3199" i="8"/>
  <c r="H3199" i="8"/>
  <c r="G3199" i="8"/>
  <c r="F3199" i="8"/>
  <c r="E3199" i="8"/>
  <c r="L3198" i="8"/>
  <c r="K3198" i="8"/>
  <c r="J3198" i="8"/>
  <c r="I3198" i="8"/>
  <c r="H3198" i="8"/>
  <c r="G3198" i="8"/>
  <c r="F3198" i="8"/>
  <c r="E3198" i="8"/>
  <c r="L3197" i="8"/>
  <c r="K3197" i="8"/>
  <c r="J3197" i="8"/>
  <c r="I3197" i="8"/>
  <c r="H3197" i="8"/>
  <c r="G3197" i="8"/>
  <c r="F3197" i="8"/>
  <c r="E3197" i="8"/>
  <c r="L3196" i="8"/>
  <c r="K3196" i="8"/>
  <c r="J3196" i="8"/>
  <c r="I3196" i="8"/>
  <c r="H3196" i="8"/>
  <c r="G3196" i="8"/>
  <c r="F3196" i="8"/>
  <c r="E3196" i="8"/>
  <c r="L3195" i="8"/>
  <c r="K3195" i="8"/>
  <c r="J3195" i="8"/>
  <c r="I3195" i="8"/>
  <c r="H3195" i="8"/>
  <c r="G3195" i="8"/>
  <c r="F3195" i="8"/>
  <c r="E3195" i="8"/>
  <c r="L3194" i="8"/>
  <c r="K3194" i="8"/>
  <c r="J3194" i="8"/>
  <c r="I3194" i="8"/>
  <c r="H3194" i="8"/>
  <c r="G3194" i="8"/>
  <c r="F3194" i="8"/>
  <c r="E3194" i="8"/>
  <c r="L3193" i="8"/>
  <c r="K3193" i="8"/>
  <c r="J3193" i="8"/>
  <c r="I3193" i="8"/>
  <c r="H3193" i="8"/>
  <c r="G3193" i="8"/>
  <c r="F3193" i="8"/>
  <c r="E3193" i="8"/>
  <c r="L3192" i="8"/>
  <c r="K3192" i="8"/>
  <c r="J3192" i="8"/>
  <c r="I3192" i="8"/>
  <c r="H3192" i="8"/>
  <c r="G3192" i="8"/>
  <c r="F3192" i="8"/>
  <c r="E3192" i="8"/>
  <c r="L3191" i="8"/>
  <c r="K3191" i="8"/>
  <c r="J3191" i="8"/>
  <c r="I3191" i="8"/>
  <c r="H3191" i="8"/>
  <c r="G3191" i="8"/>
  <c r="F3191" i="8"/>
  <c r="E3191" i="8"/>
  <c r="L3190" i="8"/>
  <c r="K3190" i="8"/>
  <c r="J3190" i="8"/>
  <c r="I3190" i="8"/>
  <c r="H3190" i="8"/>
  <c r="G3190" i="8"/>
  <c r="F3190" i="8"/>
  <c r="E3190" i="8"/>
  <c r="L3189" i="8"/>
  <c r="K3189" i="8"/>
  <c r="J3189" i="8"/>
  <c r="I3189" i="8"/>
  <c r="H3189" i="8"/>
  <c r="G3189" i="8"/>
  <c r="F3189" i="8"/>
  <c r="E3189" i="8"/>
  <c r="L3188" i="8"/>
  <c r="K3188" i="8"/>
  <c r="J3188" i="8"/>
  <c r="I3188" i="8"/>
  <c r="H3188" i="8"/>
  <c r="G3188" i="8"/>
  <c r="F3188" i="8"/>
  <c r="E3188" i="8"/>
  <c r="L3187" i="8"/>
  <c r="K3187" i="8"/>
  <c r="J3187" i="8"/>
  <c r="I3187" i="8"/>
  <c r="H3187" i="8"/>
  <c r="G3187" i="8"/>
  <c r="F3187" i="8"/>
  <c r="E3187" i="8"/>
  <c r="L3186" i="8"/>
  <c r="K3186" i="8"/>
  <c r="J3186" i="8"/>
  <c r="I3186" i="8"/>
  <c r="H3186" i="8"/>
  <c r="G3186" i="8"/>
  <c r="F3186" i="8"/>
  <c r="E3186" i="8"/>
  <c r="L3185" i="8"/>
  <c r="K3185" i="8"/>
  <c r="J3185" i="8"/>
  <c r="I3185" i="8"/>
  <c r="H3185" i="8"/>
  <c r="G3185" i="8"/>
  <c r="F3185" i="8"/>
  <c r="E3185" i="8"/>
  <c r="L3184" i="8"/>
  <c r="K3184" i="8"/>
  <c r="J3184" i="8"/>
  <c r="I3184" i="8"/>
  <c r="H3184" i="8"/>
  <c r="G3184" i="8"/>
  <c r="F3184" i="8"/>
  <c r="E3184" i="8"/>
  <c r="L3183" i="8"/>
  <c r="K3183" i="8"/>
  <c r="J3183" i="8"/>
  <c r="I3183" i="8"/>
  <c r="H3183" i="8"/>
  <c r="G3183" i="8"/>
  <c r="F3183" i="8"/>
  <c r="E3183" i="8"/>
  <c r="L3182" i="8"/>
  <c r="K3182" i="8"/>
  <c r="J3182" i="8"/>
  <c r="I3182" i="8"/>
  <c r="H3182" i="8"/>
  <c r="G3182" i="8"/>
  <c r="F3182" i="8"/>
  <c r="E3182" i="8"/>
  <c r="L3181" i="8"/>
  <c r="K3181" i="8"/>
  <c r="J3181" i="8"/>
  <c r="I3181" i="8"/>
  <c r="H3181" i="8"/>
  <c r="G3181" i="8"/>
  <c r="F3181" i="8"/>
  <c r="E3181" i="8"/>
  <c r="L3180" i="8"/>
  <c r="K3180" i="8"/>
  <c r="J3180" i="8"/>
  <c r="I3180" i="8"/>
  <c r="H3180" i="8"/>
  <c r="G3180" i="8"/>
  <c r="F3180" i="8"/>
  <c r="E3180" i="8"/>
  <c r="L3179" i="8"/>
  <c r="K3179" i="8"/>
  <c r="J3179" i="8"/>
  <c r="I3179" i="8"/>
  <c r="H3179" i="8"/>
  <c r="G3179" i="8"/>
  <c r="F3179" i="8"/>
  <c r="E3179" i="8"/>
  <c r="L3178" i="8"/>
  <c r="K3178" i="8"/>
  <c r="J3178" i="8"/>
  <c r="I3178" i="8"/>
  <c r="H3178" i="8"/>
  <c r="G3178" i="8"/>
  <c r="F3178" i="8"/>
  <c r="E3178" i="8"/>
  <c r="L3177" i="8"/>
  <c r="K3177" i="8"/>
  <c r="J3177" i="8"/>
  <c r="I3177" i="8"/>
  <c r="H3177" i="8"/>
  <c r="G3177" i="8"/>
  <c r="F3177" i="8"/>
  <c r="E3177" i="8"/>
  <c r="L3176" i="8"/>
  <c r="K3176" i="8"/>
  <c r="J3176" i="8"/>
  <c r="I3176" i="8"/>
  <c r="H3176" i="8"/>
  <c r="G3176" i="8"/>
  <c r="F3176" i="8"/>
  <c r="E3176" i="8"/>
  <c r="L3175" i="8"/>
  <c r="K3175" i="8"/>
  <c r="J3175" i="8"/>
  <c r="I3175" i="8"/>
  <c r="H3175" i="8"/>
  <c r="G3175" i="8"/>
  <c r="F3175" i="8"/>
  <c r="E3175" i="8"/>
  <c r="L3174" i="8"/>
  <c r="K3174" i="8"/>
  <c r="J3174" i="8"/>
  <c r="I3174" i="8"/>
  <c r="H3174" i="8"/>
  <c r="G3174" i="8"/>
  <c r="F3174" i="8"/>
  <c r="E3174" i="8"/>
  <c r="L3173" i="8"/>
  <c r="K3173" i="8"/>
  <c r="J3173" i="8"/>
  <c r="I3173" i="8"/>
  <c r="H3173" i="8"/>
  <c r="G3173" i="8"/>
  <c r="F3173" i="8"/>
  <c r="E3173" i="8"/>
  <c r="L3172" i="8"/>
  <c r="K3172" i="8"/>
  <c r="J3172" i="8"/>
  <c r="I3172" i="8"/>
  <c r="H3172" i="8"/>
  <c r="G3172" i="8"/>
  <c r="F3172" i="8"/>
  <c r="E3172" i="8"/>
  <c r="L3171" i="8"/>
  <c r="K3171" i="8"/>
  <c r="J3171" i="8"/>
  <c r="I3171" i="8"/>
  <c r="H3171" i="8"/>
  <c r="G3171" i="8"/>
  <c r="F3171" i="8"/>
  <c r="E3171" i="8"/>
  <c r="L3170" i="8"/>
  <c r="K3170" i="8"/>
  <c r="J3170" i="8"/>
  <c r="I3170" i="8"/>
  <c r="H3170" i="8"/>
  <c r="G3170" i="8"/>
  <c r="F3170" i="8"/>
  <c r="E3170" i="8"/>
  <c r="L3169" i="8"/>
  <c r="K3169" i="8"/>
  <c r="J3169" i="8"/>
  <c r="I3169" i="8"/>
  <c r="H3169" i="8"/>
  <c r="G3169" i="8"/>
  <c r="F3169" i="8"/>
  <c r="E3169" i="8"/>
  <c r="L3168" i="8"/>
  <c r="K3168" i="8"/>
  <c r="J3168" i="8"/>
  <c r="I3168" i="8"/>
  <c r="H3168" i="8"/>
  <c r="G3168" i="8"/>
  <c r="F3168" i="8"/>
  <c r="E3168" i="8"/>
  <c r="L3167" i="8"/>
  <c r="K3167" i="8"/>
  <c r="J3167" i="8"/>
  <c r="I3167" i="8"/>
  <c r="H3167" i="8"/>
  <c r="G3167" i="8"/>
  <c r="F3167" i="8"/>
  <c r="E3167" i="8"/>
  <c r="L3166" i="8"/>
  <c r="K3166" i="8"/>
  <c r="J3166" i="8"/>
  <c r="I3166" i="8"/>
  <c r="H3166" i="8"/>
  <c r="G3166" i="8"/>
  <c r="F3166" i="8"/>
  <c r="E3166" i="8"/>
  <c r="L3165" i="8"/>
  <c r="K3165" i="8"/>
  <c r="J3165" i="8"/>
  <c r="I3165" i="8"/>
  <c r="H3165" i="8"/>
  <c r="G3165" i="8"/>
  <c r="F3165" i="8"/>
  <c r="E3165" i="8"/>
  <c r="L3164" i="8"/>
  <c r="K3164" i="8"/>
  <c r="J3164" i="8"/>
  <c r="I3164" i="8"/>
  <c r="H3164" i="8"/>
  <c r="G3164" i="8"/>
  <c r="F3164" i="8"/>
  <c r="E3164" i="8"/>
  <c r="L3163" i="8"/>
  <c r="K3163" i="8"/>
  <c r="J3163" i="8"/>
  <c r="I3163" i="8"/>
  <c r="H3163" i="8"/>
  <c r="G3163" i="8"/>
  <c r="F3163" i="8"/>
  <c r="E3163" i="8"/>
  <c r="L3162" i="8"/>
  <c r="K3162" i="8"/>
  <c r="J3162" i="8"/>
  <c r="I3162" i="8"/>
  <c r="H3162" i="8"/>
  <c r="G3162" i="8"/>
  <c r="F3162" i="8"/>
  <c r="E3162" i="8"/>
  <c r="L3161" i="8"/>
  <c r="K3161" i="8"/>
  <c r="J3161" i="8"/>
  <c r="I3161" i="8"/>
  <c r="H3161" i="8"/>
  <c r="G3161" i="8"/>
  <c r="F3161" i="8"/>
  <c r="E3161" i="8"/>
  <c r="L3160" i="8"/>
  <c r="K3160" i="8"/>
  <c r="J3160" i="8"/>
  <c r="I3160" i="8"/>
  <c r="H3160" i="8"/>
  <c r="G3160" i="8"/>
  <c r="F3160" i="8"/>
  <c r="E3160" i="8"/>
  <c r="K3159" i="8"/>
  <c r="L3159" i="8" s="1"/>
  <c r="J3159" i="8"/>
  <c r="I3159" i="8"/>
  <c r="H3159" i="8"/>
  <c r="G3159" i="8"/>
  <c r="F3159" i="8"/>
  <c r="E3159" i="8"/>
  <c r="L3158" i="8"/>
  <c r="K3158" i="8"/>
  <c r="J3158" i="8"/>
  <c r="I3158" i="8"/>
  <c r="H3158" i="8"/>
  <c r="G3158" i="8"/>
  <c r="F3158" i="8"/>
  <c r="E3158" i="8"/>
  <c r="L3157" i="8"/>
  <c r="K3157" i="8"/>
  <c r="J3157" i="8"/>
  <c r="I3157" i="8"/>
  <c r="H3157" i="8"/>
  <c r="G3157" i="8"/>
  <c r="F3157" i="8"/>
  <c r="E3157" i="8"/>
  <c r="K3156" i="8"/>
  <c r="L3156" i="8" s="1"/>
  <c r="J3156" i="8"/>
  <c r="I3156" i="8"/>
  <c r="H3156" i="8"/>
  <c r="G3156" i="8"/>
  <c r="F3156" i="8"/>
  <c r="E3156" i="8"/>
  <c r="L3155" i="8"/>
  <c r="K3155" i="8"/>
  <c r="J3155" i="8"/>
  <c r="I3155" i="8"/>
  <c r="H3155" i="8"/>
  <c r="G3155" i="8"/>
  <c r="F3155" i="8"/>
  <c r="E3155" i="8"/>
  <c r="L3154" i="8"/>
  <c r="K3154" i="8"/>
  <c r="J3154" i="8"/>
  <c r="I3154" i="8"/>
  <c r="H3154" i="8"/>
  <c r="G3154" i="8"/>
  <c r="F3154" i="8"/>
  <c r="E3154" i="8"/>
  <c r="K3153" i="8"/>
  <c r="L3153" i="8" s="1"/>
  <c r="J3153" i="8"/>
  <c r="I3153" i="8"/>
  <c r="H3153" i="8"/>
  <c r="G3153" i="8"/>
  <c r="F3153" i="8"/>
  <c r="E3153" i="8"/>
  <c r="L3152" i="8"/>
  <c r="K3152" i="8"/>
  <c r="J3152" i="8"/>
  <c r="I3152" i="8"/>
  <c r="H3152" i="8"/>
  <c r="G3152" i="8"/>
  <c r="F3152" i="8"/>
  <c r="E3152" i="8"/>
  <c r="J3151" i="8"/>
  <c r="H3151" i="8"/>
  <c r="G3151" i="8"/>
  <c r="I3151" i="8" s="1"/>
  <c r="F3151" i="8"/>
  <c r="E3151" i="8"/>
  <c r="L3150" i="8"/>
  <c r="K3150" i="8"/>
  <c r="J3150" i="8"/>
  <c r="I3150" i="8"/>
  <c r="H3150" i="8"/>
  <c r="G3150" i="8"/>
  <c r="F3150" i="8"/>
  <c r="E3150" i="8"/>
  <c r="K3149" i="8"/>
  <c r="L3149" i="8" s="1"/>
  <c r="J3149" i="8"/>
  <c r="I3149" i="8"/>
  <c r="H3149" i="8"/>
  <c r="G3149" i="8"/>
  <c r="F3149" i="8"/>
  <c r="E3149" i="8"/>
  <c r="L3148" i="8"/>
  <c r="K3148" i="8"/>
  <c r="J3148" i="8"/>
  <c r="I3148" i="8"/>
  <c r="H3148" i="8"/>
  <c r="G3148" i="8"/>
  <c r="F3148" i="8"/>
  <c r="E3148" i="8"/>
  <c r="L3147" i="8"/>
  <c r="K3147" i="8"/>
  <c r="J3147" i="8"/>
  <c r="I3147" i="8"/>
  <c r="H3147" i="8"/>
  <c r="G3147" i="8"/>
  <c r="F3147" i="8"/>
  <c r="E3147" i="8"/>
  <c r="K3146" i="8"/>
  <c r="L3146" i="8" s="1"/>
  <c r="J3146" i="8"/>
  <c r="I3146" i="8"/>
  <c r="H3146" i="8"/>
  <c r="G3146" i="8"/>
  <c r="F3146" i="8"/>
  <c r="E3146" i="8"/>
  <c r="L3145" i="8"/>
  <c r="K3145" i="8"/>
  <c r="J3145" i="8"/>
  <c r="I3145" i="8"/>
  <c r="H3145" i="8"/>
  <c r="G3145" i="8"/>
  <c r="F3145" i="8"/>
  <c r="E3145" i="8"/>
  <c r="L3144" i="8"/>
  <c r="K3144" i="8"/>
  <c r="J3144" i="8"/>
  <c r="I3144" i="8"/>
  <c r="H3144" i="8"/>
  <c r="G3144" i="8"/>
  <c r="F3144" i="8"/>
  <c r="E3144" i="8"/>
  <c r="K3143" i="8"/>
  <c r="L3143" i="8" s="1"/>
  <c r="J3143" i="8"/>
  <c r="I3143" i="8"/>
  <c r="H3143" i="8"/>
  <c r="G3143" i="8"/>
  <c r="F3143" i="8"/>
  <c r="E3143" i="8"/>
  <c r="L3142" i="8"/>
  <c r="K3142" i="8"/>
  <c r="J3142" i="8"/>
  <c r="I3142" i="8"/>
  <c r="H3142" i="8"/>
  <c r="G3142" i="8"/>
  <c r="F3142" i="8"/>
  <c r="E3142" i="8"/>
  <c r="J3141" i="8"/>
  <c r="H3141" i="8"/>
  <c r="G3141" i="8"/>
  <c r="I3141" i="8" s="1"/>
  <c r="F3141" i="8"/>
  <c r="E3141" i="8"/>
  <c r="K3140" i="8"/>
  <c r="L3140" i="8" s="1"/>
  <c r="J3140" i="8"/>
  <c r="I3140" i="8"/>
  <c r="H3140" i="8"/>
  <c r="G3140" i="8"/>
  <c r="F3140" i="8"/>
  <c r="E3140" i="8"/>
  <c r="K3139" i="8"/>
  <c r="L3139" i="8" s="1"/>
  <c r="J3139" i="8"/>
  <c r="I3139" i="8"/>
  <c r="H3139" i="8"/>
  <c r="G3139" i="8"/>
  <c r="F3139" i="8"/>
  <c r="E3139" i="8"/>
  <c r="K3138" i="8"/>
  <c r="L3138" i="8" s="1"/>
  <c r="J3138" i="8"/>
  <c r="I3138" i="8"/>
  <c r="H3138" i="8"/>
  <c r="G3138" i="8"/>
  <c r="F3138" i="8"/>
  <c r="E3138" i="8"/>
  <c r="K3137" i="8"/>
  <c r="L3137" i="8" s="1"/>
  <c r="J3137" i="8"/>
  <c r="I3137" i="8"/>
  <c r="H3137" i="8"/>
  <c r="G3137" i="8"/>
  <c r="F3137" i="8"/>
  <c r="E3137" i="8"/>
  <c r="K3136" i="8"/>
  <c r="L3136" i="8" s="1"/>
  <c r="J3136" i="8"/>
  <c r="I3136" i="8"/>
  <c r="H3136" i="8"/>
  <c r="G3136" i="8"/>
  <c r="F3136" i="8"/>
  <c r="E3136" i="8"/>
  <c r="K3135" i="8"/>
  <c r="L3135" i="8" s="1"/>
  <c r="J3135" i="8"/>
  <c r="I3135" i="8"/>
  <c r="H3135" i="8"/>
  <c r="G3135" i="8"/>
  <c r="F3135" i="8"/>
  <c r="E3135" i="8"/>
  <c r="K3134" i="8"/>
  <c r="L3134" i="8" s="1"/>
  <c r="J3134" i="8"/>
  <c r="I3134" i="8"/>
  <c r="H3134" i="8"/>
  <c r="G3134" i="8"/>
  <c r="F3134" i="8"/>
  <c r="E3134" i="8"/>
  <c r="K3133" i="8"/>
  <c r="L3133" i="8" s="1"/>
  <c r="J3133" i="8"/>
  <c r="I3133" i="8"/>
  <c r="H3133" i="8"/>
  <c r="G3133" i="8"/>
  <c r="F3133" i="8"/>
  <c r="E3133" i="8"/>
  <c r="K3132" i="8"/>
  <c r="L3132" i="8" s="1"/>
  <c r="J3132" i="8"/>
  <c r="I3132" i="8"/>
  <c r="H3132" i="8"/>
  <c r="G3132" i="8"/>
  <c r="F3132" i="8"/>
  <c r="E3132" i="8"/>
  <c r="K3131" i="8"/>
  <c r="L3131" i="8" s="1"/>
  <c r="J3131" i="8"/>
  <c r="I3131" i="8"/>
  <c r="H3131" i="8"/>
  <c r="G3131" i="8"/>
  <c r="F3131" i="8"/>
  <c r="E3131" i="8"/>
  <c r="K3130" i="8"/>
  <c r="L3130" i="8" s="1"/>
  <c r="J3130" i="8"/>
  <c r="I3130" i="8"/>
  <c r="H3130" i="8"/>
  <c r="G3130" i="8"/>
  <c r="F3130" i="8"/>
  <c r="E3130" i="8"/>
  <c r="K3129" i="8"/>
  <c r="L3129" i="8" s="1"/>
  <c r="J3129" i="8"/>
  <c r="I3129" i="8"/>
  <c r="H3129" i="8"/>
  <c r="G3129" i="8"/>
  <c r="F3129" i="8"/>
  <c r="E3129" i="8"/>
  <c r="K3128" i="8"/>
  <c r="L3128" i="8" s="1"/>
  <c r="J3128" i="8"/>
  <c r="I3128" i="8"/>
  <c r="H3128" i="8"/>
  <c r="G3128" i="8"/>
  <c r="F3128" i="8"/>
  <c r="E3128" i="8"/>
  <c r="K3127" i="8"/>
  <c r="L3127" i="8" s="1"/>
  <c r="J3127" i="8"/>
  <c r="I3127" i="8"/>
  <c r="H3127" i="8"/>
  <c r="G3127" i="8"/>
  <c r="F3127" i="8"/>
  <c r="E3127" i="8"/>
  <c r="K3126" i="8"/>
  <c r="L3126" i="8" s="1"/>
  <c r="J3126" i="8"/>
  <c r="I3126" i="8"/>
  <c r="H3126" i="8"/>
  <c r="G3126" i="8"/>
  <c r="F3126" i="8"/>
  <c r="E3126" i="8"/>
  <c r="K3125" i="8"/>
  <c r="L3125" i="8" s="1"/>
  <c r="J3125" i="8"/>
  <c r="I3125" i="8"/>
  <c r="H3125" i="8"/>
  <c r="G3125" i="8"/>
  <c r="F3125" i="8"/>
  <c r="E3125" i="8"/>
  <c r="K3124" i="8"/>
  <c r="L3124" i="8" s="1"/>
  <c r="J3124" i="8"/>
  <c r="H3124" i="8"/>
  <c r="G3124" i="8"/>
  <c r="I3124" i="8" s="1"/>
  <c r="F3124" i="8"/>
  <c r="E3124" i="8"/>
  <c r="K3123" i="8"/>
  <c r="L3123" i="8" s="1"/>
  <c r="J3123" i="8"/>
  <c r="H3123" i="8"/>
  <c r="G3123" i="8"/>
  <c r="I3123" i="8" s="1"/>
  <c r="F3123" i="8"/>
  <c r="E3123" i="8"/>
  <c r="L3122" i="8"/>
  <c r="K3122" i="8"/>
  <c r="J3122" i="8"/>
  <c r="I3122" i="8"/>
  <c r="H3122" i="8"/>
  <c r="G3122" i="8"/>
  <c r="F3122" i="8"/>
  <c r="E3122" i="8"/>
  <c r="J3121" i="8"/>
  <c r="H3121" i="8"/>
  <c r="G3121" i="8"/>
  <c r="I3121" i="8" s="1"/>
  <c r="F3121" i="8"/>
  <c r="E3121" i="8"/>
  <c r="J3120" i="8"/>
  <c r="H3120" i="8"/>
  <c r="G3120" i="8"/>
  <c r="F3120" i="8"/>
  <c r="E3120" i="8"/>
  <c r="K3119" i="8"/>
  <c r="L3119" i="8" s="1"/>
  <c r="J3119" i="8"/>
  <c r="I3119" i="8"/>
  <c r="H3119" i="8"/>
  <c r="G3119" i="8"/>
  <c r="F3119" i="8"/>
  <c r="E3119" i="8"/>
  <c r="K3118" i="8"/>
  <c r="L3118" i="8" s="1"/>
  <c r="J3118" i="8"/>
  <c r="H3118" i="8"/>
  <c r="G3118" i="8"/>
  <c r="I3118" i="8" s="1"/>
  <c r="F3118" i="8"/>
  <c r="E3118" i="8"/>
  <c r="K3117" i="8"/>
  <c r="L3117" i="8" s="1"/>
  <c r="J3117" i="8"/>
  <c r="H3117" i="8"/>
  <c r="G3117" i="8"/>
  <c r="I3117" i="8" s="1"/>
  <c r="F3117" i="8"/>
  <c r="E3117" i="8"/>
  <c r="K3116" i="8"/>
  <c r="L3116" i="8" s="1"/>
  <c r="J3116" i="8"/>
  <c r="I3116" i="8"/>
  <c r="H3116" i="8"/>
  <c r="G3116" i="8"/>
  <c r="F3116" i="8"/>
  <c r="E3116" i="8"/>
  <c r="L3115" i="8"/>
  <c r="K3115" i="8"/>
  <c r="J3115" i="8"/>
  <c r="I3115" i="8"/>
  <c r="H3115" i="8"/>
  <c r="G3115" i="8"/>
  <c r="F3115" i="8"/>
  <c r="E3115" i="8"/>
  <c r="J3114" i="8"/>
  <c r="H3114" i="8"/>
  <c r="G3114" i="8"/>
  <c r="I3114" i="8" s="1"/>
  <c r="F3114" i="8"/>
  <c r="E3114" i="8"/>
  <c r="L3113" i="8"/>
  <c r="K3113" i="8"/>
  <c r="J3113" i="8"/>
  <c r="I3113" i="8"/>
  <c r="H3113" i="8"/>
  <c r="G3113" i="8"/>
  <c r="F3113" i="8"/>
  <c r="E3113" i="8"/>
  <c r="J3112" i="8"/>
  <c r="H3112" i="8"/>
  <c r="G3112" i="8"/>
  <c r="F3112" i="8"/>
  <c r="E3112" i="8"/>
  <c r="K3111" i="8"/>
  <c r="L3111" i="8" s="1"/>
  <c r="J3111" i="8"/>
  <c r="H3111" i="8"/>
  <c r="G3111" i="8"/>
  <c r="I3111" i="8" s="1"/>
  <c r="F3111" i="8"/>
  <c r="E3111" i="8"/>
  <c r="K3110" i="8"/>
  <c r="L3110" i="8" s="1"/>
  <c r="J3110" i="8"/>
  <c r="I3110" i="8"/>
  <c r="H3110" i="8"/>
  <c r="G3110" i="8"/>
  <c r="F3110" i="8"/>
  <c r="E3110" i="8"/>
  <c r="K3109" i="8"/>
  <c r="L3109" i="8" s="1"/>
  <c r="J3109" i="8"/>
  <c r="I3109" i="8"/>
  <c r="H3109" i="8"/>
  <c r="G3109" i="8"/>
  <c r="F3109" i="8"/>
  <c r="E3109" i="8"/>
  <c r="L3108" i="8"/>
  <c r="K3108" i="8"/>
  <c r="J3108" i="8"/>
  <c r="I3108" i="8"/>
  <c r="H3108" i="8"/>
  <c r="G3108" i="8"/>
  <c r="F3108" i="8"/>
  <c r="E3108" i="8"/>
  <c r="K3107" i="8"/>
  <c r="L3107" i="8" s="1"/>
  <c r="J3107" i="8"/>
  <c r="I3107" i="8"/>
  <c r="H3107" i="8"/>
  <c r="G3107" i="8"/>
  <c r="F3107" i="8"/>
  <c r="E3107" i="8"/>
  <c r="K3106" i="8"/>
  <c r="L3106" i="8" s="1"/>
  <c r="J3106" i="8"/>
  <c r="I3106" i="8"/>
  <c r="H3106" i="8"/>
  <c r="G3106" i="8"/>
  <c r="F3106" i="8"/>
  <c r="E3106" i="8"/>
  <c r="L3105" i="8"/>
  <c r="K3105" i="8"/>
  <c r="J3105" i="8"/>
  <c r="H3105" i="8"/>
  <c r="G3105" i="8"/>
  <c r="I3105" i="8" s="1"/>
  <c r="F3105" i="8"/>
  <c r="E3105" i="8"/>
  <c r="L3104" i="8"/>
  <c r="K3104" i="8"/>
  <c r="J3104" i="8"/>
  <c r="I3104" i="8"/>
  <c r="H3104" i="8"/>
  <c r="G3104" i="8"/>
  <c r="F3104" i="8"/>
  <c r="E3104" i="8"/>
  <c r="L3103" i="8"/>
  <c r="K3103" i="8"/>
  <c r="J3103" i="8"/>
  <c r="I3103" i="8"/>
  <c r="H3103" i="8"/>
  <c r="G3103" i="8"/>
  <c r="F3103" i="8"/>
  <c r="E3103" i="8"/>
  <c r="K3102" i="8"/>
  <c r="L3102" i="8" s="1"/>
  <c r="J3102" i="8"/>
  <c r="I3102" i="8"/>
  <c r="H3102" i="8"/>
  <c r="G3102" i="8"/>
  <c r="F3102" i="8"/>
  <c r="E3102" i="8"/>
  <c r="L3101" i="8"/>
  <c r="K3101" i="8"/>
  <c r="J3101" i="8"/>
  <c r="I3101" i="8"/>
  <c r="H3101" i="8"/>
  <c r="G3101" i="8"/>
  <c r="F3101" i="8"/>
  <c r="E3101" i="8"/>
  <c r="L3100" i="8"/>
  <c r="K3100" i="8"/>
  <c r="J3100" i="8"/>
  <c r="I3100" i="8"/>
  <c r="H3100" i="8"/>
  <c r="G3100" i="8"/>
  <c r="F3100" i="8"/>
  <c r="E3100" i="8"/>
  <c r="K3099" i="8"/>
  <c r="L3099" i="8" s="1"/>
  <c r="J3099" i="8"/>
  <c r="I3099" i="8"/>
  <c r="H3099" i="8"/>
  <c r="G3099" i="8"/>
  <c r="F3099" i="8"/>
  <c r="E3099" i="8"/>
  <c r="L3098" i="8"/>
  <c r="K3098" i="8"/>
  <c r="J3098" i="8"/>
  <c r="I3098" i="8"/>
  <c r="H3098" i="8"/>
  <c r="G3098" i="8"/>
  <c r="F3098" i="8"/>
  <c r="E3098" i="8"/>
  <c r="L3097" i="8"/>
  <c r="K3097" i="8"/>
  <c r="J3097" i="8"/>
  <c r="I3097" i="8"/>
  <c r="H3097" i="8"/>
  <c r="G3097" i="8"/>
  <c r="F3097" i="8"/>
  <c r="E3097" i="8"/>
  <c r="K3096" i="8"/>
  <c r="L3096" i="8" s="1"/>
  <c r="J3096" i="8"/>
  <c r="I3096" i="8"/>
  <c r="H3096" i="8"/>
  <c r="G3096" i="8"/>
  <c r="F3096" i="8"/>
  <c r="E3096" i="8"/>
  <c r="L3095" i="8"/>
  <c r="K3095" i="8"/>
  <c r="J3095" i="8"/>
  <c r="I3095" i="8"/>
  <c r="H3095" i="8"/>
  <c r="G3095" i="8"/>
  <c r="F3095" i="8"/>
  <c r="E3095" i="8"/>
  <c r="L3094" i="8"/>
  <c r="K3094" i="8"/>
  <c r="J3094" i="8"/>
  <c r="I3094" i="8"/>
  <c r="H3094" i="8"/>
  <c r="G3094" i="8"/>
  <c r="F3094" i="8"/>
  <c r="E3094" i="8"/>
  <c r="K3093" i="8"/>
  <c r="L3093" i="8" s="1"/>
  <c r="J3093" i="8"/>
  <c r="I3093" i="8"/>
  <c r="H3093" i="8"/>
  <c r="G3093" i="8"/>
  <c r="F3093" i="8"/>
  <c r="E3093" i="8"/>
  <c r="L3092" i="8"/>
  <c r="K3092" i="8"/>
  <c r="J3092" i="8"/>
  <c r="I3092" i="8"/>
  <c r="H3092" i="8"/>
  <c r="G3092" i="8"/>
  <c r="F3092" i="8"/>
  <c r="E3092" i="8"/>
  <c r="J3091" i="8"/>
  <c r="H3091" i="8"/>
  <c r="G3091" i="8"/>
  <c r="I3091" i="8" s="1"/>
  <c r="F3091" i="8"/>
  <c r="E3091" i="8"/>
  <c r="L3090" i="8"/>
  <c r="K3090" i="8"/>
  <c r="J3090" i="8"/>
  <c r="I3090" i="8"/>
  <c r="H3090" i="8"/>
  <c r="G3090" i="8"/>
  <c r="F3090" i="8"/>
  <c r="E3090" i="8"/>
  <c r="K3089" i="8"/>
  <c r="L3089" i="8" s="1"/>
  <c r="J3089" i="8"/>
  <c r="I3089" i="8"/>
  <c r="H3089" i="8"/>
  <c r="G3089" i="8"/>
  <c r="F3089" i="8"/>
  <c r="E3089" i="8"/>
  <c r="L3088" i="8"/>
  <c r="K3088" i="8"/>
  <c r="J3088" i="8"/>
  <c r="I3088" i="8"/>
  <c r="H3088" i="8"/>
  <c r="G3088" i="8"/>
  <c r="F3088" i="8"/>
  <c r="E3088" i="8"/>
  <c r="J3087" i="8"/>
  <c r="H3087" i="8"/>
  <c r="G3087" i="8"/>
  <c r="I3087" i="8" s="1"/>
  <c r="F3087" i="8"/>
  <c r="E3087" i="8"/>
  <c r="K3086" i="8"/>
  <c r="L3086" i="8" s="1"/>
  <c r="J3086" i="8"/>
  <c r="I3086" i="8"/>
  <c r="H3086" i="8"/>
  <c r="G3086" i="8"/>
  <c r="F3086" i="8"/>
  <c r="E3086" i="8"/>
  <c r="K3085" i="8"/>
  <c r="L3085" i="8" s="1"/>
  <c r="J3085" i="8"/>
  <c r="I3085" i="8"/>
  <c r="H3085" i="8"/>
  <c r="G3085" i="8"/>
  <c r="F3085" i="8"/>
  <c r="E3085" i="8"/>
  <c r="K3084" i="8"/>
  <c r="L3084" i="8" s="1"/>
  <c r="J3084" i="8"/>
  <c r="I3084" i="8"/>
  <c r="H3084" i="8"/>
  <c r="G3084" i="8"/>
  <c r="F3084" i="8"/>
  <c r="E3084" i="8"/>
  <c r="K3083" i="8"/>
  <c r="L3083" i="8" s="1"/>
  <c r="J3083" i="8"/>
  <c r="H3083" i="8"/>
  <c r="G3083" i="8"/>
  <c r="I3083" i="8" s="1"/>
  <c r="F3083" i="8"/>
  <c r="E3083" i="8"/>
  <c r="L3082" i="8"/>
  <c r="K3082" i="8"/>
  <c r="J3082" i="8"/>
  <c r="I3082" i="8"/>
  <c r="H3082" i="8"/>
  <c r="G3082" i="8"/>
  <c r="F3082" i="8"/>
  <c r="E3082" i="8"/>
  <c r="J3081" i="8"/>
  <c r="H3081" i="8"/>
  <c r="G3081" i="8"/>
  <c r="I3081" i="8" s="1"/>
  <c r="F3081" i="8"/>
  <c r="E3081" i="8"/>
  <c r="L3080" i="8"/>
  <c r="K3080" i="8"/>
  <c r="J3080" i="8"/>
  <c r="I3080" i="8"/>
  <c r="H3080" i="8"/>
  <c r="G3080" i="8"/>
  <c r="F3080" i="8"/>
  <c r="E3080" i="8"/>
  <c r="K3079" i="8"/>
  <c r="L3079" i="8" s="1"/>
  <c r="J3079" i="8"/>
  <c r="I3079" i="8"/>
  <c r="H3079" i="8"/>
  <c r="G3079" i="8"/>
  <c r="F3079" i="8"/>
  <c r="E3079" i="8"/>
  <c r="L3078" i="8"/>
  <c r="K3078" i="8"/>
  <c r="J3078" i="8"/>
  <c r="H3078" i="8"/>
  <c r="G3078" i="8"/>
  <c r="I3078" i="8" s="1"/>
  <c r="F3078" i="8"/>
  <c r="E3078" i="8"/>
  <c r="L3077" i="8"/>
  <c r="K3077" i="8"/>
  <c r="J3077" i="8"/>
  <c r="I3077" i="8"/>
  <c r="H3077" i="8"/>
  <c r="G3077" i="8"/>
  <c r="F3077" i="8"/>
  <c r="E3077" i="8"/>
  <c r="L3076" i="8"/>
  <c r="K3076" i="8"/>
  <c r="J3076" i="8"/>
  <c r="I3076" i="8"/>
  <c r="H3076" i="8"/>
  <c r="G3076" i="8"/>
  <c r="F3076" i="8"/>
  <c r="E3076" i="8"/>
  <c r="K3075" i="8"/>
  <c r="L3075" i="8" s="1"/>
  <c r="J3075" i="8"/>
  <c r="I3075" i="8"/>
  <c r="H3075" i="8"/>
  <c r="G3075" i="8"/>
  <c r="F3075" i="8"/>
  <c r="E3075" i="8"/>
  <c r="L3074" i="8"/>
  <c r="K3074" i="8"/>
  <c r="J3074" i="8"/>
  <c r="I3074" i="8"/>
  <c r="H3074" i="8"/>
  <c r="G3074" i="8"/>
  <c r="F3074" i="8"/>
  <c r="E3074" i="8"/>
  <c r="L3073" i="8"/>
  <c r="K3073" i="8"/>
  <c r="J3073" i="8"/>
  <c r="I3073" i="8"/>
  <c r="H3073" i="8"/>
  <c r="G3073" i="8"/>
  <c r="F3073" i="8"/>
  <c r="E3073" i="8"/>
  <c r="J3072" i="8"/>
  <c r="H3072" i="8"/>
  <c r="G3072" i="8"/>
  <c r="F3072" i="8"/>
  <c r="E3072" i="8"/>
  <c r="K3071" i="8"/>
  <c r="L3071" i="8" s="1"/>
  <c r="J3071" i="8"/>
  <c r="I3071" i="8"/>
  <c r="H3071" i="8"/>
  <c r="G3071" i="8"/>
  <c r="F3071" i="8"/>
  <c r="E3071" i="8"/>
  <c r="K3070" i="8"/>
  <c r="L3070" i="8" s="1"/>
  <c r="J3070" i="8"/>
  <c r="I3070" i="8"/>
  <c r="H3070" i="8"/>
  <c r="G3070" i="8"/>
  <c r="F3070" i="8"/>
  <c r="E3070" i="8"/>
  <c r="K3069" i="8"/>
  <c r="L3069" i="8" s="1"/>
  <c r="J3069" i="8"/>
  <c r="H3069" i="8"/>
  <c r="G3069" i="8"/>
  <c r="I3069" i="8" s="1"/>
  <c r="F3069" i="8"/>
  <c r="E3069" i="8"/>
  <c r="L3068" i="8"/>
  <c r="K3068" i="8"/>
  <c r="J3068" i="8"/>
  <c r="I3068" i="8"/>
  <c r="H3068" i="8"/>
  <c r="G3068" i="8"/>
  <c r="F3068" i="8"/>
  <c r="E3068" i="8"/>
  <c r="J3067" i="8"/>
  <c r="H3067" i="8"/>
  <c r="G3067" i="8"/>
  <c r="I3067" i="8" s="1"/>
  <c r="F3067" i="8"/>
  <c r="E3067" i="8"/>
  <c r="L3066" i="8"/>
  <c r="K3066" i="8"/>
  <c r="J3066" i="8"/>
  <c r="I3066" i="8"/>
  <c r="H3066" i="8"/>
  <c r="G3066" i="8"/>
  <c r="F3066" i="8"/>
  <c r="E3066" i="8"/>
  <c r="K3065" i="8"/>
  <c r="L3065" i="8" s="1"/>
  <c r="J3065" i="8"/>
  <c r="I3065" i="8"/>
  <c r="H3065" i="8"/>
  <c r="G3065" i="8"/>
  <c r="F3065" i="8"/>
  <c r="E3065" i="8"/>
  <c r="L3064" i="8"/>
  <c r="K3064" i="8"/>
  <c r="J3064" i="8"/>
  <c r="I3064" i="8"/>
  <c r="H3064" i="8"/>
  <c r="G3064" i="8"/>
  <c r="F3064" i="8"/>
  <c r="E3064" i="8"/>
  <c r="J3063" i="8"/>
  <c r="H3063" i="8"/>
  <c r="G3063" i="8"/>
  <c r="I3063" i="8" s="1"/>
  <c r="F3063" i="8"/>
  <c r="E3063" i="8"/>
  <c r="L3062" i="8"/>
  <c r="K3062" i="8"/>
  <c r="J3062" i="8"/>
  <c r="I3062" i="8"/>
  <c r="H3062" i="8"/>
  <c r="G3062" i="8"/>
  <c r="F3062" i="8"/>
  <c r="E3062" i="8"/>
  <c r="K3061" i="8"/>
  <c r="L3061" i="8" s="1"/>
  <c r="J3061" i="8"/>
  <c r="I3061" i="8"/>
  <c r="H3061" i="8"/>
  <c r="G3061" i="8"/>
  <c r="F3061" i="8"/>
  <c r="E3061" i="8"/>
  <c r="J3060" i="8"/>
  <c r="H3060" i="8"/>
  <c r="G3060" i="8"/>
  <c r="I3060" i="8" s="1"/>
  <c r="F3060" i="8"/>
  <c r="E3060" i="8"/>
  <c r="K3059" i="8"/>
  <c r="L3059" i="8" s="1"/>
  <c r="J3059" i="8"/>
  <c r="I3059" i="8"/>
  <c r="H3059" i="8"/>
  <c r="G3059" i="8"/>
  <c r="F3059" i="8"/>
  <c r="E3059" i="8"/>
  <c r="K3058" i="8"/>
  <c r="L3058" i="8" s="1"/>
  <c r="J3058" i="8"/>
  <c r="I3058" i="8"/>
  <c r="H3058" i="8"/>
  <c r="G3058" i="8"/>
  <c r="F3058" i="8"/>
  <c r="E3058" i="8"/>
  <c r="K3057" i="8"/>
  <c r="L3057" i="8" s="1"/>
  <c r="J3057" i="8"/>
  <c r="I3057" i="8"/>
  <c r="H3057" i="8"/>
  <c r="G3057" i="8"/>
  <c r="F3057" i="8"/>
  <c r="E3057" i="8"/>
  <c r="K3056" i="8"/>
  <c r="L3056" i="8" s="1"/>
  <c r="J3056" i="8"/>
  <c r="I3056" i="8"/>
  <c r="H3056" i="8"/>
  <c r="G3056" i="8"/>
  <c r="F3056" i="8"/>
  <c r="E3056" i="8"/>
  <c r="K3055" i="8"/>
  <c r="L3055" i="8" s="1"/>
  <c r="J3055" i="8"/>
  <c r="I3055" i="8"/>
  <c r="H3055" i="8"/>
  <c r="G3055" i="8"/>
  <c r="F3055" i="8"/>
  <c r="E3055" i="8"/>
  <c r="K3054" i="8"/>
  <c r="L3054" i="8" s="1"/>
  <c r="J3054" i="8"/>
  <c r="I3054" i="8"/>
  <c r="H3054" i="8"/>
  <c r="G3054" i="8"/>
  <c r="F3054" i="8"/>
  <c r="E3054" i="8"/>
  <c r="K3053" i="8"/>
  <c r="L3053" i="8" s="1"/>
  <c r="J3053" i="8"/>
  <c r="I3053" i="8"/>
  <c r="H3053" i="8"/>
  <c r="G3053" i="8"/>
  <c r="F3053" i="8"/>
  <c r="E3053" i="8"/>
  <c r="K3052" i="8"/>
  <c r="L3052" i="8" s="1"/>
  <c r="J3052" i="8"/>
  <c r="H3052" i="8"/>
  <c r="G3052" i="8"/>
  <c r="I3052" i="8" s="1"/>
  <c r="F3052" i="8"/>
  <c r="E3052" i="8"/>
  <c r="J3051" i="8"/>
  <c r="H3051" i="8"/>
  <c r="G3051" i="8"/>
  <c r="I3051" i="8" s="1"/>
  <c r="F3051" i="8"/>
  <c r="E3051" i="8"/>
  <c r="L3050" i="8"/>
  <c r="K3050" i="8"/>
  <c r="J3050" i="8"/>
  <c r="I3050" i="8"/>
  <c r="H3050" i="8"/>
  <c r="G3050" i="8"/>
  <c r="F3050" i="8"/>
  <c r="E3050" i="8"/>
  <c r="L3049" i="8"/>
  <c r="K3049" i="8"/>
  <c r="J3049" i="8"/>
  <c r="I3049" i="8"/>
  <c r="H3049" i="8"/>
  <c r="G3049" i="8"/>
  <c r="F3049" i="8"/>
  <c r="E3049" i="8"/>
  <c r="K3048" i="8"/>
  <c r="L3048" i="8" s="1"/>
  <c r="J3048" i="8"/>
  <c r="I3048" i="8"/>
  <c r="H3048" i="8"/>
  <c r="G3048" i="8"/>
  <c r="F3048" i="8"/>
  <c r="E3048" i="8"/>
  <c r="L3047" i="8"/>
  <c r="K3047" i="8"/>
  <c r="J3047" i="8"/>
  <c r="H3047" i="8"/>
  <c r="G3047" i="8"/>
  <c r="I3047" i="8" s="1"/>
  <c r="F3047" i="8"/>
  <c r="E3047" i="8"/>
  <c r="J3046" i="8"/>
  <c r="H3046" i="8"/>
  <c r="G3046" i="8"/>
  <c r="I3046" i="8" s="1"/>
  <c r="F3046" i="8"/>
  <c r="E3046" i="8"/>
  <c r="K3045" i="8"/>
  <c r="L3045" i="8" s="1"/>
  <c r="J3045" i="8"/>
  <c r="I3045" i="8"/>
  <c r="H3045" i="8"/>
  <c r="G3045" i="8"/>
  <c r="F3045" i="8"/>
  <c r="E3045" i="8"/>
  <c r="K3044" i="8"/>
  <c r="L3044" i="8" s="1"/>
  <c r="J3044" i="8"/>
  <c r="I3044" i="8"/>
  <c r="H3044" i="8"/>
  <c r="G3044" i="8"/>
  <c r="F3044" i="8"/>
  <c r="E3044" i="8"/>
  <c r="K3043" i="8"/>
  <c r="L3043" i="8" s="1"/>
  <c r="J3043" i="8"/>
  <c r="I3043" i="8"/>
  <c r="H3043" i="8"/>
  <c r="G3043" i="8"/>
  <c r="F3043" i="8"/>
  <c r="E3043" i="8"/>
  <c r="K3042" i="8"/>
  <c r="L3042" i="8" s="1"/>
  <c r="J3042" i="8"/>
  <c r="I3042" i="8"/>
  <c r="H3042" i="8"/>
  <c r="G3042" i="8"/>
  <c r="F3042" i="8"/>
  <c r="E3042" i="8"/>
  <c r="K3041" i="8"/>
  <c r="L3041" i="8" s="1"/>
  <c r="J3041" i="8"/>
  <c r="H3041" i="8"/>
  <c r="G3041" i="8"/>
  <c r="I3041" i="8" s="1"/>
  <c r="F3041" i="8"/>
  <c r="E3041" i="8"/>
  <c r="L3040" i="8"/>
  <c r="K3040" i="8"/>
  <c r="J3040" i="8"/>
  <c r="I3040" i="8"/>
  <c r="H3040" i="8"/>
  <c r="G3040" i="8"/>
  <c r="F3040" i="8"/>
  <c r="E3040" i="8"/>
  <c r="J3039" i="8"/>
  <c r="H3039" i="8"/>
  <c r="G3039" i="8"/>
  <c r="I3039" i="8" s="1"/>
  <c r="F3039" i="8"/>
  <c r="E3039" i="8"/>
  <c r="L3038" i="8"/>
  <c r="K3038" i="8"/>
  <c r="J3038" i="8"/>
  <c r="I3038" i="8"/>
  <c r="H3038" i="8"/>
  <c r="G3038" i="8"/>
  <c r="F3038" i="8"/>
  <c r="E3038" i="8"/>
  <c r="K3037" i="8"/>
  <c r="L3037" i="8" s="1"/>
  <c r="J3037" i="8"/>
  <c r="I3037" i="8"/>
  <c r="H3037" i="8"/>
  <c r="G3037" i="8"/>
  <c r="F3037" i="8"/>
  <c r="E3037" i="8"/>
  <c r="L3036" i="8"/>
  <c r="K3036" i="8"/>
  <c r="J3036" i="8"/>
  <c r="I3036" i="8"/>
  <c r="H3036" i="8"/>
  <c r="G3036" i="8"/>
  <c r="F3036" i="8"/>
  <c r="E3036" i="8"/>
  <c r="L3035" i="8"/>
  <c r="K3035" i="8"/>
  <c r="J3035" i="8"/>
  <c r="I3035" i="8"/>
  <c r="H3035" i="8"/>
  <c r="G3035" i="8"/>
  <c r="F3035" i="8"/>
  <c r="E3035" i="8"/>
  <c r="K3034" i="8"/>
  <c r="L3034" i="8" s="1"/>
  <c r="J3034" i="8"/>
  <c r="I3034" i="8"/>
  <c r="H3034" i="8"/>
  <c r="G3034" i="8"/>
  <c r="F3034" i="8"/>
  <c r="E3034" i="8"/>
  <c r="L3033" i="8"/>
  <c r="K3033" i="8"/>
  <c r="J3033" i="8"/>
  <c r="I3033" i="8"/>
  <c r="H3033" i="8"/>
  <c r="G3033" i="8"/>
  <c r="F3033" i="8"/>
  <c r="E3033" i="8"/>
  <c r="J3032" i="8"/>
  <c r="H3032" i="8"/>
  <c r="G3032" i="8"/>
  <c r="I3032" i="8" s="1"/>
  <c r="F3032" i="8"/>
  <c r="E3032" i="8"/>
  <c r="L3031" i="8"/>
  <c r="K3031" i="8"/>
  <c r="J3031" i="8"/>
  <c r="I3031" i="8"/>
  <c r="H3031" i="8"/>
  <c r="G3031" i="8"/>
  <c r="F3031" i="8"/>
  <c r="E3031" i="8"/>
  <c r="L3030" i="8"/>
  <c r="K3030" i="8"/>
  <c r="J3030" i="8"/>
  <c r="I3030" i="8"/>
  <c r="H3030" i="8"/>
  <c r="G3030" i="8"/>
  <c r="F3030" i="8"/>
  <c r="E3030" i="8"/>
  <c r="L3029" i="8"/>
  <c r="K3029" i="8"/>
  <c r="J3029" i="8"/>
  <c r="I3029" i="8"/>
  <c r="H3029" i="8"/>
  <c r="G3029" i="8"/>
  <c r="F3029" i="8"/>
  <c r="E3029" i="8"/>
  <c r="L3028" i="8"/>
  <c r="K3028" i="8"/>
  <c r="J3028" i="8"/>
  <c r="I3028" i="8"/>
  <c r="H3028" i="8"/>
  <c r="G3028" i="8"/>
  <c r="F3028" i="8"/>
  <c r="E3028" i="8"/>
  <c r="L3027" i="8"/>
  <c r="K3027" i="8"/>
  <c r="J3027" i="8"/>
  <c r="I3027" i="8"/>
  <c r="H3027" i="8"/>
  <c r="G3027" i="8"/>
  <c r="F3027" i="8"/>
  <c r="E3027" i="8"/>
  <c r="L3026" i="8"/>
  <c r="K3026" i="8"/>
  <c r="J3026" i="8"/>
  <c r="I3026" i="8"/>
  <c r="H3026" i="8"/>
  <c r="G3026" i="8"/>
  <c r="F3026" i="8"/>
  <c r="E3026" i="8"/>
  <c r="L3025" i="8"/>
  <c r="K3025" i="8"/>
  <c r="J3025" i="8"/>
  <c r="I3025" i="8"/>
  <c r="H3025" i="8"/>
  <c r="G3025" i="8"/>
  <c r="F3025" i="8"/>
  <c r="E3025" i="8"/>
  <c r="J3024" i="8"/>
  <c r="H3024" i="8"/>
  <c r="G3024" i="8"/>
  <c r="F3024" i="8"/>
  <c r="E3024" i="8"/>
  <c r="K3023" i="8"/>
  <c r="L3023" i="8" s="1"/>
  <c r="J3023" i="8"/>
  <c r="I3023" i="8"/>
  <c r="H3023" i="8"/>
  <c r="G3023" i="8"/>
  <c r="F3023" i="8"/>
  <c r="E3023" i="8"/>
  <c r="K3022" i="8"/>
  <c r="L3022" i="8" s="1"/>
  <c r="J3022" i="8"/>
  <c r="I3022" i="8"/>
  <c r="H3022" i="8"/>
  <c r="G3022" i="8"/>
  <c r="F3022" i="8"/>
  <c r="E3022" i="8"/>
  <c r="K3021" i="8"/>
  <c r="L3021" i="8" s="1"/>
  <c r="J3021" i="8"/>
  <c r="H3021" i="8"/>
  <c r="G3021" i="8"/>
  <c r="I3021" i="8" s="1"/>
  <c r="F3021" i="8"/>
  <c r="E3021" i="8"/>
  <c r="L3020" i="8"/>
  <c r="K3020" i="8"/>
  <c r="J3020" i="8"/>
  <c r="I3020" i="8"/>
  <c r="H3020" i="8"/>
  <c r="G3020" i="8"/>
  <c r="F3020" i="8"/>
  <c r="E3020" i="8"/>
  <c r="K3019" i="8"/>
  <c r="L3019" i="8" s="1"/>
  <c r="J3019" i="8"/>
  <c r="I3019" i="8"/>
  <c r="H3019" i="8"/>
  <c r="G3019" i="8"/>
  <c r="F3019" i="8"/>
  <c r="E3019" i="8"/>
  <c r="K3018" i="8"/>
  <c r="L3018" i="8" s="1"/>
  <c r="J3018" i="8"/>
  <c r="I3018" i="8"/>
  <c r="H3018" i="8"/>
  <c r="G3018" i="8"/>
  <c r="F3018" i="8"/>
  <c r="E3018" i="8"/>
  <c r="L3017" i="8"/>
  <c r="K3017" i="8"/>
  <c r="J3017" i="8"/>
  <c r="I3017" i="8"/>
  <c r="H3017" i="8"/>
  <c r="G3017" i="8"/>
  <c r="F3017" i="8"/>
  <c r="E3017" i="8"/>
  <c r="J3016" i="8"/>
  <c r="H3016" i="8"/>
  <c r="G3016" i="8"/>
  <c r="I3016" i="8" s="1"/>
  <c r="F3016" i="8"/>
  <c r="E3016" i="8"/>
  <c r="J3015" i="8"/>
  <c r="H3015" i="8"/>
  <c r="G3015" i="8"/>
  <c r="I3015" i="8" s="1"/>
  <c r="F3015" i="8"/>
  <c r="E3015" i="8"/>
  <c r="L3014" i="8"/>
  <c r="K3014" i="8"/>
  <c r="J3014" i="8"/>
  <c r="I3014" i="8"/>
  <c r="H3014" i="8"/>
  <c r="G3014" i="8"/>
  <c r="F3014" i="8"/>
  <c r="E3014" i="8"/>
  <c r="L3013" i="8"/>
  <c r="K3013" i="8"/>
  <c r="J3013" i="8"/>
  <c r="I3013" i="8"/>
  <c r="H3013" i="8"/>
  <c r="G3013" i="8"/>
  <c r="F3013" i="8"/>
  <c r="E3013" i="8"/>
  <c r="L3012" i="8"/>
  <c r="K3012" i="8"/>
  <c r="J3012" i="8"/>
  <c r="I3012" i="8"/>
  <c r="H3012" i="8"/>
  <c r="G3012" i="8"/>
  <c r="F3012" i="8"/>
  <c r="E3012" i="8"/>
  <c r="J3011" i="8"/>
  <c r="H3011" i="8"/>
  <c r="G3011" i="8"/>
  <c r="F3011" i="8"/>
  <c r="E3011" i="8"/>
  <c r="K3010" i="8"/>
  <c r="L3010" i="8" s="1"/>
  <c r="J3010" i="8"/>
  <c r="H3010" i="8"/>
  <c r="G3010" i="8"/>
  <c r="I3010" i="8" s="1"/>
  <c r="F3010" i="8"/>
  <c r="E3010" i="8"/>
  <c r="L3009" i="8"/>
  <c r="K3009" i="8"/>
  <c r="J3009" i="8"/>
  <c r="I3009" i="8"/>
  <c r="H3009" i="8"/>
  <c r="G3009" i="8"/>
  <c r="F3009" i="8"/>
  <c r="E3009" i="8"/>
  <c r="J3008" i="8"/>
  <c r="H3008" i="8"/>
  <c r="G3008" i="8"/>
  <c r="I3008" i="8" s="1"/>
  <c r="F3008" i="8"/>
  <c r="E3008" i="8"/>
  <c r="L3007" i="8"/>
  <c r="K3007" i="8"/>
  <c r="J3007" i="8"/>
  <c r="I3007" i="8"/>
  <c r="H3007" i="8"/>
  <c r="G3007" i="8"/>
  <c r="F3007" i="8"/>
  <c r="E3007" i="8"/>
  <c r="K3006" i="8"/>
  <c r="L3006" i="8" s="1"/>
  <c r="J3006" i="8"/>
  <c r="H3006" i="8"/>
  <c r="G3006" i="8"/>
  <c r="I3006" i="8" s="1"/>
  <c r="F3006" i="8"/>
  <c r="E3006" i="8"/>
  <c r="K3005" i="8"/>
  <c r="L3005" i="8" s="1"/>
  <c r="J3005" i="8"/>
  <c r="I3005" i="8"/>
  <c r="H3005" i="8"/>
  <c r="G3005" i="8"/>
  <c r="F3005" i="8"/>
  <c r="E3005" i="8"/>
  <c r="J3004" i="8"/>
  <c r="H3004" i="8"/>
  <c r="G3004" i="8"/>
  <c r="I3004" i="8" s="1"/>
  <c r="F3004" i="8"/>
  <c r="E3004" i="8"/>
  <c r="K3003" i="8"/>
  <c r="L3003" i="8" s="1"/>
  <c r="J3003" i="8"/>
  <c r="H3003" i="8"/>
  <c r="G3003" i="8"/>
  <c r="I3003" i="8" s="1"/>
  <c r="F3003" i="8"/>
  <c r="E3003" i="8"/>
  <c r="K3002" i="8"/>
  <c r="L3002" i="8" s="1"/>
  <c r="J3002" i="8"/>
  <c r="I3002" i="8"/>
  <c r="H3002" i="8"/>
  <c r="G3002" i="8"/>
  <c r="F3002" i="8"/>
  <c r="E3002" i="8"/>
  <c r="L3001" i="8"/>
  <c r="K3001" i="8"/>
  <c r="J3001" i="8"/>
  <c r="I3001" i="8"/>
  <c r="H3001" i="8"/>
  <c r="G3001" i="8"/>
  <c r="F3001" i="8"/>
  <c r="E3001" i="8"/>
  <c r="K3000" i="8"/>
  <c r="L3000" i="8" s="1"/>
  <c r="J3000" i="8"/>
  <c r="I3000" i="8"/>
  <c r="H3000" i="8"/>
  <c r="G3000" i="8"/>
  <c r="F3000" i="8"/>
  <c r="E3000" i="8"/>
  <c r="K2999" i="8"/>
  <c r="L2999" i="8" s="1"/>
  <c r="J2999" i="8"/>
  <c r="I2999" i="8"/>
  <c r="H2999" i="8"/>
  <c r="G2999" i="8"/>
  <c r="F2999" i="8"/>
  <c r="E2999" i="8"/>
  <c r="L2998" i="8"/>
  <c r="K2998" i="8"/>
  <c r="J2998" i="8"/>
  <c r="I2998" i="8"/>
  <c r="H2998" i="8"/>
  <c r="G2998" i="8"/>
  <c r="F2998" i="8"/>
  <c r="E2998" i="8"/>
  <c r="K2997" i="8"/>
  <c r="L2997" i="8" s="1"/>
  <c r="J2997" i="8"/>
  <c r="I2997" i="8"/>
  <c r="H2997" i="8"/>
  <c r="G2997" i="8"/>
  <c r="F2997" i="8"/>
  <c r="E2997" i="8"/>
  <c r="K2996" i="8"/>
  <c r="L2996" i="8" s="1"/>
  <c r="J2996" i="8"/>
  <c r="I2996" i="8"/>
  <c r="H2996" i="8"/>
  <c r="G2996" i="8"/>
  <c r="F2996" i="8"/>
  <c r="E2996" i="8"/>
  <c r="L2995" i="8"/>
  <c r="K2995" i="8"/>
  <c r="J2995" i="8"/>
  <c r="I2995" i="8"/>
  <c r="H2995" i="8"/>
  <c r="G2995" i="8"/>
  <c r="F2995" i="8"/>
  <c r="E2995" i="8"/>
  <c r="K2994" i="8"/>
  <c r="L2994" i="8" s="1"/>
  <c r="J2994" i="8"/>
  <c r="I2994" i="8"/>
  <c r="H2994" i="8"/>
  <c r="G2994" i="8"/>
  <c r="F2994" i="8"/>
  <c r="E2994" i="8"/>
  <c r="K2993" i="8"/>
  <c r="L2993" i="8" s="1"/>
  <c r="J2993" i="8"/>
  <c r="I2993" i="8"/>
  <c r="H2993" i="8"/>
  <c r="G2993" i="8"/>
  <c r="F2993" i="8"/>
  <c r="E2993" i="8"/>
  <c r="L2992" i="8"/>
  <c r="K2992" i="8"/>
  <c r="J2992" i="8"/>
  <c r="I2992" i="8"/>
  <c r="H2992" i="8"/>
  <c r="G2992" i="8"/>
  <c r="F2992" i="8"/>
  <c r="E2992" i="8"/>
  <c r="K2991" i="8"/>
  <c r="L2991" i="8" s="1"/>
  <c r="J2991" i="8"/>
  <c r="I2991" i="8"/>
  <c r="H2991" i="8"/>
  <c r="G2991" i="8"/>
  <c r="F2991" i="8"/>
  <c r="E2991" i="8"/>
  <c r="K2990" i="8"/>
  <c r="L2990" i="8" s="1"/>
  <c r="J2990" i="8"/>
  <c r="I2990" i="8"/>
  <c r="H2990" i="8"/>
  <c r="G2990" i="8"/>
  <c r="F2990" i="8"/>
  <c r="E2990" i="8"/>
  <c r="J2989" i="8"/>
  <c r="H2989" i="8"/>
  <c r="G2989" i="8"/>
  <c r="I2989" i="8" s="1"/>
  <c r="F2989" i="8"/>
  <c r="E2989" i="8"/>
  <c r="L2988" i="8"/>
  <c r="K2988" i="8"/>
  <c r="J2988" i="8"/>
  <c r="I2988" i="8"/>
  <c r="H2988" i="8"/>
  <c r="G2988" i="8"/>
  <c r="F2988" i="8"/>
  <c r="E2988" i="8"/>
  <c r="L2987" i="8"/>
  <c r="K2987" i="8"/>
  <c r="J2987" i="8"/>
  <c r="I2987" i="8"/>
  <c r="H2987" i="8"/>
  <c r="G2987" i="8"/>
  <c r="F2987" i="8"/>
  <c r="E2987" i="8"/>
  <c r="K2986" i="8"/>
  <c r="L2986" i="8" s="1"/>
  <c r="J2986" i="8"/>
  <c r="I2986" i="8"/>
  <c r="H2986" i="8"/>
  <c r="G2986" i="8"/>
  <c r="F2986" i="8"/>
  <c r="E2986" i="8"/>
  <c r="L2985" i="8"/>
  <c r="K2985" i="8"/>
  <c r="J2985" i="8"/>
  <c r="I2985" i="8"/>
  <c r="H2985" i="8"/>
  <c r="G2985" i="8"/>
  <c r="F2985" i="8"/>
  <c r="E2985" i="8"/>
  <c r="L2984" i="8"/>
  <c r="K2984" i="8"/>
  <c r="J2984" i="8"/>
  <c r="I2984" i="8"/>
  <c r="H2984" i="8"/>
  <c r="G2984" i="8"/>
  <c r="F2984" i="8"/>
  <c r="E2984" i="8"/>
  <c r="K2983" i="8"/>
  <c r="L2983" i="8" s="1"/>
  <c r="J2983" i="8"/>
  <c r="I2983" i="8"/>
  <c r="H2983" i="8"/>
  <c r="G2983" i="8"/>
  <c r="F2983" i="8"/>
  <c r="E2983" i="8"/>
  <c r="L2982" i="8"/>
  <c r="K2982" i="8"/>
  <c r="J2982" i="8"/>
  <c r="I2982" i="8"/>
  <c r="H2982" i="8"/>
  <c r="G2982" i="8"/>
  <c r="F2982" i="8"/>
  <c r="E2982" i="8"/>
  <c r="L2981" i="8"/>
  <c r="K2981" i="8"/>
  <c r="J2981" i="8"/>
  <c r="I2981" i="8"/>
  <c r="H2981" i="8"/>
  <c r="G2981" i="8"/>
  <c r="F2981" i="8"/>
  <c r="E2981" i="8"/>
  <c r="K2980" i="8"/>
  <c r="L2980" i="8" s="1"/>
  <c r="J2980" i="8"/>
  <c r="I2980" i="8"/>
  <c r="H2980" i="8"/>
  <c r="G2980" i="8"/>
  <c r="F2980" i="8"/>
  <c r="E2980" i="8"/>
  <c r="L2979" i="8"/>
  <c r="K2979" i="8"/>
  <c r="J2979" i="8"/>
  <c r="H2979" i="8"/>
  <c r="G2979" i="8"/>
  <c r="I2979" i="8" s="1"/>
  <c r="F2979" i="8"/>
  <c r="E2979" i="8"/>
  <c r="J2978" i="8"/>
  <c r="H2978" i="8"/>
  <c r="G2978" i="8"/>
  <c r="I2978" i="8" s="1"/>
  <c r="F2978" i="8"/>
  <c r="E2978" i="8"/>
  <c r="K2977" i="8"/>
  <c r="L2977" i="8" s="1"/>
  <c r="J2977" i="8"/>
  <c r="H2977" i="8"/>
  <c r="G2977" i="8"/>
  <c r="I2977" i="8" s="1"/>
  <c r="F2977" i="8"/>
  <c r="E2977" i="8"/>
  <c r="K2976" i="8"/>
  <c r="L2976" i="8" s="1"/>
  <c r="J2976" i="8"/>
  <c r="I2976" i="8"/>
  <c r="H2976" i="8"/>
  <c r="G2976" i="8"/>
  <c r="F2976" i="8"/>
  <c r="E2976" i="8"/>
  <c r="L2975" i="8"/>
  <c r="K2975" i="8"/>
  <c r="J2975" i="8"/>
  <c r="I2975" i="8"/>
  <c r="H2975" i="8"/>
  <c r="G2975" i="8"/>
  <c r="F2975" i="8"/>
  <c r="E2975" i="8"/>
  <c r="K2974" i="8"/>
  <c r="L2974" i="8" s="1"/>
  <c r="J2974" i="8"/>
  <c r="I2974" i="8"/>
  <c r="H2974" i="8"/>
  <c r="G2974" i="8"/>
  <c r="F2974" i="8"/>
  <c r="E2974" i="8"/>
  <c r="K2973" i="8"/>
  <c r="L2973" i="8" s="1"/>
  <c r="J2973" i="8"/>
  <c r="H2973" i="8"/>
  <c r="G2973" i="8"/>
  <c r="I2973" i="8" s="1"/>
  <c r="F2973" i="8"/>
  <c r="E2973" i="8"/>
  <c r="K2972" i="8"/>
  <c r="L2972" i="8" s="1"/>
  <c r="J2972" i="8"/>
  <c r="I2972" i="8"/>
  <c r="H2972" i="8"/>
  <c r="G2972" i="8"/>
  <c r="F2972" i="8"/>
  <c r="E2972" i="8"/>
  <c r="L2971" i="8"/>
  <c r="K2971" i="8"/>
  <c r="J2971" i="8"/>
  <c r="I2971" i="8"/>
  <c r="H2971" i="8"/>
  <c r="G2971" i="8"/>
  <c r="F2971" i="8"/>
  <c r="E2971" i="8"/>
  <c r="J2970" i="8"/>
  <c r="H2970" i="8"/>
  <c r="G2970" i="8"/>
  <c r="I2970" i="8" s="1"/>
  <c r="F2970" i="8"/>
  <c r="E2970" i="8"/>
  <c r="L2969" i="8"/>
  <c r="K2969" i="8"/>
  <c r="J2969" i="8"/>
  <c r="I2969" i="8"/>
  <c r="H2969" i="8"/>
  <c r="G2969" i="8"/>
  <c r="F2969" i="8"/>
  <c r="E2969" i="8"/>
  <c r="L2968" i="8"/>
  <c r="K2968" i="8"/>
  <c r="J2968" i="8"/>
  <c r="I2968" i="8"/>
  <c r="H2968" i="8"/>
  <c r="G2968" i="8"/>
  <c r="F2968" i="8"/>
  <c r="E2968" i="8"/>
  <c r="L2967" i="8"/>
  <c r="K2967" i="8"/>
  <c r="J2967" i="8"/>
  <c r="I2967" i="8"/>
  <c r="H2967" i="8"/>
  <c r="G2967" i="8"/>
  <c r="F2967" i="8"/>
  <c r="E2967" i="8"/>
  <c r="L2966" i="8"/>
  <c r="K2966" i="8"/>
  <c r="J2966" i="8"/>
  <c r="I2966" i="8"/>
  <c r="H2966" i="8"/>
  <c r="G2966" i="8"/>
  <c r="F2966" i="8"/>
  <c r="E2966" i="8"/>
  <c r="K2965" i="8"/>
  <c r="L2965" i="8" s="1"/>
  <c r="J2965" i="8"/>
  <c r="I2965" i="8"/>
  <c r="H2965" i="8"/>
  <c r="G2965" i="8"/>
  <c r="F2965" i="8"/>
  <c r="E2965" i="8"/>
  <c r="L2964" i="8"/>
  <c r="K2964" i="8"/>
  <c r="J2964" i="8"/>
  <c r="I2964" i="8"/>
  <c r="H2964" i="8"/>
  <c r="G2964" i="8"/>
  <c r="F2964" i="8"/>
  <c r="E2964" i="8"/>
  <c r="L2963" i="8"/>
  <c r="K2963" i="8"/>
  <c r="J2963" i="8"/>
  <c r="I2963" i="8"/>
  <c r="H2963" i="8"/>
  <c r="G2963" i="8"/>
  <c r="F2963" i="8"/>
  <c r="E2963" i="8"/>
  <c r="K2962" i="8"/>
  <c r="L2962" i="8" s="1"/>
  <c r="J2962" i="8"/>
  <c r="I2962" i="8"/>
  <c r="H2962" i="8"/>
  <c r="G2962" i="8"/>
  <c r="F2962" i="8"/>
  <c r="E2962" i="8"/>
  <c r="L2961" i="8"/>
  <c r="K2961" i="8"/>
  <c r="J2961" i="8"/>
  <c r="I2961" i="8"/>
  <c r="H2961" i="8"/>
  <c r="G2961" i="8"/>
  <c r="F2961" i="8"/>
  <c r="E2961" i="8"/>
  <c r="L2960" i="8"/>
  <c r="K2960" i="8"/>
  <c r="J2960" i="8"/>
  <c r="I2960" i="8"/>
  <c r="H2960" i="8"/>
  <c r="G2960" i="8"/>
  <c r="F2960" i="8"/>
  <c r="E2960" i="8"/>
  <c r="K2959" i="8"/>
  <c r="L2959" i="8" s="1"/>
  <c r="J2959" i="8"/>
  <c r="I2959" i="8"/>
  <c r="H2959" i="8"/>
  <c r="G2959" i="8"/>
  <c r="F2959" i="8"/>
  <c r="E2959" i="8"/>
  <c r="L2958" i="8"/>
  <c r="K2958" i="8"/>
  <c r="J2958" i="8"/>
  <c r="I2958" i="8"/>
  <c r="H2958" i="8"/>
  <c r="G2958" i="8"/>
  <c r="F2958" i="8"/>
  <c r="E2958" i="8"/>
  <c r="L2957" i="8"/>
  <c r="K2957" i="8"/>
  <c r="J2957" i="8"/>
  <c r="I2957" i="8"/>
  <c r="H2957" i="8"/>
  <c r="G2957" i="8"/>
  <c r="F2957" i="8"/>
  <c r="E2957" i="8"/>
  <c r="K2956" i="8"/>
  <c r="L2956" i="8" s="1"/>
  <c r="J2956" i="8"/>
  <c r="I2956" i="8"/>
  <c r="H2956" i="8"/>
  <c r="G2956" i="8"/>
  <c r="F2956" i="8"/>
  <c r="E2956" i="8"/>
  <c r="L2955" i="8"/>
  <c r="K2955" i="8"/>
  <c r="J2955" i="8"/>
  <c r="I2955" i="8"/>
  <c r="H2955" i="8"/>
  <c r="G2955" i="8"/>
  <c r="F2955" i="8"/>
  <c r="E2955" i="8"/>
  <c r="L2954" i="8"/>
  <c r="K2954" i="8"/>
  <c r="J2954" i="8"/>
  <c r="I2954" i="8"/>
  <c r="H2954" i="8"/>
  <c r="G2954" i="8"/>
  <c r="F2954" i="8"/>
  <c r="E2954" i="8"/>
  <c r="K2953" i="8"/>
  <c r="L2953" i="8" s="1"/>
  <c r="J2953" i="8"/>
  <c r="I2953" i="8"/>
  <c r="H2953" i="8"/>
  <c r="G2953" i="8"/>
  <c r="F2953" i="8"/>
  <c r="E2953" i="8"/>
  <c r="L2952" i="8"/>
  <c r="K2952" i="8"/>
  <c r="J2952" i="8"/>
  <c r="I2952" i="8"/>
  <c r="H2952" i="8"/>
  <c r="G2952" i="8"/>
  <c r="F2952" i="8"/>
  <c r="E2952" i="8"/>
  <c r="L2951" i="8"/>
  <c r="K2951" i="8"/>
  <c r="J2951" i="8"/>
  <c r="I2951" i="8"/>
  <c r="H2951" i="8"/>
  <c r="G2951" i="8"/>
  <c r="F2951" i="8"/>
  <c r="E2951" i="8"/>
  <c r="K2950" i="8"/>
  <c r="L2950" i="8" s="1"/>
  <c r="J2950" i="8"/>
  <c r="I2950" i="8"/>
  <c r="H2950" i="8"/>
  <c r="G2950" i="8"/>
  <c r="F2950" i="8"/>
  <c r="E2950" i="8"/>
  <c r="L2949" i="8"/>
  <c r="K2949" i="8"/>
  <c r="J2949" i="8"/>
  <c r="I2949" i="8"/>
  <c r="H2949" i="8"/>
  <c r="G2949" i="8"/>
  <c r="F2949" i="8"/>
  <c r="E2949" i="8"/>
  <c r="L2948" i="8"/>
  <c r="K2948" i="8"/>
  <c r="J2948" i="8"/>
  <c r="I2948" i="8"/>
  <c r="H2948" i="8"/>
  <c r="G2948" i="8"/>
  <c r="F2948" i="8"/>
  <c r="E2948" i="8"/>
  <c r="K2947" i="8"/>
  <c r="L2947" i="8" s="1"/>
  <c r="J2947" i="8"/>
  <c r="I2947" i="8"/>
  <c r="H2947" i="8"/>
  <c r="G2947" i="8"/>
  <c r="F2947" i="8"/>
  <c r="E2947" i="8"/>
  <c r="L2946" i="8"/>
  <c r="K2946" i="8"/>
  <c r="J2946" i="8"/>
  <c r="I2946" i="8"/>
  <c r="H2946" i="8"/>
  <c r="G2946" i="8"/>
  <c r="F2946" i="8"/>
  <c r="E2946" i="8"/>
  <c r="L2945" i="8"/>
  <c r="K2945" i="8"/>
  <c r="J2945" i="8"/>
  <c r="I2945" i="8"/>
  <c r="H2945" i="8"/>
  <c r="G2945" i="8"/>
  <c r="F2945" i="8"/>
  <c r="E2945" i="8"/>
  <c r="K2944" i="8"/>
  <c r="L2944" i="8" s="1"/>
  <c r="J2944" i="8"/>
  <c r="I2944" i="8"/>
  <c r="H2944" i="8"/>
  <c r="G2944" i="8"/>
  <c r="F2944" i="8"/>
  <c r="E2944" i="8"/>
  <c r="L2943" i="8"/>
  <c r="K2943" i="8"/>
  <c r="J2943" i="8"/>
  <c r="I2943" i="8"/>
  <c r="H2943" i="8"/>
  <c r="G2943" i="8"/>
  <c r="F2943" i="8"/>
  <c r="E2943" i="8"/>
  <c r="J2942" i="8"/>
  <c r="H2942" i="8"/>
  <c r="G2942" i="8"/>
  <c r="F2942" i="8"/>
  <c r="E2942" i="8"/>
  <c r="K2941" i="8"/>
  <c r="L2941" i="8" s="1"/>
  <c r="J2941" i="8"/>
  <c r="H2941" i="8"/>
  <c r="G2941" i="8"/>
  <c r="I2941" i="8" s="1"/>
  <c r="F2941" i="8"/>
  <c r="E2941" i="8"/>
  <c r="L2940" i="8"/>
  <c r="K2940" i="8"/>
  <c r="J2940" i="8"/>
  <c r="I2940" i="8"/>
  <c r="H2940" i="8"/>
  <c r="G2940" i="8"/>
  <c r="F2940" i="8"/>
  <c r="E2940" i="8"/>
  <c r="K2939" i="8"/>
  <c r="L2939" i="8" s="1"/>
  <c r="J2939" i="8"/>
  <c r="I2939" i="8"/>
  <c r="H2939" i="8"/>
  <c r="G2939" i="8"/>
  <c r="F2939" i="8"/>
  <c r="E2939" i="8"/>
  <c r="K2938" i="8"/>
  <c r="L2938" i="8" s="1"/>
  <c r="J2938" i="8"/>
  <c r="I2938" i="8"/>
  <c r="H2938" i="8"/>
  <c r="G2938" i="8"/>
  <c r="F2938" i="8"/>
  <c r="E2938" i="8"/>
  <c r="L2937" i="8"/>
  <c r="K2937" i="8"/>
  <c r="J2937" i="8"/>
  <c r="I2937" i="8"/>
  <c r="H2937" i="8"/>
  <c r="G2937" i="8"/>
  <c r="F2937" i="8"/>
  <c r="E2937" i="8"/>
  <c r="K2936" i="8"/>
  <c r="L2936" i="8" s="1"/>
  <c r="J2936" i="8"/>
  <c r="I2936" i="8"/>
  <c r="H2936" i="8"/>
  <c r="G2936" i="8"/>
  <c r="F2936" i="8"/>
  <c r="E2936" i="8"/>
  <c r="K2935" i="8"/>
  <c r="L2935" i="8" s="1"/>
  <c r="J2935" i="8"/>
  <c r="I2935" i="8"/>
  <c r="H2935" i="8"/>
  <c r="G2935" i="8"/>
  <c r="F2935" i="8"/>
  <c r="E2935" i="8"/>
  <c r="L2934" i="8"/>
  <c r="K2934" i="8"/>
  <c r="J2934" i="8"/>
  <c r="I2934" i="8"/>
  <c r="H2934" i="8"/>
  <c r="G2934" i="8"/>
  <c r="F2934" i="8"/>
  <c r="E2934" i="8"/>
  <c r="K2933" i="8"/>
  <c r="L2933" i="8" s="1"/>
  <c r="J2933" i="8"/>
  <c r="I2933" i="8"/>
  <c r="H2933" i="8"/>
  <c r="G2933" i="8"/>
  <c r="F2933" i="8"/>
  <c r="E2933" i="8"/>
  <c r="K2932" i="8"/>
  <c r="L2932" i="8" s="1"/>
  <c r="J2932" i="8"/>
  <c r="I2932" i="8"/>
  <c r="H2932" i="8"/>
  <c r="G2932" i="8"/>
  <c r="F2932" i="8"/>
  <c r="E2932" i="8"/>
  <c r="L2931" i="8"/>
  <c r="K2931" i="8"/>
  <c r="J2931" i="8"/>
  <c r="I2931" i="8"/>
  <c r="H2931" i="8"/>
  <c r="G2931" i="8"/>
  <c r="F2931" i="8"/>
  <c r="E2931" i="8"/>
  <c r="K2930" i="8"/>
  <c r="L2930" i="8" s="1"/>
  <c r="J2930" i="8"/>
  <c r="I2930" i="8"/>
  <c r="H2930" i="8"/>
  <c r="G2930" i="8"/>
  <c r="F2930" i="8"/>
  <c r="E2930" i="8"/>
  <c r="K2929" i="8"/>
  <c r="L2929" i="8" s="1"/>
  <c r="J2929" i="8"/>
  <c r="I2929" i="8"/>
  <c r="H2929" i="8"/>
  <c r="G2929" i="8"/>
  <c r="F2929" i="8"/>
  <c r="E2929" i="8"/>
  <c r="L2928" i="8"/>
  <c r="K2928" i="8"/>
  <c r="J2928" i="8"/>
  <c r="I2928" i="8"/>
  <c r="H2928" i="8"/>
  <c r="G2928" i="8"/>
  <c r="F2928" i="8"/>
  <c r="E2928" i="8"/>
  <c r="K2927" i="8"/>
  <c r="L2927" i="8" s="1"/>
  <c r="J2927" i="8"/>
  <c r="I2927" i="8"/>
  <c r="H2927" i="8"/>
  <c r="G2927" i="8"/>
  <c r="F2927" i="8"/>
  <c r="E2927" i="8"/>
  <c r="K2926" i="8"/>
  <c r="L2926" i="8" s="1"/>
  <c r="J2926" i="8"/>
  <c r="I2926" i="8"/>
  <c r="H2926" i="8"/>
  <c r="G2926" i="8"/>
  <c r="F2926" i="8"/>
  <c r="E2926" i="8"/>
  <c r="L2925" i="8"/>
  <c r="K2925" i="8"/>
  <c r="J2925" i="8"/>
  <c r="I2925" i="8"/>
  <c r="H2925" i="8"/>
  <c r="G2925" i="8"/>
  <c r="F2925" i="8"/>
  <c r="E2925" i="8"/>
  <c r="K2924" i="8"/>
  <c r="L2924" i="8" s="1"/>
  <c r="J2924" i="8"/>
  <c r="I2924" i="8"/>
  <c r="H2924" i="8"/>
  <c r="G2924" i="8"/>
  <c r="F2924" i="8"/>
  <c r="E2924" i="8"/>
  <c r="K2923" i="8"/>
  <c r="L2923" i="8" s="1"/>
  <c r="J2923" i="8"/>
  <c r="I2923" i="8"/>
  <c r="H2923" i="8"/>
  <c r="G2923" i="8"/>
  <c r="F2923" i="8"/>
  <c r="E2923" i="8"/>
  <c r="L2922" i="8"/>
  <c r="K2922" i="8"/>
  <c r="J2922" i="8"/>
  <c r="I2922" i="8"/>
  <c r="H2922" i="8"/>
  <c r="G2922" i="8"/>
  <c r="F2922" i="8"/>
  <c r="E2922" i="8"/>
  <c r="K2921" i="8"/>
  <c r="L2921" i="8" s="1"/>
  <c r="J2921" i="8"/>
  <c r="H2921" i="8"/>
  <c r="G2921" i="8"/>
  <c r="I2921" i="8" s="1"/>
  <c r="F2921" i="8"/>
  <c r="E2921" i="8"/>
  <c r="L2920" i="8"/>
  <c r="K2920" i="8"/>
  <c r="J2920" i="8"/>
  <c r="I2920" i="8"/>
  <c r="H2920" i="8"/>
  <c r="G2920" i="8"/>
  <c r="F2920" i="8"/>
  <c r="E2920" i="8"/>
  <c r="K2919" i="8"/>
  <c r="L2919" i="8" s="1"/>
  <c r="J2919" i="8"/>
  <c r="I2919" i="8"/>
  <c r="H2919" i="8"/>
  <c r="G2919" i="8"/>
  <c r="F2919" i="8"/>
  <c r="E2919" i="8"/>
  <c r="J2918" i="8"/>
  <c r="H2918" i="8"/>
  <c r="G2918" i="8"/>
  <c r="I2918" i="8" s="1"/>
  <c r="F2918" i="8"/>
  <c r="E2918" i="8"/>
  <c r="L2917" i="8"/>
  <c r="K2917" i="8"/>
  <c r="J2917" i="8"/>
  <c r="I2917" i="8"/>
  <c r="H2917" i="8"/>
  <c r="G2917" i="8"/>
  <c r="F2917" i="8"/>
  <c r="E2917" i="8"/>
  <c r="L2916" i="8"/>
  <c r="K2916" i="8"/>
  <c r="J2916" i="8"/>
  <c r="I2916" i="8"/>
  <c r="H2916" i="8"/>
  <c r="G2916" i="8"/>
  <c r="F2916" i="8"/>
  <c r="E2916" i="8"/>
  <c r="K2915" i="8"/>
  <c r="L2915" i="8" s="1"/>
  <c r="J2915" i="8"/>
  <c r="I2915" i="8"/>
  <c r="H2915" i="8"/>
  <c r="G2915" i="8"/>
  <c r="F2915" i="8"/>
  <c r="E2915" i="8"/>
  <c r="J2914" i="8"/>
  <c r="H2914" i="8"/>
  <c r="G2914" i="8"/>
  <c r="I2914" i="8" s="1"/>
  <c r="F2914" i="8"/>
  <c r="E2914" i="8"/>
  <c r="K2913" i="8"/>
  <c r="L2913" i="8" s="1"/>
  <c r="J2913" i="8"/>
  <c r="I2913" i="8"/>
  <c r="H2913" i="8"/>
  <c r="G2913" i="8"/>
  <c r="F2913" i="8"/>
  <c r="E2913" i="8"/>
  <c r="K2912" i="8"/>
  <c r="L2912" i="8" s="1"/>
  <c r="J2912" i="8"/>
  <c r="I2912" i="8"/>
  <c r="H2912" i="8"/>
  <c r="G2912" i="8"/>
  <c r="F2912" i="8"/>
  <c r="E2912" i="8"/>
  <c r="K2911" i="8"/>
  <c r="L2911" i="8" s="1"/>
  <c r="J2911" i="8"/>
  <c r="I2911" i="8"/>
  <c r="H2911" i="8"/>
  <c r="G2911" i="8"/>
  <c r="F2911" i="8"/>
  <c r="E2911" i="8"/>
  <c r="K2910" i="8"/>
  <c r="L2910" i="8" s="1"/>
  <c r="J2910" i="8"/>
  <c r="I2910" i="8"/>
  <c r="H2910" i="8"/>
  <c r="G2910" i="8"/>
  <c r="F2910" i="8"/>
  <c r="E2910" i="8"/>
  <c r="K2909" i="8"/>
  <c r="L2909" i="8" s="1"/>
  <c r="J2909" i="8"/>
  <c r="H2909" i="8"/>
  <c r="G2909" i="8"/>
  <c r="I2909" i="8" s="1"/>
  <c r="F2909" i="8"/>
  <c r="E2909" i="8"/>
  <c r="L2908" i="8"/>
  <c r="K2908" i="8"/>
  <c r="J2908" i="8"/>
  <c r="H2908" i="8"/>
  <c r="G2908" i="8"/>
  <c r="I2908" i="8" s="1"/>
  <c r="F2908" i="8"/>
  <c r="E2908" i="8"/>
  <c r="J2907" i="8"/>
  <c r="H2907" i="8"/>
  <c r="G2907" i="8"/>
  <c r="I2907" i="8" s="1"/>
  <c r="F2907" i="8"/>
  <c r="E2907" i="8"/>
  <c r="J2906" i="8"/>
  <c r="H2906" i="8"/>
  <c r="G2906" i="8"/>
  <c r="F2906" i="8"/>
  <c r="E2906" i="8"/>
  <c r="K2905" i="8"/>
  <c r="L2905" i="8" s="1"/>
  <c r="J2905" i="8"/>
  <c r="I2905" i="8"/>
  <c r="H2905" i="8"/>
  <c r="G2905" i="8"/>
  <c r="F2905" i="8"/>
  <c r="E2905" i="8"/>
  <c r="K2904" i="8"/>
  <c r="L2904" i="8" s="1"/>
  <c r="J2904" i="8"/>
  <c r="I2904" i="8"/>
  <c r="H2904" i="8"/>
  <c r="G2904" i="8"/>
  <c r="F2904" i="8"/>
  <c r="E2904" i="8"/>
  <c r="K2903" i="8"/>
  <c r="L2903" i="8" s="1"/>
  <c r="J2903" i="8"/>
  <c r="I2903" i="8"/>
  <c r="H2903" i="8"/>
  <c r="G2903" i="8"/>
  <c r="F2903" i="8"/>
  <c r="E2903" i="8"/>
  <c r="K2902" i="8"/>
  <c r="L2902" i="8" s="1"/>
  <c r="J2902" i="8"/>
  <c r="I2902" i="8"/>
  <c r="H2902" i="8"/>
  <c r="G2902" i="8"/>
  <c r="F2902" i="8"/>
  <c r="E2902" i="8"/>
  <c r="L2901" i="8"/>
  <c r="K2901" i="8"/>
  <c r="J2901" i="8"/>
  <c r="I2901" i="8"/>
  <c r="H2901" i="8"/>
  <c r="G2901" i="8"/>
  <c r="F2901" i="8"/>
  <c r="E2901" i="8"/>
  <c r="K2900" i="8"/>
  <c r="L2900" i="8" s="1"/>
  <c r="J2900" i="8"/>
  <c r="I2900" i="8"/>
  <c r="H2900" i="8"/>
  <c r="G2900" i="8"/>
  <c r="F2900" i="8"/>
  <c r="E2900" i="8"/>
  <c r="K2899" i="8"/>
  <c r="L2899" i="8" s="1"/>
  <c r="J2899" i="8"/>
  <c r="I2899" i="8"/>
  <c r="H2899" i="8"/>
  <c r="G2899" i="8"/>
  <c r="F2899" i="8"/>
  <c r="E2899" i="8"/>
  <c r="K2898" i="8"/>
  <c r="L2898" i="8" s="1"/>
  <c r="J2898" i="8"/>
  <c r="H2898" i="8"/>
  <c r="G2898" i="8"/>
  <c r="I2898" i="8" s="1"/>
  <c r="F2898" i="8"/>
  <c r="E2898" i="8"/>
  <c r="J2897" i="8"/>
  <c r="H2897" i="8"/>
  <c r="G2897" i="8"/>
  <c r="I2897" i="8" s="1"/>
  <c r="F2897" i="8"/>
  <c r="E2897" i="8"/>
  <c r="L2896" i="8"/>
  <c r="K2896" i="8"/>
  <c r="J2896" i="8"/>
  <c r="I2896" i="8"/>
  <c r="H2896" i="8"/>
  <c r="G2896" i="8"/>
  <c r="F2896" i="8"/>
  <c r="E2896" i="8"/>
  <c r="L2895" i="8"/>
  <c r="K2895" i="8"/>
  <c r="J2895" i="8"/>
  <c r="I2895" i="8"/>
  <c r="H2895" i="8"/>
  <c r="G2895" i="8"/>
  <c r="F2895" i="8"/>
  <c r="E2895" i="8"/>
  <c r="K2894" i="8"/>
  <c r="L2894" i="8" s="1"/>
  <c r="J2894" i="8"/>
  <c r="I2894" i="8"/>
  <c r="H2894" i="8"/>
  <c r="G2894" i="8"/>
  <c r="F2894" i="8"/>
  <c r="E2894" i="8"/>
  <c r="L2893" i="8"/>
  <c r="K2893" i="8"/>
  <c r="J2893" i="8"/>
  <c r="I2893" i="8"/>
  <c r="H2893" i="8"/>
  <c r="G2893" i="8"/>
  <c r="F2893" i="8"/>
  <c r="E2893" i="8"/>
  <c r="L2892" i="8"/>
  <c r="K2892" i="8"/>
  <c r="J2892" i="8"/>
  <c r="I2892" i="8"/>
  <c r="H2892" i="8"/>
  <c r="G2892" i="8"/>
  <c r="F2892" i="8"/>
  <c r="E2892" i="8"/>
  <c r="K2891" i="8"/>
  <c r="L2891" i="8" s="1"/>
  <c r="J2891" i="8"/>
  <c r="I2891" i="8"/>
  <c r="H2891" i="8"/>
  <c r="G2891" i="8"/>
  <c r="F2891" i="8"/>
  <c r="E2891" i="8"/>
  <c r="L2890" i="8"/>
  <c r="K2890" i="8"/>
  <c r="J2890" i="8"/>
  <c r="I2890" i="8"/>
  <c r="H2890" i="8"/>
  <c r="G2890" i="8"/>
  <c r="F2890" i="8"/>
  <c r="E2890" i="8"/>
  <c r="J2889" i="8"/>
  <c r="H2889" i="8"/>
  <c r="G2889" i="8"/>
  <c r="F2889" i="8"/>
  <c r="E2889" i="8"/>
  <c r="J2888" i="8"/>
  <c r="H2888" i="8"/>
  <c r="G2888" i="8"/>
  <c r="F2888" i="8"/>
  <c r="E2888" i="8"/>
  <c r="L2887" i="8"/>
  <c r="K2887" i="8"/>
  <c r="J2887" i="8"/>
  <c r="I2887" i="8"/>
  <c r="H2887" i="8"/>
  <c r="G2887" i="8"/>
  <c r="F2887" i="8"/>
  <c r="E2887" i="8"/>
  <c r="K2886" i="8"/>
  <c r="L2886" i="8" s="1"/>
  <c r="J2886" i="8"/>
  <c r="I2886" i="8"/>
  <c r="H2886" i="8"/>
  <c r="G2886" i="8"/>
  <c r="F2886" i="8"/>
  <c r="E2886" i="8"/>
  <c r="L2885" i="8"/>
  <c r="K2885" i="8"/>
  <c r="J2885" i="8"/>
  <c r="I2885" i="8"/>
  <c r="H2885" i="8"/>
  <c r="G2885" i="8"/>
  <c r="F2885" i="8"/>
  <c r="E2885" i="8"/>
  <c r="J2884" i="8"/>
  <c r="H2884" i="8"/>
  <c r="G2884" i="8"/>
  <c r="I2884" i="8" s="1"/>
  <c r="F2884" i="8"/>
  <c r="E2884" i="8"/>
  <c r="L2883" i="8"/>
  <c r="K2883" i="8"/>
  <c r="J2883" i="8"/>
  <c r="I2883" i="8"/>
  <c r="H2883" i="8"/>
  <c r="G2883" i="8"/>
  <c r="F2883" i="8"/>
  <c r="E2883" i="8"/>
  <c r="K2882" i="8"/>
  <c r="L2882" i="8" s="1"/>
  <c r="J2882" i="8"/>
  <c r="I2882" i="8"/>
  <c r="H2882" i="8"/>
  <c r="G2882" i="8"/>
  <c r="F2882" i="8"/>
  <c r="E2882" i="8"/>
  <c r="K2881" i="8"/>
  <c r="L2881" i="8" s="1"/>
  <c r="J2881" i="8"/>
  <c r="H2881" i="8"/>
  <c r="G2881" i="8"/>
  <c r="I2881" i="8" s="1"/>
  <c r="F2881" i="8"/>
  <c r="E2881" i="8"/>
  <c r="J2880" i="8"/>
  <c r="H2880" i="8"/>
  <c r="G2880" i="8"/>
  <c r="I2880" i="8" s="1"/>
  <c r="F2880" i="8"/>
  <c r="E2880" i="8"/>
  <c r="L2879" i="8"/>
  <c r="K2879" i="8"/>
  <c r="J2879" i="8"/>
  <c r="I2879" i="8"/>
  <c r="H2879" i="8"/>
  <c r="G2879" i="8"/>
  <c r="F2879" i="8"/>
  <c r="E2879" i="8"/>
  <c r="L2878" i="8"/>
  <c r="K2878" i="8"/>
  <c r="J2878" i="8"/>
  <c r="I2878" i="8"/>
  <c r="H2878" i="8"/>
  <c r="G2878" i="8"/>
  <c r="F2878" i="8"/>
  <c r="E2878" i="8"/>
  <c r="J2877" i="8"/>
  <c r="H2877" i="8"/>
  <c r="G2877" i="8"/>
  <c r="F2877" i="8"/>
  <c r="E2877" i="8"/>
  <c r="L2876" i="8"/>
  <c r="K2876" i="8"/>
  <c r="J2876" i="8"/>
  <c r="I2876" i="8"/>
  <c r="H2876" i="8"/>
  <c r="G2876" i="8"/>
  <c r="F2876" i="8"/>
  <c r="E2876" i="8"/>
  <c r="K2875" i="8"/>
  <c r="L2875" i="8" s="1"/>
  <c r="J2875" i="8"/>
  <c r="I2875" i="8"/>
  <c r="H2875" i="8"/>
  <c r="G2875" i="8"/>
  <c r="F2875" i="8"/>
  <c r="E2875" i="8"/>
  <c r="L2874" i="8"/>
  <c r="K2874" i="8"/>
  <c r="J2874" i="8"/>
  <c r="I2874" i="8"/>
  <c r="H2874" i="8"/>
  <c r="G2874" i="8"/>
  <c r="F2874" i="8"/>
  <c r="E2874" i="8"/>
  <c r="J2873" i="8"/>
  <c r="H2873" i="8"/>
  <c r="G2873" i="8"/>
  <c r="I2873" i="8" s="1"/>
  <c r="F2873" i="8"/>
  <c r="E2873" i="8"/>
  <c r="J2872" i="8"/>
  <c r="H2872" i="8"/>
  <c r="G2872" i="8"/>
  <c r="I2872" i="8" s="1"/>
  <c r="F2872" i="8"/>
  <c r="E2872" i="8"/>
  <c r="L2871" i="8"/>
  <c r="K2871" i="8"/>
  <c r="J2871" i="8"/>
  <c r="I2871" i="8"/>
  <c r="H2871" i="8"/>
  <c r="G2871" i="8"/>
  <c r="F2871" i="8"/>
  <c r="E2871" i="8"/>
  <c r="J2870" i="8"/>
  <c r="H2870" i="8"/>
  <c r="G2870" i="8"/>
  <c r="F2870" i="8"/>
  <c r="E2870" i="8"/>
  <c r="L2869" i="8"/>
  <c r="K2869" i="8"/>
  <c r="J2869" i="8"/>
  <c r="I2869" i="8"/>
  <c r="H2869" i="8"/>
  <c r="G2869" i="8"/>
  <c r="F2869" i="8"/>
  <c r="E2869" i="8"/>
  <c r="L2868" i="8"/>
  <c r="K2868" i="8"/>
  <c r="J2868" i="8"/>
  <c r="H2868" i="8"/>
  <c r="G2868" i="8"/>
  <c r="I2868" i="8" s="1"/>
  <c r="F2868" i="8"/>
  <c r="E2868" i="8"/>
  <c r="K2867" i="8"/>
  <c r="L2867" i="8" s="1"/>
  <c r="J2867" i="8"/>
  <c r="H2867" i="8"/>
  <c r="G2867" i="8"/>
  <c r="I2867" i="8" s="1"/>
  <c r="F2867" i="8"/>
  <c r="E2867" i="8"/>
  <c r="K2866" i="8"/>
  <c r="L2866" i="8" s="1"/>
  <c r="J2866" i="8"/>
  <c r="H2866" i="8"/>
  <c r="G2866" i="8"/>
  <c r="I2866" i="8" s="1"/>
  <c r="F2866" i="8"/>
  <c r="E2866" i="8"/>
  <c r="L2865" i="8"/>
  <c r="K2865" i="8"/>
  <c r="J2865" i="8"/>
  <c r="I2865" i="8"/>
  <c r="H2865" i="8"/>
  <c r="G2865" i="8"/>
  <c r="F2865" i="8"/>
  <c r="E2865" i="8"/>
  <c r="J2864" i="8"/>
  <c r="H2864" i="8"/>
  <c r="G2864" i="8"/>
  <c r="I2864" i="8" s="1"/>
  <c r="F2864" i="8"/>
  <c r="E2864" i="8"/>
  <c r="J2863" i="8"/>
  <c r="H2863" i="8"/>
  <c r="G2863" i="8"/>
  <c r="I2863" i="8" s="1"/>
  <c r="F2863" i="8"/>
  <c r="E2863" i="8"/>
  <c r="J2862" i="8"/>
  <c r="H2862" i="8"/>
  <c r="G2862" i="8"/>
  <c r="I2862" i="8" s="1"/>
  <c r="F2862" i="8"/>
  <c r="E2862" i="8"/>
  <c r="K2861" i="8"/>
  <c r="L2861" i="8" s="1"/>
  <c r="J2861" i="8"/>
  <c r="I2861" i="8"/>
  <c r="H2861" i="8"/>
  <c r="G2861" i="8"/>
  <c r="F2861" i="8"/>
  <c r="E2861" i="8"/>
  <c r="K2860" i="8"/>
  <c r="L2860" i="8" s="1"/>
  <c r="J2860" i="8"/>
  <c r="H2860" i="8"/>
  <c r="G2860" i="8"/>
  <c r="I2860" i="8" s="1"/>
  <c r="F2860" i="8"/>
  <c r="E2860" i="8"/>
  <c r="K2859" i="8"/>
  <c r="L2859" i="8" s="1"/>
  <c r="J2859" i="8"/>
  <c r="H2859" i="8"/>
  <c r="G2859" i="8"/>
  <c r="I2859" i="8" s="1"/>
  <c r="F2859" i="8"/>
  <c r="E2859" i="8"/>
  <c r="K2858" i="8"/>
  <c r="L2858" i="8" s="1"/>
  <c r="J2858" i="8"/>
  <c r="H2858" i="8"/>
  <c r="G2858" i="8"/>
  <c r="I2858" i="8" s="1"/>
  <c r="F2858" i="8"/>
  <c r="E2858" i="8"/>
  <c r="K2857" i="8"/>
  <c r="L2857" i="8" s="1"/>
  <c r="J2857" i="8"/>
  <c r="H2857" i="8"/>
  <c r="G2857" i="8"/>
  <c r="I2857" i="8" s="1"/>
  <c r="F2857" i="8"/>
  <c r="E2857" i="8"/>
  <c r="K2856" i="8"/>
  <c r="L2856" i="8" s="1"/>
  <c r="J2856" i="8"/>
  <c r="I2856" i="8"/>
  <c r="H2856" i="8"/>
  <c r="G2856" i="8"/>
  <c r="F2856" i="8"/>
  <c r="E2856" i="8"/>
  <c r="K2855" i="8"/>
  <c r="L2855" i="8" s="1"/>
  <c r="J2855" i="8"/>
  <c r="I2855" i="8"/>
  <c r="H2855" i="8"/>
  <c r="G2855" i="8"/>
  <c r="F2855" i="8"/>
  <c r="E2855" i="8"/>
  <c r="L2854" i="8"/>
  <c r="K2854" i="8"/>
  <c r="J2854" i="8"/>
  <c r="I2854" i="8"/>
  <c r="H2854" i="8"/>
  <c r="G2854" i="8"/>
  <c r="F2854" i="8"/>
  <c r="E2854" i="8"/>
  <c r="K2853" i="8"/>
  <c r="L2853" i="8" s="1"/>
  <c r="J2853" i="8"/>
  <c r="I2853" i="8"/>
  <c r="H2853" i="8"/>
  <c r="G2853" i="8"/>
  <c r="F2853" i="8"/>
  <c r="E2853" i="8"/>
  <c r="K2852" i="8"/>
  <c r="L2852" i="8" s="1"/>
  <c r="J2852" i="8"/>
  <c r="I2852" i="8"/>
  <c r="H2852" i="8"/>
  <c r="G2852" i="8"/>
  <c r="F2852" i="8"/>
  <c r="E2852" i="8"/>
  <c r="L2851" i="8"/>
  <c r="K2851" i="8"/>
  <c r="J2851" i="8"/>
  <c r="I2851" i="8"/>
  <c r="H2851" i="8"/>
  <c r="G2851" i="8"/>
  <c r="F2851" i="8"/>
  <c r="E2851" i="8"/>
  <c r="K2850" i="8"/>
  <c r="L2850" i="8" s="1"/>
  <c r="J2850" i="8"/>
  <c r="I2850" i="8"/>
  <c r="H2850" i="8"/>
  <c r="G2850" i="8"/>
  <c r="F2850" i="8"/>
  <c r="E2850" i="8"/>
  <c r="K2849" i="8"/>
  <c r="L2849" i="8" s="1"/>
  <c r="J2849" i="8"/>
  <c r="I2849" i="8"/>
  <c r="H2849" i="8"/>
  <c r="G2849" i="8"/>
  <c r="F2849" i="8"/>
  <c r="E2849" i="8"/>
  <c r="L2848" i="8"/>
  <c r="K2848" i="8"/>
  <c r="J2848" i="8"/>
  <c r="I2848" i="8"/>
  <c r="H2848" i="8"/>
  <c r="G2848" i="8"/>
  <c r="F2848" i="8"/>
  <c r="E2848" i="8"/>
  <c r="K2847" i="8"/>
  <c r="L2847" i="8" s="1"/>
  <c r="J2847" i="8"/>
  <c r="I2847" i="8"/>
  <c r="H2847" i="8"/>
  <c r="G2847" i="8"/>
  <c r="F2847" i="8"/>
  <c r="E2847" i="8"/>
  <c r="K2846" i="8"/>
  <c r="L2846" i="8" s="1"/>
  <c r="J2846" i="8"/>
  <c r="I2846" i="8"/>
  <c r="H2846" i="8"/>
  <c r="G2846" i="8"/>
  <c r="F2846" i="8"/>
  <c r="E2846" i="8"/>
  <c r="L2845" i="8"/>
  <c r="K2845" i="8"/>
  <c r="J2845" i="8"/>
  <c r="I2845" i="8"/>
  <c r="H2845" i="8"/>
  <c r="G2845" i="8"/>
  <c r="F2845" i="8"/>
  <c r="E2845" i="8"/>
  <c r="K2844" i="8"/>
  <c r="L2844" i="8" s="1"/>
  <c r="J2844" i="8"/>
  <c r="I2844" i="8"/>
  <c r="H2844" i="8"/>
  <c r="G2844" i="8"/>
  <c r="F2844" i="8"/>
  <c r="E2844" i="8"/>
  <c r="K2843" i="8"/>
  <c r="L2843" i="8" s="1"/>
  <c r="J2843" i="8"/>
  <c r="I2843" i="8"/>
  <c r="H2843" i="8"/>
  <c r="G2843" i="8"/>
  <c r="F2843" i="8"/>
  <c r="E2843" i="8"/>
  <c r="L2842" i="8"/>
  <c r="K2842" i="8"/>
  <c r="J2842" i="8"/>
  <c r="I2842" i="8"/>
  <c r="H2842" i="8"/>
  <c r="G2842" i="8"/>
  <c r="F2842" i="8"/>
  <c r="E2842" i="8"/>
  <c r="K2841" i="8"/>
  <c r="L2841" i="8" s="1"/>
  <c r="J2841" i="8"/>
  <c r="I2841" i="8"/>
  <c r="H2841" i="8"/>
  <c r="G2841" i="8"/>
  <c r="F2841" i="8"/>
  <c r="E2841" i="8"/>
  <c r="K2840" i="8"/>
  <c r="L2840" i="8" s="1"/>
  <c r="J2840" i="8"/>
  <c r="I2840" i="8"/>
  <c r="H2840" i="8"/>
  <c r="G2840" i="8"/>
  <c r="F2840" i="8"/>
  <c r="E2840" i="8"/>
  <c r="L2839" i="8"/>
  <c r="K2839" i="8"/>
  <c r="J2839" i="8"/>
  <c r="I2839" i="8"/>
  <c r="H2839" i="8"/>
  <c r="G2839" i="8"/>
  <c r="F2839" i="8"/>
  <c r="E2839" i="8"/>
  <c r="K2838" i="8"/>
  <c r="L2838" i="8" s="1"/>
  <c r="J2838" i="8"/>
  <c r="I2838" i="8"/>
  <c r="H2838" i="8"/>
  <c r="G2838" i="8"/>
  <c r="F2838" i="8"/>
  <c r="E2838" i="8"/>
  <c r="K2837" i="8"/>
  <c r="L2837" i="8" s="1"/>
  <c r="J2837" i="8"/>
  <c r="I2837" i="8"/>
  <c r="H2837" i="8"/>
  <c r="G2837" i="8"/>
  <c r="F2837" i="8"/>
  <c r="E2837" i="8"/>
  <c r="L2836" i="8"/>
  <c r="K2836" i="8"/>
  <c r="J2836" i="8"/>
  <c r="I2836" i="8"/>
  <c r="H2836" i="8"/>
  <c r="G2836" i="8"/>
  <c r="F2836" i="8"/>
  <c r="E2836" i="8"/>
  <c r="K2835" i="8"/>
  <c r="L2835" i="8" s="1"/>
  <c r="J2835" i="8"/>
  <c r="I2835" i="8"/>
  <c r="H2835" i="8"/>
  <c r="G2835" i="8"/>
  <c r="F2835" i="8"/>
  <c r="E2835" i="8"/>
  <c r="K2834" i="8"/>
  <c r="L2834" i="8" s="1"/>
  <c r="J2834" i="8"/>
  <c r="I2834" i="8"/>
  <c r="H2834" i="8"/>
  <c r="G2834" i="8"/>
  <c r="F2834" i="8"/>
  <c r="E2834" i="8"/>
  <c r="L2833" i="8"/>
  <c r="K2833" i="8"/>
  <c r="J2833" i="8"/>
  <c r="I2833" i="8"/>
  <c r="H2833" i="8"/>
  <c r="G2833" i="8"/>
  <c r="F2833" i="8"/>
  <c r="E2833" i="8"/>
  <c r="K2832" i="8"/>
  <c r="L2832" i="8" s="1"/>
  <c r="J2832" i="8"/>
  <c r="I2832" i="8"/>
  <c r="H2832" i="8"/>
  <c r="G2832" i="8"/>
  <c r="F2832" i="8"/>
  <c r="E2832" i="8"/>
  <c r="K2831" i="8"/>
  <c r="L2831" i="8" s="1"/>
  <c r="J2831" i="8"/>
  <c r="I2831" i="8"/>
  <c r="H2831" i="8"/>
  <c r="G2831" i="8"/>
  <c r="F2831" i="8"/>
  <c r="E2831" i="8"/>
  <c r="K2830" i="8"/>
  <c r="L2830" i="8" s="1"/>
  <c r="J2830" i="8"/>
  <c r="I2830" i="8"/>
  <c r="H2830" i="8"/>
  <c r="G2830" i="8"/>
  <c r="F2830" i="8"/>
  <c r="E2830" i="8"/>
  <c r="K2829" i="8"/>
  <c r="L2829" i="8" s="1"/>
  <c r="J2829" i="8"/>
  <c r="I2829" i="8"/>
  <c r="H2829" i="8"/>
  <c r="G2829" i="8"/>
  <c r="F2829" i="8"/>
  <c r="E2829" i="8"/>
  <c r="K2828" i="8"/>
  <c r="L2828" i="8" s="1"/>
  <c r="J2828" i="8"/>
  <c r="I2828" i="8"/>
  <c r="H2828" i="8"/>
  <c r="G2828" i="8"/>
  <c r="F2828" i="8"/>
  <c r="E2828" i="8"/>
  <c r="K2827" i="8"/>
  <c r="L2827" i="8" s="1"/>
  <c r="J2827" i="8"/>
  <c r="I2827" i="8"/>
  <c r="H2827" i="8"/>
  <c r="G2827" i="8"/>
  <c r="F2827" i="8"/>
  <c r="E2827" i="8"/>
  <c r="K2826" i="8"/>
  <c r="L2826" i="8" s="1"/>
  <c r="J2826" i="8"/>
  <c r="I2826" i="8"/>
  <c r="H2826" i="8"/>
  <c r="G2826" i="8"/>
  <c r="F2826" i="8"/>
  <c r="E2826" i="8"/>
  <c r="K2825" i="8"/>
  <c r="L2825" i="8" s="1"/>
  <c r="J2825" i="8"/>
  <c r="I2825" i="8"/>
  <c r="H2825" i="8"/>
  <c r="G2825" i="8"/>
  <c r="F2825" i="8"/>
  <c r="E2825" i="8"/>
  <c r="K2824" i="8"/>
  <c r="L2824" i="8" s="1"/>
  <c r="J2824" i="8"/>
  <c r="I2824" i="8"/>
  <c r="H2824" i="8"/>
  <c r="G2824" i="8"/>
  <c r="F2824" i="8"/>
  <c r="E2824" i="8"/>
  <c r="K2823" i="8"/>
  <c r="L2823" i="8" s="1"/>
  <c r="J2823" i="8"/>
  <c r="I2823" i="8"/>
  <c r="H2823" i="8"/>
  <c r="G2823" i="8"/>
  <c r="F2823" i="8"/>
  <c r="E2823" i="8"/>
  <c r="K2822" i="8"/>
  <c r="L2822" i="8" s="1"/>
  <c r="J2822" i="8"/>
  <c r="I2822" i="8"/>
  <c r="H2822" i="8"/>
  <c r="G2822" i="8"/>
  <c r="F2822" i="8"/>
  <c r="E2822" i="8"/>
  <c r="K2821" i="8"/>
  <c r="L2821" i="8" s="1"/>
  <c r="J2821" i="8"/>
  <c r="I2821" i="8"/>
  <c r="H2821" i="8"/>
  <c r="G2821" i="8"/>
  <c r="F2821" i="8"/>
  <c r="E2821" i="8"/>
  <c r="K2820" i="8"/>
  <c r="L2820" i="8" s="1"/>
  <c r="J2820" i="8"/>
  <c r="I2820" i="8"/>
  <c r="H2820" i="8"/>
  <c r="G2820" i="8"/>
  <c r="F2820" i="8"/>
  <c r="E2820" i="8"/>
  <c r="K2819" i="8"/>
  <c r="L2819" i="8" s="1"/>
  <c r="J2819" i="8"/>
  <c r="I2819" i="8"/>
  <c r="H2819" i="8"/>
  <c r="G2819" i="8"/>
  <c r="F2819" i="8"/>
  <c r="E2819" i="8"/>
  <c r="K2818" i="8"/>
  <c r="L2818" i="8" s="1"/>
  <c r="J2818" i="8"/>
  <c r="I2818" i="8"/>
  <c r="H2818" i="8"/>
  <c r="G2818" i="8"/>
  <c r="F2818" i="8"/>
  <c r="E2818" i="8"/>
  <c r="K2817" i="8"/>
  <c r="L2817" i="8" s="1"/>
  <c r="J2817" i="8"/>
  <c r="I2817" i="8"/>
  <c r="H2817" i="8"/>
  <c r="G2817" i="8"/>
  <c r="F2817" i="8"/>
  <c r="E2817" i="8"/>
  <c r="K2816" i="8"/>
  <c r="L2816" i="8" s="1"/>
  <c r="J2816" i="8"/>
  <c r="H2816" i="8"/>
  <c r="G2816" i="8"/>
  <c r="I2816" i="8" s="1"/>
  <c r="F2816" i="8"/>
  <c r="E2816" i="8"/>
  <c r="K2815" i="8"/>
  <c r="L2815" i="8" s="1"/>
  <c r="J2815" i="8"/>
  <c r="H2815" i="8"/>
  <c r="G2815" i="8"/>
  <c r="I2815" i="8" s="1"/>
  <c r="F2815" i="8"/>
  <c r="E2815" i="8"/>
  <c r="J2814" i="8"/>
  <c r="H2814" i="8"/>
  <c r="G2814" i="8"/>
  <c r="I2814" i="8" s="1"/>
  <c r="F2814" i="8"/>
  <c r="E2814" i="8"/>
  <c r="L2813" i="8"/>
  <c r="K2813" i="8"/>
  <c r="J2813" i="8"/>
  <c r="I2813" i="8"/>
  <c r="H2813" i="8"/>
  <c r="G2813" i="8"/>
  <c r="F2813" i="8"/>
  <c r="E2813" i="8"/>
  <c r="K2812" i="8"/>
  <c r="L2812" i="8" s="1"/>
  <c r="J2812" i="8"/>
  <c r="I2812" i="8"/>
  <c r="H2812" i="8"/>
  <c r="G2812" i="8"/>
  <c r="F2812" i="8"/>
  <c r="E2812" i="8"/>
  <c r="K2811" i="8"/>
  <c r="L2811" i="8" s="1"/>
  <c r="J2811" i="8"/>
  <c r="I2811" i="8"/>
  <c r="H2811" i="8"/>
  <c r="G2811" i="8"/>
  <c r="F2811" i="8"/>
  <c r="E2811" i="8"/>
  <c r="L2810" i="8"/>
  <c r="K2810" i="8"/>
  <c r="J2810" i="8"/>
  <c r="I2810" i="8"/>
  <c r="H2810" i="8"/>
  <c r="G2810" i="8"/>
  <c r="F2810" i="8"/>
  <c r="E2810" i="8"/>
  <c r="K2809" i="8"/>
  <c r="L2809" i="8" s="1"/>
  <c r="J2809" i="8"/>
  <c r="I2809" i="8"/>
  <c r="H2809" i="8"/>
  <c r="G2809" i="8"/>
  <c r="F2809" i="8"/>
  <c r="E2809" i="8"/>
  <c r="K2808" i="8"/>
  <c r="L2808" i="8" s="1"/>
  <c r="J2808" i="8"/>
  <c r="H2808" i="8"/>
  <c r="G2808" i="8"/>
  <c r="I2808" i="8" s="1"/>
  <c r="F2808" i="8"/>
  <c r="E2808" i="8"/>
  <c r="L2807" i="8"/>
  <c r="K2807" i="8"/>
  <c r="J2807" i="8"/>
  <c r="H2807" i="8"/>
  <c r="G2807" i="8"/>
  <c r="I2807" i="8" s="1"/>
  <c r="F2807" i="8"/>
  <c r="E2807" i="8"/>
  <c r="L2806" i="8"/>
  <c r="K2806" i="8"/>
  <c r="J2806" i="8"/>
  <c r="I2806" i="8"/>
  <c r="H2806" i="8"/>
  <c r="G2806" i="8"/>
  <c r="F2806" i="8"/>
  <c r="E2806" i="8"/>
  <c r="L2805" i="8"/>
  <c r="K2805" i="8"/>
  <c r="J2805" i="8"/>
  <c r="I2805" i="8"/>
  <c r="H2805" i="8"/>
  <c r="G2805" i="8"/>
  <c r="F2805" i="8"/>
  <c r="E2805" i="8"/>
  <c r="K2804" i="8"/>
  <c r="L2804" i="8" s="1"/>
  <c r="J2804" i="8"/>
  <c r="I2804" i="8"/>
  <c r="H2804" i="8"/>
  <c r="G2804" i="8"/>
  <c r="F2804" i="8"/>
  <c r="E2804" i="8"/>
  <c r="L2803" i="8"/>
  <c r="K2803" i="8"/>
  <c r="J2803" i="8"/>
  <c r="I2803" i="8"/>
  <c r="H2803" i="8"/>
  <c r="G2803" i="8"/>
  <c r="F2803" i="8"/>
  <c r="E2803" i="8"/>
  <c r="L2802" i="8"/>
  <c r="K2802" i="8"/>
  <c r="J2802" i="8"/>
  <c r="I2802" i="8"/>
  <c r="H2802" i="8"/>
  <c r="G2802" i="8"/>
  <c r="F2802" i="8"/>
  <c r="E2802" i="8"/>
  <c r="K2801" i="8"/>
  <c r="L2801" i="8" s="1"/>
  <c r="J2801" i="8"/>
  <c r="I2801" i="8"/>
  <c r="H2801" i="8"/>
  <c r="G2801" i="8"/>
  <c r="F2801" i="8"/>
  <c r="E2801" i="8"/>
  <c r="L2800" i="8"/>
  <c r="K2800" i="8"/>
  <c r="J2800" i="8"/>
  <c r="I2800" i="8"/>
  <c r="H2800" i="8"/>
  <c r="G2800" i="8"/>
  <c r="F2800" i="8"/>
  <c r="E2800" i="8"/>
  <c r="L2799" i="8"/>
  <c r="K2799" i="8"/>
  <c r="J2799" i="8"/>
  <c r="I2799" i="8"/>
  <c r="H2799" i="8"/>
  <c r="G2799" i="8"/>
  <c r="F2799" i="8"/>
  <c r="E2799" i="8"/>
  <c r="K2798" i="8"/>
  <c r="L2798" i="8" s="1"/>
  <c r="J2798" i="8"/>
  <c r="I2798" i="8"/>
  <c r="H2798" i="8"/>
  <c r="G2798" i="8"/>
  <c r="F2798" i="8"/>
  <c r="E2798" i="8"/>
  <c r="L2797" i="8"/>
  <c r="K2797" i="8"/>
  <c r="J2797" i="8"/>
  <c r="I2797" i="8"/>
  <c r="H2797" i="8"/>
  <c r="G2797" i="8"/>
  <c r="F2797" i="8"/>
  <c r="E2797" i="8"/>
  <c r="L2796" i="8"/>
  <c r="K2796" i="8"/>
  <c r="J2796" i="8"/>
  <c r="I2796" i="8"/>
  <c r="H2796" i="8"/>
  <c r="G2796" i="8"/>
  <c r="F2796" i="8"/>
  <c r="E2796" i="8"/>
  <c r="K2795" i="8"/>
  <c r="L2795" i="8" s="1"/>
  <c r="J2795" i="8"/>
  <c r="I2795" i="8"/>
  <c r="H2795" i="8"/>
  <c r="G2795" i="8"/>
  <c r="F2795" i="8"/>
  <c r="E2795" i="8"/>
  <c r="L2794" i="8"/>
  <c r="K2794" i="8"/>
  <c r="J2794" i="8"/>
  <c r="I2794" i="8"/>
  <c r="H2794" i="8"/>
  <c r="G2794" i="8"/>
  <c r="F2794" i="8"/>
  <c r="E2794" i="8"/>
  <c r="L2793" i="8"/>
  <c r="K2793" i="8"/>
  <c r="J2793" i="8"/>
  <c r="I2793" i="8"/>
  <c r="H2793" i="8"/>
  <c r="G2793" i="8"/>
  <c r="F2793" i="8"/>
  <c r="E2793" i="8"/>
  <c r="K2792" i="8"/>
  <c r="L2792" i="8" s="1"/>
  <c r="J2792" i="8"/>
  <c r="I2792" i="8"/>
  <c r="H2792" i="8"/>
  <c r="G2792" i="8"/>
  <c r="F2792" i="8"/>
  <c r="E2792" i="8"/>
  <c r="L2791" i="8"/>
  <c r="K2791" i="8"/>
  <c r="J2791" i="8"/>
  <c r="I2791" i="8"/>
  <c r="H2791" i="8"/>
  <c r="G2791" i="8"/>
  <c r="F2791" i="8"/>
  <c r="E2791" i="8"/>
  <c r="J2790" i="8"/>
  <c r="H2790" i="8"/>
  <c r="G2790" i="8"/>
  <c r="F2790" i="8"/>
  <c r="E2790" i="8"/>
  <c r="J2789" i="8"/>
  <c r="H2789" i="8"/>
  <c r="G2789" i="8"/>
  <c r="F2789" i="8"/>
  <c r="E2789" i="8"/>
  <c r="J2788" i="8"/>
  <c r="H2788" i="8"/>
  <c r="G2788" i="8"/>
  <c r="I2788" i="8" s="1"/>
  <c r="F2788" i="8"/>
  <c r="E2788" i="8"/>
  <c r="K2787" i="8"/>
  <c r="L2787" i="8" s="1"/>
  <c r="J2787" i="8"/>
  <c r="I2787" i="8"/>
  <c r="H2787" i="8"/>
  <c r="G2787" i="8"/>
  <c r="F2787" i="8"/>
  <c r="E2787" i="8"/>
  <c r="J2786" i="8"/>
  <c r="H2786" i="8"/>
  <c r="G2786" i="8"/>
  <c r="I2786" i="8" s="1"/>
  <c r="F2786" i="8"/>
  <c r="E2786" i="8"/>
  <c r="L2785" i="8"/>
  <c r="K2785" i="8"/>
  <c r="J2785" i="8"/>
  <c r="I2785" i="8"/>
  <c r="H2785" i="8"/>
  <c r="G2785" i="8"/>
  <c r="F2785" i="8"/>
  <c r="E2785" i="8"/>
  <c r="J2784" i="8"/>
  <c r="H2784" i="8"/>
  <c r="G2784" i="8"/>
  <c r="I2784" i="8" s="1"/>
  <c r="F2784" i="8"/>
  <c r="E2784" i="8"/>
  <c r="K2783" i="8"/>
  <c r="L2783" i="8" s="1"/>
  <c r="J2783" i="8"/>
  <c r="H2783" i="8"/>
  <c r="G2783" i="8"/>
  <c r="I2783" i="8" s="1"/>
  <c r="F2783" i="8"/>
  <c r="E2783" i="8"/>
  <c r="L2782" i="8"/>
  <c r="K2782" i="8"/>
  <c r="J2782" i="8"/>
  <c r="I2782" i="8"/>
  <c r="H2782" i="8"/>
  <c r="G2782" i="8"/>
  <c r="F2782" i="8"/>
  <c r="E2782" i="8"/>
  <c r="J2781" i="8"/>
  <c r="H2781" i="8"/>
  <c r="G2781" i="8"/>
  <c r="I2781" i="8" s="1"/>
  <c r="F2781" i="8"/>
  <c r="E2781" i="8"/>
  <c r="K2780" i="8"/>
  <c r="L2780" i="8" s="1"/>
  <c r="J2780" i="8"/>
  <c r="I2780" i="8"/>
  <c r="H2780" i="8"/>
  <c r="G2780" i="8"/>
  <c r="F2780" i="8"/>
  <c r="E2780" i="8"/>
  <c r="L2779" i="8"/>
  <c r="K2779" i="8"/>
  <c r="J2779" i="8"/>
  <c r="I2779" i="8"/>
  <c r="H2779" i="8"/>
  <c r="G2779" i="8"/>
  <c r="F2779" i="8"/>
  <c r="E2779" i="8"/>
  <c r="K2778" i="8"/>
  <c r="L2778" i="8" s="1"/>
  <c r="J2778" i="8"/>
  <c r="I2778" i="8"/>
  <c r="H2778" i="8"/>
  <c r="G2778" i="8"/>
  <c r="F2778" i="8"/>
  <c r="E2778" i="8"/>
  <c r="K2777" i="8"/>
  <c r="L2777" i="8" s="1"/>
  <c r="J2777" i="8"/>
  <c r="I2777" i="8"/>
  <c r="H2777" i="8"/>
  <c r="G2777" i="8"/>
  <c r="F2777" i="8"/>
  <c r="E2777" i="8"/>
  <c r="L2776" i="8"/>
  <c r="K2776" i="8"/>
  <c r="J2776" i="8"/>
  <c r="I2776" i="8"/>
  <c r="H2776" i="8"/>
  <c r="G2776" i="8"/>
  <c r="F2776" i="8"/>
  <c r="E2776" i="8"/>
  <c r="K2775" i="8"/>
  <c r="L2775" i="8" s="1"/>
  <c r="J2775" i="8"/>
  <c r="I2775" i="8"/>
  <c r="H2775" i="8"/>
  <c r="G2775" i="8"/>
  <c r="F2775" i="8"/>
  <c r="E2775" i="8"/>
  <c r="K2774" i="8"/>
  <c r="L2774" i="8" s="1"/>
  <c r="J2774" i="8"/>
  <c r="H2774" i="8"/>
  <c r="G2774" i="8"/>
  <c r="I2774" i="8" s="1"/>
  <c r="F2774" i="8"/>
  <c r="E2774" i="8"/>
  <c r="K2773" i="8"/>
  <c r="L2773" i="8" s="1"/>
  <c r="J2773" i="8"/>
  <c r="H2773" i="8"/>
  <c r="G2773" i="8"/>
  <c r="I2773" i="8" s="1"/>
  <c r="F2773" i="8"/>
  <c r="E2773" i="8"/>
  <c r="J2772" i="8"/>
  <c r="H2772" i="8"/>
  <c r="G2772" i="8"/>
  <c r="I2772" i="8" s="1"/>
  <c r="F2772" i="8"/>
  <c r="E2772" i="8"/>
  <c r="K2771" i="8"/>
  <c r="L2771" i="8" s="1"/>
  <c r="J2771" i="8"/>
  <c r="I2771" i="8"/>
  <c r="H2771" i="8"/>
  <c r="G2771" i="8"/>
  <c r="F2771" i="8"/>
  <c r="E2771" i="8"/>
  <c r="K2770" i="8"/>
  <c r="L2770" i="8" s="1"/>
  <c r="J2770" i="8"/>
  <c r="I2770" i="8"/>
  <c r="H2770" i="8"/>
  <c r="G2770" i="8"/>
  <c r="F2770" i="8"/>
  <c r="E2770" i="8"/>
  <c r="K2769" i="8"/>
  <c r="L2769" i="8" s="1"/>
  <c r="J2769" i="8"/>
  <c r="H2769" i="8"/>
  <c r="G2769" i="8"/>
  <c r="I2769" i="8" s="1"/>
  <c r="F2769" i="8"/>
  <c r="E2769" i="8"/>
  <c r="L2768" i="8"/>
  <c r="K2768" i="8"/>
  <c r="J2768" i="8"/>
  <c r="I2768" i="8"/>
  <c r="H2768" i="8"/>
  <c r="G2768" i="8"/>
  <c r="F2768" i="8"/>
  <c r="E2768" i="8"/>
  <c r="J2767" i="8"/>
  <c r="H2767" i="8"/>
  <c r="G2767" i="8"/>
  <c r="I2767" i="8" s="1"/>
  <c r="F2767" i="8"/>
  <c r="E2767" i="8"/>
  <c r="L2766" i="8"/>
  <c r="K2766" i="8"/>
  <c r="J2766" i="8"/>
  <c r="I2766" i="8"/>
  <c r="H2766" i="8"/>
  <c r="G2766" i="8"/>
  <c r="F2766" i="8"/>
  <c r="E2766" i="8"/>
  <c r="J2765" i="8"/>
  <c r="H2765" i="8"/>
  <c r="G2765" i="8"/>
  <c r="I2765" i="8" s="1"/>
  <c r="F2765" i="8"/>
  <c r="E2765" i="8"/>
  <c r="K2764" i="8"/>
  <c r="L2764" i="8" s="1"/>
  <c r="J2764" i="8"/>
  <c r="I2764" i="8"/>
  <c r="H2764" i="8"/>
  <c r="G2764" i="8"/>
  <c r="F2764" i="8"/>
  <c r="E2764" i="8"/>
  <c r="K2763" i="8"/>
  <c r="L2763" i="8" s="1"/>
  <c r="J2763" i="8"/>
  <c r="I2763" i="8"/>
  <c r="H2763" i="8"/>
  <c r="G2763" i="8"/>
  <c r="F2763" i="8"/>
  <c r="E2763" i="8"/>
  <c r="L2762" i="8"/>
  <c r="K2762" i="8"/>
  <c r="J2762" i="8"/>
  <c r="I2762" i="8"/>
  <c r="H2762" i="8"/>
  <c r="G2762" i="8"/>
  <c r="F2762" i="8"/>
  <c r="E2762" i="8"/>
  <c r="K2761" i="8"/>
  <c r="L2761" i="8" s="1"/>
  <c r="J2761" i="8"/>
  <c r="I2761" i="8"/>
  <c r="H2761" i="8"/>
  <c r="G2761" i="8"/>
  <c r="F2761" i="8"/>
  <c r="E2761" i="8"/>
  <c r="K2760" i="8"/>
  <c r="L2760" i="8" s="1"/>
  <c r="J2760" i="8"/>
  <c r="I2760" i="8"/>
  <c r="H2760" i="8"/>
  <c r="G2760" i="8"/>
  <c r="F2760" i="8"/>
  <c r="E2760" i="8"/>
  <c r="L2759" i="8"/>
  <c r="K2759" i="8"/>
  <c r="J2759" i="8"/>
  <c r="I2759" i="8"/>
  <c r="H2759" i="8"/>
  <c r="G2759" i="8"/>
  <c r="F2759" i="8"/>
  <c r="E2759" i="8"/>
  <c r="K2758" i="8"/>
  <c r="L2758" i="8" s="1"/>
  <c r="J2758" i="8"/>
  <c r="I2758" i="8"/>
  <c r="H2758" i="8"/>
  <c r="G2758" i="8"/>
  <c r="F2758" i="8"/>
  <c r="E2758" i="8"/>
  <c r="K2757" i="8"/>
  <c r="L2757" i="8" s="1"/>
  <c r="J2757" i="8"/>
  <c r="I2757" i="8"/>
  <c r="H2757" i="8"/>
  <c r="G2757" i="8"/>
  <c r="F2757" i="8"/>
  <c r="E2757" i="8"/>
  <c r="K2756" i="8"/>
  <c r="L2756" i="8" s="1"/>
  <c r="J2756" i="8"/>
  <c r="I2756" i="8"/>
  <c r="H2756" i="8"/>
  <c r="G2756" i="8"/>
  <c r="F2756" i="8"/>
  <c r="E2756" i="8"/>
  <c r="K2755" i="8"/>
  <c r="L2755" i="8" s="1"/>
  <c r="J2755" i="8"/>
  <c r="H2755" i="8"/>
  <c r="G2755" i="8"/>
  <c r="I2755" i="8" s="1"/>
  <c r="F2755" i="8"/>
  <c r="E2755" i="8"/>
  <c r="L2754" i="8"/>
  <c r="K2754" i="8"/>
  <c r="J2754" i="8"/>
  <c r="I2754" i="8"/>
  <c r="H2754" i="8"/>
  <c r="G2754" i="8"/>
  <c r="F2754" i="8"/>
  <c r="E2754" i="8"/>
  <c r="L2753" i="8"/>
  <c r="K2753" i="8"/>
  <c r="J2753" i="8"/>
  <c r="I2753" i="8"/>
  <c r="H2753" i="8"/>
  <c r="G2753" i="8"/>
  <c r="F2753" i="8"/>
  <c r="E2753" i="8"/>
  <c r="L2752" i="8"/>
  <c r="K2752" i="8"/>
  <c r="J2752" i="8"/>
  <c r="I2752" i="8"/>
  <c r="H2752" i="8"/>
  <c r="G2752" i="8"/>
  <c r="F2752" i="8"/>
  <c r="E2752" i="8"/>
  <c r="L2751" i="8"/>
  <c r="K2751" i="8"/>
  <c r="J2751" i="8"/>
  <c r="I2751" i="8"/>
  <c r="H2751" i="8"/>
  <c r="G2751" i="8"/>
  <c r="F2751" i="8"/>
  <c r="E2751" i="8"/>
  <c r="J2750" i="8"/>
  <c r="H2750" i="8"/>
  <c r="G2750" i="8"/>
  <c r="I2750" i="8" s="1"/>
  <c r="F2750" i="8"/>
  <c r="E2750" i="8"/>
  <c r="L2749" i="8"/>
  <c r="K2749" i="8"/>
  <c r="J2749" i="8"/>
  <c r="I2749" i="8"/>
  <c r="H2749" i="8"/>
  <c r="G2749" i="8"/>
  <c r="F2749" i="8"/>
  <c r="E2749" i="8"/>
  <c r="K2748" i="8"/>
  <c r="L2748" i="8" s="1"/>
  <c r="J2748" i="8"/>
  <c r="H2748" i="8"/>
  <c r="G2748" i="8"/>
  <c r="I2748" i="8" s="1"/>
  <c r="F2748" i="8"/>
  <c r="E2748" i="8"/>
  <c r="L2747" i="8"/>
  <c r="K2747" i="8"/>
  <c r="J2747" i="8"/>
  <c r="I2747" i="8"/>
  <c r="H2747" i="8"/>
  <c r="G2747" i="8"/>
  <c r="F2747" i="8"/>
  <c r="E2747" i="8"/>
  <c r="L2746" i="8"/>
  <c r="K2746" i="8"/>
  <c r="J2746" i="8"/>
  <c r="I2746" i="8"/>
  <c r="H2746" i="8"/>
  <c r="G2746" i="8"/>
  <c r="F2746" i="8"/>
  <c r="E2746" i="8"/>
  <c r="L2745" i="8"/>
  <c r="K2745" i="8"/>
  <c r="J2745" i="8"/>
  <c r="I2745" i="8"/>
  <c r="H2745" i="8"/>
  <c r="G2745" i="8"/>
  <c r="F2745" i="8"/>
  <c r="E2745" i="8"/>
  <c r="L2744" i="8"/>
  <c r="K2744" i="8"/>
  <c r="J2744" i="8"/>
  <c r="I2744" i="8"/>
  <c r="H2744" i="8"/>
  <c r="G2744" i="8"/>
  <c r="F2744" i="8"/>
  <c r="E2744" i="8"/>
  <c r="L2743" i="8"/>
  <c r="K2743" i="8"/>
  <c r="J2743" i="8"/>
  <c r="I2743" i="8"/>
  <c r="H2743" i="8"/>
  <c r="G2743" i="8"/>
  <c r="F2743" i="8"/>
  <c r="E2743" i="8"/>
  <c r="L2742" i="8"/>
  <c r="K2742" i="8"/>
  <c r="J2742" i="8"/>
  <c r="I2742" i="8"/>
  <c r="H2742" i="8"/>
  <c r="G2742" i="8"/>
  <c r="F2742" i="8"/>
  <c r="E2742" i="8"/>
  <c r="L2741" i="8"/>
  <c r="K2741" i="8"/>
  <c r="J2741" i="8"/>
  <c r="I2741" i="8"/>
  <c r="H2741" i="8"/>
  <c r="G2741" i="8"/>
  <c r="F2741" i="8"/>
  <c r="E2741" i="8"/>
  <c r="L2740" i="8"/>
  <c r="K2740" i="8"/>
  <c r="J2740" i="8"/>
  <c r="I2740" i="8"/>
  <c r="H2740" i="8"/>
  <c r="G2740" i="8"/>
  <c r="F2740" i="8"/>
  <c r="E2740" i="8"/>
  <c r="L2739" i="8"/>
  <c r="K2739" i="8"/>
  <c r="J2739" i="8"/>
  <c r="I2739" i="8"/>
  <c r="H2739" i="8"/>
  <c r="G2739" i="8"/>
  <c r="F2739" i="8"/>
  <c r="E2739" i="8"/>
  <c r="L2738" i="8"/>
  <c r="K2738" i="8"/>
  <c r="J2738" i="8"/>
  <c r="I2738" i="8"/>
  <c r="H2738" i="8"/>
  <c r="G2738" i="8"/>
  <c r="F2738" i="8"/>
  <c r="E2738" i="8"/>
  <c r="L2737" i="8"/>
  <c r="K2737" i="8"/>
  <c r="J2737" i="8"/>
  <c r="I2737" i="8"/>
  <c r="H2737" i="8"/>
  <c r="G2737" i="8"/>
  <c r="F2737" i="8"/>
  <c r="E2737" i="8"/>
  <c r="L2736" i="8"/>
  <c r="K2736" i="8"/>
  <c r="J2736" i="8"/>
  <c r="I2736" i="8"/>
  <c r="H2736" i="8"/>
  <c r="G2736" i="8"/>
  <c r="F2736" i="8"/>
  <c r="E2736" i="8"/>
  <c r="L2735" i="8"/>
  <c r="K2735" i="8"/>
  <c r="J2735" i="8"/>
  <c r="I2735" i="8"/>
  <c r="H2735" i="8"/>
  <c r="G2735" i="8"/>
  <c r="F2735" i="8"/>
  <c r="E2735" i="8"/>
  <c r="L2734" i="8"/>
  <c r="K2734" i="8"/>
  <c r="J2734" i="8"/>
  <c r="I2734" i="8"/>
  <c r="H2734" i="8"/>
  <c r="G2734" i="8"/>
  <c r="F2734" i="8"/>
  <c r="E2734" i="8"/>
  <c r="K2733" i="8"/>
  <c r="L2733" i="8" s="1"/>
  <c r="J2733" i="8"/>
  <c r="I2733" i="8"/>
  <c r="H2733" i="8"/>
  <c r="G2733" i="8"/>
  <c r="F2733" i="8"/>
  <c r="E2733" i="8"/>
  <c r="L2732" i="8"/>
  <c r="K2732" i="8"/>
  <c r="J2732" i="8"/>
  <c r="I2732" i="8"/>
  <c r="H2732" i="8"/>
  <c r="G2732" i="8"/>
  <c r="F2732" i="8"/>
  <c r="E2732" i="8"/>
  <c r="K2731" i="8"/>
  <c r="L2731" i="8" s="1"/>
  <c r="J2731" i="8"/>
  <c r="I2731" i="8"/>
  <c r="H2731" i="8"/>
  <c r="G2731" i="8"/>
  <c r="F2731" i="8"/>
  <c r="E2731" i="8"/>
  <c r="K2730" i="8"/>
  <c r="L2730" i="8" s="1"/>
  <c r="J2730" i="8"/>
  <c r="I2730" i="8"/>
  <c r="H2730" i="8"/>
  <c r="G2730" i="8"/>
  <c r="F2730" i="8"/>
  <c r="E2730" i="8"/>
  <c r="L2729" i="8"/>
  <c r="K2729" i="8"/>
  <c r="J2729" i="8"/>
  <c r="I2729" i="8"/>
  <c r="H2729" i="8"/>
  <c r="G2729" i="8"/>
  <c r="F2729" i="8"/>
  <c r="E2729" i="8"/>
  <c r="K2728" i="8"/>
  <c r="L2728" i="8" s="1"/>
  <c r="J2728" i="8"/>
  <c r="I2728" i="8"/>
  <c r="H2728" i="8"/>
  <c r="G2728" i="8"/>
  <c r="F2728" i="8"/>
  <c r="E2728" i="8"/>
  <c r="K2727" i="8"/>
  <c r="L2727" i="8" s="1"/>
  <c r="J2727" i="8"/>
  <c r="I2727" i="8"/>
  <c r="H2727" i="8"/>
  <c r="G2727" i="8"/>
  <c r="F2727" i="8"/>
  <c r="E2727" i="8"/>
  <c r="L2726" i="8"/>
  <c r="K2726" i="8"/>
  <c r="J2726" i="8"/>
  <c r="I2726" i="8"/>
  <c r="H2726" i="8"/>
  <c r="G2726" i="8"/>
  <c r="F2726" i="8"/>
  <c r="E2726" i="8"/>
  <c r="K2725" i="8"/>
  <c r="L2725" i="8" s="1"/>
  <c r="J2725" i="8"/>
  <c r="I2725" i="8"/>
  <c r="H2725" i="8"/>
  <c r="G2725" i="8"/>
  <c r="F2725" i="8"/>
  <c r="E2725" i="8"/>
  <c r="K2724" i="8"/>
  <c r="L2724" i="8" s="1"/>
  <c r="J2724" i="8"/>
  <c r="I2724" i="8"/>
  <c r="H2724" i="8"/>
  <c r="G2724" i="8"/>
  <c r="F2724" i="8"/>
  <c r="E2724" i="8"/>
  <c r="L2723" i="8"/>
  <c r="K2723" i="8"/>
  <c r="J2723" i="8"/>
  <c r="I2723" i="8"/>
  <c r="H2723" i="8"/>
  <c r="G2723" i="8"/>
  <c r="F2723" i="8"/>
  <c r="E2723" i="8"/>
  <c r="K2722" i="8"/>
  <c r="L2722" i="8" s="1"/>
  <c r="J2722" i="8"/>
  <c r="I2722" i="8"/>
  <c r="H2722" i="8"/>
  <c r="G2722" i="8"/>
  <c r="F2722" i="8"/>
  <c r="E2722" i="8"/>
  <c r="K2721" i="8"/>
  <c r="L2721" i="8" s="1"/>
  <c r="J2721" i="8"/>
  <c r="I2721" i="8"/>
  <c r="H2721" i="8"/>
  <c r="G2721" i="8"/>
  <c r="F2721" i="8"/>
  <c r="E2721" i="8"/>
  <c r="L2720" i="8"/>
  <c r="K2720" i="8"/>
  <c r="J2720" i="8"/>
  <c r="I2720" i="8"/>
  <c r="H2720" i="8"/>
  <c r="G2720" i="8"/>
  <c r="F2720" i="8"/>
  <c r="E2720" i="8"/>
  <c r="K2719" i="8"/>
  <c r="L2719" i="8" s="1"/>
  <c r="J2719" i="8"/>
  <c r="I2719" i="8"/>
  <c r="H2719" i="8"/>
  <c r="G2719" i="8"/>
  <c r="F2719" i="8"/>
  <c r="E2719" i="8"/>
  <c r="K2718" i="8"/>
  <c r="L2718" i="8" s="1"/>
  <c r="J2718" i="8"/>
  <c r="H2718" i="8"/>
  <c r="G2718" i="8"/>
  <c r="I2718" i="8" s="1"/>
  <c r="F2718" i="8"/>
  <c r="E2718" i="8"/>
  <c r="K2717" i="8"/>
  <c r="L2717" i="8" s="1"/>
  <c r="J2717" i="8"/>
  <c r="I2717" i="8"/>
  <c r="H2717" i="8"/>
  <c r="G2717" i="8"/>
  <c r="F2717" i="8"/>
  <c r="E2717" i="8"/>
  <c r="K2716" i="8"/>
  <c r="L2716" i="8" s="1"/>
  <c r="J2716" i="8"/>
  <c r="I2716" i="8"/>
  <c r="H2716" i="8"/>
  <c r="G2716" i="8"/>
  <c r="F2716" i="8"/>
  <c r="E2716" i="8"/>
  <c r="K2715" i="8"/>
  <c r="L2715" i="8" s="1"/>
  <c r="J2715" i="8"/>
  <c r="I2715" i="8"/>
  <c r="H2715" i="8"/>
  <c r="G2715" i="8"/>
  <c r="F2715" i="8"/>
  <c r="E2715" i="8"/>
  <c r="K2714" i="8"/>
  <c r="L2714" i="8" s="1"/>
  <c r="J2714" i="8"/>
  <c r="I2714" i="8"/>
  <c r="H2714" i="8"/>
  <c r="G2714" i="8"/>
  <c r="F2714" i="8"/>
  <c r="E2714" i="8"/>
  <c r="K2713" i="8"/>
  <c r="L2713" i="8" s="1"/>
  <c r="J2713" i="8"/>
  <c r="H2713" i="8"/>
  <c r="G2713" i="8"/>
  <c r="I2713" i="8" s="1"/>
  <c r="F2713" i="8"/>
  <c r="E2713" i="8"/>
  <c r="J2712" i="8"/>
  <c r="H2712" i="8"/>
  <c r="G2712" i="8"/>
  <c r="I2712" i="8" s="1"/>
  <c r="F2712" i="8"/>
  <c r="E2712" i="8"/>
  <c r="J2711" i="8"/>
  <c r="H2711" i="8"/>
  <c r="G2711" i="8"/>
  <c r="I2711" i="8" s="1"/>
  <c r="F2711" i="8"/>
  <c r="E2711" i="8"/>
  <c r="K2710" i="8"/>
  <c r="L2710" i="8" s="1"/>
  <c r="J2710" i="8"/>
  <c r="I2710" i="8"/>
  <c r="H2710" i="8"/>
  <c r="G2710" i="8"/>
  <c r="F2710" i="8"/>
  <c r="E2710" i="8"/>
  <c r="L2709" i="8"/>
  <c r="K2709" i="8"/>
  <c r="J2709" i="8"/>
  <c r="I2709" i="8"/>
  <c r="H2709" i="8"/>
  <c r="G2709" i="8"/>
  <c r="F2709" i="8"/>
  <c r="E2709" i="8"/>
  <c r="K2708" i="8"/>
  <c r="L2708" i="8" s="1"/>
  <c r="J2708" i="8"/>
  <c r="I2708" i="8"/>
  <c r="H2708" i="8"/>
  <c r="G2708" i="8"/>
  <c r="F2708" i="8"/>
  <c r="E2708" i="8"/>
  <c r="K2707" i="8"/>
  <c r="L2707" i="8" s="1"/>
  <c r="J2707" i="8"/>
  <c r="I2707" i="8"/>
  <c r="H2707" i="8"/>
  <c r="G2707" i="8"/>
  <c r="F2707" i="8"/>
  <c r="E2707" i="8"/>
  <c r="K2706" i="8"/>
  <c r="L2706" i="8" s="1"/>
  <c r="J2706" i="8"/>
  <c r="I2706" i="8"/>
  <c r="H2706" i="8"/>
  <c r="G2706" i="8"/>
  <c r="F2706" i="8"/>
  <c r="E2706" i="8"/>
  <c r="K2705" i="8"/>
  <c r="L2705" i="8" s="1"/>
  <c r="J2705" i="8"/>
  <c r="I2705" i="8"/>
  <c r="H2705" i="8"/>
  <c r="G2705" i="8"/>
  <c r="F2705" i="8"/>
  <c r="E2705" i="8"/>
  <c r="K2704" i="8"/>
  <c r="L2704" i="8" s="1"/>
  <c r="J2704" i="8"/>
  <c r="I2704" i="8"/>
  <c r="H2704" i="8"/>
  <c r="G2704" i="8"/>
  <c r="F2704" i="8"/>
  <c r="E2704" i="8"/>
  <c r="K2703" i="8"/>
  <c r="L2703" i="8" s="1"/>
  <c r="J2703" i="8"/>
  <c r="I2703" i="8"/>
  <c r="H2703" i="8"/>
  <c r="G2703" i="8"/>
  <c r="F2703" i="8"/>
  <c r="E2703" i="8"/>
  <c r="K2702" i="8"/>
  <c r="L2702" i="8" s="1"/>
  <c r="J2702" i="8"/>
  <c r="I2702" i="8"/>
  <c r="H2702" i="8"/>
  <c r="G2702" i="8"/>
  <c r="F2702" i="8"/>
  <c r="E2702" i="8"/>
  <c r="K2701" i="8"/>
  <c r="L2701" i="8" s="1"/>
  <c r="J2701" i="8"/>
  <c r="I2701" i="8"/>
  <c r="H2701" i="8"/>
  <c r="G2701" i="8"/>
  <c r="F2701" i="8"/>
  <c r="E2701" i="8"/>
  <c r="K2700" i="8"/>
  <c r="L2700" i="8" s="1"/>
  <c r="J2700" i="8"/>
  <c r="I2700" i="8"/>
  <c r="H2700" i="8"/>
  <c r="G2700" i="8"/>
  <c r="F2700" i="8"/>
  <c r="E2700" i="8"/>
  <c r="K2699" i="8"/>
  <c r="L2699" i="8" s="1"/>
  <c r="J2699" i="8"/>
  <c r="H2699" i="8"/>
  <c r="G2699" i="8"/>
  <c r="I2699" i="8" s="1"/>
  <c r="F2699" i="8"/>
  <c r="E2699" i="8"/>
  <c r="K2698" i="8"/>
  <c r="L2698" i="8" s="1"/>
  <c r="J2698" i="8"/>
  <c r="H2698" i="8"/>
  <c r="G2698" i="8"/>
  <c r="I2698" i="8" s="1"/>
  <c r="F2698" i="8"/>
  <c r="E2698" i="8"/>
  <c r="L2697" i="8"/>
  <c r="K2697" i="8"/>
  <c r="J2697" i="8"/>
  <c r="I2697" i="8"/>
  <c r="H2697" i="8"/>
  <c r="G2697" i="8"/>
  <c r="F2697" i="8"/>
  <c r="E2697" i="8"/>
  <c r="J2696" i="8"/>
  <c r="H2696" i="8"/>
  <c r="G2696" i="8"/>
  <c r="I2696" i="8" s="1"/>
  <c r="F2696" i="8"/>
  <c r="E2696" i="8"/>
  <c r="L2695" i="8"/>
  <c r="K2695" i="8"/>
  <c r="J2695" i="8"/>
  <c r="I2695" i="8"/>
  <c r="H2695" i="8"/>
  <c r="G2695" i="8"/>
  <c r="F2695" i="8"/>
  <c r="E2695" i="8"/>
  <c r="L2694" i="8"/>
  <c r="K2694" i="8"/>
  <c r="J2694" i="8"/>
  <c r="I2694" i="8"/>
  <c r="H2694" i="8"/>
  <c r="G2694" i="8"/>
  <c r="F2694" i="8"/>
  <c r="E2694" i="8"/>
  <c r="L2693" i="8"/>
  <c r="K2693" i="8"/>
  <c r="J2693" i="8"/>
  <c r="I2693" i="8"/>
  <c r="H2693" i="8"/>
  <c r="G2693" i="8"/>
  <c r="F2693" i="8"/>
  <c r="E2693" i="8"/>
  <c r="L2692" i="8"/>
  <c r="K2692" i="8"/>
  <c r="J2692" i="8"/>
  <c r="I2692" i="8"/>
  <c r="H2692" i="8"/>
  <c r="G2692" i="8"/>
  <c r="F2692" i="8"/>
  <c r="E2692" i="8"/>
  <c r="L2691" i="8"/>
  <c r="K2691" i="8"/>
  <c r="J2691" i="8"/>
  <c r="I2691" i="8"/>
  <c r="H2691" i="8"/>
  <c r="G2691" i="8"/>
  <c r="F2691" i="8"/>
  <c r="E2691" i="8"/>
  <c r="L2690" i="8"/>
  <c r="K2690" i="8"/>
  <c r="J2690" i="8"/>
  <c r="I2690" i="8"/>
  <c r="H2690" i="8"/>
  <c r="G2690" i="8"/>
  <c r="F2690" i="8"/>
  <c r="E2690" i="8"/>
  <c r="L2689" i="8"/>
  <c r="K2689" i="8"/>
  <c r="J2689" i="8"/>
  <c r="I2689" i="8"/>
  <c r="H2689" i="8"/>
  <c r="G2689" i="8"/>
  <c r="F2689" i="8"/>
  <c r="E2689" i="8"/>
  <c r="L2688" i="8"/>
  <c r="K2688" i="8"/>
  <c r="J2688" i="8"/>
  <c r="I2688" i="8"/>
  <c r="H2688" i="8"/>
  <c r="G2688" i="8"/>
  <c r="F2688" i="8"/>
  <c r="E2688" i="8"/>
  <c r="L2687" i="8"/>
  <c r="K2687" i="8"/>
  <c r="J2687" i="8"/>
  <c r="I2687" i="8"/>
  <c r="H2687" i="8"/>
  <c r="G2687" i="8"/>
  <c r="F2687" i="8"/>
  <c r="E2687" i="8"/>
  <c r="L2686" i="8"/>
  <c r="K2686" i="8"/>
  <c r="J2686" i="8"/>
  <c r="I2686" i="8"/>
  <c r="H2686" i="8"/>
  <c r="G2686" i="8"/>
  <c r="F2686" i="8"/>
  <c r="E2686" i="8"/>
  <c r="L2685" i="8"/>
  <c r="K2685" i="8"/>
  <c r="J2685" i="8"/>
  <c r="I2685" i="8"/>
  <c r="H2685" i="8"/>
  <c r="G2685" i="8"/>
  <c r="F2685" i="8"/>
  <c r="E2685" i="8"/>
  <c r="L2684" i="8"/>
  <c r="K2684" i="8"/>
  <c r="J2684" i="8"/>
  <c r="I2684" i="8"/>
  <c r="H2684" i="8"/>
  <c r="G2684" i="8"/>
  <c r="F2684" i="8"/>
  <c r="E2684" i="8"/>
  <c r="L2683" i="8"/>
  <c r="K2683" i="8"/>
  <c r="J2683" i="8"/>
  <c r="I2683" i="8"/>
  <c r="H2683" i="8"/>
  <c r="G2683" i="8"/>
  <c r="F2683" i="8"/>
  <c r="E2683" i="8"/>
  <c r="L2682" i="8"/>
  <c r="K2682" i="8"/>
  <c r="J2682" i="8"/>
  <c r="I2682" i="8"/>
  <c r="H2682" i="8"/>
  <c r="G2682" i="8"/>
  <c r="F2682" i="8"/>
  <c r="E2682" i="8"/>
  <c r="L2681" i="8"/>
  <c r="K2681" i="8"/>
  <c r="J2681" i="8"/>
  <c r="I2681" i="8"/>
  <c r="H2681" i="8"/>
  <c r="G2681" i="8"/>
  <c r="F2681" i="8"/>
  <c r="E2681" i="8"/>
  <c r="L2680" i="8"/>
  <c r="K2680" i="8"/>
  <c r="J2680" i="8"/>
  <c r="I2680" i="8"/>
  <c r="H2680" i="8"/>
  <c r="G2680" i="8"/>
  <c r="F2680" i="8"/>
  <c r="E2680" i="8"/>
  <c r="L2679" i="8"/>
  <c r="K2679" i="8"/>
  <c r="J2679" i="8"/>
  <c r="I2679" i="8"/>
  <c r="H2679" i="8"/>
  <c r="G2679" i="8"/>
  <c r="F2679" i="8"/>
  <c r="E2679" i="8"/>
  <c r="L2678" i="8"/>
  <c r="K2678" i="8"/>
  <c r="J2678" i="8"/>
  <c r="I2678" i="8"/>
  <c r="H2678" i="8"/>
  <c r="G2678" i="8"/>
  <c r="F2678" i="8"/>
  <c r="E2678" i="8"/>
  <c r="K2677" i="8"/>
  <c r="L2677" i="8" s="1"/>
  <c r="J2677" i="8"/>
  <c r="I2677" i="8"/>
  <c r="H2677" i="8"/>
  <c r="G2677" i="8"/>
  <c r="F2677" i="8"/>
  <c r="E2677" i="8"/>
  <c r="L2676" i="8"/>
  <c r="K2676" i="8"/>
  <c r="J2676" i="8"/>
  <c r="I2676" i="8"/>
  <c r="H2676" i="8"/>
  <c r="G2676" i="8"/>
  <c r="F2676" i="8"/>
  <c r="E2676" i="8"/>
  <c r="L2675" i="8"/>
  <c r="K2675" i="8"/>
  <c r="J2675" i="8"/>
  <c r="I2675" i="8"/>
  <c r="H2675" i="8"/>
  <c r="G2675" i="8"/>
  <c r="F2675" i="8"/>
  <c r="E2675" i="8"/>
  <c r="K2674" i="8"/>
  <c r="L2674" i="8" s="1"/>
  <c r="J2674" i="8"/>
  <c r="I2674" i="8"/>
  <c r="H2674" i="8"/>
  <c r="G2674" i="8"/>
  <c r="F2674" i="8"/>
  <c r="E2674" i="8"/>
  <c r="L2673" i="8"/>
  <c r="K2673" i="8"/>
  <c r="J2673" i="8"/>
  <c r="I2673" i="8"/>
  <c r="H2673" i="8"/>
  <c r="G2673" i="8"/>
  <c r="F2673" i="8"/>
  <c r="E2673" i="8"/>
  <c r="L2672" i="8"/>
  <c r="K2672" i="8"/>
  <c r="J2672" i="8"/>
  <c r="I2672" i="8"/>
  <c r="H2672" i="8"/>
  <c r="G2672" i="8"/>
  <c r="F2672" i="8"/>
  <c r="E2672" i="8"/>
  <c r="K2671" i="8"/>
  <c r="L2671" i="8" s="1"/>
  <c r="J2671" i="8"/>
  <c r="I2671" i="8"/>
  <c r="H2671" i="8"/>
  <c r="G2671" i="8"/>
  <c r="F2671" i="8"/>
  <c r="E2671" i="8"/>
  <c r="L2670" i="8"/>
  <c r="K2670" i="8"/>
  <c r="J2670" i="8"/>
  <c r="I2670" i="8"/>
  <c r="H2670" i="8"/>
  <c r="G2670" i="8"/>
  <c r="F2670" i="8"/>
  <c r="E2670" i="8"/>
  <c r="K2669" i="8"/>
  <c r="L2669" i="8" s="1"/>
  <c r="J2669" i="8"/>
  <c r="I2669" i="8"/>
  <c r="H2669" i="8"/>
  <c r="G2669" i="8"/>
  <c r="F2669" i="8"/>
  <c r="E2669" i="8"/>
  <c r="K2668" i="8"/>
  <c r="L2668" i="8" s="1"/>
  <c r="J2668" i="8"/>
  <c r="I2668" i="8"/>
  <c r="H2668" i="8"/>
  <c r="G2668" i="8"/>
  <c r="F2668" i="8"/>
  <c r="E2668" i="8"/>
  <c r="L2667" i="8"/>
  <c r="K2667" i="8"/>
  <c r="J2667" i="8"/>
  <c r="I2667" i="8"/>
  <c r="H2667" i="8"/>
  <c r="G2667" i="8"/>
  <c r="F2667" i="8"/>
  <c r="E2667" i="8"/>
  <c r="K2666" i="8"/>
  <c r="L2666" i="8" s="1"/>
  <c r="J2666" i="8"/>
  <c r="I2666" i="8"/>
  <c r="H2666" i="8"/>
  <c r="G2666" i="8"/>
  <c r="F2666" i="8"/>
  <c r="E2666" i="8"/>
  <c r="K2665" i="8"/>
  <c r="L2665" i="8" s="1"/>
  <c r="J2665" i="8"/>
  <c r="I2665" i="8"/>
  <c r="H2665" i="8"/>
  <c r="G2665" i="8"/>
  <c r="F2665" i="8"/>
  <c r="E2665" i="8"/>
  <c r="L2664" i="8"/>
  <c r="K2664" i="8"/>
  <c r="J2664" i="8"/>
  <c r="I2664" i="8"/>
  <c r="H2664" i="8"/>
  <c r="G2664" i="8"/>
  <c r="F2664" i="8"/>
  <c r="E2664" i="8"/>
  <c r="K2663" i="8"/>
  <c r="L2663" i="8" s="1"/>
  <c r="J2663" i="8"/>
  <c r="I2663" i="8"/>
  <c r="H2663" i="8"/>
  <c r="G2663" i="8"/>
  <c r="F2663" i="8"/>
  <c r="E2663" i="8"/>
  <c r="K2662" i="8"/>
  <c r="L2662" i="8" s="1"/>
  <c r="J2662" i="8"/>
  <c r="I2662" i="8"/>
  <c r="H2662" i="8"/>
  <c r="G2662" i="8"/>
  <c r="F2662" i="8"/>
  <c r="E2662" i="8"/>
  <c r="L2661" i="8"/>
  <c r="K2661" i="8"/>
  <c r="J2661" i="8"/>
  <c r="I2661" i="8"/>
  <c r="H2661" i="8"/>
  <c r="G2661" i="8"/>
  <c r="F2661" i="8"/>
  <c r="E2661" i="8"/>
  <c r="K2660" i="8"/>
  <c r="L2660" i="8" s="1"/>
  <c r="J2660" i="8"/>
  <c r="I2660" i="8"/>
  <c r="H2660" i="8"/>
  <c r="G2660" i="8"/>
  <c r="F2660" i="8"/>
  <c r="E2660" i="8"/>
  <c r="K2659" i="8"/>
  <c r="L2659" i="8" s="1"/>
  <c r="J2659" i="8"/>
  <c r="I2659" i="8"/>
  <c r="H2659" i="8"/>
  <c r="G2659" i="8"/>
  <c r="F2659" i="8"/>
  <c r="E2659" i="8"/>
  <c r="L2658" i="8"/>
  <c r="K2658" i="8"/>
  <c r="J2658" i="8"/>
  <c r="I2658" i="8"/>
  <c r="H2658" i="8"/>
  <c r="G2658" i="8"/>
  <c r="F2658" i="8"/>
  <c r="E2658" i="8"/>
  <c r="K2657" i="8"/>
  <c r="L2657" i="8" s="1"/>
  <c r="J2657" i="8"/>
  <c r="I2657" i="8"/>
  <c r="H2657" i="8"/>
  <c r="G2657" i="8"/>
  <c r="F2657" i="8"/>
  <c r="E2657" i="8"/>
  <c r="K2656" i="8"/>
  <c r="L2656" i="8" s="1"/>
  <c r="J2656" i="8"/>
  <c r="I2656" i="8"/>
  <c r="H2656" i="8"/>
  <c r="G2656" i="8"/>
  <c r="F2656" i="8"/>
  <c r="E2656" i="8"/>
  <c r="L2655" i="8"/>
  <c r="K2655" i="8"/>
  <c r="J2655" i="8"/>
  <c r="I2655" i="8"/>
  <c r="H2655" i="8"/>
  <c r="G2655" i="8"/>
  <c r="F2655" i="8"/>
  <c r="E2655" i="8"/>
  <c r="K2654" i="8"/>
  <c r="L2654" i="8" s="1"/>
  <c r="J2654" i="8"/>
  <c r="I2654" i="8"/>
  <c r="H2654" i="8"/>
  <c r="G2654" i="8"/>
  <c r="F2654" i="8"/>
  <c r="E2654" i="8"/>
  <c r="K2653" i="8"/>
  <c r="L2653" i="8" s="1"/>
  <c r="J2653" i="8"/>
  <c r="I2653" i="8"/>
  <c r="H2653" i="8"/>
  <c r="G2653" i="8"/>
  <c r="F2653" i="8"/>
  <c r="E2653" i="8"/>
  <c r="K2652" i="8"/>
  <c r="L2652" i="8" s="1"/>
  <c r="J2652" i="8"/>
  <c r="H2652" i="8"/>
  <c r="G2652" i="8"/>
  <c r="I2652" i="8" s="1"/>
  <c r="F2652" i="8"/>
  <c r="E2652" i="8"/>
  <c r="K2651" i="8"/>
  <c r="L2651" i="8" s="1"/>
  <c r="J2651" i="8"/>
  <c r="I2651" i="8"/>
  <c r="H2651" i="8"/>
  <c r="G2651" i="8"/>
  <c r="F2651" i="8"/>
  <c r="E2651" i="8"/>
  <c r="K2650" i="8"/>
  <c r="L2650" i="8" s="1"/>
  <c r="J2650" i="8"/>
  <c r="H2650" i="8"/>
  <c r="G2650" i="8"/>
  <c r="I2650" i="8" s="1"/>
  <c r="F2650" i="8"/>
  <c r="E2650" i="8"/>
  <c r="K2649" i="8"/>
  <c r="L2649" i="8" s="1"/>
  <c r="J2649" i="8"/>
  <c r="H2649" i="8"/>
  <c r="G2649" i="8"/>
  <c r="I2649" i="8" s="1"/>
  <c r="F2649" i="8"/>
  <c r="E2649" i="8"/>
  <c r="L2648" i="8"/>
  <c r="K2648" i="8"/>
  <c r="J2648" i="8"/>
  <c r="I2648" i="8"/>
  <c r="H2648" i="8"/>
  <c r="G2648" i="8"/>
  <c r="F2648" i="8"/>
  <c r="E2648" i="8"/>
  <c r="J2647" i="8"/>
  <c r="H2647" i="8"/>
  <c r="G2647" i="8"/>
  <c r="I2647" i="8" s="1"/>
  <c r="F2647" i="8"/>
  <c r="E2647" i="8"/>
  <c r="K2646" i="8"/>
  <c r="L2646" i="8" s="1"/>
  <c r="J2646" i="8"/>
  <c r="I2646" i="8"/>
  <c r="H2646" i="8"/>
  <c r="G2646" i="8"/>
  <c r="F2646" i="8"/>
  <c r="E2646" i="8"/>
  <c r="K2645" i="8"/>
  <c r="L2645" i="8" s="1"/>
  <c r="J2645" i="8"/>
  <c r="H2645" i="8"/>
  <c r="G2645" i="8"/>
  <c r="I2645" i="8" s="1"/>
  <c r="F2645" i="8"/>
  <c r="E2645" i="8"/>
  <c r="K2644" i="8"/>
  <c r="L2644" i="8" s="1"/>
  <c r="J2644" i="8"/>
  <c r="I2644" i="8"/>
  <c r="H2644" i="8"/>
  <c r="G2644" i="8"/>
  <c r="F2644" i="8"/>
  <c r="E2644" i="8"/>
  <c r="K2643" i="8"/>
  <c r="L2643" i="8" s="1"/>
  <c r="J2643" i="8"/>
  <c r="H2643" i="8"/>
  <c r="G2643" i="8"/>
  <c r="I2643" i="8" s="1"/>
  <c r="F2643" i="8"/>
  <c r="E2643" i="8"/>
  <c r="K2642" i="8"/>
  <c r="L2642" i="8" s="1"/>
  <c r="J2642" i="8"/>
  <c r="I2642" i="8"/>
  <c r="H2642" i="8"/>
  <c r="G2642" i="8"/>
  <c r="F2642" i="8"/>
  <c r="E2642" i="8"/>
  <c r="K2641" i="8"/>
  <c r="L2641" i="8" s="1"/>
  <c r="J2641" i="8"/>
  <c r="H2641" i="8"/>
  <c r="G2641" i="8"/>
  <c r="I2641" i="8" s="1"/>
  <c r="F2641" i="8"/>
  <c r="E2641" i="8"/>
  <c r="L2640" i="8"/>
  <c r="K2640" i="8"/>
  <c r="J2640" i="8"/>
  <c r="I2640" i="8"/>
  <c r="H2640" i="8"/>
  <c r="G2640" i="8"/>
  <c r="F2640" i="8"/>
  <c r="E2640" i="8"/>
  <c r="L2639" i="8"/>
  <c r="K2639" i="8"/>
  <c r="J2639" i="8"/>
  <c r="I2639" i="8"/>
  <c r="H2639" i="8"/>
  <c r="G2639" i="8"/>
  <c r="F2639" i="8"/>
  <c r="E2639" i="8"/>
  <c r="L2638" i="8"/>
  <c r="K2638" i="8"/>
  <c r="J2638" i="8"/>
  <c r="I2638" i="8"/>
  <c r="H2638" i="8"/>
  <c r="G2638" i="8"/>
  <c r="F2638" i="8"/>
  <c r="E2638" i="8"/>
  <c r="L2637" i="8"/>
  <c r="K2637" i="8"/>
  <c r="J2637" i="8"/>
  <c r="I2637" i="8"/>
  <c r="H2637" i="8"/>
  <c r="G2637" i="8"/>
  <c r="F2637" i="8"/>
  <c r="E2637" i="8"/>
  <c r="L2636" i="8"/>
  <c r="K2636" i="8"/>
  <c r="J2636" i="8"/>
  <c r="I2636" i="8"/>
  <c r="H2636" i="8"/>
  <c r="G2636" i="8"/>
  <c r="F2636" i="8"/>
  <c r="E2636" i="8"/>
  <c r="J2635" i="8"/>
  <c r="H2635" i="8"/>
  <c r="G2635" i="8"/>
  <c r="I2635" i="8" s="1"/>
  <c r="F2635" i="8"/>
  <c r="E2635" i="8"/>
  <c r="K2634" i="8"/>
  <c r="L2634" i="8" s="1"/>
  <c r="J2634" i="8"/>
  <c r="I2634" i="8"/>
  <c r="H2634" i="8"/>
  <c r="G2634" i="8"/>
  <c r="F2634" i="8"/>
  <c r="E2634" i="8"/>
  <c r="K2633" i="8"/>
  <c r="L2633" i="8" s="1"/>
  <c r="J2633" i="8"/>
  <c r="I2633" i="8"/>
  <c r="H2633" i="8"/>
  <c r="G2633" i="8"/>
  <c r="F2633" i="8"/>
  <c r="E2633" i="8"/>
  <c r="K2632" i="8"/>
  <c r="L2632" i="8" s="1"/>
  <c r="J2632" i="8"/>
  <c r="I2632" i="8"/>
  <c r="H2632" i="8"/>
  <c r="G2632" i="8"/>
  <c r="F2632" i="8"/>
  <c r="E2632" i="8"/>
  <c r="K2631" i="8"/>
  <c r="L2631" i="8" s="1"/>
  <c r="J2631" i="8"/>
  <c r="H2631" i="8"/>
  <c r="G2631" i="8"/>
  <c r="I2631" i="8" s="1"/>
  <c r="F2631" i="8"/>
  <c r="E2631" i="8"/>
  <c r="K2630" i="8"/>
  <c r="L2630" i="8" s="1"/>
  <c r="J2630" i="8"/>
  <c r="I2630" i="8"/>
  <c r="H2630" i="8"/>
  <c r="G2630" i="8"/>
  <c r="F2630" i="8"/>
  <c r="E2630" i="8"/>
  <c r="K2629" i="8"/>
  <c r="L2629" i="8" s="1"/>
  <c r="J2629" i="8"/>
  <c r="I2629" i="8"/>
  <c r="H2629" i="8"/>
  <c r="G2629" i="8"/>
  <c r="F2629" i="8"/>
  <c r="E2629" i="8"/>
  <c r="K2628" i="8"/>
  <c r="L2628" i="8" s="1"/>
  <c r="J2628" i="8"/>
  <c r="I2628" i="8"/>
  <c r="H2628" i="8"/>
  <c r="G2628" i="8"/>
  <c r="F2628" i="8"/>
  <c r="E2628" i="8"/>
  <c r="K2627" i="8"/>
  <c r="L2627" i="8" s="1"/>
  <c r="J2627" i="8"/>
  <c r="I2627" i="8"/>
  <c r="H2627" i="8"/>
  <c r="G2627" i="8"/>
  <c r="F2627" i="8"/>
  <c r="E2627" i="8"/>
  <c r="K2626" i="8"/>
  <c r="L2626" i="8" s="1"/>
  <c r="J2626" i="8"/>
  <c r="I2626" i="8"/>
  <c r="H2626" i="8"/>
  <c r="G2626" i="8"/>
  <c r="F2626" i="8"/>
  <c r="E2626" i="8"/>
  <c r="K2625" i="8"/>
  <c r="L2625" i="8" s="1"/>
  <c r="J2625" i="8"/>
  <c r="I2625" i="8"/>
  <c r="H2625" i="8"/>
  <c r="G2625" i="8"/>
  <c r="F2625" i="8"/>
  <c r="E2625" i="8"/>
  <c r="K2624" i="8"/>
  <c r="L2624" i="8" s="1"/>
  <c r="J2624" i="8"/>
  <c r="I2624" i="8"/>
  <c r="H2624" i="8"/>
  <c r="G2624" i="8"/>
  <c r="F2624" i="8"/>
  <c r="E2624" i="8"/>
  <c r="K2623" i="8"/>
  <c r="L2623" i="8" s="1"/>
  <c r="J2623" i="8"/>
  <c r="I2623" i="8"/>
  <c r="H2623" i="8"/>
  <c r="G2623" i="8"/>
  <c r="F2623" i="8"/>
  <c r="E2623" i="8"/>
  <c r="K2622" i="8"/>
  <c r="L2622" i="8" s="1"/>
  <c r="J2622" i="8"/>
  <c r="I2622" i="8"/>
  <c r="H2622" i="8"/>
  <c r="G2622" i="8"/>
  <c r="F2622" i="8"/>
  <c r="E2622" i="8"/>
  <c r="K2621" i="8"/>
  <c r="L2621" i="8" s="1"/>
  <c r="J2621" i="8"/>
  <c r="I2621" i="8"/>
  <c r="H2621" i="8"/>
  <c r="G2621" i="8"/>
  <c r="F2621" i="8"/>
  <c r="E2621" i="8"/>
  <c r="K2620" i="8"/>
  <c r="L2620" i="8" s="1"/>
  <c r="J2620" i="8"/>
  <c r="I2620" i="8"/>
  <c r="H2620" i="8"/>
  <c r="G2620" i="8"/>
  <c r="F2620" i="8"/>
  <c r="E2620" i="8"/>
  <c r="K2619" i="8"/>
  <c r="L2619" i="8" s="1"/>
  <c r="J2619" i="8"/>
  <c r="I2619" i="8"/>
  <c r="H2619" i="8"/>
  <c r="G2619" i="8"/>
  <c r="F2619" i="8"/>
  <c r="E2619" i="8"/>
  <c r="K2618" i="8"/>
  <c r="L2618" i="8" s="1"/>
  <c r="J2618" i="8"/>
  <c r="I2618" i="8"/>
  <c r="H2618" i="8"/>
  <c r="G2618" i="8"/>
  <c r="F2618" i="8"/>
  <c r="E2618" i="8"/>
  <c r="K2617" i="8"/>
  <c r="L2617" i="8" s="1"/>
  <c r="J2617" i="8"/>
  <c r="I2617" i="8"/>
  <c r="H2617" i="8"/>
  <c r="G2617" i="8"/>
  <c r="F2617" i="8"/>
  <c r="E2617" i="8"/>
  <c r="K2616" i="8"/>
  <c r="L2616" i="8" s="1"/>
  <c r="J2616" i="8"/>
  <c r="I2616" i="8"/>
  <c r="H2616" i="8"/>
  <c r="G2616" i="8"/>
  <c r="F2616" i="8"/>
  <c r="E2616" i="8"/>
  <c r="K2615" i="8"/>
  <c r="L2615" i="8" s="1"/>
  <c r="J2615" i="8"/>
  <c r="I2615" i="8"/>
  <c r="H2615" i="8"/>
  <c r="G2615" i="8"/>
  <c r="F2615" i="8"/>
  <c r="E2615" i="8"/>
  <c r="K2614" i="8"/>
  <c r="L2614" i="8" s="1"/>
  <c r="J2614" i="8"/>
  <c r="I2614" i="8"/>
  <c r="H2614" i="8"/>
  <c r="G2614" i="8"/>
  <c r="F2614" i="8"/>
  <c r="E2614" i="8"/>
  <c r="K2613" i="8"/>
  <c r="L2613" i="8" s="1"/>
  <c r="J2613" i="8"/>
  <c r="I2613" i="8"/>
  <c r="H2613" i="8"/>
  <c r="G2613" i="8"/>
  <c r="F2613" i="8"/>
  <c r="E2613" i="8"/>
  <c r="K2612" i="8"/>
  <c r="L2612" i="8" s="1"/>
  <c r="J2612" i="8"/>
  <c r="I2612" i="8"/>
  <c r="H2612" i="8"/>
  <c r="G2612" i="8"/>
  <c r="F2612" i="8"/>
  <c r="E2612" i="8"/>
  <c r="K2611" i="8"/>
  <c r="L2611" i="8" s="1"/>
  <c r="J2611" i="8"/>
  <c r="I2611" i="8"/>
  <c r="H2611" i="8"/>
  <c r="G2611" i="8"/>
  <c r="F2611" i="8"/>
  <c r="E2611" i="8"/>
  <c r="K2610" i="8"/>
  <c r="L2610" i="8" s="1"/>
  <c r="J2610" i="8"/>
  <c r="I2610" i="8"/>
  <c r="H2610" i="8"/>
  <c r="G2610" i="8"/>
  <c r="F2610" i="8"/>
  <c r="E2610" i="8"/>
  <c r="K2609" i="8"/>
  <c r="L2609" i="8" s="1"/>
  <c r="J2609" i="8"/>
  <c r="I2609" i="8"/>
  <c r="H2609" i="8"/>
  <c r="G2609" i="8"/>
  <c r="F2609" i="8"/>
  <c r="E2609" i="8"/>
  <c r="K2608" i="8"/>
  <c r="L2608" i="8" s="1"/>
  <c r="J2608" i="8"/>
  <c r="I2608" i="8"/>
  <c r="H2608" i="8"/>
  <c r="G2608" i="8"/>
  <c r="F2608" i="8"/>
  <c r="E2608" i="8"/>
  <c r="K2607" i="8"/>
  <c r="L2607" i="8" s="1"/>
  <c r="J2607" i="8"/>
  <c r="I2607" i="8"/>
  <c r="H2607" i="8"/>
  <c r="G2607" i="8"/>
  <c r="F2607" i="8"/>
  <c r="E2607" i="8"/>
  <c r="K2606" i="8"/>
  <c r="L2606" i="8" s="1"/>
  <c r="J2606" i="8"/>
  <c r="I2606" i="8"/>
  <c r="H2606" i="8"/>
  <c r="G2606" i="8"/>
  <c r="F2606" i="8"/>
  <c r="E2606" i="8"/>
  <c r="K2605" i="8"/>
  <c r="L2605" i="8" s="1"/>
  <c r="J2605" i="8"/>
  <c r="I2605" i="8"/>
  <c r="H2605" i="8"/>
  <c r="G2605" i="8"/>
  <c r="F2605" i="8"/>
  <c r="E2605" i="8"/>
  <c r="K2604" i="8"/>
  <c r="L2604" i="8" s="1"/>
  <c r="J2604" i="8"/>
  <c r="I2604" i="8"/>
  <c r="H2604" i="8"/>
  <c r="G2604" i="8"/>
  <c r="F2604" i="8"/>
  <c r="E2604" i="8"/>
  <c r="K2603" i="8"/>
  <c r="L2603" i="8" s="1"/>
  <c r="J2603" i="8"/>
  <c r="I2603" i="8"/>
  <c r="H2603" i="8"/>
  <c r="G2603" i="8"/>
  <c r="F2603" i="8"/>
  <c r="E2603" i="8"/>
  <c r="K2602" i="8"/>
  <c r="L2602" i="8" s="1"/>
  <c r="J2602" i="8"/>
  <c r="I2602" i="8"/>
  <c r="H2602" i="8"/>
  <c r="G2602" i="8"/>
  <c r="F2602" i="8"/>
  <c r="E2602" i="8"/>
  <c r="K2601" i="8"/>
  <c r="L2601" i="8" s="1"/>
  <c r="J2601" i="8"/>
  <c r="I2601" i="8"/>
  <c r="H2601" i="8"/>
  <c r="G2601" i="8"/>
  <c r="F2601" i="8"/>
  <c r="E2601" i="8"/>
  <c r="K2600" i="8"/>
  <c r="L2600" i="8" s="1"/>
  <c r="J2600" i="8"/>
  <c r="H2600" i="8"/>
  <c r="G2600" i="8"/>
  <c r="I2600" i="8" s="1"/>
  <c r="F2600" i="8"/>
  <c r="E2600" i="8"/>
  <c r="K2599" i="8"/>
  <c r="L2599" i="8" s="1"/>
  <c r="J2599" i="8"/>
  <c r="I2599" i="8"/>
  <c r="H2599" i="8"/>
  <c r="G2599" i="8"/>
  <c r="F2599" i="8"/>
  <c r="E2599" i="8"/>
  <c r="K2598" i="8"/>
  <c r="L2598" i="8" s="1"/>
  <c r="J2598" i="8"/>
  <c r="I2598" i="8"/>
  <c r="H2598" i="8"/>
  <c r="G2598" i="8"/>
  <c r="F2598" i="8"/>
  <c r="E2598" i="8"/>
  <c r="K2597" i="8"/>
  <c r="L2597" i="8" s="1"/>
  <c r="J2597" i="8"/>
  <c r="H2597" i="8"/>
  <c r="G2597" i="8"/>
  <c r="I2597" i="8" s="1"/>
  <c r="F2597" i="8"/>
  <c r="E2597" i="8"/>
  <c r="L2596" i="8"/>
  <c r="K2596" i="8"/>
  <c r="J2596" i="8"/>
  <c r="I2596" i="8"/>
  <c r="H2596" i="8"/>
  <c r="G2596" i="8"/>
  <c r="F2596" i="8"/>
  <c r="E2596" i="8"/>
  <c r="L2595" i="8"/>
  <c r="K2595" i="8"/>
  <c r="J2595" i="8"/>
  <c r="I2595" i="8"/>
  <c r="H2595" i="8"/>
  <c r="G2595" i="8"/>
  <c r="F2595" i="8"/>
  <c r="E2595" i="8"/>
  <c r="L2594" i="8"/>
  <c r="K2594" i="8"/>
  <c r="J2594" i="8"/>
  <c r="I2594" i="8"/>
  <c r="H2594" i="8"/>
  <c r="G2594" i="8"/>
  <c r="F2594" i="8"/>
  <c r="E2594" i="8"/>
  <c r="L2593" i="8"/>
  <c r="K2593" i="8"/>
  <c r="J2593" i="8"/>
  <c r="I2593" i="8"/>
  <c r="H2593" i="8"/>
  <c r="G2593" i="8"/>
  <c r="F2593" i="8"/>
  <c r="E2593" i="8"/>
  <c r="J2592" i="8"/>
  <c r="H2592" i="8"/>
  <c r="G2592" i="8"/>
  <c r="I2592" i="8" s="1"/>
  <c r="F2592" i="8"/>
  <c r="E2592" i="8"/>
  <c r="J2591" i="8"/>
  <c r="H2591" i="8"/>
  <c r="G2591" i="8"/>
  <c r="I2591" i="8" s="1"/>
  <c r="F2591" i="8"/>
  <c r="E2591" i="8"/>
  <c r="K2590" i="8"/>
  <c r="L2590" i="8" s="1"/>
  <c r="J2590" i="8"/>
  <c r="I2590" i="8"/>
  <c r="H2590" i="8"/>
  <c r="G2590" i="8"/>
  <c r="F2590" i="8"/>
  <c r="E2590" i="8"/>
  <c r="K2589" i="8"/>
  <c r="L2589" i="8" s="1"/>
  <c r="J2589" i="8"/>
  <c r="I2589" i="8"/>
  <c r="H2589" i="8"/>
  <c r="G2589" i="8"/>
  <c r="F2589" i="8"/>
  <c r="E2589" i="8"/>
  <c r="K2588" i="8"/>
  <c r="L2588" i="8" s="1"/>
  <c r="J2588" i="8"/>
  <c r="I2588" i="8"/>
  <c r="H2588" i="8"/>
  <c r="G2588" i="8"/>
  <c r="F2588" i="8"/>
  <c r="E2588" i="8"/>
  <c r="K2587" i="8"/>
  <c r="L2587" i="8" s="1"/>
  <c r="J2587" i="8"/>
  <c r="I2587" i="8"/>
  <c r="H2587" i="8"/>
  <c r="G2587" i="8"/>
  <c r="F2587" i="8"/>
  <c r="E2587" i="8"/>
  <c r="K2586" i="8"/>
  <c r="L2586" i="8" s="1"/>
  <c r="J2586" i="8"/>
  <c r="I2586" i="8"/>
  <c r="H2586" i="8"/>
  <c r="G2586" i="8"/>
  <c r="F2586" i="8"/>
  <c r="E2586" i="8"/>
  <c r="K2585" i="8"/>
  <c r="L2585" i="8" s="1"/>
  <c r="J2585" i="8"/>
  <c r="I2585" i="8"/>
  <c r="H2585" i="8"/>
  <c r="G2585" i="8"/>
  <c r="F2585" i="8"/>
  <c r="E2585" i="8"/>
  <c r="K2584" i="8"/>
  <c r="L2584" i="8" s="1"/>
  <c r="J2584" i="8"/>
  <c r="I2584" i="8"/>
  <c r="H2584" i="8"/>
  <c r="G2584" i="8"/>
  <c r="F2584" i="8"/>
  <c r="E2584" i="8"/>
  <c r="K2583" i="8"/>
  <c r="L2583" i="8" s="1"/>
  <c r="J2583" i="8"/>
  <c r="I2583" i="8"/>
  <c r="H2583" i="8"/>
  <c r="G2583" i="8"/>
  <c r="F2583" i="8"/>
  <c r="E2583" i="8"/>
  <c r="K2582" i="8"/>
  <c r="L2582" i="8" s="1"/>
  <c r="J2582" i="8"/>
  <c r="I2582" i="8"/>
  <c r="H2582" i="8"/>
  <c r="G2582" i="8"/>
  <c r="F2582" i="8"/>
  <c r="E2582" i="8"/>
  <c r="K2581" i="8"/>
  <c r="L2581" i="8" s="1"/>
  <c r="J2581" i="8"/>
  <c r="H2581" i="8"/>
  <c r="G2581" i="8"/>
  <c r="I2581" i="8" s="1"/>
  <c r="F2581" i="8"/>
  <c r="E2581" i="8"/>
  <c r="K2580" i="8"/>
  <c r="L2580" i="8" s="1"/>
  <c r="J2580" i="8"/>
  <c r="I2580" i="8"/>
  <c r="H2580" i="8"/>
  <c r="G2580" i="8"/>
  <c r="F2580" i="8"/>
  <c r="E2580" i="8"/>
  <c r="K2579" i="8"/>
  <c r="L2579" i="8" s="1"/>
  <c r="J2579" i="8"/>
  <c r="H2579" i="8"/>
  <c r="G2579" i="8"/>
  <c r="I2579" i="8" s="1"/>
  <c r="F2579" i="8"/>
  <c r="E2579" i="8"/>
  <c r="L2578" i="8"/>
  <c r="K2578" i="8"/>
  <c r="J2578" i="8"/>
  <c r="I2578" i="8"/>
  <c r="H2578" i="8"/>
  <c r="G2578" i="8"/>
  <c r="F2578" i="8"/>
  <c r="E2578" i="8"/>
  <c r="J2577" i="8"/>
  <c r="H2577" i="8"/>
  <c r="G2577" i="8"/>
  <c r="I2577" i="8" s="1"/>
  <c r="F2577" i="8"/>
  <c r="E2577" i="8"/>
  <c r="L2576" i="8"/>
  <c r="K2576" i="8"/>
  <c r="J2576" i="8"/>
  <c r="I2576" i="8"/>
  <c r="H2576" i="8"/>
  <c r="G2576" i="8"/>
  <c r="F2576" i="8"/>
  <c r="E2576" i="8"/>
  <c r="L2575" i="8"/>
  <c r="K2575" i="8"/>
  <c r="J2575" i="8"/>
  <c r="I2575" i="8"/>
  <c r="H2575" i="8"/>
  <c r="G2575" i="8"/>
  <c r="F2575" i="8"/>
  <c r="E2575" i="8"/>
  <c r="L2574" i="8"/>
  <c r="K2574" i="8"/>
  <c r="J2574" i="8"/>
  <c r="I2574" i="8"/>
  <c r="H2574" i="8"/>
  <c r="G2574" i="8"/>
  <c r="F2574" i="8"/>
  <c r="E2574" i="8"/>
  <c r="L2573" i="8"/>
  <c r="K2573" i="8"/>
  <c r="J2573" i="8"/>
  <c r="I2573" i="8"/>
  <c r="H2573" i="8"/>
  <c r="G2573" i="8"/>
  <c r="F2573" i="8"/>
  <c r="E2573" i="8"/>
  <c r="L2572" i="8"/>
  <c r="K2572" i="8"/>
  <c r="J2572" i="8"/>
  <c r="I2572" i="8"/>
  <c r="H2572" i="8"/>
  <c r="G2572" i="8"/>
  <c r="F2572" i="8"/>
  <c r="E2572" i="8"/>
  <c r="J2571" i="8"/>
  <c r="H2571" i="8"/>
  <c r="G2571" i="8"/>
  <c r="I2571" i="8" s="1"/>
  <c r="F2571" i="8"/>
  <c r="E2571" i="8"/>
  <c r="K2570" i="8"/>
  <c r="L2570" i="8" s="1"/>
  <c r="J2570" i="8"/>
  <c r="I2570" i="8"/>
  <c r="H2570" i="8"/>
  <c r="G2570" i="8"/>
  <c r="F2570" i="8"/>
  <c r="E2570" i="8"/>
  <c r="K2569" i="8"/>
  <c r="L2569" i="8" s="1"/>
  <c r="J2569" i="8"/>
  <c r="H2569" i="8"/>
  <c r="G2569" i="8"/>
  <c r="I2569" i="8" s="1"/>
  <c r="F2569" i="8"/>
  <c r="E2569" i="8"/>
  <c r="K2568" i="8"/>
  <c r="L2568" i="8" s="1"/>
  <c r="J2568" i="8"/>
  <c r="H2568" i="8"/>
  <c r="G2568" i="8"/>
  <c r="I2568" i="8" s="1"/>
  <c r="F2568" i="8"/>
  <c r="E2568" i="8"/>
  <c r="J2567" i="8"/>
  <c r="H2567" i="8"/>
  <c r="G2567" i="8"/>
  <c r="I2567" i="8" s="1"/>
  <c r="F2567" i="8"/>
  <c r="E2567" i="8"/>
  <c r="L2566" i="8"/>
  <c r="K2566" i="8"/>
  <c r="J2566" i="8"/>
  <c r="I2566" i="8"/>
  <c r="H2566" i="8"/>
  <c r="G2566" i="8"/>
  <c r="F2566" i="8"/>
  <c r="E2566" i="8"/>
  <c r="L2565" i="8"/>
  <c r="K2565" i="8"/>
  <c r="J2565" i="8"/>
  <c r="I2565" i="8"/>
  <c r="H2565" i="8"/>
  <c r="G2565" i="8"/>
  <c r="F2565" i="8"/>
  <c r="E2565" i="8"/>
  <c r="L2564" i="8"/>
  <c r="K2564" i="8"/>
  <c r="J2564" i="8"/>
  <c r="I2564" i="8"/>
  <c r="H2564" i="8"/>
  <c r="G2564" i="8"/>
  <c r="F2564" i="8"/>
  <c r="E2564" i="8"/>
  <c r="L2563" i="8"/>
  <c r="K2563" i="8"/>
  <c r="J2563" i="8"/>
  <c r="I2563" i="8"/>
  <c r="H2563" i="8"/>
  <c r="G2563" i="8"/>
  <c r="F2563" i="8"/>
  <c r="E2563" i="8"/>
  <c r="J2562" i="8"/>
  <c r="H2562" i="8"/>
  <c r="G2562" i="8"/>
  <c r="I2562" i="8" s="1"/>
  <c r="F2562" i="8"/>
  <c r="E2562" i="8"/>
  <c r="K2561" i="8"/>
  <c r="L2561" i="8" s="1"/>
  <c r="J2561" i="8"/>
  <c r="I2561" i="8"/>
  <c r="H2561" i="8"/>
  <c r="G2561" i="8"/>
  <c r="F2561" i="8"/>
  <c r="E2561" i="8"/>
  <c r="K2560" i="8"/>
  <c r="L2560" i="8" s="1"/>
  <c r="J2560" i="8"/>
  <c r="I2560" i="8"/>
  <c r="H2560" i="8"/>
  <c r="G2560" i="8"/>
  <c r="F2560" i="8"/>
  <c r="E2560" i="8"/>
  <c r="K2559" i="8"/>
  <c r="L2559" i="8" s="1"/>
  <c r="J2559" i="8"/>
  <c r="I2559" i="8"/>
  <c r="H2559" i="8"/>
  <c r="G2559" i="8"/>
  <c r="F2559" i="8"/>
  <c r="E2559" i="8"/>
  <c r="K2558" i="8"/>
  <c r="L2558" i="8" s="1"/>
  <c r="J2558" i="8"/>
  <c r="I2558" i="8"/>
  <c r="H2558" i="8"/>
  <c r="G2558" i="8"/>
  <c r="F2558" i="8"/>
  <c r="E2558" i="8"/>
  <c r="K2557" i="8"/>
  <c r="L2557" i="8" s="1"/>
  <c r="J2557" i="8"/>
  <c r="I2557" i="8"/>
  <c r="H2557" i="8"/>
  <c r="G2557" i="8"/>
  <c r="F2557" i="8"/>
  <c r="E2557" i="8"/>
  <c r="K2556" i="8"/>
  <c r="L2556" i="8" s="1"/>
  <c r="J2556" i="8"/>
  <c r="I2556" i="8"/>
  <c r="H2556" i="8"/>
  <c r="G2556" i="8"/>
  <c r="F2556" i="8"/>
  <c r="E2556" i="8"/>
  <c r="K2555" i="8"/>
  <c r="L2555" i="8" s="1"/>
  <c r="J2555" i="8"/>
  <c r="I2555" i="8"/>
  <c r="H2555" i="8"/>
  <c r="G2555" i="8"/>
  <c r="F2555" i="8"/>
  <c r="E2555" i="8"/>
  <c r="K2554" i="8"/>
  <c r="L2554" i="8" s="1"/>
  <c r="J2554" i="8"/>
  <c r="H2554" i="8"/>
  <c r="G2554" i="8"/>
  <c r="I2554" i="8" s="1"/>
  <c r="F2554" i="8"/>
  <c r="E2554" i="8"/>
  <c r="K2553" i="8"/>
  <c r="L2553" i="8" s="1"/>
  <c r="J2553" i="8"/>
  <c r="I2553" i="8"/>
  <c r="H2553" i="8"/>
  <c r="G2553" i="8"/>
  <c r="F2553" i="8"/>
  <c r="E2553" i="8"/>
  <c r="K2552" i="8"/>
  <c r="L2552" i="8" s="1"/>
  <c r="J2552" i="8"/>
  <c r="I2552" i="8"/>
  <c r="H2552" i="8"/>
  <c r="G2552" i="8"/>
  <c r="F2552" i="8"/>
  <c r="E2552" i="8"/>
  <c r="K2551" i="8"/>
  <c r="L2551" i="8" s="1"/>
  <c r="J2551" i="8"/>
  <c r="I2551" i="8"/>
  <c r="H2551" i="8"/>
  <c r="G2551" i="8"/>
  <c r="F2551" i="8"/>
  <c r="E2551" i="8"/>
  <c r="K2550" i="8"/>
  <c r="L2550" i="8" s="1"/>
  <c r="J2550" i="8"/>
  <c r="I2550" i="8"/>
  <c r="H2550" i="8"/>
  <c r="G2550" i="8"/>
  <c r="F2550" i="8"/>
  <c r="E2550" i="8"/>
  <c r="K2549" i="8"/>
  <c r="L2549" i="8" s="1"/>
  <c r="J2549" i="8"/>
  <c r="I2549" i="8"/>
  <c r="H2549" i="8"/>
  <c r="G2549" i="8"/>
  <c r="F2549" i="8"/>
  <c r="E2549" i="8"/>
  <c r="K2548" i="8"/>
  <c r="L2548" i="8" s="1"/>
  <c r="J2548" i="8"/>
  <c r="I2548" i="8"/>
  <c r="H2548" i="8"/>
  <c r="G2548" i="8"/>
  <c r="F2548" i="8"/>
  <c r="E2548" i="8"/>
  <c r="K2547" i="8"/>
  <c r="L2547" i="8" s="1"/>
  <c r="J2547" i="8"/>
  <c r="I2547" i="8"/>
  <c r="H2547" i="8"/>
  <c r="G2547" i="8"/>
  <c r="F2547" i="8"/>
  <c r="E2547" i="8"/>
  <c r="K2546" i="8"/>
  <c r="L2546" i="8" s="1"/>
  <c r="J2546" i="8"/>
  <c r="I2546" i="8"/>
  <c r="H2546" i="8"/>
  <c r="G2546" i="8"/>
  <c r="F2546" i="8"/>
  <c r="E2546" i="8"/>
  <c r="K2545" i="8"/>
  <c r="L2545" i="8" s="1"/>
  <c r="J2545" i="8"/>
  <c r="I2545" i="8"/>
  <c r="H2545" i="8"/>
  <c r="G2545" i="8"/>
  <c r="F2545" i="8"/>
  <c r="E2545" i="8"/>
  <c r="K2544" i="8"/>
  <c r="L2544" i="8" s="1"/>
  <c r="J2544" i="8"/>
  <c r="I2544" i="8"/>
  <c r="H2544" i="8"/>
  <c r="G2544" i="8"/>
  <c r="F2544" i="8"/>
  <c r="E2544" i="8"/>
  <c r="K2543" i="8"/>
  <c r="L2543" i="8" s="1"/>
  <c r="J2543" i="8"/>
  <c r="I2543" i="8"/>
  <c r="H2543" i="8"/>
  <c r="G2543" i="8"/>
  <c r="F2543" i="8"/>
  <c r="E2543" i="8"/>
  <c r="K2542" i="8"/>
  <c r="L2542" i="8" s="1"/>
  <c r="J2542" i="8"/>
  <c r="I2542" i="8"/>
  <c r="H2542" i="8"/>
  <c r="G2542" i="8"/>
  <c r="F2542" i="8"/>
  <c r="E2542" i="8"/>
  <c r="K2541" i="8"/>
  <c r="L2541" i="8" s="1"/>
  <c r="J2541" i="8"/>
  <c r="H2541" i="8"/>
  <c r="G2541" i="8"/>
  <c r="I2541" i="8" s="1"/>
  <c r="F2541" i="8"/>
  <c r="E2541" i="8"/>
  <c r="L2540" i="8"/>
  <c r="K2540" i="8"/>
  <c r="J2540" i="8"/>
  <c r="I2540" i="8"/>
  <c r="H2540" i="8"/>
  <c r="G2540" i="8"/>
  <c r="F2540" i="8"/>
  <c r="E2540" i="8"/>
  <c r="L2539" i="8"/>
  <c r="K2539" i="8"/>
  <c r="J2539" i="8"/>
  <c r="I2539" i="8"/>
  <c r="H2539" i="8"/>
  <c r="G2539" i="8"/>
  <c r="F2539" i="8"/>
  <c r="E2539" i="8"/>
  <c r="L2538" i="8"/>
  <c r="K2538" i="8"/>
  <c r="J2538" i="8"/>
  <c r="I2538" i="8"/>
  <c r="H2538" i="8"/>
  <c r="G2538" i="8"/>
  <c r="F2538" i="8"/>
  <c r="E2538" i="8"/>
  <c r="L2537" i="8"/>
  <c r="K2537" i="8"/>
  <c r="J2537" i="8"/>
  <c r="I2537" i="8"/>
  <c r="H2537" i="8"/>
  <c r="G2537" i="8"/>
  <c r="F2537" i="8"/>
  <c r="E2537" i="8"/>
  <c r="J2536" i="8"/>
  <c r="H2536" i="8"/>
  <c r="G2536" i="8"/>
  <c r="I2536" i="8" s="1"/>
  <c r="F2536" i="8"/>
  <c r="E2536" i="8"/>
  <c r="L2535" i="8"/>
  <c r="K2535" i="8"/>
  <c r="J2535" i="8"/>
  <c r="I2535" i="8"/>
  <c r="H2535" i="8"/>
  <c r="G2535" i="8"/>
  <c r="F2535" i="8"/>
  <c r="E2535" i="8"/>
  <c r="L2534" i="8"/>
  <c r="K2534" i="8"/>
  <c r="J2534" i="8"/>
  <c r="I2534" i="8"/>
  <c r="H2534" i="8"/>
  <c r="G2534" i="8"/>
  <c r="F2534" i="8"/>
  <c r="E2534" i="8"/>
  <c r="L2533" i="8"/>
  <c r="K2533" i="8"/>
  <c r="J2533" i="8"/>
  <c r="I2533" i="8"/>
  <c r="H2533" i="8"/>
  <c r="G2533" i="8"/>
  <c r="F2533" i="8"/>
  <c r="E2533" i="8"/>
  <c r="L2532" i="8"/>
  <c r="K2532" i="8"/>
  <c r="J2532" i="8"/>
  <c r="I2532" i="8"/>
  <c r="H2532" i="8"/>
  <c r="G2532" i="8"/>
  <c r="F2532" i="8"/>
  <c r="E2532" i="8"/>
  <c r="J2531" i="8"/>
  <c r="H2531" i="8"/>
  <c r="G2531" i="8"/>
  <c r="I2531" i="8" s="1"/>
  <c r="F2531" i="8"/>
  <c r="E2531" i="8"/>
  <c r="K2530" i="8"/>
  <c r="L2530" i="8" s="1"/>
  <c r="J2530" i="8"/>
  <c r="I2530" i="8"/>
  <c r="H2530" i="8"/>
  <c r="G2530" i="8"/>
  <c r="F2530" i="8"/>
  <c r="E2530" i="8"/>
  <c r="K2529" i="8"/>
  <c r="L2529" i="8" s="1"/>
  <c r="J2529" i="8"/>
  <c r="I2529" i="8"/>
  <c r="H2529" i="8"/>
  <c r="G2529" i="8"/>
  <c r="F2529" i="8"/>
  <c r="E2529" i="8"/>
  <c r="K2528" i="8"/>
  <c r="L2528" i="8" s="1"/>
  <c r="J2528" i="8"/>
  <c r="I2528" i="8"/>
  <c r="H2528" i="8"/>
  <c r="G2528" i="8"/>
  <c r="F2528" i="8"/>
  <c r="E2528" i="8"/>
  <c r="K2527" i="8"/>
  <c r="L2527" i="8" s="1"/>
  <c r="J2527" i="8"/>
  <c r="H2527" i="8"/>
  <c r="G2527" i="8"/>
  <c r="I2527" i="8" s="1"/>
  <c r="F2527" i="8"/>
  <c r="E2527" i="8"/>
  <c r="K2526" i="8"/>
  <c r="L2526" i="8" s="1"/>
  <c r="J2526" i="8"/>
  <c r="H2526" i="8"/>
  <c r="G2526" i="8"/>
  <c r="I2526" i="8" s="1"/>
  <c r="F2526" i="8"/>
  <c r="E2526" i="8"/>
  <c r="L2525" i="8"/>
  <c r="K2525" i="8"/>
  <c r="J2525" i="8"/>
  <c r="I2525" i="8"/>
  <c r="H2525" i="8"/>
  <c r="G2525" i="8"/>
  <c r="F2525" i="8"/>
  <c r="E2525" i="8"/>
  <c r="J2524" i="8"/>
  <c r="H2524" i="8"/>
  <c r="G2524" i="8"/>
  <c r="I2524" i="8" s="1"/>
  <c r="F2524" i="8"/>
  <c r="E2524" i="8"/>
  <c r="L2523" i="8"/>
  <c r="K2523" i="8"/>
  <c r="J2523" i="8"/>
  <c r="I2523" i="8"/>
  <c r="H2523" i="8"/>
  <c r="G2523" i="8"/>
  <c r="F2523" i="8"/>
  <c r="E2523" i="8"/>
  <c r="J2522" i="8"/>
  <c r="H2522" i="8"/>
  <c r="G2522" i="8"/>
  <c r="I2522" i="8" s="1"/>
  <c r="F2522" i="8"/>
  <c r="E2522" i="8"/>
  <c r="K2521" i="8"/>
  <c r="L2521" i="8" s="1"/>
  <c r="J2521" i="8"/>
  <c r="I2521" i="8"/>
  <c r="H2521" i="8"/>
  <c r="G2521" i="8"/>
  <c r="F2521" i="8"/>
  <c r="E2521" i="8"/>
  <c r="K2520" i="8"/>
  <c r="L2520" i="8" s="1"/>
  <c r="J2520" i="8"/>
  <c r="I2520" i="8"/>
  <c r="H2520" i="8"/>
  <c r="G2520" i="8"/>
  <c r="F2520" i="8"/>
  <c r="E2520" i="8"/>
  <c r="K2519" i="8"/>
  <c r="L2519" i="8" s="1"/>
  <c r="J2519" i="8"/>
  <c r="I2519" i="8"/>
  <c r="H2519" i="8"/>
  <c r="G2519" i="8"/>
  <c r="F2519" i="8"/>
  <c r="E2519" i="8"/>
  <c r="K2518" i="8"/>
  <c r="L2518" i="8" s="1"/>
  <c r="J2518" i="8"/>
  <c r="I2518" i="8"/>
  <c r="H2518" i="8"/>
  <c r="G2518" i="8"/>
  <c r="F2518" i="8"/>
  <c r="E2518" i="8"/>
  <c r="K2517" i="8"/>
  <c r="L2517" i="8" s="1"/>
  <c r="J2517" i="8"/>
  <c r="H2517" i="8"/>
  <c r="G2517" i="8"/>
  <c r="I2517" i="8" s="1"/>
  <c r="F2517" i="8"/>
  <c r="E2517" i="8"/>
  <c r="K2516" i="8"/>
  <c r="L2516" i="8" s="1"/>
  <c r="J2516" i="8"/>
  <c r="I2516" i="8"/>
  <c r="H2516" i="8"/>
  <c r="G2516" i="8"/>
  <c r="F2516" i="8"/>
  <c r="E2516" i="8"/>
  <c r="K2515" i="8"/>
  <c r="L2515" i="8" s="1"/>
  <c r="J2515" i="8"/>
  <c r="H2515" i="8"/>
  <c r="G2515" i="8"/>
  <c r="I2515" i="8" s="1"/>
  <c r="F2515" i="8"/>
  <c r="E2515" i="8"/>
  <c r="L2514" i="8"/>
  <c r="K2514" i="8"/>
  <c r="J2514" i="8"/>
  <c r="I2514" i="8"/>
  <c r="H2514" i="8"/>
  <c r="G2514" i="8"/>
  <c r="F2514" i="8"/>
  <c r="E2514" i="8"/>
  <c r="J2513" i="8"/>
  <c r="H2513" i="8"/>
  <c r="G2513" i="8"/>
  <c r="I2513" i="8" s="1"/>
  <c r="F2513" i="8"/>
  <c r="E2513" i="8"/>
  <c r="L2512" i="8"/>
  <c r="K2512" i="8"/>
  <c r="J2512" i="8"/>
  <c r="I2512" i="8"/>
  <c r="H2512" i="8"/>
  <c r="G2512" i="8"/>
  <c r="F2512" i="8"/>
  <c r="E2512" i="8"/>
  <c r="J2511" i="8"/>
  <c r="H2511" i="8"/>
  <c r="G2511" i="8"/>
  <c r="I2511" i="8" s="1"/>
  <c r="F2511" i="8"/>
  <c r="E2511" i="8"/>
  <c r="K2510" i="8"/>
  <c r="L2510" i="8" s="1"/>
  <c r="J2510" i="8"/>
  <c r="I2510" i="8"/>
  <c r="H2510" i="8"/>
  <c r="G2510" i="8"/>
  <c r="F2510" i="8"/>
  <c r="E2510" i="8"/>
  <c r="K2509" i="8"/>
  <c r="L2509" i="8" s="1"/>
  <c r="J2509" i="8"/>
  <c r="H2509" i="8"/>
  <c r="G2509" i="8"/>
  <c r="I2509" i="8" s="1"/>
  <c r="F2509" i="8"/>
  <c r="E2509" i="8"/>
  <c r="K2508" i="8"/>
  <c r="L2508" i="8" s="1"/>
  <c r="J2508" i="8"/>
  <c r="I2508" i="8"/>
  <c r="H2508" i="8"/>
  <c r="G2508" i="8"/>
  <c r="F2508" i="8"/>
  <c r="E2508" i="8"/>
  <c r="K2507" i="8"/>
  <c r="L2507" i="8" s="1"/>
  <c r="J2507" i="8"/>
  <c r="I2507" i="8"/>
  <c r="H2507" i="8"/>
  <c r="G2507" i="8"/>
  <c r="F2507" i="8"/>
  <c r="E2507" i="8"/>
  <c r="K2506" i="8"/>
  <c r="L2506" i="8" s="1"/>
  <c r="J2506" i="8"/>
  <c r="I2506" i="8"/>
  <c r="H2506" i="8"/>
  <c r="G2506" i="8"/>
  <c r="F2506" i="8"/>
  <c r="E2506" i="8"/>
  <c r="K2505" i="8"/>
  <c r="L2505" i="8" s="1"/>
  <c r="J2505" i="8"/>
  <c r="I2505" i="8"/>
  <c r="H2505" i="8"/>
  <c r="G2505" i="8"/>
  <c r="F2505" i="8"/>
  <c r="E2505" i="8"/>
  <c r="K2504" i="8"/>
  <c r="L2504" i="8" s="1"/>
  <c r="J2504" i="8"/>
  <c r="I2504" i="8"/>
  <c r="H2504" i="8"/>
  <c r="G2504" i="8"/>
  <c r="F2504" i="8"/>
  <c r="E2504" i="8"/>
  <c r="K2503" i="8"/>
  <c r="L2503" i="8" s="1"/>
  <c r="J2503" i="8"/>
  <c r="I2503" i="8"/>
  <c r="H2503" i="8"/>
  <c r="G2503" i="8"/>
  <c r="F2503" i="8"/>
  <c r="E2503" i="8"/>
  <c r="K2502" i="8"/>
  <c r="L2502" i="8" s="1"/>
  <c r="J2502" i="8"/>
  <c r="I2502" i="8"/>
  <c r="H2502" i="8"/>
  <c r="G2502" i="8"/>
  <c r="F2502" i="8"/>
  <c r="E2502" i="8"/>
  <c r="K2501" i="8"/>
  <c r="L2501" i="8" s="1"/>
  <c r="J2501" i="8"/>
  <c r="I2501" i="8"/>
  <c r="H2501" i="8"/>
  <c r="G2501" i="8"/>
  <c r="F2501" i="8"/>
  <c r="E2501" i="8"/>
  <c r="K2500" i="8"/>
  <c r="L2500" i="8" s="1"/>
  <c r="J2500" i="8"/>
  <c r="H2500" i="8"/>
  <c r="G2500" i="8"/>
  <c r="I2500" i="8" s="1"/>
  <c r="F2500" i="8"/>
  <c r="E2500" i="8"/>
  <c r="L2499" i="8"/>
  <c r="K2499" i="8"/>
  <c r="J2499" i="8"/>
  <c r="I2499" i="8"/>
  <c r="H2499" i="8"/>
  <c r="G2499" i="8"/>
  <c r="F2499" i="8"/>
  <c r="E2499" i="8"/>
  <c r="L2498" i="8"/>
  <c r="K2498" i="8"/>
  <c r="J2498" i="8"/>
  <c r="I2498" i="8"/>
  <c r="H2498" i="8"/>
  <c r="G2498" i="8"/>
  <c r="F2498" i="8"/>
  <c r="E2498" i="8"/>
  <c r="L2497" i="8"/>
  <c r="K2497" i="8"/>
  <c r="J2497" i="8"/>
  <c r="I2497" i="8"/>
  <c r="H2497" i="8"/>
  <c r="G2497" i="8"/>
  <c r="F2497" i="8"/>
  <c r="E2497" i="8"/>
  <c r="L2496" i="8"/>
  <c r="K2496" i="8"/>
  <c r="J2496" i="8"/>
  <c r="I2496" i="8"/>
  <c r="H2496" i="8"/>
  <c r="G2496" i="8"/>
  <c r="F2496" i="8"/>
  <c r="E2496" i="8"/>
  <c r="L2495" i="8"/>
  <c r="K2495" i="8"/>
  <c r="J2495" i="8"/>
  <c r="I2495" i="8"/>
  <c r="H2495" i="8"/>
  <c r="G2495" i="8"/>
  <c r="F2495" i="8"/>
  <c r="E2495" i="8"/>
  <c r="L2494" i="8"/>
  <c r="K2494" i="8"/>
  <c r="J2494" i="8"/>
  <c r="I2494" i="8"/>
  <c r="H2494" i="8"/>
  <c r="G2494" i="8"/>
  <c r="F2494" i="8"/>
  <c r="E2494" i="8"/>
  <c r="L2493" i="8"/>
  <c r="K2493" i="8"/>
  <c r="J2493" i="8"/>
  <c r="I2493" i="8"/>
  <c r="H2493" i="8"/>
  <c r="G2493" i="8"/>
  <c r="F2493" i="8"/>
  <c r="E2493" i="8"/>
  <c r="L2492" i="8"/>
  <c r="K2492" i="8"/>
  <c r="J2492" i="8"/>
  <c r="I2492" i="8"/>
  <c r="H2492" i="8"/>
  <c r="G2492" i="8"/>
  <c r="F2492" i="8"/>
  <c r="E2492" i="8"/>
  <c r="L2491" i="8"/>
  <c r="K2491" i="8"/>
  <c r="J2491" i="8"/>
  <c r="I2491" i="8"/>
  <c r="H2491" i="8"/>
  <c r="G2491" i="8"/>
  <c r="F2491" i="8"/>
  <c r="E2491" i="8"/>
  <c r="L2490" i="8"/>
  <c r="K2490" i="8"/>
  <c r="J2490" i="8"/>
  <c r="I2490" i="8"/>
  <c r="H2490" i="8"/>
  <c r="G2490" i="8"/>
  <c r="F2490" i="8"/>
  <c r="E2490" i="8"/>
  <c r="J2489" i="8"/>
  <c r="H2489" i="8"/>
  <c r="G2489" i="8"/>
  <c r="I2489" i="8" s="1"/>
  <c r="F2489" i="8"/>
  <c r="E2489" i="8"/>
  <c r="L2488" i="8"/>
  <c r="K2488" i="8"/>
  <c r="J2488" i="8"/>
  <c r="I2488" i="8"/>
  <c r="H2488" i="8"/>
  <c r="G2488" i="8"/>
  <c r="F2488" i="8"/>
  <c r="E2488" i="8"/>
  <c r="L2487" i="8"/>
  <c r="K2487" i="8"/>
  <c r="J2487" i="8"/>
  <c r="I2487" i="8"/>
  <c r="H2487" i="8"/>
  <c r="G2487" i="8"/>
  <c r="F2487" i="8"/>
  <c r="E2487" i="8"/>
  <c r="L2486" i="8"/>
  <c r="K2486" i="8"/>
  <c r="J2486" i="8"/>
  <c r="I2486" i="8"/>
  <c r="H2486" i="8"/>
  <c r="G2486" i="8"/>
  <c r="F2486" i="8"/>
  <c r="E2486" i="8"/>
  <c r="L2485" i="8"/>
  <c r="K2485" i="8"/>
  <c r="J2485" i="8"/>
  <c r="I2485" i="8"/>
  <c r="H2485" i="8"/>
  <c r="G2485" i="8"/>
  <c r="F2485" i="8"/>
  <c r="E2485" i="8"/>
  <c r="L2484" i="8"/>
  <c r="K2484" i="8"/>
  <c r="J2484" i="8"/>
  <c r="I2484" i="8"/>
  <c r="H2484" i="8"/>
  <c r="G2484" i="8"/>
  <c r="F2484" i="8"/>
  <c r="E2484" i="8"/>
  <c r="L2483" i="8"/>
  <c r="K2483" i="8"/>
  <c r="J2483" i="8"/>
  <c r="I2483" i="8"/>
  <c r="H2483" i="8"/>
  <c r="G2483" i="8"/>
  <c r="F2483" i="8"/>
  <c r="E2483" i="8"/>
  <c r="L2482" i="8"/>
  <c r="K2482" i="8"/>
  <c r="J2482" i="8"/>
  <c r="I2482" i="8"/>
  <c r="H2482" i="8"/>
  <c r="G2482" i="8"/>
  <c r="F2482" i="8"/>
  <c r="E2482" i="8"/>
  <c r="L2481" i="8"/>
  <c r="K2481" i="8"/>
  <c r="J2481" i="8"/>
  <c r="I2481" i="8"/>
  <c r="H2481" i="8"/>
  <c r="G2481" i="8"/>
  <c r="F2481" i="8"/>
  <c r="E2481" i="8"/>
  <c r="L2480" i="8"/>
  <c r="K2480" i="8"/>
  <c r="J2480" i="8"/>
  <c r="I2480" i="8"/>
  <c r="H2480" i="8"/>
  <c r="G2480" i="8"/>
  <c r="F2480" i="8"/>
  <c r="E2480" i="8"/>
  <c r="K2479" i="8"/>
  <c r="L2479" i="8" s="1"/>
  <c r="J2479" i="8"/>
  <c r="I2479" i="8"/>
  <c r="H2479" i="8"/>
  <c r="G2479" i="8"/>
  <c r="F2479" i="8"/>
  <c r="E2479" i="8"/>
  <c r="L2478" i="8"/>
  <c r="K2478" i="8"/>
  <c r="J2478" i="8"/>
  <c r="I2478" i="8"/>
  <c r="H2478" i="8"/>
  <c r="G2478" i="8"/>
  <c r="F2478" i="8"/>
  <c r="E2478" i="8"/>
  <c r="L2477" i="8"/>
  <c r="K2477" i="8"/>
  <c r="J2477" i="8"/>
  <c r="I2477" i="8"/>
  <c r="H2477" i="8"/>
  <c r="G2477" i="8"/>
  <c r="F2477" i="8"/>
  <c r="E2477" i="8"/>
  <c r="K2476" i="8"/>
  <c r="L2476" i="8" s="1"/>
  <c r="J2476" i="8"/>
  <c r="I2476" i="8"/>
  <c r="H2476" i="8"/>
  <c r="G2476" i="8"/>
  <c r="F2476" i="8"/>
  <c r="E2476" i="8"/>
  <c r="L2475" i="8"/>
  <c r="K2475" i="8"/>
  <c r="J2475" i="8"/>
  <c r="I2475" i="8"/>
  <c r="H2475" i="8"/>
  <c r="G2475" i="8"/>
  <c r="F2475" i="8"/>
  <c r="E2475" i="8"/>
  <c r="L2474" i="8"/>
  <c r="K2474" i="8"/>
  <c r="J2474" i="8"/>
  <c r="I2474" i="8"/>
  <c r="H2474" i="8"/>
  <c r="G2474" i="8"/>
  <c r="F2474" i="8"/>
  <c r="E2474" i="8"/>
  <c r="K2473" i="8"/>
  <c r="L2473" i="8" s="1"/>
  <c r="J2473" i="8"/>
  <c r="I2473" i="8"/>
  <c r="H2473" i="8"/>
  <c r="G2473" i="8"/>
  <c r="F2473" i="8"/>
  <c r="E2473" i="8"/>
  <c r="L2472" i="8"/>
  <c r="K2472" i="8"/>
  <c r="J2472" i="8"/>
  <c r="I2472" i="8"/>
  <c r="H2472" i="8"/>
  <c r="G2472" i="8"/>
  <c r="F2472" i="8"/>
  <c r="E2472" i="8"/>
  <c r="L2471" i="8"/>
  <c r="K2471" i="8"/>
  <c r="J2471" i="8"/>
  <c r="I2471" i="8"/>
  <c r="H2471" i="8"/>
  <c r="G2471" i="8"/>
  <c r="F2471" i="8"/>
  <c r="E2471" i="8"/>
  <c r="K2470" i="8"/>
  <c r="L2470" i="8" s="1"/>
  <c r="J2470" i="8"/>
  <c r="I2470" i="8"/>
  <c r="H2470" i="8"/>
  <c r="G2470" i="8"/>
  <c r="F2470" i="8"/>
  <c r="E2470" i="8"/>
  <c r="L2469" i="8"/>
  <c r="K2469" i="8"/>
  <c r="J2469" i="8"/>
  <c r="I2469" i="8"/>
  <c r="H2469" i="8"/>
  <c r="G2469" i="8"/>
  <c r="F2469" i="8"/>
  <c r="E2469" i="8"/>
  <c r="L2468" i="8"/>
  <c r="K2468" i="8"/>
  <c r="J2468" i="8"/>
  <c r="I2468" i="8"/>
  <c r="H2468" i="8"/>
  <c r="G2468" i="8"/>
  <c r="F2468" i="8"/>
  <c r="E2468" i="8"/>
  <c r="K2467" i="8"/>
  <c r="L2467" i="8" s="1"/>
  <c r="J2467" i="8"/>
  <c r="I2467" i="8"/>
  <c r="H2467" i="8"/>
  <c r="G2467" i="8"/>
  <c r="F2467" i="8"/>
  <c r="E2467" i="8"/>
  <c r="L2466" i="8"/>
  <c r="K2466" i="8"/>
  <c r="J2466" i="8"/>
  <c r="I2466" i="8"/>
  <c r="H2466" i="8"/>
  <c r="G2466" i="8"/>
  <c r="F2466" i="8"/>
  <c r="E2466" i="8"/>
  <c r="L2465" i="8"/>
  <c r="K2465" i="8"/>
  <c r="J2465" i="8"/>
  <c r="I2465" i="8"/>
  <c r="H2465" i="8"/>
  <c r="G2465" i="8"/>
  <c r="F2465" i="8"/>
  <c r="E2465" i="8"/>
  <c r="K2464" i="8"/>
  <c r="L2464" i="8" s="1"/>
  <c r="J2464" i="8"/>
  <c r="I2464" i="8"/>
  <c r="H2464" i="8"/>
  <c r="G2464" i="8"/>
  <c r="F2464" i="8"/>
  <c r="E2464" i="8"/>
  <c r="L2463" i="8"/>
  <c r="K2463" i="8"/>
  <c r="J2463" i="8"/>
  <c r="I2463" i="8"/>
  <c r="H2463" i="8"/>
  <c r="G2463" i="8"/>
  <c r="F2463" i="8"/>
  <c r="E2463" i="8"/>
  <c r="L2462" i="8"/>
  <c r="K2462" i="8"/>
  <c r="J2462" i="8"/>
  <c r="I2462" i="8"/>
  <c r="H2462" i="8"/>
  <c r="G2462" i="8"/>
  <c r="F2462" i="8"/>
  <c r="E2462" i="8"/>
  <c r="K2461" i="8"/>
  <c r="L2461" i="8" s="1"/>
  <c r="J2461" i="8"/>
  <c r="I2461" i="8"/>
  <c r="H2461" i="8"/>
  <c r="G2461" i="8"/>
  <c r="F2461" i="8"/>
  <c r="E2461" i="8"/>
  <c r="L2460" i="8"/>
  <c r="K2460" i="8"/>
  <c r="J2460" i="8"/>
  <c r="I2460" i="8"/>
  <c r="H2460" i="8"/>
  <c r="G2460" i="8"/>
  <c r="F2460" i="8"/>
  <c r="E2460" i="8"/>
  <c r="L2459" i="8"/>
  <c r="K2459" i="8"/>
  <c r="J2459" i="8"/>
  <c r="I2459" i="8"/>
  <c r="H2459" i="8"/>
  <c r="G2459" i="8"/>
  <c r="F2459" i="8"/>
  <c r="E2459" i="8"/>
  <c r="K2458" i="8"/>
  <c r="L2458" i="8" s="1"/>
  <c r="J2458" i="8"/>
  <c r="I2458" i="8"/>
  <c r="H2458" i="8"/>
  <c r="G2458" i="8"/>
  <c r="F2458" i="8"/>
  <c r="E2458" i="8"/>
  <c r="K2457" i="8"/>
  <c r="L2457" i="8" s="1"/>
  <c r="J2457" i="8"/>
  <c r="H2457" i="8"/>
  <c r="G2457" i="8"/>
  <c r="I2457" i="8" s="1"/>
  <c r="F2457" i="8"/>
  <c r="E2457" i="8"/>
  <c r="K2456" i="8"/>
  <c r="L2456" i="8" s="1"/>
  <c r="J2456" i="8"/>
  <c r="I2456" i="8"/>
  <c r="H2456" i="8"/>
  <c r="G2456" i="8"/>
  <c r="F2456" i="8"/>
  <c r="E2456" i="8"/>
  <c r="K2455" i="8"/>
  <c r="L2455" i="8" s="1"/>
  <c r="J2455" i="8"/>
  <c r="I2455" i="8"/>
  <c r="H2455" i="8"/>
  <c r="G2455" i="8"/>
  <c r="F2455" i="8"/>
  <c r="E2455" i="8"/>
  <c r="K2454" i="8"/>
  <c r="L2454" i="8" s="1"/>
  <c r="J2454" i="8"/>
  <c r="I2454" i="8"/>
  <c r="H2454" i="8"/>
  <c r="G2454" i="8"/>
  <c r="F2454" i="8"/>
  <c r="E2454" i="8"/>
  <c r="K2453" i="8"/>
  <c r="L2453" i="8" s="1"/>
  <c r="J2453" i="8"/>
  <c r="I2453" i="8"/>
  <c r="H2453" i="8"/>
  <c r="G2453" i="8"/>
  <c r="F2453" i="8"/>
  <c r="E2453" i="8"/>
  <c r="K2452" i="8"/>
  <c r="L2452" i="8" s="1"/>
  <c r="J2452" i="8"/>
  <c r="I2452" i="8"/>
  <c r="H2452" i="8"/>
  <c r="G2452" i="8"/>
  <c r="F2452" i="8"/>
  <c r="E2452" i="8"/>
  <c r="K2451" i="8"/>
  <c r="L2451" i="8" s="1"/>
  <c r="J2451" i="8"/>
  <c r="I2451" i="8"/>
  <c r="H2451" i="8"/>
  <c r="G2451" i="8"/>
  <c r="F2451" i="8"/>
  <c r="E2451" i="8"/>
  <c r="K2450" i="8"/>
  <c r="L2450" i="8" s="1"/>
  <c r="J2450" i="8"/>
  <c r="I2450" i="8"/>
  <c r="H2450" i="8"/>
  <c r="G2450" i="8"/>
  <c r="F2450" i="8"/>
  <c r="E2450" i="8"/>
  <c r="K2449" i="8"/>
  <c r="L2449" i="8" s="1"/>
  <c r="J2449" i="8"/>
  <c r="I2449" i="8"/>
  <c r="H2449" i="8"/>
  <c r="G2449" i="8"/>
  <c r="F2449" i="8"/>
  <c r="E2449" i="8"/>
  <c r="K2448" i="8"/>
  <c r="L2448" i="8" s="1"/>
  <c r="J2448" i="8"/>
  <c r="H2448" i="8"/>
  <c r="G2448" i="8"/>
  <c r="I2448" i="8" s="1"/>
  <c r="F2448" i="8"/>
  <c r="E2448" i="8"/>
  <c r="K2447" i="8"/>
  <c r="L2447" i="8" s="1"/>
  <c r="J2447" i="8"/>
  <c r="I2447" i="8"/>
  <c r="H2447" i="8"/>
  <c r="G2447" i="8"/>
  <c r="F2447" i="8"/>
  <c r="E2447" i="8"/>
  <c r="K2446" i="8"/>
  <c r="L2446" i="8" s="1"/>
  <c r="J2446" i="8"/>
  <c r="I2446" i="8"/>
  <c r="H2446" i="8"/>
  <c r="G2446" i="8"/>
  <c r="F2446" i="8"/>
  <c r="E2446" i="8"/>
  <c r="K2445" i="8"/>
  <c r="L2445" i="8" s="1"/>
  <c r="J2445" i="8"/>
  <c r="H2445" i="8"/>
  <c r="G2445" i="8"/>
  <c r="I2445" i="8" s="1"/>
  <c r="F2445" i="8"/>
  <c r="E2445" i="8"/>
  <c r="L2444" i="8"/>
  <c r="K2444" i="8"/>
  <c r="J2444" i="8"/>
  <c r="I2444" i="8"/>
  <c r="H2444" i="8"/>
  <c r="G2444" i="8"/>
  <c r="F2444" i="8"/>
  <c r="E2444" i="8"/>
  <c r="J2443" i="8"/>
  <c r="H2443" i="8"/>
  <c r="G2443" i="8"/>
  <c r="I2443" i="8" s="1"/>
  <c r="F2443" i="8"/>
  <c r="E2443" i="8"/>
  <c r="L2442" i="8"/>
  <c r="K2442" i="8"/>
  <c r="J2442" i="8"/>
  <c r="I2442" i="8"/>
  <c r="H2442" i="8"/>
  <c r="G2442" i="8"/>
  <c r="F2442" i="8"/>
  <c r="E2442" i="8"/>
  <c r="K2441" i="8"/>
  <c r="L2441" i="8" s="1"/>
  <c r="J2441" i="8"/>
  <c r="I2441" i="8"/>
  <c r="H2441" i="8"/>
  <c r="G2441" i="8"/>
  <c r="F2441" i="8"/>
  <c r="E2441" i="8"/>
  <c r="L2440" i="8"/>
  <c r="K2440" i="8"/>
  <c r="J2440" i="8"/>
  <c r="I2440" i="8"/>
  <c r="H2440" i="8"/>
  <c r="G2440" i="8"/>
  <c r="F2440" i="8"/>
  <c r="E2440" i="8"/>
  <c r="L2439" i="8"/>
  <c r="K2439" i="8"/>
  <c r="J2439" i="8"/>
  <c r="I2439" i="8"/>
  <c r="H2439" i="8"/>
  <c r="G2439" i="8"/>
  <c r="F2439" i="8"/>
  <c r="E2439" i="8"/>
  <c r="K2438" i="8"/>
  <c r="L2438" i="8" s="1"/>
  <c r="J2438" i="8"/>
  <c r="I2438" i="8"/>
  <c r="H2438" i="8"/>
  <c r="G2438" i="8"/>
  <c r="F2438" i="8"/>
  <c r="E2438" i="8"/>
  <c r="L2437" i="8"/>
  <c r="K2437" i="8"/>
  <c r="J2437" i="8"/>
  <c r="H2437" i="8"/>
  <c r="G2437" i="8"/>
  <c r="I2437" i="8" s="1"/>
  <c r="F2437" i="8"/>
  <c r="E2437" i="8"/>
  <c r="K2436" i="8"/>
  <c r="L2436" i="8" s="1"/>
  <c r="J2436" i="8"/>
  <c r="H2436" i="8"/>
  <c r="G2436" i="8"/>
  <c r="I2436" i="8" s="1"/>
  <c r="F2436" i="8"/>
  <c r="E2436" i="8"/>
  <c r="K2435" i="8"/>
  <c r="L2435" i="8" s="1"/>
  <c r="J2435" i="8"/>
  <c r="I2435" i="8"/>
  <c r="H2435" i="8"/>
  <c r="G2435" i="8"/>
  <c r="F2435" i="8"/>
  <c r="E2435" i="8"/>
  <c r="K2434" i="8"/>
  <c r="L2434" i="8" s="1"/>
  <c r="J2434" i="8"/>
  <c r="I2434" i="8"/>
  <c r="H2434" i="8"/>
  <c r="G2434" i="8"/>
  <c r="F2434" i="8"/>
  <c r="E2434" i="8"/>
  <c r="K2433" i="8"/>
  <c r="L2433" i="8" s="1"/>
  <c r="J2433" i="8"/>
  <c r="I2433" i="8"/>
  <c r="H2433" i="8"/>
  <c r="G2433" i="8"/>
  <c r="F2433" i="8"/>
  <c r="E2433" i="8"/>
  <c r="K2432" i="8"/>
  <c r="L2432" i="8" s="1"/>
  <c r="J2432" i="8"/>
  <c r="I2432" i="8"/>
  <c r="H2432" i="8"/>
  <c r="G2432" i="8"/>
  <c r="F2432" i="8"/>
  <c r="E2432" i="8"/>
  <c r="K2431" i="8"/>
  <c r="L2431" i="8" s="1"/>
  <c r="J2431" i="8"/>
  <c r="I2431" i="8"/>
  <c r="H2431" i="8"/>
  <c r="G2431" i="8"/>
  <c r="F2431" i="8"/>
  <c r="E2431" i="8"/>
  <c r="K2430" i="8"/>
  <c r="L2430" i="8" s="1"/>
  <c r="J2430" i="8"/>
  <c r="I2430" i="8"/>
  <c r="H2430" i="8"/>
  <c r="G2430" i="8"/>
  <c r="F2430" i="8"/>
  <c r="E2430" i="8"/>
  <c r="K2429" i="8"/>
  <c r="L2429" i="8" s="1"/>
  <c r="J2429" i="8"/>
  <c r="I2429" i="8"/>
  <c r="H2429" i="8"/>
  <c r="G2429" i="8"/>
  <c r="F2429" i="8"/>
  <c r="E2429" i="8"/>
  <c r="K2428" i="8"/>
  <c r="L2428" i="8" s="1"/>
  <c r="J2428" i="8"/>
  <c r="H2428" i="8"/>
  <c r="G2428" i="8"/>
  <c r="I2428" i="8" s="1"/>
  <c r="F2428" i="8"/>
  <c r="E2428" i="8"/>
  <c r="J2427" i="8"/>
  <c r="H2427" i="8"/>
  <c r="G2427" i="8"/>
  <c r="I2427" i="8" s="1"/>
  <c r="F2427" i="8"/>
  <c r="E2427" i="8"/>
  <c r="L2426" i="8"/>
  <c r="K2426" i="8"/>
  <c r="J2426" i="8"/>
  <c r="H2426" i="8"/>
  <c r="G2426" i="8"/>
  <c r="I2426" i="8" s="1"/>
  <c r="F2426" i="8"/>
  <c r="E2426" i="8"/>
  <c r="K2425" i="8"/>
  <c r="L2425" i="8" s="1"/>
  <c r="J2425" i="8"/>
  <c r="H2425" i="8"/>
  <c r="G2425" i="8"/>
  <c r="I2425" i="8" s="1"/>
  <c r="F2425" i="8"/>
  <c r="E2425" i="8"/>
  <c r="K2424" i="8"/>
  <c r="L2424" i="8" s="1"/>
  <c r="J2424" i="8"/>
  <c r="H2424" i="8"/>
  <c r="G2424" i="8"/>
  <c r="I2424" i="8" s="1"/>
  <c r="F2424" i="8"/>
  <c r="E2424" i="8"/>
  <c r="L2423" i="8"/>
  <c r="K2423" i="8"/>
  <c r="J2423" i="8"/>
  <c r="I2423" i="8"/>
  <c r="H2423" i="8"/>
  <c r="G2423" i="8"/>
  <c r="F2423" i="8"/>
  <c r="E2423" i="8"/>
  <c r="L2422" i="8"/>
  <c r="K2422" i="8"/>
  <c r="J2422" i="8"/>
  <c r="I2422" i="8"/>
  <c r="H2422" i="8"/>
  <c r="G2422" i="8"/>
  <c r="F2422" i="8"/>
  <c r="E2422" i="8"/>
  <c r="L2421" i="8"/>
  <c r="K2421" i="8"/>
  <c r="J2421" i="8"/>
  <c r="I2421" i="8"/>
  <c r="H2421" i="8"/>
  <c r="G2421" i="8"/>
  <c r="F2421" i="8"/>
  <c r="E2421" i="8"/>
  <c r="L2420" i="8"/>
  <c r="K2420" i="8"/>
  <c r="J2420" i="8"/>
  <c r="I2420" i="8"/>
  <c r="H2420" i="8"/>
  <c r="G2420" i="8"/>
  <c r="F2420" i="8"/>
  <c r="E2420" i="8"/>
  <c r="L2419" i="8"/>
  <c r="K2419" i="8"/>
  <c r="J2419" i="8"/>
  <c r="I2419" i="8"/>
  <c r="H2419" i="8"/>
  <c r="G2419" i="8"/>
  <c r="F2419" i="8"/>
  <c r="E2419" i="8"/>
  <c r="L2418" i="8"/>
  <c r="K2418" i="8"/>
  <c r="J2418" i="8"/>
  <c r="I2418" i="8"/>
  <c r="H2418" i="8"/>
  <c r="G2418" i="8"/>
  <c r="F2418" i="8"/>
  <c r="E2418" i="8"/>
  <c r="J2417" i="8"/>
  <c r="H2417" i="8"/>
  <c r="G2417" i="8"/>
  <c r="I2417" i="8" s="1"/>
  <c r="F2417" i="8"/>
  <c r="E2417" i="8"/>
  <c r="K2416" i="8"/>
  <c r="L2416" i="8" s="1"/>
  <c r="J2416" i="8"/>
  <c r="I2416" i="8"/>
  <c r="H2416" i="8"/>
  <c r="G2416" i="8"/>
  <c r="F2416" i="8"/>
  <c r="E2416" i="8"/>
  <c r="K2415" i="8"/>
  <c r="L2415" i="8" s="1"/>
  <c r="J2415" i="8"/>
  <c r="I2415" i="8"/>
  <c r="H2415" i="8"/>
  <c r="G2415" i="8"/>
  <c r="F2415" i="8"/>
  <c r="E2415" i="8"/>
  <c r="K2414" i="8"/>
  <c r="L2414" i="8" s="1"/>
  <c r="J2414" i="8"/>
  <c r="I2414" i="8"/>
  <c r="H2414" i="8"/>
  <c r="G2414" i="8"/>
  <c r="F2414" i="8"/>
  <c r="E2414" i="8"/>
  <c r="K2413" i="8"/>
  <c r="L2413" i="8" s="1"/>
  <c r="J2413" i="8"/>
  <c r="I2413" i="8"/>
  <c r="H2413" i="8"/>
  <c r="G2413" i="8"/>
  <c r="F2413" i="8"/>
  <c r="E2413" i="8"/>
  <c r="K2412" i="8"/>
  <c r="L2412" i="8" s="1"/>
  <c r="J2412" i="8"/>
  <c r="I2412" i="8"/>
  <c r="H2412" i="8"/>
  <c r="G2412" i="8"/>
  <c r="F2412" i="8"/>
  <c r="E2412" i="8"/>
  <c r="K2411" i="8"/>
  <c r="L2411" i="8" s="1"/>
  <c r="J2411" i="8"/>
  <c r="I2411" i="8"/>
  <c r="H2411" i="8"/>
  <c r="G2411" i="8"/>
  <c r="F2411" i="8"/>
  <c r="E2411" i="8"/>
  <c r="K2410" i="8"/>
  <c r="L2410" i="8" s="1"/>
  <c r="J2410" i="8"/>
  <c r="I2410" i="8"/>
  <c r="H2410" i="8"/>
  <c r="G2410" i="8"/>
  <c r="F2410" i="8"/>
  <c r="E2410" i="8"/>
  <c r="K2409" i="8"/>
  <c r="L2409" i="8" s="1"/>
  <c r="J2409" i="8"/>
  <c r="I2409" i="8"/>
  <c r="H2409" i="8"/>
  <c r="G2409" i="8"/>
  <c r="F2409" i="8"/>
  <c r="E2409" i="8"/>
  <c r="K2408" i="8"/>
  <c r="L2408" i="8" s="1"/>
  <c r="J2408" i="8"/>
  <c r="I2408" i="8"/>
  <c r="H2408" i="8"/>
  <c r="G2408" i="8"/>
  <c r="F2408" i="8"/>
  <c r="E2408" i="8"/>
  <c r="K2407" i="8"/>
  <c r="L2407" i="8" s="1"/>
  <c r="J2407" i="8"/>
  <c r="I2407" i="8"/>
  <c r="H2407" i="8"/>
  <c r="G2407" i="8"/>
  <c r="F2407" i="8"/>
  <c r="E2407" i="8"/>
  <c r="K2406" i="8"/>
  <c r="L2406" i="8" s="1"/>
  <c r="J2406" i="8"/>
  <c r="I2406" i="8"/>
  <c r="H2406" i="8"/>
  <c r="G2406" i="8"/>
  <c r="F2406" i="8"/>
  <c r="E2406" i="8"/>
  <c r="K2405" i="8"/>
  <c r="L2405" i="8" s="1"/>
  <c r="J2405" i="8"/>
  <c r="I2405" i="8"/>
  <c r="H2405" i="8"/>
  <c r="G2405" i="8"/>
  <c r="F2405" i="8"/>
  <c r="E2405" i="8"/>
  <c r="K2404" i="8"/>
  <c r="L2404" i="8" s="1"/>
  <c r="J2404" i="8"/>
  <c r="H2404" i="8"/>
  <c r="G2404" i="8"/>
  <c r="I2404" i="8" s="1"/>
  <c r="F2404" i="8"/>
  <c r="E2404" i="8"/>
  <c r="K2403" i="8"/>
  <c r="L2403" i="8" s="1"/>
  <c r="J2403" i="8"/>
  <c r="I2403" i="8"/>
  <c r="H2403" i="8"/>
  <c r="G2403" i="8"/>
  <c r="F2403" i="8"/>
  <c r="E2403" i="8"/>
  <c r="K2402" i="8"/>
  <c r="L2402" i="8" s="1"/>
  <c r="J2402" i="8"/>
  <c r="I2402" i="8"/>
  <c r="H2402" i="8"/>
  <c r="G2402" i="8"/>
  <c r="F2402" i="8"/>
  <c r="E2402" i="8"/>
  <c r="K2401" i="8"/>
  <c r="L2401" i="8" s="1"/>
  <c r="J2401" i="8"/>
  <c r="I2401" i="8"/>
  <c r="H2401" i="8"/>
  <c r="G2401" i="8"/>
  <c r="F2401" i="8"/>
  <c r="E2401" i="8"/>
  <c r="K2400" i="8"/>
  <c r="L2400" i="8" s="1"/>
  <c r="J2400" i="8"/>
  <c r="I2400" i="8"/>
  <c r="H2400" i="8"/>
  <c r="G2400" i="8"/>
  <c r="F2400" i="8"/>
  <c r="E2400" i="8"/>
  <c r="K2399" i="8"/>
  <c r="L2399" i="8" s="1"/>
  <c r="J2399" i="8"/>
  <c r="I2399" i="8"/>
  <c r="H2399" i="8"/>
  <c r="G2399" i="8"/>
  <c r="F2399" i="8"/>
  <c r="E2399" i="8"/>
  <c r="K2398" i="8"/>
  <c r="L2398" i="8" s="1"/>
  <c r="J2398" i="8"/>
  <c r="I2398" i="8"/>
  <c r="H2398" i="8"/>
  <c r="G2398" i="8"/>
  <c r="F2398" i="8"/>
  <c r="E2398" i="8"/>
  <c r="K2397" i="8"/>
  <c r="L2397" i="8" s="1"/>
  <c r="J2397" i="8"/>
  <c r="I2397" i="8"/>
  <c r="H2397" i="8"/>
  <c r="G2397" i="8"/>
  <c r="F2397" i="8"/>
  <c r="E2397" i="8"/>
  <c r="K2396" i="8"/>
  <c r="L2396" i="8" s="1"/>
  <c r="J2396" i="8"/>
  <c r="I2396" i="8"/>
  <c r="H2396" i="8"/>
  <c r="G2396" i="8"/>
  <c r="F2396" i="8"/>
  <c r="E2396" i="8"/>
  <c r="K2395" i="8"/>
  <c r="L2395" i="8" s="1"/>
  <c r="J2395" i="8"/>
  <c r="I2395" i="8"/>
  <c r="H2395" i="8"/>
  <c r="G2395" i="8"/>
  <c r="F2395" i="8"/>
  <c r="E2395" i="8"/>
  <c r="K2394" i="8"/>
  <c r="L2394" i="8" s="1"/>
  <c r="J2394" i="8"/>
  <c r="I2394" i="8"/>
  <c r="H2394" i="8"/>
  <c r="G2394" i="8"/>
  <c r="F2394" i="8"/>
  <c r="E2394" i="8"/>
  <c r="K2393" i="8"/>
  <c r="L2393" i="8" s="1"/>
  <c r="J2393" i="8"/>
  <c r="I2393" i="8"/>
  <c r="H2393" i="8"/>
  <c r="G2393" i="8"/>
  <c r="F2393" i="8"/>
  <c r="E2393" i="8"/>
  <c r="K2392" i="8"/>
  <c r="L2392" i="8" s="1"/>
  <c r="J2392" i="8"/>
  <c r="I2392" i="8"/>
  <c r="H2392" i="8"/>
  <c r="G2392" i="8"/>
  <c r="F2392" i="8"/>
  <c r="E2392" i="8"/>
  <c r="K2391" i="8"/>
  <c r="L2391" i="8" s="1"/>
  <c r="J2391" i="8"/>
  <c r="I2391" i="8"/>
  <c r="H2391" i="8"/>
  <c r="G2391" i="8"/>
  <c r="F2391" i="8"/>
  <c r="E2391" i="8"/>
  <c r="K2390" i="8"/>
  <c r="L2390" i="8" s="1"/>
  <c r="J2390" i="8"/>
  <c r="I2390" i="8"/>
  <c r="H2390" i="8"/>
  <c r="G2390" i="8"/>
  <c r="F2390" i="8"/>
  <c r="E2390" i="8"/>
  <c r="K2389" i="8"/>
  <c r="L2389" i="8" s="1"/>
  <c r="J2389" i="8"/>
  <c r="I2389" i="8"/>
  <c r="H2389" i="8"/>
  <c r="G2389" i="8"/>
  <c r="F2389" i="8"/>
  <c r="E2389" i="8"/>
  <c r="K2388" i="8"/>
  <c r="L2388" i="8" s="1"/>
  <c r="J2388" i="8"/>
  <c r="I2388" i="8"/>
  <c r="H2388" i="8"/>
  <c r="G2388" i="8"/>
  <c r="F2388" i="8"/>
  <c r="E2388" i="8"/>
  <c r="K2387" i="8"/>
  <c r="L2387" i="8" s="1"/>
  <c r="J2387" i="8"/>
  <c r="I2387" i="8"/>
  <c r="H2387" i="8"/>
  <c r="G2387" i="8"/>
  <c r="F2387" i="8"/>
  <c r="E2387" i="8"/>
  <c r="K2386" i="8"/>
  <c r="L2386" i="8" s="1"/>
  <c r="J2386" i="8"/>
  <c r="I2386" i="8"/>
  <c r="H2386" i="8"/>
  <c r="G2386" i="8"/>
  <c r="F2386" i="8"/>
  <c r="E2386" i="8"/>
  <c r="K2385" i="8"/>
  <c r="L2385" i="8" s="1"/>
  <c r="J2385" i="8"/>
  <c r="I2385" i="8"/>
  <c r="H2385" i="8"/>
  <c r="G2385" i="8"/>
  <c r="F2385" i="8"/>
  <c r="E2385" i="8"/>
  <c r="K2384" i="8"/>
  <c r="L2384" i="8" s="1"/>
  <c r="J2384" i="8"/>
  <c r="I2384" i="8"/>
  <c r="H2384" i="8"/>
  <c r="G2384" i="8"/>
  <c r="F2384" i="8"/>
  <c r="E2384" i="8"/>
  <c r="K2383" i="8"/>
  <c r="L2383" i="8" s="1"/>
  <c r="J2383" i="8"/>
  <c r="I2383" i="8"/>
  <c r="H2383" i="8"/>
  <c r="G2383" i="8"/>
  <c r="F2383" i="8"/>
  <c r="E2383" i="8"/>
  <c r="K2382" i="8"/>
  <c r="L2382" i="8" s="1"/>
  <c r="J2382" i="8"/>
  <c r="I2382" i="8"/>
  <c r="H2382" i="8"/>
  <c r="G2382" i="8"/>
  <c r="F2382" i="8"/>
  <c r="E2382" i="8"/>
  <c r="K2381" i="8"/>
  <c r="L2381" i="8" s="1"/>
  <c r="J2381" i="8"/>
  <c r="I2381" i="8"/>
  <c r="H2381" i="8"/>
  <c r="G2381" i="8"/>
  <c r="F2381" i="8"/>
  <c r="E2381" i="8"/>
  <c r="K2380" i="8"/>
  <c r="L2380" i="8" s="1"/>
  <c r="J2380" i="8"/>
  <c r="I2380" i="8"/>
  <c r="H2380" i="8"/>
  <c r="G2380" i="8"/>
  <c r="F2380" i="8"/>
  <c r="E2380" i="8"/>
  <c r="K2379" i="8"/>
  <c r="L2379" i="8" s="1"/>
  <c r="J2379" i="8"/>
  <c r="I2379" i="8"/>
  <c r="H2379" i="8"/>
  <c r="G2379" i="8"/>
  <c r="F2379" i="8"/>
  <c r="E2379" i="8"/>
  <c r="K2378" i="8"/>
  <c r="L2378" i="8" s="1"/>
  <c r="J2378" i="8"/>
  <c r="I2378" i="8"/>
  <c r="H2378" i="8"/>
  <c r="G2378" i="8"/>
  <c r="F2378" i="8"/>
  <c r="E2378" i="8"/>
  <c r="K2377" i="8"/>
  <c r="L2377" i="8" s="1"/>
  <c r="J2377" i="8"/>
  <c r="I2377" i="8"/>
  <c r="H2377" i="8"/>
  <c r="G2377" i="8"/>
  <c r="F2377" i="8"/>
  <c r="E2377" i="8"/>
  <c r="K2376" i="8"/>
  <c r="L2376" i="8" s="1"/>
  <c r="J2376" i="8"/>
  <c r="I2376" i="8"/>
  <c r="H2376" i="8"/>
  <c r="G2376" i="8"/>
  <c r="F2376" i="8"/>
  <c r="E2376" i="8"/>
  <c r="K2375" i="8"/>
  <c r="L2375" i="8" s="1"/>
  <c r="J2375" i="8"/>
  <c r="H2375" i="8"/>
  <c r="G2375" i="8"/>
  <c r="I2375" i="8" s="1"/>
  <c r="F2375" i="8"/>
  <c r="E2375" i="8"/>
  <c r="K2374" i="8"/>
  <c r="L2374" i="8" s="1"/>
  <c r="J2374" i="8"/>
  <c r="I2374" i="8"/>
  <c r="H2374" i="8"/>
  <c r="G2374" i="8"/>
  <c r="F2374" i="8"/>
  <c r="E2374" i="8"/>
  <c r="K2373" i="8"/>
  <c r="L2373" i="8" s="1"/>
  <c r="J2373" i="8"/>
  <c r="I2373" i="8"/>
  <c r="H2373" i="8"/>
  <c r="G2373" i="8"/>
  <c r="F2373" i="8"/>
  <c r="E2373" i="8"/>
  <c r="K2372" i="8"/>
  <c r="L2372" i="8" s="1"/>
  <c r="J2372" i="8"/>
  <c r="I2372" i="8"/>
  <c r="H2372" i="8"/>
  <c r="G2372" i="8"/>
  <c r="F2372" i="8"/>
  <c r="E2372" i="8"/>
  <c r="K2371" i="8"/>
  <c r="L2371" i="8" s="1"/>
  <c r="J2371" i="8"/>
  <c r="I2371" i="8"/>
  <c r="H2371" i="8"/>
  <c r="G2371" i="8"/>
  <c r="F2371" i="8"/>
  <c r="E2371" i="8"/>
  <c r="K2370" i="8"/>
  <c r="L2370" i="8" s="1"/>
  <c r="J2370" i="8"/>
  <c r="I2370" i="8"/>
  <c r="H2370" i="8"/>
  <c r="G2370" i="8"/>
  <c r="F2370" i="8"/>
  <c r="E2370" i="8"/>
  <c r="K2369" i="8"/>
  <c r="L2369" i="8" s="1"/>
  <c r="J2369" i="8"/>
  <c r="I2369" i="8"/>
  <c r="H2369" i="8"/>
  <c r="G2369" i="8"/>
  <c r="F2369" i="8"/>
  <c r="E2369" i="8"/>
  <c r="K2368" i="8"/>
  <c r="L2368" i="8" s="1"/>
  <c r="J2368" i="8"/>
  <c r="I2368" i="8"/>
  <c r="H2368" i="8"/>
  <c r="G2368" i="8"/>
  <c r="F2368" i="8"/>
  <c r="E2368" i="8"/>
  <c r="K2367" i="8"/>
  <c r="L2367" i="8" s="1"/>
  <c r="J2367" i="8"/>
  <c r="I2367" i="8"/>
  <c r="H2367" i="8"/>
  <c r="G2367" i="8"/>
  <c r="F2367" i="8"/>
  <c r="E2367" i="8"/>
  <c r="K2366" i="8"/>
  <c r="L2366" i="8" s="1"/>
  <c r="J2366" i="8"/>
  <c r="I2366" i="8"/>
  <c r="H2366" i="8"/>
  <c r="G2366" i="8"/>
  <c r="F2366" i="8"/>
  <c r="E2366" i="8"/>
  <c r="K2365" i="8"/>
  <c r="L2365" i="8" s="1"/>
  <c r="J2365" i="8"/>
  <c r="I2365" i="8"/>
  <c r="H2365" i="8"/>
  <c r="G2365" i="8"/>
  <c r="F2365" i="8"/>
  <c r="E2365" i="8"/>
  <c r="K2364" i="8"/>
  <c r="L2364" i="8" s="1"/>
  <c r="J2364" i="8"/>
  <c r="I2364" i="8"/>
  <c r="H2364" i="8"/>
  <c r="G2364" i="8"/>
  <c r="F2364" i="8"/>
  <c r="E2364" i="8"/>
  <c r="K2363" i="8"/>
  <c r="L2363" i="8" s="1"/>
  <c r="J2363" i="8"/>
  <c r="I2363" i="8"/>
  <c r="H2363" i="8"/>
  <c r="G2363" i="8"/>
  <c r="F2363" i="8"/>
  <c r="E2363" i="8"/>
  <c r="K2362" i="8"/>
  <c r="L2362" i="8" s="1"/>
  <c r="J2362" i="8"/>
  <c r="I2362" i="8"/>
  <c r="H2362" i="8"/>
  <c r="G2362" i="8"/>
  <c r="F2362" i="8"/>
  <c r="E2362" i="8"/>
  <c r="K2361" i="8"/>
  <c r="L2361" i="8" s="1"/>
  <c r="J2361" i="8"/>
  <c r="I2361" i="8"/>
  <c r="H2361" i="8"/>
  <c r="G2361" i="8"/>
  <c r="F2361" i="8"/>
  <c r="E2361" i="8"/>
  <c r="K2360" i="8"/>
  <c r="L2360" i="8" s="1"/>
  <c r="J2360" i="8"/>
  <c r="I2360" i="8"/>
  <c r="H2360" i="8"/>
  <c r="G2360" i="8"/>
  <c r="F2360" i="8"/>
  <c r="E2360" i="8"/>
  <c r="K2359" i="8"/>
  <c r="L2359" i="8" s="1"/>
  <c r="J2359" i="8"/>
  <c r="I2359" i="8"/>
  <c r="H2359" i="8"/>
  <c r="G2359" i="8"/>
  <c r="F2359" i="8"/>
  <c r="E2359" i="8"/>
  <c r="K2358" i="8"/>
  <c r="L2358" i="8" s="1"/>
  <c r="J2358" i="8"/>
  <c r="I2358" i="8"/>
  <c r="H2358" i="8"/>
  <c r="G2358" i="8"/>
  <c r="F2358" i="8"/>
  <c r="E2358" i="8"/>
  <c r="K2357" i="8"/>
  <c r="L2357" i="8" s="1"/>
  <c r="J2357" i="8"/>
  <c r="I2357" i="8"/>
  <c r="H2357" i="8"/>
  <c r="G2357" i="8"/>
  <c r="F2357" i="8"/>
  <c r="E2357" i="8"/>
  <c r="K2356" i="8"/>
  <c r="L2356" i="8" s="1"/>
  <c r="J2356" i="8"/>
  <c r="I2356" i="8"/>
  <c r="H2356" i="8"/>
  <c r="G2356" i="8"/>
  <c r="F2356" i="8"/>
  <c r="E2356" i="8"/>
  <c r="K2355" i="8"/>
  <c r="L2355" i="8" s="1"/>
  <c r="J2355" i="8"/>
  <c r="I2355" i="8"/>
  <c r="H2355" i="8"/>
  <c r="G2355" i="8"/>
  <c r="F2355" i="8"/>
  <c r="E2355" i="8"/>
  <c r="K2354" i="8"/>
  <c r="L2354" i="8" s="1"/>
  <c r="J2354" i="8"/>
  <c r="I2354" i="8"/>
  <c r="H2354" i="8"/>
  <c r="G2354" i="8"/>
  <c r="F2354" i="8"/>
  <c r="E2354" i="8"/>
  <c r="K2353" i="8"/>
  <c r="L2353" i="8" s="1"/>
  <c r="J2353" i="8"/>
  <c r="I2353" i="8"/>
  <c r="H2353" i="8"/>
  <c r="G2353" i="8"/>
  <c r="F2353" i="8"/>
  <c r="E2353" i="8"/>
  <c r="K2352" i="8"/>
  <c r="L2352" i="8" s="1"/>
  <c r="J2352" i="8"/>
  <c r="I2352" i="8"/>
  <c r="H2352" i="8"/>
  <c r="G2352" i="8"/>
  <c r="F2352" i="8"/>
  <c r="E2352" i="8"/>
  <c r="K2351" i="8"/>
  <c r="L2351" i="8" s="1"/>
  <c r="J2351" i="8"/>
  <c r="I2351" i="8"/>
  <c r="H2351" i="8"/>
  <c r="G2351" i="8"/>
  <c r="F2351" i="8"/>
  <c r="E2351" i="8"/>
  <c r="K2350" i="8"/>
  <c r="L2350" i="8" s="1"/>
  <c r="J2350" i="8"/>
  <c r="I2350" i="8"/>
  <c r="H2350" i="8"/>
  <c r="G2350" i="8"/>
  <c r="F2350" i="8"/>
  <c r="E2350" i="8"/>
  <c r="K2349" i="8"/>
  <c r="L2349" i="8" s="1"/>
  <c r="J2349" i="8"/>
  <c r="I2349" i="8"/>
  <c r="H2349" i="8"/>
  <c r="G2349" i="8"/>
  <c r="F2349" i="8"/>
  <c r="E2349" i="8"/>
  <c r="K2348" i="8"/>
  <c r="L2348" i="8" s="1"/>
  <c r="J2348" i="8"/>
  <c r="I2348" i="8"/>
  <c r="H2348" i="8"/>
  <c r="G2348" i="8"/>
  <c r="F2348" i="8"/>
  <c r="E2348" i="8"/>
  <c r="K2347" i="8"/>
  <c r="L2347" i="8" s="1"/>
  <c r="J2347" i="8"/>
  <c r="I2347" i="8"/>
  <c r="H2347" i="8"/>
  <c r="G2347" i="8"/>
  <c r="F2347" i="8"/>
  <c r="E2347" i="8"/>
  <c r="K2346" i="8"/>
  <c r="L2346" i="8" s="1"/>
  <c r="J2346" i="8"/>
  <c r="I2346" i="8"/>
  <c r="H2346" i="8"/>
  <c r="G2346" i="8"/>
  <c r="F2346" i="8"/>
  <c r="E2346" i="8"/>
  <c r="K2345" i="8"/>
  <c r="L2345" i="8" s="1"/>
  <c r="J2345" i="8"/>
  <c r="I2345" i="8"/>
  <c r="H2345" i="8"/>
  <c r="G2345" i="8"/>
  <c r="F2345" i="8"/>
  <c r="E2345" i="8"/>
  <c r="K2344" i="8"/>
  <c r="L2344" i="8" s="1"/>
  <c r="J2344" i="8"/>
  <c r="I2344" i="8"/>
  <c r="H2344" i="8"/>
  <c r="G2344" i="8"/>
  <c r="F2344" i="8"/>
  <c r="E2344" i="8"/>
  <c r="K2343" i="8"/>
  <c r="L2343" i="8" s="1"/>
  <c r="J2343" i="8"/>
  <c r="H2343" i="8"/>
  <c r="G2343" i="8"/>
  <c r="I2343" i="8" s="1"/>
  <c r="F2343" i="8"/>
  <c r="E2343" i="8"/>
  <c r="L2342" i="8"/>
  <c r="K2342" i="8"/>
  <c r="J2342" i="8"/>
  <c r="I2342" i="8"/>
  <c r="H2342" i="8"/>
  <c r="G2342" i="8"/>
  <c r="F2342" i="8"/>
  <c r="E2342" i="8"/>
  <c r="L2341" i="8"/>
  <c r="K2341" i="8"/>
  <c r="J2341" i="8"/>
  <c r="I2341" i="8"/>
  <c r="H2341" i="8"/>
  <c r="G2341" i="8"/>
  <c r="F2341" i="8"/>
  <c r="E2341" i="8"/>
  <c r="L2340" i="8"/>
  <c r="K2340" i="8"/>
  <c r="J2340" i="8"/>
  <c r="I2340" i="8"/>
  <c r="H2340" i="8"/>
  <c r="G2340" i="8"/>
  <c r="F2340" i="8"/>
  <c r="E2340" i="8"/>
  <c r="L2339" i="8"/>
  <c r="K2339" i="8"/>
  <c r="J2339" i="8"/>
  <c r="I2339" i="8"/>
  <c r="H2339" i="8"/>
  <c r="G2339" i="8"/>
  <c r="F2339" i="8"/>
  <c r="E2339" i="8"/>
  <c r="L2338" i="8"/>
  <c r="K2338" i="8"/>
  <c r="J2338" i="8"/>
  <c r="I2338" i="8"/>
  <c r="H2338" i="8"/>
  <c r="G2338" i="8"/>
  <c r="F2338" i="8"/>
  <c r="E2338" i="8"/>
  <c r="L2337" i="8"/>
  <c r="K2337" i="8"/>
  <c r="J2337" i="8"/>
  <c r="I2337" i="8"/>
  <c r="H2337" i="8"/>
  <c r="G2337" i="8"/>
  <c r="F2337" i="8"/>
  <c r="E2337" i="8"/>
  <c r="L2336" i="8"/>
  <c r="K2336" i="8"/>
  <c r="J2336" i="8"/>
  <c r="I2336" i="8"/>
  <c r="H2336" i="8"/>
  <c r="G2336" i="8"/>
  <c r="F2336" i="8"/>
  <c r="E2336" i="8"/>
  <c r="L2335" i="8"/>
  <c r="K2335" i="8"/>
  <c r="J2335" i="8"/>
  <c r="I2335" i="8"/>
  <c r="H2335" i="8"/>
  <c r="G2335" i="8"/>
  <c r="F2335" i="8"/>
  <c r="E2335" i="8"/>
  <c r="L2334" i="8"/>
  <c r="K2334" i="8"/>
  <c r="J2334" i="8"/>
  <c r="I2334" i="8"/>
  <c r="H2334" i="8"/>
  <c r="G2334" i="8"/>
  <c r="F2334" i="8"/>
  <c r="E2334" i="8"/>
  <c r="L2333" i="8"/>
  <c r="K2333" i="8"/>
  <c r="J2333" i="8"/>
  <c r="I2333" i="8"/>
  <c r="H2333" i="8"/>
  <c r="G2333" i="8"/>
  <c r="F2333" i="8"/>
  <c r="E2333" i="8"/>
  <c r="L2332" i="8"/>
  <c r="K2332" i="8"/>
  <c r="J2332" i="8"/>
  <c r="I2332" i="8"/>
  <c r="H2332" i="8"/>
  <c r="G2332" i="8"/>
  <c r="F2332" i="8"/>
  <c r="E2332" i="8"/>
  <c r="L2331" i="8"/>
  <c r="K2331" i="8"/>
  <c r="J2331" i="8"/>
  <c r="I2331" i="8"/>
  <c r="H2331" i="8"/>
  <c r="G2331" i="8"/>
  <c r="F2331" i="8"/>
  <c r="E2331" i="8"/>
  <c r="L2330" i="8"/>
  <c r="K2330" i="8"/>
  <c r="J2330" i="8"/>
  <c r="I2330" i="8"/>
  <c r="H2330" i="8"/>
  <c r="G2330" i="8"/>
  <c r="F2330" i="8"/>
  <c r="E2330" i="8"/>
  <c r="L2329" i="8"/>
  <c r="K2329" i="8"/>
  <c r="J2329" i="8"/>
  <c r="I2329" i="8"/>
  <c r="H2329" i="8"/>
  <c r="G2329" i="8"/>
  <c r="F2329" i="8"/>
  <c r="E2329" i="8"/>
  <c r="L2328" i="8"/>
  <c r="K2328" i="8"/>
  <c r="J2328" i="8"/>
  <c r="I2328" i="8"/>
  <c r="H2328" i="8"/>
  <c r="G2328" i="8"/>
  <c r="F2328" i="8"/>
  <c r="E2328" i="8"/>
  <c r="L2327" i="8"/>
  <c r="K2327" i="8"/>
  <c r="J2327" i="8"/>
  <c r="I2327" i="8"/>
  <c r="H2327" i="8"/>
  <c r="G2327" i="8"/>
  <c r="F2327" i="8"/>
  <c r="E2327" i="8"/>
  <c r="L2326" i="8"/>
  <c r="K2326" i="8"/>
  <c r="J2326" i="8"/>
  <c r="I2326" i="8"/>
  <c r="H2326" i="8"/>
  <c r="G2326" i="8"/>
  <c r="F2326" i="8"/>
  <c r="E2326" i="8"/>
  <c r="L2325" i="8"/>
  <c r="K2325" i="8"/>
  <c r="J2325" i="8"/>
  <c r="I2325" i="8"/>
  <c r="H2325" i="8"/>
  <c r="G2325" i="8"/>
  <c r="F2325" i="8"/>
  <c r="E2325" i="8"/>
  <c r="L2324" i="8"/>
  <c r="K2324" i="8"/>
  <c r="J2324" i="8"/>
  <c r="I2324" i="8"/>
  <c r="H2324" i="8"/>
  <c r="G2324" i="8"/>
  <c r="F2324" i="8"/>
  <c r="E2324" i="8"/>
  <c r="J2323" i="8"/>
  <c r="H2323" i="8"/>
  <c r="G2323" i="8"/>
  <c r="I2323" i="8" s="1"/>
  <c r="F2323" i="8"/>
  <c r="E2323" i="8"/>
  <c r="J2322" i="8"/>
  <c r="H2322" i="8"/>
  <c r="G2322" i="8"/>
  <c r="I2322" i="8" s="1"/>
  <c r="F2322" i="8"/>
  <c r="E2322" i="8"/>
  <c r="K2321" i="8"/>
  <c r="L2321" i="8" s="1"/>
  <c r="J2321" i="8"/>
  <c r="I2321" i="8"/>
  <c r="H2321" i="8"/>
  <c r="G2321" i="8"/>
  <c r="F2321" i="8"/>
  <c r="E2321" i="8"/>
  <c r="K2320" i="8"/>
  <c r="L2320" i="8" s="1"/>
  <c r="J2320" i="8"/>
  <c r="I2320" i="8"/>
  <c r="H2320" i="8"/>
  <c r="G2320" i="8"/>
  <c r="F2320" i="8"/>
  <c r="E2320" i="8"/>
  <c r="K2319" i="8"/>
  <c r="L2319" i="8" s="1"/>
  <c r="J2319" i="8"/>
  <c r="I2319" i="8"/>
  <c r="H2319" i="8"/>
  <c r="G2319" i="8"/>
  <c r="F2319" i="8"/>
  <c r="E2319" i="8"/>
  <c r="K2318" i="8"/>
  <c r="L2318" i="8" s="1"/>
  <c r="J2318" i="8"/>
  <c r="I2318" i="8"/>
  <c r="H2318" i="8"/>
  <c r="G2318" i="8"/>
  <c r="F2318" i="8"/>
  <c r="E2318" i="8"/>
  <c r="K2317" i="8"/>
  <c r="L2317" i="8" s="1"/>
  <c r="J2317" i="8"/>
  <c r="I2317" i="8"/>
  <c r="H2317" i="8"/>
  <c r="G2317" i="8"/>
  <c r="F2317" i="8"/>
  <c r="E2317" i="8"/>
  <c r="K2316" i="8"/>
  <c r="L2316" i="8" s="1"/>
  <c r="J2316" i="8"/>
  <c r="I2316" i="8"/>
  <c r="H2316" i="8"/>
  <c r="G2316" i="8"/>
  <c r="F2316" i="8"/>
  <c r="E2316" i="8"/>
  <c r="K2315" i="8"/>
  <c r="L2315" i="8" s="1"/>
  <c r="J2315" i="8"/>
  <c r="H2315" i="8"/>
  <c r="G2315" i="8"/>
  <c r="I2315" i="8" s="1"/>
  <c r="F2315" i="8"/>
  <c r="E2315" i="8"/>
  <c r="K2314" i="8"/>
  <c r="L2314" i="8" s="1"/>
  <c r="J2314" i="8"/>
  <c r="H2314" i="8"/>
  <c r="G2314" i="8"/>
  <c r="I2314" i="8" s="1"/>
  <c r="F2314" i="8"/>
  <c r="E2314" i="8"/>
  <c r="J2313" i="8"/>
  <c r="H2313" i="8"/>
  <c r="G2313" i="8"/>
  <c r="I2313" i="8" s="1"/>
  <c r="F2313" i="8"/>
  <c r="E2313" i="8"/>
  <c r="L2312" i="8"/>
  <c r="K2312" i="8"/>
  <c r="J2312" i="8"/>
  <c r="I2312" i="8"/>
  <c r="H2312" i="8"/>
  <c r="G2312" i="8"/>
  <c r="F2312" i="8"/>
  <c r="E2312" i="8"/>
  <c r="L2311" i="8"/>
  <c r="K2311" i="8"/>
  <c r="J2311" i="8"/>
  <c r="I2311" i="8"/>
  <c r="H2311" i="8"/>
  <c r="G2311" i="8"/>
  <c r="F2311" i="8"/>
  <c r="E2311" i="8"/>
  <c r="J2310" i="8"/>
  <c r="H2310" i="8"/>
  <c r="G2310" i="8"/>
  <c r="I2310" i="8" s="1"/>
  <c r="F2310" i="8"/>
  <c r="E2310" i="8"/>
  <c r="K2309" i="8"/>
  <c r="L2309" i="8" s="1"/>
  <c r="J2309" i="8"/>
  <c r="I2309" i="8"/>
  <c r="H2309" i="8"/>
  <c r="G2309" i="8"/>
  <c r="F2309" i="8"/>
  <c r="E2309" i="8"/>
  <c r="K2308" i="8"/>
  <c r="L2308" i="8" s="1"/>
  <c r="J2308" i="8"/>
  <c r="I2308" i="8"/>
  <c r="H2308" i="8"/>
  <c r="G2308" i="8"/>
  <c r="F2308" i="8"/>
  <c r="E2308" i="8"/>
  <c r="K2307" i="8"/>
  <c r="L2307" i="8" s="1"/>
  <c r="J2307" i="8"/>
  <c r="I2307" i="8"/>
  <c r="H2307" i="8"/>
  <c r="G2307" i="8"/>
  <c r="F2307" i="8"/>
  <c r="E2307" i="8"/>
  <c r="K2306" i="8"/>
  <c r="L2306" i="8" s="1"/>
  <c r="J2306" i="8"/>
  <c r="I2306" i="8"/>
  <c r="H2306" i="8"/>
  <c r="G2306" i="8"/>
  <c r="F2306" i="8"/>
  <c r="E2306" i="8"/>
  <c r="K2305" i="8"/>
  <c r="L2305" i="8" s="1"/>
  <c r="J2305" i="8"/>
  <c r="I2305" i="8"/>
  <c r="H2305" i="8"/>
  <c r="G2305" i="8"/>
  <c r="F2305" i="8"/>
  <c r="E2305" i="8"/>
  <c r="K2304" i="8"/>
  <c r="L2304" i="8" s="1"/>
  <c r="J2304" i="8"/>
  <c r="I2304" i="8"/>
  <c r="H2304" i="8"/>
  <c r="G2304" i="8"/>
  <c r="F2304" i="8"/>
  <c r="E2304" i="8"/>
  <c r="K2303" i="8"/>
  <c r="L2303" i="8" s="1"/>
  <c r="J2303" i="8"/>
  <c r="H2303" i="8"/>
  <c r="G2303" i="8"/>
  <c r="I2303" i="8" s="1"/>
  <c r="F2303" i="8"/>
  <c r="E2303" i="8"/>
  <c r="K2302" i="8"/>
  <c r="L2302" i="8" s="1"/>
  <c r="J2302" i="8"/>
  <c r="H2302" i="8"/>
  <c r="G2302" i="8"/>
  <c r="I2302" i="8" s="1"/>
  <c r="F2302" i="8"/>
  <c r="E2302" i="8"/>
  <c r="J2301" i="8"/>
  <c r="H2301" i="8"/>
  <c r="G2301" i="8"/>
  <c r="I2301" i="8" s="1"/>
  <c r="F2301" i="8"/>
  <c r="E2301" i="8"/>
  <c r="L2300" i="8"/>
  <c r="K2300" i="8"/>
  <c r="J2300" i="8"/>
  <c r="I2300" i="8"/>
  <c r="H2300" i="8"/>
  <c r="G2300" i="8"/>
  <c r="F2300" i="8"/>
  <c r="E2300" i="8"/>
  <c r="L2299" i="8"/>
  <c r="K2299" i="8"/>
  <c r="J2299" i="8"/>
  <c r="I2299" i="8"/>
  <c r="H2299" i="8"/>
  <c r="G2299" i="8"/>
  <c r="F2299" i="8"/>
  <c r="E2299" i="8"/>
  <c r="L2298" i="8"/>
  <c r="K2298" i="8"/>
  <c r="J2298" i="8"/>
  <c r="I2298" i="8"/>
  <c r="H2298" i="8"/>
  <c r="G2298" i="8"/>
  <c r="F2298" i="8"/>
  <c r="E2298" i="8"/>
  <c r="L2297" i="8"/>
  <c r="K2297" i="8"/>
  <c r="J2297" i="8"/>
  <c r="I2297" i="8"/>
  <c r="H2297" i="8"/>
  <c r="G2297" i="8"/>
  <c r="F2297" i="8"/>
  <c r="E2297" i="8"/>
  <c r="L2296" i="8"/>
  <c r="K2296" i="8"/>
  <c r="J2296" i="8"/>
  <c r="I2296" i="8"/>
  <c r="H2296" i="8"/>
  <c r="G2296" i="8"/>
  <c r="F2296" i="8"/>
  <c r="E2296" i="8"/>
  <c r="L2295" i="8"/>
  <c r="K2295" i="8"/>
  <c r="J2295" i="8"/>
  <c r="I2295" i="8"/>
  <c r="H2295" i="8"/>
  <c r="G2295" i="8"/>
  <c r="F2295" i="8"/>
  <c r="E2295" i="8"/>
  <c r="L2294" i="8"/>
  <c r="K2294" i="8"/>
  <c r="J2294" i="8"/>
  <c r="I2294" i="8"/>
  <c r="H2294" i="8"/>
  <c r="G2294" i="8"/>
  <c r="F2294" i="8"/>
  <c r="E2294" i="8"/>
  <c r="L2293" i="8"/>
  <c r="K2293" i="8"/>
  <c r="J2293" i="8"/>
  <c r="I2293" i="8"/>
  <c r="H2293" i="8"/>
  <c r="G2293" i="8"/>
  <c r="F2293" i="8"/>
  <c r="E2293" i="8"/>
  <c r="L2292" i="8"/>
  <c r="K2292" i="8"/>
  <c r="J2292" i="8"/>
  <c r="I2292" i="8"/>
  <c r="H2292" i="8"/>
  <c r="G2292" i="8"/>
  <c r="F2292" i="8"/>
  <c r="E2292" i="8"/>
  <c r="L2291" i="8"/>
  <c r="K2291" i="8"/>
  <c r="J2291" i="8"/>
  <c r="I2291" i="8"/>
  <c r="H2291" i="8"/>
  <c r="G2291" i="8"/>
  <c r="F2291" i="8"/>
  <c r="E2291" i="8"/>
  <c r="K2290" i="8"/>
  <c r="L2290" i="8" s="1"/>
  <c r="J2290" i="8"/>
  <c r="I2290" i="8"/>
  <c r="H2290" i="8"/>
  <c r="G2290" i="8"/>
  <c r="F2290" i="8"/>
  <c r="E2290" i="8"/>
  <c r="L2289" i="8"/>
  <c r="K2289" i="8"/>
  <c r="J2289" i="8"/>
  <c r="I2289" i="8"/>
  <c r="H2289" i="8"/>
  <c r="G2289" i="8"/>
  <c r="F2289" i="8"/>
  <c r="E2289" i="8"/>
  <c r="L2288" i="8"/>
  <c r="K2288" i="8"/>
  <c r="J2288" i="8"/>
  <c r="I2288" i="8"/>
  <c r="H2288" i="8"/>
  <c r="G2288" i="8"/>
  <c r="F2288" i="8"/>
  <c r="E2288" i="8"/>
  <c r="K2287" i="8"/>
  <c r="L2287" i="8" s="1"/>
  <c r="J2287" i="8"/>
  <c r="I2287" i="8"/>
  <c r="H2287" i="8"/>
  <c r="G2287" i="8"/>
  <c r="F2287" i="8"/>
  <c r="E2287" i="8"/>
  <c r="L2286" i="8"/>
  <c r="K2286" i="8"/>
  <c r="J2286" i="8"/>
  <c r="I2286" i="8"/>
  <c r="H2286" i="8"/>
  <c r="G2286" i="8"/>
  <c r="F2286" i="8"/>
  <c r="E2286" i="8"/>
  <c r="L2285" i="8"/>
  <c r="K2285" i="8"/>
  <c r="J2285" i="8"/>
  <c r="I2285" i="8"/>
  <c r="H2285" i="8"/>
  <c r="G2285" i="8"/>
  <c r="F2285" i="8"/>
  <c r="E2285" i="8"/>
  <c r="K2284" i="8"/>
  <c r="L2284" i="8" s="1"/>
  <c r="J2284" i="8"/>
  <c r="I2284" i="8"/>
  <c r="H2284" i="8"/>
  <c r="G2284" i="8"/>
  <c r="F2284" i="8"/>
  <c r="E2284" i="8"/>
  <c r="L2283" i="8"/>
  <c r="K2283" i="8"/>
  <c r="J2283" i="8"/>
  <c r="I2283" i="8"/>
  <c r="H2283" i="8"/>
  <c r="G2283" i="8"/>
  <c r="F2283" i="8"/>
  <c r="E2283" i="8"/>
  <c r="L2282" i="8"/>
  <c r="K2282" i="8"/>
  <c r="J2282" i="8"/>
  <c r="I2282" i="8"/>
  <c r="H2282" i="8"/>
  <c r="G2282" i="8"/>
  <c r="F2282" i="8"/>
  <c r="E2282" i="8"/>
  <c r="K2281" i="8"/>
  <c r="L2281" i="8" s="1"/>
  <c r="J2281" i="8"/>
  <c r="I2281" i="8"/>
  <c r="H2281" i="8"/>
  <c r="G2281" i="8"/>
  <c r="F2281" i="8"/>
  <c r="E2281" i="8"/>
  <c r="L2280" i="8"/>
  <c r="K2280" i="8"/>
  <c r="J2280" i="8"/>
  <c r="I2280" i="8"/>
  <c r="H2280" i="8"/>
  <c r="G2280" i="8"/>
  <c r="F2280" i="8"/>
  <c r="E2280" i="8"/>
  <c r="L2279" i="8"/>
  <c r="K2279" i="8"/>
  <c r="J2279" i="8"/>
  <c r="I2279" i="8"/>
  <c r="H2279" i="8"/>
  <c r="G2279" i="8"/>
  <c r="F2279" i="8"/>
  <c r="E2279" i="8"/>
  <c r="K2278" i="8"/>
  <c r="L2278" i="8" s="1"/>
  <c r="J2278" i="8"/>
  <c r="I2278" i="8"/>
  <c r="H2278" i="8"/>
  <c r="G2278" i="8"/>
  <c r="F2278" i="8"/>
  <c r="E2278" i="8"/>
  <c r="L2277" i="8"/>
  <c r="K2277" i="8"/>
  <c r="J2277" i="8"/>
  <c r="I2277" i="8"/>
  <c r="H2277" i="8"/>
  <c r="G2277" i="8"/>
  <c r="F2277" i="8"/>
  <c r="E2277" i="8"/>
  <c r="J2276" i="8"/>
  <c r="H2276" i="8"/>
  <c r="G2276" i="8"/>
  <c r="I2276" i="8" s="1"/>
  <c r="F2276" i="8"/>
  <c r="E2276" i="8"/>
  <c r="K2275" i="8"/>
  <c r="L2275" i="8" s="1"/>
  <c r="J2275" i="8"/>
  <c r="I2275" i="8"/>
  <c r="H2275" i="8"/>
  <c r="G2275" i="8"/>
  <c r="F2275" i="8"/>
  <c r="E2275" i="8"/>
  <c r="K2274" i="8"/>
  <c r="L2274" i="8" s="1"/>
  <c r="J2274" i="8"/>
  <c r="I2274" i="8"/>
  <c r="H2274" i="8"/>
  <c r="G2274" i="8"/>
  <c r="F2274" i="8"/>
  <c r="E2274" i="8"/>
  <c r="K2273" i="8"/>
  <c r="L2273" i="8" s="1"/>
  <c r="J2273" i="8"/>
  <c r="H2273" i="8"/>
  <c r="G2273" i="8"/>
  <c r="I2273" i="8" s="1"/>
  <c r="F2273" i="8"/>
  <c r="E2273" i="8"/>
  <c r="K2272" i="8"/>
  <c r="L2272" i="8" s="1"/>
  <c r="J2272" i="8"/>
  <c r="H2272" i="8"/>
  <c r="G2272" i="8"/>
  <c r="I2272" i="8" s="1"/>
  <c r="F2272" i="8"/>
  <c r="E2272" i="8"/>
  <c r="L2271" i="8"/>
  <c r="K2271" i="8"/>
  <c r="J2271" i="8"/>
  <c r="I2271" i="8"/>
  <c r="H2271" i="8"/>
  <c r="G2271" i="8"/>
  <c r="F2271" i="8"/>
  <c r="E2271" i="8"/>
  <c r="J2270" i="8"/>
  <c r="H2270" i="8"/>
  <c r="G2270" i="8"/>
  <c r="I2270" i="8" s="1"/>
  <c r="F2270" i="8"/>
  <c r="E2270" i="8"/>
  <c r="L2269" i="8"/>
  <c r="K2269" i="8"/>
  <c r="J2269" i="8"/>
  <c r="I2269" i="8"/>
  <c r="H2269" i="8"/>
  <c r="G2269" i="8"/>
  <c r="F2269" i="8"/>
  <c r="E2269" i="8"/>
  <c r="L2268" i="8"/>
  <c r="K2268" i="8"/>
  <c r="J2268" i="8"/>
  <c r="I2268" i="8"/>
  <c r="H2268" i="8"/>
  <c r="G2268" i="8"/>
  <c r="F2268" i="8"/>
  <c r="E2268" i="8"/>
  <c r="J2267" i="8"/>
  <c r="H2267" i="8"/>
  <c r="G2267" i="8"/>
  <c r="I2267" i="8" s="1"/>
  <c r="F2267" i="8"/>
  <c r="E2267" i="8"/>
  <c r="K2266" i="8"/>
  <c r="L2266" i="8" s="1"/>
  <c r="J2266" i="8"/>
  <c r="I2266" i="8"/>
  <c r="H2266" i="8"/>
  <c r="G2266" i="8"/>
  <c r="F2266" i="8"/>
  <c r="E2266" i="8"/>
  <c r="K2265" i="8"/>
  <c r="L2265" i="8" s="1"/>
  <c r="J2265" i="8"/>
  <c r="I2265" i="8"/>
  <c r="H2265" i="8"/>
  <c r="G2265" i="8"/>
  <c r="F2265" i="8"/>
  <c r="E2265" i="8"/>
  <c r="K2264" i="8"/>
  <c r="L2264" i="8" s="1"/>
  <c r="J2264" i="8"/>
  <c r="I2264" i="8"/>
  <c r="H2264" i="8"/>
  <c r="G2264" i="8"/>
  <c r="F2264" i="8"/>
  <c r="E2264" i="8"/>
  <c r="K2263" i="8"/>
  <c r="L2263" i="8" s="1"/>
  <c r="J2263" i="8"/>
  <c r="I2263" i="8"/>
  <c r="H2263" i="8"/>
  <c r="G2263" i="8"/>
  <c r="F2263" i="8"/>
  <c r="E2263" i="8"/>
  <c r="K2262" i="8"/>
  <c r="L2262" i="8" s="1"/>
  <c r="J2262" i="8"/>
  <c r="I2262" i="8"/>
  <c r="H2262" i="8"/>
  <c r="G2262" i="8"/>
  <c r="F2262" i="8"/>
  <c r="E2262" i="8"/>
  <c r="K2261" i="8"/>
  <c r="L2261" i="8" s="1"/>
  <c r="J2261" i="8"/>
  <c r="I2261" i="8"/>
  <c r="H2261" i="8"/>
  <c r="G2261" i="8"/>
  <c r="F2261" i="8"/>
  <c r="E2261" i="8"/>
  <c r="K2260" i="8"/>
  <c r="L2260" i="8" s="1"/>
  <c r="J2260" i="8"/>
  <c r="I2260" i="8"/>
  <c r="H2260" i="8"/>
  <c r="G2260" i="8"/>
  <c r="F2260" i="8"/>
  <c r="E2260" i="8"/>
  <c r="K2259" i="8"/>
  <c r="L2259" i="8" s="1"/>
  <c r="J2259" i="8"/>
  <c r="I2259" i="8"/>
  <c r="H2259" i="8"/>
  <c r="G2259" i="8"/>
  <c r="F2259" i="8"/>
  <c r="E2259" i="8"/>
  <c r="K2258" i="8"/>
  <c r="L2258" i="8" s="1"/>
  <c r="J2258" i="8"/>
  <c r="I2258" i="8"/>
  <c r="H2258" i="8"/>
  <c r="G2258" i="8"/>
  <c r="F2258" i="8"/>
  <c r="E2258" i="8"/>
  <c r="K2257" i="8"/>
  <c r="L2257" i="8" s="1"/>
  <c r="J2257" i="8"/>
  <c r="I2257" i="8"/>
  <c r="H2257" i="8"/>
  <c r="G2257" i="8"/>
  <c r="F2257" i="8"/>
  <c r="E2257" i="8"/>
  <c r="K2256" i="8"/>
  <c r="L2256" i="8" s="1"/>
  <c r="J2256" i="8"/>
  <c r="H2256" i="8"/>
  <c r="G2256" i="8"/>
  <c r="I2256" i="8" s="1"/>
  <c r="F2256" i="8"/>
  <c r="E2256" i="8"/>
  <c r="K2255" i="8"/>
  <c r="L2255" i="8" s="1"/>
  <c r="J2255" i="8"/>
  <c r="I2255" i="8"/>
  <c r="H2255" i="8"/>
  <c r="G2255" i="8"/>
  <c r="F2255" i="8"/>
  <c r="E2255" i="8"/>
  <c r="K2254" i="8"/>
  <c r="L2254" i="8" s="1"/>
  <c r="J2254" i="8"/>
  <c r="H2254" i="8"/>
  <c r="G2254" i="8"/>
  <c r="I2254" i="8" s="1"/>
  <c r="F2254" i="8"/>
  <c r="E2254" i="8"/>
  <c r="J2253" i="8"/>
  <c r="H2253" i="8"/>
  <c r="G2253" i="8"/>
  <c r="I2253" i="8" s="1"/>
  <c r="F2253" i="8"/>
  <c r="E2253" i="8"/>
  <c r="L2252" i="8"/>
  <c r="K2252" i="8"/>
  <c r="J2252" i="8"/>
  <c r="I2252" i="8"/>
  <c r="H2252" i="8"/>
  <c r="G2252" i="8"/>
  <c r="F2252" i="8"/>
  <c r="E2252" i="8"/>
  <c r="J2251" i="8"/>
  <c r="H2251" i="8"/>
  <c r="G2251" i="8"/>
  <c r="I2251" i="8" s="1"/>
  <c r="F2251" i="8"/>
  <c r="E2251" i="8"/>
  <c r="K2250" i="8"/>
  <c r="L2250" i="8" s="1"/>
  <c r="J2250" i="8"/>
  <c r="H2250" i="8"/>
  <c r="G2250" i="8"/>
  <c r="I2250" i="8" s="1"/>
  <c r="F2250" i="8"/>
  <c r="E2250" i="8"/>
  <c r="K2249" i="8"/>
  <c r="L2249" i="8" s="1"/>
  <c r="J2249" i="8"/>
  <c r="H2249" i="8"/>
  <c r="G2249" i="8"/>
  <c r="I2249" i="8" s="1"/>
  <c r="F2249" i="8"/>
  <c r="E2249" i="8"/>
  <c r="L2248" i="8"/>
  <c r="K2248" i="8"/>
  <c r="J2248" i="8"/>
  <c r="I2248" i="8"/>
  <c r="H2248" i="8"/>
  <c r="G2248" i="8"/>
  <c r="F2248" i="8"/>
  <c r="E2248" i="8"/>
  <c r="L2247" i="8"/>
  <c r="K2247" i="8"/>
  <c r="J2247" i="8"/>
  <c r="I2247" i="8"/>
  <c r="H2247" i="8"/>
  <c r="G2247" i="8"/>
  <c r="F2247" i="8"/>
  <c r="E2247" i="8"/>
  <c r="L2246" i="8"/>
  <c r="K2246" i="8"/>
  <c r="J2246" i="8"/>
  <c r="I2246" i="8"/>
  <c r="H2246" i="8"/>
  <c r="G2246" i="8"/>
  <c r="F2246" i="8"/>
  <c r="E2246" i="8"/>
  <c r="L2245" i="8"/>
  <c r="K2245" i="8"/>
  <c r="J2245" i="8"/>
  <c r="I2245" i="8"/>
  <c r="H2245" i="8"/>
  <c r="G2245" i="8"/>
  <c r="F2245" i="8"/>
  <c r="E2245" i="8"/>
  <c r="L2244" i="8"/>
  <c r="K2244" i="8"/>
  <c r="J2244" i="8"/>
  <c r="I2244" i="8"/>
  <c r="H2244" i="8"/>
  <c r="G2244" i="8"/>
  <c r="F2244" i="8"/>
  <c r="E2244" i="8"/>
  <c r="L2243" i="8"/>
  <c r="K2243" i="8"/>
  <c r="J2243" i="8"/>
  <c r="I2243" i="8"/>
  <c r="H2243" i="8"/>
  <c r="G2243" i="8"/>
  <c r="F2243" i="8"/>
  <c r="E2243" i="8"/>
  <c r="L2242" i="8"/>
  <c r="K2242" i="8"/>
  <c r="J2242" i="8"/>
  <c r="I2242" i="8"/>
  <c r="H2242" i="8"/>
  <c r="G2242" i="8"/>
  <c r="F2242" i="8"/>
  <c r="E2242" i="8"/>
  <c r="L2241" i="8"/>
  <c r="K2241" i="8"/>
  <c r="J2241" i="8"/>
  <c r="I2241" i="8"/>
  <c r="H2241" i="8"/>
  <c r="G2241" i="8"/>
  <c r="F2241" i="8"/>
  <c r="E2241" i="8"/>
  <c r="L2240" i="8"/>
  <c r="K2240" i="8"/>
  <c r="J2240" i="8"/>
  <c r="I2240" i="8"/>
  <c r="H2240" i="8"/>
  <c r="G2240" i="8"/>
  <c r="F2240" i="8"/>
  <c r="E2240" i="8"/>
  <c r="L2239" i="8"/>
  <c r="K2239" i="8"/>
  <c r="J2239" i="8"/>
  <c r="I2239" i="8"/>
  <c r="H2239" i="8"/>
  <c r="G2239" i="8"/>
  <c r="F2239" i="8"/>
  <c r="E2239" i="8"/>
  <c r="L2238" i="8"/>
  <c r="K2238" i="8"/>
  <c r="J2238" i="8"/>
  <c r="I2238" i="8"/>
  <c r="H2238" i="8"/>
  <c r="G2238" i="8"/>
  <c r="F2238" i="8"/>
  <c r="E2238" i="8"/>
  <c r="L2237" i="8"/>
  <c r="K2237" i="8"/>
  <c r="J2237" i="8"/>
  <c r="I2237" i="8"/>
  <c r="H2237" i="8"/>
  <c r="G2237" i="8"/>
  <c r="F2237" i="8"/>
  <c r="E2237" i="8"/>
  <c r="J2236" i="8"/>
  <c r="H2236" i="8"/>
  <c r="G2236" i="8"/>
  <c r="I2236" i="8" s="1"/>
  <c r="F2236" i="8"/>
  <c r="E2236" i="8"/>
  <c r="J2235" i="8"/>
  <c r="H2235" i="8"/>
  <c r="G2235" i="8"/>
  <c r="I2235" i="8" s="1"/>
  <c r="F2235" i="8"/>
  <c r="E2235" i="8"/>
  <c r="K2234" i="8"/>
  <c r="L2234" i="8" s="1"/>
  <c r="J2234" i="8"/>
  <c r="H2234" i="8"/>
  <c r="G2234" i="8"/>
  <c r="I2234" i="8" s="1"/>
  <c r="F2234" i="8"/>
  <c r="E2234" i="8"/>
  <c r="K2233" i="8"/>
  <c r="L2233" i="8" s="1"/>
  <c r="J2233" i="8"/>
  <c r="I2233" i="8"/>
  <c r="H2233" i="8"/>
  <c r="G2233" i="8"/>
  <c r="F2233" i="8"/>
  <c r="E2233" i="8"/>
  <c r="K2232" i="8"/>
  <c r="L2232" i="8" s="1"/>
  <c r="J2232" i="8"/>
  <c r="I2232" i="8"/>
  <c r="H2232" i="8"/>
  <c r="G2232" i="8"/>
  <c r="F2232" i="8"/>
  <c r="E2232" i="8"/>
  <c r="K2231" i="8"/>
  <c r="L2231" i="8" s="1"/>
  <c r="J2231" i="8"/>
  <c r="H2231" i="8"/>
  <c r="G2231" i="8"/>
  <c r="I2231" i="8" s="1"/>
  <c r="F2231" i="8"/>
  <c r="E2231" i="8"/>
  <c r="L2230" i="8"/>
  <c r="K2230" i="8"/>
  <c r="J2230" i="8"/>
  <c r="I2230" i="8"/>
  <c r="H2230" i="8"/>
  <c r="G2230" i="8"/>
  <c r="F2230" i="8"/>
  <c r="E2230" i="8"/>
  <c r="L2229" i="8"/>
  <c r="K2229" i="8"/>
  <c r="J2229" i="8"/>
  <c r="I2229" i="8"/>
  <c r="H2229" i="8"/>
  <c r="G2229" i="8"/>
  <c r="F2229" i="8"/>
  <c r="E2229" i="8"/>
  <c r="L2228" i="8"/>
  <c r="K2228" i="8"/>
  <c r="J2228" i="8"/>
  <c r="I2228" i="8"/>
  <c r="H2228" i="8"/>
  <c r="G2228" i="8"/>
  <c r="F2228" i="8"/>
  <c r="E2228" i="8"/>
  <c r="L2227" i="8"/>
  <c r="K2227" i="8"/>
  <c r="J2227" i="8"/>
  <c r="I2227" i="8"/>
  <c r="H2227" i="8"/>
  <c r="G2227" i="8"/>
  <c r="F2227" i="8"/>
  <c r="E2227" i="8"/>
  <c r="L2226" i="8"/>
  <c r="K2226" i="8"/>
  <c r="J2226" i="8"/>
  <c r="I2226" i="8"/>
  <c r="H2226" i="8"/>
  <c r="G2226" i="8"/>
  <c r="F2226" i="8"/>
  <c r="E2226" i="8"/>
  <c r="L2225" i="8"/>
  <c r="K2225" i="8"/>
  <c r="J2225" i="8"/>
  <c r="I2225" i="8"/>
  <c r="H2225" i="8"/>
  <c r="G2225" i="8"/>
  <c r="F2225" i="8"/>
  <c r="E2225" i="8"/>
  <c r="J2224" i="8"/>
  <c r="H2224" i="8"/>
  <c r="G2224" i="8"/>
  <c r="I2224" i="8" s="1"/>
  <c r="F2224" i="8"/>
  <c r="E2224" i="8"/>
  <c r="L2223" i="8"/>
  <c r="K2223" i="8"/>
  <c r="J2223" i="8"/>
  <c r="I2223" i="8"/>
  <c r="H2223" i="8"/>
  <c r="G2223" i="8"/>
  <c r="F2223" i="8"/>
  <c r="E2223" i="8"/>
  <c r="K2222" i="8"/>
  <c r="L2222" i="8" s="1"/>
  <c r="J2222" i="8"/>
  <c r="I2222" i="8"/>
  <c r="H2222" i="8"/>
  <c r="G2222" i="8"/>
  <c r="F2222" i="8"/>
  <c r="E2222" i="8"/>
  <c r="L2221" i="8"/>
  <c r="K2221" i="8"/>
  <c r="J2221" i="8"/>
  <c r="I2221" i="8"/>
  <c r="H2221" i="8"/>
  <c r="G2221" i="8"/>
  <c r="F2221" i="8"/>
  <c r="E2221" i="8"/>
  <c r="J2220" i="8"/>
  <c r="H2220" i="8"/>
  <c r="G2220" i="8"/>
  <c r="I2220" i="8" s="1"/>
  <c r="F2220" i="8"/>
  <c r="E2220" i="8"/>
  <c r="K2219" i="8"/>
  <c r="L2219" i="8" s="1"/>
  <c r="J2219" i="8"/>
  <c r="H2219" i="8"/>
  <c r="G2219" i="8"/>
  <c r="I2219" i="8" s="1"/>
  <c r="F2219" i="8"/>
  <c r="E2219" i="8"/>
  <c r="K2218" i="8"/>
  <c r="L2218" i="8" s="1"/>
  <c r="J2218" i="8"/>
  <c r="H2218" i="8"/>
  <c r="G2218" i="8"/>
  <c r="I2218" i="8" s="1"/>
  <c r="F2218" i="8"/>
  <c r="E2218" i="8"/>
  <c r="J2217" i="8"/>
  <c r="H2217" i="8"/>
  <c r="G2217" i="8"/>
  <c r="I2217" i="8" s="1"/>
  <c r="F2217" i="8"/>
  <c r="E2217" i="8"/>
  <c r="J2216" i="8"/>
  <c r="H2216" i="8"/>
  <c r="G2216" i="8"/>
  <c r="I2216" i="8" s="1"/>
  <c r="F2216" i="8"/>
  <c r="E2216" i="8"/>
  <c r="K2215" i="8"/>
  <c r="L2215" i="8" s="1"/>
  <c r="J2215" i="8"/>
  <c r="H2215" i="8"/>
  <c r="G2215" i="8"/>
  <c r="I2215" i="8" s="1"/>
  <c r="F2215" i="8"/>
  <c r="E2215" i="8"/>
  <c r="L2214" i="8"/>
  <c r="K2214" i="8"/>
  <c r="J2214" i="8"/>
  <c r="H2214" i="8"/>
  <c r="G2214" i="8"/>
  <c r="I2214" i="8" s="1"/>
  <c r="F2214" i="8"/>
  <c r="E2214" i="8"/>
  <c r="L2213" i="8"/>
  <c r="K2213" i="8"/>
  <c r="J2213" i="8"/>
  <c r="I2213" i="8"/>
  <c r="H2213" i="8"/>
  <c r="G2213" i="8"/>
  <c r="F2213" i="8"/>
  <c r="E2213" i="8"/>
  <c r="J2212" i="8"/>
  <c r="H2212" i="8"/>
  <c r="G2212" i="8"/>
  <c r="I2212" i="8" s="1"/>
  <c r="F2212" i="8"/>
  <c r="E2212" i="8"/>
  <c r="J2211" i="8"/>
  <c r="H2211" i="8"/>
  <c r="G2211" i="8"/>
  <c r="I2211" i="8" s="1"/>
  <c r="F2211" i="8"/>
  <c r="E2211" i="8"/>
  <c r="K2210" i="8"/>
  <c r="L2210" i="8" s="1"/>
  <c r="J2210" i="8"/>
  <c r="I2210" i="8"/>
  <c r="H2210" i="8"/>
  <c r="G2210" i="8"/>
  <c r="F2210" i="8"/>
  <c r="E2210" i="8"/>
  <c r="K2209" i="8"/>
  <c r="L2209" i="8" s="1"/>
  <c r="J2209" i="8"/>
  <c r="I2209" i="8"/>
  <c r="H2209" i="8"/>
  <c r="G2209" i="8"/>
  <c r="F2209" i="8"/>
  <c r="E2209" i="8"/>
  <c r="K2208" i="8"/>
  <c r="L2208" i="8" s="1"/>
  <c r="J2208" i="8"/>
  <c r="I2208" i="8"/>
  <c r="H2208" i="8"/>
  <c r="G2208" i="8"/>
  <c r="F2208" i="8"/>
  <c r="E2208" i="8"/>
  <c r="K2207" i="8"/>
  <c r="L2207" i="8" s="1"/>
  <c r="J2207" i="8"/>
  <c r="I2207" i="8"/>
  <c r="H2207" i="8"/>
  <c r="G2207" i="8"/>
  <c r="F2207" i="8"/>
  <c r="E2207" i="8"/>
  <c r="K2206" i="8"/>
  <c r="L2206" i="8" s="1"/>
  <c r="J2206" i="8"/>
  <c r="I2206" i="8"/>
  <c r="H2206" i="8"/>
  <c r="G2206" i="8"/>
  <c r="F2206" i="8"/>
  <c r="E2206" i="8"/>
  <c r="K2205" i="8"/>
  <c r="L2205" i="8" s="1"/>
  <c r="J2205" i="8"/>
  <c r="I2205" i="8"/>
  <c r="H2205" i="8"/>
  <c r="G2205" i="8"/>
  <c r="F2205" i="8"/>
  <c r="E2205" i="8"/>
  <c r="K2204" i="8"/>
  <c r="L2204" i="8" s="1"/>
  <c r="J2204" i="8"/>
  <c r="I2204" i="8"/>
  <c r="H2204" i="8"/>
  <c r="G2204" i="8"/>
  <c r="F2204" i="8"/>
  <c r="E2204" i="8"/>
  <c r="K2203" i="8"/>
  <c r="L2203" i="8" s="1"/>
  <c r="J2203" i="8"/>
  <c r="I2203" i="8"/>
  <c r="H2203" i="8"/>
  <c r="G2203" i="8"/>
  <c r="F2203" i="8"/>
  <c r="E2203" i="8"/>
  <c r="K2202" i="8"/>
  <c r="L2202" i="8" s="1"/>
  <c r="J2202" i="8"/>
  <c r="H2202" i="8"/>
  <c r="G2202" i="8"/>
  <c r="I2202" i="8" s="1"/>
  <c r="F2202" i="8"/>
  <c r="E2202" i="8"/>
  <c r="K2201" i="8"/>
  <c r="L2201" i="8" s="1"/>
  <c r="J2201" i="8"/>
  <c r="H2201" i="8"/>
  <c r="G2201" i="8"/>
  <c r="I2201" i="8" s="1"/>
  <c r="F2201" i="8"/>
  <c r="E2201" i="8"/>
  <c r="L2200" i="8"/>
  <c r="K2200" i="8"/>
  <c r="J2200" i="8"/>
  <c r="I2200" i="8"/>
  <c r="H2200" i="8"/>
  <c r="G2200" i="8"/>
  <c r="F2200" i="8"/>
  <c r="E2200" i="8"/>
  <c r="L2199" i="8"/>
  <c r="K2199" i="8"/>
  <c r="J2199" i="8"/>
  <c r="I2199" i="8"/>
  <c r="H2199" i="8"/>
  <c r="G2199" i="8"/>
  <c r="F2199" i="8"/>
  <c r="E2199" i="8"/>
  <c r="L2198" i="8"/>
  <c r="K2198" i="8"/>
  <c r="J2198" i="8"/>
  <c r="I2198" i="8"/>
  <c r="H2198" i="8"/>
  <c r="G2198" i="8"/>
  <c r="F2198" i="8"/>
  <c r="E2198" i="8"/>
  <c r="L2197" i="8"/>
  <c r="K2197" i="8"/>
  <c r="J2197" i="8"/>
  <c r="I2197" i="8"/>
  <c r="H2197" i="8"/>
  <c r="G2197" i="8"/>
  <c r="F2197" i="8"/>
  <c r="E2197" i="8"/>
  <c r="L2196" i="8"/>
  <c r="K2196" i="8"/>
  <c r="J2196" i="8"/>
  <c r="I2196" i="8"/>
  <c r="H2196" i="8"/>
  <c r="G2196" i="8"/>
  <c r="F2196" i="8"/>
  <c r="E2196" i="8"/>
  <c r="J2195" i="8"/>
  <c r="H2195" i="8"/>
  <c r="G2195" i="8"/>
  <c r="I2195" i="8" s="1"/>
  <c r="F2195" i="8"/>
  <c r="E2195" i="8"/>
  <c r="L2194" i="8"/>
  <c r="K2194" i="8"/>
  <c r="J2194" i="8"/>
  <c r="I2194" i="8"/>
  <c r="H2194" i="8"/>
  <c r="G2194" i="8"/>
  <c r="F2194" i="8"/>
  <c r="E2194" i="8"/>
  <c r="L2193" i="8"/>
  <c r="K2193" i="8"/>
  <c r="J2193" i="8"/>
  <c r="I2193" i="8"/>
  <c r="H2193" i="8"/>
  <c r="G2193" i="8"/>
  <c r="F2193" i="8"/>
  <c r="E2193" i="8"/>
  <c r="K2192" i="8"/>
  <c r="L2192" i="8" s="1"/>
  <c r="J2192" i="8"/>
  <c r="I2192" i="8"/>
  <c r="H2192" i="8"/>
  <c r="G2192" i="8"/>
  <c r="F2192" i="8"/>
  <c r="E2192" i="8"/>
  <c r="J2191" i="8"/>
  <c r="H2191" i="8"/>
  <c r="G2191" i="8"/>
  <c r="I2191" i="8" s="1"/>
  <c r="F2191" i="8"/>
  <c r="E2191" i="8"/>
  <c r="K2190" i="8"/>
  <c r="L2190" i="8" s="1"/>
  <c r="J2190" i="8"/>
  <c r="I2190" i="8"/>
  <c r="H2190" i="8"/>
  <c r="G2190" i="8"/>
  <c r="F2190" i="8"/>
  <c r="E2190" i="8"/>
  <c r="K2189" i="8"/>
  <c r="L2189" i="8" s="1"/>
  <c r="J2189" i="8"/>
  <c r="H2189" i="8"/>
  <c r="G2189" i="8"/>
  <c r="I2189" i="8" s="1"/>
  <c r="F2189" i="8"/>
  <c r="E2189" i="8"/>
  <c r="K2188" i="8"/>
  <c r="L2188" i="8" s="1"/>
  <c r="J2188" i="8"/>
  <c r="I2188" i="8"/>
  <c r="H2188" i="8"/>
  <c r="G2188" i="8"/>
  <c r="F2188" i="8"/>
  <c r="E2188" i="8"/>
  <c r="K2187" i="8"/>
  <c r="L2187" i="8" s="1"/>
  <c r="J2187" i="8"/>
  <c r="I2187" i="8"/>
  <c r="H2187" i="8"/>
  <c r="G2187" i="8"/>
  <c r="F2187" i="8"/>
  <c r="E2187" i="8"/>
  <c r="L2186" i="8"/>
  <c r="K2186" i="8"/>
  <c r="J2186" i="8"/>
  <c r="I2186" i="8"/>
  <c r="H2186" i="8"/>
  <c r="G2186" i="8"/>
  <c r="F2186" i="8"/>
  <c r="E2186" i="8"/>
  <c r="K2185" i="8"/>
  <c r="L2185" i="8" s="1"/>
  <c r="J2185" i="8"/>
  <c r="I2185" i="8"/>
  <c r="H2185" i="8"/>
  <c r="G2185" i="8"/>
  <c r="F2185" i="8"/>
  <c r="E2185" i="8"/>
  <c r="K2184" i="8"/>
  <c r="L2184" i="8" s="1"/>
  <c r="J2184" i="8"/>
  <c r="I2184" i="8"/>
  <c r="H2184" i="8"/>
  <c r="G2184" i="8"/>
  <c r="F2184" i="8"/>
  <c r="E2184" i="8"/>
  <c r="L2183" i="8"/>
  <c r="K2183" i="8"/>
  <c r="J2183" i="8"/>
  <c r="I2183" i="8"/>
  <c r="H2183" i="8"/>
  <c r="G2183" i="8"/>
  <c r="F2183" i="8"/>
  <c r="E2183" i="8"/>
  <c r="K2182" i="8"/>
  <c r="L2182" i="8" s="1"/>
  <c r="J2182" i="8"/>
  <c r="I2182" i="8"/>
  <c r="H2182" i="8"/>
  <c r="G2182" i="8"/>
  <c r="F2182" i="8"/>
  <c r="E2182" i="8"/>
  <c r="K2181" i="8"/>
  <c r="L2181" i="8" s="1"/>
  <c r="J2181" i="8"/>
  <c r="I2181" i="8"/>
  <c r="H2181" i="8"/>
  <c r="G2181" i="8"/>
  <c r="F2181" i="8"/>
  <c r="E2181" i="8"/>
  <c r="K2180" i="8"/>
  <c r="L2180" i="8" s="1"/>
  <c r="J2180" i="8"/>
  <c r="I2180" i="8"/>
  <c r="H2180" i="8"/>
  <c r="G2180" i="8"/>
  <c r="F2180" i="8"/>
  <c r="E2180" i="8"/>
  <c r="K2179" i="8"/>
  <c r="L2179" i="8" s="1"/>
  <c r="J2179" i="8"/>
  <c r="I2179" i="8"/>
  <c r="H2179" i="8"/>
  <c r="G2179" i="8"/>
  <c r="F2179" i="8"/>
  <c r="E2179" i="8"/>
  <c r="K2178" i="8"/>
  <c r="L2178" i="8" s="1"/>
  <c r="J2178" i="8"/>
  <c r="I2178" i="8"/>
  <c r="H2178" i="8"/>
  <c r="G2178" i="8"/>
  <c r="F2178" i="8"/>
  <c r="E2178" i="8"/>
  <c r="K2177" i="8"/>
  <c r="L2177" i="8" s="1"/>
  <c r="J2177" i="8"/>
  <c r="H2177" i="8"/>
  <c r="G2177" i="8"/>
  <c r="I2177" i="8" s="1"/>
  <c r="F2177" i="8"/>
  <c r="E2177" i="8"/>
  <c r="J2176" i="8"/>
  <c r="H2176" i="8"/>
  <c r="G2176" i="8"/>
  <c r="I2176" i="8" s="1"/>
  <c r="F2176" i="8"/>
  <c r="E2176" i="8"/>
  <c r="L2175" i="8"/>
  <c r="K2175" i="8"/>
  <c r="J2175" i="8"/>
  <c r="I2175" i="8"/>
  <c r="H2175" i="8"/>
  <c r="G2175" i="8"/>
  <c r="F2175" i="8"/>
  <c r="E2175" i="8"/>
  <c r="L2174" i="8"/>
  <c r="K2174" i="8"/>
  <c r="J2174" i="8"/>
  <c r="I2174" i="8"/>
  <c r="H2174" i="8"/>
  <c r="G2174" i="8"/>
  <c r="F2174" i="8"/>
  <c r="E2174" i="8"/>
  <c r="L2173" i="8"/>
  <c r="K2173" i="8"/>
  <c r="J2173" i="8"/>
  <c r="I2173" i="8"/>
  <c r="H2173" i="8"/>
  <c r="G2173" i="8"/>
  <c r="F2173" i="8"/>
  <c r="E2173" i="8"/>
  <c r="K2172" i="8"/>
  <c r="L2172" i="8" s="1"/>
  <c r="J2172" i="8"/>
  <c r="I2172" i="8"/>
  <c r="H2172" i="8"/>
  <c r="G2172" i="8"/>
  <c r="F2172" i="8"/>
  <c r="E2172" i="8"/>
  <c r="L2171" i="8"/>
  <c r="K2171" i="8"/>
  <c r="J2171" i="8"/>
  <c r="I2171" i="8"/>
  <c r="H2171" i="8"/>
  <c r="G2171" i="8"/>
  <c r="F2171" i="8"/>
  <c r="E2171" i="8"/>
  <c r="K2170" i="8"/>
  <c r="L2170" i="8" s="1"/>
  <c r="J2170" i="8"/>
  <c r="I2170" i="8"/>
  <c r="H2170" i="8"/>
  <c r="G2170" i="8"/>
  <c r="F2170" i="8"/>
  <c r="E2170" i="8"/>
  <c r="J2169" i="8"/>
  <c r="H2169" i="8"/>
  <c r="G2169" i="8"/>
  <c r="I2169" i="8" s="1"/>
  <c r="F2169" i="8"/>
  <c r="E2169" i="8"/>
  <c r="K2168" i="8"/>
  <c r="L2168" i="8" s="1"/>
  <c r="J2168" i="8"/>
  <c r="I2168" i="8"/>
  <c r="H2168" i="8"/>
  <c r="G2168" i="8"/>
  <c r="F2168" i="8"/>
  <c r="E2168" i="8"/>
  <c r="K2167" i="8"/>
  <c r="L2167" i="8" s="1"/>
  <c r="J2167" i="8"/>
  <c r="H2167" i="8"/>
  <c r="G2167" i="8"/>
  <c r="I2167" i="8" s="1"/>
  <c r="F2167" i="8"/>
  <c r="E2167" i="8"/>
  <c r="K2166" i="8"/>
  <c r="L2166" i="8" s="1"/>
  <c r="J2166" i="8"/>
  <c r="H2166" i="8"/>
  <c r="G2166" i="8"/>
  <c r="I2166" i="8" s="1"/>
  <c r="F2166" i="8"/>
  <c r="E2166" i="8"/>
  <c r="L2165" i="8"/>
  <c r="K2165" i="8"/>
  <c r="J2165" i="8"/>
  <c r="I2165" i="8"/>
  <c r="H2165" i="8"/>
  <c r="G2165" i="8"/>
  <c r="F2165" i="8"/>
  <c r="E2165" i="8"/>
  <c r="J2164" i="8"/>
  <c r="H2164" i="8"/>
  <c r="G2164" i="8"/>
  <c r="I2164" i="8" s="1"/>
  <c r="F2164" i="8"/>
  <c r="E2164" i="8"/>
  <c r="L2163" i="8"/>
  <c r="K2163" i="8"/>
  <c r="J2163" i="8"/>
  <c r="I2163" i="8"/>
  <c r="H2163" i="8"/>
  <c r="G2163" i="8"/>
  <c r="F2163" i="8"/>
  <c r="E2163" i="8"/>
  <c r="K2162" i="8"/>
  <c r="L2162" i="8" s="1"/>
  <c r="J2162" i="8"/>
  <c r="I2162" i="8"/>
  <c r="H2162" i="8"/>
  <c r="G2162" i="8"/>
  <c r="F2162" i="8"/>
  <c r="E2162" i="8"/>
  <c r="J2161" i="8"/>
  <c r="H2161" i="8"/>
  <c r="G2161" i="8"/>
  <c r="I2161" i="8" s="1"/>
  <c r="F2161" i="8"/>
  <c r="E2161" i="8"/>
  <c r="K2160" i="8"/>
  <c r="L2160" i="8" s="1"/>
  <c r="J2160" i="8"/>
  <c r="I2160" i="8"/>
  <c r="H2160" i="8"/>
  <c r="G2160" i="8"/>
  <c r="F2160" i="8"/>
  <c r="E2160" i="8"/>
  <c r="K2159" i="8"/>
  <c r="L2159" i="8" s="1"/>
  <c r="J2159" i="8"/>
  <c r="I2159" i="8"/>
  <c r="H2159" i="8"/>
  <c r="G2159" i="8"/>
  <c r="F2159" i="8"/>
  <c r="E2159" i="8"/>
  <c r="K2158" i="8"/>
  <c r="L2158" i="8" s="1"/>
  <c r="J2158" i="8"/>
  <c r="I2158" i="8"/>
  <c r="H2158" i="8"/>
  <c r="G2158" i="8"/>
  <c r="F2158" i="8"/>
  <c r="E2158" i="8"/>
  <c r="K2157" i="8"/>
  <c r="L2157" i="8" s="1"/>
  <c r="J2157" i="8"/>
  <c r="I2157" i="8"/>
  <c r="H2157" i="8"/>
  <c r="G2157" i="8"/>
  <c r="F2157" i="8"/>
  <c r="E2157" i="8"/>
  <c r="K2156" i="8"/>
  <c r="L2156" i="8" s="1"/>
  <c r="J2156" i="8"/>
  <c r="I2156" i="8"/>
  <c r="H2156" i="8"/>
  <c r="G2156" i="8"/>
  <c r="F2156" i="8"/>
  <c r="E2156" i="8"/>
  <c r="K2155" i="8"/>
  <c r="L2155" i="8" s="1"/>
  <c r="J2155" i="8"/>
  <c r="I2155" i="8"/>
  <c r="H2155" i="8"/>
  <c r="G2155" i="8"/>
  <c r="F2155" i="8"/>
  <c r="E2155" i="8"/>
  <c r="K2154" i="8"/>
  <c r="L2154" i="8" s="1"/>
  <c r="J2154" i="8"/>
  <c r="I2154" i="8"/>
  <c r="H2154" i="8"/>
  <c r="G2154" i="8"/>
  <c r="F2154" i="8"/>
  <c r="E2154" i="8"/>
  <c r="K2153" i="8"/>
  <c r="L2153" i="8" s="1"/>
  <c r="J2153" i="8"/>
  <c r="I2153" i="8"/>
  <c r="H2153" i="8"/>
  <c r="G2153" i="8"/>
  <c r="F2153" i="8"/>
  <c r="E2153" i="8"/>
  <c r="K2152" i="8"/>
  <c r="L2152" i="8" s="1"/>
  <c r="J2152" i="8"/>
  <c r="I2152" i="8"/>
  <c r="H2152" i="8"/>
  <c r="G2152" i="8"/>
  <c r="F2152" i="8"/>
  <c r="E2152" i="8"/>
  <c r="K2151" i="8"/>
  <c r="L2151" i="8" s="1"/>
  <c r="J2151" i="8"/>
  <c r="I2151" i="8"/>
  <c r="H2151" i="8"/>
  <c r="G2151" i="8"/>
  <c r="F2151" i="8"/>
  <c r="E2151" i="8"/>
  <c r="K2150" i="8"/>
  <c r="L2150" i="8" s="1"/>
  <c r="J2150" i="8"/>
  <c r="I2150" i="8"/>
  <c r="H2150" i="8"/>
  <c r="G2150" i="8"/>
  <c r="F2150" i="8"/>
  <c r="E2150" i="8"/>
  <c r="K2149" i="8"/>
  <c r="L2149" i="8" s="1"/>
  <c r="J2149" i="8"/>
  <c r="I2149" i="8"/>
  <c r="H2149" i="8"/>
  <c r="G2149" i="8"/>
  <c r="F2149" i="8"/>
  <c r="E2149" i="8"/>
  <c r="K2148" i="8"/>
  <c r="L2148" i="8" s="1"/>
  <c r="J2148" i="8"/>
  <c r="I2148" i="8"/>
  <c r="H2148" i="8"/>
  <c r="G2148" i="8"/>
  <c r="F2148" i="8"/>
  <c r="E2148" i="8"/>
  <c r="K2147" i="8"/>
  <c r="L2147" i="8" s="1"/>
  <c r="J2147" i="8"/>
  <c r="I2147" i="8"/>
  <c r="H2147" i="8"/>
  <c r="G2147" i="8"/>
  <c r="F2147" i="8"/>
  <c r="E2147" i="8"/>
  <c r="K2146" i="8"/>
  <c r="L2146" i="8" s="1"/>
  <c r="J2146" i="8"/>
  <c r="I2146" i="8"/>
  <c r="H2146" i="8"/>
  <c r="G2146" i="8"/>
  <c r="F2146" i="8"/>
  <c r="E2146" i="8"/>
  <c r="K2145" i="8"/>
  <c r="L2145" i="8" s="1"/>
  <c r="J2145" i="8"/>
  <c r="I2145" i="8"/>
  <c r="H2145" i="8"/>
  <c r="G2145" i="8"/>
  <c r="F2145" i="8"/>
  <c r="E2145" i="8"/>
  <c r="K2144" i="8"/>
  <c r="L2144" i="8" s="1"/>
  <c r="J2144" i="8"/>
  <c r="I2144" i="8"/>
  <c r="H2144" i="8"/>
  <c r="G2144" i="8"/>
  <c r="F2144" i="8"/>
  <c r="E2144" i="8"/>
  <c r="K2143" i="8"/>
  <c r="L2143" i="8" s="1"/>
  <c r="J2143" i="8"/>
  <c r="I2143" i="8"/>
  <c r="H2143" i="8"/>
  <c r="G2143" i="8"/>
  <c r="F2143" i="8"/>
  <c r="E2143" i="8"/>
  <c r="K2142" i="8"/>
  <c r="L2142" i="8" s="1"/>
  <c r="J2142" i="8"/>
  <c r="I2142" i="8"/>
  <c r="H2142" i="8"/>
  <c r="G2142" i="8"/>
  <c r="F2142" i="8"/>
  <c r="E2142" i="8"/>
  <c r="K2141" i="8"/>
  <c r="L2141" i="8" s="1"/>
  <c r="J2141" i="8"/>
  <c r="I2141" i="8"/>
  <c r="H2141" i="8"/>
  <c r="G2141" i="8"/>
  <c r="F2141" i="8"/>
  <c r="E2141" i="8"/>
  <c r="K2140" i="8"/>
  <c r="L2140" i="8" s="1"/>
  <c r="J2140" i="8"/>
  <c r="I2140" i="8"/>
  <c r="H2140" i="8"/>
  <c r="G2140" i="8"/>
  <c r="F2140" i="8"/>
  <c r="E2140" i="8"/>
  <c r="K2139" i="8"/>
  <c r="L2139" i="8" s="1"/>
  <c r="J2139" i="8"/>
  <c r="I2139" i="8"/>
  <c r="H2139" i="8"/>
  <c r="G2139" i="8"/>
  <c r="F2139" i="8"/>
  <c r="E2139" i="8"/>
  <c r="K2138" i="8"/>
  <c r="L2138" i="8" s="1"/>
  <c r="J2138" i="8"/>
  <c r="I2138" i="8"/>
  <c r="H2138" i="8"/>
  <c r="G2138" i="8"/>
  <c r="F2138" i="8"/>
  <c r="E2138" i="8"/>
  <c r="K2137" i="8"/>
  <c r="L2137" i="8" s="1"/>
  <c r="J2137" i="8"/>
  <c r="I2137" i="8"/>
  <c r="H2137" i="8"/>
  <c r="G2137" i="8"/>
  <c r="F2137" i="8"/>
  <c r="E2137" i="8"/>
  <c r="K2136" i="8"/>
  <c r="L2136" i="8" s="1"/>
  <c r="J2136" i="8"/>
  <c r="I2136" i="8"/>
  <c r="H2136" i="8"/>
  <c r="G2136" i="8"/>
  <c r="F2136" i="8"/>
  <c r="E2136" i="8"/>
  <c r="K2135" i="8"/>
  <c r="L2135" i="8" s="1"/>
  <c r="J2135" i="8"/>
  <c r="I2135" i="8"/>
  <c r="H2135" i="8"/>
  <c r="G2135" i="8"/>
  <c r="F2135" i="8"/>
  <c r="E2135" i="8"/>
  <c r="K2134" i="8"/>
  <c r="L2134" i="8" s="1"/>
  <c r="J2134" i="8"/>
  <c r="I2134" i="8"/>
  <c r="H2134" i="8"/>
  <c r="G2134" i="8"/>
  <c r="F2134" i="8"/>
  <c r="E2134" i="8"/>
  <c r="K2133" i="8"/>
  <c r="L2133" i="8" s="1"/>
  <c r="J2133" i="8"/>
  <c r="I2133" i="8"/>
  <c r="H2133" i="8"/>
  <c r="G2133" i="8"/>
  <c r="F2133" i="8"/>
  <c r="E2133" i="8"/>
  <c r="K2132" i="8"/>
  <c r="L2132" i="8" s="1"/>
  <c r="J2132" i="8"/>
  <c r="I2132" i="8"/>
  <c r="H2132" i="8"/>
  <c r="G2132" i="8"/>
  <c r="F2132" i="8"/>
  <c r="E2132" i="8"/>
  <c r="K2131" i="8"/>
  <c r="L2131" i="8" s="1"/>
  <c r="J2131" i="8"/>
  <c r="H2131" i="8"/>
  <c r="G2131" i="8"/>
  <c r="I2131" i="8" s="1"/>
  <c r="F2131" i="8"/>
  <c r="E2131" i="8"/>
  <c r="K2130" i="8"/>
  <c r="L2130" i="8" s="1"/>
  <c r="J2130" i="8"/>
  <c r="I2130" i="8"/>
  <c r="H2130" i="8"/>
  <c r="G2130" i="8"/>
  <c r="F2130" i="8"/>
  <c r="E2130" i="8"/>
  <c r="K2129" i="8"/>
  <c r="L2129" i="8" s="1"/>
  <c r="J2129" i="8"/>
  <c r="H2129" i="8"/>
  <c r="G2129" i="8"/>
  <c r="I2129" i="8" s="1"/>
  <c r="F2129" i="8"/>
  <c r="E2129" i="8"/>
  <c r="L2128" i="8"/>
  <c r="K2128" i="8"/>
  <c r="J2128" i="8"/>
  <c r="I2128" i="8"/>
  <c r="H2128" i="8"/>
  <c r="G2128" i="8"/>
  <c r="F2128" i="8"/>
  <c r="E2128" i="8"/>
  <c r="L2127" i="8"/>
  <c r="K2127" i="8"/>
  <c r="J2127" i="8"/>
  <c r="I2127" i="8"/>
  <c r="H2127" i="8"/>
  <c r="G2127" i="8"/>
  <c r="F2127" i="8"/>
  <c r="E2127" i="8"/>
  <c r="L2126" i="8"/>
  <c r="K2126" i="8"/>
  <c r="J2126" i="8"/>
  <c r="I2126" i="8"/>
  <c r="H2126" i="8"/>
  <c r="G2126" i="8"/>
  <c r="F2126" i="8"/>
  <c r="E2126" i="8"/>
  <c r="L2125" i="8"/>
  <c r="K2125" i="8"/>
  <c r="J2125" i="8"/>
  <c r="I2125" i="8"/>
  <c r="H2125" i="8"/>
  <c r="G2125" i="8"/>
  <c r="F2125" i="8"/>
  <c r="E2125" i="8"/>
  <c r="J2124" i="8"/>
  <c r="H2124" i="8"/>
  <c r="G2124" i="8"/>
  <c r="I2124" i="8" s="1"/>
  <c r="F2124" i="8"/>
  <c r="E2124" i="8"/>
  <c r="L2123" i="8"/>
  <c r="K2123" i="8"/>
  <c r="J2123" i="8"/>
  <c r="I2123" i="8"/>
  <c r="H2123" i="8"/>
  <c r="G2123" i="8"/>
  <c r="F2123" i="8"/>
  <c r="E2123" i="8"/>
  <c r="L2122" i="8"/>
  <c r="K2122" i="8"/>
  <c r="J2122" i="8"/>
  <c r="I2122" i="8"/>
  <c r="H2122" i="8"/>
  <c r="G2122" i="8"/>
  <c r="F2122" i="8"/>
  <c r="E2122" i="8"/>
  <c r="J2121" i="8"/>
  <c r="H2121" i="8"/>
  <c r="G2121" i="8"/>
  <c r="I2121" i="8" s="1"/>
  <c r="F2121" i="8"/>
  <c r="E2121" i="8"/>
  <c r="K2120" i="8"/>
  <c r="L2120" i="8" s="1"/>
  <c r="J2120" i="8"/>
  <c r="H2120" i="8"/>
  <c r="G2120" i="8"/>
  <c r="I2120" i="8" s="1"/>
  <c r="F2120" i="8"/>
  <c r="E2120" i="8"/>
  <c r="K2119" i="8"/>
  <c r="L2119" i="8" s="1"/>
  <c r="J2119" i="8"/>
  <c r="I2119" i="8"/>
  <c r="H2119" i="8"/>
  <c r="G2119" i="8"/>
  <c r="F2119" i="8"/>
  <c r="E2119" i="8"/>
  <c r="K2118" i="8"/>
  <c r="L2118" i="8" s="1"/>
  <c r="J2118" i="8"/>
  <c r="H2118" i="8"/>
  <c r="G2118" i="8"/>
  <c r="I2118" i="8" s="1"/>
  <c r="F2118" i="8"/>
  <c r="E2118" i="8"/>
  <c r="L2117" i="8"/>
  <c r="K2117" i="8"/>
  <c r="J2117" i="8"/>
  <c r="I2117" i="8"/>
  <c r="H2117" i="8"/>
  <c r="G2117" i="8"/>
  <c r="F2117" i="8"/>
  <c r="E2117" i="8"/>
  <c r="L2116" i="8"/>
  <c r="K2116" i="8"/>
  <c r="J2116" i="8"/>
  <c r="I2116" i="8"/>
  <c r="H2116" i="8"/>
  <c r="G2116" i="8"/>
  <c r="F2116" i="8"/>
  <c r="E2116" i="8"/>
  <c r="L2115" i="8"/>
  <c r="K2115" i="8"/>
  <c r="J2115" i="8"/>
  <c r="I2115" i="8"/>
  <c r="H2115" i="8"/>
  <c r="G2115" i="8"/>
  <c r="F2115" i="8"/>
  <c r="E2115" i="8"/>
  <c r="L2114" i="8"/>
  <c r="K2114" i="8"/>
  <c r="J2114" i="8"/>
  <c r="I2114" i="8"/>
  <c r="H2114" i="8"/>
  <c r="G2114" i="8"/>
  <c r="F2114" i="8"/>
  <c r="E2114" i="8"/>
  <c r="L2113" i="8"/>
  <c r="K2113" i="8"/>
  <c r="J2113" i="8"/>
  <c r="I2113" i="8"/>
  <c r="H2113" i="8"/>
  <c r="G2113" i="8"/>
  <c r="F2113" i="8"/>
  <c r="E2113" i="8"/>
  <c r="L2112" i="8"/>
  <c r="K2112" i="8"/>
  <c r="J2112" i="8"/>
  <c r="I2112" i="8"/>
  <c r="H2112" i="8"/>
  <c r="G2112" i="8"/>
  <c r="F2112" i="8"/>
  <c r="E2112" i="8"/>
  <c r="L2111" i="8"/>
  <c r="K2111" i="8"/>
  <c r="J2111" i="8"/>
  <c r="I2111" i="8"/>
  <c r="H2111" i="8"/>
  <c r="G2111" i="8"/>
  <c r="F2111" i="8"/>
  <c r="E2111" i="8"/>
  <c r="L2110" i="8"/>
  <c r="K2110" i="8"/>
  <c r="J2110" i="8"/>
  <c r="I2110" i="8"/>
  <c r="H2110" i="8"/>
  <c r="G2110" i="8"/>
  <c r="F2110" i="8"/>
  <c r="E2110" i="8"/>
  <c r="L2109" i="8"/>
  <c r="K2109" i="8"/>
  <c r="J2109" i="8"/>
  <c r="I2109" i="8"/>
  <c r="H2109" i="8"/>
  <c r="G2109" i="8"/>
  <c r="F2109" i="8"/>
  <c r="E2109" i="8"/>
  <c r="L2108" i="8"/>
  <c r="K2108" i="8"/>
  <c r="J2108" i="8"/>
  <c r="I2108" i="8"/>
  <c r="H2108" i="8"/>
  <c r="G2108" i="8"/>
  <c r="F2108" i="8"/>
  <c r="E2108" i="8"/>
  <c r="L2107" i="8"/>
  <c r="K2107" i="8"/>
  <c r="J2107" i="8"/>
  <c r="I2107" i="8"/>
  <c r="H2107" i="8"/>
  <c r="G2107" i="8"/>
  <c r="F2107" i="8"/>
  <c r="E2107" i="8"/>
  <c r="L2106" i="8"/>
  <c r="K2106" i="8"/>
  <c r="J2106" i="8"/>
  <c r="I2106" i="8"/>
  <c r="H2106" i="8"/>
  <c r="G2106" i="8"/>
  <c r="F2106" i="8"/>
  <c r="E2106" i="8"/>
  <c r="L2105" i="8"/>
  <c r="K2105" i="8"/>
  <c r="J2105" i="8"/>
  <c r="I2105" i="8"/>
  <c r="H2105" i="8"/>
  <c r="G2105" i="8"/>
  <c r="F2105" i="8"/>
  <c r="E2105" i="8"/>
  <c r="L2104" i="8"/>
  <c r="K2104" i="8"/>
  <c r="J2104" i="8"/>
  <c r="I2104" i="8"/>
  <c r="H2104" i="8"/>
  <c r="G2104" i="8"/>
  <c r="F2104" i="8"/>
  <c r="E2104" i="8"/>
  <c r="L2103" i="8"/>
  <c r="K2103" i="8"/>
  <c r="J2103" i="8"/>
  <c r="I2103" i="8"/>
  <c r="H2103" i="8"/>
  <c r="G2103" i="8"/>
  <c r="F2103" i="8"/>
  <c r="E2103" i="8"/>
  <c r="L2102" i="8"/>
  <c r="K2102" i="8"/>
  <c r="J2102" i="8"/>
  <c r="I2102" i="8"/>
  <c r="H2102" i="8"/>
  <c r="G2102" i="8"/>
  <c r="F2102" i="8"/>
  <c r="E2102" i="8"/>
  <c r="L2101" i="8"/>
  <c r="K2101" i="8"/>
  <c r="J2101" i="8"/>
  <c r="I2101" i="8"/>
  <c r="H2101" i="8"/>
  <c r="G2101" i="8"/>
  <c r="F2101" i="8"/>
  <c r="E2101" i="8"/>
  <c r="L2100" i="8"/>
  <c r="K2100" i="8"/>
  <c r="J2100" i="8"/>
  <c r="I2100" i="8"/>
  <c r="H2100" i="8"/>
  <c r="G2100" i="8"/>
  <c r="F2100" i="8"/>
  <c r="E2100" i="8"/>
  <c r="L2099" i="8"/>
  <c r="K2099" i="8"/>
  <c r="J2099" i="8"/>
  <c r="I2099" i="8"/>
  <c r="H2099" i="8"/>
  <c r="G2099" i="8"/>
  <c r="F2099" i="8"/>
  <c r="E2099" i="8"/>
  <c r="L2098" i="8"/>
  <c r="K2098" i="8"/>
  <c r="J2098" i="8"/>
  <c r="I2098" i="8"/>
  <c r="H2098" i="8"/>
  <c r="G2098" i="8"/>
  <c r="F2098" i="8"/>
  <c r="E2098" i="8"/>
  <c r="L2097" i="8"/>
  <c r="K2097" i="8"/>
  <c r="J2097" i="8"/>
  <c r="I2097" i="8"/>
  <c r="H2097" i="8"/>
  <c r="G2097" i="8"/>
  <c r="F2097" i="8"/>
  <c r="E2097" i="8"/>
  <c r="L2096" i="8"/>
  <c r="K2096" i="8"/>
  <c r="J2096" i="8"/>
  <c r="I2096" i="8"/>
  <c r="H2096" i="8"/>
  <c r="G2096" i="8"/>
  <c r="F2096" i="8"/>
  <c r="E2096" i="8"/>
  <c r="L2095" i="8"/>
  <c r="K2095" i="8"/>
  <c r="J2095" i="8"/>
  <c r="I2095" i="8"/>
  <c r="H2095" i="8"/>
  <c r="G2095" i="8"/>
  <c r="F2095" i="8"/>
  <c r="E2095" i="8"/>
  <c r="L2094" i="8"/>
  <c r="K2094" i="8"/>
  <c r="J2094" i="8"/>
  <c r="I2094" i="8"/>
  <c r="H2094" i="8"/>
  <c r="G2094" i="8"/>
  <c r="F2094" i="8"/>
  <c r="E2094" i="8"/>
  <c r="L2093" i="8"/>
  <c r="K2093" i="8"/>
  <c r="J2093" i="8"/>
  <c r="I2093" i="8"/>
  <c r="H2093" i="8"/>
  <c r="G2093" i="8"/>
  <c r="F2093" i="8"/>
  <c r="E2093" i="8"/>
  <c r="L2092" i="8"/>
  <c r="K2092" i="8"/>
  <c r="J2092" i="8"/>
  <c r="I2092" i="8"/>
  <c r="H2092" i="8"/>
  <c r="G2092" i="8"/>
  <c r="F2092" i="8"/>
  <c r="E2092" i="8"/>
  <c r="L2091" i="8"/>
  <c r="K2091" i="8"/>
  <c r="J2091" i="8"/>
  <c r="I2091" i="8"/>
  <c r="H2091" i="8"/>
  <c r="G2091" i="8"/>
  <c r="F2091" i="8"/>
  <c r="E2091" i="8"/>
  <c r="L2090" i="8"/>
  <c r="K2090" i="8"/>
  <c r="J2090" i="8"/>
  <c r="I2090" i="8"/>
  <c r="H2090" i="8"/>
  <c r="G2090" i="8"/>
  <c r="F2090" i="8"/>
  <c r="E2090" i="8"/>
  <c r="L2089" i="8"/>
  <c r="K2089" i="8"/>
  <c r="J2089" i="8"/>
  <c r="I2089" i="8"/>
  <c r="H2089" i="8"/>
  <c r="G2089" i="8"/>
  <c r="F2089" i="8"/>
  <c r="E2089" i="8"/>
  <c r="L2088" i="8"/>
  <c r="K2088" i="8"/>
  <c r="J2088" i="8"/>
  <c r="I2088" i="8"/>
  <c r="H2088" i="8"/>
  <c r="G2088" i="8"/>
  <c r="F2088" i="8"/>
  <c r="E2088" i="8"/>
  <c r="L2087" i="8"/>
  <c r="K2087" i="8"/>
  <c r="J2087" i="8"/>
  <c r="I2087" i="8"/>
  <c r="H2087" i="8"/>
  <c r="G2087" i="8"/>
  <c r="F2087" i="8"/>
  <c r="E2087" i="8"/>
  <c r="L2086" i="8"/>
  <c r="K2086" i="8"/>
  <c r="J2086" i="8"/>
  <c r="I2086" i="8"/>
  <c r="H2086" i="8"/>
  <c r="G2086" i="8"/>
  <c r="F2086" i="8"/>
  <c r="E2086" i="8"/>
  <c r="L2085" i="8"/>
  <c r="K2085" i="8"/>
  <c r="J2085" i="8"/>
  <c r="I2085" i="8"/>
  <c r="H2085" i="8"/>
  <c r="G2085" i="8"/>
  <c r="F2085" i="8"/>
  <c r="E2085" i="8"/>
  <c r="L2084" i="8"/>
  <c r="K2084" i="8"/>
  <c r="J2084" i="8"/>
  <c r="I2084" i="8"/>
  <c r="H2084" i="8"/>
  <c r="G2084" i="8"/>
  <c r="F2084" i="8"/>
  <c r="E2084" i="8"/>
  <c r="L2083" i="8"/>
  <c r="K2083" i="8"/>
  <c r="J2083" i="8"/>
  <c r="I2083" i="8"/>
  <c r="H2083" i="8"/>
  <c r="G2083" i="8"/>
  <c r="F2083" i="8"/>
  <c r="E2083" i="8"/>
  <c r="L2082" i="8"/>
  <c r="K2082" i="8"/>
  <c r="J2082" i="8"/>
  <c r="I2082" i="8"/>
  <c r="H2082" i="8"/>
  <c r="G2082" i="8"/>
  <c r="F2082" i="8"/>
  <c r="E2082" i="8"/>
  <c r="L2081" i="8"/>
  <c r="K2081" i="8"/>
  <c r="J2081" i="8"/>
  <c r="I2081" i="8"/>
  <c r="H2081" i="8"/>
  <c r="G2081" i="8"/>
  <c r="F2081" i="8"/>
  <c r="E2081" i="8"/>
  <c r="J2080" i="8"/>
  <c r="H2080" i="8"/>
  <c r="G2080" i="8"/>
  <c r="I2080" i="8" s="1"/>
  <c r="F2080" i="8"/>
  <c r="E2080" i="8"/>
  <c r="L2079" i="8"/>
  <c r="K2079" i="8"/>
  <c r="J2079" i="8"/>
  <c r="I2079" i="8"/>
  <c r="H2079" i="8"/>
  <c r="G2079" i="8"/>
  <c r="F2079" i="8"/>
  <c r="E2079" i="8"/>
  <c r="J2078" i="8"/>
  <c r="H2078" i="8"/>
  <c r="G2078" i="8"/>
  <c r="I2078" i="8" s="1"/>
  <c r="F2078" i="8"/>
  <c r="E2078" i="8"/>
  <c r="K2077" i="8"/>
  <c r="L2077" i="8" s="1"/>
  <c r="J2077" i="8"/>
  <c r="I2077" i="8"/>
  <c r="H2077" i="8"/>
  <c r="G2077" i="8"/>
  <c r="F2077" i="8"/>
  <c r="E2077" i="8"/>
  <c r="K2076" i="8"/>
  <c r="L2076" i="8" s="1"/>
  <c r="J2076" i="8"/>
  <c r="H2076" i="8"/>
  <c r="G2076" i="8"/>
  <c r="I2076" i="8" s="1"/>
  <c r="F2076" i="8"/>
  <c r="E2076" i="8"/>
  <c r="K2075" i="8"/>
  <c r="L2075" i="8" s="1"/>
  <c r="J2075" i="8"/>
  <c r="I2075" i="8"/>
  <c r="H2075" i="8"/>
  <c r="G2075" i="8"/>
  <c r="F2075" i="8"/>
  <c r="E2075" i="8"/>
  <c r="L2074" i="8"/>
  <c r="K2074" i="8"/>
  <c r="J2074" i="8"/>
  <c r="I2074" i="8"/>
  <c r="H2074" i="8"/>
  <c r="G2074" i="8"/>
  <c r="F2074" i="8"/>
  <c r="E2074" i="8"/>
  <c r="L2073" i="8"/>
  <c r="K2073" i="8"/>
  <c r="J2073" i="8"/>
  <c r="I2073" i="8"/>
  <c r="H2073" i="8"/>
  <c r="G2073" i="8"/>
  <c r="F2073" i="8"/>
  <c r="E2073" i="8"/>
  <c r="K2072" i="8"/>
  <c r="L2072" i="8" s="1"/>
  <c r="J2072" i="8"/>
  <c r="I2072" i="8"/>
  <c r="H2072" i="8"/>
  <c r="G2072" i="8"/>
  <c r="F2072" i="8"/>
  <c r="E2072" i="8"/>
  <c r="L2071" i="8"/>
  <c r="K2071" i="8"/>
  <c r="J2071" i="8"/>
  <c r="I2071" i="8"/>
  <c r="H2071" i="8"/>
  <c r="G2071" i="8"/>
  <c r="F2071" i="8"/>
  <c r="E2071" i="8"/>
  <c r="L2070" i="8"/>
  <c r="K2070" i="8"/>
  <c r="J2070" i="8"/>
  <c r="I2070" i="8"/>
  <c r="H2070" i="8"/>
  <c r="G2070" i="8"/>
  <c r="F2070" i="8"/>
  <c r="E2070" i="8"/>
  <c r="K2069" i="8"/>
  <c r="L2069" i="8" s="1"/>
  <c r="J2069" i="8"/>
  <c r="I2069" i="8"/>
  <c r="H2069" i="8"/>
  <c r="G2069" i="8"/>
  <c r="F2069" i="8"/>
  <c r="E2069" i="8"/>
  <c r="L2068" i="8"/>
  <c r="K2068" i="8"/>
  <c r="J2068" i="8"/>
  <c r="I2068" i="8"/>
  <c r="H2068" i="8"/>
  <c r="G2068" i="8"/>
  <c r="F2068" i="8"/>
  <c r="E2068" i="8"/>
  <c r="L2067" i="8"/>
  <c r="K2067" i="8"/>
  <c r="J2067" i="8"/>
  <c r="I2067" i="8"/>
  <c r="H2067" i="8"/>
  <c r="G2067" i="8"/>
  <c r="F2067" i="8"/>
  <c r="E2067" i="8"/>
  <c r="K2066" i="8"/>
  <c r="L2066" i="8" s="1"/>
  <c r="J2066" i="8"/>
  <c r="I2066" i="8"/>
  <c r="H2066" i="8"/>
  <c r="G2066" i="8"/>
  <c r="F2066" i="8"/>
  <c r="E2066" i="8"/>
  <c r="L2065" i="8"/>
  <c r="K2065" i="8"/>
  <c r="J2065" i="8"/>
  <c r="I2065" i="8"/>
  <c r="H2065" i="8"/>
  <c r="G2065" i="8"/>
  <c r="F2065" i="8"/>
  <c r="E2065" i="8"/>
  <c r="L2064" i="8"/>
  <c r="K2064" i="8"/>
  <c r="J2064" i="8"/>
  <c r="I2064" i="8"/>
  <c r="H2064" i="8"/>
  <c r="G2064" i="8"/>
  <c r="F2064" i="8"/>
  <c r="E2064" i="8"/>
  <c r="K2063" i="8"/>
  <c r="L2063" i="8" s="1"/>
  <c r="J2063" i="8"/>
  <c r="I2063" i="8"/>
  <c r="H2063" i="8"/>
  <c r="G2063" i="8"/>
  <c r="F2063" i="8"/>
  <c r="E2063" i="8"/>
  <c r="K2062" i="8"/>
  <c r="L2062" i="8" s="1"/>
  <c r="J2062" i="8"/>
  <c r="I2062" i="8"/>
  <c r="H2062" i="8"/>
  <c r="G2062" i="8"/>
  <c r="F2062" i="8"/>
  <c r="E2062" i="8"/>
  <c r="L2061" i="8"/>
  <c r="K2061" i="8"/>
  <c r="J2061" i="8"/>
  <c r="I2061" i="8"/>
  <c r="H2061" i="8"/>
  <c r="G2061" i="8"/>
  <c r="F2061" i="8"/>
  <c r="E2061" i="8"/>
  <c r="K2060" i="8"/>
  <c r="L2060" i="8" s="1"/>
  <c r="J2060" i="8"/>
  <c r="I2060" i="8"/>
  <c r="H2060" i="8"/>
  <c r="G2060" i="8"/>
  <c r="F2060" i="8"/>
  <c r="E2060" i="8"/>
  <c r="K2059" i="8"/>
  <c r="L2059" i="8" s="1"/>
  <c r="J2059" i="8"/>
  <c r="I2059" i="8"/>
  <c r="H2059" i="8"/>
  <c r="G2059" i="8"/>
  <c r="F2059" i="8"/>
  <c r="E2059" i="8"/>
  <c r="J2058" i="8"/>
  <c r="H2058" i="8"/>
  <c r="G2058" i="8"/>
  <c r="I2058" i="8" s="1"/>
  <c r="F2058" i="8"/>
  <c r="E2058" i="8"/>
  <c r="L2057" i="8"/>
  <c r="K2057" i="8"/>
  <c r="J2057" i="8"/>
  <c r="I2057" i="8"/>
  <c r="H2057" i="8"/>
  <c r="G2057" i="8"/>
  <c r="F2057" i="8"/>
  <c r="E2057" i="8"/>
  <c r="L2056" i="8"/>
  <c r="K2056" i="8"/>
  <c r="J2056" i="8"/>
  <c r="I2056" i="8"/>
  <c r="H2056" i="8"/>
  <c r="G2056" i="8"/>
  <c r="F2056" i="8"/>
  <c r="E2056" i="8"/>
  <c r="L2055" i="8"/>
  <c r="K2055" i="8"/>
  <c r="J2055" i="8"/>
  <c r="I2055" i="8"/>
  <c r="H2055" i="8"/>
  <c r="G2055" i="8"/>
  <c r="F2055" i="8"/>
  <c r="E2055" i="8"/>
  <c r="L2054" i="8"/>
  <c r="K2054" i="8"/>
  <c r="J2054" i="8"/>
  <c r="I2054" i="8"/>
  <c r="H2054" i="8"/>
  <c r="G2054" i="8"/>
  <c r="F2054" i="8"/>
  <c r="E2054" i="8"/>
  <c r="L2053" i="8"/>
  <c r="K2053" i="8"/>
  <c r="J2053" i="8"/>
  <c r="I2053" i="8"/>
  <c r="H2053" i="8"/>
  <c r="G2053" i="8"/>
  <c r="F2053" i="8"/>
  <c r="E2053" i="8"/>
  <c r="L2052" i="8"/>
  <c r="K2052" i="8"/>
  <c r="J2052" i="8"/>
  <c r="I2052" i="8"/>
  <c r="H2052" i="8"/>
  <c r="G2052" i="8"/>
  <c r="F2052" i="8"/>
  <c r="E2052" i="8"/>
  <c r="L2051" i="8"/>
  <c r="K2051" i="8"/>
  <c r="J2051" i="8"/>
  <c r="I2051" i="8"/>
  <c r="H2051" i="8"/>
  <c r="G2051" i="8"/>
  <c r="F2051" i="8"/>
  <c r="E2051" i="8"/>
  <c r="L2050" i="8"/>
  <c r="K2050" i="8"/>
  <c r="J2050" i="8"/>
  <c r="I2050" i="8"/>
  <c r="H2050" i="8"/>
  <c r="G2050" i="8"/>
  <c r="F2050" i="8"/>
  <c r="E2050" i="8"/>
  <c r="L2049" i="8"/>
  <c r="K2049" i="8"/>
  <c r="J2049" i="8"/>
  <c r="I2049" i="8"/>
  <c r="H2049" i="8"/>
  <c r="G2049" i="8"/>
  <c r="F2049" i="8"/>
  <c r="E2049" i="8"/>
  <c r="L2048" i="8"/>
  <c r="K2048" i="8"/>
  <c r="J2048" i="8"/>
  <c r="I2048" i="8"/>
  <c r="H2048" i="8"/>
  <c r="G2048" i="8"/>
  <c r="F2048" i="8"/>
  <c r="E2048" i="8"/>
  <c r="L2047" i="8"/>
  <c r="K2047" i="8"/>
  <c r="J2047" i="8"/>
  <c r="I2047" i="8"/>
  <c r="H2047" i="8"/>
  <c r="G2047" i="8"/>
  <c r="F2047" i="8"/>
  <c r="E2047" i="8"/>
  <c r="L2046" i="8"/>
  <c r="K2046" i="8"/>
  <c r="J2046" i="8"/>
  <c r="I2046" i="8"/>
  <c r="H2046" i="8"/>
  <c r="G2046" i="8"/>
  <c r="F2046" i="8"/>
  <c r="E2046" i="8"/>
  <c r="L2045" i="8"/>
  <c r="K2045" i="8"/>
  <c r="J2045" i="8"/>
  <c r="I2045" i="8"/>
  <c r="H2045" i="8"/>
  <c r="G2045" i="8"/>
  <c r="F2045" i="8"/>
  <c r="E2045" i="8"/>
  <c r="L2044" i="8"/>
  <c r="K2044" i="8"/>
  <c r="J2044" i="8"/>
  <c r="I2044" i="8"/>
  <c r="H2044" i="8"/>
  <c r="G2044" i="8"/>
  <c r="F2044" i="8"/>
  <c r="E2044" i="8"/>
  <c r="L2043" i="8"/>
  <c r="K2043" i="8"/>
  <c r="J2043" i="8"/>
  <c r="I2043" i="8"/>
  <c r="H2043" i="8"/>
  <c r="G2043" i="8"/>
  <c r="F2043" i="8"/>
  <c r="E2043" i="8"/>
  <c r="J2042" i="8"/>
  <c r="H2042" i="8"/>
  <c r="G2042" i="8"/>
  <c r="I2042" i="8" s="1"/>
  <c r="F2042" i="8"/>
  <c r="E2042" i="8"/>
  <c r="L2041" i="8"/>
  <c r="K2041" i="8"/>
  <c r="J2041" i="8"/>
  <c r="I2041" i="8"/>
  <c r="H2041" i="8"/>
  <c r="G2041" i="8"/>
  <c r="F2041" i="8"/>
  <c r="E2041" i="8"/>
  <c r="L2040" i="8"/>
  <c r="K2040" i="8"/>
  <c r="J2040" i="8"/>
  <c r="I2040" i="8"/>
  <c r="H2040" i="8"/>
  <c r="G2040" i="8"/>
  <c r="F2040" i="8"/>
  <c r="E2040" i="8"/>
  <c r="L2039" i="8"/>
  <c r="K2039" i="8"/>
  <c r="J2039" i="8"/>
  <c r="I2039" i="8"/>
  <c r="H2039" i="8"/>
  <c r="G2039" i="8"/>
  <c r="F2039" i="8"/>
  <c r="E2039" i="8"/>
  <c r="L2038" i="8"/>
  <c r="K2038" i="8"/>
  <c r="J2038" i="8"/>
  <c r="I2038" i="8"/>
  <c r="H2038" i="8"/>
  <c r="G2038" i="8"/>
  <c r="F2038" i="8"/>
  <c r="E2038" i="8"/>
  <c r="J2037" i="8"/>
  <c r="H2037" i="8"/>
  <c r="G2037" i="8"/>
  <c r="I2037" i="8" s="1"/>
  <c r="F2037" i="8"/>
  <c r="E2037" i="8"/>
  <c r="K2036" i="8"/>
  <c r="L2036" i="8" s="1"/>
  <c r="J2036" i="8"/>
  <c r="I2036" i="8"/>
  <c r="H2036" i="8"/>
  <c r="G2036" i="8"/>
  <c r="F2036" i="8"/>
  <c r="E2036" i="8"/>
  <c r="K2035" i="8"/>
  <c r="L2035" i="8" s="1"/>
  <c r="J2035" i="8"/>
  <c r="I2035" i="8"/>
  <c r="H2035" i="8"/>
  <c r="G2035" i="8"/>
  <c r="F2035" i="8"/>
  <c r="E2035" i="8"/>
  <c r="K2034" i="8"/>
  <c r="L2034" i="8" s="1"/>
  <c r="J2034" i="8"/>
  <c r="I2034" i="8"/>
  <c r="H2034" i="8"/>
  <c r="G2034" i="8"/>
  <c r="F2034" i="8"/>
  <c r="E2034" i="8"/>
  <c r="K2033" i="8"/>
  <c r="L2033" i="8" s="1"/>
  <c r="J2033" i="8"/>
  <c r="I2033" i="8"/>
  <c r="H2033" i="8"/>
  <c r="G2033" i="8"/>
  <c r="F2033" i="8"/>
  <c r="E2033" i="8"/>
  <c r="K2032" i="8"/>
  <c r="L2032" i="8" s="1"/>
  <c r="J2032" i="8"/>
  <c r="I2032" i="8"/>
  <c r="H2032" i="8"/>
  <c r="G2032" i="8"/>
  <c r="F2032" i="8"/>
  <c r="E2032" i="8"/>
  <c r="K2031" i="8"/>
  <c r="L2031" i="8" s="1"/>
  <c r="J2031" i="8"/>
  <c r="I2031" i="8"/>
  <c r="H2031" i="8"/>
  <c r="G2031" i="8"/>
  <c r="F2031" i="8"/>
  <c r="E2031" i="8"/>
  <c r="K2030" i="8"/>
  <c r="L2030" i="8" s="1"/>
  <c r="J2030" i="8"/>
  <c r="I2030" i="8"/>
  <c r="H2030" i="8"/>
  <c r="G2030" i="8"/>
  <c r="F2030" i="8"/>
  <c r="E2030" i="8"/>
  <c r="K2029" i="8"/>
  <c r="L2029" i="8" s="1"/>
  <c r="J2029" i="8"/>
  <c r="I2029" i="8"/>
  <c r="H2029" i="8"/>
  <c r="G2029" i="8"/>
  <c r="F2029" i="8"/>
  <c r="E2029" i="8"/>
  <c r="K2028" i="8"/>
  <c r="L2028" i="8" s="1"/>
  <c r="J2028" i="8"/>
  <c r="H2028" i="8"/>
  <c r="G2028" i="8"/>
  <c r="I2028" i="8" s="1"/>
  <c r="F2028" i="8"/>
  <c r="E2028" i="8"/>
  <c r="J2027" i="8"/>
  <c r="H2027" i="8"/>
  <c r="G2027" i="8"/>
  <c r="I2027" i="8" s="1"/>
  <c r="F2027" i="8"/>
  <c r="E2027" i="8"/>
  <c r="J2026" i="8"/>
  <c r="H2026" i="8"/>
  <c r="G2026" i="8"/>
  <c r="I2026" i="8" s="1"/>
  <c r="F2026" i="8"/>
  <c r="E2026" i="8"/>
  <c r="L2025" i="8"/>
  <c r="K2025" i="8"/>
  <c r="J2025" i="8"/>
  <c r="I2025" i="8"/>
  <c r="H2025" i="8"/>
  <c r="G2025" i="8"/>
  <c r="F2025" i="8"/>
  <c r="E2025" i="8"/>
  <c r="L2024" i="8"/>
  <c r="K2024" i="8"/>
  <c r="J2024" i="8"/>
  <c r="I2024" i="8"/>
  <c r="H2024" i="8"/>
  <c r="G2024" i="8"/>
  <c r="F2024" i="8"/>
  <c r="E2024" i="8"/>
  <c r="L2023" i="8"/>
  <c r="K2023" i="8"/>
  <c r="J2023" i="8"/>
  <c r="I2023" i="8"/>
  <c r="H2023" i="8"/>
  <c r="G2023" i="8"/>
  <c r="F2023" i="8"/>
  <c r="E2023" i="8"/>
  <c r="J2022" i="8"/>
  <c r="H2022" i="8"/>
  <c r="G2022" i="8"/>
  <c r="I2022" i="8" s="1"/>
  <c r="F2022" i="8"/>
  <c r="E2022" i="8"/>
  <c r="K2021" i="8"/>
  <c r="L2021" i="8" s="1"/>
  <c r="J2021" i="8"/>
  <c r="H2021" i="8"/>
  <c r="G2021" i="8"/>
  <c r="I2021" i="8" s="1"/>
  <c r="F2021" i="8"/>
  <c r="E2021" i="8"/>
  <c r="J2020" i="8"/>
  <c r="H2020" i="8"/>
  <c r="G2020" i="8"/>
  <c r="I2020" i="8" s="1"/>
  <c r="F2020" i="8"/>
  <c r="E2020" i="8"/>
  <c r="L2019" i="8"/>
  <c r="K2019" i="8"/>
  <c r="J2019" i="8"/>
  <c r="I2019" i="8"/>
  <c r="H2019" i="8"/>
  <c r="G2019" i="8"/>
  <c r="F2019" i="8"/>
  <c r="E2019" i="8"/>
  <c r="J2018" i="8"/>
  <c r="H2018" i="8"/>
  <c r="G2018" i="8"/>
  <c r="I2018" i="8" s="1"/>
  <c r="F2018" i="8"/>
  <c r="E2018" i="8"/>
  <c r="J2017" i="8"/>
  <c r="H2017" i="8"/>
  <c r="G2017" i="8"/>
  <c r="I2017" i="8" s="1"/>
  <c r="F2017" i="8"/>
  <c r="E2017" i="8"/>
  <c r="K2016" i="8"/>
  <c r="L2016" i="8" s="1"/>
  <c r="J2016" i="8"/>
  <c r="H2016" i="8"/>
  <c r="G2016" i="8"/>
  <c r="I2016" i="8" s="1"/>
  <c r="F2016" i="8"/>
  <c r="E2016" i="8"/>
  <c r="L2015" i="8"/>
  <c r="K2015" i="8"/>
  <c r="J2015" i="8"/>
  <c r="I2015" i="8"/>
  <c r="H2015" i="8"/>
  <c r="G2015" i="8"/>
  <c r="F2015" i="8"/>
  <c r="E2015" i="8"/>
  <c r="J2014" i="8"/>
  <c r="H2014" i="8"/>
  <c r="G2014" i="8"/>
  <c r="I2014" i="8" s="1"/>
  <c r="F2014" i="8"/>
  <c r="E2014" i="8"/>
  <c r="J2013" i="8"/>
  <c r="H2013" i="8"/>
  <c r="G2013" i="8"/>
  <c r="I2013" i="8" s="1"/>
  <c r="F2013" i="8"/>
  <c r="E2013" i="8"/>
  <c r="L2012" i="8"/>
  <c r="K2012" i="8"/>
  <c r="J2012" i="8"/>
  <c r="I2012" i="8"/>
  <c r="H2012" i="8"/>
  <c r="G2012" i="8"/>
  <c r="F2012" i="8"/>
  <c r="E2012" i="8"/>
  <c r="L2011" i="8"/>
  <c r="K2011" i="8"/>
  <c r="J2011" i="8"/>
  <c r="I2011" i="8"/>
  <c r="H2011" i="8"/>
  <c r="G2011" i="8"/>
  <c r="F2011" i="8"/>
  <c r="E2011" i="8"/>
  <c r="L2010" i="8"/>
  <c r="K2010" i="8"/>
  <c r="J2010" i="8"/>
  <c r="I2010" i="8"/>
  <c r="H2010" i="8"/>
  <c r="G2010" i="8"/>
  <c r="F2010" i="8"/>
  <c r="E2010" i="8"/>
  <c r="L2009" i="8"/>
  <c r="K2009" i="8"/>
  <c r="J2009" i="8"/>
  <c r="I2009" i="8"/>
  <c r="H2009" i="8"/>
  <c r="G2009" i="8"/>
  <c r="F2009" i="8"/>
  <c r="E2009" i="8"/>
  <c r="L2008" i="8"/>
  <c r="K2008" i="8"/>
  <c r="J2008" i="8"/>
  <c r="I2008" i="8"/>
  <c r="H2008" i="8"/>
  <c r="G2008" i="8"/>
  <c r="F2008" i="8"/>
  <c r="E2008" i="8"/>
  <c r="L2007" i="8"/>
  <c r="K2007" i="8"/>
  <c r="J2007" i="8"/>
  <c r="I2007" i="8"/>
  <c r="H2007" i="8"/>
  <c r="G2007" i="8"/>
  <c r="F2007" i="8"/>
  <c r="E2007" i="8"/>
  <c r="J2006" i="8"/>
  <c r="H2006" i="8"/>
  <c r="G2006" i="8"/>
  <c r="I2006" i="8" s="1"/>
  <c r="F2006" i="8"/>
  <c r="E2006" i="8"/>
  <c r="K2005" i="8"/>
  <c r="L2005" i="8" s="1"/>
  <c r="J2005" i="8"/>
  <c r="H2005" i="8"/>
  <c r="G2005" i="8"/>
  <c r="I2005" i="8" s="1"/>
  <c r="F2005" i="8"/>
  <c r="E2005" i="8"/>
  <c r="L2004" i="8"/>
  <c r="K2004" i="8"/>
  <c r="J2004" i="8"/>
  <c r="I2004" i="8"/>
  <c r="H2004" i="8"/>
  <c r="G2004" i="8"/>
  <c r="F2004" i="8"/>
  <c r="E2004" i="8"/>
  <c r="L2003" i="8"/>
  <c r="K2003" i="8"/>
  <c r="J2003" i="8"/>
  <c r="I2003" i="8"/>
  <c r="H2003" i="8"/>
  <c r="G2003" i="8"/>
  <c r="F2003" i="8"/>
  <c r="E2003" i="8"/>
  <c r="L2002" i="8"/>
  <c r="K2002" i="8"/>
  <c r="J2002" i="8"/>
  <c r="I2002" i="8"/>
  <c r="H2002" i="8"/>
  <c r="G2002" i="8"/>
  <c r="F2002" i="8"/>
  <c r="E2002" i="8"/>
  <c r="L2001" i="8"/>
  <c r="K2001" i="8"/>
  <c r="J2001" i="8"/>
  <c r="I2001" i="8"/>
  <c r="H2001" i="8"/>
  <c r="G2001" i="8"/>
  <c r="F2001" i="8"/>
  <c r="E2001" i="8"/>
  <c r="L2000" i="8"/>
  <c r="K2000" i="8"/>
  <c r="J2000" i="8"/>
  <c r="I2000" i="8"/>
  <c r="H2000" i="8"/>
  <c r="G2000" i="8"/>
  <c r="F2000" i="8"/>
  <c r="E2000" i="8"/>
  <c r="L1999" i="8"/>
  <c r="K1999" i="8"/>
  <c r="J1999" i="8"/>
  <c r="I1999" i="8"/>
  <c r="H1999" i="8"/>
  <c r="G1999" i="8"/>
  <c r="F1999" i="8"/>
  <c r="E1999" i="8"/>
  <c r="J1998" i="8"/>
  <c r="H1998" i="8"/>
  <c r="G1998" i="8"/>
  <c r="I1998" i="8" s="1"/>
  <c r="F1998" i="8"/>
  <c r="E1998" i="8"/>
  <c r="L1997" i="8"/>
  <c r="K1997" i="8"/>
  <c r="J1997" i="8"/>
  <c r="I1997" i="8"/>
  <c r="H1997" i="8"/>
  <c r="G1997" i="8"/>
  <c r="F1997" i="8"/>
  <c r="E1997" i="8"/>
  <c r="L1996" i="8"/>
  <c r="K1996" i="8"/>
  <c r="J1996" i="8"/>
  <c r="I1996" i="8"/>
  <c r="H1996" i="8"/>
  <c r="G1996" i="8"/>
  <c r="F1996" i="8"/>
  <c r="E1996" i="8"/>
  <c r="L1995" i="8"/>
  <c r="K1995" i="8"/>
  <c r="J1995" i="8"/>
  <c r="I1995" i="8"/>
  <c r="H1995" i="8"/>
  <c r="G1995" i="8"/>
  <c r="F1995" i="8"/>
  <c r="E1995" i="8"/>
  <c r="J1994" i="8"/>
  <c r="H1994" i="8"/>
  <c r="G1994" i="8"/>
  <c r="I1994" i="8" s="1"/>
  <c r="F1994" i="8"/>
  <c r="E1994" i="8"/>
  <c r="L1993" i="8"/>
  <c r="K1993" i="8"/>
  <c r="J1993" i="8"/>
  <c r="I1993" i="8"/>
  <c r="H1993" i="8"/>
  <c r="G1993" i="8"/>
  <c r="F1993" i="8"/>
  <c r="E1993" i="8"/>
  <c r="L1992" i="8"/>
  <c r="K1992" i="8"/>
  <c r="J1992" i="8"/>
  <c r="I1992" i="8"/>
  <c r="H1992" i="8"/>
  <c r="G1992" i="8"/>
  <c r="F1992" i="8"/>
  <c r="E1992" i="8"/>
  <c r="L1991" i="8"/>
  <c r="K1991" i="8"/>
  <c r="J1991" i="8"/>
  <c r="I1991" i="8"/>
  <c r="H1991" i="8"/>
  <c r="G1991" i="8"/>
  <c r="F1991" i="8"/>
  <c r="E1991" i="8"/>
  <c r="L1990" i="8"/>
  <c r="K1990" i="8"/>
  <c r="J1990" i="8"/>
  <c r="I1990" i="8"/>
  <c r="H1990" i="8"/>
  <c r="G1990" i="8"/>
  <c r="F1990" i="8"/>
  <c r="E1990" i="8"/>
  <c r="J1989" i="8"/>
  <c r="H1989" i="8"/>
  <c r="G1989" i="8"/>
  <c r="I1989" i="8" s="1"/>
  <c r="F1989" i="8"/>
  <c r="E1989" i="8"/>
  <c r="K1988" i="8"/>
  <c r="L1988" i="8" s="1"/>
  <c r="J1988" i="8"/>
  <c r="H1988" i="8"/>
  <c r="G1988" i="8"/>
  <c r="I1988" i="8" s="1"/>
  <c r="F1988" i="8"/>
  <c r="E1988" i="8"/>
  <c r="L1987" i="8"/>
  <c r="K1987" i="8"/>
  <c r="J1987" i="8"/>
  <c r="I1987" i="8"/>
  <c r="H1987" i="8"/>
  <c r="G1987" i="8"/>
  <c r="F1987" i="8"/>
  <c r="E1987" i="8"/>
  <c r="K1986" i="8"/>
  <c r="L1986" i="8" s="1"/>
  <c r="J1986" i="8"/>
  <c r="I1986" i="8"/>
  <c r="H1986" i="8"/>
  <c r="G1986" i="8"/>
  <c r="F1986" i="8"/>
  <c r="E1986" i="8"/>
  <c r="J1985" i="8"/>
  <c r="H1985" i="8"/>
  <c r="G1985" i="8"/>
  <c r="I1985" i="8" s="1"/>
  <c r="F1985" i="8"/>
  <c r="E1985" i="8"/>
  <c r="J1984" i="8"/>
  <c r="H1984" i="8"/>
  <c r="G1984" i="8"/>
  <c r="I1984" i="8" s="1"/>
  <c r="F1984" i="8"/>
  <c r="E1984" i="8"/>
  <c r="J1983" i="8"/>
  <c r="H1983" i="8"/>
  <c r="G1983" i="8"/>
  <c r="I1983" i="8" s="1"/>
  <c r="F1983" i="8"/>
  <c r="E1983" i="8"/>
  <c r="K1982" i="8"/>
  <c r="L1982" i="8" s="1"/>
  <c r="J1982" i="8"/>
  <c r="H1982" i="8"/>
  <c r="G1982" i="8"/>
  <c r="I1982" i="8" s="1"/>
  <c r="F1982" i="8"/>
  <c r="E1982" i="8"/>
  <c r="L1981" i="8"/>
  <c r="K1981" i="8"/>
  <c r="J1981" i="8"/>
  <c r="I1981" i="8"/>
  <c r="H1981" i="8"/>
  <c r="G1981" i="8"/>
  <c r="F1981" i="8"/>
  <c r="E1981" i="8"/>
  <c r="L1980" i="8"/>
  <c r="K1980" i="8"/>
  <c r="J1980" i="8"/>
  <c r="I1980" i="8"/>
  <c r="H1980" i="8"/>
  <c r="G1980" i="8"/>
  <c r="F1980" i="8"/>
  <c r="E1980" i="8"/>
  <c r="K1979" i="8"/>
  <c r="L1979" i="8" s="1"/>
  <c r="J1979" i="8"/>
  <c r="I1979" i="8"/>
  <c r="H1979" i="8"/>
  <c r="G1979" i="8"/>
  <c r="F1979" i="8"/>
  <c r="E1979" i="8"/>
  <c r="K1978" i="8"/>
  <c r="L1978" i="8" s="1"/>
  <c r="J1978" i="8"/>
  <c r="I1978" i="8"/>
  <c r="H1978" i="8"/>
  <c r="G1978" i="8"/>
  <c r="F1978" i="8"/>
  <c r="E1978" i="8"/>
  <c r="L1977" i="8"/>
  <c r="K1977" i="8"/>
  <c r="J1977" i="8"/>
  <c r="I1977" i="8"/>
  <c r="H1977" i="8"/>
  <c r="G1977" i="8"/>
  <c r="F1977" i="8"/>
  <c r="E1977" i="8"/>
  <c r="J1976" i="8"/>
  <c r="H1976" i="8"/>
  <c r="G1976" i="8"/>
  <c r="I1976" i="8" s="1"/>
  <c r="F1976" i="8"/>
  <c r="E1976" i="8"/>
  <c r="J1975" i="8"/>
  <c r="H1975" i="8"/>
  <c r="G1975" i="8"/>
  <c r="I1975" i="8" s="1"/>
  <c r="F1975" i="8"/>
  <c r="E1975" i="8"/>
  <c r="J1974" i="8"/>
  <c r="H1974" i="8"/>
  <c r="G1974" i="8"/>
  <c r="I1974" i="8" s="1"/>
  <c r="F1974" i="8"/>
  <c r="E1974" i="8"/>
  <c r="K1973" i="8"/>
  <c r="L1973" i="8" s="1"/>
  <c r="J1973" i="8"/>
  <c r="H1973" i="8"/>
  <c r="G1973" i="8"/>
  <c r="I1973" i="8" s="1"/>
  <c r="F1973" i="8"/>
  <c r="E1973" i="8"/>
  <c r="L1972" i="8"/>
  <c r="K1972" i="8"/>
  <c r="J1972" i="8"/>
  <c r="I1972" i="8"/>
  <c r="H1972" i="8"/>
  <c r="G1972" i="8"/>
  <c r="F1972" i="8"/>
  <c r="E1972" i="8"/>
  <c r="K1971" i="8"/>
  <c r="L1971" i="8" s="1"/>
  <c r="J1971" i="8"/>
  <c r="I1971" i="8"/>
  <c r="H1971" i="8"/>
  <c r="G1971" i="8"/>
  <c r="F1971" i="8"/>
  <c r="E1971" i="8"/>
  <c r="K1970" i="8"/>
  <c r="L1970" i="8" s="1"/>
  <c r="J1970" i="8"/>
  <c r="H1970" i="8"/>
  <c r="G1970" i="8"/>
  <c r="I1970" i="8" s="1"/>
  <c r="F1970" i="8"/>
  <c r="E1970" i="8"/>
  <c r="L1969" i="8"/>
  <c r="K1969" i="8"/>
  <c r="J1969" i="8"/>
  <c r="I1969" i="8"/>
  <c r="H1969" i="8"/>
  <c r="G1969" i="8"/>
  <c r="F1969" i="8"/>
  <c r="E1969" i="8"/>
  <c r="L1968" i="8"/>
  <c r="K1968" i="8"/>
  <c r="J1968" i="8"/>
  <c r="I1968" i="8"/>
  <c r="H1968" i="8"/>
  <c r="G1968" i="8"/>
  <c r="F1968" i="8"/>
  <c r="E1968" i="8"/>
  <c r="L1967" i="8"/>
  <c r="K1967" i="8"/>
  <c r="J1967" i="8"/>
  <c r="I1967" i="8"/>
  <c r="H1967" i="8"/>
  <c r="G1967" i="8"/>
  <c r="F1967" i="8"/>
  <c r="E1967" i="8"/>
  <c r="L1966" i="8"/>
  <c r="K1966" i="8"/>
  <c r="J1966" i="8"/>
  <c r="I1966" i="8"/>
  <c r="H1966" i="8"/>
  <c r="G1966" i="8"/>
  <c r="F1966" i="8"/>
  <c r="E1966" i="8"/>
  <c r="L1965" i="8"/>
  <c r="K1965" i="8"/>
  <c r="J1965" i="8"/>
  <c r="I1965" i="8"/>
  <c r="H1965" i="8"/>
  <c r="G1965" i="8"/>
  <c r="F1965" i="8"/>
  <c r="E1965" i="8"/>
  <c r="J1964" i="8"/>
  <c r="H1964" i="8"/>
  <c r="G1964" i="8"/>
  <c r="I1964" i="8" s="1"/>
  <c r="F1964" i="8"/>
  <c r="E1964" i="8"/>
  <c r="L1963" i="8"/>
  <c r="K1963" i="8"/>
  <c r="J1963" i="8"/>
  <c r="I1963" i="8"/>
  <c r="H1963" i="8"/>
  <c r="G1963" i="8"/>
  <c r="F1963" i="8"/>
  <c r="E1963" i="8"/>
  <c r="J1962" i="8"/>
  <c r="H1962" i="8"/>
  <c r="G1962" i="8"/>
  <c r="I1962" i="8" s="1"/>
  <c r="F1962" i="8"/>
  <c r="E1962" i="8"/>
  <c r="K1961" i="8"/>
  <c r="L1961" i="8" s="1"/>
  <c r="J1961" i="8"/>
  <c r="I1961" i="8"/>
  <c r="H1961" i="8"/>
  <c r="G1961" i="8"/>
  <c r="F1961" i="8"/>
  <c r="E1961" i="8"/>
  <c r="K1960" i="8"/>
  <c r="L1960" i="8" s="1"/>
  <c r="J1960" i="8"/>
  <c r="I1960" i="8"/>
  <c r="H1960" i="8"/>
  <c r="G1960" i="8"/>
  <c r="F1960" i="8"/>
  <c r="E1960" i="8"/>
  <c r="K1959" i="8"/>
  <c r="L1959" i="8" s="1"/>
  <c r="J1959" i="8"/>
  <c r="H1959" i="8"/>
  <c r="G1959" i="8"/>
  <c r="I1959" i="8" s="1"/>
  <c r="F1959" i="8"/>
  <c r="E1959" i="8"/>
  <c r="L1958" i="8"/>
  <c r="K1958" i="8"/>
  <c r="J1958" i="8"/>
  <c r="I1958" i="8"/>
  <c r="H1958" i="8"/>
  <c r="G1958" i="8"/>
  <c r="F1958" i="8"/>
  <c r="E1958" i="8"/>
  <c r="J1957" i="8"/>
  <c r="H1957" i="8"/>
  <c r="G1957" i="8"/>
  <c r="I1957" i="8" s="1"/>
  <c r="F1957" i="8"/>
  <c r="E1957" i="8"/>
  <c r="L1956" i="8"/>
  <c r="K1956" i="8"/>
  <c r="J1956" i="8"/>
  <c r="I1956" i="8"/>
  <c r="H1956" i="8"/>
  <c r="G1956" i="8"/>
  <c r="F1956" i="8"/>
  <c r="E1956" i="8"/>
  <c r="L1955" i="8"/>
  <c r="K1955" i="8"/>
  <c r="J1955" i="8"/>
  <c r="I1955" i="8"/>
  <c r="H1955" i="8"/>
  <c r="G1955" i="8"/>
  <c r="F1955" i="8"/>
  <c r="E1955" i="8"/>
  <c r="L1954" i="8"/>
  <c r="K1954" i="8"/>
  <c r="J1954" i="8"/>
  <c r="I1954" i="8"/>
  <c r="H1954" i="8"/>
  <c r="G1954" i="8"/>
  <c r="F1954" i="8"/>
  <c r="E1954" i="8"/>
  <c r="L1953" i="8"/>
  <c r="K1953" i="8"/>
  <c r="J1953" i="8"/>
  <c r="I1953" i="8"/>
  <c r="H1953" i="8"/>
  <c r="G1953" i="8"/>
  <c r="F1953" i="8"/>
  <c r="E1953" i="8"/>
  <c r="L1952" i="8"/>
  <c r="K1952" i="8"/>
  <c r="J1952" i="8"/>
  <c r="I1952" i="8"/>
  <c r="H1952" i="8"/>
  <c r="G1952" i="8"/>
  <c r="F1952" i="8"/>
  <c r="E1952" i="8"/>
  <c r="L1951" i="8"/>
  <c r="K1951" i="8"/>
  <c r="J1951" i="8"/>
  <c r="I1951" i="8"/>
  <c r="H1951" i="8"/>
  <c r="G1951" i="8"/>
  <c r="F1951" i="8"/>
  <c r="E1951" i="8"/>
  <c r="J1950" i="8"/>
  <c r="H1950" i="8"/>
  <c r="G1950" i="8"/>
  <c r="I1950" i="8" s="1"/>
  <c r="F1950" i="8"/>
  <c r="E1950" i="8"/>
  <c r="J1949" i="8"/>
  <c r="H1949" i="8"/>
  <c r="G1949" i="8"/>
  <c r="I1949" i="8" s="1"/>
  <c r="F1949" i="8"/>
  <c r="E1949" i="8"/>
  <c r="K1948" i="8"/>
  <c r="L1948" i="8" s="1"/>
  <c r="J1948" i="8"/>
  <c r="I1948" i="8"/>
  <c r="H1948" i="8"/>
  <c r="G1948" i="8"/>
  <c r="F1948" i="8"/>
  <c r="E1948" i="8"/>
  <c r="K1947" i="8"/>
  <c r="L1947" i="8" s="1"/>
  <c r="J1947" i="8"/>
  <c r="I1947" i="8"/>
  <c r="H1947" i="8"/>
  <c r="G1947" i="8"/>
  <c r="F1947" i="8"/>
  <c r="E1947" i="8"/>
  <c r="K1946" i="8"/>
  <c r="L1946" i="8" s="1"/>
  <c r="J1946" i="8"/>
  <c r="I1946" i="8"/>
  <c r="H1946" i="8"/>
  <c r="G1946" i="8"/>
  <c r="F1946" i="8"/>
  <c r="E1946" i="8"/>
  <c r="K1945" i="8"/>
  <c r="L1945" i="8" s="1"/>
  <c r="J1945" i="8"/>
  <c r="I1945" i="8"/>
  <c r="H1945" i="8"/>
  <c r="G1945" i="8"/>
  <c r="F1945" i="8"/>
  <c r="E1945" i="8"/>
  <c r="K1944" i="8"/>
  <c r="L1944" i="8" s="1"/>
  <c r="J1944" i="8"/>
  <c r="I1944" i="8"/>
  <c r="H1944" i="8"/>
  <c r="G1944" i="8"/>
  <c r="F1944" i="8"/>
  <c r="E1944" i="8"/>
  <c r="K1943" i="8"/>
  <c r="L1943" i="8" s="1"/>
  <c r="J1943" i="8"/>
  <c r="I1943" i="8"/>
  <c r="H1943" i="8"/>
  <c r="G1943" i="8"/>
  <c r="F1943" i="8"/>
  <c r="E1943" i="8"/>
  <c r="K1942" i="8"/>
  <c r="L1942" i="8" s="1"/>
  <c r="J1942" i="8"/>
  <c r="I1942" i="8"/>
  <c r="H1942" i="8"/>
  <c r="G1942" i="8"/>
  <c r="F1942" i="8"/>
  <c r="E1942" i="8"/>
  <c r="K1941" i="8"/>
  <c r="L1941" i="8" s="1"/>
  <c r="J1941" i="8"/>
  <c r="I1941" i="8"/>
  <c r="H1941" i="8"/>
  <c r="G1941" i="8"/>
  <c r="F1941" i="8"/>
  <c r="E1941" i="8"/>
  <c r="K1940" i="8"/>
  <c r="L1940" i="8" s="1"/>
  <c r="J1940" i="8"/>
  <c r="I1940" i="8"/>
  <c r="H1940" i="8"/>
  <c r="G1940" i="8"/>
  <c r="F1940" i="8"/>
  <c r="E1940" i="8"/>
  <c r="K1939" i="8"/>
  <c r="L1939" i="8" s="1"/>
  <c r="J1939" i="8"/>
  <c r="I1939" i="8"/>
  <c r="H1939" i="8"/>
  <c r="G1939" i="8"/>
  <c r="F1939" i="8"/>
  <c r="E1939" i="8"/>
  <c r="K1938" i="8"/>
  <c r="L1938" i="8" s="1"/>
  <c r="J1938" i="8"/>
  <c r="I1938" i="8"/>
  <c r="H1938" i="8"/>
  <c r="G1938" i="8"/>
  <c r="F1938" i="8"/>
  <c r="E1938" i="8"/>
  <c r="K1937" i="8"/>
  <c r="L1937" i="8" s="1"/>
  <c r="J1937" i="8"/>
  <c r="I1937" i="8"/>
  <c r="H1937" i="8"/>
  <c r="G1937" i="8"/>
  <c r="F1937" i="8"/>
  <c r="E1937" i="8"/>
  <c r="K1936" i="8"/>
  <c r="L1936" i="8" s="1"/>
  <c r="J1936" i="8"/>
  <c r="I1936" i="8"/>
  <c r="H1936" i="8"/>
  <c r="G1936" i="8"/>
  <c r="F1936" i="8"/>
  <c r="E1936" i="8"/>
  <c r="K1935" i="8"/>
  <c r="L1935" i="8" s="1"/>
  <c r="J1935" i="8"/>
  <c r="I1935" i="8"/>
  <c r="H1935" i="8"/>
  <c r="G1935" i="8"/>
  <c r="F1935" i="8"/>
  <c r="E1935" i="8"/>
  <c r="K1934" i="8"/>
  <c r="L1934" i="8" s="1"/>
  <c r="J1934" i="8"/>
  <c r="I1934" i="8"/>
  <c r="H1934" i="8"/>
  <c r="G1934" i="8"/>
  <c r="F1934" i="8"/>
  <c r="E1934" i="8"/>
  <c r="K1933" i="8"/>
  <c r="L1933" i="8" s="1"/>
  <c r="J1933" i="8"/>
  <c r="I1933" i="8"/>
  <c r="H1933" i="8"/>
  <c r="G1933" i="8"/>
  <c r="F1933" i="8"/>
  <c r="E1933" i="8"/>
  <c r="K1932" i="8"/>
  <c r="L1932" i="8" s="1"/>
  <c r="J1932" i="8"/>
  <c r="I1932" i="8"/>
  <c r="H1932" i="8"/>
  <c r="G1932" i="8"/>
  <c r="F1932" i="8"/>
  <c r="E1932" i="8"/>
  <c r="K1931" i="8"/>
  <c r="L1931" i="8" s="1"/>
  <c r="J1931" i="8"/>
  <c r="I1931" i="8"/>
  <c r="H1931" i="8"/>
  <c r="G1931" i="8"/>
  <c r="F1931" i="8"/>
  <c r="E1931" i="8"/>
  <c r="K1930" i="8"/>
  <c r="L1930" i="8" s="1"/>
  <c r="J1930" i="8"/>
  <c r="I1930" i="8"/>
  <c r="H1930" i="8"/>
  <c r="G1930" i="8"/>
  <c r="F1930" i="8"/>
  <c r="E1930" i="8"/>
  <c r="K1929" i="8"/>
  <c r="L1929" i="8" s="1"/>
  <c r="J1929" i="8"/>
  <c r="I1929" i="8"/>
  <c r="H1929" i="8"/>
  <c r="G1929" i="8"/>
  <c r="F1929" i="8"/>
  <c r="E1929" i="8"/>
  <c r="K1928" i="8"/>
  <c r="L1928" i="8" s="1"/>
  <c r="J1928" i="8"/>
  <c r="I1928" i="8"/>
  <c r="H1928" i="8"/>
  <c r="G1928" i="8"/>
  <c r="F1928" i="8"/>
  <c r="E1928" i="8"/>
  <c r="K1927" i="8"/>
  <c r="L1927" i="8" s="1"/>
  <c r="J1927" i="8"/>
  <c r="I1927" i="8"/>
  <c r="H1927" i="8"/>
  <c r="G1927" i="8"/>
  <c r="F1927" i="8"/>
  <c r="E1927" i="8"/>
  <c r="K1926" i="8"/>
  <c r="L1926" i="8" s="1"/>
  <c r="J1926" i="8"/>
  <c r="H1926" i="8"/>
  <c r="G1926" i="8"/>
  <c r="I1926" i="8" s="1"/>
  <c r="F1926" i="8"/>
  <c r="E1926" i="8"/>
  <c r="K1925" i="8"/>
  <c r="L1925" i="8" s="1"/>
  <c r="J1925" i="8"/>
  <c r="I1925" i="8"/>
  <c r="H1925" i="8"/>
  <c r="G1925" i="8"/>
  <c r="F1925" i="8"/>
  <c r="E1925" i="8"/>
  <c r="K1924" i="8"/>
  <c r="L1924" i="8" s="1"/>
  <c r="J1924" i="8"/>
  <c r="I1924" i="8"/>
  <c r="H1924" i="8"/>
  <c r="G1924" i="8"/>
  <c r="F1924" i="8"/>
  <c r="E1924" i="8"/>
  <c r="L1923" i="8"/>
  <c r="K1923" i="8"/>
  <c r="J1923" i="8"/>
  <c r="I1923" i="8"/>
  <c r="H1923" i="8"/>
  <c r="G1923" i="8"/>
  <c r="F1923" i="8"/>
  <c r="E1923" i="8"/>
  <c r="K1922" i="8"/>
  <c r="L1922" i="8" s="1"/>
  <c r="J1922" i="8"/>
  <c r="I1922" i="8"/>
  <c r="H1922" i="8"/>
  <c r="G1922" i="8"/>
  <c r="F1922" i="8"/>
  <c r="E1922" i="8"/>
  <c r="K1921" i="8"/>
  <c r="L1921" i="8" s="1"/>
  <c r="J1921" i="8"/>
  <c r="I1921" i="8"/>
  <c r="H1921" i="8"/>
  <c r="G1921" i="8"/>
  <c r="F1921" i="8"/>
  <c r="E1921" i="8"/>
  <c r="L1920" i="8"/>
  <c r="K1920" i="8"/>
  <c r="J1920" i="8"/>
  <c r="I1920" i="8"/>
  <c r="H1920" i="8"/>
  <c r="G1920" i="8"/>
  <c r="F1920" i="8"/>
  <c r="E1920" i="8"/>
  <c r="K1919" i="8"/>
  <c r="L1919" i="8" s="1"/>
  <c r="J1919" i="8"/>
  <c r="I1919" i="8"/>
  <c r="H1919" i="8"/>
  <c r="G1919" i="8"/>
  <c r="F1919" i="8"/>
  <c r="E1919" i="8"/>
  <c r="K1918" i="8"/>
  <c r="L1918" i="8" s="1"/>
  <c r="J1918" i="8"/>
  <c r="I1918" i="8"/>
  <c r="H1918" i="8"/>
  <c r="G1918" i="8"/>
  <c r="F1918" i="8"/>
  <c r="E1918" i="8"/>
  <c r="L1917" i="8"/>
  <c r="K1917" i="8"/>
  <c r="J1917" i="8"/>
  <c r="I1917" i="8"/>
  <c r="H1917" i="8"/>
  <c r="G1917" i="8"/>
  <c r="F1917" i="8"/>
  <c r="E1917" i="8"/>
  <c r="K1916" i="8"/>
  <c r="L1916" i="8" s="1"/>
  <c r="J1916" i="8"/>
  <c r="I1916" i="8"/>
  <c r="H1916" i="8"/>
  <c r="G1916" i="8"/>
  <c r="F1916" i="8"/>
  <c r="E1916" i="8"/>
  <c r="K1915" i="8"/>
  <c r="L1915" i="8" s="1"/>
  <c r="J1915" i="8"/>
  <c r="I1915" i="8"/>
  <c r="H1915" i="8"/>
  <c r="G1915" i="8"/>
  <c r="F1915" i="8"/>
  <c r="E1915" i="8"/>
  <c r="L1914" i="8"/>
  <c r="K1914" i="8"/>
  <c r="J1914" i="8"/>
  <c r="I1914" i="8"/>
  <c r="H1914" i="8"/>
  <c r="G1914" i="8"/>
  <c r="F1914" i="8"/>
  <c r="E1914" i="8"/>
  <c r="K1913" i="8"/>
  <c r="L1913" i="8" s="1"/>
  <c r="J1913" i="8"/>
  <c r="I1913" i="8"/>
  <c r="H1913" i="8"/>
  <c r="G1913" i="8"/>
  <c r="F1913" i="8"/>
  <c r="E1913" i="8"/>
  <c r="K1912" i="8"/>
  <c r="L1912" i="8" s="1"/>
  <c r="J1912" i="8"/>
  <c r="I1912" i="8"/>
  <c r="H1912" i="8"/>
  <c r="G1912" i="8"/>
  <c r="F1912" i="8"/>
  <c r="E1912" i="8"/>
  <c r="J1911" i="8"/>
  <c r="H1911" i="8"/>
  <c r="G1911" i="8"/>
  <c r="I1911" i="8" s="1"/>
  <c r="F1911" i="8"/>
  <c r="E1911" i="8"/>
  <c r="L1910" i="8"/>
  <c r="K1910" i="8"/>
  <c r="J1910" i="8"/>
  <c r="I1910" i="8"/>
  <c r="H1910" i="8"/>
  <c r="G1910" i="8"/>
  <c r="F1910" i="8"/>
  <c r="E1910" i="8"/>
  <c r="J1909" i="8"/>
  <c r="H1909" i="8"/>
  <c r="G1909" i="8"/>
  <c r="I1909" i="8" s="1"/>
  <c r="F1909" i="8"/>
  <c r="E1909" i="8"/>
  <c r="L1908" i="8"/>
  <c r="K1908" i="8"/>
  <c r="J1908" i="8"/>
  <c r="I1908" i="8"/>
  <c r="H1908" i="8"/>
  <c r="G1908" i="8"/>
  <c r="F1908" i="8"/>
  <c r="E1908" i="8"/>
  <c r="L1907" i="8"/>
  <c r="K1907" i="8"/>
  <c r="J1907" i="8"/>
  <c r="I1907" i="8"/>
  <c r="H1907" i="8"/>
  <c r="G1907" i="8"/>
  <c r="F1907" i="8"/>
  <c r="E1907" i="8"/>
  <c r="L1906" i="8"/>
  <c r="K1906" i="8"/>
  <c r="J1906" i="8"/>
  <c r="I1906" i="8"/>
  <c r="H1906" i="8"/>
  <c r="G1906" i="8"/>
  <c r="F1906" i="8"/>
  <c r="E1906" i="8"/>
  <c r="L1905" i="8"/>
  <c r="K1905" i="8"/>
  <c r="J1905" i="8"/>
  <c r="I1905" i="8"/>
  <c r="H1905" i="8"/>
  <c r="G1905" i="8"/>
  <c r="F1905" i="8"/>
  <c r="E1905" i="8"/>
  <c r="L1904" i="8"/>
  <c r="K1904" i="8"/>
  <c r="J1904" i="8"/>
  <c r="I1904" i="8"/>
  <c r="H1904" i="8"/>
  <c r="G1904" i="8"/>
  <c r="F1904" i="8"/>
  <c r="E1904" i="8"/>
  <c r="L1903" i="8"/>
  <c r="K1903" i="8"/>
  <c r="J1903" i="8"/>
  <c r="I1903" i="8"/>
  <c r="H1903" i="8"/>
  <c r="G1903" i="8"/>
  <c r="F1903" i="8"/>
  <c r="E1903" i="8"/>
  <c r="L1902" i="8"/>
  <c r="K1902" i="8"/>
  <c r="J1902" i="8"/>
  <c r="I1902" i="8"/>
  <c r="H1902" i="8"/>
  <c r="G1902" i="8"/>
  <c r="F1902" i="8"/>
  <c r="E1902" i="8"/>
  <c r="L1901" i="8"/>
  <c r="K1901" i="8"/>
  <c r="J1901" i="8"/>
  <c r="I1901" i="8"/>
  <c r="H1901" i="8"/>
  <c r="G1901" i="8"/>
  <c r="F1901" i="8"/>
  <c r="E1901" i="8"/>
  <c r="L1900" i="8"/>
  <c r="K1900" i="8"/>
  <c r="J1900" i="8"/>
  <c r="I1900" i="8"/>
  <c r="H1900" i="8"/>
  <c r="G1900" i="8"/>
  <c r="F1900" i="8"/>
  <c r="E1900" i="8"/>
  <c r="L1899" i="8"/>
  <c r="K1899" i="8"/>
  <c r="J1899" i="8"/>
  <c r="I1899" i="8"/>
  <c r="H1899" i="8"/>
  <c r="G1899" i="8"/>
  <c r="F1899" i="8"/>
  <c r="E1899" i="8"/>
  <c r="J1898" i="8"/>
  <c r="H1898" i="8"/>
  <c r="G1898" i="8"/>
  <c r="I1898" i="8" s="1"/>
  <c r="F1898" i="8"/>
  <c r="E1898" i="8"/>
  <c r="K1897" i="8"/>
  <c r="L1897" i="8" s="1"/>
  <c r="J1897" i="8"/>
  <c r="I1897" i="8"/>
  <c r="H1897" i="8"/>
  <c r="G1897" i="8"/>
  <c r="F1897" i="8"/>
  <c r="E1897" i="8"/>
  <c r="K1896" i="8"/>
  <c r="L1896" i="8" s="1"/>
  <c r="J1896" i="8"/>
  <c r="I1896" i="8"/>
  <c r="H1896" i="8"/>
  <c r="G1896" i="8"/>
  <c r="F1896" i="8"/>
  <c r="E1896" i="8"/>
  <c r="K1895" i="8"/>
  <c r="L1895" i="8" s="1"/>
  <c r="J1895" i="8"/>
  <c r="H1895" i="8"/>
  <c r="G1895" i="8"/>
  <c r="I1895" i="8" s="1"/>
  <c r="F1895" i="8"/>
  <c r="E1895" i="8"/>
  <c r="J1894" i="8"/>
  <c r="H1894" i="8"/>
  <c r="G1894" i="8"/>
  <c r="I1894" i="8" s="1"/>
  <c r="F1894" i="8"/>
  <c r="E1894" i="8"/>
  <c r="J1893" i="8"/>
  <c r="H1893" i="8"/>
  <c r="G1893" i="8"/>
  <c r="I1893" i="8" s="1"/>
  <c r="F1893" i="8"/>
  <c r="E1893" i="8"/>
  <c r="L1892" i="8"/>
  <c r="K1892" i="8"/>
  <c r="J1892" i="8"/>
  <c r="I1892" i="8"/>
  <c r="H1892" i="8"/>
  <c r="G1892" i="8"/>
  <c r="F1892" i="8"/>
  <c r="E1892" i="8"/>
  <c r="L1891" i="8"/>
  <c r="K1891" i="8"/>
  <c r="J1891" i="8"/>
  <c r="I1891" i="8"/>
  <c r="H1891" i="8"/>
  <c r="G1891" i="8"/>
  <c r="F1891" i="8"/>
  <c r="E1891" i="8"/>
  <c r="L1890" i="8"/>
  <c r="K1890" i="8"/>
  <c r="J1890" i="8"/>
  <c r="I1890" i="8"/>
  <c r="H1890" i="8"/>
  <c r="G1890" i="8"/>
  <c r="F1890" i="8"/>
  <c r="E1890" i="8"/>
  <c r="L1889" i="8"/>
  <c r="K1889" i="8"/>
  <c r="J1889" i="8"/>
  <c r="I1889" i="8"/>
  <c r="H1889" i="8"/>
  <c r="G1889" i="8"/>
  <c r="F1889" i="8"/>
  <c r="E1889" i="8"/>
  <c r="L1888" i="8"/>
  <c r="K1888" i="8"/>
  <c r="J1888" i="8"/>
  <c r="I1888" i="8"/>
  <c r="H1888" i="8"/>
  <c r="G1888" i="8"/>
  <c r="F1888" i="8"/>
  <c r="E1888" i="8"/>
  <c r="J1887" i="8"/>
  <c r="H1887" i="8"/>
  <c r="G1887" i="8"/>
  <c r="I1887" i="8" s="1"/>
  <c r="F1887" i="8"/>
  <c r="E1887" i="8"/>
  <c r="K1886" i="8"/>
  <c r="L1886" i="8" s="1"/>
  <c r="J1886" i="8"/>
  <c r="I1886" i="8"/>
  <c r="H1886" i="8"/>
  <c r="G1886" i="8"/>
  <c r="F1886" i="8"/>
  <c r="E1886" i="8"/>
  <c r="K1885" i="8"/>
  <c r="L1885" i="8" s="1"/>
  <c r="J1885" i="8"/>
  <c r="I1885" i="8"/>
  <c r="H1885" i="8"/>
  <c r="G1885" i="8"/>
  <c r="F1885" i="8"/>
  <c r="E1885" i="8"/>
  <c r="K1884" i="8"/>
  <c r="L1884" i="8" s="1"/>
  <c r="J1884" i="8"/>
  <c r="I1884" i="8"/>
  <c r="H1884" i="8"/>
  <c r="G1884" i="8"/>
  <c r="F1884" i="8"/>
  <c r="E1884" i="8"/>
  <c r="K1883" i="8"/>
  <c r="L1883" i="8" s="1"/>
  <c r="J1883" i="8"/>
  <c r="I1883" i="8"/>
  <c r="H1883" i="8"/>
  <c r="G1883" i="8"/>
  <c r="F1883" i="8"/>
  <c r="E1883" i="8"/>
  <c r="K1882" i="8"/>
  <c r="L1882" i="8" s="1"/>
  <c r="J1882" i="8"/>
  <c r="I1882" i="8"/>
  <c r="H1882" i="8"/>
  <c r="G1882" i="8"/>
  <c r="F1882" i="8"/>
  <c r="E1882" i="8"/>
  <c r="K1881" i="8"/>
  <c r="L1881" i="8" s="1"/>
  <c r="J1881" i="8"/>
  <c r="H1881" i="8"/>
  <c r="G1881" i="8"/>
  <c r="I1881" i="8" s="1"/>
  <c r="F1881" i="8"/>
  <c r="E1881" i="8"/>
  <c r="L1880" i="8"/>
  <c r="K1880" i="8"/>
  <c r="J1880" i="8"/>
  <c r="I1880" i="8"/>
  <c r="H1880" i="8"/>
  <c r="G1880" i="8"/>
  <c r="F1880" i="8"/>
  <c r="E1880" i="8"/>
  <c r="K1879" i="8"/>
  <c r="L1879" i="8" s="1"/>
  <c r="J1879" i="8"/>
  <c r="I1879" i="8"/>
  <c r="H1879" i="8"/>
  <c r="G1879" i="8"/>
  <c r="F1879" i="8"/>
  <c r="E1879" i="8"/>
  <c r="K1878" i="8"/>
  <c r="L1878" i="8" s="1"/>
  <c r="J1878" i="8"/>
  <c r="H1878" i="8"/>
  <c r="G1878" i="8"/>
  <c r="I1878" i="8" s="1"/>
  <c r="F1878" i="8"/>
  <c r="E1878" i="8"/>
  <c r="L1877" i="8"/>
  <c r="K1877" i="8"/>
  <c r="J1877" i="8"/>
  <c r="I1877" i="8"/>
  <c r="H1877" i="8"/>
  <c r="G1877" i="8"/>
  <c r="F1877" i="8"/>
  <c r="E1877" i="8"/>
  <c r="L1876" i="8"/>
  <c r="K1876" i="8"/>
  <c r="J1876" i="8"/>
  <c r="I1876" i="8"/>
  <c r="H1876" i="8"/>
  <c r="G1876" i="8"/>
  <c r="F1876" i="8"/>
  <c r="E1876" i="8"/>
  <c r="L1875" i="8"/>
  <c r="K1875" i="8"/>
  <c r="J1875" i="8"/>
  <c r="I1875" i="8"/>
  <c r="H1875" i="8"/>
  <c r="G1875" i="8"/>
  <c r="F1875" i="8"/>
  <c r="E1875" i="8"/>
  <c r="L1874" i="8"/>
  <c r="K1874" i="8"/>
  <c r="J1874" i="8"/>
  <c r="I1874" i="8"/>
  <c r="H1874" i="8"/>
  <c r="G1874" i="8"/>
  <c r="F1874" i="8"/>
  <c r="E1874" i="8"/>
  <c r="L1873" i="8"/>
  <c r="K1873" i="8"/>
  <c r="J1873" i="8"/>
  <c r="I1873" i="8"/>
  <c r="H1873" i="8"/>
  <c r="G1873" i="8"/>
  <c r="F1873" i="8"/>
  <c r="E1873" i="8"/>
  <c r="L1872" i="8"/>
  <c r="K1872" i="8"/>
  <c r="J1872" i="8"/>
  <c r="I1872" i="8"/>
  <c r="H1872" i="8"/>
  <c r="G1872" i="8"/>
  <c r="F1872" i="8"/>
  <c r="E1872" i="8"/>
  <c r="L1871" i="8"/>
  <c r="K1871" i="8"/>
  <c r="J1871" i="8"/>
  <c r="I1871" i="8"/>
  <c r="H1871" i="8"/>
  <c r="G1871" i="8"/>
  <c r="F1871" i="8"/>
  <c r="E1871" i="8"/>
  <c r="L1870" i="8"/>
  <c r="K1870" i="8"/>
  <c r="J1870" i="8"/>
  <c r="I1870" i="8"/>
  <c r="H1870" i="8"/>
  <c r="G1870" i="8"/>
  <c r="F1870" i="8"/>
  <c r="E1870" i="8"/>
  <c r="L1869" i="8"/>
  <c r="K1869" i="8"/>
  <c r="J1869" i="8"/>
  <c r="I1869" i="8"/>
  <c r="H1869" i="8"/>
  <c r="G1869" i="8"/>
  <c r="F1869" i="8"/>
  <c r="E1869" i="8"/>
  <c r="L1868" i="8"/>
  <c r="K1868" i="8"/>
  <c r="J1868" i="8"/>
  <c r="I1868" i="8"/>
  <c r="H1868" i="8"/>
  <c r="G1868" i="8"/>
  <c r="F1868" i="8"/>
  <c r="E1868" i="8"/>
  <c r="L1867" i="8"/>
  <c r="K1867" i="8"/>
  <c r="J1867" i="8"/>
  <c r="I1867" i="8"/>
  <c r="H1867" i="8"/>
  <c r="G1867" i="8"/>
  <c r="F1867" i="8"/>
  <c r="E1867" i="8"/>
  <c r="L1866" i="8"/>
  <c r="K1866" i="8"/>
  <c r="J1866" i="8"/>
  <c r="I1866" i="8"/>
  <c r="H1866" i="8"/>
  <c r="G1866" i="8"/>
  <c r="F1866" i="8"/>
  <c r="E1866" i="8"/>
  <c r="L1865" i="8"/>
  <c r="K1865" i="8"/>
  <c r="J1865" i="8"/>
  <c r="I1865" i="8"/>
  <c r="H1865" i="8"/>
  <c r="G1865" i="8"/>
  <c r="F1865" i="8"/>
  <c r="E1865" i="8"/>
  <c r="J1864" i="8"/>
  <c r="H1864" i="8"/>
  <c r="G1864" i="8"/>
  <c r="I1864" i="8" s="1"/>
  <c r="F1864" i="8"/>
  <c r="E1864" i="8"/>
  <c r="L1863" i="8"/>
  <c r="K1863" i="8"/>
  <c r="J1863" i="8"/>
  <c r="I1863" i="8"/>
  <c r="H1863" i="8"/>
  <c r="G1863" i="8"/>
  <c r="F1863" i="8"/>
  <c r="E1863" i="8"/>
  <c r="J1862" i="8"/>
  <c r="H1862" i="8"/>
  <c r="G1862" i="8"/>
  <c r="I1862" i="8" s="1"/>
  <c r="F1862" i="8"/>
  <c r="E1862" i="8"/>
  <c r="K1861" i="8"/>
  <c r="L1861" i="8" s="1"/>
  <c r="J1861" i="8"/>
  <c r="H1861" i="8"/>
  <c r="G1861" i="8"/>
  <c r="I1861" i="8" s="1"/>
  <c r="F1861" i="8"/>
  <c r="E1861" i="8"/>
  <c r="L1860" i="8"/>
  <c r="K1860" i="8"/>
  <c r="J1860" i="8"/>
  <c r="I1860" i="8"/>
  <c r="H1860" i="8"/>
  <c r="G1860" i="8"/>
  <c r="F1860" i="8"/>
  <c r="E1860" i="8"/>
  <c r="K1859" i="8"/>
  <c r="L1859" i="8" s="1"/>
  <c r="J1859" i="8"/>
  <c r="I1859" i="8"/>
  <c r="H1859" i="8"/>
  <c r="G1859" i="8"/>
  <c r="F1859" i="8"/>
  <c r="E1859" i="8"/>
  <c r="L1858" i="8"/>
  <c r="K1858" i="8"/>
  <c r="J1858" i="8"/>
  <c r="I1858" i="8"/>
  <c r="H1858" i="8"/>
  <c r="G1858" i="8"/>
  <c r="F1858" i="8"/>
  <c r="E1858" i="8"/>
  <c r="L1857" i="8"/>
  <c r="K1857" i="8"/>
  <c r="J1857" i="8"/>
  <c r="I1857" i="8"/>
  <c r="H1857" i="8"/>
  <c r="G1857" i="8"/>
  <c r="F1857" i="8"/>
  <c r="E1857" i="8"/>
  <c r="K1856" i="8"/>
  <c r="L1856" i="8" s="1"/>
  <c r="J1856" i="8"/>
  <c r="I1856" i="8"/>
  <c r="H1856" i="8"/>
  <c r="G1856" i="8"/>
  <c r="F1856" i="8"/>
  <c r="E1856" i="8"/>
  <c r="K1855" i="8"/>
  <c r="L1855" i="8" s="1"/>
  <c r="J1855" i="8"/>
  <c r="I1855" i="8"/>
  <c r="H1855" i="8"/>
  <c r="G1855" i="8"/>
  <c r="F1855" i="8"/>
  <c r="E1855" i="8"/>
  <c r="J1854" i="8"/>
  <c r="H1854" i="8"/>
  <c r="G1854" i="8"/>
  <c r="I1854" i="8" s="1"/>
  <c r="F1854" i="8"/>
  <c r="E1854" i="8"/>
  <c r="L1853" i="8"/>
  <c r="K1853" i="8"/>
  <c r="J1853" i="8"/>
  <c r="I1853" i="8"/>
  <c r="H1853" i="8"/>
  <c r="G1853" i="8"/>
  <c r="F1853" i="8"/>
  <c r="E1853" i="8"/>
  <c r="L1852" i="8"/>
  <c r="K1852" i="8"/>
  <c r="J1852" i="8"/>
  <c r="I1852" i="8"/>
  <c r="H1852" i="8"/>
  <c r="G1852" i="8"/>
  <c r="F1852" i="8"/>
  <c r="E1852" i="8"/>
  <c r="L1851" i="8"/>
  <c r="K1851" i="8"/>
  <c r="J1851" i="8"/>
  <c r="I1851" i="8"/>
  <c r="H1851" i="8"/>
  <c r="G1851" i="8"/>
  <c r="F1851" i="8"/>
  <c r="E1851" i="8"/>
  <c r="L1850" i="8"/>
  <c r="K1850" i="8"/>
  <c r="J1850" i="8"/>
  <c r="I1850" i="8"/>
  <c r="H1850" i="8"/>
  <c r="G1850" i="8"/>
  <c r="F1850" i="8"/>
  <c r="E1850" i="8"/>
  <c r="L1849" i="8"/>
  <c r="K1849" i="8"/>
  <c r="J1849" i="8"/>
  <c r="I1849" i="8"/>
  <c r="H1849" i="8"/>
  <c r="G1849" i="8"/>
  <c r="F1849" i="8"/>
  <c r="E1849" i="8"/>
  <c r="L1848" i="8"/>
  <c r="K1848" i="8"/>
  <c r="J1848" i="8"/>
  <c r="I1848" i="8"/>
  <c r="H1848" i="8"/>
  <c r="G1848" i="8"/>
  <c r="F1848" i="8"/>
  <c r="E1848" i="8"/>
  <c r="L1847" i="8"/>
  <c r="K1847" i="8"/>
  <c r="J1847" i="8"/>
  <c r="I1847" i="8"/>
  <c r="H1847" i="8"/>
  <c r="G1847" i="8"/>
  <c r="F1847" i="8"/>
  <c r="E1847" i="8"/>
  <c r="L1846" i="8"/>
  <c r="K1846" i="8"/>
  <c r="J1846" i="8"/>
  <c r="I1846" i="8"/>
  <c r="H1846" i="8"/>
  <c r="G1846" i="8"/>
  <c r="F1846" i="8"/>
  <c r="E1846" i="8"/>
  <c r="L1845" i="8"/>
  <c r="K1845" i="8"/>
  <c r="J1845" i="8"/>
  <c r="I1845" i="8"/>
  <c r="H1845" i="8"/>
  <c r="G1845" i="8"/>
  <c r="F1845" i="8"/>
  <c r="E1845" i="8"/>
  <c r="L1844" i="8"/>
  <c r="K1844" i="8"/>
  <c r="J1844" i="8"/>
  <c r="I1844" i="8"/>
  <c r="H1844" i="8"/>
  <c r="G1844" i="8"/>
  <c r="F1844" i="8"/>
  <c r="E1844" i="8"/>
  <c r="J1843" i="8"/>
  <c r="H1843" i="8"/>
  <c r="G1843" i="8"/>
  <c r="I1843" i="8" s="1"/>
  <c r="F1843" i="8"/>
  <c r="E1843" i="8"/>
  <c r="L1842" i="8"/>
  <c r="K1842" i="8"/>
  <c r="J1842" i="8"/>
  <c r="I1842" i="8"/>
  <c r="H1842" i="8"/>
  <c r="G1842" i="8"/>
  <c r="F1842" i="8"/>
  <c r="E1842" i="8"/>
  <c r="L1841" i="8"/>
  <c r="K1841" i="8"/>
  <c r="J1841" i="8"/>
  <c r="I1841" i="8"/>
  <c r="H1841" i="8"/>
  <c r="G1841" i="8"/>
  <c r="F1841" i="8"/>
  <c r="E1841" i="8"/>
  <c r="L1840" i="8"/>
  <c r="K1840" i="8"/>
  <c r="J1840" i="8"/>
  <c r="I1840" i="8"/>
  <c r="H1840" i="8"/>
  <c r="G1840" i="8"/>
  <c r="F1840" i="8"/>
  <c r="E1840" i="8"/>
  <c r="L1839" i="8"/>
  <c r="K1839" i="8"/>
  <c r="J1839" i="8"/>
  <c r="I1839" i="8"/>
  <c r="H1839" i="8"/>
  <c r="G1839" i="8"/>
  <c r="F1839" i="8"/>
  <c r="E1839" i="8"/>
  <c r="L1838" i="8"/>
  <c r="K1838" i="8"/>
  <c r="J1838" i="8"/>
  <c r="I1838" i="8"/>
  <c r="H1838" i="8"/>
  <c r="G1838" i="8"/>
  <c r="F1838" i="8"/>
  <c r="E1838" i="8"/>
  <c r="L1837" i="8"/>
  <c r="K1837" i="8"/>
  <c r="J1837" i="8"/>
  <c r="I1837" i="8"/>
  <c r="H1837" i="8"/>
  <c r="G1837" i="8"/>
  <c r="F1837" i="8"/>
  <c r="E1837" i="8"/>
  <c r="J1836" i="8"/>
  <c r="H1836" i="8"/>
  <c r="G1836" i="8"/>
  <c r="I1836" i="8" s="1"/>
  <c r="F1836" i="8"/>
  <c r="E1836" i="8"/>
  <c r="K1835" i="8"/>
  <c r="L1835" i="8" s="1"/>
  <c r="J1835" i="8"/>
  <c r="I1835" i="8"/>
  <c r="H1835" i="8"/>
  <c r="G1835" i="8"/>
  <c r="F1835" i="8"/>
  <c r="E1835" i="8"/>
  <c r="K1834" i="8"/>
  <c r="L1834" i="8" s="1"/>
  <c r="J1834" i="8"/>
  <c r="I1834" i="8"/>
  <c r="H1834" i="8"/>
  <c r="G1834" i="8"/>
  <c r="F1834" i="8"/>
  <c r="E1834" i="8"/>
  <c r="K1833" i="8"/>
  <c r="L1833" i="8" s="1"/>
  <c r="J1833" i="8"/>
  <c r="I1833" i="8"/>
  <c r="H1833" i="8"/>
  <c r="G1833" i="8"/>
  <c r="F1833" i="8"/>
  <c r="E1833" i="8"/>
  <c r="K1832" i="8"/>
  <c r="L1832" i="8" s="1"/>
  <c r="J1832" i="8"/>
  <c r="I1832" i="8"/>
  <c r="H1832" i="8"/>
  <c r="G1832" i="8"/>
  <c r="F1832" i="8"/>
  <c r="E1832" i="8"/>
  <c r="K1831" i="8"/>
  <c r="L1831" i="8" s="1"/>
  <c r="J1831" i="8"/>
  <c r="I1831" i="8"/>
  <c r="H1831" i="8"/>
  <c r="G1831" i="8"/>
  <c r="F1831" i="8"/>
  <c r="E1831" i="8"/>
  <c r="K1830" i="8"/>
  <c r="L1830" i="8" s="1"/>
  <c r="J1830" i="8"/>
  <c r="I1830" i="8"/>
  <c r="H1830" i="8"/>
  <c r="G1830" i="8"/>
  <c r="F1830" i="8"/>
  <c r="E1830" i="8"/>
  <c r="K1829" i="8"/>
  <c r="L1829" i="8" s="1"/>
  <c r="J1829" i="8"/>
  <c r="I1829" i="8"/>
  <c r="H1829" i="8"/>
  <c r="G1829" i="8"/>
  <c r="F1829" i="8"/>
  <c r="E1829" i="8"/>
  <c r="K1828" i="8"/>
  <c r="L1828" i="8" s="1"/>
  <c r="J1828" i="8"/>
  <c r="H1828" i="8"/>
  <c r="G1828" i="8"/>
  <c r="I1828" i="8" s="1"/>
  <c r="F1828" i="8"/>
  <c r="E1828" i="8"/>
  <c r="K1827" i="8"/>
  <c r="L1827" i="8" s="1"/>
  <c r="J1827" i="8"/>
  <c r="I1827" i="8"/>
  <c r="H1827" i="8"/>
  <c r="G1827" i="8"/>
  <c r="F1827" i="8"/>
  <c r="E1827" i="8"/>
  <c r="L1826" i="8"/>
  <c r="K1826" i="8"/>
  <c r="J1826" i="8"/>
  <c r="I1826" i="8"/>
  <c r="H1826" i="8"/>
  <c r="G1826" i="8"/>
  <c r="F1826" i="8"/>
  <c r="E1826" i="8"/>
  <c r="L1825" i="8"/>
  <c r="K1825" i="8"/>
  <c r="J1825" i="8"/>
  <c r="I1825" i="8"/>
  <c r="H1825" i="8"/>
  <c r="G1825" i="8"/>
  <c r="F1825" i="8"/>
  <c r="E1825" i="8"/>
  <c r="J1824" i="8"/>
  <c r="H1824" i="8"/>
  <c r="G1824" i="8"/>
  <c r="I1824" i="8" s="1"/>
  <c r="F1824" i="8"/>
  <c r="E1824" i="8"/>
  <c r="J1823" i="8"/>
  <c r="H1823" i="8"/>
  <c r="G1823" i="8"/>
  <c r="I1823" i="8" s="1"/>
  <c r="F1823" i="8"/>
  <c r="E1823" i="8"/>
  <c r="L1822" i="8"/>
  <c r="K1822" i="8"/>
  <c r="J1822" i="8"/>
  <c r="I1822" i="8"/>
  <c r="H1822" i="8"/>
  <c r="G1822" i="8"/>
  <c r="F1822" i="8"/>
  <c r="E1822" i="8"/>
  <c r="L1821" i="8"/>
  <c r="K1821" i="8"/>
  <c r="J1821" i="8"/>
  <c r="I1821" i="8"/>
  <c r="H1821" i="8"/>
  <c r="G1821" i="8"/>
  <c r="F1821" i="8"/>
  <c r="E1821" i="8"/>
  <c r="L1820" i="8"/>
  <c r="K1820" i="8"/>
  <c r="J1820" i="8"/>
  <c r="I1820" i="8"/>
  <c r="H1820" i="8"/>
  <c r="G1820" i="8"/>
  <c r="F1820" i="8"/>
  <c r="E1820" i="8"/>
  <c r="L1819" i="8"/>
  <c r="K1819" i="8"/>
  <c r="J1819" i="8"/>
  <c r="I1819" i="8"/>
  <c r="H1819" i="8"/>
  <c r="G1819" i="8"/>
  <c r="F1819" i="8"/>
  <c r="E1819" i="8"/>
  <c r="J1818" i="8"/>
  <c r="H1818" i="8"/>
  <c r="G1818" i="8"/>
  <c r="I1818" i="8" s="1"/>
  <c r="F1818" i="8"/>
  <c r="E1818" i="8"/>
  <c r="K1817" i="8"/>
  <c r="L1817" i="8" s="1"/>
  <c r="J1817" i="8"/>
  <c r="I1817" i="8"/>
  <c r="H1817" i="8"/>
  <c r="G1817" i="8"/>
  <c r="F1817" i="8"/>
  <c r="E1817" i="8"/>
  <c r="K1816" i="8"/>
  <c r="L1816" i="8" s="1"/>
  <c r="J1816" i="8"/>
  <c r="H1816" i="8"/>
  <c r="G1816" i="8"/>
  <c r="I1816" i="8" s="1"/>
  <c r="F1816" i="8"/>
  <c r="E1816" i="8"/>
  <c r="L1815" i="8"/>
  <c r="K1815" i="8"/>
  <c r="J1815" i="8"/>
  <c r="I1815" i="8"/>
  <c r="H1815" i="8"/>
  <c r="G1815" i="8"/>
  <c r="F1815" i="8"/>
  <c r="E1815" i="8"/>
  <c r="L1814" i="8"/>
  <c r="K1814" i="8"/>
  <c r="J1814" i="8"/>
  <c r="I1814" i="8"/>
  <c r="H1814" i="8"/>
  <c r="G1814" i="8"/>
  <c r="F1814" i="8"/>
  <c r="E1814" i="8"/>
  <c r="K1813" i="8"/>
  <c r="L1813" i="8" s="1"/>
  <c r="J1813" i="8"/>
  <c r="I1813" i="8"/>
  <c r="H1813" i="8"/>
  <c r="G1813" i="8"/>
  <c r="F1813" i="8"/>
  <c r="E1813" i="8"/>
  <c r="L1812" i="8"/>
  <c r="K1812" i="8"/>
  <c r="J1812" i="8"/>
  <c r="I1812" i="8"/>
  <c r="H1812" i="8"/>
  <c r="G1812" i="8"/>
  <c r="F1812" i="8"/>
  <c r="E1812" i="8"/>
  <c r="L1811" i="8"/>
  <c r="K1811" i="8"/>
  <c r="J1811" i="8"/>
  <c r="I1811" i="8"/>
  <c r="H1811" i="8"/>
  <c r="G1811" i="8"/>
  <c r="F1811" i="8"/>
  <c r="E1811" i="8"/>
  <c r="K1810" i="8"/>
  <c r="L1810" i="8" s="1"/>
  <c r="J1810" i="8"/>
  <c r="I1810" i="8"/>
  <c r="H1810" i="8"/>
  <c r="G1810" i="8"/>
  <c r="F1810" i="8"/>
  <c r="E1810" i="8"/>
  <c r="K1809" i="8"/>
  <c r="L1809" i="8" s="1"/>
  <c r="J1809" i="8"/>
  <c r="I1809" i="8"/>
  <c r="H1809" i="8"/>
  <c r="G1809" i="8"/>
  <c r="F1809" i="8"/>
  <c r="E1809" i="8"/>
  <c r="L1808" i="8"/>
  <c r="K1808" i="8"/>
  <c r="J1808" i="8"/>
  <c r="I1808" i="8"/>
  <c r="H1808" i="8"/>
  <c r="G1808" i="8"/>
  <c r="F1808" i="8"/>
  <c r="E1808" i="8"/>
  <c r="J1807" i="8"/>
  <c r="H1807" i="8"/>
  <c r="G1807" i="8"/>
  <c r="I1807" i="8" s="1"/>
  <c r="F1807" i="8"/>
  <c r="E1807" i="8"/>
  <c r="L1806" i="8"/>
  <c r="K1806" i="8"/>
  <c r="J1806" i="8"/>
  <c r="I1806" i="8"/>
  <c r="H1806" i="8"/>
  <c r="G1806" i="8"/>
  <c r="F1806" i="8"/>
  <c r="E1806" i="8"/>
  <c r="L1805" i="8"/>
  <c r="K1805" i="8"/>
  <c r="J1805" i="8"/>
  <c r="I1805" i="8"/>
  <c r="H1805" i="8"/>
  <c r="G1805" i="8"/>
  <c r="F1805" i="8"/>
  <c r="E1805" i="8"/>
  <c r="L1804" i="8"/>
  <c r="K1804" i="8"/>
  <c r="J1804" i="8"/>
  <c r="I1804" i="8"/>
  <c r="H1804" i="8"/>
  <c r="G1804" i="8"/>
  <c r="F1804" i="8"/>
  <c r="E1804" i="8"/>
  <c r="L1803" i="8"/>
  <c r="K1803" i="8"/>
  <c r="J1803" i="8"/>
  <c r="I1803" i="8"/>
  <c r="H1803" i="8"/>
  <c r="G1803" i="8"/>
  <c r="F1803" i="8"/>
  <c r="E1803" i="8"/>
  <c r="L1802" i="8"/>
  <c r="K1802" i="8"/>
  <c r="J1802" i="8"/>
  <c r="I1802" i="8"/>
  <c r="H1802" i="8"/>
  <c r="G1802" i="8"/>
  <c r="F1802" i="8"/>
  <c r="E1802" i="8"/>
  <c r="L1801" i="8"/>
  <c r="K1801" i="8"/>
  <c r="J1801" i="8"/>
  <c r="I1801" i="8"/>
  <c r="H1801" i="8"/>
  <c r="G1801" i="8"/>
  <c r="F1801" i="8"/>
  <c r="E1801" i="8"/>
  <c r="L1800" i="8"/>
  <c r="K1800" i="8"/>
  <c r="J1800" i="8"/>
  <c r="I1800" i="8"/>
  <c r="H1800" i="8"/>
  <c r="G1800" i="8"/>
  <c r="F1800" i="8"/>
  <c r="E1800" i="8"/>
  <c r="K1799" i="8"/>
  <c r="L1799" i="8" s="1"/>
  <c r="J1799" i="8"/>
  <c r="I1799" i="8"/>
  <c r="H1799" i="8"/>
  <c r="G1799" i="8"/>
  <c r="F1799" i="8"/>
  <c r="E1799" i="8"/>
  <c r="L1798" i="8"/>
  <c r="K1798" i="8"/>
  <c r="J1798" i="8"/>
  <c r="I1798" i="8"/>
  <c r="H1798" i="8"/>
  <c r="G1798" i="8"/>
  <c r="F1798" i="8"/>
  <c r="E1798" i="8"/>
  <c r="L1797" i="8"/>
  <c r="K1797" i="8"/>
  <c r="J1797" i="8"/>
  <c r="I1797" i="8"/>
  <c r="H1797" i="8"/>
  <c r="G1797" i="8"/>
  <c r="F1797" i="8"/>
  <c r="E1797" i="8"/>
  <c r="K1796" i="8"/>
  <c r="L1796" i="8" s="1"/>
  <c r="J1796" i="8"/>
  <c r="I1796" i="8"/>
  <c r="H1796" i="8"/>
  <c r="G1796" i="8"/>
  <c r="F1796" i="8"/>
  <c r="E1796" i="8"/>
  <c r="L1795" i="8"/>
  <c r="K1795" i="8"/>
  <c r="J1795" i="8"/>
  <c r="I1795" i="8"/>
  <c r="H1795" i="8"/>
  <c r="G1795" i="8"/>
  <c r="F1795" i="8"/>
  <c r="E1795" i="8"/>
  <c r="L1794" i="8"/>
  <c r="K1794" i="8"/>
  <c r="J1794" i="8"/>
  <c r="I1794" i="8"/>
  <c r="H1794" i="8"/>
  <c r="G1794" i="8"/>
  <c r="F1794" i="8"/>
  <c r="E1794" i="8"/>
  <c r="J1793" i="8"/>
  <c r="H1793" i="8"/>
  <c r="G1793" i="8"/>
  <c r="I1793" i="8" s="1"/>
  <c r="F1793" i="8"/>
  <c r="E1793" i="8"/>
  <c r="L1792" i="8"/>
  <c r="K1792" i="8"/>
  <c r="J1792" i="8"/>
  <c r="I1792" i="8"/>
  <c r="H1792" i="8"/>
  <c r="G1792" i="8"/>
  <c r="F1792" i="8"/>
  <c r="E1792" i="8"/>
  <c r="L1791" i="8"/>
  <c r="K1791" i="8"/>
  <c r="J1791" i="8"/>
  <c r="I1791" i="8"/>
  <c r="H1791" i="8"/>
  <c r="G1791" i="8"/>
  <c r="F1791" i="8"/>
  <c r="E1791" i="8"/>
  <c r="L1790" i="8"/>
  <c r="K1790" i="8"/>
  <c r="J1790" i="8"/>
  <c r="I1790" i="8"/>
  <c r="H1790" i="8"/>
  <c r="G1790" i="8"/>
  <c r="F1790" i="8"/>
  <c r="E1790" i="8"/>
  <c r="L1789" i="8"/>
  <c r="K1789" i="8"/>
  <c r="J1789" i="8"/>
  <c r="I1789" i="8"/>
  <c r="H1789" i="8"/>
  <c r="G1789" i="8"/>
  <c r="F1789" i="8"/>
  <c r="E1789" i="8"/>
  <c r="L1788" i="8"/>
  <c r="K1788" i="8"/>
  <c r="J1788" i="8"/>
  <c r="I1788" i="8"/>
  <c r="H1788" i="8"/>
  <c r="G1788" i="8"/>
  <c r="F1788" i="8"/>
  <c r="E1788" i="8"/>
  <c r="L1787" i="8"/>
  <c r="K1787" i="8"/>
  <c r="J1787" i="8"/>
  <c r="I1787" i="8"/>
  <c r="H1787" i="8"/>
  <c r="G1787" i="8"/>
  <c r="F1787" i="8"/>
  <c r="E1787" i="8"/>
  <c r="L1786" i="8"/>
  <c r="K1786" i="8"/>
  <c r="J1786" i="8"/>
  <c r="I1786" i="8"/>
  <c r="H1786" i="8"/>
  <c r="G1786" i="8"/>
  <c r="F1786" i="8"/>
  <c r="E1786" i="8"/>
  <c r="L1785" i="8"/>
  <c r="K1785" i="8"/>
  <c r="J1785" i="8"/>
  <c r="I1785" i="8"/>
  <c r="H1785" i="8"/>
  <c r="G1785" i="8"/>
  <c r="F1785" i="8"/>
  <c r="E1785" i="8"/>
  <c r="L1784" i="8"/>
  <c r="K1784" i="8"/>
  <c r="J1784" i="8"/>
  <c r="I1784" i="8"/>
  <c r="H1784" i="8"/>
  <c r="G1784" i="8"/>
  <c r="F1784" i="8"/>
  <c r="E1784" i="8"/>
  <c r="K1783" i="8"/>
  <c r="L1783" i="8" s="1"/>
  <c r="J1783" i="8"/>
  <c r="I1783" i="8"/>
  <c r="H1783" i="8"/>
  <c r="G1783" i="8"/>
  <c r="F1783" i="8"/>
  <c r="E1783" i="8"/>
  <c r="L1782" i="8"/>
  <c r="K1782" i="8"/>
  <c r="J1782" i="8"/>
  <c r="I1782" i="8"/>
  <c r="H1782" i="8"/>
  <c r="G1782" i="8"/>
  <c r="F1782" i="8"/>
  <c r="E1782" i="8"/>
  <c r="J1781" i="8"/>
  <c r="H1781" i="8"/>
  <c r="G1781" i="8"/>
  <c r="I1781" i="8" s="1"/>
  <c r="F1781" i="8"/>
  <c r="E1781" i="8"/>
  <c r="K1780" i="8"/>
  <c r="L1780" i="8" s="1"/>
  <c r="J1780" i="8"/>
  <c r="H1780" i="8"/>
  <c r="G1780" i="8"/>
  <c r="I1780" i="8" s="1"/>
  <c r="F1780" i="8"/>
  <c r="E1780" i="8"/>
  <c r="J1779" i="8"/>
  <c r="H1779" i="8"/>
  <c r="G1779" i="8"/>
  <c r="I1779" i="8" s="1"/>
  <c r="F1779" i="8"/>
  <c r="E1779" i="8"/>
  <c r="L1778" i="8"/>
  <c r="K1778" i="8"/>
  <c r="J1778" i="8"/>
  <c r="I1778" i="8"/>
  <c r="H1778" i="8"/>
  <c r="G1778" i="8"/>
  <c r="F1778" i="8"/>
  <c r="E1778" i="8"/>
  <c r="L1777" i="8"/>
  <c r="K1777" i="8"/>
  <c r="J1777" i="8"/>
  <c r="I1777" i="8"/>
  <c r="H1777" i="8"/>
  <c r="G1777" i="8"/>
  <c r="F1777" i="8"/>
  <c r="E1777" i="8"/>
  <c r="L1776" i="8"/>
  <c r="K1776" i="8"/>
  <c r="J1776" i="8"/>
  <c r="I1776" i="8"/>
  <c r="H1776" i="8"/>
  <c r="G1776" i="8"/>
  <c r="F1776" i="8"/>
  <c r="E1776" i="8"/>
  <c r="L1775" i="8"/>
  <c r="K1775" i="8"/>
  <c r="J1775" i="8"/>
  <c r="I1775" i="8"/>
  <c r="H1775" i="8"/>
  <c r="G1775" i="8"/>
  <c r="F1775" i="8"/>
  <c r="E1775" i="8"/>
  <c r="J1774" i="8"/>
  <c r="H1774" i="8"/>
  <c r="G1774" i="8"/>
  <c r="I1774" i="8" s="1"/>
  <c r="F1774" i="8"/>
  <c r="E1774" i="8"/>
  <c r="L1773" i="8"/>
  <c r="K1773" i="8"/>
  <c r="J1773" i="8"/>
  <c r="I1773" i="8"/>
  <c r="H1773" i="8"/>
  <c r="G1773" i="8"/>
  <c r="F1773" i="8"/>
  <c r="E1773" i="8"/>
  <c r="K1772" i="8"/>
  <c r="L1772" i="8" s="1"/>
  <c r="J1772" i="8"/>
  <c r="I1772" i="8"/>
  <c r="H1772" i="8"/>
  <c r="G1772" i="8"/>
  <c r="F1772" i="8"/>
  <c r="E1772" i="8"/>
  <c r="L1771" i="8"/>
  <c r="K1771" i="8"/>
  <c r="J1771" i="8"/>
  <c r="I1771" i="8"/>
  <c r="H1771" i="8"/>
  <c r="G1771" i="8"/>
  <c r="F1771" i="8"/>
  <c r="E1771" i="8"/>
  <c r="L1770" i="8"/>
  <c r="K1770" i="8"/>
  <c r="J1770" i="8"/>
  <c r="I1770" i="8"/>
  <c r="H1770" i="8"/>
  <c r="G1770" i="8"/>
  <c r="F1770" i="8"/>
  <c r="E1770" i="8"/>
  <c r="K1769" i="8"/>
  <c r="L1769" i="8" s="1"/>
  <c r="J1769" i="8"/>
  <c r="I1769" i="8"/>
  <c r="H1769" i="8"/>
  <c r="G1769" i="8"/>
  <c r="F1769" i="8"/>
  <c r="E1769" i="8"/>
  <c r="L1768" i="8"/>
  <c r="K1768" i="8"/>
  <c r="J1768" i="8"/>
  <c r="I1768" i="8"/>
  <c r="H1768" i="8"/>
  <c r="G1768" i="8"/>
  <c r="F1768" i="8"/>
  <c r="E1768" i="8"/>
  <c r="L1767" i="8"/>
  <c r="K1767" i="8"/>
  <c r="J1767" i="8"/>
  <c r="I1767" i="8"/>
  <c r="H1767" i="8"/>
  <c r="G1767" i="8"/>
  <c r="F1767" i="8"/>
  <c r="E1767" i="8"/>
  <c r="K1766" i="8"/>
  <c r="L1766" i="8" s="1"/>
  <c r="J1766" i="8"/>
  <c r="I1766" i="8"/>
  <c r="H1766" i="8"/>
  <c r="G1766" i="8"/>
  <c r="F1766" i="8"/>
  <c r="E1766" i="8"/>
  <c r="L1765" i="8"/>
  <c r="K1765" i="8"/>
  <c r="J1765" i="8"/>
  <c r="I1765" i="8"/>
  <c r="H1765" i="8"/>
  <c r="G1765" i="8"/>
  <c r="F1765" i="8"/>
  <c r="E1765" i="8"/>
  <c r="L1764" i="8"/>
  <c r="K1764" i="8"/>
  <c r="J1764" i="8"/>
  <c r="I1764" i="8"/>
  <c r="H1764" i="8"/>
  <c r="G1764" i="8"/>
  <c r="F1764" i="8"/>
  <c r="E1764" i="8"/>
  <c r="J1763" i="8"/>
  <c r="H1763" i="8"/>
  <c r="G1763" i="8"/>
  <c r="I1763" i="8" s="1"/>
  <c r="F1763" i="8"/>
  <c r="E1763" i="8"/>
  <c r="K1762" i="8"/>
  <c r="L1762" i="8" s="1"/>
  <c r="J1762" i="8"/>
  <c r="I1762" i="8"/>
  <c r="H1762" i="8"/>
  <c r="G1762" i="8"/>
  <c r="F1762" i="8"/>
  <c r="E1762" i="8"/>
  <c r="K1761" i="8"/>
  <c r="L1761" i="8" s="1"/>
  <c r="J1761" i="8"/>
  <c r="I1761" i="8"/>
  <c r="H1761" i="8"/>
  <c r="G1761" i="8"/>
  <c r="F1761" i="8"/>
  <c r="E1761" i="8"/>
  <c r="K1760" i="8"/>
  <c r="L1760" i="8" s="1"/>
  <c r="J1760" i="8"/>
  <c r="I1760" i="8"/>
  <c r="H1760" i="8"/>
  <c r="G1760" i="8"/>
  <c r="F1760" i="8"/>
  <c r="E1760" i="8"/>
  <c r="K1759" i="8"/>
  <c r="L1759" i="8" s="1"/>
  <c r="J1759" i="8"/>
  <c r="I1759" i="8"/>
  <c r="H1759" i="8"/>
  <c r="G1759" i="8"/>
  <c r="F1759" i="8"/>
  <c r="E1759" i="8"/>
  <c r="K1758" i="8"/>
  <c r="L1758" i="8" s="1"/>
  <c r="J1758" i="8"/>
  <c r="I1758" i="8"/>
  <c r="H1758" i="8"/>
  <c r="G1758" i="8"/>
  <c r="F1758" i="8"/>
  <c r="E1758" i="8"/>
  <c r="K1757" i="8"/>
  <c r="L1757" i="8" s="1"/>
  <c r="J1757" i="8"/>
  <c r="I1757" i="8"/>
  <c r="H1757" i="8"/>
  <c r="G1757" i="8"/>
  <c r="F1757" i="8"/>
  <c r="E1757" i="8"/>
  <c r="K1756" i="8"/>
  <c r="L1756" i="8" s="1"/>
  <c r="J1756" i="8"/>
  <c r="I1756" i="8"/>
  <c r="H1756" i="8"/>
  <c r="G1756" i="8"/>
  <c r="F1756" i="8"/>
  <c r="E1756" i="8"/>
  <c r="K1755" i="8"/>
  <c r="L1755" i="8" s="1"/>
  <c r="J1755" i="8"/>
  <c r="I1755" i="8"/>
  <c r="H1755" i="8"/>
  <c r="G1755" i="8"/>
  <c r="F1755" i="8"/>
  <c r="E1755" i="8"/>
  <c r="K1754" i="8"/>
  <c r="L1754" i="8" s="1"/>
  <c r="J1754" i="8"/>
  <c r="I1754" i="8"/>
  <c r="H1754" i="8"/>
  <c r="G1754" i="8"/>
  <c r="F1754" i="8"/>
  <c r="E1754" i="8"/>
  <c r="K1753" i="8"/>
  <c r="L1753" i="8" s="1"/>
  <c r="J1753" i="8"/>
  <c r="I1753" i="8"/>
  <c r="H1753" i="8"/>
  <c r="G1753" i="8"/>
  <c r="F1753" i="8"/>
  <c r="E1753" i="8"/>
  <c r="K1752" i="8"/>
  <c r="L1752" i="8" s="1"/>
  <c r="J1752" i="8"/>
  <c r="I1752" i="8"/>
  <c r="H1752" i="8"/>
  <c r="G1752" i="8"/>
  <c r="F1752" i="8"/>
  <c r="E1752" i="8"/>
  <c r="K1751" i="8"/>
  <c r="L1751" i="8" s="1"/>
  <c r="J1751" i="8"/>
  <c r="I1751" i="8"/>
  <c r="H1751" i="8"/>
  <c r="G1751" i="8"/>
  <c r="F1751" i="8"/>
  <c r="E1751" i="8"/>
  <c r="K1750" i="8"/>
  <c r="L1750" i="8" s="1"/>
  <c r="J1750" i="8"/>
  <c r="I1750" i="8"/>
  <c r="H1750" i="8"/>
  <c r="G1750" i="8"/>
  <c r="F1750" i="8"/>
  <c r="E1750" i="8"/>
  <c r="K1749" i="8"/>
  <c r="L1749" i="8" s="1"/>
  <c r="J1749" i="8"/>
  <c r="I1749" i="8"/>
  <c r="H1749" i="8"/>
  <c r="G1749" i="8"/>
  <c r="F1749" i="8"/>
  <c r="E1749" i="8"/>
  <c r="K1748" i="8"/>
  <c r="L1748" i="8" s="1"/>
  <c r="J1748" i="8"/>
  <c r="I1748" i="8"/>
  <c r="H1748" i="8"/>
  <c r="G1748" i="8"/>
  <c r="F1748" i="8"/>
  <c r="E1748" i="8"/>
  <c r="K1747" i="8"/>
  <c r="L1747" i="8" s="1"/>
  <c r="J1747" i="8"/>
  <c r="I1747" i="8"/>
  <c r="H1747" i="8"/>
  <c r="G1747" i="8"/>
  <c r="F1747" i="8"/>
  <c r="E1747" i="8"/>
  <c r="K1746" i="8"/>
  <c r="L1746" i="8" s="1"/>
  <c r="J1746" i="8"/>
  <c r="I1746" i="8"/>
  <c r="H1746" i="8"/>
  <c r="G1746" i="8"/>
  <c r="F1746" i="8"/>
  <c r="E1746" i="8"/>
  <c r="K1745" i="8"/>
  <c r="L1745" i="8" s="1"/>
  <c r="J1745" i="8"/>
  <c r="I1745" i="8"/>
  <c r="H1745" i="8"/>
  <c r="G1745" i="8"/>
  <c r="F1745" i="8"/>
  <c r="E1745" i="8"/>
  <c r="K1744" i="8"/>
  <c r="L1744" i="8" s="1"/>
  <c r="J1744" i="8"/>
  <c r="I1744" i="8"/>
  <c r="H1744" i="8"/>
  <c r="G1744" i="8"/>
  <c r="F1744" i="8"/>
  <c r="E1744" i="8"/>
  <c r="K1743" i="8"/>
  <c r="L1743" i="8" s="1"/>
  <c r="J1743" i="8"/>
  <c r="I1743" i="8"/>
  <c r="H1743" i="8"/>
  <c r="G1743" i="8"/>
  <c r="F1743" i="8"/>
  <c r="E1743" i="8"/>
  <c r="K1742" i="8"/>
  <c r="L1742" i="8" s="1"/>
  <c r="J1742" i="8"/>
  <c r="I1742" i="8"/>
  <c r="H1742" i="8"/>
  <c r="G1742" i="8"/>
  <c r="F1742" i="8"/>
  <c r="E1742" i="8"/>
  <c r="K1741" i="8"/>
  <c r="L1741" i="8" s="1"/>
  <c r="J1741" i="8"/>
  <c r="H1741" i="8"/>
  <c r="G1741" i="8"/>
  <c r="I1741" i="8" s="1"/>
  <c r="F1741" i="8"/>
  <c r="E1741" i="8"/>
  <c r="K1740" i="8"/>
  <c r="L1740" i="8" s="1"/>
  <c r="J1740" i="8"/>
  <c r="I1740" i="8"/>
  <c r="H1740" i="8"/>
  <c r="G1740" i="8"/>
  <c r="F1740" i="8"/>
  <c r="E1740" i="8"/>
  <c r="L1739" i="8"/>
  <c r="K1739" i="8"/>
  <c r="J1739" i="8"/>
  <c r="I1739" i="8"/>
  <c r="H1739" i="8"/>
  <c r="G1739" i="8"/>
  <c r="F1739" i="8"/>
  <c r="E1739" i="8"/>
  <c r="J1738" i="8"/>
  <c r="H1738" i="8"/>
  <c r="G1738" i="8"/>
  <c r="I1738" i="8" s="1"/>
  <c r="F1738" i="8"/>
  <c r="E1738" i="8"/>
  <c r="L1737" i="8"/>
  <c r="K1737" i="8"/>
  <c r="J1737" i="8"/>
  <c r="I1737" i="8"/>
  <c r="H1737" i="8"/>
  <c r="G1737" i="8"/>
  <c r="F1737" i="8"/>
  <c r="E1737" i="8"/>
  <c r="L1736" i="8"/>
  <c r="K1736" i="8"/>
  <c r="J1736" i="8"/>
  <c r="I1736" i="8"/>
  <c r="H1736" i="8"/>
  <c r="G1736" i="8"/>
  <c r="F1736" i="8"/>
  <c r="E1736" i="8"/>
  <c r="L1735" i="8"/>
  <c r="K1735" i="8"/>
  <c r="J1735" i="8"/>
  <c r="I1735" i="8"/>
  <c r="H1735" i="8"/>
  <c r="G1735" i="8"/>
  <c r="F1735" i="8"/>
  <c r="E1735" i="8"/>
  <c r="J1734" i="8"/>
  <c r="H1734" i="8"/>
  <c r="G1734" i="8"/>
  <c r="I1734" i="8" s="1"/>
  <c r="F1734" i="8"/>
  <c r="E1734" i="8"/>
  <c r="L1733" i="8"/>
  <c r="K1733" i="8"/>
  <c r="J1733" i="8"/>
  <c r="I1733" i="8"/>
  <c r="H1733" i="8"/>
  <c r="G1733" i="8"/>
  <c r="F1733" i="8"/>
  <c r="E1733" i="8"/>
  <c r="L1732" i="8"/>
  <c r="K1732" i="8"/>
  <c r="J1732" i="8"/>
  <c r="I1732" i="8"/>
  <c r="H1732" i="8"/>
  <c r="G1732" i="8"/>
  <c r="F1732" i="8"/>
  <c r="E1732" i="8"/>
  <c r="L1731" i="8"/>
  <c r="K1731" i="8"/>
  <c r="J1731" i="8"/>
  <c r="I1731" i="8"/>
  <c r="H1731" i="8"/>
  <c r="G1731" i="8"/>
  <c r="F1731" i="8"/>
  <c r="E1731" i="8"/>
  <c r="L1730" i="8"/>
  <c r="K1730" i="8"/>
  <c r="J1730" i="8"/>
  <c r="I1730" i="8"/>
  <c r="H1730" i="8"/>
  <c r="G1730" i="8"/>
  <c r="F1730" i="8"/>
  <c r="E1730" i="8"/>
  <c r="L1729" i="8"/>
  <c r="K1729" i="8"/>
  <c r="J1729" i="8"/>
  <c r="I1729" i="8"/>
  <c r="H1729" i="8"/>
  <c r="G1729" i="8"/>
  <c r="F1729" i="8"/>
  <c r="E1729" i="8"/>
  <c r="L1728" i="8"/>
  <c r="K1728" i="8"/>
  <c r="J1728" i="8"/>
  <c r="I1728" i="8"/>
  <c r="H1728" i="8"/>
  <c r="G1728" i="8"/>
  <c r="F1728" i="8"/>
  <c r="E1728" i="8"/>
  <c r="L1727" i="8"/>
  <c r="K1727" i="8"/>
  <c r="J1727" i="8"/>
  <c r="I1727" i="8"/>
  <c r="H1727" i="8"/>
  <c r="G1727" i="8"/>
  <c r="F1727" i="8"/>
  <c r="E1727" i="8"/>
  <c r="L1726" i="8"/>
  <c r="K1726" i="8"/>
  <c r="J1726" i="8"/>
  <c r="I1726" i="8"/>
  <c r="H1726" i="8"/>
  <c r="G1726" i="8"/>
  <c r="F1726" i="8"/>
  <c r="E1726" i="8"/>
  <c r="K1725" i="8"/>
  <c r="L1725" i="8" s="1"/>
  <c r="J1725" i="8"/>
  <c r="I1725" i="8"/>
  <c r="H1725" i="8"/>
  <c r="G1725" i="8"/>
  <c r="F1725" i="8"/>
  <c r="E1725" i="8"/>
  <c r="L1724" i="8"/>
  <c r="K1724" i="8"/>
  <c r="J1724" i="8"/>
  <c r="I1724" i="8"/>
  <c r="H1724" i="8"/>
  <c r="G1724" i="8"/>
  <c r="F1724" i="8"/>
  <c r="E1724" i="8"/>
  <c r="L1723" i="8"/>
  <c r="K1723" i="8"/>
  <c r="J1723" i="8"/>
  <c r="I1723" i="8"/>
  <c r="H1723" i="8"/>
  <c r="G1723" i="8"/>
  <c r="F1723" i="8"/>
  <c r="E1723" i="8"/>
  <c r="K1722" i="8"/>
  <c r="L1722" i="8" s="1"/>
  <c r="J1722" i="8"/>
  <c r="I1722" i="8"/>
  <c r="H1722" i="8"/>
  <c r="G1722" i="8"/>
  <c r="F1722" i="8"/>
  <c r="E1722" i="8"/>
  <c r="L1721" i="8"/>
  <c r="K1721" i="8"/>
  <c r="J1721" i="8"/>
  <c r="I1721" i="8"/>
  <c r="H1721" i="8"/>
  <c r="G1721" i="8"/>
  <c r="F1721" i="8"/>
  <c r="E1721" i="8"/>
  <c r="J1720" i="8"/>
  <c r="H1720" i="8"/>
  <c r="G1720" i="8"/>
  <c r="I1720" i="8" s="1"/>
  <c r="F1720" i="8"/>
  <c r="E1720" i="8"/>
  <c r="K1719" i="8"/>
  <c r="L1719" i="8" s="1"/>
  <c r="J1719" i="8"/>
  <c r="I1719" i="8"/>
  <c r="H1719" i="8"/>
  <c r="G1719" i="8"/>
  <c r="F1719" i="8"/>
  <c r="E1719" i="8"/>
  <c r="K1718" i="8"/>
  <c r="L1718" i="8" s="1"/>
  <c r="J1718" i="8"/>
  <c r="I1718" i="8"/>
  <c r="H1718" i="8"/>
  <c r="G1718" i="8"/>
  <c r="F1718" i="8"/>
  <c r="E1718" i="8"/>
  <c r="K1717" i="8"/>
  <c r="L1717" i="8" s="1"/>
  <c r="J1717" i="8"/>
  <c r="I1717" i="8"/>
  <c r="H1717" i="8"/>
  <c r="G1717" i="8"/>
  <c r="F1717" i="8"/>
  <c r="E1717" i="8"/>
  <c r="K1716" i="8"/>
  <c r="L1716" i="8" s="1"/>
  <c r="J1716" i="8"/>
  <c r="I1716" i="8"/>
  <c r="H1716" i="8"/>
  <c r="G1716" i="8"/>
  <c r="F1716" i="8"/>
  <c r="E1716" i="8"/>
  <c r="K1715" i="8"/>
  <c r="L1715" i="8" s="1"/>
  <c r="J1715" i="8"/>
  <c r="I1715" i="8"/>
  <c r="H1715" i="8"/>
  <c r="G1715" i="8"/>
  <c r="F1715" i="8"/>
  <c r="E1715" i="8"/>
  <c r="K1714" i="8"/>
  <c r="L1714" i="8" s="1"/>
  <c r="J1714" i="8"/>
  <c r="I1714" i="8"/>
  <c r="H1714" i="8"/>
  <c r="G1714" i="8"/>
  <c r="F1714" i="8"/>
  <c r="E1714" i="8"/>
  <c r="K1713" i="8"/>
  <c r="L1713" i="8" s="1"/>
  <c r="J1713" i="8"/>
  <c r="I1713" i="8"/>
  <c r="H1713" i="8"/>
  <c r="G1713" i="8"/>
  <c r="F1713" i="8"/>
  <c r="E1713" i="8"/>
  <c r="K1712" i="8"/>
  <c r="L1712" i="8" s="1"/>
  <c r="J1712" i="8"/>
  <c r="I1712" i="8"/>
  <c r="H1712" i="8"/>
  <c r="G1712" i="8"/>
  <c r="F1712" i="8"/>
  <c r="E1712" i="8"/>
  <c r="K1711" i="8"/>
  <c r="L1711" i="8" s="1"/>
  <c r="J1711" i="8"/>
  <c r="I1711" i="8"/>
  <c r="H1711" i="8"/>
  <c r="G1711" i="8"/>
  <c r="F1711" i="8"/>
  <c r="E1711" i="8"/>
  <c r="K1710" i="8"/>
  <c r="L1710" i="8" s="1"/>
  <c r="J1710" i="8"/>
  <c r="I1710" i="8"/>
  <c r="H1710" i="8"/>
  <c r="G1710" i="8"/>
  <c r="F1710" i="8"/>
  <c r="E1710" i="8"/>
  <c r="K1709" i="8"/>
  <c r="L1709" i="8" s="1"/>
  <c r="J1709" i="8"/>
  <c r="I1709" i="8"/>
  <c r="H1709" i="8"/>
  <c r="G1709" i="8"/>
  <c r="F1709" i="8"/>
  <c r="E1709" i="8"/>
  <c r="K1708" i="8"/>
  <c r="L1708" i="8" s="1"/>
  <c r="J1708" i="8"/>
  <c r="I1708" i="8"/>
  <c r="H1708" i="8"/>
  <c r="G1708" i="8"/>
  <c r="F1708" i="8"/>
  <c r="E1708" i="8"/>
  <c r="K1707" i="8"/>
  <c r="L1707" i="8" s="1"/>
  <c r="J1707" i="8"/>
  <c r="I1707" i="8"/>
  <c r="H1707" i="8"/>
  <c r="G1707" i="8"/>
  <c r="F1707" i="8"/>
  <c r="E1707" i="8"/>
  <c r="K1706" i="8"/>
  <c r="L1706" i="8" s="1"/>
  <c r="J1706" i="8"/>
  <c r="I1706" i="8"/>
  <c r="H1706" i="8"/>
  <c r="G1706" i="8"/>
  <c r="F1706" i="8"/>
  <c r="E1706" i="8"/>
  <c r="K1705" i="8"/>
  <c r="L1705" i="8" s="1"/>
  <c r="J1705" i="8"/>
  <c r="I1705" i="8"/>
  <c r="H1705" i="8"/>
  <c r="G1705" i="8"/>
  <c r="F1705" i="8"/>
  <c r="E1705" i="8"/>
  <c r="K1704" i="8"/>
  <c r="L1704" i="8" s="1"/>
  <c r="J1704" i="8"/>
  <c r="I1704" i="8"/>
  <c r="H1704" i="8"/>
  <c r="G1704" i="8"/>
  <c r="F1704" i="8"/>
  <c r="E1704" i="8"/>
  <c r="K1703" i="8"/>
  <c r="L1703" i="8" s="1"/>
  <c r="J1703" i="8"/>
  <c r="I1703" i="8"/>
  <c r="H1703" i="8"/>
  <c r="G1703" i="8"/>
  <c r="F1703" i="8"/>
  <c r="E1703" i="8"/>
  <c r="K1702" i="8"/>
  <c r="L1702" i="8" s="1"/>
  <c r="J1702" i="8"/>
  <c r="H1702" i="8"/>
  <c r="G1702" i="8"/>
  <c r="I1702" i="8" s="1"/>
  <c r="F1702" i="8"/>
  <c r="E1702" i="8"/>
  <c r="L1701" i="8"/>
  <c r="K1701" i="8"/>
  <c r="J1701" i="8"/>
  <c r="I1701" i="8"/>
  <c r="H1701" i="8"/>
  <c r="G1701" i="8"/>
  <c r="F1701" i="8"/>
  <c r="E1701" i="8"/>
  <c r="L1700" i="8"/>
  <c r="K1700" i="8"/>
  <c r="J1700" i="8"/>
  <c r="I1700" i="8"/>
  <c r="H1700" i="8"/>
  <c r="G1700" i="8"/>
  <c r="F1700" i="8"/>
  <c r="E1700" i="8"/>
  <c r="K1699" i="8"/>
  <c r="L1699" i="8" s="1"/>
  <c r="J1699" i="8"/>
  <c r="I1699" i="8"/>
  <c r="H1699" i="8"/>
  <c r="G1699" i="8"/>
  <c r="F1699" i="8"/>
  <c r="E1699" i="8"/>
  <c r="L1698" i="8"/>
  <c r="K1698" i="8"/>
  <c r="J1698" i="8"/>
  <c r="I1698" i="8"/>
  <c r="H1698" i="8"/>
  <c r="G1698" i="8"/>
  <c r="F1698" i="8"/>
  <c r="E1698" i="8"/>
  <c r="L1697" i="8"/>
  <c r="K1697" i="8"/>
  <c r="J1697" i="8"/>
  <c r="I1697" i="8"/>
  <c r="H1697" i="8"/>
  <c r="G1697" i="8"/>
  <c r="F1697" i="8"/>
  <c r="E1697" i="8"/>
  <c r="K1696" i="8"/>
  <c r="L1696" i="8" s="1"/>
  <c r="J1696" i="8"/>
  <c r="I1696" i="8"/>
  <c r="H1696" i="8"/>
  <c r="G1696" i="8"/>
  <c r="F1696" i="8"/>
  <c r="E1696" i="8"/>
  <c r="L1695" i="8"/>
  <c r="K1695" i="8"/>
  <c r="J1695" i="8"/>
  <c r="I1695" i="8"/>
  <c r="H1695" i="8"/>
  <c r="G1695" i="8"/>
  <c r="F1695" i="8"/>
  <c r="E1695" i="8"/>
  <c r="L1694" i="8"/>
  <c r="K1694" i="8"/>
  <c r="J1694" i="8"/>
  <c r="I1694" i="8"/>
  <c r="H1694" i="8"/>
  <c r="G1694" i="8"/>
  <c r="F1694" i="8"/>
  <c r="E1694" i="8"/>
  <c r="K1693" i="8"/>
  <c r="L1693" i="8" s="1"/>
  <c r="J1693" i="8"/>
  <c r="I1693" i="8"/>
  <c r="H1693" i="8"/>
  <c r="G1693" i="8"/>
  <c r="F1693" i="8"/>
  <c r="E1693" i="8"/>
  <c r="L1692" i="8"/>
  <c r="K1692" i="8"/>
  <c r="J1692" i="8"/>
  <c r="I1692" i="8"/>
  <c r="H1692" i="8"/>
  <c r="G1692" i="8"/>
  <c r="F1692" i="8"/>
  <c r="E1692" i="8"/>
  <c r="J1691" i="8"/>
  <c r="H1691" i="8"/>
  <c r="G1691" i="8"/>
  <c r="I1691" i="8" s="1"/>
  <c r="F1691" i="8"/>
  <c r="E1691" i="8"/>
  <c r="L1690" i="8"/>
  <c r="K1690" i="8"/>
  <c r="J1690" i="8"/>
  <c r="I1690" i="8"/>
  <c r="H1690" i="8"/>
  <c r="G1690" i="8"/>
  <c r="F1690" i="8"/>
  <c r="E1690" i="8"/>
  <c r="L1689" i="8"/>
  <c r="K1689" i="8"/>
  <c r="J1689" i="8"/>
  <c r="I1689" i="8"/>
  <c r="H1689" i="8"/>
  <c r="G1689" i="8"/>
  <c r="F1689" i="8"/>
  <c r="E1689" i="8"/>
  <c r="L1688" i="8"/>
  <c r="K1688" i="8"/>
  <c r="J1688" i="8"/>
  <c r="I1688" i="8"/>
  <c r="H1688" i="8"/>
  <c r="G1688" i="8"/>
  <c r="F1688" i="8"/>
  <c r="E1688" i="8"/>
  <c r="J1687" i="8"/>
  <c r="H1687" i="8"/>
  <c r="G1687" i="8"/>
  <c r="I1687" i="8" s="1"/>
  <c r="F1687" i="8"/>
  <c r="E1687" i="8"/>
  <c r="L1686" i="8"/>
  <c r="K1686" i="8"/>
  <c r="J1686" i="8"/>
  <c r="I1686" i="8"/>
  <c r="H1686" i="8"/>
  <c r="G1686" i="8"/>
  <c r="F1686" i="8"/>
  <c r="E1686" i="8"/>
  <c r="L1685" i="8"/>
  <c r="K1685" i="8"/>
  <c r="J1685" i="8"/>
  <c r="I1685" i="8"/>
  <c r="H1685" i="8"/>
  <c r="G1685" i="8"/>
  <c r="F1685" i="8"/>
  <c r="E1685" i="8"/>
  <c r="L1684" i="8"/>
  <c r="K1684" i="8"/>
  <c r="J1684" i="8"/>
  <c r="I1684" i="8"/>
  <c r="H1684" i="8"/>
  <c r="G1684" i="8"/>
  <c r="F1684" i="8"/>
  <c r="E1684" i="8"/>
  <c r="L1683" i="8"/>
  <c r="K1683" i="8"/>
  <c r="J1683" i="8"/>
  <c r="I1683" i="8"/>
  <c r="H1683" i="8"/>
  <c r="G1683" i="8"/>
  <c r="F1683" i="8"/>
  <c r="E1683" i="8"/>
  <c r="L1682" i="8"/>
  <c r="K1682" i="8"/>
  <c r="J1682" i="8"/>
  <c r="I1682" i="8"/>
  <c r="H1682" i="8"/>
  <c r="G1682" i="8"/>
  <c r="F1682" i="8"/>
  <c r="E1682" i="8"/>
  <c r="L1681" i="8"/>
  <c r="K1681" i="8"/>
  <c r="J1681" i="8"/>
  <c r="I1681" i="8"/>
  <c r="H1681" i="8"/>
  <c r="G1681" i="8"/>
  <c r="F1681" i="8"/>
  <c r="E1681" i="8"/>
  <c r="J1680" i="8"/>
  <c r="H1680" i="8"/>
  <c r="G1680" i="8"/>
  <c r="I1680" i="8" s="1"/>
  <c r="F1680" i="8"/>
  <c r="E1680" i="8"/>
  <c r="K1679" i="8"/>
  <c r="L1679" i="8" s="1"/>
  <c r="J1679" i="8"/>
  <c r="I1679" i="8"/>
  <c r="H1679" i="8"/>
  <c r="G1679" i="8"/>
  <c r="F1679" i="8"/>
  <c r="E1679" i="8"/>
  <c r="K1678" i="8"/>
  <c r="L1678" i="8" s="1"/>
  <c r="J1678" i="8"/>
  <c r="I1678" i="8"/>
  <c r="H1678" i="8"/>
  <c r="G1678" i="8"/>
  <c r="F1678" i="8"/>
  <c r="E1678" i="8"/>
  <c r="K1677" i="8"/>
  <c r="L1677" i="8" s="1"/>
  <c r="J1677" i="8"/>
  <c r="I1677" i="8"/>
  <c r="H1677" i="8"/>
  <c r="G1677" i="8"/>
  <c r="F1677" i="8"/>
  <c r="E1677" i="8"/>
  <c r="K1676" i="8"/>
  <c r="L1676" i="8" s="1"/>
  <c r="J1676" i="8"/>
  <c r="I1676" i="8"/>
  <c r="H1676" i="8"/>
  <c r="G1676" i="8"/>
  <c r="F1676" i="8"/>
  <c r="E1676" i="8"/>
  <c r="K1675" i="8"/>
  <c r="L1675" i="8" s="1"/>
  <c r="J1675" i="8"/>
  <c r="I1675" i="8"/>
  <c r="H1675" i="8"/>
  <c r="G1675" i="8"/>
  <c r="F1675" i="8"/>
  <c r="E1675" i="8"/>
  <c r="K1674" i="8"/>
  <c r="L1674" i="8" s="1"/>
  <c r="J1674" i="8"/>
  <c r="I1674" i="8"/>
  <c r="H1674" i="8"/>
  <c r="G1674" i="8"/>
  <c r="F1674" i="8"/>
  <c r="E1674" i="8"/>
  <c r="K1673" i="8"/>
  <c r="L1673" i="8" s="1"/>
  <c r="J1673" i="8"/>
  <c r="I1673" i="8"/>
  <c r="H1673" i="8"/>
  <c r="G1673" i="8"/>
  <c r="F1673" i="8"/>
  <c r="E1673" i="8"/>
  <c r="K1672" i="8"/>
  <c r="L1672" i="8" s="1"/>
  <c r="J1672" i="8"/>
  <c r="I1672" i="8"/>
  <c r="H1672" i="8"/>
  <c r="G1672" i="8"/>
  <c r="F1672" i="8"/>
  <c r="E1672" i="8"/>
  <c r="K1671" i="8"/>
  <c r="L1671" i="8" s="1"/>
  <c r="J1671" i="8"/>
  <c r="H1671" i="8"/>
  <c r="G1671" i="8"/>
  <c r="I1671" i="8" s="1"/>
  <c r="F1671" i="8"/>
  <c r="E1671" i="8"/>
  <c r="K1670" i="8"/>
  <c r="L1670" i="8" s="1"/>
  <c r="J1670" i="8"/>
  <c r="I1670" i="8"/>
  <c r="H1670" i="8"/>
  <c r="G1670" i="8"/>
  <c r="F1670" i="8"/>
  <c r="E1670" i="8"/>
  <c r="L1669" i="8"/>
  <c r="K1669" i="8"/>
  <c r="J1669" i="8"/>
  <c r="H1669" i="8"/>
  <c r="G1669" i="8"/>
  <c r="I1669" i="8" s="1"/>
  <c r="F1669" i="8"/>
  <c r="E1669" i="8"/>
  <c r="L1668" i="8"/>
  <c r="K1668" i="8"/>
  <c r="J1668" i="8"/>
  <c r="I1668" i="8"/>
  <c r="H1668" i="8"/>
  <c r="G1668" i="8"/>
  <c r="F1668" i="8"/>
  <c r="E1668" i="8"/>
  <c r="L1667" i="8"/>
  <c r="K1667" i="8"/>
  <c r="J1667" i="8"/>
  <c r="I1667" i="8"/>
  <c r="H1667" i="8"/>
  <c r="G1667" i="8"/>
  <c r="F1667" i="8"/>
  <c r="E1667" i="8"/>
  <c r="L1666" i="8"/>
  <c r="K1666" i="8"/>
  <c r="J1666" i="8"/>
  <c r="I1666" i="8"/>
  <c r="H1666" i="8"/>
  <c r="G1666" i="8"/>
  <c r="F1666" i="8"/>
  <c r="E1666" i="8"/>
  <c r="L1665" i="8"/>
  <c r="K1665" i="8"/>
  <c r="J1665" i="8"/>
  <c r="I1665" i="8"/>
  <c r="H1665" i="8"/>
  <c r="G1665" i="8"/>
  <c r="F1665" i="8"/>
  <c r="E1665" i="8"/>
  <c r="L1664" i="8"/>
  <c r="K1664" i="8"/>
  <c r="J1664" i="8"/>
  <c r="I1664" i="8"/>
  <c r="H1664" i="8"/>
  <c r="G1664" i="8"/>
  <c r="F1664" i="8"/>
  <c r="E1664" i="8"/>
  <c r="L1663" i="8"/>
  <c r="K1663" i="8"/>
  <c r="J1663" i="8"/>
  <c r="I1663" i="8"/>
  <c r="H1663" i="8"/>
  <c r="G1663" i="8"/>
  <c r="F1663" i="8"/>
  <c r="E1663" i="8"/>
  <c r="L1662" i="8"/>
  <c r="K1662" i="8"/>
  <c r="J1662" i="8"/>
  <c r="I1662" i="8"/>
  <c r="H1662" i="8"/>
  <c r="G1662" i="8"/>
  <c r="F1662" i="8"/>
  <c r="E1662" i="8"/>
  <c r="L1661" i="8"/>
  <c r="K1661" i="8"/>
  <c r="J1661" i="8"/>
  <c r="I1661" i="8"/>
  <c r="H1661" i="8"/>
  <c r="G1661" i="8"/>
  <c r="F1661" i="8"/>
  <c r="E1661" i="8"/>
  <c r="L1660" i="8"/>
  <c r="K1660" i="8"/>
  <c r="J1660" i="8"/>
  <c r="I1660" i="8"/>
  <c r="H1660" i="8"/>
  <c r="G1660" i="8"/>
  <c r="F1660" i="8"/>
  <c r="E1660" i="8"/>
  <c r="L1659" i="8"/>
  <c r="K1659" i="8"/>
  <c r="J1659" i="8"/>
  <c r="I1659" i="8"/>
  <c r="H1659" i="8"/>
  <c r="G1659" i="8"/>
  <c r="F1659" i="8"/>
  <c r="E1659" i="8"/>
  <c r="L1658" i="8"/>
  <c r="K1658" i="8"/>
  <c r="J1658" i="8"/>
  <c r="I1658" i="8"/>
  <c r="H1658" i="8"/>
  <c r="G1658" i="8"/>
  <c r="F1658" i="8"/>
  <c r="E1658" i="8"/>
  <c r="L1657" i="8"/>
  <c r="K1657" i="8"/>
  <c r="J1657" i="8"/>
  <c r="I1657" i="8"/>
  <c r="H1657" i="8"/>
  <c r="G1657" i="8"/>
  <c r="F1657" i="8"/>
  <c r="E1657" i="8"/>
  <c r="L1656" i="8"/>
  <c r="K1656" i="8"/>
  <c r="J1656" i="8"/>
  <c r="I1656" i="8"/>
  <c r="H1656" i="8"/>
  <c r="G1656" i="8"/>
  <c r="F1656" i="8"/>
  <c r="E1656" i="8"/>
  <c r="L1655" i="8"/>
  <c r="K1655" i="8"/>
  <c r="J1655" i="8"/>
  <c r="I1655" i="8"/>
  <c r="H1655" i="8"/>
  <c r="G1655" i="8"/>
  <c r="F1655" i="8"/>
  <c r="E1655" i="8"/>
  <c r="L1654" i="8"/>
  <c r="K1654" i="8"/>
  <c r="J1654" i="8"/>
  <c r="I1654" i="8"/>
  <c r="H1654" i="8"/>
  <c r="G1654" i="8"/>
  <c r="F1654" i="8"/>
  <c r="E1654" i="8"/>
  <c r="L1653" i="8"/>
  <c r="K1653" i="8"/>
  <c r="J1653" i="8"/>
  <c r="I1653" i="8"/>
  <c r="H1653" i="8"/>
  <c r="G1653" i="8"/>
  <c r="F1653" i="8"/>
  <c r="E1653" i="8"/>
  <c r="L1652" i="8"/>
  <c r="K1652" i="8"/>
  <c r="J1652" i="8"/>
  <c r="I1652" i="8"/>
  <c r="H1652" i="8"/>
  <c r="G1652" i="8"/>
  <c r="F1652" i="8"/>
  <c r="E1652" i="8"/>
  <c r="L1651" i="8"/>
  <c r="K1651" i="8"/>
  <c r="J1651" i="8"/>
  <c r="I1651" i="8"/>
  <c r="H1651" i="8"/>
  <c r="G1651" i="8"/>
  <c r="F1651" i="8"/>
  <c r="E1651" i="8"/>
  <c r="L1650" i="8"/>
  <c r="K1650" i="8"/>
  <c r="J1650" i="8"/>
  <c r="I1650" i="8"/>
  <c r="H1650" i="8"/>
  <c r="G1650" i="8"/>
  <c r="F1650" i="8"/>
  <c r="E1650" i="8"/>
  <c r="L1649" i="8"/>
  <c r="K1649" i="8"/>
  <c r="J1649" i="8"/>
  <c r="I1649" i="8"/>
  <c r="H1649" i="8"/>
  <c r="G1649" i="8"/>
  <c r="F1649" i="8"/>
  <c r="E1649" i="8"/>
  <c r="L1648" i="8"/>
  <c r="K1648" i="8"/>
  <c r="J1648" i="8"/>
  <c r="I1648" i="8"/>
  <c r="H1648" i="8"/>
  <c r="G1648" i="8"/>
  <c r="F1648" i="8"/>
  <c r="E1648" i="8"/>
  <c r="L1647" i="8"/>
  <c r="K1647" i="8"/>
  <c r="J1647" i="8"/>
  <c r="I1647" i="8"/>
  <c r="H1647" i="8"/>
  <c r="G1647" i="8"/>
  <c r="F1647" i="8"/>
  <c r="E1647" i="8"/>
  <c r="L1646" i="8"/>
  <c r="K1646" i="8"/>
  <c r="J1646" i="8"/>
  <c r="I1646" i="8"/>
  <c r="H1646" i="8"/>
  <c r="G1646" i="8"/>
  <c r="F1646" i="8"/>
  <c r="E1646" i="8"/>
  <c r="L1645" i="8"/>
  <c r="K1645" i="8"/>
  <c r="J1645" i="8"/>
  <c r="I1645" i="8"/>
  <c r="H1645" i="8"/>
  <c r="G1645" i="8"/>
  <c r="F1645" i="8"/>
  <c r="E1645" i="8"/>
  <c r="L1644" i="8"/>
  <c r="K1644" i="8"/>
  <c r="J1644" i="8"/>
  <c r="I1644" i="8"/>
  <c r="H1644" i="8"/>
  <c r="G1644" i="8"/>
  <c r="F1644" i="8"/>
  <c r="E1644" i="8"/>
  <c r="L1643" i="8"/>
  <c r="K1643" i="8"/>
  <c r="J1643" i="8"/>
  <c r="I1643" i="8"/>
  <c r="H1643" i="8"/>
  <c r="G1643" i="8"/>
  <c r="F1643" i="8"/>
  <c r="E1643" i="8"/>
  <c r="L1642" i="8"/>
  <c r="K1642" i="8"/>
  <c r="J1642" i="8"/>
  <c r="I1642" i="8"/>
  <c r="H1642" i="8"/>
  <c r="G1642" i="8"/>
  <c r="F1642" i="8"/>
  <c r="E1642" i="8"/>
  <c r="K1641" i="8"/>
  <c r="L1641" i="8" s="1"/>
  <c r="J1641" i="8"/>
  <c r="I1641" i="8"/>
  <c r="H1641" i="8"/>
  <c r="G1641" i="8"/>
  <c r="F1641" i="8"/>
  <c r="E1641" i="8"/>
  <c r="L1640" i="8"/>
  <c r="K1640" i="8"/>
  <c r="J1640" i="8"/>
  <c r="I1640" i="8"/>
  <c r="H1640" i="8"/>
  <c r="G1640" i="8"/>
  <c r="F1640" i="8"/>
  <c r="E1640" i="8"/>
  <c r="L1639" i="8"/>
  <c r="K1639" i="8"/>
  <c r="J1639" i="8"/>
  <c r="I1639" i="8"/>
  <c r="H1639" i="8"/>
  <c r="G1639" i="8"/>
  <c r="F1639" i="8"/>
  <c r="E1639" i="8"/>
  <c r="K1638" i="8"/>
  <c r="L1638" i="8" s="1"/>
  <c r="J1638" i="8"/>
  <c r="I1638" i="8"/>
  <c r="H1638" i="8"/>
  <c r="G1638" i="8"/>
  <c r="F1638" i="8"/>
  <c r="E1638" i="8"/>
  <c r="L1637" i="8"/>
  <c r="K1637" i="8"/>
  <c r="J1637" i="8"/>
  <c r="I1637" i="8"/>
  <c r="H1637" i="8"/>
  <c r="G1637" i="8"/>
  <c r="F1637" i="8"/>
  <c r="E1637" i="8"/>
  <c r="L1636" i="8"/>
  <c r="K1636" i="8"/>
  <c r="J1636" i="8"/>
  <c r="I1636" i="8"/>
  <c r="H1636" i="8"/>
  <c r="G1636" i="8"/>
  <c r="F1636" i="8"/>
  <c r="E1636" i="8"/>
  <c r="K1635" i="8"/>
  <c r="L1635" i="8" s="1"/>
  <c r="J1635" i="8"/>
  <c r="I1635" i="8"/>
  <c r="H1635" i="8"/>
  <c r="G1635" i="8"/>
  <c r="F1635" i="8"/>
  <c r="E1635" i="8"/>
  <c r="L1634" i="8"/>
  <c r="K1634" i="8"/>
  <c r="J1634" i="8"/>
  <c r="I1634" i="8"/>
  <c r="H1634" i="8"/>
  <c r="G1634" i="8"/>
  <c r="F1634" i="8"/>
  <c r="E1634" i="8"/>
  <c r="L1633" i="8"/>
  <c r="K1633" i="8"/>
  <c r="J1633" i="8"/>
  <c r="I1633" i="8"/>
  <c r="H1633" i="8"/>
  <c r="G1633" i="8"/>
  <c r="F1633" i="8"/>
  <c r="E1633" i="8"/>
  <c r="J1632" i="8"/>
  <c r="H1632" i="8"/>
  <c r="G1632" i="8"/>
  <c r="I1632" i="8" s="1"/>
  <c r="F1632" i="8"/>
  <c r="E1632" i="8"/>
  <c r="L1631" i="8"/>
  <c r="K1631" i="8"/>
  <c r="J1631" i="8"/>
  <c r="I1631" i="8"/>
  <c r="H1631" i="8"/>
  <c r="G1631" i="8"/>
  <c r="F1631" i="8"/>
  <c r="E1631" i="8"/>
  <c r="L1630" i="8"/>
  <c r="K1630" i="8"/>
  <c r="J1630" i="8"/>
  <c r="I1630" i="8"/>
  <c r="H1630" i="8"/>
  <c r="G1630" i="8"/>
  <c r="F1630" i="8"/>
  <c r="E1630" i="8"/>
  <c r="L1629" i="8"/>
  <c r="K1629" i="8"/>
  <c r="J1629" i="8"/>
  <c r="I1629" i="8"/>
  <c r="H1629" i="8"/>
  <c r="G1629" i="8"/>
  <c r="F1629" i="8"/>
  <c r="E1629" i="8"/>
  <c r="L1628" i="8"/>
  <c r="K1628" i="8"/>
  <c r="J1628" i="8"/>
  <c r="I1628" i="8"/>
  <c r="H1628" i="8"/>
  <c r="G1628" i="8"/>
  <c r="F1628" i="8"/>
  <c r="E1628" i="8"/>
  <c r="L1627" i="8"/>
  <c r="K1627" i="8"/>
  <c r="J1627" i="8"/>
  <c r="I1627" i="8"/>
  <c r="H1627" i="8"/>
  <c r="G1627" i="8"/>
  <c r="F1627" i="8"/>
  <c r="E1627" i="8"/>
  <c r="L1626" i="8"/>
  <c r="K1626" i="8"/>
  <c r="J1626" i="8"/>
  <c r="I1626" i="8"/>
  <c r="H1626" i="8"/>
  <c r="G1626" i="8"/>
  <c r="F1626" i="8"/>
  <c r="E1626" i="8"/>
  <c r="L1625" i="8"/>
  <c r="K1625" i="8"/>
  <c r="J1625" i="8"/>
  <c r="I1625" i="8"/>
  <c r="H1625" i="8"/>
  <c r="G1625" i="8"/>
  <c r="F1625" i="8"/>
  <c r="E1625" i="8"/>
  <c r="L1624" i="8"/>
  <c r="K1624" i="8"/>
  <c r="J1624" i="8"/>
  <c r="I1624" i="8"/>
  <c r="H1624" i="8"/>
  <c r="G1624" i="8"/>
  <c r="F1624" i="8"/>
  <c r="E1624" i="8"/>
  <c r="L1623" i="8"/>
  <c r="K1623" i="8"/>
  <c r="J1623" i="8"/>
  <c r="I1623" i="8"/>
  <c r="H1623" i="8"/>
  <c r="G1623" i="8"/>
  <c r="F1623" i="8"/>
  <c r="E1623" i="8"/>
  <c r="L1622" i="8"/>
  <c r="K1622" i="8"/>
  <c r="J1622" i="8"/>
  <c r="I1622" i="8"/>
  <c r="H1622" i="8"/>
  <c r="G1622" i="8"/>
  <c r="F1622" i="8"/>
  <c r="E1622" i="8"/>
  <c r="L1621" i="8"/>
  <c r="K1621" i="8"/>
  <c r="J1621" i="8"/>
  <c r="I1621" i="8"/>
  <c r="H1621" i="8"/>
  <c r="G1621" i="8"/>
  <c r="F1621" i="8"/>
  <c r="E1621" i="8"/>
  <c r="L1620" i="8"/>
  <c r="K1620" i="8"/>
  <c r="J1620" i="8"/>
  <c r="I1620" i="8"/>
  <c r="H1620" i="8"/>
  <c r="G1620" i="8"/>
  <c r="F1620" i="8"/>
  <c r="E1620" i="8"/>
  <c r="L1619" i="8"/>
  <c r="K1619" i="8"/>
  <c r="J1619" i="8"/>
  <c r="I1619" i="8"/>
  <c r="H1619" i="8"/>
  <c r="G1619" i="8"/>
  <c r="F1619" i="8"/>
  <c r="E1619" i="8"/>
  <c r="L1618" i="8"/>
  <c r="K1618" i="8"/>
  <c r="J1618" i="8"/>
  <c r="I1618" i="8"/>
  <c r="H1618" i="8"/>
  <c r="G1618" i="8"/>
  <c r="F1618" i="8"/>
  <c r="E1618" i="8"/>
  <c r="L1617" i="8"/>
  <c r="K1617" i="8"/>
  <c r="J1617" i="8"/>
  <c r="I1617" i="8"/>
  <c r="H1617" i="8"/>
  <c r="G1617" i="8"/>
  <c r="F1617" i="8"/>
  <c r="E1617" i="8"/>
  <c r="K1616" i="8"/>
  <c r="L1616" i="8" s="1"/>
  <c r="J1616" i="8"/>
  <c r="I1616" i="8"/>
  <c r="H1616" i="8"/>
  <c r="G1616" i="8"/>
  <c r="F1616" i="8"/>
  <c r="E1616" i="8"/>
  <c r="L1615" i="8"/>
  <c r="K1615" i="8"/>
  <c r="J1615" i="8"/>
  <c r="I1615" i="8"/>
  <c r="H1615" i="8"/>
  <c r="G1615" i="8"/>
  <c r="F1615" i="8"/>
  <c r="E1615" i="8"/>
  <c r="L1614" i="8"/>
  <c r="K1614" i="8"/>
  <c r="J1614" i="8"/>
  <c r="I1614" i="8"/>
  <c r="H1614" i="8"/>
  <c r="G1614" i="8"/>
  <c r="F1614" i="8"/>
  <c r="E1614" i="8"/>
  <c r="K1613" i="8"/>
  <c r="L1613" i="8" s="1"/>
  <c r="J1613" i="8"/>
  <c r="I1613" i="8"/>
  <c r="H1613" i="8"/>
  <c r="G1613" i="8"/>
  <c r="F1613" i="8"/>
  <c r="E1613" i="8"/>
  <c r="J1612" i="8"/>
  <c r="H1612" i="8"/>
  <c r="G1612" i="8"/>
  <c r="I1612" i="8" s="1"/>
  <c r="F1612" i="8"/>
  <c r="E1612" i="8"/>
  <c r="K1611" i="8"/>
  <c r="L1611" i="8" s="1"/>
  <c r="J1611" i="8"/>
  <c r="H1611" i="8"/>
  <c r="G1611" i="8"/>
  <c r="I1611" i="8" s="1"/>
  <c r="F1611" i="8"/>
  <c r="E1611" i="8"/>
  <c r="J1610" i="8"/>
  <c r="H1610" i="8"/>
  <c r="G1610" i="8"/>
  <c r="I1610" i="8" s="1"/>
  <c r="F1610" i="8"/>
  <c r="E1610" i="8"/>
  <c r="L1609" i="8"/>
  <c r="K1609" i="8"/>
  <c r="J1609" i="8"/>
  <c r="I1609" i="8"/>
  <c r="H1609" i="8"/>
  <c r="G1609" i="8"/>
  <c r="F1609" i="8"/>
  <c r="E1609" i="8"/>
  <c r="J1608" i="8"/>
  <c r="H1608" i="8"/>
  <c r="G1608" i="8"/>
  <c r="I1608" i="8" s="1"/>
  <c r="F1608" i="8"/>
  <c r="E1608" i="8"/>
  <c r="J1607" i="8"/>
  <c r="H1607" i="8"/>
  <c r="G1607" i="8"/>
  <c r="I1607" i="8" s="1"/>
  <c r="F1607" i="8"/>
  <c r="E1607" i="8"/>
  <c r="K1606" i="8"/>
  <c r="L1606" i="8" s="1"/>
  <c r="J1606" i="8"/>
  <c r="I1606" i="8"/>
  <c r="H1606" i="8"/>
  <c r="G1606" i="8"/>
  <c r="F1606" i="8"/>
  <c r="E1606" i="8"/>
  <c r="K1605" i="8"/>
  <c r="L1605" i="8" s="1"/>
  <c r="J1605" i="8"/>
  <c r="H1605" i="8"/>
  <c r="G1605" i="8"/>
  <c r="I1605" i="8" s="1"/>
  <c r="F1605" i="8"/>
  <c r="E1605" i="8"/>
  <c r="J1604" i="8"/>
  <c r="H1604" i="8"/>
  <c r="G1604" i="8"/>
  <c r="I1604" i="8" s="1"/>
  <c r="F1604" i="8"/>
  <c r="E1604" i="8"/>
  <c r="L1603" i="8"/>
  <c r="K1603" i="8"/>
  <c r="J1603" i="8"/>
  <c r="I1603" i="8"/>
  <c r="H1603" i="8"/>
  <c r="G1603" i="8"/>
  <c r="F1603" i="8"/>
  <c r="E1603" i="8"/>
  <c r="L1602" i="8"/>
  <c r="K1602" i="8"/>
  <c r="J1602" i="8"/>
  <c r="I1602" i="8"/>
  <c r="H1602" i="8"/>
  <c r="G1602" i="8"/>
  <c r="F1602" i="8"/>
  <c r="E1602" i="8"/>
  <c r="L1601" i="8"/>
  <c r="K1601" i="8"/>
  <c r="J1601" i="8"/>
  <c r="I1601" i="8"/>
  <c r="H1601" i="8"/>
  <c r="G1601" i="8"/>
  <c r="F1601" i="8"/>
  <c r="E1601" i="8"/>
  <c r="L1600" i="8"/>
  <c r="K1600" i="8"/>
  <c r="J1600" i="8"/>
  <c r="I1600" i="8"/>
  <c r="H1600" i="8"/>
  <c r="G1600" i="8"/>
  <c r="F1600" i="8"/>
  <c r="E1600" i="8"/>
  <c r="L1599" i="8"/>
  <c r="K1599" i="8"/>
  <c r="J1599" i="8"/>
  <c r="I1599" i="8"/>
  <c r="H1599" i="8"/>
  <c r="G1599" i="8"/>
  <c r="F1599" i="8"/>
  <c r="E1599" i="8"/>
  <c r="L1598" i="8"/>
  <c r="K1598" i="8"/>
  <c r="J1598" i="8"/>
  <c r="I1598" i="8"/>
  <c r="H1598" i="8"/>
  <c r="G1598" i="8"/>
  <c r="F1598" i="8"/>
  <c r="E1598" i="8"/>
  <c r="L1597" i="8"/>
  <c r="K1597" i="8"/>
  <c r="J1597" i="8"/>
  <c r="I1597" i="8"/>
  <c r="H1597" i="8"/>
  <c r="G1597" i="8"/>
  <c r="F1597" i="8"/>
  <c r="E1597" i="8"/>
  <c r="L1596" i="8"/>
  <c r="K1596" i="8"/>
  <c r="J1596" i="8"/>
  <c r="I1596" i="8"/>
  <c r="H1596" i="8"/>
  <c r="G1596" i="8"/>
  <c r="F1596" i="8"/>
  <c r="E1596" i="8"/>
  <c r="L1595" i="8"/>
  <c r="K1595" i="8"/>
  <c r="J1595" i="8"/>
  <c r="I1595" i="8"/>
  <c r="H1595" i="8"/>
  <c r="G1595" i="8"/>
  <c r="F1595" i="8"/>
  <c r="E1595" i="8"/>
  <c r="L1594" i="8"/>
  <c r="K1594" i="8"/>
  <c r="J1594" i="8"/>
  <c r="I1594" i="8"/>
  <c r="H1594" i="8"/>
  <c r="G1594" i="8"/>
  <c r="F1594" i="8"/>
  <c r="E1594" i="8"/>
  <c r="L1593" i="8"/>
  <c r="K1593" i="8"/>
  <c r="J1593" i="8"/>
  <c r="I1593" i="8"/>
  <c r="H1593" i="8"/>
  <c r="G1593" i="8"/>
  <c r="F1593" i="8"/>
  <c r="E1593" i="8"/>
  <c r="L1592" i="8"/>
  <c r="K1592" i="8"/>
  <c r="J1592" i="8"/>
  <c r="I1592" i="8"/>
  <c r="H1592" i="8"/>
  <c r="G1592" i="8"/>
  <c r="F1592" i="8"/>
  <c r="E1592" i="8"/>
  <c r="L1591" i="8"/>
  <c r="K1591" i="8"/>
  <c r="J1591" i="8"/>
  <c r="I1591" i="8"/>
  <c r="H1591" i="8"/>
  <c r="G1591" i="8"/>
  <c r="F1591" i="8"/>
  <c r="E1591" i="8"/>
  <c r="L1590" i="8"/>
  <c r="K1590" i="8"/>
  <c r="J1590" i="8"/>
  <c r="I1590" i="8"/>
  <c r="H1590" i="8"/>
  <c r="G1590" i="8"/>
  <c r="F1590" i="8"/>
  <c r="E1590" i="8"/>
  <c r="L1589" i="8"/>
  <c r="K1589" i="8"/>
  <c r="J1589" i="8"/>
  <c r="I1589" i="8"/>
  <c r="H1589" i="8"/>
  <c r="G1589" i="8"/>
  <c r="F1589" i="8"/>
  <c r="E1589" i="8"/>
  <c r="L1588" i="8"/>
  <c r="K1588" i="8"/>
  <c r="J1588" i="8"/>
  <c r="I1588" i="8"/>
  <c r="H1588" i="8"/>
  <c r="G1588" i="8"/>
  <c r="F1588" i="8"/>
  <c r="E1588" i="8"/>
  <c r="L1587" i="8"/>
  <c r="K1587" i="8"/>
  <c r="J1587" i="8"/>
  <c r="I1587" i="8"/>
  <c r="H1587" i="8"/>
  <c r="G1587" i="8"/>
  <c r="F1587" i="8"/>
  <c r="E1587" i="8"/>
  <c r="K1586" i="8"/>
  <c r="L1586" i="8" s="1"/>
  <c r="J1586" i="8"/>
  <c r="I1586" i="8"/>
  <c r="H1586" i="8"/>
  <c r="G1586" i="8"/>
  <c r="F1586" i="8"/>
  <c r="E1586" i="8"/>
  <c r="L1585" i="8"/>
  <c r="K1585" i="8"/>
  <c r="J1585" i="8"/>
  <c r="I1585" i="8"/>
  <c r="H1585" i="8"/>
  <c r="G1585" i="8"/>
  <c r="F1585" i="8"/>
  <c r="E1585" i="8"/>
  <c r="L1584" i="8"/>
  <c r="K1584" i="8"/>
  <c r="J1584" i="8"/>
  <c r="I1584" i="8"/>
  <c r="H1584" i="8"/>
  <c r="G1584" i="8"/>
  <c r="F1584" i="8"/>
  <c r="E1584" i="8"/>
  <c r="K1583" i="8"/>
  <c r="L1583" i="8" s="1"/>
  <c r="J1583" i="8"/>
  <c r="I1583" i="8"/>
  <c r="H1583" i="8"/>
  <c r="G1583" i="8"/>
  <c r="F1583" i="8"/>
  <c r="E1583" i="8"/>
  <c r="L1582" i="8"/>
  <c r="K1582" i="8"/>
  <c r="J1582" i="8"/>
  <c r="I1582" i="8"/>
  <c r="H1582" i="8"/>
  <c r="G1582" i="8"/>
  <c r="F1582" i="8"/>
  <c r="E1582" i="8"/>
  <c r="K1581" i="8"/>
  <c r="L1581" i="8" s="1"/>
  <c r="J1581" i="8"/>
  <c r="I1581" i="8"/>
  <c r="H1581" i="8"/>
  <c r="G1581" i="8"/>
  <c r="F1581" i="8"/>
  <c r="E1581" i="8"/>
  <c r="J1580" i="8"/>
  <c r="H1580" i="8"/>
  <c r="G1580" i="8"/>
  <c r="I1580" i="8" s="1"/>
  <c r="F1580" i="8"/>
  <c r="E1580" i="8"/>
  <c r="L1579" i="8"/>
  <c r="K1579" i="8"/>
  <c r="J1579" i="8"/>
  <c r="I1579" i="8"/>
  <c r="H1579" i="8"/>
  <c r="G1579" i="8"/>
  <c r="F1579" i="8"/>
  <c r="E1579" i="8"/>
  <c r="L1578" i="8"/>
  <c r="K1578" i="8"/>
  <c r="J1578" i="8"/>
  <c r="I1578" i="8"/>
  <c r="H1578" i="8"/>
  <c r="G1578" i="8"/>
  <c r="F1578" i="8"/>
  <c r="E1578" i="8"/>
  <c r="L1577" i="8"/>
  <c r="K1577" i="8"/>
  <c r="J1577" i="8"/>
  <c r="I1577" i="8"/>
  <c r="H1577" i="8"/>
  <c r="G1577" i="8"/>
  <c r="F1577" i="8"/>
  <c r="E1577" i="8"/>
  <c r="J1576" i="8"/>
  <c r="H1576" i="8"/>
  <c r="G1576" i="8"/>
  <c r="I1576" i="8" s="1"/>
  <c r="F1576" i="8"/>
  <c r="E1576" i="8"/>
  <c r="K1575" i="8"/>
  <c r="L1575" i="8" s="1"/>
  <c r="J1575" i="8"/>
  <c r="I1575" i="8"/>
  <c r="H1575" i="8"/>
  <c r="G1575" i="8"/>
  <c r="F1575" i="8"/>
  <c r="E1575" i="8"/>
  <c r="K1574" i="8"/>
  <c r="L1574" i="8" s="1"/>
  <c r="J1574" i="8"/>
  <c r="I1574" i="8"/>
  <c r="H1574" i="8"/>
  <c r="G1574" i="8"/>
  <c r="F1574" i="8"/>
  <c r="E1574" i="8"/>
  <c r="K1573" i="8"/>
  <c r="L1573" i="8" s="1"/>
  <c r="J1573" i="8"/>
  <c r="I1573" i="8"/>
  <c r="H1573" i="8"/>
  <c r="G1573" i="8"/>
  <c r="F1573" i="8"/>
  <c r="E1573" i="8"/>
  <c r="K1572" i="8"/>
  <c r="L1572" i="8" s="1"/>
  <c r="J1572" i="8"/>
  <c r="I1572" i="8"/>
  <c r="H1572" i="8"/>
  <c r="G1572" i="8"/>
  <c r="F1572" i="8"/>
  <c r="E1572" i="8"/>
  <c r="K1571" i="8"/>
  <c r="L1571" i="8" s="1"/>
  <c r="J1571" i="8"/>
  <c r="I1571" i="8"/>
  <c r="H1571" i="8"/>
  <c r="G1571" i="8"/>
  <c r="F1571" i="8"/>
  <c r="E1571" i="8"/>
  <c r="K1570" i="8"/>
  <c r="L1570" i="8" s="1"/>
  <c r="J1570" i="8"/>
  <c r="I1570" i="8"/>
  <c r="H1570" i="8"/>
  <c r="G1570" i="8"/>
  <c r="F1570" i="8"/>
  <c r="E1570" i="8"/>
  <c r="K1569" i="8"/>
  <c r="L1569" i="8" s="1"/>
  <c r="J1569" i="8"/>
  <c r="I1569" i="8"/>
  <c r="H1569" i="8"/>
  <c r="G1569" i="8"/>
  <c r="F1569" i="8"/>
  <c r="E1569" i="8"/>
  <c r="K1568" i="8"/>
  <c r="L1568" i="8" s="1"/>
  <c r="J1568" i="8"/>
  <c r="I1568" i="8"/>
  <c r="H1568" i="8"/>
  <c r="G1568" i="8"/>
  <c r="F1568" i="8"/>
  <c r="E1568" i="8"/>
  <c r="K1567" i="8"/>
  <c r="L1567" i="8" s="1"/>
  <c r="J1567" i="8"/>
  <c r="I1567" i="8"/>
  <c r="H1567" i="8"/>
  <c r="G1567" i="8"/>
  <c r="F1567" i="8"/>
  <c r="E1567" i="8"/>
  <c r="K1566" i="8"/>
  <c r="L1566" i="8" s="1"/>
  <c r="J1566" i="8"/>
  <c r="I1566" i="8"/>
  <c r="H1566" i="8"/>
  <c r="G1566" i="8"/>
  <c r="F1566" i="8"/>
  <c r="E1566" i="8"/>
  <c r="K1565" i="8"/>
  <c r="L1565" i="8" s="1"/>
  <c r="J1565" i="8"/>
  <c r="H1565" i="8"/>
  <c r="G1565" i="8"/>
  <c r="I1565" i="8" s="1"/>
  <c r="F1565" i="8"/>
  <c r="E1565" i="8"/>
  <c r="L1564" i="8"/>
  <c r="K1564" i="8"/>
  <c r="J1564" i="8"/>
  <c r="I1564" i="8"/>
  <c r="H1564" i="8"/>
  <c r="G1564" i="8"/>
  <c r="F1564" i="8"/>
  <c r="E1564" i="8"/>
  <c r="L1563" i="8"/>
  <c r="K1563" i="8"/>
  <c r="J1563" i="8"/>
  <c r="I1563" i="8"/>
  <c r="H1563" i="8"/>
  <c r="G1563" i="8"/>
  <c r="F1563" i="8"/>
  <c r="E1563" i="8"/>
  <c r="L1562" i="8"/>
  <c r="K1562" i="8"/>
  <c r="J1562" i="8"/>
  <c r="I1562" i="8"/>
  <c r="H1562" i="8"/>
  <c r="G1562" i="8"/>
  <c r="F1562" i="8"/>
  <c r="E1562" i="8"/>
  <c r="L1561" i="8"/>
  <c r="K1561" i="8"/>
  <c r="J1561" i="8"/>
  <c r="I1561" i="8"/>
  <c r="H1561" i="8"/>
  <c r="G1561" i="8"/>
  <c r="F1561" i="8"/>
  <c r="E1561" i="8"/>
  <c r="J1560" i="8"/>
  <c r="H1560" i="8"/>
  <c r="G1560" i="8"/>
  <c r="I1560" i="8" s="1"/>
  <c r="F1560" i="8"/>
  <c r="E1560" i="8"/>
  <c r="L1559" i="8"/>
  <c r="K1559" i="8"/>
  <c r="J1559" i="8"/>
  <c r="I1559" i="8"/>
  <c r="H1559" i="8"/>
  <c r="G1559" i="8"/>
  <c r="F1559" i="8"/>
  <c r="E1559" i="8"/>
  <c r="J1558" i="8"/>
  <c r="H1558" i="8"/>
  <c r="G1558" i="8"/>
  <c r="I1558" i="8" s="1"/>
  <c r="F1558" i="8"/>
  <c r="E1558" i="8"/>
  <c r="L1557" i="8"/>
  <c r="K1557" i="8"/>
  <c r="J1557" i="8"/>
  <c r="I1557" i="8"/>
  <c r="H1557" i="8"/>
  <c r="G1557" i="8"/>
  <c r="F1557" i="8"/>
  <c r="E1557" i="8"/>
  <c r="L1556" i="8"/>
  <c r="K1556" i="8"/>
  <c r="J1556" i="8"/>
  <c r="I1556" i="8"/>
  <c r="H1556" i="8"/>
  <c r="G1556" i="8"/>
  <c r="F1556" i="8"/>
  <c r="E1556" i="8"/>
  <c r="L1555" i="8"/>
  <c r="K1555" i="8"/>
  <c r="J1555" i="8"/>
  <c r="I1555" i="8"/>
  <c r="H1555" i="8"/>
  <c r="G1555" i="8"/>
  <c r="F1555" i="8"/>
  <c r="E1555" i="8"/>
  <c r="L1554" i="8"/>
  <c r="K1554" i="8"/>
  <c r="J1554" i="8"/>
  <c r="I1554" i="8"/>
  <c r="H1554" i="8"/>
  <c r="G1554" i="8"/>
  <c r="F1554" i="8"/>
  <c r="E1554" i="8"/>
  <c r="L1553" i="8"/>
  <c r="K1553" i="8"/>
  <c r="J1553" i="8"/>
  <c r="I1553" i="8"/>
  <c r="H1553" i="8"/>
  <c r="G1553" i="8"/>
  <c r="F1553" i="8"/>
  <c r="E1553" i="8"/>
  <c r="L1552" i="8"/>
  <c r="K1552" i="8"/>
  <c r="J1552" i="8"/>
  <c r="I1552" i="8"/>
  <c r="H1552" i="8"/>
  <c r="G1552" i="8"/>
  <c r="F1552" i="8"/>
  <c r="E1552" i="8"/>
  <c r="L1551" i="8"/>
  <c r="K1551" i="8"/>
  <c r="J1551" i="8"/>
  <c r="I1551" i="8"/>
  <c r="H1551" i="8"/>
  <c r="G1551" i="8"/>
  <c r="F1551" i="8"/>
  <c r="E1551" i="8"/>
  <c r="L1550" i="8"/>
  <c r="K1550" i="8"/>
  <c r="J1550" i="8"/>
  <c r="I1550" i="8"/>
  <c r="H1550" i="8"/>
  <c r="G1550" i="8"/>
  <c r="F1550" i="8"/>
  <c r="E1550" i="8"/>
  <c r="L1549" i="8"/>
  <c r="K1549" i="8"/>
  <c r="J1549" i="8"/>
  <c r="I1549" i="8"/>
  <c r="H1549" i="8"/>
  <c r="G1549" i="8"/>
  <c r="F1549" i="8"/>
  <c r="E1549" i="8"/>
  <c r="L1548" i="8"/>
  <c r="K1548" i="8"/>
  <c r="J1548" i="8"/>
  <c r="I1548" i="8"/>
  <c r="H1548" i="8"/>
  <c r="G1548" i="8"/>
  <c r="F1548" i="8"/>
  <c r="E1548" i="8"/>
  <c r="K1547" i="8"/>
  <c r="L1547" i="8" s="1"/>
  <c r="J1547" i="8"/>
  <c r="I1547" i="8"/>
  <c r="H1547" i="8"/>
  <c r="G1547" i="8"/>
  <c r="F1547" i="8"/>
  <c r="E1547" i="8"/>
  <c r="L1546" i="8"/>
  <c r="K1546" i="8"/>
  <c r="J1546" i="8"/>
  <c r="I1546" i="8"/>
  <c r="H1546" i="8"/>
  <c r="G1546" i="8"/>
  <c r="F1546" i="8"/>
  <c r="E1546" i="8"/>
  <c r="L1545" i="8"/>
  <c r="K1545" i="8"/>
  <c r="J1545" i="8"/>
  <c r="I1545" i="8"/>
  <c r="H1545" i="8"/>
  <c r="G1545" i="8"/>
  <c r="F1545" i="8"/>
  <c r="E1545" i="8"/>
  <c r="K1544" i="8"/>
  <c r="L1544" i="8" s="1"/>
  <c r="J1544" i="8"/>
  <c r="I1544" i="8"/>
  <c r="H1544" i="8"/>
  <c r="G1544" i="8"/>
  <c r="F1544" i="8"/>
  <c r="E1544" i="8"/>
  <c r="L1543" i="8"/>
  <c r="K1543" i="8"/>
  <c r="J1543" i="8"/>
  <c r="I1543" i="8"/>
  <c r="H1543" i="8"/>
  <c r="G1543" i="8"/>
  <c r="F1543" i="8"/>
  <c r="E1543" i="8"/>
  <c r="J1542" i="8"/>
  <c r="H1542" i="8"/>
  <c r="G1542" i="8"/>
  <c r="I1542" i="8" s="1"/>
  <c r="F1542" i="8"/>
  <c r="E1542" i="8"/>
  <c r="K1541" i="8"/>
  <c r="L1541" i="8" s="1"/>
  <c r="J1541" i="8"/>
  <c r="H1541" i="8"/>
  <c r="G1541" i="8"/>
  <c r="I1541" i="8" s="1"/>
  <c r="F1541" i="8"/>
  <c r="E1541" i="8"/>
  <c r="L1540" i="8"/>
  <c r="K1540" i="8"/>
  <c r="J1540" i="8"/>
  <c r="I1540" i="8"/>
  <c r="H1540" i="8"/>
  <c r="G1540" i="8"/>
  <c r="F1540" i="8"/>
  <c r="E1540" i="8"/>
  <c r="L1539" i="8"/>
  <c r="K1539" i="8"/>
  <c r="J1539" i="8"/>
  <c r="I1539" i="8"/>
  <c r="H1539" i="8"/>
  <c r="G1539" i="8"/>
  <c r="F1539" i="8"/>
  <c r="E1539" i="8"/>
  <c r="L1538" i="8"/>
  <c r="K1538" i="8"/>
  <c r="J1538" i="8"/>
  <c r="I1538" i="8"/>
  <c r="H1538" i="8"/>
  <c r="G1538" i="8"/>
  <c r="F1538" i="8"/>
  <c r="E1538" i="8"/>
  <c r="L1537" i="8"/>
  <c r="K1537" i="8"/>
  <c r="J1537" i="8"/>
  <c r="I1537" i="8"/>
  <c r="H1537" i="8"/>
  <c r="G1537" i="8"/>
  <c r="F1537" i="8"/>
  <c r="E1537" i="8"/>
  <c r="L1536" i="8"/>
  <c r="K1536" i="8"/>
  <c r="J1536" i="8"/>
  <c r="I1536" i="8"/>
  <c r="H1536" i="8"/>
  <c r="G1536" i="8"/>
  <c r="F1536" i="8"/>
  <c r="E1536" i="8"/>
  <c r="L1535" i="8"/>
  <c r="K1535" i="8"/>
  <c r="J1535" i="8"/>
  <c r="I1535" i="8"/>
  <c r="H1535" i="8"/>
  <c r="G1535" i="8"/>
  <c r="F1535" i="8"/>
  <c r="E1535" i="8"/>
  <c r="L1534" i="8"/>
  <c r="K1534" i="8"/>
  <c r="J1534" i="8"/>
  <c r="I1534" i="8"/>
  <c r="H1534" i="8"/>
  <c r="G1534" i="8"/>
  <c r="F1534" i="8"/>
  <c r="E1534" i="8"/>
  <c r="J1533" i="8"/>
  <c r="H1533" i="8"/>
  <c r="G1533" i="8"/>
  <c r="I1533" i="8" s="1"/>
  <c r="F1533" i="8"/>
  <c r="E1533" i="8"/>
  <c r="J1532" i="8"/>
  <c r="H1532" i="8"/>
  <c r="G1532" i="8"/>
  <c r="I1532" i="8" s="1"/>
  <c r="F1532" i="8"/>
  <c r="E1532" i="8"/>
  <c r="J1531" i="8"/>
  <c r="H1531" i="8"/>
  <c r="G1531" i="8"/>
  <c r="I1531" i="8" s="1"/>
  <c r="F1531" i="8"/>
  <c r="E1531" i="8"/>
  <c r="K1530" i="8"/>
  <c r="L1530" i="8" s="1"/>
  <c r="J1530" i="8"/>
  <c r="I1530" i="8"/>
  <c r="H1530" i="8"/>
  <c r="G1530" i="8"/>
  <c r="F1530" i="8"/>
  <c r="E1530" i="8"/>
  <c r="K1529" i="8"/>
  <c r="L1529" i="8" s="1"/>
  <c r="J1529" i="8"/>
  <c r="I1529" i="8"/>
  <c r="H1529" i="8"/>
  <c r="G1529" i="8"/>
  <c r="F1529" i="8"/>
  <c r="E1529" i="8"/>
  <c r="K1528" i="8"/>
  <c r="L1528" i="8" s="1"/>
  <c r="J1528" i="8"/>
  <c r="I1528" i="8"/>
  <c r="H1528" i="8"/>
  <c r="G1528" i="8"/>
  <c r="F1528" i="8"/>
  <c r="E1528" i="8"/>
  <c r="K1527" i="8"/>
  <c r="L1527" i="8" s="1"/>
  <c r="J1527" i="8"/>
  <c r="H1527" i="8"/>
  <c r="G1527" i="8"/>
  <c r="I1527" i="8" s="1"/>
  <c r="F1527" i="8"/>
  <c r="E1527" i="8"/>
  <c r="L1526" i="8"/>
  <c r="K1526" i="8"/>
  <c r="J1526" i="8"/>
  <c r="I1526" i="8"/>
  <c r="H1526" i="8"/>
  <c r="G1526" i="8"/>
  <c r="F1526" i="8"/>
  <c r="E1526" i="8"/>
  <c r="L1525" i="8"/>
  <c r="K1525" i="8"/>
  <c r="J1525" i="8"/>
  <c r="I1525" i="8"/>
  <c r="H1525" i="8"/>
  <c r="G1525" i="8"/>
  <c r="F1525" i="8"/>
  <c r="E1525" i="8"/>
  <c r="L1524" i="8"/>
  <c r="K1524" i="8"/>
  <c r="J1524" i="8"/>
  <c r="I1524" i="8"/>
  <c r="H1524" i="8"/>
  <c r="G1524" i="8"/>
  <c r="F1524" i="8"/>
  <c r="E1524" i="8"/>
  <c r="L1523" i="8"/>
  <c r="K1523" i="8"/>
  <c r="J1523" i="8"/>
  <c r="I1523" i="8"/>
  <c r="H1523" i="8"/>
  <c r="G1523" i="8"/>
  <c r="F1523" i="8"/>
  <c r="E1523" i="8"/>
  <c r="L1522" i="8"/>
  <c r="K1522" i="8"/>
  <c r="J1522" i="8"/>
  <c r="I1522" i="8"/>
  <c r="H1522" i="8"/>
  <c r="G1522" i="8"/>
  <c r="F1522" i="8"/>
  <c r="E1522" i="8"/>
  <c r="L1521" i="8"/>
  <c r="K1521" i="8"/>
  <c r="J1521" i="8"/>
  <c r="I1521" i="8"/>
  <c r="H1521" i="8"/>
  <c r="G1521" i="8"/>
  <c r="F1521" i="8"/>
  <c r="E1521" i="8"/>
  <c r="L1520" i="8"/>
  <c r="K1520" i="8"/>
  <c r="J1520" i="8"/>
  <c r="I1520" i="8"/>
  <c r="H1520" i="8"/>
  <c r="G1520" i="8"/>
  <c r="F1520" i="8"/>
  <c r="E1520" i="8"/>
  <c r="L1519" i="8"/>
  <c r="K1519" i="8"/>
  <c r="J1519" i="8"/>
  <c r="I1519" i="8"/>
  <c r="H1519" i="8"/>
  <c r="G1519" i="8"/>
  <c r="F1519" i="8"/>
  <c r="E1519" i="8"/>
  <c r="L1518" i="8"/>
  <c r="K1518" i="8"/>
  <c r="J1518" i="8"/>
  <c r="I1518" i="8"/>
  <c r="H1518" i="8"/>
  <c r="G1518" i="8"/>
  <c r="F1518" i="8"/>
  <c r="E1518" i="8"/>
  <c r="L1517" i="8"/>
  <c r="K1517" i="8"/>
  <c r="J1517" i="8"/>
  <c r="I1517" i="8"/>
  <c r="H1517" i="8"/>
  <c r="G1517" i="8"/>
  <c r="F1517" i="8"/>
  <c r="E1517" i="8"/>
  <c r="L1516" i="8"/>
  <c r="K1516" i="8"/>
  <c r="J1516" i="8"/>
  <c r="I1516" i="8"/>
  <c r="H1516" i="8"/>
  <c r="G1516" i="8"/>
  <c r="F1516" i="8"/>
  <c r="E1516" i="8"/>
  <c r="L1515" i="8"/>
  <c r="K1515" i="8"/>
  <c r="J1515" i="8"/>
  <c r="I1515" i="8"/>
  <c r="H1515" i="8"/>
  <c r="G1515" i="8"/>
  <c r="F1515" i="8"/>
  <c r="E1515" i="8"/>
  <c r="J1514" i="8"/>
  <c r="H1514" i="8"/>
  <c r="G1514" i="8"/>
  <c r="I1514" i="8" s="1"/>
  <c r="F1514" i="8"/>
  <c r="E1514" i="8"/>
  <c r="J1513" i="8"/>
  <c r="H1513" i="8"/>
  <c r="G1513" i="8"/>
  <c r="I1513" i="8" s="1"/>
  <c r="F1513" i="8"/>
  <c r="E1513" i="8"/>
  <c r="L1512" i="8"/>
  <c r="K1512" i="8"/>
  <c r="J1512" i="8"/>
  <c r="I1512" i="8"/>
  <c r="H1512" i="8"/>
  <c r="G1512" i="8"/>
  <c r="F1512" i="8"/>
  <c r="E1512" i="8"/>
  <c r="L1511" i="8"/>
  <c r="K1511" i="8"/>
  <c r="J1511" i="8"/>
  <c r="I1511" i="8"/>
  <c r="H1511" i="8"/>
  <c r="G1511" i="8"/>
  <c r="F1511" i="8"/>
  <c r="E1511" i="8"/>
  <c r="K1510" i="8"/>
  <c r="L1510" i="8" s="1"/>
  <c r="J1510" i="8"/>
  <c r="I1510" i="8"/>
  <c r="H1510" i="8"/>
  <c r="G1510" i="8"/>
  <c r="F1510" i="8"/>
  <c r="E1510" i="8"/>
  <c r="L1509" i="8"/>
  <c r="K1509" i="8"/>
  <c r="J1509" i="8"/>
  <c r="I1509" i="8"/>
  <c r="H1509" i="8"/>
  <c r="G1509" i="8"/>
  <c r="F1509" i="8"/>
  <c r="E1509" i="8"/>
  <c r="J1508" i="8"/>
  <c r="H1508" i="8"/>
  <c r="G1508" i="8"/>
  <c r="I1508" i="8" s="1"/>
  <c r="F1508" i="8"/>
  <c r="E1508" i="8"/>
  <c r="K1507" i="8"/>
  <c r="L1507" i="8" s="1"/>
  <c r="J1507" i="8"/>
  <c r="I1507" i="8"/>
  <c r="H1507" i="8"/>
  <c r="G1507" i="8"/>
  <c r="F1507" i="8"/>
  <c r="E1507" i="8"/>
  <c r="K1506" i="8"/>
  <c r="L1506" i="8" s="1"/>
  <c r="J1506" i="8"/>
  <c r="H1506" i="8"/>
  <c r="G1506" i="8"/>
  <c r="I1506" i="8" s="1"/>
  <c r="F1506" i="8"/>
  <c r="E1506" i="8"/>
  <c r="L1505" i="8"/>
  <c r="K1505" i="8"/>
  <c r="J1505" i="8"/>
  <c r="I1505" i="8"/>
  <c r="H1505" i="8"/>
  <c r="G1505" i="8"/>
  <c r="F1505" i="8"/>
  <c r="E1505" i="8"/>
  <c r="L1504" i="8"/>
  <c r="K1504" i="8"/>
  <c r="J1504" i="8"/>
  <c r="I1504" i="8"/>
  <c r="H1504" i="8"/>
  <c r="G1504" i="8"/>
  <c r="F1504" i="8"/>
  <c r="E1504" i="8"/>
  <c r="L1503" i="8"/>
  <c r="K1503" i="8"/>
  <c r="J1503" i="8"/>
  <c r="I1503" i="8"/>
  <c r="H1503" i="8"/>
  <c r="G1503" i="8"/>
  <c r="F1503" i="8"/>
  <c r="E1503" i="8"/>
  <c r="L1502" i="8"/>
  <c r="K1502" i="8"/>
  <c r="J1502" i="8"/>
  <c r="I1502" i="8"/>
  <c r="H1502" i="8"/>
  <c r="G1502" i="8"/>
  <c r="F1502" i="8"/>
  <c r="E1502" i="8"/>
  <c r="L1501" i="8"/>
  <c r="K1501" i="8"/>
  <c r="J1501" i="8"/>
  <c r="I1501" i="8"/>
  <c r="H1501" i="8"/>
  <c r="G1501" i="8"/>
  <c r="F1501" i="8"/>
  <c r="E1501" i="8"/>
  <c r="J1500" i="8"/>
  <c r="H1500" i="8"/>
  <c r="G1500" i="8"/>
  <c r="I1500" i="8" s="1"/>
  <c r="F1500" i="8"/>
  <c r="E1500" i="8"/>
  <c r="L1499" i="8"/>
  <c r="K1499" i="8"/>
  <c r="J1499" i="8"/>
  <c r="I1499" i="8"/>
  <c r="H1499" i="8"/>
  <c r="G1499" i="8"/>
  <c r="F1499" i="8"/>
  <c r="E1499" i="8"/>
  <c r="L1498" i="8"/>
  <c r="K1498" i="8"/>
  <c r="J1498" i="8"/>
  <c r="I1498" i="8"/>
  <c r="H1498" i="8"/>
  <c r="G1498" i="8"/>
  <c r="F1498" i="8"/>
  <c r="E1498" i="8"/>
  <c r="L1497" i="8"/>
  <c r="K1497" i="8"/>
  <c r="J1497" i="8"/>
  <c r="I1497" i="8"/>
  <c r="H1497" i="8"/>
  <c r="G1497" i="8"/>
  <c r="F1497" i="8"/>
  <c r="E1497" i="8"/>
  <c r="L1496" i="8"/>
  <c r="K1496" i="8"/>
  <c r="J1496" i="8"/>
  <c r="I1496" i="8"/>
  <c r="H1496" i="8"/>
  <c r="G1496" i="8"/>
  <c r="F1496" i="8"/>
  <c r="E1496" i="8"/>
  <c r="J1495" i="8"/>
  <c r="H1495" i="8"/>
  <c r="G1495" i="8"/>
  <c r="I1495" i="8" s="1"/>
  <c r="F1495" i="8"/>
  <c r="E1495" i="8"/>
  <c r="L1494" i="8"/>
  <c r="K1494" i="8"/>
  <c r="J1494" i="8"/>
  <c r="I1494" i="8"/>
  <c r="H1494" i="8"/>
  <c r="G1494" i="8"/>
  <c r="F1494" i="8"/>
  <c r="E1494" i="8"/>
  <c r="J1493" i="8"/>
  <c r="H1493" i="8"/>
  <c r="G1493" i="8"/>
  <c r="I1493" i="8" s="1"/>
  <c r="F1493" i="8"/>
  <c r="E1493" i="8"/>
  <c r="K1492" i="8"/>
  <c r="L1492" i="8" s="1"/>
  <c r="J1492" i="8"/>
  <c r="H1492" i="8"/>
  <c r="G1492" i="8"/>
  <c r="I1492" i="8" s="1"/>
  <c r="F1492" i="8"/>
  <c r="E1492" i="8"/>
  <c r="L1491" i="8"/>
  <c r="K1491" i="8"/>
  <c r="J1491" i="8"/>
  <c r="I1491" i="8"/>
  <c r="H1491" i="8"/>
  <c r="G1491" i="8"/>
  <c r="F1491" i="8"/>
  <c r="E1491" i="8"/>
  <c r="J1490" i="8"/>
  <c r="H1490" i="8"/>
  <c r="G1490" i="8"/>
  <c r="I1490" i="8" s="1"/>
  <c r="F1490" i="8"/>
  <c r="E1490" i="8"/>
  <c r="L1489" i="8"/>
  <c r="K1489" i="8"/>
  <c r="J1489" i="8"/>
  <c r="I1489" i="8"/>
  <c r="H1489" i="8"/>
  <c r="G1489" i="8"/>
  <c r="F1489" i="8"/>
  <c r="E1489" i="8"/>
  <c r="L1488" i="8"/>
  <c r="K1488" i="8"/>
  <c r="J1488" i="8"/>
  <c r="I1488" i="8"/>
  <c r="H1488" i="8"/>
  <c r="G1488" i="8"/>
  <c r="F1488" i="8"/>
  <c r="E1488" i="8"/>
  <c r="L1487" i="8"/>
  <c r="K1487" i="8"/>
  <c r="J1487" i="8"/>
  <c r="I1487" i="8"/>
  <c r="H1487" i="8"/>
  <c r="G1487" i="8"/>
  <c r="F1487" i="8"/>
  <c r="E1487" i="8"/>
  <c r="K1486" i="8"/>
  <c r="L1486" i="8" s="1"/>
  <c r="J1486" i="8"/>
  <c r="I1486" i="8"/>
  <c r="H1486" i="8"/>
  <c r="G1486" i="8"/>
  <c r="F1486" i="8"/>
  <c r="E1486" i="8"/>
  <c r="J1485" i="8"/>
  <c r="H1485" i="8"/>
  <c r="G1485" i="8"/>
  <c r="I1485" i="8" s="1"/>
  <c r="F1485" i="8"/>
  <c r="E1485" i="8"/>
  <c r="L1484" i="8"/>
  <c r="K1484" i="8"/>
  <c r="J1484" i="8"/>
  <c r="I1484" i="8"/>
  <c r="H1484" i="8"/>
  <c r="G1484" i="8"/>
  <c r="F1484" i="8"/>
  <c r="E1484" i="8"/>
  <c r="L1483" i="8"/>
  <c r="K1483" i="8"/>
  <c r="J1483" i="8"/>
  <c r="I1483" i="8"/>
  <c r="H1483" i="8"/>
  <c r="G1483" i="8"/>
  <c r="F1483" i="8"/>
  <c r="E1483" i="8"/>
  <c r="K1482" i="8"/>
  <c r="L1482" i="8" s="1"/>
  <c r="J1482" i="8"/>
  <c r="I1482" i="8"/>
  <c r="H1482" i="8"/>
  <c r="G1482" i="8"/>
  <c r="F1482" i="8"/>
  <c r="E1482" i="8"/>
  <c r="L1481" i="8"/>
  <c r="K1481" i="8"/>
  <c r="J1481" i="8"/>
  <c r="I1481" i="8"/>
  <c r="H1481" i="8"/>
  <c r="G1481" i="8"/>
  <c r="F1481" i="8"/>
  <c r="E1481" i="8"/>
  <c r="L1480" i="8"/>
  <c r="K1480" i="8"/>
  <c r="J1480" i="8"/>
  <c r="I1480" i="8"/>
  <c r="H1480" i="8"/>
  <c r="G1480" i="8"/>
  <c r="F1480" i="8"/>
  <c r="E1480" i="8"/>
  <c r="K1479" i="8"/>
  <c r="L1479" i="8" s="1"/>
  <c r="J1479" i="8"/>
  <c r="I1479" i="8"/>
  <c r="H1479" i="8"/>
  <c r="G1479" i="8"/>
  <c r="F1479" i="8"/>
  <c r="E1479" i="8"/>
  <c r="L1478" i="8"/>
  <c r="K1478" i="8"/>
  <c r="J1478" i="8"/>
  <c r="I1478" i="8"/>
  <c r="H1478" i="8"/>
  <c r="G1478" i="8"/>
  <c r="F1478" i="8"/>
  <c r="E1478" i="8"/>
  <c r="J1477" i="8"/>
  <c r="H1477" i="8"/>
  <c r="G1477" i="8"/>
  <c r="I1477" i="8" s="1"/>
  <c r="F1477" i="8"/>
  <c r="E1477" i="8"/>
  <c r="K1476" i="8"/>
  <c r="L1476" i="8" s="1"/>
  <c r="J1476" i="8"/>
  <c r="I1476" i="8"/>
  <c r="H1476" i="8"/>
  <c r="G1476" i="8"/>
  <c r="F1476" i="8"/>
  <c r="E1476" i="8"/>
  <c r="K1475" i="8"/>
  <c r="L1475" i="8" s="1"/>
  <c r="J1475" i="8"/>
  <c r="I1475" i="8"/>
  <c r="H1475" i="8"/>
  <c r="G1475" i="8"/>
  <c r="F1475" i="8"/>
  <c r="E1475" i="8"/>
  <c r="K1474" i="8"/>
  <c r="L1474" i="8" s="1"/>
  <c r="J1474" i="8"/>
  <c r="H1474" i="8"/>
  <c r="G1474" i="8"/>
  <c r="I1474" i="8" s="1"/>
  <c r="F1474" i="8"/>
  <c r="E1474" i="8"/>
  <c r="L1473" i="8"/>
  <c r="K1473" i="8"/>
  <c r="J1473" i="8"/>
  <c r="I1473" i="8"/>
  <c r="H1473" i="8"/>
  <c r="G1473" i="8"/>
  <c r="F1473" i="8"/>
  <c r="E1473" i="8"/>
  <c r="L1472" i="8"/>
  <c r="K1472" i="8"/>
  <c r="J1472" i="8"/>
  <c r="I1472" i="8"/>
  <c r="H1472" i="8"/>
  <c r="G1472" i="8"/>
  <c r="F1472" i="8"/>
  <c r="E1472" i="8"/>
  <c r="L1471" i="8"/>
  <c r="K1471" i="8"/>
  <c r="J1471" i="8"/>
  <c r="I1471" i="8"/>
  <c r="H1471" i="8"/>
  <c r="G1471" i="8"/>
  <c r="F1471" i="8"/>
  <c r="E1471" i="8"/>
  <c r="L1470" i="8"/>
  <c r="K1470" i="8"/>
  <c r="J1470" i="8"/>
  <c r="I1470" i="8"/>
  <c r="H1470" i="8"/>
  <c r="G1470" i="8"/>
  <c r="F1470" i="8"/>
  <c r="E1470" i="8"/>
  <c r="L1469" i="8"/>
  <c r="K1469" i="8"/>
  <c r="J1469" i="8"/>
  <c r="I1469" i="8"/>
  <c r="H1469" i="8"/>
  <c r="G1469" i="8"/>
  <c r="F1469" i="8"/>
  <c r="E1469" i="8"/>
  <c r="L1468" i="8"/>
  <c r="K1468" i="8"/>
  <c r="J1468" i="8"/>
  <c r="I1468" i="8"/>
  <c r="H1468" i="8"/>
  <c r="G1468" i="8"/>
  <c r="F1468" i="8"/>
  <c r="E1468" i="8"/>
  <c r="L1467" i="8"/>
  <c r="K1467" i="8"/>
  <c r="J1467" i="8"/>
  <c r="I1467" i="8"/>
  <c r="H1467" i="8"/>
  <c r="G1467" i="8"/>
  <c r="F1467" i="8"/>
  <c r="E1467" i="8"/>
  <c r="L1466" i="8"/>
  <c r="K1466" i="8"/>
  <c r="J1466" i="8"/>
  <c r="I1466" i="8"/>
  <c r="H1466" i="8"/>
  <c r="G1466" i="8"/>
  <c r="F1466" i="8"/>
  <c r="E1466" i="8"/>
  <c r="L1465" i="8"/>
  <c r="K1465" i="8"/>
  <c r="J1465" i="8"/>
  <c r="I1465" i="8"/>
  <c r="H1465" i="8"/>
  <c r="G1465" i="8"/>
  <c r="F1465" i="8"/>
  <c r="E1465" i="8"/>
  <c r="L1464" i="8"/>
  <c r="K1464" i="8"/>
  <c r="J1464" i="8"/>
  <c r="I1464" i="8"/>
  <c r="H1464" i="8"/>
  <c r="G1464" i="8"/>
  <c r="F1464" i="8"/>
  <c r="E1464" i="8"/>
  <c r="L1463" i="8"/>
  <c r="K1463" i="8"/>
  <c r="J1463" i="8"/>
  <c r="I1463" i="8"/>
  <c r="H1463" i="8"/>
  <c r="G1463" i="8"/>
  <c r="F1463" i="8"/>
  <c r="E1463" i="8"/>
  <c r="L1462" i="8"/>
  <c r="K1462" i="8"/>
  <c r="J1462" i="8"/>
  <c r="I1462" i="8"/>
  <c r="H1462" i="8"/>
  <c r="G1462" i="8"/>
  <c r="F1462" i="8"/>
  <c r="E1462" i="8"/>
  <c r="L1461" i="8"/>
  <c r="K1461" i="8"/>
  <c r="J1461" i="8"/>
  <c r="I1461" i="8"/>
  <c r="H1461" i="8"/>
  <c r="G1461" i="8"/>
  <c r="F1461" i="8"/>
  <c r="E1461" i="8"/>
  <c r="L1460" i="8"/>
  <c r="K1460" i="8"/>
  <c r="J1460" i="8"/>
  <c r="I1460" i="8"/>
  <c r="H1460" i="8"/>
  <c r="G1460" i="8"/>
  <c r="F1460" i="8"/>
  <c r="E1460" i="8"/>
  <c r="J1459" i="8"/>
  <c r="H1459" i="8"/>
  <c r="G1459" i="8"/>
  <c r="I1459" i="8" s="1"/>
  <c r="F1459" i="8"/>
  <c r="E1459" i="8"/>
  <c r="L1458" i="8"/>
  <c r="K1458" i="8"/>
  <c r="J1458" i="8"/>
  <c r="I1458" i="8"/>
  <c r="H1458" i="8"/>
  <c r="G1458" i="8"/>
  <c r="F1458" i="8"/>
  <c r="E1458" i="8"/>
  <c r="L1457" i="8"/>
  <c r="K1457" i="8"/>
  <c r="J1457" i="8"/>
  <c r="I1457" i="8"/>
  <c r="H1457" i="8"/>
  <c r="G1457" i="8"/>
  <c r="F1457" i="8"/>
  <c r="E1457" i="8"/>
  <c r="L1456" i="8"/>
  <c r="K1456" i="8"/>
  <c r="J1456" i="8"/>
  <c r="I1456" i="8"/>
  <c r="H1456" i="8"/>
  <c r="G1456" i="8"/>
  <c r="F1456" i="8"/>
  <c r="E1456" i="8"/>
  <c r="L1455" i="8"/>
  <c r="K1455" i="8"/>
  <c r="J1455" i="8"/>
  <c r="I1455" i="8"/>
  <c r="H1455" i="8"/>
  <c r="G1455" i="8"/>
  <c r="F1455" i="8"/>
  <c r="E1455" i="8"/>
  <c r="L1454" i="8"/>
  <c r="K1454" i="8"/>
  <c r="J1454" i="8"/>
  <c r="I1454" i="8"/>
  <c r="H1454" i="8"/>
  <c r="G1454" i="8"/>
  <c r="F1454" i="8"/>
  <c r="E1454" i="8"/>
  <c r="L1453" i="8"/>
  <c r="K1453" i="8"/>
  <c r="J1453" i="8"/>
  <c r="I1453" i="8"/>
  <c r="H1453" i="8"/>
  <c r="G1453" i="8"/>
  <c r="F1453" i="8"/>
  <c r="E1453" i="8"/>
  <c r="L1452" i="8"/>
  <c r="K1452" i="8"/>
  <c r="J1452" i="8"/>
  <c r="I1452" i="8"/>
  <c r="H1452" i="8"/>
  <c r="G1452" i="8"/>
  <c r="F1452" i="8"/>
  <c r="E1452" i="8"/>
  <c r="K1451" i="8"/>
  <c r="L1451" i="8" s="1"/>
  <c r="J1451" i="8"/>
  <c r="I1451" i="8"/>
  <c r="H1451" i="8"/>
  <c r="G1451" i="8"/>
  <c r="F1451" i="8"/>
  <c r="E1451" i="8"/>
  <c r="L1450" i="8"/>
  <c r="K1450" i="8"/>
  <c r="J1450" i="8"/>
  <c r="I1450" i="8"/>
  <c r="H1450" i="8"/>
  <c r="G1450" i="8"/>
  <c r="F1450" i="8"/>
  <c r="E1450" i="8"/>
  <c r="L1449" i="8"/>
  <c r="K1449" i="8"/>
  <c r="J1449" i="8"/>
  <c r="I1449" i="8"/>
  <c r="H1449" i="8"/>
  <c r="G1449" i="8"/>
  <c r="F1449" i="8"/>
  <c r="E1449" i="8"/>
  <c r="K1448" i="8"/>
  <c r="L1448" i="8" s="1"/>
  <c r="J1448" i="8"/>
  <c r="I1448" i="8"/>
  <c r="H1448" i="8"/>
  <c r="G1448" i="8"/>
  <c r="F1448" i="8"/>
  <c r="E1448" i="8"/>
  <c r="L1447" i="8"/>
  <c r="K1447" i="8"/>
  <c r="J1447" i="8"/>
  <c r="I1447" i="8"/>
  <c r="H1447" i="8"/>
  <c r="G1447" i="8"/>
  <c r="F1447" i="8"/>
  <c r="E1447" i="8"/>
  <c r="J1446" i="8"/>
  <c r="H1446" i="8"/>
  <c r="G1446" i="8"/>
  <c r="I1446" i="8" s="1"/>
  <c r="F1446" i="8"/>
  <c r="E1446" i="8"/>
  <c r="L1445" i="8"/>
  <c r="K1445" i="8"/>
  <c r="J1445" i="8"/>
  <c r="I1445" i="8"/>
  <c r="H1445" i="8"/>
  <c r="G1445" i="8"/>
  <c r="F1445" i="8"/>
  <c r="E1445" i="8"/>
  <c r="K1444" i="8"/>
  <c r="L1444" i="8" s="1"/>
  <c r="J1444" i="8"/>
  <c r="I1444" i="8"/>
  <c r="H1444" i="8"/>
  <c r="G1444" i="8"/>
  <c r="F1444" i="8"/>
  <c r="E1444" i="8"/>
  <c r="L1443" i="8"/>
  <c r="K1443" i="8"/>
  <c r="J1443" i="8"/>
  <c r="I1443" i="8"/>
  <c r="H1443" i="8"/>
  <c r="G1443" i="8"/>
  <c r="F1443" i="8"/>
  <c r="E1443" i="8"/>
  <c r="J1442" i="8"/>
  <c r="H1442" i="8"/>
  <c r="G1442" i="8"/>
  <c r="I1442" i="8" s="1"/>
  <c r="F1442" i="8"/>
  <c r="E1442" i="8"/>
  <c r="K1441" i="8"/>
  <c r="L1441" i="8" s="1"/>
  <c r="J1441" i="8"/>
  <c r="I1441" i="8"/>
  <c r="H1441" i="8"/>
  <c r="G1441" i="8"/>
  <c r="F1441" i="8"/>
  <c r="E1441" i="8"/>
  <c r="K1440" i="8"/>
  <c r="L1440" i="8" s="1"/>
  <c r="J1440" i="8"/>
  <c r="I1440" i="8"/>
  <c r="H1440" i="8"/>
  <c r="G1440" i="8"/>
  <c r="F1440" i="8"/>
  <c r="E1440" i="8"/>
  <c r="K1439" i="8"/>
  <c r="L1439" i="8" s="1"/>
  <c r="J1439" i="8"/>
  <c r="H1439" i="8"/>
  <c r="G1439" i="8"/>
  <c r="I1439" i="8" s="1"/>
  <c r="F1439" i="8"/>
  <c r="E1439" i="8"/>
  <c r="L1438" i="8"/>
  <c r="K1438" i="8"/>
  <c r="J1438" i="8"/>
  <c r="I1438" i="8"/>
  <c r="H1438" i="8"/>
  <c r="G1438" i="8"/>
  <c r="F1438" i="8"/>
  <c r="E1438" i="8"/>
  <c r="L1437" i="8"/>
  <c r="K1437" i="8"/>
  <c r="J1437" i="8"/>
  <c r="I1437" i="8"/>
  <c r="H1437" i="8"/>
  <c r="G1437" i="8"/>
  <c r="F1437" i="8"/>
  <c r="E1437" i="8"/>
  <c r="L1436" i="8"/>
  <c r="K1436" i="8"/>
  <c r="J1436" i="8"/>
  <c r="I1436" i="8"/>
  <c r="H1436" i="8"/>
  <c r="G1436" i="8"/>
  <c r="F1436" i="8"/>
  <c r="E1436" i="8"/>
  <c r="L1435" i="8"/>
  <c r="K1435" i="8"/>
  <c r="J1435" i="8"/>
  <c r="I1435" i="8"/>
  <c r="H1435" i="8"/>
  <c r="G1435" i="8"/>
  <c r="F1435" i="8"/>
  <c r="E1435" i="8"/>
  <c r="L1434" i="8"/>
  <c r="K1434" i="8"/>
  <c r="J1434" i="8"/>
  <c r="I1434" i="8"/>
  <c r="H1434" i="8"/>
  <c r="G1434" i="8"/>
  <c r="F1434" i="8"/>
  <c r="E1434" i="8"/>
  <c r="L1433" i="8"/>
  <c r="K1433" i="8"/>
  <c r="J1433" i="8"/>
  <c r="I1433" i="8"/>
  <c r="H1433" i="8"/>
  <c r="G1433" i="8"/>
  <c r="F1433" i="8"/>
  <c r="E1433" i="8"/>
  <c r="L1432" i="8"/>
  <c r="K1432" i="8"/>
  <c r="J1432" i="8"/>
  <c r="I1432" i="8"/>
  <c r="H1432" i="8"/>
  <c r="G1432" i="8"/>
  <c r="F1432" i="8"/>
  <c r="E1432" i="8"/>
  <c r="L1431" i="8"/>
  <c r="K1431" i="8"/>
  <c r="J1431" i="8"/>
  <c r="I1431" i="8"/>
  <c r="H1431" i="8"/>
  <c r="G1431" i="8"/>
  <c r="F1431" i="8"/>
  <c r="E1431" i="8"/>
  <c r="L1430" i="8"/>
  <c r="K1430" i="8"/>
  <c r="J1430" i="8"/>
  <c r="I1430" i="8"/>
  <c r="H1430" i="8"/>
  <c r="G1430" i="8"/>
  <c r="F1430" i="8"/>
  <c r="E1430" i="8"/>
  <c r="L1429" i="8"/>
  <c r="K1429" i="8"/>
  <c r="J1429" i="8"/>
  <c r="I1429" i="8"/>
  <c r="H1429" i="8"/>
  <c r="G1429" i="8"/>
  <c r="F1429" i="8"/>
  <c r="E1429" i="8"/>
  <c r="L1428" i="8"/>
  <c r="K1428" i="8"/>
  <c r="J1428" i="8"/>
  <c r="I1428" i="8"/>
  <c r="H1428" i="8"/>
  <c r="G1428" i="8"/>
  <c r="F1428" i="8"/>
  <c r="E1428" i="8"/>
  <c r="L1427" i="8"/>
  <c r="K1427" i="8"/>
  <c r="J1427" i="8"/>
  <c r="I1427" i="8"/>
  <c r="H1427" i="8"/>
  <c r="G1427" i="8"/>
  <c r="F1427" i="8"/>
  <c r="E1427" i="8"/>
  <c r="L1426" i="8"/>
  <c r="K1426" i="8"/>
  <c r="J1426" i="8"/>
  <c r="I1426" i="8"/>
  <c r="H1426" i="8"/>
  <c r="G1426" i="8"/>
  <c r="F1426" i="8"/>
  <c r="E1426" i="8"/>
  <c r="L1425" i="8"/>
  <c r="K1425" i="8"/>
  <c r="J1425" i="8"/>
  <c r="I1425" i="8"/>
  <c r="H1425" i="8"/>
  <c r="G1425" i="8"/>
  <c r="F1425" i="8"/>
  <c r="E1425" i="8"/>
  <c r="L1424" i="8"/>
  <c r="K1424" i="8"/>
  <c r="J1424" i="8"/>
  <c r="I1424" i="8"/>
  <c r="H1424" i="8"/>
  <c r="G1424" i="8"/>
  <c r="F1424" i="8"/>
  <c r="E1424" i="8"/>
  <c r="L1423" i="8"/>
  <c r="K1423" i="8"/>
  <c r="J1423" i="8"/>
  <c r="I1423" i="8"/>
  <c r="H1423" i="8"/>
  <c r="G1423" i="8"/>
  <c r="F1423" i="8"/>
  <c r="E1423" i="8"/>
  <c r="L1422" i="8"/>
  <c r="K1422" i="8"/>
  <c r="J1422" i="8"/>
  <c r="I1422" i="8"/>
  <c r="H1422" i="8"/>
  <c r="G1422" i="8"/>
  <c r="F1422" i="8"/>
  <c r="E1422" i="8"/>
  <c r="L1421" i="8"/>
  <c r="K1421" i="8"/>
  <c r="J1421" i="8"/>
  <c r="I1421" i="8"/>
  <c r="H1421" i="8"/>
  <c r="G1421" i="8"/>
  <c r="F1421" i="8"/>
  <c r="E1421" i="8"/>
  <c r="L1420" i="8"/>
  <c r="K1420" i="8"/>
  <c r="J1420" i="8"/>
  <c r="I1420" i="8"/>
  <c r="H1420" i="8"/>
  <c r="G1420" i="8"/>
  <c r="F1420" i="8"/>
  <c r="E1420" i="8"/>
  <c r="L1419" i="8"/>
  <c r="K1419" i="8"/>
  <c r="J1419" i="8"/>
  <c r="I1419" i="8"/>
  <c r="H1419" i="8"/>
  <c r="G1419" i="8"/>
  <c r="F1419" i="8"/>
  <c r="E1419" i="8"/>
  <c r="K1418" i="8"/>
  <c r="L1418" i="8" s="1"/>
  <c r="J1418" i="8"/>
  <c r="I1418" i="8"/>
  <c r="H1418" i="8"/>
  <c r="G1418" i="8"/>
  <c r="F1418" i="8"/>
  <c r="E1418" i="8"/>
  <c r="L1417" i="8"/>
  <c r="K1417" i="8"/>
  <c r="J1417" i="8"/>
  <c r="I1417" i="8"/>
  <c r="H1417" i="8"/>
  <c r="G1417" i="8"/>
  <c r="F1417" i="8"/>
  <c r="E1417" i="8"/>
  <c r="L1416" i="8"/>
  <c r="K1416" i="8"/>
  <c r="J1416" i="8"/>
  <c r="I1416" i="8"/>
  <c r="H1416" i="8"/>
  <c r="G1416" i="8"/>
  <c r="F1416" i="8"/>
  <c r="E1416" i="8"/>
  <c r="K1415" i="8"/>
  <c r="L1415" i="8" s="1"/>
  <c r="J1415" i="8"/>
  <c r="I1415" i="8"/>
  <c r="H1415" i="8"/>
  <c r="G1415" i="8"/>
  <c r="F1415" i="8"/>
  <c r="E1415" i="8"/>
  <c r="L1414" i="8"/>
  <c r="K1414" i="8"/>
  <c r="J1414" i="8"/>
  <c r="I1414" i="8"/>
  <c r="H1414" i="8"/>
  <c r="G1414" i="8"/>
  <c r="F1414" i="8"/>
  <c r="E1414" i="8"/>
  <c r="L1413" i="8"/>
  <c r="K1413" i="8"/>
  <c r="J1413" i="8"/>
  <c r="I1413" i="8"/>
  <c r="H1413" i="8"/>
  <c r="G1413" i="8"/>
  <c r="F1413" i="8"/>
  <c r="E1413" i="8"/>
  <c r="K1412" i="8"/>
  <c r="L1412" i="8" s="1"/>
  <c r="J1412" i="8"/>
  <c r="I1412" i="8"/>
  <c r="H1412" i="8"/>
  <c r="G1412" i="8"/>
  <c r="F1412" i="8"/>
  <c r="E1412" i="8"/>
  <c r="L1411" i="8"/>
  <c r="K1411" i="8"/>
  <c r="J1411" i="8"/>
  <c r="I1411" i="8"/>
  <c r="H1411" i="8"/>
  <c r="G1411" i="8"/>
  <c r="F1411" i="8"/>
  <c r="E1411" i="8"/>
  <c r="L1410" i="8"/>
  <c r="K1410" i="8"/>
  <c r="J1410" i="8"/>
  <c r="I1410" i="8"/>
  <c r="H1410" i="8"/>
  <c r="G1410" i="8"/>
  <c r="F1410" i="8"/>
  <c r="E1410" i="8"/>
  <c r="K1409" i="8"/>
  <c r="L1409" i="8" s="1"/>
  <c r="J1409" i="8"/>
  <c r="I1409" i="8"/>
  <c r="H1409" i="8"/>
  <c r="G1409" i="8"/>
  <c r="F1409" i="8"/>
  <c r="E1409" i="8"/>
  <c r="L1408" i="8"/>
  <c r="K1408" i="8"/>
  <c r="J1408" i="8"/>
  <c r="H1408" i="8"/>
  <c r="G1408" i="8"/>
  <c r="I1408" i="8" s="1"/>
  <c r="F1408" i="8"/>
  <c r="E1408" i="8"/>
  <c r="K1407" i="8"/>
  <c r="L1407" i="8" s="1"/>
  <c r="J1407" i="8"/>
  <c r="I1407" i="8"/>
  <c r="H1407" i="8"/>
  <c r="G1407" i="8"/>
  <c r="F1407" i="8"/>
  <c r="E1407" i="8"/>
  <c r="L1406" i="8"/>
  <c r="K1406" i="8"/>
  <c r="J1406" i="8"/>
  <c r="I1406" i="8"/>
  <c r="H1406" i="8"/>
  <c r="G1406" i="8"/>
  <c r="F1406" i="8"/>
  <c r="E1406" i="8"/>
  <c r="L1405" i="8"/>
  <c r="K1405" i="8"/>
  <c r="J1405" i="8"/>
  <c r="I1405" i="8"/>
  <c r="H1405" i="8"/>
  <c r="G1405" i="8"/>
  <c r="F1405" i="8"/>
  <c r="E1405" i="8"/>
  <c r="K1404" i="8"/>
  <c r="L1404" i="8" s="1"/>
  <c r="J1404" i="8"/>
  <c r="I1404" i="8"/>
  <c r="H1404" i="8"/>
  <c r="G1404" i="8"/>
  <c r="F1404" i="8"/>
  <c r="E1404" i="8"/>
  <c r="L1403" i="8"/>
  <c r="K1403" i="8"/>
  <c r="J1403" i="8"/>
  <c r="I1403" i="8"/>
  <c r="H1403" i="8"/>
  <c r="G1403" i="8"/>
  <c r="F1403" i="8"/>
  <c r="E1403" i="8"/>
  <c r="J1402" i="8"/>
  <c r="H1402" i="8"/>
  <c r="G1402" i="8"/>
  <c r="I1402" i="8" s="1"/>
  <c r="F1402" i="8"/>
  <c r="E1402" i="8"/>
  <c r="J1401" i="8"/>
  <c r="H1401" i="8"/>
  <c r="G1401" i="8"/>
  <c r="I1401" i="8" s="1"/>
  <c r="F1401" i="8"/>
  <c r="E1401" i="8"/>
  <c r="K1400" i="8"/>
  <c r="L1400" i="8" s="1"/>
  <c r="J1400" i="8"/>
  <c r="I1400" i="8"/>
  <c r="H1400" i="8"/>
  <c r="G1400" i="8"/>
  <c r="F1400" i="8"/>
  <c r="E1400" i="8"/>
  <c r="K1399" i="8"/>
  <c r="L1399" i="8" s="1"/>
  <c r="J1399" i="8"/>
  <c r="H1399" i="8"/>
  <c r="G1399" i="8"/>
  <c r="I1399" i="8" s="1"/>
  <c r="F1399" i="8"/>
  <c r="E1399" i="8"/>
  <c r="K1398" i="8"/>
  <c r="L1398" i="8" s="1"/>
  <c r="J1398" i="8"/>
  <c r="I1398" i="8"/>
  <c r="H1398" i="8"/>
  <c r="G1398" i="8"/>
  <c r="F1398" i="8"/>
  <c r="E1398" i="8"/>
  <c r="L1397" i="8"/>
  <c r="K1397" i="8"/>
  <c r="J1397" i="8"/>
  <c r="I1397" i="8"/>
  <c r="H1397" i="8"/>
  <c r="G1397" i="8"/>
  <c r="F1397" i="8"/>
  <c r="E1397" i="8"/>
  <c r="J1396" i="8"/>
  <c r="H1396" i="8"/>
  <c r="G1396" i="8"/>
  <c r="I1396" i="8" s="1"/>
  <c r="F1396" i="8"/>
  <c r="E1396" i="8"/>
  <c r="L1395" i="8"/>
  <c r="K1395" i="8"/>
  <c r="J1395" i="8"/>
  <c r="I1395" i="8"/>
  <c r="H1395" i="8"/>
  <c r="G1395" i="8"/>
  <c r="F1395" i="8"/>
  <c r="E1395" i="8"/>
  <c r="K1394" i="8"/>
  <c r="L1394" i="8" s="1"/>
  <c r="J1394" i="8"/>
  <c r="I1394" i="8"/>
  <c r="H1394" i="8"/>
  <c r="G1394" i="8"/>
  <c r="F1394" i="8"/>
  <c r="E1394" i="8"/>
  <c r="J1393" i="8"/>
  <c r="H1393" i="8"/>
  <c r="G1393" i="8"/>
  <c r="I1393" i="8" s="1"/>
  <c r="F1393" i="8"/>
  <c r="E1393" i="8"/>
  <c r="K1392" i="8"/>
  <c r="L1392" i="8" s="1"/>
  <c r="J1392" i="8"/>
  <c r="I1392" i="8"/>
  <c r="H1392" i="8"/>
  <c r="G1392" i="8"/>
  <c r="F1392" i="8"/>
  <c r="E1392" i="8"/>
  <c r="L1391" i="8"/>
  <c r="K1391" i="8"/>
  <c r="J1391" i="8"/>
  <c r="I1391" i="8"/>
  <c r="H1391" i="8"/>
  <c r="G1391" i="8"/>
  <c r="F1391" i="8"/>
  <c r="E1391" i="8"/>
  <c r="J1390" i="8"/>
  <c r="H1390" i="8"/>
  <c r="G1390" i="8"/>
  <c r="I1390" i="8" s="1"/>
  <c r="F1390" i="8"/>
  <c r="E1390" i="8"/>
  <c r="K1389" i="8"/>
  <c r="L1389" i="8" s="1"/>
  <c r="J1389" i="8"/>
  <c r="I1389" i="8"/>
  <c r="H1389" i="8"/>
  <c r="G1389" i="8"/>
  <c r="F1389" i="8"/>
  <c r="E1389" i="8"/>
  <c r="K1388" i="8"/>
  <c r="L1388" i="8" s="1"/>
  <c r="J1388" i="8"/>
  <c r="I1388" i="8"/>
  <c r="H1388" i="8"/>
  <c r="G1388" i="8"/>
  <c r="F1388" i="8"/>
  <c r="E1388" i="8"/>
  <c r="K1387" i="8"/>
  <c r="L1387" i="8" s="1"/>
  <c r="J1387" i="8"/>
  <c r="I1387" i="8"/>
  <c r="H1387" i="8"/>
  <c r="G1387" i="8"/>
  <c r="F1387" i="8"/>
  <c r="E1387" i="8"/>
  <c r="K1386" i="8"/>
  <c r="L1386" i="8" s="1"/>
  <c r="J1386" i="8"/>
  <c r="I1386" i="8"/>
  <c r="H1386" i="8"/>
  <c r="G1386" i="8"/>
  <c r="F1386" i="8"/>
  <c r="E1386" i="8"/>
  <c r="K1385" i="8"/>
  <c r="L1385" i="8" s="1"/>
  <c r="J1385" i="8"/>
  <c r="I1385" i="8"/>
  <c r="H1385" i="8"/>
  <c r="G1385" i="8"/>
  <c r="F1385" i="8"/>
  <c r="E1385" i="8"/>
  <c r="K1384" i="8"/>
  <c r="L1384" i="8" s="1"/>
  <c r="J1384" i="8"/>
  <c r="I1384" i="8"/>
  <c r="H1384" i="8"/>
  <c r="G1384" i="8"/>
  <c r="F1384" i="8"/>
  <c r="E1384" i="8"/>
  <c r="K1383" i="8"/>
  <c r="L1383" i="8" s="1"/>
  <c r="J1383" i="8"/>
  <c r="I1383" i="8"/>
  <c r="H1383" i="8"/>
  <c r="G1383" i="8"/>
  <c r="F1383" i="8"/>
  <c r="E1383" i="8"/>
  <c r="K1382" i="8"/>
  <c r="L1382" i="8" s="1"/>
  <c r="J1382" i="8"/>
  <c r="I1382" i="8"/>
  <c r="H1382" i="8"/>
  <c r="G1382" i="8"/>
  <c r="F1382" i="8"/>
  <c r="E1382" i="8"/>
  <c r="K1381" i="8"/>
  <c r="L1381" i="8" s="1"/>
  <c r="J1381" i="8"/>
  <c r="I1381" i="8"/>
  <c r="H1381" i="8"/>
  <c r="G1381" i="8"/>
  <c r="F1381" i="8"/>
  <c r="E1381" i="8"/>
  <c r="K1380" i="8"/>
  <c r="L1380" i="8" s="1"/>
  <c r="J1380" i="8"/>
  <c r="I1380" i="8"/>
  <c r="H1380" i="8"/>
  <c r="G1380" i="8"/>
  <c r="F1380" i="8"/>
  <c r="E1380" i="8"/>
  <c r="K1379" i="8"/>
  <c r="L1379" i="8" s="1"/>
  <c r="J1379" i="8"/>
  <c r="I1379" i="8"/>
  <c r="H1379" i="8"/>
  <c r="G1379" i="8"/>
  <c r="F1379" i="8"/>
  <c r="E1379" i="8"/>
  <c r="K1378" i="8"/>
  <c r="L1378" i="8" s="1"/>
  <c r="J1378" i="8"/>
  <c r="I1378" i="8"/>
  <c r="H1378" i="8"/>
  <c r="G1378" i="8"/>
  <c r="F1378" i="8"/>
  <c r="E1378" i="8"/>
  <c r="K1377" i="8"/>
  <c r="L1377" i="8" s="1"/>
  <c r="J1377" i="8"/>
  <c r="H1377" i="8"/>
  <c r="G1377" i="8"/>
  <c r="I1377" i="8" s="1"/>
  <c r="F1377" i="8"/>
  <c r="E1377" i="8"/>
  <c r="L1376" i="8"/>
  <c r="K1376" i="8"/>
  <c r="J1376" i="8"/>
  <c r="I1376" i="8"/>
  <c r="H1376" i="8"/>
  <c r="G1376" i="8"/>
  <c r="F1376" i="8"/>
  <c r="E1376" i="8"/>
  <c r="K1375" i="8"/>
  <c r="L1375" i="8" s="1"/>
  <c r="J1375" i="8"/>
  <c r="I1375" i="8"/>
  <c r="H1375" i="8"/>
  <c r="G1375" i="8"/>
  <c r="F1375" i="8"/>
  <c r="E1375" i="8"/>
  <c r="L1374" i="8"/>
  <c r="K1374" i="8"/>
  <c r="J1374" i="8"/>
  <c r="I1374" i="8"/>
  <c r="H1374" i="8"/>
  <c r="G1374" i="8"/>
  <c r="F1374" i="8"/>
  <c r="E1374" i="8"/>
  <c r="L1373" i="8"/>
  <c r="K1373" i="8"/>
  <c r="J1373" i="8"/>
  <c r="I1373" i="8"/>
  <c r="H1373" i="8"/>
  <c r="G1373" i="8"/>
  <c r="F1373" i="8"/>
  <c r="E1373" i="8"/>
  <c r="K1372" i="8"/>
  <c r="L1372" i="8" s="1"/>
  <c r="J1372" i="8"/>
  <c r="I1372" i="8"/>
  <c r="H1372" i="8"/>
  <c r="G1372" i="8"/>
  <c r="F1372" i="8"/>
  <c r="E1372" i="8"/>
  <c r="L1371" i="8"/>
  <c r="K1371" i="8"/>
  <c r="J1371" i="8"/>
  <c r="I1371" i="8"/>
  <c r="H1371" i="8"/>
  <c r="G1371" i="8"/>
  <c r="F1371" i="8"/>
  <c r="E1371" i="8"/>
  <c r="L1370" i="8"/>
  <c r="K1370" i="8"/>
  <c r="J1370" i="8"/>
  <c r="I1370" i="8"/>
  <c r="H1370" i="8"/>
  <c r="G1370" i="8"/>
  <c r="F1370" i="8"/>
  <c r="E1370" i="8"/>
  <c r="K1369" i="8"/>
  <c r="L1369" i="8" s="1"/>
  <c r="J1369" i="8"/>
  <c r="I1369" i="8"/>
  <c r="H1369" i="8"/>
  <c r="G1369" i="8"/>
  <c r="F1369" i="8"/>
  <c r="E1369" i="8"/>
  <c r="L1368" i="8"/>
  <c r="K1368" i="8"/>
  <c r="J1368" i="8"/>
  <c r="I1368" i="8"/>
  <c r="H1368" i="8"/>
  <c r="G1368" i="8"/>
  <c r="F1368" i="8"/>
  <c r="E1368" i="8"/>
  <c r="J1367" i="8"/>
  <c r="H1367" i="8"/>
  <c r="G1367" i="8"/>
  <c r="I1367" i="8" s="1"/>
  <c r="F1367" i="8"/>
  <c r="E1367" i="8"/>
  <c r="L1366" i="8"/>
  <c r="K1366" i="8"/>
  <c r="J1366" i="8"/>
  <c r="I1366" i="8"/>
  <c r="H1366" i="8"/>
  <c r="G1366" i="8"/>
  <c r="F1366" i="8"/>
  <c r="E1366" i="8"/>
  <c r="K1365" i="8"/>
  <c r="L1365" i="8" s="1"/>
  <c r="J1365" i="8"/>
  <c r="I1365" i="8"/>
  <c r="H1365" i="8"/>
  <c r="G1365" i="8"/>
  <c r="F1365" i="8"/>
  <c r="E1365" i="8"/>
  <c r="K1364" i="8"/>
  <c r="L1364" i="8" s="1"/>
  <c r="J1364" i="8"/>
  <c r="I1364" i="8"/>
  <c r="H1364" i="8"/>
  <c r="G1364" i="8"/>
  <c r="F1364" i="8"/>
  <c r="E1364" i="8"/>
  <c r="L1363" i="8"/>
  <c r="K1363" i="8"/>
  <c r="J1363" i="8"/>
  <c r="I1363" i="8"/>
  <c r="H1363" i="8"/>
  <c r="G1363" i="8"/>
  <c r="F1363" i="8"/>
  <c r="E1363" i="8"/>
  <c r="K1362" i="8"/>
  <c r="L1362" i="8" s="1"/>
  <c r="J1362" i="8"/>
  <c r="I1362" i="8"/>
  <c r="H1362" i="8"/>
  <c r="G1362" i="8"/>
  <c r="F1362" i="8"/>
  <c r="E1362" i="8"/>
  <c r="K1361" i="8"/>
  <c r="L1361" i="8" s="1"/>
  <c r="J1361" i="8"/>
  <c r="I1361" i="8"/>
  <c r="H1361" i="8"/>
  <c r="G1361" i="8"/>
  <c r="F1361" i="8"/>
  <c r="E1361" i="8"/>
  <c r="L1360" i="8"/>
  <c r="K1360" i="8"/>
  <c r="J1360" i="8"/>
  <c r="I1360" i="8"/>
  <c r="H1360" i="8"/>
  <c r="G1360" i="8"/>
  <c r="F1360" i="8"/>
  <c r="E1360" i="8"/>
  <c r="K1359" i="8"/>
  <c r="L1359" i="8" s="1"/>
  <c r="J1359" i="8"/>
  <c r="I1359" i="8"/>
  <c r="H1359" i="8"/>
  <c r="G1359" i="8"/>
  <c r="F1359" i="8"/>
  <c r="E1359" i="8"/>
  <c r="K1358" i="8"/>
  <c r="L1358" i="8" s="1"/>
  <c r="J1358" i="8"/>
  <c r="H1358" i="8"/>
  <c r="G1358" i="8"/>
  <c r="I1358" i="8" s="1"/>
  <c r="F1358" i="8"/>
  <c r="E1358" i="8"/>
  <c r="K1357" i="8"/>
  <c r="L1357" i="8" s="1"/>
  <c r="J1357" i="8"/>
  <c r="I1357" i="8"/>
  <c r="H1357" i="8"/>
  <c r="G1357" i="8"/>
  <c r="F1357" i="8"/>
  <c r="E1357" i="8"/>
  <c r="L1356" i="8"/>
  <c r="K1356" i="8"/>
  <c r="J1356" i="8"/>
  <c r="I1356" i="8"/>
  <c r="H1356" i="8"/>
  <c r="G1356" i="8"/>
  <c r="F1356" i="8"/>
  <c r="E1356" i="8"/>
  <c r="J1355" i="8"/>
  <c r="H1355" i="8"/>
  <c r="G1355" i="8"/>
  <c r="I1355" i="8" s="1"/>
  <c r="F1355" i="8"/>
  <c r="E1355" i="8"/>
  <c r="K1354" i="8"/>
  <c r="L1354" i="8" s="1"/>
  <c r="J1354" i="8"/>
  <c r="H1354" i="8"/>
  <c r="G1354" i="8"/>
  <c r="I1354" i="8" s="1"/>
  <c r="F1354" i="8"/>
  <c r="E1354" i="8"/>
  <c r="L1353" i="8"/>
  <c r="K1353" i="8"/>
  <c r="J1353" i="8"/>
  <c r="I1353" i="8"/>
  <c r="H1353" i="8"/>
  <c r="G1353" i="8"/>
  <c r="F1353" i="8"/>
  <c r="E1353" i="8"/>
  <c r="K1352" i="8"/>
  <c r="L1352" i="8" s="1"/>
  <c r="J1352" i="8"/>
  <c r="I1352" i="8"/>
  <c r="H1352" i="8"/>
  <c r="G1352" i="8"/>
  <c r="F1352" i="8"/>
  <c r="E1352" i="8"/>
  <c r="L1351" i="8"/>
  <c r="K1351" i="8"/>
  <c r="J1351" i="8"/>
  <c r="I1351" i="8"/>
  <c r="H1351" i="8"/>
  <c r="G1351" i="8"/>
  <c r="F1351" i="8"/>
  <c r="E1351" i="8"/>
  <c r="L1350" i="8"/>
  <c r="K1350" i="8"/>
  <c r="J1350" i="8"/>
  <c r="I1350" i="8"/>
  <c r="H1350" i="8"/>
  <c r="G1350" i="8"/>
  <c r="F1350" i="8"/>
  <c r="E1350" i="8"/>
  <c r="J1349" i="8"/>
  <c r="H1349" i="8"/>
  <c r="G1349" i="8"/>
  <c r="I1349" i="8" s="1"/>
  <c r="F1349" i="8"/>
  <c r="E1349" i="8"/>
  <c r="K1348" i="8"/>
  <c r="L1348" i="8" s="1"/>
  <c r="J1348" i="8"/>
  <c r="I1348" i="8"/>
  <c r="H1348" i="8"/>
  <c r="G1348" i="8"/>
  <c r="F1348" i="8"/>
  <c r="E1348" i="8"/>
  <c r="K1347" i="8"/>
  <c r="L1347" i="8" s="1"/>
  <c r="J1347" i="8"/>
  <c r="H1347" i="8"/>
  <c r="G1347" i="8"/>
  <c r="I1347" i="8" s="1"/>
  <c r="F1347" i="8"/>
  <c r="E1347" i="8"/>
  <c r="J1346" i="8"/>
  <c r="H1346" i="8"/>
  <c r="G1346" i="8"/>
  <c r="F1346" i="8"/>
  <c r="E1346" i="8"/>
  <c r="K1345" i="8"/>
  <c r="L1345" i="8" s="1"/>
  <c r="J1345" i="8"/>
  <c r="I1345" i="8"/>
  <c r="H1345" i="8"/>
  <c r="G1345" i="8"/>
  <c r="F1345" i="8"/>
  <c r="E1345" i="8"/>
  <c r="K1344" i="8"/>
  <c r="L1344" i="8" s="1"/>
  <c r="J1344" i="8"/>
  <c r="I1344" i="8"/>
  <c r="H1344" i="8"/>
  <c r="G1344" i="8"/>
  <c r="F1344" i="8"/>
  <c r="E1344" i="8"/>
  <c r="K1343" i="8"/>
  <c r="L1343" i="8" s="1"/>
  <c r="J1343" i="8"/>
  <c r="H1343" i="8"/>
  <c r="G1343" i="8"/>
  <c r="I1343" i="8" s="1"/>
  <c r="F1343" i="8"/>
  <c r="E1343" i="8"/>
  <c r="L1342" i="8"/>
  <c r="K1342" i="8"/>
  <c r="J1342" i="8"/>
  <c r="I1342" i="8"/>
  <c r="H1342" i="8"/>
  <c r="G1342" i="8"/>
  <c r="F1342" i="8"/>
  <c r="E1342" i="8"/>
  <c r="K1341" i="8"/>
  <c r="L1341" i="8" s="1"/>
  <c r="J1341" i="8"/>
  <c r="I1341" i="8"/>
  <c r="H1341" i="8"/>
  <c r="G1341" i="8"/>
  <c r="F1341" i="8"/>
  <c r="E1341" i="8"/>
  <c r="L1340" i="8"/>
  <c r="K1340" i="8"/>
  <c r="J1340" i="8"/>
  <c r="I1340" i="8"/>
  <c r="H1340" i="8"/>
  <c r="G1340" i="8"/>
  <c r="F1340" i="8"/>
  <c r="E1340" i="8"/>
  <c r="J1339" i="8"/>
  <c r="H1339" i="8"/>
  <c r="G1339" i="8"/>
  <c r="I1339" i="8" s="1"/>
  <c r="F1339" i="8"/>
  <c r="E1339" i="8"/>
  <c r="J1338" i="8"/>
  <c r="H1338" i="8"/>
  <c r="G1338" i="8"/>
  <c r="I1338" i="8" s="1"/>
  <c r="F1338" i="8"/>
  <c r="E1338" i="8"/>
  <c r="L1337" i="8"/>
  <c r="K1337" i="8"/>
  <c r="J1337" i="8"/>
  <c r="I1337" i="8"/>
  <c r="H1337" i="8"/>
  <c r="G1337" i="8"/>
  <c r="F1337" i="8"/>
  <c r="E1337" i="8"/>
  <c r="L1336" i="8"/>
  <c r="K1336" i="8"/>
  <c r="J1336" i="8"/>
  <c r="I1336" i="8"/>
  <c r="H1336" i="8"/>
  <c r="G1336" i="8"/>
  <c r="F1336" i="8"/>
  <c r="E1336" i="8"/>
  <c r="K1335" i="8"/>
  <c r="L1335" i="8" s="1"/>
  <c r="J1335" i="8"/>
  <c r="H1335" i="8"/>
  <c r="G1335" i="8"/>
  <c r="I1335" i="8" s="1"/>
  <c r="F1335" i="8"/>
  <c r="E1335" i="8"/>
  <c r="K1334" i="8"/>
  <c r="L1334" i="8" s="1"/>
  <c r="J1334" i="8"/>
  <c r="I1334" i="8"/>
  <c r="H1334" i="8"/>
  <c r="G1334" i="8"/>
  <c r="F1334" i="8"/>
  <c r="E1334" i="8"/>
  <c r="K1333" i="8"/>
  <c r="L1333" i="8" s="1"/>
  <c r="J1333" i="8"/>
  <c r="I1333" i="8"/>
  <c r="H1333" i="8"/>
  <c r="G1333" i="8"/>
  <c r="F1333" i="8"/>
  <c r="E1333" i="8"/>
  <c r="K1332" i="8"/>
  <c r="L1332" i="8" s="1"/>
  <c r="J1332" i="8"/>
  <c r="I1332" i="8"/>
  <c r="H1332" i="8"/>
  <c r="G1332" i="8"/>
  <c r="F1332" i="8"/>
  <c r="E1332" i="8"/>
  <c r="K1331" i="8"/>
  <c r="L1331" i="8" s="1"/>
  <c r="J1331" i="8"/>
  <c r="H1331" i="8"/>
  <c r="G1331" i="8"/>
  <c r="I1331" i="8" s="1"/>
  <c r="F1331" i="8"/>
  <c r="E1331" i="8"/>
  <c r="K1330" i="8"/>
  <c r="L1330" i="8" s="1"/>
  <c r="J1330" i="8"/>
  <c r="I1330" i="8"/>
  <c r="H1330" i="8"/>
  <c r="G1330" i="8"/>
  <c r="F1330" i="8"/>
  <c r="E1330" i="8"/>
  <c r="L1329" i="8"/>
  <c r="K1329" i="8"/>
  <c r="J1329" i="8"/>
  <c r="I1329" i="8"/>
  <c r="H1329" i="8"/>
  <c r="G1329" i="8"/>
  <c r="F1329" i="8"/>
  <c r="E1329" i="8"/>
  <c r="J1328" i="8"/>
  <c r="H1328" i="8"/>
  <c r="G1328" i="8"/>
  <c r="I1328" i="8" s="1"/>
  <c r="F1328" i="8"/>
  <c r="E1328" i="8"/>
  <c r="J1327" i="8"/>
  <c r="H1327" i="8"/>
  <c r="G1327" i="8"/>
  <c r="I1327" i="8" s="1"/>
  <c r="F1327" i="8"/>
  <c r="E1327" i="8"/>
  <c r="J1326" i="8"/>
  <c r="H1326" i="8"/>
  <c r="G1326" i="8"/>
  <c r="I1326" i="8" s="1"/>
  <c r="F1326" i="8"/>
  <c r="E1326" i="8"/>
  <c r="K1325" i="8"/>
  <c r="L1325" i="8" s="1"/>
  <c r="J1325" i="8"/>
  <c r="I1325" i="8"/>
  <c r="H1325" i="8"/>
  <c r="G1325" i="8"/>
  <c r="F1325" i="8"/>
  <c r="E1325" i="8"/>
  <c r="K1324" i="8"/>
  <c r="L1324" i="8" s="1"/>
  <c r="J1324" i="8"/>
  <c r="I1324" i="8"/>
  <c r="H1324" i="8"/>
  <c r="G1324" i="8"/>
  <c r="F1324" i="8"/>
  <c r="E1324" i="8"/>
  <c r="K1323" i="8"/>
  <c r="L1323" i="8" s="1"/>
  <c r="J1323" i="8"/>
  <c r="I1323" i="8"/>
  <c r="H1323" i="8"/>
  <c r="G1323" i="8"/>
  <c r="F1323" i="8"/>
  <c r="E1323" i="8"/>
  <c r="K1322" i="8"/>
  <c r="L1322" i="8" s="1"/>
  <c r="J1322" i="8"/>
  <c r="H1322" i="8"/>
  <c r="G1322" i="8"/>
  <c r="I1322" i="8" s="1"/>
  <c r="F1322" i="8"/>
  <c r="E1322" i="8"/>
  <c r="L1321" i="8"/>
  <c r="K1321" i="8"/>
  <c r="J1321" i="8"/>
  <c r="H1321" i="8"/>
  <c r="G1321" i="8"/>
  <c r="I1321" i="8" s="1"/>
  <c r="F1321" i="8"/>
  <c r="E1321" i="8"/>
  <c r="J1320" i="8"/>
  <c r="H1320" i="8"/>
  <c r="G1320" i="8"/>
  <c r="I1320" i="8" s="1"/>
  <c r="F1320" i="8"/>
  <c r="E1320" i="8"/>
  <c r="J1319" i="8"/>
  <c r="H1319" i="8"/>
  <c r="G1319" i="8"/>
  <c r="I1319" i="8" s="1"/>
  <c r="F1319" i="8"/>
  <c r="E1319" i="8"/>
  <c r="K1318" i="8"/>
  <c r="L1318" i="8" s="1"/>
  <c r="J1318" i="8"/>
  <c r="I1318" i="8"/>
  <c r="H1318" i="8"/>
  <c r="G1318" i="8"/>
  <c r="F1318" i="8"/>
  <c r="E1318" i="8"/>
  <c r="K1317" i="8"/>
  <c r="L1317" i="8" s="1"/>
  <c r="J1317" i="8"/>
  <c r="H1317" i="8"/>
  <c r="G1317" i="8"/>
  <c r="I1317" i="8" s="1"/>
  <c r="F1317" i="8"/>
  <c r="E1317" i="8"/>
  <c r="L1316" i="8"/>
  <c r="K1316" i="8"/>
  <c r="J1316" i="8"/>
  <c r="H1316" i="8"/>
  <c r="G1316" i="8"/>
  <c r="I1316" i="8" s="1"/>
  <c r="F1316" i="8"/>
  <c r="E1316" i="8"/>
  <c r="J1315" i="8"/>
  <c r="H1315" i="8"/>
  <c r="G1315" i="8"/>
  <c r="I1315" i="8" s="1"/>
  <c r="F1315" i="8"/>
  <c r="E1315" i="8"/>
  <c r="J1314" i="8"/>
  <c r="H1314" i="8"/>
  <c r="G1314" i="8"/>
  <c r="I1314" i="8" s="1"/>
  <c r="F1314" i="8"/>
  <c r="E1314" i="8"/>
  <c r="K1313" i="8"/>
  <c r="L1313" i="8" s="1"/>
  <c r="J1313" i="8"/>
  <c r="I1313" i="8"/>
  <c r="H1313" i="8"/>
  <c r="G1313" i="8"/>
  <c r="F1313" i="8"/>
  <c r="E1313" i="8"/>
  <c r="K1312" i="8"/>
  <c r="L1312" i="8" s="1"/>
  <c r="J1312" i="8"/>
  <c r="H1312" i="8"/>
  <c r="G1312" i="8"/>
  <c r="I1312" i="8" s="1"/>
  <c r="F1312" i="8"/>
  <c r="E1312" i="8"/>
  <c r="J1311" i="8"/>
  <c r="H1311" i="8"/>
  <c r="G1311" i="8"/>
  <c r="I1311" i="8" s="1"/>
  <c r="F1311" i="8"/>
  <c r="E1311" i="8"/>
  <c r="J1310" i="8"/>
  <c r="H1310" i="8"/>
  <c r="G1310" i="8"/>
  <c r="I1310" i="8" s="1"/>
  <c r="F1310" i="8"/>
  <c r="E1310" i="8"/>
  <c r="K1309" i="8"/>
  <c r="L1309" i="8" s="1"/>
  <c r="J1309" i="8"/>
  <c r="I1309" i="8"/>
  <c r="H1309" i="8"/>
  <c r="G1309" i="8"/>
  <c r="F1309" i="8"/>
  <c r="E1309" i="8"/>
  <c r="L1308" i="8"/>
  <c r="K1308" i="8"/>
  <c r="J1308" i="8"/>
  <c r="I1308" i="8"/>
  <c r="H1308" i="8"/>
  <c r="G1308" i="8"/>
  <c r="F1308" i="8"/>
  <c r="E1308" i="8"/>
  <c r="L1307" i="8"/>
  <c r="K1307" i="8"/>
  <c r="J1307" i="8"/>
  <c r="I1307" i="8"/>
  <c r="H1307" i="8"/>
  <c r="G1307" i="8"/>
  <c r="F1307" i="8"/>
  <c r="E1307" i="8"/>
  <c r="K1306" i="8"/>
  <c r="L1306" i="8" s="1"/>
  <c r="J1306" i="8"/>
  <c r="I1306" i="8"/>
  <c r="H1306" i="8"/>
  <c r="G1306" i="8"/>
  <c r="F1306" i="8"/>
  <c r="E1306" i="8"/>
  <c r="L1305" i="8"/>
  <c r="K1305" i="8"/>
  <c r="J1305" i="8"/>
  <c r="I1305" i="8"/>
  <c r="H1305" i="8"/>
  <c r="G1305" i="8"/>
  <c r="F1305" i="8"/>
  <c r="E1305" i="8"/>
  <c r="J1304" i="8"/>
  <c r="H1304" i="8"/>
  <c r="G1304" i="8"/>
  <c r="F1304" i="8"/>
  <c r="E1304" i="8"/>
  <c r="K1303" i="8"/>
  <c r="L1303" i="8" s="1"/>
  <c r="J1303" i="8"/>
  <c r="I1303" i="8"/>
  <c r="H1303" i="8"/>
  <c r="G1303" i="8"/>
  <c r="F1303" i="8"/>
  <c r="E1303" i="8"/>
  <c r="K1302" i="8"/>
  <c r="L1302" i="8" s="1"/>
  <c r="J1302" i="8"/>
  <c r="I1302" i="8"/>
  <c r="H1302" i="8"/>
  <c r="G1302" i="8"/>
  <c r="F1302" i="8"/>
  <c r="E1302" i="8"/>
  <c r="K1301" i="8"/>
  <c r="L1301" i="8" s="1"/>
  <c r="J1301" i="8"/>
  <c r="I1301" i="8"/>
  <c r="H1301" i="8"/>
  <c r="G1301" i="8"/>
  <c r="F1301" i="8"/>
  <c r="E1301" i="8"/>
  <c r="K1300" i="8"/>
  <c r="L1300" i="8" s="1"/>
  <c r="J1300" i="8"/>
  <c r="H1300" i="8"/>
  <c r="G1300" i="8"/>
  <c r="I1300" i="8" s="1"/>
  <c r="F1300" i="8"/>
  <c r="E1300" i="8"/>
  <c r="L1299" i="8"/>
  <c r="K1299" i="8"/>
  <c r="J1299" i="8"/>
  <c r="I1299" i="8"/>
  <c r="H1299" i="8"/>
  <c r="G1299" i="8"/>
  <c r="F1299" i="8"/>
  <c r="E1299" i="8"/>
  <c r="J1298" i="8"/>
  <c r="H1298" i="8"/>
  <c r="G1298" i="8"/>
  <c r="I1298" i="8" s="1"/>
  <c r="F1298" i="8"/>
  <c r="E1298" i="8"/>
  <c r="L1297" i="8"/>
  <c r="K1297" i="8"/>
  <c r="J1297" i="8"/>
  <c r="I1297" i="8"/>
  <c r="H1297" i="8"/>
  <c r="G1297" i="8"/>
  <c r="F1297" i="8"/>
  <c r="E1297" i="8"/>
  <c r="K1296" i="8"/>
  <c r="L1296" i="8" s="1"/>
  <c r="J1296" i="8"/>
  <c r="I1296" i="8"/>
  <c r="H1296" i="8"/>
  <c r="G1296" i="8"/>
  <c r="F1296" i="8"/>
  <c r="E1296" i="8"/>
  <c r="J1295" i="8"/>
  <c r="H1295" i="8"/>
  <c r="G1295" i="8"/>
  <c r="I1295" i="8" s="1"/>
  <c r="F1295" i="8"/>
  <c r="E1295" i="8"/>
  <c r="L1294" i="8"/>
  <c r="K1294" i="8"/>
  <c r="J1294" i="8"/>
  <c r="I1294" i="8"/>
  <c r="H1294" i="8"/>
  <c r="G1294" i="8"/>
  <c r="F1294" i="8"/>
  <c r="E1294" i="8"/>
  <c r="L1293" i="8"/>
  <c r="K1293" i="8"/>
  <c r="J1293" i="8"/>
  <c r="I1293" i="8"/>
  <c r="H1293" i="8"/>
  <c r="G1293" i="8"/>
  <c r="F1293" i="8"/>
  <c r="E1293" i="8"/>
  <c r="K1292" i="8"/>
  <c r="L1292" i="8" s="1"/>
  <c r="J1292" i="8"/>
  <c r="I1292" i="8"/>
  <c r="H1292" i="8"/>
  <c r="G1292" i="8"/>
  <c r="F1292" i="8"/>
  <c r="E1292" i="8"/>
  <c r="L1291" i="8"/>
  <c r="K1291" i="8"/>
  <c r="J1291" i="8"/>
  <c r="I1291" i="8"/>
  <c r="H1291" i="8"/>
  <c r="G1291" i="8"/>
  <c r="F1291" i="8"/>
  <c r="E1291" i="8"/>
  <c r="L1290" i="8"/>
  <c r="K1290" i="8"/>
  <c r="J1290" i="8"/>
  <c r="I1290" i="8"/>
  <c r="H1290" i="8"/>
  <c r="G1290" i="8"/>
  <c r="F1290" i="8"/>
  <c r="E1290" i="8"/>
  <c r="K1289" i="8"/>
  <c r="L1289" i="8" s="1"/>
  <c r="J1289" i="8"/>
  <c r="I1289" i="8"/>
  <c r="H1289" i="8"/>
  <c r="G1289" i="8"/>
  <c r="F1289" i="8"/>
  <c r="E1289" i="8"/>
  <c r="L1288" i="8"/>
  <c r="K1288" i="8"/>
  <c r="J1288" i="8"/>
  <c r="I1288" i="8"/>
  <c r="H1288" i="8"/>
  <c r="G1288" i="8"/>
  <c r="F1288" i="8"/>
  <c r="E1288" i="8"/>
  <c r="L1287" i="8"/>
  <c r="K1287" i="8"/>
  <c r="J1287" i="8"/>
  <c r="I1287" i="8"/>
  <c r="H1287" i="8"/>
  <c r="G1287" i="8"/>
  <c r="F1287" i="8"/>
  <c r="E1287" i="8"/>
  <c r="K1286" i="8"/>
  <c r="L1286" i="8" s="1"/>
  <c r="J1286" i="8"/>
  <c r="I1286" i="8"/>
  <c r="H1286" i="8"/>
  <c r="G1286" i="8"/>
  <c r="F1286" i="8"/>
  <c r="E1286" i="8"/>
  <c r="J1285" i="8"/>
  <c r="H1285" i="8"/>
  <c r="G1285" i="8"/>
  <c r="I1285" i="8" s="1"/>
  <c r="F1285" i="8"/>
  <c r="E1285" i="8"/>
  <c r="K1284" i="8"/>
  <c r="L1284" i="8" s="1"/>
  <c r="J1284" i="8"/>
  <c r="I1284" i="8"/>
  <c r="H1284" i="8"/>
  <c r="G1284" i="8"/>
  <c r="F1284" i="8"/>
  <c r="E1284" i="8"/>
  <c r="K1283" i="8"/>
  <c r="L1283" i="8" s="1"/>
  <c r="J1283" i="8"/>
  <c r="I1283" i="8"/>
  <c r="H1283" i="8"/>
  <c r="G1283" i="8"/>
  <c r="F1283" i="8"/>
  <c r="E1283" i="8"/>
  <c r="K1282" i="8"/>
  <c r="L1282" i="8" s="1"/>
  <c r="J1282" i="8"/>
  <c r="H1282" i="8"/>
  <c r="G1282" i="8"/>
  <c r="I1282" i="8" s="1"/>
  <c r="F1282" i="8"/>
  <c r="E1282" i="8"/>
  <c r="J1281" i="8"/>
  <c r="H1281" i="8"/>
  <c r="G1281" i="8"/>
  <c r="I1281" i="8" s="1"/>
  <c r="F1281" i="8"/>
  <c r="E1281" i="8"/>
  <c r="L1280" i="8"/>
  <c r="K1280" i="8"/>
  <c r="J1280" i="8"/>
  <c r="I1280" i="8"/>
  <c r="H1280" i="8"/>
  <c r="G1280" i="8"/>
  <c r="F1280" i="8"/>
  <c r="E1280" i="8"/>
  <c r="K1279" i="8"/>
  <c r="L1279" i="8" s="1"/>
  <c r="J1279" i="8"/>
  <c r="I1279" i="8"/>
  <c r="H1279" i="8"/>
  <c r="G1279" i="8"/>
  <c r="F1279" i="8"/>
  <c r="E1279" i="8"/>
  <c r="L1278" i="8"/>
  <c r="K1278" i="8"/>
  <c r="J1278" i="8"/>
  <c r="I1278" i="8"/>
  <c r="H1278" i="8"/>
  <c r="G1278" i="8"/>
  <c r="F1278" i="8"/>
  <c r="E1278" i="8"/>
  <c r="L1277" i="8"/>
  <c r="K1277" i="8"/>
  <c r="J1277" i="8"/>
  <c r="I1277" i="8"/>
  <c r="H1277" i="8"/>
  <c r="G1277" i="8"/>
  <c r="F1277" i="8"/>
  <c r="E1277" i="8"/>
  <c r="K1276" i="8"/>
  <c r="L1276" i="8" s="1"/>
  <c r="J1276" i="8"/>
  <c r="I1276" i="8"/>
  <c r="H1276" i="8"/>
  <c r="G1276" i="8"/>
  <c r="F1276" i="8"/>
  <c r="E1276" i="8"/>
  <c r="L1275" i="8"/>
  <c r="K1275" i="8"/>
  <c r="J1275" i="8"/>
  <c r="I1275" i="8"/>
  <c r="H1275" i="8"/>
  <c r="G1275" i="8"/>
  <c r="F1275" i="8"/>
  <c r="E1275" i="8"/>
  <c r="L1274" i="8"/>
  <c r="K1274" i="8"/>
  <c r="J1274" i="8"/>
  <c r="I1274" i="8"/>
  <c r="H1274" i="8"/>
  <c r="G1274" i="8"/>
  <c r="F1274" i="8"/>
  <c r="E1274" i="8"/>
  <c r="K1273" i="8"/>
  <c r="L1273" i="8" s="1"/>
  <c r="J1273" i="8"/>
  <c r="I1273" i="8"/>
  <c r="H1273" i="8"/>
  <c r="G1273" i="8"/>
  <c r="F1273" i="8"/>
  <c r="E1273" i="8"/>
  <c r="L1272" i="8"/>
  <c r="K1272" i="8"/>
  <c r="J1272" i="8"/>
  <c r="I1272" i="8"/>
  <c r="H1272" i="8"/>
  <c r="G1272" i="8"/>
  <c r="F1272" i="8"/>
  <c r="E1272" i="8"/>
  <c r="L1271" i="8"/>
  <c r="K1271" i="8"/>
  <c r="J1271" i="8"/>
  <c r="I1271" i="8"/>
  <c r="H1271" i="8"/>
  <c r="G1271" i="8"/>
  <c r="F1271" i="8"/>
  <c r="E1271" i="8"/>
  <c r="K1270" i="8"/>
  <c r="L1270" i="8" s="1"/>
  <c r="J1270" i="8"/>
  <c r="I1270" i="8"/>
  <c r="H1270" i="8"/>
  <c r="G1270" i="8"/>
  <c r="F1270" i="8"/>
  <c r="E1270" i="8"/>
  <c r="L1269" i="8"/>
  <c r="K1269" i="8"/>
  <c r="J1269" i="8"/>
  <c r="I1269" i="8"/>
  <c r="H1269" i="8"/>
  <c r="G1269" i="8"/>
  <c r="F1269" i="8"/>
  <c r="E1269" i="8"/>
  <c r="J1268" i="8"/>
  <c r="H1268" i="8"/>
  <c r="G1268" i="8"/>
  <c r="I1268" i="8" s="1"/>
  <c r="F1268" i="8"/>
  <c r="E1268" i="8"/>
  <c r="L1267" i="8"/>
  <c r="K1267" i="8"/>
  <c r="J1267" i="8"/>
  <c r="I1267" i="8"/>
  <c r="H1267" i="8"/>
  <c r="G1267" i="8"/>
  <c r="F1267" i="8"/>
  <c r="E1267" i="8"/>
  <c r="K1266" i="8"/>
  <c r="L1266" i="8" s="1"/>
  <c r="J1266" i="8"/>
  <c r="I1266" i="8"/>
  <c r="H1266" i="8"/>
  <c r="G1266" i="8"/>
  <c r="F1266" i="8"/>
  <c r="E1266" i="8"/>
  <c r="K1265" i="8"/>
  <c r="L1265" i="8" s="1"/>
  <c r="J1265" i="8"/>
  <c r="I1265" i="8"/>
  <c r="H1265" i="8"/>
  <c r="G1265" i="8"/>
  <c r="F1265" i="8"/>
  <c r="E1265" i="8"/>
  <c r="L1264" i="8"/>
  <c r="K1264" i="8"/>
  <c r="J1264" i="8"/>
  <c r="I1264" i="8"/>
  <c r="H1264" i="8"/>
  <c r="G1264" i="8"/>
  <c r="F1264" i="8"/>
  <c r="E1264" i="8"/>
  <c r="K1263" i="8"/>
  <c r="L1263" i="8" s="1"/>
  <c r="J1263" i="8"/>
  <c r="I1263" i="8"/>
  <c r="H1263" i="8"/>
  <c r="G1263" i="8"/>
  <c r="F1263" i="8"/>
  <c r="E1263" i="8"/>
  <c r="K1262" i="8"/>
  <c r="L1262" i="8" s="1"/>
  <c r="J1262" i="8"/>
  <c r="I1262" i="8"/>
  <c r="H1262" i="8"/>
  <c r="G1262" i="8"/>
  <c r="F1262" i="8"/>
  <c r="E1262" i="8"/>
  <c r="L1261" i="8"/>
  <c r="K1261" i="8"/>
  <c r="J1261" i="8"/>
  <c r="I1261" i="8"/>
  <c r="H1261" i="8"/>
  <c r="G1261" i="8"/>
  <c r="F1261" i="8"/>
  <c r="E1261" i="8"/>
  <c r="K1260" i="8"/>
  <c r="L1260" i="8" s="1"/>
  <c r="J1260" i="8"/>
  <c r="I1260" i="8"/>
  <c r="H1260" i="8"/>
  <c r="G1260" i="8"/>
  <c r="F1260" i="8"/>
  <c r="E1260" i="8"/>
  <c r="K1259" i="8"/>
  <c r="L1259" i="8" s="1"/>
  <c r="J1259" i="8"/>
  <c r="I1259" i="8"/>
  <c r="H1259" i="8"/>
  <c r="G1259" i="8"/>
  <c r="F1259" i="8"/>
  <c r="E1259" i="8"/>
  <c r="L1258" i="8"/>
  <c r="K1258" i="8"/>
  <c r="J1258" i="8"/>
  <c r="I1258" i="8"/>
  <c r="H1258" i="8"/>
  <c r="G1258" i="8"/>
  <c r="F1258" i="8"/>
  <c r="E1258" i="8"/>
  <c r="K1257" i="8"/>
  <c r="L1257" i="8" s="1"/>
  <c r="J1257" i="8"/>
  <c r="I1257" i="8"/>
  <c r="H1257" i="8"/>
  <c r="G1257" i="8"/>
  <c r="F1257" i="8"/>
  <c r="E1257" i="8"/>
  <c r="K1256" i="8"/>
  <c r="L1256" i="8" s="1"/>
  <c r="J1256" i="8"/>
  <c r="H1256" i="8"/>
  <c r="G1256" i="8"/>
  <c r="I1256" i="8" s="1"/>
  <c r="F1256" i="8"/>
  <c r="E1256" i="8"/>
  <c r="K1255" i="8"/>
  <c r="L1255" i="8" s="1"/>
  <c r="J1255" i="8"/>
  <c r="I1255" i="8"/>
  <c r="H1255" i="8"/>
  <c r="G1255" i="8"/>
  <c r="F1255" i="8"/>
  <c r="E1255" i="8"/>
  <c r="K1254" i="8"/>
  <c r="L1254" i="8" s="1"/>
  <c r="J1254" i="8"/>
  <c r="I1254" i="8"/>
  <c r="H1254" i="8"/>
  <c r="G1254" i="8"/>
  <c r="F1254" i="8"/>
  <c r="E1254" i="8"/>
  <c r="K1253" i="8"/>
  <c r="L1253" i="8" s="1"/>
  <c r="J1253" i="8"/>
  <c r="H1253" i="8"/>
  <c r="G1253" i="8"/>
  <c r="I1253" i="8" s="1"/>
  <c r="F1253" i="8"/>
  <c r="E1253" i="8"/>
  <c r="L1252" i="8"/>
  <c r="K1252" i="8"/>
  <c r="J1252" i="8"/>
  <c r="I1252" i="8"/>
  <c r="H1252" i="8"/>
  <c r="G1252" i="8"/>
  <c r="F1252" i="8"/>
  <c r="E1252" i="8"/>
  <c r="L1251" i="8"/>
  <c r="K1251" i="8"/>
  <c r="J1251" i="8"/>
  <c r="I1251" i="8"/>
  <c r="H1251" i="8"/>
  <c r="G1251" i="8"/>
  <c r="F1251" i="8"/>
  <c r="E1251" i="8"/>
  <c r="L1250" i="8"/>
  <c r="K1250" i="8"/>
  <c r="J1250" i="8"/>
  <c r="I1250" i="8"/>
  <c r="H1250" i="8"/>
  <c r="G1250" i="8"/>
  <c r="F1250" i="8"/>
  <c r="E1250" i="8"/>
  <c r="K1249" i="8"/>
  <c r="L1249" i="8" s="1"/>
  <c r="J1249" i="8"/>
  <c r="I1249" i="8"/>
  <c r="H1249" i="8"/>
  <c r="G1249" i="8"/>
  <c r="F1249" i="8"/>
  <c r="E1249" i="8"/>
  <c r="L1248" i="8"/>
  <c r="K1248" i="8"/>
  <c r="J1248" i="8"/>
  <c r="I1248" i="8"/>
  <c r="H1248" i="8"/>
  <c r="G1248" i="8"/>
  <c r="F1248" i="8"/>
  <c r="E1248" i="8"/>
  <c r="L1247" i="8"/>
  <c r="K1247" i="8"/>
  <c r="J1247" i="8"/>
  <c r="I1247" i="8"/>
  <c r="H1247" i="8"/>
  <c r="G1247" i="8"/>
  <c r="F1247" i="8"/>
  <c r="E1247" i="8"/>
  <c r="K1246" i="8"/>
  <c r="L1246" i="8" s="1"/>
  <c r="J1246" i="8"/>
  <c r="I1246" i="8"/>
  <c r="H1246" i="8"/>
  <c r="G1246" i="8"/>
  <c r="F1246" i="8"/>
  <c r="E1246" i="8"/>
  <c r="L1245" i="8"/>
  <c r="K1245" i="8"/>
  <c r="J1245" i="8"/>
  <c r="I1245" i="8"/>
  <c r="H1245" i="8"/>
  <c r="G1245" i="8"/>
  <c r="F1245" i="8"/>
  <c r="E1245" i="8"/>
  <c r="L1244" i="8"/>
  <c r="K1244" i="8"/>
  <c r="J1244" i="8"/>
  <c r="I1244" i="8"/>
  <c r="H1244" i="8"/>
  <c r="G1244" i="8"/>
  <c r="F1244" i="8"/>
  <c r="E1244" i="8"/>
  <c r="K1243" i="8"/>
  <c r="L1243" i="8" s="1"/>
  <c r="J1243" i="8"/>
  <c r="I1243" i="8"/>
  <c r="H1243" i="8"/>
  <c r="G1243" i="8"/>
  <c r="F1243" i="8"/>
  <c r="E1243" i="8"/>
  <c r="L1242" i="8"/>
  <c r="K1242" i="8"/>
  <c r="J1242" i="8"/>
  <c r="I1242" i="8"/>
  <c r="H1242" i="8"/>
  <c r="G1242" i="8"/>
  <c r="F1242" i="8"/>
  <c r="E1242" i="8"/>
  <c r="J1241" i="8"/>
  <c r="H1241" i="8"/>
  <c r="G1241" i="8"/>
  <c r="F1241" i="8"/>
  <c r="E1241" i="8"/>
  <c r="L1240" i="8"/>
  <c r="K1240" i="8"/>
  <c r="J1240" i="8"/>
  <c r="I1240" i="8"/>
  <c r="H1240" i="8"/>
  <c r="G1240" i="8"/>
  <c r="F1240" i="8"/>
  <c r="E1240" i="8"/>
  <c r="J1239" i="8"/>
  <c r="H1239" i="8"/>
  <c r="G1239" i="8"/>
  <c r="I1239" i="8" s="1"/>
  <c r="F1239" i="8"/>
  <c r="E1239" i="8"/>
  <c r="J1238" i="8"/>
  <c r="H1238" i="8"/>
  <c r="G1238" i="8"/>
  <c r="F1238" i="8"/>
  <c r="E1238" i="8"/>
  <c r="K1237" i="8"/>
  <c r="L1237" i="8" s="1"/>
  <c r="J1237" i="8"/>
  <c r="H1237" i="8"/>
  <c r="G1237" i="8"/>
  <c r="I1237" i="8" s="1"/>
  <c r="F1237" i="8"/>
  <c r="E1237" i="8"/>
  <c r="J1236" i="8"/>
  <c r="H1236" i="8"/>
  <c r="G1236" i="8"/>
  <c r="F1236" i="8"/>
  <c r="E1236" i="8"/>
  <c r="L1235" i="8"/>
  <c r="K1235" i="8"/>
  <c r="J1235" i="8"/>
  <c r="I1235" i="8"/>
  <c r="H1235" i="8"/>
  <c r="G1235" i="8"/>
  <c r="F1235" i="8"/>
  <c r="E1235" i="8"/>
  <c r="K1234" i="8"/>
  <c r="L1234" i="8" s="1"/>
  <c r="J1234" i="8"/>
  <c r="I1234" i="8"/>
  <c r="H1234" i="8"/>
  <c r="G1234" i="8"/>
  <c r="F1234" i="8"/>
  <c r="E1234" i="8"/>
  <c r="K1233" i="8"/>
  <c r="L1233" i="8" s="1"/>
  <c r="J1233" i="8"/>
  <c r="I1233" i="8"/>
  <c r="H1233" i="8"/>
  <c r="G1233" i="8"/>
  <c r="F1233" i="8"/>
  <c r="E1233" i="8"/>
  <c r="L1232" i="8"/>
  <c r="K1232" i="8"/>
  <c r="J1232" i="8"/>
  <c r="I1232" i="8"/>
  <c r="H1232" i="8"/>
  <c r="G1232" i="8"/>
  <c r="F1232" i="8"/>
  <c r="E1232" i="8"/>
  <c r="L1231" i="8"/>
  <c r="K1231" i="8"/>
  <c r="J1231" i="8"/>
  <c r="I1231" i="8"/>
  <c r="H1231" i="8"/>
  <c r="G1231" i="8"/>
  <c r="F1231" i="8"/>
  <c r="E1231" i="8"/>
  <c r="K1230" i="8"/>
  <c r="L1230" i="8" s="1"/>
  <c r="J1230" i="8"/>
  <c r="H1230" i="8"/>
  <c r="G1230" i="8"/>
  <c r="I1230" i="8" s="1"/>
  <c r="F1230" i="8"/>
  <c r="E1230" i="8"/>
  <c r="J1229" i="8"/>
  <c r="H1229" i="8"/>
  <c r="G1229" i="8"/>
  <c r="I1229" i="8" s="1"/>
  <c r="F1229" i="8"/>
  <c r="E1229" i="8"/>
  <c r="K1228" i="8"/>
  <c r="L1228" i="8" s="1"/>
  <c r="J1228" i="8"/>
  <c r="I1228" i="8"/>
  <c r="H1228" i="8"/>
  <c r="G1228" i="8"/>
  <c r="F1228" i="8"/>
  <c r="E1228" i="8"/>
  <c r="K1227" i="8"/>
  <c r="L1227" i="8" s="1"/>
  <c r="J1227" i="8"/>
  <c r="I1227" i="8"/>
  <c r="H1227" i="8"/>
  <c r="G1227" i="8"/>
  <c r="F1227" i="8"/>
  <c r="E1227" i="8"/>
  <c r="K1226" i="8"/>
  <c r="L1226" i="8" s="1"/>
  <c r="J1226" i="8"/>
  <c r="I1226" i="8"/>
  <c r="H1226" i="8"/>
  <c r="G1226" i="8"/>
  <c r="F1226" i="8"/>
  <c r="E1226" i="8"/>
  <c r="K1225" i="8"/>
  <c r="L1225" i="8" s="1"/>
  <c r="J1225" i="8"/>
  <c r="I1225" i="8"/>
  <c r="H1225" i="8"/>
  <c r="G1225" i="8"/>
  <c r="F1225" i="8"/>
  <c r="E1225" i="8"/>
  <c r="K1224" i="8"/>
  <c r="L1224" i="8" s="1"/>
  <c r="J1224" i="8"/>
  <c r="I1224" i="8"/>
  <c r="H1224" i="8"/>
  <c r="G1224" i="8"/>
  <c r="F1224" i="8"/>
  <c r="E1224" i="8"/>
  <c r="K1223" i="8"/>
  <c r="L1223" i="8" s="1"/>
  <c r="J1223" i="8"/>
  <c r="I1223" i="8"/>
  <c r="H1223" i="8"/>
  <c r="G1223" i="8"/>
  <c r="F1223" i="8"/>
  <c r="E1223" i="8"/>
  <c r="K1222" i="8"/>
  <c r="L1222" i="8" s="1"/>
  <c r="J1222" i="8"/>
  <c r="H1222" i="8"/>
  <c r="G1222" i="8"/>
  <c r="I1222" i="8" s="1"/>
  <c r="F1222" i="8"/>
  <c r="E1222" i="8"/>
  <c r="J1221" i="8"/>
  <c r="H1221" i="8"/>
  <c r="G1221" i="8"/>
  <c r="F1221" i="8"/>
  <c r="E1221" i="8"/>
  <c r="K1220" i="8"/>
  <c r="L1220" i="8" s="1"/>
  <c r="J1220" i="8"/>
  <c r="I1220" i="8"/>
  <c r="H1220" i="8"/>
  <c r="G1220" i="8"/>
  <c r="F1220" i="8"/>
  <c r="E1220" i="8"/>
  <c r="K1219" i="8"/>
  <c r="L1219" i="8" s="1"/>
  <c r="J1219" i="8"/>
  <c r="H1219" i="8"/>
  <c r="G1219" i="8"/>
  <c r="I1219" i="8" s="1"/>
  <c r="F1219" i="8"/>
  <c r="E1219" i="8"/>
  <c r="L1218" i="8"/>
  <c r="K1218" i="8"/>
  <c r="J1218" i="8"/>
  <c r="I1218" i="8"/>
  <c r="H1218" i="8"/>
  <c r="G1218" i="8"/>
  <c r="F1218" i="8"/>
  <c r="E1218" i="8"/>
  <c r="L1217" i="8"/>
  <c r="K1217" i="8"/>
  <c r="J1217" i="8"/>
  <c r="I1217" i="8"/>
  <c r="H1217" i="8"/>
  <c r="G1217" i="8"/>
  <c r="F1217" i="8"/>
  <c r="E1217" i="8"/>
  <c r="J1216" i="8"/>
  <c r="H1216" i="8"/>
  <c r="G1216" i="8"/>
  <c r="I1216" i="8" s="1"/>
  <c r="F1216" i="8"/>
  <c r="E1216" i="8"/>
  <c r="K1215" i="8"/>
  <c r="L1215" i="8" s="1"/>
  <c r="J1215" i="8"/>
  <c r="I1215" i="8"/>
  <c r="H1215" i="8"/>
  <c r="G1215" i="8"/>
  <c r="F1215" i="8"/>
  <c r="E1215" i="8"/>
  <c r="K1214" i="8"/>
  <c r="L1214" i="8" s="1"/>
  <c r="J1214" i="8"/>
  <c r="I1214" i="8"/>
  <c r="H1214" i="8"/>
  <c r="G1214" i="8"/>
  <c r="F1214" i="8"/>
  <c r="E1214" i="8"/>
  <c r="K1213" i="8"/>
  <c r="L1213" i="8" s="1"/>
  <c r="J1213" i="8"/>
  <c r="I1213" i="8"/>
  <c r="H1213" i="8"/>
  <c r="G1213" i="8"/>
  <c r="F1213" i="8"/>
  <c r="E1213" i="8"/>
  <c r="K1212" i="8"/>
  <c r="L1212" i="8" s="1"/>
  <c r="J1212" i="8"/>
  <c r="H1212" i="8"/>
  <c r="G1212" i="8"/>
  <c r="I1212" i="8" s="1"/>
  <c r="F1212" i="8"/>
  <c r="E1212" i="8"/>
  <c r="J1211" i="8"/>
  <c r="H1211" i="8"/>
  <c r="G1211" i="8"/>
  <c r="F1211" i="8"/>
  <c r="E1211" i="8"/>
  <c r="L1210" i="8"/>
  <c r="K1210" i="8"/>
  <c r="J1210" i="8"/>
  <c r="I1210" i="8"/>
  <c r="H1210" i="8"/>
  <c r="G1210" i="8"/>
  <c r="F1210" i="8"/>
  <c r="E1210" i="8"/>
  <c r="L1209" i="8"/>
  <c r="K1209" i="8"/>
  <c r="J1209" i="8"/>
  <c r="I1209" i="8"/>
  <c r="H1209" i="8"/>
  <c r="G1209" i="8"/>
  <c r="F1209" i="8"/>
  <c r="E1209" i="8"/>
  <c r="L1208" i="8"/>
  <c r="K1208" i="8"/>
  <c r="J1208" i="8"/>
  <c r="H1208" i="8"/>
  <c r="G1208" i="8"/>
  <c r="I1208" i="8" s="1"/>
  <c r="F1208" i="8"/>
  <c r="E1208" i="8"/>
  <c r="K1207" i="8"/>
  <c r="L1207" i="8" s="1"/>
  <c r="J1207" i="8"/>
  <c r="H1207" i="8"/>
  <c r="G1207" i="8"/>
  <c r="I1207" i="8" s="1"/>
  <c r="F1207" i="8"/>
  <c r="E1207" i="8"/>
  <c r="K1206" i="8"/>
  <c r="L1206" i="8" s="1"/>
  <c r="J1206" i="8"/>
  <c r="I1206" i="8"/>
  <c r="H1206" i="8"/>
  <c r="G1206" i="8"/>
  <c r="F1206" i="8"/>
  <c r="E1206" i="8"/>
  <c r="K1205" i="8"/>
  <c r="L1205" i="8" s="1"/>
  <c r="J1205" i="8"/>
  <c r="I1205" i="8"/>
  <c r="H1205" i="8"/>
  <c r="G1205" i="8"/>
  <c r="F1205" i="8"/>
  <c r="E1205" i="8"/>
  <c r="K1204" i="8"/>
  <c r="L1204" i="8" s="1"/>
  <c r="J1204" i="8"/>
  <c r="H1204" i="8"/>
  <c r="G1204" i="8"/>
  <c r="I1204" i="8" s="1"/>
  <c r="F1204" i="8"/>
  <c r="E1204" i="8"/>
  <c r="L1203" i="8"/>
  <c r="K1203" i="8"/>
  <c r="J1203" i="8"/>
  <c r="I1203" i="8"/>
  <c r="H1203" i="8"/>
  <c r="G1203" i="8"/>
  <c r="F1203" i="8"/>
  <c r="E1203" i="8"/>
  <c r="K1202" i="8"/>
  <c r="L1202" i="8" s="1"/>
  <c r="J1202" i="8"/>
  <c r="I1202" i="8"/>
  <c r="H1202" i="8"/>
  <c r="G1202" i="8"/>
  <c r="F1202" i="8"/>
  <c r="E1202" i="8"/>
  <c r="L1201" i="8"/>
  <c r="K1201" i="8"/>
  <c r="J1201" i="8"/>
  <c r="I1201" i="8"/>
  <c r="H1201" i="8"/>
  <c r="G1201" i="8"/>
  <c r="F1201" i="8"/>
  <c r="E1201" i="8"/>
  <c r="J1200" i="8"/>
  <c r="H1200" i="8"/>
  <c r="G1200" i="8"/>
  <c r="F1200" i="8"/>
  <c r="E1200" i="8"/>
  <c r="J1199" i="8"/>
  <c r="H1199" i="8"/>
  <c r="G1199" i="8"/>
  <c r="F1199" i="8"/>
  <c r="E1199" i="8"/>
  <c r="K1198" i="8"/>
  <c r="L1198" i="8" s="1"/>
  <c r="J1198" i="8"/>
  <c r="I1198" i="8"/>
  <c r="H1198" i="8"/>
  <c r="G1198" i="8"/>
  <c r="F1198" i="8"/>
  <c r="E1198" i="8"/>
  <c r="K1197" i="8"/>
  <c r="L1197" i="8" s="1"/>
  <c r="J1197" i="8"/>
  <c r="H1197" i="8"/>
  <c r="G1197" i="8"/>
  <c r="I1197" i="8" s="1"/>
  <c r="F1197" i="8"/>
  <c r="E1197" i="8"/>
  <c r="K1196" i="8"/>
  <c r="L1196" i="8" s="1"/>
  <c r="J1196" i="8"/>
  <c r="H1196" i="8"/>
  <c r="G1196" i="8"/>
  <c r="I1196" i="8" s="1"/>
  <c r="F1196" i="8"/>
  <c r="E1196" i="8"/>
  <c r="J1195" i="8"/>
  <c r="H1195" i="8"/>
  <c r="G1195" i="8"/>
  <c r="F1195" i="8"/>
  <c r="E1195" i="8"/>
  <c r="L1194" i="8"/>
  <c r="K1194" i="8"/>
  <c r="J1194" i="8"/>
  <c r="I1194" i="8"/>
  <c r="H1194" i="8"/>
  <c r="G1194" i="8"/>
  <c r="F1194" i="8"/>
  <c r="E1194" i="8"/>
  <c r="L1193" i="8"/>
  <c r="K1193" i="8"/>
  <c r="J1193" i="8"/>
  <c r="I1193" i="8"/>
  <c r="H1193" i="8"/>
  <c r="G1193" i="8"/>
  <c r="F1193" i="8"/>
  <c r="E1193" i="8"/>
  <c r="L1192" i="8"/>
  <c r="K1192" i="8"/>
  <c r="J1192" i="8"/>
  <c r="I1192" i="8"/>
  <c r="H1192" i="8"/>
  <c r="G1192" i="8"/>
  <c r="F1192" i="8"/>
  <c r="E1192" i="8"/>
  <c r="L1191" i="8"/>
  <c r="K1191" i="8"/>
  <c r="J1191" i="8"/>
  <c r="I1191" i="8"/>
  <c r="H1191" i="8"/>
  <c r="G1191" i="8"/>
  <c r="F1191" i="8"/>
  <c r="E1191" i="8"/>
  <c r="K1190" i="8"/>
  <c r="L1190" i="8" s="1"/>
  <c r="J1190" i="8"/>
  <c r="I1190" i="8"/>
  <c r="H1190" i="8"/>
  <c r="G1190" i="8"/>
  <c r="F1190" i="8"/>
  <c r="E1190" i="8"/>
  <c r="L1189" i="8"/>
  <c r="K1189" i="8"/>
  <c r="J1189" i="8"/>
  <c r="I1189" i="8"/>
  <c r="H1189" i="8"/>
  <c r="G1189" i="8"/>
  <c r="F1189" i="8"/>
  <c r="E1189" i="8"/>
  <c r="L1188" i="8"/>
  <c r="K1188" i="8"/>
  <c r="J1188" i="8"/>
  <c r="I1188" i="8"/>
  <c r="H1188" i="8"/>
  <c r="G1188" i="8"/>
  <c r="F1188" i="8"/>
  <c r="E1188" i="8"/>
  <c r="K1187" i="8"/>
  <c r="L1187" i="8" s="1"/>
  <c r="J1187" i="8"/>
  <c r="I1187" i="8"/>
  <c r="H1187" i="8"/>
  <c r="G1187" i="8"/>
  <c r="F1187" i="8"/>
  <c r="E1187" i="8"/>
  <c r="K1186" i="8"/>
  <c r="L1186" i="8" s="1"/>
  <c r="J1186" i="8"/>
  <c r="I1186" i="8"/>
  <c r="H1186" i="8"/>
  <c r="G1186" i="8"/>
  <c r="F1186" i="8"/>
  <c r="E1186" i="8"/>
  <c r="L1185" i="8"/>
  <c r="K1185" i="8"/>
  <c r="J1185" i="8"/>
  <c r="I1185" i="8"/>
  <c r="H1185" i="8"/>
  <c r="G1185" i="8"/>
  <c r="F1185" i="8"/>
  <c r="E1185" i="8"/>
  <c r="K1184" i="8"/>
  <c r="L1184" i="8" s="1"/>
  <c r="J1184" i="8"/>
  <c r="I1184" i="8"/>
  <c r="H1184" i="8"/>
  <c r="G1184" i="8"/>
  <c r="F1184" i="8"/>
  <c r="E1184" i="8"/>
  <c r="K1183" i="8"/>
  <c r="L1183" i="8" s="1"/>
  <c r="J1183" i="8"/>
  <c r="H1183" i="8"/>
  <c r="G1183" i="8"/>
  <c r="I1183" i="8" s="1"/>
  <c r="F1183" i="8"/>
  <c r="E1183" i="8"/>
  <c r="K1182" i="8"/>
  <c r="L1182" i="8" s="1"/>
  <c r="J1182" i="8"/>
  <c r="H1182" i="8"/>
  <c r="G1182" i="8"/>
  <c r="I1182" i="8" s="1"/>
  <c r="F1182" i="8"/>
  <c r="E1182" i="8"/>
  <c r="K1181" i="8"/>
  <c r="L1181" i="8" s="1"/>
  <c r="J1181" i="8"/>
  <c r="I1181" i="8"/>
  <c r="H1181" i="8"/>
  <c r="G1181" i="8"/>
  <c r="F1181" i="8"/>
  <c r="E1181" i="8"/>
  <c r="L1180" i="8"/>
  <c r="K1180" i="8"/>
  <c r="J1180" i="8"/>
  <c r="I1180" i="8"/>
  <c r="H1180" i="8"/>
  <c r="G1180" i="8"/>
  <c r="F1180" i="8"/>
  <c r="E1180" i="8"/>
  <c r="K1179" i="8"/>
  <c r="L1179" i="8" s="1"/>
  <c r="J1179" i="8"/>
  <c r="I1179" i="8"/>
  <c r="H1179" i="8"/>
  <c r="G1179" i="8"/>
  <c r="F1179" i="8"/>
  <c r="E1179" i="8"/>
  <c r="K1178" i="8"/>
  <c r="L1178" i="8" s="1"/>
  <c r="J1178" i="8"/>
  <c r="I1178" i="8"/>
  <c r="H1178" i="8"/>
  <c r="G1178" i="8"/>
  <c r="F1178" i="8"/>
  <c r="E1178" i="8"/>
  <c r="K1177" i="8"/>
  <c r="L1177" i="8" s="1"/>
  <c r="J1177" i="8"/>
  <c r="I1177" i="8"/>
  <c r="H1177" i="8"/>
  <c r="G1177" i="8"/>
  <c r="F1177" i="8"/>
  <c r="E1177" i="8"/>
  <c r="K1176" i="8"/>
  <c r="L1176" i="8" s="1"/>
  <c r="J1176" i="8"/>
  <c r="I1176" i="8"/>
  <c r="H1176" i="8"/>
  <c r="G1176" i="8"/>
  <c r="F1176" i="8"/>
  <c r="E1176" i="8"/>
  <c r="K1175" i="8"/>
  <c r="L1175" i="8" s="1"/>
  <c r="J1175" i="8"/>
  <c r="I1175" i="8"/>
  <c r="H1175" i="8"/>
  <c r="G1175" i="8"/>
  <c r="F1175" i="8"/>
  <c r="E1175" i="8"/>
  <c r="L1174" i="8"/>
  <c r="K1174" i="8"/>
  <c r="J1174" i="8"/>
  <c r="I1174" i="8"/>
  <c r="H1174" i="8"/>
  <c r="G1174" i="8"/>
  <c r="F1174" i="8"/>
  <c r="E1174" i="8"/>
  <c r="K1173" i="8"/>
  <c r="L1173" i="8" s="1"/>
  <c r="J1173" i="8"/>
  <c r="I1173" i="8"/>
  <c r="H1173" i="8"/>
  <c r="G1173" i="8"/>
  <c r="F1173" i="8"/>
  <c r="E1173" i="8"/>
  <c r="K1172" i="8"/>
  <c r="L1172" i="8" s="1"/>
  <c r="J1172" i="8"/>
  <c r="I1172" i="8"/>
  <c r="H1172" i="8"/>
  <c r="G1172" i="8"/>
  <c r="F1172" i="8"/>
  <c r="E1172" i="8"/>
  <c r="K1171" i="8"/>
  <c r="L1171" i="8" s="1"/>
  <c r="J1171" i="8"/>
  <c r="I1171" i="8"/>
  <c r="H1171" i="8"/>
  <c r="G1171" i="8"/>
  <c r="F1171" i="8"/>
  <c r="E1171" i="8"/>
  <c r="K1170" i="8"/>
  <c r="L1170" i="8" s="1"/>
  <c r="J1170" i="8"/>
  <c r="I1170" i="8"/>
  <c r="H1170" i="8"/>
  <c r="G1170" i="8"/>
  <c r="F1170" i="8"/>
  <c r="E1170" i="8"/>
  <c r="K1169" i="8"/>
  <c r="L1169" i="8" s="1"/>
  <c r="J1169" i="8"/>
  <c r="I1169" i="8"/>
  <c r="H1169" i="8"/>
  <c r="G1169" i="8"/>
  <c r="F1169" i="8"/>
  <c r="E1169" i="8"/>
  <c r="L1168" i="8"/>
  <c r="K1168" i="8"/>
  <c r="J1168" i="8"/>
  <c r="I1168" i="8"/>
  <c r="H1168" i="8"/>
  <c r="G1168" i="8"/>
  <c r="F1168" i="8"/>
  <c r="E1168" i="8"/>
  <c r="K1167" i="8"/>
  <c r="L1167" i="8" s="1"/>
  <c r="J1167" i="8"/>
  <c r="I1167" i="8"/>
  <c r="H1167" i="8"/>
  <c r="G1167" i="8"/>
  <c r="F1167" i="8"/>
  <c r="E1167" i="8"/>
  <c r="K1166" i="8"/>
  <c r="L1166" i="8" s="1"/>
  <c r="J1166" i="8"/>
  <c r="I1166" i="8"/>
  <c r="H1166" i="8"/>
  <c r="G1166" i="8"/>
  <c r="F1166" i="8"/>
  <c r="E1166" i="8"/>
  <c r="K1165" i="8"/>
  <c r="L1165" i="8" s="1"/>
  <c r="J1165" i="8"/>
  <c r="I1165" i="8"/>
  <c r="H1165" i="8"/>
  <c r="G1165" i="8"/>
  <c r="F1165" i="8"/>
  <c r="E1165" i="8"/>
  <c r="K1164" i="8"/>
  <c r="L1164" i="8" s="1"/>
  <c r="J1164" i="8"/>
  <c r="I1164" i="8"/>
  <c r="H1164" i="8"/>
  <c r="G1164" i="8"/>
  <c r="F1164" i="8"/>
  <c r="E1164" i="8"/>
  <c r="K1163" i="8"/>
  <c r="L1163" i="8" s="1"/>
  <c r="J1163" i="8"/>
  <c r="I1163" i="8"/>
  <c r="H1163" i="8"/>
  <c r="G1163" i="8"/>
  <c r="F1163" i="8"/>
  <c r="E1163" i="8"/>
  <c r="L1162" i="8"/>
  <c r="K1162" i="8"/>
  <c r="J1162" i="8"/>
  <c r="I1162" i="8"/>
  <c r="H1162" i="8"/>
  <c r="G1162" i="8"/>
  <c r="F1162" i="8"/>
  <c r="E1162" i="8"/>
  <c r="K1161" i="8"/>
  <c r="L1161" i="8" s="1"/>
  <c r="J1161" i="8"/>
  <c r="I1161" i="8"/>
  <c r="H1161" i="8"/>
  <c r="G1161" i="8"/>
  <c r="F1161" i="8"/>
  <c r="E1161" i="8"/>
  <c r="K1160" i="8"/>
  <c r="L1160" i="8" s="1"/>
  <c r="J1160" i="8"/>
  <c r="H1160" i="8"/>
  <c r="G1160" i="8"/>
  <c r="I1160" i="8" s="1"/>
  <c r="F1160" i="8"/>
  <c r="E1160" i="8"/>
  <c r="L1159" i="8"/>
  <c r="K1159" i="8"/>
  <c r="J1159" i="8"/>
  <c r="I1159" i="8"/>
  <c r="H1159" i="8"/>
  <c r="G1159" i="8"/>
  <c r="F1159" i="8"/>
  <c r="E1159" i="8"/>
  <c r="L1158" i="8"/>
  <c r="K1158" i="8"/>
  <c r="J1158" i="8"/>
  <c r="I1158" i="8"/>
  <c r="H1158" i="8"/>
  <c r="G1158" i="8"/>
  <c r="F1158" i="8"/>
  <c r="E1158" i="8"/>
  <c r="L1157" i="8"/>
  <c r="K1157" i="8"/>
  <c r="J1157" i="8"/>
  <c r="I1157" i="8"/>
  <c r="H1157" i="8"/>
  <c r="G1157" i="8"/>
  <c r="F1157" i="8"/>
  <c r="E1157" i="8"/>
  <c r="L1156" i="8"/>
  <c r="K1156" i="8"/>
  <c r="J1156" i="8"/>
  <c r="I1156" i="8"/>
  <c r="H1156" i="8"/>
  <c r="G1156" i="8"/>
  <c r="F1156" i="8"/>
  <c r="E1156" i="8"/>
  <c r="L1155" i="8"/>
  <c r="K1155" i="8"/>
  <c r="J1155" i="8"/>
  <c r="I1155" i="8"/>
  <c r="H1155" i="8"/>
  <c r="G1155" i="8"/>
  <c r="F1155" i="8"/>
  <c r="E1155" i="8"/>
  <c r="L1154" i="8"/>
  <c r="K1154" i="8"/>
  <c r="J1154" i="8"/>
  <c r="I1154" i="8"/>
  <c r="H1154" i="8"/>
  <c r="G1154" i="8"/>
  <c r="F1154" i="8"/>
  <c r="E1154" i="8"/>
  <c r="L1153" i="8"/>
  <c r="K1153" i="8"/>
  <c r="J1153" i="8"/>
  <c r="I1153" i="8"/>
  <c r="H1153" i="8"/>
  <c r="G1153" i="8"/>
  <c r="F1153" i="8"/>
  <c r="E1153" i="8"/>
  <c r="L1152" i="8"/>
  <c r="K1152" i="8"/>
  <c r="J1152" i="8"/>
  <c r="I1152" i="8"/>
  <c r="H1152" i="8"/>
  <c r="G1152" i="8"/>
  <c r="F1152" i="8"/>
  <c r="E1152" i="8"/>
  <c r="L1151" i="8"/>
  <c r="K1151" i="8"/>
  <c r="J1151" i="8"/>
  <c r="I1151" i="8"/>
  <c r="H1151" i="8"/>
  <c r="G1151" i="8"/>
  <c r="F1151" i="8"/>
  <c r="E1151" i="8"/>
  <c r="K1150" i="8"/>
  <c r="L1150" i="8" s="1"/>
  <c r="J1150" i="8"/>
  <c r="I1150" i="8"/>
  <c r="H1150" i="8"/>
  <c r="G1150" i="8"/>
  <c r="F1150" i="8"/>
  <c r="E1150" i="8"/>
  <c r="L1149" i="8"/>
  <c r="K1149" i="8"/>
  <c r="J1149" i="8"/>
  <c r="I1149" i="8"/>
  <c r="H1149" i="8"/>
  <c r="G1149" i="8"/>
  <c r="F1149" i="8"/>
  <c r="E1149" i="8"/>
  <c r="L1148" i="8"/>
  <c r="K1148" i="8"/>
  <c r="J1148" i="8"/>
  <c r="I1148" i="8"/>
  <c r="H1148" i="8"/>
  <c r="G1148" i="8"/>
  <c r="F1148" i="8"/>
  <c r="E1148" i="8"/>
  <c r="K1147" i="8"/>
  <c r="L1147" i="8" s="1"/>
  <c r="J1147" i="8"/>
  <c r="I1147" i="8"/>
  <c r="H1147" i="8"/>
  <c r="G1147" i="8"/>
  <c r="F1147" i="8"/>
  <c r="E1147" i="8"/>
  <c r="L1146" i="8"/>
  <c r="K1146" i="8"/>
  <c r="J1146" i="8"/>
  <c r="I1146" i="8"/>
  <c r="H1146" i="8"/>
  <c r="G1146" i="8"/>
  <c r="F1146" i="8"/>
  <c r="E1146" i="8"/>
  <c r="L1145" i="8"/>
  <c r="K1145" i="8"/>
  <c r="J1145" i="8"/>
  <c r="I1145" i="8"/>
  <c r="H1145" i="8"/>
  <c r="G1145" i="8"/>
  <c r="F1145" i="8"/>
  <c r="E1145" i="8"/>
  <c r="K1144" i="8"/>
  <c r="L1144" i="8" s="1"/>
  <c r="J1144" i="8"/>
  <c r="I1144" i="8"/>
  <c r="H1144" i="8"/>
  <c r="G1144" i="8"/>
  <c r="F1144" i="8"/>
  <c r="E1144" i="8"/>
  <c r="J1143" i="8"/>
  <c r="H1143" i="8"/>
  <c r="G1143" i="8"/>
  <c r="I1143" i="8" s="1"/>
  <c r="F1143" i="8"/>
  <c r="E1143" i="8"/>
  <c r="J1142" i="8"/>
  <c r="H1142" i="8"/>
  <c r="G1142" i="8"/>
  <c r="I1142" i="8" s="1"/>
  <c r="F1142" i="8"/>
  <c r="E1142" i="8"/>
  <c r="J1141" i="8"/>
  <c r="H1141" i="8"/>
  <c r="G1141" i="8"/>
  <c r="I1141" i="8" s="1"/>
  <c r="F1141" i="8"/>
  <c r="E1141" i="8"/>
  <c r="K1140" i="8"/>
  <c r="L1140" i="8" s="1"/>
  <c r="J1140" i="8"/>
  <c r="I1140" i="8"/>
  <c r="H1140" i="8"/>
  <c r="G1140" i="8"/>
  <c r="F1140" i="8"/>
  <c r="E1140" i="8"/>
  <c r="K1139" i="8"/>
  <c r="L1139" i="8" s="1"/>
  <c r="J1139" i="8"/>
  <c r="I1139" i="8"/>
  <c r="H1139" i="8"/>
  <c r="G1139" i="8"/>
  <c r="F1139" i="8"/>
  <c r="E1139" i="8"/>
  <c r="L1138" i="8"/>
  <c r="K1138" i="8"/>
  <c r="J1138" i="8"/>
  <c r="I1138" i="8"/>
  <c r="H1138" i="8"/>
  <c r="G1138" i="8"/>
  <c r="F1138" i="8"/>
  <c r="E1138" i="8"/>
  <c r="K1137" i="8"/>
  <c r="L1137" i="8" s="1"/>
  <c r="J1137" i="8"/>
  <c r="I1137" i="8"/>
  <c r="H1137" i="8"/>
  <c r="G1137" i="8"/>
  <c r="F1137" i="8"/>
  <c r="E1137" i="8"/>
  <c r="L1136" i="8"/>
  <c r="K1136" i="8"/>
  <c r="J1136" i="8"/>
  <c r="H1136" i="8"/>
  <c r="G1136" i="8"/>
  <c r="I1136" i="8" s="1"/>
  <c r="F1136" i="8"/>
  <c r="E1136" i="8"/>
  <c r="K1135" i="8"/>
  <c r="L1135" i="8" s="1"/>
  <c r="J1135" i="8"/>
  <c r="I1135" i="8"/>
  <c r="H1135" i="8"/>
  <c r="G1135" i="8"/>
  <c r="F1135" i="8"/>
  <c r="E1135" i="8"/>
  <c r="L1134" i="8"/>
  <c r="K1134" i="8"/>
  <c r="J1134" i="8"/>
  <c r="I1134" i="8"/>
  <c r="H1134" i="8"/>
  <c r="G1134" i="8"/>
  <c r="F1134" i="8"/>
  <c r="E1134" i="8"/>
  <c r="K1133" i="8"/>
  <c r="L1133" i="8" s="1"/>
  <c r="J1133" i="8"/>
  <c r="I1133" i="8"/>
  <c r="H1133" i="8"/>
  <c r="G1133" i="8"/>
  <c r="F1133" i="8"/>
  <c r="E1133" i="8"/>
  <c r="K1132" i="8"/>
  <c r="L1132" i="8" s="1"/>
  <c r="J1132" i="8"/>
  <c r="I1132" i="8"/>
  <c r="H1132" i="8"/>
  <c r="G1132" i="8"/>
  <c r="F1132" i="8"/>
  <c r="E1132" i="8"/>
  <c r="L1131" i="8"/>
  <c r="K1131" i="8"/>
  <c r="J1131" i="8"/>
  <c r="I1131" i="8"/>
  <c r="H1131" i="8"/>
  <c r="G1131" i="8"/>
  <c r="F1131" i="8"/>
  <c r="E1131" i="8"/>
  <c r="J1130" i="8"/>
  <c r="H1130" i="8"/>
  <c r="G1130" i="8"/>
  <c r="I1130" i="8" s="1"/>
  <c r="F1130" i="8"/>
  <c r="E1130" i="8"/>
  <c r="K1129" i="8"/>
  <c r="L1129" i="8" s="1"/>
  <c r="J1129" i="8"/>
  <c r="H1129" i="8"/>
  <c r="G1129" i="8"/>
  <c r="I1129" i="8" s="1"/>
  <c r="F1129" i="8"/>
  <c r="E1129" i="8"/>
  <c r="K1128" i="8"/>
  <c r="L1128" i="8" s="1"/>
  <c r="J1128" i="8"/>
  <c r="H1128" i="8"/>
  <c r="G1128" i="8"/>
  <c r="I1128" i="8" s="1"/>
  <c r="F1128" i="8"/>
  <c r="E1128" i="8"/>
  <c r="L1127" i="8"/>
  <c r="K1127" i="8"/>
  <c r="J1127" i="8"/>
  <c r="I1127" i="8"/>
  <c r="H1127" i="8"/>
  <c r="G1127" i="8"/>
  <c r="F1127" i="8"/>
  <c r="E1127" i="8"/>
  <c r="K1126" i="8"/>
  <c r="L1126" i="8" s="1"/>
  <c r="J1126" i="8"/>
  <c r="I1126" i="8"/>
  <c r="H1126" i="8"/>
  <c r="G1126" i="8"/>
  <c r="F1126" i="8"/>
  <c r="E1126" i="8"/>
  <c r="K1125" i="8"/>
  <c r="L1125" i="8" s="1"/>
  <c r="J1125" i="8"/>
  <c r="I1125" i="8"/>
  <c r="H1125" i="8"/>
  <c r="G1125" i="8"/>
  <c r="F1125" i="8"/>
  <c r="E1125" i="8"/>
  <c r="K1124" i="8"/>
  <c r="L1124" i="8" s="1"/>
  <c r="J1124" i="8"/>
  <c r="H1124" i="8"/>
  <c r="G1124" i="8"/>
  <c r="I1124" i="8" s="1"/>
  <c r="F1124" i="8"/>
  <c r="E1124" i="8"/>
  <c r="L1123" i="8"/>
  <c r="K1123" i="8"/>
  <c r="J1123" i="8"/>
  <c r="I1123" i="8"/>
  <c r="H1123" i="8"/>
  <c r="G1123" i="8"/>
  <c r="F1123" i="8"/>
  <c r="E1123" i="8"/>
  <c r="J1122" i="8"/>
  <c r="H1122" i="8"/>
  <c r="G1122" i="8"/>
  <c r="I1122" i="8" s="1"/>
  <c r="F1122" i="8"/>
  <c r="E1122" i="8"/>
  <c r="L1121" i="8"/>
  <c r="K1121" i="8"/>
  <c r="J1121" i="8"/>
  <c r="I1121" i="8"/>
  <c r="H1121" i="8"/>
  <c r="G1121" i="8"/>
  <c r="F1121" i="8"/>
  <c r="E1121" i="8"/>
  <c r="K1120" i="8"/>
  <c r="L1120" i="8" s="1"/>
  <c r="J1120" i="8"/>
  <c r="I1120" i="8"/>
  <c r="H1120" i="8"/>
  <c r="G1120" i="8"/>
  <c r="F1120" i="8"/>
  <c r="E1120" i="8"/>
  <c r="L1119" i="8"/>
  <c r="K1119" i="8"/>
  <c r="J1119" i="8"/>
  <c r="I1119" i="8"/>
  <c r="H1119" i="8"/>
  <c r="G1119" i="8"/>
  <c r="F1119" i="8"/>
  <c r="E1119" i="8"/>
  <c r="J1118" i="8"/>
  <c r="H1118" i="8"/>
  <c r="G1118" i="8"/>
  <c r="I1118" i="8" s="1"/>
  <c r="F1118" i="8"/>
  <c r="E1118" i="8"/>
  <c r="L1117" i="8"/>
  <c r="K1117" i="8"/>
  <c r="J1117" i="8"/>
  <c r="I1117" i="8"/>
  <c r="H1117" i="8"/>
  <c r="G1117" i="8"/>
  <c r="F1117" i="8"/>
  <c r="E1117" i="8"/>
  <c r="L1116" i="8"/>
  <c r="K1116" i="8"/>
  <c r="J1116" i="8"/>
  <c r="I1116" i="8"/>
  <c r="H1116" i="8"/>
  <c r="G1116" i="8"/>
  <c r="F1116" i="8"/>
  <c r="E1116" i="8"/>
  <c r="L1115" i="8"/>
  <c r="K1115" i="8"/>
  <c r="J1115" i="8"/>
  <c r="I1115" i="8"/>
  <c r="H1115" i="8"/>
  <c r="G1115" i="8"/>
  <c r="F1115" i="8"/>
  <c r="E1115" i="8"/>
  <c r="J1114" i="8"/>
  <c r="H1114" i="8"/>
  <c r="G1114" i="8"/>
  <c r="I1114" i="8" s="1"/>
  <c r="F1114" i="8"/>
  <c r="E1114" i="8"/>
  <c r="K1113" i="8"/>
  <c r="L1113" i="8" s="1"/>
  <c r="J1113" i="8"/>
  <c r="H1113" i="8"/>
  <c r="G1113" i="8"/>
  <c r="I1113" i="8" s="1"/>
  <c r="F1113" i="8"/>
  <c r="E1113" i="8"/>
  <c r="J1112" i="8"/>
  <c r="H1112" i="8"/>
  <c r="G1112" i="8"/>
  <c r="F1112" i="8"/>
  <c r="E1112" i="8"/>
  <c r="L1111" i="8"/>
  <c r="K1111" i="8"/>
  <c r="J1111" i="8"/>
  <c r="I1111" i="8"/>
  <c r="H1111" i="8"/>
  <c r="G1111" i="8"/>
  <c r="F1111" i="8"/>
  <c r="E1111" i="8"/>
  <c r="L1110" i="8"/>
  <c r="K1110" i="8"/>
  <c r="J1110" i="8"/>
  <c r="I1110" i="8"/>
  <c r="H1110" i="8"/>
  <c r="G1110" i="8"/>
  <c r="F1110" i="8"/>
  <c r="E1110" i="8"/>
  <c r="K1109" i="8"/>
  <c r="L1109" i="8" s="1"/>
  <c r="J1109" i="8"/>
  <c r="I1109" i="8"/>
  <c r="H1109" i="8"/>
  <c r="G1109" i="8"/>
  <c r="F1109" i="8"/>
  <c r="E1109" i="8"/>
  <c r="L1108" i="8"/>
  <c r="K1108" i="8"/>
  <c r="J1108" i="8"/>
  <c r="H1108" i="8"/>
  <c r="G1108" i="8"/>
  <c r="I1108" i="8" s="1"/>
  <c r="F1108" i="8"/>
  <c r="E1108" i="8"/>
  <c r="L1107" i="8"/>
  <c r="K1107" i="8"/>
  <c r="J1107" i="8"/>
  <c r="I1107" i="8"/>
  <c r="H1107" i="8"/>
  <c r="G1107" i="8"/>
  <c r="F1107" i="8"/>
  <c r="E1107" i="8"/>
  <c r="K1106" i="8"/>
  <c r="L1106" i="8" s="1"/>
  <c r="J1106" i="8"/>
  <c r="I1106" i="8"/>
  <c r="H1106" i="8"/>
  <c r="G1106" i="8"/>
  <c r="F1106" i="8"/>
  <c r="E1106" i="8"/>
  <c r="K1105" i="8"/>
  <c r="L1105" i="8" s="1"/>
  <c r="J1105" i="8"/>
  <c r="I1105" i="8"/>
  <c r="H1105" i="8"/>
  <c r="G1105" i="8"/>
  <c r="F1105" i="8"/>
  <c r="E1105" i="8"/>
  <c r="L1104" i="8"/>
  <c r="K1104" i="8"/>
  <c r="J1104" i="8"/>
  <c r="I1104" i="8"/>
  <c r="H1104" i="8"/>
  <c r="G1104" i="8"/>
  <c r="F1104" i="8"/>
  <c r="E1104" i="8"/>
  <c r="J1103" i="8"/>
  <c r="H1103" i="8"/>
  <c r="G1103" i="8"/>
  <c r="I1103" i="8" s="1"/>
  <c r="F1103" i="8"/>
  <c r="E1103" i="8"/>
  <c r="K1102" i="8"/>
  <c r="L1102" i="8" s="1"/>
  <c r="J1102" i="8"/>
  <c r="I1102" i="8"/>
  <c r="H1102" i="8"/>
  <c r="G1102" i="8"/>
  <c r="F1102" i="8"/>
  <c r="E1102" i="8"/>
  <c r="K1101" i="8"/>
  <c r="L1101" i="8" s="1"/>
  <c r="J1101" i="8"/>
  <c r="I1101" i="8"/>
  <c r="H1101" i="8"/>
  <c r="G1101" i="8"/>
  <c r="F1101" i="8"/>
  <c r="E1101" i="8"/>
  <c r="L1100" i="8"/>
  <c r="K1100" i="8"/>
  <c r="J1100" i="8"/>
  <c r="I1100" i="8"/>
  <c r="H1100" i="8"/>
  <c r="G1100" i="8"/>
  <c r="F1100" i="8"/>
  <c r="E1100" i="8"/>
  <c r="L1099" i="8"/>
  <c r="K1099" i="8"/>
  <c r="J1099" i="8"/>
  <c r="I1099" i="8"/>
  <c r="H1099" i="8"/>
  <c r="G1099" i="8"/>
  <c r="F1099" i="8"/>
  <c r="E1099" i="8"/>
  <c r="K1098" i="8"/>
  <c r="L1098" i="8" s="1"/>
  <c r="J1098" i="8"/>
  <c r="I1098" i="8"/>
  <c r="H1098" i="8"/>
  <c r="G1098" i="8"/>
  <c r="F1098" i="8"/>
  <c r="E1098" i="8"/>
  <c r="J1097" i="8"/>
  <c r="H1097" i="8"/>
  <c r="G1097" i="8"/>
  <c r="I1097" i="8" s="1"/>
  <c r="F1097" i="8"/>
  <c r="E1097" i="8"/>
  <c r="L1096" i="8"/>
  <c r="K1096" i="8"/>
  <c r="J1096" i="8"/>
  <c r="I1096" i="8"/>
  <c r="H1096" i="8"/>
  <c r="G1096" i="8"/>
  <c r="F1096" i="8"/>
  <c r="E1096" i="8"/>
  <c r="J1095" i="8"/>
  <c r="H1095" i="8"/>
  <c r="G1095" i="8"/>
  <c r="I1095" i="8" s="1"/>
  <c r="F1095" i="8"/>
  <c r="E1095" i="8"/>
  <c r="K1094" i="8"/>
  <c r="L1094" i="8" s="1"/>
  <c r="J1094" i="8"/>
  <c r="I1094" i="8"/>
  <c r="H1094" i="8"/>
  <c r="G1094" i="8"/>
  <c r="F1094" i="8"/>
  <c r="E1094" i="8"/>
  <c r="L1093" i="8"/>
  <c r="K1093" i="8"/>
  <c r="J1093" i="8"/>
  <c r="I1093" i="8"/>
  <c r="H1093" i="8"/>
  <c r="G1093" i="8"/>
  <c r="F1093" i="8"/>
  <c r="E1093" i="8"/>
  <c r="J1092" i="8"/>
  <c r="H1092" i="8"/>
  <c r="G1092" i="8"/>
  <c r="I1092" i="8" s="1"/>
  <c r="F1092" i="8"/>
  <c r="E1092" i="8"/>
  <c r="K1091" i="8"/>
  <c r="L1091" i="8" s="1"/>
  <c r="J1091" i="8"/>
  <c r="I1091" i="8"/>
  <c r="H1091" i="8"/>
  <c r="G1091" i="8"/>
  <c r="F1091" i="8"/>
  <c r="E1091" i="8"/>
  <c r="L1090" i="8"/>
  <c r="K1090" i="8"/>
  <c r="J1090" i="8"/>
  <c r="I1090" i="8"/>
  <c r="H1090" i="8"/>
  <c r="G1090" i="8"/>
  <c r="F1090" i="8"/>
  <c r="E1090" i="8"/>
  <c r="J1089" i="8"/>
  <c r="H1089" i="8"/>
  <c r="G1089" i="8"/>
  <c r="I1089" i="8" s="1"/>
  <c r="F1089" i="8"/>
  <c r="E1089" i="8"/>
  <c r="L1088" i="8"/>
  <c r="K1088" i="8"/>
  <c r="J1088" i="8"/>
  <c r="I1088" i="8"/>
  <c r="H1088" i="8"/>
  <c r="G1088" i="8"/>
  <c r="F1088" i="8"/>
  <c r="E1088" i="8"/>
  <c r="K1087" i="8"/>
  <c r="L1087" i="8" s="1"/>
  <c r="J1087" i="8"/>
  <c r="I1087" i="8"/>
  <c r="H1087" i="8"/>
  <c r="G1087" i="8"/>
  <c r="F1087" i="8"/>
  <c r="E1087" i="8"/>
  <c r="L1086" i="8"/>
  <c r="K1086" i="8"/>
  <c r="J1086" i="8"/>
  <c r="I1086" i="8"/>
  <c r="H1086" i="8"/>
  <c r="G1086" i="8"/>
  <c r="F1086" i="8"/>
  <c r="E1086" i="8"/>
  <c r="J1085" i="8"/>
  <c r="H1085" i="8"/>
  <c r="G1085" i="8"/>
  <c r="I1085" i="8" s="1"/>
  <c r="F1085" i="8"/>
  <c r="E1085" i="8"/>
  <c r="L1084" i="8"/>
  <c r="K1084" i="8"/>
  <c r="J1084" i="8"/>
  <c r="I1084" i="8"/>
  <c r="H1084" i="8"/>
  <c r="G1084" i="8"/>
  <c r="F1084" i="8"/>
  <c r="E1084" i="8"/>
  <c r="L1083" i="8"/>
  <c r="K1083" i="8"/>
  <c r="J1083" i="8"/>
  <c r="I1083" i="8"/>
  <c r="H1083" i="8"/>
  <c r="G1083" i="8"/>
  <c r="F1083" i="8"/>
  <c r="E1083" i="8"/>
  <c r="L1082" i="8"/>
  <c r="K1082" i="8"/>
  <c r="J1082" i="8"/>
  <c r="I1082" i="8"/>
  <c r="H1082" i="8"/>
  <c r="G1082" i="8"/>
  <c r="F1082" i="8"/>
  <c r="E1082" i="8"/>
  <c r="K1081" i="8"/>
  <c r="L1081" i="8" s="1"/>
  <c r="J1081" i="8"/>
  <c r="I1081" i="8"/>
  <c r="H1081" i="8"/>
  <c r="G1081" i="8"/>
  <c r="F1081" i="8"/>
  <c r="E1081" i="8"/>
  <c r="L1080" i="8"/>
  <c r="K1080" i="8"/>
  <c r="J1080" i="8"/>
  <c r="H1080" i="8"/>
  <c r="G1080" i="8"/>
  <c r="I1080" i="8" s="1"/>
  <c r="F1080" i="8"/>
  <c r="E1080" i="8"/>
  <c r="L1079" i="8"/>
  <c r="K1079" i="8"/>
  <c r="J1079" i="8"/>
  <c r="I1079" i="8"/>
  <c r="H1079" i="8"/>
  <c r="G1079" i="8"/>
  <c r="F1079" i="8"/>
  <c r="E1079" i="8"/>
  <c r="J1078" i="8"/>
  <c r="H1078" i="8"/>
  <c r="G1078" i="8"/>
  <c r="I1078" i="8" s="1"/>
  <c r="F1078" i="8"/>
  <c r="E1078" i="8"/>
  <c r="K1077" i="8"/>
  <c r="L1077" i="8" s="1"/>
  <c r="J1077" i="8"/>
  <c r="I1077" i="8"/>
  <c r="H1077" i="8"/>
  <c r="G1077" i="8"/>
  <c r="F1077" i="8"/>
  <c r="E1077" i="8"/>
  <c r="L1076" i="8"/>
  <c r="K1076" i="8"/>
  <c r="J1076" i="8"/>
  <c r="H1076" i="8"/>
  <c r="G1076" i="8"/>
  <c r="I1076" i="8" s="1"/>
  <c r="F1076" i="8"/>
  <c r="E1076" i="8"/>
  <c r="J1075" i="8"/>
  <c r="H1075" i="8"/>
  <c r="G1075" i="8"/>
  <c r="I1075" i="8" s="1"/>
  <c r="F1075" i="8"/>
  <c r="E1075" i="8"/>
  <c r="J1074" i="8"/>
  <c r="H1074" i="8"/>
  <c r="G1074" i="8"/>
  <c r="I1074" i="8" s="1"/>
  <c r="F1074" i="8"/>
  <c r="E1074" i="8"/>
  <c r="K1073" i="8"/>
  <c r="L1073" i="8" s="1"/>
  <c r="J1073" i="8"/>
  <c r="I1073" i="8"/>
  <c r="H1073" i="8"/>
  <c r="G1073" i="8"/>
  <c r="F1073" i="8"/>
  <c r="E1073" i="8"/>
  <c r="K1072" i="8"/>
  <c r="L1072" i="8" s="1"/>
  <c r="J1072" i="8"/>
  <c r="I1072" i="8"/>
  <c r="H1072" i="8"/>
  <c r="G1072" i="8"/>
  <c r="F1072" i="8"/>
  <c r="E1072" i="8"/>
  <c r="L1071" i="8"/>
  <c r="K1071" i="8"/>
  <c r="J1071" i="8"/>
  <c r="I1071" i="8"/>
  <c r="H1071" i="8"/>
  <c r="G1071" i="8"/>
  <c r="F1071" i="8"/>
  <c r="E1071" i="8"/>
  <c r="K1070" i="8"/>
  <c r="L1070" i="8" s="1"/>
  <c r="J1070" i="8"/>
  <c r="I1070" i="8"/>
  <c r="H1070" i="8"/>
  <c r="G1070" i="8"/>
  <c r="F1070" i="8"/>
  <c r="E1070" i="8"/>
  <c r="K1069" i="8"/>
  <c r="L1069" i="8" s="1"/>
  <c r="J1069" i="8"/>
  <c r="H1069" i="8"/>
  <c r="G1069" i="8"/>
  <c r="I1069" i="8" s="1"/>
  <c r="F1069" i="8"/>
  <c r="E1069" i="8"/>
  <c r="L1068" i="8"/>
  <c r="K1068" i="8"/>
  <c r="J1068" i="8"/>
  <c r="I1068" i="8"/>
  <c r="H1068" i="8"/>
  <c r="G1068" i="8"/>
  <c r="F1068" i="8"/>
  <c r="E1068" i="8"/>
  <c r="K1067" i="8"/>
  <c r="L1067" i="8" s="1"/>
  <c r="J1067" i="8"/>
  <c r="I1067" i="8"/>
  <c r="H1067" i="8"/>
  <c r="G1067" i="8"/>
  <c r="F1067" i="8"/>
  <c r="E1067" i="8"/>
  <c r="K1066" i="8"/>
  <c r="L1066" i="8" s="1"/>
  <c r="J1066" i="8"/>
  <c r="I1066" i="8"/>
  <c r="H1066" i="8"/>
  <c r="G1066" i="8"/>
  <c r="F1066" i="8"/>
  <c r="E1066" i="8"/>
  <c r="L1065" i="8"/>
  <c r="K1065" i="8"/>
  <c r="J1065" i="8"/>
  <c r="I1065" i="8"/>
  <c r="H1065" i="8"/>
  <c r="G1065" i="8"/>
  <c r="F1065" i="8"/>
  <c r="E1065" i="8"/>
  <c r="K1064" i="8"/>
  <c r="L1064" i="8" s="1"/>
  <c r="J1064" i="8"/>
  <c r="I1064" i="8"/>
  <c r="H1064" i="8"/>
  <c r="G1064" i="8"/>
  <c r="F1064" i="8"/>
  <c r="E1064" i="8"/>
  <c r="K1063" i="8"/>
  <c r="L1063" i="8" s="1"/>
  <c r="J1063" i="8"/>
  <c r="I1063" i="8"/>
  <c r="H1063" i="8"/>
  <c r="G1063" i="8"/>
  <c r="F1063" i="8"/>
  <c r="E1063" i="8"/>
  <c r="K1062" i="8"/>
  <c r="L1062" i="8" s="1"/>
  <c r="J1062" i="8"/>
  <c r="I1062" i="8"/>
  <c r="H1062" i="8"/>
  <c r="G1062" i="8"/>
  <c r="F1062" i="8"/>
  <c r="E1062" i="8"/>
  <c r="J1061" i="8"/>
  <c r="H1061" i="8"/>
  <c r="G1061" i="8"/>
  <c r="I1061" i="8" s="1"/>
  <c r="F1061" i="8"/>
  <c r="E1061" i="8"/>
  <c r="L1060" i="8"/>
  <c r="K1060" i="8"/>
  <c r="J1060" i="8"/>
  <c r="I1060" i="8"/>
  <c r="H1060" i="8"/>
  <c r="G1060" i="8"/>
  <c r="F1060" i="8"/>
  <c r="E1060" i="8"/>
  <c r="K1059" i="8"/>
  <c r="L1059" i="8" s="1"/>
  <c r="J1059" i="8"/>
  <c r="I1059" i="8"/>
  <c r="H1059" i="8"/>
  <c r="G1059" i="8"/>
  <c r="F1059" i="8"/>
  <c r="E1059" i="8"/>
  <c r="L1058" i="8"/>
  <c r="K1058" i="8"/>
  <c r="J1058" i="8"/>
  <c r="I1058" i="8"/>
  <c r="H1058" i="8"/>
  <c r="G1058" i="8"/>
  <c r="F1058" i="8"/>
  <c r="E1058" i="8"/>
  <c r="L1057" i="8"/>
  <c r="K1057" i="8"/>
  <c r="J1057" i="8"/>
  <c r="I1057" i="8"/>
  <c r="H1057" i="8"/>
  <c r="G1057" i="8"/>
  <c r="F1057" i="8"/>
  <c r="E1057" i="8"/>
  <c r="K1056" i="8"/>
  <c r="L1056" i="8" s="1"/>
  <c r="J1056" i="8"/>
  <c r="I1056" i="8"/>
  <c r="H1056" i="8"/>
  <c r="G1056" i="8"/>
  <c r="F1056" i="8"/>
  <c r="E1056" i="8"/>
  <c r="L1055" i="8"/>
  <c r="K1055" i="8"/>
  <c r="J1055" i="8"/>
  <c r="I1055" i="8"/>
  <c r="H1055" i="8"/>
  <c r="G1055" i="8"/>
  <c r="F1055" i="8"/>
  <c r="E1055" i="8"/>
  <c r="J1054" i="8"/>
  <c r="H1054" i="8"/>
  <c r="G1054" i="8"/>
  <c r="I1054" i="8" s="1"/>
  <c r="F1054" i="8"/>
  <c r="E1054" i="8"/>
  <c r="L1053" i="8"/>
  <c r="K1053" i="8"/>
  <c r="J1053" i="8"/>
  <c r="I1053" i="8"/>
  <c r="H1053" i="8"/>
  <c r="G1053" i="8"/>
  <c r="F1053" i="8"/>
  <c r="E1053" i="8"/>
  <c r="L1052" i="8"/>
  <c r="K1052" i="8"/>
  <c r="J1052" i="8"/>
  <c r="I1052" i="8"/>
  <c r="H1052" i="8"/>
  <c r="G1052" i="8"/>
  <c r="F1052" i="8"/>
  <c r="E1052" i="8"/>
  <c r="L1051" i="8"/>
  <c r="K1051" i="8"/>
  <c r="J1051" i="8"/>
  <c r="I1051" i="8"/>
  <c r="H1051" i="8"/>
  <c r="G1051" i="8"/>
  <c r="F1051" i="8"/>
  <c r="E1051" i="8"/>
  <c r="K1050" i="8"/>
  <c r="L1050" i="8" s="1"/>
  <c r="J1050" i="8"/>
  <c r="I1050" i="8"/>
  <c r="H1050" i="8"/>
  <c r="G1050" i="8"/>
  <c r="F1050" i="8"/>
  <c r="E1050" i="8"/>
  <c r="L1049" i="8"/>
  <c r="K1049" i="8"/>
  <c r="J1049" i="8"/>
  <c r="I1049" i="8"/>
  <c r="H1049" i="8"/>
  <c r="G1049" i="8"/>
  <c r="F1049" i="8"/>
  <c r="E1049" i="8"/>
  <c r="L1048" i="8"/>
  <c r="K1048" i="8"/>
  <c r="J1048" i="8"/>
  <c r="I1048" i="8"/>
  <c r="H1048" i="8"/>
  <c r="G1048" i="8"/>
  <c r="F1048" i="8"/>
  <c r="E1048" i="8"/>
  <c r="K1047" i="8"/>
  <c r="L1047" i="8" s="1"/>
  <c r="J1047" i="8"/>
  <c r="I1047" i="8"/>
  <c r="H1047" i="8"/>
  <c r="G1047" i="8"/>
  <c r="F1047" i="8"/>
  <c r="E1047" i="8"/>
  <c r="L1046" i="8"/>
  <c r="K1046" i="8"/>
  <c r="J1046" i="8"/>
  <c r="I1046" i="8"/>
  <c r="H1046" i="8"/>
  <c r="G1046" i="8"/>
  <c r="F1046" i="8"/>
  <c r="E1046" i="8"/>
  <c r="L1045" i="8"/>
  <c r="K1045" i="8"/>
  <c r="J1045" i="8"/>
  <c r="I1045" i="8"/>
  <c r="H1045" i="8"/>
  <c r="G1045" i="8"/>
  <c r="F1045" i="8"/>
  <c r="E1045" i="8"/>
  <c r="K1044" i="8"/>
  <c r="L1044" i="8" s="1"/>
  <c r="J1044" i="8"/>
  <c r="I1044" i="8"/>
  <c r="H1044" i="8"/>
  <c r="G1044" i="8"/>
  <c r="F1044" i="8"/>
  <c r="E1044" i="8"/>
  <c r="K1043" i="8"/>
  <c r="L1043" i="8" s="1"/>
  <c r="J1043" i="8"/>
  <c r="I1043" i="8"/>
  <c r="H1043" i="8"/>
  <c r="G1043" i="8"/>
  <c r="F1043" i="8"/>
  <c r="E1043" i="8"/>
  <c r="K1042" i="8"/>
  <c r="L1042" i="8" s="1"/>
  <c r="J1042" i="8"/>
  <c r="I1042" i="8"/>
  <c r="H1042" i="8"/>
  <c r="G1042" i="8"/>
  <c r="F1042" i="8"/>
  <c r="E1042" i="8"/>
  <c r="K1041" i="8"/>
  <c r="L1041" i="8" s="1"/>
  <c r="J1041" i="8"/>
  <c r="H1041" i="8"/>
  <c r="G1041" i="8"/>
  <c r="I1041" i="8" s="1"/>
  <c r="F1041" i="8"/>
  <c r="E1041" i="8"/>
  <c r="K1040" i="8"/>
  <c r="L1040" i="8" s="1"/>
  <c r="J1040" i="8"/>
  <c r="I1040" i="8"/>
  <c r="H1040" i="8"/>
  <c r="G1040" i="8"/>
  <c r="F1040" i="8"/>
  <c r="E1040" i="8"/>
  <c r="L1039" i="8"/>
  <c r="K1039" i="8"/>
  <c r="J1039" i="8"/>
  <c r="H1039" i="8"/>
  <c r="G1039" i="8"/>
  <c r="I1039" i="8" s="1"/>
  <c r="F1039" i="8"/>
  <c r="E1039" i="8"/>
  <c r="K1038" i="8"/>
  <c r="L1038" i="8" s="1"/>
  <c r="J1038" i="8"/>
  <c r="I1038" i="8"/>
  <c r="H1038" i="8"/>
  <c r="G1038" i="8"/>
  <c r="F1038" i="8"/>
  <c r="E1038" i="8"/>
  <c r="K1037" i="8"/>
  <c r="L1037" i="8" s="1"/>
  <c r="J1037" i="8"/>
  <c r="I1037" i="8"/>
  <c r="H1037" i="8"/>
  <c r="G1037" i="8"/>
  <c r="F1037" i="8"/>
  <c r="E1037" i="8"/>
  <c r="L1036" i="8"/>
  <c r="K1036" i="8"/>
  <c r="J1036" i="8"/>
  <c r="I1036" i="8"/>
  <c r="H1036" i="8"/>
  <c r="G1036" i="8"/>
  <c r="F1036" i="8"/>
  <c r="E1036" i="8"/>
  <c r="K1035" i="8"/>
  <c r="L1035" i="8" s="1"/>
  <c r="J1035" i="8"/>
  <c r="I1035" i="8"/>
  <c r="H1035" i="8"/>
  <c r="G1035" i="8"/>
  <c r="F1035" i="8"/>
  <c r="E1035" i="8"/>
  <c r="K1034" i="8"/>
  <c r="L1034" i="8" s="1"/>
  <c r="J1034" i="8"/>
  <c r="H1034" i="8"/>
  <c r="G1034" i="8"/>
  <c r="I1034" i="8" s="1"/>
  <c r="F1034" i="8"/>
  <c r="E1034" i="8"/>
  <c r="K1033" i="8"/>
  <c r="L1033" i="8" s="1"/>
  <c r="J1033" i="8"/>
  <c r="I1033" i="8"/>
  <c r="H1033" i="8"/>
  <c r="G1033" i="8"/>
  <c r="F1033" i="8"/>
  <c r="E1033" i="8"/>
  <c r="L1032" i="8"/>
  <c r="K1032" i="8"/>
  <c r="J1032" i="8"/>
  <c r="I1032" i="8"/>
  <c r="H1032" i="8"/>
  <c r="G1032" i="8"/>
  <c r="F1032" i="8"/>
  <c r="E1032" i="8"/>
  <c r="L1031" i="8"/>
  <c r="K1031" i="8"/>
  <c r="J1031" i="8"/>
  <c r="I1031" i="8"/>
  <c r="H1031" i="8"/>
  <c r="G1031" i="8"/>
  <c r="F1031" i="8"/>
  <c r="E1031" i="8"/>
  <c r="K1030" i="8"/>
  <c r="L1030" i="8" s="1"/>
  <c r="J1030" i="8"/>
  <c r="I1030" i="8"/>
  <c r="H1030" i="8"/>
  <c r="G1030" i="8"/>
  <c r="F1030" i="8"/>
  <c r="E1030" i="8"/>
  <c r="L1029" i="8"/>
  <c r="K1029" i="8"/>
  <c r="J1029" i="8"/>
  <c r="I1029" i="8"/>
  <c r="H1029" i="8"/>
  <c r="G1029" i="8"/>
  <c r="F1029" i="8"/>
  <c r="E1029" i="8"/>
  <c r="L1028" i="8"/>
  <c r="K1028" i="8"/>
  <c r="J1028" i="8"/>
  <c r="I1028" i="8"/>
  <c r="H1028" i="8"/>
  <c r="G1028" i="8"/>
  <c r="F1028" i="8"/>
  <c r="E1028" i="8"/>
  <c r="K1027" i="8"/>
  <c r="L1027" i="8" s="1"/>
  <c r="J1027" i="8"/>
  <c r="I1027" i="8"/>
  <c r="H1027" i="8"/>
  <c r="G1027" i="8"/>
  <c r="F1027" i="8"/>
  <c r="E1027" i="8"/>
  <c r="L1026" i="8"/>
  <c r="K1026" i="8"/>
  <c r="J1026" i="8"/>
  <c r="I1026" i="8"/>
  <c r="H1026" i="8"/>
  <c r="G1026" i="8"/>
  <c r="F1026" i="8"/>
  <c r="E1026" i="8"/>
  <c r="L1025" i="8"/>
  <c r="K1025" i="8"/>
  <c r="J1025" i="8"/>
  <c r="I1025" i="8"/>
  <c r="H1025" i="8"/>
  <c r="G1025" i="8"/>
  <c r="F1025" i="8"/>
  <c r="E1025" i="8"/>
  <c r="K1024" i="8"/>
  <c r="L1024" i="8" s="1"/>
  <c r="J1024" i="8"/>
  <c r="I1024" i="8"/>
  <c r="H1024" i="8"/>
  <c r="G1024" i="8"/>
  <c r="F1024" i="8"/>
  <c r="E1024" i="8"/>
  <c r="L1023" i="8"/>
  <c r="K1023" i="8"/>
  <c r="J1023" i="8"/>
  <c r="I1023" i="8"/>
  <c r="H1023" i="8"/>
  <c r="G1023" i="8"/>
  <c r="F1023" i="8"/>
  <c r="E1023" i="8"/>
  <c r="L1022" i="8"/>
  <c r="K1022" i="8"/>
  <c r="J1022" i="8"/>
  <c r="I1022" i="8"/>
  <c r="H1022" i="8"/>
  <c r="G1022" i="8"/>
  <c r="F1022" i="8"/>
  <c r="E1022" i="8"/>
  <c r="K1021" i="8"/>
  <c r="L1021" i="8" s="1"/>
  <c r="J1021" i="8"/>
  <c r="I1021" i="8"/>
  <c r="H1021" i="8"/>
  <c r="G1021" i="8"/>
  <c r="F1021" i="8"/>
  <c r="E1021" i="8"/>
  <c r="L1020" i="8"/>
  <c r="K1020" i="8"/>
  <c r="J1020" i="8"/>
  <c r="I1020" i="8"/>
  <c r="H1020" i="8"/>
  <c r="G1020" i="8"/>
  <c r="F1020" i="8"/>
  <c r="E1020" i="8"/>
  <c r="K1019" i="8"/>
  <c r="L1019" i="8" s="1"/>
  <c r="J1019" i="8"/>
  <c r="I1019" i="8"/>
  <c r="H1019" i="8"/>
  <c r="G1019" i="8"/>
  <c r="F1019" i="8"/>
  <c r="E1019" i="8"/>
  <c r="K1018" i="8"/>
  <c r="L1018" i="8" s="1"/>
  <c r="J1018" i="8"/>
  <c r="I1018" i="8"/>
  <c r="H1018" i="8"/>
  <c r="G1018" i="8"/>
  <c r="F1018" i="8"/>
  <c r="E1018" i="8"/>
  <c r="L1017" i="8"/>
  <c r="K1017" i="8"/>
  <c r="J1017" i="8"/>
  <c r="I1017" i="8"/>
  <c r="H1017" i="8"/>
  <c r="G1017" i="8"/>
  <c r="F1017" i="8"/>
  <c r="E1017" i="8"/>
  <c r="K1016" i="8"/>
  <c r="L1016" i="8" s="1"/>
  <c r="J1016" i="8"/>
  <c r="I1016" i="8"/>
  <c r="H1016" i="8"/>
  <c r="G1016" i="8"/>
  <c r="F1016" i="8"/>
  <c r="E1016" i="8"/>
  <c r="K1015" i="8"/>
  <c r="L1015" i="8" s="1"/>
  <c r="J1015" i="8"/>
  <c r="I1015" i="8"/>
  <c r="H1015" i="8"/>
  <c r="G1015" i="8"/>
  <c r="F1015" i="8"/>
  <c r="E1015" i="8"/>
  <c r="L1014" i="8"/>
  <c r="K1014" i="8"/>
  <c r="J1014" i="8"/>
  <c r="I1014" i="8"/>
  <c r="H1014" i="8"/>
  <c r="G1014" i="8"/>
  <c r="F1014" i="8"/>
  <c r="E1014" i="8"/>
  <c r="K1013" i="8"/>
  <c r="L1013" i="8" s="1"/>
  <c r="J1013" i="8"/>
  <c r="I1013" i="8"/>
  <c r="H1013" i="8"/>
  <c r="G1013" i="8"/>
  <c r="F1013" i="8"/>
  <c r="E1013" i="8"/>
  <c r="K1012" i="8"/>
  <c r="L1012" i="8" s="1"/>
  <c r="J1012" i="8"/>
  <c r="I1012" i="8"/>
  <c r="H1012" i="8"/>
  <c r="G1012" i="8"/>
  <c r="F1012" i="8"/>
  <c r="E1012" i="8"/>
  <c r="L1011" i="8"/>
  <c r="K1011" i="8"/>
  <c r="J1011" i="8"/>
  <c r="I1011" i="8"/>
  <c r="H1011" i="8"/>
  <c r="G1011" i="8"/>
  <c r="F1011" i="8"/>
  <c r="E1011" i="8"/>
  <c r="K1010" i="8"/>
  <c r="L1010" i="8" s="1"/>
  <c r="J1010" i="8"/>
  <c r="I1010" i="8"/>
  <c r="H1010" i="8"/>
  <c r="G1010" i="8"/>
  <c r="F1010" i="8"/>
  <c r="E1010" i="8"/>
  <c r="K1009" i="8"/>
  <c r="L1009" i="8" s="1"/>
  <c r="J1009" i="8"/>
  <c r="I1009" i="8"/>
  <c r="H1009" i="8"/>
  <c r="G1009" i="8"/>
  <c r="F1009" i="8"/>
  <c r="E1009" i="8"/>
  <c r="K1008" i="8"/>
  <c r="L1008" i="8" s="1"/>
  <c r="J1008" i="8"/>
  <c r="I1008" i="8"/>
  <c r="H1008" i="8"/>
  <c r="G1008" i="8"/>
  <c r="F1008" i="8"/>
  <c r="E1008" i="8"/>
  <c r="K1007" i="8"/>
  <c r="L1007" i="8" s="1"/>
  <c r="J1007" i="8"/>
  <c r="I1007" i="8"/>
  <c r="H1007" i="8"/>
  <c r="G1007" i="8"/>
  <c r="F1007" i="8"/>
  <c r="E1007" i="8"/>
  <c r="K1006" i="8"/>
  <c r="L1006" i="8" s="1"/>
  <c r="J1006" i="8"/>
  <c r="I1006" i="8"/>
  <c r="H1006" i="8"/>
  <c r="G1006" i="8"/>
  <c r="F1006" i="8"/>
  <c r="E1006" i="8"/>
  <c r="K1005" i="8"/>
  <c r="L1005" i="8" s="1"/>
  <c r="J1005" i="8"/>
  <c r="I1005" i="8"/>
  <c r="H1005" i="8"/>
  <c r="G1005" i="8"/>
  <c r="F1005" i="8"/>
  <c r="E1005" i="8"/>
  <c r="K1004" i="8"/>
  <c r="L1004" i="8" s="1"/>
  <c r="J1004" i="8"/>
  <c r="H1004" i="8"/>
  <c r="G1004" i="8"/>
  <c r="I1004" i="8" s="1"/>
  <c r="F1004" i="8"/>
  <c r="E1004" i="8"/>
  <c r="K1003" i="8"/>
  <c r="L1003" i="8" s="1"/>
  <c r="J1003" i="8"/>
  <c r="H1003" i="8"/>
  <c r="G1003" i="8"/>
  <c r="I1003" i="8" s="1"/>
  <c r="F1003" i="8"/>
  <c r="E1003" i="8"/>
  <c r="K1002" i="8"/>
  <c r="L1002" i="8" s="1"/>
  <c r="J1002" i="8"/>
  <c r="I1002" i="8"/>
  <c r="H1002" i="8"/>
  <c r="G1002" i="8"/>
  <c r="F1002" i="8"/>
  <c r="E1002" i="8"/>
  <c r="L1001" i="8"/>
  <c r="K1001" i="8"/>
  <c r="J1001" i="8"/>
  <c r="I1001" i="8"/>
  <c r="H1001" i="8"/>
  <c r="G1001" i="8"/>
  <c r="F1001" i="8"/>
  <c r="E1001" i="8"/>
  <c r="K1000" i="8"/>
  <c r="L1000" i="8" s="1"/>
  <c r="J1000" i="8"/>
  <c r="I1000" i="8"/>
  <c r="H1000" i="8"/>
  <c r="G1000" i="8"/>
  <c r="F1000" i="8"/>
  <c r="E1000" i="8"/>
  <c r="K999" i="8"/>
  <c r="L999" i="8" s="1"/>
  <c r="J999" i="8"/>
  <c r="I999" i="8"/>
  <c r="H999" i="8"/>
  <c r="G999" i="8"/>
  <c r="F999" i="8"/>
  <c r="E999" i="8"/>
  <c r="L998" i="8"/>
  <c r="K998" i="8"/>
  <c r="J998" i="8"/>
  <c r="I998" i="8"/>
  <c r="H998" i="8"/>
  <c r="G998" i="8"/>
  <c r="F998" i="8"/>
  <c r="E998" i="8"/>
  <c r="J997" i="8"/>
  <c r="H997" i="8"/>
  <c r="G997" i="8"/>
  <c r="I997" i="8" s="1"/>
  <c r="F997" i="8"/>
  <c r="E997" i="8"/>
  <c r="L996" i="8"/>
  <c r="K996" i="8"/>
  <c r="J996" i="8"/>
  <c r="I996" i="8"/>
  <c r="H996" i="8"/>
  <c r="G996" i="8"/>
  <c r="F996" i="8"/>
  <c r="E996" i="8"/>
  <c r="L995" i="8"/>
  <c r="K995" i="8"/>
  <c r="J995" i="8"/>
  <c r="I995" i="8"/>
  <c r="H995" i="8"/>
  <c r="G995" i="8"/>
  <c r="F995" i="8"/>
  <c r="E995" i="8"/>
  <c r="J994" i="8"/>
  <c r="H994" i="8"/>
  <c r="G994" i="8"/>
  <c r="I994" i="8" s="1"/>
  <c r="F994" i="8"/>
  <c r="E994" i="8"/>
  <c r="K993" i="8"/>
  <c r="L993" i="8" s="1"/>
  <c r="J993" i="8"/>
  <c r="I993" i="8"/>
  <c r="H993" i="8"/>
  <c r="G993" i="8"/>
  <c r="F993" i="8"/>
  <c r="E993" i="8"/>
  <c r="K992" i="8"/>
  <c r="L992" i="8" s="1"/>
  <c r="J992" i="8"/>
  <c r="H992" i="8"/>
  <c r="G992" i="8"/>
  <c r="I992" i="8" s="1"/>
  <c r="F992" i="8"/>
  <c r="E992" i="8"/>
  <c r="K991" i="8"/>
  <c r="L991" i="8" s="1"/>
  <c r="J991" i="8"/>
  <c r="H991" i="8"/>
  <c r="G991" i="8"/>
  <c r="I991" i="8" s="1"/>
  <c r="F991" i="8"/>
  <c r="E991" i="8"/>
  <c r="L990" i="8"/>
  <c r="K990" i="8"/>
  <c r="J990" i="8"/>
  <c r="I990" i="8"/>
  <c r="H990" i="8"/>
  <c r="G990" i="8"/>
  <c r="F990" i="8"/>
  <c r="E990" i="8"/>
  <c r="K989" i="8"/>
  <c r="L989" i="8" s="1"/>
  <c r="J989" i="8"/>
  <c r="I989" i="8"/>
  <c r="H989" i="8"/>
  <c r="G989" i="8"/>
  <c r="F989" i="8"/>
  <c r="E989" i="8"/>
  <c r="K988" i="8"/>
  <c r="L988" i="8" s="1"/>
  <c r="J988" i="8"/>
  <c r="H988" i="8"/>
  <c r="G988" i="8"/>
  <c r="I988" i="8" s="1"/>
  <c r="F988" i="8"/>
  <c r="E988" i="8"/>
  <c r="L987" i="8"/>
  <c r="K987" i="8"/>
  <c r="J987" i="8"/>
  <c r="I987" i="8"/>
  <c r="H987" i="8"/>
  <c r="G987" i="8"/>
  <c r="F987" i="8"/>
  <c r="E987" i="8"/>
  <c r="L986" i="8"/>
  <c r="K986" i="8"/>
  <c r="J986" i="8"/>
  <c r="I986" i="8"/>
  <c r="H986" i="8"/>
  <c r="G986" i="8"/>
  <c r="F986" i="8"/>
  <c r="E986" i="8"/>
  <c r="J985" i="8"/>
  <c r="H985" i="8"/>
  <c r="G985" i="8"/>
  <c r="I985" i="8" s="1"/>
  <c r="F985" i="8"/>
  <c r="E985" i="8"/>
  <c r="K984" i="8"/>
  <c r="L984" i="8" s="1"/>
  <c r="J984" i="8"/>
  <c r="I984" i="8"/>
  <c r="H984" i="8"/>
  <c r="G984" i="8"/>
  <c r="F984" i="8"/>
  <c r="E984" i="8"/>
  <c r="K983" i="8"/>
  <c r="L983" i="8" s="1"/>
  <c r="J983" i="8"/>
  <c r="I983" i="8"/>
  <c r="H983" i="8"/>
  <c r="G983" i="8"/>
  <c r="F983" i="8"/>
  <c r="E983" i="8"/>
  <c r="K982" i="8"/>
  <c r="L982" i="8" s="1"/>
  <c r="J982" i="8"/>
  <c r="I982" i="8"/>
  <c r="H982" i="8"/>
  <c r="G982" i="8"/>
  <c r="F982" i="8"/>
  <c r="E982" i="8"/>
  <c r="K981" i="8"/>
  <c r="L981" i="8" s="1"/>
  <c r="J981" i="8"/>
  <c r="I981" i="8"/>
  <c r="H981" i="8"/>
  <c r="G981" i="8"/>
  <c r="F981" i="8"/>
  <c r="E981" i="8"/>
  <c r="K980" i="8"/>
  <c r="L980" i="8" s="1"/>
  <c r="J980" i="8"/>
  <c r="I980" i="8"/>
  <c r="H980" i="8"/>
  <c r="G980" i="8"/>
  <c r="F980" i="8"/>
  <c r="E980" i="8"/>
  <c r="K979" i="8"/>
  <c r="L979" i="8" s="1"/>
  <c r="J979" i="8"/>
  <c r="H979" i="8"/>
  <c r="G979" i="8"/>
  <c r="I979" i="8" s="1"/>
  <c r="F979" i="8"/>
  <c r="E979" i="8"/>
  <c r="J978" i="8"/>
  <c r="H978" i="8"/>
  <c r="G978" i="8"/>
  <c r="I978" i="8" s="1"/>
  <c r="F978" i="8"/>
  <c r="E978" i="8"/>
  <c r="K977" i="8"/>
  <c r="L977" i="8" s="1"/>
  <c r="J977" i="8"/>
  <c r="I977" i="8"/>
  <c r="H977" i="8"/>
  <c r="G977" i="8"/>
  <c r="F977" i="8"/>
  <c r="E977" i="8"/>
  <c r="L976" i="8"/>
  <c r="K976" i="8"/>
  <c r="J976" i="8"/>
  <c r="I976" i="8"/>
  <c r="H976" i="8"/>
  <c r="G976" i="8"/>
  <c r="F976" i="8"/>
  <c r="E976" i="8"/>
  <c r="K975" i="8"/>
  <c r="L975" i="8" s="1"/>
  <c r="J975" i="8"/>
  <c r="I975" i="8"/>
  <c r="H975" i="8"/>
  <c r="G975" i="8"/>
  <c r="F975" i="8"/>
  <c r="E975" i="8"/>
  <c r="K974" i="8"/>
  <c r="L974" i="8" s="1"/>
  <c r="J974" i="8"/>
  <c r="I974" i="8"/>
  <c r="H974" i="8"/>
  <c r="G974" i="8"/>
  <c r="F974" i="8"/>
  <c r="E974" i="8"/>
  <c r="K973" i="8"/>
  <c r="L973" i="8" s="1"/>
  <c r="J973" i="8"/>
  <c r="I973" i="8"/>
  <c r="H973" i="8"/>
  <c r="G973" i="8"/>
  <c r="F973" i="8"/>
  <c r="E973" i="8"/>
  <c r="J972" i="8"/>
  <c r="H972" i="8"/>
  <c r="G972" i="8"/>
  <c r="I972" i="8" s="1"/>
  <c r="F972" i="8"/>
  <c r="E972" i="8"/>
  <c r="L971" i="8"/>
  <c r="K971" i="8"/>
  <c r="J971" i="8"/>
  <c r="I971" i="8"/>
  <c r="H971" i="8"/>
  <c r="G971" i="8"/>
  <c r="F971" i="8"/>
  <c r="E971" i="8"/>
  <c r="L970" i="8"/>
  <c r="K970" i="8"/>
  <c r="J970" i="8"/>
  <c r="I970" i="8"/>
  <c r="H970" i="8"/>
  <c r="G970" i="8"/>
  <c r="F970" i="8"/>
  <c r="E970" i="8"/>
  <c r="L969" i="8"/>
  <c r="K969" i="8"/>
  <c r="J969" i="8"/>
  <c r="I969" i="8"/>
  <c r="H969" i="8"/>
  <c r="G969" i="8"/>
  <c r="F969" i="8"/>
  <c r="E969" i="8"/>
  <c r="L968" i="8"/>
  <c r="K968" i="8"/>
  <c r="J968" i="8"/>
  <c r="I968" i="8"/>
  <c r="H968" i="8"/>
  <c r="G968" i="8"/>
  <c r="F968" i="8"/>
  <c r="E968" i="8"/>
  <c r="J967" i="8"/>
  <c r="H967" i="8"/>
  <c r="G967" i="8"/>
  <c r="I967" i="8" s="1"/>
  <c r="F967" i="8"/>
  <c r="E967" i="8"/>
  <c r="K966" i="8"/>
  <c r="L966" i="8" s="1"/>
  <c r="J966" i="8"/>
  <c r="I966" i="8"/>
  <c r="H966" i="8"/>
  <c r="G966" i="8"/>
  <c r="F966" i="8"/>
  <c r="E966" i="8"/>
  <c r="K965" i="8"/>
  <c r="L965" i="8" s="1"/>
  <c r="J965" i="8"/>
  <c r="I965" i="8"/>
  <c r="H965" i="8"/>
  <c r="G965" i="8"/>
  <c r="F965" i="8"/>
  <c r="E965" i="8"/>
  <c r="K964" i="8"/>
  <c r="L964" i="8" s="1"/>
  <c r="J964" i="8"/>
  <c r="I964" i="8"/>
  <c r="H964" i="8"/>
  <c r="G964" i="8"/>
  <c r="F964" i="8"/>
  <c r="E964" i="8"/>
  <c r="K963" i="8"/>
  <c r="L963" i="8" s="1"/>
  <c r="J963" i="8"/>
  <c r="H963" i="8"/>
  <c r="G963" i="8"/>
  <c r="I963" i="8" s="1"/>
  <c r="F963" i="8"/>
  <c r="E963" i="8"/>
  <c r="L962" i="8"/>
  <c r="K962" i="8"/>
  <c r="J962" i="8"/>
  <c r="I962" i="8"/>
  <c r="H962" i="8"/>
  <c r="G962" i="8"/>
  <c r="F962" i="8"/>
  <c r="E962" i="8"/>
  <c r="J961" i="8"/>
  <c r="H961" i="8"/>
  <c r="G961" i="8"/>
  <c r="I961" i="8" s="1"/>
  <c r="F961" i="8"/>
  <c r="E961" i="8"/>
  <c r="K960" i="8"/>
  <c r="L960" i="8" s="1"/>
  <c r="J960" i="8"/>
  <c r="I960" i="8"/>
  <c r="H960" i="8"/>
  <c r="G960" i="8"/>
  <c r="F960" i="8"/>
  <c r="E960" i="8"/>
  <c r="L959" i="8"/>
  <c r="K959" i="8"/>
  <c r="J959" i="8"/>
  <c r="H959" i="8"/>
  <c r="G959" i="8"/>
  <c r="I959" i="8" s="1"/>
  <c r="F959" i="8"/>
  <c r="E959" i="8"/>
  <c r="L958" i="8"/>
  <c r="K958" i="8"/>
  <c r="J958" i="8"/>
  <c r="I958" i="8"/>
  <c r="H958" i="8"/>
  <c r="G958" i="8"/>
  <c r="F958" i="8"/>
  <c r="E958" i="8"/>
  <c r="L957" i="8"/>
  <c r="K957" i="8"/>
  <c r="J957" i="8"/>
  <c r="I957" i="8"/>
  <c r="H957" i="8"/>
  <c r="G957" i="8"/>
  <c r="F957" i="8"/>
  <c r="E957" i="8"/>
  <c r="L956" i="8"/>
  <c r="K956" i="8"/>
  <c r="J956" i="8"/>
  <c r="I956" i="8"/>
  <c r="H956" i="8"/>
  <c r="G956" i="8"/>
  <c r="F956" i="8"/>
  <c r="E956" i="8"/>
  <c r="L955" i="8"/>
  <c r="K955" i="8"/>
  <c r="J955" i="8"/>
  <c r="I955" i="8"/>
  <c r="H955" i="8"/>
  <c r="G955" i="8"/>
  <c r="F955" i="8"/>
  <c r="E955" i="8"/>
  <c r="L954" i="8"/>
  <c r="K954" i="8"/>
  <c r="J954" i="8"/>
  <c r="I954" i="8"/>
  <c r="H954" i="8"/>
  <c r="G954" i="8"/>
  <c r="F954" i="8"/>
  <c r="E954" i="8"/>
  <c r="J953" i="8"/>
  <c r="H953" i="8"/>
  <c r="G953" i="8"/>
  <c r="I953" i="8" s="1"/>
  <c r="F953" i="8"/>
  <c r="E953" i="8"/>
  <c r="K952" i="8"/>
  <c r="L952" i="8" s="1"/>
  <c r="J952" i="8"/>
  <c r="I952" i="8"/>
  <c r="H952" i="8"/>
  <c r="G952" i="8"/>
  <c r="F952" i="8"/>
  <c r="E952" i="8"/>
  <c r="K951" i="8"/>
  <c r="L951" i="8" s="1"/>
  <c r="J951" i="8"/>
  <c r="I951" i="8"/>
  <c r="H951" i="8"/>
  <c r="G951" i="8"/>
  <c r="F951" i="8"/>
  <c r="E951" i="8"/>
  <c r="K950" i="8"/>
  <c r="L950" i="8" s="1"/>
  <c r="J950" i="8"/>
  <c r="I950" i="8"/>
  <c r="H950" i="8"/>
  <c r="G950" i="8"/>
  <c r="F950" i="8"/>
  <c r="E950" i="8"/>
  <c r="K949" i="8"/>
  <c r="L949" i="8" s="1"/>
  <c r="J949" i="8"/>
  <c r="H949" i="8"/>
  <c r="G949" i="8"/>
  <c r="I949" i="8" s="1"/>
  <c r="F949" i="8"/>
  <c r="E949" i="8"/>
  <c r="L948" i="8"/>
  <c r="K948" i="8"/>
  <c r="J948" i="8"/>
  <c r="I948" i="8"/>
  <c r="H948" i="8"/>
  <c r="G948" i="8"/>
  <c r="F948" i="8"/>
  <c r="E948" i="8"/>
  <c r="J947" i="8"/>
  <c r="H947" i="8"/>
  <c r="G947" i="8"/>
  <c r="I947" i="8" s="1"/>
  <c r="F947" i="8"/>
  <c r="E947" i="8"/>
  <c r="K946" i="8"/>
  <c r="L946" i="8" s="1"/>
  <c r="J946" i="8"/>
  <c r="I946" i="8"/>
  <c r="H946" i="8"/>
  <c r="G946" i="8"/>
  <c r="F946" i="8"/>
  <c r="E946" i="8"/>
  <c r="L945" i="8"/>
  <c r="K945" i="8"/>
  <c r="J945" i="8"/>
  <c r="I945" i="8"/>
  <c r="H945" i="8"/>
  <c r="G945" i="8"/>
  <c r="F945" i="8"/>
  <c r="E945" i="8"/>
  <c r="K944" i="8"/>
  <c r="L944" i="8" s="1"/>
  <c r="J944" i="8"/>
  <c r="I944" i="8"/>
  <c r="H944" i="8"/>
  <c r="G944" i="8"/>
  <c r="F944" i="8"/>
  <c r="E944" i="8"/>
  <c r="K943" i="8"/>
  <c r="L943" i="8" s="1"/>
  <c r="J943" i="8"/>
  <c r="I943" i="8"/>
  <c r="H943" i="8"/>
  <c r="G943" i="8"/>
  <c r="F943" i="8"/>
  <c r="E943" i="8"/>
  <c r="L942" i="8"/>
  <c r="K942" i="8"/>
  <c r="J942" i="8"/>
  <c r="I942" i="8"/>
  <c r="H942" i="8"/>
  <c r="G942" i="8"/>
  <c r="F942" i="8"/>
  <c r="E942" i="8"/>
  <c r="J941" i="8"/>
  <c r="H941" i="8"/>
  <c r="G941" i="8"/>
  <c r="I941" i="8" s="1"/>
  <c r="F941" i="8"/>
  <c r="E941" i="8"/>
  <c r="J940" i="8"/>
  <c r="H940" i="8"/>
  <c r="G940" i="8"/>
  <c r="I940" i="8" s="1"/>
  <c r="F940" i="8"/>
  <c r="E940" i="8"/>
  <c r="K939" i="8"/>
  <c r="L939" i="8" s="1"/>
  <c r="J939" i="8"/>
  <c r="I939" i="8"/>
  <c r="H939" i="8"/>
  <c r="G939" i="8"/>
  <c r="F939" i="8"/>
  <c r="E939" i="8"/>
  <c r="K938" i="8"/>
  <c r="L938" i="8" s="1"/>
  <c r="J938" i="8"/>
  <c r="H938" i="8"/>
  <c r="G938" i="8"/>
  <c r="I938" i="8" s="1"/>
  <c r="F938" i="8"/>
  <c r="E938" i="8"/>
  <c r="J937" i="8"/>
  <c r="H937" i="8"/>
  <c r="G937" i="8"/>
  <c r="I937" i="8" s="1"/>
  <c r="F937" i="8"/>
  <c r="E937" i="8"/>
  <c r="J936" i="8"/>
  <c r="H936" i="8"/>
  <c r="G936" i="8"/>
  <c r="I936" i="8" s="1"/>
  <c r="F936" i="8"/>
  <c r="E936" i="8"/>
  <c r="J935" i="8"/>
  <c r="H935" i="8"/>
  <c r="G935" i="8"/>
  <c r="I935" i="8" s="1"/>
  <c r="F935" i="8"/>
  <c r="E935" i="8"/>
  <c r="K934" i="8"/>
  <c r="L934" i="8" s="1"/>
  <c r="J934" i="8"/>
  <c r="I934" i="8"/>
  <c r="H934" i="8"/>
  <c r="G934" i="8"/>
  <c r="F934" i="8"/>
  <c r="E934" i="8"/>
  <c r="K933" i="8"/>
  <c r="L933" i="8" s="1"/>
  <c r="J933" i="8"/>
  <c r="H933" i="8"/>
  <c r="G933" i="8"/>
  <c r="I933" i="8" s="1"/>
  <c r="F933" i="8"/>
  <c r="E933" i="8"/>
  <c r="L932" i="8"/>
  <c r="K932" i="8"/>
  <c r="J932" i="8"/>
  <c r="I932" i="8"/>
  <c r="H932" i="8"/>
  <c r="G932" i="8"/>
  <c r="F932" i="8"/>
  <c r="E932" i="8"/>
  <c r="J931" i="8"/>
  <c r="H931" i="8"/>
  <c r="G931" i="8"/>
  <c r="I931" i="8" s="1"/>
  <c r="F931" i="8"/>
  <c r="E931" i="8"/>
  <c r="K930" i="8"/>
  <c r="L930" i="8" s="1"/>
  <c r="J930" i="8"/>
  <c r="H930" i="8"/>
  <c r="G930" i="8"/>
  <c r="I930" i="8" s="1"/>
  <c r="F930" i="8"/>
  <c r="E930" i="8"/>
  <c r="L929" i="8"/>
  <c r="K929" i="8"/>
  <c r="J929" i="8"/>
  <c r="I929" i="8"/>
  <c r="H929" i="8"/>
  <c r="G929" i="8"/>
  <c r="F929" i="8"/>
  <c r="E929" i="8"/>
  <c r="L928" i="8"/>
  <c r="K928" i="8"/>
  <c r="J928" i="8"/>
  <c r="I928" i="8"/>
  <c r="H928" i="8"/>
  <c r="G928" i="8"/>
  <c r="F928" i="8"/>
  <c r="E928" i="8"/>
  <c r="L927" i="8"/>
  <c r="K927" i="8"/>
  <c r="J927" i="8"/>
  <c r="I927" i="8"/>
  <c r="H927" i="8"/>
  <c r="G927" i="8"/>
  <c r="F927" i="8"/>
  <c r="E927" i="8"/>
  <c r="L926" i="8"/>
  <c r="K926" i="8"/>
  <c r="J926" i="8"/>
  <c r="I926" i="8"/>
  <c r="H926" i="8"/>
  <c r="G926" i="8"/>
  <c r="F926" i="8"/>
  <c r="E926" i="8"/>
  <c r="L925" i="8"/>
  <c r="K925" i="8"/>
  <c r="J925" i="8"/>
  <c r="I925" i="8"/>
  <c r="H925" i="8"/>
  <c r="G925" i="8"/>
  <c r="F925" i="8"/>
  <c r="E925" i="8"/>
  <c r="J924" i="8"/>
  <c r="H924" i="8"/>
  <c r="G924" i="8"/>
  <c r="I924" i="8" s="1"/>
  <c r="F924" i="8"/>
  <c r="E924" i="8"/>
  <c r="K923" i="8"/>
  <c r="L923" i="8" s="1"/>
  <c r="J923" i="8"/>
  <c r="I923" i="8"/>
  <c r="H923" i="8"/>
  <c r="G923" i="8"/>
  <c r="F923" i="8"/>
  <c r="E923" i="8"/>
  <c r="K922" i="8"/>
  <c r="L922" i="8" s="1"/>
  <c r="J922" i="8"/>
  <c r="H922" i="8"/>
  <c r="G922" i="8"/>
  <c r="I922" i="8" s="1"/>
  <c r="F922" i="8"/>
  <c r="E922" i="8"/>
  <c r="L921" i="8"/>
  <c r="K921" i="8"/>
  <c r="J921" i="8"/>
  <c r="I921" i="8"/>
  <c r="H921" i="8"/>
  <c r="G921" i="8"/>
  <c r="F921" i="8"/>
  <c r="E921" i="8"/>
  <c r="L920" i="8"/>
  <c r="K920" i="8"/>
  <c r="J920" i="8"/>
  <c r="I920" i="8"/>
  <c r="H920" i="8"/>
  <c r="G920" i="8"/>
  <c r="F920" i="8"/>
  <c r="E920" i="8"/>
  <c r="L919" i="8"/>
  <c r="K919" i="8"/>
  <c r="J919" i="8"/>
  <c r="H919" i="8"/>
  <c r="G919" i="8"/>
  <c r="I919" i="8" s="1"/>
  <c r="F919" i="8"/>
  <c r="E919" i="8"/>
  <c r="L918" i="8"/>
  <c r="K918" i="8"/>
  <c r="J918" i="8"/>
  <c r="I918" i="8"/>
  <c r="H918" i="8"/>
  <c r="G918" i="8"/>
  <c r="F918" i="8"/>
  <c r="E918" i="8"/>
  <c r="K917" i="8"/>
  <c r="L917" i="8" s="1"/>
  <c r="J917" i="8"/>
  <c r="I917" i="8"/>
  <c r="H917" i="8"/>
  <c r="G917" i="8"/>
  <c r="F917" i="8"/>
  <c r="E917" i="8"/>
  <c r="K916" i="8"/>
  <c r="L916" i="8" s="1"/>
  <c r="J916" i="8"/>
  <c r="I916" i="8"/>
  <c r="H916" i="8"/>
  <c r="G916" i="8"/>
  <c r="F916" i="8"/>
  <c r="E916" i="8"/>
  <c r="L915" i="8"/>
  <c r="K915" i="8"/>
  <c r="J915" i="8"/>
  <c r="I915" i="8"/>
  <c r="H915" i="8"/>
  <c r="G915" i="8"/>
  <c r="F915" i="8"/>
  <c r="E915" i="8"/>
  <c r="K914" i="8"/>
  <c r="L914" i="8" s="1"/>
  <c r="J914" i="8"/>
  <c r="I914" i="8"/>
  <c r="H914" i="8"/>
  <c r="G914" i="8"/>
  <c r="F914" i="8"/>
  <c r="E914" i="8"/>
  <c r="K913" i="8"/>
  <c r="L913" i="8" s="1"/>
  <c r="J913" i="8"/>
  <c r="I913" i="8"/>
  <c r="H913" i="8"/>
  <c r="G913" i="8"/>
  <c r="F913" i="8"/>
  <c r="E913" i="8"/>
  <c r="L912" i="8"/>
  <c r="K912" i="8"/>
  <c r="J912" i="8"/>
  <c r="I912" i="8"/>
  <c r="H912" i="8"/>
  <c r="G912" i="8"/>
  <c r="F912" i="8"/>
  <c r="E912" i="8"/>
  <c r="K911" i="8"/>
  <c r="L911" i="8" s="1"/>
  <c r="J911" i="8"/>
  <c r="I911" i="8"/>
  <c r="H911" i="8"/>
  <c r="G911" i="8"/>
  <c r="F911" i="8"/>
  <c r="E911" i="8"/>
  <c r="K910" i="8"/>
  <c r="L910" i="8" s="1"/>
  <c r="J910" i="8"/>
  <c r="I910" i="8"/>
  <c r="H910" i="8"/>
  <c r="G910" i="8"/>
  <c r="F910" i="8"/>
  <c r="E910" i="8"/>
  <c r="L909" i="8"/>
  <c r="K909" i="8"/>
  <c r="J909" i="8"/>
  <c r="I909" i="8"/>
  <c r="H909" i="8"/>
  <c r="G909" i="8"/>
  <c r="F909" i="8"/>
  <c r="E909" i="8"/>
  <c r="K908" i="8"/>
  <c r="L908" i="8" s="1"/>
  <c r="J908" i="8"/>
  <c r="I908" i="8"/>
  <c r="H908" i="8"/>
  <c r="G908" i="8"/>
  <c r="F908" i="8"/>
  <c r="E908" i="8"/>
  <c r="K907" i="8"/>
  <c r="L907" i="8" s="1"/>
  <c r="J907" i="8"/>
  <c r="I907" i="8"/>
  <c r="H907" i="8"/>
  <c r="G907" i="8"/>
  <c r="F907" i="8"/>
  <c r="E907" i="8"/>
  <c r="K906" i="8"/>
  <c r="L906" i="8" s="1"/>
  <c r="J906" i="8"/>
  <c r="I906" i="8"/>
  <c r="H906" i="8"/>
  <c r="G906" i="8"/>
  <c r="F906" i="8"/>
  <c r="E906" i="8"/>
  <c r="K905" i="8"/>
  <c r="L905" i="8" s="1"/>
  <c r="J905" i="8"/>
  <c r="I905" i="8"/>
  <c r="H905" i="8"/>
  <c r="G905" i="8"/>
  <c r="F905" i="8"/>
  <c r="E905" i="8"/>
  <c r="K904" i="8"/>
  <c r="L904" i="8" s="1"/>
  <c r="J904" i="8"/>
  <c r="H904" i="8"/>
  <c r="G904" i="8"/>
  <c r="I904" i="8" s="1"/>
  <c r="F904" i="8"/>
  <c r="E904" i="8"/>
  <c r="L903" i="8"/>
  <c r="K903" i="8"/>
  <c r="J903" i="8"/>
  <c r="I903" i="8"/>
  <c r="H903" i="8"/>
  <c r="G903" i="8"/>
  <c r="F903" i="8"/>
  <c r="E903" i="8"/>
  <c r="L902" i="8"/>
  <c r="K902" i="8"/>
  <c r="J902" i="8"/>
  <c r="I902" i="8"/>
  <c r="H902" i="8"/>
  <c r="G902" i="8"/>
  <c r="F902" i="8"/>
  <c r="E902" i="8"/>
  <c r="L901" i="8"/>
  <c r="K901" i="8"/>
  <c r="J901" i="8"/>
  <c r="I901" i="8"/>
  <c r="H901" i="8"/>
  <c r="G901" i="8"/>
  <c r="F901" i="8"/>
  <c r="E901" i="8"/>
  <c r="L900" i="8"/>
  <c r="K900" i="8"/>
  <c r="J900" i="8"/>
  <c r="I900" i="8"/>
  <c r="H900" i="8"/>
  <c r="G900" i="8"/>
  <c r="F900" i="8"/>
  <c r="E900" i="8"/>
  <c r="L899" i="8"/>
  <c r="K899" i="8"/>
  <c r="J899" i="8"/>
  <c r="I899" i="8"/>
  <c r="H899" i="8"/>
  <c r="G899" i="8"/>
  <c r="F899" i="8"/>
  <c r="E899" i="8"/>
  <c r="L898" i="8"/>
  <c r="K898" i="8"/>
  <c r="J898" i="8"/>
  <c r="I898" i="8"/>
  <c r="H898" i="8"/>
  <c r="G898" i="8"/>
  <c r="F898" i="8"/>
  <c r="E898" i="8"/>
  <c r="L897" i="8"/>
  <c r="K897" i="8"/>
  <c r="J897" i="8"/>
  <c r="I897" i="8"/>
  <c r="H897" i="8"/>
  <c r="G897" i="8"/>
  <c r="F897" i="8"/>
  <c r="E897" i="8"/>
  <c r="J896" i="8"/>
  <c r="H896" i="8"/>
  <c r="G896" i="8"/>
  <c r="I896" i="8" s="1"/>
  <c r="F896" i="8"/>
  <c r="E896" i="8"/>
  <c r="K895" i="8"/>
  <c r="L895" i="8" s="1"/>
  <c r="J895" i="8"/>
  <c r="I895" i="8"/>
  <c r="H895" i="8"/>
  <c r="G895" i="8"/>
  <c r="F895" i="8"/>
  <c r="E895" i="8"/>
  <c r="K894" i="8"/>
  <c r="L894" i="8" s="1"/>
  <c r="J894" i="8"/>
  <c r="I894" i="8"/>
  <c r="H894" i="8"/>
  <c r="G894" i="8"/>
  <c r="F894" i="8"/>
  <c r="E894" i="8"/>
  <c r="K893" i="8"/>
  <c r="L893" i="8" s="1"/>
  <c r="J893" i="8"/>
  <c r="I893" i="8"/>
  <c r="H893" i="8"/>
  <c r="G893" i="8"/>
  <c r="F893" i="8"/>
  <c r="E893" i="8"/>
  <c r="K892" i="8"/>
  <c r="L892" i="8" s="1"/>
  <c r="J892" i="8"/>
  <c r="I892" i="8"/>
  <c r="H892" i="8"/>
  <c r="G892" i="8"/>
  <c r="F892" i="8"/>
  <c r="E892" i="8"/>
  <c r="K891" i="8"/>
  <c r="L891" i="8" s="1"/>
  <c r="J891" i="8"/>
  <c r="H891" i="8"/>
  <c r="G891" i="8"/>
  <c r="I891" i="8" s="1"/>
  <c r="F891" i="8"/>
  <c r="E891" i="8"/>
  <c r="L890" i="8"/>
  <c r="K890" i="8"/>
  <c r="J890" i="8"/>
  <c r="I890" i="8"/>
  <c r="H890" i="8"/>
  <c r="G890" i="8"/>
  <c r="F890" i="8"/>
  <c r="E890" i="8"/>
  <c r="L889" i="8"/>
  <c r="K889" i="8"/>
  <c r="J889" i="8"/>
  <c r="I889" i="8"/>
  <c r="H889" i="8"/>
  <c r="G889" i="8"/>
  <c r="F889" i="8"/>
  <c r="E889" i="8"/>
  <c r="L888" i="8"/>
  <c r="K888" i="8"/>
  <c r="J888" i="8"/>
  <c r="I888" i="8"/>
  <c r="H888" i="8"/>
  <c r="G888" i="8"/>
  <c r="F888" i="8"/>
  <c r="E888" i="8"/>
  <c r="L887" i="8"/>
  <c r="K887" i="8"/>
  <c r="J887" i="8"/>
  <c r="I887" i="8"/>
  <c r="H887" i="8"/>
  <c r="G887" i="8"/>
  <c r="F887" i="8"/>
  <c r="E887" i="8"/>
  <c r="L886" i="8"/>
  <c r="K886" i="8"/>
  <c r="J886" i="8"/>
  <c r="I886" i="8"/>
  <c r="H886" i="8"/>
  <c r="G886" i="8"/>
  <c r="F886" i="8"/>
  <c r="E886" i="8"/>
  <c r="J885" i="8"/>
  <c r="H885" i="8"/>
  <c r="G885" i="8"/>
  <c r="I885" i="8" s="1"/>
  <c r="F885" i="8"/>
  <c r="E885" i="8"/>
  <c r="K884" i="8"/>
  <c r="L884" i="8" s="1"/>
  <c r="J884" i="8"/>
  <c r="I884" i="8"/>
  <c r="H884" i="8"/>
  <c r="G884" i="8"/>
  <c r="F884" i="8"/>
  <c r="E884" i="8"/>
  <c r="K883" i="8"/>
  <c r="L883" i="8" s="1"/>
  <c r="J883" i="8"/>
  <c r="H883" i="8"/>
  <c r="G883" i="8"/>
  <c r="I883" i="8" s="1"/>
  <c r="F883" i="8"/>
  <c r="E883" i="8"/>
  <c r="J882" i="8"/>
  <c r="H882" i="8"/>
  <c r="G882" i="8"/>
  <c r="I882" i="8" s="1"/>
  <c r="F882" i="8"/>
  <c r="E882" i="8"/>
  <c r="K881" i="8"/>
  <c r="L881" i="8" s="1"/>
  <c r="J881" i="8"/>
  <c r="I881" i="8"/>
  <c r="H881" i="8"/>
  <c r="G881" i="8"/>
  <c r="F881" i="8"/>
  <c r="E881" i="8"/>
  <c r="K880" i="8"/>
  <c r="L880" i="8" s="1"/>
  <c r="J880" i="8"/>
  <c r="H880" i="8"/>
  <c r="G880" i="8"/>
  <c r="I880" i="8" s="1"/>
  <c r="F880" i="8"/>
  <c r="E880" i="8"/>
  <c r="J879" i="8"/>
  <c r="H879" i="8"/>
  <c r="G879" i="8"/>
  <c r="I879" i="8" s="1"/>
  <c r="F879" i="8"/>
  <c r="E879" i="8"/>
  <c r="K878" i="8"/>
  <c r="L878" i="8" s="1"/>
  <c r="J878" i="8"/>
  <c r="H878" i="8"/>
  <c r="G878" i="8"/>
  <c r="I878" i="8" s="1"/>
  <c r="F878" i="8"/>
  <c r="E878" i="8"/>
  <c r="L877" i="8"/>
  <c r="K877" i="8"/>
  <c r="J877" i="8"/>
  <c r="I877" i="8"/>
  <c r="H877" i="8"/>
  <c r="G877" i="8"/>
  <c r="F877" i="8"/>
  <c r="E877" i="8"/>
  <c r="L876" i="8"/>
  <c r="K876" i="8"/>
  <c r="J876" i="8"/>
  <c r="I876" i="8"/>
  <c r="H876" i="8"/>
  <c r="G876" i="8"/>
  <c r="F876" i="8"/>
  <c r="E876" i="8"/>
  <c r="L875" i="8"/>
  <c r="K875" i="8"/>
  <c r="J875" i="8"/>
  <c r="H875" i="8"/>
  <c r="G875" i="8"/>
  <c r="I875" i="8" s="1"/>
  <c r="F875" i="8"/>
  <c r="E875" i="8"/>
  <c r="K874" i="8"/>
  <c r="L874" i="8" s="1"/>
  <c r="J874" i="8"/>
  <c r="I874" i="8"/>
  <c r="H874" i="8"/>
  <c r="G874" i="8"/>
  <c r="F874" i="8"/>
  <c r="E874" i="8"/>
  <c r="K873" i="8"/>
  <c r="L873" i="8" s="1"/>
  <c r="J873" i="8"/>
  <c r="I873" i="8"/>
  <c r="H873" i="8"/>
  <c r="G873" i="8"/>
  <c r="F873" i="8"/>
  <c r="E873" i="8"/>
  <c r="K872" i="8"/>
  <c r="L872" i="8" s="1"/>
  <c r="J872" i="8"/>
  <c r="I872" i="8"/>
  <c r="H872" i="8"/>
  <c r="G872" i="8"/>
  <c r="F872" i="8"/>
  <c r="E872" i="8"/>
  <c r="K871" i="8"/>
  <c r="L871" i="8" s="1"/>
  <c r="J871" i="8"/>
  <c r="I871" i="8"/>
  <c r="H871" i="8"/>
  <c r="G871" i="8"/>
  <c r="F871" i="8"/>
  <c r="E871" i="8"/>
  <c r="K870" i="8"/>
  <c r="L870" i="8" s="1"/>
  <c r="J870" i="8"/>
  <c r="I870" i="8"/>
  <c r="H870" i="8"/>
  <c r="G870" i="8"/>
  <c r="F870" i="8"/>
  <c r="E870" i="8"/>
  <c r="K869" i="8"/>
  <c r="L869" i="8" s="1"/>
  <c r="J869" i="8"/>
  <c r="I869" i="8"/>
  <c r="H869" i="8"/>
  <c r="G869" i="8"/>
  <c r="F869" i="8"/>
  <c r="E869" i="8"/>
  <c r="K868" i="8"/>
  <c r="L868" i="8" s="1"/>
  <c r="J868" i="8"/>
  <c r="I868" i="8"/>
  <c r="H868" i="8"/>
  <c r="G868" i="8"/>
  <c r="F868" i="8"/>
  <c r="E868" i="8"/>
  <c r="K867" i="8"/>
  <c r="L867" i="8" s="1"/>
  <c r="J867" i="8"/>
  <c r="I867" i="8"/>
  <c r="H867" i="8"/>
  <c r="G867" i="8"/>
  <c r="F867" i="8"/>
  <c r="E867" i="8"/>
  <c r="K866" i="8"/>
  <c r="L866" i="8" s="1"/>
  <c r="J866" i="8"/>
  <c r="I866" i="8"/>
  <c r="H866" i="8"/>
  <c r="G866" i="8"/>
  <c r="F866" i="8"/>
  <c r="E866" i="8"/>
  <c r="K865" i="8"/>
  <c r="L865" i="8" s="1"/>
  <c r="J865" i="8"/>
  <c r="I865" i="8"/>
  <c r="H865" i="8"/>
  <c r="G865" i="8"/>
  <c r="F865" i="8"/>
  <c r="E865" i="8"/>
  <c r="K864" i="8"/>
  <c r="L864" i="8" s="1"/>
  <c r="J864" i="8"/>
  <c r="I864" i="8"/>
  <c r="H864" i="8"/>
  <c r="G864" i="8"/>
  <c r="F864" i="8"/>
  <c r="E864" i="8"/>
  <c r="K863" i="8"/>
  <c r="L863" i="8" s="1"/>
  <c r="J863" i="8"/>
  <c r="I863" i="8"/>
  <c r="H863" i="8"/>
  <c r="G863" i="8"/>
  <c r="F863" i="8"/>
  <c r="E863" i="8"/>
  <c r="K862" i="8"/>
  <c r="L862" i="8" s="1"/>
  <c r="J862" i="8"/>
  <c r="I862" i="8"/>
  <c r="H862" i="8"/>
  <c r="G862" i="8"/>
  <c r="F862" i="8"/>
  <c r="E862" i="8"/>
  <c r="K861" i="8"/>
  <c r="L861" i="8" s="1"/>
  <c r="J861" i="8"/>
  <c r="I861" i="8"/>
  <c r="H861" i="8"/>
  <c r="G861" i="8"/>
  <c r="F861" i="8"/>
  <c r="E861" i="8"/>
  <c r="K860" i="8"/>
  <c r="L860" i="8" s="1"/>
  <c r="J860" i="8"/>
  <c r="I860" i="8"/>
  <c r="H860" i="8"/>
  <c r="G860" i="8"/>
  <c r="F860" i="8"/>
  <c r="E860" i="8"/>
  <c r="K859" i="8"/>
  <c r="L859" i="8" s="1"/>
  <c r="J859" i="8"/>
  <c r="H859" i="8"/>
  <c r="G859" i="8"/>
  <c r="I859" i="8" s="1"/>
  <c r="F859" i="8"/>
  <c r="E859" i="8"/>
  <c r="J858" i="8"/>
  <c r="H858" i="8"/>
  <c r="G858" i="8"/>
  <c r="I858" i="8" s="1"/>
  <c r="F858" i="8"/>
  <c r="E858" i="8"/>
  <c r="J857" i="8"/>
  <c r="H857" i="8"/>
  <c r="G857" i="8"/>
  <c r="I857" i="8" s="1"/>
  <c r="F857" i="8"/>
  <c r="E857" i="8"/>
  <c r="L856" i="8"/>
  <c r="K856" i="8"/>
  <c r="J856" i="8"/>
  <c r="I856" i="8"/>
  <c r="H856" i="8"/>
  <c r="G856" i="8"/>
  <c r="F856" i="8"/>
  <c r="E856" i="8"/>
  <c r="J855" i="8"/>
  <c r="H855" i="8"/>
  <c r="G855" i="8"/>
  <c r="I855" i="8" s="1"/>
  <c r="F855" i="8"/>
  <c r="E855" i="8"/>
  <c r="K854" i="8"/>
  <c r="L854" i="8" s="1"/>
  <c r="J854" i="8"/>
  <c r="H854" i="8"/>
  <c r="G854" i="8"/>
  <c r="I854" i="8" s="1"/>
  <c r="F854" i="8"/>
  <c r="E854" i="8"/>
  <c r="L853" i="8"/>
  <c r="K853" i="8"/>
  <c r="J853" i="8"/>
  <c r="I853" i="8"/>
  <c r="H853" i="8"/>
  <c r="G853" i="8"/>
  <c r="F853" i="8"/>
  <c r="E853" i="8"/>
  <c r="L852" i="8"/>
  <c r="K852" i="8"/>
  <c r="J852" i="8"/>
  <c r="I852" i="8"/>
  <c r="H852" i="8"/>
  <c r="G852" i="8"/>
  <c r="F852" i="8"/>
  <c r="E852" i="8"/>
  <c r="L851" i="8"/>
  <c r="K851" i="8"/>
  <c r="J851" i="8"/>
  <c r="I851" i="8"/>
  <c r="H851" i="8"/>
  <c r="G851" i="8"/>
  <c r="F851" i="8"/>
  <c r="E851" i="8"/>
  <c r="L850" i="8"/>
  <c r="K850" i="8"/>
  <c r="J850" i="8"/>
  <c r="I850" i="8"/>
  <c r="H850" i="8"/>
  <c r="G850" i="8"/>
  <c r="F850" i="8"/>
  <c r="E850" i="8"/>
  <c r="L849" i="8"/>
  <c r="K849" i="8"/>
  <c r="J849" i="8"/>
  <c r="I849" i="8"/>
  <c r="H849" i="8"/>
  <c r="G849" i="8"/>
  <c r="F849" i="8"/>
  <c r="E849" i="8"/>
  <c r="L848" i="8"/>
  <c r="K848" i="8"/>
  <c r="J848" i="8"/>
  <c r="I848" i="8"/>
  <c r="H848" i="8"/>
  <c r="G848" i="8"/>
  <c r="F848" i="8"/>
  <c r="E848" i="8"/>
  <c r="L847" i="8"/>
  <c r="K847" i="8"/>
  <c r="J847" i="8"/>
  <c r="I847" i="8"/>
  <c r="H847" i="8"/>
  <c r="G847" i="8"/>
  <c r="F847" i="8"/>
  <c r="E847" i="8"/>
  <c r="L846" i="8"/>
  <c r="K846" i="8"/>
  <c r="J846" i="8"/>
  <c r="I846" i="8"/>
  <c r="H846" i="8"/>
  <c r="G846" i="8"/>
  <c r="F846" i="8"/>
  <c r="E846" i="8"/>
  <c r="L845" i="8"/>
  <c r="K845" i="8"/>
  <c r="J845" i="8"/>
  <c r="I845" i="8"/>
  <c r="H845" i="8"/>
  <c r="G845" i="8"/>
  <c r="F845" i="8"/>
  <c r="E845" i="8"/>
  <c r="L844" i="8"/>
  <c r="K844" i="8"/>
  <c r="J844" i="8"/>
  <c r="I844" i="8"/>
  <c r="H844" i="8"/>
  <c r="G844" i="8"/>
  <c r="F844" i="8"/>
  <c r="E844" i="8"/>
  <c r="L843" i="8"/>
  <c r="K843" i="8"/>
  <c r="J843" i="8"/>
  <c r="I843" i="8"/>
  <c r="H843" i="8"/>
  <c r="G843" i="8"/>
  <c r="F843" i="8"/>
  <c r="E843" i="8"/>
  <c r="L842" i="8"/>
  <c r="K842" i="8"/>
  <c r="J842" i="8"/>
  <c r="I842" i="8"/>
  <c r="H842" i="8"/>
  <c r="G842" i="8"/>
  <c r="F842" i="8"/>
  <c r="E842" i="8"/>
  <c r="L841" i="8"/>
  <c r="K841" i="8"/>
  <c r="J841" i="8"/>
  <c r="I841" i="8"/>
  <c r="H841" i="8"/>
  <c r="G841" i="8"/>
  <c r="F841" i="8"/>
  <c r="E841" i="8"/>
  <c r="K840" i="8"/>
  <c r="L840" i="8" s="1"/>
  <c r="J840" i="8"/>
  <c r="I840" i="8"/>
  <c r="H840" i="8"/>
  <c r="G840" i="8"/>
  <c r="F840" i="8"/>
  <c r="E840" i="8"/>
  <c r="K839" i="8"/>
  <c r="L839" i="8" s="1"/>
  <c r="J839" i="8"/>
  <c r="I839" i="8"/>
  <c r="H839" i="8"/>
  <c r="G839" i="8"/>
  <c r="F839" i="8"/>
  <c r="E839" i="8"/>
  <c r="L838" i="8"/>
  <c r="K838" i="8"/>
  <c r="J838" i="8"/>
  <c r="I838" i="8"/>
  <c r="H838" i="8"/>
  <c r="G838" i="8"/>
  <c r="F838" i="8"/>
  <c r="E838" i="8"/>
  <c r="K837" i="8"/>
  <c r="L837" i="8" s="1"/>
  <c r="J837" i="8"/>
  <c r="I837" i="8"/>
  <c r="H837" i="8"/>
  <c r="G837" i="8"/>
  <c r="F837" i="8"/>
  <c r="E837" i="8"/>
  <c r="K836" i="8"/>
  <c r="L836" i="8" s="1"/>
  <c r="J836" i="8"/>
  <c r="H836" i="8"/>
  <c r="G836" i="8"/>
  <c r="I836" i="8" s="1"/>
  <c r="F836" i="8"/>
  <c r="E836" i="8"/>
  <c r="L835" i="8"/>
  <c r="K835" i="8"/>
  <c r="J835" i="8"/>
  <c r="I835" i="8"/>
  <c r="H835" i="8"/>
  <c r="G835" i="8"/>
  <c r="F835" i="8"/>
  <c r="E835" i="8"/>
  <c r="K834" i="8"/>
  <c r="L834" i="8" s="1"/>
  <c r="J834" i="8"/>
  <c r="I834" i="8"/>
  <c r="H834" i="8"/>
  <c r="G834" i="8"/>
  <c r="F834" i="8"/>
  <c r="E834" i="8"/>
  <c r="K833" i="8"/>
  <c r="L833" i="8" s="1"/>
  <c r="J833" i="8"/>
  <c r="I833" i="8"/>
  <c r="H833" i="8"/>
  <c r="G833" i="8"/>
  <c r="F833" i="8"/>
  <c r="E833" i="8"/>
  <c r="L832" i="8"/>
  <c r="K832" i="8"/>
  <c r="J832" i="8"/>
  <c r="I832" i="8"/>
  <c r="H832" i="8"/>
  <c r="G832" i="8"/>
  <c r="F832" i="8"/>
  <c r="E832" i="8"/>
  <c r="J831" i="8"/>
  <c r="H831" i="8"/>
  <c r="G831" i="8"/>
  <c r="I831" i="8" s="1"/>
  <c r="F831" i="8"/>
  <c r="E831" i="8"/>
  <c r="L830" i="8"/>
  <c r="K830" i="8"/>
  <c r="J830" i="8"/>
  <c r="I830" i="8"/>
  <c r="H830" i="8"/>
  <c r="G830" i="8"/>
  <c r="F830" i="8"/>
  <c r="E830" i="8"/>
  <c r="L829" i="8"/>
  <c r="K829" i="8"/>
  <c r="J829" i="8"/>
  <c r="I829" i="8"/>
  <c r="H829" i="8"/>
  <c r="G829" i="8"/>
  <c r="F829" i="8"/>
  <c r="E829" i="8"/>
  <c r="J828" i="8"/>
  <c r="H828" i="8"/>
  <c r="G828" i="8"/>
  <c r="I828" i="8" s="1"/>
  <c r="F828" i="8"/>
  <c r="E828" i="8"/>
  <c r="K827" i="8"/>
  <c r="L827" i="8" s="1"/>
  <c r="J827" i="8"/>
  <c r="I827" i="8"/>
  <c r="H827" i="8"/>
  <c r="G827" i="8"/>
  <c r="F827" i="8"/>
  <c r="E827" i="8"/>
  <c r="K826" i="8"/>
  <c r="L826" i="8" s="1"/>
  <c r="J826" i="8"/>
  <c r="I826" i="8"/>
  <c r="H826" i="8"/>
  <c r="G826" i="8"/>
  <c r="F826" i="8"/>
  <c r="E826" i="8"/>
  <c r="K825" i="8"/>
  <c r="L825" i="8" s="1"/>
  <c r="J825" i="8"/>
  <c r="H825" i="8"/>
  <c r="G825" i="8"/>
  <c r="I825" i="8" s="1"/>
  <c r="F825" i="8"/>
  <c r="E825" i="8"/>
  <c r="J824" i="8"/>
  <c r="H824" i="8"/>
  <c r="G824" i="8"/>
  <c r="I824" i="8" s="1"/>
  <c r="F824" i="8"/>
  <c r="E824" i="8"/>
  <c r="K823" i="8"/>
  <c r="L823" i="8" s="1"/>
  <c r="J823" i="8"/>
  <c r="I823" i="8"/>
  <c r="H823" i="8"/>
  <c r="G823" i="8"/>
  <c r="F823" i="8"/>
  <c r="E823" i="8"/>
  <c r="K822" i="8"/>
  <c r="L822" i="8" s="1"/>
  <c r="J822" i="8"/>
  <c r="I822" i="8"/>
  <c r="H822" i="8"/>
  <c r="G822" i="8"/>
  <c r="F822" i="8"/>
  <c r="E822" i="8"/>
  <c r="L821" i="8"/>
  <c r="K821" i="8"/>
  <c r="J821" i="8"/>
  <c r="I821" i="8"/>
  <c r="H821" i="8"/>
  <c r="G821" i="8"/>
  <c r="F821" i="8"/>
  <c r="E821" i="8"/>
  <c r="K820" i="8"/>
  <c r="L820" i="8" s="1"/>
  <c r="J820" i="8"/>
  <c r="I820" i="8"/>
  <c r="H820" i="8"/>
  <c r="G820" i="8"/>
  <c r="F820" i="8"/>
  <c r="E820" i="8"/>
  <c r="K819" i="8"/>
  <c r="L819" i="8" s="1"/>
  <c r="J819" i="8"/>
  <c r="I819" i="8"/>
  <c r="H819" i="8"/>
  <c r="G819" i="8"/>
  <c r="F819" i="8"/>
  <c r="E819" i="8"/>
  <c r="K818" i="8"/>
  <c r="L818" i="8" s="1"/>
  <c r="J818" i="8"/>
  <c r="H818" i="8"/>
  <c r="G818" i="8"/>
  <c r="I818" i="8" s="1"/>
  <c r="F818" i="8"/>
  <c r="E818" i="8"/>
  <c r="L817" i="8"/>
  <c r="K817" i="8"/>
  <c r="J817" i="8"/>
  <c r="I817" i="8"/>
  <c r="H817" i="8"/>
  <c r="G817" i="8"/>
  <c r="F817" i="8"/>
  <c r="E817" i="8"/>
  <c r="L816" i="8"/>
  <c r="K816" i="8"/>
  <c r="J816" i="8"/>
  <c r="I816" i="8"/>
  <c r="H816" i="8"/>
  <c r="G816" i="8"/>
  <c r="F816" i="8"/>
  <c r="E816" i="8"/>
  <c r="L815" i="8"/>
  <c r="K815" i="8"/>
  <c r="J815" i="8"/>
  <c r="I815" i="8"/>
  <c r="H815" i="8"/>
  <c r="G815" i="8"/>
  <c r="F815" i="8"/>
  <c r="E815" i="8"/>
  <c r="J814" i="8"/>
  <c r="H814" i="8"/>
  <c r="G814" i="8"/>
  <c r="I814" i="8" s="1"/>
  <c r="F814" i="8"/>
  <c r="E814" i="8"/>
  <c r="K813" i="8"/>
  <c r="L813" i="8" s="1"/>
  <c r="J813" i="8"/>
  <c r="H813" i="8"/>
  <c r="G813" i="8"/>
  <c r="I813" i="8" s="1"/>
  <c r="F813" i="8"/>
  <c r="E813" i="8"/>
  <c r="J812" i="8"/>
  <c r="H812" i="8"/>
  <c r="G812" i="8"/>
  <c r="I812" i="8" s="1"/>
  <c r="F812" i="8"/>
  <c r="E812" i="8"/>
  <c r="K811" i="8"/>
  <c r="L811" i="8" s="1"/>
  <c r="J811" i="8"/>
  <c r="I811" i="8"/>
  <c r="H811" i="8"/>
  <c r="G811" i="8"/>
  <c r="F811" i="8"/>
  <c r="E811" i="8"/>
  <c r="K810" i="8"/>
  <c r="L810" i="8" s="1"/>
  <c r="J810" i="8"/>
  <c r="H810" i="8"/>
  <c r="G810" i="8"/>
  <c r="I810" i="8" s="1"/>
  <c r="F810" i="8"/>
  <c r="E810" i="8"/>
  <c r="L809" i="8"/>
  <c r="K809" i="8"/>
  <c r="J809" i="8"/>
  <c r="I809" i="8"/>
  <c r="H809" i="8"/>
  <c r="G809" i="8"/>
  <c r="F809" i="8"/>
  <c r="E809" i="8"/>
  <c r="J808" i="8"/>
  <c r="H808" i="8"/>
  <c r="G808" i="8"/>
  <c r="I808" i="8" s="1"/>
  <c r="F808" i="8"/>
  <c r="E808" i="8"/>
  <c r="K807" i="8"/>
  <c r="L807" i="8" s="1"/>
  <c r="J807" i="8"/>
  <c r="I807" i="8"/>
  <c r="H807" i="8"/>
  <c r="G807" i="8"/>
  <c r="F807" i="8"/>
  <c r="E807" i="8"/>
  <c r="K806" i="8"/>
  <c r="L806" i="8" s="1"/>
  <c r="J806" i="8"/>
  <c r="I806" i="8"/>
  <c r="H806" i="8"/>
  <c r="G806" i="8"/>
  <c r="F806" i="8"/>
  <c r="E806" i="8"/>
  <c r="K805" i="8"/>
  <c r="L805" i="8" s="1"/>
  <c r="J805" i="8"/>
  <c r="I805" i="8"/>
  <c r="H805" i="8"/>
  <c r="G805" i="8"/>
  <c r="F805" i="8"/>
  <c r="E805" i="8"/>
  <c r="K804" i="8"/>
  <c r="L804" i="8" s="1"/>
  <c r="J804" i="8"/>
  <c r="H804" i="8"/>
  <c r="G804" i="8"/>
  <c r="I804" i="8" s="1"/>
  <c r="F804" i="8"/>
  <c r="E804" i="8"/>
  <c r="L803" i="8"/>
  <c r="K803" i="8"/>
  <c r="J803" i="8"/>
  <c r="I803" i="8"/>
  <c r="H803" i="8"/>
  <c r="G803" i="8"/>
  <c r="F803" i="8"/>
  <c r="E803" i="8"/>
  <c r="L802" i="8"/>
  <c r="K802" i="8"/>
  <c r="J802" i="8"/>
  <c r="I802" i="8"/>
  <c r="H802" i="8"/>
  <c r="G802" i="8"/>
  <c r="F802" i="8"/>
  <c r="E802" i="8"/>
  <c r="J801" i="8"/>
  <c r="H801" i="8"/>
  <c r="G801" i="8"/>
  <c r="I801" i="8" s="1"/>
  <c r="F801" i="8"/>
  <c r="E801" i="8"/>
  <c r="K800" i="8"/>
  <c r="L800" i="8" s="1"/>
  <c r="J800" i="8"/>
  <c r="H800" i="8"/>
  <c r="G800" i="8"/>
  <c r="I800" i="8" s="1"/>
  <c r="F800" i="8"/>
  <c r="E800" i="8"/>
  <c r="L799" i="8"/>
  <c r="K799" i="8"/>
  <c r="J799" i="8"/>
  <c r="I799" i="8"/>
  <c r="H799" i="8"/>
  <c r="G799" i="8"/>
  <c r="F799" i="8"/>
  <c r="E799" i="8"/>
  <c r="L798" i="8"/>
  <c r="K798" i="8"/>
  <c r="J798" i="8"/>
  <c r="I798" i="8"/>
  <c r="H798" i="8"/>
  <c r="G798" i="8"/>
  <c r="F798" i="8"/>
  <c r="E798" i="8"/>
  <c r="J797" i="8"/>
  <c r="H797" i="8"/>
  <c r="G797" i="8"/>
  <c r="I797" i="8" s="1"/>
  <c r="F797" i="8"/>
  <c r="E797" i="8"/>
  <c r="K796" i="8"/>
  <c r="L796" i="8" s="1"/>
  <c r="J796" i="8"/>
  <c r="I796" i="8"/>
  <c r="H796" i="8"/>
  <c r="G796" i="8"/>
  <c r="F796" i="8"/>
  <c r="E796" i="8"/>
  <c r="K795" i="8"/>
  <c r="L795" i="8" s="1"/>
  <c r="J795" i="8"/>
  <c r="I795" i="8"/>
  <c r="H795" i="8"/>
  <c r="G795" i="8"/>
  <c r="F795" i="8"/>
  <c r="E795" i="8"/>
  <c r="K794" i="8"/>
  <c r="L794" i="8" s="1"/>
  <c r="J794" i="8"/>
  <c r="H794" i="8"/>
  <c r="G794" i="8"/>
  <c r="I794" i="8" s="1"/>
  <c r="F794" i="8"/>
  <c r="E794" i="8"/>
  <c r="J793" i="8"/>
  <c r="H793" i="8"/>
  <c r="G793" i="8"/>
  <c r="I793" i="8" s="1"/>
  <c r="F793" i="8"/>
  <c r="E793" i="8"/>
  <c r="K792" i="8"/>
  <c r="L792" i="8" s="1"/>
  <c r="J792" i="8"/>
  <c r="I792" i="8"/>
  <c r="H792" i="8"/>
  <c r="G792" i="8"/>
  <c r="F792" i="8"/>
  <c r="E792" i="8"/>
  <c r="K791" i="8"/>
  <c r="L791" i="8" s="1"/>
  <c r="J791" i="8"/>
  <c r="I791" i="8"/>
  <c r="H791" i="8"/>
  <c r="G791" i="8"/>
  <c r="F791" i="8"/>
  <c r="E791" i="8"/>
  <c r="K790" i="8"/>
  <c r="L790" i="8" s="1"/>
  <c r="J790" i="8"/>
  <c r="I790" i="8"/>
  <c r="H790" i="8"/>
  <c r="G790" i="8"/>
  <c r="F790" i="8"/>
  <c r="E790" i="8"/>
  <c r="K789" i="8"/>
  <c r="L789" i="8" s="1"/>
  <c r="J789" i="8"/>
  <c r="I789" i="8"/>
  <c r="H789" i="8"/>
  <c r="G789" i="8"/>
  <c r="F789" i="8"/>
  <c r="E789" i="8"/>
  <c r="K788" i="8"/>
  <c r="L788" i="8" s="1"/>
  <c r="J788" i="8"/>
  <c r="I788" i="8"/>
  <c r="H788" i="8"/>
  <c r="G788" i="8"/>
  <c r="F788" i="8"/>
  <c r="E788" i="8"/>
  <c r="K787" i="8"/>
  <c r="L787" i="8" s="1"/>
  <c r="J787" i="8"/>
  <c r="H787" i="8"/>
  <c r="G787" i="8"/>
  <c r="I787" i="8" s="1"/>
  <c r="F787" i="8"/>
  <c r="E787" i="8"/>
  <c r="J786" i="8"/>
  <c r="H786" i="8"/>
  <c r="G786" i="8"/>
  <c r="I786" i="8" s="1"/>
  <c r="F786" i="8"/>
  <c r="E786" i="8"/>
  <c r="K785" i="8"/>
  <c r="L785" i="8" s="1"/>
  <c r="J785" i="8"/>
  <c r="I785" i="8"/>
  <c r="H785" i="8"/>
  <c r="G785" i="8"/>
  <c r="F785" i="8"/>
  <c r="E785" i="8"/>
  <c r="K784" i="8"/>
  <c r="L784" i="8" s="1"/>
  <c r="J784" i="8"/>
  <c r="I784" i="8"/>
  <c r="H784" i="8"/>
  <c r="G784" i="8"/>
  <c r="F784" i="8"/>
  <c r="E784" i="8"/>
  <c r="K783" i="8"/>
  <c r="L783" i="8" s="1"/>
  <c r="J783" i="8"/>
  <c r="I783" i="8"/>
  <c r="H783" i="8"/>
  <c r="G783" i="8"/>
  <c r="F783" i="8"/>
  <c r="E783" i="8"/>
  <c r="K782" i="8"/>
  <c r="L782" i="8" s="1"/>
  <c r="J782" i="8"/>
  <c r="I782" i="8"/>
  <c r="H782" i="8"/>
  <c r="G782" i="8"/>
  <c r="F782" i="8"/>
  <c r="E782" i="8"/>
  <c r="K781" i="8"/>
  <c r="L781" i="8" s="1"/>
  <c r="J781" i="8"/>
  <c r="I781" i="8"/>
  <c r="H781" i="8"/>
  <c r="G781" i="8"/>
  <c r="F781" i="8"/>
  <c r="E781" i="8"/>
  <c r="K780" i="8"/>
  <c r="L780" i="8" s="1"/>
  <c r="J780" i="8"/>
  <c r="H780" i="8"/>
  <c r="G780" i="8"/>
  <c r="I780" i="8" s="1"/>
  <c r="F780" i="8"/>
  <c r="E780" i="8"/>
  <c r="L779" i="8"/>
  <c r="K779" i="8"/>
  <c r="J779" i="8"/>
  <c r="I779" i="8"/>
  <c r="H779" i="8"/>
  <c r="G779" i="8"/>
  <c r="F779" i="8"/>
  <c r="E779" i="8"/>
  <c r="L778" i="8"/>
  <c r="K778" i="8"/>
  <c r="J778" i="8"/>
  <c r="I778" i="8"/>
  <c r="H778" i="8"/>
  <c r="G778" i="8"/>
  <c r="F778" i="8"/>
  <c r="E778" i="8"/>
  <c r="L777" i="8"/>
  <c r="K777" i="8"/>
  <c r="J777" i="8"/>
  <c r="I777" i="8"/>
  <c r="H777" i="8"/>
  <c r="G777" i="8"/>
  <c r="F777" i="8"/>
  <c r="E777" i="8"/>
  <c r="L776" i="8"/>
  <c r="K776" i="8"/>
  <c r="J776" i="8"/>
  <c r="I776" i="8"/>
  <c r="H776" i="8"/>
  <c r="G776" i="8"/>
  <c r="F776" i="8"/>
  <c r="E776" i="8"/>
  <c r="K775" i="8"/>
  <c r="L775" i="8" s="1"/>
  <c r="J775" i="8"/>
  <c r="I775" i="8"/>
  <c r="H775" i="8"/>
  <c r="G775" i="8"/>
  <c r="F775" i="8"/>
  <c r="E775" i="8"/>
  <c r="L774" i="8"/>
  <c r="K774" i="8"/>
  <c r="J774" i="8"/>
  <c r="I774" i="8"/>
  <c r="H774" i="8"/>
  <c r="G774" i="8"/>
  <c r="F774" i="8"/>
  <c r="E774" i="8"/>
  <c r="L773" i="8"/>
  <c r="K773" i="8"/>
  <c r="J773" i="8"/>
  <c r="I773" i="8"/>
  <c r="H773" i="8"/>
  <c r="G773" i="8"/>
  <c r="F773" i="8"/>
  <c r="E773" i="8"/>
  <c r="K772" i="8"/>
  <c r="L772" i="8" s="1"/>
  <c r="J772" i="8"/>
  <c r="I772" i="8"/>
  <c r="H772" i="8"/>
  <c r="G772" i="8"/>
  <c r="F772" i="8"/>
  <c r="E772" i="8"/>
  <c r="L771" i="8"/>
  <c r="K771" i="8"/>
  <c r="J771" i="8"/>
  <c r="I771" i="8"/>
  <c r="H771" i="8"/>
  <c r="G771" i="8"/>
  <c r="F771" i="8"/>
  <c r="E771" i="8"/>
  <c r="L770" i="8"/>
  <c r="K770" i="8"/>
  <c r="J770" i="8"/>
  <c r="I770" i="8"/>
  <c r="H770" i="8"/>
  <c r="G770" i="8"/>
  <c r="F770" i="8"/>
  <c r="E770" i="8"/>
  <c r="K769" i="8"/>
  <c r="L769" i="8" s="1"/>
  <c r="J769" i="8"/>
  <c r="I769" i="8"/>
  <c r="H769" i="8"/>
  <c r="G769" i="8"/>
  <c r="F769" i="8"/>
  <c r="E769" i="8"/>
  <c r="L768" i="8"/>
  <c r="K768" i="8"/>
  <c r="J768" i="8"/>
  <c r="I768" i="8"/>
  <c r="H768" i="8"/>
  <c r="G768" i="8"/>
  <c r="F768" i="8"/>
  <c r="E768" i="8"/>
  <c r="K767" i="8"/>
  <c r="L767" i="8" s="1"/>
  <c r="J767" i="8"/>
  <c r="I767" i="8"/>
  <c r="H767" i="8"/>
  <c r="G767" i="8"/>
  <c r="F767" i="8"/>
  <c r="E767" i="8"/>
  <c r="K766" i="8"/>
  <c r="L766" i="8" s="1"/>
  <c r="J766" i="8"/>
  <c r="I766" i="8"/>
  <c r="H766" i="8"/>
  <c r="G766" i="8"/>
  <c r="F766" i="8"/>
  <c r="E766" i="8"/>
  <c r="L765" i="8"/>
  <c r="K765" i="8"/>
  <c r="J765" i="8"/>
  <c r="I765" i="8"/>
  <c r="H765" i="8"/>
  <c r="G765" i="8"/>
  <c r="F765" i="8"/>
  <c r="E765" i="8"/>
  <c r="K764" i="8"/>
  <c r="L764" i="8" s="1"/>
  <c r="J764" i="8"/>
  <c r="H764" i="8"/>
  <c r="G764" i="8"/>
  <c r="I764" i="8" s="1"/>
  <c r="F764" i="8"/>
  <c r="E764" i="8"/>
  <c r="K763" i="8"/>
  <c r="L763" i="8" s="1"/>
  <c r="J763" i="8"/>
  <c r="H763" i="8"/>
  <c r="G763" i="8"/>
  <c r="I763" i="8" s="1"/>
  <c r="F763" i="8"/>
  <c r="E763" i="8"/>
  <c r="J762" i="8"/>
  <c r="H762" i="8"/>
  <c r="G762" i="8"/>
  <c r="I762" i="8" s="1"/>
  <c r="F762" i="8"/>
  <c r="E762" i="8"/>
  <c r="K761" i="8"/>
  <c r="L761" i="8" s="1"/>
  <c r="J761" i="8"/>
  <c r="I761" i="8"/>
  <c r="H761" i="8"/>
  <c r="G761" i="8"/>
  <c r="F761" i="8"/>
  <c r="E761" i="8"/>
  <c r="K760" i="8"/>
  <c r="L760" i="8" s="1"/>
  <c r="J760" i="8"/>
  <c r="I760" i="8"/>
  <c r="H760" i="8"/>
  <c r="G760" i="8"/>
  <c r="F760" i="8"/>
  <c r="E760" i="8"/>
  <c r="K759" i="8"/>
  <c r="L759" i="8" s="1"/>
  <c r="J759" i="8"/>
  <c r="H759" i="8"/>
  <c r="G759" i="8"/>
  <c r="I759" i="8" s="1"/>
  <c r="F759" i="8"/>
  <c r="E759" i="8"/>
  <c r="K758" i="8"/>
  <c r="L758" i="8" s="1"/>
  <c r="J758" i="8"/>
  <c r="H758" i="8"/>
  <c r="G758" i="8"/>
  <c r="I758" i="8" s="1"/>
  <c r="F758" i="8"/>
  <c r="E758" i="8"/>
  <c r="K757" i="8"/>
  <c r="L757" i="8" s="1"/>
  <c r="J757" i="8"/>
  <c r="I757" i="8"/>
  <c r="H757" i="8"/>
  <c r="G757" i="8"/>
  <c r="F757" i="8"/>
  <c r="E757" i="8"/>
  <c r="K756" i="8"/>
  <c r="L756" i="8" s="1"/>
  <c r="J756" i="8"/>
  <c r="H756" i="8"/>
  <c r="G756" i="8"/>
  <c r="I756" i="8" s="1"/>
  <c r="F756" i="8"/>
  <c r="E756" i="8"/>
  <c r="J755" i="8"/>
  <c r="H755" i="8"/>
  <c r="G755" i="8"/>
  <c r="I755" i="8" s="1"/>
  <c r="F755" i="8"/>
  <c r="E755" i="8"/>
  <c r="K754" i="8"/>
  <c r="L754" i="8" s="1"/>
  <c r="J754" i="8"/>
  <c r="I754" i="8"/>
  <c r="H754" i="8"/>
  <c r="G754" i="8"/>
  <c r="F754" i="8"/>
  <c r="E754" i="8"/>
  <c r="K753" i="8"/>
  <c r="L753" i="8" s="1"/>
  <c r="J753" i="8"/>
  <c r="I753" i="8"/>
  <c r="H753" i="8"/>
  <c r="G753" i="8"/>
  <c r="F753" i="8"/>
  <c r="E753" i="8"/>
  <c r="K752" i="8"/>
  <c r="L752" i="8" s="1"/>
  <c r="J752" i="8"/>
  <c r="H752" i="8"/>
  <c r="G752" i="8"/>
  <c r="I752" i="8" s="1"/>
  <c r="F752" i="8"/>
  <c r="E752" i="8"/>
  <c r="K751" i="8"/>
  <c r="L751" i="8" s="1"/>
  <c r="J751" i="8"/>
  <c r="I751" i="8"/>
  <c r="H751" i="8"/>
  <c r="G751" i="8"/>
  <c r="F751" i="8"/>
  <c r="E751" i="8"/>
  <c r="K750" i="8"/>
  <c r="L750" i="8" s="1"/>
  <c r="J750" i="8"/>
  <c r="H750" i="8"/>
  <c r="G750" i="8"/>
  <c r="I750" i="8" s="1"/>
  <c r="F750" i="8"/>
  <c r="E750" i="8"/>
  <c r="K749" i="8"/>
  <c r="L749" i="8" s="1"/>
  <c r="J749" i="8"/>
  <c r="H749" i="8"/>
  <c r="G749" i="8"/>
  <c r="I749" i="8" s="1"/>
  <c r="F749" i="8"/>
  <c r="E749" i="8"/>
  <c r="J748" i="8"/>
  <c r="H748" i="8"/>
  <c r="G748" i="8"/>
  <c r="I748" i="8" s="1"/>
  <c r="F748" i="8"/>
  <c r="E748" i="8"/>
  <c r="K747" i="8"/>
  <c r="L747" i="8" s="1"/>
  <c r="J747" i="8"/>
  <c r="H747" i="8"/>
  <c r="G747" i="8"/>
  <c r="I747" i="8" s="1"/>
  <c r="F747" i="8"/>
  <c r="E747" i="8"/>
  <c r="J746" i="8"/>
  <c r="H746" i="8"/>
  <c r="G746" i="8"/>
  <c r="I746" i="8" s="1"/>
  <c r="F746" i="8"/>
  <c r="E746" i="8"/>
  <c r="K745" i="8"/>
  <c r="L745" i="8" s="1"/>
  <c r="J745" i="8"/>
  <c r="H745" i="8"/>
  <c r="G745" i="8"/>
  <c r="I745" i="8" s="1"/>
  <c r="F745" i="8"/>
  <c r="E745" i="8"/>
  <c r="J744" i="8"/>
  <c r="H744" i="8"/>
  <c r="G744" i="8"/>
  <c r="I744" i="8" s="1"/>
  <c r="F744" i="8"/>
  <c r="E744" i="8"/>
  <c r="K743" i="8"/>
  <c r="L743" i="8" s="1"/>
  <c r="J743" i="8"/>
  <c r="I743" i="8"/>
  <c r="H743" i="8"/>
  <c r="G743" i="8"/>
  <c r="F743" i="8"/>
  <c r="E743" i="8"/>
  <c r="K742" i="8"/>
  <c r="L742" i="8" s="1"/>
  <c r="J742" i="8"/>
  <c r="I742" i="8"/>
  <c r="H742" i="8"/>
  <c r="G742" i="8"/>
  <c r="F742" i="8"/>
  <c r="E742" i="8"/>
  <c r="K741" i="8"/>
  <c r="L741" i="8" s="1"/>
  <c r="J741" i="8"/>
  <c r="I741" i="8"/>
  <c r="H741" i="8"/>
  <c r="G741" i="8"/>
  <c r="F741" i="8"/>
  <c r="E741" i="8"/>
  <c r="K740" i="8"/>
  <c r="L740" i="8" s="1"/>
  <c r="J740" i="8"/>
  <c r="I740" i="8"/>
  <c r="H740" i="8"/>
  <c r="G740" i="8"/>
  <c r="F740" i="8"/>
  <c r="E740" i="8"/>
  <c r="K739" i="8"/>
  <c r="L739" i="8" s="1"/>
  <c r="J739" i="8"/>
  <c r="I739" i="8"/>
  <c r="H739" i="8"/>
  <c r="G739" i="8"/>
  <c r="F739" i="8"/>
  <c r="E739" i="8"/>
  <c r="K738" i="8"/>
  <c r="L738" i="8" s="1"/>
  <c r="J738" i="8"/>
  <c r="I738" i="8"/>
  <c r="H738" i="8"/>
  <c r="G738" i="8"/>
  <c r="F738" i="8"/>
  <c r="E738" i="8"/>
  <c r="K737" i="8"/>
  <c r="L737" i="8" s="1"/>
  <c r="J737" i="8"/>
  <c r="I737" i="8"/>
  <c r="H737" i="8"/>
  <c r="G737" i="8"/>
  <c r="F737" i="8"/>
  <c r="E737" i="8"/>
  <c r="K736" i="8"/>
  <c r="L736" i="8" s="1"/>
  <c r="J736" i="8"/>
  <c r="I736" i="8"/>
  <c r="H736" i="8"/>
  <c r="G736" i="8"/>
  <c r="F736" i="8"/>
  <c r="E736" i="8"/>
  <c r="K735" i="8"/>
  <c r="L735" i="8" s="1"/>
  <c r="J735" i="8"/>
  <c r="I735" i="8"/>
  <c r="H735" i="8"/>
  <c r="G735" i="8"/>
  <c r="F735" i="8"/>
  <c r="E735" i="8"/>
  <c r="K734" i="8"/>
  <c r="L734" i="8" s="1"/>
  <c r="J734" i="8"/>
  <c r="I734" i="8"/>
  <c r="H734" i="8"/>
  <c r="G734" i="8"/>
  <c r="F734" i="8"/>
  <c r="E734" i="8"/>
  <c r="K733" i="8"/>
  <c r="L733" i="8" s="1"/>
  <c r="J733" i="8"/>
  <c r="I733" i="8"/>
  <c r="H733" i="8"/>
  <c r="G733" i="8"/>
  <c r="F733" i="8"/>
  <c r="E733" i="8"/>
  <c r="K732" i="8"/>
  <c r="L732" i="8" s="1"/>
  <c r="J732" i="8"/>
  <c r="I732" i="8"/>
  <c r="H732" i="8"/>
  <c r="G732" i="8"/>
  <c r="F732" i="8"/>
  <c r="E732" i="8"/>
  <c r="K731" i="8"/>
  <c r="L731" i="8" s="1"/>
  <c r="J731" i="8"/>
  <c r="I731" i="8"/>
  <c r="H731" i="8"/>
  <c r="G731" i="8"/>
  <c r="F731" i="8"/>
  <c r="E731" i="8"/>
  <c r="K730" i="8"/>
  <c r="L730" i="8" s="1"/>
  <c r="J730" i="8"/>
  <c r="I730" i="8"/>
  <c r="H730" i="8"/>
  <c r="G730" i="8"/>
  <c r="F730" i="8"/>
  <c r="E730" i="8"/>
  <c r="K729" i="8"/>
  <c r="L729" i="8" s="1"/>
  <c r="J729" i="8"/>
  <c r="I729" i="8"/>
  <c r="H729" i="8"/>
  <c r="G729" i="8"/>
  <c r="F729" i="8"/>
  <c r="E729" i="8"/>
  <c r="K728" i="8"/>
  <c r="L728" i="8" s="1"/>
  <c r="J728" i="8"/>
  <c r="I728" i="8"/>
  <c r="H728" i="8"/>
  <c r="G728" i="8"/>
  <c r="F728" i="8"/>
  <c r="E728" i="8"/>
  <c r="K727" i="8"/>
  <c r="L727" i="8" s="1"/>
  <c r="J727" i="8"/>
  <c r="I727" i="8"/>
  <c r="H727" i="8"/>
  <c r="G727" i="8"/>
  <c r="F727" i="8"/>
  <c r="E727" i="8"/>
  <c r="K726" i="8"/>
  <c r="L726" i="8" s="1"/>
  <c r="J726" i="8"/>
  <c r="I726" i="8"/>
  <c r="H726" i="8"/>
  <c r="G726" i="8"/>
  <c r="F726" i="8"/>
  <c r="E726" i="8"/>
  <c r="K725" i="8"/>
  <c r="L725" i="8" s="1"/>
  <c r="J725" i="8"/>
  <c r="I725" i="8"/>
  <c r="H725" i="8"/>
  <c r="G725" i="8"/>
  <c r="F725" i="8"/>
  <c r="E725" i="8"/>
  <c r="K724" i="8"/>
  <c r="L724" i="8" s="1"/>
  <c r="J724" i="8"/>
  <c r="I724" i="8"/>
  <c r="H724" i="8"/>
  <c r="G724" i="8"/>
  <c r="F724" i="8"/>
  <c r="E724" i="8"/>
  <c r="K723" i="8"/>
  <c r="L723" i="8" s="1"/>
  <c r="J723" i="8"/>
  <c r="H723" i="8"/>
  <c r="G723" i="8"/>
  <c r="I723" i="8" s="1"/>
  <c r="F723" i="8"/>
  <c r="E723" i="8"/>
  <c r="K722" i="8"/>
  <c r="L722" i="8" s="1"/>
  <c r="J722" i="8"/>
  <c r="I722" i="8"/>
  <c r="H722" i="8"/>
  <c r="G722" i="8"/>
  <c r="F722" i="8"/>
  <c r="E722" i="8"/>
  <c r="L721" i="8"/>
  <c r="K721" i="8"/>
  <c r="J721" i="8"/>
  <c r="I721" i="8"/>
  <c r="H721" i="8"/>
  <c r="G721" i="8"/>
  <c r="F721" i="8"/>
  <c r="E721" i="8"/>
  <c r="K720" i="8"/>
  <c r="L720" i="8" s="1"/>
  <c r="J720" i="8"/>
  <c r="I720" i="8"/>
  <c r="H720" i="8"/>
  <c r="G720" i="8"/>
  <c r="F720" i="8"/>
  <c r="E720" i="8"/>
  <c r="K719" i="8"/>
  <c r="L719" i="8" s="1"/>
  <c r="J719" i="8"/>
  <c r="I719" i="8"/>
  <c r="H719" i="8"/>
  <c r="G719" i="8"/>
  <c r="F719" i="8"/>
  <c r="E719" i="8"/>
  <c r="L718" i="8"/>
  <c r="K718" i="8"/>
  <c r="J718" i="8"/>
  <c r="I718" i="8"/>
  <c r="H718" i="8"/>
  <c r="G718" i="8"/>
  <c r="F718" i="8"/>
  <c r="E718" i="8"/>
  <c r="K717" i="8"/>
  <c r="L717" i="8" s="1"/>
  <c r="J717" i="8"/>
  <c r="I717" i="8"/>
  <c r="H717" i="8"/>
  <c r="G717" i="8"/>
  <c r="F717" i="8"/>
  <c r="E717" i="8"/>
  <c r="K716" i="8"/>
  <c r="L716" i="8" s="1"/>
  <c r="J716" i="8"/>
  <c r="I716" i="8"/>
  <c r="H716" i="8"/>
  <c r="G716" i="8"/>
  <c r="F716" i="8"/>
  <c r="E716" i="8"/>
  <c r="L715" i="8"/>
  <c r="K715" i="8"/>
  <c r="J715" i="8"/>
  <c r="I715" i="8"/>
  <c r="H715" i="8"/>
  <c r="G715" i="8"/>
  <c r="F715" i="8"/>
  <c r="E715" i="8"/>
  <c r="K714" i="8"/>
  <c r="L714" i="8" s="1"/>
  <c r="J714" i="8"/>
  <c r="I714" i="8"/>
  <c r="H714" i="8"/>
  <c r="G714" i="8"/>
  <c r="F714" i="8"/>
  <c r="E714" i="8"/>
  <c r="K713" i="8"/>
  <c r="L713" i="8" s="1"/>
  <c r="J713" i="8"/>
  <c r="H713" i="8"/>
  <c r="G713" i="8"/>
  <c r="I713" i="8" s="1"/>
  <c r="F713" i="8"/>
  <c r="E713" i="8"/>
  <c r="K712" i="8"/>
  <c r="L712" i="8" s="1"/>
  <c r="J712" i="8"/>
  <c r="I712" i="8"/>
  <c r="H712" i="8"/>
  <c r="G712" i="8"/>
  <c r="F712" i="8"/>
  <c r="E712" i="8"/>
  <c r="K711" i="8"/>
  <c r="L711" i="8" s="1"/>
  <c r="J711" i="8"/>
  <c r="H711" i="8"/>
  <c r="G711" i="8"/>
  <c r="I711" i="8" s="1"/>
  <c r="F711" i="8"/>
  <c r="E711" i="8"/>
  <c r="L710" i="8"/>
  <c r="K710" i="8"/>
  <c r="J710" i="8"/>
  <c r="I710" i="8"/>
  <c r="H710" i="8"/>
  <c r="G710" i="8"/>
  <c r="F710" i="8"/>
  <c r="E710" i="8"/>
  <c r="L709" i="8"/>
  <c r="K709" i="8"/>
  <c r="J709" i="8"/>
  <c r="I709" i="8"/>
  <c r="H709" i="8"/>
  <c r="G709" i="8"/>
  <c r="F709" i="8"/>
  <c r="E709" i="8"/>
  <c r="L708" i="8"/>
  <c r="K708" i="8"/>
  <c r="J708" i="8"/>
  <c r="I708" i="8"/>
  <c r="H708" i="8"/>
  <c r="G708" i="8"/>
  <c r="F708" i="8"/>
  <c r="E708" i="8"/>
  <c r="L707" i="8"/>
  <c r="K707" i="8"/>
  <c r="J707" i="8"/>
  <c r="I707" i="8"/>
  <c r="H707" i="8"/>
  <c r="G707" i="8"/>
  <c r="F707" i="8"/>
  <c r="E707" i="8"/>
  <c r="L706" i="8"/>
  <c r="K706" i="8"/>
  <c r="J706" i="8"/>
  <c r="I706" i="8"/>
  <c r="H706" i="8"/>
  <c r="G706" i="8"/>
  <c r="F706" i="8"/>
  <c r="E706" i="8"/>
  <c r="L705" i="8"/>
  <c r="K705" i="8"/>
  <c r="J705" i="8"/>
  <c r="I705" i="8"/>
  <c r="H705" i="8"/>
  <c r="G705" i="8"/>
  <c r="F705" i="8"/>
  <c r="E705" i="8"/>
  <c r="J704" i="8"/>
  <c r="H704" i="8"/>
  <c r="G704" i="8"/>
  <c r="I704" i="8" s="1"/>
  <c r="F704" i="8"/>
  <c r="E704" i="8"/>
  <c r="K703" i="8"/>
  <c r="L703" i="8" s="1"/>
  <c r="J703" i="8"/>
  <c r="I703" i="8"/>
  <c r="H703" i="8"/>
  <c r="G703" i="8"/>
  <c r="F703" i="8"/>
  <c r="E703" i="8"/>
  <c r="K702" i="8"/>
  <c r="L702" i="8" s="1"/>
  <c r="J702" i="8"/>
  <c r="I702" i="8"/>
  <c r="H702" i="8"/>
  <c r="G702" i="8"/>
  <c r="F702" i="8"/>
  <c r="E702" i="8"/>
  <c r="K701" i="8"/>
  <c r="L701" i="8" s="1"/>
  <c r="J701" i="8"/>
  <c r="I701" i="8"/>
  <c r="H701" i="8"/>
  <c r="G701" i="8"/>
  <c r="F701" i="8"/>
  <c r="E701" i="8"/>
  <c r="K700" i="8"/>
  <c r="L700" i="8" s="1"/>
  <c r="J700" i="8"/>
  <c r="I700" i="8"/>
  <c r="H700" i="8"/>
  <c r="G700" i="8"/>
  <c r="F700" i="8"/>
  <c r="E700" i="8"/>
  <c r="K699" i="8"/>
  <c r="L699" i="8" s="1"/>
  <c r="J699" i="8"/>
  <c r="I699" i="8"/>
  <c r="H699" i="8"/>
  <c r="G699" i="8"/>
  <c r="F699" i="8"/>
  <c r="E699" i="8"/>
  <c r="K698" i="8"/>
  <c r="L698" i="8" s="1"/>
  <c r="J698" i="8"/>
  <c r="H698" i="8"/>
  <c r="G698" i="8"/>
  <c r="I698" i="8" s="1"/>
  <c r="F698" i="8"/>
  <c r="E698" i="8"/>
  <c r="K697" i="8"/>
  <c r="L697" i="8" s="1"/>
  <c r="J697" i="8"/>
  <c r="I697" i="8"/>
  <c r="H697" i="8"/>
  <c r="G697" i="8"/>
  <c r="F697" i="8"/>
  <c r="E697" i="8"/>
  <c r="K696" i="8"/>
  <c r="L696" i="8" s="1"/>
  <c r="J696" i="8"/>
  <c r="I696" i="8"/>
  <c r="H696" i="8"/>
  <c r="G696" i="8"/>
  <c r="F696" i="8"/>
  <c r="E696" i="8"/>
  <c r="L695" i="8"/>
  <c r="K695" i="8"/>
  <c r="J695" i="8"/>
  <c r="I695" i="8"/>
  <c r="H695" i="8"/>
  <c r="G695" i="8"/>
  <c r="F695" i="8"/>
  <c r="E695" i="8"/>
  <c r="K694" i="8"/>
  <c r="L694" i="8" s="1"/>
  <c r="J694" i="8"/>
  <c r="I694" i="8"/>
  <c r="H694" i="8"/>
  <c r="G694" i="8"/>
  <c r="F694" i="8"/>
  <c r="E694" i="8"/>
  <c r="K693" i="8"/>
  <c r="L693" i="8" s="1"/>
  <c r="J693" i="8"/>
  <c r="I693" i="8"/>
  <c r="H693" i="8"/>
  <c r="G693" i="8"/>
  <c r="F693" i="8"/>
  <c r="E693" i="8"/>
  <c r="L692" i="8"/>
  <c r="K692" i="8"/>
  <c r="J692" i="8"/>
  <c r="I692" i="8"/>
  <c r="H692" i="8"/>
  <c r="G692" i="8"/>
  <c r="F692" i="8"/>
  <c r="E692" i="8"/>
  <c r="K691" i="8"/>
  <c r="L691" i="8" s="1"/>
  <c r="J691" i="8"/>
  <c r="I691" i="8"/>
  <c r="H691" i="8"/>
  <c r="G691" i="8"/>
  <c r="F691" i="8"/>
  <c r="E691" i="8"/>
  <c r="K690" i="8"/>
  <c r="L690" i="8" s="1"/>
  <c r="J690" i="8"/>
  <c r="I690" i="8"/>
  <c r="H690" i="8"/>
  <c r="G690" i="8"/>
  <c r="F690" i="8"/>
  <c r="E690" i="8"/>
  <c r="K689" i="8"/>
  <c r="L689" i="8" s="1"/>
  <c r="J689" i="8"/>
  <c r="H689" i="8"/>
  <c r="G689" i="8"/>
  <c r="I689" i="8" s="1"/>
  <c r="F689" i="8"/>
  <c r="E689" i="8"/>
  <c r="J688" i="8"/>
  <c r="H688" i="8"/>
  <c r="G688" i="8"/>
  <c r="I688" i="8" s="1"/>
  <c r="F688" i="8"/>
  <c r="E688" i="8"/>
  <c r="J687" i="8"/>
  <c r="H687" i="8"/>
  <c r="G687" i="8"/>
  <c r="I687" i="8" s="1"/>
  <c r="F687" i="8"/>
  <c r="E687" i="8"/>
  <c r="K686" i="8"/>
  <c r="L686" i="8" s="1"/>
  <c r="J686" i="8"/>
  <c r="I686" i="8"/>
  <c r="H686" i="8"/>
  <c r="G686" i="8"/>
  <c r="F686" i="8"/>
  <c r="E686" i="8"/>
  <c r="K685" i="8"/>
  <c r="L685" i="8" s="1"/>
  <c r="J685" i="8"/>
  <c r="H685" i="8"/>
  <c r="G685" i="8"/>
  <c r="I685" i="8" s="1"/>
  <c r="F685" i="8"/>
  <c r="E685" i="8"/>
  <c r="K684" i="8"/>
  <c r="L684" i="8" s="1"/>
  <c r="J684" i="8"/>
  <c r="I684" i="8"/>
  <c r="H684" i="8"/>
  <c r="G684" i="8"/>
  <c r="F684" i="8"/>
  <c r="E684" i="8"/>
  <c r="K683" i="8"/>
  <c r="L683" i="8" s="1"/>
  <c r="J683" i="8"/>
  <c r="H683" i="8"/>
  <c r="G683" i="8"/>
  <c r="I683" i="8" s="1"/>
  <c r="F683" i="8"/>
  <c r="E683" i="8"/>
  <c r="K682" i="8"/>
  <c r="L682" i="8" s="1"/>
  <c r="J682" i="8"/>
  <c r="I682" i="8"/>
  <c r="H682" i="8"/>
  <c r="G682" i="8"/>
  <c r="F682" i="8"/>
  <c r="E682" i="8"/>
  <c r="K681" i="8"/>
  <c r="L681" i="8" s="1"/>
  <c r="J681" i="8"/>
  <c r="I681" i="8"/>
  <c r="H681" i="8"/>
  <c r="G681" i="8"/>
  <c r="F681" i="8"/>
  <c r="E681" i="8"/>
  <c r="K680" i="8"/>
  <c r="L680" i="8" s="1"/>
  <c r="J680" i="8"/>
  <c r="I680" i="8"/>
  <c r="H680" i="8"/>
  <c r="G680" i="8"/>
  <c r="F680" i="8"/>
  <c r="E680" i="8"/>
  <c r="K679" i="8"/>
  <c r="L679" i="8" s="1"/>
  <c r="J679" i="8"/>
  <c r="I679" i="8"/>
  <c r="H679" i="8"/>
  <c r="G679" i="8"/>
  <c r="F679" i="8"/>
  <c r="E679" i="8"/>
  <c r="K678" i="8"/>
  <c r="L678" i="8" s="1"/>
  <c r="J678" i="8"/>
  <c r="I678" i="8"/>
  <c r="H678" i="8"/>
  <c r="G678" i="8"/>
  <c r="F678" i="8"/>
  <c r="E678" i="8"/>
  <c r="K677" i="8"/>
  <c r="L677" i="8" s="1"/>
  <c r="J677" i="8"/>
  <c r="I677" i="8"/>
  <c r="H677" i="8"/>
  <c r="G677" i="8"/>
  <c r="F677" i="8"/>
  <c r="E677" i="8"/>
  <c r="K676" i="8"/>
  <c r="L676" i="8" s="1"/>
  <c r="J676" i="8"/>
  <c r="I676" i="8"/>
  <c r="H676" i="8"/>
  <c r="G676" i="8"/>
  <c r="F676" i="8"/>
  <c r="E676" i="8"/>
  <c r="K675" i="8"/>
  <c r="L675" i="8" s="1"/>
  <c r="J675" i="8"/>
  <c r="I675" i="8"/>
  <c r="H675" i="8"/>
  <c r="G675" i="8"/>
  <c r="F675" i="8"/>
  <c r="E675" i="8"/>
  <c r="K674" i="8"/>
  <c r="L674" i="8" s="1"/>
  <c r="J674" i="8"/>
  <c r="I674" i="8"/>
  <c r="H674" i="8"/>
  <c r="G674" i="8"/>
  <c r="F674" i="8"/>
  <c r="E674" i="8"/>
  <c r="K673" i="8"/>
  <c r="L673" i="8" s="1"/>
  <c r="J673" i="8"/>
  <c r="I673" i="8"/>
  <c r="H673" i="8"/>
  <c r="G673" i="8"/>
  <c r="F673" i="8"/>
  <c r="E673" i="8"/>
  <c r="K672" i="8"/>
  <c r="L672" i="8" s="1"/>
  <c r="J672" i="8"/>
  <c r="I672" i="8"/>
  <c r="H672" i="8"/>
  <c r="G672" i="8"/>
  <c r="F672" i="8"/>
  <c r="E672" i="8"/>
  <c r="K671" i="8"/>
  <c r="L671" i="8" s="1"/>
  <c r="J671" i="8"/>
  <c r="I671" i="8"/>
  <c r="H671" i="8"/>
  <c r="G671" i="8"/>
  <c r="F671" i="8"/>
  <c r="E671" i="8"/>
  <c r="K670" i="8"/>
  <c r="L670" i="8" s="1"/>
  <c r="J670" i="8"/>
  <c r="I670" i="8"/>
  <c r="H670" i="8"/>
  <c r="G670" i="8"/>
  <c r="F670" i="8"/>
  <c r="E670" i="8"/>
  <c r="K669" i="8"/>
  <c r="L669" i="8" s="1"/>
  <c r="J669" i="8"/>
  <c r="I669" i="8"/>
  <c r="H669" i="8"/>
  <c r="G669" i="8"/>
  <c r="F669" i="8"/>
  <c r="E669" i="8"/>
  <c r="K668" i="8"/>
  <c r="L668" i="8" s="1"/>
  <c r="J668" i="8"/>
  <c r="I668" i="8"/>
  <c r="H668" i="8"/>
  <c r="G668" i="8"/>
  <c r="F668" i="8"/>
  <c r="E668" i="8"/>
  <c r="K667" i="8"/>
  <c r="L667" i="8" s="1"/>
  <c r="J667" i="8"/>
  <c r="I667" i="8"/>
  <c r="H667" i="8"/>
  <c r="G667" i="8"/>
  <c r="F667" i="8"/>
  <c r="E667" i="8"/>
  <c r="K666" i="8"/>
  <c r="L666" i="8" s="1"/>
  <c r="J666" i="8"/>
  <c r="I666" i="8"/>
  <c r="H666" i="8"/>
  <c r="G666" i="8"/>
  <c r="F666" i="8"/>
  <c r="E666" i="8"/>
  <c r="K665" i="8"/>
  <c r="L665" i="8" s="1"/>
  <c r="J665" i="8"/>
  <c r="I665" i="8"/>
  <c r="H665" i="8"/>
  <c r="G665" i="8"/>
  <c r="F665" i="8"/>
  <c r="E665" i="8"/>
  <c r="K664" i="8"/>
  <c r="L664" i="8" s="1"/>
  <c r="J664" i="8"/>
  <c r="I664" i="8"/>
  <c r="H664" i="8"/>
  <c r="G664" i="8"/>
  <c r="F664" i="8"/>
  <c r="E664" i="8"/>
  <c r="K663" i="8"/>
  <c r="L663" i="8" s="1"/>
  <c r="J663" i="8"/>
  <c r="I663" i="8"/>
  <c r="H663" i="8"/>
  <c r="G663" i="8"/>
  <c r="F663" i="8"/>
  <c r="E663" i="8"/>
  <c r="K662" i="8"/>
  <c r="L662" i="8" s="1"/>
  <c r="J662" i="8"/>
  <c r="I662" i="8"/>
  <c r="H662" i="8"/>
  <c r="G662" i="8"/>
  <c r="F662" i="8"/>
  <c r="E662" i="8"/>
  <c r="K661" i="8"/>
  <c r="L661" i="8" s="1"/>
  <c r="J661" i="8"/>
  <c r="I661" i="8"/>
  <c r="H661" i="8"/>
  <c r="G661" i="8"/>
  <c r="F661" i="8"/>
  <c r="E661" i="8"/>
  <c r="K660" i="8"/>
  <c r="L660" i="8" s="1"/>
  <c r="J660" i="8"/>
  <c r="I660" i="8"/>
  <c r="H660" i="8"/>
  <c r="G660" i="8"/>
  <c r="F660" i="8"/>
  <c r="E660" i="8"/>
  <c r="K659" i="8"/>
  <c r="L659" i="8" s="1"/>
  <c r="J659" i="8"/>
  <c r="I659" i="8"/>
  <c r="H659" i="8"/>
  <c r="G659" i="8"/>
  <c r="F659" i="8"/>
  <c r="E659" i="8"/>
  <c r="K658" i="8"/>
  <c r="L658" i="8" s="1"/>
  <c r="J658" i="8"/>
  <c r="I658" i="8"/>
  <c r="H658" i="8"/>
  <c r="G658" i="8"/>
  <c r="F658" i="8"/>
  <c r="E658" i="8"/>
  <c r="K657" i="8"/>
  <c r="L657" i="8" s="1"/>
  <c r="J657" i="8"/>
  <c r="I657" i="8"/>
  <c r="H657" i="8"/>
  <c r="G657" i="8"/>
  <c r="F657" i="8"/>
  <c r="E657" i="8"/>
  <c r="K656" i="8"/>
  <c r="L656" i="8" s="1"/>
  <c r="J656" i="8"/>
  <c r="I656" i="8"/>
  <c r="H656" i="8"/>
  <c r="G656" i="8"/>
  <c r="F656" i="8"/>
  <c r="E656" i="8"/>
  <c r="K655" i="8"/>
  <c r="L655" i="8" s="1"/>
  <c r="J655" i="8"/>
  <c r="I655" i="8"/>
  <c r="H655" i="8"/>
  <c r="G655" i="8"/>
  <c r="F655" i="8"/>
  <c r="E655" i="8"/>
  <c r="K654" i="8"/>
  <c r="L654" i="8" s="1"/>
  <c r="J654" i="8"/>
  <c r="I654" i="8"/>
  <c r="H654" i="8"/>
  <c r="G654" i="8"/>
  <c r="F654" i="8"/>
  <c r="E654" i="8"/>
  <c r="K653" i="8"/>
  <c r="L653" i="8" s="1"/>
  <c r="J653" i="8"/>
  <c r="I653" i="8"/>
  <c r="H653" i="8"/>
  <c r="G653" i="8"/>
  <c r="F653" i="8"/>
  <c r="E653" i="8"/>
  <c r="K652" i="8"/>
  <c r="L652" i="8" s="1"/>
  <c r="J652" i="8"/>
  <c r="I652" i="8"/>
  <c r="H652" i="8"/>
  <c r="G652" i="8"/>
  <c r="F652" i="8"/>
  <c r="E652" i="8"/>
  <c r="K651" i="8"/>
  <c r="L651" i="8" s="1"/>
  <c r="J651" i="8"/>
  <c r="I651" i="8"/>
  <c r="H651" i="8"/>
  <c r="G651" i="8"/>
  <c r="F651" i="8"/>
  <c r="E651" i="8"/>
  <c r="K650" i="8"/>
  <c r="L650" i="8" s="1"/>
  <c r="J650" i="8"/>
  <c r="I650" i="8"/>
  <c r="H650" i="8"/>
  <c r="G650" i="8"/>
  <c r="F650" i="8"/>
  <c r="E650" i="8"/>
  <c r="K649" i="8"/>
  <c r="L649" i="8" s="1"/>
  <c r="J649" i="8"/>
  <c r="H649" i="8"/>
  <c r="G649" i="8"/>
  <c r="I649" i="8" s="1"/>
  <c r="F649" i="8"/>
  <c r="E649" i="8"/>
  <c r="L648" i="8"/>
  <c r="K648" i="8"/>
  <c r="J648" i="8"/>
  <c r="I648" i="8"/>
  <c r="H648" i="8"/>
  <c r="G648" i="8"/>
  <c r="F648" i="8"/>
  <c r="E648" i="8"/>
  <c r="L647" i="8"/>
  <c r="K647" i="8"/>
  <c r="J647" i="8"/>
  <c r="I647" i="8"/>
  <c r="H647" i="8"/>
  <c r="G647" i="8"/>
  <c r="F647" i="8"/>
  <c r="E647" i="8"/>
  <c r="L646" i="8"/>
  <c r="K646" i="8"/>
  <c r="J646" i="8"/>
  <c r="I646" i="8"/>
  <c r="H646" i="8"/>
  <c r="G646" i="8"/>
  <c r="F646" i="8"/>
  <c r="E646" i="8"/>
  <c r="L645" i="8"/>
  <c r="K645" i="8"/>
  <c r="J645" i="8"/>
  <c r="I645" i="8"/>
  <c r="H645" i="8"/>
  <c r="G645" i="8"/>
  <c r="F645" i="8"/>
  <c r="E645" i="8"/>
  <c r="L644" i="8"/>
  <c r="K644" i="8"/>
  <c r="J644" i="8"/>
  <c r="I644" i="8"/>
  <c r="H644" i="8"/>
  <c r="G644" i="8"/>
  <c r="F644" i="8"/>
  <c r="E644" i="8"/>
  <c r="L643" i="8"/>
  <c r="K643" i="8"/>
  <c r="J643" i="8"/>
  <c r="I643" i="8"/>
  <c r="H643" i="8"/>
  <c r="G643" i="8"/>
  <c r="F643" i="8"/>
  <c r="E643" i="8"/>
  <c r="L642" i="8"/>
  <c r="K642" i="8"/>
  <c r="J642" i="8"/>
  <c r="I642" i="8"/>
  <c r="H642" i="8"/>
  <c r="G642" i="8"/>
  <c r="F642" i="8"/>
  <c r="E642" i="8"/>
  <c r="J641" i="8"/>
  <c r="H641" i="8"/>
  <c r="G641" i="8"/>
  <c r="I641" i="8" s="1"/>
  <c r="F641" i="8"/>
  <c r="E641" i="8"/>
  <c r="K640" i="8"/>
  <c r="L640" i="8" s="1"/>
  <c r="J640" i="8"/>
  <c r="I640" i="8"/>
  <c r="H640" i="8"/>
  <c r="G640" i="8"/>
  <c r="F640" i="8"/>
  <c r="E640" i="8"/>
  <c r="K639" i="8"/>
  <c r="L639" i="8" s="1"/>
  <c r="J639" i="8"/>
  <c r="H639" i="8"/>
  <c r="G639" i="8"/>
  <c r="I639" i="8" s="1"/>
  <c r="F639" i="8"/>
  <c r="E639" i="8"/>
  <c r="L638" i="8"/>
  <c r="K638" i="8"/>
  <c r="J638" i="8"/>
  <c r="I638" i="8"/>
  <c r="H638" i="8"/>
  <c r="G638" i="8"/>
  <c r="F638" i="8"/>
  <c r="E638" i="8"/>
  <c r="L637" i="8"/>
  <c r="K637" i="8"/>
  <c r="J637" i="8"/>
  <c r="I637" i="8"/>
  <c r="H637" i="8"/>
  <c r="G637" i="8"/>
  <c r="F637" i="8"/>
  <c r="E637" i="8"/>
  <c r="J636" i="8"/>
  <c r="H636" i="8"/>
  <c r="G636" i="8"/>
  <c r="I636" i="8" s="1"/>
  <c r="F636" i="8"/>
  <c r="E636" i="8"/>
  <c r="K635" i="8"/>
  <c r="L635" i="8" s="1"/>
  <c r="J635" i="8"/>
  <c r="I635" i="8"/>
  <c r="H635" i="8"/>
  <c r="G635" i="8"/>
  <c r="F635" i="8"/>
  <c r="E635" i="8"/>
  <c r="K634" i="8"/>
  <c r="L634" i="8" s="1"/>
  <c r="J634" i="8"/>
  <c r="I634" i="8"/>
  <c r="H634" i="8"/>
  <c r="G634" i="8"/>
  <c r="F634" i="8"/>
  <c r="E634" i="8"/>
  <c r="K633" i="8"/>
  <c r="L633" i="8" s="1"/>
  <c r="J633" i="8"/>
  <c r="I633" i="8"/>
  <c r="H633" i="8"/>
  <c r="G633" i="8"/>
  <c r="F633" i="8"/>
  <c r="E633" i="8"/>
  <c r="K632" i="8"/>
  <c r="L632" i="8" s="1"/>
  <c r="J632" i="8"/>
  <c r="I632" i="8"/>
  <c r="H632" i="8"/>
  <c r="G632" i="8"/>
  <c r="F632" i="8"/>
  <c r="E632" i="8"/>
  <c r="K631" i="8"/>
  <c r="L631" i="8" s="1"/>
  <c r="J631" i="8"/>
  <c r="I631" i="8"/>
  <c r="H631" i="8"/>
  <c r="G631" i="8"/>
  <c r="F631" i="8"/>
  <c r="E631" i="8"/>
  <c r="K630" i="8"/>
  <c r="L630" i="8" s="1"/>
  <c r="J630" i="8"/>
  <c r="I630" i="8"/>
  <c r="H630" i="8"/>
  <c r="G630" i="8"/>
  <c r="F630" i="8"/>
  <c r="E630" i="8"/>
  <c r="K629" i="8"/>
  <c r="L629" i="8" s="1"/>
  <c r="J629" i="8"/>
  <c r="I629" i="8"/>
  <c r="H629" i="8"/>
  <c r="G629" i="8"/>
  <c r="F629" i="8"/>
  <c r="E629" i="8"/>
  <c r="K628" i="8"/>
  <c r="L628" i="8" s="1"/>
  <c r="J628" i="8"/>
  <c r="I628" i="8"/>
  <c r="H628" i="8"/>
  <c r="G628" i="8"/>
  <c r="F628" i="8"/>
  <c r="E628" i="8"/>
  <c r="K627" i="8"/>
  <c r="L627" i="8" s="1"/>
  <c r="J627" i="8"/>
  <c r="I627" i="8"/>
  <c r="H627" i="8"/>
  <c r="G627" i="8"/>
  <c r="F627" i="8"/>
  <c r="E627" i="8"/>
  <c r="K626" i="8"/>
  <c r="L626" i="8" s="1"/>
  <c r="J626" i="8"/>
  <c r="I626" i="8"/>
  <c r="H626" i="8"/>
  <c r="G626" i="8"/>
  <c r="F626" i="8"/>
  <c r="E626" i="8"/>
  <c r="K625" i="8"/>
  <c r="L625" i="8" s="1"/>
  <c r="J625" i="8"/>
  <c r="I625" i="8"/>
  <c r="H625" i="8"/>
  <c r="G625" i="8"/>
  <c r="F625" i="8"/>
  <c r="E625" i="8"/>
  <c r="K624" i="8"/>
  <c r="L624" i="8" s="1"/>
  <c r="J624" i="8"/>
  <c r="I624" i="8"/>
  <c r="H624" i="8"/>
  <c r="G624" i="8"/>
  <c r="F624" i="8"/>
  <c r="E624" i="8"/>
  <c r="K623" i="8"/>
  <c r="L623" i="8" s="1"/>
  <c r="J623" i="8"/>
  <c r="I623" i="8"/>
  <c r="H623" i="8"/>
  <c r="G623" i="8"/>
  <c r="F623" i="8"/>
  <c r="E623" i="8"/>
  <c r="K622" i="8"/>
  <c r="L622" i="8" s="1"/>
  <c r="J622" i="8"/>
  <c r="I622" i="8"/>
  <c r="H622" i="8"/>
  <c r="G622" i="8"/>
  <c r="F622" i="8"/>
  <c r="E622" i="8"/>
  <c r="K621" i="8"/>
  <c r="L621" i="8" s="1"/>
  <c r="J621" i="8"/>
  <c r="I621" i="8"/>
  <c r="H621" i="8"/>
  <c r="G621" i="8"/>
  <c r="F621" i="8"/>
  <c r="E621" i="8"/>
  <c r="K620" i="8"/>
  <c r="L620" i="8" s="1"/>
  <c r="J620" i="8"/>
  <c r="I620" i="8"/>
  <c r="H620" i="8"/>
  <c r="G620" i="8"/>
  <c r="F620" i="8"/>
  <c r="E620" i="8"/>
  <c r="K619" i="8"/>
  <c r="L619" i="8" s="1"/>
  <c r="J619" i="8"/>
  <c r="I619" i="8"/>
  <c r="H619" i="8"/>
  <c r="G619" i="8"/>
  <c r="F619" i="8"/>
  <c r="E619" i="8"/>
  <c r="K618" i="8"/>
  <c r="L618" i="8" s="1"/>
  <c r="J618" i="8"/>
  <c r="I618" i="8"/>
  <c r="H618" i="8"/>
  <c r="G618" i="8"/>
  <c r="F618" i="8"/>
  <c r="E618" i="8"/>
  <c r="K617" i="8"/>
  <c r="L617" i="8" s="1"/>
  <c r="J617" i="8"/>
  <c r="I617" i="8"/>
  <c r="H617" i="8"/>
  <c r="G617" i="8"/>
  <c r="F617" i="8"/>
  <c r="E617" i="8"/>
  <c r="K616" i="8"/>
  <c r="L616" i="8" s="1"/>
  <c r="J616" i="8"/>
  <c r="I616" i="8"/>
  <c r="H616" i="8"/>
  <c r="G616" i="8"/>
  <c r="F616" i="8"/>
  <c r="E616" i="8"/>
  <c r="K615" i="8"/>
  <c r="L615" i="8" s="1"/>
  <c r="J615" i="8"/>
  <c r="I615" i="8"/>
  <c r="H615" i="8"/>
  <c r="G615" i="8"/>
  <c r="F615" i="8"/>
  <c r="E615" i="8"/>
  <c r="K614" i="8"/>
  <c r="L614" i="8" s="1"/>
  <c r="J614" i="8"/>
  <c r="I614" i="8"/>
  <c r="H614" i="8"/>
  <c r="G614" i="8"/>
  <c r="F614" i="8"/>
  <c r="E614" i="8"/>
  <c r="K613" i="8"/>
  <c r="L613" i="8" s="1"/>
  <c r="J613" i="8"/>
  <c r="I613" i="8"/>
  <c r="H613" i="8"/>
  <c r="G613" i="8"/>
  <c r="F613" i="8"/>
  <c r="E613" i="8"/>
  <c r="K612" i="8"/>
  <c r="L612" i="8" s="1"/>
  <c r="J612" i="8"/>
  <c r="H612" i="8"/>
  <c r="G612" i="8"/>
  <c r="I612" i="8" s="1"/>
  <c r="F612" i="8"/>
  <c r="E612" i="8"/>
  <c r="L611" i="8"/>
  <c r="K611" i="8"/>
  <c r="J611" i="8"/>
  <c r="I611" i="8"/>
  <c r="H611" i="8"/>
  <c r="G611" i="8"/>
  <c r="F611" i="8"/>
  <c r="E611" i="8"/>
  <c r="L610" i="8"/>
  <c r="K610" i="8"/>
  <c r="J610" i="8"/>
  <c r="I610" i="8"/>
  <c r="H610" i="8"/>
  <c r="G610" i="8"/>
  <c r="F610" i="8"/>
  <c r="E610" i="8"/>
  <c r="L609" i="8"/>
  <c r="K609" i="8"/>
  <c r="J609" i="8"/>
  <c r="I609" i="8"/>
  <c r="H609" i="8"/>
  <c r="G609" i="8"/>
  <c r="F609" i="8"/>
  <c r="E609" i="8"/>
  <c r="L608" i="8"/>
  <c r="K608" i="8"/>
  <c r="J608" i="8"/>
  <c r="I608" i="8"/>
  <c r="H608" i="8"/>
  <c r="G608" i="8"/>
  <c r="F608" i="8"/>
  <c r="E608" i="8"/>
  <c r="L607" i="8"/>
  <c r="K607" i="8"/>
  <c r="J607" i="8"/>
  <c r="I607" i="8"/>
  <c r="H607" i="8"/>
  <c r="G607" i="8"/>
  <c r="F607" i="8"/>
  <c r="E607" i="8"/>
  <c r="L606" i="8"/>
  <c r="K606" i="8"/>
  <c r="J606" i="8"/>
  <c r="I606" i="8"/>
  <c r="H606" i="8"/>
  <c r="G606" i="8"/>
  <c r="F606" i="8"/>
  <c r="E606" i="8"/>
  <c r="L605" i="8"/>
  <c r="K605" i="8"/>
  <c r="J605" i="8"/>
  <c r="I605" i="8"/>
  <c r="H605" i="8"/>
  <c r="G605" i="8"/>
  <c r="F605" i="8"/>
  <c r="E605" i="8"/>
  <c r="L604" i="8"/>
  <c r="K604" i="8"/>
  <c r="J604" i="8"/>
  <c r="I604" i="8"/>
  <c r="H604" i="8"/>
  <c r="G604" i="8"/>
  <c r="F604" i="8"/>
  <c r="E604" i="8"/>
  <c r="L603" i="8"/>
  <c r="K603" i="8"/>
  <c r="J603" i="8"/>
  <c r="I603" i="8"/>
  <c r="H603" i="8"/>
  <c r="G603" i="8"/>
  <c r="F603" i="8"/>
  <c r="E603" i="8"/>
  <c r="L602" i="8"/>
  <c r="K602" i="8"/>
  <c r="J602" i="8"/>
  <c r="I602" i="8"/>
  <c r="H602" i="8"/>
  <c r="G602" i="8"/>
  <c r="F602" i="8"/>
  <c r="E602" i="8"/>
  <c r="L601" i="8"/>
  <c r="K601" i="8"/>
  <c r="J601" i="8"/>
  <c r="I601" i="8"/>
  <c r="H601" i="8"/>
  <c r="G601" i="8"/>
  <c r="F601" i="8"/>
  <c r="E601" i="8"/>
  <c r="L600" i="8"/>
  <c r="K600" i="8"/>
  <c r="J600" i="8"/>
  <c r="I600" i="8"/>
  <c r="H600" i="8"/>
  <c r="G600" i="8"/>
  <c r="F600" i="8"/>
  <c r="E600" i="8"/>
  <c r="L599" i="8"/>
  <c r="K599" i="8"/>
  <c r="J599" i="8"/>
  <c r="I599" i="8"/>
  <c r="H599" i="8"/>
  <c r="G599" i="8"/>
  <c r="F599" i="8"/>
  <c r="E599" i="8"/>
  <c r="L598" i="8"/>
  <c r="K598" i="8"/>
  <c r="J598" i="8"/>
  <c r="I598" i="8"/>
  <c r="H598" i="8"/>
  <c r="G598" i="8"/>
  <c r="F598" i="8"/>
  <c r="E598" i="8"/>
  <c r="L597" i="8"/>
  <c r="K597" i="8"/>
  <c r="J597" i="8"/>
  <c r="I597" i="8"/>
  <c r="H597" i="8"/>
  <c r="G597" i="8"/>
  <c r="F597" i="8"/>
  <c r="E597" i="8"/>
  <c r="L596" i="8"/>
  <c r="K596" i="8"/>
  <c r="J596" i="8"/>
  <c r="I596" i="8"/>
  <c r="H596" i="8"/>
  <c r="G596" i="8"/>
  <c r="F596" i="8"/>
  <c r="E596" i="8"/>
  <c r="L595" i="8"/>
  <c r="K595" i="8"/>
  <c r="J595" i="8"/>
  <c r="I595" i="8"/>
  <c r="H595" i="8"/>
  <c r="G595" i="8"/>
  <c r="F595" i="8"/>
  <c r="E595" i="8"/>
  <c r="L594" i="8"/>
  <c r="K594" i="8"/>
  <c r="J594" i="8"/>
  <c r="I594" i="8"/>
  <c r="H594" i="8"/>
  <c r="G594" i="8"/>
  <c r="F594" i="8"/>
  <c r="E594" i="8"/>
  <c r="L593" i="8"/>
  <c r="K593" i="8"/>
  <c r="J593" i="8"/>
  <c r="I593" i="8"/>
  <c r="H593" i="8"/>
  <c r="G593" i="8"/>
  <c r="F593" i="8"/>
  <c r="E593" i="8"/>
  <c r="L592" i="8"/>
  <c r="K592" i="8"/>
  <c r="J592" i="8"/>
  <c r="I592" i="8"/>
  <c r="H592" i="8"/>
  <c r="G592" i="8"/>
  <c r="F592" i="8"/>
  <c r="E592" i="8"/>
  <c r="L591" i="8"/>
  <c r="K591" i="8"/>
  <c r="J591" i="8"/>
  <c r="I591" i="8"/>
  <c r="H591" i="8"/>
  <c r="G591" i="8"/>
  <c r="F591" i="8"/>
  <c r="E591" i="8"/>
  <c r="L590" i="8"/>
  <c r="K590" i="8"/>
  <c r="J590" i="8"/>
  <c r="I590" i="8"/>
  <c r="H590" i="8"/>
  <c r="G590" i="8"/>
  <c r="F590" i="8"/>
  <c r="E590" i="8"/>
  <c r="L589" i="8"/>
  <c r="K589" i="8"/>
  <c r="J589" i="8"/>
  <c r="I589" i="8"/>
  <c r="H589" i="8"/>
  <c r="G589" i="8"/>
  <c r="F589" i="8"/>
  <c r="E589" i="8"/>
  <c r="L588" i="8"/>
  <c r="K588" i="8"/>
  <c r="J588" i="8"/>
  <c r="I588" i="8"/>
  <c r="H588" i="8"/>
  <c r="G588" i="8"/>
  <c r="F588" i="8"/>
  <c r="E588" i="8"/>
  <c r="L587" i="8"/>
  <c r="K587" i="8"/>
  <c r="J587" i="8"/>
  <c r="I587" i="8"/>
  <c r="H587" i="8"/>
  <c r="G587" i="8"/>
  <c r="F587" i="8"/>
  <c r="E587" i="8"/>
  <c r="L586" i="8"/>
  <c r="K586" i="8"/>
  <c r="J586" i="8"/>
  <c r="I586" i="8"/>
  <c r="H586" i="8"/>
  <c r="G586" i="8"/>
  <c r="F586" i="8"/>
  <c r="E586" i="8"/>
  <c r="L585" i="8"/>
  <c r="K585" i="8"/>
  <c r="J585" i="8"/>
  <c r="I585" i="8"/>
  <c r="H585" i="8"/>
  <c r="G585" i="8"/>
  <c r="F585" i="8"/>
  <c r="E585" i="8"/>
  <c r="L584" i="8"/>
  <c r="K584" i="8"/>
  <c r="J584" i="8"/>
  <c r="I584" i="8"/>
  <c r="H584" i="8"/>
  <c r="G584" i="8"/>
  <c r="F584" i="8"/>
  <c r="E584" i="8"/>
  <c r="L583" i="8"/>
  <c r="K583" i="8"/>
  <c r="J583" i="8"/>
  <c r="I583" i="8"/>
  <c r="H583" i="8"/>
  <c r="G583" i="8"/>
  <c r="F583" i="8"/>
  <c r="E583" i="8"/>
  <c r="L582" i="8"/>
  <c r="K582" i="8"/>
  <c r="J582" i="8"/>
  <c r="I582" i="8"/>
  <c r="H582" i="8"/>
  <c r="G582" i="8"/>
  <c r="F582" i="8"/>
  <c r="E582" i="8"/>
  <c r="L581" i="8"/>
  <c r="K581" i="8"/>
  <c r="J581" i="8"/>
  <c r="I581" i="8"/>
  <c r="H581" i="8"/>
  <c r="G581" i="8"/>
  <c r="F581" i="8"/>
  <c r="E581" i="8"/>
  <c r="L580" i="8"/>
  <c r="K580" i="8"/>
  <c r="J580" i="8"/>
  <c r="I580" i="8"/>
  <c r="H580" i="8"/>
  <c r="G580" i="8"/>
  <c r="F580" i="8"/>
  <c r="E580" i="8"/>
  <c r="L579" i="8"/>
  <c r="K579" i="8"/>
  <c r="J579" i="8"/>
  <c r="I579" i="8"/>
  <c r="H579" i="8"/>
  <c r="G579" i="8"/>
  <c r="F579" i="8"/>
  <c r="E579" i="8"/>
  <c r="L578" i="8"/>
  <c r="K578" i="8"/>
  <c r="J578" i="8"/>
  <c r="I578" i="8"/>
  <c r="H578" i="8"/>
  <c r="G578" i="8"/>
  <c r="F578" i="8"/>
  <c r="E578" i="8"/>
  <c r="L577" i="8"/>
  <c r="K577" i="8"/>
  <c r="J577" i="8"/>
  <c r="I577" i="8"/>
  <c r="H577" i="8"/>
  <c r="G577" i="8"/>
  <c r="F577" i="8"/>
  <c r="E577" i="8"/>
  <c r="L576" i="8"/>
  <c r="K576" i="8"/>
  <c r="J576" i="8"/>
  <c r="I576" i="8"/>
  <c r="H576" i="8"/>
  <c r="G576" i="8"/>
  <c r="F576" i="8"/>
  <c r="E576" i="8"/>
  <c r="L575" i="8"/>
  <c r="K575" i="8"/>
  <c r="J575" i="8"/>
  <c r="I575" i="8"/>
  <c r="H575" i="8"/>
  <c r="G575" i="8"/>
  <c r="F575" i="8"/>
  <c r="E575" i="8"/>
  <c r="L574" i="8"/>
  <c r="K574" i="8"/>
  <c r="J574" i="8"/>
  <c r="H574" i="8"/>
  <c r="G574" i="8"/>
  <c r="I574" i="8" s="1"/>
  <c r="F574" i="8"/>
  <c r="E574" i="8"/>
  <c r="K573" i="8"/>
  <c r="L573" i="8" s="1"/>
  <c r="J573" i="8"/>
  <c r="I573" i="8"/>
  <c r="H573" i="8"/>
  <c r="G573" i="8"/>
  <c r="F573" i="8"/>
  <c r="E573" i="8"/>
  <c r="K572" i="8"/>
  <c r="L572" i="8" s="1"/>
  <c r="J572" i="8"/>
  <c r="H572" i="8"/>
  <c r="G572" i="8"/>
  <c r="I572" i="8" s="1"/>
  <c r="F572" i="8"/>
  <c r="E572" i="8"/>
  <c r="J571" i="8"/>
  <c r="H571" i="8"/>
  <c r="G571" i="8"/>
  <c r="I571" i="8" s="1"/>
  <c r="F571" i="8"/>
  <c r="E571" i="8"/>
  <c r="K570" i="8"/>
  <c r="L570" i="8" s="1"/>
  <c r="J570" i="8"/>
  <c r="H570" i="8"/>
  <c r="G570" i="8"/>
  <c r="I570" i="8" s="1"/>
  <c r="F570" i="8"/>
  <c r="E570" i="8"/>
  <c r="L569" i="8"/>
  <c r="K569" i="8"/>
  <c r="J569" i="8"/>
  <c r="I569" i="8"/>
  <c r="H569" i="8"/>
  <c r="G569" i="8"/>
  <c r="F569" i="8"/>
  <c r="E569" i="8"/>
  <c r="J568" i="8"/>
  <c r="H568" i="8"/>
  <c r="G568" i="8"/>
  <c r="I568" i="8" s="1"/>
  <c r="F568" i="8"/>
  <c r="E568" i="8"/>
  <c r="K567" i="8"/>
  <c r="L567" i="8" s="1"/>
  <c r="J567" i="8"/>
  <c r="H567" i="8"/>
  <c r="G567" i="8"/>
  <c r="I567" i="8" s="1"/>
  <c r="F567" i="8"/>
  <c r="E567" i="8"/>
  <c r="J566" i="8"/>
  <c r="H566" i="8"/>
  <c r="G566" i="8"/>
  <c r="I566" i="8" s="1"/>
  <c r="F566" i="8"/>
  <c r="E566" i="8"/>
  <c r="K565" i="8"/>
  <c r="L565" i="8" s="1"/>
  <c r="J565" i="8"/>
  <c r="H565" i="8"/>
  <c r="G565" i="8"/>
  <c r="I565" i="8" s="1"/>
  <c r="F565" i="8"/>
  <c r="E565" i="8"/>
  <c r="L564" i="8"/>
  <c r="K564" i="8"/>
  <c r="J564" i="8"/>
  <c r="I564" i="8"/>
  <c r="H564" i="8"/>
  <c r="G564" i="8"/>
  <c r="F564" i="8"/>
  <c r="E564" i="8"/>
  <c r="L563" i="8"/>
  <c r="K563" i="8"/>
  <c r="J563" i="8"/>
  <c r="I563" i="8"/>
  <c r="H563" i="8"/>
  <c r="G563" i="8"/>
  <c r="F563" i="8"/>
  <c r="E563" i="8"/>
  <c r="L562" i="8"/>
  <c r="K562" i="8"/>
  <c r="J562" i="8"/>
  <c r="I562" i="8"/>
  <c r="H562" i="8"/>
  <c r="G562" i="8"/>
  <c r="F562" i="8"/>
  <c r="E562" i="8"/>
  <c r="L561" i="8"/>
  <c r="K561" i="8"/>
  <c r="J561" i="8"/>
  <c r="I561" i="8"/>
  <c r="H561" i="8"/>
  <c r="G561" i="8"/>
  <c r="F561" i="8"/>
  <c r="E561" i="8"/>
  <c r="K560" i="8"/>
  <c r="L560" i="8" s="1"/>
  <c r="J560" i="8"/>
  <c r="I560" i="8"/>
  <c r="H560" i="8"/>
  <c r="G560" i="8"/>
  <c r="F560" i="8"/>
  <c r="E560" i="8"/>
  <c r="L559" i="8"/>
  <c r="K559" i="8"/>
  <c r="J559" i="8"/>
  <c r="I559" i="8"/>
  <c r="H559" i="8"/>
  <c r="G559" i="8"/>
  <c r="F559" i="8"/>
  <c r="E559" i="8"/>
  <c r="L558" i="8"/>
  <c r="K558" i="8"/>
  <c r="J558" i="8"/>
  <c r="I558" i="8"/>
  <c r="H558" i="8"/>
  <c r="G558" i="8"/>
  <c r="F558" i="8"/>
  <c r="E558" i="8"/>
  <c r="K557" i="8"/>
  <c r="L557" i="8" s="1"/>
  <c r="J557" i="8"/>
  <c r="I557" i="8"/>
  <c r="H557" i="8"/>
  <c r="G557" i="8"/>
  <c r="F557" i="8"/>
  <c r="E557" i="8"/>
  <c r="L556" i="8"/>
  <c r="K556" i="8"/>
  <c r="J556" i="8"/>
  <c r="I556" i="8"/>
  <c r="H556" i="8"/>
  <c r="G556" i="8"/>
  <c r="F556" i="8"/>
  <c r="E556" i="8"/>
  <c r="L555" i="8"/>
  <c r="K555" i="8"/>
  <c r="J555" i="8"/>
  <c r="H555" i="8"/>
  <c r="G555" i="8"/>
  <c r="I555" i="8" s="1"/>
  <c r="F555" i="8"/>
  <c r="E555" i="8"/>
  <c r="K554" i="8"/>
  <c r="L554" i="8" s="1"/>
  <c r="J554" i="8"/>
  <c r="H554" i="8"/>
  <c r="G554" i="8"/>
  <c r="I554" i="8" s="1"/>
  <c r="F554" i="8"/>
  <c r="E554" i="8"/>
  <c r="J553" i="8"/>
  <c r="H553" i="8"/>
  <c r="G553" i="8"/>
  <c r="I553" i="8" s="1"/>
  <c r="F553" i="8"/>
  <c r="E553" i="8"/>
  <c r="K552" i="8"/>
  <c r="L552" i="8" s="1"/>
  <c r="J552" i="8"/>
  <c r="I552" i="8"/>
  <c r="H552" i="8"/>
  <c r="G552" i="8"/>
  <c r="F552" i="8"/>
  <c r="E552" i="8"/>
  <c r="K551" i="8"/>
  <c r="L551" i="8" s="1"/>
  <c r="J551" i="8"/>
  <c r="H551" i="8"/>
  <c r="G551" i="8"/>
  <c r="I551" i="8" s="1"/>
  <c r="F551" i="8"/>
  <c r="E551" i="8"/>
  <c r="L550" i="8"/>
  <c r="K550" i="8"/>
  <c r="J550" i="8"/>
  <c r="I550" i="8"/>
  <c r="H550" i="8"/>
  <c r="G550" i="8"/>
  <c r="F550" i="8"/>
  <c r="E550" i="8"/>
  <c r="K549" i="8"/>
  <c r="L549" i="8" s="1"/>
  <c r="J549" i="8"/>
  <c r="I549" i="8"/>
  <c r="H549" i="8"/>
  <c r="G549" i="8"/>
  <c r="F549" i="8"/>
  <c r="E549" i="8"/>
  <c r="L548" i="8"/>
  <c r="K548" i="8"/>
  <c r="J548" i="8"/>
  <c r="I548" i="8"/>
  <c r="H548" i="8"/>
  <c r="G548" i="8"/>
  <c r="F548" i="8"/>
  <c r="E548" i="8"/>
  <c r="L547" i="8"/>
  <c r="K547" i="8"/>
  <c r="J547" i="8"/>
  <c r="I547" i="8"/>
  <c r="H547" i="8"/>
  <c r="G547" i="8"/>
  <c r="F547" i="8"/>
  <c r="E547" i="8"/>
  <c r="K546" i="8"/>
  <c r="L546" i="8" s="1"/>
  <c r="J546" i="8"/>
  <c r="I546" i="8"/>
  <c r="H546" i="8"/>
  <c r="G546" i="8"/>
  <c r="F546" i="8"/>
  <c r="E546" i="8"/>
  <c r="L545" i="8"/>
  <c r="K545" i="8"/>
  <c r="J545" i="8"/>
  <c r="I545" i="8"/>
  <c r="H545" i="8"/>
  <c r="G545" i="8"/>
  <c r="F545" i="8"/>
  <c r="E545" i="8"/>
  <c r="L544" i="8"/>
  <c r="K544" i="8"/>
  <c r="J544" i="8"/>
  <c r="I544" i="8"/>
  <c r="H544" i="8"/>
  <c r="G544" i="8"/>
  <c r="F544" i="8"/>
  <c r="E544" i="8"/>
  <c r="K543" i="8"/>
  <c r="L543" i="8" s="1"/>
  <c r="J543" i="8"/>
  <c r="I543" i="8"/>
  <c r="H543" i="8"/>
  <c r="G543" i="8"/>
  <c r="F543" i="8"/>
  <c r="E543" i="8"/>
  <c r="L542" i="8"/>
  <c r="K542" i="8"/>
  <c r="J542" i="8"/>
  <c r="I542" i="8"/>
  <c r="H542" i="8"/>
  <c r="G542" i="8"/>
  <c r="F542" i="8"/>
  <c r="E542" i="8"/>
  <c r="K541" i="8"/>
  <c r="L541" i="8" s="1"/>
  <c r="J541" i="8"/>
  <c r="I541" i="8"/>
  <c r="H541" i="8"/>
  <c r="G541" i="8"/>
  <c r="F541" i="8"/>
  <c r="E541" i="8"/>
  <c r="K540" i="8"/>
  <c r="L540" i="8" s="1"/>
  <c r="J540" i="8"/>
  <c r="I540" i="8"/>
  <c r="H540" i="8"/>
  <c r="G540" i="8"/>
  <c r="F540" i="8"/>
  <c r="E540" i="8"/>
  <c r="K539" i="8"/>
  <c r="L539" i="8" s="1"/>
  <c r="J539" i="8"/>
  <c r="I539" i="8"/>
  <c r="H539" i="8"/>
  <c r="G539" i="8"/>
  <c r="F539" i="8"/>
  <c r="E539" i="8"/>
  <c r="K538" i="8"/>
  <c r="L538" i="8" s="1"/>
  <c r="J538" i="8"/>
  <c r="I538" i="8"/>
  <c r="H538" i="8"/>
  <c r="G538" i="8"/>
  <c r="F538" i="8"/>
  <c r="E538" i="8"/>
  <c r="K537" i="8"/>
  <c r="L537" i="8" s="1"/>
  <c r="J537" i="8"/>
  <c r="I537" i="8"/>
  <c r="H537" i="8"/>
  <c r="G537" i="8"/>
  <c r="F537" i="8"/>
  <c r="E537" i="8"/>
  <c r="K536" i="8"/>
  <c r="L536" i="8" s="1"/>
  <c r="J536" i="8"/>
  <c r="I536" i="8"/>
  <c r="H536" i="8"/>
  <c r="G536" i="8"/>
  <c r="F536" i="8"/>
  <c r="E536" i="8"/>
  <c r="K535" i="8"/>
  <c r="L535" i="8" s="1"/>
  <c r="J535" i="8"/>
  <c r="I535" i="8"/>
  <c r="H535" i="8"/>
  <c r="G535" i="8"/>
  <c r="F535" i="8"/>
  <c r="E535" i="8"/>
  <c r="K534" i="8"/>
  <c r="L534" i="8" s="1"/>
  <c r="J534" i="8"/>
  <c r="I534" i="8"/>
  <c r="H534" i="8"/>
  <c r="G534" i="8"/>
  <c r="F534" i="8"/>
  <c r="E534" i="8"/>
  <c r="K533" i="8"/>
  <c r="L533" i="8" s="1"/>
  <c r="J533" i="8"/>
  <c r="H533" i="8"/>
  <c r="G533" i="8"/>
  <c r="I533" i="8" s="1"/>
  <c r="F533" i="8"/>
  <c r="E533" i="8"/>
  <c r="K532" i="8"/>
  <c r="L532" i="8" s="1"/>
  <c r="J532" i="8"/>
  <c r="H532" i="8"/>
  <c r="G532" i="8"/>
  <c r="I532" i="8" s="1"/>
  <c r="F532" i="8"/>
  <c r="E532" i="8"/>
  <c r="J531" i="8"/>
  <c r="H531" i="8"/>
  <c r="G531" i="8"/>
  <c r="I531" i="8" s="1"/>
  <c r="F531" i="8"/>
  <c r="E531" i="8"/>
  <c r="L530" i="8"/>
  <c r="K530" i="8"/>
  <c r="J530" i="8"/>
  <c r="I530" i="8"/>
  <c r="H530" i="8"/>
  <c r="G530" i="8"/>
  <c r="F530" i="8"/>
  <c r="E530" i="8"/>
  <c r="L529" i="8"/>
  <c r="K529" i="8"/>
  <c r="J529" i="8"/>
  <c r="I529" i="8"/>
  <c r="H529" i="8"/>
  <c r="G529" i="8"/>
  <c r="F529" i="8"/>
  <c r="E529" i="8"/>
  <c r="K528" i="8"/>
  <c r="L528" i="8" s="1"/>
  <c r="J528" i="8"/>
  <c r="I528" i="8"/>
  <c r="H528" i="8"/>
  <c r="G528" i="8"/>
  <c r="F528" i="8"/>
  <c r="E528" i="8"/>
  <c r="L527" i="8"/>
  <c r="K527" i="8"/>
  <c r="J527" i="8"/>
  <c r="I527" i="8"/>
  <c r="H527" i="8"/>
  <c r="G527" i="8"/>
  <c r="F527" i="8"/>
  <c r="E527" i="8"/>
  <c r="L526" i="8"/>
  <c r="K526" i="8"/>
  <c r="J526" i="8"/>
  <c r="I526" i="8"/>
  <c r="H526" i="8"/>
  <c r="G526" i="8"/>
  <c r="F526" i="8"/>
  <c r="E526" i="8"/>
  <c r="K525" i="8"/>
  <c r="L525" i="8" s="1"/>
  <c r="J525" i="8"/>
  <c r="I525" i="8"/>
  <c r="H525" i="8"/>
  <c r="G525" i="8"/>
  <c r="F525" i="8"/>
  <c r="E525" i="8"/>
  <c r="K524" i="8"/>
  <c r="L524" i="8" s="1"/>
  <c r="J524" i="8"/>
  <c r="H524" i="8"/>
  <c r="G524" i="8"/>
  <c r="I524" i="8" s="1"/>
  <c r="F524" i="8"/>
  <c r="E524" i="8"/>
  <c r="K523" i="8"/>
  <c r="L523" i="8" s="1"/>
  <c r="J523" i="8"/>
  <c r="I523" i="8"/>
  <c r="H523" i="8"/>
  <c r="G523" i="8"/>
  <c r="F523" i="8"/>
  <c r="E523" i="8"/>
  <c r="K522" i="8"/>
  <c r="L522" i="8" s="1"/>
  <c r="J522" i="8"/>
  <c r="I522" i="8"/>
  <c r="H522" i="8"/>
  <c r="G522" i="8"/>
  <c r="F522" i="8"/>
  <c r="E522" i="8"/>
  <c r="K521" i="8"/>
  <c r="L521" i="8" s="1"/>
  <c r="J521" i="8"/>
  <c r="I521" i="8"/>
  <c r="H521" i="8"/>
  <c r="G521" i="8"/>
  <c r="F521" i="8"/>
  <c r="E521" i="8"/>
  <c r="K520" i="8"/>
  <c r="L520" i="8" s="1"/>
  <c r="J520" i="8"/>
  <c r="H520" i="8"/>
  <c r="G520" i="8"/>
  <c r="I520" i="8" s="1"/>
  <c r="F520" i="8"/>
  <c r="E520" i="8"/>
  <c r="K519" i="8"/>
  <c r="L519" i="8" s="1"/>
  <c r="J519" i="8"/>
  <c r="I519" i="8"/>
  <c r="H519" i="8"/>
  <c r="G519" i="8"/>
  <c r="F519" i="8"/>
  <c r="E519" i="8"/>
  <c r="K518" i="8"/>
  <c r="L518" i="8" s="1"/>
  <c r="J518" i="8"/>
  <c r="I518" i="8"/>
  <c r="H518" i="8"/>
  <c r="G518" i="8"/>
  <c r="F518" i="8"/>
  <c r="E518" i="8"/>
  <c r="K517" i="8"/>
  <c r="L517" i="8" s="1"/>
  <c r="J517" i="8"/>
  <c r="I517" i="8"/>
  <c r="H517" i="8"/>
  <c r="G517" i="8"/>
  <c r="F517" i="8"/>
  <c r="E517" i="8"/>
  <c r="K516" i="8"/>
  <c r="L516" i="8" s="1"/>
  <c r="J516" i="8"/>
  <c r="I516" i="8"/>
  <c r="H516" i="8"/>
  <c r="G516" i="8"/>
  <c r="F516" i="8"/>
  <c r="E516" i="8"/>
  <c r="K515" i="8"/>
  <c r="L515" i="8" s="1"/>
  <c r="J515" i="8"/>
  <c r="I515" i="8"/>
  <c r="H515" i="8"/>
  <c r="G515" i="8"/>
  <c r="F515" i="8"/>
  <c r="E515" i="8"/>
  <c r="K514" i="8"/>
  <c r="L514" i="8" s="1"/>
  <c r="J514" i="8"/>
  <c r="I514" i="8"/>
  <c r="H514" i="8"/>
  <c r="G514" i="8"/>
  <c r="F514" i="8"/>
  <c r="E514" i="8"/>
  <c r="K513" i="8"/>
  <c r="L513" i="8" s="1"/>
  <c r="J513" i="8"/>
  <c r="I513" i="8"/>
  <c r="H513" i="8"/>
  <c r="G513" i="8"/>
  <c r="F513" i="8"/>
  <c r="E513" i="8"/>
  <c r="K512" i="8"/>
  <c r="L512" i="8" s="1"/>
  <c r="J512" i="8"/>
  <c r="I512" i="8"/>
  <c r="H512" i="8"/>
  <c r="G512" i="8"/>
  <c r="F512" i="8"/>
  <c r="E512" i="8"/>
  <c r="K511" i="8"/>
  <c r="L511" i="8" s="1"/>
  <c r="J511" i="8"/>
  <c r="I511" i="8"/>
  <c r="H511" i="8"/>
  <c r="G511" i="8"/>
  <c r="F511" i="8"/>
  <c r="E511" i="8"/>
  <c r="K510" i="8"/>
  <c r="L510" i="8" s="1"/>
  <c r="J510" i="8"/>
  <c r="I510" i="8"/>
  <c r="H510" i="8"/>
  <c r="G510" i="8"/>
  <c r="F510" i="8"/>
  <c r="E510" i="8"/>
  <c r="K509" i="8"/>
  <c r="L509" i="8" s="1"/>
  <c r="J509" i="8"/>
  <c r="I509" i="8"/>
  <c r="H509" i="8"/>
  <c r="G509" i="8"/>
  <c r="F509" i="8"/>
  <c r="E509" i="8"/>
  <c r="K508" i="8"/>
  <c r="L508" i="8" s="1"/>
  <c r="J508" i="8"/>
  <c r="I508" i="8"/>
  <c r="H508" i="8"/>
  <c r="G508" i="8"/>
  <c r="F508" i="8"/>
  <c r="E508" i="8"/>
  <c r="K507" i="8"/>
  <c r="L507" i="8" s="1"/>
  <c r="J507" i="8"/>
  <c r="I507" i="8"/>
  <c r="H507" i="8"/>
  <c r="G507" i="8"/>
  <c r="F507" i="8"/>
  <c r="E507" i="8"/>
  <c r="K506" i="8"/>
  <c r="L506" i="8" s="1"/>
  <c r="J506" i="8"/>
  <c r="I506" i="8"/>
  <c r="H506" i="8"/>
  <c r="G506" i="8"/>
  <c r="F506" i="8"/>
  <c r="E506" i="8"/>
  <c r="K505" i="8"/>
  <c r="L505" i="8" s="1"/>
  <c r="J505" i="8"/>
  <c r="I505" i="8"/>
  <c r="H505" i="8"/>
  <c r="G505" i="8"/>
  <c r="F505" i="8"/>
  <c r="E505" i="8"/>
  <c r="K504" i="8"/>
  <c r="L504" i="8" s="1"/>
  <c r="J504" i="8"/>
  <c r="I504" i="8"/>
  <c r="H504" i="8"/>
  <c r="G504" i="8"/>
  <c r="F504" i="8"/>
  <c r="E504" i="8"/>
  <c r="K503" i="8"/>
  <c r="L503" i="8" s="1"/>
  <c r="J503" i="8"/>
  <c r="I503" i="8"/>
  <c r="H503" i="8"/>
  <c r="G503" i="8"/>
  <c r="F503" i="8"/>
  <c r="E503" i="8"/>
  <c r="K502" i="8"/>
  <c r="L502" i="8" s="1"/>
  <c r="J502" i="8"/>
  <c r="I502" i="8"/>
  <c r="H502" i="8"/>
  <c r="G502" i="8"/>
  <c r="F502" i="8"/>
  <c r="E502" i="8"/>
  <c r="K501" i="8"/>
  <c r="L501" i="8" s="1"/>
  <c r="J501" i="8"/>
  <c r="I501" i="8"/>
  <c r="H501" i="8"/>
  <c r="G501" i="8"/>
  <c r="F501" i="8"/>
  <c r="E501" i="8"/>
  <c r="K500" i="8"/>
  <c r="L500" i="8" s="1"/>
  <c r="J500" i="8"/>
  <c r="I500" i="8"/>
  <c r="H500" i="8"/>
  <c r="G500" i="8"/>
  <c r="F500" i="8"/>
  <c r="E500" i="8"/>
  <c r="K499" i="8"/>
  <c r="L499" i="8" s="1"/>
  <c r="J499" i="8"/>
  <c r="I499" i="8"/>
  <c r="H499" i="8"/>
  <c r="G499" i="8"/>
  <c r="F499" i="8"/>
  <c r="E499" i="8"/>
  <c r="K498" i="8"/>
  <c r="L498" i="8" s="1"/>
  <c r="J498" i="8"/>
  <c r="I498" i="8"/>
  <c r="H498" i="8"/>
  <c r="G498" i="8"/>
  <c r="F498" i="8"/>
  <c r="E498" i="8"/>
  <c r="K497" i="8"/>
  <c r="L497" i="8" s="1"/>
  <c r="J497" i="8"/>
  <c r="I497" i="8"/>
  <c r="H497" i="8"/>
  <c r="G497" i="8"/>
  <c r="F497" i="8"/>
  <c r="E497" i="8"/>
  <c r="K496" i="8"/>
  <c r="L496" i="8" s="1"/>
  <c r="J496" i="8"/>
  <c r="I496" i="8"/>
  <c r="H496" i="8"/>
  <c r="G496" i="8"/>
  <c r="F496" i="8"/>
  <c r="E496" i="8"/>
  <c r="K495" i="8"/>
  <c r="L495" i="8" s="1"/>
  <c r="J495" i="8"/>
  <c r="I495" i="8"/>
  <c r="H495" i="8"/>
  <c r="G495" i="8"/>
  <c r="F495" i="8"/>
  <c r="E495" i="8"/>
  <c r="K494" i="8"/>
  <c r="L494" i="8" s="1"/>
  <c r="J494" i="8"/>
  <c r="I494" i="8"/>
  <c r="H494" i="8"/>
  <c r="G494" i="8"/>
  <c r="F494" i="8"/>
  <c r="E494" i="8"/>
  <c r="K493" i="8"/>
  <c r="L493" i="8" s="1"/>
  <c r="J493" i="8"/>
  <c r="I493" i="8"/>
  <c r="H493" i="8"/>
  <c r="G493" i="8"/>
  <c r="F493" i="8"/>
  <c r="E493" i="8"/>
  <c r="K492" i="8"/>
  <c r="L492" i="8" s="1"/>
  <c r="J492" i="8"/>
  <c r="I492" i="8"/>
  <c r="H492" i="8"/>
  <c r="G492" i="8"/>
  <c r="F492" i="8"/>
  <c r="E492" i="8"/>
  <c r="K491" i="8"/>
  <c r="L491" i="8" s="1"/>
  <c r="J491" i="8"/>
  <c r="I491" i="8"/>
  <c r="H491" i="8"/>
  <c r="G491" i="8"/>
  <c r="F491" i="8"/>
  <c r="E491" i="8"/>
  <c r="K490" i="8"/>
  <c r="L490" i="8" s="1"/>
  <c r="J490" i="8"/>
  <c r="I490" i="8"/>
  <c r="H490" i="8"/>
  <c r="G490" i="8"/>
  <c r="F490" i="8"/>
  <c r="E490" i="8"/>
  <c r="K489" i="8"/>
  <c r="L489" i="8" s="1"/>
  <c r="J489" i="8"/>
  <c r="I489" i="8"/>
  <c r="H489" i="8"/>
  <c r="G489" i="8"/>
  <c r="F489" i="8"/>
  <c r="E489" i="8"/>
  <c r="K488" i="8"/>
  <c r="L488" i="8" s="1"/>
  <c r="J488" i="8"/>
  <c r="I488" i="8"/>
  <c r="H488" i="8"/>
  <c r="G488" i="8"/>
  <c r="F488" i="8"/>
  <c r="E488" i="8"/>
  <c r="K487" i="8"/>
  <c r="L487" i="8" s="1"/>
  <c r="J487" i="8"/>
  <c r="I487" i="8"/>
  <c r="H487" i="8"/>
  <c r="G487" i="8"/>
  <c r="F487" i="8"/>
  <c r="E487" i="8"/>
  <c r="K486" i="8"/>
  <c r="L486" i="8" s="1"/>
  <c r="J486" i="8"/>
  <c r="I486" i="8"/>
  <c r="H486" i="8"/>
  <c r="G486" i="8"/>
  <c r="F486" i="8"/>
  <c r="E486" i="8"/>
  <c r="K485" i="8"/>
  <c r="L485" i="8" s="1"/>
  <c r="J485" i="8"/>
  <c r="I485" i="8"/>
  <c r="H485" i="8"/>
  <c r="G485" i="8"/>
  <c r="F485" i="8"/>
  <c r="E485" i="8"/>
  <c r="K484" i="8"/>
  <c r="L484" i="8" s="1"/>
  <c r="J484" i="8"/>
  <c r="H484" i="8"/>
  <c r="G484" i="8"/>
  <c r="I484" i="8" s="1"/>
  <c r="F484" i="8"/>
  <c r="E484" i="8"/>
  <c r="L483" i="8"/>
  <c r="K483" i="8"/>
  <c r="J483" i="8"/>
  <c r="I483" i="8"/>
  <c r="H483" i="8"/>
  <c r="G483" i="8"/>
  <c r="F483" i="8"/>
  <c r="E483" i="8"/>
  <c r="L482" i="8"/>
  <c r="K482" i="8"/>
  <c r="J482" i="8"/>
  <c r="I482" i="8"/>
  <c r="H482" i="8"/>
  <c r="G482" i="8"/>
  <c r="F482" i="8"/>
  <c r="E482" i="8"/>
  <c r="L481" i="8"/>
  <c r="K481" i="8"/>
  <c r="J481" i="8"/>
  <c r="I481" i="8"/>
  <c r="H481" i="8"/>
  <c r="G481" i="8"/>
  <c r="F481" i="8"/>
  <c r="E481" i="8"/>
  <c r="L480" i="8"/>
  <c r="K480" i="8"/>
  <c r="J480" i="8"/>
  <c r="I480" i="8"/>
  <c r="H480" i="8"/>
  <c r="G480" i="8"/>
  <c r="F480" i="8"/>
  <c r="E480" i="8"/>
  <c r="L479" i="8"/>
  <c r="K479" i="8"/>
  <c r="J479" i="8"/>
  <c r="I479" i="8"/>
  <c r="H479" i="8"/>
  <c r="G479" i="8"/>
  <c r="F479" i="8"/>
  <c r="E479" i="8"/>
  <c r="L478" i="8"/>
  <c r="K478" i="8"/>
  <c r="J478" i="8"/>
  <c r="I478" i="8"/>
  <c r="H478" i="8"/>
  <c r="G478" i="8"/>
  <c r="F478" i="8"/>
  <c r="E478" i="8"/>
  <c r="L477" i="8"/>
  <c r="K477" i="8"/>
  <c r="J477" i="8"/>
  <c r="I477" i="8"/>
  <c r="H477" i="8"/>
  <c r="G477" i="8"/>
  <c r="F477" i="8"/>
  <c r="E477" i="8"/>
  <c r="L476" i="8"/>
  <c r="K476" i="8"/>
  <c r="J476" i="8"/>
  <c r="I476" i="8"/>
  <c r="H476" i="8"/>
  <c r="G476" i="8"/>
  <c r="F476" i="8"/>
  <c r="E476" i="8"/>
  <c r="L475" i="8"/>
  <c r="K475" i="8"/>
  <c r="J475" i="8"/>
  <c r="I475" i="8"/>
  <c r="H475" i="8"/>
  <c r="G475" i="8"/>
  <c r="F475" i="8"/>
  <c r="E475" i="8"/>
  <c r="L474" i="8"/>
  <c r="K474" i="8"/>
  <c r="J474" i="8"/>
  <c r="I474" i="8"/>
  <c r="H474" i="8"/>
  <c r="G474" i="8"/>
  <c r="F474" i="8"/>
  <c r="E474" i="8"/>
  <c r="L473" i="8"/>
  <c r="K473" i="8"/>
  <c r="J473" i="8"/>
  <c r="I473" i="8"/>
  <c r="H473" i="8"/>
  <c r="G473" i="8"/>
  <c r="F473" i="8"/>
  <c r="E473" i="8"/>
  <c r="J472" i="8"/>
  <c r="H472" i="8"/>
  <c r="G472" i="8"/>
  <c r="I472" i="8" s="1"/>
  <c r="F472" i="8"/>
  <c r="E472" i="8"/>
  <c r="L471" i="8"/>
  <c r="K471" i="8"/>
  <c r="J471" i="8"/>
  <c r="I471" i="8"/>
  <c r="H471" i="8"/>
  <c r="G471" i="8"/>
  <c r="F471" i="8"/>
  <c r="E471" i="8"/>
  <c r="J470" i="8"/>
  <c r="H470" i="8"/>
  <c r="G470" i="8"/>
  <c r="I470" i="8" s="1"/>
  <c r="F470" i="8"/>
  <c r="E470" i="8"/>
  <c r="L469" i="8"/>
  <c r="K469" i="8"/>
  <c r="J469" i="8"/>
  <c r="I469" i="8"/>
  <c r="H469" i="8"/>
  <c r="G469" i="8"/>
  <c r="F469" i="8"/>
  <c r="E469" i="8"/>
  <c r="L468" i="8"/>
  <c r="K468" i="8"/>
  <c r="J468" i="8"/>
  <c r="I468" i="8"/>
  <c r="H468" i="8"/>
  <c r="G468" i="8"/>
  <c r="F468" i="8"/>
  <c r="E468" i="8"/>
  <c r="L467" i="8"/>
  <c r="K467" i="8"/>
  <c r="J467" i="8"/>
  <c r="I467" i="8"/>
  <c r="H467" i="8"/>
  <c r="G467" i="8"/>
  <c r="F467" i="8"/>
  <c r="E467" i="8"/>
  <c r="L466" i="8"/>
  <c r="K466" i="8"/>
  <c r="J466" i="8"/>
  <c r="I466" i="8"/>
  <c r="H466" i="8"/>
  <c r="G466" i="8"/>
  <c r="F466" i="8"/>
  <c r="E466" i="8"/>
  <c r="L465" i="8"/>
  <c r="K465" i="8"/>
  <c r="J465" i="8"/>
  <c r="I465" i="8"/>
  <c r="H465" i="8"/>
  <c r="G465" i="8"/>
  <c r="F465" i="8"/>
  <c r="E465" i="8"/>
  <c r="L464" i="8"/>
  <c r="K464" i="8"/>
  <c r="J464" i="8"/>
  <c r="I464" i="8"/>
  <c r="H464" i="8"/>
  <c r="G464" i="8"/>
  <c r="F464" i="8"/>
  <c r="E464" i="8"/>
  <c r="L463" i="8"/>
  <c r="K463" i="8"/>
  <c r="J463" i="8"/>
  <c r="I463" i="8"/>
  <c r="H463" i="8"/>
  <c r="G463" i="8"/>
  <c r="F463" i="8"/>
  <c r="E463" i="8"/>
  <c r="L462" i="8"/>
  <c r="K462" i="8"/>
  <c r="J462" i="8"/>
  <c r="I462" i="8"/>
  <c r="H462" i="8"/>
  <c r="G462" i="8"/>
  <c r="F462" i="8"/>
  <c r="E462" i="8"/>
  <c r="J461" i="8"/>
  <c r="H461" i="8"/>
  <c r="G461" i="8"/>
  <c r="I461" i="8" s="1"/>
  <c r="F461" i="8"/>
  <c r="E461" i="8"/>
  <c r="K460" i="8"/>
  <c r="L460" i="8" s="1"/>
  <c r="J460" i="8"/>
  <c r="H460" i="8"/>
  <c r="G460" i="8"/>
  <c r="I460" i="8" s="1"/>
  <c r="F460" i="8"/>
  <c r="E460" i="8"/>
  <c r="L459" i="8"/>
  <c r="K459" i="8"/>
  <c r="J459" i="8"/>
  <c r="I459" i="8"/>
  <c r="H459" i="8"/>
  <c r="G459" i="8"/>
  <c r="F459" i="8"/>
  <c r="E459" i="8"/>
  <c r="J458" i="8"/>
  <c r="H458" i="8"/>
  <c r="G458" i="8"/>
  <c r="I458" i="8" s="1"/>
  <c r="F458" i="8"/>
  <c r="E458" i="8"/>
  <c r="L457" i="8"/>
  <c r="K457" i="8"/>
  <c r="J457" i="8"/>
  <c r="I457" i="8"/>
  <c r="H457" i="8"/>
  <c r="G457" i="8"/>
  <c r="F457" i="8"/>
  <c r="E457" i="8"/>
  <c r="J456" i="8"/>
  <c r="H456" i="8"/>
  <c r="G456" i="8"/>
  <c r="I456" i="8" s="1"/>
  <c r="F456" i="8"/>
  <c r="E456" i="8"/>
  <c r="J455" i="8"/>
  <c r="H455" i="8"/>
  <c r="G455" i="8"/>
  <c r="I455" i="8" s="1"/>
  <c r="F455" i="8"/>
  <c r="E455" i="8"/>
  <c r="K454" i="8"/>
  <c r="L454" i="8" s="1"/>
  <c r="J454" i="8"/>
  <c r="I454" i="8"/>
  <c r="H454" i="8"/>
  <c r="G454" i="8"/>
  <c r="F454" i="8"/>
  <c r="E454" i="8"/>
  <c r="K453" i="8"/>
  <c r="L453" i="8" s="1"/>
  <c r="J453" i="8"/>
  <c r="I453" i="8"/>
  <c r="H453" i="8"/>
  <c r="G453" i="8"/>
  <c r="F453" i="8"/>
  <c r="E453" i="8"/>
  <c r="K452" i="8"/>
  <c r="L452" i="8" s="1"/>
  <c r="J452" i="8"/>
  <c r="I452" i="8"/>
  <c r="H452" i="8"/>
  <c r="G452" i="8"/>
  <c r="F452" i="8"/>
  <c r="E452" i="8"/>
  <c r="K451" i="8"/>
  <c r="L451" i="8" s="1"/>
  <c r="J451" i="8"/>
  <c r="I451" i="8"/>
  <c r="H451" i="8"/>
  <c r="G451" i="8"/>
  <c r="F451" i="8"/>
  <c r="E451" i="8"/>
  <c r="K450" i="8"/>
  <c r="L450" i="8" s="1"/>
  <c r="J450" i="8"/>
  <c r="I450" i="8"/>
  <c r="H450" i="8"/>
  <c r="G450" i="8"/>
  <c r="F450" i="8"/>
  <c r="E450" i="8"/>
  <c r="K449" i="8"/>
  <c r="L449" i="8" s="1"/>
  <c r="J449" i="8"/>
  <c r="I449" i="8"/>
  <c r="H449" i="8"/>
  <c r="G449" i="8"/>
  <c r="F449" i="8"/>
  <c r="E449" i="8"/>
  <c r="K448" i="8"/>
  <c r="L448" i="8" s="1"/>
  <c r="J448" i="8"/>
  <c r="I448" i="8"/>
  <c r="H448" i="8"/>
  <c r="G448" i="8"/>
  <c r="F448" i="8"/>
  <c r="E448" i="8"/>
  <c r="K447" i="8"/>
  <c r="L447" i="8" s="1"/>
  <c r="J447" i="8"/>
  <c r="I447" i="8"/>
  <c r="H447" i="8"/>
  <c r="G447" i="8"/>
  <c r="F447" i="8"/>
  <c r="E447" i="8"/>
  <c r="K446" i="8"/>
  <c r="L446" i="8" s="1"/>
  <c r="J446" i="8"/>
  <c r="I446" i="8"/>
  <c r="H446" i="8"/>
  <c r="G446" i="8"/>
  <c r="F446" i="8"/>
  <c r="E446" i="8"/>
  <c r="K445" i="8"/>
  <c r="L445" i="8" s="1"/>
  <c r="J445" i="8"/>
  <c r="I445" i="8"/>
  <c r="H445" i="8"/>
  <c r="G445" i="8"/>
  <c r="F445" i="8"/>
  <c r="E445" i="8"/>
  <c r="K444" i="8"/>
  <c r="L444" i="8" s="1"/>
  <c r="J444" i="8"/>
  <c r="I444" i="8"/>
  <c r="H444" i="8"/>
  <c r="G444" i="8"/>
  <c r="F444" i="8"/>
  <c r="E444" i="8"/>
  <c r="K443" i="8"/>
  <c r="L443" i="8" s="1"/>
  <c r="J443" i="8"/>
  <c r="I443" i="8"/>
  <c r="H443" i="8"/>
  <c r="G443" i="8"/>
  <c r="F443" i="8"/>
  <c r="E443" i="8"/>
  <c r="K442" i="8"/>
  <c r="L442" i="8" s="1"/>
  <c r="J442" i="8"/>
  <c r="I442" i="8"/>
  <c r="H442" i="8"/>
  <c r="G442" i="8"/>
  <c r="F442" i="8"/>
  <c r="E442" i="8"/>
  <c r="K441" i="8"/>
  <c r="L441" i="8" s="1"/>
  <c r="J441" i="8"/>
  <c r="I441" i="8"/>
  <c r="H441" i="8"/>
  <c r="G441" i="8"/>
  <c r="F441" i="8"/>
  <c r="E441" i="8"/>
  <c r="K440" i="8"/>
  <c r="L440" i="8" s="1"/>
  <c r="J440" i="8"/>
  <c r="I440" i="8"/>
  <c r="H440" i="8"/>
  <c r="G440" i="8"/>
  <c r="F440" i="8"/>
  <c r="E440" i="8"/>
  <c r="K439" i="8"/>
  <c r="L439" i="8" s="1"/>
  <c r="J439" i="8"/>
  <c r="I439" i="8"/>
  <c r="H439" i="8"/>
  <c r="G439" i="8"/>
  <c r="F439" i="8"/>
  <c r="E439" i="8"/>
  <c r="K438" i="8"/>
  <c r="L438" i="8" s="1"/>
  <c r="J438" i="8"/>
  <c r="I438" i="8"/>
  <c r="H438" i="8"/>
  <c r="G438" i="8"/>
  <c r="F438" i="8"/>
  <c r="E438" i="8"/>
  <c r="K437" i="8"/>
  <c r="L437" i="8" s="1"/>
  <c r="J437" i="8"/>
  <c r="H437" i="8"/>
  <c r="G437" i="8"/>
  <c r="I437" i="8" s="1"/>
  <c r="F437" i="8"/>
  <c r="E437" i="8"/>
  <c r="L436" i="8"/>
  <c r="K436" i="8"/>
  <c r="J436" i="8"/>
  <c r="I436" i="8"/>
  <c r="H436" i="8"/>
  <c r="G436" i="8"/>
  <c r="F436" i="8"/>
  <c r="E436" i="8"/>
  <c r="L435" i="8"/>
  <c r="K435" i="8"/>
  <c r="J435" i="8"/>
  <c r="I435" i="8"/>
  <c r="H435" i="8"/>
  <c r="G435" i="8"/>
  <c r="F435" i="8"/>
  <c r="E435" i="8"/>
  <c r="L434" i="8"/>
  <c r="K434" i="8"/>
  <c r="J434" i="8"/>
  <c r="I434" i="8"/>
  <c r="H434" i="8"/>
  <c r="G434" i="8"/>
  <c r="F434" i="8"/>
  <c r="E434" i="8"/>
  <c r="L433" i="8"/>
  <c r="K433" i="8"/>
  <c r="J433" i="8"/>
  <c r="I433" i="8"/>
  <c r="H433" i="8"/>
  <c r="G433" i="8"/>
  <c r="F433" i="8"/>
  <c r="E433" i="8"/>
  <c r="L432" i="8"/>
  <c r="K432" i="8"/>
  <c r="J432" i="8"/>
  <c r="I432" i="8"/>
  <c r="H432" i="8"/>
  <c r="G432" i="8"/>
  <c r="F432" i="8"/>
  <c r="E432" i="8"/>
  <c r="L431" i="8"/>
  <c r="K431" i="8"/>
  <c r="J431" i="8"/>
  <c r="I431" i="8"/>
  <c r="H431" i="8"/>
  <c r="G431" i="8"/>
  <c r="F431" i="8"/>
  <c r="E431" i="8"/>
  <c r="L430" i="8"/>
  <c r="K430" i="8"/>
  <c r="J430" i="8"/>
  <c r="I430" i="8"/>
  <c r="H430" i="8"/>
  <c r="G430" i="8"/>
  <c r="F430" i="8"/>
  <c r="E430" i="8"/>
  <c r="L429" i="8"/>
  <c r="K429" i="8"/>
  <c r="J429" i="8"/>
  <c r="I429" i="8"/>
  <c r="H429" i="8"/>
  <c r="G429" i="8"/>
  <c r="F429" i="8"/>
  <c r="E429" i="8"/>
  <c r="L428" i="8"/>
  <c r="K428" i="8"/>
  <c r="J428" i="8"/>
  <c r="I428" i="8"/>
  <c r="H428" i="8"/>
  <c r="G428" i="8"/>
  <c r="F428" i="8"/>
  <c r="E428" i="8"/>
  <c r="L427" i="8"/>
  <c r="K427" i="8"/>
  <c r="J427" i="8"/>
  <c r="I427" i="8"/>
  <c r="H427" i="8"/>
  <c r="G427" i="8"/>
  <c r="F427" i="8"/>
  <c r="E427" i="8"/>
  <c r="L426" i="8"/>
  <c r="K426" i="8"/>
  <c r="J426" i="8"/>
  <c r="I426" i="8"/>
  <c r="H426" i="8"/>
  <c r="G426" i="8"/>
  <c r="F426" i="8"/>
  <c r="E426" i="8"/>
  <c r="L425" i="8"/>
  <c r="K425" i="8"/>
  <c r="J425" i="8"/>
  <c r="I425" i="8"/>
  <c r="H425" i="8"/>
  <c r="G425" i="8"/>
  <c r="F425" i="8"/>
  <c r="E425" i="8"/>
  <c r="L424" i="8"/>
  <c r="K424" i="8"/>
  <c r="J424" i="8"/>
  <c r="I424" i="8"/>
  <c r="H424" i="8"/>
  <c r="G424" i="8"/>
  <c r="F424" i="8"/>
  <c r="E424" i="8"/>
  <c r="L423" i="8"/>
  <c r="K423" i="8"/>
  <c r="J423" i="8"/>
  <c r="I423" i="8"/>
  <c r="H423" i="8"/>
  <c r="G423" i="8"/>
  <c r="F423" i="8"/>
  <c r="E423" i="8"/>
  <c r="L422" i="8"/>
  <c r="K422" i="8"/>
  <c r="J422" i="8"/>
  <c r="I422" i="8"/>
  <c r="H422" i="8"/>
  <c r="G422" i="8"/>
  <c r="F422" i="8"/>
  <c r="E422" i="8"/>
  <c r="L421" i="8"/>
  <c r="K421" i="8"/>
  <c r="J421" i="8"/>
  <c r="I421" i="8"/>
  <c r="H421" i="8"/>
  <c r="G421" i="8"/>
  <c r="F421" i="8"/>
  <c r="E421" i="8"/>
  <c r="K420" i="8"/>
  <c r="L420" i="8" s="1"/>
  <c r="J420" i="8"/>
  <c r="I420" i="8"/>
  <c r="H420" i="8"/>
  <c r="G420" i="8"/>
  <c r="F420" i="8"/>
  <c r="E420" i="8"/>
  <c r="J419" i="8"/>
  <c r="H419" i="8"/>
  <c r="G419" i="8"/>
  <c r="I419" i="8" s="1"/>
  <c r="F419" i="8"/>
  <c r="E419" i="8"/>
  <c r="L418" i="8"/>
  <c r="K418" i="8"/>
  <c r="J418" i="8"/>
  <c r="I418" i="8"/>
  <c r="H418" i="8"/>
  <c r="G418" i="8"/>
  <c r="F418" i="8"/>
  <c r="E418" i="8"/>
  <c r="K417" i="8"/>
  <c r="L417" i="8" s="1"/>
  <c r="J417" i="8"/>
  <c r="I417" i="8"/>
  <c r="H417" i="8"/>
  <c r="G417" i="8"/>
  <c r="F417" i="8"/>
  <c r="E417" i="8"/>
  <c r="L416" i="8"/>
  <c r="K416" i="8"/>
  <c r="J416" i="8"/>
  <c r="I416" i="8"/>
  <c r="H416" i="8"/>
  <c r="G416" i="8"/>
  <c r="F416" i="8"/>
  <c r="E416" i="8"/>
  <c r="L415" i="8"/>
  <c r="K415" i="8"/>
  <c r="J415" i="8"/>
  <c r="I415" i="8"/>
  <c r="H415" i="8"/>
  <c r="G415" i="8"/>
  <c r="F415" i="8"/>
  <c r="E415" i="8"/>
  <c r="K414" i="8"/>
  <c r="L414" i="8" s="1"/>
  <c r="J414" i="8"/>
  <c r="I414" i="8"/>
  <c r="H414" i="8"/>
  <c r="G414" i="8"/>
  <c r="F414" i="8"/>
  <c r="E414" i="8"/>
  <c r="L413" i="8"/>
  <c r="K413" i="8"/>
  <c r="J413" i="8"/>
  <c r="I413" i="8"/>
  <c r="H413" i="8"/>
  <c r="G413" i="8"/>
  <c r="F413" i="8"/>
  <c r="E413" i="8"/>
  <c r="L412" i="8"/>
  <c r="K412" i="8"/>
  <c r="J412" i="8"/>
  <c r="I412" i="8"/>
  <c r="H412" i="8"/>
  <c r="G412" i="8"/>
  <c r="F412" i="8"/>
  <c r="E412" i="8"/>
  <c r="K411" i="8"/>
  <c r="L411" i="8" s="1"/>
  <c r="J411" i="8"/>
  <c r="I411" i="8"/>
  <c r="H411" i="8"/>
  <c r="G411" i="8"/>
  <c r="F411" i="8"/>
  <c r="E411" i="8"/>
  <c r="L410" i="8"/>
  <c r="K410" i="8"/>
  <c r="J410" i="8"/>
  <c r="I410" i="8"/>
  <c r="H410" i="8"/>
  <c r="G410" i="8"/>
  <c r="F410" i="8"/>
  <c r="E410" i="8"/>
  <c r="K409" i="8"/>
  <c r="L409" i="8" s="1"/>
  <c r="J409" i="8"/>
  <c r="I409" i="8"/>
  <c r="H409" i="8"/>
  <c r="G409" i="8"/>
  <c r="F409" i="8"/>
  <c r="E409" i="8"/>
  <c r="K408" i="8"/>
  <c r="L408" i="8" s="1"/>
  <c r="J408" i="8"/>
  <c r="I408" i="8"/>
  <c r="H408" i="8"/>
  <c r="G408" i="8"/>
  <c r="F408" i="8"/>
  <c r="E408" i="8"/>
  <c r="L407" i="8"/>
  <c r="K407" i="8"/>
  <c r="J407" i="8"/>
  <c r="I407" i="8"/>
  <c r="H407" i="8"/>
  <c r="G407" i="8"/>
  <c r="F407" i="8"/>
  <c r="E407" i="8"/>
  <c r="K406" i="8"/>
  <c r="L406" i="8" s="1"/>
  <c r="J406" i="8"/>
  <c r="I406" i="8"/>
  <c r="H406" i="8"/>
  <c r="G406" i="8"/>
  <c r="F406" i="8"/>
  <c r="E406" i="8"/>
  <c r="K405" i="8"/>
  <c r="L405" i="8" s="1"/>
  <c r="J405" i="8"/>
  <c r="I405" i="8"/>
  <c r="H405" i="8"/>
  <c r="G405" i="8"/>
  <c r="F405" i="8"/>
  <c r="E405" i="8"/>
  <c r="K404" i="8"/>
  <c r="L404" i="8" s="1"/>
  <c r="J404" i="8"/>
  <c r="I404" i="8"/>
  <c r="H404" i="8"/>
  <c r="G404" i="8"/>
  <c r="F404" i="8"/>
  <c r="E404" i="8"/>
  <c r="K403" i="8"/>
  <c r="L403" i="8" s="1"/>
  <c r="J403" i="8"/>
  <c r="I403" i="8"/>
  <c r="H403" i="8"/>
  <c r="G403" i="8"/>
  <c r="F403" i="8"/>
  <c r="E403" i="8"/>
  <c r="K402" i="8"/>
  <c r="L402" i="8" s="1"/>
  <c r="J402" i="8"/>
  <c r="I402" i="8"/>
  <c r="H402" i="8"/>
  <c r="G402" i="8"/>
  <c r="F402" i="8"/>
  <c r="E402" i="8"/>
  <c r="K401" i="8"/>
  <c r="L401" i="8" s="1"/>
  <c r="J401" i="8"/>
  <c r="I401" i="8"/>
  <c r="H401" i="8"/>
  <c r="G401" i="8"/>
  <c r="F401" i="8"/>
  <c r="E401" i="8"/>
  <c r="K400" i="8"/>
  <c r="L400" i="8" s="1"/>
  <c r="J400" i="8"/>
  <c r="I400" i="8"/>
  <c r="H400" i="8"/>
  <c r="G400" i="8"/>
  <c r="F400" i="8"/>
  <c r="E400" i="8"/>
  <c r="K399" i="8"/>
  <c r="L399" i="8" s="1"/>
  <c r="J399" i="8"/>
  <c r="I399" i="8"/>
  <c r="H399" i="8"/>
  <c r="G399" i="8"/>
  <c r="F399" i="8"/>
  <c r="E399" i="8"/>
  <c r="K398" i="8"/>
  <c r="L398" i="8" s="1"/>
  <c r="J398" i="8"/>
  <c r="I398" i="8"/>
  <c r="H398" i="8"/>
  <c r="G398" i="8"/>
  <c r="F398" i="8"/>
  <c r="E398" i="8"/>
  <c r="K397" i="8"/>
  <c r="L397" i="8" s="1"/>
  <c r="J397" i="8"/>
  <c r="I397" i="8"/>
  <c r="H397" i="8"/>
  <c r="G397" i="8"/>
  <c r="F397" i="8"/>
  <c r="E397" i="8"/>
  <c r="K396" i="8"/>
  <c r="L396" i="8" s="1"/>
  <c r="J396" i="8"/>
  <c r="I396" i="8"/>
  <c r="H396" i="8"/>
  <c r="G396" i="8"/>
  <c r="F396" i="8"/>
  <c r="E396" i="8"/>
  <c r="K395" i="8"/>
  <c r="L395" i="8" s="1"/>
  <c r="J395" i="8"/>
  <c r="I395" i="8"/>
  <c r="H395" i="8"/>
  <c r="G395" i="8"/>
  <c r="F395" i="8"/>
  <c r="E395" i="8"/>
  <c r="K394" i="8"/>
  <c r="L394" i="8" s="1"/>
  <c r="J394" i="8"/>
  <c r="I394" i="8"/>
  <c r="H394" i="8"/>
  <c r="G394" i="8"/>
  <c r="F394" i="8"/>
  <c r="E394" i="8"/>
  <c r="K393" i="8"/>
  <c r="L393" i="8" s="1"/>
  <c r="J393" i="8"/>
  <c r="I393" i="8"/>
  <c r="H393" i="8"/>
  <c r="G393" i="8"/>
  <c r="F393" i="8"/>
  <c r="E393" i="8"/>
  <c r="K392" i="8"/>
  <c r="L392" i="8" s="1"/>
  <c r="J392" i="8"/>
  <c r="I392" i="8"/>
  <c r="H392" i="8"/>
  <c r="G392" i="8"/>
  <c r="F392" i="8"/>
  <c r="E392" i="8"/>
  <c r="K391" i="8"/>
  <c r="L391" i="8" s="1"/>
  <c r="J391" i="8"/>
  <c r="I391" i="8"/>
  <c r="H391" i="8"/>
  <c r="G391" i="8"/>
  <c r="F391" i="8"/>
  <c r="E391" i="8"/>
  <c r="K390" i="8"/>
  <c r="L390" i="8" s="1"/>
  <c r="J390" i="8"/>
  <c r="I390" i="8"/>
  <c r="H390" i="8"/>
  <c r="G390" i="8"/>
  <c r="F390" i="8"/>
  <c r="E390" i="8"/>
  <c r="K389" i="8"/>
  <c r="L389" i="8" s="1"/>
  <c r="J389" i="8"/>
  <c r="I389" i="8"/>
  <c r="H389" i="8"/>
  <c r="G389" i="8"/>
  <c r="F389" i="8"/>
  <c r="E389" i="8"/>
  <c r="K388" i="8"/>
  <c r="L388" i="8" s="1"/>
  <c r="J388" i="8"/>
  <c r="I388" i="8"/>
  <c r="H388" i="8"/>
  <c r="G388" i="8"/>
  <c r="F388" i="8"/>
  <c r="E388" i="8"/>
  <c r="K387" i="8"/>
  <c r="L387" i="8" s="1"/>
  <c r="J387" i="8"/>
  <c r="I387" i="8"/>
  <c r="H387" i="8"/>
  <c r="G387" i="8"/>
  <c r="F387" i="8"/>
  <c r="E387" i="8"/>
  <c r="K386" i="8"/>
  <c r="L386" i="8" s="1"/>
  <c r="J386" i="8"/>
  <c r="I386" i="8"/>
  <c r="H386" i="8"/>
  <c r="G386" i="8"/>
  <c r="F386" i="8"/>
  <c r="E386" i="8"/>
  <c r="K385" i="8"/>
  <c r="L385" i="8" s="1"/>
  <c r="J385" i="8"/>
  <c r="I385" i="8"/>
  <c r="H385" i="8"/>
  <c r="G385" i="8"/>
  <c r="F385" i="8"/>
  <c r="E385" i="8"/>
  <c r="K384" i="8"/>
  <c r="L384" i="8" s="1"/>
  <c r="J384" i="8"/>
  <c r="I384" i="8"/>
  <c r="H384" i="8"/>
  <c r="G384" i="8"/>
  <c r="F384" i="8"/>
  <c r="E384" i="8"/>
  <c r="K383" i="8"/>
  <c r="L383" i="8" s="1"/>
  <c r="J383" i="8"/>
  <c r="I383" i="8"/>
  <c r="H383" i="8"/>
  <c r="G383" i="8"/>
  <c r="F383" i="8"/>
  <c r="E383" i="8"/>
  <c r="K382" i="8"/>
  <c r="L382" i="8" s="1"/>
  <c r="J382" i="8"/>
  <c r="I382" i="8"/>
  <c r="H382" i="8"/>
  <c r="G382" i="8"/>
  <c r="F382" i="8"/>
  <c r="E382" i="8"/>
  <c r="K381" i="8"/>
  <c r="L381" i="8" s="1"/>
  <c r="J381" i="8"/>
  <c r="I381" i="8"/>
  <c r="H381" i="8"/>
  <c r="G381" i="8"/>
  <c r="F381" i="8"/>
  <c r="E381" i="8"/>
  <c r="K380" i="8"/>
  <c r="L380" i="8" s="1"/>
  <c r="J380" i="8"/>
  <c r="I380" i="8"/>
  <c r="H380" i="8"/>
  <c r="G380" i="8"/>
  <c r="F380" i="8"/>
  <c r="E380" i="8"/>
  <c r="K379" i="8"/>
  <c r="L379" i="8" s="1"/>
  <c r="J379" i="8"/>
  <c r="I379" i="8"/>
  <c r="H379" i="8"/>
  <c r="G379" i="8"/>
  <c r="F379" i="8"/>
  <c r="E379" i="8"/>
  <c r="K378" i="8"/>
  <c r="L378" i="8" s="1"/>
  <c r="J378" i="8"/>
  <c r="I378" i="8"/>
  <c r="H378" i="8"/>
  <c r="G378" i="8"/>
  <c r="F378" i="8"/>
  <c r="E378" i="8"/>
  <c r="K377" i="8"/>
  <c r="L377" i="8" s="1"/>
  <c r="J377" i="8"/>
  <c r="I377" i="8"/>
  <c r="H377" i="8"/>
  <c r="G377" i="8"/>
  <c r="F377" i="8"/>
  <c r="E377" i="8"/>
  <c r="K376" i="8"/>
  <c r="L376" i="8" s="1"/>
  <c r="J376" i="8"/>
  <c r="I376" i="8"/>
  <c r="H376" i="8"/>
  <c r="G376" i="8"/>
  <c r="F376" i="8"/>
  <c r="E376" i="8"/>
  <c r="K375" i="8"/>
  <c r="L375" i="8" s="1"/>
  <c r="J375" i="8"/>
  <c r="I375" i="8"/>
  <c r="H375" i="8"/>
  <c r="G375" i="8"/>
  <c r="F375" i="8"/>
  <c r="E375" i="8"/>
  <c r="K374" i="8"/>
  <c r="L374" i="8" s="1"/>
  <c r="J374" i="8"/>
  <c r="I374" i="8"/>
  <c r="H374" i="8"/>
  <c r="G374" i="8"/>
  <c r="F374" i="8"/>
  <c r="E374" i="8"/>
  <c r="K373" i="8"/>
  <c r="L373" i="8" s="1"/>
  <c r="J373" i="8"/>
  <c r="I373" i="8"/>
  <c r="H373" i="8"/>
  <c r="G373" i="8"/>
  <c r="F373" i="8"/>
  <c r="E373" i="8"/>
  <c r="K372" i="8"/>
  <c r="L372" i="8" s="1"/>
  <c r="J372" i="8"/>
  <c r="I372" i="8"/>
  <c r="H372" i="8"/>
  <c r="G372" i="8"/>
  <c r="F372" i="8"/>
  <c r="E372" i="8"/>
  <c r="K371" i="8"/>
  <c r="L371" i="8" s="1"/>
  <c r="J371" i="8"/>
  <c r="I371" i="8"/>
  <c r="H371" i="8"/>
  <c r="G371" i="8"/>
  <c r="F371" i="8"/>
  <c r="E371" i="8"/>
  <c r="K370" i="8"/>
  <c r="L370" i="8" s="1"/>
  <c r="J370" i="8"/>
  <c r="I370" i="8"/>
  <c r="H370" i="8"/>
  <c r="G370" i="8"/>
  <c r="F370" i="8"/>
  <c r="E370" i="8"/>
  <c r="K369" i="8"/>
  <c r="L369" i="8" s="1"/>
  <c r="J369" i="8"/>
  <c r="I369" i="8"/>
  <c r="H369" i="8"/>
  <c r="G369" i="8"/>
  <c r="F369" i="8"/>
  <c r="E369" i="8"/>
  <c r="K368" i="8"/>
  <c r="L368" i="8" s="1"/>
  <c r="J368" i="8"/>
  <c r="I368" i="8"/>
  <c r="H368" i="8"/>
  <c r="G368" i="8"/>
  <c r="F368" i="8"/>
  <c r="E368" i="8"/>
  <c r="K367" i="8"/>
  <c r="L367" i="8" s="1"/>
  <c r="J367" i="8"/>
  <c r="I367" i="8"/>
  <c r="H367" i="8"/>
  <c r="G367" i="8"/>
  <c r="F367" i="8"/>
  <c r="E367" i="8"/>
  <c r="K366" i="8"/>
  <c r="L366" i="8" s="1"/>
  <c r="J366" i="8"/>
  <c r="I366" i="8"/>
  <c r="H366" i="8"/>
  <c r="G366" i="8"/>
  <c r="F366" i="8"/>
  <c r="E366" i="8"/>
  <c r="K365" i="8"/>
  <c r="L365" i="8" s="1"/>
  <c r="J365" i="8"/>
  <c r="I365" i="8"/>
  <c r="H365" i="8"/>
  <c r="G365" i="8"/>
  <c r="F365" i="8"/>
  <c r="E365" i="8"/>
  <c r="K364" i="8"/>
  <c r="L364" i="8" s="1"/>
  <c r="J364" i="8"/>
  <c r="I364" i="8"/>
  <c r="H364" i="8"/>
  <c r="G364" i="8"/>
  <c r="F364" i="8"/>
  <c r="E364" i="8"/>
  <c r="K363" i="8"/>
  <c r="L363" i="8" s="1"/>
  <c r="J363" i="8"/>
  <c r="I363" i="8"/>
  <c r="H363" i="8"/>
  <c r="G363" i="8"/>
  <c r="F363" i="8"/>
  <c r="E363" i="8"/>
  <c r="K362" i="8"/>
  <c r="L362" i="8" s="1"/>
  <c r="J362" i="8"/>
  <c r="I362" i="8"/>
  <c r="H362" i="8"/>
  <c r="G362" i="8"/>
  <c r="F362" i="8"/>
  <c r="E362" i="8"/>
  <c r="K361" i="8"/>
  <c r="L361" i="8" s="1"/>
  <c r="J361" i="8"/>
  <c r="I361" i="8"/>
  <c r="H361" i="8"/>
  <c r="G361" i="8"/>
  <c r="F361" i="8"/>
  <c r="E361" i="8"/>
  <c r="K360" i="8"/>
  <c r="L360" i="8" s="1"/>
  <c r="J360" i="8"/>
  <c r="I360" i="8"/>
  <c r="H360" i="8"/>
  <c r="G360" i="8"/>
  <c r="F360" i="8"/>
  <c r="E360" i="8"/>
  <c r="K359" i="8"/>
  <c r="L359" i="8" s="1"/>
  <c r="J359" i="8"/>
  <c r="I359" i="8"/>
  <c r="H359" i="8"/>
  <c r="G359" i="8"/>
  <c r="F359" i="8"/>
  <c r="E359" i="8"/>
  <c r="K358" i="8"/>
  <c r="L358" i="8" s="1"/>
  <c r="J358" i="8"/>
  <c r="I358" i="8"/>
  <c r="H358" i="8"/>
  <c r="G358" i="8"/>
  <c r="F358" i="8"/>
  <c r="E358" i="8"/>
  <c r="K357" i="8"/>
  <c r="L357" i="8" s="1"/>
  <c r="J357" i="8"/>
  <c r="I357" i="8"/>
  <c r="H357" i="8"/>
  <c r="G357" i="8"/>
  <c r="F357" i="8"/>
  <c r="E357" i="8"/>
  <c r="K356" i="8"/>
  <c r="L356" i="8" s="1"/>
  <c r="J356" i="8"/>
  <c r="I356" i="8"/>
  <c r="H356" i="8"/>
  <c r="G356" i="8"/>
  <c r="F356" i="8"/>
  <c r="E356" i="8"/>
  <c r="K355" i="8"/>
  <c r="L355" i="8" s="1"/>
  <c r="J355" i="8"/>
  <c r="I355" i="8"/>
  <c r="H355" i="8"/>
  <c r="G355" i="8"/>
  <c r="F355" i="8"/>
  <c r="E355" i="8"/>
  <c r="K354" i="8"/>
  <c r="L354" i="8" s="1"/>
  <c r="J354" i="8"/>
  <c r="I354" i="8"/>
  <c r="H354" i="8"/>
  <c r="G354" i="8"/>
  <c r="F354" i="8"/>
  <c r="E354" i="8"/>
  <c r="K353" i="8"/>
  <c r="L353" i="8" s="1"/>
  <c r="J353" i="8"/>
  <c r="I353" i="8"/>
  <c r="H353" i="8"/>
  <c r="G353" i="8"/>
  <c r="F353" i="8"/>
  <c r="E353" i="8"/>
  <c r="K352" i="8"/>
  <c r="L352" i="8" s="1"/>
  <c r="J352" i="8"/>
  <c r="I352" i="8"/>
  <c r="H352" i="8"/>
  <c r="G352" i="8"/>
  <c r="F352" i="8"/>
  <c r="E352" i="8"/>
  <c r="K351" i="8"/>
  <c r="L351" i="8" s="1"/>
  <c r="J351" i="8"/>
  <c r="I351" i="8"/>
  <c r="H351" i="8"/>
  <c r="G351" i="8"/>
  <c r="F351" i="8"/>
  <c r="E351" i="8"/>
  <c r="K350" i="8"/>
  <c r="L350" i="8" s="1"/>
  <c r="J350" i="8"/>
  <c r="I350" i="8"/>
  <c r="H350" i="8"/>
  <c r="G350" i="8"/>
  <c r="F350" i="8"/>
  <c r="E350" i="8"/>
  <c r="K349" i="8"/>
  <c r="L349" i="8" s="1"/>
  <c r="J349" i="8"/>
  <c r="I349" i="8"/>
  <c r="H349" i="8"/>
  <c r="G349" i="8"/>
  <c r="F349" i="8"/>
  <c r="E349" i="8"/>
  <c r="K348" i="8"/>
  <c r="L348" i="8" s="1"/>
  <c r="J348" i="8"/>
  <c r="I348" i="8"/>
  <c r="H348" i="8"/>
  <c r="G348" i="8"/>
  <c r="F348" i="8"/>
  <c r="E348" i="8"/>
  <c r="K347" i="8"/>
  <c r="L347" i="8" s="1"/>
  <c r="J347" i="8"/>
  <c r="I347" i="8"/>
  <c r="H347" i="8"/>
  <c r="G347" i="8"/>
  <c r="F347" i="8"/>
  <c r="E347" i="8"/>
  <c r="K346" i="8"/>
  <c r="L346" i="8" s="1"/>
  <c r="J346" i="8"/>
  <c r="I346" i="8"/>
  <c r="H346" i="8"/>
  <c r="G346" i="8"/>
  <c r="F346" i="8"/>
  <c r="E346" i="8"/>
  <c r="K345" i="8"/>
  <c r="L345" i="8" s="1"/>
  <c r="J345" i="8"/>
  <c r="I345" i="8"/>
  <c r="H345" i="8"/>
  <c r="G345" i="8"/>
  <c r="F345" i="8"/>
  <c r="E345" i="8"/>
  <c r="K344" i="8"/>
  <c r="L344" i="8" s="1"/>
  <c r="J344" i="8"/>
  <c r="H344" i="8"/>
  <c r="G344" i="8"/>
  <c r="I344" i="8" s="1"/>
  <c r="F344" i="8"/>
  <c r="E344" i="8"/>
  <c r="L343" i="8"/>
  <c r="K343" i="8"/>
  <c r="J343" i="8"/>
  <c r="I343" i="8"/>
  <c r="H343" i="8"/>
  <c r="G343" i="8"/>
  <c r="F343" i="8"/>
  <c r="E343" i="8"/>
  <c r="L342" i="8"/>
  <c r="K342" i="8"/>
  <c r="J342" i="8"/>
  <c r="I342" i="8"/>
  <c r="H342" i="8"/>
  <c r="G342" i="8"/>
  <c r="F342" i="8"/>
  <c r="E342" i="8"/>
  <c r="L341" i="8"/>
  <c r="K341" i="8"/>
  <c r="J341" i="8"/>
  <c r="I341" i="8"/>
  <c r="H341" i="8"/>
  <c r="G341" i="8"/>
  <c r="F341" i="8"/>
  <c r="E341" i="8"/>
  <c r="L340" i="8"/>
  <c r="K340" i="8"/>
  <c r="J340" i="8"/>
  <c r="I340" i="8"/>
  <c r="H340" i="8"/>
  <c r="G340" i="8"/>
  <c r="F340" i="8"/>
  <c r="E340" i="8"/>
  <c r="L339" i="8"/>
  <c r="K339" i="8"/>
  <c r="J339" i="8"/>
  <c r="I339" i="8"/>
  <c r="H339" i="8"/>
  <c r="G339" i="8"/>
  <c r="F339" i="8"/>
  <c r="E339" i="8"/>
  <c r="L338" i="8"/>
  <c r="K338" i="8"/>
  <c r="J338" i="8"/>
  <c r="I338" i="8"/>
  <c r="H338" i="8"/>
  <c r="G338" i="8"/>
  <c r="F338" i="8"/>
  <c r="E338" i="8"/>
  <c r="L337" i="8"/>
  <c r="K337" i="8"/>
  <c r="J337" i="8"/>
  <c r="I337" i="8"/>
  <c r="H337" i="8"/>
  <c r="G337" i="8"/>
  <c r="F337" i="8"/>
  <c r="E337" i="8"/>
  <c r="L336" i="8"/>
  <c r="K336" i="8"/>
  <c r="J336" i="8"/>
  <c r="I336" i="8"/>
  <c r="H336" i="8"/>
  <c r="G336" i="8"/>
  <c r="F336" i="8"/>
  <c r="E336" i="8"/>
  <c r="L335" i="8"/>
  <c r="K335" i="8"/>
  <c r="J335" i="8"/>
  <c r="I335" i="8"/>
  <c r="H335" i="8"/>
  <c r="G335" i="8"/>
  <c r="F335" i="8"/>
  <c r="E335" i="8"/>
  <c r="L334" i="8"/>
  <c r="K334" i="8"/>
  <c r="J334" i="8"/>
  <c r="I334" i="8"/>
  <c r="H334" i="8"/>
  <c r="G334" i="8"/>
  <c r="F334" i="8"/>
  <c r="E334" i="8"/>
  <c r="J333" i="8"/>
  <c r="H333" i="8"/>
  <c r="G333" i="8"/>
  <c r="I333" i="8" s="1"/>
  <c r="F333" i="8"/>
  <c r="E333" i="8"/>
  <c r="K332" i="8"/>
  <c r="L332" i="8" s="1"/>
  <c r="J332" i="8"/>
  <c r="I332" i="8"/>
  <c r="H332" i="8"/>
  <c r="G332" i="8"/>
  <c r="F332" i="8"/>
  <c r="E332" i="8"/>
  <c r="K331" i="8"/>
  <c r="L331" i="8" s="1"/>
  <c r="J331" i="8"/>
  <c r="I331" i="8"/>
  <c r="H331" i="8"/>
  <c r="G331" i="8"/>
  <c r="F331" i="8"/>
  <c r="E331" i="8"/>
  <c r="K330" i="8"/>
  <c r="L330" i="8" s="1"/>
  <c r="J330" i="8"/>
  <c r="I330" i="8"/>
  <c r="H330" i="8"/>
  <c r="G330" i="8"/>
  <c r="F330" i="8"/>
  <c r="E330" i="8"/>
  <c r="K329" i="8"/>
  <c r="L329" i="8" s="1"/>
  <c r="J329" i="8"/>
  <c r="I329" i="8"/>
  <c r="H329" i="8"/>
  <c r="G329" i="8"/>
  <c r="F329" i="8"/>
  <c r="E329" i="8"/>
  <c r="K328" i="8"/>
  <c r="L328" i="8" s="1"/>
  <c r="J328" i="8"/>
  <c r="I328" i="8"/>
  <c r="H328" i="8"/>
  <c r="G328" i="8"/>
  <c r="F328" i="8"/>
  <c r="E328" i="8"/>
  <c r="K327" i="8"/>
  <c r="L327" i="8" s="1"/>
  <c r="J327" i="8"/>
  <c r="I327" i="8"/>
  <c r="H327" i="8"/>
  <c r="G327" i="8"/>
  <c r="F327" i="8"/>
  <c r="E327" i="8"/>
  <c r="K326" i="8"/>
  <c r="L326" i="8" s="1"/>
  <c r="J326" i="8"/>
  <c r="I326" i="8"/>
  <c r="H326" i="8"/>
  <c r="G326" i="8"/>
  <c r="F326" i="8"/>
  <c r="E326" i="8"/>
  <c r="K325" i="8"/>
  <c r="L325" i="8" s="1"/>
  <c r="J325" i="8"/>
  <c r="I325" i="8"/>
  <c r="H325" i="8"/>
  <c r="G325" i="8"/>
  <c r="F325" i="8"/>
  <c r="E325" i="8"/>
  <c r="K324" i="8"/>
  <c r="L324" i="8" s="1"/>
  <c r="J324" i="8"/>
  <c r="I324" i="8"/>
  <c r="H324" i="8"/>
  <c r="G324" i="8"/>
  <c r="F324" i="8"/>
  <c r="E324" i="8"/>
  <c r="K323" i="8"/>
  <c r="L323" i="8" s="1"/>
  <c r="J323" i="8"/>
  <c r="I323" i="8"/>
  <c r="H323" i="8"/>
  <c r="G323" i="8"/>
  <c r="F323" i="8"/>
  <c r="E323" i="8"/>
  <c r="K322" i="8"/>
  <c r="L322" i="8" s="1"/>
  <c r="J322" i="8"/>
  <c r="I322" i="8"/>
  <c r="H322" i="8"/>
  <c r="G322" i="8"/>
  <c r="F322" i="8"/>
  <c r="E322" i="8"/>
  <c r="K321" i="8"/>
  <c r="L321" i="8" s="1"/>
  <c r="J321" i="8"/>
  <c r="I321" i="8"/>
  <c r="H321" i="8"/>
  <c r="G321" i="8"/>
  <c r="F321" i="8"/>
  <c r="E321" i="8"/>
  <c r="K320" i="8"/>
  <c r="L320" i="8" s="1"/>
  <c r="J320" i="8"/>
  <c r="I320" i="8"/>
  <c r="H320" i="8"/>
  <c r="G320" i="8"/>
  <c r="F320" i="8"/>
  <c r="E320" i="8"/>
  <c r="K319" i="8"/>
  <c r="L319" i="8" s="1"/>
  <c r="J319" i="8"/>
  <c r="I319" i="8"/>
  <c r="H319" i="8"/>
  <c r="G319" i="8"/>
  <c r="F319" i="8"/>
  <c r="E319" i="8"/>
  <c r="K318" i="8"/>
  <c r="L318" i="8" s="1"/>
  <c r="J318" i="8"/>
  <c r="I318" i="8"/>
  <c r="H318" i="8"/>
  <c r="G318" i="8"/>
  <c r="F318" i="8"/>
  <c r="E318" i="8"/>
  <c r="K317" i="8"/>
  <c r="L317" i="8" s="1"/>
  <c r="J317" i="8"/>
  <c r="I317" i="8"/>
  <c r="H317" i="8"/>
  <c r="G317" i="8"/>
  <c r="F317" i="8"/>
  <c r="E317" i="8"/>
  <c r="K316" i="8"/>
  <c r="L316" i="8" s="1"/>
  <c r="J316" i="8"/>
  <c r="I316" i="8"/>
  <c r="H316" i="8"/>
  <c r="G316" i="8"/>
  <c r="F316" i="8"/>
  <c r="E316" i="8"/>
  <c r="K315" i="8"/>
  <c r="L315" i="8" s="1"/>
  <c r="J315" i="8"/>
  <c r="I315" i="8"/>
  <c r="H315" i="8"/>
  <c r="G315" i="8"/>
  <c r="F315" i="8"/>
  <c r="E315" i="8"/>
  <c r="K314" i="8"/>
  <c r="L314" i="8" s="1"/>
  <c r="J314" i="8"/>
  <c r="I314" i="8"/>
  <c r="H314" i="8"/>
  <c r="G314" i="8"/>
  <c r="F314" i="8"/>
  <c r="E314" i="8"/>
  <c r="K313" i="8"/>
  <c r="L313" i="8" s="1"/>
  <c r="J313" i="8"/>
  <c r="I313" i="8"/>
  <c r="H313" i="8"/>
  <c r="G313" i="8"/>
  <c r="F313" i="8"/>
  <c r="E313" i="8"/>
  <c r="K312" i="8"/>
  <c r="L312" i="8" s="1"/>
  <c r="J312" i="8"/>
  <c r="H312" i="8"/>
  <c r="G312" i="8"/>
  <c r="I312" i="8" s="1"/>
  <c r="F312" i="8"/>
  <c r="E312" i="8"/>
  <c r="L311" i="8"/>
  <c r="K311" i="8"/>
  <c r="J311" i="8"/>
  <c r="I311" i="8"/>
  <c r="H311" i="8"/>
  <c r="G311" i="8"/>
  <c r="F311" i="8"/>
  <c r="E311" i="8"/>
  <c r="L310" i="8"/>
  <c r="K310" i="8"/>
  <c r="J310" i="8"/>
  <c r="I310" i="8"/>
  <c r="H310" i="8"/>
  <c r="G310" i="8"/>
  <c r="F310" i="8"/>
  <c r="E310" i="8"/>
  <c r="L309" i="8"/>
  <c r="K309" i="8"/>
  <c r="J309" i="8"/>
  <c r="I309" i="8"/>
  <c r="H309" i="8"/>
  <c r="G309" i="8"/>
  <c r="F309" i="8"/>
  <c r="E309" i="8"/>
  <c r="L308" i="8"/>
  <c r="K308" i="8"/>
  <c r="J308" i="8"/>
  <c r="I308" i="8"/>
  <c r="H308" i="8"/>
  <c r="G308" i="8"/>
  <c r="F308" i="8"/>
  <c r="E308" i="8"/>
  <c r="L307" i="8"/>
  <c r="K307" i="8"/>
  <c r="J307" i="8"/>
  <c r="I307" i="8"/>
  <c r="H307" i="8"/>
  <c r="G307" i="8"/>
  <c r="F307" i="8"/>
  <c r="E307" i="8"/>
  <c r="L306" i="8"/>
  <c r="K306" i="8"/>
  <c r="J306" i="8"/>
  <c r="I306" i="8"/>
  <c r="H306" i="8"/>
  <c r="G306" i="8"/>
  <c r="F306" i="8"/>
  <c r="E306" i="8"/>
  <c r="L305" i="8"/>
  <c r="K305" i="8"/>
  <c r="J305" i="8"/>
  <c r="I305" i="8"/>
  <c r="H305" i="8"/>
  <c r="G305" i="8"/>
  <c r="F305" i="8"/>
  <c r="E305" i="8"/>
  <c r="L304" i="8"/>
  <c r="K304" i="8"/>
  <c r="J304" i="8"/>
  <c r="I304" i="8"/>
  <c r="H304" i="8"/>
  <c r="G304" i="8"/>
  <c r="F304" i="8"/>
  <c r="E304" i="8"/>
  <c r="L303" i="8"/>
  <c r="K303" i="8"/>
  <c r="J303" i="8"/>
  <c r="I303" i="8"/>
  <c r="H303" i="8"/>
  <c r="G303" i="8"/>
  <c r="F303" i="8"/>
  <c r="E303" i="8"/>
  <c r="L302" i="8"/>
  <c r="K302" i="8"/>
  <c r="J302" i="8"/>
  <c r="I302" i="8"/>
  <c r="H302" i="8"/>
  <c r="G302" i="8"/>
  <c r="F302" i="8"/>
  <c r="E302" i="8"/>
  <c r="L301" i="8"/>
  <c r="K301" i="8"/>
  <c r="J301" i="8"/>
  <c r="I301" i="8"/>
  <c r="H301" i="8"/>
  <c r="G301" i="8"/>
  <c r="F301" i="8"/>
  <c r="E301" i="8"/>
  <c r="L300" i="8"/>
  <c r="K300" i="8"/>
  <c r="J300" i="8"/>
  <c r="I300" i="8"/>
  <c r="H300" i="8"/>
  <c r="G300" i="8"/>
  <c r="F300" i="8"/>
  <c r="E300" i="8"/>
  <c r="L299" i="8"/>
  <c r="K299" i="8"/>
  <c r="J299" i="8"/>
  <c r="I299" i="8"/>
  <c r="H299" i="8"/>
  <c r="G299" i="8"/>
  <c r="F299" i="8"/>
  <c r="E299" i="8"/>
  <c r="L298" i="8"/>
  <c r="K298" i="8"/>
  <c r="J298" i="8"/>
  <c r="I298" i="8"/>
  <c r="H298" i="8"/>
  <c r="G298" i="8"/>
  <c r="F298" i="8"/>
  <c r="E298" i="8"/>
  <c r="L297" i="8"/>
  <c r="K297" i="8"/>
  <c r="J297" i="8"/>
  <c r="I297" i="8"/>
  <c r="H297" i="8"/>
  <c r="G297" i="8"/>
  <c r="F297" i="8"/>
  <c r="E297" i="8"/>
  <c r="L296" i="8"/>
  <c r="K296" i="8"/>
  <c r="J296" i="8"/>
  <c r="I296" i="8"/>
  <c r="H296" i="8"/>
  <c r="G296" i="8"/>
  <c r="F296" i="8"/>
  <c r="E296" i="8"/>
  <c r="L295" i="8"/>
  <c r="K295" i="8"/>
  <c r="J295" i="8"/>
  <c r="I295" i="8"/>
  <c r="H295" i="8"/>
  <c r="G295" i="8"/>
  <c r="F295" i="8"/>
  <c r="E295" i="8"/>
  <c r="L294" i="8"/>
  <c r="K294" i="8"/>
  <c r="J294" i="8"/>
  <c r="I294" i="8"/>
  <c r="H294" i="8"/>
  <c r="G294" i="8"/>
  <c r="F294" i="8"/>
  <c r="E294" i="8"/>
  <c r="L293" i="8"/>
  <c r="K293" i="8"/>
  <c r="J293" i="8"/>
  <c r="I293" i="8"/>
  <c r="H293" i="8"/>
  <c r="G293" i="8"/>
  <c r="F293" i="8"/>
  <c r="E293" i="8"/>
  <c r="L292" i="8"/>
  <c r="K292" i="8"/>
  <c r="J292" i="8"/>
  <c r="I292" i="8"/>
  <c r="H292" i="8"/>
  <c r="G292" i="8"/>
  <c r="F292" i="8"/>
  <c r="E292" i="8"/>
  <c r="L291" i="8"/>
  <c r="K291" i="8"/>
  <c r="J291" i="8"/>
  <c r="I291" i="8"/>
  <c r="H291" i="8"/>
  <c r="G291" i="8"/>
  <c r="F291" i="8"/>
  <c r="E291" i="8"/>
  <c r="L290" i="8"/>
  <c r="K290" i="8"/>
  <c r="J290" i="8"/>
  <c r="I290" i="8"/>
  <c r="H290" i="8"/>
  <c r="G290" i="8"/>
  <c r="F290" i="8"/>
  <c r="E290" i="8"/>
  <c r="L289" i="8"/>
  <c r="K289" i="8"/>
  <c r="J289" i="8"/>
  <c r="I289" i="8"/>
  <c r="H289" i="8"/>
  <c r="G289" i="8"/>
  <c r="F289" i="8"/>
  <c r="E289" i="8"/>
  <c r="L288" i="8"/>
  <c r="K288" i="8"/>
  <c r="J288" i="8"/>
  <c r="I288" i="8"/>
  <c r="H288" i="8"/>
  <c r="G288" i="8"/>
  <c r="F288" i="8"/>
  <c r="E288" i="8"/>
  <c r="L287" i="8"/>
  <c r="K287" i="8"/>
  <c r="J287" i="8"/>
  <c r="I287" i="8"/>
  <c r="H287" i="8"/>
  <c r="G287" i="8"/>
  <c r="F287" i="8"/>
  <c r="E287" i="8"/>
  <c r="L286" i="8"/>
  <c r="K286" i="8"/>
  <c r="J286" i="8"/>
  <c r="I286" i="8"/>
  <c r="H286" i="8"/>
  <c r="G286" i="8"/>
  <c r="F286" i="8"/>
  <c r="E286" i="8"/>
  <c r="L285" i="8"/>
  <c r="K285" i="8"/>
  <c r="J285" i="8"/>
  <c r="I285" i="8"/>
  <c r="H285" i="8"/>
  <c r="G285" i="8"/>
  <c r="F285" i="8"/>
  <c r="E285" i="8"/>
  <c r="L284" i="8"/>
  <c r="K284" i="8"/>
  <c r="J284" i="8"/>
  <c r="I284" i="8"/>
  <c r="H284" i="8"/>
  <c r="G284" i="8"/>
  <c r="F284" i="8"/>
  <c r="E284" i="8"/>
  <c r="L283" i="8"/>
  <c r="K283" i="8"/>
  <c r="J283" i="8"/>
  <c r="I283" i="8"/>
  <c r="H283" i="8"/>
  <c r="G283" i="8"/>
  <c r="F283" i="8"/>
  <c r="E283" i="8"/>
  <c r="L282" i="8"/>
  <c r="K282" i="8"/>
  <c r="J282" i="8"/>
  <c r="I282" i="8"/>
  <c r="H282" i="8"/>
  <c r="G282" i="8"/>
  <c r="F282" i="8"/>
  <c r="E282" i="8"/>
  <c r="L281" i="8"/>
  <c r="K281" i="8"/>
  <c r="J281" i="8"/>
  <c r="I281" i="8"/>
  <c r="H281" i="8"/>
  <c r="G281" i="8"/>
  <c r="F281" i="8"/>
  <c r="E281" i="8"/>
  <c r="L280" i="8"/>
  <c r="K280" i="8"/>
  <c r="J280" i="8"/>
  <c r="I280" i="8"/>
  <c r="H280" i="8"/>
  <c r="G280" i="8"/>
  <c r="F280" i="8"/>
  <c r="E280" i="8"/>
  <c r="L279" i="8"/>
  <c r="K279" i="8"/>
  <c r="J279" i="8"/>
  <c r="I279" i="8"/>
  <c r="H279" i="8"/>
  <c r="G279" i="8"/>
  <c r="F279" i="8"/>
  <c r="E279" i="8"/>
  <c r="L278" i="8"/>
  <c r="K278" i="8"/>
  <c r="J278" i="8"/>
  <c r="I278" i="8"/>
  <c r="H278" i="8"/>
  <c r="G278" i="8"/>
  <c r="F278" i="8"/>
  <c r="E278" i="8"/>
  <c r="L277" i="8"/>
  <c r="K277" i="8"/>
  <c r="J277" i="8"/>
  <c r="I277" i="8"/>
  <c r="H277" i="8"/>
  <c r="G277" i="8"/>
  <c r="F277" i="8"/>
  <c r="E277" i="8"/>
  <c r="L276" i="8"/>
  <c r="K276" i="8"/>
  <c r="J276" i="8"/>
  <c r="I276" i="8"/>
  <c r="H276" i="8"/>
  <c r="G276" i="8"/>
  <c r="F276" i="8"/>
  <c r="E276" i="8"/>
  <c r="L275" i="8"/>
  <c r="K275" i="8"/>
  <c r="J275" i="8"/>
  <c r="I275" i="8"/>
  <c r="H275" i="8"/>
  <c r="G275" i="8"/>
  <c r="F275" i="8"/>
  <c r="E275" i="8"/>
  <c r="L274" i="8"/>
  <c r="K274" i="8"/>
  <c r="J274" i="8"/>
  <c r="I274" i="8"/>
  <c r="H274" i="8"/>
  <c r="G274" i="8"/>
  <c r="F274" i="8"/>
  <c r="E274" i="8"/>
  <c r="L273" i="8"/>
  <c r="K273" i="8"/>
  <c r="J273" i="8"/>
  <c r="I273" i="8"/>
  <c r="H273" i="8"/>
  <c r="G273" i="8"/>
  <c r="F273" i="8"/>
  <c r="E273" i="8"/>
  <c r="L272" i="8"/>
  <c r="K272" i="8"/>
  <c r="J272" i="8"/>
  <c r="I272" i="8"/>
  <c r="H272" i="8"/>
  <c r="G272" i="8"/>
  <c r="F272" i="8"/>
  <c r="E272" i="8"/>
  <c r="L271" i="8"/>
  <c r="K271" i="8"/>
  <c r="J271" i="8"/>
  <c r="I271" i="8"/>
  <c r="H271" i="8"/>
  <c r="G271" i="8"/>
  <c r="F271" i="8"/>
  <c r="E271" i="8"/>
  <c r="L270" i="8"/>
  <c r="K270" i="8"/>
  <c r="J270" i="8"/>
  <c r="I270" i="8"/>
  <c r="H270" i="8"/>
  <c r="G270" i="8"/>
  <c r="F270" i="8"/>
  <c r="E270" i="8"/>
  <c r="L269" i="8"/>
  <c r="K269" i="8"/>
  <c r="J269" i="8"/>
  <c r="I269" i="8"/>
  <c r="H269" i="8"/>
  <c r="G269" i="8"/>
  <c r="F269" i="8"/>
  <c r="E269" i="8"/>
  <c r="L268" i="8"/>
  <c r="K268" i="8"/>
  <c r="J268" i="8"/>
  <c r="I268" i="8"/>
  <c r="H268" i="8"/>
  <c r="G268" i="8"/>
  <c r="F268" i="8"/>
  <c r="E268" i="8"/>
  <c r="L267" i="8"/>
  <c r="K267" i="8"/>
  <c r="J267" i="8"/>
  <c r="I267" i="8"/>
  <c r="H267" i="8"/>
  <c r="G267" i="8"/>
  <c r="F267" i="8"/>
  <c r="E267" i="8"/>
  <c r="L266" i="8"/>
  <c r="K266" i="8"/>
  <c r="J266" i="8"/>
  <c r="I266" i="8"/>
  <c r="H266" i="8"/>
  <c r="G266" i="8"/>
  <c r="F266" i="8"/>
  <c r="E266" i="8"/>
  <c r="L265" i="8"/>
  <c r="K265" i="8"/>
  <c r="J265" i="8"/>
  <c r="I265" i="8"/>
  <c r="H265" i="8"/>
  <c r="G265" i="8"/>
  <c r="F265" i="8"/>
  <c r="E265" i="8"/>
  <c r="L264" i="8"/>
  <c r="K264" i="8"/>
  <c r="J264" i="8"/>
  <c r="I264" i="8"/>
  <c r="H264" i="8"/>
  <c r="G264" i="8"/>
  <c r="F264" i="8"/>
  <c r="E264" i="8"/>
  <c r="L263" i="8"/>
  <c r="K263" i="8"/>
  <c r="J263" i="8"/>
  <c r="I263" i="8"/>
  <c r="H263" i="8"/>
  <c r="G263" i="8"/>
  <c r="F263" i="8"/>
  <c r="E263" i="8"/>
  <c r="L262" i="8"/>
  <c r="K262" i="8"/>
  <c r="J262" i="8"/>
  <c r="I262" i="8"/>
  <c r="H262" i="8"/>
  <c r="G262" i="8"/>
  <c r="F262" i="8"/>
  <c r="E262" i="8"/>
  <c r="L261" i="8"/>
  <c r="K261" i="8"/>
  <c r="J261" i="8"/>
  <c r="I261" i="8"/>
  <c r="H261" i="8"/>
  <c r="G261" i="8"/>
  <c r="F261" i="8"/>
  <c r="E261" i="8"/>
  <c r="J260" i="8"/>
  <c r="H260" i="8"/>
  <c r="G260" i="8"/>
  <c r="F260" i="8"/>
  <c r="E260" i="8"/>
  <c r="K259" i="8"/>
  <c r="L259" i="8" s="1"/>
  <c r="J259" i="8"/>
  <c r="I259" i="8"/>
  <c r="H259" i="8"/>
  <c r="G259" i="8"/>
  <c r="F259" i="8"/>
  <c r="E259" i="8"/>
  <c r="K258" i="8"/>
  <c r="L258" i="8" s="1"/>
  <c r="J258" i="8"/>
  <c r="I258" i="8"/>
  <c r="H258" i="8"/>
  <c r="G258" i="8"/>
  <c r="F258" i="8"/>
  <c r="E258" i="8"/>
  <c r="K257" i="8"/>
  <c r="L257" i="8" s="1"/>
  <c r="J257" i="8"/>
  <c r="I257" i="8"/>
  <c r="H257" i="8"/>
  <c r="G257" i="8"/>
  <c r="F257" i="8"/>
  <c r="E257" i="8"/>
  <c r="K256" i="8"/>
  <c r="L256" i="8" s="1"/>
  <c r="J256" i="8"/>
  <c r="H256" i="8"/>
  <c r="G256" i="8"/>
  <c r="I256" i="8" s="1"/>
  <c r="F256" i="8"/>
  <c r="E256" i="8"/>
  <c r="J255" i="8"/>
  <c r="H255" i="8"/>
  <c r="G255" i="8"/>
  <c r="I255" i="8" s="1"/>
  <c r="F255" i="8"/>
  <c r="E255" i="8"/>
  <c r="L254" i="8"/>
  <c r="K254" i="8"/>
  <c r="J254" i="8"/>
  <c r="I254" i="8"/>
  <c r="H254" i="8"/>
  <c r="G254" i="8"/>
  <c r="F254" i="8"/>
  <c r="E254" i="8"/>
  <c r="K253" i="8"/>
  <c r="L253" i="8" s="1"/>
  <c r="J253" i="8"/>
  <c r="I253" i="8"/>
  <c r="H253" i="8"/>
  <c r="G253" i="8"/>
  <c r="F253" i="8"/>
  <c r="E253" i="8"/>
  <c r="K252" i="8"/>
  <c r="L252" i="8" s="1"/>
  <c r="J252" i="8"/>
  <c r="I252" i="8"/>
  <c r="H252" i="8"/>
  <c r="G252" i="8"/>
  <c r="F252" i="8"/>
  <c r="E252" i="8"/>
  <c r="K251" i="8"/>
  <c r="L251" i="8" s="1"/>
  <c r="J251" i="8"/>
  <c r="I251" i="8"/>
  <c r="H251" i="8"/>
  <c r="G251" i="8"/>
  <c r="F251" i="8"/>
  <c r="E251" i="8"/>
  <c r="K250" i="8"/>
  <c r="L250" i="8" s="1"/>
  <c r="J250" i="8"/>
  <c r="I250" i="8"/>
  <c r="H250" i="8"/>
  <c r="G250" i="8"/>
  <c r="F250" i="8"/>
  <c r="E250" i="8"/>
  <c r="K249" i="8"/>
  <c r="L249" i="8" s="1"/>
  <c r="J249" i="8"/>
  <c r="I249" i="8"/>
  <c r="H249" i="8"/>
  <c r="G249" i="8"/>
  <c r="F249" i="8"/>
  <c r="E249" i="8"/>
  <c r="K248" i="8"/>
  <c r="L248" i="8" s="1"/>
  <c r="J248" i="8"/>
  <c r="I248" i="8"/>
  <c r="H248" i="8"/>
  <c r="G248" i="8"/>
  <c r="F248" i="8"/>
  <c r="E248" i="8"/>
  <c r="K247" i="8"/>
  <c r="L247" i="8" s="1"/>
  <c r="J247" i="8"/>
  <c r="I247" i="8"/>
  <c r="H247" i="8"/>
  <c r="G247" i="8"/>
  <c r="F247" i="8"/>
  <c r="E247" i="8"/>
  <c r="K246" i="8"/>
  <c r="L246" i="8" s="1"/>
  <c r="J246" i="8"/>
  <c r="I246" i="8"/>
  <c r="H246" i="8"/>
  <c r="G246" i="8"/>
  <c r="F246" i="8"/>
  <c r="E246" i="8"/>
  <c r="K245" i="8"/>
  <c r="L245" i="8" s="1"/>
  <c r="J245" i="8"/>
  <c r="I245" i="8"/>
  <c r="H245" i="8"/>
  <c r="G245" i="8"/>
  <c r="F245" i="8"/>
  <c r="E245" i="8"/>
  <c r="K244" i="8"/>
  <c r="L244" i="8" s="1"/>
  <c r="J244" i="8"/>
  <c r="I244" i="8"/>
  <c r="H244" i="8"/>
  <c r="G244" i="8"/>
  <c r="F244" i="8"/>
  <c r="E244" i="8"/>
  <c r="K243" i="8"/>
  <c r="L243" i="8" s="1"/>
  <c r="J243" i="8"/>
  <c r="I243" i="8"/>
  <c r="H243" i="8"/>
  <c r="G243" i="8"/>
  <c r="F243" i="8"/>
  <c r="E243" i="8"/>
  <c r="K242" i="8"/>
  <c r="L242" i="8" s="1"/>
  <c r="J242" i="8"/>
  <c r="I242" i="8"/>
  <c r="H242" i="8"/>
  <c r="G242" i="8"/>
  <c r="F242" i="8"/>
  <c r="E242" i="8"/>
  <c r="K241" i="8"/>
  <c r="L241" i="8" s="1"/>
  <c r="J241" i="8"/>
  <c r="I241" i="8"/>
  <c r="H241" i="8"/>
  <c r="G241" i="8"/>
  <c r="F241" i="8"/>
  <c r="E241" i="8"/>
  <c r="K240" i="8"/>
  <c r="L240" i="8" s="1"/>
  <c r="J240" i="8"/>
  <c r="I240" i="8"/>
  <c r="H240" i="8"/>
  <c r="G240" i="8"/>
  <c r="F240" i="8"/>
  <c r="E240" i="8"/>
  <c r="K239" i="8"/>
  <c r="L239" i="8" s="1"/>
  <c r="J239" i="8"/>
  <c r="I239" i="8"/>
  <c r="H239" i="8"/>
  <c r="G239" i="8"/>
  <c r="F239" i="8"/>
  <c r="E239" i="8"/>
  <c r="K238" i="8"/>
  <c r="L238" i="8" s="1"/>
  <c r="J238" i="8"/>
  <c r="I238" i="8"/>
  <c r="H238" i="8"/>
  <c r="G238" i="8"/>
  <c r="F238" i="8"/>
  <c r="E238" i="8"/>
  <c r="K237" i="8"/>
  <c r="L237" i="8" s="1"/>
  <c r="J237" i="8"/>
  <c r="I237" i="8"/>
  <c r="H237" i="8"/>
  <c r="G237" i="8"/>
  <c r="F237" i="8"/>
  <c r="E237" i="8"/>
  <c r="K236" i="8"/>
  <c r="L236" i="8" s="1"/>
  <c r="J236" i="8"/>
  <c r="I236" i="8"/>
  <c r="H236" i="8"/>
  <c r="G236" i="8"/>
  <c r="F236" i="8"/>
  <c r="E236" i="8"/>
  <c r="K235" i="8"/>
  <c r="L235" i="8" s="1"/>
  <c r="J235" i="8"/>
  <c r="I235" i="8"/>
  <c r="H235" i="8"/>
  <c r="G235" i="8"/>
  <c r="F235" i="8"/>
  <c r="E235" i="8"/>
  <c r="K234" i="8"/>
  <c r="L234" i="8" s="1"/>
  <c r="J234" i="8"/>
  <c r="H234" i="8"/>
  <c r="G234" i="8"/>
  <c r="I234" i="8" s="1"/>
  <c r="F234" i="8"/>
  <c r="E234" i="8"/>
  <c r="L233" i="8"/>
  <c r="K233" i="8"/>
  <c r="J233" i="8"/>
  <c r="I233" i="8"/>
  <c r="H233" i="8"/>
  <c r="G233" i="8"/>
  <c r="F233" i="8"/>
  <c r="E233" i="8"/>
  <c r="J232" i="8"/>
  <c r="H232" i="8"/>
  <c r="G232" i="8"/>
  <c r="F232" i="8"/>
  <c r="E232" i="8"/>
  <c r="K231" i="8"/>
  <c r="L231" i="8" s="1"/>
  <c r="J231" i="8"/>
  <c r="I231" i="8"/>
  <c r="H231" i="8"/>
  <c r="G231" i="8"/>
  <c r="F231" i="8"/>
  <c r="E231" i="8"/>
  <c r="K230" i="8"/>
  <c r="L230" i="8" s="1"/>
  <c r="J230" i="8"/>
  <c r="I230" i="8"/>
  <c r="H230" i="8"/>
  <c r="G230" i="8"/>
  <c r="F230" i="8"/>
  <c r="E230" i="8"/>
  <c r="K229" i="8"/>
  <c r="L229" i="8" s="1"/>
  <c r="J229" i="8"/>
  <c r="I229" i="8"/>
  <c r="H229" i="8"/>
  <c r="G229" i="8"/>
  <c r="F229" i="8"/>
  <c r="E229" i="8"/>
  <c r="K228" i="8"/>
  <c r="L228" i="8" s="1"/>
  <c r="J228" i="8"/>
  <c r="I228" i="8"/>
  <c r="H228" i="8"/>
  <c r="G228" i="8"/>
  <c r="F228" i="8"/>
  <c r="E228" i="8"/>
  <c r="K227" i="8"/>
  <c r="L227" i="8" s="1"/>
  <c r="J227" i="8"/>
  <c r="I227" i="8"/>
  <c r="H227" i="8"/>
  <c r="G227" i="8"/>
  <c r="F227" i="8"/>
  <c r="E227" i="8"/>
  <c r="K226" i="8"/>
  <c r="L226" i="8" s="1"/>
  <c r="J226" i="8"/>
  <c r="I226" i="8"/>
  <c r="H226" i="8"/>
  <c r="G226" i="8"/>
  <c r="F226" i="8"/>
  <c r="E226" i="8"/>
  <c r="K225" i="8"/>
  <c r="L225" i="8" s="1"/>
  <c r="J225" i="8"/>
  <c r="I225" i="8"/>
  <c r="H225" i="8"/>
  <c r="G225" i="8"/>
  <c r="F225" i="8"/>
  <c r="E225" i="8"/>
  <c r="K224" i="8"/>
  <c r="L224" i="8" s="1"/>
  <c r="J224" i="8"/>
  <c r="I224" i="8"/>
  <c r="H224" i="8"/>
  <c r="G224" i="8"/>
  <c r="F224" i="8"/>
  <c r="E224" i="8"/>
  <c r="K223" i="8"/>
  <c r="L223" i="8" s="1"/>
  <c r="J223" i="8"/>
  <c r="H223" i="8"/>
  <c r="G223" i="8"/>
  <c r="I223" i="8" s="1"/>
  <c r="F223" i="8"/>
  <c r="E223" i="8"/>
  <c r="L222" i="8"/>
  <c r="K222" i="8"/>
  <c r="J222" i="8"/>
  <c r="I222" i="8"/>
  <c r="H222" i="8"/>
  <c r="G222" i="8"/>
  <c r="F222" i="8"/>
  <c r="E222" i="8"/>
  <c r="J221" i="8"/>
  <c r="H221" i="8"/>
  <c r="G221" i="8"/>
  <c r="I221" i="8" s="1"/>
  <c r="F221" i="8"/>
  <c r="E221" i="8"/>
  <c r="K220" i="8"/>
  <c r="L220" i="8" s="1"/>
  <c r="J220" i="8"/>
  <c r="I220" i="8"/>
  <c r="H220" i="8"/>
  <c r="G220" i="8"/>
  <c r="F220" i="8"/>
  <c r="E220" i="8"/>
  <c r="K219" i="8"/>
  <c r="L219" i="8" s="1"/>
  <c r="J219" i="8"/>
  <c r="I219" i="8"/>
  <c r="H219" i="8"/>
  <c r="G219" i="8"/>
  <c r="F219" i="8"/>
  <c r="E219" i="8"/>
  <c r="K218" i="8"/>
  <c r="L218" i="8" s="1"/>
  <c r="J218" i="8"/>
  <c r="I218" i="8"/>
  <c r="H218" i="8"/>
  <c r="G218" i="8"/>
  <c r="F218" i="8"/>
  <c r="E218" i="8"/>
  <c r="K217" i="8"/>
  <c r="L217" i="8" s="1"/>
  <c r="J217" i="8"/>
  <c r="H217" i="8"/>
  <c r="G217" i="8"/>
  <c r="I217" i="8" s="1"/>
  <c r="F217" i="8"/>
  <c r="E217" i="8"/>
  <c r="J216" i="8"/>
  <c r="H216" i="8"/>
  <c r="G216" i="8"/>
  <c r="F216" i="8"/>
  <c r="E216" i="8"/>
  <c r="K215" i="8"/>
  <c r="L215" i="8" s="1"/>
  <c r="J215" i="8"/>
  <c r="I215" i="8"/>
  <c r="H215" i="8"/>
  <c r="G215" i="8"/>
  <c r="F215" i="8"/>
  <c r="E215" i="8"/>
  <c r="K214" i="8"/>
  <c r="L214" i="8" s="1"/>
  <c r="J214" i="8"/>
  <c r="I214" i="8"/>
  <c r="H214" i="8"/>
  <c r="G214" i="8"/>
  <c r="F214" i="8"/>
  <c r="E214" i="8"/>
  <c r="K213" i="8"/>
  <c r="L213" i="8" s="1"/>
  <c r="J213" i="8"/>
  <c r="H213" i="8"/>
  <c r="G213" i="8"/>
  <c r="I213" i="8" s="1"/>
  <c r="F213" i="8"/>
  <c r="E213" i="8"/>
  <c r="J212" i="8"/>
  <c r="H212" i="8"/>
  <c r="G212" i="8"/>
  <c r="I212" i="8" s="1"/>
  <c r="F212" i="8"/>
  <c r="E212" i="8"/>
  <c r="K211" i="8"/>
  <c r="L211" i="8" s="1"/>
  <c r="J211" i="8"/>
  <c r="H211" i="8"/>
  <c r="G211" i="8"/>
  <c r="I211" i="8" s="1"/>
  <c r="F211" i="8"/>
  <c r="E211" i="8"/>
  <c r="J210" i="8"/>
  <c r="H210" i="8"/>
  <c r="G210" i="8"/>
  <c r="F210" i="8"/>
  <c r="E210" i="8"/>
  <c r="K209" i="8"/>
  <c r="L209" i="8" s="1"/>
  <c r="J209" i="8"/>
  <c r="H209" i="8"/>
  <c r="G209" i="8"/>
  <c r="I209" i="8" s="1"/>
  <c r="F209" i="8"/>
  <c r="E209" i="8"/>
  <c r="L208" i="8"/>
  <c r="K208" i="8"/>
  <c r="J208" i="8"/>
  <c r="I208" i="8"/>
  <c r="H208" i="8"/>
  <c r="G208" i="8"/>
  <c r="F208" i="8"/>
  <c r="E208" i="8"/>
  <c r="L207" i="8"/>
  <c r="K207" i="8"/>
  <c r="J207" i="8"/>
  <c r="I207" i="8"/>
  <c r="H207" i="8"/>
  <c r="G207" i="8"/>
  <c r="F207" i="8"/>
  <c r="E207" i="8"/>
  <c r="L206" i="8"/>
  <c r="K206" i="8"/>
  <c r="J206" i="8"/>
  <c r="I206" i="8"/>
  <c r="H206" i="8"/>
  <c r="G206" i="8"/>
  <c r="F206" i="8"/>
  <c r="E206" i="8"/>
  <c r="L205" i="8"/>
  <c r="K205" i="8"/>
  <c r="J205" i="8"/>
  <c r="I205" i="8"/>
  <c r="H205" i="8"/>
  <c r="G205" i="8"/>
  <c r="F205" i="8"/>
  <c r="E205" i="8"/>
  <c r="L204" i="8"/>
  <c r="K204" i="8"/>
  <c r="J204" i="8"/>
  <c r="I204" i="8"/>
  <c r="H204" i="8"/>
  <c r="G204" i="8"/>
  <c r="F204" i="8"/>
  <c r="E204" i="8"/>
  <c r="L203" i="8"/>
  <c r="K203" i="8"/>
  <c r="J203" i="8"/>
  <c r="I203" i="8"/>
  <c r="H203" i="8"/>
  <c r="G203" i="8"/>
  <c r="F203" i="8"/>
  <c r="E203" i="8"/>
  <c r="L202" i="8"/>
  <c r="K202" i="8"/>
  <c r="J202" i="8"/>
  <c r="I202" i="8"/>
  <c r="H202" i="8"/>
  <c r="G202" i="8"/>
  <c r="F202" i="8"/>
  <c r="E202" i="8"/>
  <c r="L201" i="8"/>
  <c r="K201" i="8"/>
  <c r="J201" i="8"/>
  <c r="I201" i="8"/>
  <c r="H201" i="8"/>
  <c r="G201" i="8"/>
  <c r="F201" i="8"/>
  <c r="E201" i="8"/>
  <c r="L200" i="8"/>
  <c r="K200" i="8"/>
  <c r="J200" i="8"/>
  <c r="I200" i="8"/>
  <c r="H200" i="8"/>
  <c r="G200" i="8"/>
  <c r="F200" i="8"/>
  <c r="E200" i="8"/>
  <c r="L199" i="8"/>
  <c r="K199" i="8"/>
  <c r="J199" i="8"/>
  <c r="I199" i="8"/>
  <c r="H199" i="8"/>
  <c r="G199" i="8"/>
  <c r="F199" i="8"/>
  <c r="E199" i="8"/>
  <c r="L198" i="8"/>
  <c r="K198" i="8"/>
  <c r="J198" i="8"/>
  <c r="I198" i="8"/>
  <c r="H198" i="8"/>
  <c r="G198" i="8"/>
  <c r="F198" i="8"/>
  <c r="E198" i="8"/>
  <c r="L197" i="8"/>
  <c r="K197" i="8"/>
  <c r="J197" i="8"/>
  <c r="I197" i="8"/>
  <c r="H197" i="8"/>
  <c r="G197" i="8"/>
  <c r="F197" i="8"/>
  <c r="E197" i="8"/>
  <c r="L196" i="8"/>
  <c r="K196" i="8"/>
  <c r="J196" i="8"/>
  <c r="I196" i="8"/>
  <c r="H196" i="8"/>
  <c r="G196" i="8"/>
  <c r="F196" i="8"/>
  <c r="E196" i="8"/>
  <c r="L195" i="8"/>
  <c r="K195" i="8"/>
  <c r="J195" i="8"/>
  <c r="I195" i="8"/>
  <c r="H195" i="8"/>
  <c r="G195" i="8"/>
  <c r="F195" i="8"/>
  <c r="E195" i="8"/>
  <c r="L194" i="8"/>
  <c r="K194" i="8"/>
  <c r="J194" i="8"/>
  <c r="I194" i="8"/>
  <c r="H194" i="8"/>
  <c r="G194" i="8"/>
  <c r="F194" i="8"/>
  <c r="E194" i="8"/>
  <c r="L193" i="8"/>
  <c r="K193" i="8"/>
  <c r="J193" i="8"/>
  <c r="I193" i="8"/>
  <c r="H193" i="8"/>
  <c r="G193" i="8"/>
  <c r="F193" i="8"/>
  <c r="E193" i="8"/>
  <c r="L192" i="8"/>
  <c r="K192" i="8"/>
  <c r="J192" i="8"/>
  <c r="I192" i="8"/>
  <c r="H192" i="8"/>
  <c r="G192" i="8"/>
  <c r="F192" i="8"/>
  <c r="E192" i="8"/>
  <c r="L191" i="8"/>
  <c r="K191" i="8"/>
  <c r="J191" i="8"/>
  <c r="I191" i="8"/>
  <c r="H191" i="8"/>
  <c r="G191" i="8"/>
  <c r="F191" i="8"/>
  <c r="E191" i="8"/>
  <c r="L190" i="8"/>
  <c r="K190" i="8"/>
  <c r="J190" i="8"/>
  <c r="I190" i="8"/>
  <c r="H190" i="8"/>
  <c r="G190" i="8"/>
  <c r="F190" i="8"/>
  <c r="E190" i="8"/>
  <c r="L189" i="8"/>
  <c r="K189" i="8"/>
  <c r="J189" i="8"/>
  <c r="I189" i="8"/>
  <c r="H189" i="8"/>
  <c r="G189" i="8"/>
  <c r="F189" i="8"/>
  <c r="E189" i="8"/>
  <c r="L188" i="8"/>
  <c r="K188" i="8"/>
  <c r="J188" i="8"/>
  <c r="I188" i="8"/>
  <c r="H188" i="8"/>
  <c r="G188" i="8"/>
  <c r="F188" i="8"/>
  <c r="E188" i="8"/>
  <c r="L187" i="8"/>
  <c r="K187" i="8"/>
  <c r="J187" i="8"/>
  <c r="I187" i="8"/>
  <c r="H187" i="8"/>
  <c r="G187" i="8"/>
  <c r="F187" i="8"/>
  <c r="E187" i="8"/>
  <c r="L186" i="8"/>
  <c r="K186" i="8"/>
  <c r="J186" i="8"/>
  <c r="I186" i="8"/>
  <c r="H186" i="8"/>
  <c r="G186" i="8"/>
  <c r="F186" i="8"/>
  <c r="E186" i="8"/>
  <c r="L185" i="8"/>
  <c r="K185" i="8"/>
  <c r="J185" i="8"/>
  <c r="I185" i="8"/>
  <c r="H185" i="8"/>
  <c r="G185" i="8"/>
  <c r="F185" i="8"/>
  <c r="E185" i="8"/>
  <c r="L184" i="8"/>
  <c r="K184" i="8"/>
  <c r="J184" i="8"/>
  <c r="I184" i="8"/>
  <c r="H184" i="8"/>
  <c r="G184" i="8"/>
  <c r="F184" i="8"/>
  <c r="E184" i="8"/>
  <c r="L183" i="8"/>
  <c r="K183" i="8"/>
  <c r="J183" i="8"/>
  <c r="I183" i="8"/>
  <c r="H183" i="8"/>
  <c r="G183" i="8"/>
  <c r="F183" i="8"/>
  <c r="E183" i="8"/>
  <c r="L182" i="8"/>
  <c r="K182" i="8"/>
  <c r="J182" i="8"/>
  <c r="I182" i="8"/>
  <c r="H182" i="8"/>
  <c r="G182" i="8"/>
  <c r="F182" i="8"/>
  <c r="E182" i="8"/>
  <c r="J181" i="8"/>
  <c r="H181" i="8"/>
  <c r="G181" i="8"/>
  <c r="F181" i="8"/>
  <c r="E181" i="8"/>
  <c r="K180" i="8"/>
  <c r="L180" i="8" s="1"/>
  <c r="J180" i="8"/>
  <c r="I180" i="8"/>
  <c r="H180" i="8"/>
  <c r="G180" i="8"/>
  <c r="F180" i="8"/>
  <c r="E180" i="8"/>
  <c r="K179" i="8"/>
  <c r="L179" i="8" s="1"/>
  <c r="J179" i="8"/>
  <c r="I179" i="8"/>
  <c r="H179" i="8"/>
  <c r="G179" i="8"/>
  <c r="F179" i="8"/>
  <c r="E179" i="8"/>
  <c r="K178" i="8"/>
  <c r="L178" i="8" s="1"/>
  <c r="J178" i="8"/>
  <c r="H178" i="8"/>
  <c r="G178" i="8"/>
  <c r="I178" i="8" s="1"/>
  <c r="F178" i="8"/>
  <c r="E178" i="8"/>
  <c r="J177" i="8"/>
  <c r="H177" i="8"/>
  <c r="G177" i="8"/>
  <c r="F177" i="8"/>
  <c r="E177" i="8"/>
  <c r="K176" i="8"/>
  <c r="L176" i="8" s="1"/>
  <c r="J176" i="8"/>
  <c r="H176" i="8"/>
  <c r="G176" i="8"/>
  <c r="I176" i="8" s="1"/>
  <c r="F176" i="8"/>
  <c r="E176" i="8"/>
  <c r="L175" i="8"/>
  <c r="K175" i="8"/>
  <c r="J175" i="8"/>
  <c r="I175" i="8"/>
  <c r="H175" i="8"/>
  <c r="G175" i="8"/>
  <c r="F175" i="8"/>
  <c r="E175" i="8"/>
  <c r="L174" i="8"/>
  <c r="K174" i="8"/>
  <c r="J174" i="8"/>
  <c r="I174" i="8"/>
  <c r="H174" i="8"/>
  <c r="G174" i="8"/>
  <c r="F174" i="8"/>
  <c r="E174" i="8"/>
  <c r="L173" i="8"/>
  <c r="K173" i="8"/>
  <c r="J173" i="8"/>
  <c r="I173" i="8"/>
  <c r="H173" i="8"/>
  <c r="G173" i="8"/>
  <c r="F173" i="8"/>
  <c r="E173" i="8"/>
  <c r="L172" i="8"/>
  <c r="K172" i="8"/>
  <c r="J172" i="8"/>
  <c r="I172" i="8"/>
  <c r="H172" i="8"/>
  <c r="G172" i="8"/>
  <c r="F172" i="8"/>
  <c r="E172" i="8"/>
  <c r="L171" i="8"/>
  <c r="K171" i="8"/>
  <c r="J171" i="8"/>
  <c r="I171" i="8"/>
  <c r="H171" i="8"/>
  <c r="G171" i="8"/>
  <c r="F171" i="8"/>
  <c r="E171" i="8"/>
  <c r="L170" i="8"/>
  <c r="K170" i="8"/>
  <c r="J170" i="8"/>
  <c r="I170" i="8"/>
  <c r="H170" i="8"/>
  <c r="G170" i="8"/>
  <c r="F170" i="8"/>
  <c r="E170" i="8"/>
  <c r="J169" i="8"/>
  <c r="H169" i="8"/>
  <c r="G169" i="8"/>
  <c r="F169" i="8"/>
  <c r="E169" i="8"/>
  <c r="K168" i="8"/>
  <c r="L168" i="8" s="1"/>
  <c r="J168" i="8"/>
  <c r="H168" i="8"/>
  <c r="G168" i="8"/>
  <c r="I168" i="8" s="1"/>
  <c r="F168" i="8"/>
  <c r="E168" i="8"/>
  <c r="L167" i="8"/>
  <c r="K167" i="8"/>
  <c r="J167" i="8"/>
  <c r="I167" i="8"/>
  <c r="H167" i="8"/>
  <c r="G167" i="8"/>
  <c r="F167" i="8"/>
  <c r="E167" i="8"/>
  <c r="J166" i="8"/>
  <c r="H166" i="8"/>
  <c r="G166" i="8"/>
  <c r="F166" i="8"/>
  <c r="E166" i="8"/>
  <c r="K165" i="8"/>
  <c r="L165" i="8" s="1"/>
  <c r="J165" i="8"/>
  <c r="I165" i="8"/>
  <c r="H165" i="8"/>
  <c r="G165" i="8"/>
  <c r="F165" i="8"/>
  <c r="E165" i="8"/>
  <c r="K164" i="8"/>
  <c r="L164" i="8" s="1"/>
  <c r="J164" i="8"/>
  <c r="I164" i="8"/>
  <c r="H164" i="8"/>
  <c r="G164" i="8"/>
  <c r="F164" i="8"/>
  <c r="E164" i="8"/>
  <c r="K163" i="8"/>
  <c r="L163" i="8" s="1"/>
  <c r="J163" i="8"/>
  <c r="I163" i="8"/>
  <c r="H163" i="8"/>
  <c r="G163" i="8"/>
  <c r="F163" i="8"/>
  <c r="E163" i="8"/>
  <c r="K162" i="8"/>
  <c r="L162" i="8" s="1"/>
  <c r="J162" i="8"/>
  <c r="I162" i="8"/>
  <c r="H162" i="8"/>
  <c r="G162" i="8"/>
  <c r="F162" i="8"/>
  <c r="E162" i="8"/>
  <c r="K161" i="8"/>
  <c r="L161" i="8" s="1"/>
  <c r="J161" i="8"/>
  <c r="I161" i="8"/>
  <c r="H161" i="8"/>
  <c r="G161" i="8"/>
  <c r="F161" i="8"/>
  <c r="E161" i="8"/>
  <c r="K160" i="8"/>
  <c r="L160" i="8" s="1"/>
  <c r="J160" i="8"/>
  <c r="I160" i="8"/>
  <c r="H160" i="8"/>
  <c r="G160" i="8"/>
  <c r="F160" i="8"/>
  <c r="E160" i="8"/>
  <c r="K159" i="8"/>
  <c r="L159" i="8" s="1"/>
  <c r="J159" i="8"/>
  <c r="I159" i="8"/>
  <c r="H159" i="8"/>
  <c r="G159" i="8"/>
  <c r="F159" i="8"/>
  <c r="E159" i="8"/>
  <c r="K158" i="8"/>
  <c r="L158" i="8" s="1"/>
  <c r="J158" i="8"/>
  <c r="H158" i="8"/>
  <c r="G158" i="8"/>
  <c r="I158" i="8" s="1"/>
  <c r="F158" i="8"/>
  <c r="E158" i="8"/>
  <c r="J157" i="8"/>
  <c r="H157" i="8"/>
  <c r="G157" i="8"/>
  <c r="F157" i="8"/>
  <c r="E157" i="8"/>
  <c r="K156" i="8"/>
  <c r="L156" i="8" s="1"/>
  <c r="J156" i="8"/>
  <c r="I156" i="8"/>
  <c r="H156" i="8"/>
  <c r="G156" i="8"/>
  <c r="F156" i="8"/>
  <c r="E156" i="8"/>
  <c r="K155" i="8"/>
  <c r="L155" i="8" s="1"/>
  <c r="J155" i="8"/>
  <c r="I155" i="8"/>
  <c r="H155" i="8"/>
  <c r="G155" i="8"/>
  <c r="F155" i="8"/>
  <c r="E155" i="8"/>
  <c r="K154" i="8"/>
  <c r="L154" i="8" s="1"/>
  <c r="J154" i="8"/>
  <c r="H154" i="8"/>
  <c r="G154" i="8"/>
  <c r="I154" i="8" s="1"/>
  <c r="F154" i="8"/>
  <c r="E154" i="8"/>
  <c r="L153" i="8"/>
  <c r="K153" i="8"/>
  <c r="J153" i="8"/>
  <c r="I153" i="8"/>
  <c r="H153" i="8"/>
  <c r="G153" i="8"/>
  <c r="F153" i="8"/>
  <c r="E153" i="8"/>
  <c r="L152" i="8"/>
  <c r="K152" i="8"/>
  <c r="J152" i="8"/>
  <c r="I152" i="8"/>
  <c r="H152" i="8"/>
  <c r="G152" i="8"/>
  <c r="F152" i="8"/>
  <c r="E152" i="8"/>
  <c r="L151" i="8"/>
  <c r="K151" i="8"/>
  <c r="J151" i="8"/>
  <c r="I151" i="8"/>
  <c r="H151" i="8"/>
  <c r="G151" i="8"/>
  <c r="F151" i="8"/>
  <c r="E151" i="8"/>
  <c r="L150" i="8"/>
  <c r="K150" i="8"/>
  <c r="J150" i="8"/>
  <c r="I150" i="8"/>
  <c r="H150" i="8"/>
  <c r="G150" i="8"/>
  <c r="F150" i="8"/>
  <c r="E150" i="8"/>
  <c r="J149" i="8"/>
  <c r="H149" i="8"/>
  <c r="G149" i="8"/>
  <c r="F149" i="8"/>
  <c r="E149" i="8"/>
  <c r="K148" i="8"/>
  <c r="L148" i="8" s="1"/>
  <c r="J148" i="8"/>
  <c r="I148" i="8"/>
  <c r="H148" i="8"/>
  <c r="G148" i="8"/>
  <c r="F148" i="8"/>
  <c r="E148" i="8"/>
  <c r="K147" i="8"/>
  <c r="L147" i="8" s="1"/>
  <c r="J147" i="8"/>
  <c r="I147" i="8"/>
  <c r="H147" i="8"/>
  <c r="G147" i="8"/>
  <c r="F147" i="8"/>
  <c r="E147" i="8"/>
  <c r="K146" i="8"/>
  <c r="L146" i="8" s="1"/>
  <c r="J146" i="8"/>
  <c r="I146" i="8"/>
  <c r="H146" i="8"/>
  <c r="G146" i="8"/>
  <c r="F146" i="8"/>
  <c r="E146" i="8"/>
  <c r="K145" i="8"/>
  <c r="L145" i="8" s="1"/>
  <c r="J145" i="8"/>
  <c r="I145" i="8"/>
  <c r="H145" i="8"/>
  <c r="G145" i="8"/>
  <c r="F145" i="8"/>
  <c r="E145" i="8"/>
  <c r="K144" i="8"/>
  <c r="L144" i="8" s="1"/>
  <c r="J144" i="8"/>
  <c r="I144" i="8"/>
  <c r="H144" i="8"/>
  <c r="G144" i="8"/>
  <c r="F144" i="8"/>
  <c r="E144" i="8"/>
  <c r="K143" i="8"/>
  <c r="L143" i="8" s="1"/>
  <c r="J143" i="8"/>
  <c r="I143" i="8"/>
  <c r="H143" i="8"/>
  <c r="G143" i="8"/>
  <c r="F143" i="8"/>
  <c r="E143" i="8"/>
  <c r="K142" i="8"/>
  <c r="L142" i="8" s="1"/>
  <c r="J142" i="8"/>
  <c r="H142" i="8"/>
  <c r="G142" i="8"/>
  <c r="I142" i="8" s="1"/>
  <c r="F142" i="8"/>
  <c r="E142" i="8"/>
  <c r="J141" i="8"/>
  <c r="H141" i="8"/>
  <c r="G141" i="8"/>
  <c r="F141" i="8"/>
  <c r="E141" i="8"/>
  <c r="K140" i="8"/>
  <c r="L140" i="8" s="1"/>
  <c r="J140" i="8"/>
  <c r="I140" i="8"/>
  <c r="H140" i="8"/>
  <c r="G140" i="8"/>
  <c r="F140" i="8"/>
  <c r="E140" i="8"/>
  <c r="K139" i="8"/>
  <c r="L139" i="8" s="1"/>
  <c r="J139" i="8"/>
  <c r="I139" i="8"/>
  <c r="H139" i="8"/>
  <c r="G139" i="8"/>
  <c r="F139" i="8"/>
  <c r="E139" i="8"/>
  <c r="K138" i="8"/>
  <c r="L138" i="8" s="1"/>
  <c r="J138" i="8"/>
  <c r="H138" i="8"/>
  <c r="G138" i="8"/>
  <c r="I138" i="8" s="1"/>
  <c r="F138" i="8"/>
  <c r="E138" i="8"/>
  <c r="L137" i="8"/>
  <c r="K137" i="8"/>
  <c r="J137" i="8"/>
  <c r="I137" i="8"/>
  <c r="H137" i="8"/>
  <c r="G137" i="8"/>
  <c r="F137" i="8"/>
  <c r="E137" i="8"/>
  <c r="J136" i="8"/>
  <c r="H136" i="8"/>
  <c r="G136" i="8"/>
  <c r="F136" i="8"/>
  <c r="E136" i="8"/>
  <c r="K135" i="8"/>
  <c r="L135" i="8" s="1"/>
  <c r="J135" i="8"/>
  <c r="H135" i="8"/>
  <c r="G135" i="8"/>
  <c r="I135" i="8" s="1"/>
  <c r="F135" i="8"/>
  <c r="E135" i="8"/>
  <c r="J134" i="8"/>
  <c r="H134" i="8"/>
  <c r="G134" i="8"/>
  <c r="F134" i="8"/>
  <c r="E134" i="8"/>
  <c r="K133" i="8"/>
  <c r="L133" i="8" s="1"/>
  <c r="J133" i="8"/>
  <c r="I133" i="8"/>
  <c r="H133" i="8"/>
  <c r="G133" i="8"/>
  <c r="F133" i="8"/>
  <c r="E133" i="8"/>
  <c r="K132" i="8"/>
  <c r="L132" i="8" s="1"/>
  <c r="J132" i="8"/>
  <c r="H132" i="8"/>
  <c r="G132" i="8"/>
  <c r="I132" i="8" s="1"/>
  <c r="F132" i="8"/>
  <c r="E132" i="8"/>
  <c r="L131" i="8"/>
  <c r="K131" i="8"/>
  <c r="J131" i="8"/>
  <c r="I131" i="8"/>
  <c r="H131" i="8"/>
  <c r="G131" i="8"/>
  <c r="F131" i="8"/>
  <c r="E131" i="8"/>
  <c r="L130" i="8"/>
  <c r="K130" i="8"/>
  <c r="J130" i="8"/>
  <c r="I130" i="8"/>
  <c r="H130" i="8"/>
  <c r="G130" i="8"/>
  <c r="F130" i="8"/>
  <c r="E130" i="8"/>
  <c r="L129" i="8"/>
  <c r="K129" i="8"/>
  <c r="J129" i="8"/>
  <c r="I129" i="8"/>
  <c r="H129" i="8"/>
  <c r="G129" i="8"/>
  <c r="F129" i="8"/>
  <c r="E129" i="8"/>
  <c r="L128" i="8"/>
  <c r="K128" i="8"/>
  <c r="J128" i="8"/>
  <c r="I128" i="8"/>
  <c r="H128" i="8"/>
  <c r="G128" i="8"/>
  <c r="F128" i="8"/>
  <c r="E128" i="8"/>
  <c r="L127" i="8"/>
  <c r="K127" i="8"/>
  <c r="J127" i="8"/>
  <c r="I127" i="8"/>
  <c r="H127" i="8"/>
  <c r="G127" i="8"/>
  <c r="F127" i="8"/>
  <c r="E127" i="8"/>
  <c r="L126" i="8"/>
  <c r="K126" i="8"/>
  <c r="J126" i="8"/>
  <c r="I126" i="8"/>
  <c r="H126" i="8"/>
  <c r="G126" i="8"/>
  <c r="F126" i="8"/>
  <c r="E126" i="8"/>
  <c r="L125" i="8"/>
  <c r="K125" i="8"/>
  <c r="J125" i="8"/>
  <c r="I125" i="8"/>
  <c r="H125" i="8"/>
  <c r="G125" i="8"/>
  <c r="F125" i="8"/>
  <c r="E125" i="8"/>
  <c r="J124" i="8"/>
  <c r="H124" i="8"/>
  <c r="G124" i="8"/>
  <c r="F124" i="8"/>
  <c r="E124" i="8"/>
  <c r="K123" i="8"/>
  <c r="L123" i="8" s="1"/>
  <c r="J123" i="8"/>
  <c r="I123" i="8"/>
  <c r="H123" i="8"/>
  <c r="G123" i="8"/>
  <c r="F123" i="8"/>
  <c r="E123" i="8"/>
  <c r="K122" i="8"/>
  <c r="L122" i="8" s="1"/>
  <c r="J122" i="8"/>
  <c r="I122" i="8"/>
  <c r="H122" i="8"/>
  <c r="G122" i="8"/>
  <c r="F122" i="8"/>
  <c r="E122" i="8"/>
  <c r="K121" i="8"/>
  <c r="L121" i="8" s="1"/>
  <c r="J121" i="8"/>
  <c r="I121" i="8"/>
  <c r="H121" i="8"/>
  <c r="G121" i="8"/>
  <c r="F121" i="8"/>
  <c r="E121" i="8"/>
  <c r="K120" i="8"/>
  <c r="L120" i="8" s="1"/>
  <c r="J120" i="8"/>
  <c r="I120" i="8"/>
  <c r="H120" i="8"/>
  <c r="G120" i="8"/>
  <c r="F120" i="8"/>
  <c r="E120" i="8"/>
  <c r="K119" i="8"/>
  <c r="L119" i="8" s="1"/>
  <c r="J119" i="8"/>
  <c r="I119" i="8"/>
  <c r="H119" i="8"/>
  <c r="G119" i="8"/>
  <c r="F119" i="8"/>
  <c r="E119" i="8"/>
  <c r="K118" i="8"/>
  <c r="L118" i="8" s="1"/>
  <c r="J118" i="8"/>
  <c r="I118" i="8"/>
  <c r="H118" i="8"/>
  <c r="G118" i="8"/>
  <c r="F118" i="8"/>
  <c r="E118" i="8"/>
  <c r="K117" i="8"/>
  <c r="L117" i="8" s="1"/>
  <c r="J117" i="8"/>
  <c r="I117" i="8"/>
  <c r="H117" i="8"/>
  <c r="G117" i="8"/>
  <c r="F117" i="8"/>
  <c r="E117" i="8"/>
  <c r="K116" i="8"/>
  <c r="L116" i="8" s="1"/>
  <c r="J116" i="8"/>
  <c r="I116" i="8"/>
  <c r="H116" i="8"/>
  <c r="G116" i="8"/>
  <c r="F116" i="8"/>
  <c r="E116" i="8"/>
  <c r="K115" i="8"/>
  <c r="L115" i="8" s="1"/>
  <c r="J115" i="8"/>
  <c r="I115" i="8"/>
  <c r="H115" i="8"/>
  <c r="G115" i="8"/>
  <c r="F115" i="8"/>
  <c r="E115" i="8"/>
  <c r="K114" i="8"/>
  <c r="L114" i="8" s="1"/>
  <c r="J114" i="8"/>
  <c r="I114" i="8"/>
  <c r="H114" i="8"/>
  <c r="G114" i="8"/>
  <c r="F114" i="8"/>
  <c r="E114" i="8"/>
  <c r="K113" i="8"/>
  <c r="L113" i="8" s="1"/>
  <c r="J113" i="8"/>
  <c r="I113" i="8"/>
  <c r="H113" i="8"/>
  <c r="G113" i="8"/>
  <c r="F113" i="8"/>
  <c r="E113" i="8"/>
  <c r="K112" i="8"/>
  <c r="L112" i="8" s="1"/>
  <c r="J112" i="8"/>
  <c r="I112" i="8"/>
  <c r="H112" i="8"/>
  <c r="G112" i="8"/>
  <c r="F112" i="8"/>
  <c r="E112" i="8"/>
  <c r="K111" i="8"/>
  <c r="L111" i="8" s="1"/>
  <c r="J111" i="8"/>
  <c r="I111" i="8"/>
  <c r="H111" i="8"/>
  <c r="G111" i="8"/>
  <c r="F111" i="8"/>
  <c r="E111" i="8"/>
  <c r="K110" i="8"/>
  <c r="L110" i="8" s="1"/>
  <c r="J110" i="8"/>
  <c r="H110" i="8"/>
  <c r="G110" i="8"/>
  <c r="I110" i="8" s="1"/>
  <c r="F110" i="8"/>
  <c r="E110" i="8"/>
  <c r="J109" i="8"/>
  <c r="H109" i="8"/>
  <c r="G109" i="8"/>
  <c r="F109" i="8"/>
  <c r="E109" i="8"/>
  <c r="J108" i="8"/>
  <c r="H108" i="8"/>
  <c r="G108" i="8"/>
  <c r="F108" i="8"/>
  <c r="E108" i="8"/>
  <c r="L107" i="8"/>
  <c r="K107" i="8"/>
  <c r="J107" i="8"/>
  <c r="I107" i="8"/>
  <c r="H107" i="8"/>
  <c r="G107" i="8"/>
  <c r="F107" i="8"/>
  <c r="E107" i="8"/>
  <c r="K106" i="8"/>
  <c r="L106" i="8" s="1"/>
  <c r="J106" i="8"/>
  <c r="I106" i="8"/>
  <c r="H106" i="8"/>
  <c r="G106" i="8"/>
  <c r="F106" i="8"/>
  <c r="E106" i="8"/>
  <c r="L105" i="8"/>
  <c r="K105" i="8"/>
  <c r="J105" i="8"/>
  <c r="I105" i="8"/>
  <c r="H105" i="8"/>
  <c r="G105" i="8"/>
  <c r="F105" i="8"/>
  <c r="E105" i="8"/>
  <c r="L104" i="8"/>
  <c r="K104" i="8"/>
  <c r="J104" i="8"/>
  <c r="I104" i="8"/>
  <c r="H104" i="8"/>
  <c r="G104" i="8"/>
  <c r="F104" i="8"/>
  <c r="E104" i="8"/>
  <c r="K103" i="8"/>
  <c r="L103" i="8" s="1"/>
  <c r="J103" i="8"/>
  <c r="I103" i="8"/>
  <c r="H103" i="8"/>
  <c r="G103" i="8"/>
  <c r="F103" i="8"/>
  <c r="E103" i="8"/>
  <c r="L102" i="8"/>
  <c r="K102" i="8"/>
  <c r="J102" i="8"/>
  <c r="I102" i="8"/>
  <c r="H102" i="8"/>
  <c r="G102" i="8"/>
  <c r="F102" i="8"/>
  <c r="E102" i="8"/>
  <c r="L101" i="8"/>
  <c r="K101" i="8"/>
  <c r="J101" i="8"/>
  <c r="I101" i="8"/>
  <c r="H101" i="8"/>
  <c r="G101" i="8"/>
  <c r="F101" i="8"/>
  <c r="E101" i="8"/>
  <c r="K100" i="8"/>
  <c r="L100" i="8" s="1"/>
  <c r="J100" i="8"/>
  <c r="I100" i="8"/>
  <c r="H100" i="8"/>
  <c r="G100" i="8"/>
  <c r="F100" i="8"/>
  <c r="E100" i="8"/>
  <c r="L99" i="8"/>
  <c r="K99" i="8"/>
  <c r="J99" i="8"/>
  <c r="I99" i="8"/>
  <c r="H99" i="8"/>
  <c r="G99" i="8"/>
  <c r="F99" i="8"/>
  <c r="E99" i="8"/>
  <c r="L98" i="8"/>
  <c r="K98" i="8"/>
  <c r="J98" i="8"/>
  <c r="I98" i="8"/>
  <c r="H98" i="8"/>
  <c r="G98" i="8"/>
  <c r="F98" i="8"/>
  <c r="E98" i="8"/>
  <c r="K97" i="8"/>
  <c r="L97" i="8" s="1"/>
  <c r="J97" i="8"/>
  <c r="I97" i="8"/>
  <c r="H97" i="8"/>
  <c r="G97" i="8"/>
  <c r="F97" i="8"/>
  <c r="E97" i="8"/>
  <c r="L96" i="8"/>
  <c r="K96" i="8"/>
  <c r="J96" i="8"/>
  <c r="I96" i="8"/>
  <c r="H96" i="8"/>
  <c r="G96" i="8"/>
  <c r="F96" i="8"/>
  <c r="E96" i="8"/>
  <c r="J95" i="8"/>
  <c r="H95" i="8"/>
  <c r="G95" i="8"/>
  <c r="F95" i="8"/>
  <c r="E95" i="8"/>
  <c r="K94" i="8"/>
  <c r="L94" i="8" s="1"/>
  <c r="J94" i="8"/>
  <c r="I94" i="8"/>
  <c r="H94" i="8"/>
  <c r="G94" i="8"/>
  <c r="F94" i="8"/>
  <c r="E94" i="8"/>
  <c r="K93" i="8"/>
  <c r="L93" i="8" s="1"/>
  <c r="J93" i="8"/>
  <c r="I93" i="8"/>
  <c r="H93" i="8"/>
  <c r="G93" i="8"/>
  <c r="F93" i="8"/>
  <c r="E93" i="8"/>
  <c r="K92" i="8"/>
  <c r="L92" i="8" s="1"/>
  <c r="J92" i="8"/>
  <c r="I92" i="8"/>
  <c r="H92" i="8"/>
  <c r="G92" i="8"/>
  <c r="F92" i="8"/>
  <c r="E92" i="8"/>
  <c r="K91" i="8"/>
  <c r="L91" i="8" s="1"/>
  <c r="J91" i="8"/>
  <c r="I91" i="8"/>
  <c r="H91" i="8"/>
  <c r="G91" i="8"/>
  <c r="F91" i="8"/>
  <c r="E91" i="8"/>
  <c r="K90" i="8"/>
  <c r="L90" i="8" s="1"/>
  <c r="J90" i="8"/>
  <c r="I90" i="8"/>
  <c r="H90" i="8"/>
  <c r="G90" i="8"/>
  <c r="F90" i="8"/>
  <c r="E90" i="8"/>
  <c r="J89" i="8"/>
  <c r="H89" i="8"/>
  <c r="G89" i="8"/>
  <c r="F89" i="8"/>
  <c r="E89" i="8"/>
  <c r="L88" i="8"/>
  <c r="K88" i="8"/>
  <c r="J88" i="8"/>
  <c r="I88" i="8"/>
  <c r="H88" i="8"/>
  <c r="G88" i="8"/>
  <c r="F88" i="8"/>
  <c r="E88" i="8"/>
  <c r="K87" i="8"/>
  <c r="L87" i="8" s="1"/>
  <c r="J87" i="8"/>
  <c r="I87" i="8"/>
  <c r="H87" i="8"/>
  <c r="G87" i="8"/>
  <c r="F87" i="8"/>
  <c r="E87" i="8"/>
  <c r="L86" i="8"/>
  <c r="K86" i="8"/>
  <c r="J86" i="8"/>
  <c r="I86" i="8"/>
  <c r="H86" i="8"/>
  <c r="G86" i="8"/>
  <c r="F86" i="8"/>
  <c r="E86" i="8"/>
  <c r="L85" i="8"/>
  <c r="K85" i="8"/>
  <c r="J85" i="8"/>
  <c r="I85" i="8"/>
  <c r="H85" i="8"/>
  <c r="G85" i="8"/>
  <c r="F85" i="8"/>
  <c r="E85" i="8"/>
  <c r="K84" i="8"/>
  <c r="L84" i="8" s="1"/>
  <c r="J84" i="8"/>
  <c r="I84" i="8"/>
  <c r="H84" i="8"/>
  <c r="G84" i="8"/>
  <c r="F84" i="8"/>
  <c r="E84" i="8"/>
  <c r="L83" i="8"/>
  <c r="K83" i="8"/>
  <c r="J83" i="8"/>
  <c r="I83" i="8"/>
  <c r="H83" i="8"/>
  <c r="G83" i="8"/>
  <c r="F83" i="8"/>
  <c r="E83" i="8"/>
  <c r="L82" i="8"/>
  <c r="K82" i="8"/>
  <c r="J82" i="8"/>
  <c r="I82" i="8"/>
  <c r="H82" i="8"/>
  <c r="G82" i="8"/>
  <c r="F82" i="8"/>
  <c r="E82" i="8"/>
  <c r="K81" i="8"/>
  <c r="L81" i="8" s="1"/>
  <c r="J81" i="8"/>
  <c r="I81" i="8"/>
  <c r="H81" i="8"/>
  <c r="G81" i="8"/>
  <c r="F81" i="8"/>
  <c r="E81" i="8"/>
  <c r="J80" i="8"/>
  <c r="H80" i="8"/>
  <c r="G80" i="8"/>
  <c r="F80" i="8"/>
  <c r="E80" i="8"/>
  <c r="K79" i="8"/>
  <c r="L79" i="8" s="1"/>
  <c r="J79" i="8"/>
  <c r="I79" i="8"/>
  <c r="H79" i="8"/>
  <c r="G79" i="8"/>
  <c r="F79" i="8"/>
  <c r="E79" i="8"/>
  <c r="K78" i="8"/>
  <c r="L78" i="8" s="1"/>
  <c r="J78" i="8"/>
  <c r="I78" i="8"/>
  <c r="H78" i="8"/>
  <c r="G78" i="8"/>
  <c r="F78" i="8"/>
  <c r="E78" i="8"/>
  <c r="K77" i="8"/>
  <c r="L77" i="8" s="1"/>
  <c r="J77" i="8"/>
  <c r="I77" i="8"/>
  <c r="H77" i="8"/>
  <c r="G77" i="8"/>
  <c r="F77" i="8"/>
  <c r="E77" i="8"/>
  <c r="K76" i="8"/>
  <c r="L76" i="8" s="1"/>
  <c r="J76" i="8"/>
  <c r="I76" i="8"/>
  <c r="H76" i="8"/>
  <c r="G76" i="8"/>
  <c r="F76" i="8"/>
  <c r="E76" i="8"/>
  <c r="K75" i="8"/>
  <c r="L75" i="8" s="1"/>
  <c r="J75" i="8"/>
  <c r="I75" i="8"/>
  <c r="H75" i="8"/>
  <c r="G75" i="8"/>
  <c r="F75" i="8"/>
  <c r="E75" i="8"/>
  <c r="K74" i="8"/>
  <c r="L74" i="8" s="1"/>
  <c r="J74" i="8"/>
  <c r="I74" i="8"/>
  <c r="H74" i="8"/>
  <c r="G74" i="8"/>
  <c r="F74" i="8"/>
  <c r="E74" i="8"/>
  <c r="K73" i="8"/>
  <c r="L73" i="8" s="1"/>
  <c r="J73" i="8"/>
  <c r="I73" i="8"/>
  <c r="H73" i="8"/>
  <c r="G73" i="8"/>
  <c r="F73" i="8"/>
  <c r="E73" i="8"/>
  <c r="K72" i="8"/>
  <c r="L72" i="8" s="1"/>
  <c r="J72" i="8"/>
  <c r="I72" i="8"/>
  <c r="H72" i="8"/>
  <c r="G72" i="8"/>
  <c r="F72" i="8"/>
  <c r="E72" i="8"/>
  <c r="K71" i="8"/>
  <c r="L71" i="8" s="1"/>
  <c r="J71" i="8"/>
  <c r="I71" i="8"/>
  <c r="H71" i="8"/>
  <c r="G71" i="8"/>
  <c r="F71" i="8"/>
  <c r="E71" i="8"/>
  <c r="K70" i="8"/>
  <c r="L70" i="8" s="1"/>
  <c r="J70" i="8"/>
  <c r="I70" i="8"/>
  <c r="H70" i="8"/>
  <c r="G70" i="8"/>
  <c r="F70" i="8"/>
  <c r="E70" i="8"/>
  <c r="K69" i="8"/>
  <c r="L69" i="8" s="1"/>
  <c r="J69" i="8"/>
  <c r="I69" i="8"/>
  <c r="H69" i="8"/>
  <c r="G69" i="8"/>
  <c r="F69" i="8"/>
  <c r="E69" i="8"/>
  <c r="K68" i="8"/>
  <c r="L68" i="8" s="1"/>
  <c r="J68" i="8"/>
  <c r="H68" i="8"/>
  <c r="G68" i="8"/>
  <c r="I68" i="8" s="1"/>
  <c r="F68" i="8"/>
  <c r="E68" i="8"/>
  <c r="L67" i="8"/>
  <c r="K67" i="8"/>
  <c r="J67" i="8"/>
  <c r="I67" i="8"/>
  <c r="H67" i="8"/>
  <c r="G67" i="8"/>
  <c r="F67" i="8"/>
  <c r="E67" i="8"/>
  <c r="L66" i="8"/>
  <c r="K66" i="8"/>
  <c r="J66" i="8"/>
  <c r="I66" i="8"/>
  <c r="H66" i="8"/>
  <c r="G66" i="8"/>
  <c r="F66" i="8"/>
  <c r="E66" i="8"/>
  <c r="L65" i="8"/>
  <c r="K65" i="8"/>
  <c r="J65" i="8"/>
  <c r="I65" i="8"/>
  <c r="H65" i="8"/>
  <c r="G65" i="8"/>
  <c r="F65" i="8"/>
  <c r="E65" i="8"/>
  <c r="L64" i="8"/>
  <c r="K64" i="8"/>
  <c r="J64" i="8"/>
  <c r="I64" i="8"/>
  <c r="H64" i="8"/>
  <c r="G64" i="8"/>
  <c r="F64" i="8"/>
  <c r="E64" i="8"/>
  <c r="L63" i="8"/>
  <c r="K63" i="8"/>
  <c r="J63" i="8"/>
  <c r="I63" i="8"/>
  <c r="H63" i="8"/>
  <c r="G63" i="8"/>
  <c r="F63" i="8"/>
  <c r="E63" i="8"/>
  <c r="L62" i="8"/>
  <c r="K62" i="8"/>
  <c r="J62" i="8"/>
  <c r="I62" i="8"/>
  <c r="H62" i="8"/>
  <c r="G62" i="8"/>
  <c r="F62" i="8"/>
  <c r="E62" i="8"/>
  <c r="L61" i="8"/>
  <c r="K61" i="8"/>
  <c r="J61" i="8"/>
  <c r="I61" i="8"/>
  <c r="H61" i="8"/>
  <c r="G61" i="8"/>
  <c r="F61" i="8"/>
  <c r="E61" i="8"/>
  <c r="L60" i="8"/>
  <c r="K60" i="8"/>
  <c r="J60" i="8"/>
  <c r="I60" i="8"/>
  <c r="H60" i="8"/>
  <c r="G60" i="8"/>
  <c r="F60" i="8"/>
  <c r="E60" i="8"/>
  <c r="L59" i="8"/>
  <c r="K59" i="8"/>
  <c r="J59" i="8"/>
  <c r="I59" i="8"/>
  <c r="H59" i="8"/>
  <c r="G59" i="8"/>
  <c r="F59" i="8"/>
  <c r="E59" i="8"/>
  <c r="L58" i="8"/>
  <c r="K58" i="8"/>
  <c r="J58" i="8"/>
  <c r="I58" i="8"/>
  <c r="H58" i="8"/>
  <c r="G58" i="8"/>
  <c r="F58" i="8"/>
  <c r="E58" i="8"/>
  <c r="L57" i="8"/>
  <c r="K57" i="8"/>
  <c r="J57" i="8"/>
  <c r="I57" i="8"/>
  <c r="H57" i="8"/>
  <c r="G57" i="8"/>
  <c r="F57" i="8"/>
  <c r="E57" i="8"/>
  <c r="L56" i="8"/>
  <c r="K56" i="8"/>
  <c r="J56" i="8"/>
  <c r="I56" i="8"/>
  <c r="H56" i="8"/>
  <c r="G56" i="8"/>
  <c r="F56" i="8"/>
  <c r="E56" i="8"/>
  <c r="L55" i="8"/>
  <c r="K55" i="8"/>
  <c r="J55" i="8"/>
  <c r="I55" i="8"/>
  <c r="H55" i="8"/>
  <c r="G55" i="8"/>
  <c r="F55" i="8"/>
  <c r="E55" i="8"/>
  <c r="L54" i="8"/>
  <c r="K54" i="8"/>
  <c r="J54" i="8"/>
  <c r="I54" i="8"/>
  <c r="H54" i="8"/>
  <c r="G54" i="8"/>
  <c r="F54" i="8"/>
  <c r="E54" i="8"/>
  <c r="K53" i="8"/>
  <c r="L53" i="8" s="1"/>
  <c r="J53" i="8"/>
  <c r="I53" i="8"/>
  <c r="H53" i="8"/>
  <c r="G53" i="8"/>
  <c r="F53" i="8"/>
  <c r="E53" i="8"/>
  <c r="L52" i="8"/>
  <c r="K52" i="8"/>
  <c r="J52" i="8"/>
  <c r="I52" i="8"/>
  <c r="H52" i="8"/>
  <c r="G52" i="8"/>
  <c r="F52" i="8"/>
  <c r="E52" i="8"/>
  <c r="L51" i="8"/>
  <c r="K51" i="8"/>
  <c r="J51" i="8"/>
  <c r="I51" i="8"/>
  <c r="H51" i="8"/>
  <c r="G51" i="8"/>
  <c r="F51" i="8"/>
  <c r="E51" i="8"/>
  <c r="K50" i="8"/>
  <c r="L50" i="8" s="1"/>
  <c r="J50" i="8"/>
  <c r="I50" i="8"/>
  <c r="H50" i="8"/>
  <c r="G50" i="8"/>
  <c r="F50" i="8"/>
  <c r="E50" i="8"/>
  <c r="L49" i="8"/>
  <c r="K49" i="8"/>
  <c r="J49" i="8"/>
  <c r="I49" i="8"/>
  <c r="H49" i="8"/>
  <c r="G49" i="8"/>
  <c r="F49" i="8"/>
  <c r="E49" i="8"/>
  <c r="K48" i="8"/>
  <c r="L48" i="8" s="1"/>
  <c r="J48" i="8"/>
  <c r="I48" i="8"/>
  <c r="H48" i="8"/>
  <c r="G48" i="8"/>
  <c r="F48" i="8"/>
  <c r="E48" i="8"/>
  <c r="K47" i="8"/>
  <c r="L47" i="8" s="1"/>
  <c r="J47" i="8"/>
  <c r="I47" i="8"/>
  <c r="H47" i="8"/>
  <c r="G47" i="8"/>
  <c r="F47" i="8"/>
  <c r="E47" i="8"/>
  <c r="J46" i="8"/>
  <c r="H46" i="8"/>
  <c r="G46" i="8"/>
  <c r="F46" i="8"/>
  <c r="E46" i="8"/>
  <c r="K45" i="8"/>
  <c r="L45" i="8" s="1"/>
  <c r="J45" i="8"/>
  <c r="I45" i="8"/>
  <c r="H45" i="8"/>
  <c r="G45" i="8"/>
  <c r="F45" i="8"/>
  <c r="E45" i="8"/>
  <c r="K44" i="8"/>
  <c r="L44" i="8" s="1"/>
  <c r="J44" i="8"/>
  <c r="I44" i="8"/>
  <c r="H44" i="8"/>
  <c r="G44" i="8"/>
  <c r="F44" i="8"/>
  <c r="E44" i="8"/>
  <c r="K43" i="8"/>
  <c r="L43" i="8" s="1"/>
  <c r="J43" i="8"/>
  <c r="I43" i="8"/>
  <c r="H43" i="8"/>
  <c r="G43" i="8"/>
  <c r="F43" i="8"/>
  <c r="E43" i="8"/>
  <c r="K42" i="8"/>
  <c r="L42" i="8" s="1"/>
  <c r="J42" i="8"/>
  <c r="I42" i="8"/>
  <c r="H42" i="8"/>
  <c r="G42" i="8"/>
  <c r="F42" i="8"/>
  <c r="E42" i="8"/>
  <c r="K41" i="8"/>
  <c r="L41" i="8" s="1"/>
  <c r="J41" i="8"/>
  <c r="I41" i="8"/>
  <c r="H41" i="8"/>
  <c r="G41" i="8"/>
  <c r="F41" i="8"/>
  <c r="E41" i="8"/>
  <c r="K40" i="8"/>
  <c r="L40" i="8" s="1"/>
  <c r="J40" i="8"/>
  <c r="I40" i="8"/>
  <c r="H40" i="8"/>
  <c r="G40" i="8"/>
  <c r="F40" i="8"/>
  <c r="E40" i="8"/>
  <c r="K39" i="8"/>
  <c r="L39" i="8" s="1"/>
  <c r="J39" i="8"/>
  <c r="I39" i="8"/>
  <c r="H39" i="8"/>
  <c r="G39" i="8"/>
  <c r="F39" i="8"/>
  <c r="E39" i="8"/>
  <c r="K38" i="8"/>
  <c r="L38" i="8" s="1"/>
  <c r="J38" i="8"/>
  <c r="I38" i="8"/>
  <c r="H38" i="8"/>
  <c r="G38" i="8"/>
  <c r="F38" i="8"/>
  <c r="E38" i="8"/>
  <c r="K37" i="8"/>
  <c r="L37" i="8" s="1"/>
  <c r="J37" i="8"/>
  <c r="I37" i="8"/>
  <c r="H37" i="8"/>
  <c r="G37" i="8"/>
  <c r="F37" i="8"/>
  <c r="E37" i="8"/>
  <c r="K36" i="8"/>
  <c r="L36" i="8" s="1"/>
  <c r="J36" i="8"/>
  <c r="I36" i="8"/>
  <c r="H36" i="8"/>
  <c r="G36" i="8"/>
  <c r="F36" i="8"/>
  <c r="E36" i="8"/>
  <c r="K35" i="8"/>
  <c r="L35" i="8" s="1"/>
  <c r="J35" i="8"/>
  <c r="I35" i="8"/>
  <c r="H35" i="8"/>
  <c r="G35" i="8"/>
  <c r="F35" i="8"/>
  <c r="E35" i="8"/>
  <c r="L34" i="8"/>
  <c r="K34" i="8"/>
  <c r="J34" i="8"/>
  <c r="I34" i="8"/>
  <c r="H34" i="8"/>
  <c r="G34" i="8"/>
  <c r="F34" i="8"/>
  <c r="E34" i="8"/>
  <c r="K33" i="8"/>
  <c r="L33" i="8" s="1"/>
  <c r="J33" i="8"/>
  <c r="I33" i="8"/>
  <c r="H33" i="8"/>
  <c r="G33" i="8"/>
  <c r="F33" i="8"/>
  <c r="E33" i="8"/>
  <c r="K32" i="8"/>
  <c r="L32" i="8" s="1"/>
  <c r="J32" i="8"/>
  <c r="I32" i="8"/>
  <c r="H32" i="8"/>
  <c r="G32" i="8"/>
  <c r="F32" i="8"/>
  <c r="E32" i="8"/>
  <c r="K31" i="8"/>
  <c r="L31" i="8" s="1"/>
  <c r="J31" i="8"/>
  <c r="I31" i="8"/>
  <c r="H31" i="8"/>
  <c r="G31" i="8"/>
  <c r="F31" i="8"/>
  <c r="E31" i="8"/>
  <c r="K30" i="8"/>
  <c r="L30" i="8" s="1"/>
  <c r="J30" i="8"/>
  <c r="I30" i="8"/>
  <c r="H30" i="8"/>
  <c r="G30" i="8"/>
  <c r="F30" i="8"/>
  <c r="E30" i="8"/>
  <c r="K29" i="8"/>
  <c r="L29" i="8" s="1"/>
  <c r="J29" i="8"/>
  <c r="I29" i="8"/>
  <c r="H29" i="8"/>
  <c r="G29" i="8"/>
  <c r="F29" i="8"/>
  <c r="E29" i="8"/>
  <c r="K28" i="8"/>
  <c r="L28" i="8" s="1"/>
  <c r="J28" i="8"/>
  <c r="I28" i="8"/>
  <c r="H28" i="8"/>
  <c r="G28" i="8"/>
  <c r="F28" i="8"/>
  <c r="E28" i="8"/>
  <c r="K27" i="8"/>
  <c r="L27" i="8" s="1"/>
  <c r="J27" i="8"/>
  <c r="I27" i="8"/>
  <c r="H27" i="8"/>
  <c r="G27" i="8"/>
  <c r="F27" i="8"/>
  <c r="E27" i="8"/>
  <c r="K26" i="8"/>
  <c r="L26" i="8" s="1"/>
  <c r="J26" i="8"/>
  <c r="I26" i="8"/>
  <c r="H26" i="8"/>
  <c r="G26" i="8"/>
  <c r="F26" i="8"/>
  <c r="E26" i="8"/>
  <c r="L25" i="8"/>
  <c r="K25" i="8"/>
  <c r="J25" i="8"/>
  <c r="I25" i="8"/>
  <c r="H25" i="8"/>
  <c r="G25" i="8"/>
  <c r="F25" i="8"/>
  <c r="E25" i="8"/>
  <c r="K24" i="8"/>
  <c r="L24" i="8" s="1"/>
  <c r="J24" i="8"/>
  <c r="L50" i="4" s="1"/>
  <c r="I24" i="8"/>
  <c r="H24" i="8"/>
  <c r="G24" i="8"/>
  <c r="F24" i="8"/>
  <c r="E24" i="8"/>
  <c r="K23" i="8"/>
  <c r="L23" i="8" s="1"/>
  <c r="J23" i="8"/>
  <c r="I23" i="8"/>
  <c r="H23" i="8"/>
  <c r="G23" i="8"/>
  <c r="F23" i="8"/>
  <c r="E23" i="8"/>
  <c r="K22" i="8"/>
  <c r="L22" i="8" s="1"/>
  <c r="J22" i="8"/>
  <c r="I22" i="8"/>
  <c r="H22" i="8"/>
  <c r="G22" i="8"/>
  <c r="F22" i="8"/>
  <c r="E22" i="8"/>
  <c r="K21" i="8"/>
  <c r="L21" i="8" s="1"/>
  <c r="J21" i="8"/>
  <c r="I21" i="8"/>
  <c r="H21" i="8"/>
  <c r="G21" i="8"/>
  <c r="F21" i="8"/>
  <c r="E21" i="8"/>
  <c r="K20" i="8"/>
  <c r="L20" i="8" s="1"/>
  <c r="J20" i="8"/>
  <c r="I20" i="8"/>
  <c r="H20" i="8"/>
  <c r="G20" i="8"/>
  <c r="F20" i="8"/>
  <c r="E20" i="8"/>
  <c r="K19" i="8"/>
  <c r="L19" i="8" s="1"/>
  <c r="J19" i="8"/>
  <c r="I19" i="8"/>
  <c r="H19" i="8"/>
  <c r="G19" i="8"/>
  <c r="F19" i="8"/>
  <c r="E19" i="8"/>
  <c r="K18" i="8"/>
  <c r="L18" i="8" s="1"/>
  <c r="J18" i="8"/>
  <c r="L33" i="4" s="1"/>
  <c r="I18" i="8"/>
  <c r="H18" i="8"/>
  <c r="G18" i="8"/>
  <c r="F18" i="8"/>
  <c r="E18" i="8"/>
  <c r="K17" i="8"/>
  <c r="L17" i="8" s="1"/>
  <c r="J17" i="8"/>
  <c r="I17" i="8"/>
  <c r="H17" i="8"/>
  <c r="G17" i="8"/>
  <c r="F17" i="8"/>
  <c r="E17" i="8"/>
  <c r="L16" i="8"/>
  <c r="K16" i="8"/>
  <c r="J16" i="8"/>
  <c r="I16" i="8"/>
  <c r="H16" i="8"/>
  <c r="G16" i="8"/>
  <c r="F16" i="8"/>
  <c r="E16" i="8"/>
  <c r="K15" i="8"/>
  <c r="L15" i="8" s="1"/>
  <c r="J15" i="8"/>
  <c r="I15" i="8"/>
  <c r="H15" i="8"/>
  <c r="G15" i="8"/>
  <c r="F15" i="8"/>
  <c r="E15" i="8"/>
  <c r="K14" i="8"/>
  <c r="L14" i="8" s="1"/>
  <c r="J14" i="8"/>
  <c r="I14" i="8"/>
  <c r="H14" i="8"/>
  <c r="G14" i="8"/>
  <c r="F14" i="8"/>
  <c r="E14" i="8"/>
  <c r="K13" i="8"/>
  <c r="L13" i="8" s="1"/>
  <c r="J13" i="8"/>
  <c r="I13" i="8"/>
  <c r="H13" i="8"/>
  <c r="G13" i="8"/>
  <c r="F13" i="8"/>
  <c r="E13" i="8"/>
  <c r="K12" i="8"/>
  <c r="L12" i="8" s="1"/>
  <c r="J12" i="8"/>
  <c r="I12" i="8"/>
  <c r="H12" i="8"/>
  <c r="G12" i="8"/>
  <c r="F12" i="8"/>
  <c r="E12" i="8"/>
  <c r="K11" i="8"/>
  <c r="L11" i="8" s="1"/>
  <c r="J11" i="8"/>
  <c r="I11" i="8"/>
  <c r="H11" i="8"/>
  <c r="G11" i="8"/>
  <c r="F11" i="8"/>
  <c r="G103" i="3" s="1"/>
  <c r="E11" i="8"/>
  <c r="K10" i="8"/>
  <c r="L10" i="8" s="1"/>
  <c r="J10" i="8"/>
  <c r="I10" i="8"/>
  <c r="H10" i="8"/>
  <c r="G10" i="8"/>
  <c r="F10" i="8"/>
  <c r="E10" i="8"/>
  <c r="K9" i="8"/>
  <c r="L9" i="8" s="1"/>
  <c r="J9" i="8"/>
  <c r="I9" i="8"/>
  <c r="H9" i="8"/>
  <c r="P15" i="4" s="1"/>
  <c r="G9" i="8"/>
  <c r="F9" i="8"/>
  <c r="E9" i="8"/>
  <c r="K8" i="8"/>
  <c r="L8" i="8" s="1"/>
  <c r="J8" i="8"/>
  <c r="I8" i="8"/>
  <c r="H8" i="8"/>
  <c r="G8" i="8"/>
  <c r="F8" i="8"/>
  <c r="L104" i="3" s="1"/>
  <c r="O104" i="3" s="1"/>
  <c r="E8" i="8"/>
  <c r="K7" i="8"/>
  <c r="L7" i="8" s="1"/>
  <c r="J7" i="8"/>
  <c r="I7" i="8"/>
  <c r="H7" i="8"/>
  <c r="G7" i="8"/>
  <c r="F7" i="8"/>
  <c r="E7" i="8"/>
  <c r="K6" i="8"/>
  <c r="L6" i="8" s="1"/>
  <c r="J6" i="8"/>
  <c r="L42" i="4" s="1"/>
  <c r="I6" i="8"/>
  <c r="H6" i="8"/>
  <c r="G6" i="8"/>
  <c r="F6" i="8"/>
  <c r="E6" i="8"/>
  <c r="K5" i="8"/>
  <c r="L5" i="8" s="1"/>
  <c r="J5" i="8"/>
  <c r="I5" i="8"/>
  <c r="H5" i="8"/>
  <c r="G5" i="8"/>
  <c r="F5" i="8"/>
  <c r="E5" i="8"/>
  <c r="K4" i="8"/>
  <c r="L4" i="8" s="1"/>
  <c r="J4" i="8"/>
  <c r="I4" i="8"/>
  <c r="H4" i="8"/>
  <c r="G4" i="8"/>
  <c r="F4" i="8"/>
  <c r="E4" i="8"/>
  <c r="K3" i="8"/>
  <c r="L3" i="8" s="1"/>
  <c r="J3" i="8"/>
  <c r="I3" i="8"/>
  <c r="H3" i="8"/>
  <c r="G3" i="8"/>
  <c r="F3" i="8"/>
  <c r="E3" i="8"/>
  <c r="K2" i="8"/>
  <c r="L2" i="8" s="1"/>
  <c r="J2" i="8"/>
  <c r="I2" i="8"/>
  <c r="H2" i="8"/>
  <c r="G2" i="8"/>
  <c r="F2" i="8"/>
  <c r="E2" i="8"/>
  <c r="G57" i="5"/>
  <c r="A57" i="5" s="1"/>
  <c r="E57" i="5"/>
  <c r="D57" i="5"/>
  <c r="B57" i="5"/>
  <c r="G56" i="5"/>
  <c r="F56" i="5" s="1"/>
  <c r="D56" i="5"/>
  <c r="G55" i="5"/>
  <c r="E55" i="5" s="1"/>
  <c r="B55" i="5"/>
  <c r="G54" i="5"/>
  <c r="A54" i="5" s="1"/>
  <c r="G53" i="5"/>
  <c r="C53" i="5"/>
  <c r="B53" i="5"/>
  <c r="A53" i="5"/>
  <c r="G52" i="5"/>
  <c r="E52" i="5"/>
  <c r="D52" i="5"/>
  <c r="C52" i="5"/>
  <c r="B52" i="5"/>
  <c r="A52" i="5"/>
  <c r="G51" i="5"/>
  <c r="F51" i="5"/>
  <c r="E51" i="5"/>
  <c r="D51" i="5"/>
  <c r="C51" i="5"/>
  <c r="B51" i="5"/>
  <c r="A51" i="5"/>
  <c r="G50" i="5"/>
  <c r="C50" i="5" s="1"/>
  <c r="D50" i="5"/>
  <c r="G49" i="5"/>
  <c r="E49" i="5"/>
  <c r="D49" i="5"/>
  <c r="C49" i="5"/>
  <c r="B49" i="5"/>
  <c r="A49" i="5"/>
  <c r="G48" i="5"/>
  <c r="C48" i="5" s="1"/>
  <c r="G47" i="5"/>
  <c r="B47" i="5" s="1"/>
  <c r="G46" i="5"/>
  <c r="C46" i="5" s="1"/>
  <c r="F46" i="5"/>
  <c r="E46" i="5"/>
  <c r="D46" i="5"/>
  <c r="B46" i="5"/>
  <c r="A46" i="5"/>
  <c r="G45" i="5"/>
  <c r="D45" i="5" s="1"/>
  <c r="G44" i="5"/>
  <c r="F44" i="5"/>
  <c r="D44" i="5"/>
  <c r="C44" i="5"/>
  <c r="G43" i="5"/>
  <c r="B43" i="5"/>
  <c r="J41" i="5"/>
  <c r="J40" i="5"/>
  <c r="J39" i="5"/>
  <c r="J38" i="5"/>
  <c r="F37" i="5"/>
  <c r="C37" i="5"/>
  <c r="B37" i="5"/>
  <c r="F36" i="5"/>
  <c r="C36" i="5"/>
  <c r="G36" i="5" s="1"/>
  <c r="B36" i="5"/>
  <c r="F35" i="5"/>
  <c r="C35" i="5"/>
  <c r="B35" i="5"/>
  <c r="F34" i="5"/>
  <c r="C34" i="5"/>
  <c r="B34" i="5"/>
  <c r="E34" i="5" s="1"/>
  <c r="J33" i="5"/>
  <c r="F33" i="5"/>
  <c r="C33" i="5"/>
  <c r="B33" i="5"/>
  <c r="J32" i="5"/>
  <c r="G32" i="5"/>
  <c r="F32" i="5"/>
  <c r="C32" i="5"/>
  <c r="E32" i="5" s="1"/>
  <c r="B32" i="5"/>
  <c r="J31" i="5"/>
  <c r="G31" i="5"/>
  <c r="F31" i="5"/>
  <c r="C31" i="5"/>
  <c r="B31" i="5"/>
  <c r="J30" i="5"/>
  <c r="G30" i="5"/>
  <c r="F30" i="5"/>
  <c r="C30" i="5"/>
  <c r="B30" i="5"/>
  <c r="F29" i="5"/>
  <c r="E29" i="5"/>
  <c r="C29" i="5"/>
  <c r="B29" i="5"/>
  <c r="G29" i="5" s="1"/>
  <c r="F28" i="5"/>
  <c r="C28" i="5"/>
  <c r="B28" i="5"/>
  <c r="E28" i="5" s="1"/>
  <c r="R27" i="5"/>
  <c r="S27" i="5" s="1"/>
  <c r="F27" i="5"/>
  <c r="C27" i="5"/>
  <c r="B27" i="5"/>
  <c r="R26" i="5"/>
  <c r="S26" i="5" s="1"/>
  <c r="G26" i="5"/>
  <c r="F26" i="5"/>
  <c r="C26" i="5"/>
  <c r="B26" i="5"/>
  <c r="E26" i="5" s="1"/>
  <c r="R25" i="5"/>
  <c r="S25" i="5" s="1"/>
  <c r="F25" i="5"/>
  <c r="E25" i="5"/>
  <c r="C25" i="5"/>
  <c r="B25" i="5"/>
  <c r="G25" i="5" s="1"/>
  <c r="R24" i="5"/>
  <c r="S24" i="5" s="1"/>
  <c r="K24" i="5"/>
  <c r="J24" i="5"/>
  <c r="G24" i="5"/>
  <c r="F24" i="5"/>
  <c r="C24" i="5"/>
  <c r="E24" i="5" s="1"/>
  <c r="B24" i="5"/>
  <c r="R23" i="5"/>
  <c r="S23" i="5" s="1"/>
  <c r="K23" i="5"/>
  <c r="J23" i="5"/>
  <c r="F23" i="5"/>
  <c r="C23" i="5"/>
  <c r="E23" i="5" s="1"/>
  <c r="B23" i="5"/>
  <c r="S22" i="5"/>
  <c r="R22" i="5"/>
  <c r="K22" i="5"/>
  <c r="J22" i="5"/>
  <c r="F22" i="5"/>
  <c r="C22" i="5"/>
  <c r="B22" i="5"/>
  <c r="S21" i="5"/>
  <c r="R21" i="5"/>
  <c r="K21" i="5"/>
  <c r="J21" i="5"/>
  <c r="F21" i="5"/>
  <c r="C21" i="5"/>
  <c r="B21" i="5"/>
  <c r="R20" i="5"/>
  <c r="S20" i="5" s="1"/>
  <c r="K20" i="5"/>
  <c r="K25" i="5" s="1"/>
  <c r="J20" i="5"/>
  <c r="F20" i="5"/>
  <c r="E20" i="5"/>
  <c r="C20" i="5"/>
  <c r="B20" i="5"/>
  <c r="S19" i="5"/>
  <c r="R19" i="5"/>
  <c r="F19" i="5"/>
  <c r="C19" i="5"/>
  <c r="B19" i="5"/>
  <c r="S18" i="5"/>
  <c r="R18" i="5"/>
  <c r="F18" i="5"/>
  <c r="E18" i="5"/>
  <c r="C18" i="5"/>
  <c r="B18" i="5"/>
  <c r="G18" i="5" s="1"/>
  <c r="S17" i="5"/>
  <c r="R17" i="5"/>
  <c r="F17" i="5"/>
  <c r="C17" i="5"/>
  <c r="B17" i="5"/>
  <c r="G17" i="5" s="1"/>
  <c r="G16" i="5"/>
  <c r="F16" i="5"/>
  <c r="C16" i="5"/>
  <c r="B16" i="5"/>
  <c r="F15" i="5"/>
  <c r="C15" i="5"/>
  <c r="B15" i="5"/>
  <c r="G15" i="5" s="1"/>
  <c r="F14" i="5"/>
  <c r="C14" i="5"/>
  <c r="B14" i="5"/>
  <c r="G13" i="5"/>
  <c r="F13" i="5"/>
  <c r="C13" i="5"/>
  <c r="E13" i="5" s="1"/>
  <c r="B13" i="5"/>
  <c r="F12" i="5"/>
  <c r="C12" i="5"/>
  <c r="B12" i="5"/>
  <c r="T11" i="5"/>
  <c r="R11" i="5"/>
  <c r="F11" i="5"/>
  <c r="C11" i="5"/>
  <c r="B11" i="5"/>
  <c r="T10" i="5"/>
  <c r="R10" i="5"/>
  <c r="F10" i="5"/>
  <c r="C10" i="5"/>
  <c r="B10" i="5"/>
  <c r="T9" i="5"/>
  <c r="R9" i="5"/>
  <c r="G9" i="5"/>
  <c r="F9" i="5"/>
  <c r="C9" i="5"/>
  <c r="E9" i="5" s="1"/>
  <c r="B9" i="5"/>
  <c r="T8" i="5"/>
  <c r="R8" i="5"/>
  <c r="G8" i="5"/>
  <c r="F8" i="5"/>
  <c r="C8" i="5"/>
  <c r="B8" i="5"/>
  <c r="T7" i="5"/>
  <c r="T12" i="5" s="1"/>
  <c r="R7" i="5"/>
  <c r="F7" i="5"/>
  <c r="E7" i="5"/>
  <c r="C7" i="5"/>
  <c r="B7" i="5"/>
  <c r="T6" i="5"/>
  <c r="R6" i="5"/>
  <c r="F6" i="5"/>
  <c r="F38" i="5" s="1"/>
  <c r="E6" i="5"/>
  <c r="C6" i="5"/>
  <c r="B6" i="5"/>
  <c r="L52" i="4"/>
  <c r="J52" i="4" s="1"/>
  <c r="L51" i="4"/>
  <c r="F51" i="4" s="1"/>
  <c r="D51" i="4"/>
  <c r="L49" i="4"/>
  <c r="J49" i="4" s="1"/>
  <c r="K49" i="4"/>
  <c r="B49" i="4"/>
  <c r="L48" i="4"/>
  <c r="K48" i="4" s="1"/>
  <c r="L46" i="4"/>
  <c r="K46" i="4" s="1"/>
  <c r="L45" i="4"/>
  <c r="K45" i="4" s="1"/>
  <c r="L44" i="4"/>
  <c r="J44" i="4" s="1"/>
  <c r="H44" i="4"/>
  <c r="F44" i="4"/>
  <c r="C44" i="4"/>
  <c r="L39" i="4"/>
  <c r="F39" i="4" s="1"/>
  <c r="K39" i="4"/>
  <c r="L38" i="4"/>
  <c r="J38" i="4" s="1"/>
  <c r="L37" i="4"/>
  <c r="D37" i="4"/>
  <c r="L36" i="4"/>
  <c r="K36" i="4" s="1"/>
  <c r="L35" i="4"/>
  <c r="K35" i="4" s="1"/>
  <c r="L34" i="4"/>
  <c r="J34" i="4" s="1"/>
  <c r="H34" i="4"/>
  <c r="L32" i="4"/>
  <c r="K32" i="4" s="1"/>
  <c r="L28" i="4"/>
  <c r="J28" i="4" s="1"/>
  <c r="L27" i="4"/>
  <c r="K27" i="4" s="1"/>
  <c r="E27" i="4"/>
  <c r="L26" i="4"/>
  <c r="K26" i="4" s="1"/>
  <c r="L25" i="4"/>
  <c r="F25" i="4"/>
  <c r="L24" i="4"/>
  <c r="K24" i="4" s="1"/>
  <c r="L22" i="4"/>
  <c r="K22" i="4" s="1"/>
  <c r="R20" i="4"/>
  <c r="Q20" i="4"/>
  <c r="R19" i="4"/>
  <c r="Q19" i="4"/>
  <c r="L19" i="4"/>
  <c r="J19" i="4" s="1"/>
  <c r="K19" i="4"/>
  <c r="G19" i="4"/>
  <c r="C19" i="4"/>
  <c r="R18" i="4"/>
  <c r="P18" i="4"/>
  <c r="U17" i="4"/>
  <c r="Q17" i="4"/>
  <c r="L17" i="4"/>
  <c r="C17" i="4" s="1"/>
  <c r="B17" i="4"/>
  <c r="M17" i="4" s="1"/>
  <c r="Q16" i="4"/>
  <c r="P16" i="4"/>
  <c r="U15" i="4"/>
  <c r="R15" i="4"/>
  <c r="L14" i="4"/>
  <c r="G14" i="4" s="1"/>
  <c r="H14" i="4"/>
  <c r="L13" i="4"/>
  <c r="G13" i="4" s="1"/>
  <c r="K13" i="4"/>
  <c r="E13" i="4"/>
  <c r="D13" i="4"/>
  <c r="L11" i="4"/>
  <c r="J11" i="4" s="1"/>
  <c r="P10" i="4"/>
  <c r="Q10" i="4" s="1"/>
  <c r="L10" i="4"/>
  <c r="G10" i="4" s="1"/>
  <c r="P9" i="4"/>
  <c r="Q9" i="4" s="1"/>
  <c r="D37" i="2" s="1"/>
  <c r="L9" i="4"/>
  <c r="K9" i="4" s="1"/>
  <c r="P8" i="4"/>
  <c r="P7" i="4"/>
  <c r="L7" i="4"/>
  <c r="J7" i="4" s="1"/>
  <c r="H7" i="4"/>
  <c r="G7" i="4"/>
  <c r="E7" i="4"/>
  <c r="D7" i="4"/>
  <c r="P6" i="4"/>
  <c r="L6" i="4"/>
  <c r="J6" i="4" s="1"/>
  <c r="G6" i="4"/>
  <c r="F6" i="4"/>
  <c r="B6" i="4"/>
  <c r="G105" i="3"/>
  <c r="M104" i="3"/>
  <c r="K104" i="3"/>
  <c r="H104" i="3"/>
  <c r="I104" i="3" s="1"/>
  <c r="D104" i="3"/>
  <c r="M103" i="3"/>
  <c r="L103" i="3"/>
  <c r="O103" i="3" s="1"/>
  <c r="K103" i="3"/>
  <c r="H103" i="3"/>
  <c r="I103" i="3" s="1"/>
  <c r="C103" i="3"/>
  <c r="M102" i="3"/>
  <c r="K102" i="3"/>
  <c r="I102" i="3"/>
  <c r="H102" i="3"/>
  <c r="D102" i="3"/>
  <c r="M101" i="3"/>
  <c r="I101" i="3"/>
  <c r="H101" i="3"/>
  <c r="G101" i="3"/>
  <c r="D101" i="3"/>
  <c r="M100" i="3"/>
  <c r="H100" i="3"/>
  <c r="I100" i="3" s="1"/>
  <c r="E100" i="3"/>
  <c r="D100" i="3"/>
  <c r="M99" i="3"/>
  <c r="I99" i="3"/>
  <c r="H99" i="3"/>
  <c r="E99" i="3"/>
  <c r="D99" i="3"/>
  <c r="O98" i="3"/>
  <c r="N98" i="3"/>
  <c r="M98" i="3"/>
  <c r="L98" i="3"/>
  <c r="H98" i="3"/>
  <c r="I98" i="3" s="1"/>
  <c r="G98" i="3"/>
  <c r="E98" i="3"/>
  <c r="D98" i="3"/>
  <c r="C98" i="3"/>
  <c r="M97" i="3"/>
  <c r="I97" i="3"/>
  <c r="H97" i="3"/>
  <c r="G97" i="3"/>
  <c r="D97" i="3"/>
  <c r="C97" i="3"/>
  <c r="O96" i="3"/>
  <c r="M96" i="3"/>
  <c r="L96" i="3"/>
  <c r="I96" i="3"/>
  <c r="H96" i="3"/>
  <c r="G96" i="3"/>
  <c r="D96" i="3"/>
  <c r="C96" i="3"/>
  <c r="M95" i="3"/>
  <c r="H95" i="3"/>
  <c r="I95" i="3" s="1"/>
  <c r="E95" i="3"/>
  <c r="N95" i="3" s="1"/>
  <c r="C95" i="3"/>
  <c r="N94" i="3"/>
  <c r="M94" i="3"/>
  <c r="H94" i="3"/>
  <c r="I94" i="3" s="1"/>
  <c r="E94" i="3"/>
  <c r="M93" i="3"/>
  <c r="L93" i="3"/>
  <c r="O93" i="3" s="1"/>
  <c r="I93" i="3"/>
  <c r="H93" i="3"/>
  <c r="G93" i="3"/>
  <c r="E93" i="3"/>
  <c r="N93" i="3" s="1"/>
  <c r="C93" i="3"/>
  <c r="M92" i="3"/>
  <c r="I92" i="3"/>
  <c r="H92" i="3"/>
  <c r="O91" i="3"/>
  <c r="M91" i="3"/>
  <c r="L91" i="3"/>
  <c r="K91" i="3"/>
  <c r="H91" i="3"/>
  <c r="I91" i="3" s="1"/>
  <c r="G91" i="3"/>
  <c r="C91" i="3"/>
  <c r="M90" i="3"/>
  <c r="I90" i="3"/>
  <c r="H90" i="3"/>
  <c r="D90" i="3"/>
  <c r="M89" i="3"/>
  <c r="I89" i="3"/>
  <c r="H89" i="3"/>
  <c r="E89" i="3"/>
  <c r="N89" i="3" s="1"/>
  <c r="D89" i="3"/>
  <c r="M88" i="3"/>
  <c r="H88" i="3"/>
  <c r="I88" i="3" s="1"/>
  <c r="D88" i="3"/>
  <c r="C88" i="3"/>
  <c r="M87" i="3"/>
  <c r="L87" i="3"/>
  <c r="O87" i="3" s="1"/>
  <c r="K87" i="3"/>
  <c r="I87" i="3"/>
  <c r="H87" i="3"/>
  <c r="G87" i="3"/>
  <c r="D87" i="3"/>
  <c r="C87" i="3"/>
  <c r="M86" i="3"/>
  <c r="L86" i="3"/>
  <c r="O86" i="3" s="1"/>
  <c r="H86" i="3"/>
  <c r="I86" i="3" s="1"/>
  <c r="G86" i="3"/>
  <c r="E86" i="3"/>
  <c r="N86" i="3" s="1"/>
  <c r="C86" i="3"/>
  <c r="M85" i="3"/>
  <c r="I85" i="3"/>
  <c r="H85" i="3"/>
  <c r="E85" i="3"/>
  <c r="D85" i="3"/>
  <c r="O84" i="3"/>
  <c r="M84" i="3"/>
  <c r="L84" i="3"/>
  <c r="I84" i="3"/>
  <c r="H84" i="3"/>
  <c r="E84" i="3"/>
  <c r="D84" i="3"/>
  <c r="M83" i="3"/>
  <c r="H83" i="3"/>
  <c r="I83" i="3" s="1"/>
  <c r="G83" i="3"/>
  <c r="E83" i="3"/>
  <c r="N83" i="3" s="1"/>
  <c r="D83" i="3"/>
  <c r="C83" i="3"/>
  <c r="M82" i="3"/>
  <c r="H82" i="3"/>
  <c r="I82" i="3" s="1"/>
  <c r="G82" i="3"/>
  <c r="E82" i="3"/>
  <c r="N82" i="3" s="1"/>
  <c r="D82" i="3"/>
  <c r="O81" i="3"/>
  <c r="M81" i="3"/>
  <c r="L81" i="3"/>
  <c r="K81" i="3"/>
  <c r="I81" i="3"/>
  <c r="H81" i="3"/>
  <c r="G81" i="3"/>
  <c r="C81" i="3"/>
  <c r="M80" i="3"/>
  <c r="H80" i="3"/>
  <c r="I80" i="3" s="1"/>
  <c r="D80" i="3"/>
  <c r="M79" i="3"/>
  <c r="I79" i="3"/>
  <c r="H79" i="3"/>
  <c r="G79" i="3"/>
  <c r="C79" i="3"/>
  <c r="M78" i="3"/>
  <c r="H78" i="3"/>
  <c r="I78" i="3" s="1"/>
  <c r="D78" i="3"/>
  <c r="M77" i="3"/>
  <c r="I77" i="3"/>
  <c r="H77" i="3"/>
  <c r="G77" i="3"/>
  <c r="D77" i="3"/>
  <c r="N76" i="3"/>
  <c r="M76" i="3"/>
  <c r="H76" i="3"/>
  <c r="I76" i="3" s="1"/>
  <c r="E76" i="3"/>
  <c r="C76" i="3"/>
  <c r="M75" i="3"/>
  <c r="K75" i="3"/>
  <c r="I75" i="3"/>
  <c r="H75" i="3"/>
  <c r="G75" i="3"/>
  <c r="E75" i="3"/>
  <c r="C75" i="3"/>
  <c r="M74" i="3"/>
  <c r="H74" i="3"/>
  <c r="I74" i="3" s="1"/>
  <c r="G74" i="3"/>
  <c r="E74" i="3"/>
  <c r="D74" i="3"/>
  <c r="M73" i="3"/>
  <c r="K73" i="3"/>
  <c r="H73" i="3"/>
  <c r="I73" i="3" s="1"/>
  <c r="G73" i="3"/>
  <c r="E73" i="3"/>
  <c r="N73" i="3" s="1"/>
  <c r="D73" i="3"/>
  <c r="C73" i="3"/>
  <c r="N72" i="3"/>
  <c r="M72" i="3"/>
  <c r="L72" i="3"/>
  <c r="O72" i="3" s="1"/>
  <c r="H72" i="3"/>
  <c r="I72" i="3" s="1"/>
  <c r="G72" i="3"/>
  <c r="E72" i="3"/>
  <c r="D72" i="3"/>
  <c r="C72" i="3"/>
  <c r="M71" i="3"/>
  <c r="I71" i="3"/>
  <c r="H71" i="3"/>
  <c r="G71" i="3"/>
  <c r="E71" i="3"/>
  <c r="N71" i="3" s="1"/>
  <c r="D71" i="3"/>
  <c r="C71" i="3"/>
  <c r="M70" i="3"/>
  <c r="I70" i="3"/>
  <c r="H70" i="3"/>
  <c r="G70" i="3"/>
  <c r="E70" i="3"/>
  <c r="N70" i="3" s="1"/>
  <c r="D70" i="3"/>
  <c r="M69" i="3"/>
  <c r="K69" i="3"/>
  <c r="H69" i="3"/>
  <c r="I69" i="3" s="1"/>
  <c r="E69" i="3"/>
  <c r="N69" i="3" s="1"/>
  <c r="C69" i="3"/>
  <c r="M68" i="3"/>
  <c r="H68" i="3"/>
  <c r="I68" i="3" s="1"/>
  <c r="G68" i="3"/>
  <c r="D68" i="3"/>
  <c r="M67" i="3"/>
  <c r="I67" i="3"/>
  <c r="H67" i="3"/>
  <c r="G67" i="3"/>
  <c r="E67" i="3"/>
  <c r="M66" i="3"/>
  <c r="H66" i="3"/>
  <c r="I66" i="3" s="1"/>
  <c r="D66" i="3"/>
  <c r="C66" i="3"/>
  <c r="M65" i="3"/>
  <c r="I65" i="3"/>
  <c r="H65" i="3"/>
  <c r="G65" i="3"/>
  <c r="D65" i="3"/>
  <c r="C65" i="3"/>
  <c r="N64" i="3"/>
  <c r="M64" i="3"/>
  <c r="L64" i="3"/>
  <c r="O64" i="3" s="1"/>
  <c r="K64" i="3"/>
  <c r="H64" i="3"/>
  <c r="I64" i="3" s="1"/>
  <c r="E64" i="3"/>
  <c r="C64" i="3"/>
  <c r="M63" i="3"/>
  <c r="L63" i="3"/>
  <c r="O63" i="3" s="1"/>
  <c r="K63" i="3"/>
  <c r="I63" i="3"/>
  <c r="H63" i="3"/>
  <c r="G63" i="3"/>
  <c r="E63" i="3"/>
  <c r="C63" i="3"/>
  <c r="M62" i="3"/>
  <c r="L62" i="3"/>
  <c r="O62" i="3" s="1"/>
  <c r="H62" i="3"/>
  <c r="I62" i="3" s="1"/>
  <c r="G62" i="3"/>
  <c r="D62" i="3"/>
  <c r="N61" i="3"/>
  <c r="M61" i="3"/>
  <c r="K61" i="3"/>
  <c r="I61" i="3"/>
  <c r="H61" i="3"/>
  <c r="G61" i="3"/>
  <c r="E61" i="3"/>
  <c r="C61" i="3"/>
  <c r="M60" i="3"/>
  <c r="I60" i="3"/>
  <c r="H60" i="3"/>
  <c r="G60" i="3"/>
  <c r="E60" i="3"/>
  <c r="C60" i="3"/>
  <c r="M59" i="3"/>
  <c r="K59" i="3"/>
  <c r="H59" i="3"/>
  <c r="I59" i="3" s="1"/>
  <c r="G59" i="3"/>
  <c r="E59" i="3"/>
  <c r="N59" i="3" s="1"/>
  <c r="D59" i="3"/>
  <c r="M58" i="3"/>
  <c r="L58" i="3"/>
  <c r="O58" i="3" s="1"/>
  <c r="K58" i="3"/>
  <c r="H58" i="3"/>
  <c r="I58" i="3" s="1"/>
  <c r="G58" i="3"/>
  <c r="E58" i="3"/>
  <c r="D58" i="3"/>
  <c r="M57" i="3"/>
  <c r="K57" i="3"/>
  <c r="H57" i="3"/>
  <c r="I57" i="3" s="1"/>
  <c r="G57" i="3"/>
  <c r="E57" i="3"/>
  <c r="N57" i="3" s="1"/>
  <c r="C57" i="3"/>
  <c r="M56" i="3"/>
  <c r="L56" i="3"/>
  <c r="O56" i="3" s="1"/>
  <c r="I56" i="3"/>
  <c r="H56" i="3"/>
  <c r="G56" i="3"/>
  <c r="D56" i="3"/>
  <c r="N55" i="3"/>
  <c r="M55" i="3"/>
  <c r="K55" i="3"/>
  <c r="H55" i="3"/>
  <c r="I55" i="3" s="1"/>
  <c r="E55" i="3"/>
  <c r="C55" i="3"/>
  <c r="M54" i="3"/>
  <c r="H54" i="3"/>
  <c r="I54" i="3" s="1"/>
  <c r="C54" i="3"/>
  <c r="O53" i="3"/>
  <c r="N53" i="3"/>
  <c r="M53" i="3"/>
  <c r="L53" i="3"/>
  <c r="K53" i="3"/>
  <c r="I53" i="3"/>
  <c r="H53" i="3"/>
  <c r="G53" i="3"/>
  <c r="E53" i="3"/>
  <c r="C53" i="3"/>
  <c r="O52" i="3"/>
  <c r="N52" i="3"/>
  <c r="M52" i="3"/>
  <c r="L52" i="3"/>
  <c r="K52" i="3"/>
  <c r="H52" i="3"/>
  <c r="I52" i="3" s="1"/>
  <c r="E52" i="3"/>
  <c r="D52" i="3"/>
  <c r="O51" i="3"/>
  <c r="N51" i="3"/>
  <c r="M51" i="3"/>
  <c r="L51" i="3"/>
  <c r="K51" i="3"/>
  <c r="I51" i="3"/>
  <c r="H51" i="3"/>
  <c r="G51" i="3"/>
  <c r="E51" i="3"/>
  <c r="D51" i="3"/>
  <c r="M50" i="3"/>
  <c r="H50" i="3"/>
  <c r="I50" i="3" s="1"/>
  <c r="D50" i="3"/>
  <c r="C50" i="3"/>
  <c r="N49" i="3"/>
  <c r="M49" i="3"/>
  <c r="K49" i="3"/>
  <c r="H49" i="3"/>
  <c r="I49" i="3" s="1"/>
  <c r="G49" i="3"/>
  <c r="E49" i="3"/>
  <c r="C49" i="3"/>
  <c r="M48" i="3"/>
  <c r="H48" i="3"/>
  <c r="I48" i="3" s="1"/>
  <c r="G48" i="3"/>
  <c r="E48" i="3"/>
  <c r="C48" i="3"/>
  <c r="M47" i="3"/>
  <c r="K47" i="3"/>
  <c r="I47" i="3"/>
  <c r="H47" i="3"/>
  <c r="G47" i="3"/>
  <c r="D47" i="3"/>
  <c r="M46" i="3"/>
  <c r="L46" i="3"/>
  <c r="O46" i="3" s="1"/>
  <c r="K46" i="3"/>
  <c r="I46" i="3"/>
  <c r="H46" i="3"/>
  <c r="G46" i="3"/>
  <c r="D46" i="3"/>
  <c r="M45" i="3"/>
  <c r="L45" i="3"/>
  <c r="O45" i="3" s="1"/>
  <c r="K45" i="3"/>
  <c r="H45" i="3"/>
  <c r="I45" i="3" s="1"/>
  <c r="G45" i="3"/>
  <c r="E45" i="3"/>
  <c r="M44" i="3"/>
  <c r="L44" i="3"/>
  <c r="O44" i="3" s="1"/>
  <c r="K44" i="3"/>
  <c r="H44" i="3"/>
  <c r="I44" i="3" s="1"/>
  <c r="G44" i="3"/>
  <c r="D44" i="3"/>
  <c r="O43" i="3"/>
  <c r="M43" i="3"/>
  <c r="L43" i="3"/>
  <c r="K43" i="3"/>
  <c r="H43" i="3"/>
  <c r="I43" i="3" s="1"/>
  <c r="G43" i="3"/>
  <c r="E43" i="3"/>
  <c r="C43" i="3"/>
  <c r="O42" i="3"/>
  <c r="M42" i="3"/>
  <c r="L42" i="3"/>
  <c r="K42" i="3"/>
  <c r="I42" i="3"/>
  <c r="H42" i="3"/>
  <c r="D42" i="3"/>
  <c r="C42" i="3"/>
  <c r="N41" i="3"/>
  <c r="M41" i="3"/>
  <c r="K41" i="3"/>
  <c r="I41" i="3"/>
  <c r="H41" i="3"/>
  <c r="G41" i="3"/>
  <c r="E41" i="3"/>
  <c r="D41" i="3"/>
  <c r="C41" i="3"/>
  <c r="N40" i="3"/>
  <c r="M40" i="3"/>
  <c r="K40" i="3"/>
  <c r="H40" i="3"/>
  <c r="I40" i="3" s="1"/>
  <c r="E40" i="3"/>
  <c r="D40" i="3"/>
  <c r="C40" i="3"/>
  <c r="N39" i="3"/>
  <c r="M39" i="3"/>
  <c r="L39" i="3"/>
  <c r="O39" i="3" s="1"/>
  <c r="I39" i="3"/>
  <c r="H39" i="3"/>
  <c r="G39" i="3"/>
  <c r="E39" i="3"/>
  <c r="D39" i="3"/>
  <c r="C39" i="3"/>
  <c r="M38" i="3"/>
  <c r="L38" i="3"/>
  <c r="O38" i="3" s="1"/>
  <c r="H38" i="3"/>
  <c r="I38" i="3" s="1"/>
  <c r="G38" i="3"/>
  <c r="E38" i="3"/>
  <c r="N38" i="3" s="1"/>
  <c r="D38" i="3"/>
  <c r="C38" i="3"/>
  <c r="N37" i="3"/>
  <c r="M37" i="3"/>
  <c r="K37" i="3"/>
  <c r="I37" i="3"/>
  <c r="H37" i="3"/>
  <c r="G37" i="3"/>
  <c r="E37" i="3"/>
  <c r="D37" i="3"/>
  <c r="C37" i="3"/>
  <c r="O36" i="3"/>
  <c r="N36" i="3"/>
  <c r="M36" i="3"/>
  <c r="L36" i="3"/>
  <c r="I36" i="3"/>
  <c r="H36" i="3"/>
  <c r="G36" i="3"/>
  <c r="E36" i="3"/>
  <c r="D36" i="3"/>
  <c r="C36" i="3"/>
  <c r="M35" i="3"/>
  <c r="K35" i="3"/>
  <c r="H35" i="3"/>
  <c r="I35" i="3" s="1"/>
  <c r="G35" i="3"/>
  <c r="E35" i="3"/>
  <c r="N35" i="3" s="1"/>
  <c r="D35" i="3"/>
  <c r="C35" i="3"/>
  <c r="N34" i="3"/>
  <c r="M34" i="3"/>
  <c r="L34" i="3"/>
  <c r="O34" i="3" s="1"/>
  <c r="K34" i="3"/>
  <c r="H34" i="3"/>
  <c r="I34" i="3" s="1"/>
  <c r="G34" i="3"/>
  <c r="E34" i="3"/>
  <c r="D34" i="3"/>
  <c r="M33" i="3"/>
  <c r="H33" i="3"/>
  <c r="I33" i="3" s="1"/>
  <c r="G33" i="3"/>
  <c r="E33" i="3"/>
  <c r="N33" i="3" s="1"/>
  <c r="C33" i="3"/>
  <c r="M32" i="3"/>
  <c r="I32" i="3"/>
  <c r="H32" i="3"/>
  <c r="G32" i="3"/>
  <c r="D32" i="3"/>
  <c r="M31" i="3"/>
  <c r="L31" i="3"/>
  <c r="O31" i="3" s="1"/>
  <c r="K31" i="3"/>
  <c r="H31" i="3"/>
  <c r="I31" i="3" s="1"/>
  <c r="G31" i="3"/>
  <c r="E31" i="3"/>
  <c r="N31" i="3" s="1"/>
  <c r="C31" i="3"/>
  <c r="M30" i="3"/>
  <c r="H30" i="3"/>
  <c r="I30" i="3" s="1"/>
  <c r="D30" i="3"/>
  <c r="C30" i="3"/>
  <c r="M29" i="3"/>
  <c r="I29" i="3"/>
  <c r="H29" i="3"/>
  <c r="G29" i="3"/>
  <c r="E29" i="3"/>
  <c r="N29" i="3" s="1"/>
  <c r="D29" i="3"/>
  <c r="C29" i="3"/>
  <c r="O28" i="3"/>
  <c r="N28" i="3"/>
  <c r="M28" i="3"/>
  <c r="L28" i="3"/>
  <c r="I28" i="3"/>
  <c r="H28" i="3"/>
  <c r="G28" i="3"/>
  <c r="E28" i="3"/>
  <c r="D28" i="3"/>
  <c r="C28" i="3"/>
  <c r="N27" i="3"/>
  <c r="M27" i="3"/>
  <c r="I27" i="3"/>
  <c r="H27" i="3"/>
  <c r="G27" i="3"/>
  <c r="E27" i="3"/>
  <c r="C27" i="3"/>
  <c r="M26" i="3"/>
  <c r="L26" i="3"/>
  <c r="O26" i="3" s="1"/>
  <c r="H26" i="3"/>
  <c r="I26" i="3" s="1"/>
  <c r="G26" i="3"/>
  <c r="E26" i="3"/>
  <c r="N26" i="3" s="1"/>
  <c r="D26" i="3"/>
  <c r="C26" i="3"/>
  <c r="O25" i="3"/>
  <c r="M25" i="3"/>
  <c r="L25" i="3"/>
  <c r="K25" i="3"/>
  <c r="H25" i="3"/>
  <c r="I25" i="3" s="1"/>
  <c r="G25" i="3"/>
  <c r="E25" i="3"/>
  <c r="N25" i="3" s="1"/>
  <c r="C25" i="3"/>
  <c r="M24" i="3"/>
  <c r="L24" i="3"/>
  <c r="O24" i="3" s="1"/>
  <c r="K24" i="3"/>
  <c r="H24" i="3"/>
  <c r="I24" i="3" s="1"/>
  <c r="E24" i="3"/>
  <c r="D24" i="3"/>
  <c r="C24" i="3"/>
  <c r="M23" i="3"/>
  <c r="K23" i="3"/>
  <c r="H23" i="3"/>
  <c r="I23" i="3" s="1"/>
  <c r="G23" i="3"/>
  <c r="E23" i="3"/>
  <c r="D23" i="3"/>
  <c r="C23" i="3"/>
  <c r="M22" i="3"/>
  <c r="L22" i="3"/>
  <c r="O22" i="3" s="1"/>
  <c r="K22" i="3"/>
  <c r="H22" i="3"/>
  <c r="I22" i="3" s="1"/>
  <c r="D22" i="3"/>
  <c r="C22" i="3"/>
  <c r="N21" i="3"/>
  <c r="M21" i="3"/>
  <c r="K21" i="3"/>
  <c r="I21" i="3"/>
  <c r="H21" i="3"/>
  <c r="G21" i="3"/>
  <c r="E21" i="3"/>
  <c r="D21" i="3"/>
  <c r="C21" i="3"/>
  <c r="M20" i="3"/>
  <c r="L20" i="3"/>
  <c r="O20" i="3" s="1"/>
  <c r="K20" i="3"/>
  <c r="H20" i="3"/>
  <c r="I20" i="3" s="1"/>
  <c r="G20" i="3"/>
  <c r="D20" i="3"/>
  <c r="O19" i="3"/>
  <c r="M19" i="3"/>
  <c r="L19" i="3"/>
  <c r="K19" i="3"/>
  <c r="I19" i="3"/>
  <c r="H19" i="3"/>
  <c r="G19" i="3"/>
  <c r="E19" i="3"/>
  <c r="N19" i="3" s="1"/>
  <c r="D19" i="3"/>
  <c r="C19" i="3"/>
  <c r="O18" i="3"/>
  <c r="M18" i="3"/>
  <c r="L18" i="3"/>
  <c r="H18" i="3"/>
  <c r="I18" i="3" s="1"/>
  <c r="G18" i="3"/>
  <c r="E18" i="3"/>
  <c r="D18" i="3"/>
  <c r="C18" i="3"/>
  <c r="N17" i="3"/>
  <c r="M17" i="3"/>
  <c r="K17" i="3"/>
  <c r="H17" i="3"/>
  <c r="I17" i="3" s="1"/>
  <c r="G17" i="3"/>
  <c r="E17" i="3"/>
  <c r="D17" i="3"/>
  <c r="C17" i="3"/>
  <c r="O16" i="3"/>
  <c r="N16" i="3"/>
  <c r="M16" i="3"/>
  <c r="L16" i="3"/>
  <c r="H16" i="3"/>
  <c r="I16" i="3" s="1"/>
  <c r="G16" i="3"/>
  <c r="E16" i="3"/>
  <c r="D16" i="3"/>
  <c r="C16" i="3"/>
  <c r="M15" i="3"/>
  <c r="L15" i="3"/>
  <c r="O15" i="3" s="1"/>
  <c r="K15" i="3"/>
  <c r="H15" i="3"/>
  <c r="I15" i="3" s="1"/>
  <c r="E15" i="3"/>
  <c r="D15" i="3"/>
  <c r="C15" i="3"/>
  <c r="M14" i="3"/>
  <c r="L14" i="3"/>
  <c r="O14" i="3" s="1"/>
  <c r="K14" i="3"/>
  <c r="H14" i="3"/>
  <c r="I14" i="3" s="1"/>
  <c r="G14" i="3"/>
  <c r="D14" i="3"/>
  <c r="M13" i="3"/>
  <c r="L13" i="3"/>
  <c r="O13" i="3" s="1"/>
  <c r="H13" i="3"/>
  <c r="I13" i="3" s="1"/>
  <c r="G13" i="3"/>
  <c r="E13" i="3"/>
  <c r="N13" i="3" s="1"/>
  <c r="D13" i="3"/>
  <c r="C13" i="3"/>
  <c r="N12" i="3"/>
  <c r="M12" i="3"/>
  <c r="L12" i="3"/>
  <c r="O12" i="3" s="1"/>
  <c r="K12" i="3"/>
  <c r="H12" i="3"/>
  <c r="I12" i="3" s="1"/>
  <c r="E12" i="3"/>
  <c r="D12" i="3"/>
  <c r="C12" i="3"/>
  <c r="M11" i="3"/>
  <c r="L11" i="3"/>
  <c r="O11" i="3" s="1"/>
  <c r="K11" i="3"/>
  <c r="H11" i="3"/>
  <c r="I11" i="3" s="1"/>
  <c r="G11" i="3"/>
  <c r="E11" i="3"/>
  <c r="D11" i="3"/>
  <c r="N10" i="3"/>
  <c r="M10" i="3"/>
  <c r="L10" i="3"/>
  <c r="O10" i="3" s="1"/>
  <c r="H10" i="3"/>
  <c r="I10" i="3" s="1"/>
  <c r="G10" i="3"/>
  <c r="E10" i="3"/>
  <c r="D10" i="3"/>
  <c r="C10" i="3"/>
  <c r="M9" i="3"/>
  <c r="H9" i="3"/>
  <c r="I9" i="3" s="1"/>
  <c r="E9" i="3"/>
  <c r="D9" i="3"/>
  <c r="C9" i="3"/>
  <c r="N8" i="3"/>
  <c r="M8" i="3"/>
  <c r="L8" i="3"/>
  <c r="O8" i="3" s="1"/>
  <c r="K8" i="3"/>
  <c r="I8" i="3"/>
  <c r="H8" i="3"/>
  <c r="G8" i="3"/>
  <c r="E8" i="3"/>
  <c r="D8" i="3"/>
  <c r="M7" i="3"/>
  <c r="L7" i="3"/>
  <c r="O7" i="3" s="1"/>
  <c r="H7" i="3"/>
  <c r="G7" i="3"/>
  <c r="E7" i="3"/>
  <c r="D7" i="3"/>
  <c r="C7" i="3"/>
  <c r="N6" i="3"/>
  <c r="M6" i="3"/>
  <c r="L6" i="3"/>
  <c r="K6" i="3"/>
  <c r="I6" i="3"/>
  <c r="H6" i="3"/>
  <c r="E6" i="3"/>
  <c r="D6" i="3"/>
  <c r="C6" i="3"/>
  <c r="D67" i="2"/>
  <c r="D65" i="2"/>
  <c r="D64" i="2"/>
  <c r="D58" i="2"/>
  <c r="D57" i="2"/>
  <c r="D56" i="2"/>
  <c r="D55" i="2"/>
  <c r="D54" i="2"/>
  <c r="D52" i="2"/>
  <c r="D53" i="2" s="1"/>
  <c r="R12" i="1" s="1"/>
  <c r="D51" i="2"/>
  <c r="D48" i="2"/>
  <c r="D47" i="2"/>
  <c r="R8" i="1" s="1"/>
  <c r="D45" i="2"/>
  <c r="D43" i="2"/>
  <c r="D66" i="2" s="1"/>
  <c r="D42" i="2"/>
  <c r="D31" i="2"/>
  <c r="D30" i="2"/>
  <c r="D29" i="2"/>
  <c r="F7" i="1" s="1"/>
  <c r="D28" i="2"/>
  <c r="B7" i="1" s="1"/>
  <c r="B98" i="1"/>
  <c r="B97" i="1"/>
  <c r="B96" i="1"/>
  <c r="B95" i="1"/>
  <c r="B94" i="1"/>
  <c r="B93" i="1"/>
  <c r="B92" i="1"/>
  <c r="B91" i="1"/>
  <c r="B90" i="1"/>
  <c r="B89" i="1"/>
  <c r="V8" i="1"/>
  <c r="F8" i="1"/>
  <c r="B8" i="1"/>
  <c r="N7" i="1"/>
  <c r="U11" i="5" l="1"/>
  <c r="U7" i="5"/>
  <c r="U9" i="5"/>
  <c r="U6" i="5"/>
  <c r="U8" i="5"/>
  <c r="U10" i="5"/>
  <c r="G42" i="4"/>
  <c r="K42" i="4"/>
  <c r="J42" i="4"/>
  <c r="H42" i="4"/>
  <c r="F42" i="4"/>
  <c r="E42" i="4"/>
  <c r="D42" i="4"/>
  <c r="C42" i="4"/>
  <c r="B42" i="4"/>
  <c r="M42" i="4" s="1"/>
  <c r="G33" i="4"/>
  <c r="C33" i="4"/>
  <c r="H33" i="4"/>
  <c r="D33" i="4"/>
  <c r="B33" i="4"/>
  <c r="M33" i="4" s="1"/>
  <c r="K33" i="4"/>
  <c r="J33" i="4"/>
  <c r="F33" i="4"/>
  <c r="E33" i="4"/>
  <c r="D10" i="2"/>
  <c r="G50" i="4"/>
  <c r="F50" i="4"/>
  <c r="H50" i="4"/>
  <c r="D50" i="4"/>
  <c r="C50" i="4"/>
  <c r="B50" i="4"/>
  <c r="M50" i="4" s="1"/>
  <c r="K50" i="4"/>
  <c r="J50" i="4"/>
  <c r="E50" i="4"/>
  <c r="N7" i="3"/>
  <c r="V7" i="1"/>
  <c r="D68" i="2"/>
  <c r="O6" i="3"/>
  <c r="N45" i="3"/>
  <c r="N23" i="3"/>
  <c r="D46" i="2"/>
  <c r="R7" i="1" s="1"/>
  <c r="M105" i="3"/>
  <c r="D63" i="2"/>
  <c r="D12" i="2" s="1"/>
  <c r="N48" i="3"/>
  <c r="C51" i="3"/>
  <c r="C52" i="3"/>
  <c r="D53" i="3"/>
  <c r="D54" i="3"/>
  <c r="G55" i="3"/>
  <c r="L60" i="3"/>
  <c r="O60" i="3" s="1"/>
  <c r="N63" i="3"/>
  <c r="C67" i="3"/>
  <c r="G69" i="3"/>
  <c r="L75" i="3"/>
  <c r="O75" i="3" s="1"/>
  <c r="E81" i="3"/>
  <c r="G84" i="3"/>
  <c r="G85" i="3"/>
  <c r="D94" i="3"/>
  <c r="D95" i="3"/>
  <c r="E96" i="3"/>
  <c r="E97" i="3"/>
  <c r="G99" i="3"/>
  <c r="L102" i="3"/>
  <c r="O102" i="3" s="1"/>
  <c r="C11" i="4"/>
  <c r="B14" i="4"/>
  <c r="E17" i="4"/>
  <c r="B19" i="4"/>
  <c r="M19" i="4" s="1"/>
  <c r="C26" i="4"/>
  <c r="C36" i="4"/>
  <c r="J37" i="4"/>
  <c r="B39" i="4"/>
  <c r="C46" i="4"/>
  <c r="B52" i="4"/>
  <c r="E17" i="5"/>
  <c r="A43" i="5"/>
  <c r="D61" i="2" s="1"/>
  <c r="L53" i="4"/>
  <c r="L41" i="4"/>
  <c r="L29" i="4"/>
  <c r="L15" i="4"/>
  <c r="L55" i="4"/>
  <c r="L43" i="4"/>
  <c r="L31" i="4"/>
  <c r="L20" i="4"/>
  <c r="L54" i="4"/>
  <c r="L47" i="4"/>
  <c r="L30" i="4"/>
  <c r="L16" i="4"/>
  <c r="L8" i="4"/>
  <c r="C7" i="4"/>
  <c r="K7" i="4"/>
  <c r="Q8" i="4"/>
  <c r="D36" i="2" s="1"/>
  <c r="J8" i="1" s="1"/>
  <c r="B10" i="4"/>
  <c r="D11" i="4"/>
  <c r="C14" i="4"/>
  <c r="F17" i="4"/>
  <c r="G24" i="4"/>
  <c r="F24" i="4"/>
  <c r="D24" i="4"/>
  <c r="E24" i="4"/>
  <c r="D26" i="4"/>
  <c r="G34" i="4"/>
  <c r="D34" i="4"/>
  <c r="B34" i="4"/>
  <c r="K34" i="4"/>
  <c r="E36" i="4"/>
  <c r="C39" i="4"/>
  <c r="E46" i="4"/>
  <c r="C52" i="4"/>
  <c r="E21" i="5"/>
  <c r="G21" i="5"/>
  <c r="B45" i="5"/>
  <c r="E45" i="5"/>
  <c r="C45" i="5"/>
  <c r="D47" i="5"/>
  <c r="F47" i="5"/>
  <c r="E47" i="5"/>
  <c r="C47" i="5"/>
  <c r="I7" i="3"/>
  <c r="D69" i="2" s="1"/>
  <c r="N15" i="3"/>
  <c r="N74" i="3"/>
  <c r="N75" i="3"/>
  <c r="E6" i="4"/>
  <c r="C6" i="4"/>
  <c r="M6" i="4" s="1"/>
  <c r="K6" i="4"/>
  <c r="Q7" i="4"/>
  <c r="D35" i="2" s="1"/>
  <c r="B9" i="4"/>
  <c r="C10" i="4"/>
  <c r="E11" i="4"/>
  <c r="D14" i="4"/>
  <c r="G17" i="4"/>
  <c r="C22" i="4"/>
  <c r="E26" i="4"/>
  <c r="G27" i="4"/>
  <c r="J27" i="4"/>
  <c r="H27" i="4"/>
  <c r="C32" i="4"/>
  <c r="H36" i="4"/>
  <c r="G37" i="4"/>
  <c r="H37" i="4"/>
  <c r="E37" i="4"/>
  <c r="F37" i="4"/>
  <c r="D39" i="4"/>
  <c r="G44" i="4"/>
  <c r="B44" i="4"/>
  <c r="M44" i="4" s="1"/>
  <c r="F46" i="4"/>
  <c r="D49" i="4"/>
  <c r="E52" i="4"/>
  <c r="G11" i="5"/>
  <c r="E11" i="5"/>
  <c r="E43" i="5"/>
  <c r="B48" i="5"/>
  <c r="B50" i="5"/>
  <c r="E50" i="5"/>
  <c r="A50" i="5"/>
  <c r="C55" i="5"/>
  <c r="D55" i="5"/>
  <c r="A55" i="5"/>
  <c r="H105" i="3"/>
  <c r="N60" i="3"/>
  <c r="N9" i="3"/>
  <c r="C47" i="3"/>
  <c r="D48" i="3"/>
  <c r="D49" i="3"/>
  <c r="E50" i="3"/>
  <c r="K56" i="3"/>
  <c r="L57" i="3"/>
  <c r="O57" i="3" s="1"/>
  <c r="C62" i="3"/>
  <c r="D63" i="3"/>
  <c r="D64" i="3"/>
  <c r="E65" i="3"/>
  <c r="C77" i="3"/>
  <c r="C78" i="3"/>
  <c r="E79" i="3"/>
  <c r="G80" i="3"/>
  <c r="K85" i="3"/>
  <c r="D92" i="3"/>
  <c r="G94" i="3"/>
  <c r="G95" i="3"/>
  <c r="C9" i="4"/>
  <c r="D10" i="4"/>
  <c r="G11" i="4"/>
  <c r="L12" i="4"/>
  <c r="E14" i="4"/>
  <c r="H17" i="4"/>
  <c r="H19" i="4"/>
  <c r="E22" i="4"/>
  <c r="B25" i="4"/>
  <c r="H26" i="4"/>
  <c r="E32" i="4"/>
  <c r="B35" i="4"/>
  <c r="E39" i="4"/>
  <c r="L40" i="4"/>
  <c r="B45" i="4"/>
  <c r="H46" i="4"/>
  <c r="F49" i="4"/>
  <c r="F52" i="4"/>
  <c r="G10" i="5"/>
  <c r="E10" i="5"/>
  <c r="G14" i="5"/>
  <c r="E14" i="5"/>
  <c r="B56" i="5"/>
  <c r="I108" i="8"/>
  <c r="K108" i="8"/>
  <c r="L108" i="8" s="1"/>
  <c r="N24" i="3"/>
  <c r="N58" i="3"/>
  <c r="Q6" i="4"/>
  <c r="D34" i="2" s="1"/>
  <c r="D9" i="4"/>
  <c r="E10" i="4"/>
  <c r="B13" i="4"/>
  <c r="F14" i="4"/>
  <c r="J17" i="4"/>
  <c r="F22" i="4"/>
  <c r="C25" i="4"/>
  <c r="J26" i="4"/>
  <c r="B28" i="4"/>
  <c r="F32" i="4"/>
  <c r="D35" i="4"/>
  <c r="J36" i="4"/>
  <c r="B38" i="4"/>
  <c r="M38" i="4" s="1"/>
  <c r="D45" i="4"/>
  <c r="J46" i="4"/>
  <c r="B48" i="4"/>
  <c r="H52" i="4"/>
  <c r="C38" i="5"/>
  <c r="D43" i="5"/>
  <c r="D62" i="2" s="1"/>
  <c r="C43" i="5"/>
  <c r="D48" i="5"/>
  <c r="A48" i="5"/>
  <c r="E48" i="5"/>
  <c r="N11" i="3"/>
  <c r="D44" i="2"/>
  <c r="N8" i="1" s="1"/>
  <c r="N18" i="3"/>
  <c r="K39" i="3"/>
  <c r="L40" i="3"/>
  <c r="O40" i="3" s="1"/>
  <c r="L41" i="3"/>
  <c r="O41" i="3" s="1"/>
  <c r="N43" i="3"/>
  <c r="C45" i="3"/>
  <c r="E46" i="3"/>
  <c r="E47" i="3"/>
  <c r="G50" i="3"/>
  <c r="L55" i="3"/>
  <c r="O55" i="3" s="1"/>
  <c r="C59" i="3"/>
  <c r="D60" i="3"/>
  <c r="D61" i="3"/>
  <c r="E62" i="3"/>
  <c r="L69" i="3"/>
  <c r="O69" i="3" s="1"/>
  <c r="C74" i="3"/>
  <c r="D75" i="3"/>
  <c r="D76" i="3"/>
  <c r="E77" i="3"/>
  <c r="K83" i="3"/>
  <c r="N85" i="3"/>
  <c r="C89" i="3"/>
  <c r="C90" i="3"/>
  <c r="E91" i="3"/>
  <c r="G92" i="3"/>
  <c r="N100" i="3"/>
  <c r="B7" i="4"/>
  <c r="M7" i="4" s="1"/>
  <c r="E9" i="4"/>
  <c r="F10" i="4"/>
  <c r="C13" i="4"/>
  <c r="K17" i="4"/>
  <c r="L18" i="4"/>
  <c r="H22" i="4"/>
  <c r="L23" i="4"/>
  <c r="D25" i="4"/>
  <c r="C28" i="4"/>
  <c r="H32" i="4"/>
  <c r="F35" i="4"/>
  <c r="C38" i="4"/>
  <c r="F45" i="4"/>
  <c r="C48" i="4"/>
  <c r="B51" i="4"/>
  <c r="J25" i="5"/>
  <c r="G28" i="5"/>
  <c r="E31" i="5"/>
  <c r="G34" i="5"/>
  <c r="E36" i="5"/>
  <c r="Q15" i="4"/>
  <c r="N84" i="3"/>
  <c r="N99" i="3"/>
  <c r="F9" i="4"/>
  <c r="H10" i="4"/>
  <c r="G26" i="4"/>
  <c r="F26" i="4"/>
  <c r="E28" i="4"/>
  <c r="H35" i="4"/>
  <c r="G36" i="4"/>
  <c r="F36" i="4"/>
  <c r="D36" i="4"/>
  <c r="B36" i="4"/>
  <c r="M36" i="4" s="1"/>
  <c r="D38" i="4"/>
  <c r="H45" i="4"/>
  <c r="G46" i="4"/>
  <c r="D46" i="4"/>
  <c r="B46" i="4"/>
  <c r="M46" i="4" s="1"/>
  <c r="E48" i="4"/>
  <c r="G52" i="4"/>
  <c r="D52" i="4"/>
  <c r="K52" i="4"/>
  <c r="E8" i="5"/>
  <c r="E56" i="5"/>
  <c r="A56" i="5"/>
  <c r="C56" i="5"/>
  <c r="G9" i="4"/>
  <c r="J10" i="4"/>
  <c r="H11" i="4"/>
  <c r="F11" i="4"/>
  <c r="K14" i="4"/>
  <c r="J14" i="4"/>
  <c r="F19" i="4"/>
  <c r="D19" i="4"/>
  <c r="E19" i="4"/>
  <c r="J22" i="4"/>
  <c r="B24" i="4"/>
  <c r="B27" i="4"/>
  <c r="M27" i="4" s="1"/>
  <c r="F28" i="4"/>
  <c r="J32" i="4"/>
  <c r="C34" i="4"/>
  <c r="E38" i="4"/>
  <c r="G39" i="4"/>
  <c r="J39" i="4"/>
  <c r="H39" i="4"/>
  <c r="D44" i="4"/>
  <c r="H48" i="4"/>
  <c r="G49" i="4"/>
  <c r="H49" i="4"/>
  <c r="E49" i="4"/>
  <c r="C49" i="4"/>
  <c r="M49" i="4" s="1"/>
  <c r="E51" i="4"/>
  <c r="G7" i="5"/>
  <c r="C84" i="3"/>
  <c r="C85" i="3"/>
  <c r="D86" i="3"/>
  <c r="E87" i="3"/>
  <c r="E88" i="3"/>
  <c r="G89" i="3"/>
  <c r="K93" i="3"/>
  <c r="C99" i="3"/>
  <c r="C100" i="3"/>
  <c r="E101" i="3"/>
  <c r="D6" i="4"/>
  <c r="F7" i="4"/>
  <c r="H9" i="4"/>
  <c r="K10" i="4"/>
  <c r="R16" i="4"/>
  <c r="R21" i="4" s="1"/>
  <c r="Q18" i="4"/>
  <c r="P19" i="4"/>
  <c r="L21" i="4"/>
  <c r="C24" i="4"/>
  <c r="C27" i="4"/>
  <c r="H28" i="4"/>
  <c r="E34" i="4"/>
  <c r="J35" i="4"/>
  <c r="B37" i="4"/>
  <c r="H38" i="4"/>
  <c r="E44" i="4"/>
  <c r="J45" i="4"/>
  <c r="E33" i="5"/>
  <c r="G33" i="5"/>
  <c r="G35" i="5"/>
  <c r="E35" i="5"/>
  <c r="A44" i="5"/>
  <c r="E44" i="5"/>
  <c r="B44" i="5"/>
  <c r="E104" i="3"/>
  <c r="G102" i="3"/>
  <c r="K98" i="3"/>
  <c r="C94" i="3"/>
  <c r="D93" i="3"/>
  <c r="E92" i="3"/>
  <c r="G90" i="3"/>
  <c r="K86" i="3"/>
  <c r="L85" i="3"/>
  <c r="O85" i="3" s="1"/>
  <c r="C82" i="3"/>
  <c r="D81" i="3"/>
  <c r="E80" i="3"/>
  <c r="G78" i="3"/>
  <c r="L73" i="3"/>
  <c r="O73" i="3" s="1"/>
  <c r="C70" i="3"/>
  <c r="D69" i="3"/>
  <c r="E68" i="3"/>
  <c r="G66" i="3"/>
  <c r="K62" i="3"/>
  <c r="L61" i="3"/>
  <c r="O61" i="3" s="1"/>
  <c r="C58" i="3"/>
  <c r="D57" i="3"/>
  <c r="E56" i="3"/>
  <c r="G54" i="3"/>
  <c r="L49" i="3"/>
  <c r="O49" i="3" s="1"/>
  <c r="C46" i="3"/>
  <c r="D45" i="3"/>
  <c r="E44" i="3"/>
  <c r="G42" i="3"/>
  <c r="K38" i="3"/>
  <c r="L37" i="3"/>
  <c r="O37" i="3" s="1"/>
  <c r="C34" i="3"/>
  <c r="D33" i="3"/>
  <c r="E32" i="3"/>
  <c r="G30" i="3"/>
  <c r="K26" i="3"/>
  <c r="D25" i="3"/>
  <c r="D105" i="3" s="1"/>
  <c r="G22" i="3"/>
  <c r="L21" i="3"/>
  <c r="O21" i="3" s="1"/>
  <c r="E20" i="3"/>
  <c r="K18" i="3"/>
  <c r="L17" i="3"/>
  <c r="O17" i="3" s="1"/>
  <c r="E14" i="3"/>
  <c r="E105" i="3" s="1"/>
  <c r="C104" i="3"/>
  <c r="D103" i="3"/>
  <c r="E102" i="3"/>
  <c r="G100" i="3"/>
  <c r="K96" i="3"/>
  <c r="L95" i="3"/>
  <c r="O95" i="3" s="1"/>
  <c r="C92" i="3"/>
  <c r="D91" i="3"/>
  <c r="E90" i="3"/>
  <c r="G88" i="3"/>
  <c r="K84" i="3"/>
  <c r="L83" i="3"/>
  <c r="O83" i="3" s="1"/>
  <c r="C80" i="3"/>
  <c r="D79" i="3"/>
  <c r="E78" i="3"/>
  <c r="G76" i="3"/>
  <c r="K72" i="3"/>
  <c r="L71" i="3"/>
  <c r="O71" i="3" s="1"/>
  <c r="C68" i="3"/>
  <c r="D67" i="3"/>
  <c r="E66" i="3"/>
  <c r="G64" i="3"/>
  <c r="K60" i="3"/>
  <c r="L59" i="3"/>
  <c r="O59" i="3" s="1"/>
  <c r="C56" i="3"/>
  <c r="D55" i="3"/>
  <c r="E54" i="3"/>
  <c r="G52" i="3"/>
  <c r="L47" i="3"/>
  <c r="O47" i="3" s="1"/>
  <c r="C44" i="3"/>
  <c r="D43" i="3"/>
  <c r="E42" i="3"/>
  <c r="G40" i="3"/>
  <c r="K36" i="3"/>
  <c r="L35" i="3"/>
  <c r="O35" i="3" s="1"/>
  <c r="C32" i="3"/>
  <c r="D31" i="3"/>
  <c r="E30" i="3"/>
  <c r="K28" i="3"/>
  <c r="D27" i="3"/>
  <c r="G24" i="3"/>
  <c r="L23" i="3"/>
  <c r="O23" i="3" s="1"/>
  <c r="E22" i="3"/>
  <c r="C20" i="3"/>
  <c r="K16" i="3"/>
  <c r="G15" i="3"/>
  <c r="C14" i="3"/>
  <c r="K13" i="3"/>
  <c r="G12" i="3"/>
  <c r="C11" i="3"/>
  <c r="K10" i="3"/>
  <c r="G9" i="3"/>
  <c r="C8" i="3"/>
  <c r="C105" i="3" s="1"/>
  <c r="K7" i="3"/>
  <c r="G6" i="3"/>
  <c r="G104" i="3"/>
  <c r="E103" i="3"/>
  <c r="C102" i="3"/>
  <c r="C101" i="3"/>
  <c r="N67" i="3"/>
  <c r="J9" i="4"/>
  <c r="G22" i="4"/>
  <c r="D22" i="4"/>
  <c r="B22" i="4"/>
  <c r="M22" i="4" s="1"/>
  <c r="H24" i="4"/>
  <c r="G25" i="4"/>
  <c r="H25" i="4"/>
  <c r="E25" i="4"/>
  <c r="J25" i="4"/>
  <c r="D27" i="4"/>
  <c r="G32" i="4"/>
  <c r="B32" i="4"/>
  <c r="M32" i="4" s="1"/>
  <c r="D32" i="4"/>
  <c r="F34" i="4"/>
  <c r="C37" i="4"/>
  <c r="J48" i="4"/>
  <c r="G22" i="5"/>
  <c r="L23" i="5"/>
  <c r="E27" i="5"/>
  <c r="G27" i="5"/>
  <c r="K39" i="5"/>
  <c r="J42" i="5"/>
  <c r="G28" i="4"/>
  <c r="K28" i="4"/>
  <c r="D28" i="4"/>
  <c r="G35" i="4"/>
  <c r="E35" i="4"/>
  <c r="C35" i="4"/>
  <c r="G38" i="4"/>
  <c r="F38" i="4"/>
  <c r="K38" i="4"/>
  <c r="G45" i="4"/>
  <c r="C45" i="4"/>
  <c r="E45" i="4"/>
  <c r="E12" i="5"/>
  <c r="G12" i="5"/>
  <c r="D15" i="5"/>
  <c r="E15" i="5"/>
  <c r="F54" i="5"/>
  <c r="B54" i="5"/>
  <c r="E54" i="5"/>
  <c r="D54" i="5"/>
  <c r="C54" i="5"/>
  <c r="I89" i="8"/>
  <c r="K89" i="8"/>
  <c r="L89" i="8" s="1"/>
  <c r="H6" i="4"/>
  <c r="B11" i="4"/>
  <c r="M11" i="4" s="1"/>
  <c r="J13" i="4"/>
  <c r="H13" i="4"/>
  <c r="F13" i="4"/>
  <c r="D17" i="4"/>
  <c r="J24" i="4"/>
  <c r="B26" i="4"/>
  <c r="M26" i="4" s="1"/>
  <c r="F27" i="4"/>
  <c r="G48" i="4"/>
  <c r="F48" i="4"/>
  <c r="D48" i="4"/>
  <c r="G51" i="4"/>
  <c r="C51" i="4"/>
  <c r="J51" i="4"/>
  <c r="H51" i="4"/>
  <c r="G19" i="5"/>
  <c r="E19" i="5"/>
  <c r="E22" i="5"/>
  <c r="A45" i="5"/>
  <c r="A47" i="5"/>
  <c r="I169" i="8"/>
  <c r="K169" i="8"/>
  <c r="L169" i="8" s="1"/>
  <c r="I177" i="8"/>
  <c r="K177" i="8"/>
  <c r="L177" i="8" s="1"/>
  <c r="I134" i="8"/>
  <c r="K134" i="8"/>
  <c r="L134" i="8" s="1"/>
  <c r="I136" i="8"/>
  <c r="K136" i="8"/>
  <c r="L136" i="8" s="1"/>
  <c r="I181" i="8"/>
  <c r="K181" i="8"/>
  <c r="L181" i="8" s="1"/>
  <c r="I210" i="8"/>
  <c r="K210" i="8"/>
  <c r="L210" i="8" s="1"/>
  <c r="I157" i="8"/>
  <c r="K157" i="8"/>
  <c r="L157" i="8" s="1"/>
  <c r="I166" i="8"/>
  <c r="K166" i="8"/>
  <c r="L166" i="8" s="1"/>
  <c r="I216" i="8"/>
  <c r="K216" i="8"/>
  <c r="L216" i="8" s="1"/>
  <c r="I232" i="8"/>
  <c r="K232" i="8"/>
  <c r="L232" i="8" s="1"/>
  <c r="I80" i="8"/>
  <c r="K80" i="8"/>
  <c r="L80" i="8" s="1"/>
  <c r="K17" i="6" s="1"/>
  <c r="I149" i="8"/>
  <c r="K149" i="8"/>
  <c r="L149" i="8" s="1"/>
  <c r="K36" i="6" s="1"/>
  <c r="I260" i="8"/>
  <c r="K260" i="8"/>
  <c r="L260" i="8" s="1"/>
  <c r="E30" i="5"/>
  <c r="E37" i="5"/>
  <c r="G37" i="5"/>
  <c r="G20" i="5"/>
  <c r="I46" i="8"/>
  <c r="K46" i="8"/>
  <c r="L46" i="8" s="1"/>
  <c r="K32" i="6" s="1"/>
  <c r="I95" i="8"/>
  <c r="K95" i="8"/>
  <c r="L95" i="8" s="1"/>
  <c r="I109" i="8"/>
  <c r="K109" i="8"/>
  <c r="L109" i="8" s="1"/>
  <c r="I124" i="8"/>
  <c r="K124" i="8"/>
  <c r="L124" i="8" s="1"/>
  <c r="P20" i="4"/>
  <c r="I141" i="8"/>
  <c r="K141" i="8"/>
  <c r="L141" i="8" s="1"/>
  <c r="K1075" i="8"/>
  <c r="L1075" i="8" s="1"/>
  <c r="K1097" i="8"/>
  <c r="L1097" i="8" s="1"/>
  <c r="K1143" i="8"/>
  <c r="L1143" i="8" s="1"/>
  <c r="I1221" i="8"/>
  <c r="K1221" i="8"/>
  <c r="L1221" i="8" s="1"/>
  <c r="K1314" i="8"/>
  <c r="L1314" i="8" s="1"/>
  <c r="K458" i="8"/>
  <c r="L458" i="8" s="1"/>
  <c r="K472" i="8"/>
  <c r="L472" i="8" s="1"/>
  <c r="K531" i="8"/>
  <c r="L531" i="8" s="1"/>
  <c r="K879" i="8"/>
  <c r="L879" i="8" s="1"/>
  <c r="I1199" i="8"/>
  <c r="K1199" i="8"/>
  <c r="L1199" i="8" s="1"/>
  <c r="I1211" i="8"/>
  <c r="K1211" i="8"/>
  <c r="L1211" i="8" s="1"/>
  <c r="K1216" i="8"/>
  <c r="L1216" i="8" s="1"/>
  <c r="I1304" i="8"/>
  <c r="K1304" i="8"/>
  <c r="L1304" i="8" s="1"/>
  <c r="P17" i="4"/>
  <c r="P21" i="4" s="1"/>
  <c r="R12" i="5"/>
  <c r="S9" i="5" s="1"/>
  <c r="K221" i="8"/>
  <c r="L221" i="8" s="1"/>
  <c r="K333" i="8"/>
  <c r="L333" i="8" s="1"/>
  <c r="K455" i="8"/>
  <c r="L455" i="8" s="1"/>
  <c r="K687" i="8"/>
  <c r="L687" i="8" s="1"/>
  <c r="K704" i="8"/>
  <c r="L704" i="8" s="1"/>
  <c r="K755" i="8"/>
  <c r="L755" i="8" s="1"/>
  <c r="K786" i="8"/>
  <c r="L786" i="8" s="1"/>
  <c r="K797" i="8"/>
  <c r="L797" i="8" s="1"/>
  <c r="K808" i="8"/>
  <c r="L808" i="8" s="1"/>
  <c r="K924" i="8"/>
  <c r="L924" i="8" s="1"/>
  <c r="K935" i="8"/>
  <c r="L935" i="8" s="1"/>
  <c r="K940" i="8"/>
  <c r="L940" i="8" s="1"/>
  <c r="K985" i="8"/>
  <c r="L985" i="8" s="1"/>
  <c r="I1346" i="8"/>
  <c r="K1346" i="8"/>
  <c r="L1346" i="8" s="1"/>
  <c r="K1054" i="8"/>
  <c r="L1054" i="8" s="1"/>
  <c r="K1085" i="8"/>
  <c r="L1085" i="8" s="1"/>
  <c r="K1118" i="8"/>
  <c r="L1118" i="8" s="1"/>
  <c r="R17" i="4"/>
  <c r="U19" i="4"/>
  <c r="B38" i="5"/>
  <c r="D10" i="5" s="1"/>
  <c r="G6" i="5"/>
  <c r="E16" i="5"/>
  <c r="K30" i="5"/>
  <c r="K32" i="5"/>
  <c r="K419" i="8"/>
  <c r="L419" i="8" s="1"/>
  <c r="K553" i="8"/>
  <c r="L553" i="8" s="1"/>
  <c r="K824" i="8"/>
  <c r="L824" i="8" s="1"/>
  <c r="K858" i="8"/>
  <c r="L858" i="8" s="1"/>
  <c r="K937" i="8"/>
  <c r="L937" i="8" s="1"/>
  <c r="K1074" i="8"/>
  <c r="L1074" i="8" s="1"/>
  <c r="I1112" i="8"/>
  <c r="K1112" i="8"/>
  <c r="L1112" i="8" s="1"/>
  <c r="K1142" i="8"/>
  <c r="L1142" i="8" s="1"/>
  <c r="K1239" i="8"/>
  <c r="L1239" i="8" s="1"/>
  <c r="I1241" i="8"/>
  <c r="K1241" i="8"/>
  <c r="L1241" i="8" s="1"/>
  <c r="K212" i="8"/>
  <c r="L212" i="8" s="1"/>
  <c r="K255" i="8"/>
  <c r="L255" i="8" s="1"/>
  <c r="K744" i="8"/>
  <c r="L744" i="8" s="1"/>
  <c r="K762" i="8"/>
  <c r="L762" i="8" s="1"/>
  <c r="K855" i="8"/>
  <c r="L855" i="8" s="1"/>
  <c r="K953" i="8"/>
  <c r="L953" i="8" s="1"/>
  <c r="K967" i="8"/>
  <c r="L967" i="8" s="1"/>
  <c r="I1200" i="8"/>
  <c r="K1200" i="8"/>
  <c r="L1200" i="8" s="1"/>
  <c r="K1319" i="8"/>
  <c r="L1319" i="8" s="1"/>
  <c r="K1229" i="8"/>
  <c r="L1229" i="8" s="1"/>
  <c r="K566" i="8"/>
  <c r="L566" i="8" s="1"/>
  <c r="K571" i="8"/>
  <c r="L571" i="8" s="1"/>
  <c r="K636" i="8"/>
  <c r="L636" i="8" s="1"/>
  <c r="K746" i="8"/>
  <c r="L746" i="8" s="1"/>
  <c r="K793" i="8"/>
  <c r="L793" i="8" s="1"/>
  <c r="K801" i="8"/>
  <c r="L801" i="8" s="1"/>
  <c r="K812" i="8"/>
  <c r="L812" i="8" s="1"/>
  <c r="K885" i="8"/>
  <c r="L885" i="8" s="1"/>
  <c r="K931" i="8"/>
  <c r="L931" i="8" s="1"/>
  <c r="K947" i="8"/>
  <c r="L947" i="8" s="1"/>
  <c r="K961" i="8"/>
  <c r="L961" i="8" s="1"/>
  <c r="K978" i="8"/>
  <c r="L978" i="8" s="1"/>
  <c r="K1095" i="8"/>
  <c r="L1095" i="8" s="1"/>
  <c r="K1114" i="8"/>
  <c r="L1114" i="8" s="1"/>
  <c r="I1236" i="8"/>
  <c r="K1236" i="8"/>
  <c r="L1236" i="8" s="1"/>
  <c r="I1238" i="8"/>
  <c r="K1238" i="8"/>
  <c r="L1238" i="8" s="1"/>
  <c r="K456" i="8"/>
  <c r="L456" i="8" s="1"/>
  <c r="K470" i="8"/>
  <c r="L470" i="8" s="1"/>
  <c r="K688" i="8"/>
  <c r="L688" i="8" s="1"/>
  <c r="K831" i="8"/>
  <c r="L831" i="8" s="1"/>
  <c r="K857" i="8"/>
  <c r="L857" i="8" s="1"/>
  <c r="K936" i="8"/>
  <c r="L936" i="8" s="1"/>
  <c r="K941" i="8"/>
  <c r="L941" i="8" s="1"/>
  <c r="K972" i="8"/>
  <c r="L972" i="8" s="1"/>
  <c r="K997" i="8"/>
  <c r="L997" i="8" s="1"/>
  <c r="K1078" i="8"/>
  <c r="L1078" i="8" s="1"/>
  <c r="K1092" i="8"/>
  <c r="L1092" i="8" s="1"/>
  <c r="K1103" i="8"/>
  <c r="L1103" i="8" s="1"/>
  <c r="K1130" i="8"/>
  <c r="L1130" i="8" s="1"/>
  <c r="K1141" i="8"/>
  <c r="L1141" i="8" s="1"/>
  <c r="I1195" i="8"/>
  <c r="K1195" i="8"/>
  <c r="L1195" i="8" s="1"/>
  <c r="K1268" i="8"/>
  <c r="L1268" i="8" s="1"/>
  <c r="G23" i="5"/>
  <c r="K31" i="5"/>
  <c r="E53" i="5"/>
  <c r="D53" i="5"/>
  <c r="U20" i="4"/>
  <c r="U18" i="4"/>
  <c r="U16" i="4"/>
  <c r="U21" i="4" s="1"/>
  <c r="K461" i="8"/>
  <c r="L461" i="8" s="1"/>
  <c r="K568" i="8"/>
  <c r="L568" i="8" s="1"/>
  <c r="K641" i="8"/>
  <c r="L641" i="8" s="1"/>
  <c r="K748" i="8"/>
  <c r="L748" i="8" s="1"/>
  <c r="K814" i="8"/>
  <c r="L814" i="8" s="1"/>
  <c r="K828" i="8"/>
  <c r="L828" i="8" s="1"/>
  <c r="K882" i="8"/>
  <c r="L882" i="8" s="1"/>
  <c r="K896" i="8"/>
  <c r="L896" i="8" s="1"/>
  <c r="K994" i="8"/>
  <c r="L994" i="8" s="1"/>
  <c r="K1061" i="8"/>
  <c r="L1061" i="8" s="1"/>
  <c r="K1089" i="8"/>
  <c r="L1089" i="8" s="1"/>
  <c r="K1122" i="8"/>
  <c r="L1122" i="8" s="1"/>
  <c r="K1355" i="8"/>
  <c r="L1355" i="8" s="1"/>
  <c r="K1390" i="8"/>
  <c r="L1390" i="8" s="1"/>
  <c r="K1401" i="8"/>
  <c r="L1401" i="8" s="1"/>
  <c r="K1442" i="8"/>
  <c r="L1442" i="8" s="1"/>
  <c r="K1477" i="8"/>
  <c r="L1477" i="8" s="1"/>
  <c r="K1508" i="8"/>
  <c r="L1508" i="8" s="1"/>
  <c r="K1531" i="8"/>
  <c r="L1531" i="8" s="1"/>
  <c r="K1542" i="8"/>
  <c r="L1542" i="8" s="1"/>
  <c r="K1720" i="8"/>
  <c r="L1720" i="8" s="1"/>
  <c r="K1781" i="8"/>
  <c r="L1781" i="8" s="1"/>
  <c r="K1836" i="8"/>
  <c r="L1836" i="8" s="1"/>
  <c r="K1862" i="8"/>
  <c r="L1862" i="8" s="1"/>
  <c r="K1949" i="8"/>
  <c r="L1949" i="8" s="1"/>
  <c r="K1974" i="8"/>
  <c r="L1974" i="8" s="1"/>
  <c r="K2037" i="8"/>
  <c r="L2037" i="8" s="1"/>
  <c r="K2078" i="8"/>
  <c r="L2078" i="8" s="1"/>
  <c r="K2191" i="8"/>
  <c r="L2191" i="8" s="1"/>
  <c r="K2211" i="8"/>
  <c r="L2211" i="8" s="1"/>
  <c r="K2216" i="8"/>
  <c r="L2216" i="8" s="1"/>
  <c r="K2235" i="8"/>
  <c r="L2235" i="8" s="1"/>
  <c r="K2711" i="8"/>
  <c r="L2711" i="8" s="1"/>
  <c r="I3011" i="8"/>
  <c r="K54" i="3" s="1"/>
  <c r="K3011" i="8"/>
  <c r="L3011" i="8" s="1"/>
  <c r="I3120" i="8"/>
  <c r="K3120" i="8"/>
  <c r="L3120" i="8" s="1"/>
  <c r="K2781" i="8"/>
  <c r="L2781" i="8" s="1"/>
  <c r="K2786" i="8"/>
  <c r="L2786" i="8" s="1"/>
  <c r="I2790" i="8"/>
  <c r="K2790" i="8"/>
  <c r="L2790" i="8" s="1"/>
  <c r="I2888" i="8"/>
  <c r="K2888" i="8"/>
  <c r="L2888" i="8" s="1"/>
  <c r="K1281" i="8"/>
  <c r="L1281" i="8" s="1"/>
  <c r="K1298" i="8"/>
  <c r="L1298" i="8" s="1"/>
  <c r="K1349" i="8"/>
  <c r="L1349" i="8" s="1"/>
  <c r="K1459" i="8"/>
  <c r="L1459" i="8" s="1"/>
  <c r="K1533" i="8"/>
  <c r="L1533" i="8" s="1"/>
  <c r="K1807" i="8"/>
  <c r="L1807" i="8" s="1"/>
  <c r="K1824" i="8"/>
  <c r="L1824" i="8" s="1"/>
  <c r="K1957" i="8"/>
  <c r="L1957" i="8" s="1"/>
  <c r="K1976" i="8"/>
  <c r="L1976" i="8" s="1"/>
  <c r="K1998" i="8"/>
  <c r="L1998" i="8" s="1"/>
  <c r="K2020" i="8"/>
  <c r="L2020" i="8" s="1"/>
  <c r="I2942" i="8"/>
  <c r="K2942" i="8"/>
  <c r="L2942" i="8" s="1"/>
  <c r="K1295" i="8"/>
  <c r="L1295" i="8" s="1"/>
  <c r="K1327" i="8"/>
  <c r="L1327" i="8" s="1"/>
  <c r="K1338" i="8"/>
  <c r="L1338" i="8" s="1"/>
  <c r="K1485" i="8"/>
  <c r="L1485" i="8" s="1"/>
  <c r="K1513" i="8"/>
  <c r="L1513" i="8" s="1"/>
  <c r="K1608" i="8"/>
  <c r="L1608" i="8" s="1"/>
  <c r="K1687" i="8"/>
  <c r="L1687" i="8" s="1"/>
  <c r="K1734" i="8"/>
  <c r="L1734" i="8" s="1"/>
  <c r="K1864" i="8"/>
  <c r="L1864" i="8" s="1"/>
  <c r="K1893" i="8"/>
  <c r="L1893" i="8" s="1"/>
  <c r="K1984" i="8"/>
  <c r="L1984" i="8" s="1"/>
  <c r="K2042" i="8"/>
  <c r="L2042" i="8" s="1"/>
  <c r="K2080" i="8"/>
  <c r="L2080" i="8" s="1"/>
  <c r="K2124" i="8"/>
  <c r="L2124" i="8" s="1"/>
  <c r="K2176" i="8"/>
  <c r="L2176" i="8" s="1"/>
  <c r="K2417" i="8"/>
  <c r="L2417" i="8" s="1"/>
  <c r="K2489" i="8"/>
  <c r="L2489" i="8" s="1"/>
  <c r="K2577" i="8"/>
  <c r="L2577" i="8" s="1"/>
  <c r="K2635" i="8"/>
  <c r="L2635" i="8" s="1"/>
  <c r="K2696" i="8"/>
  <c r="L2696" i="8" s="1"/>
  <c r="K2788" i="8"/>
  <c r="L2788" i="8" s="1"/>
  <c r="K2862" i="8"/>
  <c r="L2862" i="8" s="1"/>
  <c r="K1493" i="8"/>
  <c r="L1493" i="8" s="1"/>
  <c r="K1576" i="8"/>
  <c r="L1576" i="8" s="1"/>
  <c r="K1763" i="8"/>
  <c r="L1763" i="8" s="1"/>
  <c r="K1818" i="8"/>
  <c r="L1818" i="8" s="1"/>
  <c r="K1887" i="8"/>
  <c r="L1887" i="8" s="1"/>
  <c r="K1898" i="8"/>
  <c r="L1898" i="8" s="1"/>
  <c r="K1962" i="8"/>
  <c r="L1962" i="8" s="1"/>
  <c r="K1989" i="8"/>
  <c r="L1989" i="8" s="1"/>
  <c r="K2006" i="8"/>
  <c r="L2006" i="8" s="1"/>
  <c r="K2017" i="8"/>
  <c r="L2017" i="8" s="1"/>
  <c r="K2022" i="8"/>
  <c r="L2022" i="8" s="1"/>
  <c r="K2121" i="8"/>
  <c r="L2121" i="8" s="1"/>
  <c r="K2220" i="8"/>
  <c r="L2220" i="8" s="1"/>
  <c r="K2251" i="8"/>
  <c r="L2251" i="8" s="1"/>
  <c r="K2276" i="8"/>
  <c r="L2276" i="8" s="1"/>
  <c r="K2322" i="8"/>
  <c r="L2322" i="8" s="1"/>
  <c r="K2531" i="8"/>
  <c r="L2531" i="8" s="1"/>
  <c r="K2571" i="8"/>
  <c r="L2571" i="8" s="1"/>
  <c r="K2591" i="8"/>
  <c r="L2591" i="8" s="1"/>
  <c r="K2864" i="8"/>
  <c r="L2864" i="8" s="1"/>
  <c r="K2873" i="8"/>
  <c r="L2873" i="8" s="1"/>
  <c r="K2765" i="8"/>
  <c r="L2765" i="8" s="1"/>
  <c r="K1311" i="8"/>
  <c r="L1311" i="8" s="1"/>
  <c r="K1490" i="8"/>
  <c r="L1490" i="8" s="1"/>
  <c r="K1610" i="8"/>
  <c r="L1610" i="8" s="1"/>
  <c r="K2014" i="8"/>
  <c r="L2014" i="8" s="1"/>
  <c r="K2027" i="8"/>
  <c r="L2027" i="8" s="1"/>
  <c r="I2870" i="8"/>
  <c r="K50" i="3" s="1"/>
  <c r="K2870" i="8"/>
  <c r="L2870" i="8" s="1"/>
  <c r="I3024" i="8"/>
  <c r="K3024" i="8"/>
  <c r="L3024" i="8" s="1"/>
  <c r="K1402" i="8"/>
  <c r="L1402" i="8" s="1"/>
  <c r="K1446" i="8"/>
  <c r="L1446" i="8" s="1"/>
  <c r="K1495" i="8"/>
  <c r="L1495" i="8" s="1"/>
  <c r="K1532" i="8"/>
  <c r="L1532" i="8" s="1"/>
  <c r="K1558" i="8"/>
  <c r="L1558" i="8" s="1"/>
  <c r="K1774" i="8"/>
  <c r="L1774" i="8" s="1"/>
  <c r="K1823" i="8"/>
  <c r="L1823" i="8" s="1"/>
  <c r="K1843" i="8"/>
  <c r="L1843" i="8" s="1"/>
  <c r="K1909" i="8"/>
  <c r="L1909" i="8" s="1"/>
  <c r="K1950" i="8"/>
  <c r="L1950" i="8" s="1"/>
  <c r="K1964" i="8"/>
  <c r="L1964" i="8" s="1"/>
  <c r="K1975" i="8"/>
  <c r="L1975" i="8" s="1"/>
  <c r="K1994" i="8"/>
  <c r="L1994" i="8" s="1"/>
  <c r="K2164" i="8"/>
  <c r="L2164" i="8" s="1"/>
  <c r="K2195" i="8"/>
  <c r="L2195" i="8" s="1"/>
  <c r="K2212" i="8"/>
  <c r="L2212" i="8" s="1"/>
  <c r="K2217" i="8"/>
  <c r="L2217" i="8" s="1"/>
  <c r="K2236" i="8"/>
  <c r="L2236" i="8" s="1"/>
  <c r="K2253" i="8"/>
  <c r="L2253" i="8" s="1"/>
  <c r="K2270" i="8"/>
  <c r="L2270" i="8" s="1"/>
  <c r="K2313" i="8"/>
  <c r="L2313" i="8" s="1"/>
  <c r="K2427" i="8"/>
  <c r="L2427" i="8" s="1"/>
  <c r="K2536" i="8"/>
  <c r="L2536" i="8" s="1"/>
  <c r="K2712" i="8"/>
  <c r="L2712" i="8" s="1"/>
  <c r="K2750" i="8"/>
  <c r="L2750" i="8" s="1"/>
  <c r="K2767" i="8"/>
  <c r="L2767" i="8" s="1"/>
  <c r="I2789" i="8"/>
  <c r="L48" i="3" s="1"/>
  <c r="O48" i="3" s="1"/>
  <c r="K2789" i="8"/>
  <c r="L2789" i="8" s="1"/>
  <c r="K2814" i="8"/>
  <c r="L2814" i="8" s="1"/>
  <c r="I2877" i="8"/>
  <c r="K2877" i="8"/>
  <c r="L2877" i="8" s="1"/>
  <c r="I2889" i="8"/>
  <c r="K2889" i="8"/>
  <c r="L2889" i="8" s="1"/>
  <c r="I3072" i="8"/>
  <c r="K3072" i="8"/>
  <c r="L3072" i="8" s="1"/>
  <c r="K1285" i="8"/>
  <c r="L1285" i="8" s="1"/>
  <c r="K1326" i="8"/>
  <c r="L1326" i="8" s="1"/>
  <c r="K1607" i="8"/>
  <c r="L1607" i="8" s="1"/>
  <c r="K1612" i="8"/>
  <c r="L1612" i="8" s="1"/>
  <c r="K1680" i="8"/>
  <c r="L1680" i="8" s="1"/>
  <c r="K1983" i="8"/>
  <c r="L1983" i="8" s="1"/>
  <c r="K2161" i="8"/>
  <c r="L2161" i="8" s="1"/>
  <c r="K2169" i="8"/>
  <c r="L2169" i="8" s="1"/>
  <c r="K2267" i="8"/>
  <c r="L2267" i="8" s="1"/>
  <c r="K2310" i="8"/>
  <c r="L2310" i="8" s="1"/>
  <c r="K2511" i="8"/>
  <c r="L2511" i="8" s="1"/>
  <c r="K2522" i="8"/>
  <c r="L2522" i="8" s="1"/>
  <c r="K2562" i="8"/>
  <c r="L2562" i="8" s="1"/>
  <c r="I3112" i="8"/>
  <c r="K3112" i="8"/>
  <c r="L3112" i="8" s="1"/>
  <c r="K2772" i="8"/>
  <c r="L2772" i="8" s="1"/>
  <c r="K2863" i="8"/>
  <c r="L2863" i="8" s="1"/>
  <c r="I2906" i="8"/>
  <c r="K2906" i="8"/>
  <c r="L2906" i="8" s="1"/>
  <c r="K1328" i="8"/>
  <c r="L1328" i="8" s="1"/>
  <c r="K1339" i="8"/>
  <c r="L1339" i="8" s="1"/>
  <c r="K1367" i="8"/>
  <c r="L1367" i="8" s="1"/>
  <c r="K1396" i="8"/>
  <c r="L1396" i="8" s="1"/>
  <c r="K1500" i="8"/>
  <c r="L1500" i="8" s="1"/>
  <c r="K1514" i="8"/>
  <c r="L1514" i="8" s="1"/>
  <c r="K1560" i="8"/>
  <c r="L1560" i="8" s="1"/>
  <c r="K1604" i="8"/>
  <c r="L1604" i="8" s="1"/>
  <c r="K1691" i="8"/>
  <c r="L1691" i="8" s="1"/>
  <c r="K1738" i="8"/>
  <c r="L1738" i="8" s="1"/>
  <c r="K1779" i="8"/>
  <c r="L1779" i="8" s="1"/>
  <c r="K1854" i="8"/>
  <c r="L1854" i="8" s="1"/>
  <c r="K1894" i="8"/>
  <c r="L1894" i="8" s="1"/>
  <c r="K1911" i="8"/>
  <c r="L1911" i="8" s="1"/>
  <c r="K1985" i="8"/>
  <c r="L1985" i="8" s="1"/>
  <c r="K2058" i="8"/>
  <c r="L2058" i="8" s="1"/>
  <c r="K2884" i="8"/>
  <c r="L2884" i="8" s="1"/>
  <c r="K1310" i="8"/>
  <c r="L1310" i="8" s="1"/>
  <c r="K1315" i="8"/>
  <c r="L1315" i="8" s="1"/>
  <c r="K1320" i="8"/>
  <c r="L1320" i="8" s="1"/>
  <c r="K1393" i="8"/>
  <c r="L1393" i="8" s="1"/>
  <c r="K1580" i="8"/>
  <c r="L1580" i="8" s="1"/>
  <c r="K1632" i="8"/>
  <c r="L1632" i="8" s="1"/>
  <c r="K1793" i="8"/>
  <c r="L1793" i="8" s="1"/>
  <c r="K2013" i="8"/>
  <c r="L2013" i="8" s="1"/>
  <c r="K2018" i="8"/>
  <c r="L2018" i="8" s="1"/>
  <c r="K2026" i="8"/>
  <c r="L2026" i="8" s="1"/>
  <c r="K2224" i="8"/>
  <c r="L2224" i="8" s="1"/>
  <c r="K2301" i="8"/>
  <c r="L2301" i="8" s="1"/>
  <c r="K2323" i="8"/>
  <c r="L2323" i="8" s="1"/>
  <c r="K2443" i="8"/>
  <c r="L2443" i="8" s="1"/>
  <c r="K2513" i="8"/>
  <c r="L2513" i="8" s="1"/>
  <c r="K2524" i="8"/>
  <c r="L2524" i="8" s="1"/>
  <c r="K2567" i="8"/>
  <c r="L2567" i="8" s="1"/>
  <c r="K2592" i="8"/>
  <c r="L2592" i="8" s="1"/>
  <c r="K2647" i="8"/>
  <c r="L2647" i="8" s="1"/>
  <c r="K2784" i="8"/>
  <c r="L2784" i="8" s="1"/>
  <c r="K2970" i="8"/>
  <c r="L2970" i="8" s="1"/>
  <c r="K3015" i="8"/>
  <c r="L3015" i="8" s="1"/>
  <c r="K3032" i="8"/>
  <c r="L3032" i="8" s="1"/>
  <c r="K3063" i="8"/>
  <c r="L3063" i="8" s="1"/>
  <c r="K3091" i="8"/>
  <c r="L3091" i="8" s="1"/>
  <c r="K3114" i="8"/>
  <c r="L3114" i="8" s="1"/>
  <c r="K3151" i="8"/>
  <c r="L3151" i="8" s="1"/>
  <c r="K3222" i="8"/>
  <c r="L3222" i="8" s="1"/>
  <c r="K3245" i="8"/>
  <c r="L3245" i="8" s="1"/>
  <c r="K3410" i="8"/>
  <c r="L3410" i="8" s="1"/>
  <c r="K3465" i="8"/>
  <c r="L3465" i="8" s="1"/>
  <c r="K3700" i="8"/>
  <c r="L3700" i="8" s="1"/>
  <c r="K3704" i="8"/>
  <c r="L3704" i="8" s="1"/>
  <c r="I3704" i="8"/>
  <c r="K2914" i="8"/>
  <c r="L2914" i="8" s="1"/>
  <c r="K2978" i="8"/>
  <c r="L2978" i="8" s="1"/>
  <c r="K3004" i="8"/>
  <c r="L3004" i="8" s="1"/>
  <c r="K3046" i="8"/>
  <c r="L3046" i="8" s="1"/>
  <c r="K3060" i="8"/>
  <c r="L3060" i="8" s="1"/>
  <c r="K3740" i="8"/>
  <c r="L3740" i="8" s="1"/>
  <c r="I3740" i="8"/>
  <c r="K3758" i="8"/>
  <c r="L3758" i="8" s="1"/>
  <c r="I3758" i="8"/>
  <c r="K2872" i="8"/>
  <c r="L2872" i="8" s="1"/>
  <c r="K2897" i="8"/>
  <c r="L2897" i="8" s="1"/>
  <c r="K2989" i="8"/>
  <c r="L2989" i="8" s="1"/>
  <c r="K3051" i="8"/>
  <c r="L3051" i="8" s="1"/>
  <c r="K2880" i="8"/>
  <c r="L2880" i="8" s="1"/>
  <c r="K3121" i="8"/>
  <c r="L3121" i="8" s="1"/>
  <c r="K3447" i="8"/>
  <c r="L3447" i="8" s="1"/>
  <c r="K3794" i="8"/>
  <c r="L3794" i="8" s="1"/>
  <c r="I3794" i="8"/>
  <c r="K3087" i="8"/>
  <c r="L3087" i="8" s="1"/>
  <c r="K3141" i="8"/>
  <c r="L3141" i="8" s="1"/>
  <c r="K3244" i="8"/>
  <c r="L3244" i="8" s="1"/>
  <c r="K3008" i="8"/>
  <c r="L3008" i="8" s="1"/>
  <c r="K3016" i="8"/>
  <c r="L3016" i="8" s="1"/>
  <c r="K3039" i="8"/>
  <c r="L3039" i="8" s="1"/>
  <c r="K3067" i="8"/>
  <c r="L3067" i="8" s="1"/>
  <c r="K3081" i="8"/>
  <c r="L3081" i="8" s="1"/>
  <c r="K3477" i="8"/>
  <c r="L3477" i="8" s="1"/>
  <c r="K3503" i="8"/>
  <c r="L3503" i="8" s="1"/>
  <c r="K2907" i="8"/>
  <c r="L2907" i="8" s="1"/>
  <c r="K2918" i="8"/>
  <c r="L2918" i="8" s="1"/>
  <c r="K3362" i="8"/>
  <c r="L3362" i="8" s="1"/>
  <c r="K3397" i="8"/>
  <c r="L3397" i="8" s="1"/>
  <c r="K3474" i="8"/>
  <c r="L3474" i="8" s="1"/>
  <c r="K3491" i="8"/>
  <c r="L3491" i="8" s="1"/>
  <c r="K3541" i="8"/>
  <c r="L3541" i="8" s="1"/>
  <c r="K3220" i="8"/>
  <c r="L3220" i="8" s="1"/>
  <c r="K3781" i="8"/>
  <c r="L3781" i="8" s="1"/>
  <c r="I3781" i="8"/>
  <c r="K3468" i="8"/>
  <c r="L3468" i="8" s="1"/>
  <c r="K3811" i="8"/>
  <c r="L3811" i="8" s="1"/>
  <c r="I3826" i="8"/>
  <c r="K3829" i="8"/>
  <c r="L3829" i="8" s="1"/>
  <c r="I3862" i="8"/>
  <c r="I3883" i="8"/>
  <c r="C57" i="5"/>
  <c r="I3864" i="8"/>
  <c r="K3864" i="8"/>
  <c r="L3864" i="8" s="1"/>
  <c r="K4032" i="8"/>
  <c r="L4032" i="8" s="1"/>
  <c r="K3917" i="8"/>
  <c r="L3917" i="8" s="1"/>
  <c r="K3922" i="8"/>
  <c r="L3922" i="8" s="1"/>
  <c r="I3999" i="8"/>
  <c r="K3999" i="8"/>
  <c r="L3999" i="8" s="1"/>
  <c r="I4043" i="8"/>
  <c r="K4043" i="8"/>
  <c r="L4043" i="8" s="1"/>
  <c r="I3946" i="8"/>
  <c r="K3946" i="8"/>
  <c r="L3946" i="8" s="1"/>
  <c r="I4078" i="8"/>
  <c r="K4078" i="8"/>
  <c r="L4078" i="8" s="1"/>
  <c r="I3789" i="8"/>
  <c r="I3812" i="8"/>
  <c r="I3830" i="8"/>
  <c r="K3843" i="8"/>
  <c r="L3843" i="8" s="1"/>
  <c r="I3899" i="8"/>
  <c r="I3911" i="8"/>
  <c r="K3911" i="8"/>
  <c r="L3911" i="8" s="1"/>
  <c r="I4040" i="8"/>
  <c r="K4040" i="8"/>
  <c r="L4040" i="8" s="1"/>
  <c r="I3696" i="8"/>
  <c r="I3822" i="8"/>
  <c r="I3827" i="8"/>
  <c r="K3861" i="8"/>
  <c r="L3861" i="8" s="1"/>
  <c r="I3927" i="8"/>
  <c r="K3927" i="8"/>
  <c r="L3927" i="8" s="1"/>
  <c r="K4064" i="8"/>
  <c r="L4064" i="8" s="1"/>
  <c r="I4064" i="8"/>
  <c r="I3824" i="8"/>
  <c r="I3842" i="8"/>
  <c r="I3892" i="8"/>
  <c r="K3909" i="8"/>
  <c r="L3909" i="8" s="1"/>
  <c r="K3860" i="8"/>
  <c r="L3860" i="8" s="1"/>
  <c r="I3860" i="8"/>
  <c r="K3925" i="8"/>
  <c r="L3925" i="8" s="1"/>
  <c r="I4046" i="8"/>
  <c r="K4046" i="8"/>
  <c r="L4046" i="8" s="1"/>
  <c r="I4063" i="8"/>
  <c r="I4431" i="8"/>
  <c r="K4431" i="8"/>
  <c r="L4431" i="8" s="1"/>
  <c r="K4167" i="8"/>
  <c r="L4167" i="8" s="1"/>
  <c r="I4214" i="8"/>
  <c r="I4298" i="8"/>
  <c r="L74" i="3" s="1"/>
  <c r="O74" i="3" s="1"/>
  <c r="I4548" i="8"/>
  <c r="K44" i="4" s="1"/>
  <c r="K4548" i="8"/>
  <c r="L4548" i="8" s="1"/>
  <c r="I3910" i="8"/>
  <c r="K68" i="3" s="1"/>
  <c r="K3978" i="8"/>
  <c r="L3978" i="8" s="1"/>
  <c r="I3989" i="8"/>
  <c r="I3992" i="8"/>
  <c r="I3998" i="8"/>
  <c r="I4036" i="8"/>
  <c r="K4107" i="8"/>
  <c r="L4107" i="8" s="1"/>
  <c r="I4228" i="8"/>
  <c r="K4080" i="8"/>
  <c r="L4080" i="8" s="1"/>
  <c r="I4563" i="8"/>
  <c r="K4563" i="8"/>
  <c r="L4563" i="8" s="1"/>
  <c r="I3845" i="8"/>
  <c r="I3848" i="8"/>
  <c r="K4071" i="8"/>
  <c r="L4071" i="8" s="1"/>
  <c r="K4239" i="8"/>
  <c r="L4239" i="8" s="1"/>
  <c r="K4472" i="8"/>
  <c r="L4472" i="8" s="1"/>
  <c r="I4317" i="8"/>
  <c r="K4317" i="8"/>
  <c r="L4317" i="8" s="1"/>
  <c r="K4056" i="8"/>
  <c r="L4056" i="8" s="1"/>
  <c r="K4236" i="8"/>
  <c r="L4236" i="8" s="1"/>
  <c r="K4400" i="8"/>
  <c r="L4400" i="8" s="1"/>
  <c r="K4465" i="8"/>
  <c r="L4465" i="8" s="1"/>
  <c r="I4515" i="8"/>
  <c r="K4515" i="8"/>
  <c r="L4515" i="8" s="1"/>
  <c r="I4263" i="8"/>
  <c r="K71" i="3" s="1"/>
  <c r="K4263" i="8"/>
  <c r="L4263" i="8" s="1"/>
  <c r="K4014" i="8"/>
  <c r="L4014" i="8" s="1"/>
  <c r="K4547" i="8"/>
  <c r="L4547" i="8" s="1"/>
  <c r="K5124" i="8"/>
  <c r="L5124" i="8" s="1"/>
  <c r="K5189" i="8"/>
  <c r="L5189" i="8" s="1"/>
  <c r="I5415" i="8"/>
  <c r="K89" i="3" s="1"/>
  <c r="K5415" i="8"/>
  <c r="L5415" i="8" s="1"/>
  <c r="K4434" i="8"/>
  <c r="L4434" i="8" s="1"/>
  <c r="K4575" i="8"/>
  <c r="L4575" i="8" s="1"/>
  <c r="I4610" i="8"/>
  <c r="I4655" i="8"/>
  <c r="I4661" i="8"/>
  <c r="I4715" i="8"/>
  <c r="K25" i="4" s="1"/>
  <c r="K4727" i="8"/>
  <c r="L4727" i="8" s="1"/>
  <c r="K4950" i="8"/>
  <c r="L4950" i="8" s="1"/>
  <c r="I5021" i="8"/>
  <c r="K5036" i="8"/>
  <c r="L5036" i="8" s="1"/>
  <c r="K5042" i="8"/>
  <c r="L5042" i="8" s="1"/>
  <c r="K5045" i="8"/>
  <c r="L5045" i="8" s="1"/>
  <c r="I5481" i="8"/>
  <c r="K5481" i="8"/>
  <c r="L5481" i="8" s="1"/>
  <c r="K5115" i="8"/>
  <c r="L5115" i="8" s="1"/>
  <c r="K5296" i="8"/>
  <c r="L5296" i="8" s="1"/>
  <c r="K4875" i="8"/>
  <c r="L4875" i="8" s="1"/>
  <c r="I4901" i="8"/>
  <c r="L79" i="3" s="1"/>
  <c r="O79" i="3" s="1"/>
  <c r="I4910" i="8"/>
  <c r="I5032" i="8"/>
  <c r="K80" i="3" s="1"/>
  <c r="K5462" i="8"/>
  <c r="L5462" i="8" s="1"/>
  <c r="K4551" i="8"/>
  <c r="L4551" i="8" s="1"/>
  <c r="K4824" i="8"/>
  <c r="L4824" i="8" s="1"/>
  <c r="K5097" i="8"/>
  <c r="L5097" i="8" s="1"/>
  <c r="K5123" i="8"/>
  <c r="L5123" i="8" s="1"/>
  <c r="I4588" i="8"/>
  <c r="I4975" i="8"/>
  <c r="K5449" i="8"/>
  <c r="L5449" i="8" s="1"/>
  <c r="K4782" i="8"/>
  <c r="L4782" i="8" s="1"/>
  <c r="K5608" i="8"/>
  <c r="L5608" i="8" s="1"/>
  <c r="K5046" i="8"/>
  <c r="L5046" i="8" s="1"/>
  <c r="I5127" i="8"/>
  <c r="L82" i="3" s="1"/>
  <c r="O82" i="3" s="1"/>
  <c r="K5127" i="8"/>
  <c r="L5127" i="8" s="1"/>
  <c r="K4518" i="8"/>
  <c r="L4518" i="8" s="1"/>
  <c r="K4719" i="8"/>
  <c r="L4719" i="8" s="1"/>
  <c r="K5034" i="8"/>
  <c r="L5034" i="8" s="1"/>
  <c r="I5511" i="8"/>
  <c r="K5511" i="8"/>
  <c r="L5511" i="8" s="1"/>
  <c r="I5313" i="8"/>
  <c r="L88" i="3" s="1"/>
  <c r="O88" i="3" s="1"/>
  <c r="K5313" i="8"/>
  <c r="L5313" i="8" s="1"/>
  <c r="K5509" i="8"/>
  <c r="L5509" i="8" s="1"/>
  <c r="K5632" i="8"/>
  <c r="L5632" i="8" s="1"/>
  <c r="K5735" i="8"/>
  <c r="L5735" i="8" s="1"/>
  <c r="K5738" i="8"/>
  <c r="L5738" i="8" s="1"/>
  <c r="K5750" i="8"/>
  <c r="L5750" i="8" s="1"/>
  <c r="K5762" i="8"/>
  <c r="L5762" i="8" s="1"/>
  <c r="K5840" i="8"/>
  <c r="L5840" i="8" s="1"/>
  <c r="K5876" i="8"/>
  <c r="L5876" i="8" s="1"/>
  <c r="K5442" i="8"/>
  <c r="L5442" i="8" s="1"/>
  <c r="K5634" i="8"/>
  <c r="L5634" i="8" s="1"/>
  <c r="K5400" i="8"/>
  <c r="L5400" i="8" s="1"/>
  <c r="I5651" i="8"/>
  <c r="K5844" i="8"/>
  <c r="L5844" i="8" s="1"/>
  <c r="I5998" i="8"/>
  <c r="K5223" i="8"/>
  <c r="L5223" i="8" s="1"/>
  <c r="K5499" i="8"/>
  <c r="L5499" i="8" s="1"/>
  <c r="I5872" i="8"/>
  <c r="I6233" i="8"/>
  <c r="I6204" i="8"/>
  <c r="K6204" i="8"/>
  <c r="L6204" i="8" s="1"/>
  <c r="I6211" i="8"/>
  <c r="K6343" i="8"/>
  <c r="L6343" i="8" s="1"/>
  <c r="K6349" i="8"/>
  <c r="L6349" i="8" s="1"/>
  <c r="I6396" i="8"/>
  <c r="K6396" i="8"/>
  <c r="L6396" i="8" s="1"/>
  <c r="I6234" i="8"/>
  <c r="K6234" i="8"/>
  <c r="L6234" i="8" s="1"/>
  <c r="K6221" i="8"/>
  <c r="L6221" i="8" s="1"/>
  <c r="I6221" i="8"/>
  <c r="K6311" i="8"/>
  <c r="L6311" i="8" s="1"/>
  <c r="I6311" i="8"/>
  <c r="K5988" i="8"/>
  <c r="L5988" i="8" s="1"/>
  <c r="I6205" i="8"/>
  <c r="I6540" i="8"/>
  <c r="K6540" i="8"/>
  <c r="L6540" i="8" s="1"/>
  <c r="I6655" i="8"/>
  <c r="K6731" i="8"/>
  <c r="L6731" i="8" s="1"/>
  <c r="K6857" i="8"/>
  <c r="L6857" i="8" s="1"/>
  <c r="I6857" i="8"/>
  <c r="K6715" i="8"/>
  <c r="L6715" i="8" s="1"/>
  <c r="I6786" i="8"/>
  <c r="K6786" i="8"/>
  <c r="L6786" i="8" s="1"/>
  <c r="K6898" i="8"/>
  <c r="L6898" i="8" s="1"/>
  <c r="I6898" i="8"/>
  <c r="K6851" i="8"/>
  <c r="L6851" i="8" s="1"/>
  <c r="I6851" i="8"/>
  <c r="I6509" i="8"/>
  <c r="I6533" i="8"/>
  <c r="I6536" i="8"/>
  <c r="I6565" i="8"/>
  <c r="I6730" i="8"/>
  <c r="I6298" i="8"/>
  <c r="I6301" i="8"/>
  <c r="K6381" i="8"/>
  <c r="L6381" i="8" s="1"/>
  <c r="K6651" i="8"/>
  <c r="L6651" i="8" s="1"/>
  <c r="I6701" i="8"/>
  <c r="I6716" i="8"/>
  <c r="K51" i="4" s="1"/>
  <c r="K6378" i="8"/>
  <c r="L6378" i="8" s="1"/>
  <c r="K6645" i="8"/>
  <c r="L6645" i="8" s="1"/>
  <c r="K6831" i="8"/>
  <c r="L6831" i="8" s="1"/>
  <c r="I7010" i="8"/>
  <c r="I7013" i="8"/>
  <c r="I7016" i="8"/>
  <c r="I7078" i="8"/>
  <c r="K7107" i="8"/>
  <c r="L7107" i="8" s="1"/>
  <c r="K6819" i="8"/>
  <c r="L6819" i="8" s="1"/>
  <c r="K6981" i="8"/>
  <c r="L6981" i="8" s="1"/>
  <c r="I7027" i="8"/>
  <c r="I6845" i="8"/>
  <c r="K6969" i="8"/>
  <c r="L6969" i="8" s="1"/>
  <c r="I7080" i="8"/>
  <c r="K7080" i="8"/>
  <c r="L7080" i="8" s="1"/>
  <c r="I7147" i="8"/>
  <c r="K6918" i="8"/>
  <c r="L6918" i="8" s="1"/>
  <c r="I6971" i="8"/>
  <c r="I7153" i="8"/>
  <c r="I7155" i="8"/>
  <c r="K7155" i="8"/>
  <c r="L7155" i="8" s="1"/>
  <c r="K6744" i="8"/>
  <c r="L6744" i="8" s="1"/>
  <c r="I6850" i="8"/>
  <c r="I6856" i="8"/>
  <c r="I6932" i="8"/>
  <c r="I6935" i="8"/>
  <c r="I7101" i="8"/>
  <c r="K37" i="4" s="1"/>
  <c r="K7101" i="8"/>
  <c r="L7101" i="8" s="1"/>
  <c r="K6903" i="8"/>
  <c r="L6903" i="8" s="1"/>
  <c r="K6735" i="8"/>
  <c r="L6735" i="8" s="1"/>
  <c r="I6911" i="8"/>
  <c r="I6982" i="8"/>
  <c r="K7071" i="8"/>
  <c r="L7071" i="8" s="1"/>
  <c r="I7084" i="8"/>
  <c r="I7313" i="8"/>
  <c r="I7228" i="8"/>
  <c r="K7266" i="8"/>
  <c r="L7266" i="8" s="1"/>
  <c r="I7298" i="8"/>
  <c r="I7346" i="8"/>
  <c r="I7370" i="8"/>
  <c r="I7475" i="8"/>
  <c r="I7118" i="8"/>
  <c r="K7254" i="8"/>
  <c r="L7254" i="8" s="1"/>
  <c r="I7277" i="8"/>
  <c r="I7506" i="8"/>
  <c r="K7506" i="8"/>
  <c r="L7506" i="8" s="1"/>
  <c r="K7586" i="8"/>
  <c r="L7586" i="8" s="1"/>
  <c r="I7300" i="8"/>
  <c r="I7309" i="8"/>
  <c r="K7230" i="8"/>
  <c r="L7230" i="8" s="1"/>
  <c r="K7382" i="8"/>
  <c r="L7382" i="8" s="1"/>
  <c r="K7405" i="8"/>
  <c r="L7405" i="8" s="1"/>
  <c r="I7460" i="8"/>
  <c r="I7471" i="8"/>
  <c r="I7481" i="8"/>
  <c r="I7531" i="8"/>
  <c r="I7587" i="8"/>
  <c r="K7587" i="8"/>
  <c r="L7587" i="8" s="1"/>
  <c r="K7621" i="8"/>
  <c r="L7621" i="8" s="1"/>
  <c r="I7235" i="8"/>
  <c r="I7476" i="8"/>
  <c r="K7476" i="8"/>
  <c r="L7476" i="8" s="1"/>
  <c r="K7610" i="8"/>
  <c r="L7610" i="8" s="1"/>
  <c r="K7612" i="8"/>
  <c r="L7612" i="8" s="1"/>
  <c r="K7194" i="8"/>
  <c r="L7194" i="8" s="1"/>
  <c r="K7390" i="8"/>
  <c r="L7390" i="8" s="1"/>
  <c r="K7428" i="8"/>
  <c r="L7428" i="8" s="1"/>
  <c r="I7430" i="8"/>
  <c r="K7813" i="8"/>
  <c r="L7813" i="8" s="1"/>
  <c r="I7813" i="8"/>
  <c r="I7702" i="8"/>
  <c r="K95" i="3" s="1"/>
  <c r="I7714" i="8"/>
  <c r="I7496" i="8"/>
  <c r="I7579" i="8"/>
  <c r="L94" i="3" s="1"/>
  <c r="O94" i="3" s="1"/>
  <c r="K7736" i="8"/>
  <c r="L7736" i="8" s="1"/>
  <c r="K7773" i="8"/>
  <c r="L7773" i="8" s="1"/>
  <c r="K7821" i="8"/>
  <c r="L7821" i="8" s="1"/>
  <c r="K7879" i="8"/>
  <c r="L7879" i="8" s="1"/>
  <c r="I7866" i="8"/>
  <c r="K7868" i="8"/>
  <c r="L7868" i="8" s="1"/>
  <c r="I7868" i="8"/>
  <c r="K7915" i="8"/>
  <c r="L7915" i="8" s="1"/>
  <c r="I7824" i="8"/>
  <c r="I8041" i="8"/>
  <c r="K8041" i="8"/>
  <c r="L8041" i="8" s="1"/>
  <c r="I7863" i="8"/>
  <c r="K97" i="3" s="1"/>
  <c r="K7819" i="8"/>
  <c r="L7819" i="8" s="1"/>
  <c r="I7819" i="8"/>
  <c r="K7810" i="8"/>
  <c r="L7810" i="8" s="1"/>
  <c r="K8002" i="8"/>
  <c r="L8002" i="8" s="1"/>
  <c r="K8063" i="8"/>
  <c r="L8063" i="8" s="1"/>
  <c r="I8063" i="8"/>
  <c r="K8082" i="8"/>
  <c r="L8082" i="8" s="1"/>
  <c r="I8118" i="8"/>
  <c r="K7870" i="8"/>
  <c r="L7870" i="8" s="1"/>
  <c r="I7903" i="8"/>
  <c r="L99" i="3" s="1"/>
  <c r="O99" i="3" s="1"/>
  <c r="K7906" i="8"/>
  <c r="L7906" i="8" s="1"/>
  <c r="I7939" i="8"/>
  <c r="K8086" i="8"/>
  <c r="L8086" i="8" s="1"/>
  <c r="I8086" i="8"/>
  <c r="F9" i="10"/>
  <c r="H9" i="10" s="1"/>
  <c r="F23" i="10"/>
  <c r="H23" i="10" s="1"/>
  <c r="F25" i="10"/>
  <c r="H25" i="10" s="1"/>
  <c r="F30" i="10"/>
  <c r="H30" i="10" s="1"/>
  <c r="F42" i="10"/>
  <c r="H42" i="10" s="1"/>
  <c r="F43" i="10"/>
  <c r="H43" i="10" s="1"/>
  <c r="F48" i="10"/>
  <c r="H48" i="10" s="1"/>
  <c r="F49" i="10"/>
  <c r="H49" i="10" s="1"/>
  <c r="F51" i="10"/>
  <c r="H51" i="10" s="1"/>
  <c r="F65" i="10"/>
  <c r="H65" i="10" s="1"/>
  <c r="F69" i="10"/>
  <c r="H69" i="10" s="1"/>
  <c r="F94" i="10"/>
  <c r="H94" i="10" s="1"/>
  <c r="F101" i="10"/>
  <c r="H101" i="10" s="1"/>
  <c r="F102" i="10"/>
  <c r="H102" i="10" s="1"/>
  <c r="F112" i="10"/>
  <c r="H112" i="10" s="1"/>
  <c r="F116" i="10"/>
  <c r="H116" i="10" s="1"/>
  <c r="F119" i="10"/>
  <c r="H119" i="10" s="1"/>
  <c r="F133" i="10"/>
  <c r="H133" i="10" s="1"/>
  <c r="F142" i="10"/>
  <c r="H142" i="10" s="1"/>
  <c r="F146" i="10"/>
  <c r="H146" i="10" s="1"/>
  <c r="F149" i="10"/>
  <c r="H149" i="10" s="1"/>
  <c r="F153" i="10"/>
  <c r="H153" i="10" s="1"/>
  <c r="F173" i="10"/>
  <c r="H173" i="10" s="1"/>
  <c r="F182" i="10"/>
  <c r="H182" i="10" s="1"/>
  <c r="F183" i="10"/>
  <c r="H183" i="10" s="1"/>
  <c r="F185" i="10"/>
  <c r="H185" i="10" s="1"/>
  <c r="F188" i="10"/>
  <c r="H188" i="10" s="1"/>
  <c r="F194" i="10"/>
  <c r="H194" i="10" s="1"/>
  <c r="F196" i="10"/>
  <c r="H196" i="10" s="1"/>
  <c r="K8104" i="8"/>
  <c r="L8104" i="8" s="1"/>
  <c r="I8104" i="8"/>
  <c r="F641" i="10"/>
  <c r="H641" i="10" s="1"/>
  <c r="I8010" i="8"/>
  <c r="K100" i="3" s="1"/>
  <c r="F2" i="10"/>
  <c r="H2" i="10" s="1"/>
  <c r="F4" i="10"/>
  <c r="H4" i="10" s="1"/>
  <c r="F15" i="10"/>
  <c r="H15" i="10" s="1"/>
  <c r="F34" i="10"/>
  <c r="H34" i="10" s="1"/>
  <c r="F58" i="10"/>
  <c r="H58" i="10" s="1"/>
  <c r="F71" i="10"/>
  <c r="H71" i="10" s="1"/>
  <c r="F76" i="10"/>
  <c r="H76" i="10" s="1"/>
  <c r="F87" i="10"/>
  <c r="H87" i="10" s="1"/>
  <c r="F105" i="10"/>
  <c r="H105" i="10" s="1"/>
  <c r="F106" i="10"/>
  <c r="H106" i="10" s="1"/>
  <c r="F126" i="10"/>
  <c r="H126" i="10" s="1"/>
  <c r="F129" i="10"/>
  <c r="H129" i="10" s="1"/>
  <c r="F141" i="10"/>
  <c r="H141" i="10" s="1"/>
  <c r="F152" i="10"/>
  <c r="F164" i="10"/>
  <c r="F165" i="10"/>
  <c r="H165" i="10" s="1"/>
  <c r="F169" i="10"/>
  <c r="H169" i="10" s="1"/>
  <c r="F170" i="10"/>
  <c r="H170" i="10" s="1"/>
  <c r="F176" i="10"/>
  <c r="H176" i="10" s="1"/>
  <c r="F197" i="10"/>
  <c r="H197" i="10" s="1"/>
  <c r="F198" i="10"/>
  <c r="H198" i="10" s="1"/>
  <c r="F199" i="10"/>
  <c r="H199" i="10" s="1"/>
  <c r="F206" i="10"/>
  <c r="H206" i="10" s="1"/>
  <c r="F229" i="10"/>
  <c r="H229" i="10" s="1"/>
  <c r="F246" i="10"/>
  <c r="H246" i="10" s="1"/>
  <c r="F252" i="10"/>
  <c r="H252" i="10" s="1"/>
  <c r="F256" i="10"/>
  <c r="H256" i="10" s="1"/>
  <c r="F259" i="10"/>
  <c r="H259" i="10" s="1"/>
  <c r="F260" i="10"/>
  <c r="H260" i="10" s="1"/>
  <c r="F264" i="10"/>
  <c r="H264" i="10" s="1"/>
  <c r="F265" i="10"/>
  <c r="H265" i="10" s="1"/>
  <c r="F271" i="10"/>
  <c r="H271" i="10" s="1"/>
  <c r="F277" i="10"/>
  <c r="H277" i="10" s="1"/>
  <c r="F280" i="10"/>
  <c r="H280" i="10" s="1"/>
  <c r="F291" i="10"/>
  <c r="H291" i="10" s="1"/>
  <c r="F678" i="10"/>
  <c r="K8014" i="8"/>
  <c r="L8014" i="8" s="1"/>
  <c r="I8014" i="8"/>
  <c r="F3" i="10"/>
  <c r="H3" i="10" s="1"/>
  <c r="F11" i="10"/>
  <c r="H11" i="10" s="1"/>
  <c r="F18" i="10"/>
  <c r="H18" i="10" s="1"/>
  <c r="F27" i="10"/>
  <c r="H27" i="10" s="1"/>
  <c r="F28" i="10"/>
  <c r="H28" i="10" s="1"/>
  <c r="F36" i="10"/>
  <c r="H36" i="10" s="1"/>
  <c r="F39" i="10"/>
  <c r="H39" i="10" s="1"/>
  <c r="F50" i="10"/>
  <c r="H50" i="10" s="1"/>
  <c r="F53" i="10"/>
  <c r="H53" i="10" s="1"/>
  <c r="F57" i="10"/>
  <c r="H57" i="10" s="1"/>
  <c r="F61" i="10"/>
  <c r="H61" i="10" s="1"/>
  <c r="F62" i="10"/>
  <c r="H62" i="10" s="1"/>
  <c r="F64" i="10"/>
  <c r="H64" i="10" s="1"/>
  <c r="F70" i="10"/>
  <c r="H70" i="10" s="1"/>
  <c r="F79" i="10"/>
  <c r="H79" i="10" s="1"/>
  <c r="F88" i="10"/>
  <c r="H88" i="10" s="1"/>
  <c r="F95" i="10"/>
  <c r="H95" i="10" s="1"/>
  <c r="F103" i="10"/>
  <c r="H103" i="10" s="1"/>
  <c r="F686" i="10"/>
  <c r="H686" i="10" s="1"/>
  <c r="K8059" i="8"/>
  <c r="L8059" i="8" s="1"/>
  <c r="F643" i="10"/>
  <c r="H643" i="10" s="1"/>
  <c r="F642" i="10"/>
  <c r="H642" i="10" s="1"/>
  <c r="F657" i="10"/>
  <c r="H657" i="10" s="1"/>
  <c r="F663" i="10"/>
  <c r="H663" i="10" s="1"/>
  <c r="F681" i="10"/>
  <c r="H681" i="10" s="1"/>
  <c r="F724" i="10"/>
  <c r="H724" i="10" s="1"/>
  <c r="F726" i="10"/>
  <c r="H726" i="10" s="1"/>
  <c r="F107" i="10"/>
  <c r="H107" i="10" s="1"/>
  <c r="F110" i="10"/>
  <c r="F120" i="10"/>
  <c r="H120" i="10" s="1"/>
  <c r="F122" i="10"/>
  <c r="H122" i="10" s="1"/>
  <c r="F128" i="10"/>
  <c r="H128" i="10" s="1"/>
  <c r="F131" i="10"/>
  <c r="H131" i="10" s="1"/>
  <c r="F144" i="10"/>
  <c r="H144" i="10" s="1"/>
  <c r="F147" i="10"/>
  <c r="H147" i="10" s="1"/>
  <c r="F160" i="10"/>
  <c r="H160" i="10" s="1"/>
  <c r="F163" i="10"/>
  <c r="H163" i="10" s="1"/>
  <c r="F166" i="10"/>
  <c r="H166" i="10" s="1"/>
  <c r="F171" i="10"/>
  <c r="H171" i="10" s="1"/>
  <c r="F172" i="10"/>
  <c r="H172" i="10" s="1"/>
  <c r="F175" i="10"/>
  <c r="H175" i="10" s="1"/>
  <c r="F181" i="10"/>
  <c r="H181" i="10" s="1"/>
  <c r="F187" i="10"/>
  <c r="H187" i="10" s="1"/>
  <c r="F189" i="10"/>
  <c r="H189" i="10" s="1"/>
  <c r="F190" i="10"/>
  <c r="H190" i="10" s="1"/>
  <c r="F205" i="10"/>
  <c r="H205" i="10" s="1"/>
  <c r="F207" i="10"/>
  <c r="H207" i="10" s="1"/>
  <c r="F212" i="10"/>
  <c r="H212" i="10" s="1"/>
  <c r="F213" i="10"/>
  <c r="H213" i="10" s="1"/>
  <c r="F214" i="10"/>
  <c r="H214" i="10" s="1"/>
  <c r="F219" i="10"/>
  <c r="H219" i="10" s="1"/>
  <c r="F235" i="10"/>
  <c r="H235" i="10" s="1"/>
  <c r="F251" i="10"/>
  <c r="F257" i="10"/>
  <c r="H257" i="10" s="1"/>
  <c r="F258" i="10"/>
  <c r="H258" i="10" s="1"/>
  <c r="F273" i="10"/>
  <c r="H273" i="10" s="1"/>
  <c r="F275" i="10"/>
  <c r="H275" i="10" s="1"/>
  <c r="F295" i="10"/>
  <c r="H295" i="10" s="1"/>
  <c r="F301" i="10"/>
  <c r="H301" i="10" s="1"/>
  <c r="F307" i="10"/>
  <c r="H307" i="10" s="1"/>
  <c r="F314" i="10"/>
  <c r="H314" i="10" s="1"/>
  <c r="F316" i="10"/>
  <c r="H316" i="10" s="1"/>
  <c r="F318" i="10"/>
  <c r="H318" i="10" s="1"/>
  <c r="F321" i="10"/>
  <c r="H321" i="10" s="1"/>
  <c r="F326" i="10"/>
  <c r="H326" i="10" s="1"/>
  <c r="F354" i="10"/>
  <c r="H354" i="10" s="1"/>
  <c r="F357" i="10"/>
  <c r="H357" i="10" s="1"/>
  <c r="F368" i="10"/>
  <c r="H368" i="10" s="1"/>
  <c r="F374" i="10"/>
  <c r="H374" i="10" s="1"/>
  <c r="F388" i="10"/>
  <c r="H388" i="10" s="1"/>
  <c r="F408" i="10"/>
  <c r="H408" i="10" s="1"/>
  <c r="F410" i="10"/>
  <c r="H410" i="10" s="1"/>
  <c r="F415" i="10"/>
  <c r="H415" i="10" s="1"/>
  <c r="F420" i="10"/>
  <c r="H420" i="10" s="1"/>
  <c r="F435" i="10"/>
  <c r="H435" i="10" s="1"/>
  <c r="F442" i="10"/>
  <c r="H442" i="10" s="1"/>
  <c r="F446" i="10"/>
  <c r="H446" i="10" s="1"/>
  <c r="F447" i="10"/>
  <c r="H447" i="10" s="1"/>
  <c r="F464" i="10"/>
  <c r="H464" i="10" s="1"/>
  <c r="F465" i="10"/>
  <c r="H465" i="10" s="1"/>
  <c r="F467" i="10"/>
  <c r="H467" i="10" s="1"/>
  <c r="F480" i="10"/>
  <c r="H480" i="10" s="1"/>
  <c r="F486" i="10"/>
  <c r="H486" i="10" s="1"/>
  <c r="F492" i="10"/>
  <c r="H492" i="10" s="1"/>
  <c r="F506" i="10"/>
  <c r="H506" i="10" s="1"/>
  <c r="F511" i="10"/>
  <c r="H511" i="10" s="1"/>
  <c r="F528" i="10"/>
  <c r="H528" i="10" s="1"/>
  <c r="F534" i="10"/>
  <c r="H534" i="10" s="1"/>
  <c r="F536" i="10"/>
  <c r="H536" i="10" s="1"/>
  <c r="F545" i="10"/>
  <c r="H545" i="10" s="1"/>
  <c r="F552" i="10"/>
  <c r="H552" i="10" s="1"/>
  <c r="F554" i="10"/>
  <c r="H554" i="10" s="1"/>
  <c r="F556" i="10"/>
  <c r="H556" i="10" s="1"/>
  <c r="F557" i="10"/>
  <c r="H557" i="10" s="1"/>
  <c r="F559" i="10"/>
  <c r="H559" i="10" s="1"/>
  <c r="F566" i="10"/>
  <c r="H566" i="10" s="1"/>
  <c r="F592" i="10"/>
  <c r="H592" i="10" s="1"/>
  <c r="F603" i="10"/>
  <c r="H603" i="10" s="1"/>
  <c r="F611" i="10"/>
  <c r="H611" i="10" s="1"/>
  <c r="F622" i="10"/>
  <c r="H622" i="10" s="1"/>
  <c r="F627" i="10"/>
  <c r="H627" i="10" s="1"/>
  <c r="F646" i="10"/>
  <c r="H646" i="10" s="1"/>
  <c r="F675" i="10"/>
  <c r="H675" i="10" s="1"/>
  <c r="F690" i="10"/>
  <c r="H690" i="10" s="1"/>
  <c r="F721" i="10"/>
  <c r="H721" i="10" s="1"/>
  <c r="I8158" i="8"/>
  <c r="F668" i="10"/>
  <c r="H668" i="10" s="1"/>
  <c r="F733" i="10"/>
  <c r="H733" i="10" s="1"/>
  <c r="F745" i="10"/>
  <c r="H745" i="10" s="1"/>
  <c r="F247" i="10"/>
  <c r="H247" i="10" s="1"/>
  <c r="F266" i="10"/>
  <c r="H266" i="10" s="1"/>
  <c r="F269" i="10"/>
  <c r="H269" i="10" s="1"/>
  <c r="F270" i="10"/>
  <c r="H270" i="10" s="1"/>
  <c r="F272" i="10"/>
  <c r="H272" i="10" s="1"/>
  <c r="F288" i="10"/>
  <c r="H288" i="10" s="1"/>
  <c r="F289" i="10"/>
  <c r="H289" i="10" s="1"/>
  <c r="F290" i="10"/>
  <c r="H290" i="10" s="1"/>
  <c r="F292" i="10"/>
  <c r="H292" i="10" s="1"/>
  <c r="F297" i="10"/>
  <c r="H297" i="10" s="1"/>
  <c r="F299" i="10"/>
  <c r="H299" i="10" s="1"/>
  <c r="F302" i="10"/>
  <c r="H302" i="10" s="1"/>
  <c r="F304" i="10"/>
  <c r="H304" i="10" s="1"/>
  <c r="F305" i="10"/>
  <c r="H305" i="10" s="1"/>
  <c r="F306" i="10"/>
  <c r="H306" i="10" s="1"/>
  <c r="F323" i="10"/>
  <c r="H323" i="10" s="1"/>
  <c r="F329" i="10"/>
  <c r="H329" i="10" s="1"/>
  <c r="F330" i="10"/>
  <c r="H330" i="10" s="1"/>
  <c r="F336" i="10"/>
  <c r="H336" i="10" s="1"/>
  <c r="F339" i="10"/>
  <c r="H339" i="10" s="1"/>
  <c r="F343" i="10"/>
  <c r="H343" i="10" s="1"/>
  <c r="F344" i="10"/>
  <c r="H344" i="10" s="1"/>
  <c r="F347" i="10"/>
  <c r="H347" i="10" s="1"/>
  <c r="F363" i="10"/>
  <c r="H363" i="10" s="1"/>
  <c r="F370" i="10"/>
  <c r="H370" i="10" s="1"/>
  <c r="F379" i="10"/>
  <c r="H379" i="10" s="1"/>
  <c r="F381" i="10"/>
  <c r="H381" i="10" s="1"/>
  <c r="F383" i="10"/>
  <c r="H383" i="10" s="1"/>
  <c r="F387" i="10"/>
  <c r="H387" i="10" s="1"/>
  <c r="F392" i="10"/>
  <c r="H392" i="10" s="1"/>
  <c r="F394" i="10"/>
  <c r="H394" i="10" s="1"/>
  <c r="F397" i="10"/>
  <c r="H397" i="10" s="1"/>
  <c r="F400" i="10"/>
  <c r="H400" i="10" s="1"/>
  <c r="F407" i="10"/>
  <c r="H407" i="10" s="1"/>
  <c r="F423" i="10"/>
  <c r="H423" i="10" s="1"/>
  <c r="F425" i="10"/>
  <c r="H425" i="10" s="1"/>
  <c r="F432" i="10"/>
  <c r="H432" i="10" s="1"/>
  <c r="F458" i="10"/>
  <c r="H458" i="10" s="1"/>
  <c r="F461" i="10"/>
  <c r="H461" i="10" s="1"/>
  <c r="F484" i="10"/>
  <c r="H484" i="10" s="1"/>
  <c r="F489" i="10"/>
  <c r="H489" i="10" s="1"/>
  <c r="F497" i="10"/>
  <c r="H497" i="10" s="1"/>
  <c r="F499" i="10"/>
  <c r="H499" i="10" s="1"/>
  <c r="F509" i="10"/>
  <c r="H509" i="10" s="1"/>
  <c r="F522" i="10"/>
  <c r="H522" i="10" s="1"/>
  <c r="F525" i="10"/>
  <c r="H525" i="10" s="1"/>
  <c r="F540" i="10"/>
  <c r="H540" i="10" s="1"/>
  <c r="F542" i="10"/>
  <c r="H542" i="10" s="1"/>
  <c r="F544" i="10"/>
  <c r="H544" i="10" s="1"/>
  <c r="F548" i="10"/>
  <c r="H548" i="10" s="1"/>
  <c r="F561" i="10"/>
  <c r="H561" i="10" s="1"/>
  <c r="F580" i="10"/>
  <c r="H580" i="10" s="1"/>
  <c r="F583" i="10"/>
  <c r="H583" i="10" s="1"/>
  <c r="F585" i="10"/>
  <c r="H585" i="10" s="1"/>
  <c r="F587" i="10"/>
  <c r="H587" i="10" s="1"/>
  <c r="F593" i="10"/>
  <c r="H593" i="10" s="1"/>
  <c r="F594" i="10"/>
  <c r="H594" i="10" s="1"/>
  <c r="F595" i="10"/>
  <c r="H595" i="10" s="1"/>
  <c r="F600" i="10"/>
  <c r="H600" i="10" s="1"/>
  <c r="F601" i="10"/>
  <c r="H601" i="10" s="1"/>
  <c r="F604" i="10"/>
  <c r="H604" i="10" s="1"/>
  <c r="F612" i="10"/>
  <c r="H612" i="10" s="1"/>
  <c r="F613" i="10"/>
  <c r="H613" i="10" s="1"/>
  <c r="F614" i="10"/>
  <c r="H614" i="10" s="1"/>
  <c r="F619" i="10"/>
  <c r="H619" i="10" s="1"/>
  <c r="F620" i="10"/>
  <c r="H620" i="10" s="1"/>
  <c r="F625" i="10"/>
  <c r="H625" i="10" s="1"/>
  <c r="F671" i="10"/>
  <c r="H671" i="10" s="1"/>
  <c r="F683" i="10"/>
  <c r="H683" i="10" s="1"/>
  <c r="F689" i="10"/>
  <c r="H689" i="10" s="1"/>
  <c r="F702" i="10"/>
  <c r="H702" i="10" s="1"/>
  <c r="F737" i="10"/>
  <c r="H737" i="10" s="1"/>
  <c r="F651" i="10"/>
  <c r="H651" i="10" s="1"/>
  <c r="F623" i="10"/>
  <c r="H623" i="10" s="1"/>
  <c r="F624" i="10"/>
  <c r="H624" i="10" s="1"/>
  <c r="F628" i="10"/>
  <c r="H628" i="10" s="1"/>
  <c r="F629" i="10"/>
  <c r="H629" i="10" s="1"/>
  <c r="F632" i="10"/>
  <c r="H632" i="10" s="1"/>
  <c r="F633" i="10"/>
  <c r="H633" i="10" s="1"/>
  <c r="F636" i="10"/>
  <c r="H636" i="10" s="1"/>
  <c r="F649" i="10"/>
  <c r="H649" i="10" s="1"/>
  <c r="F691" i="10"/>
  <c r="H691" i="10" s="1"/>
  <c r="F712" i="10"/>
  <c r="H712" i="10" s="1"/>
  <c r="F730" i="10"/>
  <c r="H730" i="10" s="1"/>
  <c r="F656" i="10"/>
  <c r="H656" i="10" s="1"/>
  <c r="F701" i="10"/>
  <c r="H701" i="10" s="1"/>
  <c r="F718" i="10"/>
  <c r="H718" i="10" s="1"/>
  <c r="F300" i="10"/>
  <c r="H300" i="10" s="1"/>
  <c r="F303" i="10"/>
  <c r="H303" i="10" s="1"/>
  <c r="F313" i="10"/>
  <c r="H313" i="10" s="1"/>
  <c r="F317" i="10"/>
  <c r="H317" i="10" s="1"/>
  <c r="F322" i="10"/>
  <c r="H322" i="10" s="1"/>
  <c r="F334" i="10"/>
  <c r="H334" i="10" s="1"/>
  <c r="F337" i="10"/>
  <c r="H337" i="10" s="1"/>
  <c r="F338" i="10"/>
  <c r="H338" i="10" s="1"/>
  <c r="F348" i="10"/>
  <c r="H348" i="10" s="1"/>
  <c r="F349" i="10"/>
  <c r="H349" i="10" s="1"/>
  <c r="F350" i="10"/>
  <c r="H350" i="10" s="1"/>
  <c r="F360" i="10"/>
  <c r="H360" i="10" s="1"/>
  <c r="F376" i="10"/>
  <c r="H376" i="10" s="1"/>
  <c r="F386" i="10"/>
  <c r="H386" i="10" s="1"/>
  <c r="F399" i="10"/>
  <c r="H399" i="10" s="1"/>
  <c r="F406" i="10"/>
  <c r="H406" i="10" s="1"/>
  <c r="F409" i="10"/>
  <c r="H409" i="10" s="1"/>
  <c r="F413" i="10"/>
  <c r="H413" i="10" s="1"/>
  <c r="F418" i="10"/>
  <c r="H418" i="10" s="1"/>
  <c r="F444" i="10"/>
  <c r="H444" i="10" s="1"/>
  <c r="F453" i="10"/>
  <c r="H453" i="10" s="1"/>
  <c r="F466" i="10"/>
  <c r="H466" i="10" s="1"/>
  <c r="F475" i="10"/>
  <c r="H475" i="10" s="1"/>
  <c r="F493" i="10"/>
  <c r="H493" i="10" s="1"/>
  <c r="F494" i="10"/>
  <c r="H494" i="10" s="1"/>
  <c r="F501" i="10"/>
  <c r="H501" i="10" s="1"/>
  <c r="F502" i="10"/>
  <c r="H502" i="10" s="1"/>
  <c r="F518" i="10"/>
  <c r="H518" i="10" s="1"/>
  <c r="F519" i="10"/>
  <c r="H519" i="10" s="1"/>
  <c r="F530" i="10"/>
  <c r="H530" i="10" s="1"/>
  <c r="F537" i="10"/>
  <c r="H537" i="10" s="1"/>
  <c r="F543" i="10"/>
  <c r="H543" i="10" s="1"/>
  <c r="F546" i="10"/>
  <c r="H546" i="10" s="1"/>
  <c r="F558" i="10"/>
  <c r="H558" i="10" s="1"/>
  <c r="F563" i="10"/>
  <c r="H563" i="10" s="1"/>
  <c r="F565" i="10"/>
  <c r="H565" i="10" s="1"/>
  <c r="F572" i="10"/>
  <c r="H572" i="10" s="1"/>
  <c r="F573" i="10"/>
  <c r="H573" i="10" s="1"/>
  <c r="F581" i="10"/>
  <c r="H581" i="10" s="1"/>
  <c r="F591" i="10"/>
  <c r="H591" i="10" s="1"/>
  <c r="F596" i="10"/>
  <c r="H596" i="10" s="1"/>
  <c r="F605" i="10"/>
  <c r="H605" i="10" s="1"/>
  <c r="F607" i="10"/>
  <c r="H607" i="10" s="1"/>
  <c r="F608" i="10"/>
  <c r="H608" i="10" s="1"/>
  <c r="F610" i="10"/>
  <c r="H610" i="10" s="1"/>
  <c r="F618" i="10"/>
  <c r="H618" i="10" s="1"/>
  <c r="F631" i="10"/>
  <c r="H631" i="10" s="1"/>
  <c r="F660" i="10"/>
  <c r="H660" i="10" s="1"/>
  <c r="F677" i="10"/>
  <c r="H677" i="10" s="1"/>
  <c r="F679" i="10"/>
  <c r="H679" i="10" s="1"/>
  <c r="F682" i="10"/>
  <c r="H682" i="10" s="1"/>
  <c r="F669" i="10"/>
  <c r="H669" i="10" s="1"/>
  <c r="F670" i="10"/>
  <c r="H670" i="10" s="1"/>
  <c r="F685" i="10"/>
  <c r="H685" i="10" s="1"/>
  <c r="F688" i="10"/>
  <c r="H688" i="10" s="1"/>
  <c r="F715" i="10"/>
  <c r="H715" i="10" s="1"/>
  <c r="F757" i="10"/>
  <c r="H757" i="10" s="1"/>
  <c r="F749" i="10"/>
  <c r="H749" i="10" s="1"/>
  <c r="F738" i="10"/>
  <c r="H738" i="10" s="1"/>
  <c r="F742" i="10"/>
  <c r="H742" i="10" s="1"/>
  <c r="F770" i="10"/>
  <c r="H770" i="10" s="1"/>
  <c r="F748" i="10"/>
  <c r="H748" i="10" s="1"/>
  <c r="F741" i="10"/>
  <c r="H741" i="10" s="1"/>
  <c r="F727" i="10"/>
  <c r="H727" i="10" s="1"/>
  <c r="F732" i="10"/>
  <c r="H732" i="10" s="1"/>
  <c r="F768" i="10"/>
  <c r="H768" i="10" s="1"/>
  <c r="F744" i="10"/>
  <c r="H744" i="10" s="1"/>
  <c r="F752" i="10"/>
  <c r="H752" i="10" s="1"/>
  <c r="F762" i="10"/>
  <c r="H762" i="10" s="1"/>
  <c r="F647" i="10"/>
  <c r="H647" i="10" s="1"/>
  <c r="F703" i="10"/>
  <c r="H703" i="10" s="1"/>
  <c r="F771" i="10"/>
  <c r="H771" i="10" s="1"/>
  <c r="F725" i="10"/>
  <c r="H725" i="10" s="1"/>
  <c r="F739" i="10"/>
  <c r="H739" i="10" s="1"/>
  <c r="F746" i="10"/>
  <c r="H746" i="10" s="1"/>
  <c r="F765" i="10"/>
  <c r="H765" i="10" s="1"/>
  <c r="F734" i="10"/>
  <c r="H734" i="10" s="1"/>
  <c r="F772" i="10"/>
  <c r="H772" i="10" s="1"/>
  <c r="F769" i="10"/>
  <c r="H769" i="10" s="1"/>
  <c r="F763" i="10"/>
  <c r="H763" i="10" s="1"/>
  <c r="F86" i="3" l="1"/>
  <c r="J86" i="3" s="1"/>
  <c r="F71" i="3"/>
  <c r="J71" i="3" s="1"/>
  <c r="F70" i="3"/>
  <c r="J70" i="3" s="1"/>
  <c r="F73" i="3"/>
  <c r="J73" i="3" s="1"/>
  <c r="F72" i="3"/>
  <c r="J72" i="3" s="1"/>
  <c r="F57" i="3"/>
  <c r="J57" i="3" s="1"/>
  <c r="F35" i="3"/>
  <c r="J35" i="3" s="1"/>
  <c r="F34" i="3"/>
  <c r="J34" i="3" s="1"/>
  <c r="F40" i="3"/>
  <c r="J40" i="3" s="1"/>
  <c r="F39" i="3"/>
  <c r="J39" i="3" s="1"/>
  <c r="F8" i="3"/>
  <c r="J8" i="3" s="1"/>
  <c r="F95" i="3"/>
  <c r="J95" i="3" s="1"/>
  <c r="F94" i="3"/>
  <c r="J94" i="3" s="1"/>
  <c r="F6" i="3"/>
  <c r="F13" i="3"/>
  <c r="J13" i="3" s="1"/>
  <c r="F28" i="3"/>
  <c r="J28" i="3" s="1"/>
  <c r="F60" i="3"/>
  <c r="J60" i="3" s="1"/>
  <c r="F48" i="3"/>
  <c r="J48" i="3" s="1"/>
  <c r="F63" i="3"/>
  <c r="J63" i="3" s="1"/>
  <c r="F25" i="3"/>
  <c r="J25" i="3" s="1"/>
  <c r="F64" i="3"/>
  <c r="J64" i="3" s="1"/>
  <c r="F61" i="3"/>
  <c r="J61" i="3" s="1"/>
  <c r="F45" i="3"/>
  <c r="J45" i="3" s="1"/>
  <c r="F75" i="3"/>
  <c r="J75" i="3" s="1"/>
  <c r="F55" i="3"/>
  <c r="J55" i="3" s="1"/>
  <c r="F38" i="3"/>
  <c r="J38" i="3" s="1"/>
  <c r="F59" i="3"/>
  <c r="J59" i="3" s="1"/>
  <c r="F84" i="3"/>
  <c r="J84" i="3" s="1"/>
  <c r="F7" i="3"/>
  <c r="J7" i="3" s="1"/>
  <c r="F52" i="3"/>
  <c r="J52" i="3" s="1"/>
  <c r="F69" i="3"/>
  <c r="J69" i="3" s="1"/>
  <c r="F19" i="3"/>
  <c r="J19" i="3" s="1"/>
  <c r="F12" i="3"/>
  <c r="J12" i="3" s="1"/>
  <c r="F53" i="3"/>
  <c r="J53" i="3" s="1"/>
  <c r="F10" i="3"/>
  <c r="J10" i="3" s="1"/>
  <c r="F15" i="3"/>
  <c r="F16" i="3"/>
  <c r="J16" i="3" s="1"/>
  <c r="F27" i="3"/>
  <c r="J27" i="3" s="1"/>
  <c r="F85" i="3"/>
  <c r="J85" i="3" s="1"/>
  <c r="F24" i="3"/>
  <c r="J24" i="3" s="1"/>
  <c r="F26" i="3"/>
  <c r="J26" i="3" s="1"/>
  <c r="F41" i="3"/>
  <c r="J41" i="3" s="1"/>
  <c r="F98" i="3"/>
  <c r="J98" i="3" s="1"/>
  <c r="F74" i="3"/>
  <c r="J74" i="3" s="1"/>
  <c r="F51" i="3"/>
  <c r="J51" i="3" s="1"/>
  <c r="F82" i="3"/>
  <c r="J82" i="3" s="1"/>
  <c r="F31" i="3"/>
  <c r="J31" i="3" s="1"/>
  <c r="F76" i="3"/>
  <c r="J76" i="3" s="1"/>
  <c r="F23" i="3"/>
  <c r="J23" i="3" s="1"/>
  <c r="F83" i="3"/>
  <c r="J83" i="3" s="1"/>
  <c r="F89" i="3"/>
  <c r="J89" i="3" s="1"/>
  <c r="F100" i="3"/>
  <c r="J100" i="3" s="1"/>
  <c r="F9" i="3"/>
  <c r="J9" i="3" s="1"/>
  <c r="F99" i="3"/>
  <c r="J99" i="3" s="1"/>
  <c r="F49" i="3"/>
  <c r="J49" i="3" s="1"/>
  <c r="F67" i="3"/>
  <c r="J67" i="3" s="1"/>
  <c r="F33" i="3"/>
  <c r="J33" i="3" s="1"/>
  <c r="F29" i="3"/>
  <c r="J29" i="3" s="1"/>
  <c r="F18" i="3"/>
  <c r="J18" i="3" s="1"/>
  <c r="F58" i="3"/>
  <c r="J58" i="3" s="1"/>
  <c r="F21" i="3"/>
  <c r="J21" i="3" s="1"/>
  <c r="F11" i="3"/>
  <c r="J11" i="3" s="1"/>
  <c r="F37" i="3"/>
  <c r="J37" i="3" s="1"/>
  <c r="F36" i="3"/>
  <c r="J36" i="3" s="1"/>
  <c r="F17" i="3"/>
  <c r="J17" i="3" s="1"/>
  <c r="F43" i="3"/>
  <c r="J43" i="3" s="1"/>
  <c r="F93" i="3"/>
  <c r="J93" i="3" s="1"/>
  <c r="T16" i="4"/>
  <c r="T20" i="4"/>
  <c r="T19" i="4"/>
  <c r="D41" i="2" s="1"/>
  <c r="T18" i="4"/>
  <c r="T17" i="4"/>
  <c r="T15" i="4"/>
  <c r="B36" i="6"/>
  <c r="H36" i="6"/>
  <c r="C36" i="6"/>
  <c r="I36" i="6"/>
  <c r="F36" i="6"/>
  <c r="G36" i="6"/>
  <c r="D36" i="6"/>
  <c r="E36" i="6" s="1"/>
  <c r="J36" i="6"/>
  <c r="J17" i="6"/>
  <c r="C17" i="6"/>
  <c r="F97" i="1" s="1"/>
  <c r="G17" i="6"/>
  <c r="D17" i="6"/>
  <c r="E17" i="6" s="1"/>
  <c r="N97" i="1" s="1"/>
  <c r="H17" i="6"/>
  <c r="T97" i="1" s="1"/>
  <c r="F17" i="6"/>
  <c r="R97" i="1" s="1"/>
  <c r="I17" i="6"/>
  <c r="V97" i="1" s="1"/>
  <c r="B17" i="6"/>
  <c r="C97" i="1" s="1"/>
  <c r="D32" i="6"/>
  <c r="E32" i="6" s="1"/>
  <c r="J32" i="6"/>
  <c r="F32" i="6"/>
  <c r="B32" i="6"/>
  <c r="H32" i="6"/>
  <c r="C32" i="6"/>
  <c r="I32" i="6"/>
  <c r="G32" i="6"/>
  <c r="L97" i="3"/>
  <c r="O97" i="3" s="1"/>
  <c r="D33" i="5"/>
  <c r="K12" i="6"/>
  <c r="K14" i="6"/>
  <c r="M34" i="4"/>
  <c r="G55" i="4"/>
  <c r="H55" i="4"/>
  <c r="C55" i="4"/>
  <c r="B55" i="4"/>
  <c r="K55" i="4"/>
  <c r="J55" i="4"/>
  <c r="F55" i="4"/>
  <c r="E55" i="4"/>
  <c r="D55" i="4"/>
  <c r="K27" i="6"/>
  <c r="H678" i="10"/>
  <c r="F57" i="5"/>
  <c r="L92" i="3"/>
  <c r="O92" i="3" s="1"/>
  <c r="K92" i="3"/>
  <c r="L70" i="3"/>
  <c r="O70" i="3" s="1"/>
  <c r="M15" i="5"/>
  <c r="M13" i="5"/>
  <c r="M12" i="5"/>
  <c r="M14" i="5"/>
  <c r="M10" i="5"/>
  <c r="M11" i="5"/>
  <c r="M7" i="5"/>
  <c r="M6" i="5"/>
  <c r="M9" i="5"/>
  <c r="M8" i="5"/>
  <c r="D12" i="5"/>
  <c r="K48" i="3"/>
  <c r="K74" i="3"/>
  <c r="G21" i="4"/>
  <c r="K21" i="4"/>
  <c r="J21" i="4"/>
  <c r="H21" i="4"/>
  <c r="F21" i="4"/>
  <c r="E21" i="4"/>
  <c r="D21" i="4"/>
  <c r="C21" i="4"/>
  <c r="B21" i="4"/>
  <c r="M21" i="4" s="1"/>
  <c r="D7" i="5"/>
  <c r="F91" i="3"/>
  <c r="J91" i="3" s="1"/>
  <c r="N91" i="3"/>
  <c r="F62" i="3"/>
  <c r="J62" i="3" s="1"/>
  <c r="N62" i="3"/>
  <c r="F48" i="5"/>
  <c r="K30" i="6"/>
  <c r="D11" i="5"/>
  <c r="K19" i="6"/>
  <c r="K31" i="6"/>
  <c r="F45" i="5"/>
  <c r="J15" i="4"/>
  <c r="E15" i="4"/>
  <c r="D15" i="4"/>
  <c r="C15" i="4"/>
  <c r="B15" i="4"/>
  <c r="K15" i="4"/>
  <c r="H15" i="4"/>
  <c r="G15" i="4"/>
  <c r="F15" i="4"/>
  <c r="K88" i="3"/>
  <c r="K20" i="6"/>
  <c r="D29" i="5"/>
  <c r="L24" i="5"/>
  <c r="L20" i="5"/>
  <c r="L25" i="5" s="1"/>
  <c r="G23" i="4"/>
  <c r="E23" i="4"/>
  <c r="C23" i="4"/>
  <c r="D23" i="4"/>
  <c r="B23" i="4"/>
  <c r="M23" i="4" s="1"/>
  <c r="K23" i="4"/>
  <c r="J23" i="4"/>
  <c r="H23" i="4"/>
  <c r="F23" i="4"/>
  <c r="M28" i="4"/>
  <c r="K26" i="6"/>
  <c r="K21" i="6"/>
  <c r="G29" i="4"/>
  <c r="J29" i="4"/>
  <c r="H29" i="4"/>
  <c r="K29" i="4"/>
  <c r="F29" i="4"/>
  <c r="E29" i="4"/>
  <c r="D29" i="4"/>
  <c r="C29" i="4"/>
  <c r="B29" i="4"/>
  <c r="F43" i="5"/>
  <c r="L89" i="3"/>
  <c r="O89" i="3" s="1"/>
  <c r="L27" i="3"/>
  <c r="O27" i="3" s="1"/>
  <c r="K27" i="3"/>
  <c r="F30" i="3"/>
  <c r="J30" i="3" s="1"/>
  <c r="N30" i="3"/>
  <c r="N54" i="3"/>
  <c r="F54" i="3"/>
  <c r="J54" i="3" s="1"/>
  <c r="F78" i="3"/>
  <c r="J78" i="3" s="1"/>
  <c r="N78" i="3"/>
  <c r="F102" i="3"/>
  <c r="J102" i="3" s="1"/>
  <c r="N102" i="3"/>
  <c r="N32" i="3"/>
  <c r="F32" i="3"/>
  <c r="J32" i="3" s="1"/>
  <c r="F56" i="3"/>
  <c r="J56" i="3" s="1"/>
  <c r="N56" i="3"/>
  <c r="N80" i="3"/>
  <c r="R13" i="3" s="1"/>
  <c r="F80" i="3"/>
  <c r="J80" i="3" s="1"/>
  <c r="N104" i="3"/>
  <c r="F104" i="3"/>
  <c r="J104" i="3" s="1"/>
  <c r="S11" i="5"/>
  <c r="F88" i="3"/>
  <c r="J88" i="3" s="1"/>
  <c r="N88" i="3"/>
  <c r="L21" i="5"/>
  <c r="F50" i="3"/>
  <c r="J50" i="3" s="1"/>
  <c r="N50" i="3"/>
  <c r="K15" i="6"/>
  <c r="K11" i="6"/>
  <c r="L22" i="5"/>
  <c r="G41" i="4"/>
  <c r="J41" i="4"/>
  <c r="E41" i="4"/>
  <c r="K41" i="4"/>
  <c r="H41" i="4"/>
  <c r="F41" i="4"/>
  <c r="D41" i="4"/>
  <c r="C41" i="4"/>
  <c r="B41" i="4"/>
  <c r="M41" i="4" s="1"/>
  <c r="M14" i="4"/>
  <c r="K76" i="3"/>
  <c r="L76" i="3"/>
  <c r="O76" i="3" s="1"/>
  <c r="L67" i="3"/>
  <c r="O67" i="3" s="1"/>
  <c r="K67" i="3"/>
  <c r="A4" i="6"/>
  <c r="D49" i="2"/>
  <c r="L9" i="3"/>
  <c r="K9" i="3"/>
  <c r="K105" i="3" s="1"/>
  <c r="D50" i="2"/>
  <c r="K35" i="6"/>
  <c r="K10" i="6"/>
  <c r="F87" i="3"/>
  <c r="J87" i="3" s="1"/>
  <c r="N87" i="3"/>
  <c r="D14" i="5"/>
  <c r="G18" i="4"/>
  <c r="K18" i="4"/>
  <c r="F18" i="4"/>
  <c r="B18" i="4"/>
  <c r="M18" i="4" s="1"/>
  <c r="J18" i="4"/>
  <c r="H18" i="4"/>
  <c r="E18" i="4"/>
  <c r="D18" i="4"/>
  <c r="C18" i="4"/>
  <c r="K37" i="6"/>
  <c r="G12" i="4"/>
  <c r="C12" i="4"/>
  <c r="F12" i="4"/>
  <c r="E12" i="4"/>
  <c r="D12" i="4"/>
  <c r="B12" i="4"/>
  <c r="M12" i="4" s="1"/>
  <c r="K12" i="4"/>
  <c r="J12" i="4"/>
  <c r="H12" i="4"/>
  <c r="I51" i="4" s="1"/>
  <c r="F79" i="3"/>
  <c r="J79" i="3" s="1"/>
  <c r="N79" i="3"/>
  <c r="K22" i="6"/>
  <c r="K24" i="6"/>
  <c r="K8" i="4"/>
  <c r="J8" i="4"/>
  <c r="H8" i="4"/>
  <c r="G8" i="4"/>
  <c r="F8" i="4"/>
  <c r="E8" i="4"/>
  <c r="D8" i="4"/>
  <c r="C8" i="4"/>
  <c r="B8" i="4"/>
  <c r="G53" i="4"/>
  <c r="E53" i="4"/>
  <c r="J53" i="4"/>
  <c r="F53" i="4"/>
  <c r="H53" i="4"/>
  <c r="D53" i="4"/>
  <c r="C53" i="4"/>
  <c r="B53" i="4"/>
  <c r="M53" i="4" s="1"/>
  <c r="K53" i="4"/>
  <c r="I105" i="3"/>
  <c r="H251" i="10"/>
  <c r="F53" i="5"/>
  <c r="H110" i="10"/>
  <c r="U32" i="5" s="1"/>
  <c r="F49" i="5"/>
  <c r="L30" i="3"/>
  <c r="O30" i="3" s="1"/>
  <c r="K30" i="3"/>
  <c r="K41" i="5"/>
  <c r="K38" i="5"/>
  <c r="K40" i="5"/>
  <c r="M24" i="4"/>
  <c r="E38" i="5"/>
  <c r="K34" i="6"/>
  <c r="M45" i="4"/>
  <c r="K29" i="6"/>
  <c r="K28" i="6"/>
  <c r="G16" i="4"/>
  <c r="H16" i="4"/>
  <c r="E16" i="4"/>
  <c r="C16" i="4"/>
  <c r="B16" i="4"/>
  <c r="M16" i="4" s="1"/>
  <c r="K16" i="4"/>
  <c r="J16" i="4"/>
  <c r="F16" i="4"/>
  <c r="D16" i="4"/>
  <c r="L78" i="3"/>
  <c r="O78" i="3" s="1"/>
  <c r="K78" i="3"/>
  <c r="L29" i="3"/>
  <c r="O29" i="3" s="1"/>
  <c r="K29" i="3"/>
  <c r="D36" i="5"/>
  <c r="D24" i="5"/>
  <c r="D9" i="5"/>
  <c r="D6" i="5"/>
  <c r="D37" i="5"/>
  <c r="D27" i="5"/>
  <c r="D25" i="5"/>
  <c r="D13" i="5"/>
  <c r="D31" i="5"/>
  <c r="D18" i="5"/>
  <c r="D16" i="5"/>
  <c r="D26" i="5"/>
  <c r="D32" i="5"/>
  <c r="D30" i="5"/>
  <c r="D19" i="5"/>
  <c r="K32" i="3"/>
  <c r="L32" i="3"/>
  <c r="O32" i="3" s="1"/>
  <c r="D20" i="5"/>
  <c r="N14" i="3"/>
  <c r="R14" i="3" s="1"/>
  <c r="F14" i="3"/>
  <c r="J14" i="3" s="1"/>
  <c r="M51" i="4"/>
  <c r="K82" i="3"/>
  <c r="G40" i="4"/>
  <c r="K40" i="4"/>
  <c r="B40" i="4"/>
  <c r="E40" i="4"/>
  <c r="D40" i="4"/>
  <c r="C40" i="4"/>
  <c r="J40" i="4"/>
  <c r="H40" i="4"/>
  <c r="F40" i="4"/>
  <c r="F50" i="5"/>
  <c r="K9" i="6"/>
  <c r="K33" i="6"/>
  <c r="G30" i="4"/>
  <c r="K30" i="4"/>
  <c r="E30" i="4"/>
  <c r="D30" i="4"/>
  <c r="C30" i="4"/>
  <c r="B30" i="4"/>
  <c r="M30" i="4" s="1"/>
  <c r="J30" i="4"/>
  <c r="H30" i="4"/>
  <c r="F30" i="4"/>
  <c r="N81" i="3"/>
  <c r="F81" i="3"/>
  <c r="J81" i="3" s="1"/>
  <c r="L50" i="3"/>
  <c r="O50" i="3" s="1"/>
  <c r="L54" i="3"/>
  <c r="O54" i="3" s="1"/>
  <c r="D17" i="5"/>
  <c r="M37" i="4"/>
  <c r="F77" i="3"/>
  <c r="J77" i="3" s="1"/>
  <c r="N77" i="3"/>
  <c r="M48" i="4"/>
  <c r="D34" i="5"/>
  <c r="K16" i="6"/>
  <c r="G47" i="4"/>
  <c r="E47" i="4"/>
  <c r="C47" i="4"/>
  <c r="H47" i="4"/>
  <c r="I53" i="4" s="1"/>
  <c r="F47" i="4"/>
  <c r="D47" i="4"/>
  <c r="B47" i="4"/>
  <c r="K47" i="4"/>
  <c r="J47" i="4"/>
  <c r="M52" i="4"/>
  <c r="N97" i="3"/>
  <c r="F97" i="3"/>
  <c r="J97" i="3" s="1"/>
  <c r="U12" i="5"/>
  <c r="F103" i="3"/>
  <c r="J103" i="3" s="1"/>
  <c r="N103" i="3"/>
  <c r="D35" i="5"/>
  <c r="L80" i="3"/>
  <c r="O80" i="3" s="1"/>
  <c r="N47" i="3"/>
  <c r="F47" i="3"/>
  <c r="J47" i="3" s="1"/>
  <c r="M13" i="4"/>
  <c r="D28" i="5"/>
  <c r="M35" i="4"/>
  <c r="L100" i="3"/>
  <c r="O100" i="3" s="1"/>
  <c r="K70" i="3"/>
  <c r="K23" i="6"/>
  <c r="G54" i="4"/>
  <c r="F54" i="4"/>
  <c r="K54" i="4"/>
  <c r="J54" i="4"/>
  <c r="H54" i="4"/>
  <c r="E54" i="4"/>
  <c r="D54" i="4"/>
  <c r="C54" i="4"/>
  <c r="B54" i="4"/>
  <c r="M54" i="4" s="1"/>
  <c r="N96" i="3"/>
  <c r="F96" i="3"/>
  <c r="J96" i="3" s="1"/>
  <c r="H164" i="10"/>
  <c r="F52" i="5"/>
  <c r="L101" i="3"/>
  <c r="O101" i="3" s="1"/>
  <c r="K101" i="3"/>
  <c r="L68" i="3"/>
  <c r="O68" i="3" s="1"/>
  <c r="L33" i="3"/>
  <c r="O33" i="3" s="1"/>
  <c r="K11" i="4"/>
  <c r="K33" i="3"/>
  <c r="F42" i="3"/>
  <c r="J42" i="3" s="1"/>
  <c r="N42" i="3"/>
  <c r="N66" i="3"/>
  <c r="F66" i="3"/>
  <c r="J66" i="3" s="1"/>
  <c r="F90" i="3"/>
  <c r="J90" i="3" s="1"/>
  <c r="N90" i="3"/>
  <c r="N20" i="3"/>
  <c r="R8" i="3" s="1"/>
  <c r="F20" i="3"/>
  <c r="J20" i="3" s="1"/>
  <c r="F44" i="3"/>
  <c r="J44" i="3" s="1"/>
  <c r="N44" i="3"/>
  <c r="N68" i="3"/>
  <c r="F68" i="3"/>
  <c r="J68" i="3" s="1"/>
  <c r="F92" i="3"/>
  <c r="J92" i="3" s="1"/>
  <c r="N92" i="3"/>
  <c r="F101" i="3"/>
  <c r="J101" i="3" s="1"/>
  <c r="N101" i="3"/>
  <c r="K79" i="3"/>
  <c r="D8" i="5"/>
  <c r="Q21" i="4"/>
  <c r="S15" i="4" s="1"/>
  <c r="N46" i="3"/>
  <c r="F46" i="3"/>
  <c r="J46" i="3" s="1"/>
  <c r="D21" i="5"/>
  <c r="K99" i="3"/>
  <c r="F65" i="3"/>
  <c r="J65" i="3" s="1"/>
  <c r="N65" i="3"/>
  <c r="K18" i="6"/>
  <c r="G20" i="4"/>
  <c r="C20" i="4"/>
  <c r="K20" i="4"/>
  <c r="J20" i="4"/>
  <c r="H20" i="4"/>
  <c r="F20" i="4"/>
  <c r="E20" i="4"/>
  <c r="D20" i="4"/>
  <c r="B20" i="4"/>
  <c r="M39" i="4"/>
  <c r="L65" i="3"/>
  <c r="O65" i="3" s="1"/>
  <c r="K65" i="3"/>
  <c r="D23" i="5"/>
  <c r="D22" i="5"/>
  <c r="F22" i="3"/>
  <c r="J22" i="3" s="1"/>
  <c r="N22" i="3"/>
  <c r="K25" i="6"/>
  <c r="G31" i="4"/>
  <c r="J31" i="4"/>
  <c r="H31" i="4"/>
  <c r="F31" i="4"/>
  <c r="E31" i="4"/>
  <c r="D31" i="4"/>
  <c r="C31" i="4"/>
  <c r="B31" i="4"/>
  <c r="M31" i="4" s="1"/>
  <c r="K31" i="4"/>
  <c r="H152" i="10"/>
  <c r="U44" i="5" s="1"/>
  <c r="F55" i="5"/>
  <c r="U38" i="5"/>
  <c r="K94" i="3"/>
  <c r="K90" i="3"/>
  <c r="K77" i="3"/>
  <c r="L77" i="3"/>
  <c r="O77" i="3" s="1"/>
  <c r="L66" i="3"/>
  <c r="O66" i="3" s="1"/>
  <c r="K66" i="3"/>
  <c r="K33" i="5"/>
  <c r="S7" i="5"/>
  <c r="S6" i="5"/>
  <c r="S8" i="5"/>
  <c r="I10" i="4"/>
  <c r="I40" i="4"/>
  <c r="I28" i="4"/>
  <c r="I18" i="4"/>
  <c r="I14" i="4"/>
  <c r="I9" i="4"/>
  <c r="I34" i="4"/>
  <c r="I7" i="4"/>
  <c r="I41" i="4"/>
  <c r="I31" i="4"/>
  <c r="I24" i="4"/>
  <c r="I8" i="4"/>
  <c r="I25" i="4"/>
  <c r="I32" i="4"/>
  <c r="I22" i="4"/>
  <c r="I39" i="4"/>
  <c r="I29" i="4"/>
  <c r="I20" i="4"/>
  <c r="I11" i="4"/>
  <c r="I15" i="4"/>
  <c r="I33" i="4"/>
  <c r="I30" i="4"/>
  <c r="I23" i="4"/>
  <c r="I16" i="4"/>
  <c r="I6" i="4"/>
  <c r="K13" i="6"/>
  <c r="J7" i="1"/>
  <c r="M25" i="4"/>
  <c r="M9" i="4"/>
  <c r="K38" i="6"/>
  <c r="M10" i="4"/>
  <c r="G43" i="4"/>
  <c r="D43" i="4"/>
  <c r="C43" i="4"/>
  <c r="B43" i="4"/>
  <c r="M43" i="4" s="1"/>
  <c r="K43" i="4"/>
  <c r="J43" i="4"/>
  <c r="H43" i="4"/>
  <c r="F43" i="4"/>
  <c r="E43" i="4"/>
  <c r="L90" i="3"/>
  <c r="O90" i="3" s="1"/>
  <c r="S10" i="5"/>
  <c r="V13" i="3" l="1"/>
  <c r="T13" i="3"/>
  <c r="S13" i="3"/>
  <c r="U13" i="3"/>
  <c r="X13" i="3"/>
  <c r="T32" i="5"/>
  <c r="S32" i="5"/>
  <c r="R32" i="5"/>
  <c r="Q32" i="5"/>
  <c r="D38" i="2"/>
  <c r="S14" i="3"/>
  <c r="X14" i="3"/>
  <c r="U14" i="3"/>
  <c r="V14" i="3"/>
  <c r="W14" i="3" s="1"/>
  <c r="T14" i="3"/>
  <c r="X8" i="3"/>
  <c r="U8" i="3"/>
  <c r="V8" i="3"/>
  <c r="W8" i="3" s="1"/>
  <c r="T8" i="3"/>
  <c r="S8" i="3"/>
  <c r="T44" i="5"/>
  <c r="R44" i="5"/>
  <c r="Q44" i="5"/>
  <c r="S44" i="5"/>
  <c r="H22" i="6"/>
  <c r="J22" i="6"/>
  <c r="F22" i="6"/>
  <c r="C22" i="6"/>
  <c r="D22" i="6"/>
  <c r="E22" i="6" s="1"/>
  <c r="B22" i="6"/>
  <c r="I22" i="6"/>
  <c r="G22" i="6"/>
  <c r="G37" i="6"/>
  <c r="B37" i="6"/>
  <c r="H37" i="6"/>
  <c r="I37" i="6"/>
  <c r="C37" i="6"/>
  <c r="J37" i="6"/>
  <c r="F37" i="6"/>
  <c r="D37" i="6"/>
  <c r="E37" i="6" s="1"/>
  <c r="F15" i="6"/>
  <c r="R95" i="1" s="1"/>
  <c r="J15" i="6"/>
  <c r="G15" i="6"/>
  <c r="C15" i="6"/>
  <c r="F95" i="1" s="1"/>
  <c r="D15" i="6"/>
  <c r="E15" i="6" s="1"/>
  <c r="N95" i="1" s="1"/>
  <c r="B15" i="6"/>
  <c r="C95" i="1" s="1"/>
  <c r="I15" i="6"/>
  <c r="V95" i="1" s="1"/>
  <c r="H15" i="6"/>
  <c r="T95" i="1" s="1"/>
  <c r="D26" i="6"/>
  <c r="E26" i="6" s="1"/>
  <c r="I26" i="6"/>
  <c r="J26" i="6"/>
  <c r="H26" i="6"/>
  <c r="G26" i="6"/>
  <c r="F26" i="6"/>
  <c r="C26" i="6"/>
  <c r="B26" i="6"/>
  <c r="J29" i="6"/>
  <c r="I29" i="6"/>
  <c r="F29" i="6"/>
  <c r="C29" i="6"/>
  <c r="D29" i="6"/>
  <c r="E29" i="6" s="1"/>
  <c r="B29" i="6"/>
  <c r="H29" i="6"/>
  <c r="G29" i="6"/>
  <c r="H10" i="6"/>
  <c r="T90" i="1" s="1"/>
  <c r="G10" i="6"/>
  <c r="C10" i="6"/>
  <c r="F90" i="1" s="1"/>
  <c r="D10" i="6"/>
  <c r="E10" i="6" s="1"/>
  <c r="N90" i="1" s="1"/>
  <c r="I10" i="6"/>
  <c r="V90" i="1" s="1"/>
  <c r="F10" i="6"/>
  <c r="R90" i="1" s="1"/>
  <c r="J10" i="6"/>
  <c r="B10" i="6"/>
  <c r="C90" i="1" s="1"/>
  <c r="L8" i="5"/>
  <c r="J8" i="5"/>
  <c r="K8" i="5"/>
  <c r="I8" i="5"/>
  <c r="I38" i="6"/>
  <c r="H38" i="6"/>
  <c r="F38" i="6"/>
  <c r="B38" i="6"/>
  <c r="G38" i="6"/>
  <c r="D38" i="6"/>
  <c r="E38" i="6" s="1"/>
  <c r="J38" i="6"/>
  <c r="C38" i="6"/>
  <c r="U45" i="5"/>
  <c r="U43" i="5"/>
  <c r="F18" i="6"/>
  <c r="R98" i="1" s="1"/>
  <c r="B18" i="6"/>
  <c r="C98" i="1" s="1"/>
  <c r="J18" i="6"/>
  <c r="C18" i="6"/>
  <c r="F98" i="1" s="1"/>
  <c r="H18" i="6"/>
  <c r="T98" i="1" s="1"/>
  <c r="D18" i="6"/>
  <c r="E18" i="6" s="1"/>
  <c r="N98" i="1" s="1"/>
  <c r="I18" i="6"/>
  <c r="V98" i="1" s="1"/>
  <c r="G18" i="6"/>
  <c r="R6" i="3"/>
  <c r="M8" i="4"/>
  <c r="C35" i="6"/>
  <c r="H35" i="6"/>
  <c r="D35" i="6"/>
  <c r="E35" i="6" s="1"/>
  <c r="I35" i="6"/>
  <c r="J35" i="6"/>
  <c r="G35" i="6"/>
  <c r="F35" i="6"/>
  <c r="B35" i="6"/>
  <c r="M29" i="4"/>
  <c r="K9" i="5"/>
  <c r="I9" i="5"/>
  <c r="L9" i="5"/>
  <c r="J9" i="5"/>
  <c r="J23" i="6"/>
  <c r="H23" i="6"/>
  <c r="D23" i="6"/>
  <c r="E23" i="6" s="1"/>
  <c r="I23" i="6"/>
  <c r="G23" i="6"/>
  <c r="F23" i="6"/>
  <c r="C23" i="6"/>
  <c r="B23" i="6"/>
  <c r="R7" i="3"/>
  <c r="R9" i="3"/>
  <c r="R10" i="3"/>
  <c r="D20" i="6"/>
  <c r="E20" i="6" s="1"/>
  <c r="H20" i="6"/>
  <c r="C20" i="6"/>
  <c r="I20" i="6"/>
  <c r="F20" i="6"/>
  <c r="G20" i="6"/>
  <c r="J20" i="6"/>
  <c r="B20" i="6"/>
  <c r="B31" i="6"/>
  <c r="G31" i="6"/>
  <c r="C31" i="6"/>
  <c r="D31" i="6"/>
  <c r="E31" i="6" s="1"/>
  <c r="H31" i="6"/>
  <c r="F31" i="6"/>
  <c r="J31" i="6"/>
  <c r="I31" i="6"/>
  <c r="J6" i="5"/>
  <c r="D60" i="2" s="1"/>
  <c r="I6" i="5"/>
  <c r="D59" i="2" s="1"/>
  <c r="D11" i="2" s="1"/>
  <c r="L6" i="5"/>
  <c r="K6" i="5"/>
  <c r="D14" i="6"/>
  <c r="E14" i="6" s="1"/>
  <c r="N94" i="1" s="1"/>
  <c r="G14" i="6"/>
  <c r="B14" i="6"/>
  <c r="C94" i="1" s="1"/>
  <c r="H14" i="6"/>
  <c r="T94" i="1" s="1"/>
  <c r="I14" i="6"/>
  <c r="V94" i="1" s="1"/>
  <c r="F14" i="6"/>
  <c r="R94" i="1" s="1"/>
  <c r="C14" i="6"/>
  <c r="F94" i="1" s="1"/>
  <c r="J14" i="6"/>
  <c r="H28" i="6"/>
  <c r="F28" i="6"/>
  <c r="B28" i="6"/>
  <c r="G28" i="6"/>
  <c r="J28" i="6"/>
  <c r="I28" i="6"/>
  <c r="D28" i="6"/>
  <c r="E28" i="6" s="1"/>
  <c r="C28" i="6"/>
  <c r="U39" i="5"/>
  <c r="B19" i="6"/>
  <c r="I19" i="6"/>
  <c r="J19" i="6"/>
  <c r="H19" i="6"/>
  <c r="G19" i="6"/>
  <c r="F19" i="6"/>
  <c r="D19" i="6"/>
  <c r="E19" i="6" s="1"/>
  <c r="C19" i="6"/>
  <c r="L7" i="5"/>
  <c r="I7" i="5"/>
  <c r="K7" i="5"/>
  <c r="J7" i="5"/>
  <c r="F27" i="6"/>
  <c r="H27" i="6"/>
  <c r="C27" i="6"/>
  <c r="I27" i="6"/>
  <c r="G27" i="6"/>
  <c r="D27" i="6"/>
  <c r="E27" i="6" s="1"/>
  <c r="B27" i="6"/>
  <c r="J27" i="6"/>
  <c r="I12" i="6"/>
  <c r="V92" i="1" s="1"/>
  <c r="J12" i="6"/>
  <c r="B12" i="6"/>
  <c r="C92" i="1" s="1"/>
  <c r="H12" i="6"/>
  <c r="T92" i="1" s="1"/>
  <c r="G12" i="6"/>
  <c r="F12" i="6"/>
  <c r="R92" i="1" s="1"/>
  <c r="D12" i="6"/>
  <c r="E12" i="6" s="1"/>
  <c r="N92" i="1" s="1"/>
  <c r="C12" i="6"/>
  <c r="F92" i="1" s="1"/>
  <c r="R12" i="3"/>
  <c r="G24" i="6"/>
  <c r="C24" i="6"/>
  <c r="D24" i="6"/>
  <c r="E24" i="6" s="1"/>
  <c r="H24" i="6"/>
  <c r="F24" i="6"/>
  <c r="B24" i="6"/>
  <c r="J24" i="6"/>
  <c r="I24" i="6"/>
  <c r="F33" i="6"/>
  <c r="I33" i="6"/>
  <c r="D33" i="6"/>
  <c r="E33" i="6" s="1"/>
  <c r="J33" i="6"/>
  <c r="H33" i="6"/>
  <c r="C33" i="6"/>
  <c r="B33" i="6"/>
  <c r="G33" i="6"/>
  <c r="U33" i="5"/>
  <c r="H16" i="6"/>
  <c r="T96" i="1" s="1"/>
  <c r="I16" i="6"/>
  <c r="V96" i="1" s="1"/>
  <c r="D16" i="6"/>
  <c r="E16" i="6" s="1"/>
  <c r="N96" i="1" s="1"/>
  <c r="J16" i="6"/>
  <c r="G16" i="6"/>
  <c r="F16" i="6"/>
  <c r="R96" i="1" s="1"/>
  <c r="C16" i="6"/>
  <c r="F96" i="1" s="1"/>
  <c r="B16" i="6"/>
  <c r="C96" i="1" s="1"/>
  <c r="I43" i="4"/>
  <c r="I45" i="4"/>
  <c r="I44" i="4"/>
  <c r="I21" i="4"/>
  <c r="R11" i="3"/>
  <c r="O9" i="3"/>
  <c r="L105" i="3"/>
  <c r="I11" i="5"/>
  <c r="K11" i="5"/>
  <c r="L11" i="5"/>
  <c r="J11" i="5"/>
  <c r="S38" i="5"/>
  <c r="T38" i="5"/>
  <c r="R38" i="5"/>
  <c r="Q38" i="5"/>
  <c r="J15" i="3"/>
  <c r="D70" i="2"/>
  <c r="I34" i="6"/>
  <c r="D34" i="6"/>
  <c r="E34" i="6" s="1"/>
  <c r="H34" i="6"/>
  <c r="J34" i="6"/>
  <c r="F34" i="6"/>
  <c r="G34" i="6"/>
  <c r="B34" i="6"/>
  <c r="C34" i="6"/>
  <c r="B13" i="6"/>
  <c r="C93" i="1" s="1"/>
  <c r="D13" i="6"/>
  <c r="E13" i="6" s="1"/>
  <c r="N93" i="1" s="1"/>
  <c r="H13" i="6"/>
  <c r="T93" i="1" s="1"/>
  <c r="I13" i="6"/>
  <c r="V93" i="1" s="1"/>
  <c r="F13" i="6"/>
  <c r="R93" i="1" s="1"/>
  <c r="G13" i="6"/>
  <c r="J13" i="6"/>
  <c r="C13" i="6"/>
  <c r="F93" i="1" s="1"/>
  <c r="I55" i="4"/>
  <c r="I48" i="4"/>
  <c r="I17" i="4"/>
  <c r="I26" i="4"/>
  <c r="D38" i="5"/>
  <c r="J12" i="1"/>
  <c r="D7" i="2"/>
  <c r="S18" i="4"/>
  <c r="D30" i="6"/>
  <c r="E30" i="6" s="1"/>
  <c r="H30" i="6"/>
  <c r="J30" i="6"/>
  <c r="F30" i="6"/>
  <c r="C30" i="6"/>
  <c r="B30" i="6"/>
  <c r="I30" i="6"/>
  <c r="G30" i="6"/>
  <c r="L10" i="5"/>
  <c r="I10" i="5"/>
  <c r="K10" i="5"/>
  <c r="J10" i="5"/>
  <c r="J11" i="6"/>
  <c r="F11" i="6"/>
  <c r="R91" i="1" s="1"/>
  <c r="B11" i="6"/>
  <c r="C91" i="1" s="1"/>
  <c r="C11" i="6"/>
  <c r="F91" i="1" s="1"/>
  <c r="H11" i="6"/>
  <c r="T91" i="1" s="1"/>
  <c r="D11" i="6"/>
  <c r="E11" i="6" s="1"/>
  <c r="N91" i="1" s="1"/>
  <c r="I11" i="6"/>
  <c r="V91" i="1" s="1"/>
  <c r="G11" i="6"/>
  <c r="I54" i="4"/>
  <c r="I42" i="4"/>
  <c r="I38" i="4"/>
  <c r="U35" i="5"/>
  <c r="U42" i="5"/>
  <c r="L14" i="5"/>
  <c r="I14" i="5"/>
  <c r="K14" i="5"/>
  <c r="J14" i="5"/>
  <c r="R15" i="3"/>
  <c r="I36" i="4"/>
  <c r="I35" i="4"/>
  <c r="I37" i="4"/>
  <c r="I12" i="4"/>
  <c r="U36" i="5"/>
  <c r="I27" i="4"/>
  <c r="I19" i="4"/>
  <c r="I13" i="4"/>
  <c r="I46" i="4"/>
  <c r="I50" i="4"/>
  <c r="U40" i="5"/>
  <c r="K42" i="5"/>
  <c r="L12" i="5"/>
  <c r="K12" i="5"/>
  <c r="J12" i="5"/>
  <c r="I12" i="5"/>
  <c r="F9" i="6"/>
  <c r="R89" i="1" s="1"/>
  <c r="D9" i="6"/>
  <c r="E9" i="6" s="1"/>
  <c r="N89" i="1" s="1"/>
  <c r="I9" i="6"/>
  <c r="V89" i="1" s="1"/>
  <c r="J9" i="6"/>
  <c r="H9" i="6"/>
  <c r="T89" i="1" s="1"/>
  <c r="G9" i="6"/>
  <c r="C9" i="6"/>
  <c r="F89" i="1" s="1"/>
  <c r="B9" i="6"/>
  <c r="C89" i="1" s="1"/>
  <c r="I52" i="4"/>
  <c r="U46" i="5"/>
  <c r="M20" i="4"/>
  <c r="I47" i="4"/>
  <c r="I49" i="4"/>
  <c r="U41" i="5"/>
  <c r="U34" i="5"/>
  <c r="B25" i="6"/>
  <c r="J25" i="6"/>
  <c r="F25" i="6"/>
  <c r="C25" i="6"/>
  <c r="H25" i="6"/>
  <c r="D25" i="6"/>
  <c r="E25" i="6" s="1"/>
  <c r="I25" i="6"/>
  <c r="G25" i="6"/>
  <c r="M47" i="4"/>
  <c r="M40" i="4"/>
  <c r="M15" i="4"/>
  <c r="K13" i="5"/>
  <c r="L13" i="5"/>
  <c r="J13" i="5"/>
  <c r="I13" i="5"/>
  <c r="J6" i="3"/>
  <c r="F105" i="3"/>
  <c r="F21" i="6"/>
  <c r="B21" i="6"/>
  <c r="G21" i="6"/>
  <c r="H21" i="6"/>
  <c r="C21" i="6"/>
  <c r="J21" i="6"/>
  <c r="I21" i="6"/>
  <c r="D21" i="6"/>
  <c r="E21" i="6" s="1"/>
  <c r="U37" i="5"/>
  <c r="S12" i="5"/>
  <c r="S16" i="4"/>
  <c r="S21" i="4" s="1"/>
  <c r="S17" i="4"/>
  <c r="S19" i="4"/>
  <c r="D40" i="2" s="1"/>
  <c r="S20" i="4"/>
  <c r="I15" i="5"/>
  <c r="K15" i="5"/>
  <c r="L15" i="5"/>
  <c r="J15" i="5"/>
  <c r="M55" i="4"/>
  <c r="T21" i="4"/>
  <c r="D39" i="2"/>
  <c r="S41" i="5" l="1"/>
  <c r="T41" i="5"/>
  <c r="Q41" i="5"/>
  <c r="R41" i="5"/>
  <c r="U9" i="3"/>
  <c r="V9" i="3"/>
  <c r="W9" i="3" s="1"/>
  <c r="T9" i="3"/>
  <c r="X9" i="3"/>
  <c r="S9" i="3"/>
  <c r="U6" i="3"/>
  <c r="D33" i="2" s="1"/>
  <c r="S6" i="3"/>
  <c r="D32" i="2" s="1"/>
  <c r="X6" i="3"/>
  <c r="V6" i="3"/>
  <c r="T6" i="3"/>
  <c r="T46" i="5"/>
  <c r="R46" i="5"/>
  <c r="S46" i="5"/>
  <c r="Q46" i="5"/>
  <c r="T35" i="5"/>
  <c r="Q35" i="5"/>
  <c r="S35" i="5"/>
  <c r="R35" i="5"/>
  <c r="Q39" i="5"/>
  <c r="S39" i="5"/>
  <c r="T39" i="5"/>
  <c r="R39" i="5"/>
  <c r="X11" i="3"/>
  <c r="U11" i="3"/>
  <c r="T11" i="3"/>
  <c r="V11" i="3"/>
  <c r="W11" i="3" s="1"/>
  <c r="S11" i="3"/>
  <c r="U15" i="3"/>
  <c r="X15" i="3"/>
  <c r="V15" i="3"/>
  <c r="W15" i="3" s="1"/>
  <c r="S15" i="3"/>
  <c r="T15" i="3"/>
  <c r="U12" i="3"/>
  <c r="X12" i="3"/>
  <c r="T12" i="3"/>
  <c r="V12" i="3"/>
  <c r="W12" i="3" s="1"/>
  <c r="S12" i="3"/>
  <c r="R40" i="5"/>
  <c r="T40" i="5"/>
  <c r="S40" i="5"/>
  <c r="Q40" i="5"/>
  <c r="R34" i="5"/>
  <c r="Q34" i="5"/>
  <c r="T34" i="5"/>
  <c r="S34" i="5"/>
  <c r="R37" i="5"/>
  <c r="T37" i="5"/>
  <c r="S37" i="5"/>
  <c r="Q37" i="5"/>
  <c r="Q36" i="5"/>
  <c r="S36" i="5"/>
  <c r="T36" i="5"/>
  <c r="R36" i="5"/>
  <c r="V7" i="3"/>
  <c r="U7" i="3"/>
  <c r="S7" i="3"/>
  <c r="X7" i="3"/>
  <c r="T7" i="3"/>
  <c r="D6" i="2"/>
  <c r="T43" i="5"/>
  <c r="Q43" i="5"/>
  <c r="R43" i="5"/>
  <c r="S43" i="5"/>
  <c r="T45" i="5"/>
  <c r="S45" i="5"/>
  <c r="R45" i="5"/>
  <c r="Q45" i="5"/>
  <c r="T42" i="5"/>
  <c r="S42" i="5"/>
  <c r="R42" i="5"/>
  <c r="Q42" i="5"/>
  <c r="R20" i="3"/>
  <c r="R19" i="3"/>
  <c r="R22" i="3"/>
  <c r="R28" i="3"/>
  <c r="R21" i="3"/>
  <c r="R23" i="3"/>
  <c r="R26" i="3"/>
  <c r="R24" i="3"/>
  <c r="R25" i="3"/>
  <c r="R27" i="3"/>
  <c r="T33" i="5"/>
  <c r="S33" i="5"/>
  <c r="Q33" i="5"/>
  <c r="R33" i="5"/>
  <c r="X10" i="3"/>
  <c r="U10" i="3"/>
  <c r="T10" i="3"/>
  <c r="V10" i="3"/>
  <c r="W10" i="3" s="1"/>
  <c r="S10" i="3"/>
  <c r="W13" i="3"/>
  <c r="U24" i="3" l="1"/>
  <c r="T24" i="3"/>
  <c r="S24" i="3"/>
  <c r="D5" i="2"/>
  <c r="S26" i="3"/>
  <c r="U26" i="3"/>
  <c r="T26" i="3"/>
  <c r="U22" i="3"/>
  <c r="S22" i="3"/>
  <c r="T22" i="3"/>
  <c r="W7" i="3"/>
  <c r="U21" i="3"/>
  <c r="T21" i="3"/>
  <c r="S21" i="3"/>
  <c r="T23" i="3"/>
  <c r="S23" i="3"/>
  <c r="U23" i="3"/>
  <c r="S20" i="3"/>
  <c r="U20" i="3"/>
  <c r="T20" i="3"/>
  <c r="T19" i="3"/>
  <c r="S19" i="3"/>
  <c r="D9" i="2" s="1"/>
  <c r="U19" i="3"/>
  <c r="T27" i="3"/>
  <c r="U27" i="3"/>
  <c r="S27" i="3"/>
  <c r="W6" i="3"/>
  <c r="T28" i="3"/>
  <c r="S28" i="3"/>
  <c r="U28" i="3"/>
  <c r="T25" i="3"/>
  <c r="S25" i="3"/>
  <c r="U25" i="3"/>
  <c r="D72" i="2" l="1"/>
  <c r="D73" i="2"/>
  <c r="D71" i="2"/>
  <c r="D8" i="2" s="1"/>
</calcChain>
</file>

<file path=xl/sharedStrings.xml><?xml version="1.0" encoding="utf-8"?>
<sst xmlns="http://schemas.openxmlformats.org/spreadsheetml/2006/main" count="46466" uniqueCount="20120">
  <si>
    <t>Dashboard Ekspor Indonesia 2025</t>
  </si>
  <si>
    <t>PERIODE DATA</t>
  </si>
  <si>
    <t>Ekspor nasional per kode HS (Jan–Nov 2025) dan direktori eksportir terdaftar — seluruh angka dihitung dengan rumus dari sheet data</t>
  </si>
  <si>
    <t>Jan – Nov 2025</t>
  </si>
  <si>
    <t>TOTAL EKSPOR NASIONAL (US$ MILIAR)</t>
  </si>
  <si>
    <t>VOLUME EKSPOR (JUTA TON)</t>
  </si>
  <si>
    <t>KONSENTRASI TOP 10 KODE HS</t>
  </si>
  <si>
    <t>EKSPORTIR TERDAFTAR</t>
  </si>
  <si>
    <t>CAKUPAN KODE HS DI DIREKTORI</t>
  </si>
  <si>
    <t>LISTING BERESTIMASI TIDAK WAJAR</t>
  </si>
  <si>
    <t>TEMUAN UTAMA</t>
  </si>
  <si>
    <t>Ekspor sangat terkonsentrasi</t>
  </si>
  <si>
    <t>Direktori belum mewakili ekspor</t>
  </si>
  <si>
    <t>Estimasi pendapatan menyesatkan</t>
  </si>
  <si>
    <t>ANALISIS EKSPOR NASIONAL</t>
  </si>
  <si>
    <t>DIREKTORI EKSPORTIR &amp; KUALITAS DATA</t>
  </si>
  <si>
    <t>10 KODE HS PRIORITAS: NILAI EKSPOR TINGGI, KETERWAKILAN RENDAH</t>
  </si>
  <si>
    <t>#</t>
  </si>
  <si>
    <t>KODE HS</t>
  </si>
  <si>
    <t>DESKRIPSI</t>
  </si>
  <si>
    <t>BAB</t>
  </si>
  <si>
    <t>NILAI FOB (US$ JUTA)</t>
  </si>
  <si>
    <t>LISTING</t>
  </si>
  <si>
    <t>STATUS</t>
  </si>
  <si>
    <t>Sumber: HS_Code.csv (ekspor nasional Jan–Nov 2025) dan IndonesiaExportir.csv (direktori eksportir). Parameter dan metode ada di sheet Metode_Catatan; temuan lengkap di sheet Ringkasan.</t>
  </si>
  <si>
    <t>Ringkasan Analisis</t>
  </si>
  <si>
    <t>Temuan utama, rekomendasi, dan metrik kunci — kalimat temuan dihitung otomatis dari data</t>
  </si>
  <si>
    <t>Nilai dan volume bercerita berbeda</t>
  </si>
  <si>
    <t>Direktori hanya mewakili sebagian kecil ekspor</t>
  </si>
  <si>
    <t>Komposisi direktori condong ke komoditas tertentu</t>
  </si>
  <si>
    <t>Celah pasokan terbesar ada pada bab bernilai tinggi</t>
  </si>
  <si>
    <t>Estimasi pendapatan eksportir tidak bisa dipakai mentah</t>
  </si>
  <si>
    <t>Eksportir terpusat di Pulau Jawa</t>
  </si>
  <si>
    <t>Praktik transaksi dan kelengkapan data</t>
  </si>
  <si>
    <t>REKOMENDASI</t>
  </si>
  <si>
    <t>Mulai skrining dari sheet Celah_Pasokan</t>
  </si>
  <si>
    <t>Verifikasi apakah eksportir besar pada 30 kode HS prioritas memang tidak memakai direktori. Sisanya dapat dijadikan target rekrutmen eksportir atau pencarian pemasok.</t>
  </si>
  <si>
    <t>Jangan pakai estimasi pendapatan mentah</t>
  </si>
  <si>
    <t>Gunakan hanya listing berstatus 'Wajar' (filter kolom Status estimasi di Data_Eksportir). Minta harga penawaran per perusahaan dan perbaiki pemetaan kode HS pada listing yang melebihi ekspor nasional.</t>
  </si>
  <si>
    <t>Perbaiki kualitas data direktori</t>
  </si>
  <si>
    <t>Lengkapi kode HS 00000000, nama produk kosong, dan pelabuhan ekspor yang belum terisi, serta minimum order/kapasitas agar estimasi volume tidak bergantung pada asumsi.</t>
  </si>
  <si>
    <t>Bedakan strategi per bab</t>
  </si>
  <si>
    <t>Bab berindeks keterwakilan &gt; 1 ramai pemasok relatif terhadap nilai ekspornya, sehingga fokus pada diferensiasi dan pasar baru. Bab bernilai besar berindeks &lt; 1 menunjukkan ruang menambah pemasok terdaftar dan pendampingan ekspor (lihat sheet Bab_HS).</t>
  </si>
  <si>
    <t>Pertimbangkan sebaran geografis</t>
  </si>
  <si>
    <t>Jika tujuannya pemerataan, perluas pembinaan dan onboarding eksportir di luar Jawa (lihat tabel provinsi di sheet Eksportir).</t>
  </si>
  <si>
    <t>Perdalam data berikutnya</t>
  </si>
  <si>
    <t>Tambahkan data bulan/tahun sebelumnya untuk melihat pertumbuhan dan musiman, serta negara tujuan agar peluang pasar lebih tajam. Ubah parameter di Metode_Catatan untuk menguji sensitivitas ambang nilai.</t>
  </si>
  <si>
    <t>METRIK KUNCI (sumber seluruh angka pada dashboard &amp; temuan)</t>
  </si>
  <si>
    <t>No</t>
  </si>
  <si>
    <t>Metrik</t>
  </si>
  <si>
    <t>Nilai</t>
  </si>
  <si>
    <t>Satuan</t>
  </si>
  <si>
    <t>Total nilai ekspor nasional (Jan–Nov 2025)</t>
  </si>
  <si>
    <t>USD miliar</t>
  </si>
  <si>
    <t>Total volume ekspor (hanya HS yang punya data berat)</t>
  </si>
  <si>
    <t>juta ton</t>
  </si>
  <si>
    <t>Harga rata-rata tertimbang</t>
  </si>
  <si>
    <t>USD/kg</t>
  </si>
  <si>
    <t>Jumlah kode HS aktif (nilai &gt; 0)</t>
  </si>
  <si>
    <t>kode HS</t>
  </si>
  <si>
    <t>Bab dengan nilai ekspor terbesar</t>
  </si>
  <si>
    <t>Pangsa bab terbesar</t>
  </si>
  <si>
    <t>% nilai</t>
  </si>
  <si>
    <t>Pangsa 10 kode HS teratas</t>
  </si>
  <si>
    <t>Pangsa 50 kode HS teratas</t>
  </si>
  <si>
    <t>Pangsa 100 kode HS teratas</t>
  </si>
  <si>
    <t>Pangsa 500 kode HS teratas</t>
  </si>
  <si>
    <t>Segmen &lt; US$ 1/kg: pangsa nilai</t>
  </si>
  <si>
    <t>Segmen &lt; US$ 1/kg: pangsa volume</t>
  </si>
  <si>
    <t>% volume</t>
  </si>
  <si>
    <t>Segmen ≥ US$ 100/kg: pangsa nilai</t>
  </si>
  <si>
    <t>Segmen ≥ US$ 100/kg: pangsa volume</t>
  </si>
  <si>
    <t>Jumlah perusahaan eksportir di direktori</t>
  </si>
  <si>
    <t>perusahaan</t>
  </si>
  <si>
    <t>Jumlah listing produk</t>
  </si>
  <si>
    <t>listing</t>
  </si>
  <si>
    <t>Rata-rata listing per perusahaan</t>
  </si>
  <si>
    <t>Kode HS aktif yang punya ≥ 1 listing</t>
  </si>
  <si>
    <t>Cakupan kode HS aktif oleh direktori</t>
  </si>
  <si>
    <t>% kode HS</t>
  </si>
  <si>
    <t>Nilai ekspor dari HS yang punya listing</t>
  </si>
  <si>
    <t>Kode HS bernilai besar (≥ ambang)</t>
  </si>
  <si>
    <t>HS bernilai besar yang belum punya listing</t>
  </si>
  <si>
    <t>Nilai HS yang belum terwakili</t>
  </si>
  <si>
    <t>% nilai ekspor</t>
  </si>
  <si>
    <t>Listing yang punya estimasi pendapatan</t>
  </si>
  <si>
    <t>Listing: estimasi melebihi ekspor nasional HS-nya</t>
  </si>
  <si>
    <t>Persentase listing berestimasi tidak wajar</t>
  </si>
  <si>
    <t>% dari yg berestimasi</t>
  </si>
  <si>
    <t>Total estimasi pendapatan mentah</t>
  </si>
  <si>
    <t>USD miliar/bulan</t>
  </si>
  <si>
    <t>Total estimasi pendapatan 'Wajar'</t>
  </si>
  <si>
    <t>Pangsa listing tidak wajar dalam total estimasi</t>
  </si>
  <si>
    <t>% estimasi</t>
  </si>
  <si>
    <t>Rata-rata ekspor nasional per bulan</t>
  </si>
  <si>
    <t>Pangsa perusahaan di 6 provinsi Jawa</t>
  </si>
  <si>
    <t>% perusahaan</t>
  </si>
  <si>
    <t>Provinsi dengan perusahaan terbanyak</t>
  </si>
  <si>
    <t>Jumlah perusahaan di provinsi tersebut</t>
  </si>
  <si>
    <t>Perusahaan dengan listing terbanyak</t>
  </si>
  <si>
    <t>Jumlah listing perusahaan tersebut</t>
  </si>
  <si>
    <t>Pangsa listing ber-incoterms FOB</t>
  </si>
  <si>
    <t>% listing</t>
  </si>
  <si>
    <t>Pangsa listing ber-payment T/T</t>
  </si>
  <si>
    <t>Pangsa listing ber-payment LC</t>
  </si>
  <si>
    <t>Pangsa listing tanpa pelabuhan ekspor</t>
  </si>
  <si>
    <t>Listing berkode HS 00000000</t>
  </si>
  <si>
    <t>Bab dengan listing terbanyak</t>
  </si>
  <si>
    <t>Pangsa listing bab tersebut</t>
  </si>
  <si>
    <t>Pangsa nilai ekspor bab tersebut</t>
  </si>
  <si>
    <t>Bab terbesar yang paling kurang terwakili (top 10)</t>
  </si>
  <si>
    <t>Pangsa nilai bab tersebut</t>
  </si>
  <si>
    <t>Jumlah listing bab tersebut</t>
  </si>
  <si>
    <t>Analisis per Bab HS (2 digit)</t>
  </si>
  <si>
    <t>Ekspor nasional Jan–Nov 2025 vs keterwakilan eksportir di direktori — seluruh sel dihitung dengan rumus</t>
  </si>
  <si>
    <t>Ringkasan seluruh bab HS</t>
  </si>
  <si>
    <t>Top 10 bab menurut nilai ekspor</t>
  </si>
  <si>
    <t>Bab</t>
  </si>
  <si>
    <t>Nama bab</t>
  </si>
  <si>
    <t>Jml HS aktif</t>
  </si>
  <si>
    <t>Berat (juta ton)</t>
  </si>
  <si>
    <t>Nilai FOB (USD miliar)</t>
  </si>
  <si>
    <t>Pangsa nilai</t>
  </si>
  <si>
    <t>Harga rata-rata (USD/kg)</t>
  </si>
  <si>
    <t>Listing eksportir</t>
  </si>
  <si>
    <t>Pangsa listing</t>
  </si>
  <si>
    <t>Indeks keterwakilan</t>
  </si>
  <si>
    <t>Jml HS belum terwakili</t>
  </si>
  <si>
    <t>Nilai HS belum terwakili (USD miliar)</t>
  </si>
  <si>
    <t>Est. kapasitas wajar (USD juta/bln)</t>
  </si>
  <si>
    <t>Urut nilai (helper)</t>
  </si>
  <si>
    <t>Urut celah (helper)</t>
  </si>
  <si>
    <t>Peringkat</t>
  </si>
  <si>
    <t>Baris (helper)</t>
  </si>
  <si>
    <t>Listing</t>
  </si>
  <si>
    <t>Tidak terklasifikasi (HS 00000000)</t>
  </si>
  <si>
    <t>Hewan hidup</t>
  </si>
  <si>
    <t>Daging</t>
  </si>
  <si>
    <t>Ikan &amp; hasil laut</t>
  </si>
  <si>
    <t>Susu, telur &amp; madu</t>
  </si>
  <si>
    <t>Produk hewani lainnya</t>
  </si>
  <si>
    <t>Tanaman hidup &amp; bunga</t>
  </si>
  <si>
    <t>Sayuran &amp; umbi</t>
  </si>
  <si>
    <t>Buah &amp; kacang-kacangan</t>
  </si>
  <si>
    <t>Kopi, teh &amp; rempah</t>
  </si>
  <si>
    <t>Serealia</t>
  </si>
  <si>
    <t>Produk penggilingan &amp; pati</t>
  </si>
  <si>
    <t>Top 10 bab menurut nilai HS yang belum terwakili di direktori</t>
  </si>
  <si>
    <t>Biji &amp; buah berminyak</t>
  </si>
  <si>
    <t>Nilai belum terwakili (USD miliar)</t>
  </si>
  <si>
    <t>Getah, gom &amp; resin nabati</t>
  </si>
  <si>
    <t>Bahan anyaman nabati</t>
  </si>
  <si>
    <t>Lemak &amp; minyak nabati/hewani</t>
  </si>
  <si>
    <t>Olahan daging &amp; ikan</t>
  </si>
  <si>
    <t>Gula &amp; kembang gula</t>
  </si>
  <si>
    <t>Kakao &amp; olahannya</t>
  </si>
  <si>
    <t>Olahan tepung &amp; roti</t>
  </si>
  <si>
    <t>Olahan sayur &amp; buah</t>
  </si>
  <si>
    <t>Olahan makanan lainnya</t>
  </si>
  <si>
    <t>Minuman &amp; cuka</t>
  </si>
  <si>
    <t>Sisa industri &amp; pakan ternak</t>
  </si>
  <si>
    <t>Tembakau &amp; rokok</t>
  </si>
  <si>
    <t>Garam, belerang, semen &amp; batu</t>
  </si>
  <si>
    <t>Bijih, terak &amp; abu logam</t>
  </si>
  <si>
    <t>Batubara, migas &amp; bahan bakar</t>
  </si>
  <si>
    <t>Kimia anorganik</t>
  </si>
  <si>
    <t>Kimia organik</t>
  </si>
  <si>
    <t>Farmasi</t>
  </si>
  <si>
    <t>Pupuk</t>
  </si>
  <si>
    <t>Pewarna, cat &amp; pernis</t>
  </si>
  <si>
    <t>Minyak atsiri &amp; kosmetik</t>
  </si>
  <si>
    <t>Sabun &amp; bahan pembersih</t>
  </si>
  <si>
    <t>Albumin, pati modifikasi &amp; lem</t>
  </si>
  <si>
    <t>Bahan peledak</t>
  </si>
  <si>
    <t>Bahan fotografi</t>
  </si>
  <si>
    <t>Produk kimia lainnya</t>
  </si>
  <si>
    <t>Plastik &amp; barang plastik</t>
  </si>
  <si>
    <t>Karet &amp; barang karet</t>
  </si>
  <si>
    <t>Kulit mentah &amp; kulit samak</t>
  </si>
  <si>
    <t>Barang kulit &amp; tas</t>
  </si>
  <si>
    <t>Bulu binatang</t>
  </si>
  <si>
    <t>Kayu &amp; barang kayu</t>
  </si>
  <si>
    <t>Gabus</t>
  </si>
  <si>
    <t>Barang anyaman (rotan, dll.)</t>
  </si>
  <si>
    <t>Pulp kayu</t>
  </si>
  <si>
    <t>Kertas &amp; karton</t>
  </si>
  <si>
    <t>Buku &amp; barang cetakan</t>
  </si>
  <si>
    <t>Sutra</t>
  </si>
  <si>
    <t>Wol &amp; bulu halus</t>
  </si>
  <si>
    <t>Kapas</t>
  </si>
  <si>
    <t>Serat tekstil nabati lain</t>
  </si>
  <si>
    <t>Filamen buatan</t>
  </si>
  <si>
    <t>Serat staple buatan</t>
  </si>
  <si>
    <t>Wadding, felt &amp; tali</t>
  </si>
  <si>
    <t>Karpet &amp; penutup lantai</t>
  </si>
  <si>
    <t>Kain tenun khusus &amp; renda</t>
  </si>
  <si>
    <t>Kain terlapis untuk industri</t>
  </si>
  <si>
    <t>Kain rajutan</t>
  </si>
  <si>
    <t>Pakaian rajutan</t>
  </si>
  <si>
    <t>Pakaian bukan rajutan</t>
  </si>
  <si>
    <t>Barang tekstil jadi lainnya</t>
  </si>
  <si>
    <t>Alas kaki</t>
  </si>
  <si>
    <t>Topi</t>
  </si>
  <si>
    <t>Payung &amp; tongkat</t>
  </si>
  <si>
    <t>Bulu unggas &amp; bunga buatan</t>
  </si>
  <si>
    <t>Barang batu, gips &amp; semen</t>
  </si>
  <si>
    <t>Keramik</t>
  </si>
  <si>
    <t>Kaca &amp; barang kaca</t>
  </si>
  <si>
    <t>Mutiara, permata &amp; logam mulia</t>
  </si>
  <si>
    <t>Besi &amp; baja</t>
  </si>
  <si>
    <t>Barang dari besi/baja</t>
  </si>
  <si>
    <t>Tembaga</t>
  </si>
  <si>
    <t>Nikel</t>
  </si>
  <si>
    <t>Aluminium</t>
  </si>
  <si>
    <t>Timbal</t>
  </si>
  <si>
    <t>Seng</t>
  </si>
  <si>
    <t>Timah</t>
  </si>
  <si>
    <t>Logam dasar lainnya</t>
  </si>
  <si>
    <t>Perkakas &amp; alat potong</t>
  </si>
  <si>
    <t>Barang logam dasar lainnya</t>
  </si>
  <si>
    <t>Mesin &amp; peralatan mekanis</t>
  </si>
  <si>
    <t>Mesin listrik &amp; elektronik</t>
  </si>
  <si>
    <t>Kereta api &amp; bagiannya</t>
  </si>
  <si>
    <t>Kendaraan bermotor</t>
  </si>
  <si>
    <t>Pesawat terbang</t>
  </si>
  <si>
    <t>Kapal &amp; struktur terapung</t>
  </si>
  <si>
    <t>Instrumen optik, ukur &amp; medis</t>
  </si>
  <si>
    <t>Jam</t>
  </si>
  <si>
    <t>Alat musik</t>
  </si>
  <si>
    <t>Senjata &amp; amunisi</t>
  </si>
  <si>
    <t>Furnitur, kasur &amp; lampu</t>
  </si>
  <si>
    <t>Mainan &amp; alat olahraga</t>
  </si>
  <si>
    <t>Barang manufaktur lain</t>
  </si>
  <si>
    <t>Karya seni &amp; barang antik</t>
  </si>
  <si>
    <t>Ketentuan khusus (Bab 98)</t>
  </si>
  <si>
    <t>Klasifikasi khusus (Bab 99)</t>
  </si>
  <si>
    <t>Total</t>
  </si>
  <si>
    <t>Seluruh bab</t>
  </si>
  <si>
    <t>Top Kode HS, Konsentrasi &amp; Segmen Harga</t>
  </si>
  <si>
    <t>50 kode HS dengan nilai ekspor terbesar (Jan–Nov 2025) dan struktur nilai vs volume</t>
  </si>
  <si>
    <t>50 kode HS menurut nilai ekspor</t>
  </si>
  <si>
    <t>Konsentrasi nilai ekspor</t>
  </si>
  <si>
    <t>Kode HS</t>
  </si>
  <si>
    <t>Deskripsi</t>
  </si>
  <si>
    <t>Berat (ton)</t>
  </si>
  <si>
    <t>Nilai FOB (USD juta)</t>
  </si>
  <si>
    <t>Harga (USD/kg)</t>
  </si>
  <si>
    <t>Pangsa kumulatif</t>
  </si>
  <si>
    <t>Status pasokan</t>
  </si>
  <si>
    <t>Label grafik</t>
  </si>
  <si>
    <t>Kelompok</t>
  </si>
  <si>
    <t>Nilai (USD miliar)</t>
  </si>
  <si>
    <t>Pangsa dari total</t>
  </si>
  <si>
    <t>Total seluruh HS</t>
  </si>
  <si>
    <t>Segmen harga (USD per kg): nilai vs volume</t>
  </si>
  <si>
    <t>Segmen</t>
  </si>
  <si>
    <t>Jml HS</t>
  </si>
  <si>
    <t>Pangsa volume</t>
  </si>
  <si>
    <t>Di bawah 1</t>
  </si>
  <si>
    <t>1 – 5</t>
  </si>
  <si>
    <t>5 – 20</t>
  </si>
  <si>
    <t>20 – 100</t>
  </si>
  <si>
    <t>100 ke atas</t>
  </si>
  <si>
    <t>Tanpa data berat</t>
  </si>
  <si>
    <t>Analisis Direktori Eksportir</t>
  </si>
  <si>
    <t>Sebaran geografis, profil usaha, praktik transaksi, dan validasi estimasi pendapatan</t>
  </si>
  <si>
    <t>Sebaran perusahaan per provinsi</t>
  </si>
  <si>
    <t>Top 10 provinsi (jumlah perusahaan)</t>
  </si>
  <si>
    <t>Validasi estimasi pendapatan listing</t>
  </si>
  <si>
    <t>Provinsi</t>
  </si>
  <si>
    <t>Perusahaan</t>
  </si>
  <si>
    <t>Listing produk</t>
  </si>
  <si>
    <t>Pangsa perusahaan</t>
  </si>
  <si>
    <t>Listing per perusahaan</t>
  </si>
  <si>
    <t>Est. pendapatan wajar (USD juta/bln)</t>
  </si>
  <si>
    <t>Urut (helper)</t>
  </si>
  <si>
    <t>Pangsa</t>
  </si>
  <si>
    <t>Status estimasi</t>
  </si>
  <si>
    <t>Est. pendapatan (USD miliar/bln)</t>
  </si>
  <si>
    <t>Pangsa estimasi pendapatan</t>
  </si>
  <si>
    <t>Jawa Timur</t>
  </si>
  <si>
    <t>Wajar</t>
  </si>
  <si>
    <t>DKI Jakarta</t>
  </si>
  <si>
    <t>Melebihi ekspor nasional HS</t>
  </si>
  <si>
    <t>Jawa Barat</t>
  </si>
  <si>
    <t>Estimasi nol</t>
  </si>
  <si>
    <t>Jawa Tengah</t>
  </si>
  <si>
    <t>Tanpa estimasi</t>
  </si>
  <si>
    <t>Banten</t>
  </si>
  <si>
    <t>HS tidak valid</t>
  </si>
  <si>
    <t>Sulawesi Selatan</t>
  </si>
  <si>
    <t>HS tidak ada di data nasional</t>
  </si>
  <si>
    <t>Sumatera Utara</t>
  </si>
  <si>
    <t>Sumatera Barat</t>
  </si>
  <si>
    <t>Aceh</t>
  </si>
  <si>
    <t>DI Yogyakarta</t>
  </si>
  <si>
    <t>10 pelabuhan ekspor teratas (dari listing yang mengisi pelabuhan)</t>
  </si>
  <si>
    <t>Kalimantan Timur</t>
  </si>
  <si>
    <t>Pelabuhan</t>
  </si>
  <si>
    <t>Pangsa dari seluruh listing</t>
  </si>
  <si>
    <t>Bali</t>
  </si>
  <si>
    <t>TANJUNG PRIOK</t>
  </si>
  <si>
    <t>Kalimantan Barat</t>
  </si>
  <si>
    <t>Jenis usaha</t>
  </si>
  <si>
    <t>TANJUNG PERAK</t>
  </si>
  <si>
    <t>Lampung</t>
  </si>
  <si>
    <t>BELAWAN</t>
  </si>
  <si>
    <t>Sumatera Selatan</t>
  </si>
  <si>
    <t>Exporter</t>
  </si>
  <si>
    <t>SURABAYA (PTT)</t>
  </si>
  <si>
    <t>Nusa Tenggara Barat</t>
  </si>
  <si>
    <t>Exporter and Producer</t>
  </si>
  <si>
    <t>SEMARANG (PTT)</t>
  </si>
  <si>
    <t>Riau</t>
  </si>
  <si>
    <t>Trader</t>
  </si>
  <si>
    <t>SOEKARNO-HATTA - MAKASSAR</t>
  </si>
  <si>
    <t>Sulawesi Tenggara</t>
  </si>
  <si>
    <t>Producer</t>
  </si>
  <si>
    <t>PANJANG</t>
  </si>
  <si>
    <t>Jambi</t>
  </si>
  <si>
    <t>Tidak diketahui</t>
  </si>
  <si>
    <t>TANJUNG EMAS</t>
  </si>
  <si>
    <t>Sulawesi Utara</t>
  </si>
  <si>
    <t>SURABAYA /JUANDA (U)</t>
  </si>
  <si>
    <t>Kepulauan Riau</t>
  </si>
  <si>
    <t>JAKARTA / PASAR IKAN</t>
  </si>
  <si>
    <t>Kalimantan Selatan</t>
  </si>
  <si>
    <t>Tidak diketahui (kosong)</t>
  </si>
  <si>
    <t>Sulawesi Tengah</t>
  </si>
  <si>
    <t>Incoterms</t>
  </si>
  <si>
    <t>Bengkulu</t>
  </si>
  <si>
    <t>Sulawesi Barat</t>
  </si>
  <si>
    <t>FOB</t>
  </si>
  <si>
    <t>15 perusahaan dengan estimasi pendapatan wajar terbesar</t>
  </si>
  <si>
    <t>Nusa Tenggara Timur</t>
  </si>
  <si>
    <t>CIF</t>
  </si>
  <si>
    <t>Kep. Bangka Belitung</t>
  </si>
  <si>
    <t>Kalimantan Tengah</t>
  </si>
  <si>
    <t>Kalimantan Utara</t>
  </si>
  <si>
    <t>Papua Barat</t>
  </si>
  <si>
    <t>Maluku Utara</t>
  </si>
  <si>
    <t>Terms of payment</t>
  </si>
  <si>
    <t>Papua</t>
  </si>
  <si>
    <t>T/T</t>
  </si>
  <si>
    <t>LC</t>
  </si>
  <si>
    <t>PayPal</t>
  </si>
  <si>
    <t>15 perusahaan dengan listing produk terbanyak</t>
  </si>
  <si>
    <t>Est. pendapatan mentah (USD juta/bln)</t>
  </si>
  <si>
    <t>Celah Pasokan: HS Bernilai Besar dengan Keterwakilan Rendah</t>
  </si>
  <si>
    <t>Alat skrining: kode HS dengan nilai ekspor tinggi yang belum/jarang diwakili listing eksportir di direktori</t>
  </si>
  <si>
    <t>30 kode HS prioritas (urut skor peluang = nilai FOB ÷ (1 + jumlah listing))</t>
  </si>
  <si>
    <t>Skor peluang (USD juta)</t>
  </si>
  <si>
    <t>Catatan: ketiadaan listing tidak berarti tidak ada eksportir. Sebagian komoditas (batubara, nikel, LNG, kendaraan) didominasi pemain besar berizin khusus yang tidak memakai direktori. Gunakan daftar ini untuk skrining, lalu verifikasi di lapangan.</t>
  </si>
  <si>
    <t>Metode, Parameter &amp; Catatan Data</t>
  </si>
  <si>
    <t>Parameter di sel kuning dapat diubah; seluruh analisis akan menghitung ulang otomatis</t>
  </si>
  <si>
    <t>PARAMETER (ubah sel kuning)</t>
  </si>
  <si>
    <t>Parameter</t>
  </si>
  <si>
    <t>Keterangan</t>
  </si>
  <si>
    <t>Jumlah bulan data ekspor nasional</t>
  </si>
  <si>
    <t>Data nasional mencakup Januari–November 2025 = 11 bulan. Dipakai untuk mengubah ekspor nasional per HS menjadi rata-rata per bulan.</t>
  </si>
  <si>
    <t>Ambang nilai 'HS bernilai besar' (USD)</t>
  </si>
  <si>
    <t>Kode HS dengan nilai FOB ≥ ambang ini dianggap bernilai besar. Dipakai pada status pasokan dan skor peluang.</t>
  </si>
  <si>
    <t>Batas 'keterwakilan rendah' (jumlah listing)</t>
  </si>
  <si>
    <t>HS bernilai besar dengan 1 s.d. nilai ini listing eksportir berstatus 'Keterwakilan rendah'; di atasnya 'Terwakili'.</t>
  </si>
  <si>
    <t>SUMBER DATA</t>
  </si>
  <si>
    <t>•  HS_Code.csv — ekspor nasional per kode HS 8 digit, periode Januari–November 2025: berat bersih (kg), nilai FOB (USD), dan harga USD/kg. 8.216 kode HS.</t>
  </si>
  <si>
    <t>•  IndonesiaExportir.csv — direktori eksportir: 3.400 baris listing produk dari 773 perusahaan, dengan kode HS, minimum order, kapasitas bulanan, harga FOB, estimasi volume, dan estimasi pendapatan bulanan.</t>
  </si>
  <si>
    <t>PEMBERSIHAN DATA (sudah diterapkan pada sheet Data_*)</t>
  </si>
  <si>
    <t>•  Encoding file Windows-1252 dan desimal berkoma dibaca dengan benar. Nilai error bawaan sumber dikosongkan: 122 sel galat pembagian nol (USD/kg) di file HS, 552 sel galat nilai (estimasi pendapatan) dan 'TIDAK DIKETAHUI' pada kolom order/kapasitas/volume di file eksportir.</t>
  </si>
  <si>
    <t>•  Kolom USD/kg di file HS dihitung ulang dengan rumus (FOB ÷ berat). 68 kode HS tidak punya data berat, sehingga harga per kg-nya kosong (nilai FOB tetap dihitung).</t>
  </si>
  <si>
    <t>•  Nilai '-' pada Jenis Usaha, Pelabuhan, Terms of Payment, dan Incoterms diganti 'Tidak diketahui'. Nama provinsi diterjemahkan ke Bahasa Indonesia dan akhiran '- INDONESIA' dibuang.</t>
  </si>
  <si>
    <t>•  33 baris memiliki nama perusahaan dengan spasi ganda atau tanda '~'; dirapikan agar pencocokan rumus akurat. Kolom alamat, email, telepon, dan tautan produk tidak dibawa karena tidak diperlukan analisis.</t>
  </si>
  <si>
    <t>•  Deskripsi HS: akhiran ' –' dibuang. Simbol ≥/≤ rusak di file sumber dan tampil sebagai '?'; hanya pola 'but ?' yang dipulihkan menjadi '≤'. Sisanya dibiarkan karena arahnya tidak dapat dipastikan.</t>
  </si>
  <si>
    <t>DEFINISI &amp; METODE</t>
  </si>
  <si>
    <t>•  Bab HS = 2 digit pertama kode HS. 'Bab 0' adalah listing eksportir dengan kode HS 00000000 (tidak terklasifikasi).</t>
  </si>
  <si>
    <t>•  Segmen harga (USD/kg): Di bawah 1 · 1–5 · 5–20 · 20–100 · 100 ke atas. Batas segmen tetap (bukan parameter).</t>
  </si>
  <si>
    <t>•  Status pasokan per kode HS: 'Di bawah ambang nilai' (FOB &lt; ambang) · 'Belum terwakili' (0 listing) · 'Keterwakilan rendah' (1 s.d. batas listing) · 'Terwakili' (lebih dari batas).</t>
  </si>
  <si>
    <t>•  Skor peluang = Nilai FOB HS ÷ (1 + jumlah listing eksportir), hanya untuk HS ≥ ambang nilai. Ini indikator skrining ukuran pasar per pemasok terdaftar, bukan prediksi laba.</t>
  </si>
  <si>
    <t>•  Indeks keterwakilan bab = pangsa listing eksportir ÷ pangsa nilai ekspor. Di atas 1 berarti direktori lebih padat dari porsi nilai ekspornya; di bawah 1 berarti kurang terwakili.</t>
  </si>
  <si>
    <t>•  Status estimasi listing: 'Melebihi ekspor nasional HS' bila estimasi pendapatan bulanan satu listing &gt; (ekspor nasional HS ÷ jumlah bulan). Itu tidak masuk akal karena satu perusahaan tidak bisa mengekspor lebih dari seluruh Indonesia untuk HS yang sama. 'Wajar' = lolos uji ini.</t>
  </si>
  <si>
    <t>TEMUAN KUALITAS DATA &amp; KETERBATASAN</t>
  </si>
  <si>
    <t>•  Harga FOB per kg pada file eksportir identik dengan rata-rata harga nasional per HS (terverifikasi pada seluruh baris yang cocok), bukan harga penawaran perusahaan. Estimasi pendapatan = estimasi volume × harga rata-rata HS, sehingga sangat sensitif terhadap kesalahan pemilihan kode HS.</t>
  </si>
  <si>
    <t>•  Estimasi volume umumnya rata-rata antara minimum order dan kapasitas bulanan; bila salah satunya kosong dipakai nilai yang tersedia.</t>
  </si>
  <si>
    <t>•  Direktori bukan sensus eksportir: ketiadaan listing pada suatu HS tidak berarti tidak ada eksportir, hanya tidak terdaftar di direktori ini. Daftar 'Celah_Pasokan' adalah alat skrining, bukan rekomendasi bisnis; sebagian komoditas (mis. batubara, nikel, LNG) didominasi pemain besar berizin khusus.</t>
  </si>
  <si>
    <t>•  Ekspor nasional adalah Jan–Nov 2025 (11 bulan), bukan setahun penuh.</t>
  </si>
  <si>
    <t>Deskripsi HS</t>
  </si>
  <si>
    <t>Berat bersih (kg)</t>
  </si>
  <si>
    <t>Nilai FOB (USD)</t>
  </si>
  <si>
    <t>USD per kg</t>
  </si>
  <si>
    <t>Segmen harga (USD/kg)</t>
  </si>
  <si>
    <t>Skor peluang (USD)</t>
  </si>
  <si>
    <t>Urut peluang (helper)</t>
  </si>
  <si>
    <t>01012900</t>
  </si>
  <si>
    <t>Live horses, other than pure-bred breeding animals</t>
  </si>
  <si>
    <t>01013090</t>
  </si>
  <si>
    <t>Live asses, other than pure-bred breeding animals</t>
  </si>
  <si>
    <t>01051110</t>
  </si>
  <si>
    <t>Breeding fowls of the species gallus domesticus, weighing not more than 185 g</t>
  </si>
  <si>
    <t>01051190</t>
  </si>
  <si>
    <t>Live fowls of the species gallus domesticus, other than breeding, weighing not more than 185 g</t>
  </si>
  <si>
    <t>01051290</t>
  </si>
  <si>
    <t>Live turkeys, other than breeding, weighing not more than 185 g</t>
  </si>
  <si>
    <t>01059441</t>
  </si>
  <si>
    <t>Live fighting cocks of the species gallus domesticus, 185 g ? weighing ? 2 kg</t>
  </si>
  <si>
    <t>01059449</t>
  </si>
  <si>
    <t>Live fighting cocks of the species gallus domesticus, weighing more than 2 kg</t>
  </si>
  <si>
    <t>01059491</t>
  </si>
  <si>
    <t>Live fowls of the species gallus domesticus, other than breeding fowls and fighting cocks, 185 g ? weighing ? 2 kg</t>
  </si>
  <si>
    <t>01059940</t>
  </si>
  <si>
    <t>Live geese, turkeys, and guinea fowls, other than breeding, weighing more than 185 g</t>
  </si>
  <si>
    <t>01061100</t>
  </si>
  <si>
    <t>Live primates</t>
  </si>
  <si>
    <t>01061400</t>
  </si>
  <si>
    <t>Live rabbits and hares</t>
  </si>
  <si>
    <t>01061900</t>
  </si>
  <si>
    <t>Live mammals, other than in subheading 010611 to 010614</t>
  </si>
  <si>
    <t>01062000</t>
  </si>
  <si>
    <t>Live reptiles (including snakes and turtles)</t>
  </si>
  <si>
    <t>01063200</t>
  </si>
  <si>
    <t>Live psittaciformes (including parrots, parakeets, macaws and cockatoos)</t>
  </si>
  <si>
    <t>01063900</t>
  </si>
  <si>
    <t>Live birds, other than birds of prey, psittaciformes, ostriches, emus (dromaius novaehollandiae)</t>
  </si>
  <si>
    <t>01064900</t>
  </si>
  <si>
    <t>Live insects other than bees</t>
  </si>
  <si>
    <t>01069000</t>
  </si>
  <si>
    <t>Live animals, other than in subheading 010611 to 010649</t>
  </si>
  <si>
    <t>02012000</t>
  </si>
  <si>
    <t>Other cuts with bone in meat of bovine animals, fresh or chilled</t>
  </si>
  <si>
    <t>02032900</t>
  </si>
  <si>
    <t>Meat of swine other than carcasses,half carcasses, hams, shoulders and cuts thereof, with bone in, frozen</t>
  </si>
  <si>
    <t>02042200</t>
  </si>
  <si>
    <t>Other cuts with bone in meat of sheep, fresh or chilled</t>
  </si>
  <si>
    <t>02042300</t>
  </si>
  <si>
    <t>Boneless meat of sheep, fresh or chilled</t>
  </si>
  <si>
    <t>02044200</t>
  </si>
  <si>
    <t>Other cuts with bone in meat of sheep, frozen</t>
  </si>
  <si>
    <t>02061000</t>
  </si>
  <si>
    <t>Edible offal of bovine animals, fresh or chilled</t>
  </si>
  <si>
    <t>02063000</t>
  </si>
  <si>
    <t>Edible offal of swine, fresh or chilled</t>
  </si>
  <si>
    <t>02068000</t>
  </si>
  <si>
    <t>Edible offal of sheep, goats, horses, asses, mules or hinnies, fresh or chilled</t>
  </si>
  <si>
    <t>02069000</t>
  </si>
  <si>
    <t>Edible offal of sheep, goats, horses, asses, mules or hinnies, frozen</t>
  </si>
  <si>
    <t>02071200</t>
  </si>
  <si>
    <t>Meat and edible offal of fowls of the species gallus domesticus, not cut in pieces, frozen</t>
  </si>
  <si>
    <t>02071300</t>
  </si>
  <si>
    <t>Meat and edible offal of fowls of the species gallus domesticus, cuts and offal, fresh or chilled</t>
  </si>
  <si>
    <t>02071410</t>
  </si>
  <si>
    <t>Wings of fowls of the species gallus domesticus, frozen</t>
  </si>
  <si>
    <t>02071491</t>
  </si>
  <si>
    <t>Mechanically deboned or separated meat of fowls of the species gallus domesticus, other than wings and thighs, frozen 27.360</t>
  </si>
  <si>
    <t>02071499</t>
  </si>
  <si>
    <t>Meat and edible offal of fowls of the species gallus domesticus, other than mechanically deboned or separated meat, wings, thighs and livers, frozen</t>
  </si>
  <si>
    <t>02074590</t>
  </si>
  <si>
    <t>Meat and edible offal of ducks, cut in pieces and other than fatty livers, frozen</t>
  </si>
  <si>
    <t>02085000</t>
  </si>
  <si>
    <t>Meat and edible meat offal of reptiles (including snakes and turtles), fresh, chilled or frozen</t>
  </si>
  <si>
    <t>02089010</t>
  </si>
  <si>
    <t>Frogs' legs fresh, chilled or frozen</t>
  </si>
  <si>
    <t>02101930</t>
  </si>
  <si>
    <t>Bacon, boneless hams meat of swine, salted, in brine, dried or smoked</t>
  </si>
  <si>
    <t>02102000</t>
  </si>
  <si>
    <t>Meat of bovine animals, salted, in brine, dried or smoked</t>
  </si>
  <si>
    <t>02109300</t>
  </si>
  <si>
    <t>Meat and edible meat offal of reptiles (including snakes and turtles) including edible flours and meals of meat or meat offal, salted, in brine, dried/smoked</t>
  </si>
  <si>
    <t>02109910</t>
  </si>
  <si>
    <t>Freeze-dried diced chicken</t>
  </si>
  <si>
    <t>02109990</t>
  </si>
  <si>
    <t>Meat and edible meat offal, other than hs code 02101100 to 02109920 including edible flours and meals of meat or meat offal, salted, in brine, dried or smoked</t>
  </si>
  <si>
    <t>03011110</t>
  </si>
  <si>
    <t>Live fry freshwater ornamental fish</t>
  </si>
  <si>
    <t>03011191</t>
  </si>
  <si>
    <t>Live koi carp (cyprinus carpio) other than fry</t>
  </si>
  <si>
    <t>03011192</t>
  </si>
  <si>
    <t>Live goldfish (carassius auratus) other than fry</t>
  </si>
  <si>
    <t>03011193</t>
  </si>
  <si>
    <t>Live siamese fighting fish (beta splendens) other than fry</t>
  </si>
  <si>
    <t>03011195</t>
  </si>
  <si>
    <t>Live arowanas (scleropages formosus) other than fry</t>
  </si>
  <si>
    <t>03011199</t>
  </si>
  <si>
    <t>Live freshwater ornamental fish, other than HS code 03011191 to 03011195, other than fry</t>
  </si>
  <si>
    <t>03011910</t>
  </si>
  <si>
    <t>Live fry ornamental fish, other than freshwater fish</t>
  </si>
  <si>
    <t>03011990</t>
  </si>
  <si>
    <t>Live ornamental fish other than freshwater fish, other than fry</t>
  </si>
  <si>
    <t>03019100</t>
  </si>
  <si>
    <t>Live trout (salmo trutta, oncorhynchus mykiss, oncorhynchus clarki, oncorhynchus aguabonita, oncorhynchus gilae, oncorhynchus apache and oncorhynchus chrysogaster)</t>
  </si>
  <si>
    <t>03019200</t>
  </si>
  <si>
    <t>Live eels (anguilla spp)</t>
  </si>
  <si>
    <t>03019911</t>
  </si>
  <si>
    <t>Live fry of milkfish and grouper, breeding</t>
  </si>
  <si>
    <t>03019919</t>
  </si>
  <si>
    <t>Live fry of milkfish and grouper, other than breeding</t>
  </si>
  <si>
    <t>03019929</t>
  </si>
  <si>
    <t>Live fish fry, other than HS code 03019100 to 03019923, other than breeding</t>
  </si>
  <si>
    <t>03019931</t>
  </si>
  <si>
    <t>Live milkfish, other than fry, breeding</t>
  </si>
  <si>
    <t>03019932</t>
  </si>
  <si>
    <t>Live milkfish, other than fry, other than breeding</t>
  </si>
  <si>
    <t>03019933</t>
  </si>
  <si>
    <t>Live Leopard coral grouper (plectropomus leopardus)r, other than fry</t>
  </si>
  <si>
    <t>03019934</t>
  </si>
  <si>
    <t>Live Brown-marbled grouper (epinephelus fuscoguttatus), other than fry</t>
  </si>
  <si>
    <t>03019935</t>
  </si>
  <si>
    <t>Live Humpback grouper (cromileptes altivelis), other than fry</t>
  </si>
  <si>
    <t>03019936</t>
  </si>
  <si>
    <t>Live Grouper other than leopard coral, brown- marbled, and humpback, other than fry</t>
  </si>
  <si>
    <t>03019949</t>
  </si>
  <si>
    <t>Live freshwater fish, n.ec in heading 0301 and other than carp for breeding</t>
  </si>
  <si>
    <t>03019950</t>
  </si>
  <si>
    <t>Live marine fish, n.e.c in heading 0301</t>
  </si>
  <si>
    <t>03019990</t>
  </si>
  <si>
    <t>Live fish, other than freshwater and marine fish</t>
  </si>
  <si>
    <t>03022100</t>
  </si>
  <si>
    <t>Halibut (reinhardtius hippoglossoides, hippoglossus hippoglossus, hippoglossus stenolepis), fresh or chilled</t>
  </si>
  <si>
    <t>03022200</t>
  </si>
  <si>
    <t>Plaice (pleuronectes platessa), fresh or chilled</t>
  </si>
  <si>
    <t>03022300</t>
  </si>
  <si>
    <t>Sole (solea spp), fresh or chilled</t>
  </si>
  <si>
    <t>03022900</t>
  </si>
  <si>
    <t>Flat fish (pleuronectidae, bothidae, cynoglossidae, soleidae, scophthalmidae and citharidae) other than halibut, plaice, sole, turbots, fresh or chilled</t>
  </si>
  <si>
    <t>03023100</t>
  </si>
  <si>
    <t>Albacore or longfinned tunas (thunnus alalunga), fresh or chilled</t>
  </si>
  <si>
    <t>03023200</t>
  </si>
  <si>
    <t>Yellowfin tunas (thunnus albacares), fresh or chilled</t>
  </si>
  <si>
    <t>03023300</t>
  </si>
  <si>
    <t>Skipjack tuna (stripe-bellied bonito) (katsuwonus pelamis), fresh or chilled</t>
  </si>
  <si>
    <t>03023400</t>
  </si>
  <si>
    <t>Bigeye tunas (thunnus obesus), fresh or chilled</t>
  </si>
  <si>
    <t>03023600</t>
  </si>
  <si>
    <t>Southern bluefin tunas (thunnus maccoyii), fresh or chilled</t>
  </si>
  <si>
    <t>03023900</t>
  </si>
  <si>
    <t>Tunas other than albacore tunas, yellowfin tunas, skipjack tuna, bigeye tunas, atlantic and pacific bluefin tunas, southern bluefin tunas, fresh or chilled</t>
  </si>
  <si>
    <t>03024100</t>
  </si>
  <si>
    <t>Herrings (clupea harengus, clupea pallasii), fresh or chilled</t>
  </si>
  <si>
    <t>03024200</t>
  </si>
  <si>
    <t>Anchovies (engraulis spp), fresh or chilled</t>
  </si>
  <si>
    <t>03024300</t>
  </si>
  <si>
    <t>Sardines (sardina pilchardus, sardinops spp), sardinella (sardinella spp), brisling or sprats (sprattus sprattus), fresh or chilled</t>
  </si>
  <si>
    <t>03024400</t>
  </si>
  <si>
    <t>Mackerel (scomber scombrus, scomber australasicus, scomber japonicus), fresh or chilled</t>
  </si>
  <si>
    <t>03024500</t>
  </si>
  <si>
    <t>Jack and horse mackerel (trachurus spp), fresh or chilled</t>
  </si>
  <si>
    <t>03024600</t>
  </si>
  <si>
    <t>Cobia (rachycentron canadum), fresh or chilled</t>
  </si>
  <si>
    <t>03024700</t>
  </si>
  <si>
    <t>Swordfish (xiphias gladius), fresh or chilled</t>
  </si>
  <si>
    <t>03024900</t>
  </si>
  <si>
    <t>Sardinella, brisling or sprats, indian mackerels, seerfishes, jacks, crevalles, silver pomfrets, pacific saury, scads, capelin, kawakawa, bonitos, marlins, sailfishes, spearfish, fresh or chilled</t>
  </si>
  <si>
    <t>03027100</t>
  </si>
  <si>
    <t>Tilapias (oreochromis spp), fresh or chilled</t>
  </si>
  <si>
    <t>03027210</t>
  </si>
  <si>
    <t>Yellowtail catfish (pangasius pangasius), fresh or chilled</t>
  </si>
  <si>
    <t>03027290</t>
  </si>
  <si>
    <t>Catfish (pangasius spp, silurus spp, clarias spp, ictalurus spp) other than yellowtail catfish, fresh or chilled</t>
  </si>
  <si>
    <t>03027300</t>
  </si>
  <si>
    <t>Carp (cyprinus, carassius, ctenopharyngodon idellus, hypophthalmichthys, cirrhinus, mylopharyngodon piceus, catla catla, labeo, osteochilus hasselti, leptobarbus hoeveni, megalobrama), fresh or chilled</t>
  </si>
  <si>
    <t>03027900</t>
  </si>
  <si>
    <t>Nile perch (lates niloticus) and snakeheads (channa spp), fresh or chilled</t>
  </si>
  <si>
    <t>03028200</t>
  </si>
  <si>
    <t>Rays and skates (rajidae), fresh or chilled</t>
  </si>
  <si>
    <t>03028400</t>
  </si>
  <si>
    <t>Seabass (dicentrarchus spp), fresh or chilled</t>
  </si>
  <si>
    <t>03028500</t>
  </si>
  <si>
    <t>Seabream (sparidae), fresh or chilled</t>
  </si>
  <si>
    <t>03028911</t>
  </si>
  <si>
    <t>Grouper, fresh or chilled</t>
  </si>
  <si>
    <t>03028914</t>
  </si>
  <si>
    <t>Savalai hairtails (lepturacanthus savala), belanger’s croakers (johnius belangerii), reeve’s croakers (chrysochir aureus) and bigeye croakers (pennahia anea), fresh or chilled</t>
  </si>
  <si>
    <t>03028915</t>
  </si>
  <si>
    <t>Indian threadfins (polynemus indicus), fresh or chilled</t>
  </si>
  <si>
    <t>03028916</t>
  </si>
  <si>
    <t>Torpedo scads (megalaspis cordyla), spotted sicklefish (drepane punctata) and great barracudas (sphyraena barracuda), fresh or chilled</t>
  </si>
  <si>
    <t>03028917</t>
  </si>
  <si>
    <t>Black pomfrets (parastromatus niger), fresh or chilled</t>
  </si>
  <si>
    <t>03028918</t>
  </si>
  <si>
    <t>Mangrove red snappers (lutjanus argentimaculatus), fresh or chilled</t>
  </si>
  <si>
    <t>03028919</t>
  </si>
  <si>
    <t>Fresh or chilled marine fish, other than HS code 03028911 to 03028918</t>
  </si>
  <si>
    <t>03028923</t>
  </si>
  <si>
    <t>Silver grunts (pomadasys argenteus), fresh or chilled</t>
  </si>
  <si>
    <t>03028928</t>
  </si>
  <si>
    <t>Wallago (wallago attu) and giant river-catfish (sperata seenghala), fresh or chilled</t>
  </si>
  <si>
    <t>03028929</t>
  </si>
  <si>
    <t>Fresh or chilled fish other than marine fish, other than hs code 03028922 to 03028928</t>
  </si>
  <si>
    <t>03029900</t>
  </si>
  <si>
    <t>Heads, tails, maws and other edible fish offal, other than shark fins, livers, roes and milt, fresh or chilled</t>
  </si>
  <si>
    <t>03032300</t>
  </si>
  <si>
    <t>Tilapias (oreochromis spp), frozen</t>
  </si>
  <si>
    <t>03032400</t>
  </si>
  <si>
    <t>Catfish (pangasius spp, silurus spp, clarias spp, ictalurus spp), frozen</t>
  </si>
  <si>
    <t>03032500</t>
  </si>
  <si>
    <t>Carp (cyprinus, carassius, ctenopharyngodon idellus, hypophthalmichthys, cirrhinus, mylopharyngodon piceus, catla catla, labeo, osteochilus hasselti, leptobarbus hoeveni, megalobrama), frozen</t>
  </si>
  <si>
    <t>03032600</t>
  </si>
  <si>
    <t>Eels (anguilla spp), frozen</t>
  </si>
  <si>
    <t>03032900</t>
  </si>
  <si>
    <t>Nile perch (lates niloticus) and snakeheads (channa spp), frozen</t>
  </si>
  <si>
    <t>03033100</t>
  </si>
  <si>
    <t>Halibut (reinhardtius hippoglossoides, hippoglossus hippoglossus, hippoglossus stenolepis), frozen</t>
  </si>
  <si>
    <t>03033300</t>
  </si>
  <si>
    <t>Sole (solea spp), frozen</t>
  </si>
  <si>
    <t>03033900</t>
  </si>
  <si>
    <t>Flat fish (pleuronectidae, bothidae, cynoglossidae, soleidae, scophthalmidae and citharidae) other than halibut, plaice, sole, turbots, frozen</t>
  </si>
  <si>
    <t>03034100</t>
  </si>
  <si>
    <t>Albacore or longfinned tunas (thunnus alalunga), frozen</t>
  </si>
  <si>
    <t>03034200</t>
  </si>
  <si>
    <t>Yellowfin tunas (thunnus albacares), frozen</t>
  </si>
  <si>
    <t>03034300</t>
  </si>
  <si>
    <t>Skipjack tuna (stripe-bellied bonito) (katsuwonus pelamis), frozen</t>
  </si>
  <si>
    <t>03034400</t>
  </si>
  <si>
    <t>Bigeye tunas (thunnus obesus), frozen</t>
  </si>
  <si>
    <t>03034510</t>
  </si>
  <si>
    <t>Atlantic bluefin tunas (thunnus thynnus, thunnus orientalis), frozen</t>
  </si>
  <si>
    <t>03034600</t>
  </si>
  <si>
    <t>Southern bluefin tunas (thunnus maccoyii), frozen</t>
  </si>
  <si>
    <t>03034910</t>
  </si>
  <si>
    <t>Longtail tuna (thunnus tonggol), frozen</t>
  </si>
  <si>
    <t>03034990</t>
  </si>
  <si>
    <t>Tunas (of the genus thunnus), other than hs code 03024100 to 03024910, frozen</t>
  </si>
  <si>
    <t>03035100</t>
  </si>
  <si>
    <t>Herrings (clupea harengus, clupea pallasii), frozen</t>
  </si>
  <si>
    <t>03035300</t>
  </si>
  <si>
    <t>Sardines (sardina pilchardus, sardinops spp), sardinella (sardinella spp), brisling or sprats (sprattus sprattus), frozen</t>
  </si>
  <si>
    <t>03035410</t>
  </si>
  <si>
    <t>Mackerel (scomber scombrus, scomber australasicus), frozen</t>
  </si>
  <si>
    <t>03035500</t>
  </si>
  <si>
    <t>Jack and horse mackerel (trachurus spp), frozen</t>
  </si>
  <si>
    <t>03035600</t>
  </si>
  <si>
    <t>Cobia (rachycentron canadum), frozen</t>
  </si>
  <si>
    <t>03035700</t>
  </si>
  <si>
    <t>Swordfish (xiphias gladius), frozen</t>
  </si>
  <si>
    <t>03035910</t>
  </si>
  <si>
    <t>Indian mackerels (rastrelliger kanagurta), island mackerels (rastrelliger faughni), frozen</t>
  </si>
  <si>
    <t>03035920</t>
  </si>
  <si>
    <t>Silver pomfrets (pampus spp), frozen</t>
  </si>
  <si>
    <t>03035990</t>
  </si>
  <si>
    <t>Anchovies, brisling or sprats, scomberomorus spp, caranx spp, pacific saury, decapterus spp, capelin, euthynnusaffinis, sarda spp, marlins, sailfishes, istiophoridae, frozen</t>
  </si>
  <si>
    <t>03036700</t>
  </si>
  <si>
    <t>Alaska pollock (theragra chalcogramma), frozen</t>
  </si>
  <si>
    <t>03036900</t>
  </si>
  <si>
    <t>Fish of the families bregmacerotidae, euclichthyidae, gadidae, macrouridae, melanonidae, merlucciidae, moridae and muraenolepididae other than of hs code 030336-030368, frozen</t>
  </si>
  <si>
    <t>03038100</t>
  </si>
  <si>
    <t>Dogfish and other sharks, frozen</t>
  </si>
  <si>
    <t>03038200</t>
  </si>
  <si>
    <t>Rays and skates (rajidae), frozen</t>
  </si>
  <si>
    <t>03038400</t>
  </si>
  <si>
    <t>Seabass (dicentrarchus spp), frozen</t>
  </si>
  <si>
    <t>03038911</t>
  </si>
  <si>
    <t>Grouper, frozen</t>
  </si>
  <si>
    <t>03038913</t>
  </si>
  <si>
    <t>Bluntnose lizardfish (trachinocephalus myops), frozen</t>
  </si>
  <si>
    <t>03038914</t>
  </si>
  <si>
    <t>Savalai hairtails (lepturacanthus savala), belanger’s croakers (johnius belangerii), reeve’s croakers (chrysochir aureus) and bigeye croakers (pennahia anea), frozen</t>
  </si>
  <si>
    <t>03038916</t>
  </si>
  <si>
    <t>Torpedo scads (megalaspis cordyla), spotted sicklefish (drepane punctata) and great barracudas (sphyraena barracuda), frozen</t>
  </si>
  <si>
    <t>03038917</t>
  </si>
  <si>
    <t>Black pomfrets (parastromatus niger), frozen</t>
  </si>
  <si>
    <t>03038918</t>
  </si>
  <si>
    <t>Mangrove red snappers (lutjanus argentimaculatus), frozen</t>
  </si>
  <si>
    <t>03038919</t>
  </si>
  <si>
    <t>Frozen marine fish, other than HS code 03038911 to 03038918</t>
  </si>
  <si>
    <t>03038922</t>
  </si>
  <si>
    <t>Swamp barb (puntius chola), frozen</t>
  </si>
  <si>
    <t>03038923</t>
  </si>
  <si>
    <t>Milkfish (chanos chanos), frozen</t>
  </si>
  <si>
    <t>03038924</t>
  </si>
  <si>
    <t>Silver grunts (pomadasys argenteus), frozen</t>
  </si>
  <si>
    <t>03038928</t>
  </si>
  <si>
    <t>Wallago (wallago attu) and giant river-catfish (sperata seenghala), frozen</t>
  </si>
  <si>
    <t>03038929</t>
  </si>
  <si>
    <t>Frozen fish, other than marine fish, other than hs code 03038922 to 03038928</t>
  </si>
  <si>
    <t>03039100</t>
  </si>
  <si>
    <t>Livers, roes and milt, frozen</t>
  </si>
  <si>
    <t>03039200</t>
  </si>
  <si>
    <t>Shark fins, frozen</t>
  </si>
  <si>
    <t>03039900</t>
  </si>
  <si>
    <t>Heads, tails, maws and other edible fish offal other than shark fins, livers, roes and milt, frozen</t>
  </si>
  <si>
    <t>03043100</t>
  </si>
  <si>
    <t>Fresh or chilled fillets of tilapias (oreochromis spp)</t>
  </si>
  <si>
    <t>03043200</t>
  </si>
  <si>
    <t>Fresh or chilled fillets of catfish (pangasius spp, silurus spp, clarias spp, ictalurus spp)</t>
  </si>
  <si>
    <t>03044500</t>
  </si>
  <si>
    <t>Fresh or chilled fillets of swordfish (xiphias gladius)</t>
  </si>
  <si>
    <t>03044800</t>
  </si>
  <si>
    <t>Fresh or chilled fillets of rays and skates (rajidae)</t>
  </si>
  <si>
    <t>03044900</t>
  </si>
  <si>
    <t>Fresh or chilled fillets of other fish, other than in subheading 030431 to 030448</t>
  </si>
  <si>
    <t>03045100</t>
  </si>
  <si>
    <t>Fresh or chilled other fish meat (whether or not minced) of tilapias, catfish, carp, eels (anguilla spp), nile perch (lates niloticus) and snakeheads (channa spp)</t>
  </si>
  <si>
    <t>03045600</t>
  </si>
  <si>
    <t>Fresh or chilled other fish meat (whether or not minced) of dogfish and other sharks</t>
  </si>
  <si>
    <t>03045700</t>
  </si>
  <si>
    <t>Fresh or chilled other fish meat (whether or not minced) of rays and skates (rajidae)</t>
  </si>
  <si>
    <t>03045900</t>
  </si>
  <si>
    <t>Fresh or chilled other fish meat (whether or not minced) of other fish, other than in subheading 030451 to 030457</t>
  </si>
  <si>
    <t>03046100</t>
  </si>
  <si>
    <t>Frozen fillets of tilapias (oreochromis spp)</t>
  </si>
  <si>
    <t>03046200</t>
  </si>
  <si>
    <t>Frozen fillets of catfish (pangasius spp, silurus spp, clarias spp, ictalurus spp)</t>
  </si>
  <si>
    <t>03046900</t>
  </si>
  <si>
    <t>Frozen fillets of carp (cyprinus, carassius, ctenoph. idellus, hypophthalmichthys, cirrhinus, myloph. piceus, catla catla, labeo, oste. hasselti, lepto. hoeveni, megalobrama spp), eels, channa spp</t>
  </si>
  <si>
    <t>03047100</t>
  </si>
  <si>
    <t>Frozen fillets of cod (gadus morhua, gadus ogac, gadus macrocephalus)</t>
  </si>
  <si>
    <t>03047200</t>
  </si>
  <si>
    <t>Frozen fillets of haddock (melanogrammus aeglefinus)</t>
  </si>
  <si>
    <t>03047500</t>
  </si>
  <si>
    <t>Frozen fillets of alaska pollock (theragra chalcogramma)</t>
  </si>
  <si>
    <t>03047900</t>
  </si>
  <si>
    <t>Frozen fillets of fish of the families bregmacerotidae, euclichthyidae, gadidae, macrouridae, melanonidae, merlucciidae, moridae and muraenolepididae other than hs 030471-030475</t>
  </si>
  <si>
    <t>03048100</t>
  </si>
  <si>
    <t>Frozen fillets of pacific salmon(oncorhynchus nerka, oncor. gorbuscha, oncor. keta, oncor. tschawytscha, oncor. kisutch, oncor. masou, oncor. rhodurus), atlantic salmon (salmo salar) and danube salmon</t>
  </si>
  <si>
    <t>03048200</t>
  </si>
  <si>
    <t>Frozen fillets of trout (salmo trutta, oncorhynchus mykiss, oncorhynchus clarki, oncorhynchus aguabonita, oncorhynchus gilae, oncorhynchus apache and oncorhynchus chrysogaster)</t>
  </si>
  <si>
    <t>03048300</t>
  </si>
  <si>
    <t>Frozen fillets of flat fish (pleuronectidae, bothidae, cynoglossidae, soleidae, scophthalmidae and citharidae)</t>
  </si>
  <si>
    <t>03048400</t>
  </si>
  <si>
    <t>Frozen fillets of swordfish (xiphias gladius)</t>
  </si>
  <si>
    <t>03048500</t>
  </si>
  <si>
    <t>Frozen fillets of toothfish (dissostichus spp)</t>
  </si>
  <si>
    <t>03048700</t>
  </si>
  <si>
    <t>Frozen fillets of tunas (of the genus thunnus), skipjack tuna (stripe-bellied bonito) (katsuwonus pelamis)</t>
  </si>
  <si>
    <t>03048800</t>
  </si>
  <si>
    <t>Frozen fillets of dogfish, other sharks, rays and skates (rajidae)</t>
  </si>
  <si>
    <t>03048910</t>
  </si>
  <si>
    <t>Frozen fillets of mahi-mahi (coryphaena hippurus)</t>
  </si>
  <si>
    <t>03048990</t>
  </si>
  <si>
    <t>Frozen fillets of other fish, other than HS code 03048100 to 03048910</t>
  </si>
  <si>
    <t>03049100</t>
  </si>
  <si>
    <t>Frozen other fish meat (whether or not minced) of swordfish (xiphias gladius) 487</t>
  </si>
  <si>
    <t>03049200</t>
  </si>
  <si>
    <t>Frozen other fish meat (whether or not minced) of toothfish (dissostichus spp)</t>
  </si>
  <si>
    <t>03049300</t>
  </si>
  <si>
    <t>Frozen other fish meat (whether or not minced) of tilapias (oreochromis spp), catfish (pangasius spp, silurus spp, clarias spp, ictalurus spp), carp, eels (anguilla spp), nile perch (lates niloticus) and snakeheads (channa spp)</t>
  </si>
  <si>
    <t>03049500</t>
  </si>
  <si>
    <t>Frozen other fish meat (whether/not minced) of fish of the fam. bregmacerotidae, euclichthyidae, gadidae, macrouridae, melanonidae, merlucciidae, moridae and muraenolepididae, oth than alaska pollock</t>
  </si>
  <si>
    <t>03049600</t>
  </si>
  <si>
    <t>Frozen other fish meat (whether or not minced) of dogfish and other sharks</t>
  </si>
  <si>
    <t>03049700</t>
  </si>
  <si>
    <t>Frozen other fish meat (whether or not minced) of rays and skates (rajidae)</t>
  </si>
  <si>
    <t>03049910</t>
  </si>
  <si>
    <t>Frozen of surimi (minced fish meat)</t>
  </si>
  <si>
    <t>03049990</t>
  </si>
  <si>
    <t>Frozen other fish meat (whether or not minced) of other fish, other than HS code 03049100 to 03049910</t>
  </si>
  <si>
    <t>03052090</t>
  </si>
  <si>
    <t>Livers, roes and milt of fish, smoked, dried, salted or in brine, other than freshwater fish, dried, salted or in brine</t>
  </si>
  <si>
    <t>03053992</t>
  </si>
  <si>
    <t>Fish fillets of marine fish, dried, salted or in brine, but not smoked, not elsewhere classified in heading 0305</t>
  </si>
  <si>
    <t>03053999</t>
  </si>
  <si>
    <t>Fish fillets of fish other than freshwater and marine fish n.e.c in heading 0305, dried, salted or in brine, but not smoked</t>
  </si>
  <si>
    <t>03054910</t>
  </si>
  <si>
    <t>Smoked fish, including fillets, other than edible fish offal of skipjack tuna (stripe-bellied bonito) (katsuwonus pelamis)</t>
  </si>
  <si>
    <t>03054990</t>
  </si>
  <si>
    <t>Smoked fish, including fillets, other than edible fish offal, not elsewhere classified in heading 0305</t>
  </si>
  <si>
    <t>03055400</t>
  </si>
  <si>
    <t>Dried fish, w.o.n salted but not smoked of herrings,anchovies,sardines,sardinella,brisling or sprats,scomber scombrus,indian mackerels,seerfishes,jack&amp;horse mackerel,jacks,caranx,cobia,silver pomfrets,pacific saury,scads,capelin,swordfish,kawakawa,bonit os,marlins,sailfishes,spearfish</t>
  </si>
  <si>
    <t>03055921</t>
  </si>
  <si>
    <t>Dried fish, other than edible fish offal, whether or not salted but not smoked of anchovies (stolephorus spp, coilia spp, setipinna spp, lycothrissa spp, thryssa spp and encrasicholina spp)</t>
  </si>
  <si>
    <t>03055929</t>
  </si>
  <si>
    <t>Dried fish, other than edible fish offal, whether or not salted but not smoked of marine fish other than anchovies (stolephorus, coilia, setipinna, lycothrissa, thryssa and encrasicholina spp)</t>
  </si>
  <si>
    <t>03055990</t>
  </si>
  <si>
    <t>Dried fish, other than edible fish offal, whether or not salted but not smoked of other fish other than marine fish</t>
  </si>
  <si>
    <t>03056200</t>
  </si>
  <si>
    <t>Salted but not dried or smoked and fish in brine, other than edible fish offal of cod (gadus morhua, gadus ogac, gadus macrocephalus)</t>
  </si>
  <si>
    <t>03056300</t>
  </si>
  <si>
    <t>Salted but not dried or smoked and fish in brine, other than edible fish offal of anchovies (engraulis spp)</t>
  </si>
  <si>
    <t>03056910</t>
  </si>
  <si>
    <t>Salted but not dried or smoked and fish in brine, other than edible fish offal of marine fish, not elsewhere classified in heading 0305</t>
  </si>
  <si>
    <t>03056990</t>
  </si>
  <si>
    <t>Salted but not dried or smoked and fish in brine, other than edible fish offal of other than marine fish, not elsewhere classified in heading 0305</t>
  </si>
  <si>
    <t>03057110</t>
  </si>
  <si>
    <t>Shark fins, dried or smoked</t>
  </si>
  <si>
    <t>03057190</t>
  </si>
  <si>
    <t>Shark fins, salted or in brine</t>
  </si>
  <si>
    <t>03057211</t>
  </si>
  <si>
    <t>Dried, salted or in brine, smoked of fish maws of cod</t>
  </si>
  <si>
    <t>03057219</t>
  </si>
  <si>
    <t>Dried, salted or in brine, smoked of fish maws of other than cod</t>
  </si>
  <si>
    <t>03057299</t>
  </si>
  <si>
    <t>Dried, salted or in brine, smoked of fish head and tail of other than cod</t>
  </si>
  <si>
    <t>03057910</t>
  </si>
  <si>
    <t>Dried, salted or in brine, smoked of fish fin and other edible offal other than fish head, tail, and maws of cod</t>
  </si>
  <si>
    <t>03057990</t>
  </si>
  <si>
    <t>Dried, salted or in brine, smoked of fish fin and other edible offal other than fish head, tail, and maws of other than cod</t>
  </si>
  <si>
    <t>03061110</t>
  </si>
  <si>
    <t>Rock lobster and other sea crawfish (palinurus spp, panulirus spp, jasus spp), frozen, smoked</t>
  </si>
  <si>
    <t>03061190</t>
  </si>
  <si>
    <t>Rock lobster and other sea crawfish (palinurus spp, panulirus spp, jasus spp), frozen, other than smoked</t>
  </si>
  <si>
    <t>03061290</t>
  </si>
  <si>
    <t>Lobsters (homarus spp), frozen, other than smoked</t>
  </si>
  <si>
    <t>03061411</t>
  </si>
  <si>
    <t>Soft shell crabs, frozen, smoked</t>
  </si>
  <si>
    <t>03061419</t>
  </si>
  <si>
    <t>Crab other than soft shell crabs, frozen, smoked</t>
  </si>
  <si>
    <t>03061491</t>
  </si>
  <si>
    <t>Swimming crabs (crabs of the family portunidae), frozen, other than smoked</t>
  </si>
  <si>
    <t>03061492</t>
  </si>
  <si>
    <t>King crabs (crabs of the family lithodidae), frozen, other than smoked</t>
  </si>
  <si>
    <t>03061493</t>
  </si>
  <si>
    <t>Snow crabs (crabs of the family origoniidae), frozen, other than smoked</t>
  </si>
  <si>
    <t>03061499</t>
  </si>
  <si>
    <t>Crab other than swimming crabs, king crabs, and snow crabs, frozen, other than smoked</t>
  </si>
  <si>
    <t>03061500</t>
  </si>
  <si>
    <t>Norway lobsters (nephrops norvegicus), frozen</t>
  </si>
  <si>
    <t>03061600</t>
  </si>
  <si>
    <t>Cold-water shrimps and prawns (pandalus spp, crangon crangon), frozen</t>
  </si>
  <si>
    <t>03061711</t>
  </si>
  <si>
    <t>Giant tiger prawns (penaeus monodon), frozen, headless</t>
  </si>
  <si>
    <t>03061719</t>
  </si>
  <si>
    <t>Giant tiger prawns (penaeus monodon), frozen, other than headless</t>
  </si>
  <si>
    <t>03061721</t>
  </si>
  <si>
    <t>Whiteleg shrimps (litopenaeus vannamei), frozen, headless, with tail</t>
  </si>
  <si>
    <t>03061722</t>
  </si>
  <si>
    <t>Whiteleg shrimps (litopenaeus vannamei), frozen, headless, without tail</t>
  </si>
  <si>
    <t>03061729</t>
  </si>
  <si>
    <t>Whiteleg shrimps (litopenaeus vannamei), frozen, other than headless, with or without tail</t>
  </si>
  <si>
    <t>03061790</t>
  </si>
  <si>
    <t>Shrimps and prawns other than giant tiger prawns, whiteleg shrimps, and giant river prawns, frozen 2.969.004</t>
  </si>
  <si>
    <t>03061900</t>
  </si>
  <si>
    <t>Crustaceans not elsewhere classified in subheading 030611 to 030617, whether in shell or not , frozen</t>
  </si>
  <si>
    <t>03063110</t>
  </si>
  <si>
    <t>Rock lobster and other sea crawfish (palinurus spp, panulirus spp, jasus spp), live ,breeding</t>
  </si>
  <si>
    <t>03063120</t>
  </si>
  <si>
    <t>Rock lobster and other sea crawfish (palinurus spp, panulirus spp, jasus spp), live , other than breeding</t>
  </si>
  <si>
    <t>03063130</t>
  </si>
  <si>
    <t>Rock lobster and other sea crawfish (palinurus spp, panulirus spp, jasus spp), fresh or chilled</t>
  </si>
  <si>
    <t>03063220</t>
  </si>
  <si>
    <t>Lobsters (homarus spp), live, other than breeding</t>
  </si>
  <si>
    <t>03063230</t>
  </si>
  <si>
    <t>Lobsters (homarus spp), fresh or chilled</t>
  </si>
  <si>
    <t>03063311</t>
  </si>
  <si>
    <t>Blue crabs (callinectes spp) and snow crabs (crabs of the family oregoniidae), live</t>
  </si>
  <si>
    <t>03063312</t>
  </si>
  <si>
    <t>Blue crabs (callinectes spp) and snow crabs (crabs of the family oregoniidae), fresh or chilled</t>
  </si>
  <si>
    <t>03063391</t>
  </si>
  <si>
    <t>Crab other than blue crabs (callinectes spp) and snow crabs (crabs of the family oregoniidae), live</t>
  </si>
  <si>
    <t>03063392</t>
  </si>
  <si>
    <t>Crab other than blue crabs (callinectes spp) and snow crabs (crabs of the family oregoniidae), fresh or chilled</t>
  </si>
  <si>
    <t>03063520</t>
  </si>
  <si>
    <t>Cold-water shrimps and prawns (pandalus spp, crangon crangon), live, other than breeding</t>
  </si>
  <si>
    <t>03063530</t>
  </si>
  <si>
    <t>Cold-water shrimps and prawns (pandalus spp, crangon crangon), fresh or chilled</t>
  </si>
  <si>
    <t>03063611</t>
  </si>
  <si>
    <t>Giant tiger prawns (penaeus monodon), live, breeding</t>
  </si>
  <si>
    <t>03063612</t>
  </si>
  <si>
    <t>Whiteleg shrimps (litopenaeus vannamei), live, breeding</t>
  </si>
  <si>
    <t>03063619</t>
  </si>
  <si>
    <t>Other shrimps and prawns other than giant tiger prawns, whiteleg shrimps, and giant river prawns, live, breeding</t>
  </si>
  <si>
    <t>03063621</t>
  </si>
  <si>
    <t>Giant tiger prawns (penaeus monodon), live, other than breeding</t>
  </si>
  <si>
    <t>03063622</t>
  </si>
  <si>
    <t>Whiteleg shrimps (litopenaeus vannamei), live, other than breeding</t>
  </si>
  <si>
    <t>03063629</t>
  </si>
  <si>
    <t>Shrimps and prawns other than giant tiger prawns, whiteleg shrimps, and giant river prawns, live, other than breeding</t>
  </si>
  <si>
    <t>03063631</t>
  </si>
  <si>
    <t>Giant tiger prawns (penaeus monodon), fresh or chilled</t>
  </si>
  <si>
    <t>03063632</t>
  </si>
  <si>
    <t>Whiteleg shrimps (litopenaeus vannamei), fresh or chilled</t>
  </si>
  <si>
    <t>03063633</t>
  </si>
  <si>
    <t>Giant river prawns (macrobrachium rosenbergii), fresh or chilled</t>
  </si>
  <si>
    <t>03063639</t>
  </si>
  <si>
    <t>Other shrimps and prawns other than giant tiger prawns, whiteleg shrimps, and giant river prawns, fresh or chilled</t>
  </si>
  <si>
    <t>03063910</t>
  </si>
  <si>
    <t>Live crustaceans, not elsewhere classified in subheading 030631 to 030636, whether in shell or not</t>
  </si>
  <si>
    <t>03063920</t>
  </si>
  <si>
    <t>Fresh or chilled crustaceans, not elsewhere classified in subheading 030631 to 030636, whether in shell or not,</t>
  </si>
  <si>
    <t>03069121</t>
  </si>
  <si>
    <t>Rock lobster and other sea crawfish (palinurus spp, panulirus spp, jasus spp), in airtight containers for retail sale, smoked</t>
  </si>
  <si>
    <t>03069329</t>
  </si>
  <si>
    <t>Crabs, in airtight containers for retail sale, dried, salted or in brine</t>
  </si>
  <si>
    <t>03069339</t>
  </si>
  <si>
    <t>Crabs other than in airtight containers for retail sale, dried, salted or in brine</t>
  </si>
  <si>
    <t>03069529</t>
  </si>
  <si>
    <t>Shrimps and prawns, in airtight containers for retail sale, other than in shell, cooked by steaming or boiling in water</t>
  </si>
  <si>
    <t>03069530</t>
  </si>
  <si>
    <t>Shrimps and prawns, other than in airtight containers for retail sale</t>
  </si>
  <si>
    <t>03069929</t>
  </si>
  <si>
    <t>Crustaceans not elsewhere classified in subheading 030691 to 030695, whether in shell or not, in airtight containers for retail sale, dried, salted or in brine</t>
  </si>
  <si>
    <t>03071110</t>
  </si>
  <si>
    <t>Oysters, live</t>
  </si>
  <si>
    <t>03072110</t>
  </si>
  <si>
    <t>Scallops and other molluscs of the family pectinidae, live</t>
  </si>
  <si>
    <t>03072120</t>
  </si>
  <si>
    <t>Scallops and other molluscs of the family pectinidae, fresh or chilled</t>
  </si>
  <si>
    <t>03072200</t>
  </si>
  <si>
    <t>Scallops and other molluscs of the family pectinidae, frozen</t>
  </si>
  <si>
    <t>03072930</t>
  </si>
  <si>
    <t>Scallops and other molluscs of the family pectinidae, dried, salted or in brine</t>
  </si>
  <si>
    <t>03073110</t>
  </si>
  <si>
    <t>Mussels (mytilus spp, perna spp), live</t>
  </si>
  <si>
    <t>03073200</t>
  </si>
  <si>
    <t>Mussels (mytilus spp, perna spp), frozen</t>
  </si>
  <si>
    <t>03074211</t>
  </si>
  <si>
    <t>Cuttle fish (sepia officinalis, rossia macrosoma, sepiola spp) and squid (ommastrephes spp, loligo spp, nototodarus spp, sepioteuthis spp), live</t>
  </si>
  <si>
    <t>03074221</t>
  </si>
  <si>
    <t>Cuttle fish (sepia officinalis, rossia macrosoma, sepiola spp) and squid (ommastrephes spp, loligo spp, nototodarus spp, sepioteuthis spp), fresh or chilled</t>
  </si>
  <si>
    <t>03074229</t>
  </si>
  <si>
    <t>Cuttle fish and squid other than sepia officinalis, rossia macrosoma, sepiola spp, ommastrephes spp, loligo spp, nototodarus spp, sepioteuthis spp, fresh or chilled</t>
  </si>
  <si>
    <t>03074310</t>
  </si>
  <si>
    <t>Cuttle fish (sepia officinalis, rossia macrosoma, sepiola spp) and squid (ommastrephes spp, loligo spp, nototodarus spp, sepioteuthis spp), frozen</t>
  </si>
  <si>
    <t>03074390</t>
  </si>
  <si>
    <t>Cuttle fish and squid other than sepia officinalis, rossia macrosoma, sepiola spp, ommastrephes spp, loligo spp, nototodarus spp, sepioteuthis spp, frozen</t>
  </si>
  <si>
    <t>03074921</t>
  </si>
  <si>
    <t>Cuttle fish (sepia officinalis, rossia macrosoma, sepiola spp) and squid (ommastrephes spp, loligo spp, nototodarus spp, sepioteuthis spp), dried, salted or in brine</t>
  </si>
  <si>
    <t>03074929</t>
  </si>
  <si>
    <t>Cuttle fish and squid other than sepia officinalis, rossia macrosoma, sepiola spp, ommastrephes spp, loligo spp, nototodarus spp, sepioteuthis spp, dried, salted or in brine</t>
  </si>
  <si>
    <t>03075110</t>
  </si>
  <si>
    <t>Octopus (octopus spp), live</t>
  </si>
  <si>
    <t>03075200</t>
  </si>
  <si>
    <t>Octopus (octopus spp), frozen</t>
  </si>
  <si>
    <t>03075920</t>
  </si>
  <si>
    <t>Octopus (octopus spp), dried, salted or in brine</t>
  </si>
  <si>
    <t>03075930</t>
  </si>
  <si>
    <t>Octopus (octopus spp), smoked</t>
  </si>
  <si>
    <t>03076010</t>
  </si>
  <si>
    <t>Snails, other than sea snails, live</t>
  </si>
  <si>
    <t>03076020</t>
  </si>
  <si>
    <t>Snails, other than sea snails, fresh, chilled or frozen 43.688</t>
  </si>
  <si>
    <t>03077110</t>
  </si>
  <si>
    <t>Clams, cockles and ark shells (families arcidae, arcticidae, cardiidae, donacidae, hiatellidae, mactridae, mesodesmatidae, myidae, semelidae, solecurtidae, solenidae, tridacnidae and veneridae), live</t>
  </si>
  <si>
    <t>03077120</t>
  </si>
  <si>
    <t>Clams, cockles and ark shells (families arcidae,arcticidae,cardiidae,donacidae,hiatellid ae,mactridae, mesodesmatidae, myidae,semelidae,solecurtidae,solenidae,trida cnidae and veneridae), fresh/chilled</t>
  </si>
  <si>
    <t>03077200</t>
  </si>
  <si>
    <t>Clams, cockles and ark shells (families arcidae, arcticidae, cardiidae, donacidae, hiatellidae, mactridae, mesodesmatidae, myidae, semelidae, solecurtidae, solenidae, tridacnidae &amp; veneridae), frozen</t>
  </si>
  <si>
    <t>03077930</t>
  </si>
  <si>
    <t>Clams, cockle, arkshells (arcidae,arcticidae,cardiidae,donacidae,hiatelli dae,mactridae,mesodesmatidae,myidae,semeli dae,solecurtidae,solenidae,tridacnidae and veneridae), dried, salted or in brine</t>
  </si>
  <si>
    <t>03078110</t>
  </si>
  <si>
    <t>Abalone (haliotis spp), live</t>
  </si>
  <si>
    <t>03078300</t>
  </si>
  <si>
    <t>Abalone (haliotis spp), frozen</t>
  </si>
  <si>
    <t>03078400</t>
  </si>
  <si>
    <t>Stromboid conchs (strombus spp), frozen</t>
  </si>
  <si>
    <t>03079110</t>
  </si>
  <si>
    <t>Molluscs, whether in shell or not, not elsewhere classified in subheadings 030711 to 030788, live</t>
  </si>
  <si>
    <t>03079120</t>
  </si>
  <si>
    <t>Molluscs, whether in shell or not, not elsewhere classified in subheadings 030711 to 030788, fresh or chilled</t>
  </si>
  <si>
    <t>03079200</t>
  </si>
  <si>
    <t>Molluscs, whether in shell or not, not elsewhere classified in subheadings 030711 to 030788, frozen</t>
  </si>
  <si>
    <t>03081110</t>
  </si>
  <si>
    <t>Sea cucumbers (stichopus japonicus, holothuroidea), live</t>
  </si>
  <si>
    <t>03081200</t>
  </si>
  <si>
    <t>Sea cucumbers (stichopus japonicus, holothuroidea), frozen</t>
  </si>
  <si>
    <t>03081920</t>
  </si>
  <si>
    <t>Sea cucumbers (stichopus japonicus, holothuroidea), dried, salted or in brine</t>
  </si>
  <si>
    <t>03082110</t>
  </si>
  <si>
    <t>Sea urchins (strongylocentrotus spp, paracentrotus lividus, loxechinus albus, echinus esculentus), live</t>
  </si>
  <si>
    <t>03083040</t>
  </si>
  <si>
    <t>Jellyfish (rhopilema spp), dried, salted or in brine</t>
  </si>
  <si>
    <t>03089010</t>
  </si>
  <si>
    <t>Aquatic invertebrates other than crustaceans and molluscs, not elsewhere classified in subheadings 030811 to 030830, live</t>
  </si>
  <si>
    <t>03089030</t>
  </si>
  <si>
    <t>Aquatic invertebrates other than crustaceans and molluscs, not elsewhere classified in subheadings 030811 to 030830, frozen</t>
  </si>
  <si>
    <t>03089040</t>
  </si>
  <si>
    <t>Aquatic invertebrates other than crustaceans and molluscs, not elsewhere classified in subheadings 030811 to 030830, dried, salted or in brine</t>
  </si>
  <si>
    <t>03091000</t>
  </si>
  <si>
    <t>Flours, meals and pellets of fish, fit for human consumption</t>
  </si>
  <si>
    <t>03099019</t>
  </si>
  <si>
    <t>Flours, meals and pellets of crustaceans, fit for human consumption, other than fresh, chilled or frozen</t>
  </si>
  <si>
    <t>03099090</t>
  </si>
  <si>
    <t>Flours, meals and pellets of other aquatic invertebrates, fit for human consumption</t>
  </si>
  <si>
    <t>04011010</t>
  </si>
  <si>
    <t>Milk and cream, not concentrated nor containing added sugar or other sweetening matter, of a fat content, by weight, not exceeding 1 %, in liquid form</t>
  </si>
  <si>
    <t>04011090</t>
  </si>
  <si>
    <t>Milk and cream, not concentrated nor containing added sugar or other sweetening matter, of a fat content, by weight, not exceeding 1 %, other than in liquid form</t>
  </si>
  <si>
    <t>04012010</t>
  </si>
  <si>
    <t>Milk and cream, not concentrated nor containing added sugar or other sweetening matter, of a fat content, by weight, exceeding 1 % but not exceeding 6%, in liquid form</t>
  </si>
  <si>
    <t>04012090</t>
  </si>
  <si>
    <t>Milk and cream, not concentrated nor containing added sugar or other sweetening matter, of a fat content, by weight, exceeding 1 % but not exceeding 6%, other thanin liquid form</t>
  </si>
  <si>
    <t>04014010</t>
  </si>
  <si>
    <t>Milk in liquid form, not concentrated nor containing added sugar or other sweetening matter, of a fat content, by weight, exceeding 6 % but not exceeding 10%</t>
  </si>
  <si>
    <t>04014020</t>
  </si>
  <si>
    <t>Milk in frozen form, not concentrated nor containing added sugar or other sweetening matter, of a fat content, by weight, exceeding 6 % but not exceeding 10%</t>
  </si>
  <si>
    <t>04014090</t>
  </si>
  <si>
    <t>Milk, not concentrated nor containing added sugar or other sweetening matter, of a fat content, by weight, exceeding 6 % but not exceeding 10%, other than in liquid form and in frozen form</t>
  </si>
  <si>
    <t>04015010</t>
  </si>
  <si>
    <t>Milk and cream, not concentrated nor containing added sugar or other sweetening matter, of a fat content, by weight, exceeding 10 %, in liquid form</t>
  </si>
  <si>
    <t>04015090</t>
  </si>
  <si>
    <t>Milk and cream, not concentrated nor containing added sugar or other sweetening matter, of a fat content, by weight, exceeding 10 %, other than in liquid form</t>
  </si>
  <si>
    <t>04021041</t>
  </si>
  <si>
    <t>Milk &amp; cream, in powder, granules/other solid forms, of a fat content, by weight, not exceeding 15 %, not containing added sugar/other sweetening matter, in containers of a net weight of 20 kg or more</t>
  </si>
  <si>
    <t>04021042</t>
  </si>
  <si>
    <t>Milk &amp; cream, in powder, granules/other solid forms, of a fat content, by weight, not exceeding 15 %, not containing added sugar/other sweetening matter, in containers of a net weight of 2 kg or less</t>
  </si>
  <si>
    <t>04021049</t>
  </si>
  <si>
    <t>Milk &amp; cream, in powder, granules/other solid forms, of a fat content, by weight, not exceeding 15 %, not containing added sugar/other sweetening matter, in containers of a 2 kg &lt; net weight &lt; 20 kg</t>
  </si>
  <si>
    <t>04021092</t>
  </si>
  <si>
    <t>Milk &amp; cream, in powder, granules/other solid forms, of a fat content, by weight, not exceeding 15 %, containing added sugar or other sweetening matter, in containers of a net weight of 2 kg or less</t>
  </si>
  <si>
    <t>04021099</t>
  </si>
  <si>
    <t>Milk &amp; cream, in powder, granules/other solid forms, of a fat content, by weight, not exceeding 15 %, containing added sugar or other sweetening matter, in containers of a 2 kg &lt; net weight &lt; 20 kg 459</t>
  </si>
  <si>
    <t>04022120</t>
  </si>
  <si>
    <t>Milk &amp; cream, in powder, granules/other solid forms, of a fat content, by weight, exceeding 15 %, not containing added sugar or other sweetening matter, in containers of a net weight of 20 kg or more</t>
  </si>
  <si>
    <t>04022130</t>
  </si>
  <si>
    <t>Milk &amp; cream, in powder, granules/other solid forms, of a fat content, by weight, exceeding 15 %, not containing added sugar or other sweetening matter, in containers of a net weight of 2 kg or less</t>
  </si>
  <si>
    <t>04022190</t>
  </si>
  <si>
    <t>Milk &amp; cream, in powder, granules/other solid forms, of a fat content, by weight, exceeding 15 %, not containing added sugar or other sweetening matter, in containers of a 2 kg &lt; net weight &lt; 20 kg</t>
  </si>
  <si>
    <t>04022930</t>
  </si>
  <si>
    <t>Milk and cream, in powder, granules or other solid forms, of a fat content, by weight, exceeding 15 %, containing added sugar or other sweetening matter, in containers of a net weight of 2 kg or less</t>
  </si>
  <si>
    <t>04022990</t>
  </si>
  <si>
    <t>Milk and cream, in powder, granules or other solid forms, of a fat content, by weight, exceeding 15 %, containing added sugar or other sweetening matter, in containers of a 2 kg &lt; net weight &lt; 20 kg</t>
  </si>
  <si>
    <t>04029100</t>
  </si>
  <si>
    <t>Milk and cream, concentrated or containing added sugar or other sweetening matter, other than in subheading 040210 to 040221 , not containing added sugar or other sweetening matter</t>
  </si>
  <si>
    <t>04029900</t>
  </si>
  <si>
    <t>Milk and cream, concentrated or containing added sugar or other sweetening matter, other than in subheading 040210 to 040221, containing added sugar or other sweetening matter</t>
  </si>
  <si>
    <t>04032011</t>
  </si>
  <si>
    <t>Yogurt, in liquid form, whether or not condensed, flavoured or containing added fruits (including pulp and jams), nuts or cocoa</t>
  </si>
  <si>
    <t>04032019</t>
  </si>
  <si>
    <t>Yogurt, in liquid form, whether or not condensed, not flavoured or containing added fruits (including pulp and jams), nuts or cocoa</t>
  </si>
  <si>
    <t>04032091</t>
  </si>
  <si>
    <t>Yogurt, not in liquid form, whether or not condensed, flavoured or containing added fruits (including pulp and jams), nuts or cocoa</t>
  </si>
  <si>
    <t>04032099</t>
  </si>
  <si>
    <t>Yogurt, not in liquid form, whether or not condensed, not flavoured or containing added fruits (including pulp and jams), nuts or cocoa</t>
  </si>
  <si>
    <t>04039010</t>
  </si>
  <si>
    <t>Buttermilk</t>
  </si>
  <si>
    <t>04039090</t>
  </si>
  <si>
    <t>Curdled milk and cream, kephir and other fermented or acidified milk and cream, whether or not concentrated/containing added sugar/oth sweetening matter/flavoured/containing added fruit, nuts or cocoa</t>
  </si>
  <si>
    <t>04041011</t>
  </si>
  <si>
    <t>Whey, fit for human consumption, whether or not concentrated or containing added sugar or other sweetening matter, in powder form</t>
  </si>
  <si>
    <t>04041019</t>
  </si>
  <si>
    <t>Modified whey, whether or not concentrated or containing added sugar or other sweetening matter, in powder form</t>
  </si>
  <si>
    <t>04041099</t>
  </si>
  <si>
    <t>Modified whey, whether or not concentrated or containing added sugar or other sweetening matter, not in powder form</t>
  </si>
  <si>
    <t>04049000</t>
  </si>
  <si>
    <t>Products consisting of natural milk constituents, whether or not containing added sugar or other sweetening matter, not elsewhere specified or included</t>
  </si>
  <si>
    <t>04051000</t>
  </si>
  <si>
    <t>Butter</t>
  </si>
  <si>
    <t>04059010</t>
  </si>
  <si>
    <t>Anhydrous butterfat</t>
  </si>
  <si>
    <t>04059020</t>
  </si>
  <si>
    <t>Butteroil</t>
  </si>
  <si>
    <t>04059090</t>
  </si>
  <si>
    <t>Fats and oils derived from milk, other than anhydrous butterfat, butteroil, dan ghee</t>
  </si>
  <si>
    <t>04061010</t>
  </si>
  <si>
    <t>Fresh (unripened or uncured) cheese, including whey cheese</t>
  </si>
  <si>
    <t>04061020</t>
  </si>
  <si>
    <t>Curd</t>
  </si>
  <si>
    <t>04062010</t>
  </si>
  <si>
    <t>Grated or powdered cheese, of all kinds, in packages of a gross weight exceeding 20 kg</t>
  </si>
  <si>
    <t>04062090</t>
  </si>
  <si>
    <t>Grated or powdered cheese, of all kinds, other than in packages of a gross weight exceeding 20 kg</t>
  </si>
  <si>
    <t>04063000</t>
  </si>
  <si>
    <t>Processed cheese, not grated or powdered</t>
  </si>
  <si>
    <t>04069000</t>
  </si>
  <si>
    <t>Other cheese, not elsewhere classified in subheadings 040610 to 040640</t>
  </si>
  <si>
    <t>04071110</t>
  </si>
  <si>
    <t>Fertilised eggs for incubation of fowls of the species gallus domesticus, for breeding</t>
  </si>
  <si>
    <t>04071190</t>
  </si>
  <si>
    <t>Fertilised eggs for incubation of fowls of the species gallus domesticus, not for breeding</t>
  </si>
  <si>
    <t>04072100</t>
  </si>
  <si>
    <t>Fresh eggs of fowls of the species gallus domesticus</t>
  </si>
  <si>
    <t>04089900</t>
  </si>
  <si>
    <t>Birds’ eggs, not in shell, other than egg yolks, fresh, cooked by steaming or by boiling in water, moulded, frozen or otherwise preserved, whether or not containing added sugar/other sweetening matter</t>
  </si>
  <si>
    <t>04090000</t>
  </si>
  <si>
    <t>Natural honey</t>
  </si>
  <si>
    <t>04101000</t>
  </si>
  <si>
    <t>Insects, edible</t>
  </si>
  <si>
    <t>04109010</t>
  </si>
  <si>
    <t>Birds' nests</t>
  </si>
  <si>
    <t>04109090</t>
  </si>
  <si>
    <t>Edible products of animal origin, not elsewhere specified or included, other than birds' nests and turtles' eggs</t>
  </si>
  <si>
    <t>05010000</t>
  </si>
  <si>
    <t>Human hair, unworked, whether or not washed or scoured, waste of human hair</t>
  </si>
  <si>
    <t>05051010</t>
  </si>
  <si>
    <t>Duck feathers of a kind used for stuffing, down</t>
  </si>
  <si>
    <t>05051090</t>
  </si>
  <si>
    <t>Feathers of a kind used for stuffing, down, other than duck feathers</t>
  </si>
  <si>
    <t>05059010</t>
  </si>
  <si>
    <t>Duck feathers, other than of a kind used for stuffing, down</t>
  </si>
  <si>
    <t>05059090</t>
  </si>
  <si>
    <t>Skins and other parts of birds, powder and waste feathers and parts of feathers or parts of feathers, feathers and parts of faethers not elsewhere classified in 0505 skins&amp;other parts of birds, with their feathers and parts of feathers (w.o.n with trimmed edges), powder and waste of feathers/parts of feathers, other than of a kind used for stuffing, down, other than duck feathers 1</t>
  </si>
  <si>
    <t>05061000</t>
  </si>
  <si>
    <t>Ossein and bones treated with acid</t>
  </si>
  <si>
    <t>05069000</t>
  </si>
  <si>
    <t>Bones and horn-cores, unworked, defatted, simply prepared (but not cut to shape), treated with acid or degelatinised, powder and waste of these products, other than ossein and bones treated with acid</t>
  </si>
  <si>
    <t>05079090</t>
  </si>
  <si>
    <t>Whalebone and whalebone hair, horns, antlers, hooves, nails, claws and beaks, unworked or simply prepared but not cut to shape, powder and waste of these products</t>
  </si>
  <si>
    <t>05080020</t>
  </si>
  <si>
    <t>Shells of molluscs, crustaceans or echinoderms</t>
  </si>
  <si>
    <t>05080090</t>
  </si>
  <si>
    <t>Coral and similar materials, unworked or simply prepared but not otherwise worked</t>
  </si>
  <si>
    <t>05100000</t>
  </si>
  <si>
    <t>Ambergris,castoreum,civet &amp; musk, cantharides, bile, w.o.n dried, glands &amp; oth animal products used in the preparation of pharmaceutical products,fresh,chilled,frozen/otherwise provisionally preserved</t>
  </si>
  <si>
    <t>05119110</t>
  </si>
  <si>
    <t>Roes and milt of fish or crustaceans, molluscs or other aquatic invertebrates</t>
  </si>
  <si>
    <t>05119130</t>
  </si>
  <si>
    <t>Fish skin</t>
  </si>
  <si>
    <t>05119190</t>
  </si>
  <si>
    <t>Products of fish or crustaceans, molluscs or other aquatic invertebrates, dead animals of chapter 3, other than roes and milt, artemia egg, fish skin</t>
  </si>
  <si>
    <t>05119930</t>
  </si>
  <si>
    <t>Natural sponges</t>
  </si>
  <si>
    <t>05119990</t>
  </si>
  <si>
    <t>Animal products not elsewhere specified or included, dead animals of chapter 1 or 3, unfit for human consumption, other than hs code 05111000 to 05119930</t>
  </si>
  <si>
    <t>06011000</t>
  </si>
  <si>
    <t>Bulbs, tubers, tuberous roots, corms, crowns and rhizomes, dormant</t>
  </si>
  <si>
    <t>06012010</t>
  </si>
  <si>
    <t>Chicory plants</t>
  </si>
  <si>
    <t>06012090</t>
  </si>
  <si>
    <t>Bulbs, tubers, tuberous roots, corms, crowns and rhizomes, in growth or in flower</t>
  </si>
  <si>
    <t>06021090</t>
  </si>
  <si>
    <t>Unrooted cuttings and slips of other live plants (including their roots), other than orchids and rubber trees</t>
  </si>
  <si>
    <t>06022000</t>
  </si>
  <si>
    <t>Trees, shrubs and bushes, grafted or not, of kinds which bear edible fruit or nuts</t>
  </si>
  <si>
    <t>06023000</t>
  </si>
  <si>
    <t>Rhododendrons and azaleas, grafted or not</t>
  </si>
  <si>
    <t>06029040</t>
  </si>
  <si>
    <t>Budded stumps of the genus hevea</t>
  </si>
  <si>
    <t>06029050</t>
  </si>
  <si>
    <t>Seedlings of the genus hevea</t>
  </si>
  <si>
    <t>06029060</t>
  </si>
  <si>
    <t>Budwood of the genus hevea</t>
  </si>
  <si>
    <t>06029090</t>
  </si>
  <si>
    <t>Other live plants (including their roots), root cuttings and slips, mushroom spawn</t>
  </si>
  <si>
    <t>06031100</t>
  </si>
  <si>
    <t>Cut flowers and flower buds of a kind suitable for bouquets or for ornamental purposes of roses, fresh</t>
  </si>
  <si>
    <t>06031200</t>
  </si>
  <si>
    <t>Cut flowers and flower buds of a kind suitable for bouquets or for ornamental purposes of carnations, fresh</t>
  </si>
  <si>
    <t>06031300</t>
  </si>
  <si>
    <t>Cut flowers and flower buds of a kind suitable for bouquets or for ornamental purposes of orchids, fresh</t>
  </si>
  <si>
    <t>06031400</t>
  </si>
  <si>
    <t>Cut flowers and flower buds of a kind suitable for bouquets or for ornamental purposes of chrysanthemums, fresh</t>
  </si>
  <si>
    <t>06031500</t>
  </si>
  <si>
    <t>Cut flowers and flower buds of a kind suitable for bouquets or for ornamental purposes of lilies (lilium spp), fresh</t>
  </si>
  <si>
    <t>06031900</t>
  </si>
  <si>
    <t>Cut flowers and flower buds of a kind suitable for bouquets or for ornamental purposes, other than roses, carnations, orchids, chrysanthemums, lilies (lilium spp), fresh</t>
  </si>
  <si>
    <t>06039000</t>
  </si>
  <si>
    <t>Cut flowers and flower buds of a kind suitable for bouquets or for ornamental purposes, dried, dyed, bleached, impregnated or otherwise prepared</t>
  </si>
  <si>
    <t>06042010</t>
  </si>
  <si>
    <t>Mosses and lichens, fresh</t>
  </si>
  <si>
    <t>06042090</t>
  </si>
  <si>
    <t>Foliage, branches and other parts of plants, without flowers or flower buds, and grasses, being goods of a kind suitable for bouquets or for ornamental purposes, fresh</t>
  </si>
  <si>
    <t>06049010</t>
  </si>
  <si>
    <t>Mosses and lichens, dried, dyed, bleached, impregnated or otherwise prepared</t>
  </si>
  <si>
    <t>06049090</t>
  </si>
  <si>
    <t>Foliage, branches &amp; oth parts of plants,without flowers/flower buds,and grasses,being goods of a kind suitable for bouquets/for ornamental purposes,dried, dyed,bleached,impregnated/otherwise prepared</t>
  </si>
  <si>
    <t>07019010</t>
  </si>
  <si>
    <t>Chipping potatoes, fresh or chilled</t>
  </si>
  <si>
    <t>07019090</t>
  </si>
  <si>
    <t>Potatoes, other than seed and chipping potatoes, fresh or chilled</t>
  </si>
  <si>
    <t>07020000</t>
  </si>
  <si>
    <t>Tomatoes, fresh or chilled</t>
  </si>
  <si>
    <t>07031011</t>
  </si>
  <si>
    <t>Onions, bulbs for propagation, fresh or chilled</t>
  </si>
  <si>
    <t>07031019</t>
  </si>
  <si>
    <t>Onions, other than bulbs for propagation, fresh or chilled</t>
  </si>
  <si>
    <t>07031029</t>
  </si>
  <si>
    <t>Shallots, other than bulbs for propagation, fresh or chilled</t>
  </si>
  <si>
    <t>07032090</t>
  </si>
  <si>
    <t>Garlic, other than bulbs for propagation, fresh or chilled</t>
  </si>
  <si>
    <t>07039090</t>
  </si>
  <si>
    <t>Leeks and other alliaceous vegetables, other than bulbs for propagation, fresh or chilled</t>
  </si>
  <si>
    <t>07041010</t>
  </si>
  <si>
    <t>Cauliflowers, fresh or chilled</t>
  </si>
  <si>
    <t>07041020</t>
  </si>
  <si>
    <t>Headed broccoli, fresh or chilled</t>
  </si>
  <si>
    <t>07041090</t>
  </si>
  <si>
    <t>Other broccoli, fresh or chilled</t>
  </si>
  <si>
    <t>07049010</t>
  </si>
  <si>
    <t>Round (drumhead) cabbages, fresh or chilled</t>
  </si>
  <si>
    <t>07049020</t>
  </si>
  <si>
    <t>Chinese mustard, fresh or chilled</t>
  </si>
  <si>
    <t>07049030</t>
  </si>
  <si>
    <t>Other cabbages, fresh or chilled</t>
  </si>
  <si>
    <t>07049090</t>
  </si>
  <si>
    <t>Kohlrabi, kale and similar edible brassicas, fresh or chilled</t>
  </si>
  <si>
    <t>07051100</t>
  </si>
  <si>
    <t>Cabbage lettuce (head lettuce), fresh or chilled</t>
  </si>
  <si>
    <t>07051900</t>
  </si>
  <si>
    <t>Lettuce (lactuca sativa), other than cabbage lettuce, fresh or chilled</t>
  </si>
  <si>
    <t>07052100</t>
  </si>
  <si>
    <t>Witloof chicory (cichorium intybus var foliosum), fresh or chilled</t>
  </si>
  <si>
    <t>07052900</t>
  </si>
  <si>
    <t>Chicory other than witloof chicory, fresh or chilled</t>
  </si>
  <si>
    <t>07061010</t>
  </si>
  <si>
    <t>Carrots, fresh or chilled</t>
  </si>
  <si>
    <t>07061020</t>
  </si>
  <si>
    <t>Turnips, fresh or chilled</t>
  </si>
  <si>
    <t>07069000</t>
  </si>
  <si>
    <t>Salad beetroot, salsify, celeriac, radishes and similar edible roots, fresh or chilled</t>
  </si>
  <si>
    <t>07070000</t>
  </si>
  <si>
    <t>Cucumbers and gherkins, fresh or chilled</t>
  </si>
  <si>
    <t>07081000</t>
  </si>
  <si>
    <t>Peas (pisum sativum), shelled or unshelled, fresh or chilled</t>
  </si>
  <si>
    <t>07082010</t>
  </si>
  <si>
    <t>French beans, shelled or unshelled, fresh or chilled 102.230</t>
  </si>
  <si>
    <t>07082020</t>
  </si>
  <si>
    <t>Long beans, shelled or unshelled, fresh or chilled</t>
  </si>
  <si>
    <t>07082090</t>
  </si>
  <si>
    <t>Beans (vigna spp, phaseolus spp) other than french beans and long beans, shelled or unshelled, fresh or chilled</t>
  </si>
  <si>
    <t>07089000</t>
  </si>
  <si>
    <t>Leguminous vegetables other than peas and beans, shelled or unshelled, fresh or chilled</t>
  </si>
  <si>
    <t>07092000</t>
  </si>
  <si>
    <t>Asparagus, fresh or chilled</t>
  </si>
  <si>
    <t>07093000</t>
  </si>
  <si>
    <t>Aubergines (egg-plants), fresh or chilled</t>
  </si>
  <si>
    <t>07094000</t>
  </si>
  <si>
    <t>Celery other than celeriac, fresh or chilled</t>
  </si>
  <si>
    <t>07095100</t>
  </si>
  <si>
    <t>Mushrooms of the genus agaricus, fresh or chilled</t>
  </si>
  <si>
    <t>07095600</t>
  </si>
  <si>
    <t>Truffles (tuber spp), fresh or chilled</t>
  </si>
  <si>
    <t>07095990</t>
  </si>
  <si>
    <t>Mushrooms and truffles, other than HS 07095100-07095920, fresh or chilled</t>
  </si>
  <si>
    <t>07096010</t>
  </si>
  <si>
    <t>Chillies (fruits of genus capsicum), fresh or chilled</t>
  </si>
  <si>
    <t>07096090</t>
  </si>
  <si>
    <t>Fruits of the genus capsicum or of the genus pimenta other than chillies (fruits of genus capsicum), fresh or chilled</t>
  </si>
  <si>
    <t>07097000</t>
  </si>
  <si>
    <t>Spinach, new zealand spinach and orache spinach (garden spinach), fresh or chilled</t>
  </si>
  <si>
    <t>07099300</t>
  </si>
  <si>
    <t>Pumpkins, squash and gourds (cucurbita spp), fresh or chilled</t>
  </si>
  <si>
    <t>07099910</t>
  </si>
  <si>
    <t>Sweet corn, fresh or chilled</t>
  </si>
  <si>
    <t>07099920</t>
  </si>
  <si>
    <t>Lady's finger (okra), fresh or chilled</t>
  </si>
  <si>
    <t>07099990</t>
  </si>
  <si>
    <t>Vegetables, other than HS code 07011000 to 07099920, fresh or chilled</t>
  </si>
  <si>
    <t>07101000</t>
  </si>
  <si>
    <t>Potatoes, uncooked or cooked by steaming or boiling in water, frozen</t>
  </si>
  <si>
    <t>07102100</t>
  </si>
  <si>
    <t>Peas (pisum sativum), shelled or unshelled, uncooked or cooked by steaming or boiling in water, frozen</t>
  </si>
  <si>
    <t>07102200</t>
  </si>
  <si>
    <t>Beans (vigna spp, phaseolus spp), shelled or unshelled, uncooked or cooked by steaming or boiling in water, frozen</t>
  </si>
  <si>
    <t>07102900</t>
  </si>
  <si>
    <t>Leguminous vegetables other than peas and bean, shelled or unshelled, uncooked or cooked by steaming or boiling in water, frozen</t>
  </si>
  <si>
    <t>07103000</t>
  </si>
  <si>
    <t>Spinach, new zealand spinach and orache spinach (garden spinach), uncooked or cooked by steaming or boiling in water, frozen</t>
  </si>
  <si>
    <t>07104000</t>
  </si>
  <si>
    <t>Sweet corn, uncooked or cooked by steaming or boiling in water, frozen</t>
  </si>
  <si>
    <t>07108000</t>
  </si>
  <si>
    <t>Vegetables, other than HS 07101000- 07104000, uncooked or cooked by steaming or boiling in water, frozen</t>
  </si>
  <si>
    <t>07109000</t>
  </si>
  <si>
    <t>Mixtures of vegetables, uncooked or cooked by steaming or boiling in water, frozen</t>
  </si>
  <si>
    <t>07114090</t>
  </si>
  <si>
    <t>Cucumbers and gherkins, provisionally preserved other than by sulphur dioxide gas, but unsuitable in that state for immediate consumption</t>
  </si>
  <si>
    <t>07115190</t>
  </si>
  <si>
    <t>Mushrooms of the genus agaricus, provisionally preserved, but unsuitable in that state for immediate consumption, preserved other than by sulphur dioxide gas</t>
  </si>
  <si>
    <t>07119020</t>
  </si>
  <si>
    <t>Chillies (fruits of genus capsicum), provisionally preserved, but unsuitable in that state for immediate consumption</t>
  </si>
  <si>
    <t>07119040</t>
  </si>
  <si>
    <t>Onions, preserved by sulphur dioxide gas</t>
  </si>
  <si>
    <t>07119050</t>
  </si>
  <si>
    <t>Onions, preserved other than by sulphur dioxide gas</t>
  </si>
  <si>
    <t>07119090</t>
  </si>
  <si>
    <t>Vegetables, other than HS code 07112011 to 07119050, mixtures of vegetables, preserved other than by sulphur dioxide gas</t>
  </si>
  <si>
    <t>07122000</t>
  </si>
  <si>
    <t>Onions, dried , whole, cut, sliced, broken or in powder, but not further prepared</t>
  </si>
  <si>
    <t>07123100</t>
  </si>
  <si>
    <t>Mushrooms of the genus agaricus, dried , whole, cut, sliced, broken or in powder, but not further prepared</t>
  </si>
  <si>
    <t>07123200</t>
  </si>
  <si>
    <t>Wood ears (auricularia spp), dried , whole, cut, sliced, broken or in powder, but not further prepared</t>
  </si>
  <si>
    <t>07123400</t>
  </si>
  <si>
    <t>Shiitake (lentinus edodes), dried , whole, cut, sliced, broken or in powder, but not further prepared</t>
  </si>
  <si>
    <t>07123990</t>
  </si>
  <si>
    <t>Mushrooms other than of the genus agaricus, dried , whole, cut, sliced, broken or in powder, but not further prepared</t>
  </si>
  <si>
    <t>07129010</t>
  </si>
  <si>
    <t>Garlic, dried , whole, cut, sliced, broken or in powder, but not further prepared</t>
  </si>
  <si>
    <t>07129090</t>
  </si>
  <si>
    <t>Dried vegetables, dried , whole, cut, sliced, broken or in powder, but not further prepared other than HS 07122000-07129020</t>
  </si>
  <si>
    <t>07131010</t>
  </si>
  <si>
    <t>Peas (pisum sativum), dried, shelled, whether or not skinned or split, suitable for sowing</t>
  </si>
  <si>
    <t>07131090</t>
  </si>
  <si>
    <t>Peas (pisum sativum), dried, shelled, whether or not skinned or split, not suitable for sowing</t>
  </si>
  <si>
    <t>07133110</t>
  </si>
  <si>
    <t>Beans of the species vigna mungo (l) hepper or vigna radiata (l) wilczek, dried, shelled, whether or not skinned or split, suitable for sowing</t>
  </si>
  <si>
    <t>07133190</t>
  </si>
  <si>
    <t>Beans of the species vigna mungo (l) hepper or vigna radiata (l) wilczek, dried, shelled, whether or not skinned or split, not suitable for sowing</t>
  </si>
  <si>
    <t>07133310</t>
  </si>
  <si>
    <t>Kidney beans, including white pea beans (phaseolus vulgaris), dried, shelled, whether or not skinned or split, suitable for sowing</t>
  </si>
  <si>
    <t>07133390</t>
  </si>
  <si>
    <t>Kidney beans, including white pea beans (phaseolus vulgaris), dried, shelled, whether or not skinned or split, not suitable for sowing</t>
  </si>
  <si>
    <t>07133990</t>
  </si>
  <si>
    <t>Beans (vigna spp, phaseolus spp), other than HS code 07133110 to 07133590, shelled, whether or not skinned or split, not suitable for sowing</t>
  </si>
  <si>
    <t>07134090</t>
  </si>
  <si>
    <t>Lentils, dried, shelled, whether or not skinned or split, not suitable for sowing</t>
  </si>
  <si>
    <t>07136090</t>
  </si>
  <si>
    <t>Pigeon peas (cajanus cajan), dried, shelled, whether or not skinned or split, not suitable for sowing</t>
  </si>
  <si>
    <t>07139090</t>
  </si>
  <si>
    <t>Dried leguminous vegetables other than in subheading 071310 to 071360, shelled, whether or not skinned or split, not suitable for sowing</t>
  </si>
  <si>
    <t>07141011</t>
  </si>
  <si>
    <t>Dried chips of manioc (cassava)</t>
  </si>
  <si>
    <t>07141019</t>
  </si>
  <si>
    <t>Manioc (cassava), sliced or in the form of pellets, other than dried chips</t>
  </si>
  <si>
    <t>07141091</t>
  </si>
  <si>
    <t>Manioc (cassava), other than sliced or in the form of pellets, frozen 460.223</t>
  </si>
  <si>
    <t>07141099</t>
  </si>
  <si>
    <t>Manioc (cassava), other than sliced or in the form of pellets, fresh, chilled, or dried</t>
  </si>
  <si>
    <t>07142010</t>
  </si>
  <si>
    <t>Sweet potatoes, whether or not sliced or in the form of pellets, frozen</t>
  </si>
  <si>
    <t>07142090</t>
  </si>
  <si>
    <t>Sweet potatoes, whether or not sliced or in the form of pellets, fresh, chilled, or dried</t>
  </si>
  <si>
    <t>07143090</t>
  </si>
  <si>
    <t>Yams (dioscorea spp), whether or not sliced or in the form of pellets, fresh, chilled, or dried</t>
  </si>
  <si>
    <t>07144010</t>
  </si>
  <si>
    <t>Taro (colocasia spp), whether or not sliced or in the form of pellets, frozen</t>
  </si>
  <si>
    <t>07144090</t>
  </si>
  <si>
    <t>Taro (colocasia spp), whether or not sliced or in the form of pellets, fresh, chilled, or dried</t>
  </si>
  <si>
    <t>07149019</t>
  </si>
  <si>
    <t>Sago pith, fresh, chilled, or dried</t>
  </si>
  <si>
    <t>07149099</t>
  </si>
  <si>
    <t>Arrowroot, salep, jerusalem artichokes, and similar roots and tubers with high starch or inulin content, whether or not sliced or in the form of pellets, fresh, chilled, or dried</t>
  </si>
  <si>
    <t>08011100</t>
  </si>
  <si>
    <t>Coconuts, desiccated, fresh or dried, whether or not shelled or peeled</t>
  </si>
  <si>
    <t>08011200</t>
  </si>
  <si>
    <t>Coconuts, in the inner shell (endocarp), fresh or dried, whether or not peeled</t>
  </si>
  <si>
    <t>08011910</t>
  </si>
  <si>
    <t>Young coconut, fresh or dried, whether or not peeled</t>
  </si>
  <si>
    <t>08011990</t>
  </si>
  <si>
    <t>Coconuts, other than desiccated, in the inner shell (endocarp), and young coconut, fresh or dried, whether or not shelled or peeled</t>
  </si>
  <si>
    <t>08012100</t>
  </si>
  <si>
    <t>Brazil nuts, in shell, fresh or dried, whether or not peeled</t>
  </si>
  <si>
    <t>08013100</t>
  </si>
  <si>
    <t>Cashew nuts, in shell, fresh or dried, whether or not peeled</t>
  </si>
  <si>
    <t>08013200</t>
  </si>
  <si>
    <t>Cashew nuts, shelled, fresh or dried, whether or not peeled</t>
  </si>
  <si>
    <t>08021100</t>
  </si>
  <si>
    <t>Almonds, in shell, fresh or dried, whether or not peeled</t>
  </si>
  <si>
    <t>08021210</t>
  </si>
  <si>
    <t>Almonds, shelled, blanched, fresh or dried, whether or not peeled</t>
  </si>
  <si>
    <t>08021290</t>
  </si>
  <si>
    <t>Almonds, shelled, unblanched, fresh or dried, whether or not peeled</t>
  </si>
  <si>
    <t>08022100</t>
  </si>
  <si>
    <t>Hazelnuts or filberts (corylus spp), in shell, fresh or dried, whether or not peeled</t>
  </si>
  <si>
    <t>08022200</t>
  </si>
  <si>
    <t>Hazelnuts or filberts (corylus spp), shelled, fresh or dried, whether or not peeled</t>
  </si>
  <si>
    <t>08023200</t>
  </si>
  <si>
    <t>Walnuts, shelled, fresh or dried, whether or not peeled</t>
  </si>
  <si>
    <t>08024200</t>
  </si>
  <si>
    <t>Chestnuts (castanea spp), shelled, fresh or dried, whether or not peeled</t>
  </si>
  <si>
    <t>08025100</t>
  </si>
  <si>
    <t>Pistachios, in shell, fresh or dried, whether or not peeled</t>
  </si>
  <si>
    <t>08028000</t>
  </si>
  <si>
    <t>Areca nuts, fresh or dried, whether or not shelled or peeled</t>
  </si>
  <si>
    <t>08029200</t>
  </si>
  <si>
    <t>Pine nuts, shelled, fresh or dried, whether or not peeled</t>
  </si>
  <si>
    <t>08029900</t>
  </si>
  <si>
    <t>Nuts, not elsewhere classified in HS 08021100- 08029200, fresh or dried, whether or not shelled or peeled</t>
  </si>
  <si>
    <t>08031010</t>
  </si>
  <si>
    <t>Plantains, fresh</t>
  </si>
  <si>
    <t>08031020</t>
  </si>
  <si>
    <t>Plantains, dried</t>
  </si>
  <si>
    <t>08039010</t>
  </si>
  <si>
    <t>Lady's finger banana, fresh or dried</t>
  </si>
  <si>
    <t>08039020</t>
  </si>
  <si>
    <t>Cavendish banana (musa acuminata), fresh or dried</t>
  </si>
  <si>
    <t>08039090</t>
  </si>
  <si>
    <t>Bananas, not elsewhere classified in HS 08031010-08039030, fresh or dried,</t>
  </si>
  <si>
    <t>08041000</t>
  </si>
  <si>
    <t>Dates, fresh or dried</t>
  </si>
  <si>
    <t>08043000</t>
  </si>
  <si>
    <t>Pineapples, fresh or dried</t>
  </si>
  <si>
    <t>08044000</t>
  </si>
  <si>
    <t>Avocados, fresh or dried</t>
  </si>
  <si>
    <t>08045010</t>
  </si>
  <si>
    <t>Guavas, fresh or dried</t>
  </si>
  <si>
    <t>08045021</t>
  </si>
  <si>
    <t>Mangoe, fresh</t>
  </si>
  <si>
    <t>08045022</t>
  </si>
  <si>
    <t>Mangoes, dried</t>
  </si>
  <si>
    <t>08045030</t>
  </si>
  <si>
    <t>Mangosteens, fresh or dried</t>
  </si>
  <si>
    <t>08051010</t>
  </si>
  <si>
    <t>Oranges, fresh</t>
  </si>
  <si>
    <t>08051020</t>
  </si>
  <si>
    <t>Oranges, dried</t>
  </si>
  <si>
    <t>08052100</t>
  </si>
  <si>
    <t>Mandarins (including tangerines and satsumas), fresh or dried</t>
  </si>
  <si>
    <t>08052200</t>
  </si>
  <si>
    <t>Clementines, fresh or dried</t>
  </si>
  <si>
    <t>08052900</t>
  </si>
  <si>
    <t>Citrus fruit, wilkings and similar citrus hybrids other than mandarins and clementines, fresh or dried</t>
  </si>
  <si>
    <t>08054000</t>
  </si>
  <si>
    <t>Grapefruit and pomelos, fresh or dried</t>
  </si>
  <si>
    <t>08055010</t>
  </si>
  <si>
    <t>Lemons (citrus limon, citrus limonum, fresh or dried</t>
  </si>
  <si>
    <t>08055020</t>
  </si>
  <si>
    <t>Limes (citrus aurantifolia, citrus latifolia), fresh or dried</t>
  </si>
  <si>
    <t>08059000</t>
  </si>
  <si>
    <t>Citrus fruit, fresh or dried, , not elsewhere classified in heading 0805</t>
  </si>
  <si>
    <t>08061000</t>
  </si>
  <si>
    <t>Grapes, fresh</t>
  </si>
  <si>
    <t>08062000</t>
  </si>
  <si>
    <t>Grapes, dried</t>
  </si>
  <si>
    <t>08071100</t>
  </si>
  <si>
    <t>Watermelons, fresh</t>
  </si>
  <si>
    <t>08071900</t>
  </si>
  <si>
    <t>Melons, other than watermelon, fresh</t>
  </si>
  <si>
    <t>08072000</t>
  </si>
  <si>
    <t>Papaws (papayas), fresh</t>
  </si>
  <si>
    <t>08081000</t>
  </si>
  <si>
    <t>Apples, fresh</t>
  </si>
  <si>
    <t>08083000</t>
  </si>
  <si>
    <t>Pears, fresh</t>
  </si>
  <si>
    <t>08092100</t>
  </si>
  <si>
    <t>Sour cherries (prunus cerasus), fresh</t>
  </si>
  <si>
    <t>08092900</t>
  </si>
  <si>
    <t>Cherries other than sour cherries (prunus cerasus), fresh</t>
  </si>
  <si>
    <t>08094010</t>
  </si>
  <si>
    <t>Plums, fresh</t>
  </si>
  <si>
    <t>08102000</t>
  </si>
  <si>
    <t>Raspberries, blackberries, mulberries and loganberries, fresh</t>
  </si>
  <si>
    <t>08103000</t>
  </si>
  <si>
    <t>Black, white or red currants and gooseberries, fresh</t>
  </si>
  <si>
    <t>08106000</t>
  </si>
  <si>
    <t>Durians, fresh</t>
  </si>
  <si>
    <t>08107000</t>
  </si>
  <si>
    <t>Persimmons, fresh</t>
  </si>
  <si>
    <t>08109010</t>
  </si>
  <si>
    <t>Longans, mata kucing, fresh</t>
  </si>
  <si>
    <t>08109020</t>
  </si>
  <si>
    <t>Lychees, fresh</t>
  </si>
  <si>
    <t>08109030</t>
  </si>
  <si>
    <t>Rambutan, fresh</t>
  </si>
  <si>
    <t>08109040</t>
  </si>
  <si>
    <t>Langsat (lanzones), fresh</t>
  </si>
  <si>
    <t>08109050</t>
  </si>
  <si>
    <t>Jackfruit (including cempedak and nangka), fresh</t>
  </si>
  <si>
    <t>08109060</t>
  </si>
  <si>
    <t>Tamarinds, fresh</t>
  </si>
  <si>
    <t>08109070</t>
  </si>
  <si>
    <t>Starfruit, fresh</t>
  </si>
  <si>
    <t>08109091</t>
  </si>
  <si>
    <t>Salacca (snake fruit), fresh</t>
  </si>
  <si>
    <t>08109092</t>
  </si>
  <si>
    <t>Dragon fruit, fresh</t>
  </si>
  <si>
    <t>08109093</t>
  </si>
  <si>
    <t>Sapodilla (ciku fruit), fresh</t>
  </si>
  <si>
    <t>08109094</t>
  </si>
  <si>
    <t>Pomegranate (punica spp), annona spp, syzygium spp, eugenia spp, marian plum(bouea spp), passiflora spp, cottonfruit (sandoricum spp), jujube (ziziphus spp) and tampoi or rambai (baccaurea spp), fresh</t>
  </si>
  <si>
    <t>08109099</t>
  </si>
  <si>
    <t>Fruit, fresh, not elsewhere classified in heading 08031010-08109094 121.826</t>
  </si>
  <si>
    <t>08119000</t>
  </si>
  <si>
    <t>Fruit and nuts, uncooked or cooked by steaming or boiling in water, frozen, whether or not containing added sugar or other sweetening matter, other than strawberries, raspberries, mulberries, loganberries, black, white or red currants and gooseberries</t>
  </si>
  <si>
    <t>08129090</t>
  </si>
  <si>
    <t>Fruit and nuts, other than cherries, strawberries, provisionally preserved, but unsuitable in that state for immediate consumption</t>
  </si>
  <si>
    <t>08132000</t>
  </si>
  <si>
    <t>Prunes, dried</t>
  </si>
  <si>
    <t>08134010</t>
  </si>
  <si>
    <t>Longans, dried</t>
  </si>
  <si>
    <t>08134020</t>
  </si>
  <si>
    <t>Tamarinds, dried</t>
  </si>
  <si>
    <t>08134090</t>
  </si>
  <si>
    <t>Fruit dried, other than that of headings 0801 to 0806, other than apricots, prunes, apples, longans, tamarinds</t>
  </si>
  <si>
    <t>08135020</t>
  </si>
  <si>
    <t>Mixtures of which other nuts predominate by weight</t>
  </si>
  <si>
    <t>08135030</t>
  </si>
  <si>
    <t>Mixtures of which dates predominate by weight</t>
  </si>
  <si>
    <t>08135040</t>
  </si>
  <si>
    <t>Mixtures of dried of which avocados or oranges or mandarins (including tangerines and satsumas) predominate by weight</t>
  </si>
  <si>
    <t>08135090</t>
  </si>
  <si>
    <t>Mixtures of nuts or dried fruits of this chapter, other than HS 08135010-08135040 predominate by weight</t>
  </si>
  <si>
    <t>08140000</t>
  </si>
  <si>
    <t>Peel of citrus fruit or melons (including watermelons), fresh, frozen, dried or provisionally preserved in brine, in sulphur water or in other preservative solutions</t>
  </si>
  <si>
    <t>09011120</t>
  </si>
  <si>
    <t>Arabica, not roasted, not decaffeinated</t>
  </si>
  <si>
    <t>09011130</t>
  </si>
  <si>
    <t>Robusta, not roasted, not decaffeinated</t>
  </si>
  <si>
    <t>09011190</t>
  </si>
  <si>
    <t>Coffee other than arabica and robusta, not roasted, not decaffeinated</t>
  </si>
  <si>
    <t>09011220</t>
  </si>
  <si>
    <t>Arabica or robusta, not roasted, decaffeinated</t>
  </si>
  <si>
    <t>09011290</t>
  </si>
  <si>
    <t>Coffee other than arabica or robusta, not roasted, decaffeinated</t>
  </si>
  <si>
    <t>09012111</t>
  </si>
  <si>
    <t>Arabica, roasted, unground, not decaffeinated</t>
  </si>
  <si>
    <t>09012112</t>
  </si>
  <si>
    <t>Robusta, roasted, unground, not decaffeinated</t>
  </si>
  <si>
    <t>09012119</t>
  </si>
  <si>
    <t>Coffee other than arabica and robusta , roasted, unground, not decaffeinated</t>
  </si>
  <si>
    <t>09012120</t>
  </si>
  <si>
    <t>Coffee, roasted, not decaffeinated, ground</t>
  </si>
  <si>
    <t>09012210</t>
  </si>
  <si>
    <t>Coffee, roasted, decaffeinated, unground</t>
  </si>
  <si>
    <t>09012220</t>
  </si>
  <si>
    <t>Coffee, roasted, decaffeinated, ground</t>
  </si>
  <si>
    <t>09019010</t>
  </si>
  <si>
    <t>Coffee husks and skins</t>
  </si>
  <si>
    <t>09019020</t>
  </si>
  <si>
    <t>Coffee substitutes containing coffee</t>
  </si>
  <si>
    <t>09021010</t>
  </si>
  <si>
    <t>Leaves Green tea (not fermented) in immediate packings of a content not exceeding 3 kg, whether or not flavoured</t>
  </si>
  <si>
    <t>09021090</t>
  </si>
  <si>
    <t>Green tea (not fermented), other than leaves in immediate packings of a content not exceeding 3 kg, whether or not flavoured</t>
  </si>
  <si>
    <t>09022010</t>
  </si>
  <si>
    <t>Leaves green tea (not fermented), other than in immediate packings of a content not exceeding 3 kg, whether or not flavoured</t>
  </si>
  <si>
    <t>09022090</t>
  </si>
  <si>
    <t>09023010</t>
  </si>
  <si>
    <t>Leaves black tea (fermented) and partly fermented tea, in immediate packings of a content not exceeding 3 kg, whether or not flavoured</t>
  </si>
  <si>
    <t>09023090</t>
  </si>
  <si>
    <t>Black tea (fermented) and partly fermented tea, other than leaves, in immediate packings of a content not exceeding 3 kg, whether or not flavoured</t>
  </si>
  <si>
    <t>09024010</t>
  </si>
  <si>
    <t>Leaves black tea (fermented) and partly fermented tea, other than in immediate packings of a content not exceeding 3 kg, whether or not flavoured</t>
  </si>
  <si>
    <t>09024090</t>
  </si>
  <si>
    <t>Black tea (fermented) and partly fermented tea, other than leaves, other than in immediate packings of a content not exceeding 3 kg, whether or not flavoured</t>
  </si>
  <si>
    <t>09030000</t>
  </si>
  <si>
    <t>Maté</t>
  </si>
  <si>
    <t>09041110</t>
  </si>
  <si>
    <t>White pepper, neither crushed nor ground</t>
  </si>
  <si>
    <t>09041120</t>
  </si>
  <si>
    <t>Black pepper, neither crushed nor ground</t>
  </si>
  <si>
    <t>09041190</t>
  </si>
  <si>
    <t>Pepper, other than white pepper and black pepper, neither crushed nor ground</t>
  </si>
  <si>
    <t>09041210</t>
  </si>
  <si>
    <t>White pepper, crushed or ground</t>
  </si>
  <si>
    <t>09041220</t>
  </si>
  <si>
    <t>Black pepper, crushed or ground</t>
  </si>
  <si>
    <t>09041290</t>
  </si>
  <si>
    <t>Pepper, other than white pepper and black pepper, crushed or ground</t>
  </si>
  <si>
    <t>09042110</t>
  </si>
  <si>
    <t>Chillies (fruits of the genus capsicum), dried, neither crushed nor ground</t>
  </si>
  <si>
    <t>09042190</t>
  </si>
  <si>
    <t>Fruits of the genus capsicum or of the genus pimenta, other than chillies, dried, neither crushed nor ground</t>
  </si>
  <si>
    <t>09042210</t>
  </si>
  <si>
    <t>Chillies (fruits of the genus capsicum), crushed or ground</t>
  </si>
  <si>
    <t>09042290</t>
  </si>
  <si>
    <t>Fruits of the genus capsicum or of the genus pimenta, other than chillies, crushed or ground</t>
  </si>
  <si>
    <t>09051000</t>
  </si>
  <si>
    <t>Vanilla, neither crushed nor ground</t>
  </si>
  <si>
    <t>09052000</t>
  </si>
  <si>
    <t>Vanilla, crushed or ground</t>
  </si>
  <si>
    <t>09061100</t>
  </si>
  <si>
    <t>Cinnamon (cinnamomum zeylanicum blume), neither crushed nor ground</t>
  </si>
  <si>
    <t>09061900</t>
  </si>
  <si>
    <t>Cinnamon-tree flowers, neither crushed nor ground</t>
  </si>
  <si>
    <t>09062000</t>
  </si>
  <si>
    <t>Cinnamon and cinnamon-tree flowers, crushed or ground</t>
  </si>
  <si>
    <t>09071000</t>
  </si>
  <si>
    <t>Cloves (whole fruit, cloves and stems), neither crushed nor ground</t>
  </si>
  <si>
    <t>09072000</t>
  </si>
  <si>
    <t>Cloves (whole fruit, cloves and stems), crushed or ground</t>
  </si>
  <si>
    <t>09081100</t>
  </si>
  <si>
    <t>Nutmeg, neither crushed nor ground</t>
  </si>
  <si>
    <t>09081200</t>
  </si>
  <si>
    <t>Nutmeg, crushed or ground</t>
  </si>
  <si>
    <t>09082100</t>
  </si>
  <si>
    <t>Mace, neither crushed nor ground</t>
  </si>
  <si>
    <t>09082200</t>
  </si>
  <si>
    <t>Mace, crushed or ground</t>
  </si>
  <si>
    <t>09083100</t>
  </si>
  <si>
    <t>Cardamoms, neither crushed nor ground</t>
  </si>
  <si>
    <t>09083200</t>
  </si>
  <si>
    <t>Cardamoms, crushed or ground</t>
  </si>
  <si>
    <t>09092100</t>
  </si>
  <si>
    <t>Seeds of coriander, neither crushed nor ground</t>
  </si>
  <si>
    <t>09092200</t>
  </si>
  <si>
    <t>Seeds of coriander, crushed or ground</t>
  </si>
  <si>
    <t>09093100</t>
  </si>
  <si>
    <t>Seeds of cumin, neither crushed nor ground</t>
  </si>
  <si>
    <t>09093200</t>
  </si>
  <si>
    <t>Seeds of cumin, crushed or ground</t>
  </si>
  <si>
    <t>09096110</t>
  </si>
  <si>
    <t>Seeds of anise, neither crushed nor ground</t>
  </si>
  <si>
    <t>09096130</t>
  </si>
  <si>
    <t>Seeds of caraway, neither crushed nor ground</t>
  </si>
  <si>
    <t>09096190</t>
  </si>
  <si>
    <t>Juniper berries, neither crushed nor ground</t>
  </si>
  <si>
    <t>09096210</t>
  </si>
  <si>
    <t>Seeds of anise, crushed or ground</t>
  </si>
  <si>
    <t>09096230</t>
  </si>
  <si>
    <t>Seeds of caraway, crushed or ground</t>
  </si>
  <si>
    <t>09101100</t>
  </si>
  <si>
    <t>Ginger, neither crushed nor ground</t>
  </si>
  <si>
    <t>09101200</t>
  </si>
  <si>
    <t>Ginger, crushed or ground</t>
  </si>
  <si>
    <t>09102000</t>
  </si>
  <si>
    <t>Saffron</t>
  </si>
  <si>
    <t>09103000</t>
  </si>
  <si>
    <t>Turmeric (curcuma)</t>
  </si>
  <si>
    <t>09109110</t>
  </si>
  <si>
    <t>Curry, mixtures referred to in note 1(b) to this chapter</t>
  </si>
  <si>
    <t>09109190</t>
  </si>
  <si>
    <t>Spices other than curry, mixtures referred to in note 1(b) to this chapter</t>
  </si>
  <si>
    <t>09109910</t>
  </si>
  <si>
    <t>Thyme, bay leaves</t>
  </si>
  <si>
    <t>09109990</t>
  </si>
  <si>
    <t>Spices,other than HS 09101100-09109910, mixtures referred to in note 1(b) to this chapter</t>
  </si>
  <si>
    <t>10011100</t>
  </si>
  <si>
    <t>Durum wheat, seed</t>
  </si>
  <si>
    <t>10019999</t>
  </si>
  <si>
    <t>Wheat, other than durum wheat and wheat grain, other than seed, not fit for human consumption</t>
  </si>
  <si>
    <t>10049000</t>
  </si>
  <si>
    <t>Oats, other than seed</t>
  </si>
  <si>
    <t>10051000</t>
  </si>
  <si>
    <t>Maize (corn), seed</t>
  </si>
  <si>
    <t>10059010</t>
  </si>
  <si>
    <t>Popcorn</t>
  </si>
  <si>
    <t>10059091</t>
  </si>
  <si>
    <t>Maize (corn), other than seed, fit for human consumption</t>
  </si>
  <si>
    <t>10059099</t>
  </si>
  <si>
    <t>Maize (corn), other than seed, not for human consumption</t>
  </si>
  <si>
    <t>10061010</t>
  </si>
  <si>
    <t>Rice in the husk (paddy or rough), suitable for sowing</t>
  </si>
  <si>
    <t>10061090</t>
  </si>
  <si>
    <t>Rice in the husk (paddy or rough), not suitable for sowing</t>
  </si>
  <si>
    <t>10062010</t>
  </si>
  <si>
    <t>Hom mali rice</t>
  </si>
  <si>
    <t>10062090</t>
  </si>
  <si>
    <t>Husked (brown) rice, other than hom mali rice</t>
  </si>
  <si>
    <t>10063030</t>
  </si>
  <si>
    <t>Glutinous rice, semi-milled or wholly milled rice, whether or not polished or glazed</t>
  </si>
  <si>
    <t>10063070</t>
  </si>
  <si>
    <t>Other fragrant rice, semi-milled or wholly milled rice, whether or not polished or glazed</t>
  </si>
  <si>
    <t>10063099</t>
  </si>
  <si>
    <t>Semi-milled or wholly milled rice, whether or not polished or glazed, other than hs code 10063030 to 10063091</t>
  </si>
  <si>
    <t>10064010</t>
  </si>
  <si>
    <t>Broken rice, of a kind used for animal feed</t>
  </si>
  <si>
    <t>10064090</t>
  </si>
  <si>
    <t>Broken rice, other than of a kind used for animal feed</t>
  </si>
  <si>
    <t>10079000</t>
  </si>
  <si>
    <t>Grain sorghum, other than seed</t>
  </si>
  <si>
    <t>10082900</t>
  </si>
  <si>
    <t>Millet, other than seed</t>
  </si>
  <si>
    <t>10089000</t>
  </si>
  <si>
    <t>Other cereals</t>
  </si>
  <si>
    <t>11010011</t>
  </si>
  <si>
    <t>Wheat flour, fortified</t>
  </si>
  <si>
    <t>11010019</t>
  </si>
  <si>
    <t>Wheat flour, other than fortified</t>
  </si>
  <si>
    <t>11010020</t>
  </si>
  <si>
    <t>Meslin flour</t>
  </si>
  <si>
    <t>11022000</t>
  </si>
  <si>
    <t>Maize (corn) flour</t>
  </si>
  <si>
    <t>11029010</t>
  </si>
  <si>
    <t>Rice flour</t>
  </si>
  <si>
    <t>11029020</t>
  </si>
  <si>
    <t>Rye flour</t>
  </si>
  <si>
    <t>11029090</t>
  </si>
  <si>
    <t>Cereal flours, other than of wheat, meslin, maize flour, rice flour, or rye flour</t>
  </si>
  <si>
    <t>11031100</t>
  </si>
  <si>
    <t>Groats and meal of wheat</t>
  </si>
  <si>
    <t>11031300</t>
  </si>
  <si>
    <t>Groats and meal of maize (corn)</t>
  </si>
  <si>
    <t>11031920</t>
  </si>
  <si>
    <t>Groats and meal of rice</t>
  </si>
  <si>
    <t>11031990</t>
  </si>
  <si>
    <t>Cereal groats and meal other than wheat, maize (corn), meslin, or rice</t>
  </si>
  <si>
    <t>11032000</t>
  </si>
  <si>
    <t>Cereal pellets</t>
  </si>
  <si>
    <t>11041200</t>
  </si>
  <si>
    <t>Rolled or flaked grains of oats</t>
  </si>
  <si>
    <t>11041910</t>
  </si>
  <si>
    <t>Rolled or flaked grains of maize (corn)</t>
  </si>
  <si>
    <t>11042300</t>
  </si>
  <si>
    <t>Other worked grains (for example, hulled, pearled, sliced or kibbled) of maize (corn)</t>
  </si>
  <si>
    <t>11042920</t>
  </si>
  <si>
    <t>Other worked grains (for example, hulled, pearled, sliced or kibbled) of barley</t>
  </si>
  <si>
    <t>11042990</t>
  </si>
  <si>
    <t>Other worked grains (for example, hulled, pearled, sliced or kibbled) of cereals, other than of oat, maize (cor), or barley</t>
  </si>
  <si>
    <t>11043000</t>
  </si>
  <si>
    <t>Germ of cereals, whole, rolled, flaked or ground</t>
  </si>
  <si>
    <t>11051000</t>
  </si>
  <si>
    <t>Flour, meal and powder of potatoes</t>
  </si>
  <si>
    <t>11052000</t>
  </si>
  <si>
    <t>Flakes, granules and pellets of potatoes</t>
  </si>
  <si>
    <t>11061000</t>
  </si>
  <si>
    <t>Flour, meal and powder of the dried leguminous vegetables of heading 0713</t>
  </si>
  <si>
    <t>11062010</t>
  </si>
  <si>
    <t>Flour, meal and powder of manioc (cassava)</t>
  </si>
  <si>
    <t>11062020</t>
  </si>
  <si>
    <t>Flour, meal and powder of sago</t>
  </si>
  <si>
    <t>11062090</t>
  </si>
  <si>
    <t>Flour, meal and powder of roots or tubers of heading 0714, other than manioc (cassava)</t>
  </si>
  <si>
    <t>11063000</t>
  </si>
  <si>
    <t>Flour, meal and powder of the products of chapter 8</t>
  </si>
  <si>
    <t>11072000</t>
  </si>
  <si>
    <t>Malt, roasted</t>
  </si>
  <si>
    <t>11081100</t>
  </si>
  <si>
    <t>Wheat starch</t>
  </si>
  <si>
    <t>11081200</t>
  </si>
  <si>
    <t>Maize (corn) starch</t>
  </si>
  <si>
    <t>11081300</t>
  </si>
  <si>
    <t>Potato starch</t>
  </si>
  <si>
    <t>11081400</t>
  </si>
  <si>
    <t>Manioc (cassava) starch</t>
  </si>
  <si>
    <t>11081910</t>
  </si>
  <si>
    <t>Sago starches</t>
  </si>
  <si>
    <t>11081990</t>
  </si>
  <si>
    <t>Starches, other than wheat, maize, potato, manioc, and sago</t>
  </si>
  <si>
    <t>11090000</t>
  </si>
  <si>
    <t>Wheat gluten, whether or not dried</t>
  </si>
  <si>
    <t>12019000</t>
  </si>
  <si>
    <t>Soya beans, whether or not broken, other than seed</t>
  </si>
  <si>
    <t>12023000</t>
  </si>
  <si>
    <t>Ground-nuts, not roasted or otherwise cooked, whether or not shelled or broken, seed</t>
  </si>
  <si>
    <t>12024100</t>
  </si>
  <si>
    <t>Ground-nuts, not roasted or otherwise cooked, whether or not shelled or broken, other than seed, in shell</t>
  </si>
  <si>
    <t>12024200</t>
  </si>
  <si>
    <t>Ground-nuts, not roasted or otherwise cooked, whether or not shelled or broken, other than seed, shelled, whether or not broken</t>
  </si>
  <si>
    <t>12030000</t>
  </si>
  <si>
    <t>Copra</t>
  </si>
  <si>
    <t>12040000</t>
  </si>
  <si>
    <t>Linseed, whether or not broken</t>
  </si>
  <si>
    <t>12051000</t>
  </si>
  <si>
    <t>Low erucic acid rape or colza seeds</t>
  </si>
  <si>
    <t>12060000</t>
  </si>
  <si>
    <t>Sunflower seeds, whether or not broken</t>
  </si>
  <si>
    <t>12071010</t>
  </si>
  <si>
    <t>Palm nuts suitable for sowing/planting</t>
  </si>
  <si>
    <t>12071030</t>
  </si>
  <si>
    <t>Kernels</t>
  </si>
  <si>
    <t>12072100</t>
  </si>
  <si>
    <t>Cotton seeds, seed</t>
  </si>
  <si>
    <t>12072900</t>
  </si>
  <si>
    <t>Cotton seeds, other than seed</t>
  </si>
  <si>
    <t>12074010</t>
  </si>
  <si>
    <t>Sesamum seeds, edible</t>
  </si>
  <si>
    <t>12074090</t>
  </si>
  <si>
    <t>Sesamum seeds, not edible</t>
  </si>
  <si>
    <t>12075000</t>
  </si>
  <si>
    <t>Mustard seeds</t>
  </si>
  <si>
    <t>12076000</t>
  </si>
  <si>
    <t>Safflower (carthamus tinctorius) seeds</t>
  </si>
  <si>
    <t>12077000</t>
  </si>
  <si>
    <t>Melon seeds</t>
  </si>
  <si>
    <t>12079100</t>
  </si>
  <si>
    <t>Poppy seeds</t>
  </si>
  <si>
    <t>12079940</t>
  </si>
  <si>
    <t>Illipe seeds (illipe nuts)</t>
  </si>
  <si>
    <t>12079950</t>
  </si>
  <si>
    <t>Fresh fruit bunch of oil palm 265.000</t>
  </si>
  <si>
    <t>12079990</t>
  </si>
  <si>
    <t>Other oil seeds and oleaginous fruits, other than HS code 12071010 to 12079950, whether or not broken</t>
  </si>
  <si>
    <t>12081000</t>
  </si>
  <si>
    <t>Flours and meals of soya beans</t>
  </si>
  <si>
    <t>12089000</t>
  </si>
  <si>
    <t>Flours and meals of oil seeds or oleaginous fruits, other than those of mustard, other than of soya beans</t>
  </si>
  <si>
    <t>12091000</t>
  </si>
  <si>
    <t>Sugar beet seeds, of a kind used for sowing</t>
  </si>
  <si>
    <t>12092990</t>
  </si>
  <si>
    <t>Seeds of forage plants, of a kind used for sowing, other than HS code 12092100 to 12092990</t>
  </si>
  <si>
    <t>12093000</t>
  </si>
  <si>
    <t>Seeds of herbaceous plants cultivated principally for their flowers, of a kind used for sowing</t>
  </si>
  <si>
    <t>12099190</t>
  </si>
  <si>
    <t>Vegetable seeds, other than onion seeds, of a kind used for sowing</t>
  </si>
  <si>
    <t>12099920</t>
  </si>
  <si>
    <t>Rubber tree seeds, of a kind used for sowing</t>
  </si>
  <si>
    <t>12099990</t>
  </si>
  <si>
    <t>Seeds, fruit and spores, other than HS code 12099110 to 12099930, of a kind used for sowing</t>
  </si>
  <si>
    <t>12112010</t>
  </si>
  <si>
    <t>Ginseng roots, fresh or dried</t>
  </si>
  <si>
    <t>12112090</t>
  </si>
  <si>
    <t>Ginseng roots, chilled, frozen</t>
  </si>
  <si>
    <t>12119013</t>
  </si>
  <si>
    <t>Rauwolfia serpentina roots, of a kind used primarily in pharmacy, fresh, chilled, frozen or dried</t>
  </si>
  <si>
    <t>12119015</t>
  </si>
  <si>
    <t>Liquorice roots, of a kind used primarily in pharmacy, fresh, chilled, frozen or dried</t>
  </si>
  <si>
    <t>12119017</t>
  </si>
  <si>
    <t>Plants and parts of plants (incl seeds and fruits), of a kind used primarily in pharmacy, oth than cannabis, rauwolfia serpentina roots, and liquorice roots, fresh/dried, in cut, crushed/powdered form</t>
  </si>
  <si>
    <t>12119019</t>
  </si>
  <si>
    <t>Plants and parts of plants (including seeds and fruits), of a kind used primarily in pharmacy, other than HS code 12119011 to 12119018</t>
  </si>
  <si>
    <t>12119091</t>
  </si>
  <si>
    <t>Pyrethrum, in cut, crushed or powdered form, fresh, chilled, frozen or dried</t>
  </si>
  <si>
    <t>12119092</t>
  </si>
  <si>
    <t>Pyrethrum, in other forms, fresh, chilled, frozen or dried</t>
  </si>
  <si>
    <t>12119094</t>
  </si>
  <si>
    <t>Sandalwood chips, fresh, chilled, frozen or dried</t>
  </si>
  <si>
    <t>12119095</t>
  </si>
  <si>
    <t>Agarwood (gaharu) chips, fresh, chilled, frozen or dried</t>
  </si>
  <si>
    <t>12119097</t>
  </si>
  <si>
    <t>Bark of persea (persea kurzii kosterm), fresh, chilled, frozen or dried</t>
  </si>
  <si>
    <t>12119098</t>
  </si>
  <si>
    <t>Plants &amp; parts of plants,of a kind used primarily in perfumery/for insecticidal,fungicidal/similar purposes,fresh,chilled,frozen/dried, in cut,crushed/powdered form, oth than HS code 12119091-12119097</t>
  </si>
  <si>
    <t>12119099</t>
  </si>
  <si>
    <t>Plants &amp; parts of plants,of a kind used primarily in perfumery/for insecticidal,fungicidal/similar purposes,fresh,chilled,frozen/dried, in cut,crushed/powdered form, oth than HS code 12119091-12119098</t>
  </si>
  <si>
    <t>12122111</t>
  </si>
  <si>
    <t>Eucheuma spinosum, dried but not ground</t>
  </si>
  <si>
    <t>12122112</t>
  </si>
  <si>
    <t>Eucheuma cottonii, dried but not ground</t>
  </si>
  <si>
    <t>12122113</t>
  </si>
  <si>
    <t>Gracilaria spp, dried but not ground</t>
  </si>
  <si>
    <t>12122119</t>
  </si>
  <si>
    <t>Seaweeds and other algae other than eucheuma spinosum, cottonii, and gracilaria spp, fit for human consumption, dried but not ground</t>
  </si>
  <si>
    <t>12122190</t>
  </si>
  <si>
    <t>Seaweeds and other algae other than eucheuma spinosum, cottonii, and gracilaria spp, fit for human consumption, fresh, chilled, frozen</t>
  </si>
  <si>
    <t>12122919</t>
  </si>
  <si>
    <t>Seaweeds and other algae, fresh, chilled or dried, of a kind used in dyeing, tanning, perfumery, or for insecticidal, fungicidal or similar purposes, not fit for human consumption</t>
  </si>
  <si>
    <t>12122920</t>
  </si>
  <si>
    <t>Seaweeds and other algae, fresh, chilled or dried, not of a kind not used in dyeing, tanning, perfumery, pharmacy, or for insecticidal, fungicidal or similar purposes, not fit for human consumption</t>
  </si>
  <si>
    <t>12122930</t>
  </si>
  <si>
    <t>Seaweeds and other algae, frozen, not of a kind not used in dyeing, tanning, perfumery, pharmacy, or for insecticidal, fungicidal or similar purposes, not fit for human consumption</t>
  </si>
  <si>
    <t>12129200</t>
  </si>
  <si>
    <t>Locust beans (carob), fresh, chilled, frozen or dried, whether or not ground</t>
  </si>
  <si>
    <t>12129390</t>
  </si>
  <si>
    <t>Sugar cane, fresh, chilled, frozen or dried, whether or not ground, not suitable for planting</t>
  </si>
  <si>
    <t>12129910</t>
  </si>
  <si>
    <t>Stones and kernels of apricot, peach (including nectarine) or plum, of a kind used primarily for human consumption, not elsewhere specified or included</t>
  </si>
  <si>
    <t>12129990</t>
  </si>
  <si>
    <t>Fruit stones and kernels other than apricot, peach (including nectarine) or plum, of a kind used primarily for human consumption, not elsewhere specified or included</t>
  </si>
  <si>
    <t>12130000</t>
  </si>
  <si>
    <t>Cereal straw and husks, unprepared, whether or not chopped, ground, pressed or in the form of pellets</t>
  </si>
  <si>
    <t>12141000</t>
  </si>
  <si>
    <t>Lucerne (alfalfa) meal and pellets</t>
  </si>
  <si>
    <t>12149000</t>
  </si>
  <si>
    <t>Swedes, mangolds, fodder roots, hay, lucerne (alfalfa), clover, sainfoin, forage kale, lupines, vetches and similar forage products, whether or not in the form of pellets</t>
  </si>
  <si>
    <t>13012000</t>
  </si>
  <si>
    <t>Gum arabic</t>
  </si>
  <si>
    <t>13019040</t>
  </si>
  <si>
    <t>Lac</t>
  </si>
  <si>
    <t>13019090</t>
  </si>
  <si>
    <t>Natural gums, resins, gum-resins and oleoresins, other than gum arabic and cannabis resins</t>
  </si>
  <si>
    <t>13021200</t>
  </si>
  <si>
    <t>Vegetable saps and extracts of liquorice</t>
  </si>
  <si>
    <t>13021300</t>
  </si>
  <si>
    <t>Vegetable saps and extracts of hops</t>
  </si>
  <si>
    <t>13021940</t>
  </si>
  <si>
    <t>Vegetable saps and extracts of pyrethrum or of the roots of plants containing rotenone</t>
  </si>
  <si>
    <t>13021950</t>
  </si>
  <si>
    <t>Japan (or chinese) lacquer (natural lacquer)</t>
  </si>
  <si>
    <t>13021990</t>
  </si>
  <si>
    <t>Vegetable saps and extracts, other then HS codes 13021110 to 13021950</t>
  </si>
  <si>
    <t>13022000</t>
  </si>
  <si>
    <t>Pectic substances, pectinates and pectates</t>
  </si>
  <si>
    <t>13023100</t>
  </si>
  <si>
    <t>Agar-agar</t>
  </si>
  <si>
    <t>13023200</t>
  </si>
  <si>
    <t>Mucilages and thickeners, whether or not modified, derived from locust beans, locust bean seeds or guar seeds</t>
  </si>
  <si>
    <t>13023911</t>
  </si>
  <si>
    <t>Carrageenan, powder, semi-refined</t>
  </si>
  <si>
    <t>13023912</t>
  </si>
  <si>
    <t>Carrageenan, powder, refined</t>
  </si>
  <si>
    <t>13023913</t>
  </si>
  <si>
    <t>Carrageenan, alkali treated carrageenan chips (atcc)</t>
  </si>
  <si>
    <t>13023919</t>
  </si>
  <si>
    <t>Carrageenan, other than powder and alkali treated carrageenan chips (atcc)</t>
  </si>
  <si>
    <t>13023990</t>
  </si>
  <si>
    <t>Mucilages and thickeners, whether or not modified, derived from vegetable products, other than HS code 13023100 to 13023919</t>
  </si>
  <si>
    <t>14011000</t>
  </si>
  <si>
    <t>Bamboos, a kind used primarily for plaiting</t>
  </si>
  <si>
    <t>14019000</t>
  </si>
  <si>
    <t>Vegetable materials of a kind used primarily for plaiting (for example, reeds, rushes, osier, raffia, cleaned, bleached or dyed cereal straw, and lime bark), other than bamboos and rattans</t>
  </si>
  <si>
    <t>14042000</t>
  </si>
  <si>
    <t>Cotton linters</t>
  </si>
  <si>
    <t>14049020</t>
  </si>
  <si>
    <t>Vegetable products not elsewhere specified or included, of a kind used primarily in tanning or dyeing</t>
  </si>
  <si>
    <t>14049030</t>
  </si>
  <si>
    <t>Kapok</t>
  </si>
  <si>
    <t>14049091</t>
  </si>
  <si>
    <t>Palm kernel shells</t>
  </si>
  <si>
    <t>14049092</t>
  </si>
  <si>
    <t>Empty fruit bunch of oil palm</t>
  </si>
  <si>
    <t>14049099</t>
  </si>
  <si>
    <t>Vegetable products not elsewhere specified or included, other than HS code 14042000 to 14049092</t>
  </si>
  <si>
    <t>15019000</t>
  </si>
  <si>
    <t>Poultry fat, other than that of heading 0209 or 1503</t>
  </si>
  <si>
    <t>15021000</t>
  </si>
  <si>
    <t>Tallow</t>
  </si>
  <si>
    <t>15030090</t>
  </si>
  <si>
    <t>Lard oil, oleo-oil and tallow oil, not emulsified or mixed or otherwise prepared</t>
  </si>
  <si>
    <t>15041090</t>
  </si>
  <si>
    <t>Fish-liver oils and their fractions, other than solid fractions</t>
  </si>
  <si>
    <t>15042010</t>
  </si>
  <si>
    <t>Fats and oils and their fractions of fish, other than liver oils, solid fractions</t>
  </si>
  <si>
    <t>15042090</t>
  </si>
  <si>
    <t>Fats and oils and their fractions of fish, other than liver oils, other than solid fractions</t>
  </si>
  <si>
    <t>15050010</t>
  </si>
  <si>
    <t>Lanolin</t>
  </si>
  <si>
    <t>15060000</t>
  </si>
  <si>
    <t>Other animal fats and oils and their fractions, whether or not refined, but not chemically modified</t>
  </si>
  <si>
    <t>15071000</t>
  </si>
  <si>
    <t>Crude oil, Soya-bean oil and its fractions, whether or not refined, but not chemically modified, whether or not degummed</t>
  </si>
  <si>
    <t>15079020</t>
  </si>
  <si>
    <t>Refined, bleached and deodorised (rbd) soya- bean oil</t>
  </si>
  <si>
    <t>15089000</t>
  </si>
  <si>
    <t>Fractions of ground-nut oil, whether or not refined, but not chemically modified</t>
  </si>
  <si>
    <t>15092010</t>
  </si>
  <si>
    <t>Extra virgin olive oil, in packings of a net weight not exceeding 30 kg</t>
  </si>
  <si>
    <t>15092090</t>
  </si>
  <si>
    <t>Extra virgin olive oil, in packings of a net weight more then 30 kg</t>
  </si>
  <si>
    <t>15093000</t>
  </si>
  <si>
    <t>Virgin olive oil</t>
  </si>
  <si>
    <t>15099019</t>
  </si>
  <si>
    <t>Fractions of unrefined olive oil, in packings of a net weight more than 30 kg, but not chemically modified</t>
  </si>
  <si>
    <t>15099091</t>
  </si>
  <si>
    <t>Fractions of refined olive oil, in packings of a net weight not exceeding 30 kg, but not chemically modified</t>
  </si>
  <si>
    <t>15099099</t>
  </si>
  <si>
    <t>Fractions of refined olive oil, in packings of a net weight more than 30 kg, but not chemically modified</t>
  </si>
  <si>
    <t>15109090</t>
  </si>
  <si>
    <t>Other oils and their fractions, obtained solely from olives, whether or not refined, but not chemically modified, including blends of these oils or fractions with oils or fractions of heading 1509, other than HS code 15101000 to 15109020</t>
  </si>
  <si>
    <t>15111000</t>
  </si>
  <si>
    <t>Crude palm oil</t>
  </si>
  <si>
    <t>15119020</t>
  </si>
  <si>
    <t>Refined palm oil</t>
  </si>
  <si>
    <t>15119031</t>
  </si>
  <si>
    <t>Solid fractions of palm oil, refined oil, but not chemically modified, with iodine value 30 to 40</t>
  </si>
  <si>
    <t>15119032</t>
  </si>
  <si>
    <t>Solid fractions of palm oil, refined oil, but not chemically modified, with iodine value more than 40 or less than 30</t>
  </si>
  <si>
    <t>15119036</t>
  </si>
  <si>
    <t>Liquid fractions of palm oil, refined oil, but not chemically modified, in packing of a net weight not exceeding 25 kg</t>
  </si>
  <si>
    <t>15119037</t>
  </si>
  <si>
    <t>Liquid fractions of palm oil, refined oil, but not chemically modified, with iodine value 55 or more, but less than 60</t>
  </si>
  <si>
    <t>15119039</t>
  </si>
  <si>
    <t>Liquid fractions of palm oil, refined oil, but not chemically modified, other than hs code 15119036 to 15111037</t>
  </si>
  <si>
    <t>15119041</t>
  </si>
  <si>
    <t>Solid fractions of palm oil, unrefined oil, but not chemically modified</t>
  </si>
  <si>
    <t>15119049</t>
  </si>
  <si>
    <t>Fractions of unrefined palm oil, other than solid fractions, but not chemically modified, with packing of a net weight more than 25 kg</t>
  </si>
  <si>
    <t>15121920</t>
  </si>
  <si>
    <t>Refined sunflower-seed or safflower oil and fractions thereof</t>
  </si>
  <si>
    <t>15121990</t>
  </si>
  <si>
    <t>Sunflower-seed or safflower oil and fractions thereofother, other than HS code 15121100 to 15121920</t>
  </si>
  <si>
    <t>15131110</t>
  </si>
  <si>
    <t>Virgin coconut oil</t>
  </si>
  <si>
    <t>15131190</t>
  </si>
  <si>
    <t>Crude coconut (copra) oil other than virgin coconut oil, whether or not refined, but not chemically modified</t>
  </si>
  <si>
    <t>15131910</t>
  </si>
  <si>
    <t>Fractions of unrefined coconut oil</t>
  </si>
  <si>
    <t>15131990</t>
  </si>
  <si>
    <t>Fraction of Coconut (copra) oil other than HS 15131910, whether or not refined, but not chemically modified</t>
  </si>
  <si>
    <t>15132110</t>
  </si>
  <si>
    <t>Crude palm kernel oil</t>
  </si>
  <si>
    <t>15132911</t>
  </si>
  <si>
    <t>Solid fractions of unrefined palm kernel oil</t>
  </si>
  <si>
    <t>15132913</t>
  </si>
  <si>
    <t>Fractions other than solid fractions of unrefined palm kernel oil (palm kernel olein)</t>
  </si>
  <si>
    <t>15132991</t>
  </si>
  <si>
    <t>Solid fractions of refined palm kernel oil</t>
  </si>
  <si>
    <t>15132994</t>
  </si>
  <si>
    <t>Palm kernel olein, refined, bleached and deodorised (rbd)</t>
  </si>
  <si>
    <t>15132995</t>
  </si>
  <si>
    <t>Palm kernel oil, refined, bleached and deodorised (rbd)</t>
  </si>
  <si>
    <t>15132996</t>
  </si>
  <si>
    <t>Fraction of palm kernel oil, other than HS 15132911, 15132913, 15132991, 15132994, 15132995</t>
  </si>
  <si>
    <t>15141920</t>
  </si>
  <si>
    <t>Low erucic acid rape or colza oil and its fractions, refined</t>
  </si>
  <si>
    <t>15141990</t>
  </si>
  <si>
    <t>Low erucic acid rape or colza oil and its fractions, other than HS code 15141100 to 15141929</t>
  </si>
  <si>
    <t>15149990</t>
  </si>
  <si>
    <t>Rape, colza or mustard oil, other than low erucic acid, other than HS code 15149100 to 15149910</t>
  </si>
  <si>
    <t>15151900</t>
  </si>
  <si>
    <t>Linseed oil and its fractions, other than crude oil</t>
  </si>
  <si>
    <t>15152100</t>
  </si>
  <si>
    <t>Maize (corn) oil, crude oil</t>
  </si>
  <si>
    <t>15152919</t>
  </si>
  <si>
    <t>Maize (corn) oil, fractions of unrefined oil, other than solid fractions</t>
  </si>
  <si>
    <t>15152999</t>
  </si>
  <si>
    <t>Maize (corn) oil, fractions of refined oil, other than solid fractions</t>
  </si>
  <si>
    <t>15153090</t>
  </si>
  <si>
    <t>Castor oil, other than crude oil</t>
  </si>
  <si>
    <t>15155010</t>
  </si>
  <si>
    <t>Sesame oil, crude oil</t>
  </si>
  <si>
    <t>15155090</t>
  </si>
  <si>
    <t>Sesame oil and its fractions, other than crude oil and unrefined oil</t>
  </si>
  <si>
    <t>15159019</t>
  </si>
  <si>
    <t>Illipe nut oil, other than crude oil and unrefined oil</t>
  </si>
  <si>
    <t>15159021</t>
  </si>
  <si>
    <t>Tung oil, crude oil</t>
  </si>
  <si>
    <t>15159029</t>
  </si>
  <si>
    <t>Tung oil, other than crude oil and unrefined oil</t>
  </si>
  <si>
    <t>15159039</t>
  </si>
  <si>
    <t>Jojoba oil, other than crude oil and unrefined oil</t>
  </si>
  <si>
    <t>15159099</t>
  </si>
  <si>
    <t>Other fixed vegetable oils, but not chemically modified, other than HS code 15151100 to 15159039, other than crude oil and unrefined oil</t>
  </si>
  <si>
    <t>15161020</t>
  </si>
  <si>
    <t>Animal fats and oils and their fractions, not further prepared, re-esterified</t>
  </si>
  <si>
    <t>15162014</t>
  </si>
  <si>
    <t>Vegetable fats and oils and their fractions of coconuts, re-esterified</t>
  </si>
  <si>
    <t>15162017</t>
  </si>
  <si>
    <t>Vegetable fats and oils and their fractions of ground-nuts, re-esterified</t>
  </si>
  <si>
    <t>15162019</t>
  </si>
  <si>
    <t>Vegetable fats and oils and their fractions other then hs code 15162011 to 15162018, re- esterified</t>
  </si>
  <si>
    <t>15162021</t>
  </si>
  <si>
    <t>Vegetable fats and oils and their fractions of the fruit of the oil palm, crude, re-esterified</t>
  </si>
  <si>
    <t>15162022</t>
  </si>
  <si>
    <t>Vegetable fats and oils and their fractions of the fruit of the oil palm, other than crude, re- esterified</t>
  </si>
  <si>
    <t>15162023</t>
  </si>
  <si>
    <t>Vegetable fats and oils and their fractions of palm kernels, crude, re-esterified</t>
  </si>
  <si>
    <t>15162024</t>
  </si>
  <si>
    <t>Vegetable fats and oils and their fractions of palm kernels, refined, bleached and deodorised (RBD), re-esterified</t>
  </si>
  <si>
    <t>15162026</t>
  </si>
  <si>
    <t>Vegetable fats and oils and their fractions of palm kernel olein, refined, bleached and deodorised (RBD), re-esterified</t>
  </si>
  <si>
    <t>15162029</t>
  </si>
  <si>
    <t>Vegetable fats and oils and their fractions other then HS code 15162021 to 15162026, re- esterified, of oil palm</t>
  </si>
  <si>
    <t>15162031</t>
  </si>
  <si>
    <t>Vegetable fats and oils and their fractions of ground-nuts, of coconuts, of soya beans, hydrogenated, in flakes</t>
  </si>
  <si>
    <t>15162033</t>
  </si>
  <si>
    <t>Vegetable fats and oils and their fractions of olives, hydrogenated, in flakes</t>
  </si>
  <si>
    <t>15162034</t>
  </si>
  <si>
    <t>Vegetable fats and oils and their fractions of fruit of the oil palm, hydrogenated, in flakes</t>
  </si>
  <si>
    <t>15162035</t>
  </si>
  <si>
    <t>Vegetable fats and oils and their fractions of palm kernels, hydrogenated, in flakes</t>
  </si>
  <si>
    <t>15162039</t>
  </si>
  <si>
    <t>Vegetable fats and oils and their fractionsother then HS code 15162031 to 15162035, hydrogenated, in flakes</t>
  </si>
  <si>
    <t>15162041</t>
  </si>
  <si>
    <t>Vegetable fats and oils and their fractions of castor seeds (opal wax), hydrogenated, in other forms</t>
  </si>
  <si>
    <t>15162042</t>
  </si>
  <si>
    <t>Vegetable fats and oils and their fractions of coconuts, hydrogenated, in other forms</t>
  </si>
  <si>
    <t>15162043</t>
  </si>
  <si>
    <t>Vegetable fats and oils and their fractions of ground-nuts, hydrogenated, in other forms</t>
  </si>
  <si>
    <t>15162044</t>
  </si>
  <si>
    <t>Vegetable fats and oils and their fractions of linseed, hydrogenated, in other forms</t>
  </si>
  <si>
    <t>15162046</t>
  </si>
  <si>
    <t>Vegetable fats and oils and their fractions of fruit of the oil palm, hydrogenated, in other forms</t>
  </si>
  <si>
    <t>15162047</t>
  </si>
  <si>
    <t>Vegetable fats and oils and their fractions of palm kernels, hydrogenated, in other forms</t>
  </si>
  <si>
    <t>15162048</t>
  </si>
  <si>
    <t>Vegetable fats and oils and their fractions of soya beans, hydrogenated, in other forms</t>
  </si>
  <si>
    <t>15162049</t>
  </si>
  <si>
    <t>Vegetable fats and oils and their fractions other then HS code 15162041-15162048, hydrogenated, iin other forms</t>
  </si>
  <si>
    <t>15162054</t>
  </si>
  <si>
    <t>Vegetable fats and oils and their fractions, of ground-nuts of oil palm or coconuts, inter- esterified</t>
  </si>
  <si>
    <t>15162059</t>
  </si>
  <si>
    <t>Vegetable fats and oils and their fractions other then HS code 15162051 to 15162054, inter- esterified</t>
  </si>
  <si>
    <t>15162062</t>
  </si>
  <si>
    <t>Vegetable fats and oils and their fractions, elaidinised, palm stearin with an iodine value not exceeding 48, refined, bleached and deodorised (RBD)</t>
  </si>
  <si>
    <t>15162069</t>
  </si>
  <si>
    <t>Vegetable fats and oils and their fractions other then HS code 15162061 to 15162062, elaidinised, palm stearin with an iodine value not exceeding 48</t>
  </si>
  <si>
    <t>15162091</t>
  </si>
  <si>
    <t>Vegetable fats and oils and their fractions, elaidinised, palm stearin with an iodine value exceeding 48</t>
  </si>
  <si>
    <t>15162094</t>
  </si>
  <si>
    <t>Vegetable fats and oils and their fractions of soya beans, elaidinised</t>
  </si>
  <si>
    <t>15162096</t>
  </si>
  <si>
    <t>Vegetable fats and oils and their fractions, refined, bleached and deodorised (rbd) palm kernel stearin, elaidinised</t>
  </si>
  <si>
    <t>15162098</t>
  </si>
  <si>
    <t>Vegetable fats and oils and their fractions of ground-nuts, of oil palm or of coconuts, elaidinised</t>
  </si>
  <si>
    <t>15162099</t>
  </si>
  <si>
    <t>Vegetable fats and oils and their fractions other than hs code 15162091 to 15162098, elaidinised</t>
  </si>
  <si>
    <t>15171010</t>
  </si>
  <si>
    <t>Margarine, excluding liquid margarine, in airtight container for retail sale</t>
  </si>
  <si>
    <t>15171090</t>
  </si>
  <si>
    <t>Margarine, excluding liquid margarine, other than in airtight container for retail sale</t>
  </si>
  <si>
    <t>15179010</t>
  </si>
  <si>
    <t>Imitation ghee</t>
  </si>
  <si>
    <t>15179020</t>
  </si>
  <si>
    <t>Liquid margarine</t>
  </si>
  <si>
    <t>15179030</t>
  </si>
  <si>
    <t>Edible mixtures or preparations of animal or vegetable fats or oils of a kind used as mould release preparations</t>
  </si>
  <si>
    <t>15179043</t>
  </si>
  <si>
    <t>Shortening</t>
  </si>
  <si>
    <t>15179050</t>
  </si>
  <si>
    <t>Solid mixtures or preparations of vegetable fats or oils or of their fractions other than imitation ghee, shortening, imitation lard</t>
  </si>
  <si>
    <t>15179063</t>
  </si>
  <si>
    <t>Liquid mixtures or preparations of vegetable fats or oils or of their fractions other than liquid margarine, in which other palm oil predominates, in packings of a net weight not exceeding 25 kg</t>
  </si>
  <si>
    <t>15179064</t>
  </si>
  <si>
    <t>Liquid mixtures or preparations of vegetable fats or oils or of their fractions other than liquid margarine, in which other palm oil predominates, in packings of a net weight exceeding 25 kg</t>
  </si>
  <si>
    <t>15179067</t>
  </si>
  <si>
    <t>Liquid mixtures or preparations of vegetable fats or oils or of their fractions other than liquid margarine, in which soya-bean oil or coconut oil predominates</t>
  </si>
  <si>
    <t>15179068</t>
  </si>
  <si>
    <t>Liquid mixtures or preparations of vegetable fats or oils or of their fractions other than liquid margarine, in which illipe nut oil predominates</t>
  </si>
  <si>
    <t>15179069</t>
  </si>
  <si>
    <t>Liquid mixtures or preparations of vegetable fats or oils or of their fractions other than liquid margarine, other than HS code 15179061 to 15179068</t>
  </si>
  <si>
    <t>15179090</t>
  </si>
  <si>
    <t>Edible mixtures/preparations of animal, vegetable/microbial fats/oils/of fractions of different fats/oils of this chapter, other than edible fats and oils/their fractions of head 1516, nec in head 1517</t>
  </si>
  <si>
    <t>15180012</t>
  </si>
  <si>
    <t>Animal fats and oils, boiled, oxidised, dehydrated, sulphurised, blown, polymerised by heat in vacuum or in inert gas or otherwise chemically modified, excluding those of heading 1516</t>
  </si>
  <si>
    <t>15180036</t>
  </si>
  <si>
    <t>Inedible mixtures or preparations of soya beans or coconuts</t>
  </si>
  <si>
    <t>15180038</t>
  </si>
  <si>
    <t>Inedible mixtures or preparations of of the fruit of the oil palm or of palm kernels, other</t>
  </si>
  <si>
    <t>15180039</t>
  </si>
  <si>
    <t>Inedible mixtures or preparations of vegetable fats or oils or of fractions of different fats or oils, other than hs code 15180032 to 15180037</t>
  </si>
  <si>
    <t>15180060</t>
  </si>
  <si>
    <t>Inedible mixtures or preparations of animal fats or oils or of fractions thereof and vegetable fats or oils or fractions thereof</t>
  </si>
  <si>
    <t>15200010</t>
  </si>
  <si>
    <t>Crude glycerol</t>
  </si>
  <si>
    <t>15200090</t>
  </si>
  <si>
    <t>Glycerol waters and glycerol lyes</t>
  </si>
  <si>
    <t>15211000</t>
  </si>
  <si>
    <t>Vegetable waxes, whether or not refined or coloured</t>
  </si>
  <si>
    <t>15219010</t>
  </si>
  <si>
    <t>Beeswax and other insect waxes, whether or not refined or coloured</t>
  </si>
  <si>
    <t>15220010</t>
  </si>
  <si>
    <t>Degras</t>
  </si>
  <si>
    <t>15220090</t>
  </si>
  <si>
    <t>Residues resulting from the treatment of fatty substances or animal or vegetable waxes</t>
  </si>
  <si>
    <t>16010010</t>
  </si>
  <si>
    <t>Sausages and similar products of meat, meat offal, blood or insects, food preparations based on these products, in airtight containers for retail sale</t>
  </si>
  <si>
    <t>16010090</t>
  </si>
  <si>
    <t>Sausages and similar products of meat, meat offal, blood or insects, food preparations based on these products, other than in airtight containers for retail sale</t>
  </si>
  <si>
    <t>16021010</t>
  </si>
  <si>
    <t>Other prepared or preserved meat, meat offal, blood or insects, homogenised preparation, containing pork, in airtight container for retail sale</t>
  </si>
  <si>
    <t>16021090</t>
  </si>
  <si>
    <t>Other prepared or preserved meat, meat offal, blood or insects, homogenised preparation, not containing pork, in airtight container for retail sale</t>
  </si>
  <si>
    <t>16023110</t>
  </si>
  <si>
    <t>Other prepared or preserved meat, meat offal, blood of turkeys, in airtight containers for retail sale</t>
  </si>
  <si>
    <t>16023191</t>
  </si>
  <si>
    <t>Other prepared or preserved meat, meat offal, blood of turkeys, not in airtight containers for retail sale, mechanically deboned or separated meat</t>
  </si>
  <si>
    <t>16023290</t>
  </si>
  <si>
    <t>Prepared or preserved of meat,meat offal, blood of fowls of species gallus domesticus, other than chicken curry in airtight container</t>
  </si>
  <si>
    <t>16024911</t>
  </si>
  <si>
    <t>Prepared or preserved meat, meat offal or blood of swine, including mixture, luncheon meat, in airtight containers for retail sale</t>
  </si>
  <si>
    <t>16024999</t>
  </si>
  <si>
    <t>Prepared or preserved meat, meat offal or blood of swine, including mixture, other than luncheon meat, not in airtight containers for retail sale</t>
  </si>
  <si>
    <t>16025010</t>
  </si>
  <si>
    <t>Prepared or preserved meat, meat offal or blood of bovine animals, in airtight containers for retail sale</t>
  </si>
  <si>
    <t>16025090</t>
  </si>
  <si>
    <t>Prepared or preserved meat, meat offal or blood of bovine animals, not in airtight containers for retail sale</t>
  </si>
  <si>
    <t>16029010</t>
  </si>
  <si>
    <t>Mutton curry, in airtight containers for retail sale</t>
  </si>
  <si>
    <t>16029090</t>
  </si>
  <si>
    <t>Other prepared or preserved meat, meat offal, blood or insects, other than HS code 16021010 to 16021920</t>
  </si>
  <si>
    <t>16030010</t>
  </si>
  <si>
    <t>Extracts and juices of meat</t>
  </si>
  <si>
    <t>16030090</t>
  </si>
  <si>
    <t>Extracts and juices of fish or crustaceans, molluscs or other aquatic invertebrates</t>
  </si>
  <si>
    <t>16041190</t>
  </si>
  <si>
    <t>Prepared or preserved salmon, whole or in pieces, but not minced, not in airtight containers for retail sale</t>
  </si>
  <si>
    <t>16041290</t>
  </si>
  <si>
    <t>Prepared or preserved herrings, whole or in pieces, but not minced, not in airtight containers for retail sale</t>
  </si>
  <si>
    <t>16041311</t>
  </si>
  <si>
    <t>Prepared or preserved sardines, whole or in pieces, but not minced, in airtight containers for retail sale</t>
  </si>
  <si>
    <t>16041319</t>
  </si>
  <si>
    <t>Prepared or preserved sardines, whole or in pieces, but not minced, not in airtight containers for retail sale</t>
  </si>
  <si>
    <t>16041391</t>
  </si>
  <si>
    <t>Prepared or preserved sardinella and brisling or sprats, whole or in pieces, but not minced, in airtight containers for retail sale</t>
  </si>
  <si>
    <t>16041411</t>
  </si>
  <si>
    <t>Prepared or preserved tunas, whole or in pieces, but not minced, in airtight containers for retail sale</t>
  </si>
  <si>
    <t>16041419</t>
  </si>
  <si>
    <t>Prepared or preserved skipjack tuna and bonito (sarda spp), whole or in pieces, but not minced, not in airtight containers for retail sale</t>
  </si>
  <si>
    <t>16041491</t>
  </si>
  <si>
    <t>Pre-cooked tunas, not in airtight containers for retail sale</t>
  </si>
  <si>
    <t>16041499</t>
  </si>
  <si>
    <t>Prepared or preserved tunas other than pre- cooked tunas, skipjack tuna and bonito (sarda spp), not in airtight containers for retail sale 187.600</t>
  </si>
  <si>
    <t>16041510</t>
  </si>
  <si>
    <t>Prepared or preserved mackerel, whole or in pieces, but not minced, in airtight containers for retail sale</t>
  </si>
  <si>
    <t>16041590</t>
  </si>
  <si>
    <t>Prepared or preserved mackerel, whole or in pieces, but not minced, not in airtight containers for retail sale</t>
  </si>
  <si>
    <t>16041610</t>
  </si>
  <si>
    <t>Prepared or preserved anchovies, whole or in pieces, but not minced, in airtight containers for retail sale</t>
  </si>
  <si>
    <t>16041690</t>
  </si>
  <si>
    <t>Prepared or preserved anchovies, whole or in pieces, but not minced, not in airtight containers for retail sale</t>
  </si>
  <si>
    <t>16041891</t>
  </si>
  <si>
    <t>Prepared or preserved shark fins, whole or in pieces, but not minced, in airtight containers for retail sale</t>
  </si>
  <si>
    <t>16041930</t>
  </si>
  <si>
    <t>Fish, whole or in pieces, but not minced other than hs code 16041110 to 16041920, in airtight containers for retail sale</t>
  </si>
  <si>
    <t>16041990</t>
  </si>
  <si>
    <t>Fish, whole or in pieces, but not minced other than hs code 16041110 to 16041930</t>
  </si>
  <si>
    <t>16042020</t>
  </si>
  <si>
    <t>Fish sausages</t>
  </si>
  <si>
    <t>16042030</t>
  </si>
  <si>
    <t>Fish ball</t>
  </si>
  <si>
    <t>16042040</t>
  </si>
  <si>
    <t>Fish paste</t>
  </si>
  <si>
    <t>16042091</t>
  </si>
  <si>
    <t>Other prepared or preserved fish other than fish sausage, fish ball, fish paste, in airtight containers for retail sale</t>
  </si>
  <si>
    <t>16042099</t>
  </si>
  <si>
    <t>Other prepared or preserved fish other than fish sausage, fish ball, fish paste, not in airtight containers for retail sale</t>
  </si>
  <si>
    <t>16043100</t>
  </si>
  <si>
    <t>Caviar</t>
  </si>
  <si>
    <t>16043200</t>
  </si>
  <si>
    <t>Caviar substitutes</t>
  </si>
  <si>
    <t>16051011</t>
  </si>
  <si>
    <t>Swimming crabs (crabs of the family portunidae), prepared or preserveed, in airtight containers for retail sale</t>
  </si>
  <si>
    <t>16051012</t>
  </si>
  <si>
    <t>King crabs (crabs of the family lithodidae) prepared or preserveed, in airtight containers for retail sale</t>
  </si>
  <si>
    <t>16051013</t>
  </si>
  <si>
    <t>Snow crabs (crabs of the family oregoniidae) prepared or preserveed, in airtight containers for retail sale</t>
  </si>
  <si>
    <t>16051014</t>
  </si>
  <si>
    <t>Crab other than swimming crabs, king crabs, and snow crabs, prepared or preserveed, in airtight containers for retail sale</t>
  </si>
  <si>
    <t>16051090</t>
  </si>
  <si>
    <t>Crab, prepared or preserveed, other than in airtight containers for retail sale</t>
  </si>
  <si>
    <t>16052100</t>
  </si>
  <si>
    <t>Shrimps and prawns, prepared or preserveed, not in airtight container</t>
  </si>
  <si>
    <t>16052920</t>
  </si>
  <si>
    <t>Shrimp ball</t>
  </si>
  <si>
    <t>16052930</t>
  </si>
  <si>
    <t>Breaded shrimp</t>
  </si>
  <si>
    <t>16052990</t>
  </si>
  <si>
    <t>Shrimps and prawns other than shrimp ball &amp; breaded shrimp, prepared or preserveed, in airtight container,</t>
  </si>
  <si>
    <t>16053000</t>
  </si>
  <si>
    <t>Lobster, prepared or preserved</t>
  </si>
  <si>
    <t>16054000</t>
  </si>
  <si>
    <t>Crustacean, other than crab, shrimps, prawns, and lobsters, prepared or preserved</t>
  </si>
  <si>
    <t>16055100</t>
  </si>
  <si>
    <t>Oysters, prepared or preserved</t>
  </si>
  <si>
    <t>16055200</t>
  </si>
  <si>
    <t>Scallops, including queen scallops, prepared or preserved</t>
  </si>
  <si>
    <t>16055300</t>
  </si>
  <si>
    <t>Mussels, prepared or preserved</t>
  </si>
  <si>
    <t>16055410</t>
  </si>
  <si>
    <t>Cuttle fish and squid, prepared or preserved, in airtight containers for retail sale</t>
  </si>
  <si>
    <t>16055490</t>
  </si>
  <si>
    <t>Cuttle fish and squid, prepared or preserved, not in airtight containers for retail sale</t>
  </si>
  <si>
    <t>16055500</t>
  </si>
  <si>
    <t>Octopus, prepared or preserved</t>
  </si>
  <si>
    <t>16055600</t>
  </si>
  <si>
    <t>Clams, cockles and arkshells, prepared or preserved</t>
  </si>
  <si>
    <t>16055790</t>
  </si>
  <si>
    <t>Abalone, prepared or preserved, not in airtight containers for retail sale</t>
  </si>
  <si>
    <t>16055800</t>
  </si>
  <si>
    <t>Snails, other than sea snails, prepared and preserved</t>
  </si>
  <si>
    <t>16055900</t>
  </si>
  <si>
    <t>Mollusc, other than oysters, scallops, mussels, cuttle fish, squid, octopus, clams, cockles, arkshell, abalone, snail, prepared or preserved</t>
  </si>
  <si>
    <t>16056100</t>
  </si>
  <si>
    <t>Sea cucumbers, prepared or preserved</t>
  </si>
  <si>
    <t>16056200</t>
  </si>
  <si>
    <t>Sea urchins, prepared or preserved</t>
  </si>
  <si>
    <t>16056300</t>
  </si>
  <si>
    <t>Jellyfish, prepared or preserved</t>
  </si>
  <si>
    <t>16056900</t>
  </si>
  <si>
    <t>Aquatic invertebrates, other than sea cucumbers, sea urchins, jellyfish, prepared or preserved</t>
  </si>
  <si>
    <t>17011200</t>
  </si>
  <si>
    <t>Beet sugar</t>
  </si>
  <si>
    <t>17011300</t>
  </si>
  <si>
    <t>Cane sugar specified in subheading note 2 to this chapter</t>
  </si>
  <si>
    <t>17011400</t>
  </si>
  <si>
    <t>Other cane sugar</t>
  </si>
  <si>
    <t>17019100</t>
  </si>
  <si>
    <t>Cane or beet sugars, chemically pure sucrose, in solid form, containing added flavouring or colouring matter</t>
  </si>
  <si>
    <t>17019910</t>
  </si>
  <si>
    <t>Refined sugar</t>
  </si>
  <si>
    <t>17019990</t>
  </si>
  <si>
    <t>Cane or beet sugar and chemically pure sucrose, in solid form, other than raw sugar not containing added flavouring or colouring matter, other than refined sugar</t>
  </si>
  <si>
    <t>17021100</t>
  </si>
  <si>
    <t>Lactose and lactose syrup, containing by weight 99 % or more lactose, expressed as anhydrous lactose, calculated on the dry matter</t>
  </si>
  <si>
    <t>17021900</t>
  </si>
  <si>
    <t>Lactose and lactose syrup, not containing by weight 99 % or more lactose, expressed as anhydrous lactose, calculated on the dry matter</t>
  </si>
  <si>
    <t>17022000</t>
  </si>
  <si>
    <t>Maple sugar and maple syrup</t>
  </si>
  <si>
    <t>17023010</t>
  </si>
  <si>
    <t>Glucose, not containing fructose or containing in the dry state less than 20 % by weight of fructose</t>
  </si>
  <si>
    <t>17023020</t>
  </si>
  <si>
    <t>Glucose syrup, not containing fructose or containing in the dry state less than 20 % by weight of fructose</t>
  </si>
  <si>
    <t>17024000</t>
  </si>
  <si>
    <t>Glucose &amp; glucose syrup, containing in the dry state &gt;= 20 % but &lt; 50 % by weight of fructose, excluding invert sugar</t>
  </si>
  <si>
    <t>17025000</t>
  </si>
  <si>
    <t>Chemically pure fructose</t>
  </si>
  <si>
    <t>17026010</t>
  </si>
  <si>
    <t>Fructose, containing in the dry state more than 50 % by weight of fructose, excluding invert sugar</t>
  </si>
  <si>
    <t>17026020</t>
  </si>
  <si>
    <t>Fructose syrup, containing in the dry state more than 50 % by weight of fructose, excluding invert sugar</t>
  </si>
  <si>
    <t>17029019</t>
  </si>
  <si>
    <t>Maltose and maltose syrups, other than chemically pure maltose</t>
  </si>
  <si>
    <t>17029020</t>
  </si>
  <si>
    <t>Artificial honey,whether or not mixed with natural honey</t>
  </si>
  <si>
    <t>17029030</t>
  </si>
  <si>
    <t>Flavoured or colourd sugars (excl maltose)</t>
  </si>
  <si>
    <t>17029040</t>
  </si>
  <si>
    <t>Caramel 6.100</t>
  </si>
  <si>
    <t>17029051</t>
  </si>
  <si>
    <t>Coconut sap sugar</t>
  </si>
  <si>
    <t>17029059</t>
  </si>
  <si>
    <t>Palm sugar other than coconut sap sugar</t>
  </si>
  <si>
    <t>17029091</t>
  </si>
  <si>
    <t>Sugar syrups</t>
  </si>
  <si>
    <t>17029099</t>
  </si>
  <si>
    <t>Other sugar, including invert sugar and other sugar and sugar syrup blends containing in the dry state 50 % by weight of fructose, other than HS code 17029011 to 17029091</t>
  </si>
  <si>
    <t>17031010</t>
  </si>
  <si>
    <t>Cane molasses, containing added flavouring or colouring matter</t>
  </si>
  <si>
    <t>17031090</t>
  </si>
  <si>
    <t>Cane molasses, not containing added flavouring or colouring matter</t>
  </si>
  <si>
    <t>17039010</t>
  </si>
  <si>
    <t>Molasses other than cane molasses, resulting from the extraction or refining of sugar, containing added flavouring or colouring matter</t>
  </si>
  <si>
    <t>17039090</t>
  </si>
  <si>
    <t>Molasses other than cane molasses, resulting from the extraction or refining of sugar, not containing added flavouring or colouring matter</t>
  </si>
  <si>
    <t>17041000</t>
  </si>
  <si>
    <t>Chewing gum, whether or not sugar-coated</t>
  </si>
  <si>
    <t>17049010</t>
  </si>
  <si>
    <t>Medicated pastilles and drops, not containing cocoa</t>
  </si>
  <si>
    <t>17049020</t>
  </si>
  <si>
    <t>White chocolate, not containing cocoa</t>
  </si>
  <si>
    <t>17049091</t>
  </si>
  <si>
    <t>Sugar confectionery other than chewing gum, medicated pastilles and drops, and white chocolate, not containing cocoa, soft, containing gelatin</t>
  </si>
  <si>
    <t>17049099</t>
  </si>
  <si>
    <t>Sugar confectionery other than chewing gum, medicated pastilles and drops, and white chocolate, not containing cocoa, other than soft, containing gelatin</t>
  </si>
  <si>
    <t>18010010</t>
  </si>
  <si>
    <t>Cocoa beans, whole or broken, raw or roasted, fermented</t>
  </si>
  <si>
    <t>18010090</t>
  </si>
  <si>
    <t>Cocoa beans, whole or broken, raw or roasted, not fermented</t>
  </si>
  <si>
    <t>18020000</t>
  </si>
  <si>
    <t>Cocoa shells, husks, skins and other cocoa waste</t>
  </si>
  <si>
    <t>18031000</t>
  </si>
  <si>
    <t>Cocoa paste, not defatted</t>
  </si>
  <si>
    <t>18032000</t>
  </si>
  <si>
    <t>Cocoa paste, wholly or partly defatted</t>
  </si>
  <si>
    <t>18040000</t>
  </si>
  <si>
    <t>Cocoa butter, fat and oil</t>
  </si>
  <si>
    <t>18050000</t>
  </si>
  <si>
    <t>Cocoa powder, not containing added sugar or other sweetening matter</t>
  </si>
  <si>
    <t>18061000</t>
  </si>
  <si>
    <t>Cocoa powder, containing added sugar or other sweetening matter</t>
  </si>
  <si>
    <t>18062010</t>
  </si>
  <si>
    <t>Chocolate confectionery in blocks, slabs or bars weighing more than 2 kg</t>
  </si>
  <si>
    <t>18062090</t>
  </si>
  <si>
    <t>Chocolate, liquid,paste,granular or other bulk form in containers or immediate packings of a content exceeding 2 kg</t>
  </si>
  <si>
    <t>18063100</t>
  </si>
  <si>
    <t>Chocolate and other food preparations containing cocoa, filled, in blocks, slabs, bars, weight ? 2kg</t>
  </si>
  <si>
    <t>18063200</t>
  </si>
  <si>
    <t>Chocolate and other food preparations containing cocoa, not filled, in blocks, slabs, bars, weight ? 2kg</t>
  </si>
  <si>
    <t>18069010</t>
  </si>
  <si>
    <t>Chocolate confectionery in tablets or pastilles</t>
  </si>
  <si>
    <t>18069030</t>
  </si>
  <si>
    <t>Food preparations of flour, meal, starch or malt extract, containing 40 % or more but not exceeding 50 % by weight of cocoa calculated on a totally defatted basis</t>
  </si>
  <si>
    <t>18069040</t>
  </si>
  <si>
    <t>Food preparations of goods of headings 0401 to 0404, containing 5 % or more but not exceeding 10 % by weight of cocoa calculated on a totally defatted basis, specially prepared for infants or young children, not put up for retail sale</t>
  </si>
  <si>
    <t>18069090</t>
  </si>
  <si>
    <t>Chocolate and other food preparation containing cocoa, other than HS code 18061000 to 18069040</t>
  </si>
  <si>
    <t>19011010</t>
  </si>
  <si>
    <t>Preparations suitable for infants or young children, put up for retail sale of malt extract</t>
  </si>
  <si>
    <t>19011020</t>
  </si>
  <si>
    <t>Preparations suitable for infants or young children, put up for retail sale of goods of headings 0401 to 0404</t>
  </si>
  <si>
    <t>19011030</t>
  </si>
  <si>
    <t>Preparations suitable for infants or young children, put up for retail sale of soya-bean powder</t>
  </si>
  <si>
    <t>19011091</t>
  </si>
  <si>
    <t>Medical foods, preparations suitable for infants or young children, put up for retail sale</t>
  </si>
  <si>
    <t>19011092</t>
  </si>
  <si>
    <t>Food preparations of flour, groats, meal, starch, for children age over 1 year but not exceeding 3 years, for retail sale, other than HS code 19011010 to 19011091</t>
  </si>
  <si>
    <t>19011099</t>
  </si>
  <si>
    <t>Food preparations of flour, groats, meal, starch, suitable for infants or young children, put up for retail sale, other than HS code 19011010 to 19011092</t>
  </si>
  <si>
    <t>19012010</t>
  </si>
  <si>
    <t>Mixes and doughs for the preparation of bakers' wares of heading 1905 of flour, groats, meal, starch or malt extract, not containing cocoa</t>
  </si>
  <si>
    <t>19012020</t>
  </si>
  <si>
    <t>Mixes and doughs for the preparation of bakers' wares of heading 1905 of flour, groats, meal, starch or malt extract, containing cocoa</t>
  </si>
  <si>
    <t>19012030</t>
  </si>
  <si>
    <t>Mixes and doughs for the preparation of bakers' wares of heading 1905, other than HS code 19012010 to 19012020, not containing cocoa</t>
  </si>
  <si>
    <t>19012040</t>
  </si>
  <si>
    <t>Mixes and doughs for the preparation of bakers' wares of heading 1905, other than HS code 19012010 to 19012020, containing cocoa</t>
  </si>
  <si>
    <t>19019011</t>
  </si>
  <si>
    <t>Medical foods, preparations suitable for infants or young children, not put up for retail sale</t>
  </si>
  <si>
    <t>19019019</t>
  </si>
  <si>
    <t>Food preparations suitable for infants or young children, not put up for retail sale, other than medical foods</t>
  </si>
  <si>
    <t>19019020</t>
  </si>
  <si>
    <t>Malt extract</t>
  </si>
  <si>
    <t>19019031</t>
  </si>
  <si>
    <t>Filled milk of goods of heading 0401 to 0404</t>
  </si>
  <si>
    <t>19019032</t>
  </si>
  <si>
    <t>Food preparation of goods of of heading 0401 to 0404, containing cocoa powder, other than filled milk</t>
  </si>
  <si>
    <t>19019039</t>
  </si>
  <si>
    <t>Food preparation of goods of of heading 0401 to 0404, not containing cocoa powder, other than filled milk</t>
  </si>
  <si>
    <t>19019041</t>
  </si>
  <si>
    <t>Other soya-based preparations in powder form</t>
  </si>
  <si>
    <t>19019049</t>
  </si>
  <si>
    <t>Other soya-based preparations in other forms</t>
  </si>
  <si>
    <t>19019091</t>
  </si>
  <si>
    <t>Medical foods, preparations not suitable for infants or young childrens</t>
  </si>
  <si>
    <t>19019099</t>
  </si>
  <si>
    <t>Food preparations not suitable for infants or young childrens, other than medical food</t>
  </si>
  <si>
    <t>19021100</t>
  </si>
  <si>
    <t>Uncooked pasta, not stuffed or otherwise prepared, containing eggs</t>
  </si>
  <si>
    <t>19021920</t>
  </si>
  <si>
    <t>Rice vermicelli (including bee hoon), uncooked pasta, not stuffed or otherwise prepared, not containing eggs</t>
  </si>
  <si>
    <t>19021930</t>
  </si>
  <si>
    <t>Transparent vermicelli, uncooked pasta, not stuffed or otherwise prepared, not containing eggs</t>
  </si>
  <si>
    <t>19021940</t>
  </si>
  <si>
    <t>Other noodles, uncooked pasta, not stuffed or otherwise prepared, not containing eggs</t>
  </si>
  <si>
    <t>19021990</t>
  </si>
  <si>
    <t>Uncooked pasta, not stuffed or otherwise prepared, not containing eggs, other than HS code 19021920 to 19021940</t>
  </si>
  <si>
    <t>19022010</t>
  </si>
  <si>
    <t>Stuffed pasta with meat or meat offal, whether or not cooked or otherwise prepared</t>
  </si>
  <si>
    <t>19022030</t>
  </si>
  <si>
    <t>Stuffed pasta with fish, crustaceans or molluscs, whether or not cooked or otherwise prepared</t>
  </si>
  <si>
    <t>19022090</t>
  </si>
  <si>
    <t>Stuffed pasta whether or not cooked or otherwise prepared, other than stuffed with meat or meat offal, fish, crustaceans or molluscs</t>
  </si>
  <si>
    <t>19023020</t>
  </si>
  <si>
    <t>Rice vermicelli (including bee hoon), cooked or otherwise prepared, other than stuffed</t>
  </si>
  <si>
    <t>19023030</t>
  </si>
  <si>
    <t>Transparent vermicelli, cooked or otherwise prepared, other than stuffed</t>
  </si>
  <si>
    <t>19023040</t>
  </si>
  <si>
    <t>Instant noodles, whether or not cooked or otherwise prepared, other than stuffed</t>
  </si>
  <si>
    <t>19023090</t>
  </si>
  <si>
    <t>Cooked pasta, not stuffed, other than rice vermicelli, transparent vermicelli, instant noodles</t>
  </si>
  <si>
    <t>19024000</t>
  </si>
  <si>
    <t>Couscous</t>
  </si>
  <si>
    <t>19030000</t>
  </si>
  <si>
    <t>Tapioca and substitutes therefor prepared from starch, in the form of flakes, grains, pearls, siftings or in similar forms</t>
  </si>
  <si>
    <t>19041010</t>
  </si>
  <si>
    <t>Prepared food obtained by the swelling or roasting of cereals or cereal products, containing cocoa</t>
  </si>
  <si>
    <t>19041090</t>
  </si>
  <si>
    <t>Prepared food obtained by the swelling or roasting of cereals or cereal products, not containing cocoa</t>
  </si>
  <si>
    <t>19042010</t>
  </si>
  <si>
    <t>Prepared foods obtained from unroasted cereal flakes</t>
  </si>
  <si>
    <t>19042090</t>
  </si>
  <si>
    <t>Prepared foods obtained from mixtures of unroasted cereal flakes and roasted cereal flakes or swelled cereals</t>
  </si>
  <si>
    <t>19043000</t>
  </si>
  <si>
    <t>Bulgur wheat</t>
  </si>
  <si>
    <t>19049010</t>
  </si>
  <si>
    <t>Rice preparations, including pre-cooked rice</t>
  </si>
  <si>
    <t>19049090</t>
  </si>
  <si>
    <t>Cereals (other than maize (corn)), in grain form or in the form of flakes or other worked grains (except flour, groats and meal), pre-cooked or otherwise prepared, not elsewhere specified or included</t>
  </si>
  <si>
    <t>19051000</t>
  </si>
  <si>
    <t>Crispbread, whether or not containing cocoa</t>
  </si>
  <si>
    <t>19052000</t>
  </si>
  <si>
    <t>Gingerbread and the like, whether or not containing cocoa</t>
  </si>
  <si>
    <t>19053110</t>
  </si>
  <si>
    <t>Sweet biscuits, not containing cocoa</t>
  </si>
  <si>
    <t>19053120</t>
  </si>
  <si>
    <t>Sweet biscuits, containing cocoa</t>
  </si>
  <si>
    <t>19053210</t>
  </si>
  <si>
    <t>Waffles</t>
  </si>
  <si>
    <t>19053220</t>
  </si>
  <si>
    <t>Wafers</t>
  </si>
  <si>
    <t>19054010</t>
  </si>
  <si>
    <t>Rusks, toasted bread and similar toasted products, not containing added sugar, honey, eggs, fats, cheese or fruit</t>
  </si>
  <si>
    <t>19054090</t>
  </si>
  <si>
    <t>Rusk, toasted bread &amp; similar toasted product, containing added sugar, honey, eggs, fats, cheese or fruit</t>
  </si>
  <si>
    <t>19059010</t>
  </si>
  <si>
    <t>Unsweetened teething biscuits</t>
  </si>
  <si>
    <t>19059020</t>
  </si>
  <si>
    <t>Unsweetened biscuits, other than teething biscuits</t>
  </si>
  <si>
    <t>19059030</t>
  </si>
  <si>
    <t>Cakes</t>
  </si>
  <si>
    <t>19059040</t>
  </si>
  <si>
    <t>Pastries</t>
  </si>
  <si>
    <t>19059050</t>
  </si>
  <si>
    <t>Flourless bakers’ wares</t>
  </si>
  <si>
    <t>19059070</t>
  </si>
  <si>
    <t>Communion wafers, sealing wafers, rice paper and similar products</t>
  </si>
  <si>
    <t>19059080</t>
  </si>
  <si>
    <t>Other crisp savoury food products</t>
  </si>
  <si>
    <t>19059090</t>
  </si>
  <si>
    <t>Bread,pastry,cakes,biscuits&amp;other bakers' wares, w.o.n containing cocoa, communion wafers,empty cachets suitable for pharmaceutical use,sealing wafers, rice paper&amp;similar products, nec in head 1905</t>
  </si>
  <si>
    <t>20011000</t>
  </si>
  <si>
    <t>Cucumbers and gherkins, prepared or preserved by vinegar or acetic acid</t>
  </si>
  <si>
    <t>20019010</t>
  </si>
  <si>
    <t>Onions, prepared or preserved by vinegar or acetic acid</t>
  </si>
  <si>
    <t>20019090</t>
  </si>
  <si>
    <t>Vegetables, fruit, nuts and other edible parts of plants other than cucumbers and gherkins, onions, prepared or preserved by vinegar or acetic acid</t>
  </si>
  <si>
    <t>20021000</t>
  </si>
  <si>
    <t>Tomatoes, whole or pieces, prepared or preserved otherwise than by vinegar or acetic acid</t>
  </si>
  <si>
    <t>20029020</t>
  </si>
  <si>
    <t>Tomato powder</t>
  </si>
  <si>
    <t>20029090</t>
  </si>
  <si>
    <t>Tomatoes not whole or in pieces, prepared or preserved otherwise than by vinegar or acetic acid, other than tomato paste and powder</t>
  </si>
  <si>
    <t>20031000</t>
  </si>
  <si>
    <t>Mushrooms of the genus agaricus, prepared or preserved othwise than by vinegar or acetic acid</t>
  </si>
  <si>
    <t>20039090</t>
  </si>
  <si>
    <t>Mushrooms other than mushrooms of the genus agaricus, prepared or preserved othwise than by vinegar or acetic acid</t>
  </si>
  <si>
    <t>20041000</t>
  </si>
  <si>
    <t>Potatoes, prepared or preserved otherwise than by vinegar or acetic acid, frozen, other than products of heading 2006</t>
  </si>
  <si>
    <t>20049010</t>
  </si>
  <si>
    <t>Other vegetables and mixtures of vegetables, prepared or preserved otherwise than by vinegar or acetic acid, frozen, other than products of heading 2006, suitable for infants or young children</t>
  </si>
  <si>
    <t>20049090</t>
  </si>
  <si>
    <t>Other vegetables and mixtures of vegetables, prepared or preserved otherwise than by vinegar or acetic acid, frozen, other than products of heading 2006, not suitable for infants or young children</t>
  </si>
  <si>
    <t>20052011</t>
  </si>
  <si>
    <t>Potatoes, prepared or preserved otherwise than by vinegar or acetic acid, not frozen, other than products of heading 2006, in sticks form, in airtight containers for retail sale 5.553</t>
  </si>
  <si>
    <t>20052019</t>
  </si>
  <si>
    <t>Potatoes, prepared or preserved otherwise than by vinegar or acetic acid, not frozen, other than products of heading 2006, in sticks form, not in airtight containers for retail sale</t>
  </si>
  <si>
    <t>20052091</t>
  </si>
  <si>
    <t>Potatoes, prepared or preserved otherwise than by vinegar or acetic acid, not frozen, other than products of heading 2006, not in sticks form, in airtight containers for retail sale</t>
  </si>
  <si>
    <t>20052099</t>
  </si>
  <si>
    <t>Potatoes, prepared or preserved otherwise than by vinegar or acetic acid, not frozen, other than products of heading 2006, not in sticks form, not in airtight containers for retail sale</t>
  </si>
  <si>
    <t>20054000</t>
  </si>
  <si>
    <t>Peas (pisum sativum), prepared or preserved otherwise than by vinegar or acetic acid, not frozen, other than products of heading 20.06</t>
  </si>
  <si>
    <t>20055100</t>
  </si>
  <si>
    <t>Beans,shelled, prepared or preserved otherwise than by vinegar or acetic acid, not frozen,other than products of heading 20.06</t>
  </si>
  <si>
    <t>20055910</t>
  </si>
  <si>
    <t>Beans, not shelled, prepared or preserved otherwise than by vinegar or acetic acid, not frozen,other than products of heading 2006, in airtight containers for retail sale</t>
  </si>
  <si>
    <t>20055990</t>
  </si>
  <si>
    <t>Beans, not shelled, prepared or preserved otherwise than by vinegar or acetic acid, not frozen,other than products of heading 2006, not in airtight containers for retail sale</t>
  </si>
  <si>
    <t>20058000</t>
  </si>
  <si>
    <t>Sweet corn (zea mays var saccharata), prepared or preserved otherwise than by vinegar or acetic acid, not frozen, other than products of heading 2006</t>
  </si>
  <si>
    <t>20059100</t>
  </si>
  <si>
    <t>Bamboo shoots, prepared or preserved otherwise than by vinegar or acetic acid, not frozen, other than products of heading 2006</t>
  </si>
  <si>
    <t>20059910</t>
  </si>
  <si>
    <t>Other vegetables and mixtures of vegetables, prepared or preserved otherwise than by vinegar or acetic acid, not frozen, other than products of heading 2006, in airtight containers for retail sale</t>
  </si>
  <si>
    <t>20059990</t>
  </si>
  <si>
    <t>Other vegetables and mixtures of vegetables, prepared or preserved otherwise than by vinegar or acetic acid, not frozen, other than products of heading 2006, not in airtight containers for retail sale</t>
  </si>
  <si>
    <t>20060000</t>
  </si>
  <si>
    <t>Vegetables, fruit, nuts, fruit-peel and other parts of plants, preserved by sugar (drained, glace or crystallised)</t>
  </si>
  <si>
    <t>20071000</t>
  </si>
  <si>
    <t>Jams, fruit jellies, marmalades, fruit or nut purée and fruit or nut pastes, obtained by cooking, whether or not containing added sugar or other sweetening matter, homogenised preparations</t>
  </si>
  <si>
    <t>20079100</t>
  </si>
  <si>
    <t>Jams, fruit jellies, marmalades, fruit or nut purée and fruit or nut pastes, obtained by cooking, w.o.n containing added sugar or other sweetening matter, not homogenised preparations, citrus fruit</t>
  </si>
  <si>
    <t>20079910</t>
  </si>
  <si>
    <t>Fruit pastes other than of mangoes, pineapples or strawberries</t>
  </si>
  <si>
    <t>20079920</t>
  </si>
  <si>
    <t>Jams and fruit jellies</t>
  </si>
  <si>
    <t>20079930</t>
  </si>
  <si>
    <t>Mango purée</t>
  </si>
  <si>
    <t>20079990</t>
  </si>
  <si>
    <t>Fruit pastes of mangoes, pineapples,strawberries,marmalades, fruit or /nut purée and fruit/nut pastes, obtained by cooking, w.o.n cont added sugar/other sweetening matter, not homogenised preparations</t>
  </si>
  <si>
    <t>20081110</t>
  </si>
  <si>
    <t>Ground nuts, roasted</t>
  </si>
  <si>
    <t>20081120</t>
  </si>
  <si>
    <t>Peanut butter</t>
  </si>
  <si>
    <t>20081190</t>
  </si>
  <si>
    <t>Ground nuts, otherwise prepared or preserved whether or not containing added sugar or other sweetening matteror spirit, other than roasted and peanut butter</t>
  </si>
  <si>
    <t>20081910</t>
  </si>
  <si>
    <t>Cashew nut, including mixture, otherwise prepared or preserved whether or not containing added sugar or other sweetening matter or spirit</t>
  </si>
  <si>
    <t>20081991</t>
  </si>
  <si>
    <t>Nuts, ground-nuts and other seeds, other than ground nut&amp;cashew nut, w.o.n mixed together, w.o.n containing added sugar/other sweetening matter or spirit, not elsewhere specified/included, roasted</t>
  </si>
  <si>
    <t>20081999</t>
  </si>
  <si>
    <t>Nuts, ground-nuts and other seeds, other than ground nut&amp;cashew nut, w.o.n mixed together, w.o.n containing added sugar/other sweetening matter or spirit, not elsewhere specified/included, not roasted</t>
  </si>
  <si>
    <t>20082010</t>
  </si>
  <si>
    <t>Pineapples, otherwise prepared or preserved, whether or not containing added sugar or other sweetening matter or spirit, not elsewhere specified or included, in airtight containers for retail sale</t>
  </si>
  <si>
    <t>20082090</t>
  </si>
  <si>
    <t>Pineapples, otherwise prepared or preserved, whether or not containing added sugar or other sweetening matter or spirit, not elsewhere specified or included, not in airtight containers for retail sale</t>
  </si>
  <si>
    <t>20083090</t>
  </si>
  <si>
    <t>Citrus fruits, otherwise prepared or preserved, not containing added sugar or other sweetening matter or spirit</t>
  </si>
  <si>
    <t>20086010</t>
  </si>
  <si>
    <t>Cherries, otherwise prepared or preserved, containing added sugar or other sweetening matter or spirit</t>
  </si>
  <si>
    <t>20086090</t>
  </si>
  <si>
    <t>Cherries, otherwise prepared or preserved, not containing added sugar or other sweetening matter or spirit</t>
  </si>
  <si>
    <t>20087010</t>
  </si>
  <si>
    <t>Peaches including nectarines, otherwise prepared orpreserved, containing added sugar or other sweetening matter or spirit</t>
  </si>
  <si>
    <t>20088000</t>
  </si>
  <si>
    <t>Strawberries, otherwise prepared or preserved whether or not contain sugar or sweetening matter or spirit</t>
  </si>
  <si>
    <t>20089390</t>
  </si>
  <si>
    <t>Cranberries (vaccinium macrocarpon, vaccinium oxycoccos), lingonberries (vaccinium vitis-idaea), otherwise prepared/preserved, not containing added sugar or other sweetening matter or spirit</t>
  </si>
  <si>
    <t>20089710</t>
  </si>
  <si>
    <t>Mixtures of stems, roots and other edible parts of plants,not including fruitsor nuts whether or not containing added sugar or other sweetening matter or spirit 2.636</t>
  </si>
  <si>
    <t>20089720</t>
  </si>
  <si>
    <t>Mixtures fruit and nuts other than those of subheading 200819, containing added sugar or other sweetening matter or spirit</t>
  </si>
  <si>
    <t>20089790</t>
  </si>
  <si>
    <t>Mixtures fruit and nuts other than those of subheading 200819, not containing added sugar or other sweetening matter or spirit</t>
  </si>
  <si>
    <t>20089930</t>
  </si>
  <si>
    <t>Stems, roots and other edible part of plant,not including fruit or nut, otherwise prepared or preserved whether or not contain sugar or sweetening matter</t>
  </si>
  <si>
    <t>20089940</t>
  </si>
  <si>
    <t>Fruit, nuts and other edible parts of plants other than HS code 20089100 to 20089930, otherwise prepared or preserved, not elsewhere specified or included, containing sugar or sweetening matter</t>
  </si>
  <si>
    <t>20089990</t>
  </si>
  <si>
    <t>Fruit, nuts and other edible parts of plants other than HS code 20089100 to 20089930, otherwise prepared or preserved, not elsewhere specified or included, not containing sugar or sweetening matter</t>
  </si>
  <si>
    <t>20091200</t>
  </si>
  <si>
    <t>Orange juice, not frozen of a brix value not exceeding 20</t>
  </si>
  <si>
    <t>20091900</t>
  </si>
  <si>
    <t>Orange juice, not frozen of a brix value exceeding 20</t>
  </si>
  <si>
    <t>20092900</t>
  </si>
  <si>
    <t>Grapefruit (including pomelo) juice of a brix value exceeding 20</t>
  </si>
  <si>
    <t>20093100</t>
  </si>
  <si>
    <t>Juice of any other single citrus fruit of a brix value not exceeding 20</t>
  </si>
  <si>
    <t>20093900</t>
  </si>
  <si>
    <t>Juice of any other single citrus fruit of a brix value exceeding 20</t>
  </si>
  <si>
    <t>20094100</t>
  </si>
  <si>
    <t>Pineapple juice of a brix value not exceeding 20</t>
  </si>
  <si>
    <t>20094900</t>
  </si>
  <si>
    <t>Pineapple juice of a brix value exceeding 21</t>
  </si>
  <si>
    <t>20095000</t>
  </si>
  <si>
    <t>Tomato juice</t>
  </si>
  <si>
    <t>20096100</t>
  </si>
  <si>
    <t>Grape juice (including grape must) of a brix value not exceeding 30</t>
  </si>
  <si>
    <t>20097100</t>
  </si>
  <si>
    <t>Apple juice of a brix value not exceeding 20</t>
  </si>
  <si>
    <t>20097900</t>
  </si>
  <si>
    <t>Apple juice of a brix value exceeding 20</t>
  </si>
  <si>
    <t>20098110</t>
  </si>
  <si>
    <t>Cranberry (vaccinium macrocarpon, vaccinium oxycoccos) juice, lingonberry (vaccinium vitis- idaea) juice, suitable for infants or young children</t>
  </si>
  <si>
    <t>20098190</t>
  </si>
  <si>
    <t>Cranberry (vaccinium macrocarpon, vaccinium oxycoccos) juice, lingonberry (vaccinium vitis- idaea) juice, not suitable for infants or young children</t>
  </si>
  <si>
    <t>20098920</t>
  </si>
  <si>
    <t>Coconut water</t>
  </si>
  <si>
    <t>20098930</t>
  </si>
  <si>
    <t>Coconut water concentrate</t>
  </si>
  <si>
    <t>20098940</t>
  </si>
  <si>
    <t>Mango juice concentrate</t>
  </si>
  <si>
    <t>20098999</t>
  </si>
  <si>
    <t>Juice of any other single fruit, nut or vegetable, other than HS code 20098110 to 20098940, not suitable for infants or young children</t>
  </si>
  <si>
    <t>20099091</t>
  </si>
  <si>
    <t>Mixtures of juices, not suitable for infants or young children, ready for immediate consumption</t>
  </si>
  <si>
    <t>20099099</t>
  </si>
  <si>
    <t>Mixtures of juices, not suitable for infants or young children, not ready for immediate consumption</t>
  </si>
  <si>
    <t>21011111</t>
  </si>
  <si>
    <t>Instant coffee, in packings of a net weight not less than 20 kg</t>
  </si>
  <si>
    <t>21011119</t>
  </si>
  <si>
    <t>Instant coffee, in packings of a net weight more than 20 kg</t>
  </si>
  <si>
    <t>21011190</t>
  </si>
  <si>
    <t>Extracts, essences and concentrates of coffee, other than instant coffee</t>
  </si>
  <si>
    <t>21011210</t>
  </si>
  <si>
    <t>Mixtures in paste form with a basis of ground roasted coffee, containing vegetable fats</t>
  </si>
  <si>
    <t>21011291</t>
  </si>
  <si>
    <t>Coffee preparation with a basis of extracts, essences or concentrate containing added sugar, whether or not containing creamer</t>
  </si>
  <si>
    <t>21011292</t>
  </si>
  <si>
    <t>Coffee preparation with a basis of ground roasted coffee containing added sugar, whether or not containing creamer</t>
  </si>
  <si>
    <t>21011299</t>
  </si>
  <si>
    <t>Preparations with a basis of extracts, essences or concentrates or with a basis of coffee, other than HS code 21011210 to 21011292</t>
  </si>
  <si>
    <t>21012020</t>
  </si>
  <si>
    <t>Tea extracts for the manufacture of tea preparations, in powder form</t>
  </si>
  <si>
    <t>21012030</t>
  </si>
  <si>
    <t>Preparations of tea consisting of a mixture of tea, milk powder and sugar</t>
  </si>
  <si>
    <t>21012090</t>
  </si>
  <si>
    <t>Extracts, essences and concentrates of tea or maté, and preparations with a basis of these extracts, essences or concentrates or with a basis of tea or maté, other than HS code 21012020 to 21012030</t>
  </si>
  <si>
    <t>21013000</t>
  </si>
  <si>
    <t>Roasted chicory and other roasted coffee substitutes, and extracts, essences and concentrates thereof</t>
  </si>
  <si>
    <t>21021000</t>
  </si>
  <si>
    <t>Active yeasts</t>
  </si>
  <si>
    <t>21022010</t>
  </si>
  <si>
    <t>Inactive yeasts, other single-cell micro- organisms, dead of a kind used in animal feeding</t>
  </si>
  <si>
    <t>21022090</t>
  </si>
  <si>
    <t>Inactive yeasts, other single-cell micro- organisms, dead of a kind not used in animal feeding</t>
  </si>
  <si>
    <t>21023000</t>
  </si>
  <si>
    <t>Prepared baking powders</t>
  </si>
  <si>
    <t>21031000</t>
  </si>
  <si>
    <t>Soya sauce</t>
  </si>
  <si>
    <t>21032000</t>
  </si>
  <si>
    <t>Tomato ketchup and other tomato sauces</t>
  </si>
  <si>
    <t>21033000</t>
  </si>
  <si>
    <t>Mustard flour and meal and prepared mustard</t>
  </si>
  <si>
    <t>21039011</t>
  </si>
  <si>
    <t>Chilli sauce</t>
  </si>
  <si>
    <t>21039012</t>
  </si>
  <si>
    <t>Fish sauce</t>
  </si>
  <si>
    <t>21039013</t>
  </si>
  <si>
    <t>Sauces other than chilli sauce or fish sauce</t>
  </si>
  <si>
    <t>21039019</t>
  </si>
  <si>
    <t>Sauces and preparations therefor, other than HS code 21039011 to 21039013</t>
  </si>
  <si>
    <t>21039021</t>
  </si>
  <si>
    <t>Shrimp paste including belachan (blachan)</t>
  </si>
  <si>
    <t>21039029</t>
  </si>
  <si>
    <t>Mixed condiments and mixed seasonings, other than shrimp paste</t>
  </si>
  <si>
    <t>21041019</t>
  </si>
  <si>
    <t>Soups and broths and preparations therefor, containing meat, not suitable for infants or young children</t>
  </si>
  <si>
    <t>21041099</t>
  </si>
  <si>
    <t>Soups and broths and preparations therefor, not containing meat, not suitable for infants or young children</t>
  </si>
  <si>
    <t>21042019</t>
  </si>
  <si>
    <t>Homogenised composite food prepartion, containing meat, not suitable for infants or young children</t>
  </si>
  <si>
    <t>21042091</t>
  </si>
  <si>
    <t>Homogenised composite food prepartion, not containing meat, suitable for infants or young children</t>
  </si>
  <si>
    <t>21042099</t>
  </si>
  <si>
    <t>Homogenised composite food prepartion, not containing meat, not suitable for infants or young children 937</t>
  </si>
  <si>
    <t>21050000</t>
  </si>
  <si>
    <t>Ice cream and other edible ice, whether or not containing cocoa</t>
  </si>
  <si>
    <t>21061000</t>
  </si>
  <si>
    <t>Protein concentrates and textured protein substances</t>
  </si>
  <si>
    <t>21069011</t>
  </si>
  <si>
    <t>Dried bean curd and dried bean curd stick</t>
  </si>
  <si>
    <t>21069012</t>
  </si>
  <si>
    <t>Fresh soybean curd (tofu)</t>
  </si>
  <si>
    <t>21069019</t>
  </si>
  <si>
    <t>Beancurd, other than dried bean curd, dried bean curd stick, fresh soybean curd (tofu)</t>
  </si>
  <si>
    <t>21069030</t>
  </si>
  <si>
    <t>Non-dairy creamer</t>
  </si>
  <si>
    <t>21069041</t>
  </si>
  <si>
    <t>Autolysed yeast extracts, in powder form</t>
  </si>
  <si>
    <t>21069049</t>
  </si>
  <si>
    <t>Autolysed yeast extracts, other than in powder form</t>
  </si>
  <si>
    <t>21069053</t>
  </si>
  <si>
    <t>Non-alcoholic preparations of a kind used for the making or for the manufacture of beverages, ginseng based products</t>
  </si>
  <si>
    <t>21069054</t>
  </si>
  <si>
    <t>Non-alcoholic preparations of a kind used for the making or for the manufacture of beverages, other preparations of a kind used as raw material for the manufacture of composite concentrates</t>
  </si>
  <si>
    <t>21069055</t>
  </si>
  <si>
    <t>Non-alcoholic preparations of a kind used for the making or for the manufacture of beverages, composite concentrates for simple dilution with water to make beverages</t>
  </si>
  <si>
    <t>21069059</t>
  </si>
  <si>
    <t>Non-alcoholic preparations of a kind used for the making or for the manufacture of beverages, other than HS code 21069053 to 21069055</t>
  </si>
  <si>
    <t>21069062</t>
  </si>
  <si>
    <t>Preparations of a kind used as raw material for the manufacture of alcoholic beverage, in other form</t>
  </si>
  <si>
    <t>21069069</t>
  </si>
  <si>
    <t>Alcoholic preparations of a kind used for the making or for the manufacture of beverages, other than HS code 21069061-21069067</t>
  </si>
  <si>
    <t>21069071</t>
  </si>
  <si>
    <t>Food supplements based on ginseng</t>
  </si>
  <si>
    <t>21069072</t>
  </si>
  <si>
    <t>Food supplements, other than based on ginseng</t>
  </si>
  <si>
    <t>21069073</t>
  </si>
  <si>
    <t>Fortificant premixes</t>
  </si>
  <si>
    <t>21069081</t>
  </si>
  <si>
    <t>Food preparations for lactase deficient infants or young children</t>
  </si>
  <si>
    <t>21069089</t>
  </si>
  <si>
    <t>Food preparations for use by infants or young children, other than preparations for lactase deficient infants or young children</t>
  </si>
  <si>
    <t>21069091</t>
  </si>
  <si>
    <t>Other Food preparation for use by infants or young children, mixtures of chemicals with foodstuffs or other substances with nutritive value,of a kind used for food processing</t>
  </si>
  <si>
    <t>21069092</t>
  </si>
  <si>
    <t>Flavoured or coloured syrups</t>
  </si>
  <si>
    <t>21069093</t>
  </si>
  <si>
    <t>Coconut milk, whether or not powdered</t>
  </si>
  <si>
    <t>21069095</t>
  </si>
  <si>
    <t>Seri kaya</t>
  </si>
  <si>
    <t>21069096</t>
  </si>
  <si>
    <t>Other medical foods</t>
  </si>
  <si>
    <t>21069097</t>
  </si>
  <si>
    <t>Tempeh</t>
  </si>
  <si>
    <t>21069098</t>
  </si>
  <si>
    <t>Other flavouring preparations</t>
  </si>
  <si>
    <t>21069099</t>
  </si>
  <si>
    <t>Food preparations not elsewhere specified or included, other than HS code 21061000 to 21069098</t>
  </si>
  <si>
    <t>22011010</t>
  </si>
  <si>
    <t>Mineral waters</t>
  </si>
  <si>
    <t>22011020</t>
  </si>
  <si>
    <t>Aerated waters</t>
  </si>
  <si>
    <t>22019010</t>
  </si>
  <si>
    <t>Ice and snow</t>
  </si>
  <si>
    <t>22019090</t>
  </si>
  <si>
    <t>Waters, not containing added sugar or other sweetening matter nor flavoured, other than mineral waters, aerated waters, ice and snow</t>
  </si>
  <si>
    <t>22021020</t>
  </si>
  <si>
    <t>Energy drink whether or not aerated</t>
  </si>
  <si>
    <t>22021030</t>
  </si>
  <si>
    <t>Other sparkling mineral waters or aerated waters, flavoured</t>
  </si>
  <si>
    <t>22021090</t>
  </si>
  <si>
    <t>Waters, containing added sugar or other sweetening matter or flavoured, other than HS code 22021020 to 22021030</t>
  </si>
  <si>
    <t>22029100</t>
  </si>
  <si>
    <t>Non-alcoholic beer</t>
  </si>
  <si>
    <t>22029910</t>
  </si>
  <si>
    <t>Flavoured uht milk based drinks</t>
  </si>
  <si>
    <t>22029920</t>
  </si>
  <si>
    <t>Soya milk drinks</t>
  </si>
  <si>
    <t>22029930</t>
  </si>
  <si>
    <t>Coconut water based drinks</t>
  </si>
  <si>
    <t>22029940</t>
  </si>
  <si>
    <t>Coffee based drinks or coffee flavoured drinks</t>
  </si>
  <si>
    <t>22029950</t>
  </si>
  <si>
    <t>Non-aerated beverages ready for immediate consumption without dilution, other than hs 2202.91.00-2202.99.40</t>
  </si>
  <si>
    <t>22029990</t>
  </si>
  <si>
    <t>Other non-alcoholic beverages, not including fruit, nut or vegetable juices of heading 2202.91.00-2202.99.50</t>
  </si>
  <si>
    <t>22030011</t>
  </si>
  <si>
    <t>Stout or porter of an alcoholic strength by volume not exceeding 5.8 % vol</t>
  </si>
  <si>
    <t>22030019</t>
  </si>
  <si>
    <t>Stout or porter of an alcoholic strength by volume exceeding 5.8 % vol</t>
  </si>
  <si>
    <t>22030091</t>
  </si>
  <si>
    <t>Beer made from malt other than stout or porter, including ale of an alcoholic strength by volume not exceeding 5.8 % vol</t>
  </si>
  <si>
    <t>22030099</t>
  </si>
  <si>
    <t>Beer made from malt other than stout or porter, including ale of an alcoholic strength by volume exceeding 5.8 % vol</t>
  </si>
  <si>
    <t>22041000</t>
  </si>
  <si>
    <t>Sparkling wine</t>
  </si>
  <si>
    <t>22042111</t>
  </si>
  <si>
    <t>Wine of an alcoholic strength by volume not exceeding 15 % vol, in container holding 2 l or less</t>
  </si>
  <si>
    <t>22042113</t>
  </si>
  <si>
    <t>Wine of an alcoholic strength by volume exceeding 15% vol but not exceeding 23% vol, in container holding 2 l or less</t>
  </si>
  <si>
    <t>22042114</t>
  </si>
  <si>
    <t>Wine of an alcoholic strength by volume exceeding 23% vol, in container holding 2 l or less</t>
  </si>
  <si>
    <t>22042222</t>
  </si>
  <si>
    <t>Grape must with fermentation prevented or arrested by the addition of an alcoholic strength by volume exceeding 15 % vol, in containers holding more than 2 l but not more than 10 l</t>
  </si>
  <si>
    <t>22042922</t>
  </si>
  <si>
    <t>Grape must with fermentation prevented or arrested by the addition of an alcoholic strength by volume exceeding 15 % vol, in container holding&gt;10 l</t>
  </si>
  <si>
    <t>22043010</t>
  </si>
  <si>
    <t>Grape must other than fermentation prevented or arrested by the addition of alcohol of an alcoholic strength by volume not exceeding 15 % vol</t>
  </si>
  <si>
    <t>22051020</t>
  </si>
  <si>
    <t>Vermouth and other wine of fresh grapes flavoured with plants or aromatic substances of an alcoholic strength by volume exceeding 15 % vol, in containers holding 2 l or less</t>
  </si>
  <si>
    <t>22060010</t>
  </si>
  <si>
    <t>Cider or perry</t>
  </si>
  <si>
    <t>22060031</t>
  </si>
  <si>
    <t>Coconut palm toddy, in container holding 2 l or less</t>
  </si>
  <si>
    <t>22060050</t>
  </si>
  <si>
    <t>Mead</t>
  </si>
  <si>
    <t>22060099</t>
  </si>
  <si>
    <t>Other fermented beverages, mixtures of fermented beverages and mixtures of fermented beverages and non-alcoholic beverages, not elsewhere specified or included, other than HS code 22060010 to 22010091</t>
  </si>
  <si>
    <t>22071000</t>
  </si>
  <si>
    <t>Undenatured ethyl alcohol of an alcoholic strength by volume of 80 % vol or higher</t>
  </si>
  <si>
    <t>22072011</t>
  </si>
  <si>
    <t>Denatured ethyl alcohol of an alcoholic strength by volume exceeding 99 % vol</t>
  </si>
  <si>
    <t>22072019</t>
  </si>
  <si>
    <t>Denatured ethyl alcohol of an alcoholic strength by volume not exceeding 99 % vol</t>
  </si>
  <si>
    <t>22072090</t>
  </si>
  <si>
    <t>Ethyl alcohol and other spirits, denatured of any strength, other than denatured ethyl alcohol including methylated spirits</t>
  </si>
  <si>
    <t>22082050</t>
  </si>
  <si>
    <t>Brandy</t>
  </si>
  <si>
    <t>22082090</t>
  </si>
  <si>
    <t>Spirits obtained by distilling grape wine or grape marc, other than brandy</t>
  </si>
  <si>
    <t>22083010</t>
  </si>
  <si>
    <t>Whiskies, in containers holding more than 5 l</t>
  </si>
  <si>
    <t>22083090</t>
  </si>
  <si>
    <t>Whiskies, other then in containers holding more than 5 l</t>
  </si>
  <si>
    <t>22084000</t>
  </si>
  <si>
    <t>Rum and other spirits obtained by distilling fermented sugar- cane products</t>
  </si>
  <si>
    <t>22085000</t>
  </si>
  <si>
    <t>Gin and geneva</t>
  </si>
  <si>
    <t>22086000</t>
  </si>
  <si>
    <t>Vodka</t>
  </si>
  <si>
    <t>22087010</t>
  </si>
  <si>
    <t>Liqueurs and cordials of an alcoholic strength by volume not exceeding 57 % vol</t>
  </si>
  <si>
    <t>22087090</t>
  </si>
  <si>
    <t>Liqueurs and cordials of an alcoholic strength by volume exceeding 57 % vol</t>
  </si>
  <si>
    <t>22089030</t>
  </si>
  <si>
    <t>Other samsu other than medicated samsu of an alcoholic strength by volume not exceeding 40 % vol</t>
  </si>
  <si>
    <t>22089091</t>
  </si>
  <si>
    <t>Undenatured ethyl alcohol of an alcoholic strength by volume of less than 80 % vol other than HS code 22082050 to 22089091 of an alcoholic strength by volume not exceeding 114 % vol</t>
  </si>
  <si>
    <t>22089099</t>
  </si>
  <si>
    <t>Undenatured ethyl alcohol of an alcoholic strength by volume of less than 80 % vol other than HS code 22082050 to 22089091, other than of an alcoholic strength by volume not exceeding 114 % vol</t>
  </si>
  <si>
    <t>22090000</t>
  </si>
  <si>
    <t>Vinegar and substitutes for vinegar obtained from acetic acid</t>
  </si>
  <si>
    <t>23011000</t>
  </si>
  <si>
    <t>Flours, meals and pellets of meat or meat offal, greaves</t>
  </si>
  <si>
    <t>23012010</t>
  </si>
  <si>
    <t>Flours, meals and pellets of fish, with a protein content of less than 60% by weight</t>
  </si>
  <si>
    <t>23012020</t>
  </si>
  <si>
    <t>Flours, meals and pellets of fish, with a protein content of 60% or more by weight</t>
  </si>
  <si>
    <t>23012090</t>
  </si>
  <si>
    <t>Flours, meals and pellets of crustaceans or molluscs or other aquatic invertebrates</t>
  </si>
  <si>
    <t>23021000</t>
  </si>
  <si>
    <t>Bran, sharps and other residues, whether or not in the form of pellets, derived from the sifting, milling or other working of maize (corn)</t>
  </si>
  <si>
    <t>23023010</t>
  </si>
  <si>
    <t>Bran and pollard, whether or not in the form of pellets, derived from the sifting, milling or other working of wheat</t>
  </si>
  <si>
    <t>23023090</t>
  </si>
  <si>
    <t>Sharps and other residues, whether or not in the form of pellets, derived from the sifting, milling or other working of wheat, other than bran and pollard</t>
  </si>
  <si>
    <t>23024010</t>
  </si>
  <si>
    <t>Sharps and other residues of rice, whether or not in the form of pellets, derived from the sifting, milling or other working</t>
  </si>
  <si>
    <t>23024090</t>
  </si>
  <si>
    <t>Sharps and other residuesof other cereal other than of rice, whether or not in the form of pellet, derived from the sifting, milling or other working of cereal</t>
  </si>
  <si>
    <t>23025000</t>
  </si>
  <si>
    <t>Sharps and other residues, whether or not in the form of pellet, derived from the sifting, milling or other working of leguminous plants</t>
  </si>
  <si>
    <t>23031010</t>
  </si>
  <si>
    <t>Residues of starch manufacture and similar residues of manioc (cassava) or sago</t>
  </si>
  <si>
    <t>23031090</t>
  </si>
  <si>
    <t>Residues of starch manufacture and similar residues, other than of manioc (cassava) or sago</t>
  </si>
  <si>
    <t>23032000</t>
  </si>
  <si>
    <t>Beet-pulp, bagasse and other waste of sugar manufacture</t>
  </si>
  <si>
    <t>23033000</t>
  </si>
  <si>
    <t>Brewing or distilling dregs and waste</t>
  </si>
  <si>
    <t>23040090</t>
  </si>
  <si>
    <t>Oil-cake and other solid residues, whether or not ground or in the form of pellets, resulting from the extraction of soya- bean oil, other than defatted soya-bean flour and soya-bean meal</t>
  </si>
  <si>
    <t>23061000</t>
  </si>
  <si>
    <t>Oil-cake and other solid residues of cotton seeds, whether/not ground/in the form of pellets, resulting from the extraction of vegetable/microbial fats/oils, other than those of heading 2304 or 2305</t>
  </si>
  <si>
    <t>23062000</t>
  </si>
  <si>
    <t>Oil-cake and other solid residues of linseed, whether/not ground/in the form of pellets, resulting from the extraction of vegetable or microbial fats or oils, other than those of heading 2304 or 2305</t>
  </si>
  <si>
    <t>23064920</t>
  </si>
  <si>
    <t>Oil-cake &amp; other solid residues of other colza seeds, w.o.n ground/in the form of pellets, resulting from the extraction of vegetable/microbial fats/oils, other than those of heading 2304 / 2305</t>
  </si>
  <si>
    <t>23065000</t>
  </si>
  <si>
    <t>Oil-cake and other solid residues of coconut or copra, whether/not ground/in the form of pellets, resulting from the extraction of vegetable/microbial fats/oils, other than those of heading 2304 or 2305</t>
  </si>
  <si>
    <t>23066010</t>
  </si>
  <si>
    <t>Oil-cake &amp; other solid residues of palm nuts or kernels, resulting from the extraction of vegetable/microbial fats/oils, other than those of heading 2304 / 2305, ground or in the form of pellets</t>
  </si>
  <si>
    <t>23066090</t>
  </si>
  <si>
    <t>Oil-cake &amp; other solid residues of palm nuts or kernels, resulting from the extraction of vegetable/microbial fats/oils, other than those of heading 2304 / 2305, other than ground/in the form of pellets</t>
  </si>
  <si>
    <t>23069010</t>
  </si>
  <si>
    <t>Oil-cake &amp; other solid residues of maize(corn) germ, w.o.n ground/in the form of pellets, resulting from the extraction of vegetable/microbial fats/oils, other than those of heading 2304 / 2305 840.140</t>
  </si>
  <si>
    <t>23069090</t>
  </si>
  <si>
    <t>Oil-cake &amp; other solid residues, w.o.n ground/in the form of pellets, resulting from the extraction of vegetable/microbial fats/oils, other than those of heading 2304 / 2305, other than HS code 23061000 to 23069010</t>
  </si>
  <si>
    <t>23080000</t>
  </si>
  <si>
    <t>Vegetable materials and waste,vegetable residues, whether or not in pellets form, used in animal feeding, not else specified</t>
  </si>
  <si>
    <t>23091010</t>
  </si>
  <si>
    <t>Dog or cat food, put up for retail sale, containing meat</t>
  </si>
  <si>
    <t>23091090</t>
  </si>
  <si>
    <t>Dog or cat food, put up for retail sale, not containing meat</t>
  </si>
  <si>
    <t>23099011</t>
  </si>
  <si>
    <t>Complete feed of a kind suitable for poultry</t>
  </si>
  <si>
    <t>23099012</t>
  </si>
  <si>
    <t>Complete feed of a kind suitable for swine</t>
  </si>
  <si>
    <t>23099013</t>
  </si>
  <si>
    <t>Complete feed of a kind suitable for prawns</t>
  </si>
  <si>
    <t>23099019</t>
  </si>
  <si>
    <t>Complete feed of a kind suitable for animal other than poultry,swine,prawns,and primates</t>
  </si>
  <si>
    <t>23099020</t>
  </si>
  <si>
    <t>Premixes, feed supplements or feed additives</t>
  </si>
  <si>
    <t>23099090</t>
  </si>
  <si>
    <t>Preparations of a kind used in animal feeding, other than HS code 23091010 to 23099020</t>
  </si>
  <si>
    <t>24011010</t>
  </si>
  <si>
    <t>Tobacco, not stemmed/stripped, virginia type, flue-cured</t>
  </si>
  <si>
    <t>24011050</t>
  </si>
  <si>
    <t>Tobacco, not stemmed/stripped, flue-cured, other than virginia and burley type</t>
  </si>
  <si>
    <t>24011090</t>
  </si>
  <si>
    <t>Tobacco, not stemmed/stripped, other than flue-cured, virginia and burley type</t>
  </si>
  <si>
    <t>24012010</t>
  </si>
  <si>
    <t>Tobacco, partly or wholly stemmed/stripped, virginia type, flue-cured</t>
  </si>
  <si>
    <t>24012030</t>
  </si>
  <si>
    <t>Tobacco, partly or wholly stemmed/stripped, oriental type</t>
  </si>
  <si>
    <t>24012040</t>
  </si>
  <si>
    <t>Tobacco, partly or wholly stemmed/stripped, burley type</t>
  </si>
  <si>
    <t>24012050</t>
  </si>
  <si>
    <t>Tobacco, partly or wholly stemmed/stripped, flue-cured, other than virginia, oriental, and burley type</t>
  </si>
  <si>
    <t>24012090</t>
  </si>
  <si>
    <t>Tobacco, partly or wholly stemmed/stripped, other than flue-cured, virginia, oriental, and burley type</t>
  </si>
  <si>
    <t>24013010</t>
  </si>
  <si>
    <t>Tobacco stems</t>
  </si>
  <si>
    <t>24013090</t>
  </si>
  <si>
    <t>Tobacco refuse, other than tobacco stems</t>
  </si>
  <si>
    <t>24021000</t>
  </si>
  <si>
    <t>Cigars, cheroots and cigarillos, containing tobacco</t>
  </si>
  <si>
    <t>24022010</t>
  </si>
  <si>
    <t>Cigarettes containing tobacco, beedies</t>
  </si>
  <si>
    <t>24022020</t>
  </si>
  <si>
    <t>Cigarettes containing tobacco, clove cigarettes</t>
  </si>
  <si>
    <t>24022090</t>
  </si>
  <si>
    <t>Cigarettes containing tobacco, other than beedies and clove cigarettes</t>
  </si>
  <si>
    <t>24029010</t>
  </si>
  <si>
    <t>Cigars, cheroots and cigarillos of tobacco substitutes</t>
  </si>
  <si>
    <t>24029020</t>
  </si>
  <si>
    <t>Cigarettes of tobacco substitutes</t>
  </si>
  <si>
    <t>24031110</t>
  </si>
  <si>
    <t>Water pipe tobacco specified in subheading note 1 to this chapter, packed for retail sale</t>
  </si>
  <si>
    <t>24031190</t>
  </si>
  <si>
    <t>Water pipe tobacco specified in subheading note 1 to this chapter, other than packed for retail sale</t>
  </si>
  <si>
    <t>24031911</t>
  </si>
  <si>
    <t>Ang hoon, packed for retail sale</t>
  </si>
  <si>
    <t>24031919</t>
  </si>
  <si>
    <t>Smoking tobacco, w.o.n containing tobacco substitutes in any proportion, packed for retail sale, other than ang hoon and water pipe tobacco</t>
  </si>
  <si>
    <t>24031920</t>
  </si>
  <si>
    <t>Manufactured tobacco for the manufacture of cigarettes, other than ang hoon and water pipe tobacco</t>
  </si>
  <si>
    <t>24031999</t>
  </si>
  <si>
    <t>Smoking tobacco, w.o.n containing tobacco substitutes in any proportion, packed not for retail sale, other than ang hoon and water pipe tobacco</t>
  </si>
  <si>
    <t>24039110</t>
  </si>
  <si>
    <t>"homogenised" or "reconstituted tobacco", packed for retail sale</t>
  </si>
  <si>
    <t>24039190</t>
  </si>
  <si>
    <t>"homogenised" or "reconstituted tobacco", other than packed for retail sale</t>
  </si>
  <si>
    <t>24039910</t>
  </si>
  <si>
    <t>Tobacco extracts and essences</t>
  </si>
  <si>
    <t>24039930</t>
  </si>
  <si>
    <t>Manufactured tobacco substitutes</t>
  </si>
  <si>
    <t>24039950</t>
  </si>
  <si>
    <t>Chewing and sucking tobacco</t>
  </si>
  <si>
    <t>24039990</t>
  </si>
  <si>
    <t>Manufactured tobacco and manufactured tobacco substitutes, other than HS code 24031110 to 24039950</t>
  </si>
  <si>
    <t>24041100</t>
  </si>
  <si>
    <t>Products intended for inhalation without combustion, containing tobacco or reconstituted tobacco</t>
  </si>
  <si>
    <t>24041210</t>
  </si>
  <si>
    <t>E-cigarette liquid or gel</t>
  </si>
  <si>
    <t>24041290</t>
  </si>
  <si>
    <t>Products intended for inhalation without combustion, containing nicotine, other than e- cigarette iquid or gel</t>
  </si>
  <si>
    <t>24041910</t>
  </si>
  <si>
    <t>Products intended for inhalation without combustion, containing tobacco subsitutes</t>
  </si>
  <si>
    <t>24041920</t>
  </si>
  <si>
    <t>Products intended for inhalation without combustion, containing nicotine subsitutes</t>
  </si>
  <si>
    <t>24049110</t>
  </si>
  <si>
    <t>Nicotine chewing gum</t>
  </si>
  <si>
    <t>24049190</t>
  </si>
  <si>
    <t>Products intended for inhalation without combustion, for oral application, other than nicotine chewing gum</t>
  </si>
  <si>
    <t>24049900</t>
  </si>
  <si>
    <t>Products intended for inhalation without combustion, other than HS code 24041100 to 24019210</t>
  </si>
  <si>
    <t>25010010</t>
  </si>
  <si>
    <t>Table salt</t>
  </si>
  <si>
    <t>25010020</t>
  </si>
  <si>
    <t>Unprocessed rock salt</t>
  </si>
  <si>
    <t>25010050</t>
  </si>
  <si>
    <t>Sea water</t>
  </si>
  <si>
    <t>25010093</t>
  </si>
  <si>
    <t>Salt with sodium chloride content 97 % or more, calculated on a dry basis</t>
  </si>
  <si>
    <t>25010099</t>
  </si>
  <si>
    <t>Salt (including table salt and denatured salt) and pure sodium chloride, w.o.n in aqueous solution or containing added anti-caking or free- flowing agents other than HS code 25010010 to 25010093</t>
  </si>
  <si>
    <t>25030000</t>
  </si>
  <si>
    <t>Sulphur of all kinds, other than sublimed sulphur, precipitated sulphur and colloidal sulphur</t>
  </si>
  <si>
    <t>25041000</t>
  </si>
  <si>
    <t>Natural graphite, in powder or in flakes</t>
  </si>
  <si>
    <t>25049000</t>
  </si>
  <si>
    <t>Natural graphite, not in powder nor in flakes</t>
  </si>
  <si>
    <t>25051000</t>
  </si>
  <si>
    <t>Silica sands and quartz sands</t>
  </si>
  <si>
    <t>25061000</t>
  </si>
  <si>
    <t>Quartz</t>
  </si>
  <si>
    <t>25062000</t>
  </si>
  <si>
    <t>Quartzite</t>
  </si>
  <si>
    <t>25070000</t>
  </si>
  <si>
    <t>Kaolin and other kaolinic clays, whether or not calcined</t>
  </si>
  <si>
    <t>25081000</t>
  </si>
  <si>
    <t>Bentonite</t>
  </si>
  <si>
    <t>25084090</t>
  </si>
  <si>
    <t>Clays(excl expanded clays), other than bentonite, fire-clay, fuller's earth 1.080</t>
  </si>
  <si>
    <t>25090000</t>
  </si>
  <si>
    <t>Chalk</t>
  </si>
  <si>
    <t>25131000</t>
  </si>
  <si>
    <t>Pumice stone</t>
  </si>
  <si>
    <t>25140000</t>
  </si>
  <si>
    <t>Slate, whether or not roughly trimmed or merely cut, by sawing or otherwise, into blocks or slabs of a rectangular (including square) shape</t>
  </si>
  <si>
    <t>25151210</t>
  </si>
  <si>
    <t>Marble and travertine, merely cut, by sawing or otherwise, into blocks of a rectangular (including square) shape</t>
  </si>
  <si>
    <t>25152000</t>
  </si>
  <si>
    <t>Ecaussine and other calcareous monumental or building stone, alabaster</t>
  </si>
  <si>
    <t>25161220</t>
  </si>
  <si>
    <t>Granite, merely cut, by sawing or otherwise, into slabs of a rectangular (including square) shape</t>
  </si>
  <si>
    <t>25162010</t>
  </si>
  <si>
    <t>Sandstone, crude or roughly trimmed</t>
  </si>
  <si>
    <t>25162020</t>
  </si>
  <si>
    <t>Sandstone, merely cut, by sawing or otherwise, into blocks or slabs of a rectangular (including square) shape</t>
  </si>
  <si>
    <t>25169000</t>
  </si>
  <si>
    <t>Porphyry, basalt, and other monumental or building stone, other than HS code 25161100 to 25162020</t>
  </si>
  <si>
    <t>25171000</t>
  </si>
  <si>
    <t>Pebbles, gravel, broken or crushed stone of a kind commonly used for concrete aggregates, for road metalling or for railway or other ballast, shingle and flint, whether or not heat-treated</t>
  </si>
  <si>
    <t>25174100</t>
  </si>
  <si>
    <t>Granules, chippings and powder of marble , whether or not heat-treated</t>
  </si>
  <si>
    <t>25174900</t>
  </si>
  <si>
    <t>Granules, chippings and powder of stones of heading 2515 or 2516, other than marble, whether or not heat-treated</t>
  </si>
  <si>
    <t>25181000</t>
  </si>
  <si>
    <t>Dolomite, not calcined or sintered, including roughly trimmed or merely cut, by sawing or otherwise, into blocks or slabs of a rectangular (including square) shape</t>
  </si>
  <si>
    <t>25182000</t>
  </si>
  <si>
    <t>Calcined or sintered dolomite, including roughly trimmed or merely cut, by sawing or otherwise, into blocks or slabs of a rectangular (including square) shape</t>
  </si>
  <si>
    <t>25191000</t>
  </si>
  <si>
    <t>Natural magnesium carbonate (magnesite)</t>
  </si>
  <si>
    <t>25199010</t>
  </si>
  <si>
    <t>Fused magnesia, dead-burned (sintered) magnesia</t>
  </si>
  <si>
    <t>25199090</t>
  </si>
  <si>
    <t>Magnesium oxide, whether or not pure, other than fused magnesia, dead-burned (sintered) magnesia</t>
  </si>
  <si>
    <t>25201000</t>
  </si>
  <si>
    <t>Gypsum, anhydrite</t>
  </si>
  <si>
    <t>25202010</t>
  </si>
  <si>
    <t>Plasters of a kind suitable for use in dentistry</t>
  </si>
  <si>
    <t>25202090</t>
  </si>
  <si>
    <t>Plasters, not of a kind suitable for use in dentistry</t>
  </si>
  <si>
    <t>25210000</t>
  </si>
  <si>
    <t>Limestone flux, limestone and other calcareous stone of a kind used for the manufacture of lime or cement</t>
  </si>
  <si>
    <t>25222000</t>
  </si>
  <si>
    <t>Slaked lime</t>
  </si>
  <si>
    <t>25231010</t>
  </si>
  <si>
    <t>Cement clinkers of a kind used in the manufacture of white cement</t>
  </si>
  <si>
    <t>25231090</t>
  </si>
  <si>
    <t>Cement clinkers, not of a kind used in the manufacture of white cement</t>
  </si>
  <si>
    <t>25232100</t>
  </si>
  <si>
    <t>Portland cement, white cement, whether or not artificially coloured</t>
  </si>
  <si>
    <t>25232910</t>
  </si>
  <si>
    <t>Portland cement, coloured cement</t>
  </si>
  <si>
    <t>25232990</t>
  </si>
  <si>
    <t>Portland cement, other than white cement and coloured cement</t>
  </si>
  <si>
    <t>25233000</t>
  </si>
  <si>
    <t>Aluminous cement</t>
  </si>
  <si>
    <t>25239000</t>
  </si>
  <si>
    <t>Slag cement, supersulphate cement and similar hydraulic cements, whether or not coloured or in the form of clinkers</t>
  </si>
  <si>
    <t>25262010</t>
  </si>
  <si>
    <t>Natural steatite, whether or not roughly trimmed or merely cut, by sawing or otherwise, into blocks or slabs of a rectangular (including square) shape, talc powder</t>
  </si>
  <si>
    <t>25262090</t>
  </si>
  <si>
    <t>Natural steatite, whether or not roughly trimmed or merely cut, by sawing or otherwise, into blocks or slabs of a rectangular (including square) shape, crushed</t>
  </si>
  <si>
    <t>25291010</t>
  </si>
  <si>
    <t>Potash feldspar, soda feldspar</t>
  </si>
  <si>
    <t>25291090</t>
  </si>
  <si>
    <t>Feldspar, other than potash and soda feldspar</t>
  </si>
  <si>
    <t>25302010</t>
  </si>
  <si>
    <t>Kieserite</t>
  </si>
  <si>
    <t>25309010</t>
  </si>
  <si>
    <t>Micronized zircon sand (zirconium silicate) of a kind used as an opacifier</t>
  </si>
  <si>
    <t>25309090</t>
  </si>
  <si>
    <t>Mineral substances, other than HS code 25301000-25309010</t>
  </si>
  <si>
    <t>26030000</t>
  </si>
  <si>
    <t>Copper ores and concentrates</t>
  </si>
  <si>
    <t>26040000</t>
  </si>
  <si>
    <t>Nickel ores and concentrates</t>
  </si>
  <si>
    <t>26080000</t>
  </si>
  <si>
    <t>Zinc ores and concentrates</t>
  </si>
  <si>
    <t>26140010</t>
  </si>
  <si>
    <t>Ilmenite ores and concentrates</t>
  </si>
  <si>
    <t>26140090</t>
  </si>
  <si>
    <t>Titanium ores and concentrates, other than ilmenite</t>
  </si>
  <si>
    <t>26151000</t>
  </si>
  <si>
    <t>Zirconium ores and concentrates</t>
  </si>
  <si>
    <t>26180000</t>
  </si>
  <si>
    <t>Granulated slag (slag sand) from the manufacture of iron or steel</t>
  </si>
  <si>
    <t>26190000</t>
  </si>
  <si>
    <t>Slag, dross (other than granulated slag), scalings and other waste from the manufacture of iron or steel</t>
  </si>
  <si>
    <t>26201100</t>
  </si>
  <si>
    <t>Slag, ash and residues (other than from the manufacture of iron or steel), containing mainly zinc, hard zinc spelter</t>
  </si>
  <si>
    <t>26201900</t>
  </si>
  <si>
    <t>Slag, ash and residues (other than from the manufacture of iron or steel), containing mainly zinc, other than hard zinc spelter</t>
  </si>
  <si>
    <t>26203000</t>
  </si>
  <si>
    <t>Slag, ash and residues (other than from the manufacture of iron or steel), containing mainly copper</t>
  </si>
  <si>
    <t>26209990</t>
  </si>
  <si>
    <t>Slag, ash and residues other than HS code 26201100-26209910</t>
  </si>
  <si>
    <t>26211000</t>
  </si>
  <si>
    <t>Ash and residues from the incineration of municipal waste</t>
  </si>
  <si>
    <t>26219010</t>
  </si>
  <si>
    <t>Crude potassium salts obtained in the sugar industry from residues of beet molasses</t>
  </si>
  <si>
    <t>26219090</t>
  </si>
  <si>
    <t>Other slag and ash, including seaweed ash (kelp) not elsewhere classified in chapter 26, other than crude potassium salts obtained in the sugar industry from residues of beet molasses</t>
  </si>
  <si>
    <t>27011100</t>
  </si>
  <si>
    <t>Anthracite, whether or not pulverised, but not agglomerated</t>
  </si>
  <si>
    <t>27011210</t>
  </si>
  <si>
    <t>Bituminous coal, whether or not pulverised, but not agglomerated, coking coal</t>
  </si>
  <si>
    <t>27011290</t>
  </si>
  <si>
    <t>Bituminous coal, whether or not pulverised, but not agglomerated, other than coking coal</t>
  </si>
  <si>
    <t>27011900</t>
  </si>
  <si>
    <t>Coal, whether or not pulverised, but not agglomerated, other than antracite and bituminous 28.293.037.239</t>
  </si>
  <si>
    <t>27021000</t>
  </si>
  <si>
    <t>Lignite, whether or not pulverised, but not agglomerated</t>
  </si>
  <si>
    <t>27040010</t>
  </si>
  <si>
    <t>Coke and semi-coke of coal</t>
  </si>
  <si>
    <t>27060000</t>
  </si>
  <si>
    <t>Tar distilled from coal, from lignite or from peat, and other mineral tars, whether or not dehydrated or partially distilled, including reconstituted tars</t>
  </si>
  <si>
    <t>27071000</t>
  </si>
  <si>
    <t>Benzol (benzene)</t>
  </si>
  <si>
    <t>27074000</t>
  </si>
  <si>
    <t>Naphthalene</t>
  </si>
  <si>
    <t>27079990</t>
  </si>
  <si>
    <t>Oils and other products of the distillation of high temperature coal tar, other than HS code 27071000-27079010</t>
  </si>
  <si>
    <t>27090010</t>
  </si>
  <si>
    <t>Crude petroleum oils</t>
  </si>
  <si>
    <t>27090020</t>
  </si>
  <si>
    <t>Condensates</t>
  </si>
  <si>
    <t>27101221</t>
  </si>
  <si>
    <t>Motor spirit, unleaded of RON 97 and above, unblended</t>
  </si>
  <si>
    <t>27101224</t>
  </si>
  <si>
    <t>Motor spirit, unleaded of RON 90 and above but below RON 97, unblended</t>
  </si>
  <si>
    <t>27101250</t>
  </si>
  <si>
    <t>White spirit</t>
  </si>
  <si>
    <t>27101270</t>
  </si>
  <si>
    <t>Solvent spirits containing by weight more than 1 % aromatic content</t>
  </si>
  <si>
    <t>27101280</t>
  </si>
  <si>
    <t>Naphtha, reformates and other preparations of a kind used for blending into motor spirits</t>
  </si>
  <si>
    <t>27101292</t>
  </si>
  <si>
    <t>Petroleum spirit, having a flash point of less than 23°C</t>
  </si>
  <si>
    <t>27101299</t>
  </si>
  <si>
    <t>Petroleum spirit, having a flash point of more than 23°C</t>
  </si>
  <si>
    <t>27101920</t>
  </si>
  <si>
    <t>Topped crudes</t>
  </si>
  <si>
    <t>27101930</t>
  </si>
  <si>
    <t>Carbon black feedstock</t>
  </si>
  <si>
    <t>27101941</t>
  </si>
  <si>
    <t>Lubricating oil feedstock</t>
  </si>
  <si>
    <t>27101942</t>
  </si>
  <si>
    <t>Lubricating oils for aircraft engines</t>
  </si>
  <si>
    <t>27101944</t>
  </si>
  <si>
    <t>Lubricating greases</t>
  </si>
  <si>
    <t>27101945</t>
  </si>
  <si>
    <t>Lubricating oils for textile</t>
  </si>
  <si>
    <t>27101946</t>
  </si>
  <si>
    <t>Lubricating oils other than HS 27101941 to 27101946</t>
  </si>
  <si>
    <t>27101950</t>
  </si>
  <si>
    <t>Hydraulic brake fluid</t>
  </si>
  <si>
    <t>27101960</t>
  </si>
  <si>
    <t>Transformer and circuit breakers oils</t>
  </si>
  <si>
    <t>27101971</t>
  </si>
  <si>
    <t>Automotive diesel fuel</t>
  </si>
  <si>
    <t>27101979</t>
  </si>
  <si>
    <t>Fuel oils</t>
  </si>
  <si>
    <t>27101981</t>
  </si>
  <si>
    <t>Aviation turbine fuel (jet fuel) having a flash point of 23°C or more</t>
  </si>
  <si>
    <t>27101983</t>
  </si>
  <si>
    <t>Other kerosene</t>
  </si>
  <si>
    <t>27101989</t>
  </si>
  <si>
    <t>Other medium oils and preparations</t>
  </si>
  <si>
    <t>27101990</t>
  </si>
  <si>
    <t>Petroleum oil&amp;oil obtain from bituminous mineral other than crude&amp;preparation n.e.s/incl,cont by weight ?70% of oils mention before, these oils being the basic constituents of the preparations, not cont biodiesel&amp;other than waste oils, other than hs 27101211- 27101989</t>
  </si>
  <si>
    <t>27102000</t>
  </si>
  <si>
    <t>Petroleum oil&amp;oil obtain from bituminous mineral other than crude&amp;preparations n.e.s/incl, cont by weight?70% of oil mention before,these oil being the basic constituent of the preparation, cont biodiesel, other than waste oil</t>
  </si>
  <si>
    <t>27109900</t>
  </si>
  <si>
    <t>Waste oils, other than containing polychlorinated biphenyls (PCBs), polychlorinated terphenyls (PCTs) or polybrominated biphenyls (PBBs)</t>
  </si>
  <si>
    <t>27111100</t>
  </si>
  <si>
    <t>Liquefied, natural gas</t>
  </si>
  <si>
    <t>27111490</t>
  </si>
  <si>
    <t>Liquefied, propylene, butylene and butadiene</t>
  </si>
  <si>
    <t>27111900</t>
  </si>
  <si>
    <t>Petroleum gases and other gaseous hydrocarbons, other than HS code 217111100- 27111300</t>
  </si>
  <si>
    <t>27112190</t>
  </si>
  <si>
    <t>Natural gas, in gaseous state, other than of a kind used as a motor fuel</t>
  </si>
  <si>
    <t>27112900</t>
  </si>
  <si>
    <t>Petroleum gases and other gaseous hydrocarbons, in gaseous state , other than natural gas</t>
  </si>
  <si>
    <t>27121000</t>
  </si>
  <si>
    <t>Petroleum jelly</t>
  </si>
  <si>
    <t>27122000</t>
  </si>
  <si>
    <t>Paraffin wax containing by weight less than 0.75 % of oil</t>
  </si>
  <si>
    <t>27129010</t>
  </si>
  <si>
    <t>Paraffin wax containing by weight more than 0.75 % of oil</t>
  </si>
  <si>
    <t>27129090</t>
  </si>
  <si>
    <t>Microcrystalline petroleum wax, slack wax, ozokerite, lignite wax, peat wax, other mineral waxes, and similar products obtained by synthesis or by other processes, whether or not coloured</t>
  </si>
  <si>
    <t>27131100</t>
  </si>
  <si>
    <t>Petroleum coke, not calcined</t>
  </si>
  <si>
    <t>27131200</t>
  </si>
  <si>
    <t>Petroleum coke, calcined</t>
  </si>
  <si>
    <t>27132000</t>
  </si>
  <si>
    <t>Petroleum bitumen</t>
  </si>
  <si>
    <t>27139000</t>
  </si>
  <si>
    <t>Other residues of petroleum oils or of oils obtained from bituminous minerals, other than petroleum coke and petroleum bitumen</t>
  </si>
  <si>
    <t>27141000</t>
  </si>
  <si>
    <t>Bituminous or oil shale and tar sands</t>
  </si>
  <si>
    <t>27149000</t>
  </si>
  <si>
    <t>Bitumen and asphalt, natural, asphaltites and asphaltic rocks</t>
  </si>
  <si>
    <t>27150010</t>
  </si>
  <si>
    <t>Polyurethane tar coatings</t>
  </si>
  <si>
    <t>27150090</t>
  </si>
  <si>
    <t>Bituminous mixtures based on natural asphalt, on natural bitumen,on petroleum bitumen, on mineral tar/on mineral tar pitch (example, bituminous mastics, cut- backs), other than polyurethane tar coatings</t>
  </si>
  <si>
    <t>28011000</t>
  </si>
  <si>
    <t>Chlorine</t>
  </si>
  <si>
    <t>28012000</t>
  </si>
  <si>
    <t>Iodine</t>
  </si>
  <si>
    <t>28020000</t>
  </si>
  <si>
    <t>Sulphur, sublimed or precipitated, colloidal sulphur</t>
  </si>
  <si>
    <t>28030020</t>
  </si>
  <si>
    <t>Acetylene black</t>
  </si>
  <si>
    <t>28030041</t>
  </si>
  <si>
    <t>Carbon blacks of a kind used for rubber processing, other than acetylene black</t>
  </si>
  <si>
    <t>28030049</t>
  </si>
  <si>
    <t>Carbon blacks not of a kind used for rubber processing, other than acetylene black</t>
  </si>
  <si>
    <t>28030090</t>
  </si>
  <si>
    <t>Carbon (carbon blacks and other forms of carbon not elsewhere specified or included), other than acetylene black and carbon blacks</t>
  </si>
  <si>
    <t>28041000</t>
  </si>
  <si>
    <t>Hydrogen</t>
  </si>
  <si>
    <t>28042100</t>
  </si>
  <si>
    <t>Rare gases, argon</t>
  </si>
  <si>
    <t>28042900</t>
  </si>
  <si>
    <t>Rare gases, other than argon</t>
  </si>
  <si>
    <t>28043000</t>
  </si>
  <si>
    <t>Nitrogen</t>
  </si>
  <si>
    <t>28044000</t>
  </si>
  <si>
    <t>Oxygen</t>
  </si>
  <si>
    <t>28046100</t>
  </si>
  <si>
    <t>Silicon, containing by weight not less than 9999 % of silicon</t>
  </si>
  <si>
    <t>28046900</t>
  </si>
  <si>
    <t>Silicon, other than containing by weight not less than 9999 % of silicon</t>
  </si>
  <si>
    <t>28049000</t>
  </si>
  <si>
    <t>Selenium</t>
  </si>
  <si>
    <t>28051200</t>
  </si>
  <si>
    <t>Alkali or alkaline-earth metals, calcium</t>
  </si>
  <si>
    <t>28051900</t>
  </si>
  <si>
    <t>Alkali or alkaline-earth metals, other than sodium and calcium</t>
  </si>
  <si>
    <t>28054000</t>
  </si>
  <si>
    <t>Mercury 59</t>
  </si>
  <si>
    <t>28061000</t>
  </si>
  <si>
    <t>Hydrogen chloride (hydrochloric acid)</t>
  </si>
  <si>
    <t>28080000</t>
  </si>
  <si>
    <t>Nitric acid, sulphonitric acids</t>
  </si>
  <si>
    <t>28092032</t>
  </si>
  <si>
    <t>Food grade, phosphoric acid</t>
  </si>
  <si>
    <t>28092039</t>
  </si>
  <si>
    <t>Phosphoric acid and polyphosphoric acids, food grade, other than hypophosphoric acid and phosphoric acid</t>
  </si>
  <si>
    <t>28092092</t>
  </si>
  <si>
    <t>Non food grade, phosphoric acid</t>
  </si>
  <si>
    <t>28111100</t>
  </si>
  <si>
    <t>Hydrogen fluoride (hydrofluoric acid)</t>
  </si>
  <si>
    <t>28111920</t>
  </si>
  <si>
    <t>Aminosulphonic acid (sulphamic acid)</t>
  </si>
  <si>
    <t>28111990</t>
  </si>
  <si>
    <t>Other inorganic acids, other than HS code 28111100-28111920</t>
  </si>
  <si>
    <t>28112100</t>
  </si>
  <si>
    <t>Carbon dioxide</t>
  </si>
  <si>
    <t>28112210</t>
  </si>
  <si>
    <t>Silicon dioxide, in powder form</t>
  </si>
  <si>
    <t>28112290</t>
  </si>
  <si>
    <t>Silicon dioxide, other than in powder form</t>
  </si>
  <si>
    <t>28131000</t>
  </si>
  <si>
    <t>Carbon disulphide</t>
  </si>
  <si>
    <t>28141000</t>
  </si>
  <si>
    <t>Anhydrous ammonia</t>
  </si>
  <si>
    <t>28142000</t>
  </si>
  <si>
    <t>Ammonia in aqueous solution</t>
  </si>
  <si>
    <t>28151100</t>
  </si>
  <si>
    <t>Sodium hydroxide (caustic soda), solid</t>
  </si>
  <si>
    <t>28151200</t>
  </si>
  <si>
    <t>Sodium hydroxide (caustic soda), in aqueous solution (soda lye or liquid soda)</t>
  </si>
  <si>
    <t>28153000</t>
  </si>
  <si>
    <t>Peroxides of sodium or potassium</t>
  </si>
  <si>
    <t>28161000</t>
  </si>
  <si>
    <t>Hydroxide and peroxide of magnesium</t>
  </si>
  <si>
    <t>28170010</t>
  </si>
  <si>
    <t>Zinc oxide</t>
  </si>
  <si>
    <t>28181000</t>
  </si>
  <si>
    <t>Artificial corundum, whether or not chemically defined</t>
  </si>
  <si>
    <t>28182000</t>
  </si>
  <si>
    <t>Aluminium oxide, other than artificial corundum</t>
  </si>
  <si>
    <t>28183000</t>
  </si>
  <si>
    <t>Aluminium hydroxide</t>
  </si>
  <si>
    <t>28209000</t>
  </si>
  <si>
    <t>Manganese oxides, other than manganese dioxide</t>
  </si>
  <si>
    <t>28211000</t>
  </si>
  <si>
    <t>Iron oxides and hydroxides</t>
  </si>
  <si>
    <t>28220000</t>
  </si>
  <si>
    <t>Cobalt oxides and hydroxides, commercial cobalt oxides</t>
  </si>
  <si>
    <t>28230000</t>
  </si>
  <si>
    <t>Titanium oxides</t>
  </si>
  <si>
    <t>28251000</t>
  </si>
  <si>
    <t>Hydrazine and hydroxylamine and their inorganic salts</t>
  </si>
  <si>
    <t>28252000</t>
  </si>
  <si>
    <t>Lithium oxide and hydroxide</t>
  </si>
  <si>
    <t>28253000</t>
  </si>
  <si>
    <t>Vanadium oxides and hydroxides</t>
  </si>
  <si>
    <t>28254000</t>
  </si>
  <si>
    <t>Nickel oxides and hydroxides</t>
  </si>
  <si>
    <t>28255000</t>
  </si>
  <si>
    <t>Copper oxides and hydroxides</t>
  </si>
  <si>
    <t>28261200</t>
  </si>
  <si>
    <t>Fluorides of aluminium</t>
  </si>
  <si>
    <t>28261900</t>
  </si>
  <si>
    <t>Fluorides, other than of aluminium</t>
  </si>
  <si>
    <t>28269000</t>
  </si>
  <si>
    <t>Fluorosilicates, fluoroaluminates and other complex fluorine salts, other than fluorides and sodium hexafluoroaluminate</t>
  </si>
  <si>
    <t>28271000</t>
  </si>
  <si>
    <t>Ammonium chloride</t>
  </si>
  <si>
    <t>28272010</t>
  </si>
  <si>
    <t>Calcium chloride, containing 73 % - 80 % by weight</t>
  </si>
  <si>
    <t>28272090</t>
  </si>
  <si>
    <t>Calcium chloride, containing &lt; 73 % and &gt; 80 % by weight</t>
  </si>
  <si>
    <t>28273100</t>
  </si>
  <si>
    <t>Chlorides other than ammonium chloride and calcium chloride of magnesium</t>
  </si>
  <si>
    <t>28273200</t>
  </si>
  <si>
    <t>Chlorides other than ammonium chloride and calcium chloride of aluminium</t>
  </si>
  <si>
    <t>28273920</t>
  </si>
  <si>
    <t>Chlorides other than ammonium chloride and calcium chloride of iron</t>
  </si>
  <si>
    <t>28273930</t>
  </si>
  <si>
    <t>Chlorides other than ammonium chloride and calcium chloride of zinc</t>
  </si>
  <si>
    <t>28274100</t>
  </si>
  <si>
    <t>Chloride oxides and chloride hydroxides of copper</t>
  </si>
  <si>
    <t>28274900</t>
  </si>
  <si>
    <t>Chloride oxides and chloride hydroxides, other than of copper</t>
  </si>
  <si>
    <t>28275100</t>
  </si>
  <si>
    <t>Bromides of sodium or of potassium</t>
  </si>
  <si>
    <t>28275900</t>
  </si>
  <si>
    <t>Bromides and bromide oxides, other than bromides of sodium or of potassium</t>
  </si>
  <si>
    <t>28276000</t>
  </si>
  <si>
    <t>Iodides and iodide oxides</t>
  </si>
  <si>
    <t>28281000</t>
  </si>
  <si>
    <t>Commercial calcium hypochlorite and other calcium hypochlorites</t>
  </si>
  <si>
    <t>28289010</t>
  </si>
  <si>
    <t>Sodium hypochlorite</t>
  </si>
  <si>
    <t>28289090</t>
  </si>
  <si>
    <t>Hypochlorites, other than sodium hypochlorite, chlorites, hypobromites</t>
  </si>
  <si>
    <t>28309010</t>
  </si>
  <si>
    <t>Cadmium sulphide or zinc sulphide</t>
  </si>
  <si>
    <t>28311000</t>
  </si>
  <si>
    <t>Dithionites and sulphoxylates of sodium</t>
  </si>
  <si>
    <t>28321000</t>
  </si>
  <si>
    <t>Sodium sulphites</t>
  </si>
  <si>
    <t>28323000</t>
  </si>
  <si>
    <t>Thiosulphates</t>
  </si>
  <si>
    <t>28331100</t>
  </si>
  <si>
    <t>Disodium sulphate</t>
  </si>
  <si>
    <t>28331900</t>
  </si>
  <si>
    <t>Sodium sulphates, other than disodium sulphate</t>
  </si>
  <si>
    <t>28332100</t>
  </si>
  <si>
    <t>Sulphates of magnesium</t>
  </si>
  <si>
    <t>28332210</t>
  </si>
  <si>
    <t>Sulphates of aluminium, commercial grade</t>
  </si>
  <si>
    <t>28332290</t>
  </si>
  <si>
    <t>Sulphates of aluminium, not commercial grade</t>
  </si>
  <si>
    <t>28332400</t>
  </si>
  <si>
    <t>Sulphates of nickel</t>
  </si>
  <si>
    <t>28332500</t>
  </si>
  <si>
    <t>Sulphates of copper</t>
  </si>
  <si>
    <t>28332940</t>
  </si>
  <si>
    <t>Sulphates of zinc</t>
  </si>
  <si>
    <t>28332990</t>
  </si>
  <si>
    <t>Sulphates, other than HS code 28331100- 28332940</t>
  </si>
  <si>
    <t>28333000</t>
  </si>
  <si>
    <t>Alums</t>
  </si>
  <si>
    <t>28334000</t>
  </si>
  <si>
    <t>Peroxosulphates (persulphates)</t>
  </si>
  <si>
    <t>28341000</t>
  </si>
  <si>
    <t>Nitrites</t>
  </si>
  <si>
    <t>28351000</t>
  </si>
  <si>
    <t>Phosphinates (hypophosphites) and phosphonates (phosphites)</t>
  </si>
  <si>
    <t>28352200</t>
  </si>
  <si>
    <t>Phosphates of mono or disodium</t>
  </si>
  <si>
    <t>28352400</t>
  </si>
  <si>
    <t>Phosphates of potassium</t>
  </si>
  <si>
    <t>28352510</t>
  </si>
  <si>
    <t>Calcium hydrogenorthophosphate (“dicalcium phosphate”), feed grade</t>
  </si>
  <si>
    <t>28352590</t>
  </si>
  <si>
    <t>Calcium hydrogenorthophosphate (“dicalcium phosphate”), other than feed grade</t>
  </si>
  <si>
    <t>28352600</t>
  </si>
  <si>
    <t>Phosphates of calcium other than calcium hydrogenorthophosphate</t>
  </si>
  <si>
    <t>28352910</t>
  </si>
  <si>
    <t>Phosphates of trisodium</t>
  </si>
  <si>
    <t>28353110</t>
  </si>
  <si>
    <t>Sodium triphosphate (sodium tripolyphosphate), food grade</t>
  </si>
  <si>
    <t>28353190</t>
  </si>
  <si>
    <t>Sodium triphosphate (sodium tripolyphosphate), other than food grade</t>
  </si>
  <si>
    <t>28353990</t>
  </si>
  <si>
    <t>Polyphosphates, other than sodium triphosphate (sodium tripolyphosphate) and tetrasodium pyrophosphate</t>
  </si>
  <si>
    <t>28362000</t>
  </si>
  <si>
    <t>Disodium carbonate</t>
  </si>
  <si>
    <t>28363000</t>
  </si>
  <si>
    <t>Sodium hydrogencarbonate (sodium bicarbonate)</t>
  </si>
  <si>
    <t>28365090</t>
  </si>
  <si>
    <t>Calcium carbonate, other than food or pharmaceutical grade</t>
  </si>
  <si>
    <t>28369100</t>
  </si>
  <si>
    <t>Lithium carbonates</t>
  </si>
  <si>
    <t>28369910</t>
  </si>
  <si>
    <t>Commercial ammonium carbonate</t>
  </si>
  <si>
    <t>28369990</t>
  </si>
  <si>
    <t>Carbonates, peroxocarbonates (percarbonates), other than HS code 28362000-28369920</t>
  </si>
  <si>
    <t>28391100</t>
  </si>
  <si>
    <t>Sodium metasilicates 2.600</t>
  </si>
  <si>
    <t>28391920</t>
  </si>
  <si>
    <t>Sodium orthosilicate, sodium pyrosilicate</t>
  </si>
  <si>
    <t>28391990</t>
  </si>
  <si>
    <t>Silicates of sodium, other than sodium orthosilicate and sodium pyrosilicate</t>
  </si>
  <si>
    <t>28399000</t>
  </si>
  <si>
    <t>Silicates, commercial alkali metal silicates, other than sodium</t>
  </si>
  <si>
    <t>28401100</t>
  </si>
  <si>
    <t>Disodium tetraborate (refined borax), anhydrous</t>
  </si>
  <si>
    <t>28402000</t>
  </si>
  <si>
    <t>Borates, peroxoborates (perborates), other than disodium tetraborate (refined borax)</t>
  </si>
  <si>
    <t>28415000</t>
  </si>
  <si>
    <t>Other chromates and dichromates, peroxochromates</t>
  </si>
  <si>
    <t>28417000</t>
  </si>
  <si>
    <t>Molybdates</t>
  </si>
  <si>
    <t>28419000</t>
  </si>
  <si>
    <t>Salts of oxometallic or peroxometallic acids, other than HS code 28413000-28418000</t>
  </si>
  <si>
    <t>28421000</t>
  </si>
  <si>
    <t>Double or complex silicates, including aluminosilicates whether or not chemically defined</t>
  </si>
  <si>
    <t>28429010</t>
  </si>
  <si>
    <t>Sodium arsenite</t>
  </si>
  <si>
    <t>28429030</t>
  </si>
  <si>
    <t>Other fulminates, cyanates and thiocyanates</t>
  </si>
  <si>
    <t>28429090</t>
  </si>
  <si>
    <t>Other salts of inorganic acids or peroxoacids, other than azides, other than HS code 284210000-28429030</t>
  </si>
  <si>
    <t>28432100</t>
  </si>
  <si>
    <t>Silver nitrate</t>
  </si>
  <si>
    <t>28432900</t>
  </si>
  <si>
    <t>Silver compounds, other than silver nitrate</t>
  </si>
  <si>
    <t>28433000</t>
  </si>
  <si>
    <t>Gold compounds</t>
  </si>
  <si>
    <t>28442010</t>
  </si>
  <si>
    <t>Uranium enriched in U 235 and its compounds, plutonium and its compounds</t>
  </si>
  <si>
    <t>28443090</t>
  </si>
  <si>
    <t>Alloys, dispersions (including cermets), ceramic products and mixtures containing uranium depleted in U 235, thorium or compounds</t>
  </si>
  <si>
    <t>28444100</t>
  </si>
  <si>
    <t>Tritium and its compounds, alloys, dispersions (including cermets), ceramic products and mixtures containing tritium or its compounds</t>
  </si>
  <si>
    <t>28444300</t>
  </si>
  <si>
    <t>Other radioactive elements and isotopes and compounds, other alloys, dispersions (including cermets), ceramic products and mixtures containing these elements, isotopes or compounds</t>
  </si>
  <si>
    <t>28444400</t>
  </si>
  <si>
    <t>Radioactive residues</t>
  </si>
  <si>
    <t>28459000</t>
  </si>
  <si>
    <t>Isotopes other than those of heading 2844, compounds, inorganic or organic of such isotopes, whether or not chemically defined, other than HS code 28451000-28454000</t>
  </si>
  <si>
    <t>28470010</t>
  </si>
  <si>
    <t>Hydrogen peroxide, whether or not solidified with urea, in liquid form</t>
  </si>
  <si>
    <t>28470090</t>
  </si>
  <si>
    <t>Hydrogen peroxide, whether or not solidified with urea, not in liquid form</t>
  </si>
  <si>
    <t>28492000</t>
  </si>
  <si>
    <t>Carbides of silicon, whether or not chemically defined</t>
  </si>
  <si>
    <t>28499000</t>
  </si>
  <si>
    <t>Carbides other than calcium and silicon, whether or not chemically defined</t>
  </si>
  <si>
    <t>28500000</t>
  </si>
  <si>
    <t>Hydrides, nitrides, azides, silicides and borides, whether or not chemically defined, other than compounds which are also carbides of heading 2849</t>
  </si>
  <si>
    <t>28539010</t>
  </si>
  <si>
    <t>Demineralized waters</t>
  </si>
  <si>
    <t>28539090</t>
  </si>
  <si>
    <t>Phosphides, w.o.n chemically define, excl ferrophosphorus, other inorganic compounds (incl distilled/conductivity water &amp; water of similar purity), liquid air (w.o.n rare gases have been remove), compress air, amalgams, other than amalgams of precious metals, other than HS 28531000 and 28539010</t>
  </si>
  <si>
    <t>29011000</t>
  </si>
  <si>
    <t>Acyclic hydrocarbons, saturated</t>
  </si>
  <si>
    <t>29012100</t>
  </si>
  <si>
    <t>Ethylene, unsaturated</t>
  </si>
  <si>
    <t>29012200</t>
  </si>
  <si>
    <t>Propene (propylene), unsaturated</t>
  </si>
  <si>
    <t>29012300</t>
  </si>
  <si>
    <t>Butene (butylene) and isomers thereof, unsaturated</t>
  </si>
  <si>
    <t>29012400</t>
  </si>
  <si>
    <t>Buta-1,3-diene and isoprene, unsaturated</t>
  </si>
  <si>
    <t>29012910</t>
  </si>
  <si>
    <t>Acetylene, unsaturated</t>
  </si>
  <si>
    <t>29012990</t>
  </si>
  <si>
    <t>Acyclic hydrocarbons, unsaturated, other than HS code 29012100 - 29012990</t>
  </si>
  <si>
    <t>29021100</t>
  </si>
  <si>
    <t>Cyclohexane</t>
  </si>
  <si>
    <t>29021900</t>
  </si>
  <si>
    <t>Cyclanes, cyclenes &amp; cycloterpenes, other than cyclohexane</t>
  </si>
  <si>
    <t>29022000</t>
  </si>
  <si>
    <t>Benzene</t>
  </si>
  <si>
    <t>29023000</t>
  </si>
  <si>
    <t>Toluene</t>
  </si>
  <si>
    <t>29024100</t>
  </si>
  <si>
    <t>O-Xylene</t>
  </si>
  <si>
    <t>29024300</t>
  </si>
  <si>
    <t>P-Xylene</t>
  </si>
  <si>
    <t>29024400</t>
  </si>
  <si>
    <t>Mixed xylene isomers</t>
  </si>
  <si>
    <t>29025000</t>
  </si>
  <si>
    <t>Styrene</t>
  </si>
  <si>
    <t>29026000</t>
  </si>
  <si>
    <t>Ethylbenzene</t>
  </si>
  <si>
    <t>29029010</t>
  </si>
  <si>
    <t>Dodecylbenzene</t>
  </si>
  <si>
    <t>29029020</t>
  </si>
  <si>
    <t>Alkylbenzenes other than Dodecylbenzene</t>
  </si>
  <si>
    <t>29029090</t>
  </si>
  <si>
    <t>Cyclic hydrocarbons, other than HS 29021100- 29029020</t>
  </si>
  <si>
    <t>29031110</t>
  </si>
  <si>
    <t>Chloromethane (methyl chloride)</t>
  </si>
  <si>
    <t>29031190</t>
  </si>
  <si>
    <t>Chloroethane (ethyl chloride)</t>
  </si>
  <si>
    <t>29031200</t>
  </si>
  <si>
    <t>Dichloromethane (methylene chloride)</t>
  </si>
  <si>
    <t>29031500</t>
  </si>
  <si>
    <t>Ethylene dichloride (ISO) (1,2-dichloroethane)</t>
  </si>
  <si>
    <t>29032100</t>
  </si>
  <si>
    <t>Vinyl chloride (chloroethylene)</t>
  </si>
  <si>
    <t>29032200</t>
  </si>
  <si>
    <t>Trichloroethylene</t>
  </si>
  <si>
    <t>29032900</t>
  </si>
  <si>
    <t>Unsaturated chlorinated derivatives of acyclic hydrocarbons, other than HS 29032100- 29032300</t>
  </si>
  <si>
    <t>29034200</t>
  </si>
  <si>
    <t>Difluoromethane (HFC-32)</t>
  </si>
  <si>
    <t>29034500</t>
  </si>
  <si>
    <t>1,1,1,2-Tetrafluoroethane (HFC-134a) and 1,1,2,2- tetrafluoroethane (HFC-134)</t>
  </si>
  <si>
    <t>29034600</t>
  </si>
  <si>
    <t>1,1,1,2,3,3,3-Heptafluoropropane (HFC- 227ea), 1,1,1,2,2,3- hexafluoropropane (HFC- 236cb), 1,1,1,2,3,3- hexafluoropropane (HFC- 236ea) and 1,1,1,3,3,3- hexafluoropropane (HFC-236fa)</t>
  </si>
  <si>
    <t>29034900</t>
  </si>
  <si>
    <t>Saturated fluorinated derivatives of acyclic hydrocarbons, other than HS 29034100- 29034800</t>
  </si>
  <si>
    <t>29037100</t>
  </si>
  <si>
    <t>Chlorodifluoromethane (HCFC-22)</t>
  </si>
  <si>
    <t>29038900</t>
  </si>
  <si>
    <t>Halogenated derivatives of cyclanic, cyclenic or cycloterpenic hydrocarbons, other than HS 29038100-29038300</t>
  </si>
  <si>
    <t>29039900</t>
  </si>
  <si>
    <t>Halogenated derivatives of aromatic hydrocarbons, other than HS 29039100- 29039400</t>
  </si>
  <si>
    <t>29041000</t>
  </si>
  <si>
    <t>Derivatives containing only sulpho groups, their salts and ethyl esters 38.690</t>
  </si>
  <si>
    <t>29042010</t>
  </si>
  <si>
    <t>Trinitrotoluene</t>
  </si>
  <si>
    <t>29049900</t>
  </si>
  <si>
    <t>Sulphonated, nitrated or nitrosated derivatives of hydrocarbons, whether or not halogenated, other than 29041000-29049100</t>
  </si>
  <si>
    <t>29051100</t>
  </si>
  <si>
    <t>Methanol (methyl alcohol)</t>
  </si>
  <si>
    <t>29051200</t>
  </si>
  <si>
    <t>Propan-1-ol (propyl alcohol) and propan-2-ol (isopropyl alcohol)</t>
  </si>
  <si>
    <t>29051300</t>
  </si>
  <si>
    <t>Butan-1-ol (n-butyl alcohol)</t>
  </si>
  <si>
    <t>29051400</t>
  </si>
  <si>
    <t>Other butanols</t>
  </si>
  <si>
    <t>29051600</t>
  </si>
  <si>
    <t>Octanol (octyl alcohol) and isomers thereof</t>
  </si>
  <si>
    <t>29051700</t>
  </si>
  <si>
    <t>Dodecan-1-ol (lauryl alcohol), hexadecan-1-ol (cetyl alcohol) and octadecan-1-ol (stearyl alcohol)</t>
  </si>
  <si>
    <t>29051900</t>
  </si>
  <si>
    <t>Saturated monohydric alcohols, other than HS 29051100-29051700</t>
  </si>
  <si>
    <t>29052200</t>
  </si>
  <si>
    <t>Acyclic terpene alcohols</t>
  </si>
  <si>
    <t>29052900</t>
  </si>
  <si>
    <t>Unsaturated monohydric alcohols other than acyclic terpene alcohols</t>
  </si>
  <si>
    <t>29053100</t>
  </si>
  <si>
    <t>Ethylene glycol (ethanediol)</t>
  </si>
  <si>
    <t>29053200</t>
  </si>
  <si>
    <t>Propylene glycol (propane1,2diol)</t>
  </si>
  <si>
    <t>29053900</t>
  </si>
  <si>
    <t>Diols other than ethylene glycol (ethanediol) and propylene glycol (propane 1, 2 diol)</t>
  </si>
  <si>
    <t>29054200</t>
  </si>
  <si>
    <t>Pentaerythritol</t>
  </si>
  <si>
    <t>29054300</t>
  </si>
  <si>
    <t>Mannitol</t>
  </si>
  <si>
    <t>29054400</t>
  </si>
  <si>
    <t>D-glucitol (sorbitol)</t>
  </si>
  <si>
    <t>29054500</t>
  </si>
  <si>
    <t>Glycerol</t>
  </si>
  <si>
    <t>29054900</t>
  </si>
  <si>
    <t>Polyhydric alcohols, other than HS 29054100- 29054500</t>
  </si>
  <si>
    <t>29061100</t>
  </si>
  <si>
    <t>Menthol</t>
  </si>
  <si>
    <t>29061300</t>
  </si>
  <si>
    <t>Sterols and inositols</t>
  </si>
  <si>
    <t>29061900</t>
  </si>
  <si>
    <t>Cyclanic, cyclenic or cycloterpenic, other than HS 29061100-29061300</t>
  </si>
  <si>
    <t>29062100</t>
  </si>
  <si>
    <t>Benzyl alcohol</t>
  </si>
  <si>
    <t>29062900</t>
  </si>
  <si>
    <t>Cyclic alcohol, aromatic, other than Benzyl alcohol</t>
  </si>
  <si>
    <t>29071100</t>
  </si>
  <si>
    <t>Phenol (hydroxybenzene) and its salts</t>
  </si>
  <si>
    <t>29071200</t>
  </si>
  <si>
    <t>Cresols and their salts</t>
  </si>
  <si>
    <t>29071300</t>
  </si>
  <si>
    <t>Octylphenol, nonylphenol and their isomers, salts thereof</t>
  </si>
  <si>
    <t>29071900</t>
  </si>
  <si>
    <t>Monophenols, other than HS 29071100- 29071500</t>
  </si>
  <si>
    <t>29072200</t>
  </si>
  <si>
    <t>Hydroquinone (quinol) and its salts</t>
  </si>
  <si>
    <t>29072990</t>
  </si>
  <si>
    <t>Polyphenols, other than HS 29072100- 29072300</t>
  </si>
  <si>
    <t>29081900</t>
  </si>
  <si>
    <t>Halogenated, sulphonated, nitrated or nitrosated derivatives of phenols or phenol- alcohols, Derivatives containing only halogen substituents and their salts, other than Pentachlorophenol (ISO)</t>
  </si>
  <si>
    <t>29089200</t>
  </si>
  <si>
    <t>4,6-Dinitro-o-cresol (DNOC (ISO)) and its salts</t>
  </si>
  <si>
    <t>29089900</t>
  </si>
  <si>
    <t>Halogenated, sulphonated, nitrated or nitrosated derivatives of phenols or phenol- alcohols, other than HS 29081100-29089200</t>
  </si>
  <si>
    <t>29091900</t>
  </si>
  <si>
    <t>Acyclic ethers and their halogenated, sulphonated, nitrated or nitrosated derivatives, other than Diethyl ether</t>
  </si>
  <si>
    <t>29092000</t>
  </si>
  <si>
    <t>Cyclanic, cyclenic or cycloterpenic ethers and their halogenated, sulphonated, nitrated or nitrosated derivatives</t>
  </si>
  <si>
    <t>29093000</t>
  </si>
  <si>
    <t>Aromatic ethers and their halogenated, sulphonated, nitrated or nitrosated derivatives</t>
  </si>
  <si>
    <t>29094100</t>
  </si>
  <si>
    <t>2,2’-Oxydiethanol (diethylene glycol, digol)</t>
  </si>
  <si>
    <t>29094300</t>
  </si>
  <si>
    <t>Monobutyl ethers of ethylene glycol or of diethylene glycol</t>
  </si>
  <si>
    <t>29094400</t>
  </si>
  <si>
    <t>Monoalkylethers of ethylene glycol or of diethylene glycol other than monobutyl ethers</t>
  </si>
  <si>
    <t>29094900</t>
  </si>
  <si>
    <t>Ether-alcohols and their halogenated, sulphonated, nitrated or nitrosated derivatives, other than HS 29094100-29094400</t>
  </si>
  <si>
    <t>29095000</t>
  </si>
  <si>
    <t>Ether-phenols, ether-alcohol-phenols and their halogenated, sulphonated, nitrated or nitrosated derivatives</t>
  </si>
  <si>
    <t>29096000</t>
  </si>
  <si>
    <t>Alcohol peroxides, ether peroxides, acetal and hemiacetal peroxides, ketone peroxides and their halogenated, sulphonated, nitrated or nitrosated derivatives</t>
  </si>
  <si>
    <t>29101000</t>
  </si>
  <si>
    <t>Oxirane (ethylene oxide)</t>
  </si>
  <si>
    <t>29103000</t>
  </si>
  <si>
    <t>1-Chloro-2,3-epoxypropane (epichlorohydrin)</t>
  </si>
  <si>
    <t>29109000</t>
  </si>
  <si>
    <t>Epoxides, epoxyalcohols, epoxyphenols and epoxyethers, with a three-membered ring, and their halogenated, sulphonated, nitrated or nitrosated derivatives, other than HS 29101000- 29109000</t>
  </si>
  <si>
    <t>29110000</t>
  </si>
  <si>
    <t>Acetals and hemiacetals, whether or not with other oxygen function, and their halogenated, sulphonated, nitrated or nitrosated derivatives</t>
  </si>
  <si>
    <t>29121100</t>
  </si>
  <si>
    <t>Methanal (formaldehyde)</t>
  </si>
  <si>
    <t>29121200</t>
  </si>
  <si>
    <t>Ethanal (acetaldehyde)</t>
  </si>
  <si>
    <t>29121900</t>
  </si>
  <si>
    <t>Acyclic aldehydes without other oxygen function, other than Methanal (formaldehyde) and Ethanal (acetaldehyde)</t>
  </si>
  <si>
    <t>29122100</t>
  </si>
  <si>
    <t>Benzaldehyde</t>
  </si>
  <si>
    <t>29122900</t>
  </si>
  <si>
    <t>Cyclic aldehydes without other oxygen function, other than Benzaldehyde</t>
  </si>
  <si>
    <t>29124100</t>
  </si>
  <si>
    <t>Vanillin (4-hydroxy-3-methoxybenzaldehyde)</t>
  </si>
  <si>
    <t>29124200</t>
  </si>
  <si>
    <t>https://inaexport.id/front_end/product/8641</t>
  </si>
  <si>
    <t>29124910</t>
  </si>
  <si>
    <t>Aldehyde-alcohols</t>
  </si>
  <si>
    <t>29124990</t>
  </si>
  <si>
    <t>Aldehyde-alcohols, aldehyde-ethers, aldehyde- phenols and aldehydes with other oxygen function, other than HS 29124100-29124910</t>
  </si>
  <si>
    <t>29126000</t>
  </si>
  <si>
    <t>Paraformaldehyde</t>
  </si>
  <si>
    <t>29141900</t>
  </si>
  <si>
    <t>Acyclic ketones without other oxygen function, other than HS 29141100-29141300</t>
  </si>
  <si>
    <t>29142200</t>
  </si>
  <si>
    <t>Cyclohexanone and methylcyclohexanones</t>
  </si>
  <si>
    <t>29142300</t>
  </si>
  <si>
    <t>Ionones and methylionones</t>
  </si>
  <si>
    <t>29142910</t>
  </si>
  <si>
    <t>Camphor</t>
  </si>
  <si>
    <t>29142990</t>
  </si>
  <si>
    <t>Cyclanic, cyclenic or cycloterpenic ketones without other oxygen function, other than HS 29142200-29142910</t>
  </si>
  <si>
    <t>29143900</t>
  </si>
  <si>
    <t>Aromatic ketones without other oxygen function, other than phenylacetone (phenylpropan-2-one)</t>
  </si>
  <si>
    <t>29144000</t>
  </si>
  <si>
    <t>Ketone-alcohols and ketone-aldehydes 200</t>
  </si>
  <si>
    <t>29145000</t>
  </si>
  <si>
    <t>Ketone-phenols and ketones with other oxygen function</t>
  </si>
  <si>
    <t>29146200</t>
  </si>
  <si>
    <t>Coenzyme Q10 (ubidecarenone)</t>
  </si>
  <si>
    <t>29147900</t>
  </si>
  <si>
    <t>Halogenated, sulphonated, nitrated or nitrosated derivatives, other than chlordecone (ISO)</t>
  </si>
  <si>
    <t>29151100</t>
  </si>
  <si>
    <t>Formic acid</t>
  </si>
  <si>
    <t>29151200</t>
  </si>
  <si>
    <t>Salts of formic acid</t>
  </si>
  <si>
    <t>29151300</t>
  </si>
  <si>
    <t>Esters of formic acid</t>
  </si>
  <si>
    <t>29152100</t>
  </si>
  <si>
    <t>Acetic acid</t>
  </si>
  <si>
    <t>29152910</t>
  </si>
  <si>
    <t>Sodium acetate, cobalt acetates</t>
  </si>
  <si>
    <t>29153100</t>
  </si>
  <si>
    <t>Ethyl acetate</t>
  </si>
  <si>
    <t>29153200</t>
  </si>
  <si>
    <t>Vinyl acetate</t>
  </si>
  <si>
    <t>29153300</t>
  </si>
  <si>
    <t>n-Butyl acetate</t>
  </si>
  <si>
    <t>29153910</t>
  </si>
  <si>
    <t>Isobutyl acetate</t>
  </si>
  <si>
    <t>29153990</t>
  </si>
  <si>
    <t>Esters of acetic acid, other than HS 29153100- 29153920</t>
  </si>
  <si>
    <t>29154000</t>
  </si>
  <si>
    <t>Mono-, di- or trichloroacetic acids, their salts and esters</t>
  </si>
  <si>
    <t>29155000</t>
  </si>
  <si>
    <t>Propionic acid, its salts and esters</t>
  </si>
  <si>
    <t>29156000</t>
  </si>
  <si>
    <t>Butanoic acids, pentanoic acids, their salts and esters</t>
  </si>
  <si>
    <t>29157010</t>
  </si>
  <si>
    <t>Palmitic acid, its salts &amp; esters</t>
  </si>
  <si>
    <t>29157020</t>
  </si>
  <si>
    <t>Stearic acid</t>
  </si>
  <si>
    <t>29157030</t>
  </si>
  <si>
    <t>Salts &amp; esters of stearic acid</t>
  </si>
  <si>
    <t>29159020</t>
  </si>
  <si>
    <t>Lauric acid, myristic acid, their salts &amp; esters</t>
  </si>
  <si>
    <t>29159030</t>
  </si>
  <si>
    <t>Caprylic acid, its salts &amp; esters</t>
  </si>
  <si>
    <t>29159040</t>
  </si>
  <si>
    <t>Capric acid, its salts &amp; esters</t>
  </si>
  <si>
    <t>29159090</t>
  </si>
  <si>
    <t>Saturated acyclic monocarboxylic acids and their anhydrides, halides, peroxides and peroxyacids, their halogenated, sulphonated, nitrated or nitrosated derivatives, other than HS 29151100-29159040</t>
  </si>
  <si>
    <t>29161100</t>
  </si>
  <si>
    <t>Acrylic acid and its salts, unsaturated</t>
  </si>
  <si>
    <t>29161200</t>
  </si>
  <si>
    <t>Esters of acrylic acid, unsaturated</t>
  </si>
  <si>
    <t>29161300</t>
  </si>
  <si>
    <t>Methacrylic acid and its salts, unsaturated</t>
  </si>
  <si>
    <t>29161410</t>
  </si>
  <si>
    <t>Methyl methacrylate, unsaturated</t>
  </si>
  <si>
    <t>29161490</t>
  </si>
  <si>
    <t>Esters of methacrylic acid, other than methyl methacrylate, unsaturated</t>
  </si>
  <si>
    <t>29161500</t>
  </si>
  <si>
    <t>Oleic, linoleic or linolenic acids, their salts and esters, unsaturated</t>
  </si>
  <si>
    <t>29161900</t>
  </si>
  <si>
    <t>Unsaturated acyclic monocarboxylic acid, their anhydride, halide, peroxide/xyacid and their derivatives, other than 29161100 - 29161600</t>
  </si>
  <si>
    <t>29162000</t>
  </si>
  <si>
    <t>Cyclanic, cyclenic or cycloterpenic monocarboxylic acids, their anhydrides, halides, peroxides, peroxyacids and their derivatives</t>
  </si>
  <si>
    <t>29163100</t>
  </si>
  <si>
    <t>Benzoic acid, its salts and esters</t>
  </si>
  <si>
    <t>29163210</t>
  </si>
  <si>
    <t>Benzoyl peroxide</t>
  </si>
  <si>
    <t>29163920</t>
  </si>
  <si>
    <t>Esters of phenylacetic acid</t>
  </si>
  <si>
    <t>29163990</t>
  </si>
  <si>
    <t>Aromatic monocarboxylic acids, their anhydrides, halides, peroxides, peroxyacids and their derivatives, other than HS 29163100- 29163920</t>
  </si>
  <si>
    <t>29171210</t>
  </si>
  <si>
    <t>Dioctyl adipate</t>
  </si>
  <si>
    <t>29171290</t>
  </si>
  <si>
    <t>Adipic acid, its salts and esters, other than Dioctyl adipate</t>
  </si>
  <si>
    <t>29171300</t>
  </si>
  <si>
    <t>Azelaic acid, sebacic acid, their salts and esters</t>
  </si>
  <si>
    <t>29171400</t>
  </si>
  <si>
    <t>Maleic anhydride</t>
  </si>
  <si>
    <t>29171900</t>
  </si>
  <si>
    <t>Acyclic polycarboxylic acids, their anhydrides, halides, peroxides, peroxyacids and their derivatives, other than HS 29171100- 29171400</t>
  </si>
  <si>
    <t>29172000</t>
  </si>
  <si>
    <t>Cyclanic, cyclenic or cycloterpenic polycarboxylic acids, their anhydrides, halides, peroxides, peroxyacids and their derivatives</t>
  </si>
  <si>
    <t>29173200</t>
  </si>
  <si>
    <t>Dioctyl orthophthalates</t>
  </si>
  <si>
    <t>29173490</t>
  </si>
  <si>
    <t>Esters of orthophthalic acid, other than Dioctyl, Dinonyl or didecyl, and Dibutyl orthophthalates</t>
  </si>
  <si>
    <t>29173500</t>
  </si>
  <si>
    <t>Phthalic anhydride</t>
  </si>
  <si>
    <t>29173600</t>
  </si>
  <si>
    <t>Terephthalic acid and its salts</t>
  </si>
  <si>
    <t>29173920</t>
  </si>
  <si>
    <t>Phthalic compounds of a kind used as plasticisers and esters of phthalic anhydride other than trioctyltrimellitate</t>
  </si>
  <si>
    <t>29173990</t>
  </si>
  <si>
    <t>Aromatic polycarboxylic acids, their anhydrides, halides, peroxides, peroxyacids and their derivatives, other than HS 29173200- 29173920</t>
  </si>
  <si>
    <t>29181100</t>
  </si>
  <si>
    <t>Lactic acid, its salts and esters</t>
  </si>
  <si>
    <t>29181200</t>
  </si>
  <si>
    <t>Tartaric acid</t>
  </si>
  <si>
    <t>29181300</t>
  </si>
  <si>
    <t>Salts and esters of tartaric acid</t>
  </si>
  <si>
    <t>29181400</t>
  </si>
  <si>
    <t>Citric acid</t>
  </si>
  <si>
    <t>29181510</t>
  </si>
  <si>
    <t>Calcium citrate</t>
  </si>
  <si>
    <t>29181590</t>
  </si>
  <si>
    <t>Salts and esters of citric acid, other than calcium citrate</t>
  </si>
  <si>
    <t>29181600</t>
  </si>
  <si>
    <t>Gluconic acid, its salts and esters</t>
  </si>
  <si>
    <t>29181900</t>
  </si>
  <si>
    <t>Carboxylic acids with alcohol function but without other oxygen function, their anhydrides, halides, peroxides, peroxyacids and their derivatives, other than HS 29181100- 29181800</t>
  </si>
  <si>
    <t>29182100</t>
  </si>
  <si>
    <t>Salicylic acid and its salts</t>
  </si>
  <si>
    <t>29182300</t>
  </si>
  <si>
    <t>Esters of salicylic acid and their salts, other than o-Acetylsalicylic acid, its salts and esters</t>
  </si>
  <si>
    <t>29182910</t>
  </si>
  <si>
    <t>Alkyl sulphonic ester of phenol</t>
  </si>
  <si>
    <t>29182990</t>
  </si>
  <si>
    <t>Carboxylic acids with phenol function but without other oxygen function, their anhydrides, halides, peroxides, peroxyacids and their derivatives, other than HS 29182100- 29182910</t>
  </si>
  <si>
    <t>29183000</t>
  </si>
  <si>
    <t>Carboxylic acids with aldehyde or ketone function but without other oxygen function, their anhydrides, halides, peroxides, peroxyacids and their derivatives</t>
  </si>
  <si>
    <t>29189900</t>
  </si>
  <si>
    <t>Carboxylic acids with additional oxygen function &amp; their anhydrides, halides, peroxides &amp; peroxyacids, their halogenated, sulphonated, nitrated/nitrosated derivatives, other than HS 29181100-29189100</t>
  </si>
  <si>
    <t>29199000</t>
  </si>
  <si>
    <t>Phosphoric esters and their salts, including lactophosphates, their halogenated, sulphonated, nitrated or nitrosated derivatives other than Tris(2,3-dibromopropyl) phosphate</t>
  </si>
  <si>
    <t>29201100</t>
  </si>
  <si>
    <t>Parathion (ISO) and parathion-methyl (ISO) (methyl- parathion)</t>
  </si>
  <si>
    <t>29201900</t>
  </si>
  <si>
    <t>Thiophosphoric esters (phosphorothioates) and their salts, their halogenated, sulphonated, nitrated or nitrosated derivatives, other than Parathion (ISO) and parathion-methyl (ISO) (methyl- parathion)</t>
  </si>
  <si>
    <t>29202400</t>
  </si>
  <si>
    <t>Triethyl phosphite</t>
  </si>
  <si>
    <t>29202900</t>
  </si>
  <si>
    <t>Phosphite esters and their salts, their halogenated, sulphonated, nitrated or nitrosated derivatives, other than dimethyl, diethyl, trimethyl, and triethyl phosphite</t>
  </si>
  <si>
    <t>29209000</t>
  </si>
  <si>
    <t>Esters of other inorganic acids of non-metals (excluding esters of hydrogen halides) &amp; their salts, their halogenated, sulphonated, nitrated/nitrosated derivatives, other than HS 29201100-29203000</t>
  </si>
  <si>
    <t>29211100</t>
  </si>
  <si>
    <t>Methylamine, di- or trimethylamine and their salts</t>
  </si>
  <si>
    <t>29211900</t>
  </si>
  <si>
    <t>Acyclic monoamines and their derivatives, salts thereof, other than HS 29211100- 29211400</t>
  </si>
  <si>
    <t>29212100</t>
  </si>
  <si>
    <t>Ethylenediamine and its salts</t>
  </si>
  <si>
    <t>29212900</t>
  </si>
  <si>
    <t>Acyclic polyamines and their derivatives, salts thereof, other than Ethylenediamine and its salts and Hexamethylenediamine and its salts</t>
  </si>
  <si>
    <t>29213000</t>
  </si>
  <si>
    <t>Cyclanic, cyclenic or cycloterpenic mono- or polyamines, and their derivatives, salts thereof</t>
  </si>
  <si>
    <t>29214200</t>
  </si>
  <si>
    <t>Aniline derivatives and their salts</t>
  </si>
  <si>
    <t>29214500</t>
  </si>
  <si>
    <t>1-Naphthylamine (alpha-naphthylamine), 2- naphthylamine (beta-naphthylamine) and their derivatives, salts thereof</t>
  </si>
  <si>
    <t>29215100</t>
  </si>
  <si>
    <t>o-, m-, p-Phenylenediamine, diaminotoluenes and their derivatives, salts thereof</t>
  </si>
  <si>
    <t>29215900</t>
  </si>
  <si>
    <t>Aromatic polyamines and their derivatives, salts thereof, other than o-, m-, p- Phenylenediamine, diaminotoluenes and their derivatives, salts thereof</t>
  </si>
  <si>
    <t>29221100</t>
  </si>
  <si>
    <t>Monoethanolamine and its salts</t>
  </si>
  <si>
    <t>29221800</t>
  </si>
  <si>
    <t>2-(N,N-Diisopropylamino)ethanol</t>
  </si>
  <si>
    <t>29221920</t>
  </si>
  <si>
    <t>D-2-Amino-n-butyl-alcohol</t>
  </si>
  <si>
    <t>29222100</t>
  </si>
  <si>
    <t>Aminohydroxynaphthalenesulphonic acids and their salts</t>
  </si>
  <si>
    <t>29222900</t>
  </si>
  <si>
    <t>Amino-naphthols &amp; oth amino-phenols,oth than those containing more than one kind of oxygen function, their ethers &amp; esters, salts thereof, oth than Aminohydroxynaphthalenesulphonic acids &amp; their salts</t>
  </si>
  <si>
    <t>29224100</t>
  </si>
  <si>
    <t>Lysine and its esters, salts thereof</t>
  </si>
  <si>
    <t>29224210</t>
  </si>
  <si>
    <t>Glutamic acid</t>
  </si>
  <si>
    <t>29224220</t>
  </si>
  <si>
    <t>Monosodium glutamate (MSG)</t>
  </si>
  <si>
    <t>29224290</t>
  </si>
  <si>
    <t>Glutamic acid's salts, other than Monosodium Glutamate (MSG)</t>
  </si>
  <si>
    <t>29224900</t>
  </si>
  <si>
    <t>Amino-acids, other than those containing more than one kind of oxygen function, and their esters, salts thereof, excluding Lysine, Glutamic acid, Anthranilic acid, or Tilidine (INN)</t>
  </si>
  <si>
    <t>29225010</t>
  </si>
  <si>
    <t>p-Aminosalicylic acid and its salts, esters and other derivatives</t>
  </si>
  <si>
    <t>29225090</t>
  </si>
  <si>
    <t>Amino-alcohol-phenols, amino-acid-phenols and other amino- compounds with oxygen function, other than p-Aminosalicylic acid and its salts, esters and other derivatives</t>
  </si>
  <si>
    <t>29232011</t>
  </si>
  <si>
    <t>Lecithins of vegetables</t>
  </si>
  <si>
    <t>29232019</t>
  </si>
  <si>
    <t>Lecithins other than of vegetables</t>
  </si>
  <si>
    <t>29232090</t>
  </si>
  <si>
    <t>Phosphoaminolipids other than Lecithins</t>
  </si>
  <si>
    <t>29239000</t>
  </si>
  <si>
    <t>Quaternary ammonium salts and hydroxides, lecithins and other phosphoaminolipids, whether or not chemically defined, n.e.c. in heading 29.23</t>
  </si>
  <si>
    <t>29241990</t>
  </si>
  <si>
    <t>Acyclic amides (including acyclic carbamates) and their derivatives, salts thereof, other than Meprobamate (INN), Fluoroacetamide (ISO), monocrotophos (ISO) and phosphamidon (ISO), or carisoprodol</t>
  </si>
  <si>
    <t>29242190</t>
  </si>
  <si>
    <t>Ureines and their derivatives, salts thereof, other than 4-Ethoxyphenylurea (dulcin) and Diuron and monuron</t>
  </si>
  <si>
    <t>29242910</t>
  </si>
  <si>
    <t>Aspartame</t>
  </si>
  <si>
    <t>29242920</t>
  </si>
  <si>
    <t>Butylphenylmethyl carbamate, methyl isopropyl phenyl carbamate</t>
  </si>
  <si>
    <t>29242930</t>
  </si>
  <si>
    <t>Acetaminophen (paracetamol), salicylamide, ethoxybenzamide</t>
  </si>
  <si>
    <t>29242990</t>
  </si>
  <si>
    <t>Cyclic amides (including cyclic carbamates) and their derivatives, salts thereof, other than HS 29242110 - 29242930</t>
  </si>
  <si>
    <t>29251100</t>
  </si>
  <si>
    <t>Saccharin and its salts</t>
  </si>
  <si>
    <t>29252900</t>
  </si>
  <si>
    <t>Imines and their derivatives, salts thereof, other than Chlordimeform (ISO)</t>
  </si>
  <si>
    <t>29261000</t>
  </si>
  <si>
    <t>Acrylonitrile</t>
  </si>
  <si>
    <t>29264000</t>
  </si>
  <si>
    <t>alpha-Phenylacetoacetonitrile</t>
  </si>
  <si>
    <t>29269000</t>
  </si>
  <si>
    <t>Nitrile-function compound, not elsewhere classified in heading 29.25</t>
  </si>
  <si>
    <t>29270010</t>
  </si>
  <si>
    <t>Azodicarbonamide</t>
  </si>
  <si>
    <t>29270090</t>
  </si>
  <si>
    <t>Diazo-, azo- or azoxy-compounds other than Azodicarbonamide</t>
  </si>
  <si>
    <t>29280090</t>
  </si>
  <si>
    <t>Organic derivatives of hydrazine or of hydroxylamine other than Linuron</t>
  </si>
  <si>
    <t>29291010</t>
  </si>
  <si>
    <t>Diphenylmethane diisocyanate (MDI)</t>
  </si>
  <si>
    <t>29291020</t>
  </si>
  <si>
    <t>Toluene diisocyanate</t>
  </si>
  <si>
    <t>29291090</t>
  </si>
  <si>
    <t>Isocyanates other than Diphenylmethane diisocyanate (MDI) or Toluene diisocyanate</t>
  </si>
  <si>
    <t>29299010</t>
  </si>
  <si>
    <t>Sodium cyclamate</t>
  </si>
  <si>
    <t>29299090</t>
  </si>
  <si>
    <t>Compounds with other nitrogen function, not elsewhere classified in heading 29.29</t>
  </si>
  <si>
    <t>29304000</t>
  </si>
  <si>
    <t>Methionine</t>
  </si>
  <si>
    <t>29306000</t>
  </si>
  <si>
    <t>2-(N,N-Diethylamino)ethanethiol</t>
  </si>
  <si>
    <t>29309010</t>
  </si>
  <si>
    <t>Dithiocarbonates</t>
  </si>
  <si>
    <t>29309090</t>
  </si>
  <si>
    <t>Organo-sulphur compounds, not elsewhere classified in heading 29.30</t>
  </si>
  <si>
    <t>29311010</t>
  </si>
  <si>
    <t>Tetramethyl lead</t>
  </si>
  <si>
    <t>29314700</t>
  </si>
  <si>
    <t>(5-Ethyl-2-methyl-2-oxido-1,3,2- dioxaphosphinan-5-yl) methyl methyl methylphosphonate</t>
  </si>
  <si>
    <t>29314910</t>
  </si>
  <si>
    <t>N-(phosphonomethyl) glycine</t>
  </si>
  <si>
    <t>29314920</t>
  </si>
  <si>
    <t>Salts of N-(phosphonomethyl) glycine</t>
  </si>
  <si>
    <t>29314990</t>
  </si>
  <si>
    <t>Non-halogenated organo-phosphorous derivatives, other than HS 29314100- 29314920</t>
  </si>
  <si>
    <t>29315910</t>
  </si>
  <si>
    <t>Ethephon</t>
  </si>
  <si>
    <t>29319041</t>
  </si>
  <si>
    <t>Organoarsenic compounds, in liquid form</t>
  </si>
  <si>
    <t>29319050</t>
  </si>
  <si>
    <t>Dimethyltin dichloride</t>
  </si>
  <si>
    <t>29319090</t>
  </si>
  <si>
    <t>Organo-inorganic compounds other than HS 29311010-29319050</t>
  </si>
  <si>
    <t>29321200</t>
  </si>
  <si>
    <t>2-Furaldehyde (furfuraldehyde)</t>
  </si>
  <si>
    <t>29321400</t>
  </si>
  <si>
    <t>Sucralose</t>
  </si>
  <si>
    <t>29321900</t>
  </si>
  <si>
    <t>Compounds containing an unfused furan ring (whether or not hydrogenated) in the structure, other than HS 29321100-29321400</t>
  </si>
  <si>
    <t>29322090</t>
  </si>
  <si>
    <t>Lactones, other than coumarin (1,2- Benzopyrone), methylcoumarins and ethylcoumarins</t>
  </si>
  <si>
    <t>29329900</t>
  </si>
  <si>
    <t>Heterocyclic compounds with oxygen hetero- atom(s) only, other than HS 29321100- 29329600</t>
  </si>
  <si>
    <t>29331100</t>
  </si>
  <si>
    <t>Phenazone (antipyrin) and its derivatives</t>
  </si>
  <si>
    <t>29331900</t>
  </si>
  <si>
    <t>Compounds containing an unfused pyrazole ring (whether or not hydrogenated) in the structure, other than Phenazone (antipyrin) and its derivatives</t>
  </si>
  <si>
    <t>29332100</t>
  </si>
  <si>
    <t>Hydantoin and its derivatives</t>
  </si>
  <si>
    <t>29332900</t>
  </si>
  <si>
    <t>Compounds containing an unfused imidazole ring (whether or not hydrogenated) in the structure, other than Hydantoin and its derivatives</t>
  </si>
  <si>
    <t>29333100</t>
  </si>
  <si>
    <t>Pyridine and its salts</t>
  </si>
  <si>
    <t>29333910</t>
  </si>
  <si>
    <t>Chlorpheniramine and isoniazid</t>
  </si>
  <si>
    <t>29333930</t>
  </si>
  <si>
    <t>Paraquat salts</t>
  </si>
  <si>
    <t>29333990</t>
  </si>
  <si>
    <t>Compounds containing an unfused pyridine ring (whether or not hydrogenated) in the structure, other than HS29333100-29333930</t>
  </si>
  <si>
    <t>29334910</t>
  </si>
  <si>
    <t>Dextromethorphan</t>
  </si>
  <si>
    <t>29334990</t>
  </si>
  <si>
    <t>Compounds containing in the structure a quinoline or isoquinoline ring-system (whether or not hydrogenated), not further fused, other than Levorphanol and its salts or Dextromethorphan</t>
  </si>
  <si>
    <t>29335200</t>
  </si>
  <si>
    <t>Malonylurea (barbituric acid) and its salts</t>
  </si>
  <si>
    <t>29336100</t>
  </si>
  <si>
    <t>Melamine</t>
  </si>
  <si>
    <t>29336900</t>
  </si>
  <si>
    <t>Compounds containing an unfused triazine ring (whether or not hydrogenated) in the structure, other than melamine</t>
  </si>
  <si>
    <t>29337100</t>
  </si>
  <si>
    <t>6-Hexanelactam (epsilon-caprolactam)</t>
  </si>
  <si>
    <t>29337900</t>
  </si>
  <si>
    <t>Lactams,other than 6-Hexanelactam (epsilon- caprolactam) or Clobazam and methyprylon</t>
  </si>
  <si>
    <t>29339100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</si>
  <si>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</si>
  <si>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29339910</t>
  </si>
  <si>
    <t>Mebendazole and parbendazole</t>
  </si>
  <si>
    <t>29339990</t>
  </si>
  <si>
    <t>Heterocyclic compounds with nitrogen hetero- atom(s) only, other than HS 29331100- 29339910</t>
  </si>
  <si>
    <t>29341000</t>
  </si>
  <si>
    <t>Compounds containing an unfused thiazole ring (whether or not hydrogenated) in the structure</t>
  </si>
  <si>
    <t>29342000</t>
  </si>
  <si>
    <t>Compounds containing in the structure a benzothiazole ring- system (whether or not hydrogenated), not further fused</t>
  </si>
  <si>
    <t>29343000</t>
  </si>
  <si>
    <t>Compounds containing in the structure a phenothiazine ring- system (whether or not hydrogenated), not further fused</t>
  </si>
  <si>
    <t>29349910</t>
  </si>
  <si>
    <t>Nucleic acids and their salts</t>
  </si>
  <si>
    <t>29349920</t>
  </si>
  <si>
    <t>Sultones, sultams, diltiazem</t>
  </si>
  <si>
    <t>29349930</t>
  </si>
  <si>
    <t>6-Aminopenicillanic acid</t>
  </si>
  <si>
    <t>29349990</t>
  </si>
  <si>
    <t>Nucleic acids and their salts, whether or not chemically defined, other heterocyclic compounds, not elsewhere classified in heading 29.34</t>
  </si>
  <si>
    <t>29354000</t>
  </si>
  <si>
    <t>N-(2-Hydroxyethyl)-N-methylperfluorooctane sulphonamide</t>
  </si>
  <si>
    <t>29359000</t>
  </si>
  <si>
    <t>Sulphonamides not elsewhere classified in heading 29.35</t>
  </si>
  <si>
    <t>29362100</t>
  </si>
  <si>
    <t>Vitamin A and their derivatives, unmixed</t>
  </si>
  <si>
    <t>29362200</t>
  </si>
  <si>
    <t>Vitamin B1 and its derivatives, unmixed</t>
  </si>
  <si>
    <t>29362300</t>
  </si>
  <si>
    <t>Vitamin B2 and its derivatives, unmixed</t>
  </si>
  <si>
    <t>29362400</t>
  </si>
  <si>
    <t>D- or DL-Pantothenic acid (Vitamin B5) and its derivatives, unmixed</t>
  </si>
  <si>
    <t>29362600</t>
  </si>
  <si>
    <t>Vitamin B12 and its derivatives, unmixed</t>
  </si>
  <si>
    <t>29362700</t>
  </si>
  <si>
    <t>Vitamin C and its derivatives, unmixed</t>
  </si>
  <si>
    <t>29362800</t>
  </si>
  <si>
    <t>Vitamin E and its derivatives, unmixed</t>
  </si>
  <si>
    <t>29362900</t>
  </si>
  <si>
    <t>Vitamins and their derivatives, unmixed, other than HS 29362100-29362800</t>
  </si>
  <si>
    <t>29369000</t>
  </si>
  <si>
    <t>Provitamins and vitamins, natural or reproduced by synthesis (including natural concentrates), not elsewhere classified in heading 29.36</t>
  </si>
  <si>
    <t>29372200</t>
  </si>
  <si>
    <t>Halogenated derivatives of corticosteroidal hormones</t>
  </si>
  <si>
    <t>29372300</t>
  </si>
  <si>
    <t>Oestrogens and progestogens</t>
  </si>
  <si>
    <t>29379090</t>
  </si>
  <si>
    <t>Hormones derivatives and structural analogues thereof, including chain modified polypeptides, used primarily as hormones, oth than of oxygen-function amino-compounds or epinephrine, amino-acid derivatives</t>
  </si>
  <si>
    <t>29389000</t>
  </si>
  <si>
    <t>Glycosides, natural or reproduced by synthesis, and their salts, ethers, esters and other derivatives, other than Rutoside (rutin) and its derivatives</t>
  </si>
  <si>
    <t>29392010</t>
  </si>
  <si>
    <t>Quinine and its salts</t>
  </si>
  <si>
    <t>29392090</t>
  </si>
  <si>
    <t>Alkaloids of cinchona and their derivatives, salts thereof, other than Quinine and its salts</t>
  </si>
  <si>
    <t>29393000</t>
  </si>
  <si>
    <t>Caffeine and its salts</t>
  </si>
  <si>
    <t>29394200</t>
  </si>
  <si>
    <t>Pseudoephedrine and its salts</t>
  </si>
  <si>
    <t>29397900</t>
  </si>
  <si>
    <t>Alkaloids, of vegetal origin, other than subheading 293911-293960, or cocaine, ecgonine; salts, esters and other derivatives thereof</t>
  </si>
  <si>
    <t>29398000</t>
  </si>
  <si>
    <t>Alkaloids, natural or reproduced by synthesis, and their salts, esters and other derivatives n.e.c. in heading 2939</t>
  </si>
  <si>
    <t>29400000</t>
  </si>
  <si>
    <t>Sugars, chemically pure, other than sucrose, lactose, maltose, glucose and fructose; sugar ethers, sugar acetals and sugar esters, and their salts, other than products of heading 29.37, 29.38 or 29.39</t>
  </si>
  <si>
    <t>29411011</t>
  </si>
  <si>
    <t>Amoxicillin &amp; its salts, non-sterile</t>
  </si>
  <si>
    <t>29411019</t>
  </si>
  <si>
    <t>Amoxicillin &amp; its salts, sterile</t>
  </si>
  <si>
    <t>29411020</t>
  </si>
  <si>
    <t>Ampicillin and its salts</t>
  </si>
  <si>
    <t>29411090</t>
  </si>
  <si>
    <t>Penicillins and their derivatives with a penicillanic acid structure, salts thereof, other than Amoxicillin and Ampicillin</t>
  </si>
  <si>
    <t>29413000</t>
  </si>
  <si>
    <t>Tetracyclines and their derivatives, salts thereof</t>
  </si>
  <si>
    <t>29415000</t>
  </si>
  <si>
    <t>Erythromycin and its derivatives, salts thereof</t>
  </si>
  <si>
    <t>29419000</t>
  </si>
  <si>
    <t>Antibiotics, n.e.c. in heading 2941</t>
  </si>
  <si>
    <t>29420000</t>
  </si>
  <si>
    <t>Organic compounds, n.e.c. in chapter 29</t>
  </si>
  <si>
    <t>30019000</t>
  </si>
  <si>
    <t>Glands &amp; oth organs for organo-therapeutic uses, dried, whether/not powdered; heparin &amp; its salts; oth human/animal substances prepared for therapeutic/prophylactic uses, NESOI</t>
  </si>
  <si>
    <t>30021210</t>
  </si>
  <si>
    <t>Antisera; plasma protein solutions; haemoglobin powder, whether or not modified or obtained by means of biotechnological processes</t>
  </si>
  <si>
    <t>30021290</t>
  </si>
  <si>
    <t>Blood fraction other than plasma protein solutions; haemoglobin powder, whether or not modified or obtained by means of biotechnological processes</t>
  </si>
  <si>
    <t>30021300</t>
  </si>
  <si>
    <t>Immunological products, unmixed, not put up in measured doses or in forms or packings for retail sale</t>
  </si>
  <si>
    <t>30021400</t>
  </si>
  <si>
    <t>Immunological products, mixed, not put up in measured doses or in forms or packings for retail sale</t>
  </si>
  <si>
    <t>30021500</t>
  </si>
  <si>
    <t>Immunological products, put up in measured doses or in forms or packings for retail sale</t>
  </si>
  <si>
    <t>30024110</t>
  </si>
  <si>
    <t>Tetanus toxoid</t>
  </si>
  <si>
    <t>30024120</t>
  </si>
  <si>
    <t>Pertussis, measles, meningitis or polio vaccines</t>
  </si>
  <si>
    <t>30024190</t>
  </si>
  <si>
    <t>Vaccines for human medicine other than tetanus toxoid, pertussis, measles, meningitis or polio vaccines</t>
  </si>
  <si>
    <t>30024200</t>
  </si>
  <si>
    <t>Vaccines for veterinary medicine</t>
  </si>
  <si>
    <t>30024900</t>
  </si>
  <si>
    <t>Toxins, cultures of micro-organisms (excluding yeasts) and similar products</t>
  </si>
  <si>
    <t>30025900</t>
  </si>
  <si>
    <t>Cell cultures, whether or not modified, other than cell therapy products</t>
  </si>
  <si>
    <t>30029000</t>
  </si>
  <si>
    <t>Human blood; animal blood prepared for therapeutic, prophylactic or diagnostic uses</t>
  </si>
  <si>
    <t>30031010</t>
  </si>
  <si>
    <t>Medicaments containing amoxicillin (INN) or its salts, for therapeutic or prophylactic uses, not put up in measured doses or in forms or packings for retail sale</t>
  </si>
  <si>
    <t>30031090</t>
  </si>
  <si>
    <t>Medicaments containing penicillins/derivatives, with a penicillanic acid structure/streptomycins, other than amoxicillin/ampicillin,for theraupetic or prophylactic uses, not put up in measured doses/in form/packing for retail sale</t>
  </si>
  <si>
    <t>30032000</t>
  </si>
  <si>
    <t>Medicaments containing antibiotic for therapeutic or prophylactic uses, not put up in measured doses or in form or packing for retail sale</t>
  </si>
  <si>
    <t>30033100</t>
  </si>
  <si>
    <t>Medicaments containing insulin, for therapeutic or prophylactic uses, not put up in measured doses or in form or packing for retail sale</t>
  </si>
  <si>
    <t>30033900</t>
  </si>
  <si>
    <t>Medicaments containing containing hormones or other products of heading 29.37 excl. insulin for therapeutic or prophylactic uses, not put up in measured doses/in form/packing for retail sale</t>
  </si>
  <si>
    <t>30039000</t>
  </si>
  <si>
    <t>Medicaments,consisting of ? 2 constituents which mixed together for therapeutic/prophylactic uses, not put up in measured doses/in forms/packings for retail sale, nec in heading 30.03</t>
  </si>
  <si>
    <t>30041015</t>
  </si>
  <si>
    <t>Medicament containing penicillin G (excl penicillin G benzathine),phenoxymethyl penicillin/salts there of for therapeutic or prophylactic uses, put up in measured doses/in forms/packing for retail sale</t>
  </si>
  <si>
    <t>30041016</t>
  </si>
  <si>
    <t>Medicaments containing ampicillin,amoxycillin or salts thereof for therapeutic or prophylactic uses, of a kind taken orally, put up in measured doses/in forms/packing for retail sale</t>
  </si>
  <si>
    <t>30041019</t>
  </si>
  <si>
    <t>Medicaments containing penicillins/derivates other than penicillin G (excl penicilin G benzathine),phenoxymethyl penicillin/salts or ampicillin,amoxycillin/salts thereof for therapeutic or prophylactic uses, of taken orally, put up in measured doses/in forms/for retail sale</t>
  </si>
  <si>
    <t>30041020</t>
  </si>
  <si>
    <t>Medicaments containing streptomicyns or derivates thereof for the theraupetic or prophylactic uses, put up in measured doses/in forms/packing for retail sale</t>
  </si>
  <si>
    <t>30042010</t>
  </si>
  <si>
    <t>Medicaments containing gentamycin, lincomycin, sulfamethoxazole/its derivatives, of a kind taken orally/in ointment form for theraupetic/prophylactic uses, put up in measured doses/in forms/for retail sale</t>
  </si>
  <si>
    <t>30042031</t>
  </si>
  <si>
    <t>Medicaments containing erythromycin or derivatives thereof for therapeutic/prophylactic uses, of a kind taken orally, put up in measured doses/in forms/for retail sale</t>
  </si>
  <si>
    <t>30042032</t>
  </si>
  <si>
    <t>Medicaments containing erythromycin or derivatives thereof for therapeutic/prophylactic uses, in ointment form, put up in measured doses/in forms/for retail sale</t>
  </si>
  <si>
    <t>30042039</t>
  </si>
  <si>
    <t>Medicaments containing erythromycin/derivatives thereof for theraupetic/prophylactic uses, other than of a kind taken orally or in ointment form, put up in measured doses/in forms/for retail sale</t>
  </si>
  <si>
    <t>30042071</t>
  </si>
  <si>
    <t>Medicaments containing tetracyclines or chloramphenicols or derivatives thereof for theraupetic/prophylactic uses, of a kind taken orally/in ointment form, put up in measured doses/in forms/for retail sale</t>
  </si>
  <si>
    <t>30042079</t>
  </si>
  <si>
    <t>Medicaments containing tetracyclines/chloramphenicols/derivatives thereof for theraupetic/prophylactic uses, oth than of a kind taken orally/in ointment form, put up in measured doses/in forms/for retail sale</t>
  </si>
  <si>
    <t>30042091</t>
  </si>
  <si>
    <t>Medicaments containing antibiotics nec in subheading 3004.20, for therapeutic/prophylactic uses, of a kind taken orally/in ointment form, put up in measured doses/in forms/for retail sale</t>
  </si>
  <si>
    <t>30042099</t>
  </si>
  <si>
    <t>Medicaments containing antibiotics nec in subheading 3004.20, for therapeutic/prophylactic uses, other than of a kind taken orally/in ointment form, put up in measured doses/in forms/for retail sale</t>
  </si>
  <si>
    <t>30043100</t>
  </si>
  <si>
    <t>Medicaments containing insulin for thepeutic or prophylactic uses, put up in measured doses/in form/packing for retail sale</t>
  </si>
  <si>
    <t>30043210</t>
  </si>
  <si>
    <t>Medicaments containing dexamethasone or their derivatives, for therapeutic or prophylactic uses, put up in measured doses/in form/packing for retail sale</t>
  </si>
  <si>
    <t>30043240</t>
  </si>
  <si>
    <t>Medicaments containing hydrocortisone sodium succinate or fluocinolone acetonide,for therapeutic or prophylactic use, not put up in measured doses/in form/packing for retail sale</t>
  </si>
  <si>
    <t>30043290</t>
  </si>
  <si>
    <t>Medicaments containing corticosteroid hormones, derivatives/structural analogues,nec in subheading 3004.32, for therapeutic/prophylactic uses, in measured doses/in form/for retail sale</t>
  </si>
  <si>
    <t>30043900</t>
  </si>
  <si>
    <t>Medicaments containing hormones/oth products of heading 29.37 other than insulin/corticosteroid hormones, their derivatives/structural analogues,for therapeutic/prophylactic uses, in measured doses/in form/for retail sale</t>
  </si>
  <si>
    <t>30044100</t>
  </si>
  <si>
    <t>Medicaments containing ephedrine or its salts for therapeutic or prophylactic uses, put up in measured doses/in form/packing for retail sale</t>
  </si>
  <si>
    <t>30044200</t>
  </si>
  <si>
    <t>Medicaments containing pseudoephedrine (INN) or its salts for therapeutic or prophylactic uses, put up in measured doses/in form/packing for retail sale</t>
  </si>
  <si>
    <t>30044300</t>
  </si>
  <si>
    <t>Medicaments containing norephedrine or its salts for therapeutic or prophylactic uses, put up in measured doses/in form/packing for retail sale</t>
  </si>
  <si>
    <t>30044970</t>
  </si>
  <si>
    <t>Medicaments containing atropine sulphate, for theraupetic or prophylactic uses, put up in measured doses/in form/packing for retail sale</t>
  </si>
  <si>
    <t>30044980</t>
  </si>
  <si>
    <t>Medicaments containing quinine hydrochloride/dihydroquinine chloride,for injection; containing quinine sulphate/bisulphate, of a kind taken orally, for theraupetic/prophylactis uses, put up in measured doses/in form/packing for retail sale</t>
  </si>
  <si>
    <t>30044990</t>
  </si>
  <si>
    <t>Medicaments containing alkaloids or derivatives thereof, for theraupetic or prophylactic uses, put up in measured doses/in form/packing for retail sale, other than HS 30044100-30044980</t>
  </si>
  <si>
    <t>30045010</t>
  </si>
  <si>
    <t>Medicaments containing vitamins or other products of heading 29.36, for therapeutic/prophylactic uses, of a kind suitable for children, in syrup form, put up in measured doses/in form/packing for retail sale</t>
  </si>
  <si>
    <t>30045021</t>
  </si>
  <si>
    <t>Medicaments containing more than one vitamin excl of a kind suitable for children in syrup form, for therapeutic/prophylactic uses, of a kind taken orally, put up in measured doses/in form/packing for retail sale</t>
  </si>
  <si>
    <t>30045029</t>
  </si>
  <si>
    <t>Medicaments containing more than one vitamin excl of a kind suitable for children in syrup form, for therapeutic/prophylactic uses, not of a kind taken orally, put up in measured doses/in form/packing for retail sale</t>
  </si>
  <si>
    <t>30045091</t>
  </si>
  <si>
    <t>Medicaments containing vitamin A, B or C for therapeutic or prophylactic uses, put up in measured doses/in form/packing for retail sale</t>
  </si>
  <si>
    <t>30045099</t>
  </si>
  <si>
    <t>Medicaments containing vitamins or other products of heading 29.36 for therapeutic or prophylactic uses, put up in measured doses/in form/packing for retail sale, nec in subheading 3004.50</t>
  </si>
  <si>
    <t>30046020</t>
  </si>
  <si>
    <t>Medicaments containing artesunate or chloroquine for therapeutic or prophylactic uses, put up in measured doses/in form/packing for retail sale</t>
  </si>
  <si>
    <t>30049010</t>
  </si>
  <si>
    <t>Transdermal therapeutic system patches for the treatment of cancer or heart diseases, for theraupetic or prophylactic uses, put up in measured doses or in form or packing for retail sale</t>
  </si>
  <si>
    <t>30049020</t>
  </si>
  <si>
    <t>Closed sterile water for inhalation, pharmaceutical grade, for theraupetic or prophylactic uses, put up in measured doses or in form or packing for retail sale 4.250</t>
  </si>
  <si>
    <t>30049030</t>
  </si>
  <si>
    <t>Antiseptics for theraupetic or prophylactic uses, put up in measured doses or in form or packing for retail sale</t>
  </si>
  <si>
    <t>30049049</t>
  </si>
  <si>
    <t>Anaesthetics containing other than procaine hydrochloride, for theraupetic or prophylactic uses, put up in measured doses or in form or packing for retail sale</t>
  </si>
  <si>
    <t>30049051</t>
  </si>
  <si>
    <t>Analgesics, antipyretics and oth medicaments for treatment of coughs/colds, containing acetylsalicylic acid, paracetamol/dipyrone (INN), taken orally, put up in measured doses/in form/packing for retail sale</t>
  </si>
  <si>
    <t>30049053</t>
  </si>
  <si>
    <t>Analgesics, antipyretics and oth medicaments for coughs/colds, containing diclofenac, of a kind taken orally, in measured doses/in form/for retail sale</t>
  </si>
  <si>
    <t>30049054</t>
  </si>
  <si>
    <t>Analgesics, antipyretics and oth medicaments for treatment of coughs/colds, containing piroxicam (INN)/ibuprofen, taken orally, in measured doses/in form/for retail sale</t>
  </si>
  <si>
    <t>30049055</t>
  </si>
  <si>
    <t>Analgesics, antipyretics and oth medicaments for treatment of coughs/colds,containing antihistamines excl acetylsalicylic acid,paracetamol/dipyrone (INN) taken orally/diclofenac taken orally/piroxicam/ibuprofen,in liniment form, in measured doses/in form/for retail sale</t>
  </si>
  <si>
    <t>30049059</t>
  </si>
  <si>
    <t>Analgesics, antipyretics and oth medicaments for treatment of coughs/colds,whether/not containing antihistamines other than subheading 30049051-30049055, in measured doses/in form/for retail sale</t>
  </si>
  <si>
    <t>30049064</t>
  </si>
  <si>
    <t>Antimalarials, containing artemisinin other than of subheading 3004.60.10, put up in measured doses/in form/packing for retail sale</t>
  </si>
  <si>
    <t>30049065</t>
  </si>
  <si>
    <t>Antimalarials, herbal medicaments, put up in measured doses/in form/packing for retail sale</t>
  </si>
  <si>
    <t>30049069</t>
  </si>
  <si>
    <t>Antimalarials non herbal medicaments, not containing primaquine/artemisinin other than of subheading 3004.60.10; put up in measured doses/in form/packing for retail sale</t>
  </si>
  <si>
    <t>30049072</t>
  </si>
  <si>
    <t>Anthelmintic herbal medicaments,not containing piperazine/mebendazole (INN), put up in measured doses/in form/packing for retail sale</t>
  </si>
  <si>
    <t>30049079</t>
  </si>
  <si>
    <t>Anthelmintic other than herbal medicaments,not containing piperazine/mebendazole (INN), put up in measured doses/in form/packing for retail sale</t>
  </si>
  <si>
    <t>30049081</t>
  </si>
  <si>
    <t>Medicaments for the treatment of cancer, HIV/AIDS or other intractable diseases, containing deferoxamine, for injection, put up in measured doses/in form/packing for retail sale</t>
  </si>
  <si>
    <t>30049082</t>
  </si>
  <si>
    <t>Anti HIV/AIDS medicaments, put up in measured doses/in form/packing for retail sale</t>
  </si>
  <si>
    <t>30049089</t>
  </si>
  <si>
    <t>Medicaments for treatment of cancer, HIV/AIDS or other intractable diseases, other than a kind of containing deferoxamine, for injection/anti HIV/AIDS, put up in measured doses/in form/packing for retail sale</t>
  </si>
  <si>
    <t>30049091</t>
  </si>
  <si>
    <t>Medicaments nec in heading 3004.90, containing sodium chloride or glucose, for infusion, put up in measured doses/in form/packing for retail sale</t>
  </si>
  <si>
    <t>30049092</t>
  </si>
  <si>
    <t>Medicaments nec in heading 3004.90, containing sorbitol or salbutamol, for infusion, put up in measured doses/in form/packing for retail sale</t>
  </si>
  <si>
    <t>30049093</t>
  </si>
  <si>
    <t>Medicaments nec in heading 3004.90, containing sorbitol or salbutamol, in other forms, put up in measured doses/in form/packing for retail sale</t>
  </si>
  <si>
    <t>30049094</t>
  </si>
  <si>
    <t>Medicaments nec in heading 3004.90, containing cimetidine (INN) or ranitidine (INN) other than for injection, put up in measured doses/in form/packing for retail sale</t>
  </si>
  <si>
    <t>30049096</t>
  </si>
  <si>
    <t>Nasal-drop medicaments containing naphazoline, xylometazoline or oxymetazoline, put up in measured doses/in form/packing for retail sale</t>
  </si>
  <si>
    <t>30049098</t>
  </si>
  <si>
    <t>Herbal medicaments nec in heading 3004.90, put up in measured doses/in form/packing for retail sale</t>
  </si>
  <si>
    <t>30049099</t>
  </si>
  <si>
    <t>Non herbal medicaments nec in heading 3004.90, put up in measured doses/in form/packing for retail sale</t>
  </si>
  <si>
    <t>30051010</t>
  </si>
  <si>
    <t>Adhesive dressings and other articles having an adhesive layer, impregnated or coated with pharmaceutical substances</t>
  </si>
  <si>
    <t>30051090</t>
  </si>
  <si>
    <t>Adhesive dressings and other articles having an adhesive layer, put up in forms or packings for retail sale for medical, surgical, dental or veterinary purposes</t>
  </si>
  <si>
    <t>30059010</t>
  </si>
  <si>
    <t>Bandages, impregnated or coated with pharmaceutical substances or put up in forms or packings for retail sale for medical, surgical, dental or veterinary purposes</t>
  </si>
  <si>
    <t>30059020</t>
  </si>
  <si>
    <t>Gauze, impregnated or coated with pharmaceutical substances or put up in forms or packings for retail sale for medical, surgical, dental or veterinary purposes</t>
  </si>
  <si>
    <t>30059090</t>
  </si>
  <si>
    <t>Wadding and similar articles other than bandages or gauze, impregnated or coated with pharmaceutical substances or packings for retail sale for medical,surgical,dental/veterinary purposes</t>
  </si>
  <si>
    <t>30061010</t>
  </si>
  <si>
    <t>Sterile absorbable surgical or dental yarn, sterile surgical or dental adhesion barriers, whether or not absorbable</t>
  </si>
  <si>
    <t>30061090</t>
  </si>
  <si>
    <t>Sterile surgical catgut, similar sterile suture materials and sterile tissue adhesives for surgical wound closure; sterile laminaria &amp; sterile laminaria tents</t>
  </si>
  <si>
    <t>30063030</t>
  </si>
  <si>
    <t>Reagents of microbial diagnostic other than reagents of microbual originof a kind not suitable for veterinary biological diagnosis</t>
  </si>
  <si>
    <t>30064010</t>
  </si>
  <si>
    <t>Dental cements and other dental fillings</t>
  </si>
  <si>
    <t>30065000</t>
  </si>
  <si>
    <t>First-aid boxes and kits</t>
  </si>
  <si>
    <t>30066000</t>
  </si>
  <si>
    <t>Chemical contraceptive preparations based on hormones, on other products of heading 2937 or on spermicides</t>
  </si>
  <si>
    <t>30067000</t>
  </si>
  <si>
    <t>Gel preparations design to used in human/veterinary medicine as lubricant for parts of the body for surgical operations/physical examinations/as coupling agent between body &amp; medical instruments</t>
  </si>
  <si>
    <t>30069100</t>
  </si>
  <si>
    <t>Appliances identifiable for ostomy use</t>
  </si>
  <si>
    <t>30069300</t>
  </si>
  <si>
    <t>Placebos and blinded (or double-blinded) clinical trial kits for a recognised clinical trial put up in measured doses</t>
  </si>
  <si>
    <t>31010010</t>
  </si>
  <si>
    <t>Fertilisers produced by of solely vegetable origin, whether or not chemically treated</t>
  </si>
  <si>
    <t>31010092</t>
  </si>
  <si>
    <t>Fertilisers produced of animal origin (other than guano), chemically treated</t>
  </si>
  <si>
    <t>31010099</t>
  </si>
  <si>
    <t>Fertilizer produced by mixing or chemical treatment of animal or vegetable products; animal or vegetable fertilizer nec in heading 31.01</t>
  </si>
  <si>
    <t>31021000</t>
  </si>
  <si>
    <t>Urea, whether or not in aqueous solution</t>
  </si>
  <si>
    <t>31022100</t>
  </si>
  <si>
    <t>Ammonium sulphate</t>
  </si>
  <si>
    <t>31022900</t>
  </si>
  <si>
    <t>Double salts and mixtures of ammonium sulphate and ammonium nitrate</t>
  </si>
  <si>
    <t>31023000</t>
  </si>
  <si>
    <t>Ammonium nitrate, whether or not in aqueous solution</t>
  </si>
  <si>
    <t>31026000</t>
  </si>
  <si>
    <t>Double salts and mixtures of calcium nitrate and ammonium nitrate</t>
  </si>
  <si>
    <t>31028000</t>
  </si>
  <si>
    <t>Mixtures of urea and ammonium nitrate in aqueous or ammoniacal solution</t>
  </si>
  <si>
    <t>31029000</t>
  </si>
  <si>
    <t>Mineral or chemical fertilisers, nitrogenous, nec in heading 31.02, including mixtures not specified in the foregoing subheadings</t>
  </si>
  <si>
    <t>31031190</t>
  </si>
  <si>
    <t>Superphosphates containing by weight 35 % or more of diphosphorus pentaoxide (P2O5), other than feed grade</t>
  </si>
  <si>
    <t>31031990</t>
  </si>
  <si>
    <t>Superphosphates containing by weight less than 35 % of diphosphorus pentaoxide (P2O5), other than feed grade</t>
  </si>
  <si>
    <t>31039090</t>
  </si>
  <si>
    <t>Mineral or chemical fertilisers, phosphatic, other than superphosphate &amp; calcined phosphatic fertilisers</t>
  </si>
  <si>
    <t>31042000</t>
  </si>
  <si>
    <t>Potassium chloride</t>
  </si>
  <si>
    <t>31043000</t>
  </si>
  <si>
    <t>Potassium sulphate</t>
  </si>
  <si>
    <t>31049000</t>
  </si>
  <si>
    <t>Mineral or chemical fertilisers, potassic, other than potassium chloride or potassium sulphate</t>
  </si>
  <si>
    <t>31051020</t>
  </si>
  <si>
    <t>Mineral/chemical fertilisers containing two or three of fertilising elements nitrogen, phosphorus &amp; potassium, in tablets/similar forms of a gross weight not exceeding 10 kg</t>
  </si>
  <si>
    <t>31052000</t>
  </si>
  <si>
    <t>Mineral or chemical fertilisers containing the three fertilising elements nitrogen, phosphorus and potassium</t>
  </si>
  <si>
    <t>31054000</t>
  </si>
  <si>
    <t>Ammonium dihydrogenorthophosphate (monoammonium phosphate) and mixtures thereof with diammonium hydrogenorthophosphate (diammonium phosphate)</t>
  </si>
  <si>
    <t>31055100</t>
  </si>
  <si>
    <t>Mineral or chemical fertilisers containing nitrates and phosphates</t>
  </si>
  <si>
    <t>31055900</t>
  </si>
  <si>
    <t>Mineral or chemical fertilisers containing the two fertilising elements nitrogen and phosphorus excluding nitrates and phosphates</t>
  </si>
  <si>
    <t>31056000</t>
  </si>
  <si>
    <t>Mineral or chemical fertilisers containing the two fertilising elements phosphorus and potassium</t>
  </si>
  <si>
    <t>31059000</t>
  </si>
  <si>
    <t>Fertilizer nec in heading 31.05</t>
  </si>
  <si>
    <t>32019000</t>
  </si>
  <si>
    <t>Tanning extracts of vegetable origin; tannins and their salts, ethers, esters &amp; other derivatives, excluding quebracho &amp; wattle extract</t>
  </si>
  <si>
    <t>32021000</t>
  </si>
  <si>
    <t>Synthetic organic tanning substances</t>
  </si>
  <si>
    <t>32029000</t>
  </si>
  <si>
    <t>Inorganic tanning substances, tanning preparations, whether/not containing natural tanning substances, enzymatic prep for pre- tanning</t>
  </si>
  <si>
    <t>32030010</t>
  </si>
  <si>
    <t>Colouring matter of vegetable/animal origin (including dyeing extracts but excluding animal black), of a kind used in the food/drink industries</t>
  </si>
  <si>
    <t>32030090</t>
  </si>
  <si>
    <t>Colouring matter of vegetable/animal origin including dyeing extract excluding animal black, other than a kind used in the food or drink industries</t>
  </si>
  <si>
    <t>32041110</t>
  </si>
  <si>
    <t>Disperse dyes and preparations based thereon, crude</t>
  </si>
  <si>
    <t>32041190</t>
  </si>
  <si>
    <t>Disperse dyes and preparations based thereon, other than crude</t>
  </si>
  <si>
    <t>32041210</t>
  </si>
  <si>
    <t>Acid dyes, whether or not premetallised, and preparations based thereon</t>
  </si>
  <si>
    <t>32041290</t>
  </si>
  <si>
    <t>Mordant dyes and preparations based thereon</t>
  </si>
  <si>
    <t>32041300</t>
  </si>
  <si>
    <t>Basic dyes and preparations based thereon</t>
  </si>
  <si>
    <t>32041400</t>
  </si>
  <si>
    <t>Direct dyes and preparations based thereon</t>
  </si>
  <si>
    <t>32041500</t>
  </si>
  <si>
    <t>Vat dyes (including those usable in that state as pigments) and preparations based thereon</t>
  </si>
  <si>
    <t>32041600</t>
  </si>
  <si>
    <t>Reactive dyes and preparations based thereon</t>
  </si>
  <si>
    <t>32041710</t>
  </si>
  <si>
    <t>Synthetic organic pigment in powder form</t>
  </si>
  <si>
    <t>32041790</t>
  </si>
  <si>
    <t>Pigments and preparations based thereon, other than synthetic organic pigment in powder form</t>
  </si>
  <si>
    <t>32041800</t>
  </si>
  <si>
    <t>Carotenoid colouring matters and preparations based thereon</t>
  </si>
  <si>
    <t>32041900</t>
  </si>
  <si>
    <t>Synthetic organic colouring matter and preparations, including mixtures of colouring matter of 2 or more of the subheading 3204.11 to 3204.19</t>
  </si>
  <si>
    <t>32042000</t>
  </si>
  <si>
    <t>Synthetic organic products of a kind used as fluorescent brightening agents or as luminophores, whether or not chemically defined</t>
  </si>
  <si>
    <t>32049000</t>
  </si>
  <si>
    <t>Synthetic organic colouring matter, preparations as specified in Note 3 to this Chapter, nec in heading 32.04</t>
  </si>
  <si>
    <t>32050000</t>
  </si>
  <si>
    <t>Colour lakes, preparations as specified in Note 3 to this Chapter based on colour lakes.</t>
  </si>
  <si>
    <t>32061110</t>
  </si>
  <si>
    <t>Pigments based on titanium dioxide containing 80 % or more by weight of titanium dioxide calculated on the dry matter 5.525</t>
  </si>
  <si>
    <t>32061910</t>
  </si>
  <si>
    <t>Pigments based on titanium dioxide containing less than 80 % by weight of titanium dioxide calculated on the dry matter</t>
  </si>
  <si>
    <t>32061990</t>
  </si>
  <si>
    <t>Preparations based on titanium dioxide containing less than 80% by weight of titanium dioxide calculated on the dry matter</t>
  </si>
  <si>
    <t>32062010</t>
  </si>
  <si>
    <t>Chrome yellow, chrome green and molybdate orange or red based on chromium compounds</t>
  </si>
  <si>
    <t>32062090</t>
  </si>
  <si>
    <t>Pigments and preparations based on chromium compounds, other than chrome yellow, chrome green and molybdate orange or red</t>
  </si>
  <si>
    <t>32064190</t>
  </si>
  <si>
    <t>Ultramarine colouring matter</t>
  </si>
  <si>
    <t>32064911</t>
  </si>
  <si>
    <t>Preparations of inorganic pigment based on cadmium compounds of hexacyanoferrates (ferrocyanides and ferrycyanides)</t>
  </si>
  <si>
    <t>32064919</t>
  </si>
  <si>
    <t>Preparations other than of inorganic pigment based on cadmium compounds of hexacyanoferrates (ferrocyanides and ferrycyanides)</t>
  </si>
  <si>
    <t>32064990</t>
  </si>
  <si>
    <t>Colouring matter other than of ultramarine and preparation based thereon or lithopone and other pigments and preparation based on zinc sulphide</t>
  </si>
  <si>
    <t>32065090</t>
  </si>
  <si>
    <t>Inorganic products of a kind used as luminophores other than preparations</t>
  </si>
  <si>
    <t>32071000</t>
  </si>
  <si>
    <t>Prepared pigments, prepared opacifiers, prepared colours and similar preparations</t>
  </si>
  <si>
    <t>32072010</t>
  </si>
  <si>
    <t>Enamel frits</t>
  </si>
  <si>
    <t>32072090</t>
  </si>
  <si>
    <t>Vitrifiable enamels and glazes, engobes (slips) and similar preparations, other than enamel frits</t>
  </si>
  <si>
    <t>32073000</t>
  </si>
  <si>
    <t>Liquid lustres and similar preparations</t>
  </si>
  <si>
    <t>32074000</t>
  </si>
  <si>
    <t>Glass frit and other glass, in the form of powder, granules or flakes</t>
  </si>
  <si>
    <t>32081011</t>
  </si>
  <si>
    <t>Varnishes (including lacquers) based on polyesters of a kind used in dentistry</t>
  </si>
  <si>
    <t>32081019</t>
  </si>
  <si>
    <t>Varnishes (including lacquers) based on polyesters, other than of a kind used in dentistry</t>
  </si>
  <si>
    <t>32081020</t>
  </si>
  <si>
    <t>Antifouling and/or anticorrosive paints for ships' hulls based on polyesters</t>
  </si>
  <si>
    <t>32081090</t>
  </si>
  <si>
    <t>Paints and varnishes based on polyesters, oth than varnishes (incl lacquers) or anti-fouling and/or anticorrosive paint for ships'hulls</t>
  </si>
  <si>
    <t>32082040</t>
  </si>
  <si>
    <t>Antifouling and/or anticorrosive paints for ships' hulls based on acrylic or vinyl polymers</t>
  </si>
  <si>
    <t>32082070</t>
  </si>
  <si>
    <t>Varnishes (including lacquers), of a kind used in dentistry based on acrylic or vinyl polymers</t>
  </si>
  <si>
    <t>32082090</t>
  </si>
  <si>
    <t>Paints and varnishes based on acrylic/vinyl polymers, oth than anti-fouling and/or anti- corrosive paint or varnishes (incl lacquers), of a kind used in dentistry</t>
  </si>
  <si>
    <t>32089019</t>
  </si>
  <si>
    <t>Varnishes (including lacquers) &gt;100°C heat resistance, based on synthetic polymers/chemically modified natural polymers other than polyesters/acrylic/vinyl polymers, not of a kind used in dentistry</t>
  </si>
  <si>
    <t>32089029</t>
  </si>
  <si>
    <t>Varnishes (including lacquers) ?100°C heat resistance, based on synthetic polymers/chemically modified natural polymers other than polyesters/acrylic/vinyl polymers, not of a kind used in dentistry</t>
  </si>
  <si>
    <t>32089030</t>
  </si>
  <si>
    <t>Anti-fouling and/or anticorrosive paints for ships'hulls, based on synthetic polymers/chemically modified natural polymers other than polyesters/acrylic/vinyl polymers</t>
  </si>
  <si>
    <t>32089090</t>
  </si>
  <si>
    <t>Paints and varnishes (including enamels &amp; lacquers) based on synthetic polymers/chemically modified natural polymers, nec in heading 3208.90</t>
  </si>
  <si>
    <t>32091010</t>
  </si>
  <si>
    <t>Varnishes (including lacquers), based on acrylic or vinyl polymers, dispersed or dissolved in an aqueous medium</t>
  </si>
  <si>
    <t>32091040</t>
  </si>
  <si>
    <t>Leather paints, based on acrylic or vinyl polymers, dispersed or dissolved in an aqueous medium</t>
  </si>
  <si>
    <t>32091050</t>
  </si>
  <si>
    <t>Antifouling and/or anticorrosive paints for ships' hulls, based on acrylic or vinyl polymers, dispersed or dissolved in an aqueous medium</t>
  </si>
  <si>
    <t>32091090</t>
  </si>
  <si>
    <t>Paints and varnishes based on acrylic or vinyl polymers, other than varnishes (incl lacquers) or leather paints or anti-fouling and/or anti- corrosive paints for ships’ hulls</t>
  </si>
  <si>
    <t>32099000</t>
  </si>
  <si>
    <t>Paints and varnishes (including enamels &amp; lacquers) based on synthetic polymers/chemically modified natural polymers other than acrylic/vinyl polymers, dispersed or dissolved in an aqueous medium</t>
  </si>
  <si>
    <t>32100010</t>
  </si>
  <si>
    <t>Varnishes (including lacquers) n.e.c in chapter 32</t>
  </si>
  <si>
    <t>32100030</t>
  </si>
  <si>
    <t>Prepared water pigments of a kind used for finishing leather</t>
  </si>
  <si>
    <t>32100091</t>
  </si>
  <si>
    <t>Anti-fouling and/or anticorrosive paints for ships' hulls n.e.c in chapter 32</t>
  </si>
  <si>
    <t>32100099</t>
  </si>
  <si>
    <t>Paints and varnishes (including enamels), n.e.c. in chapter 32</t>
  </si>
  <si>
    <t>32110000</t>
  </si>
  <si>
    <t>Prepared driers</t>
  </si>
  <si>
    <t>32121000</t>
  </si>
  <si>
    <t>Stamping foils</t>
  </si>
  <si>
    <t>32129011</t>
  </si>
  <si>
    <t>Aluminium paste, of a kind used in the manufacture of paints (including enamels)</t>
  </si>
  <si>
    <t>32129013</t>
  </si>
  <si>
    <t>White lead dispersed in oil, of a kind used in the manufacture of paints (including enamels)</t>
  </si>
  <si>
    <t>32129019</t>
  </si>
  <si>
    <t>Pigments (incl metallic powders &amp; flakes) other than aluminium paste or white lead, dispersed in non-aquaeous media, in liquid/paste form, for manufacture of paint (excl leather)</t>
  </si>
  <si>
    <t>32129029</t>
  </si>
  <si>
    <t>Colouring matter put up in forms or packings for retail sale, other than of a kind used in the food or drink industries</t>
  </si>
  <si>
    <t>32131000</t>
  </si>
  <si>
    <t>Artists', students' or signboard painters' colours modifying tints, amusement colours and the like in sets</t>
  </si>
  <si>
    <t>32139000</t>
  </si>
  <si>
    <t>Artists', students' or signboard painters' colours modifying tints, amusement colours and the like other than colour in sets</t>
  </si>
  <si>
    <t>32141000</t>
  </si>
  <si>
    <t>Glaziers' putty, grafting putty, resin cements, caulking compounds &amp; other mastics, painters' fillings</t>
  </si>
  <si>
    <t>32149000</t>
  </si>
  <si>
    <t>Non-refractory surfacing preparations for facades, indoor walls, floors, ceilings or the like.</t>
  </si>
  <si>
    <t>32151110</t>
  </si>
  <si>
    <t>Ultra-violet curable inks, black</t>
  </si>
  <si>
    <t>32151120</t>
  </si>
  <si>
    <t>Black solid ink in engineered shapes for insertion into apparatus of subheading 8443.31, 8443.32 or 8443.39</t>
  </si>
  <si>
    <t>32151190</t>
  </si>
  <si>
    <t>Printing ink, black, other than ultraviolet curable ink or solid ink in engineered shapes for insertion into apparatus of subheading 8443.31, 8443.32 or 8443.39</t>
  </si>
  <si>
    <t>32151910</t>
  </si>
  <si>
    <t>Solid ink in engineered shapes for insertion into apparatus of subheading 8443.31, 8443.32 or 8443.39, other than black</t>
  </si>
  <si>
    <t>32151990</t>
  </si>
  <si>
    <t>Printing ink, not black, other than solid ink in engineered shapes for insertion into apparatus of subheading 8443.31, 8443.32 or 8443.39</t>
  </si>
  <si>
    <t>32159010</t>
  </si>
  <si>
    <t>Carbon mass of a kind used to manufacture carbon paper</t>
  </si>
  <si>
    <t>32159060</t>
  </si>
  <si>
    <t>Writing or drawing ink</t>
  </si>
  <si>
    <t>32159070</t>
  </si>
  <si>
    <t>Ink of a kind suitable for use with duplicating machines of heading 8472</t>
  </si>
  <si>
    <t>32159090</t>
  </si>
  <si>
    <t>Ink other than printing ink, whether or concentrated or solid, n.e.c in subheading 3215.90</t>
  </si>
  <si>
    <t>33011200</t>
  </si>
  <si>
    <t>Essential oils of orange, including concretes and absolutes</t>
  </si>
  <si>
    <t>33011300</t>
  </si>
  <si>
    <t>Essential oils of lemon, including concretes and absolutes</t>
  </si>
  <si>
    <t>33011900</t>
  </si>
  <si>
    <t>Essential oils of citrus fruit, other than of orange or lemon, including concretes and absolutes</t>
  </si>
  <si>
    <t>33012400</t>
  </si>
  <si>
    <t>Essential oils of peppermint (Mentha piperita), including concretes and absolutes</t>
  </si>
  <si>
    <t>33012500</t>
  </si>
  <si>
    <t>Essential oils of other mints, except peppermint (Mentha piperita), including concretes and absolutes</t>
  </si>
  <si>
    <t>33012920</t>
  </si>
  <si>
    <t>Essential oils of sandalwood, including concretes and absolutes</t>
  </si>
  <si>
    <t>33012930</t>
  </si>
  <si>
    <t>Essential oils of citronella, including concretes and absolutes</t>
  </si>
  <si>
    <t>33012940</t>
  </si>
  <si>
    <t>Essential oils of nutmeg, including concretes and absolutes</t>
  </si>
  <si>
    <t>33012950</t>
  </si>
  <si>
    <t>Essential oils of cloves, including concretes and absolutes</t>
  </si>
  <si>
    <t>33012960</t>
  </si>
  <si>
    <t>Essential oils of patchouli, including concretes and absolutes</t>
  </si>
  <si>
    <t>33012970</t>
  </si>
  <si>
    <t>Essential oils of lemon grass, cinnamon, ginger, cardamom or fennel, including concretes and absolutes</t>
  </si>
  <si>
    <t>33012990</t>
  </si>
  <si>
    <t>Essential oils other than those of citrus or of peppermint or of other mints, n.e.c in subheading 3301.29</t>
  </si>
  <si>
    <t>33013000</t>
  </si>
  <si>
    <t>Resinoids</t>
  </si>
  <si>
    <t>33019010</t>
  </si>
  <si>
    <t>Aqueous distillates and aqueous solutions of essential oils suitable for medicinal use</t>
  </si>
  <si>
    <t>33019020</t>
  </si>
  <si>
    <t>Extract oleoresins</t>
  </si>
  <si>
    <t>33019090</t>
  </si>
  <si>
    <t>Concentrates of essential oils in fats, in fixed oils, in waxes/the like, obtained by enfleurage/maceration; terpenic by-products of the deterpenation of essential oils; aqueous distillates and aqueous solutions of essential oils not for medicinal use</t>
  </si>
  <si>
    <t>33021010</t>
  </si>
  <si>
    <t>Odoriferous alcoholic preparations of a kind used in the manufacture of alcoholic beverages, in liquid form</t>
  </si>
  <si>
    <t>33021020</t>
  </si>
  <si>
    <t>Odoriferous alcoholic preparations of a kind used in the manufacture of alcoholic beverages, in other forms</t>
  </si>
  <si>
    <t>33021030</t>
  </si>
  <si>
    <t>Odoriferous preparations not containing alcohol of a kind used in the food or drink industries</t>
  </si>
  <si>
    <t>33021090</t>
  </si>
  <si>
    <t>Preparation based on odoriferous substances, of a kind uses in the food or drink industries other than manufacture of alcoholic beverages</t>
  </si>
  <si>
    <t>33029000</t>
  </si>
  <si>
    <t>Mixtures of odoriferous substances and mixtures (incl alcoholic solutions) with a basis of one or more of these substances, of a kind used as raw materials in industry</t>
  </si>
  <si>
    <t>33030000</t>
  </si>
  <si>
    <t>Perfumes and toilet waters</t>
  </si>
  <si>
    <t>33041000</t>
  </si>
  <si>
    <t>Lip make-up preparations</t>
  </si>
  <si>
    <t>33042000</t>
  </si>
  <si>
    <t>Eye make-up preparations</t>
  </si>
  <si>
    <t>33043000</t>
  </si>
  <si>
    <t>Manicure and pedicure preparations</t>
  </si>
  <si>
    <t>33049100</t>
  </si>
  <si>
    <t>Beauty or make up preparations, powders, whether or not compressed other than lip make- up or eye make-up</t>
  </si>
  <si>
    <t>33049920</t>
  </si>
  <si>
    <t>Anti-acne preparations not in powders (whether or not compressed)</t>
  </si>
  <si>
    <t>33049930</t>
  </si>
  <si>
    <t>Face or skin creams and lotions other than anti- acne preparations not in powders (whether or not compressed)</t>
  </si>
  <si>
    <t>33049990</t>
  </si>
  <si>
    <t>Beauty or make-up preparation for the care of the skin (including sunscreen or sun tan preparations), n.e.c. in heading 33.04</t>
  </si>
  <si>
    <t>33051010</t>
  </si>
  <si>
    <t>Shampoos having antifungal properties</t>
  </si>
  <si>
    <t>33051090</t>
  </si>
  <si>
    <t>Shampoos not having antifugal properties</t>
  </si>
  <si>
    <t>33052000</t>
  </si>
  <si>
    <t>Preparations for permanent waving or straightening</t>
  </si>
  <si>
    <t>33053000</t>
  </si>
  <si>
    <t>Hair lacquers</t>
  </si>
  <si>
    <t>33059000</t>
  </si>
  <si>
    <t>Preparations for use on the hair, other than shampoos, preparations for permanent waving or straightening and hair lacquer</t>
  </si>
  <si>
    <t>33061010</t>
  </si>
  <si>
    <t>Dentifrices in powders forms and pastes for dental prophylaxis</t>
  </si>
  <si>
    <t>33061090</t>
  </si>
  <si>
    <t>Dentifrices, other than in powders forms and pastes for dental prophylaxis</t>
  </si>
  <si>
    <t>33062000</t>
  </si>
  <si>
    <t>Yarn used to clean between the teeth (dental floss), in individual retail packages</t>
  </si>
  <si>
    <t>33069000</t>
  </si>
  <si>
    <t>Preparations for oral/dental hygiene, incl denture fixative pastes and powders, other than dentifrices or dental floss</t>
  </si>
  <si>
    <t>33071000</t>
  </si>
  <si>
    <t>Preshave, shaving or aftershave preparations</t>
  </si>
  <si>
    <t>33072000</t>
  </si>
  <si>
    <t>Personal deodorants and antiperspirants</t>
  </si>
  <si>
    <t>33073000</t>
  </si>
  <si>
    <t>Perfumed bath salts and other bath preparations 282.358</t>
  </si>
  <si>
    <t>33074110</t>
  </si>
  <si>
    <t>"Agarbatti" and other odoriferous preparation which operated by burning in scented powders (incense) of a kind used during religious rites</t>
  </si>
  <si>
    <t>33074190</t>
  </si>
  <si>
    <t>"Agarbatti" and other odoriferous preparations which operate by burning of a kind used during religious rites, other than in scented powders</t>
  </si>
  <si>
    <t>33074910</t>
  </si>
  <si>
    <t>Room perfuming preparations, whether or not having disinfectant properties, of a kind used during religious rites</t>
  </si>
  <si>
    <t>33074990</t>
  </si>
  <si>
    <t>Deodorising rooms used during religious rites other than “Agarbatti” &amp; other odoriferous preparations which operate by burning or room perfuming preparations, whether/not having disinfectant properties</t>
  </si>
  <si>
    <t>33079010</t>
  </si>
  <si>
    <t>Animal toilet preparations</t>
  </si>
  <si>
    <t>33079030</t>
  </si>
  <si>
    <t>Papers and tissues, impregnated or coated with perfume or cosmetics</t>
  </si>
  <si>
    <t>33079040</t>
  </si>
  <si>
    <t>Depilatories and other perfumery or cosmetic, not elsewhere specified or included</t>
  </si>
  <si>
    <t>33079050</t>
  </si>
  <si>
    <t>Contact lens or artificial eye solutions</t>
  </si>
  <si>
    <t>33079090</t>
  </si>
  <si>
    <t>Cosmetic or toilet preparations, not elsewhere specified or included</t>
  </si>
  <si>
    <t>34011140</t>
  </si>
  <si>
    <t>Medicated soap including disinfectant soap for toilet use (including medicated products), in the form of bars, cakes, moulded pieces or shapes</t>
  </si>
  <si>
    <t>34011150</t>
  </si>
  <si>
    <t>Soap for toilet use including bath soap other than medicated soap, in the form of bars, cakes, moulded pieces or shapes</t>
  </si>
  <si>
    <t>34011161</t>
  </si>
  <si>
    <t>Soap and organic surface-active products and preparations for toilet use, of nonwovens, impregnated, coated or covered with soap or detergent, in packings for retail sale</t>
  </si>
  <si>
    <t>34011169</t>
  </si>
  <si>
    <t>Soap and organic surface-active products and preparations for toilet use, of felt or nonwovens, impregnated, coated or covered with soap or detergent other than nonwovens in packings for retail sale</t>
  </si>
  <si>
    <t>34011170</t>
  </si>
  <si>
    <t>Soap and organic surface-active products and preparations for toilet use, of paper, impregnated, coated or covered with soap or detergent</t>
  </si>
  <si>
    <t>34011190</t>
  </si>
  <si>
    <t>Soap and organic surface-active products &amp; preparations for toilet use, in the form of bars, cakes, moulded pieces or shapes, and paper, wadding, felt and nonwovens, impregnated, coated or covered with soap or detergent, n.e.c. in subheading 3401.11</t>
  </si>
  <si>
    <t>34011910</t>
  </si>
  <si>
    <t>Soap and organic surface-active products and preparations other than for toilet use, of felt or nonwovens, impregnated, coated or covered with soap or detergent</t>
  </si>
  <si>
    <t>34011920</t>
  </si>
  <si>
    <t>Soap and organic surface-active products and preparations other than for toilet use, of paper, impregnated, coated or covered with soap or detergent</t>
  </si>
  <si>
    <t>34011990</t>
  </si>
  <si>
    <t>Soap and organic surface-active products and preparations, other than for toilet use, in the form of bars, cakes, moulded pieces or shapes, and wadding, impregnated, coated or covered with soap or detergent</t>
  </si>
  <si>
    <t>34012020</t>
  </si>
  <si>
    <t>Soap chips</t>
  </si>
  <si>
    <t>34012091</t>
  </si>
  <si>
    <t>Soap in other form other than chips, of a kind used for flotation deinking of recycled paper</t>
  </si>
  <si>
    <t>34012099</t>
  </si>
  <si>
    <t>Soap in other form other than chips, of a kind not used for flotation deinking of recycled paper</t>
  </si>
  <si>
    <t>34013000</t>
  </si>
  <si>
    <t>Organic surface-active products and preparations for washing the skin, in the form of liquid or cream and put up for retail sale, whether or not containing soap</t>
  </si>
  <si>
    <t>34023110</t>
  </si>
  <si>
    <t>Sulphonated alkylbenzenes, whether or not put up for retail sale</t>
  </si>
  <si>
    <t>34023190</t>
  </si>
  <si>
    <t>Linear alkylbenzene sulphonic acids and their salts other than Sulphonated alkylbenzenes, whether or not put up for retail sale</t>
  </si>
  <si>
    <t>34023910</t>
  </si>
  <si>
    <t>Sulphated fatty alcohols, whether or not put up for retail sale</t>
  </si>
  <si>
    <t>34023990</t>
  </si>
  <si>
    <t>Anionic organic surface-active agents other than linear alkylbenzene sulphonic acids and their salts or Sulphated fatty alcohols, whether or not put up for retail sale</t>
  </si>
  <si>
    <t>34024100</t>
  </si>
  <si>
    <t>Cationic surface-active agents, whether or not put up for retail sale</t>
  </si>
  <si>
    <t>34024210</t>
  </si>
  <si>
    <t>Hydroxyl-terminated polybutadiene, whether or not put up for retail sale</t>
  </si>
  <si>
    <t>34024290</t>
  </si>
  <si>
    <t>Non ionic surface-active agents other than Hydroxyl-terminated polybutadiene, whether or not put up for retail sale</t>
  </si>
  <si>
    <t>34024910</t>
  </si>
  <si>
    <t>Organic surface-active agents other than anionic or cationic or non-ionic of a kind suitable for use in fire-extinguishing preparations, whether or not put up for retail sale</t>
  </si>
  <si>
    <t>34024990</t>
  </si>
  <si>
    <t>Organic surface-active agents other than anionic or cationic or non-ionic not suitable for use in fire-extinguishing preparations, whether or not put up for retail sale</t>
  </si>
  <si>
    <t>34025011</t>
  </si>
  <si>
    <t>Surface-active preparations in liquid form, put up for retail sale</t>
  </si>
  <si>
    <t>34025012</t>
  </si>
  <si>
    <t>Anionic washing preparations or cleaning preparations, including bleaching, cleansing or degreasing preparations in liquid form, put up for retail sale</t>
  </si>
  <si>
    <t>34025019</t>
  </si>
  <si>
    <t>Preparations put up for retail sale in liquid form other than surface-active preparations or anionic washing preparations or cleaning preparations, including bleaching, cleansing or degreasing preparations</t>
  </si>
  <si>
    <t>34025091</t>
  </si>
  <si>
    <t>Surface-active preparations other than in liquid form, put up for retail sale</t>
  </si>
  <si>
    <t>34025092</t>
  </si>
  <si>
    <t>Anionic washing preparations or cleaning preparations, including bleaching, cleansing or degreasing preparations other than in liquid form, put up for retail sale 10.212.987</t>
  </si>
  <si>
    <t>34025099</t>
  </si>
  <si>
    <t>Preparations put up for retail sale not in liquid form other than surface-active preparations or anionic washing preparations or cleaning preparations, including bleaching, cleansing or degreasing preparations</t>
  </si>
  <si>
    <t>34029011</t>
  </si>
  <si>
    <t>Anionic wetting agents in liquid form</t>
  </si>
  <si>
    <t>34029012</t>
  </si>
  <si>
    <t>Anionic washing or cleaning preparations, including bleaching, cleansing or degreasing preparations, in liquid form</t>
  </si>
  <si>
    <t>34029013</t>
  </si>
  <si>
    <t>Washing or cleaning preparations, including bleaching, cleansing or degreasing preparation other than anionic Washing or cleaning preparations, in liquid form</t>
  </si>
  <si>
    <t>34029014</t>
  </si>
  <si>
    <t>Anionic surface active preparations, in liquid form, other than anionic wetting agents or washing preparations or cleaning preparations, including bleaching, cleansing or degreasing preparations</t>
  </si>
  <si>
    <t>34029019</t>
  </si>
  <si>
    <t>Surface active/washing/cleaning preparation, in liquid form, not elsewhere included in subheading 3402.90</t>
  </si>
  <si>
    <t>34029091</t>
  </si>
  <si>
    <t>Anionic wetting agents not in liquid form</t>
  </si>
  <si>
    <t>34029092</t>
  </si>
  <si>
    <t>Anionic washing or cleaning preparations, including bleaching, cleansing or degreasing preparations, not in liquid form</t>
  </si>
  <si>
    <t>34029093</t>
  </si>
  <si>
    <t>Washing or cleaning preparations, including bleaching, cleansing or degreasing preparation other than anionic Washing or cleaning preparations, not in liquid form</t>
  </si>
  <si>
    <t>34029094</t>
  </si>
  <si>
    <t>Anionic surface active preparations, not in liquid form, other than anionic wetting agents or washing preparations or cleaning preparations, including bleaching, cleansing or degreasing preparations</t>
  </si>
  <si>
    <t>34029099</t>
  </si>
  <si>
    <t>Surface active/washing/cleaning preparation, not in liquid form, not elsewhere included in subheading 3402.90</t>
  </si>
  <si>
    <t>34031111</t>
  </si>
  <si>
    <t>Liquid lubricating oil preparation, for treatment of textile materials,leather, furskin or oth material, containing petroleum oil/oil from bituminous mineral</t>
  </si>
  <si>
    <t>34031119</t>
  </si>
  <si>
    <t>Preparation for for treatment of textile materials,leather, furskin or oth materials,in liquid form,containing petroleum oil/oil from bituminous mineral other than lubricating preparations</t>
  </si>
  <si>
    <t>34031190</t>
  </si>
  <si>
    <t>Preparation for treatment of textile materials,leather, furskin or oth materials, containing petroleum oil/oil from bituminous mineral, not in liquid form</t>
  </si>
  <si>
    <t>34031911</t>
  </si>
  <si>
    <t>Lubricating preparations for aircraft engines,containing ?70% by weight of petroleum oil/oil obtained bituminous mineral, in liquid form</t>
  </si>
  <si>
    <t>34031919</t>
  </si>
  <si>
    <t>Lubricating preparations (incl cutting-oil,bolt/nut release, anti-rust/anti-corrosion,and mould release preparations, based on lubricants) containing ?70% by weight of petroleum oils/oils obtained from bituminous minerals excl silicone oil, in liquid form, oth than for aircraft engines</t>
  </si>
  <si>
    <t>34031990</t>
  </si>
  <si>
    <t>Lubricating preparations (incl cutting-oil,bolt/nut release, anti-rust/anti-corrosion,and mould release preparations, based on lubricants),containing ?70% by weight of petroleum oils/oils obtained from bituminous minerals excl silicone oil, not in liquid form</t>
  </si>
  <si>
    <t>34039111</t>
  </si>
  <si>
    <t>Lubricating preparation/treatment of textile/leather/furskins, contain silicone oil, excl preparations contain ?70% by weight of petroleum oils, in liquid form</t>
  </si>
  <si>
    <t>34039119</t>
  </si>
  <si>
    <t>Lubricating preparation/treatment of textile/leather/furskins, excl preparations contain ?70% by weight of petroleum oils or silicone oil, in liquid form</t>
  </si>
  <si>
    <t>34039190</t>
  </si>
  <si>
    <t>Lubricating preparation/treatment of textile/leather/furskins, excl preparations contain ?70% by weight of petroleum oils, not in liquid form</t>
  </si>
  <si>
    <t>34039911</t>
  </si>
  <si>
    <t>Lubricating preparations for aircraft engines,excl preparations containing ?70% by weight of petroleum oil, in liquid form</t>
  </si>
  <si>
    <t>34039912</t>
  </si>
  <si>
    <t>Lubricating preparation (incl cutting-oil,bolt/nut release, anti-rust/anti-corrosion,&amp; mould release, based on lubricants), contain silicone oil, excl preparation contain ?70% by weight of petroleum oil, oth than for aircraft engines, in liquid form</t>
  </si>
  <si>
    <t>34039919</t>
  </si>
  <si>
    <t>Lubricating preparation (incl cutting-oil,bolt/nut release, anti-rust/anti-corrosion,&amp; mould release, based on lubricants), excl preparation contain ?70% by weight of petroleum oil or silicone oil, oth than for aircraft engines, in liquid form</t>
  </si>
  <si>
    <t>34039990</t>
  </si>
  <si>
    <t>Lubricating preparation (incl cutting-oil,bolt/nut release, anti-rust/anti-corrosion,&amp; mould release, based on lubricants), excl preparation contain ?70% by weight of petroleum oil, not in liquid form</t>
  </si>
  <si>
    <t>34042000</t>
  </si>
  <si>
    <t>Artificial waxes and prepared waxes of poly(oxyethylene) (polyethylene glycol)</t>
  </si>
  <si>
    <t>34049010</t>
  </si>
  <si>
    <t>Artificial waxes and prepared waxes of chemically lignite modified</t>
  </si>
  <si>
    <t>34049090</t>
  </si>
  <si>
    <t>Artificial waxes and prepared waxes other than of poly(oxyethylene) (polyethylene glycol) or of chemically lignite modified</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</si>
  <si>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</si>
  <si>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</si>
  <si>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</si>
  <si>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</si>
  <si>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</si>
  <si>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</si>
  <si>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</si>
  <si>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</si>
  <si>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34059010</t>
  </si>
  <si>
    <t>Metal polishes whether or not in the form of paper, wadding, felt, nonwovens, cellular plastics or cellular rubber</t>
  </si>
  <si>
    <t>34059090</t>
  </si>
  <si>
    <t>Polishes &amp; creams, scouring pastes &amp; powders &amp; similar preparations (whether/not in the form of paper, wadding, felt, nonwovens, cellular plastics/cellular rubber), not elsewhere classified in heading 34.05</t>
  </si>
  <si>
    <t>34060000</t>
  </si>
  <si>
    <t>Candles, tapers and the like 39.797</t>
  </si>
  <si>
    <t>34070010</t>
  </si>
  <si>
    <t>Modelling pastes, including those put up for children's amusement</t>
  </si>
  <si>
    <t>34070020</t>
  </si>
  <si>
    <t>Preparations known as "dental wax" or "dental impression compounds", put up in sets, in packings for retail sale or in plates, horseshoe shapes, sticks or similar forms</t>
  </si>
  <si>
    <t>34070030</t>
  </si>
  <si>
    <t>Preparations for use in dentistry, with a basis of plaster (of calcined gypsum or calcium sulphate), not elsewhere classified in heading 34.07</t>
  </si>
  <si>
    <t>35019020</t>
  </si>
  <si>
    <t>Casein glues</t>
  </si>
  <si>
    <t>35022000</t>
  </si>
  <si>
    <t>Milk albumin, including concentrates of two or more whey proteins containing by weight more than 80 % whey proteins, calculated on the dry matter</t>
  </si>
  <si>
    <t>35029000</t>
  </si>
  <si>
    <t>Albumins, albuminates and other albumin derivatives, other than egg albumin or milk albumin</t>
  </si>
  <si>
    <t>35030049</t>
  </si>
  <si>
    <t>Gelatin and gelatin derivatives other than in powder form with a bloating level of A250 or B230 or higher on the Bloom scale, whether or not put up for retail sale</t>
  </si>
  <si>
    <t>35030069</t>
  </si>
  <si>
    <t>Other glues of animal origin other than fish glues, excluding casein glues of heading 35.01</t>
  </si>
  <si>
    <t>35040000</t>
  </si>
  <si>
    <t>Peptones and their derivatives; other protein substances and their derivatives, not elsewhere specified or included; hide powder, whether or not chromed</t>
  </si>
  <si>
    <t>35051010</t>
  </si>
  <si>
    <t>Dextrins, soluble or roasted starches, whether or not put up for retail sale</t>
  </si>
  <si>
    <t>35051090</t>
  </si>
  <si>
    <t>Modified starches other than soluble or roasted starche</t>
  </si>
  <si>
    <t>35052000</t>
  </si>
  <si>
    <t>Glues, based on starches, or on dextrins or other modified starches</t>
  </si>
  <si>
    <t>35061000</t>
  </si>
  <si>
    <t>Products suitable for use as glues or adhesives, put up for retail sale as glues or adhesives, net weight ? 1 kg</t>
  </si>
  <si>
    <t>35069110</t>
  </si>
  <si>
    <t>Optically clear free-film adhesives and optically clear curable liquid adhesives of a kind used solely or principally for the manufacture of flat panel displays or touch-sensitive screen panels</t>
  </si>
  <si>
    <t>35069190</t>
  </si>
  <si>
    <t>Adhesives based on polymers of head 39.01 to 39.13 or on rubber oth than optically clear free- film adhesives &amp; optically clear curable liquid adhesives not used solely/principally for the manufacture of flat panel displays/touch- sensitive screen panels</t>
  </si>
  <si>
    <t>35069900</t>
  </si>
  <si>
    <t>Prepared glues and other prepared adhesives, not elsewhere specified or included</t>
  </si>
  <si>
    <t>35079000</t>
  </si>
  <si>
    <t>Enzymes; prepared enzymes not elsewhere specified or included other than rennet &amp; concentrates thereof</t>
  </si>
  <si>
    <t>36020000</t>
  </si>
  <si>
    <t>Prepared explosives, other than propellent powders</t>
  </si>
  <si>
    <t>36031000</t>
  </si>
  <si>
    <t>Safety fuses</t>
  </si>
  <si>
    <t>36036000</t>
  </si>
  <si>
    <t>Electric detonators</t>
  </si>
  <si>
    <t>36041000</t>
  </si>
  <si>
    <t>Fireworks</t>
  </si>
  <si>
    <t>36049020</t>
  </si>
  <si>
    <t>Miniature pyrotechnic munitions and percussion caps for toys</t>
  </si>
  <si>
    <t>36049040</t>
  </si>
  <si>
    <t>Signalling flares</t>
  </si>
  <si>
    <t>36049050</t>
  </si>
  <si>
    <t>Signalling rockets</t>
  </si>
  <si>
    <t>36049090</t>
  </si>
  <si>
    <t>Pyrotechnic products, n.e.c. in heading 3604</t>
  </si>
  <si>
    <t>36050000</t>
  </si>
  <si>
    <t>Matches, other than pyrotechnic articles of heading 3604</t>
  </si>
  <si>
    <t>36061000</t>
  </si>
  <si>
    <t>Liquid/liquefied-gas fuels in containers, used for filling/refilling cigarette/similar lighters&amp;of a capacity ? 300 cm3</t>
  </si>
  <si>
    <t>36069090</t>
  </si>
  <si>
    <t>Ferro-cerium and other pyrophoric alloys in all forms, article of combustible material as specified in Note 2 to this Chapter n.e.c. in heading 3606</t>
  </si>
  <si>
    <t>37011000</t>
  </si>
  <si>
    <t>Photographic plates and film in the flat, sensitised, unexposed, of any material oth paper, paperboard/textiles, for X-ray</t>
  </si>
  <si>
    <t>37012000</t>
  </si>
  <si>
    <t>instant print film in the flat, sensitised, unexposed, whether or not in packs</t>
  </si>
  <si>
    <t>37013000</t>
  </si>
  <si>
    <t>Photographic plates and film in the flat, sensitised, unexposed, with any side exceeding 225mm, other than for X-ray or instant print film</t>
  </si>
  <si>
    <t>37019190</t>
  </si>
  <si>
    <t>Photographic plates and film in the flat, sensitised, unexposed, with any side ?225mm, for colour photography (polychrome) of not suitable for use in the printing industry</t>
  </si>
  <si>
    <t>37019990</t>
  </si>
  <si>
    <t>Photographic plates and film in the flat, sensitised, unexposed, with any side ?225mm, oth than for colour photography (polychrome) of not suitable for use in the printing industry</t>
  </si>
  <si>
    <t>37023100</t>
  </si>
  <si>
    <t>Photographic film in rolls, sensitised, unexposed other than of paper, paperboard or textiles, without perforations, of a width ? 105 mm, for colour photography (polychrome)</t>
  </si>
  <si>
    <t>37023200</t>
  </si>
  <si>
    <t>Photographic film in rolls, sensitised, unexposed oth than of paper, paperboard/textiles, without perforations, width ? 105 mm, with silver halide emulsion, not for colour photography (polychrome)</t>
  </si>
  <si>
    <t>37023900</t>
  </si>
  <si>
    <t>Photographic film in rolls, sensitised, unexposed oth than of paper, paperboard/textiles, without perforations, width ? 105 mm, other than HS 37023100 &amp; HS 37023200</t>
  </si>
  <si>
    <t>37024400</t>
  </si>
  <si>
    <t>Photo film in roll without perforat, width&gt;105mm but ?610mm, other than color photo,use in medic,surgical,dental/veterinary,sciences/in print industry</t>
  </si>
  <si>
    <t>37025440</t>
  </si>
  <si>
    <t>Photographic film in rolls, for polychrome, 16 mm &lt; width ? 35 mm, of a length ? 30 m, other than for slide, use in medic,surgical,dent/vet,sci/in print ind</t>
  </si>
  <si>
    <t>37025490</t>
  </si>
  <si>
    <t>Photographic film in rolls, for colour photography (polychrome), width &lt;16 mm &amp; ?35 mm, length ?30 m, oth than for slide, not used in medical, surgical,dental/veterinary sciences/printing industry</t>
  </si>
  <si>
    <t>37025550</t>
  </si>
  <si>
    <t>Photographic film in rolls, for polychrome, 16 mm &lt; width ? 35 mm, of a length &gt; 30 m, for use in medic, surgical, dent/veterinary, sci/in print indust</t>
  </si>
  <si>
    <t>37025590</t>
  </si>
  <si>
    <t>Photographic film in rolls, for colour photography (polychrome), width &lt;16 mm &amp; ?35 mm, length &gt;30 m, not used in cinematography or medical, surgical, dental/veterinary sciences/printing industry</t>
  </si>
  <si>
    <t>37029890</t>
  </si>
  <si>
    <t>Instant print film in rolls, sensitised, unexposed,width &gt; 35 mm, length &lt; 120 m, n.e.c. in subheading 370298</t>
  </si>
  <si>
    <t>37031090</t>
  </si>
  <si>
    <t>Photographic paper, paperboard &amp; textiles,sensitised,unexposed n rolls of a width &lt; 1,000 mm</t>
  </si>
  <si>
    <t>37032000</t>
  </si>
  <si>
    <t>Photographic paper, paperboard &amp; textiles,sensitised,unexposed, in rolls of a width &lt; 610 mm, for colour photography (polychrome)</t>
  </si>
  <si>
    <t>37039000</t>
  </si>
  <si>
    <t>Photographic paper, paperboard &amp; textiles,sensitised,unexposed, n.e.c in heading 3703</t>
  </si>
  <si>
    <t>37040010</t>
  </si>
  <si>
    <t>X-ray plates or film</t>
  </si>
  <si>
    <t>37040090</t>
  </si>
  <si>
    <t>Photographic plates, film, paper, paperboard &amp; textiles, exposed but not developed, other than X-ray plates or film</t>
  </si>
  <si>
    <t>37050090</t>
  </si>
  <si>
    <t>Photographic plates and film, exposed and developed, other than cinematographic film, n.e.c in heading 3704</t>
  </si>
  <si>
    <t>37069030</t>
  </si>
  <si>
    <t>Documentary film, exposed and developed, other than newsreels, travelogues, technical and scientific films, of a width &lt; 35 mm</t>
  </si>
  <si>
    <t>37071000</t>
  </si>
  <si>
    <t>Sensitising emulsions</t>
  </si>
  <si>
    <t>37079010</t>
  </si>
  <si>
    <t>Flashlight materials</t>
  </si>
  <si>
    <t>37079090</t>
  </si>
  <si>
    <t>Chemical preparations for photographic uses (excl varnishes, glues, &amp; similar); unmixed products for photographic uses, put up in measured portions/for retail sale, n.e.c in heading 3707</t>
  </si>
  <si>
    <t>38011000</t>
  </si>
  <si>
    <t>Artificial graphite</t>
  </si>
  <si>
    <t>38012000</t>
  </si>
  <si>
    <t>Colloidal or semicolloidal graphite</t>
  </si>
  <si>
    <t>38019000</t>
  </si>
  <si>
    <t>Preparations based on graphite/other carbon in pastes, blocks, plates/oth semi-manufactures, other than Carbonaceous pastes for electrodes and similar pastes for furnace linings</t>
  </si>
  <si>
    <t>38021010</t>
  </si>
  <si>
    <t>Activated carbon based on coconut shell charcoal</t>
  </si>
  <si>
    <t>38021090</t>
  </si>
  <si>
    <t>Activated carbon based on other than coconut shell charcoal</t>
  </si>
  <si>
    <t>38029010</t>
  </si>
  <si>
    <t>Activated bauxite</t>
  </si>
  <si>
    <t>38029020</t>
  </si>
  <si>
    <t>Activated clays or activated earths</t>
  </si>
  <si>
    <t>38029090</t>
  </si>
  <si>
    <t>activated natural mineral products; animal black, including spent animal black, n.e.c. in subheading 380290</t>
  </si>
  <si>
    <t>38030000</t>
  </si>
  <si>
    <t>Tall oil, whether or not refined.</t>
  </si>
  <si>
    <t>38040010</t>
  </si>
  <si>
    <t>Concentrated sulphite lye</t>
  </si>
  <si>
    <t>38040090</t>
  </si>
  <si>
    <t>Residual lyes from the manufacture of wood pulp, whether/not concentrated, desugared/chemically treated, incl lignin sulphonates, but excl tall oil of head 3803, n.e.c. in head 3804</t>
  </si>
  <si>
    <t>38051000</t>
  </si>
  <si>
    <t>Gum, wood or sulphate turpentine oils produced by the distillation or other treatment of coniferous woods</t>
  </si>
  <si>
    <t>38059000</t>
  </si>
  <si>
    <t>Crude dipentene; sulphite turpentine and other crude para-cymene; pine oil containing alpha- terpineol as the main constituent.</t>
  </si>
  <si>
    <t>38061000</t>
  </si>
  <si>
    <t>Rosin and resin acids</t>
  </si>
  <si>
    <t>38063090</t>
  </si>
  <si>
    <t>Ester gums other than in blocks</t>
  </si>
  <si>
    <t>38069090</t>
  </si>
  <si>
    <t>Rosin spirit and rosin oils; run gums, n.e.c. in subheading 380690</t>
  </si>
  <si>
    <t>38070000</t>
  </si>
  <si>
    <t>Wood tar; wood tar oils; wood creosote; wood naphtha; vegetable pitch; brewers' pitch and similar preparations based on rosin, resin acids or on vegetable pitch.</t>
  </si>
  <si>
    <t>38085220</t>
  </si>
  <si>
    <t>Fungicides and insecticides in aerosol containers, in packing of weight ? 300 g, in forms/packings for retail sale</t>
  </si>
  <si>
    <t>38085290</t>
  </si>
  <si>
    <t>DDT (ISO) (clofenotane (INN)), in packing of weight ? 300 g, in forms/packings for retail sale, n.e.c in subheading 380852</t>
  </si>
  <si>
    <t>38085911</t>
  </si>
  <si>
    <t>Insecticides, in aerosol containers, in packing of weight &gt; 300 g, in forms/packings for retail sale</t>
  </si>
  <si>
    <t>38085919</t>
  </si>
  <si>
    <t>Insecticides, other than in aerosol containers, in packing of weight &gt; 300 g, in forms/packings for retail sale</t>
  </si>
  <si>
    <t>38085921</t>
  </si>
  <si>
    <t>Fungicides, in aerosol containers, in packing of weight &gt; 300 g, in forms/packings for retail sale</t>
  </si>
  <si>
    <t>38085929</t>
  </si>
  <si>
    <t>Fungicides, other than in aerosol containers, in packing of weight &gt; 300 g, in forms/packings for retail sale</t>
  </si>
  <si>
    <t>38085931</t>
  </si>
  <si>
    <t>Herbicides, in aerosol containers, in packing of weight &gt; 300 g, in forms/packings for retail sale</t>
  </si>
  <si>
    <t>38085939</t>
  </si>
  <si>
    <t>Herbicides, other than in aerosol containers, in packing of weight &gt; 300 g, in forms/packings for retail sale</t>
  </si>
  <si>
    <t>38085950</t>
  </si>
  <si>
    <t>Plant-growth regulators, in packing of weight &gt; 300 g, in forms/packings for retail sale</t>
  </si>
  <si>
    <t>38085960</t>
  </si>
  <si>
    <t>Disinfectants, in packing of weight &gt; 300 g, in forms/packings for retail sale</t>
  </si>
  <si>
    <t>38085999</t>
  </si>
  <si>
    <t>DDT (ISO) (clofenotane), in packings of a net weight content &gt; 300 g, in forms/packings for retail sale, n.e.c. subheading 380859</t>
  </si>
  <si>
    <t>38086110</t>
  </si>
  <si>
    <t>Mosquito repellent coils,in packings of a net weight content ? 300 g, for retail sale</t>
  </si>
  <si>
    <t>38086120</t>
  </si>
  <si>
    <t>Mosquito repellent mats, in packings of a net weight content ? 300 g, for retail sale</t>
  </si>
  <si>
    <t>38086130</t>
  </si>
  <si>
    <t>In aerosol cans, in packings of a net weight content ? 300 g,for retail sale</t>
  </si>
  <si>
    <t>38086140</t>
  </si>
  <si>
    <t>Goods specified in Subhead Note 2 to this Chapter,In liquid form,in pack of net weight ? 300g, for retail sale</t>
  </si>
  <si>
    <t>38086150</t>
  </si>
  <si>
    <t>Goods specified in Subhead Note 2 to this Chapter, having deodorising function, in packings of a net weight content ? 300 g, for retail sale</t>
  </si>
  <si>
    <t>38086190</t>
  </si>
  <si>
    <t>Good specifd in Subhead Note 2 to this Chapter, in packing of a net weight ? 300 g, for retail sale, n.e.c. in subheading 380861</t>
  </si>
  <si>
    <t>38086220</t>
  </si>
  <si>
    <t>Mosquito repellent coils, in packings of a net weight content &gt; 300 g but ≤ 7.5 kg, for retail sale</t>
  </si>
  <si>
    <t>38086240</t>
  </si>
  <si>
    <t>Aerosol cans, in packings of a net weight content &gt; 300 g but ≤ 7.5 kg, for retail sale</t>
  </si>
  <si>
    <t>38086250</t>
  </si>
  <si>
    <t>Goods specified in Subheading Note 2 to this Chapter, in liquid form, in packings of a net weight content &gt; 300 g but ≤ 7.5 kg, for retail sale</t>
  </si>
  <si>
    <t>38086290</t>
  </si>
  <si>
    <t>Goods specified in Subheading Note 2 to this Chapter, in liquid form, in packings of a net weight content &gt; 300 g but ≤ 7.5 kg, for retail sale, n.e.c. in subheading 380862</t>
  </si>
  <si>
    <t>38086910</t>
  </si>
  <si>
    <t>Powder for moulding into mosquito coils, in packings of a net weight content &gt; 7.5 kg, for retail sale</t>
  </si>
  <si>
    <t>38086990</t>
  </si>
  <si>
    <t>Goods specified in Subheading Note 2 to this Chapter, in packings of a net weight content &gt; 7.5 kg, for retail sale, other than HS 38086910</t>
  </si>
  <si>
    <t>38089110</t>
  </si>
  <si>
    <t>Intermediate preparat of insecticides, contain 2- (methylpropyl-phenol methylcarbamate), for retail sale</t>
  </si>
  <si>
    <t>38089120</t>
  </si>
  <si>
    <t>Insecticides powder for moulding into mosquito coil, for retail sale</t>
  </si>
  <si>
    <t>38089130</t>
  </si>
  <si>
    <t>Insecticides, in aerosol containers, for retail sale</t>
  </si>
  <si>
    <t>38089140</t>
  </si>
  <si>
    <t>Insecticides, mosquito repellent coils, for retail sale</t>
  </si>
  <si>
    <t>38089150</t>
  </si>
  <si>
    <t>Insecticides, mosquito repellent mats, for retail sale</t>
  </si>
  <si>
    <t>38089191</t>
  </si>
  <si>
    <t>Insecticides other than HS 38089110- 38089150, having deodorising function, for retail sale</t>
  </si>
  <si>
    <t>38089199</t>
  </si>
  <si>
    <t>Insecticides, for retail sale, n.e.c. in subheading 380891</t>
  </si>
  <si>
    <t>38089211</t>
  </si>
  <si>
    <t>Fungicides, in aerosol containers, with a validamycin content not exceeding 3 % by net weight, for retail sale</t>
  </si>
  <si>
    <t>38089219</t>
  </si>
  <si>
    <t>Fungicides, in aerosol containers, with a validamycin content exceeding 3 % by net weight, for retail sale</t>
  </si>
  <si>
    <t>38089290</t>
  </si>
  <si>
    <t>Fungicides, other than in aerosol containers, for retail sale</t>
  </si>
  <si>
    <t>38089311</t>
  </si>
  <si>
    <t>Herbicides, in aerosol containers, for retail sale</t>
  </si>
  <si>
    <t>38089319</t>
  </si>
  <si>
    <t>Herbicides, other than in aerosol containers, for retail sale</t>
  </si>
  <si>
    <t>38089320</t>
  </si>
  <si>
    <t>Anti-sprouting products, for retail sale</t>
  </si>
  <si>
    <t>38089330</t>
  </si>
  <si>
    <t>Plant-growth regulators, for retail sale</t>
  </si>
  <si>
    <t>38089420</t>
  </si>
  <si>
    <t>Disinfectants, other than containing mixtures of coal tar acid and alkalis, in aerosol containers, for retail sale</t>
  </si>
  <si>
    <t>38089490</t>
  </si>
  <si>
    <t>Disinfectants, n.e.c. in subheading 380894, for retail sale</t>
  </si>
  <si>
    <t>38089990</t>
  </si>
  <si>
    <t>Wood preservatives, other than containing insecticides or fungicides, for retail sale</t>
  </si>
  <si>
    <t>38091000</t>
  </si>
  <si>
    <t>Finishing agents, dye carriers to accelerate the dyeing or fixing of dyestuffs and other products and preparations with basis of amylaceous substances</t>
  </si>
  <si>
    <t>38099110</t>
  </si>
  <si>
    <t>Softening agents, of a kind used in the textile or like industries</t>
  </si>
  <si>
    <t>38099190</t>
  </si>
  <si>
    <t>Finishing agents, dye carriers to accelerate the dyeing or fixing of dyestuffs, other than amylaceous substances, of a kind used on the textile or like industries, other than softening agents</t>
  </si>
  <si>
    <t>38099200</t>
  </si>
  <si>
    <t>Finishing agents, dye carriers to accelerate dyeing or fixing of dye-stuffs, other than amylaceous substances, of a kind used in the paper or like industries</t>
  </si>
  <si>
    <t>38099300</t>
  </si>
  <si>
    <t>Finishing agents, dye carriers to accelerate dyeing or fixing of dye-stuffs, other than amylaceous substances, of a kind used in the leather or like industries</t>
  </si>
  <si>
    <t>38101000</t>
  </si>
  <si>
    <t>Pickling preparations for metal surfaces; soldering,brazing/welding powders and pastes consisting of metal and other materials</t>
  </si>
  <si>
    <t>38109000</t>
  </si>
  <si>
    <t>fluxes and other auxiliary preparations for soldering, brazing or welding; preparations of a kind used as cores or coatings for welding electrodes or rods</t>
  </si>
  <si>
    <t>38111900</t>
  </si>
  <si>
    <t>Anti-knock preparations, other than those based on lead compounds</t>
  </si>
  <si>
    <t>38112110</t>
  </si>
  <si>
    <t>Lubricating oil additives, containing petroleum oils or oils obtained from bituminous minerals, put up for retail sale</t>
  </si>
  <si>
    <t>38112190</t>
  </si>
  <si>
    <t>Lubricating oil additives, containing petroleum oils or oils obtained from bituminous minerals, not for retail sale</t>
  </si>
  <si>
    <t>38112900</t>
  </si>
  <si>
    <t>Lubricating oil additives, not containing petroleum oils or oils obtained from bituminous minerals</t>
  </si>
  <si>
    <t>38119010</t>
  </si>
  <si>
    <t>Rust preventatives or corrosion inhibitor</t>
  </si>
  <si>
    <t>38119090</t>
  </si>
  <si>
    <t>Oxidation inhibitors, gum inhibitors, viscosity improvers, anti-corrosive preparations &amp; oth prepared additives, for mineral oils oth than rust preventatives or corrosion inhibitor</t>
  </si>
  <si>
    <t>38121000</t>
  </si>
  <si>
    <t>Prepared rubber accelerators</t>
  </si>
  <si>
    <t>38122000</t>
  </si>
  <si>
    <t>Compound plasticisers for rubber or plastics, n.e.s.o.i</t>
  </si>
  <si>
    <t>38123100</t>
  </si>
  <si>
    <t>Mixtures of oligomers of 2,2,4-trimethyl-1,2- dihydroquinoline (TMQ), for rubber or plastics</t>
  </si>
  <si>
    <t>38123900</t>
  </si>
  <si>
    <t>Anti-oxidising preparations and other compound stabilisers, for rubber or plastics, other than mixtures of oligomers of 2,2,4- trimethyl-1,2-dihydroquinoline (TMQ)</t>
  </si>
  <si>
    <t>38130000</t>
  </si>
  <si>
    <t>Preparations and charges for fire- extinguishers; charged fire-extinguishing grenades</t>
  </si>
  <si>
    <t>38140000</t>
  </si>
  <si>
    <t>Organic composite solvents and thinners, not elsewhere specified or included; prepared paint or varnish removers</t>
  </si>
  <si>
    <t>38151100</t>
  </si>
  <si>
    <t>Supported catalysts with nickel or nickel compounds as the active substance</t>
  </si>
  <si>
    <t>38151200</t>
  </si>
  <si>
    <t>Supported catalysts with precious metal or precious metal compounds as the active substance</t>
  </si>
  <si>
    <t>38151900</t>
  </si>
  <si>
    <t>Supported catalysts other than with nickel or nickel compounds or precious metal or precious metal compounds as the active substance 24.903</t>
  </si>
  <si>
    <t>38159000</t>
  </si>
  <si>
    <t>Reaction initiators, reaction accelerators and catalytic preparations, unsupported, n.e.c. in heading 3815</t>
  </si>
  <si>
    <t>38160010</t>
  </si>
  <si>
    <t>Refractory cements, other than products of heading no. 3801</t>
  </si>
  <si>
    <t>38160020</t>
  </si>
  <si>
    <t>Dolomite ramming mix, other than products of heading no. 3801</t>
  </si>
  <si>
    <t>38160090</t>
  </si>
  <si>
    <t>Mortars, concretes &amp; similar compositions, other than products of heading 3801.</t>
  </si>
  <si>
    <t>38170000</t>
  </si>
  <si>
    <t>Mixed alkylbenzenes and mixed alkylnaphthalenes, other than those of heading 27.07 or 29.02</t>
  </si>
  <si>
    <t>38180000</t>
  </si>
  <si>
    <t>Chemical elements doped for use in electronics, in the form of discs, wafers or similar forms; chemical compounds doped for use in electronics</t>
  </si>
  <si>
    <t>38190000</t>
  </si>
  <si>
    <t>Hydraulic brake fluid&amp;oth prep liquid hydraulic transmission nor contain ?70% weight petrol oil/obtain bitumin mineral</t>
  </si>
  <si>
    <t>38200000</t>
  </si>
  <si>
    <t>Anti-freezing preparations and prepared de- icing fluids.</t>
  </si>
  <si>
    <t>38210010</t>
  </si>
  <si>
    <t>Prepared culture media for the development of microorganisms</t>
  </si>
  <si>
    <t>38210090</t>
  </si>
  <si>
    <t>Prepared culture media for the development of plant, human or animal cells</t>
  </si>
  <si>
    <t>38221100</t>
  </si>
  <si>
    <t>Diagnostic/laboratory reagents on a backing, prepared diagnostic/laboratory reagents whether/not on a backing, whether/not put up in the form of kits, for malaria</t>
  </si>
  <si>
    <t>38221900</t>
  </si>
  <si>
    <t>Diagnostic/laboratory reagents on a backing, prepared diagnostic/laboratory reagents whether/not on a backing, whether/not put up in the form of kits, other than for malaria, zika, or blood-grouping</t>
  </si>
  <si>
    <t>38229010</t>
  </si>
  <si>
    <t>Sterilisation indicator strips and tapes</t>
  </si>
  <si>
    <t>38229090</t>
  </si>
  <si>
    <t>Certified reference materials, other than sterilisation indicator strips and tapes</t>
  </si>
  <si>
    <t>38231100</t>
  </si>
  <si>
    <t>Industrial monocarboxylic fatty acids, stearic acid</t>
  </si>
  <si>
    <t>38231200</t>
  </si>
  <si>
    <t>Industrial monocarboxylic fatty acids, oleic acid</t>
  </si>
  <si>
    <t>38231300</t>
  </si>
  <si>
    <t>Industrial monocarboxylic fatty acids, tall oil fatty acids</t>
  </si>
  <si>
    <t>38231911</t>
  </si>
  <si>
    <t>Industrial monocarboxylic fatty acids, acid oils from refining, coconut acid oil</t>
  </si>
  <si>
    <t>38231919</t>
  </si>
  <si>
    <t>Industrial monocarboxylic fatty acids, acid oils from refining, other than coconut acid oil</t>
  </si>
  <si>
    <t>38231920</t>
  </si>
  <si>
    <t>Industrial monocarboxylic fatty acids, other than acid oils from refining, palm fatty acid distillate</t>
  </si>
  <si>
    <t>38231930</t>
  </si>
  <si>
    <t>Industrial monocarboxylic fatty acids, other than acid oils from refining, palm kernel fatty acid distillate</t>
  </si>
  <si>
    <t>38231990</t>
  </si>
  <si>
    <t>Industrial monocarboxylic fatty acids, other than acid oils from refining, other than palm fatty acid distillate and palm kernel fatty acid distillate</t>
  </si>
  <si>
    <t>38237010</t>
  </si>
  <si>
    <t>Industrial fatty alcohols, in the form of wax</t>
  </si>
  <si>
    <t>38237090</t>
  </si>
  <si>
    <t>Industrial fatty alcohols other than in the form of wax</t>
  </si>
  <si>
    <t>38241000</t>
  </si>
  <si>
    <t>Prepared binders for foundry moulds or cores</t>
  </si>
  <si>
    <t>38244000</t>
  </si>
  <si>
    <t>Prepared additives for cements, mortars or concretes</t>
  </si>
  <si>
    <t>38245000</t>
  </si>
  <si>
    <t>Non-refractory mortars and concretes</t>
  </si>
  <si>
    <t>38246000</t>
  </si>
  <si>
    <t>Sorbitol other than that of subheading 290544</t>
  </si>
  <si>
    <t>38248100</t>
  </si>
  <si>
    <t>Goods specified in Subheading Note 3 to this Chapter, containing oxirane (ethylene oxide)</t>
  </si>
  <si>
    <t>38248300</t>
  </si>
  <si>
    <t>Goods specified in Subheading Note 3 to this Chapter, containing tris(2,3-dibromopropyl) phosphate</t>
  </si>
  <si>
    <t>38248900</t>
  </si>
  <si>
    <t>Goods specified in Subheading Note 3 to this Chapter, containing short-chain chlorinated paraffins</t>
  </si>
  <si>
    <t>38249100</t>
  </si>
  <si>
    <t>Mixtures and preparations consisting mainly of methyl methyl methylphosphonate and bis methylphosphonate</t>
  </si>
  <si>
    <t>38249910</t>
  </si>
  <si>
    <t>Ink removers, stencil correctors, other correcting fluids &amp; correction tapes(other than head 9612), packings for retail sale</t>
  </si>
  <si>
    <t>38249930</t>
  </si>
  <si>
    <t>Copying pastes with a basis of gelatin, whether presented in bulk/ ready for use (i.e: on a paper or textile backing)</t>
  </si>
  <si>
    <t>38249940</t>
  </si>
  <si>
    <t>Chemical products &amp; preparations of the chemical or allied industries, composite inorganic solvents</t>
  </si>
  <si>
    <t>38249950</t>
  </si>
  <si>
    <t>Chemical products &amp; preparations of the chemical or allied industries, acetone oil</t>
  </si>
  <si>
    <t>38249960</t>
  </si>
  <si>
    <t>Chemical products &amp;preparations of the chemical or allied industries, chemical preparations contain monosodium glutamate</t>
  </si>
  <si>
    <t>38249970</t>
  </si>
  <si>
    <t>Chemical product&amp;prep of the chemical/allied industries, other chemical prep, of used in the manufacture of foodstuff</t>
  </si>
  <si>
    <t>38249991</t>
  </si>
  <si>
    <t>Chemical products &amp;preparations of chemical/allied industries, naphthenic acids,their water insoluble salts&amp;their esters</t>
  </si>
  <si>
    <t>38249999</t>
  </si>
  <si>
    <t>Prepared binders for foundry moulds/cores;chemical product&amp;prep of chemical/allied industry; other than HS 38241000-38249991</t>
  </si>
  <si>
    <t>38251000</t>
  </si>
  <si>
    <t>Residual products of the chemical or allied industries, not elsewhere specified or included: municipal waste</t>
  </si>
  <si>
    <t>38252000</t>
  </si>
  <si>
    <t>Residual products of the chemical or allied industries, not elsewhere specified or included: sewage sludge</t>
  </si>
  <si>
    <t>38253010</t>
  </si>
  <si>
    <t>Clinical waste: syringes, needles, cannulae and the like</t>
  </si>
  <si>
    <t>38256900</t>
  </si>
  <si>
    <t>Residual products, other wastes from chemical or allied industries, other than mainly containing organic constituents</t>
  </si>
  <si>
    <t>38259000</t>
  </si>
  <si>
    <t>Residual products of the chemical/allied industries, not elsewhere specified/included, other than HS 38251000 - 38256900</t>
  </si>
  <si>
    <t>38260022</t>
  </si>
  <si>
    <t>Biodesel, not containing petroleum oil, Palm Methyl Ester with ester alkyl content &gt; 98 %</t>
  </si>
  <si>
    <t>38271110</t>
  </si>
  <si>
    <t>Mixtures containing halogenated derivatives, containing CFCs, HCFCs, PFCs, Transformer&amp;circuit breaker oils, contain by weight &lt; 70 % of petroleum oils or of oils obtained from bituminous minerals</t>
  </si>
  <si>
    <t>38276310</t>
  </si>
  <si>
    <t>Mixtures containing halogenated derivatives, containing 40% or more by mass of pentafluoroethane (HFC-125):mixture of HFC- 32 and HFC-125 (HFC-410a)</t>
  </si>
  <si>
    <t>38276390</t>
  </si>
  <si>
    <t>Mixtures containing halogenated derivatives, containing 40% or more by mass of pentafluoroethane (HFC-125): oth than mixture of HFC-32 and HFC-125 (HFC-410a)</t>
  </si>
  <si>
    <t>38279000</t>
  </si>
  <si>
    <t>Mixtures containing halogenated derivatives of methane, ethane or propane, not elsewhere specified or included, other than HS 38271110- 38276900</t>
  </si>
  <si>
    <t>39011012</t>
  </si>
  <si>
    <t>Polyethylene containing 5 % or less alpha- olefin monomers), w/ specific gravity of &lt; 0.94, in liquid/paste form</t>
  </si>
  <si>
    <t>39011019</t>
  </si>
  <si>
    <t>Polyethylene containing more than 5 % alpha- olefin monomers), w/ specific gravity of &lt; 0.94, in liquid/paste form</t>
  </si>
  <si>
    <t>39011092</t>
  </si>
  <si>
    <t>Polyethylene containing 5 % or less alpha- olefin monomers), w/ specific gravity of &lt; 0.94, not in liquid/paste form</t>
  </si>
  <si>
    <t>39011099</t>
  </si>
  <si>
    <t>Polyethylene containing more than 5 % alpha- olefin monomers), w/ specific gravity of &lt; 0.94, not in liquid/paste form</t>
  </si>
  <si>
    <t>39012000</t>
  </si>
  <si>
    <t>Polyethylene having a specific gravity of 0.94 or more</t>
  </si>
  <si>
    <t>39013000</t>
  </si>
  <si>
    <t>Ethylene-vinyl acetate copolymers</t>
  </si>
  <si>
    <t>39014000</t>
  </si>
  <si>
    <t>Ethylene-alpha-olefin copolymers, having a specific gravity of less than 0.94</t>
  </si>
  <si>
    <t>39019090</t>
  </si>
  <si>
    <t>Ethylene polymers, in primary forms, other than 390110 - 390140, other than in dispersion</t>
  </si>
  <si>
    <t>39021030</t>
  </si>
  <si>
    <t>Polypropylene in primary forms, in dispersion</t>
  </si>
  <si>
    <t>39021040</t>
  </si>
  <si>
    <t>Polypropylene in primary forms, granules, pellets, beads, flakes, chips and similar forms</t>
  </si>
  <si>
    <t>39021090</t>
  </si>
  <si>
    <t>Polypropylene in primary forms, other than in dispersion, granules, pellets, beads, flakes, chips and similar forms</t>
  </si>
  <si>
    <t>39022000</t>
  </si>
  <si>
    <t>Polyisobutylene, in primary forms</t>
  </si>
  <si>
    <t>39023030</t>
  </si>
  <si>
    <t>Propylene copolymers, in the form of liquids or pastes</t>
  </si>
  <si>
    <t>39023090</t>
  </si>
  <si>
    <t>Propylene copolymers, other than in the form of liquids or pastes</t>
  </si>
  <si>
    <t>39029010</t>
  </si>
  <si>
    <t>Chlorinated polypropylene suitable in printing ink formulation</t>
  </si>
  <si>
    <t>39029090</t>
  </si>
  <si>
    <t>Polymers of propylene or of other olefins, in primary forms, n.e.c. in heading 3902</t>
  </si>
  <si>
    <t>39031110</t>
  </si>
  <si>
    <t>Polystyrene, expansible, in the form of granules</t>
  </si>
  <si>
    <t>39031190</t>
  </si>
  <si>
    <t>Polystyrene, expansible, in the form of other than granules</t>
  </si>
  <si>
    <t>39031910</t>
  </si>
  <si>
    <t>Polystyrene, not expansible, in dispersion</t>
  </si>
  <si>
    <t>39031920</t>
  </si>
  <si>
    <t>Polystyrene, not expansible, in granules, pellets, beads, flakes, chips and similar forms</t>
  </si>
  <si>
    <t>39031990</t>
  </si>
  <si>
    <t>Polystyrene, not expansible, other than in dispersion, granules, pellets, beads, flakes, chips and similar forms</t>
  </si>
  <si>
    <t>39032090</t>
  </si>
  <si>
    <t>Styrene-acrylonitrile (SAN) copolymers, other than in aqueous and non-aqueous dispersion</t>
  </si>
  <si>
    <t>39033060</t>
  </si>
  <si>
    <t>Acrylonitrile-butadiene-styrene (ABS) copolymers, in the form of granules</t>
  </si>
  <si>
    <t>39033090</t>
  </si>
  <si>
    <t>Acrylonitrile-butadiene-styrene (ABS) copolymers, oth than in aqueous or non- aqueous dispersionin or in the form of granules</t>
  </si>
  <si>
    <t>39039030</t>
  </si>
  <si>
    <t>Polymers of styrene, in primary forms, oth than polystrene, styrene-acrylonitrile copolymers, acrylonitrile-butadiene-styrene copolymers, in dispersion</t>
  </si>
  <si>
    <t>39039099</t>
  </si>
  <si>
    <t>Polymers of styrene, in primary forms, n.e.c. in heading 3903</t>
  </si>
  <si>
    <t>39041010</t>
  </si>
  <si>
    <t>Poly(vinyl chloride), not mixed with any other substances, homopolymers, suspension type</t>
  </si>
  <si>
    <t>39041091</t>
  </si>
  <si>
    <t>Poly(vinyl chloride), not mixed with any other substances, oth thn homopolymers suspension type, in the form of granules</t>
  </si>
  <si>
    <t>39041092</t>
  </si>
  <si>
    <t>Poly(vinyl chloride), not mixed with any other substances, oth thn homopolymers suspension type, in the form of powder</t>
  </si>
  <si>
    <t>39041099</t>
  </si>
  <si>
    <t>Poly(vinyl chloride),not mixed with any oth substances,oth homopolymers suspension type,other than in the granules/powder form</t>
  </si>
  <si>
    <t>39042190</t>
  </si>
  <si>
    <t>Poly(vinyl chloride), mixed with any other substances, non-plasticised, in primary forms, in the form of other than granules and powder</t>
  </si>
  <si>
    <t>39042220</t>
  </si>
  <si>
    <t>Poly(vinyl chloride), mixed with any other substances, plasticised, in primary forms, in the form of granules</t>
  </si>
  <si>
    <t>39042290</t>
  </si>
  <si>
    <t>Poly(vinyl chloride), mixed with any other substances, plasticised, in primary forms, in the form of other than granules and powder</t>
  </si>
  <si>
    <t>39043010</t>
  </si>
  <si>
    <t>Vinyl chloride-vinyl acetate copolymers, in primary forms, in the form of granules</t>
  </si>
  <si>
    <t>39043020</t>
  </si>
  <si>
    <t>Vinyl chloride-vinyl acetate copolymers, in primary forms, in the form of powder</t>
  </si>
  <si>
    <t>39043090</t>
  </si>
  <si>
    <t>Vinyl chloride-vinyl acetate copolymers, in primary forms, other in the form of granules/powder</t>
  </si>
  <si>
    <t>39044090</t>
  </si>
  <si>
    <t>Vinyl chloride copolymers other than vinyl acetate copolymers, in the form of other than granules and powder</t>
  </si>
  <si>
    <t>39045090</t>
  </si>
  <si>
    <t>Vinylidene chloride polymers, in primary forms, other in the form of dispersion/granules/powder</t>
  </si>
  <si>
    <t>39046110</t>
  </si>
  <si>
    <t>Fluoro-polymers, polytetrafluoroethylene, in primary forms, in the form of granules</t>
  </si>
  <si>
    <t>39046190</t>
  </si>
  <si>
    <t>Fluoro-polymers,polytetrafluoroethylene, in primary forms, other than in form of granules/powder</t>
  </si>
  <si>
    <t>39046940</t>
  </si>
  <si>
    <t>Fluoro-polymers, other than polytetrafluoroethylene, in primary forms, in the form of granules</t>
  </si>
  <si>
    <t>39046990</t>
  </si>
  <si>
    <t>Fluoro-polymers, other than polytetrafluoroethylene, in primary forms, in the form other than dispersion, granules, and powder</t>
  </si>
  <si>
    <t>39049050</t>
  </si>
  <si>
    <t>Vinyl chloride, other halogenated olefin polymers, n.e.c. in heading no. 3904, in the form of powder</t>
  </si>
  <si>
    <t>39049090</t>
  </si>
  <si>
    <t>Vinyl chloride, oth halogenated olefin polymers, n.e.c. in heading no. 3904, other thn in form of dispersion/granules/powder</t>
  </si>
  <si>
    <t>39051200</t>
  </si>
  <si>
    <t>Poly(vinyl acetate), in aqueous dispersion, in primary forms</t>
  </si>
  <si>
    <t>39051990</t>
  </si>
  <si>
    <t>Poly(vinyl acetate), other than in aqueous dispersion, in primary forms, other than in the form of liquids or pastes</t>
  </si>
  <si>
    <t>39052100</t>
  </si>
  <si>
    <t>Vinyl acetate copolymers, in aqueous dispersion, in primary forms</t>
  </si>
  <si>
    <t>39053010</t>
  </si>
  <si>
    <t>Poly(vinyl alcohol), whether or not containing unhydrolysed acetate groups, in dispersion</t>
  </si>
  <si>
    <t>39053090</t>
  </si>
  <si>
    <t>Poly(vinyl alcohol), whether or not containing unhydrolysed acetate groups, other than in dispersion</t>
  </si>
  <si>
    <t>39059110</t>
  </si>
  <si>
    <t>Other vinyl polymers in primary forms, copolymers, in dispersion</t>
  </si>
  <si>
    <t>39059190</t>
  </si>
  <si>
    <t>Other vinyl polymers in primary forms, copolymers, other than in dispersion</t>
  </si>
  <si>
    <t>39059990</t>
  </si>
  <si>
    <t>Other vinyl polymers in primary forms, other than copolymers, other than in aqueos and non- aqueos dispersion</t>
  </si>
  <si>
    <t>39061010</t>
  </si>
  <si>
    <t>Acrylic polymers, poly(methyl methacrylate), in primary forms, in dispersion</t>
  </si>
  <si>
    <t>39061090</t>
  </si>
  <si>
    <t>Acrylic polymers, poly(methyl methacrylate), in primary forms, other than in dispersion</t>
  </si>
  <si>
    <t>39069020</t>
  </si>
  <si>
    <t>Acrylic polymers, other than poly(methyl methacrylate), in primary forms, in dispersion</t>
  </si>
  <si>
    <t>39069092</t>
  </si>
  <si>
    <t>Acrylic polymers, other than poly(methyl methacrylate), in primary forms,other than in dispersion, sodium polyacrylate</t>
  </si>
  <si>
    <t>39069099</t>
  </si>
  <si>
    <t>Acrylic polymers, other than poly(methyl methacrylate), in primary forms,other than in dispersion, other than sodium polyacrylate</t>
  </si>
  <si>
    <t>39071000</t>
  </si>
  <si>
    <t>Polyacetals, in primary forms</t>
  </si>
  <si>
    <t>39072910</t>
  </si>
  <si>
    <t>Other polyethers, in primary forms, other than bis(poyoxyethylene) methylphosphonate, polytetramethylene ether glycol</t>
  </si>
  <si>
    <t>39072990</t>
  </si>
  <si>
    <t>Other polyethers, in primary forms, other than bis(poyoxyethylene) methylphosphonate, other than polytetramethylene ether glycol</t>
  </si>
  <si>
    <t>39073020</t>
  </si>
  <si>
    <t>Epoxide resins, in primary forms, of a kind used for coating, in powder form</t>
  </si>
  <si>
    <t>39073030</t>
  </si>
  <si>
    <t>Epoxide resins, in primary forms, in the form of liquids or pastes</t>
  </si>
  <si>
    <t>39073090</t>
  </si>
  <si>
    <t>Epoxide resins, in primary forms, other than of a kind used for coating in powder form,other than in liquids/pastes form</t>
  </si>
  <si>
    <t>39074000</t>
  </si>
  <si>
    <t>Polycarbonates, in primary forms</t>
  </si>
  <si>
    <t>39075010</t>
  </si>
  <si>
    <t>Alkyd resins, in primary forms, in the form of liquids or pastes</t>
  </si>
  <si>
    <t>39075090</t>
  </si>
  <si>
    <t>Alkyd resins, in primary forms, other than in the form of liquids or pastes</t>
  </si>
  <si>
    <t>39076100</t>
  </si>
  <si>
    <t>Poly(ethylene terephthalate), in primary forms, having a viscosity of 78ml/g or higher</t>
  </si>
  <si>
    <t>39076910</t>
  </si>
  <si>
    <t>Poly(ethylene terephthalate), in primary forms, having a viscosity of less than 78ml/g, in the form granules</t>
  </si>
  <si>
    <t>39076990</t>
  </si>
  <si>
    <t>Poly(ethylene terephthalate), in primary forms, having a viscosity of less than 78ml/g, other than in the form granules</t>
  </si>
  <si>
    <t>39077000</t>
  </si>
  <si>
    <t>Poly(lactic acid), in primary forms</t>
  </si>
  <si>
    <t>39079120</t>
  </si>
  <si>
    <t>Polyesters, n.e.c. in heading no. 3907, unsaturated, in primary forms, granules and similar forms</t>
  </si>
  <si>
    <t>39079130</t>
  </si>
  <si>
    <t>Polyesters, n.e.c. in heading no. 3907, unsaturated, in primary forms, in the form of liquids or pastes</t>
  </si>
  <si>
    <t>39079190</t>
  </si>
  <si>
    <t>Polyesters,n.e.c. in heading no. 3907,unsaturated, in primary forms,oth granules&amp;similar forms,oth in the form of liquids/pastes</t>
  </si>
  <si>
    <t>39079940</t>
  </si>
  <si>
    <t>Polyester, n.e.c. in heading no. 3907, saturated, in primary forms, of a kind used for coating, in powder form</t>
  </si>
  <si>
    <t>39079950</t>
  </si>
  <si>
    <t>Polyester, n.e.c. in heading no. 3907, saturated, in primary forms, thermoplastic liquid crystal aromatic polyester copolymers</t>
  </si>
  <si>
    <t>39079990</t>
  </si>
  <si>
    <t>Polyesters, n.e.c. in heading no.3907, saturated, in primary forms, other than of a kind used for coating in powder form, thermoplastic liquid crystal aromatic polyester copolymers, and PBS</t>
  </si>
  <si>
    <t>39081010</t>
  </si>
  <si>
    <t>Polyamide-6, in primary forms</t>
  </si>
  <si>
    <t>39081090</t>
  </si>
  <si>
    <t>Polyamide-11, -12, -6,6, -6,9, -6,10 or -6,12, in primary forms</t>
  </si>
  <si>
    <t>39089000</t>
  </si>
  <si>
    <t>Polyamides, other than Polyamide-6, -11, -12, - 6,6, -6,9, -6,10 or -6,12, in primary forms</t>
  </si>
  <si>
    <t>39091010</t>
  </si>
  <si>
    <t>Urea resins, thiourea resins, in primary forms, moulding compounds</t>
  </si>
  <si>
    <t>39091090</t>
  </si>
  <si>
    <t>Urea resins, thiourea resins, in primary forms, other than moulding compounds</t>
  </si>
  <si>
    <t>39092010</t>
  </si>
  <si>
    <t>Melamine resins, in primary forms, moulding compounds</t>
  </si>
  <si>
    <t>39092090</t>
  </si>
  <si>
    <t>Melamine resins, in primary forms, other than moulding compounds</t>
  </si>
  <si>
    <t>39093110</t>
  </si>
  <si>
    <t>Amino resin, poly(methylene phenyl isocyanate) (crude MDI, polymeric MDI), of a kind used for moulding</t>
  </si>
  <si>
    <t>39093190</t>
  </si>
  <si>
    <t>Amino resin, poly(methylene phenyl isocyanate) (crude MDI, polymeric MDI), other than of a kind used for moulding</t>
  </si>
  <si>
    <t>39093910</t>
  </si>
  <si>
    <t>Amino resin, other than Poly(methylene phenyl isocyanate) (crude MDI, polymeric MDI)</t>
  </si>
  <si>
    <t>39093999</t>
  </si>
  <si>
    <t>Amino resin, other than poly(methylene phenyl isocyanate) (crude MDI, polymeric MDI), other than moulding compounds, other than glyoxal monourein resin</t>
  </si>
  <si>
    <t>39094010</t>
  </si>
  <si>
    <t>Phenolic resins, in primary forms, moulding compounds other than phenol formaldehyde</t>
  </si>
  <si>
    <t>39094090</t>
  </si>
  <si>
    <t>Phenolic resins, in primary forms, other than moulding compounds other than phenol formaldehyde</t>
  </si>
  <si>
    <t>39095000</t>
  </si>
  <si>
    <t>Polyurethanes, in primary forms 346.016</t>
  </si>
  <si>
    <t>39100020</t>
  </si>
  <si>
    <t>Silicones, in primary forms, in dispersion and in solutions</t>
  </si>
  <si>
    <t>39100090</t>
  </si>
  <si>
    <t>Silicones, in primary forms, other than in dispersion and in solutions</t>
  </si>
  <si>
    <t>39111000</t>
  </si>
  <si>
    <t>Petroleum resins, coumarone, indene or coumarone-indene resins and polyterpenes, in primary forms</t>
  </si>
  <si>
    <t>39119000</t>
  </si>
  <si>
    <t>Polysulphides, polysulphones and oth products spec. in Note 3 this Chapter, not elsewhere specified/included,in primary forms</t>
  </si>
  <si>
    <t>39121100</t>
  </si>
  <si>
    <t>Cellulose acetates, non-plasticised, in primary forms</t>
  </si>
  <si>
    <t>39121200</t>
  </si>
  <si>
    <t>Cellulose acetates, plasticised, in primary forms</t>
  </si>
  <si>
    <t>39122019</t>
  </si>
  <si>
    <t>Cellulose nitrates (including collodions),in primary forms, non-plasticised,oth water-based semi-finished nitrocellulose and alcohol- damped nitrocellulose</t>
  </si>
  <si>
    <t>39122020</t>
  </si>
  <si>
    <t>Cellulose nitrates (including collodions), in primary forms, plasticised</t>
  </si>
  <si>
    <t>39123100</t>
  </si>
  <si>
    <t>Cellulose ethers, carboxymethylcellulose and its salts, in primary forms</t>
  </si>
  <si>
    <t>39123900</t>
  </si>
  <si>
    <t>Cellulose ethers, in primary forms, other than carboxymethylcellulose and its salts</t>
  </si>
  <si>
    <t>39129090</t>
  </si>
  <si>
    <t>Cellulose and its chemical derivatives, in primary forms, other than cellulose acetates and cellulose nitrates, other than in the form of granules</t>
  </si>
  <si>
    <t>39139020</t>
  </si>
  <si>
    <t>Chemical derivatives of natural rubber, in primary forms</t>
  </si>
  <si>
    <t>39139030</t>
  </si>
  <si>
    <t>Starch-based polymers, in primary forms</t>
  </si>
  <si>
    <t>39139090</t>
  </si>
  <si>
    <t>Natural polymers &amp; modified natural polymers, in primary forms, other than HS 39131000- 39139030</t>
  </si>
  <si>
    <t>39140000</t>
  </si>
  <si>
    <t>Ion-exchangers based on polymers of heading no. 3901 to 3913, in primary forms</t>
  </si>
  <si>
    <t>39151090</t>
  </si>
  <si>
    <t>Waste, parings &amp; scrap, of polymers of ethylene, other than of non-rigid cellular products</t>
  </si>
  <si>
    <t>39153090</t>
  </si>
  <si>
    <t>Waste, parings &amp; scrap, of polymers of vinyl chloride, other than of non-rigid cellular products</t>
  </si>
  <si>
    <t>39159010</t>
  </si>
  <si>
    <t>Waste, parings &amp; scrap, of poly(ethylene terephthalate)</t>
  </si>
  <si>
    <t>39159020</t>
  </si>
  <si>
    <t>Waste, parings &amp; scrap, of polypropylene</t>
  </si>
  <si>
    <t>39159030</t>
  </si>
  <si>
    <t>Waste, parings &amp; scrap, of polycarbonate</t>
  </si>
  <si>
    <t>39159050</t>
  </si>
  <si>
    <t>Waste, parings &amp; scrap, of phenolic resins, of amino resins, of hardened protein, of chemical derivatives of natural rubber</t>
  </si>
  <si>
    <t>39159090</t>
  </si>
  <si>
    <t>Waste, parings &amp; scrap, of other HS 39159010- 39159050</t>
  </si>
  <si>
    <t>39161010</t>
  </si>
  <si>
    <t>Monofilament, whether or not surface-worked but not otherwise worked, of polymers of ethylene</t>
  </si>
  <si>
    <t>39161020</t>
  </si>
  <si>
    <t>Rods, sticks and profile shapes, whether or not surface-worked but not otherwise worked, of polymers of ethylene</t>
  </si>
  <si>
    <t>39162010</t>
  </si>
  <si>
    <t>Monofilament, whether or not surface-worked but not otherwise worked, of polymers of vinyl chloride</t>
  </si>
  <si>
    <t>39162020</t>
  </si>
  <si>
    <t>Rods, sticks &amp; profile shapes, whether or not surface-worked but not otherwise worked, of polymers of vinyl chloride</t>
  </si>
  <si>
    <t>39169011</t>
  </si>
  <si>
    <t>Monofilament of which any cross-sectional dimension exceeds 1 mm, rods, sticks and profile shapes, whether or not surface-worked but not otherwise worked, of polypropylene</t>
  </si>
  <si>
    <t>39169019</t>
  </si>
  <si>
    <t>Monofilament of which any cross-sectional dimension exceeds 1 mm, rods, sticks and profile shapes, whether or not surface-worked but not otherwise worked, of other than polypropylene and polystyrene</t>
  </si>
  <si>
    <t>39169022</t>
  </si>
  <si>
    <t>Monofilament, rods, sticks and profile shapes, whether or not surface-worked but not otherwise worked, of polyamides</t>
  </si>
  <si>
    <t>39169029</t>
  </si>
  <si>
    <t>Monofilament, rods, sticks and profile shapes, whether/not surface-worked but not otherwise worked, of other condensation/rearrangement polymerisation products</t>
  </si>
  <si>
    <t>39169040</t>
  </si>
  <si>
    <t>Monofilament, rods, sticks and profile shapes, of hardened proteins</t>
  </si>
  <si>
    <t>39169050</t>
  </si>
  <si>
    <t>Monofilament, rods, sticks and profile shapes, of vulcanised fibre</t>
  </si>
  <si>
    <t>39169060</t>
  </si>
  <si>
    <t>Monofilament, rods, sticks and profile shapes, of chemical derivatives of natural rubber</t>
  </si>
  <si>
    <t>39169091</t>
  </si>
  <si>
    <t>Monofilament of which any cross-sectional dimension &gt;1mm, of plastics, other than HS 39161010-39169080</t>
  </si>
  <si>
    <t>39169092</t>
  </si>
  <si>
    <t>Rods, sticks &amp; profile shapes, of plastics, other than HS 39161020-39169080</t>
  </si>
  <si>
    <t>39171010</t>
  </si>
  <si>
    <t>Artificial guts (sausage casings) of hardened protein</t>
  </si>
  <si>
    <t>39171090</t>
  </si>
  <si>
    <t>Artificial guts (sausage casings) of cellulosic materials</t>
  </si>
  <si>
    <t>39172100</t>
  </si>
  <si>
    <t>Tubes, pipes and hoses, rigid, of polymers of ethylene</t>
  </si>
  <si>
    <t>39172200</t>
  </si>
  <si>
    <t>Tubes, pipes and hoses, rigid, of polymers of propylene</t>
  </si>
  <si>
    <t>39172300</t>
  </si>
  <si>
    <t>Tubes, pipes and hoses, rigid, of polymers of vinyl chloride</t>
  </si>
  <si>
    <t>39172911</t>
  </si>
  <si>
    <t>Tubes, pipes and hoses, rigid, further worked than merely surface worked, of other addition polymerisation products</t>
  </si>
  <si>
    <t>39172919</t>
  </si>
  <si>
    <t>Tubes, pipes and hoses, rigid, further worked than merely surface worked, other than HS 39172911-39172912</t>
  </si>
  <si>
    <t>39172921</t>
  </si>
  <si>
    <t>Tubes, pipes &amp; hoses, rigid, other than further worked than merely surface worked, of other addition polymerisation products</t>
  </si>
  <si>
    <t>39172922</t>
  </si>
  <si>
    <t>Tubes, pipes and hoses, rigid, other than further worked than merely surface worked, of phenolic resins</t>
  </si>
  <si>
    <t>39172925</t>
  </si>
  <si>
    <t>Tubes, pipes &amp; hoses, rigid, oth further worked thn merely surface worked, of oth condensation/rearrangement polymerisation prod.</t>
  </si>
  <si>
    <t>39172929</t>
  </si>
  <si>
    <t>Tubes, pipes &amp; hoses, rigid, oth further worked thn merely surface worked, oth HS 39172921- 39172925 6.878</t>
  </si>
  <si>
    <t>39173111</t>
  </si>
  <si>
    <t>Flexible tube, pipe &amp; hose, min burst pressure 27.6Mpa, further worked thn merely surface worked, of addition polymerisation products</t>
  </si>
  <si>
    <t>39173112</t>
  </si>
  <si>
    <t>Flexible tube, pipe &amp; hose, min burst pressure 27.6Mpa, further worked,of amino-resin, phenolic resin, vulcanised fibre, chem deriv of nat rubber</t>
  </si>
  <si>
    <t>39173119</t>
  </si>
  <si>
    <t>Flexible tube, pipe &amp; hose, min burst pressure 27.6 Mpa, further worked thn merely surface worked, other than HS 39173111-39173112</t>
  </si>
  <si>
    <t>39173121</t>
  </si>
  <si>
    <t>Flexible tubes, pipe &amp; hose, min burst pressure 27.6Mpa, other than further worked thn merely surface worked, add polymerisation prod.</t>
  </si>
  <si>
    <t>39173125</t>
  </si>
  <si>
    <t>Flexible tubes, pipes &amp; hoses, min burst pressure 27.6Mpa, other further worked thn merely surface worked, of other condensation or rearrangement polymerisation products</t>
  </si>
  <si>
    <t>39173129</t>
  </si>
  <si>
    <t>Flexible tubes, pipe &amp; hose, min burst pressure 27.6 Mpa,oth further worked thn merely surface worked,oth HS 39173121-39173125</t>
  </si>
  <si>
    <t>39173210</t>
  </si>
  <si>
    <t>Sausage or ham casings, not reinforced or otherwise combined with other materials, without fittings</t>
  </si>
  <si>
    <t>39173220</t>
  </si>
  <si>
    <t>Thermoplastic hoses for gas stove, not reinforced or otherwise combined with other materials, without fittings</t>
  </si>
  <si>
    <t>39173291</t>
  </si>
  <si>
    <t>Tubes, pipe &amp; hose, other than HS 39173100, without fittings, further worked than merely surface-worked, of addition polymerisation products</t>
  </si>
  <si>
    <t>39173292</t>
  </si>
  <si>
    <t>Tubes, pipe &amp; hose, other than HS 39173100, without fittings, further worked than merely surface-worked, of oth than addition polymerisation products</t>
  </si>
  <si>
    <t>39173293</t>
  </si>
  <si>
    <t>Tubes, pipe &amp; hose, other than HS 39173100, without fittings, not further worked than merely surface-worked, of addition polymerisation products</t>
  </si>
  <si>
    <t>39173294</t>
  </si>
  <si>
    <t>Tubes, pipe &amp; hose, other than HS 39173100, without fittings, not further worked than merely surface-worked, of amino-resins or phenolic resins, of chemical derivatives of natural rubber</t>
  </si>
  <si>
    <t>39173295</t>
  </si>
  <si>
    <t>Tubes, pipe &amp; hose, oth than HS 39173100, without fittings, not further worked than merely surface-worked, of other condensation or rearrangement polymerisation products</t>
  </si>
  <si>
    <t>39173299</t>
  </si>
  <si>
    <t>Tubes, pipe &amp; hose, oth than HS 39173100, without fittings, not further worked than merely surface-worked, other than HS 39173293- 39173295</t>
  </si>
  <si>
    <t>39173310</t>
  </si>
  <si>
    <t>Tubes, pipe &amp; hose, oth than HS 39173100, with fittings, further worked than merely surface-worked</t>
  </si>
  <si>
    <t>39173390</t>
  </si>
  <si>
    <t>Tubes, pipe &amp; hose, oth than HS 39173100, with fittings, other than further worked than merely surface-worked</t>
  </si>
  <si>
    <t>39173911</t>
  </si>
  <si>
    <t>Tubes, pipe &amp; hose, oth than HS 39173100- 39173300, further worked than merely surface- worked, of addition polymerisation products, of vulcanised fibre</t>
  </si>
  <si>
    <t>39173912</t>
  </si>
  <si>
    <t>Tubes, pipe &amp; hose, oth than HS 39173100- 39173300, further worked than merely surface- worked, of phenolic resins or amino resins, of chemical derivatives of natural rubber</t>
  </si>
  <si>
    <t>39173919</t>
  </si>
  <si>
    <t>Tubes, pipe &amp; hose, oth than HS 39173100- 39173300, further worked than merely surface- worked, other than 39173911-39173912</t>
  </si>
  <si>
    <t>39173993</t>
  </si>
  <si>
    <t>Tubes, pipe &amp; hose, oth than HS 39173100- 39173300, other than further worked than merely surface-worked, of other condensation or rearrangement polymerisation products</t>
  </si>
  <si>
    <t>39173999</t>
  </si>
  <si>
    <t>Tubes, pipe &amp; hose, oth than HS 39173100- 39173300, other than further worked than merely surface-worked, other than 39173991- 39173994</t>
  </si>
  <si>
    <t>39174000</t>
  </si>
  <si>
    <t>Fittings (e.g. joints, elbows, flanges), of plastics</t>
  </si>
  <si>
    <t>39181011</t>
  </si>
  <si>
    <t>Floor coverings, of polymers of vinyl chloride, whether or not self-adhesive, in the form of tiles</t>
  </si>
  <si>
    <t>39181019</t>
  </si>
  <si>
    <t>Floor coverings, of polymers of vinyl chloride, whether or not self-adhesive, in rolls</t>
  </si>
  <si>
    <t>39181090</t>
  </si>
  <si>
    <t>Floor coverings, of polymers of vinyl chloride, whether or not self-adhesive, in other than the form of tiles and rolls</t>
  </si>
  <si>
    <t>39189011</t>
  </si>
  <si>
    <t>Floor coverings, of polyethylene, whether or not self-adhesive, in the form of tiles</t>
  </si>
  <si>
    <t>39189013</t>
  </si>
  <si>
    <t>Floor coverings, of polyethylene, whether or not self-adhesive, in the form of other than tiles</t>
  </si>
  <si>
    <t>39189019</t>
  </si>
  <si>
    <t>Floor coverings, of other plastics other than HS 39189011-39189016</t>
  </si>
  <si>
    <t>39189091</t>
  </si>
  <si>
    <t>Wall or ceiling coverings of plastic, of polyethylene</t>
  </si>
  <si>
    <t>39189099</t>
  </si>
  <si>
    <t>Wall or ceiling coverings of plastic, of vulcanised fibre</t>
  </si>
  <si>
    <t>39191010</t>
  </si>
  <si>
    <t>Self-adhesive plates, sheets, film, foil, tape, strip and other flat shapes, of polymers of vinyl chloride, in rolls of a width ? 20 cm</t>
  </si>
  <si>
    <t>39191020</t>
  </si>
  <si>
    <t>Self-adhesive plates, sheets, film, foil, tape, strip and other flat shapes, of polyethylene, in rolls of a width ? 20 cm</t>
  </si>
  <si>
    <t>39191091</t>
  </si>
  <si>
    <t>Self-adhesive plates, sheets, film, foil, tape, strip and other flat shapes, of hardened protein or chemical derivatives of natural rubber, in rolls of a width ? 20 cm</t>
  </si>
  <si>
    <t>39191092</t>
  </si>
  <si>
    <t>Self-adhesive plates, sheets, film, foil, tape, strip and other flat shapes, of addition polymerisation products, in rolls of a width ? 20 cm</t>
  </si>
  <si>
    <t>39191099</t>
  </si>
  <si>
    <t>Self-adhesive plates, sheets, film, foil, tape, strip and other flat shapes, in rolls of a width ? 20 cm, other than HS 39191091-39191092</t>
  </si>
  <si>
    <t>39199010</t>
  </si>
  <si>
    <t>Self-adhesive plates, sheets, film, foil, tape, strip and other flat shapes, of polymers of vinyl chloride, in rolls of a width &gt; 20 cm 8.142</t>
  </si>
  <si>
    <t>39199020</t>
  </si>
  <si>
    <t>Self-adhesive plates, sheets, film, foil, tape, strip and other flat shapes, of hardened protein, in rolls of a width &gt; 20 cm</t>
  </si>
  <si>
    <t>39199091</t>
  </si>
  <si>
    <t>Self-adhesive plates, sheets, film, foil, tape, strip and other flat shapes, of chemical derivatives of natural rubber, in rolls of a width &gt; 20 cm</t>
  </si>
  <si>
    <t>39199092</t>
  </si>
  <si>
    <t>Self-adhesive plates, sheets, film, foil, tape, strip and other flat shapes, of addition polymerisation products, in rolls of a width &gt; 20 cm</t>
  </si>
  <si>
    <t>39199099</t>
  </si>
  <si>
    <t>Self-adhesive plates, sheets, film, foil, tape, strip and other flat shapes, in rolls of a width &gt; 20 cm, other than HS 39199091-39199092</t>
  </si>
  <si>
    <t>39201011</t>
  </si>
  <si>
    <t>Plates and sheets, of polymers of ethylene, non- cellular and not reinforced, laminated, supported or similarly combined with other materials, rigid</t>
  </si>
  <si>
    <t>39201019</t>
  </si>
  <si>
    <t>Plates and sheets, of polymers of ethylene, non- cellular and not reinforced, laminated, supported or similarly combined with other materials, other than rigid</t>
  </si>
  <si>
    <t>39201090</t>
  </si>
  <si>
    <t>Film, foil and strip, of polymers of ethylene</t>
  </si>
  <si>
    <t>39202010</t>
  </si>
  <si>
    <t>Plastics, biaxially oriented polypropylene film,of polymers propylene, non-cellular &amp; not reinforced</t>
  </si>
  <si>
    <t>39202091</t>
  </si>
  <si>
    <t>Plastics, plate &amp; sheet, other than biaxially oriented polypropylene film,of polymers propylene, non-cellular &amp; not reinforced</t>
  </si>
  <si>
    <t>39202099</t>
  </si>
  <si>
    <t>Plastics, film,foil&amp;strip, other than biaxially oriented polypropylene film,of polymer propylene, non-cellular &amp; not reinforced</t>
  </si>
  <si>
    <t>39203020</t>
  </si>
  <si>
    <t>Plastics, of polymers of styrene, acrylonitrile butadiene styrene (ABS) sheets used in the manufacture of refrigerators</t>
  </si>
  <si>
    <t>39203091</t>
  </si>
  <si>
    <t>Plastics, plate&amp;sheets of polymer styrene, acrylonitrile butadiene styrene sheet used manufacture of refrigerators,rigid</t>
  </si>
  <si>
    <t>39203092</t>
  </si>
  <si>
    <t>Plastics, plate&amp;sheets of polymer styrene, acrylonitrile butadiene styrene sheet used manufacture of refrigerator, other than rigid</t>
  </si>
  <si>
    <t>39203099</t>
  </si>
  <si>
    <t>Plastics, film,foil&amp;strip of polymer styrene, acrylonitrile butadiene styrene sheet used manufactur refrigerator</t>
  </si>
  <si>
    <t>39204310</t>
  </si>
  <si>
    <t>Plastics, plates &amp; sheets, of polymers of vinyl chloride, containing by weight not less than 6% of plasticisers</t>
  </si>
  <si>
    <t>39204390</t>
  </si>
  <si>
    <t>Plastics, film,foil&amp;strip, of polymers of vinyl chloride, containing by weight not less than 6% of plasticisers</t>
  </si>
  <si>
    <t>39204900</t>
  </si>
  <si>
    <t>Plastics, of polymers of vinyl chloride, containing by weight more than 6% of plasticisers</t>
  </si>
  <si>
    <t>39205111</t>
  </si>
  <si>
    <t>Plastics, plates &amp; sheets of acrylic polymers, of polymethyl methacrylate, rigid</t>
  </si>
  <si>
    <t>39205119</t>
  </si>
  <si>
    <t>Plastics, plates &amp; sheets of acrylic polymers, of polymethyl methacrylate, other than rigid</t>
  </si>
  <si>
    <t>39205190</t>
  </si>
  <si>
    <t>Plastics, film, foil and strip, of acrylic polymers, of polymethyl methacrylate</t>
  </si>
  <si>
    <t>39205911</t>
  </si>
  <si>
    <t>Plastics, plates &amp; sheets of acrylic polymers (excluding polymethyl methacrylate), rigid</t>
  </si>
  <si>
    <t>39205990</t>
  </si>
  <si>
    <t>Plastics, film, foil and strip of acrylic polymers (excluding polymethyl methacrylate)</t>
  </si>
  <si>
    <t>39206110</t>
  </si>
  <si>
    <t>Plastics, plates&amp;sheets, of polycarbonates, non-cellular&amp;not reinforced,laminate,support/combined with other materials</t>
  </si>
  <si>
    <t>39206190</t>
  </si>
  <si>
    <t>Plastics, film,foil and strip, of polycarbonates, non-cellular&amp;not reinforced,laminate,support/combine with oth materials</t>
  </si>
  <si>
    <t>39206210</t>
  </si>
  <si>
    <t>Plastics,plate&amp;sheet,of poly(ethylene terephthalate), non-cellular&amp;not reinforce,laminate,support/combine oth material</t>
  </si>
  <si>
    <t>39206291</t>
  </si>
  <si>
    <t>Plastics,of poly(ethylene terephthalate), solar protection film</t>
  </si>
  <si>
    <t>39206299</t>
  </si>
  <si>
    <t>Plastics,of poly(ethylene terephthalate), other than solar protection film</t>
  </si>
  <si>
    <t>39206390</t>
  </si>
  <si>
    <t>Plastics, film, foil&amp;strip, of unsaturated polyesters,non-cellular &amp; not reinforce,laminate,support/combine oth material</t>
  </si>
  <si>
    <t>39206910</t>
  </si>
  <si>
    <t>Plastics,plates &amp; sheets,of other polyesters,non-cellular &amp; not reinforced,laminated,supported/combined oth material</t>
  </si>
  <si>
    <t>39206990</t>
  </si>
  <si>
    <t>Plastics, film,foil &amp; strip,of other polyesters,non- cellular &amp; not reinforced,laminated,supported/combined oth material</t>
  </si>
  <si>
    <t>39207110</t>
  </si>
  <si>
    <t>Plastics, plates, sheets, film, foil and strip (not self-adhesive), of regenerated cellulose, cellophane film</t>
  </si>
  <si>
    <t>39207191</t>
  </si>
  <si>
    <t>Plastics, plates, sheets, film, foil and strip (not self-adhesive), of regenerated cellulose, printed sheets</t>
  </si>
  <si>
    <t>39207300</t>
  </si>
  <si>
    <t>Plastics, plates, sheets, film, foil and strip (not self-adhesive), of cellulose acetate</t>
  </si>
  <si>
    <t>39207991</t>
  </si>
  <si>
    <t>Plastics, plates&amp;sheets other than nitrocellulose(gun cotton) &amp; vulcanised fibre,laminated,supported/combined oth material</t>
  </si>
  <si>
    <t>39207999</t>
  </si>
  <si>
    <t>Plastics, film,foil&amp;strip other than nitrocellulose(gun cotton) &amp; vulcanised fibre,laminated,supported/combined oth material</t>
  </si>
  <si>
    <t>39209110</t>
  </si>
  <si>
    <t>Plastics, film of a kind used in safety glass,thickness &gt;0.38mm but? 0.76mm, &amp; of a width ?2 m, of poly(vinyl butyral)</t>
  </si>
  <si>
    <t>39209191</t>
  </si>
  <si>
    <t>Plastics, plate&amp;sheet,film unused in safety glass, thickness &gt;0.38mm but ≤ 0.76mm, &amp; width ?2 m, of poly(vinyl butyral)</t>
  </si>
  <si>
    <t>39209199</t>
  </si>
  <si>
    <t>Plastics, foil&amp;strip, film unused in safety glass, thickness &gt;0.38mm but ≤ 0.76mm, &amp; width?2 m, of poly(vinyl butyral)</t>
  </si>
  <si>
    <t>39209210</t>
  </si>
  <si>
    <t>Plastics,plates,sheets,film,foil&amp;strip,of polyamide-6,non-cellular&amp;not reinforce,laminate,support/combine oth materials</t>
  </si>
  <si>
    <t>39209299</t>
  </si>
  <si>
    <t>Plastics, film,foil&amp;strip,other than of polyamide- 6,non-cellular&amp;not reinforced, laminated,support/combine oth materials</t>
  </si>
  <si>
    <t>39209410</t>
  </si>
  <si>
    <t>Plastics,plates,sheets,films,foil &amp; strip,of phenol formaldehyde sheets,laminated,supported/combined with oth material</t>
  </si>
  <si>
    <t>39209491</t>
  </si>
  <si>
    <t>Plastics, plates&amp;sheets, other than phenol formaldehyde sheets,laminated,supported/combined with oth material</t>
  </si>
  <si>
    <t>39209499</t>
  </si>
  <si>
    <t>Plastics, film,foil &amp; strip, other than phenol formaldehyde sheets,laminated,supported/combined with oth material</t>
  </si>
  <si>
    <t>39209910</t>
  </si>
  <si>
    <t>Plastic;plate,sheet,film,foil &amp;strip,of plastic n.e.c. heading 3920,of hardened protein;chemical derivative natural rubber</t>
  </si>
  <si>
    <t>39209921</t>
  </si>
  <si>
    <t>Plastics, plates &amp; sheets, of plastics n.e.c. in heading 3920, of addition polymerisation products</t>
  </si>
  <si>
    <t>39209929</t>
  </si>
  <si>
    <t>Plastics, film, foil &amp; strip, of plastics n.e.c. in heading 3920, of addition polymerisation products</t>
  </si>
  <si>
    <t>39209931</t>
  </si>
  <si>
    <t>Plastics, plates &amp; sheets, of plastics n.e.c. in heading 3920, of condensation or rearrangement polymerisation products</t>
  </si>
  <si>
    <t>39209939</t>
  </si>
  <si>
    <t>Plastics, film, foil &amp; strip, of plastics n.e.c. in heading 3920, of condensation or rearrangement polymerisation products</t>
  </si>
  <si>
    <t>39209990</t>
  </si>
  <si>
    <t>Plastics, of plastics n.e.c. in heading 3920, laminated, supported/combine oth material, other than HS 39201011-39209939</t>
  </si>
  <si>
    <t>39211121</t>
  </si>
  <si>
    <t>Other plates, sheets, film, foil and strip, of plastics, Cellular, Of polymers of styrene :Rigid : of condensation or rearrangement polymerisation products, plates and sheets</t>
  </si>
  <si>
    <t>39211129</t>
  </si>
  <si>
    <t>39211191</t>
  </si>
  <si>
    <t>Plastics, plates &amp; sheets, of polymers of styrene, cellular, not rigid</t>
  </si>
  <si>
    <t>39211192</t>
  </si>
  <si>
    <t>Plastics, film, of polymers of styrene, cellular, not rigid</t>
  </si>
  <si>
    <t>39211199</t>
  </si>
  <si>
    <t>Plastics, foil and strip, of polymers of styrene, cellular, not rigid</t>
  </si>
  <si>
    <t>39211200</t>
  </si>
  <si>
    <t>Plastics, plates, sheets, film, foil and strip, of polymers of vinyl chloride, cellular</t>
  </si>
  <si>
    <t>39211311</t>
  </si>
  <si>
    <t>Plastics, plates &amp; sheets, of polyurethanes: of styrene, cellular, rigid</t>
  </si>
  <si>
    <t>39211319</t>
  </si>
  <si>
    <t>Plastics, plates &amp; sheets, of polyurethanes: of styrene, cellular, not rigid</t>
  </si>
  <si>
    <t>39211391</t>
  </si>
  <si>
    <t>Plastics, plates &amp; sheets, of polyurethanes, cellular, not rigid</t>
  </si>
  <si>
    <t>39211392</t>
  </si>
  <si>
    <t>Plastics, film, of polyurethanes, cellular, not rigid</t>
  </si>
  <si>
    <t>39211399</t>
  </si>
  <si>
    <t>Plastics, foil and strip, of polyurethanes, cellular, not rigid</t>
  </si>
  <si>
    <t>39211491</t>
  </si>
  <si>
    <t>Plastics, plates &amp; sheets, of regenerated cellulose, cellular, not rigid</t>
  </si>
  <si>
    <t>39211492</t>
  </si>
  <si>
    <t>Plastics, film, of regenerated cellulose, cellular, not rigid</t>
  </si>
  <si>
    <t>39211499</t>
  </si>
  <si>
    <t>Plastics, foil and strip, of regenerated cellulose, cellular, not rigid</t>
  </si>
  <si>
    <t>39211911</t>
  </si>
  <si>
    <t>Other plates, sheets, film, foil and strip, of plastics, cellular : of other plastics : plates and sheets of addition polymerisation products, other of polypropylene</t>
  </si>
  <si>
    <t>39211912</t>
  </si>
  <si>
    <t>Other plates, sheets, film, foil and strip, of plastics, Cellular , of other plastics, plates and sheets of addition polymerisation products , other of polyethylene</t>
  </si>
  <si>
    <t>39211919</t>
  </si>
  <si>
    <t>Other plates, sheets, film, foil and strip, of plastics, cellular , of other plastics, plates and sheets of addition polymerisation products , other than other</t>
  </si>
  <si>
    <t>39211931</t>
  </si>
  <si>
    <t>Plates and sheets of condensation or rearrangement polymerisation products of polycarbonates</t>
  </si>
  <si>
    <t>39211939</t>
  </si>
  <si>
    <t>Plates and sheets of condensation or rearrangement polymerisation products of other than polycarbonates</t>
  </si>
  <si>
    <t>39211940</t>
  </si>
  <si>
    <t>Plates and sheets of cellulose or its chemical derivatives, or of vulcanised fibre</t>
  </si>
  <si>
    <t>39211969</t>
  </si>
  <si>
    <t>Film and foil, other than of nitrocellulose (gun- cotton) and hardened proteins, of chemical derivatives of natural rubber</t>
  </si>
  <si>
    <t>39211999</t>
  </si>
  <si>
    <t>Strip, other than of nitrocellulose (gun-cotton) and hardened proteins, of chemical derivatives of natural rubber</t>
  </si>
  <si>
    <t>39219010</t>
  </si>
  <si>
    <t>Plastics, plates, sheets, film, foil and strip, other than cellular, of vulcanised fibre</t>
  </si>
  <si>
    <t>39219020</t>
  </si>
  <si>
    <t>Plastics, plates, sheets, film, foil and strip, other than cellular, of hardened proteins</t>
  </si>
  <si>
    <t>39219030</t>
  </si>
  <si>
    <t>Plastics, plates, sheets, film, foil and strip, other than cellular, of chemical derivatives of natural rubber</t>
  </si>
  <si>
    <t>39219041</t>
  </si>
  <si>
    <t>Plastics, plates &amp; sheets, other than cellular, of condensation or rearrangement polymerisation products</t>
  </si>
  <si>
    <t>39219042</t>
  </si>
  <si>
    <t>Plastics, film, other than cellular, of condensation or rearrangement polymerisation products</t>
  </si>
  <si>
    <t>39219043</t>
  </si>
  <si>
    <t>Plastics; textile laminated strip, other than cellular, of condensation or rearrangement polymerisation products</t>
  </si>
  <si>
    <t>39219049</t>
  </si>
  <si>
    <t>Plastics, foil &amp; strip, other than cellular,of condensation or rearrangement polymerisation products</t>
  </si>
  <si>
    <t>39219050</t>
  </si>
  <si>
    <t>Plastics, plates, sheets, film, foil and strip, other than cellular, of regenerated cellulose</t>
  </si>
  <si>
    <t>39219060</t>
  </si>
  <si>
    <t>Plastics, plates, sheets, film, foil and strip, other than cellular, of other cellulose or its chemical derivatives</t>
  </si>
  <si>
    <t>39219070</t>
  </si>
  <si>
    <t>Plastics, plates, sheets, film, foil and strip, other than cellular, of additional polymerisation products</t>
  </si>
  <si>
    <t>39219090</t>
  </si>
  <si>
    <t>Plastics, plates, sheets, film, foil and strip, other than cellular, of other than HS 39219010- 39219060</t>
  </si>
  <si>
    <t>39221011</t>
  </si>
  <si>
    <t>Bathtubs having rectangular or oblong interior shape of plastics</t>
  </si>
  <si>
    <t>39221019</t>
  </si>
  <si>
    <t>Plastics, baths, other than bathtubs having rectangular or oblong interior shape</t>
  </si>
  <si>
    <t>39221090</t>
  </si>
  <si>
    <t>Baths, shower-baths, sinks and wash-basins, other than bathtubs having rectangular or oblong interior shape of plastics 22.358</t>
  </si>
  <si>
    <t>39222000</t>
  </si>
  <si>
    <t>Lavatory seats and covers</t>
  </si>
  <si>
    <t>39229011</t>
  </si>
  <si>
    <t>Lavatory pans, flushing cisterns and urinals, parts flushing cisterns</t>
  </si>
  <si>
    <t>39229012</t>
  </si>
  <si>
    <t>Lavatory pans, flushing cisterns and urinals , flushing cisterns equipped with their mechanisms</t>
  </si>
  <si>
    <t>39229019</t>
  </si>
  <si>
    <t>Lavatory pans, flushing cisterns and urinals, other than parts and flushing cisterns equipped with their mechanisms</t>
  </si>
  <si>
    <t>39229090</t>
  </si>
  <si>
    <t>Plastics, bidets, lavatory pans, flushing cisterns and similar sanitary ware n.e.c. in heading no. 3922</t>
  </si>
  <si>
    <t>39231010</t>
  </si>
  <si>
    <t>Plastics, cases for film, tape and optical discs, for the conveyance or packing of goods</t>
  </si>
  <si>
    <t>39231020</t>
  </si>
  <si>
    <t>Plastics, other of specially shaped or fitted for the conveyance or packing of semiconductor wafers, masks or reticles , for the conveyance or packing of goods</t>
  </si>
  <si>
    <t>39231090</t>
  </si>
  <si>
    <t>Plastics, boxes, crates and similar articles, for the conveyance or packing of goods</t>
  </si>
  <si>
    <t>39232111</t>
  </si>
  <si>
    <t>Ethylene polymer; aseptic bag reinforced with aluminium foil,width &gt;315 mm and length &gt;410mm, incorporating a sealed gland</t>
  </si>
  <si>
    <t>39232119</t>
  </si>
  <si>
    <t>Ethylene polymer;aseptic bag reinforced with aluminium foil,width ?315 mm&amp; length ?410mm,incorporating a sealed gland</t>
  </si>
  <si>
    <t>39232191</t>
  </si>
  <si>
    <t>Ethylene polymer;aseptic bag not reinforced with aluminium foil,width&gt;315 mm and length&gt;410mm, incorporating a sealed gland</t>
  </si>
  <si>
    <t>39232199</t>
  </si>
  <si>
    <t>Ethylene polymer;aseptic bag not reinforced with aluminium foil,width ?315 mm and length? 410mm, incorporating sealed gland</t>
  </si>
  <si>
    <t>39232910</t>
  </si>
  <si>
    <t>Ethylene polymer; aseptic bags reinforced/not with aluminium foil,width&gt;315 mm and length&gt;410 mm,incorporating a sealed gland</t>
  </si>
  <si>
    <t>39232990</t>
  </si>
  <si>
    <t>Ethylene polymer;aseptic bags reinforced/not with aluminium foil,width ?315 mm &amp; length ?410 mm,incorporat a sealed gland</t>
  </si>
  <si>
    <t>39233020</t>
  </si>
  <si>
    <t>Plastic, carboy,bottle,flask and similiar,multilayer fibreglas reinforce container,for compress/liquefied gas;for conveyance/pack</t>
  </si>
  <si>
    <t>39233090</t>
  </si>
  <si>
    <t>Plastic;carboy,bottle,flask and similiar,other than multilayer fibreglass containers,for compress/liquefied gas;for conveyance/packing</t>
  </si>
  <si>
    <t>39234010</t>
  </si>
  <si>
    <t>Spools, cops, bobbins and similar supports, suitable for use with the machines of heading 8444, 8445 or 8448</t>
  </si>
  <si>
    <t>39234090</t>
  </si>
  <si>
    <t>Spools, cops, bobbins and similar supports, not for use with the machines of heading 8444, 8445 or 8448</t>
  </si>
  <si>
    <t>39235000</t>
  </si>
  <si>
    <t>Spools, cops, bobbins &amp; similar supports, stoppers, lids, caps and other closures, for the conveyance or packing of goods</t>
  </si>
  <si>
    <t>39239010</t>
  </si>
  <si>
    <t>Spools, cops, bobbins and similar supports, toothpaste tubes</t>
  </si>
  <si>
    <t>39239090</t>
  </si>
  <si>
    <t>Spools, cops, bobbins and similar supports, other than toothpaste tubes</t>
  </si>
  <si>
    <t>39241010</t>
  </si>
  <si>
    <t>Plastics, tableware and kitchenware, of melamine</t>
  </si>
  <si>
    <t>39241091</t>
  </si>
  <si>
    <t>Plastics, tableware and kitchenware, other of melamine, baby feeding bottles</t>
  </si>
  <si>
    <t>39241099</t>
  </si>
  <si>
    <t>Plastics, tableware and kitchenware, other of melamine, other than baby feeding bottles</t>
  </si>
  <si>
    <t>39249010</t>
  </si>
  <si>
    <t>Plastics, household articles and hygienic or toilet articles, bed pans, urinals (portable type) /chamber-potss</t>
  </si>
  <si>
    <t>39249020</t>
  </si>
  <si>
    <t>Plastics, household articles and hygienic/toilet articles nipple former, breastshells, nipple shields, hand expression funnel</t>
  </si>
  <si>
    <t>39249030</t>
  </si>
  <si>
    <t>Plastics, household articles and hygienic or toilet articles supplementary feeding system for babies</t>
  </si>
  <si>
    <t>39249090</t>
  </si>
  <si>
    <t>Plastics, household articles and hygienic or toilet articles n.e.c. in heading no. 3924</t>
  </si>
  <si>
    <t>39251000</t>
  </si>
  <si>
    <t>Plastics, reservoirs, tanks, vats and similar containers, of a capacity exceeding 300 l</t>
  </si>
  <si>
    <t>39252000</t>
  </si>
  <si>
    <t>Plastics, doors, windows and their frames and thresholds for doors</t>
  </si>
  <si>
    <t>39253000</t>
  </si>
  <si>
    <t>Plastics, shutters, blinds (including Venetian blinds) and similar articles and parts thereof</t>
  </si>
  <si>
    <t>39259000</t>
  </si>
  <si>
    <t>Plastics, builders' ware, n.e.c. or included in heading no. 3925</t>
  </si>
  <si>
    <t>39261000</t>
  </si>
  <si>
    <t>Plastics, office or school supplies</t>
  </si>
  <si>
    <t>39262010</t>
  </si>
  <si>
    <t>Plastics, glove, aprons, babies'bibs</t>
  </si>
  <si>
    <t>39262020</t>
  </si>
  <si>
    <t>Plastics, shoulder pads or shields</t>
  </si>
  <si>
    <t>39262030</t>
  </si>
  <si>
    <t>Plastics, other padding for articles of apparel or clothing accessories</t>
  </si>
  <si>
    <t>39262060</t>
  </si>
  <si>
    <t>Plastics, articles of apparel used for protection from chemical substances, radiation or fire</t>
  </si>
  <si>
    <t>39262090</t>
  </si>
  <si>
    <t>Plastics, articles of clothing accessories (including gloves, mittens &amp; mitts)</t>
  </si>
  <si>
    <t>39263000</t>
  </si>
  <si>
    <t>Plastics, fittings for furniture, coachwork or the like</t>
  </si>
  <si>
    <t>39264000</t>
  </si>
  <si>
    <t>Plastics, statuettes and other ornamental articles</t>
  </si>
  <si>
    <t>39269010</t>
  </si>
  <si>
    <t>Plastics, floats for fishing nets</t>
  </si>
  <si>
    <t>39269020</t>
  </si>
  <si>
    <t>Plastics, fans and handscreens, frames and handles therefor, and parts thereof</t>
  </si>
  <si>
    <t>39269032</t>
  </si>
  <si>
    <t>Plastics, hygienic, medical and surgical articles, plastic moulds with denture imprints</t>
  </si>
  <si>
    <t>39269039</t>
  </si>
  <si>
    <t>Plastics, hygienic, medical and surgical articles, other than plastic moulds with denture imprints</t>
  </si>
  <si>
    <t>39269041</t>
  </si>
  <si>
    <t>Plastics, safety and protective devices, police shields</t>
  </si>
  <si>
    <t>39269042</t>
  </si>
  <si>
    <t>Plastics, safety and protective devices, protective masks for use in welding and similar work</t>
  </si>
  <si>
    <t>39269044</t>
  </si>
  <si>
    <t>Plastics, safety and protective devices, life saving cushions for the protection of persons falling from heights</t>
  </si>
  <si>
    <t>39269049</t>
  </si>
  <si>
    <t>Plastics, safety and protective devices, other than HS 39269041 - 39269044</t>
  </si>
  <si>
    <t>39269053</t>
  </si>
  <si>
    <t>Plastics, articles for industrial uses, transmission or conveyor belts or belting</t>
  </si>
  <si>
    <t>39269055</t>
  </si>
  <si>
    <t>Plastics, articles for industrial uses, plastic J- hooks or bunch blocks for detonators</t>
  </si>
  <si>
    <t>39269059</t>
  </si>
  <si>
    <t>Plastics, articles for industrial uses, other than HS 39269053 - 39269055</t>
  </si>
  <si>
    <t>39269060</t>
  </si>
  <si>
    <t>Plastics, poultry feeders</t>
  </si>
  <si>
    <t>39269081</t>
  </si>
  <si>
    <t>Plastics, shoe lasts</t>
  </si>
  <si>
    <t>39269082</t>
  </si>
  <si>
    <t>Plastics, prayer beads</t>
  </si>
  <si>
    <t>39269089</t>
  </si>
  <si>
    <t>Plastics, cards for jewellery or small objects of personal adornment</t>
  </si>
  <si>
    <t>39269091</t>
  </si>
  <si>
    <t>Plastics, of a kind used for grain storage</t>
  </si>
  <si>
    <t>39269092</t>
  </si>
  <si>
    <t>Plastics, empty capsules of a kind suitable for pharmaceutical use</t>
  </si>
  <si>
    <t>39269093</t>
  </si>
  <si>
    <t>Plastics, bucles, adjusters, hooks and cord stoppers</t>
  </si>
  <si>
    <t>39269099</t>
  </si>
  <si>
    <t>Plastics, n.e.c. in heading no. 3923</t>
  </si>
  <si>
    <t>40011011</t>
  </si>
  <si>
    <t>Centrifuged concentrate natural rubber latex, exceeding 0.5% by volume of ammonia content</t>
  </si>
  <si>
    <t>40011019</t>
  </si>
  <si>
    <t>Non-centrifuged concentrate natural rubber latex, exceeding 0.5% by volume of ammonia content</t>
  </si>
  <si>
    <t>40011021</t>
  </si>
  <si>
    <t>Centrifuged concentrate natural rubber latex, not exceeding 0.5 % by volume of ammonia content</t>
  </si>
  <si>
    <t>40011029</t>
  </si>
  <si>
    <t>Non-centrifuged concentrate natural rubber latex, not exceeding 0.5 % by volume of ammonia content</t>
  </si>
  <si>
    <t>40012110</t>
  </si>
  <si>
    <t>Natural rubber in smoked sheets, RSS Grade 1</t>
  </si>
  <si>
    <t>40012210</t>
  </si>
  <si>
    <t>Technically specified natural rubber (TSNR) 10</t>
  </si>
  <si>
    <t>40012220</t>
  </si>
  <si>
    <t>Technically specified natural rubber (TSNR) 20</t>
  </si>
  <si>
    <t>40012230</t>
  </si>
  <si>
    <t>Technically specified natural rubber (TSNR) L</t>
  </si>
  <si>
    <t>40012240</t>
  </si>
  <si>
    <t>Technically specified natural rubber (TSNR) CV</t>
  </si>
  <si>
    <t>40012250</t>
  </si>
  <si>
    <t>Technically specified natural rubber (TSNR) GP</t>
  </si>
  <si>
    <t>40012290</t>
  </si>
  <si>
    <t>Technically specified natural rubber (TSNR) other than TSNR 10, 20, L,CV, GP and 5</t>
  </si>
  <si>
    <t>40012960</t>
  </si>
  <si>
    <t>Natural rubber (other than latex, smoked sheets, RSS and TSNR), Superior processing rubber</t>
  </si>
  <si>
    <t>40013020</t>
  </si>
  <si>
    <t>Balata, guttapercha, guayule, chicle &amp; similar natural gums in primary forms</t>
  </si>
  <si>
    <t>40013090</t>
  </si>
  <si>
    <t>Balata, guttapercha, guayule, chicle and similar natural gums not in primary forms</t>
  </si>
  <si>
    <t>40021100</t>
  </si>
  <si>
    <t>Styrene-butadiene rubber (SBR), carboxilated styrene-butadiene rubber (XSBR), in latex form</t>
  </si>
  <si>
    <t>40021910</t>
  </si>
  <si>
    <t>SBR, XSBR other than latex, in primary forms or in vulcanised, uncompound plates, sheets, or strips</t>
  </si>
  <si>
    <t>40021990</t>
  </si>
  <si>
    <t>SBR, XSBR, other than latex, other than in primary forms or in vulcanised, uncompound plates, sheets, or strips</t>
  </si>
  <si>
    <t>40022010</t>
  </si>
  <si>
    <t>Synthetic rubber, Butadiene rubber (BR) in primary forms</t>
  </si>
  <si>
    <t>40022090</t>
  </si>
  <si>
    <t>Synthetic rubber, Butadiene rubber (BR) other than in primary forms</t>
  </si>
  <si>
    <t>40023110</t>
  </si>
  <si>
    <t>Isobutene-isoprene (butyl) rubber (IIR), unvulcanised, uncompound plates, sheets or strip</t>
  </si>
  <si>
    <t>40023910</t>
  </si>
  <si>
    <t>Halo-isobutane-isoprene rubber (CIIR or BIIR), unvulcanised, uncompound plate, sheets or strip</t>
  </si>
  <si>
    <t>40023990</t>
  </si>
  <si>
    <t>Halo-isobutane-isoprene rubber (CIIR or BIIR) other than unvulcanised, uncompound plate, sheets or strip</t>
  </si>
  <si>
    <t>40024910</t>
  </si>
  <si>
    <t>Chloroprene (chlorobutadiene) rubber(CR) other than latex, in primary forms</t>
  </si>
  <si>
    <t>40024990</t>
  </si>
  <si>
    <t>Chloroprene (chlorobutadiene) rubber(CR) other than latex, other than in primary forms</t>
  </si>
  <si>
    <t>40025990</t>
  </si>
  <si>
    <t>Acrylonitrile-butadiene rubber (NBR) other than latex, other than in primary forms</t>
  </si>
  <si>
    <t>40026090</t>
  </si>
  <si>
    <t>Isoprene rubber (IR) other than in primary forms</t>
  </si>
  <si>
    <t>40027010</t>
  </si>
  <si>
    <t>Ethylene-propylene-non-conjugated diene rubber (EPDM), in primary forms</t>
  </si>
  <si>
    <t>40027090</t>
  </si>
  <si>
    <t>Ethylene-propylene-non-conjugated diene rubber (EPDM), other than in primary forms</t>
  </si>
  <si>
    <t>40028010</t>
  </si>
  <si>
    <t>Mixture of natural rubber latex with syntetic rubber latex</t>
  </si>
  <si>
    <t>40028090</t>
  </si>
  <si>
    <t>Mixtures of product of 4001 with product of 4002 other than mixture of natural rubber latex with syntetic rubber latex</t>
  </si>
  <si>
    <t>40029990</t>
  </si>
  <si>
    <t>Other than synthetic rubber: other than latex, other epoxidsed, other than in primary forms or in unvulcanised, uncompounded plates, sheets or strip</t>
  </si>
  <si>
    <t>40030000</t>
  </si>
  <si>
    <t>Reclaimed rubber in primary forms or in plates, sheets or strip</t>
  </si>
  <si>
    <t>40040000</t>
  </si>
  <si>
    <t>Waste, parings and scrap of rubber (other than hard rubber) and powders and granules obtained therefrom</t>
  </si>
  <si>
    <t>40051010</t>
  </si>
  <si>
    <t>Compounded of natural gums with carbon black or silica, unvulcanised, in primary forms or in plates, sheets or strip</t>
  </si>
  <si>
    <t>40051090</t>
  </si>
  <si>
    <t>Compounded rubber (other than natural gums) with carbon black or silica, unvulcanised, in primary forms or in plates, sheets or strip</t>
  </si>
  <si>
    <t>40052000</t>
  </si>
  <si>
    <t>Compounded rubber, unvulcanised, in the form of solutions or dispersions other than those of subheading 400510</t>
  </si>
  <si>
    <t>40059110</t>
  </si>
  <si>
    <t>Compounded rubber of natural gums, unvulcanised, in plates, sheets amd strip, other than those of subheading 400510 and 400520</t>
  </si>
  <si>
    <t>40059190</t>
  </si>
  <si>
    <t>Compounded rubber, unvulcanised, in plates, sheets and strip, other than of natural gums, other than those of subheading 400510 and 400520</t>
  </si>
  <si>
    <t>40059910</t>
  </si>
  <si>
    <t>Compounded rubber, latex, unvulcanised, in primary forms, other than those of subheading 400510 and 400520</t>
  </si>
  <si>
    <t>40059920</t>
  </si>
  <si>
    <t>Natural rubber compounded with substances other than carbon or silica, unvulcanised, in primary forms</t>
  </si>
  <si>
    <t>40059990</t>
  </si>
  <si>
    <t>Compounded rubber, unvulcanised, in primary forms, not elsewhere classified in heading 4005</t>
  </si>
  <si>
    <t>40061000</t>
  </si>
  <si>
    <t>Unvulcanized rubber, "Camel-back" strips for retreading rubber tyres</t>
  </si>
  <si>
    <t>40069019</t>
  </si>
  <si>
    <t>Form of unvulcanised rubber, of natural gums, other than articles or "Camel-back" strips for retreading rubber tyres 10</t>
  </si>
  <si>
    <t>40069090</t>
  </si>
  <si>
    <t>Form and article of unvulcanised rubber, other than natural gums or "Camel-back" strips for retreading rubber tyres</t>
  </si>
  <si>
    <t>40070000</t>
  </si>
  <si>
    <t>Vulcanised rubber thread and cord</t>
  </si>
  <si>
    <t>40081110</t>
  </si>
  <si>
    <t>Plates, sheets and strip of vulcanised cellular rubber, exceeding 5 mm in thickness, lined with textile fabric on one side</t>
  </si>
  <si>
    <t>40081120</t>
  </si>
  <si>
    <t>Plates, sheets and strip of vulcanised cellular rubber, not exceeding 5 mm in thickness, floor tiles and wall tiles</t>
  </si>
  <si>
    <t>40081190</t>
  </si>
  <si>
    <t>Plates, sheets and strip of vulcanised cellular rubber, other than HS 40081110 and 40081120</t>
  </si>
  <si>
    <t>40081900</t>
  </si>
  <si>
    <t>Vulcanised celullar rubber (other than hard rubber), other than plates, sheets and strip</t>
  </si>
  <si>
    <t>40082110</t>
  </si>
  <si>
    <t>Plates, sheets and strip of vulcanised non- celullar rubber, exceeding 5 mm in thickness, lined with textile fabric on one side</t>
  </si>
  <si>
    <t>40082120</t>
  </si>
  <si>
    <t>Plates, sheets and strip of vulcanised non- cellular rubber, not exceeding 5 mm in thickness, floor tiles and wall tiles</t>
  </si>
  <si>
    <t>40082190</t>
  </si>
  <si>
    <t>Plates, sheets and strip of vulcanised non- cellular rubber, other than HS 40082110 - 40082190</t>
  </si>
  <si>
    <t>40082900</t>
  </si>
  <si>
    <t>Vulcanised non-celullar rubber (other than hard rubber), other than plates, sheets and strip</t>
  </si>
  <si>
    <t>40091100</t>
  </si>
  <si>
    <t>Tubes, pipes and hoses, vulcanised rubber other than hard rubber, not reinforced or combined with other materials, without fittings</t>
  </si>
  <si>
    <t>40091210</t>
  </si>
  <si>
    <t>Mining slurry suction and discharge hoses of vulcanised rubber other than hard rubber, not reinforced or combined with other materials, with fittings</t>
  </si>
  <si>
    <t>40091290</t>
  </si>
  <si>
    <t>Tubes, pipes and hoses of vulcanised rubber other than hard rubber, not reinforced or combined with other materials, with fittings, other than HS 40091210</t>
  </si>
  <si>
    <t>40092110</t>
  </si>
  <si>
    <t>Mining slurry suction and discharge hoses of vulcanised rubber, reinforced or combined only with metal, without fittings</t>
  </si>
  <si>
    <t>40092190</t>
  </si>
  <si>
    <t>Tubes, pipes and hoses of vulcanised rubber other than hard rubber, reinforced or combined only with metal, without fittings, other than HS 40092110</t>
  </si>
  <si>
    <t>40092210</t>
  </si>
  <si>
    <t>Mining slurry suction and discharge hoses of vulcanised rubber, reinforced or combined only with metal, with fittings</t>
  </si>
  <si>
    <t>40092290</t>
  </si>
  <si>
    <t>Tubes, pipes and hoses of vulcanised rubber other than hard rubber, reinforced or combined only with metal, with fittings, other than HS 40092210</t>
  </si>
  <si>
    <t>40093110</t>
  </si>
  <si>
    <t>Mining slurry suction and discharge hoses of vulcanised rubber, reinforced or combined only with textile materials, without fittings</t>
  </si>
  <si>
    <t>40093191</t>
  </si>
  <si>
    <t>Fuel hoses, heater hoses and water hoses, of a kind used on motor vehicles of heading 8702, 8703, 8704 or 8711 of vulcanised rubber, reinforced or combined only with textile materials, without fittings</t>
  </si>
  <si>
    <t>40093199</t>
  </si>
  <si>
    <t>Tubes, pipes and hoses of vulcanised rubber other than hard rubber, reinforced or combined only with textile materials, without fittings, n.e.c. in subheading 400931</t>
  </si>
  <si>
    <t>40093210</t>
  </si>
  <si>
    <t>Mining slurry suction and discharge hoses of vulcanised rubber, reinforced or combined only with textile materials, with fittings</t>
  </si>
  <si>
    <t>40093290</t>
  </si>
  <si>
    <t>Tubes, pipes and hoses of vulcanised rubber other than hard rubber, reinforced or combined only with textile materials, with fittings, n.e.c. in subheading 400932</t>
  </si>
  <si>
    <t>40094110</t>
  </si>
  <si>
    <t>Rubber hose used for gas stove, of vulcanised rubber other than hard rubber, reinforced or combined with other materials, without fittings</t>
  </si>
  <si>
    <t>40094190</t>
  </si>
  <si>
    <t>Tubes, pipes and hoses of vulcanised rubber other than hard rubber, reinforced or combined with other materials, without fittings, n.e.c. in subheading 400941</t>
  </si>
  <si>
    <t>40094210</t>
  </si>
  <si>
    <t>Mining slurry suction and discharge hoses of vulcanised rubber, reinforced or combined with other materials, with fittings</t>
  </si>
  <si>
    <t>40094290</t>
  </si>
  <si>
    <t>Tubes, pipes and hoses of vulcanised rubber other than hard rubber, reinforced or combined with other materials, with fittings, n.e.c. in subheading 400942</t>
  </si>
  <si>
    <t>40101100</t>
  </si>
  <si>
    <t>Conveyor belts or belting, of vulcanised rubber, reinforced only with metal</t>
  </si>
  <si>
    <t>40101200</t>
  </si>
  <si>
    <t>Conveyor belts or belting, of vulcanised rubber, reinforced only with textile materials</t>
  </si>
  <si>
    <t>40101900</t>
  </si>
  <si>
    <t>Conveyor belts or belting, of vulcanised rubber, other than reinforced only with metal or textile material</t>
  </si>
  <si>
    <t>40103100</t>
  </si>
  <si>
    <t>Endless transmission belts of trapezoidal cross- section (V-belts), V-ribbed, of an outside circumference exceeding 60 cm but not exceeding 180 cm, of vulcanised rubber</t>
  </si>
  <si>
    <t>40103200</t>
  </si>
  <si>
    <t>Endless transmission belts of trapezoidal cross- section (V-belts), other than V-ribbed, of an outside circumference exceeding 60 cm but not exceeding 180 cm, of vulcanised rubber</t>
  </si>
  <si>
    <t>40103300</t>
  </si>
  <si>
    <t>Endless transmission belts of trapezoidal cross- section (V-belts), V-ribbed, of an outside circumference exceeding 180 cm but not exceeding 240 cm, of vulcanised rubber</t>
  </si>
  <si>
    <t>40103400</t>
  </si>
  <si>
    <t>Endless transmission belts of trapezoidal cross- section (V-belts), other than V-ribbed, of an outside circumference exceeding 180 cm but not exceeding 240 cm, of vulcanised rubber</t>
  </si>
  <si>
    <t>40103500</t>
  </si>
  <si>
    <t>Endless synchronous belts, of an outside circumference exceeding 60 cm but not exceeding 150 cm, of vulcanised rubber</t>
  </si>
  <si>
    <t>40103600</t>
  </si>
  <si>
    <t>Endless synchronous belts, of an outside circumference exceeding 150 cm but not exceeding 198 cm, of vulcanised rubber</t>
  </si>
  <si>
    <t>40103900</t>
  </si>
  <si>
    <t>Transmission belts or belting, of vulcanised rubber, other than HS 40103100-40103600</t>
  </si>
  <si>
    <t>40111000</t>
  </si>
  <si>
    <t>New pneumatic tyres, of rubber, of a kind used on motor cars (including station wagons and racing cars) 22.460.713</t>
  </si>
  <si>
    <t>40112011</t>
  </si>
  <si>
    <t>New pneumatic tyres, of rubber, of a kind used on buses or lorries, having a width not exceeding 230 mm, and fitting a rim of a diameter not exceeding 16 inch</t>
  </si>
  <si>
    <t>40112012</t>
  </si>
  <si>
    <t>New pneumatic tyres, of rubber, of a kind used on buses or lorries, having a width not exceeding 230 mm, and fitting a rim of a diameter exceeding 16 inch</t>
  </si>
  <si>
    <t>40112013</t>
  </si>
  <si>
    <t>New pneumatic tyres, of rubber, of a kind used on buses or lorries, having a width exceeding 230 mm but not exceeding 385 mm</t>
  </si>
  <si>
    <t>40112019</t>
  </si>
  <si>
    <t>New pneumatic tyres, of rubber, of a kind used on buses or lorries, having a width exceeding 385 mm but not exceeding 450 mm</t>
  </si>
  <si>
    <t>40112090</t>
  </si>
  <si>
    <t>New pneumatic tyres, of rubber, of a kind used on buses or lorries, having a width exceeding 450 mm</t>
  </si>
  <si>
    <t>40113000</t>
  </si>
  <si>
    <t>New pneumatic tyres, of rubber, of a kind used on aircraft</t>
  </si>
  <si>
    <t>40114000</t>
  </si>
  <si>
    <t>New pneumatic tyres, of rubber, of a kind used on motorcycles</t>
  </si>
  <si>
    <t>40115000</t>
  </si>
  <si>
    <t>New pneumatic tyres, of rubber, of a kind used on bicycles</t>
  </si>
  <si>
    <t>40117000</t>
  </si>
  <si>
    <t>New pneumatic tyres, of rubber, of a kind used on agricultural or forestry vehicles and machines</t>
  </si>
  <si>
    <t>40118011</t>
  </si>
  <si>
    <t>New pneumatic tyres, of rubber, used on tractors, machinery of heading 8429 or 8430, forklifts, wheel-barrows or other industrial handling vehicles and machines, fitting a rim of a diameter not exceeding 24 inch</t>
  </si>
  <si>
    <t>40118019</t>
  </si>
  <si>
    <t>New pneumatic tyres, of rubber, of a kind used on construction, mining or industrial handling vehicles and machines, fitting a rim of a diameter not exceeding 24 inch, other than HS 40118011</t>
  </si>
  <si>
    <t>40118039</t>
  </si>
  <si>
    <t>New pneumatic tyres, of rubber, fitting a rim of a diameter exceeding 24 inch, of a kind used on forklifts or other industrial handling vehicles and machines</t>
  </si>
  <si>
    <t>40118040</t>
  </si>
  <si>
    <t>New pneumatic tyres, of rubber, fitting a rim of a diameter exceeding 24 inch, other than of a kind used on tractors, machinery of heading 84.29 or 84.30 and other industrial handling vehicles and machines</t>
  </si>
  <si>
    <t>40119010</t>
  </si>
  <si>
    <t>New pneumatic tyres, of rubber, of a kind used on vehicles of Chapter 87</t>
  </si>
  <si>
    <t>40119090</t>
  </si>
  <si>
    <t>New pneumatic tyres, of rubber, not elsewhere classified in heading 4011</t>
  </si>
  <si>
    <t>40121100</t>
  </si>
  <si>
    <t>Retreaded tyres of rubber, of a kind used on motor cars (including station wagons and racing cars)</t>
  </si>
  <si>
    <t>40121210</t>
  </si>
  <si>
    <t>Retreaded tyres of rubber, of a kind used on buses or lorries, of a width not exceeding 450 mm</t>
  </si>
  <si>
    <t>40121290</t>
  </si>
  <si>
    <t>Retreaded tyres of rubber, of a kind used on buses or lorries, of a width exceeding 450 mm</t>
  </si>
  <si>
    <t>40121300</t>
  </si>
  <si>
    <t>Retreaded tyres of rubber, of a kind used on aircraft</t>
  </si>
  <si>
    <t>40121930</t>
  </si>
  <si>
    <t>Retreaded tyres of rubber, of a kind used on machinery of heading 8429 or 8430</t>
  </si>
  <si>
    <t>40121941</t>
  </si>
  <si>
    <t>Retreaded tyres of rubber, of a kind used on agricultural or forestry tractors</t>
  </si>
  <si>
    <t>40121949</t>
  </si>
  <si>
    <t>Retreaded tyres of rubber, of a kind used on vehicle of Chapter 87, other than of a kind used on agricultural or forestry tractors</t>
  </si>
  <si>
    <t>40121990</t>
  </si>
  <si>
    <t>Retreaded tyres of rubber, other than HS 40121100-40121949</t>
  </si>
  <si>
    <t>40122021</t>
  </si>
  <si>
    <t>Used pneumatic tyres of rubber, of a kind used on buses or lorries, of a width not exceeding 450 mm</t>
  </si>
  <si>
    <t>40122029</t>
  </si>
  <si>
    <t>Used pneumatic tyres of rubber, of a kind used on buses or lorries, of a width exceeding 450 mm</t>
  </si>
  <si>
    <t>40122030</t>
  </si>
  <si>
    <t>Used pneumatic tyres of rubber, of a kind used on aircraft</t>
  </si>
  <si>
    <t>40122040</t>
  </si>
  <si>
    <t>Used pneumatic tyres of rubber, of a kind used on motorcycles</t>
  </si>
  <si>
    <t>40122071</t>
  </si>
  <si>
    <t>Used pneumatic tyres of rubber, of a kind used on other vehicles of Chapter 87 , of a kind used on agricultural or forestry tractors</t>
  </si>
  <si>
    <t>40122079</t>
  </si>
  <si>
    <t>Used pneumatic tyres of rubber, of a kind used on other vehicles of Chapter 87 , other than of a kind used on agricultural or forestry tractors</t>
  </si>
  <si>
    <t>40122099</t>
  </si>
  <si>
    <t>Used pneumatic tyres of rubber, n.e.c. in subheading 401220</t>
  </si>
  <si>
    <t>40129014</t>
  </si>
  <si>
    <t>Solid tyres exceeding 250 mm in external diameter, of a width not exceeding 450 mm</t>
  </si>
  <si>
    <t>40129017</t>
  </si>
  <si>
    <t>Solid tyres exceeding 250 mm in external diameter, of a width exceeding 450 mm</t>
  </si>
  <si>
    <t>40129019</t>
  </si>
  <si>
    <t>Solid tyres not exceeding 250 mm in external diameter</t>
  </si>
  <si>
    <t>40129021</t>
  </si>
  <si>
    <t>Cushion tyres of rubber, of a width not exceeding 450 mm</t>
  </si>
  <si>
    <t>40129071</t>
  </si>
  <si>
    <t>Replaceable tyre treads, of a width not exceeding 450 mm</t>
  </si>
  <si>
    <t>40129080</t>
  </si>
  <si>
    <t>Tyre flaps of rubber</t>
  </si>
  <si>
    <t>40129090</t>
  </si>
  <si>
    <t>Tyre treads of rubber</t>
  </si>
  <si>
    <t>40131011</t>
  </si>
  <si>
    <t>Inner tubes of rubber, of a kind used on motor cars (including station wagons and racing cars), suitable for fitting to tyres of a width not exceeding 450 mm</t>
  </si>
  <si>
    <t>40131019</t>
  </si>
  <si>
    <t>Inner tubes of rubber, of a kind used on motor cars (including station wagons and racing cars), suitable for fitting to tyres of a width exceeding 450 mm</t>
  </si>
  <si>
    <t>40131021</t>
  </si>
  <si>
    <t>Inner tubes of rubber, of a kind used on buses or lorries, suitable for fitting to tyres of a width not exceeding 450 mm</t>
  </si>
  <si>
    <t>40131029</t>
  </si>
  <si>
    <t>Inner tubes of rubber, of a kind used on buses or lorries, suitable for fitting to tyres of a width exceeding 450 mm</t>
  </si>
  <si>
    <t>40132000</t>
  </si>
  <si>
    <t>Inner tubes of rubber, of a kind used on bicycles</t>
  </si>
  <si>
    <t>40139011</t>
  </si>
  <si>
    <t>Inner tubes of rubber, kind used on machinery of heading 8429 or 8430, suitable for fitting to tyres of a width not exceeding 450 mm</t>
  </si>
  <si>
    <t>40139019</t>
  </si>
  <si>
    <t>Inner tubes of rubber, a kind used on machinery of head 8429 or 8430, suitable for fitting to tyres of a width exceeding 450 mm 15</t>
  </si>
  <si>
    <t>40139020</t>
  </si>
  <si>
    <t>Inner tubes of rubber, of a kind used on motorcycles</t>
  </si>
  <si>
    <t>40139031</t>
  </si>
  <si>
    <t>Inner tubes of rubber, of a kind used on other vehicles of Chapter 87, suitable for fitting to tyres of a width not exceeding 450 mm</t>
  </si>
  <si>
    <t>40139039</t>
  </si>
  <si>
    <t>Inner tubes of rubber, of a kind used on other vehicles of Chapter 87, suitable for fitting to tyres of a width exceeding 450 mm</t>
  </si>
  <si>
    <t>40139091</t>
  </si>
  <si>
    <t>Inner tubes of rubber, suitable for fitting to tyres of a width not exceeding 450 mm, n.e.c. heading 4013</t>
  </si>
  <si>
    <t>40139099</t>
  </si>
  <si>
    <t>Inner tubes of rubber, suitable for fitting to tyres of a width exceeding 450 mm, n.e.c. heading 4013</t>
  </si>
  <si>
    <t>40141000</t>
  </si>
  <si>
    <t>Sheath contraceptives</t>
  </si>
  <si>
    <t>40149010</t>
  </si>
  <si>
    <t>Teats for feeding bottles and similar articles</t>
  </si>
  <si>
    <t>40149040</t>
  </si>
  <si>
    <t>Stoppers for pharmaceutical use</t>
  </si>
  <si>
    <t>40149090</t>
  </si>
  <si>
    <t>Hygienic or pharmaceutical articles, of vulcanised rubber other than hard rubber, with or without fittings of hard rubber, n.e.c. in heading 4014</t>
  </si>
  <si>
    <t>40151210</t>
  </si>
  <si>
    <t>Gloves, mittens and mitts of vulcanised natural rubber, of a kind used for medical, surgical, dental or veterinary purposes</t>
  </si>
  <si>
    <t>40151290</t>
  </si>
  <si>
    <t>Gloves, mittens and mitts of vulcanised rubber other than natural rubber and hard rubber, of a kind used for medical, surgical, dental or veterinary purposes</t>
  </si>
  <si>
    <t>40151910</t>
  </si>
  <si>
    <t>Gloves, mittens and mitts of vulcanised natural rubber, other than of a kind used for medical, surgical, dental or veterinary purposes</t>
  </si>
  <si>
    <t>40151990</t>
  </si>
  <si>
    <t>Gloves, mittens and mitts of vulcanised rubber other than natural rubber and hard rubber, other than of a kind used for medical, surgical, dental or veterinary purposes</t>
  </si>
  <si>
    <t>40159010</t>
  </si>
  <si>
    <t>Lead aprons, of vulcanised rubber other than hard rubber</t>
  </si>
  <si>
    <t>40159020</t>
  </si>
  <si>
    <t>Divers' suits (wet suits), of vulcanised rubber other than hard rubber</t>
  </si>
  <si>
    <t>40159090</t>
  </si>
  <si>
    <t>Articles of apparel and clothing accessories, of vulcanised rubber other than hard rubber, n.e.c. in heading 4015</t>
  </si>
  <si>
    <t>40161010</t>
  </si>
  <si>
    <t>Padding for articles of apparel or clothing accessories, of cellular rubber</t>
  </si>
  <si>
    <t>40161020</t>
  </si>
  <si>
    <t>Floor tiles and wall tiles of cellular rubber</t>
  </si>
  <si>
    <t>40161090</t>
  </si>
  <si>
    <t>Other articles of cellular rubber, not elsewhere classified in subheading 401610</t>
  </si>
  <si>
    <t>40169110</t>
  </si>
  <si>
    <t>Mats of vulcanised rubber other than hard rubber and cellular rubber</t>
  </si>
  <si>
    <t>40169120</t>
  </si>
  <si>
    <t>Tiles of vulcanised rubber other than hard rubber and cellular rubber</t>
  </si>
  <si>
    <t>40169190</t>
  </si>
  <si>
    <t>Floor coverings other than mats and tiles, of vulcanised rubber other than hard rubber and cellular rubber</t>
  </si>
  <si>
    <t>40169210</t>
  </si>
  <si>
    <t>Eraser tips of vulcanised rubber other than hard rubber and cellular rubber</t>
  </si>
  <si>
    <t>40169290</t>
  </si>
  <si>
    <t>Erasers (other than eraser tips) of vulcanised rubber other than hard rubber and cellular rubber</t>
  </si>
  <si>
    <t>40169310</t>
  </si>
  <si>
    <t>Gaskets, washers and other seals of a kind used to insulate the terminal leads of electrolytic capacitors, of vulcanised rubber other than hard rubber and cellular rubber</t>
  </si>
  <si>
    <t>40169320</t>
  </si>
  <si>
    <t>Gaskets and o-rings, of a kind used on motor vehicles of heading 8702, 8703, 8704 or 8711, of vulcanised rubber other than hard rubber and cellular rubber</t>
  </si>
  <si>
    <t>40169390</t>
  </si>
  <si>
    <t>Gaskets, washers and other seals of vulcanised rubber other than hard rubber and cellular rubber, n.e.c. sub heading 401693</t>
  </si>
  <si>
    <t>40169400</t>
  </si>
  <si>
    <t>Boat or dock fenders, whether or not inflatable, of vulcanised rubber other than hard rubber and cellular rubber</t>
  </si>
  <si>
    <t>40169500</t>
  </si>
  <si>
    <t>Inflatable articles (other than boat or dock fenders) of vulcanised rubber other than hard rubber and cellular rubber</t>
  </si>
  <si>
    <t>40169911</t>
  </si>
  <si>
    <t>Parts and accessories (other than weatherstripping), of a kind used for vehicles of heading 8702, 8703, 8704 or 8705, of vulcanised rubber other than hard rubber and cellular rubber</t>
  </si>
  <si>
    <t>40169912</t>
  </si>
  <si>
    <t>Parts and accessories of a kind used for vehicles of heading 8711, of vulcanised rubber other than hard rubber and cellular rubber</t>
  </si>
  <si>
    <t>40169913</t>
  </si>
  <si>
    <t>Weatherstripping, of a kind used on motor vehicles of heading 8702, 8703 or 8704, of vulcanised rubber other than hard rubber and cellular rubber</t>
  </si>
  <si>
    <t>40169916</t>
  </si>
  <si>
    <t>Bicycle mudguards, of vulcanised rubber other than hard rubber and cellular rubber</t>
  </si>
  <si>
    <t>40169917</t>
  </si>
  <si>
    <t>Bicycle parts, of vulcanised rubber other than hard rubber and cellular rubber</t>
  </si>
  <si>
    <t>40169918</t>
  </si>
  <si>
    <t>Bicycle accessories (other than mudguards and parts), of vulcanised rubber other than hard rubber and cellular rubber</t>
  </si>
  <si>
    <t>40169919</t>
  </si>
  <si>
    <t>Parts and accessories of a kind used for vehicles of Chapter 87, of vulcanised rubber other than hard rubber and cellular rubber, other than HS 40169911-40169919</t>
  </si>
  <si>
    <t>40169920</t>
  </si>
  <si>
    <t>Parts and accessories of rotochutes of heading 8804, of vulcanised rubber other than hard rubber and cellular rubber</t>
  </si>
  <si>
    <t>40169930</t>
  </si>
  <si>
    <t>Rubber bands, of vulcanised rubber other than hard rubber and cellular rubber</t>
  </si>
  <si>
    <t>40169940</t>
  </si>
  <si>
    <t>Wall tiles, of vulcanised rubber other than hard rubber and cellular rubber</t>
  </si>
  <si>
    <t>40169951</t>
  </si>
  <si>
    <t>Rubber rollers, of vulcanised rubber other than hard rubber and cellular rubber</t>
  </si>
  <si>
    <t>40169952</t>
  </si>
  <si>
    <t>Tyre mould bladders, of vulcanised rubber other than hard rubber and cellular rubber</t>
  </si>
  <si>
    <t>40169953</t>
  </si>
  <si>
    <t>Electrical insulator hoods, of vulcanised rubber other than hard rubber and cellular rubber</t>
  </si>
  <si>
    <t>40169954</t>
  </si>
  <si>
    <t>Rubber grommets and rubber covers for automotive wiring harnesses, of vulcanised rubber other than hard rubber and cellular rubber 27.011</t>
  </si>
  <si>
    <t>40169959</t>
  </si>
  <si>
    <t>Other articles of a kind used in machinery or mechanical or electrical appliances, or for other technical uses, of vulcanised rubber other than hard rubber and cellular rubber, other than HS 40169951-40169954</t>
  </si>
  <si>
    <t>40169960</t>
  </si>
  <si>
    <t>Rail pads, of vulcanised rubber other than hard rubber and cellular rubber</t>
  </si>
  <si>
    <t>40169970</t>
  </si>
  <si>
    <t>Structural bearings including bridge bearings, of vulcanised rubber other than hard rubber and cellular rubber</t>
  </si>
  <si>
    <t>40169991</t>
  </si>
  <si>
    <t>Table coverings, of vulcanised rubber other than hard rubber and cellular rubber</t>
  </si>
  <si>
    <t>40169999</t>
  </si>
  <si>
    <t>Articles of vulcanised rubber other than hard rubber and cellular rubber, not elsewhere classified in heading 4016</t>
  </si>
  <si>
    <t>40170010</t>
  </si>
  <si>
    <t>Floor tiles and wall tiles of hard rubber (for example ebonite)</t>
  </si>
  <si>
    <t>40170020</t>
  </si>
  <si>
    <t>Articles of hard rubber other than floor tiles and wall tiles</t>
  </si>
  <si>
    <t>40170090</t>
  </si>
  <si>
    <t>Articles of hard rubber not elsewhere classified in heading 4017</t>
  </si>
  <si>
    <t>41032000</t>
  </si>
  <si>
    <t>Raw hides and skins of reptiles (fresh or preserved, but not further prepared), whether or not dehaired or split</t>
  </si>
  <si>
    <t>41039000</t>
  </si>
  <si>
    <t>Raw hides and skins of animals other than those of heading 4101-4102 (fresh or preserved, but not further prepared), whether or not dehaired or split, n.e.c. heading 4103</t>
  </si>
  <si>
    <t>41041110</t>
  </si>
  <si>
    <t>Vegetable tanned hides and skins of bovine, in the wet state (including wet-blue), full grains unsplit or grain splits, but not further prepared</t>
  </si>
  <si>
    <t>41041190</t>
  </si>
  <si>
    <t>Tanned or crust hides and skins of bovine or equine animals, in the wet state (including wet- blue), full grains unsplit or grain splits, but not further prepared, other than HS 41041110</t>
  </si>
  <si>
    <t>41041900</t>
  </si>
  <si>
    <t>Tanned or crust hides and skins of bovine or equine animals, in the wet state (including wet- blue), other than full grains unsplit and grain splits, but not further prepared</t>
  </si>
  <si>
    <t>41044100</t>
  </si>
  <si>
    <t>Tanned or crust hides and skins of bovine or equine animals, in the dry state (crust), full grains unsplit or grain splits, but not further prepared</t>
  </si>
  <si>
    <t>41044900</t>
  </si>
  <si>
    <t>Tanned or crust hides and skins of bovine or equine animals, in the dry state (crust), other than full grains unsplit and grain splits, but not further prepared</t>
  </si>
  <si>
    <t>41053000</t>
  </si>
  <si>
    <t>Tanned or crust skins of sheep or lambs, without wool on, whether or not split, but not further prepared, in the dry state (crust)</t>
  </si>
  <si>
    <t>41062200</t>
  </si>
  <si>
    <t>Tanned or crust skins of goats or kids, without wool or hair on, whether or not split, but not further prepared, in the dry state (crust)</t>
  </si>
  <si>
    <t>41063200</t>
  </si>
  <si>
    <t>Tanned or crust skins of swine, without hair on, whether or not split, but not further prepared, in the dry state (crust)</t>
  </si>
  <si>
    <t>41064000</t>
  </si>
  <si>
    <t>Tanned or crust hides and skins of reptiles, whether or not split, but not further prepared</t>
  </si>
  <si>
    <t>41071100</t>
  </si>
  <si>
    <t>Whole hides and skins, further prepared after tanning or crusting, of bovine or equine animals, without hair on, full grains, unsplit, other than leather of heading 4114</t>
  </si>
  <si>
    <t>41071200</t>
  </si>
  <si>
    <t>Whole hides and skins, further prepared after tanning or crusting, of bovine or equine animals, without hair on, grain splits, other than leather of heading 4114</t>
  </si>
  <si>
    <t>41071900</t>
  </si>
  <si>
    <t>Whole hides and skins, further prepared after tanning or crusting, of bovine or equine animals, without hair on, other than leather of heading 4114, other than subheading 410711 - 410712</t>
  </si>
  <si>
    <t>41079100</t>
  </si>
  <si>
    <t>Leather other than whole hides and skins, further prepared after tanning or crusting, of bovine or equine animals, without hair on, full grains, unsplit, other than leather of heading 4114</t>
  </si>
  <si>
    <t>41079200</t>
  </si>
  <si>
    <t>Leather other than whole hides and skins, further prepared after tanning or crusting, of bovine or equine animals, without hair on, grain split, other than leather of heading 4114</t>
  </si>
  <si>
    <t>41079900</t>
  </si>
  <si>
    <t>Leather other than whole hides and skins, further prepared after tanning or crusting, of bovine or equine animals, without hair on, other than leather of heading 4114, n.e.c in heading 4107</t>
  </si>
  <si>
    <t>41120000</t>
  </si>
  <si>
    <t>Leather further prepared after tanning or crusting, including parchment-dressed leather, of sheep or lamb, without wool on, whether or not split, other than leather of heading 4114</t>
  </si>
  <si>
    <t>41131000</t>
  </si>
  <si>
    <t>Leather further prepared after tanning or crusting, including parchment-dressed leather, of goats or kids, without wool or hair on, whether or not split, other than leather of heading 4114</t>
  </si>
  <si>
    <t>41132000</t>
  </si>
  <si>
    <t>Leather further prepared after tanning or crusting, including parchment-dressed leather, of swine, without hair on, whether or not split, other than leather of heading 4114</t>
  </si>
  <si>
    <t>41133000</t>
  </si>
  <si>
    <t>Leather further prepared after tanning or crusting, including parchment-dressed leather, of reptiles, whether or not split, other than leather of heading 4114</t>
  </si>
  <si>
    <t>41139000</t>
  </si>
  <si>
    <t>Leather further prepared after tanning or crusting, including parchment-dressed leather, of animals other than those of heading 4107- 4112, without wool or hair on, whether or not split, other than leather of heading 4114, n.e.d in heading 4113</t>
  </si>
  <si>
    <t>41142000</t>
  </si>
  <si>
    <t>Patent leather and patent laminated leather; metallised leather</t>
  </si>
  <si>
    <t>41151000</t>
  </si>
  <si>
    <t>Composition leather with a basis of leather or leather fibre, in slabs, sheets or strip, whether or not in rolls</t>
  </si>
  <si>
    <t>41152000</t>
  </si>
  <si>
    <t>Parings and other waste of leather or of composition leather, not suitable for the manufacture of leather articles; leather dust, powder and flour</t>
  </si>
  <si>
    <t>42010000</t>
  </si>
  <si>
    <t>Saddlery and harness for any animal (including traces, leads, knee pads, muzzles, saddle cloths, saddle bags, dog coats and the like), of any material</t>
  </si>
  <si>
    <t>42021110</t>
  </si>
  <si>
    <t>Suit-case or brief-case with maximum dimensions of 56 cm x 45 cm x 25 cm, with outer surface of leather or of composition leather</t>
  </si>
  <si>
    <t>42021190</t>
  </si>
  <si>
    <t>Trunks, suit-cases, vanity-cases, executive- cases, brief-cases, school satchels and similar containers, with outer surface of leather or of composition leather, other than HS 42021110</t>
  </si>
  <si>
    <t>42021211</t>
  </si>
  <si>
    <t>School satchels, with outer surface of vulcanised fibre</t>
  </si>
  <si>
    <t>42021219</t>
  </si>
  <si>
    <t>School satchels, with outer surface of plastics or of textile materials other than vulcanised fibre</t>
  </si>
  <si>
    <t>42021291</t>
  </si>
  <si>
    <t>Trunks, suit-cases, vanity-cases, executive- cases, brief-cases, and similar containers other than school satchels, with outer surface of vulcanised fibre</t>
  </si>
  <si>
    <t>42021299</t>
  </si>
  <si>
    <t>Trunks, suit-cases, vanity-cases, executive- cases, brief-cases, and similar containers other than school satchels, with outer surface of plastics or of textile materials other than vulcanised fibre</t>
  </si>
  <si>
    <t>42021920</t>
  </si>
  <si>
    <t>Trunks, suit-cases, vanity-cases, executive- cases, brief-cases, school satchels and similar containers, with outer surface of paperboard</t>
  </si>
  <si>
    <t>42021990</t>
  </si>
  <si>
    <t>Trunks, suit-cases, vanity-cases, executive- cases, brief-cases, school satchels and similar containers, not elsewhere classified in heading 4202</t>
  </si>
  <si>
    <t>42022100</t>
  </si>
  <si>
    <t>Handbags, whether or not with shoulder strap, including those without handle, with outer surface of leather or of composition leather</t>
  </si>
  <si>
    <t>42022210</t>
  </si>
  <si>
    <t>Handbags, whether or not with shoulder strap, including those without handle, with outer surface of sheeting of plastics</t>
  </si>
  <si>
    <t>42022220</t>
  </si>
  <si>
    <t>Handbags, whether or not with shoulder strap, including those without handle, with outer surface of textile materials</t>
  </si>
  <si>
    <t>42022900</t>
  </si>
  <si>
    <t>Handbags, whether or not with shoulder strap, including those without handle, not elsewhere classified in heading 4202</t>
  </si>
  <si>
    <t>42023100</t>
  </si>
  <si>
    <t>Articles of a kind normally carried in the pocket or in the handbag, with outer surface of leather or of composition leather</t>
  </si>
  <si>
    <t>42023200</t>
  </si>
  <si>
    <t>Articles of a kind normally carried in the pocket or in the handbag, with outer surface of sheeting of plastics or of textile materials</t>
  </si>
  <si>
    <t>42023900</t>
  </si>
  <si>
    <t>Articles of a kind normally carried in the pocket or in the handbag, not elsewhere classified in heading 4202</t>
  </si>
  <si>
    <t>42029111</t>
  </si>
  <si>
    <t>Bowling bags, with outer surface of leather or of composition leather</t>
  </si>
  <si>
    <t>42029119</t>
  </si>
  <si>
    <t>Sports bags other than bowling bags, with outer surface of leather or of composition leather</t>
  </si>
  <si>
    <t>42029190</t>
  </si>
  <si>
    <t>Cases and similar containers, with outer surface of leather or of composition leather, not elsewhere classified in heading 4202</t>
  </si>
  <si>
    <t>42029210</t>
  </si>
  <si>
    <t>Toiletry bags, of sheeting of plastics, with outer surface of sheeting of plastics</t>
  </si>
  <si>
    <t>42029220</t>
  </si>
  <si>
    <t>Bowling bags, with outer surface of sheeting of plastics or of textile materials</t>
  </si>
  <si>
    <t>42029290</t>
  </si>
  <si>
    <t>Cases and similar containers, with outer surface of sheeting of plastics or of textile materials, not elsewhere classified in heading 4202</t>
  </si>
  <si>
    <t>42029910</t>
  </si>
  <si>
    <t>Cases and similar containers, with outer surface of vulcanised fibre or paperboard, not elsewhere classified in heading 4202</t>
  </si>
  <si>
    <t>42029990</t>
  </si>
  <si>
    <t>Cases and similar containers, not elsewhere classified in heading 4202</t>
  </si>
  <si>
    <t>42031000</t>
  </si>
  <si>
    <t>Articles of apparel, of leather or of composition leather</t>
  </si>
  <si>
    <t>42032110</t>
  </si>
  <si>
    <t>Baseball and softball gloves, of leather or of composition leather</t>
  </si>
  <si>
    <t>42032190</t>
  </si>
  <si>
    <t>Gloves, mittens and mitts, of leather or of composition leather, specially designed for use in sports, other than baseball and softball gloves</t>
  </si>
  <si>
    <t>42032910</t>
  </si>
  <si>
    <t>Protective work gloves, of leather or composition leather</t>
  </si>
  <si>
    <t>42032990</t>
  </si>
  <si>
    <t>Gloves, mittens and mitts, of leather or of composition leather, other than those of specially designed for use in sports, other than protective work gloves</t>
  </si>
  <si>
    <t>42033000</t>
  </si>
  <si>
    <t>Belts and bandoliers, of leather or of composition leather</t>
  </si>
  <si>
    <t>42034000</t>
  </si>
  <si>
    <t>Clothing accessories, of leather or of composition leather, not elsewhere classified in heading 4203</t>
  </si>
  <si>
    <t>42050010</t>
  </si>
  <si>
    <t>Boot laces, of leather or of composition leather; mats, of leather or of composition leather</t>
  </si>
  <si>
    <t>42050020</t>
  </si>
  <si>
    <t>Industrial safety belts and harnesses, of leather or of composition leather</t>
  </si>
  <si>
    <t>42050030</t>
  </si>
  <si>
    <t>Leather strings or chords of a kind used for jewellery or articles of personal adornment</t>
  </si>
  <si>
    <t>42050090</t>
  </si>
  <si>
    <t>Articles of leather or of composition leather, not elsewhere classified in Chapter 42</t>
  </si>
  <si>
    <t>43021900</t>
  </si>
  <si>
    <t>Tanned or dressed furskins, of animals other than mink, whole, with or without head, tail or paws, not assembled, other than those of heading 4303</t>
  </si>
  <si>
    <t>43031000</t>
  </si>
  <si>
    <t>Articles of apparel and clothing accessories, of furskin</t>
  </si>
  <si>
    <t>43039090</t>
  </si>
  <si>
    <t>Articles of furskin, not elsewhere classified in heading 4303</t>
  </si>
  <si>
    <t>43040010</t>
  </si>
  <si>
    <t>Artificial fur</t>
  </si>
  <si>
    <t>43040091</t>
  </si>
  <si>
    <t>Sports bags, of artificial fur</t>
  </si>
  <si>
    <t>43040099</t>
  </si>
  <si>
    <t>Articles of artificial fur, not elsewhere classified in heading 4304</t>
  </si>
  <si>
    <t>44011100</t>
  </si>
  <si>
    <t>Fuel wood, in logs, in billets, in twigs, in faggots or in similar forms, from coniferous</t>
  </si>
  <si>
    <t>44011200</t>
  </si>
  <si>
    <t>Fuel wood, in logs, in billets, in twigs, in faggots or in similar forms, from non-coniferous</t>
  </si>
  <si>
    <t>44012100</t>
  </si>
  <si>
    <t>Wood in chips or particles, from coniferous</t>
  </si>
  <si>
    <t>44012200</t>
  </si>
  <si>
    <t>Wood in chips or particles, from non-coniferous</t>
  </si>
  <si>
    <t>44013100</t>
  </si>
  <si>
    <t>Wood pellets</t>
  </si>
  <si>
    <t>44013200</t>
  </si>
  <si>
    <t>Wood briquettes</t>
  </si>
  <si>
    <t>44013900</t>
  </si>
  <si>
    <t>Sawdust and wood waste and scrap, agglomerated in logs or similar forms other than pellets and briquettes</t>
  </si>
  <si>
    <t>44014100</t>
  </si>
  <si>
    <t>Sawdust, not agglomerated</t>
  </si>
  <si>
    <t>44014900</t>
  </si>
  <si>
    <t>Wood waste and scrap, not agglomerated</t>
  </si>
  <si>
    <t>44021000</t>
  </si>
  <si>
    <t>Wood charcoal, of bamboo, whether or not agglomerated</t>
  </si>
  <si>
    <t>44022010</t>
  </si>
  <si>
    <t>Wood charcoal, of coconut shell, whether or not agglomerated</t>
  </si>
  <si>
    <t>44022090</t>
  </si>
  <si>
    <t>Wood charcoal, of shell or nut other than coconut, whether or not agglomerated</t>
  </si>
  <si>
    <t>44029000</t>
  </si>
  <si>
    <t>Wood charcoal (excluding bamboo, shell or nut charcoal), whether or not agglomerated</t>
  </si>
  <si>
    <t>44032290</t>
  </si>
  <si>
    <t>Wood in the rough or roughly squared, of pine (Pinus spp.), of which the smallest cross- sectional dimension is less than 15 cm, untreated, other than HS 44032210</t>
  </si>
  <si>
    <t>44034910</t>
  </si>
  <si>
    <t>Baulks, sawlogs and veneer logs, of tropical wood, untreated, n.e.c. in heading 4403</t>
  </si>
  <si>
    <t>44034990</t>
  </si>
  <si>
    <t>Wood in the rough or roughly squared, of tropical wood, untreated, n.e.c. in heading 4403</t>
  </si>
  <si>
    <t>44041000</t>
  </si>
  <si>
    <t>Hoopwood; split poles; piles, pickets and stakes of wood, pointed but not sawn lengthwise; wooden sticks, roughly trimmed but not turned, bent or otherwise worked, suitable for the manufacture of walking-sticks, umbrellas, tool handles or the like; chipwood and the like, of coniferous</t>
  </si>
  <si>
    <t>44042010</t>
  </si>
  <si>
    <t>Chipwood, of non-coniferous</t>
  </si>
  <si>
    <t>44050020</t>
  </si>
  <si>
    <t>Wood flour</t>
  </si>
  <si>
    <t>44071190</t>
  </si>
  <si>
    <t>Wood sawn or chipped lengthwise, of pine (Pinus spp.), sliced or peeled, whether or not planed, sanded or end-jointed, of a thickness exceeding 6 mm, other than HS 44071110</t>
  </si>
  <si>
    <t>44071200</t>
  </si>
  <si>
    <t>Wood sawn or chipped lengthwise, of fir (Abies spp.) and spruce (Picea spp.), sliced or peeled, whether or not planed, sanded or end-jointed, of a thickness exceeding 6 mm</t>
  </si>
  <si>
    <t>44071400</t>
  </si>
  <si>
    <t>Wood sawn or chipped lengthwise, of Hem-fir (Western hemlock (Tsuga heterophylla) and fir (Abies spp.)), sliced or peeled, whether or not planed, sanded or end-jointed, of a thickness exceeding 6 mm</t>
  </si>
  <si>
    <t>44071990</t>
  </si>
  <si>
    <t>Wood sawn or chipped lengthwise, of Coniferous, sliced or peeled, whether or not planed, sanded or end-jointed, of a thickness exceeding 6 mm, n.e.c. in heading 4407</t>
  </si>
  <si>
    <t>44072110</t>
  </si>
  <si>
    <t>Wood sawn or chipped lengthwise, of Mahogany (Swietenia spp.), sliced or peeled, of a thickness exceeding 6 mm, planed, sanded or end-jointed,</t>
  </si>
  <si>
    <t>44072190</t>
  </si>
  <si>
    <t>Wood sawn or chipped lengthwise, of Mahogany (Swietenia spp.), sliced or peeled, of a thickness exceeding 6 mm, not planed, sanded or end-jointed</t>
  </si>
  <si>
    <t>44072210</t>
  </si>
  <si>
    <t>Wood sawn or chipped lengthwise, of Virola, Imbuia and Balsa, sliced or peeled, of a thickness exceeding 6 mm, planed, sanded or end-jointed</t>
  </si>
  <si>
    <t>44072320</t>
  </si>
  <si>
    <t>Wood sawn or chipped lengthwise, of Teak, sliced or peeled, of a thickness exceeding 6 mm, planed, sanded or end-jointed</t>
  </si>
  <si>
    <t>44072390</t>
  </si>
  <si>
    <t>Wood sawn or chipped lengthwise, of Teak, sliced or peeled, of a thickness exceeding 6 mm, n.e.c. in subheading 440723</t>
  </si>
  <si>
    <t>44072513</t>
  </si>
  <si>
    <t>Wood sawn or chipped lengthwise, of Dark Red Meranti or Light Red Meranti, sliced or peeled, of a thickness exceeding 6 mm, planed, sanded or end-jointed</t>
  </si>
  <si>
    <t>44072519</t>
  </si>
  <si>
    <t>Wood sawn or chipped lengthwise, of Dark Red Meranti or Light Red Meranti, sliced or peeled, of a thickness exceeding 6 mm, n.e.c. in subheading 440725</t>
  </si>
  <si>
    <t>44072630</t>
  </si>
  <si>
    <t>Wood sawn or chipped lengthwise, of White Lauan, White Meranti, White Seraya, Yellow Meranti and Alan, sliced or peeled, of a thickness exceeding 6 mm, planed, sanded or end-jointed</t>
  </si>
  <si>
    <t>44072913</t>
  </si>
  <si>
    <t>Wood sawn or chipped lengthwise, of Jelutong (Dyera spp.), sliced or peeled, of a thickness exceeding 6 mm, planed, sanded or end- jointed</t>
  </si>
  <si>
    <t>44072923</t>
  </si>
  <si>
    <t>Wood sawn or chipped lengthwise, of Kapur (Dryobalanops spp.), sliced or peeled, of a thickness exceeding 6 mm, planed, sanded or end-jointed</t>
  </si>
  <si>
    <t>44072943</t>
  </si>
  <si>
    <t>Wood sawn or chipped lengthwise, of Keruing (Dipterocarpus spp.), sliced or peeled, of a thickness exceeding 6 mm, planed, sanded or end-jointed</t>
  </si>
  <si>
    <t>44072973</t>
  </si>
  <si>
    <t>Wood sawn or chipped lengthwise, of Balau (Shorea spp.), sliced or peeled, of a thickness exceeding 6 mm, planed, sanded or end- jointed</t>
  </si>
  <si>
    <t>44072983</t>
  </si>
  <si>
    <t>Wood sawn or chipped lengthwise, of Mengkulang (Heritiera spp.), sliced or peeled, of a thickness exceeding 6 mm, planed, sanded or end-jointed</t>
  </si>
  <si>
    <t>44072991</t>
  </si>
  <si>
    <t>Wood sawn or chipped lengthwise, of Jongkong (Dactylocladus spp.) and Merbau (Intsia spp.), sliced or peeled, of a thickness exceeding 6 mm, planed, sanded or end- jointed</t>
  </si>
  <si>
    <t>44072994</t>
  </si>
  <si>
    <t>Wood sawn or chipped lengthwise, of Albizia (Paraserianthes falcataria), sliced or peeled, of a thickness exceeding 6 mm, planed, sanded or end-jointed</t>
  </si>
  <si>
    <t>44072996</t>
  </si>
  <si>
    <t>Wood sawn or chipped lengthwise, of Rubber (Hevea Brasiliensis), sliced or peeled, of a thickness exceeding 6 mm, planed, sanded or end-jointed</t>
  </si>
  <si>
    <t>44072998</t>
  </si>
  <si>
    <t>Wood sawn or chipped lengthwise, of tropical wood, sliced or peeled, of a thickness exceeding 6 mm, planed, sanded or end- jointed, n.e.c. in heading 4407 604.878</t>
  </si>
  <si>
    <t>44072999</t>
  </si>
  <si>
    <t>Wood sawn or chipped lengthwise, of tropical wood, sliced or peeled, of a thickness exceeding 6 mm, not planed, sanded or end- jointed, n.e.c. in heading 4407</t>
  </si>
  <si>
    <t>44079130</t>
  </si>
  <si>
    <t>Wood sawn or chipped lengthwise, of oak (Quercus spp.), sliced or peeled, of a thickness exceeding 6 mm, planed, sanded or end- jointed</t>
  </si>
  <si>
    <t>44079210</t>
  </si>
  <si>
    <t>Wood sawn or chipped lengthwise, of beech (Fagus spp.), sliced or peeled, of a thickness exceeding 6 mm, planed, sanded or end- jointed</t>
  </si>
  <si>
    <t>44079290</t>
  </si>
  <si>
    <t>Wood sawn or chipped lengthwise, of beech (Fagus spp.), sliced or peeled, of a thickness exceeding 6 mm, not planed, sanded or end- jointed</t>
  </si>
  <si>
    <t>44079310</t>
  </si>
  <si>
    <t>Wood sawn or chipped lengthwise, of maple (Acer spp.), sliced or peeled, of a thickness exceeding 6 mm, planed, sanded or end- jointed</t>
  </si>
  <si>
    <t>44079510</t>
  </si>
  <si>
    <t>Wood sawn or chipped lengthwise, of ash (Fraxinus spp.), sliced or peeled, of a thickness exceeding 6 mm, planed, sanded or end- jointed</t>
  </si>
  <si>
    <t>44079910</t>
  </si>
  <si>
    <t>Wood sawn or chipped lengthwise, sliced or peeled, of a thickness exceeding 6 mm, planed, sanded or end-jointed, n.e.c. in heading 4407</t>
  </si>
  <si>
    <t>44079990</t>
  </si>
  <si>
    <t>Wood sawn or chipped lengthwise, sliced or peeled, of a thickness exceeding 6 mm, not planed, sanded or end-jointed, n.e.c. in heading 4407</t>
  </si>
  <si>
    <t>44081010</t>
  </si>
  <si>
    <t>Cedar wood pencil slats and radiata pinewood of a kind used for blockboard manufacture, of Coniferous, of a thickness not exceeding 6 mm</t>
  </si>
  <si>
    <t>44081030</t>
  </si>
  <si>
    <t>Face veneer sheets, of Coniferous, of a thickness not exceeding 6 mm</t>
  </si>
  <si>
    <t>44081090</t>
  </si>
  <si>
    <t>Sheets for veneering, for plywood or for similar laminated wood and other wood, sawn lengthwise, sliced or peeled, whether or not planed, sanded, spliced or end-jointed, of a thickness not exceeding 6 mm, of Coniferous, n.e.c. in heading 4408</t>
  </si>
  <si>
    <t>44083100</t>
  </si>
  <si>
    <t>Sheets for veneering, for plywood or for similar laminated wood and other wood, sawn lengthwise, sliced or peeled, whether or not planed, sanded, spliced or end-jointed, of a thickness not exceeding 6 mm, of Dark Red Meranti, Light Red Meranti and Meranti Bakau</t>
  </si>
  <si>
    <t>44083920</t>
  </si>
  <si>
    <t>Face veneer sheets, of tropical wood, of a thickness not exceeding 6 mm, n.e.c. in heading 4408</t>
  </si>
  <si>
    <t>44083990</t>
  </si>
  <si>
    <t>Sheets for veneering, for plywood or for similar laminated wood and other wood, sawn lengthwise, sliced or peeled, whether or not planed, sanded, spliced or end-jointed, of a thickness not exceeding 6 mm, of tropical wood, n.e.c. in heading 4408</t>
  </si>
  <si>
    <t>44089010</t>
  </si>
  <si>
    <t>Face veneer sheets, of a thickness not exceeding 6 mm, n.e.c. in heading 4408</t>
  </si>
  <si>
    <t>44089090</t>
  </si>
  <si>
    <t>Sheets for veneering, for plywood or for similar laminated wood and other wood, sawn lengthwise, sliced or peeled, whether or not planed, sanded, spliced or end-jointed, of a thickness not exceeding 6 mm, n.e.c. in heading 4408</t>
  </si>
  <si>
    <t>44091000</t>
  </si>
  <si>
    <t>Wood (including strips and friezes for parquet flooring, not assembled) continuously shaped (tongued, grooved, rebated, chamfered, V- jointed, beaded, moulded, rounded or the like) along any of its edges, ends or faces, whether or not planed, sanded or end-jointed, of coniferous</t>
  </si>
  <si>
    <t>44092100</t>
  </si>
  <si>
    <t>Wood (including strips and friezes for parquet flooring, not assembled) continuously shaped (tongued, grooved, rebated, chamfered, V- jointed, beaded, moulded, rounded or the like) along any of its edges, ends or faces, whether or not planed, sanded or end-jointed, of bamboo</t>
  </si>
  <si>
    <t>44092200</t>
  </si>
  <si>
    <t>Wood (including strips and friezes for parquet flooring, not assembled) continuously shaped (tongued, grooved, rebated, chamfered, V- jointed, beaded, moulded, rounded or the like) along any of its edges, ends or faces, whether or not planed, sanded or end-jointed, of tropical wood</t>
  </si>
  <si>
    <t>44092900</t>
  </si>
  <si>
    <t>Wood (including strips and friezes for parquet flooring, not assembled) continuously shaped (tongued, grooved, rebated, chamfered, V- jointed, beaded, moulded, rounded or the like) along any of its edges, ends or faces, whether or not planed, sanded or end-jointed, of non- coniferous, n.e.c. in heading 4409</t>
  </si>
  <si>
    <t>44101100</t>
  </si>
  <si>
    <t>Particle board of wood, whether or not agglomerated with resins or other organic binding substances</t>
  </si>
  <si>
    <t>44109000</t>
  </si>
  <si>
    <t>Particle board, oriented strand board (OSB) and similar board (for example, waferboard), of other ligneous materials, whether or not agglomerated with resins or other organic binding substances</t>
  </si>
  <si>
    <t>44111200</t>
  </si>
  <si>
    <t>Medium density fibreboard (MDF), of a thickness not exceeding 5 mm, of wood or other ligneous materials, whether or not bonded with resins or other organic substances</t>
  </si>
  <si>
    <t>44111300</t>
  </si>
  <si>
    <t>Medium density fibreboard (MDF), of a thickness exceeding 5 mm but not exceeding 9 mm, of wood or other ligneous materials, whether or not bonded with resins or other organic substances</t>
  </si>
  <si>
    <t>44111400</t>
  </si>
  <si>
    <t>Medium density fibreboard (MDF), of a thickness exceeding 9 mm, of wood or other ligneous materials, whether or not bonded with resins or other organic substances</t>
  </si>
  <si>
    <t>44119200</t>
  </si>
  <si>
    <t>Fibreboard of wood or other ligneous materials (excluding MDF), whether or not bonded with resins or other organic substances, of a density exceeding 0.8 g/cm³ 1.774</t>
  </si>
  <si>
    <t>44119300</t>
  </si>
  <si>
    <t>Fibreboard of wood or other ligneous materials (excluding MDF), whether or not bonded with resins or other organic substances, of a density exceeding 0.5 g/cm³ but not exceeding 0.8 g/cm³</t>
  </si>
  <si>
    <t>44121000</t>
  </si>
  <si>
    <t>Plywood, veneered panels and similar laminated wood, of bamboo</t>
  </si>
  <si>
    <t>44123100</t>
  </si>
  <si>
    <t>Plywood, consisting solely of sheets of wood (other than bamboo), each ply not exceeding 6 mm thickness, with at least one outer ply of tropical wood</t>
  </si>
  <si>
    <t>44123300</t>
  </si>
  <si>
    <t>Plywood, consisting solely of sheets of wood (other than bamboo), each ply not exceeding 6 mm thickness,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</si>
  <si>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t>
  </si>
  <si>
    <t>Plywood, consisting solely of sheets of wood (other than bamboo), each ply not exceeding 6 mm thickness, with at least one outer ply of non-coniferous wood not specified under subheading 441233</t>
  </si>
  <si>
    <t>44123900</t>
  </si>
  <si>
    <t>Plywood, consisting solely of sheets of wood (other than bamboo), each ply not exceeding 6 mm thickness, with both outer plies of coniferous wood</t>
  </si>
  <si>
    <t>44124110</t>
  </si>
  <si>
    <t>Laminated veneered lumber (LVL), with at least one outer ply of teak</t>
  </si>
  <si>
    <t>44124190</t>
  </si>
  <si>
    <t>Laminated veneered lumber (LVL), with at least one outer ply of tropical wood other than teak</t>
  </si>
  <si>
    <t>44124200</t>
  </si>
  <si>
    <t>Laminated veneered lumber (LVL), with at least one outer ply of non-coniferous wood other than tropical wood</t>
  </si>
  <si>
    <t>44124900</t>
  </si>
  <si>
    <t>Laminated veneered lumber (LVL), with both outer plies of coniferous wood</t>
  </si>
  <si>
    <t>44125100</t>
  </si>
  <si>
    <t>Blockboard, laminboard and battenboard, with at least one outer ply of tropical wood</t>
  </si>
  <si>
    <t>44125200</t>
  </si>
  <si>
    <t>Blockboard, laminboard and battenboard, with at least one outer ply of non-coniferous wood other than tropical wood</t>
  </si>
  <si>
    <t>44125900</t>
  </si>
  <si>
    <t>Blockboard, laminboard and battenboard, with both outer plies of coniferous wood</t>
  </si>
  <si>
    <t>44129110</t>
  </si>
  <si>
    <t>Plywood, veneered panels and similar laminated wood, with at least one outer ply of teak, not elsewhere classified in heading 4112</t>
  </si>
  <si>
    <t>44129190</t>
  </si>
  <si>
    <t>Plywood, veneered panels and similar laminated wood, with at least one outer ply of tropical wood other than teak, not elsewhere classified in heading 4112</t>
  </si>
  <si>
    <t>44129200</t>
  </si>
  <si>
    <t>Plywood, veneered panels and similar laminated wood, with at least one outer ply of non-coniferous wood other than tropical wood, not elsewhere classified in heading 4112</t>
  </si>
  <si>
    <t>44129900</t>
  </si>
  <si>
    <t>Plywood, veneered panels and similar laminated wood, with both outer plies of coniferous wood, not elsewhere classified in heading 4112</t>
  </si>
  <si>
    <t>44130000</t>
  </si>
  <si>
    <t>Densified wood, in blocks, plates, strips or profile shapes</t>
  </si>
  <si>
    <t>44141000</t>
  </si>
  <si>
    <t>Wooden frames for paintings, photographs, mirrors or similar objects, of tropical wood</t>
  </si>
  <si>
    <t>44149000</t>
  </si>
  <si>
    <t>Wooden frames for paintings, photographs, mirrors or similar objects, of wood other than tropical wood</t>
  </si>
  <si>
    <t>44151000</t>
  </si>
  <si>
    <t>Cases, boxes, crates, drums and similar packings of wood; cable-drums of wood</t>
  </si>
  <si>
    <t>44152000</t>
  </si>
  <si>
    <t>Pallets, box pallets and other load boards of wood; pallet collars of wood</t>
  </si>
  <si>
    <t>44160010</t>
  </si>
  <si>
    <t>Staves of wood</t>
  </si>
  <si>
    <t>44160090</t>
  </si>
  <si>
    <t>Casks, barrels, vats, tubs and other coopers’ products and parts thereof, of wood, excluding staves</t>
  </si>
  <si>
    <t>44170090</t>
  </si>
  <si>
    <t>Tools, tool bodies, tool handles, broom or brush bodies and handles, of wood; boot or shoe trees, of wood</t>
  </si>
  <si>
    <t>44181100</t>
  </si>
  <si>
    <t>Windows, French-windows and their frames, of tropical wood</t>
  </si>
  <si>
    <t>44181900</t>
  </si>
  <si>
    <t>Windows, French-windows and their frames, of wood other than tropical wood</t>
  </si>
  <si>
    <t>44182100</t>
  </si>
  <si>
    <t>Doors and their frames and thresholds, of tropical wood</t>
  </si>
  <si>
    <t>44182900</t>
  </si>
  <si>
    <t>Doors and their frames and thresholds, of wood other than tropical wood</t>
  </si>
  <si>
    <t>44183000</t>
  </si>
  <si>
    <t>Posts and beams other than products of subheadings 441881 to 441889, of wood</t>
  </si>
  <si>
    <t>44184000</t>
  </si>
  <si>
    <t>Shuttering for concrete constructional work, of wood</t>
  </si>
  <si>
    <t>44185000</t>
  </si>
  <si>
    <t>Shingles and shakes, of wood</t>
  </si>
  <si>
    <t>44187310</t>
  </si>
  <si>
    <t>Assembled flooring panels, of bamboo or with at least the top layer (wear layer) of bamboo, for mosaic flooring</t>
  </si>
  <si>
    <t>44187320</t>
  </si>
  <si>
    <t>Assembled flooring panels, of multilayer of bamboo, other than for mosaic floors</t>
  </si>
  <si>
    <t>44187390</t>
  </si>
  <si>
    <t>Assembled flooring panels, of bamboo or with at least the top layer (wear layer) of bamboo, not elsewhere classified in subheading 441873</t>
  </si>
  <si>
    <t>44187400</t>
  </si>
  <si>
    <t>Assembled flooring panels, of wood other than bamboo, for mosaic flooring</t>
  </si>
  <si>
    <t>44187500</t>
  </si>
  <si>
    <t>Assembled flooring panels, of wood other than bamboo, multilayer, other than for mosaic floors</t>
  </si>
  <si>
    <t>44187900</t>
  </si>
  <si>
    <t>Assembled flooring panels, of wood other than bamboo, not elsewhere classified in heading 4418</t>
  </si>
  <si>
    <t>44188110</t>
  </si>
  <si>
    <t>Glue-laminated timber (glulam), in block shape</t>
  </si>
  <si>
    <t>44188190</t>
  </si>
  <si>
    <t>Glue-laminated timber (glulam), other than in block shape</t>
  </si>
  <si>
    <t>44188200</t>
  </si>
  <si>
    <t>Cross-laminated timber (CLT or X-lam)</t>
  </si>
  <si>
    <t>44188900</t>
  </si>
  <si>
    <t>Engineered structural timber products, not elsewhere classified in heading 4418</t>
  </si>
  <si>
    <t>44189100</t>
  </si>
  <si>
    <t>Builders’ joinery and carpentry of bamboo, not elsewhere classified in heading 4418</t>
  </si>
  <si>
    <t>44189200</t>
  </si>
  <si>
    <t>Cellular wood panels, not elsewhere classified in heading 4418</t>
  </si>
  <si>
    <t>44189900</t>
  </si>
  <si>
    <t>Builders’ joinery and carpentry of wood other than bamboo, not elsewhere classified in heading 4418</t>
  </si>
  <si>
    <t>44191100</t>
  </si>
  <si>
    <t>Bread boards, chopping boards, and similar boards of bamboo</t>
  </si>
  <si>
    <t>44191200</t>
  </si>
  <si>
    <t>Chopsticks of bamboo</t>
  </si>
  <si>
    <t>44191900</t>
  </si>
  <si>
    <t>Tableware and kitchenware of bamboo, not elsewhere classified in heading 4419</t>
  </si>
  <si>
    <t>44192000</t>
  </si>
  <si>
    <t>Tableware and kitchenware, of tropical wood</t>
  </si>
  <si>
    <t>44199000</t>
  </si>
  <si>
    <t>Tableware and kitchenware, of wood other than bamboo and tropical wood</t>
  </si>
  <si>
    <t>44201100</t>
  </si>
  <si>
    <t>Statuettes and other ornaments, of tropical wood</t>
  </si>
  <si>
    <t>44201900</t>
  </si>
  <si>
    <t>Statuettes and other ornaments, of wood other than tropical wood</t>
  </si>
  <si>
    <t>44209010</t>
  </si>
  <si>
    <t>Wooden articles of furniture not falling in Chapter 94</t>
  </si>
  <si>
    <t>44209020</t>
  </si>
  <si>
    <t>Boxes and other small containers, of wood, intended for and suitable for carrying in the pocket, in the handbag or on the person</t>
  </si>
  <si>
    <t>44209090</t>
  </si>
  <si>
    <t>Wood marquetry and inlaid wood; caskets and cases for jewellery or cutlery, and similar articles, of wood, n.e.c. in heading 4420</t>
  </si>
  <si>
    <t>44211000</t>
  </si>
  <si>
    <t>Clothes hangers of wood</t>
  </si>
  <si>
    <t>44212000</t>
  </si>
  <si>
    <t>Coffins of wood</t>
  </si>
  <si>
    <t>44219110</t>
  </si>
  <si>
    <t>Spools, cops and bobbins, sewing thread reels and the like, of bamboo</t>
  </si>
  <si>
    <t>44219120</t>
  </si>
  <si>
    <t>Match splints of bamboo</t>
  </si>
  <si>
    <t>44219130</t>
  </si>
  <si>
    <t>Candy sticks, ice-cream sticks and ice-cream spoons, of bamboo</t>
  </si>
  <si>
    <t>44219140</t>
  </si>
  <si>
    <t>Fans and handscreens, frames and handles therefor, and parts thereof, of bamboo</t>
  </si>
  <si>
    <t>44219150</t>
  </si>
  <si>
    <t>Prayer beads of bamboo</t>
  </si>
  <si>
    <t>44219160</t>
  </si>
  <si>
    <t>Toothpicks of bamboo</t>
  </si>
  <si>
    <t>44219190</t>
  </si>
  <si>
    <t>Articles of bamboo, not elsewhere classified in Chapter 44</t>
  </si>
  <si>
    <t>44219910</t>
  </si>
  <si>
    <t>Spools, cops and bobbins, sewing thread reels and the like, of wood other than bamboo</t>
  </si>
  <si>
    <t>44219930</t>
  </si>
  <si>
    <t>Wooden pegs or pins for footwear, of wood other than bamboo</t>
  </si>
  <si>
    <t>44219940</t>
  </si>
  <si>
    <t>Candy-sticks, ice-cream sticks and ice-cream spoons, of wood other than bamboo</t>
  </si>
  <si>
    <t>44219970</t>
  </si>
  <si>
    <t>Fans and handscreens, frames and handles therefor, and parts thereof, of wood other than bamboo</t>
  </si>
  <si>
    <t>44219980</t>
  </si>
  <si>
    <t>Toothpicks, of wood other than bamboo</t>
  </si>
  <si>
    <t>44219994</t>
  </si>
  <si>
    <t>Beads other than prayer beads, of wood other than bamboo</t>
  </si>
  <si>
    <t>44219995</t>
  </si>
  <si>
    <t>Sticks of a kind used for making joss sticks, of wood other than bamboo</t>
  </si>
  <si>
    <t>44219996</t>
  </si>
  <si>
    <t>Barecore, of wood other than bamboo</t>
  </si>
  <si>
    <t>44219999</t>
  </si>
  <si>
    <t>Articles of wood other than bamboo, not elsewhere classified in Chapter 44</t>
  </si>
  <si>
    <t>45019000</t>
  </si>
  <si>
    <t>Waste cork; crushed, granulated or ground cork</t>
  </si>
  <si>
    <t>45020000</t>
  </si>
  <si>
    <t>Natural cork, debacked or roughly squared, or in rectangular (including square) blocks, plates, sheets or strip (including sharp-edged blanks for corks or stoppers)</t>
  </si>
  <si>
    <t>45031000</t>
  </si>
  <si>
    <t>Corks and stoppers of natural cork</t>
  </si>
  <si>
    <t>45039000</t>
  </si>
  <si>
    <t>Articles of natural cork, other than corks and stoppers</t>
  </si>
  <si>
    <t>45041000</t>
  </si>
  <si>
    <t>Blocks, plates, sheets and strip, tiles of any shape, solid cylinders (including discs), of agglomerated cork</t>
  </si>
  <si>
    <t>45049000</t>
  </si>
  <si>
    <t>Agglomerated cork (with or without a binding substance) and articles of agglomerated cork, not elsewhere classified in heading 4504</t>
  </si>
  <si>
    <t>46012100</t>
  </si>
  <si>
    <t>Mats, matting and screens of bamboo</t>
  </si>
  <si>
    <t>46012200</t>
  </si>
  <si>
    <t>Mats, matting and screens of rattan</t>
  </si>
  <si>
    <t>46012900</t>
  </si>
  <si>
    <t>Mats, matting and screens of vegetable materials other than bamboo and rattan</t>
  </si>
  <si>
    <t>46019210</t>
  </si>
  <si>
    <t>Plaits and similar products of plaiting materials, whether or not assembled into strips, of bamboo</t>
  </si>
  <si>
    <t>46019220</t>
  </si>
  <si>
    <t>46019290</t>
  </si>
  <si>
    <t>Plaiting materials, plaits and similar products of plaiting materials, bound together in parallel strands or woven, in sheet form, whether or not being finished articles, of bamboo, n.e.c. in heading 4601</t>
  </si>
  <si>
    <t>46019310</t>
  </si>
  <si>
    <t>Plaits and similar products of plaiting materials, whether or not assembled into strips, of rattan</t>
  </si>
  <si>
    <t>46019320</t>
  </si>
  <si>
    <t>Fans and handscreens, frames and handles therefor, and parts thereof, of rattan</t>
  </si>
  <si>
    <t>46019390</t>
  </si>
  <si>
    <t>Plaiting materials, plaits and similar products of plaiting materials, bound together in parallel strands or woven, in sheet form, whether or not being finished articles, of rattan, n.e.c. in heading 4601</t>
  </si>
  <si>
    <t>46019410</t>
  </si>
  <si>
    <t>Plaits and similar products of plaiting materials, whether or not assembled into strips, of vegetable materials other than bamboo and rattan</t>
  </si>
  <si>
    <t>46019420</t>
  </si>
  <si>
    <t>Fans and handscreens, frames and handles therefor, and parts thereof, of vegetable materials other than bamboo and rattan</t>
  </si>
  <si>
    <t>46019490</t>
  </si>
  <si>
    <t>Plaiting materials, plaits and similar products of plaiting materials, bound together in parallel strands or woven, in sheet form, whether or not being finished articles, of vegetable materials other than bamboo and rattan, n.e.c. in heading 4601</t>
  </si>
  <si>
    <t>46019910</t>
  </si>
  <si>
    <t>Mats and matting, of materials other than vegetable materials</t>
  </si>
  <si>
    <t>46019920</t>
  </si>
  <si>
    <t>Plaits and similar products of plaiting materials, whether or not assembled into strips, of materials other than vegetable materials</t>
  </si>
  <si>
    <t>46019930</t>
  </si>
  <si>
    <t>Fans and handscreens, frames and handles therefor, and parts thereof, of materials other than vegetable materials</t>
  </si>
  <si>
    <t>46019990</t>
  </si>
  <si>
    <t>Plaiting materials, plaits and similar products of plaiting materials, bound together in parallel strands or woven, in sheet form, whether or not being finished articles, of materials other than vegetable materials, n.e.c. in heading 4601</t>
  </si>
  <si>
    <t>46021110</t>
  </si>
  <si>
    <t>Travelling bags and suitcases of bamboo</t>
  </si>
  <si>
    <t>46021120</t>
  </si>
  <si>
    <t>Envelopes for bottles of bamboo</t>
  </si>
  <si>
    <t>46021190</t>
  </si>
  <si>
    <t>Basketwork, wickerwork and other articles, made directly to shape from plaiting materials or made up from goods of heading 4601, of bamboo, n.e.c. in heading 4602</t>
  </si>
  <si>
    <t>46021210</t>
  </si>
  <si>
    <t>Travelling bags and suitcases of rattan</t>
  </si>
  <si>
    <t>46021220</t>
  </si>
  <si>
    <t>Envelopes for bottles of rattan</t>
  </si>
  <si>
    <t>46021290</t>
  </si>
  <si>
    <t>Basketwork, wickerwork and other articles, made directly to shape from plaiting materials or made up from goods of heading 4601, of rattan, n.e.c. in heading 4602</t>
  </si>
  <si>
    <t>46021910</t>
  </si>
  <si>
    <t>Travelling bags and suitcases of vegetable materials other than of bamboo and rattan</t>
  </si>
  <si>
    <t>46021920</t>
  </si>
  <si>
    <t>Envelopes for bottles of vegetable materials other than of bamboo and rattan</t>
  </si>
  <si>
    <t>46021990</t>
  </si>
  <si>
    <t>Basketwork, wickerwork and other articles, made directly to shape from plaiting materials or made up from goods of heading 4601, of vegetable materials other than of bamboo and rattan, n.e.c. in heading 4602</t>
  </si>
  <si>
    <t>46029010</t>
  </si>
  <si>
    <t>Travelling bags and suitcases of materials other than vegetable materials</t>
  </si>
  <si>
    <t>46029090</t>
  </si>
  <si>
    <t>Basketwork, wickerwork and other articles, made directly to shape from plaiting materials or made up from goods of heading 4601, of materials other than vegetable materials, n.e.c. in heading 4602</t>
  </si>
  <si>
    <t>47020010</t>
  </si>
  <si>
    <t>Chemical wood pulp, dissolving grades, of coniferous</t>
  </si>
  <si>
    <t>47020020</t>
  </si>
  <si>
    <t>Chemical wood pulp, dissolving grades, of non- coniferous</t>
  </si>
  <si>
    <t>47032900</t>
  </si>
  <si>
    <t>Chemical wood pulp, soda or sulphate, other than dissolving grades, semi-bleached or bleached, of non-coniferous</t>
  </si>
  <si>
    <t>47050000</t>
  </si>
  <si>
    <t>Wood pulp obtained by a combination of mechanical and chemical pulping processes</t>
  </si>
  <si>
    <t>47061000</t>
  </si>
  <si>
    <t>Cotton linters pulp</t>
  </si>
  <si>
    <t>47062000</t>
  </si>
  <si>
    <t>Pulps of fibres derived from recovered (waste and scrap) paper or paperboard</t>
  </si>
  <si>
    <t>47063000</t>
  </si>
  <si>
    <t>Pulps of fibres derived from bamboo</t>
  </si>
  <si>
    <t>47069100</t>
  </si>
  <si>
    <t>Pulps of fibres derived from other fibrous cellulosic material obtained by mechanical processes</t>
  </si>
  <si>
    <t>47069200</t>
  </si>
  <si>
    <t>Pulps of fibres derived from other fibrous cellulosic material obtained by chemical processes</t>
  </si>
  <si>
    <t>47071000</t>
  </si>
  <si>
    <t>Recovered (waste and scrap) unbleached kraft paper or paperboard or corrugated paper or paperboard</t>
  </si>
  <si>
    <t>47072000</t>
  </si>
  <si>
    <t>Recovered (waste and scrap) other paper or paperboard made mainly of bleached chemical pulp, not coloured in the mass</t>
  </si>
  <si>
    <t>47073000</t>
  </si>
  <si>
    <t>Recovered (waste and scrap) paper or paperboard made mainly of mechanical pulp (for example, newspapers, journals and similar printed matter)</t>
  </si>
  <si>
    <t>47079000</t>
  </si>
  <si>
    <t>Recovered paper or paperboard, including unsorted waste and scrap, not elsewhere classified in heading 4707</t>
  </si>
  <si>
    <t>48010012</t>
  </si>
  <si>
    <t>Newsprint, weighing not more than 55 g/m2, in rolls, of a width not exceeding 28 cm or exceeding 36 cm</t>
  </si>
  <si>
    <t>48010014</t>
  </si>
  <si>
    <t>Newsprint, weighing not more than 55 g/m2, in sheets, square or rectangular, one side of which exceeds 36 cm, and the other side exceeding 15 cm in the unfolded state</t>
  </si>
  <si>
    <t>48010022</t>
  </si>
  <si>
    <t>Newsprint, weighing more than 55 g/m2, in rolls, of a width not exceeding 28 cm or exceeding 36 cm</t>
  </si>
  <si>
    <t>48010023</t>
  </si>
  <si>
    <t>Newsprint, weighing more than 55 g/m2, in sheets, square or rectangular, one side of which exceeds 28 cm but not exceeding 36 cm, and the other side exceeding 15 cm in the unfolded state</t>
  </si>
  <si>
    <t>48010024</t>
  </si>
  <si>
    <t>Newsprint, weighing more than 55 g/m2, in sheets, square or rectangular, one side of which exceeds 36 cm, and the other side exceeding 15 cm in the unfolded state</t>
  </si>
  <si>
    <t>48021000</t>
  </si>
  <si>
    <t>Hand-made paper and paperboard</t>
  </si>
  <si>
    <t>48022090</t>
  </si>
  <si>
    <t>Uncoated paper and paperboard of a kind used as a base for photo-sensitive, heat-sensitive or electro-sensitive paper or paperboard, n.e.c in subheading 480220</t>
  </si>
  <si>
    <t>48025429</t>
  </si>
  <si>
    <t>Carbonising base paper, weighing 20 g/m2 or more but less than 40 g/m2, not containing fibres obtained by a mechanical or chemi- mechanical process or of which not more than 10 % by weight of the total fibre content consists of such fibres, other than HS 48025421</t>
  </si>
  <si>
    <t>48025430</t>
  </si>
  <si>
    <t>Base paper of a kind used to manufacture aluminium coated paper, weighing less than 40 g/m2, not containing fibres obtained by a mechanical or chemi-mechanical process or of which not more than 10 % by weight of the total fibre content consists of such fibres</t>
  </si>
  <si>
    <t>48025450</t>
  </si>
  <si>
    <t>Uncoated multi-ply paper and paperboard, weighing less than 40 g/m2, not containing fibres obtained by a mechanical or chemi- mechanical process or of which not more than 10 % by weight of the total fibre content consists of such fibres</t>
  </si>
  <si>
    <t>48025490</t>
  </si>
  <si>
    <t>Uncoated paper and paperboard, weighing less than 40 g/m2, not containing fibres obtained by a mechanical or chemi-mechanical process or of which not more than 10 % by weight of the total fibre content consists of such fibres, n.e.c. in subheading 480254</t>
  </si>
  <si>
    <t>48025529</t>
  </si>
  <si>
    <t>Fancy paper and paperboard, weighing 40 g/m2 or more but not more than 150 g/m2, in rolls, of a width exceeding 15 cm, not containing fibres obtained by a mechanical or chemi-mechanical process or of which not more than 10 % by weight of the total fibre content consists of such fibres</t>
  </si>
  <si>
    <t>48025540</t>
  </si>
  <si>
    <t>Base paper of a kind used to manufacture aluminium coated paper, weighing 40 g/m2 or more but not more than 150 g/m2, in rolls, not containing fibres obtained by a mechanical or chemi-mechanical process or of which not more than 10 % by weight of the total fibre content consists of such fibres</t>
  </si>
  <si>
    <t>48025561</t>
  </si>
  <si>
    <t>Uncoated paper and paperboard, of a kind used for writing, printing and other graphic purposes, weighing 40 g/m2 or more but not more than 150 g/m2, in rolls, of a width not exceeding 15 cm, not containing fibres obtained by a mechanical or chemi-mechanical process or of which not more than 10 % by weight of the total fibre content consists of such fibres</t>
  </si>
  <si>
    <t>48025569</t>
  </si>
  <si>
    <t>Uncoated paper and paperboard, of a kind used for writing, printing and other graphic purposes, weighing 40 g/m2 or more but not more than 150 g/m2, in rolls, of a width exceeding 15 cm, not containing fibres obtained by a mechanical or chemi-mechanical process or of which not more than 10 % by weight of the total fibre content consists of such fibres</t>
  </si>
  <si>
    <t>48025590</t>
  </si>
  <si>
    <t>Uncoated paper and paperboard, weighing 40 g/m2 or more but not more than 150 g/m2, in rolls, of a width exceeding 15 cm, not containing fibres obtained by a mechanical or chemi-mechanical process or of which not more than 10 % by weight of the total fibre content consists of such fibres, n.e.c. in subheading 480255</t>
  </si>
  <si>
    <t>48025629</t>
  </si>
  <si>
    <t>Fancy paper and paperboard, weighing 40 g/m2 or more but not more than 150 g/m2, in sheets with one side not exceeding 435 mm and the other side not exceeding 297 mm in the unfolded state, not containing fibres obtained by a mechanical or chemi-mechanical process or of which not more than 10 % by weight of the total fibre content consists of such fibres, other than HS 48025621</t>
  </si>
  <si>
    <t>48025641</t>
  </si>
  <si>
    <t>Uncoated paper and paperboard, of a kind used for writing, printing and other graphic purposes, weighing 40 g/m2 or more but not more than 150 g/m2, of a width not exceeding 36 cm in rectangular (including square) sheets and in the unfolded state, not containing fibres obtained by a mechanical or chemi-mechanical process or of which not more than 10 % by weight of the total fibre content consists of such fibres</t>
  </si>
  <si>
    <t>48025649</t>
  </si>
  <si>
    <t>Uncoated paper and paperboard, of a kind used for writing, printing and other graphic purposes, weighing 40 g/m2 or more but not more than 150 g/m2, in sheets with one side not exceeding 435 mm and the other side not exceeding 297 mm in the unfolded state, not containing fibres obtained by a mechanical or chemi-mechanical process or of which not more than 10 % by weight of the total fibre content consists of such fibres, other than HS 48025641</t>
  </si>
  <si>
    <t>48025690</t>
  </si>
  <si>
    <t>Uncoated paper and paperboard, weighing 40 g/m2 or more but not more than 150 g/m2, in sheets with one side not exceeding 435 mm and the other side not exceeding 297 mm in the unfolded state, not containing fibres obtained by a mechanical or chemi-mechanical process or of which not more than 10 % by weight of the total fibre content consists of such fibres, n.e.c. in subheading 480256</t>
  </si>
  <si>
    <t>48025721</t>
  </si>
  <si>
    <t>Uncoated paper and paperboard, of a kind used for writing, printing and other graphic purposes, weighing 40 g/m2 or more but not more than 150 g/m2, other than those of subheading 480256, with no side exceeds 36 cm in the unfolded state, not containing fibres obtained by a mechanical or chemi-mechanical process or of which not more than 10 % by weight of the total fibre content consists of such fibres</t>
  </si>
  <si>
    <t>48025729</t>
  </si>
  <si>
    <t>Uncoated paper and paperboard, of a kind used for writing, printing and other graphic purposes, weighing 40 g/m2 or more but not more than 150 g/m2, other than those of subheading 480256, not containing fibres obtained by a mechanical or chemi-mechanical process or of which not more than 10 % by weight of the total fibre content consists of such fibres, other than HS 48025721</t>
  </si>
  <si>
    <t>48025790</t>
  </si>
  <si>
    <t>Uncoated paper and paperboard, weighing 40 g/m2 or more but not more than 150 g/m2, other than those of subheading 480256, not containing fibres obtained by a mechanical or chemi-mechanical process or of which not more than 10 % by weight of the total fibre content consists of such fibres, n.e.c. in subheading 480257</t>
  </si>
  <si>
    <t>48025829</t>
  </si>
  <si>
    <t>Fancy paper and paperboard, weighing more than 150 g/m2, not containing fibres obtained by a mechanical or chemi-mechanical process or of which not more than 10 % by weight of the total fibre content consists of such fibres, other than HS 48025821</t>
  </si>
  <si>
    <t>48025831</t>
  </si>
  <si>
    <t>Uncoated paper and paperboard, of a kind used for writing, printing and other graphic purposes, weighing more than 150 g/m2, in rolls of not more than 15 cm in width or in rectangular (including square) sheets of which no side exceeds 36 cm in the unfolded state, not containing fibres obtained by a mechanical or chemi-mechanical process or of which not more than 10 % by weight of the total fibre content consists of such fibres</t>
  </si>
  <si>
    <t>48025839</t>
  </si>
  <si>
    <t>Uncoated paper and paperboard, of a kind used for writing, printing and other graphic purposes, weighing more than 150 g/m2, not containing fibres obtained by a mechanical or chemi-mechanical process or of which not more than 10 % by weight of the total fibre content consists of such fibres, other than HS 48025831 3.753.109</t>
  </si>
  <si>
    <t>48025891</t>
  </si>
  <si>
    <t>Uncoated paper and paperboard, weighing more than 150 g/m2 but less than 225 g/m2, not containing fibres obtained by a mechanical or chemi-mechanical process or of which not more than 10 % by weight of the total fibre content consists of such fibres, n.e.c. in subheading 480258</t>
  </si>
  <si>
    <t>48025899</t>
  </si>
  <si>
    <t>Uncoated paper and paperboard, weighing 225 g/m2 or more, not containing fibres obtained by a mechanical or chemi-mechanical process or of which not more than 10 % by weight of the total fibre content consists of such fibres, n.e.c. in subheading 480258</t>
  </si>
  <si>
    <t>48026131</t>
  </si>
  <si>
    <t>Fancy paper and paperboard, in rolls, of a width not more than 15 cm, of which more than 10 % by weight of the total fibre content consists of fibres obtained by a mechanical or chemi-mechanical process</t>
  </si>
  <si>
    <t>48026141</t>
  </si>
  <si>
    <t>Base paper of a kind used to manufacture aluminium coated paper, in rolls, weighing more than 150 g/m2 but less than 225 g/m2, of which more than 10 % by weight of the total fibre content consists of fibres obtained by a mechanical or chemi-mechanical process</t>
  </si>
  <si>
    <t>48026159</t>
  </si>
  <si>
    <t>Uncoated paper and paperboard, of a kind used for writing, printing and other graphic purposes, in rolls, of a width exceeding 15 cm, of which more than 10 % by weight of the total fibre content consists of fibres obtained by a mechanical or chemi-mechanical process</t>
  </si>
  <si>
    <t>48026239</t>
  </si>
  <si>
    <t>Uncoated paper and paperboard, of a kind used for writing, printing and other graphic purposes, in sheets with one side not exceeding 435 mm and the other side not exceeding 297 mm in the unfolded state, of which more than 10 % by weight of the total fibre content consists of fibres obtained by a mechanical or chemi-mechanical process, other than HS 48026231</t>
  </si>
  <si>
    <t>48026919</t>
  </si>
  <si>
    <t>Uncoated paper and paperboard, of a kind used for writing, printing and other graphic purposes, in sheets, of which more than 10 % by weight of the total fibre content consists of fibres obtained by a mechanical or chemi- mechanical process, n.e.c. in heading 4802</t>
  </si>
  <si>
    <t>48026999</t>
  </si>
  <si>
    <t>Uncoated paper and paperboard, weighing not more than 150 g/m2 or not less than 225 g/m2, in sheets, of which more than 10 % by weight of the total fibre content consists of fibres obtained by a mechanical or chemi-mechanical process, n.e.c. in heading 4802</t>
  </si>
  <si>
    <t>48030030</t>
  </si>
  <si>
    <t>Cellulose wadding or webs of cellulose fibres, whether or not creped, crinkled, embossed, perforated, surface-coloured, surface- decorated or printed, in rolls or sheets</t>
  </si>
  <si>
    <t>48030090</t>
  </si>
  <si>
    <t>Toilet or facial tissue stock, towel or napkin stock and similar paper of a kind used for household or sanitary purposes, whether or not creped, crinkled, embossed, perforated, surface-coloured, surface-decorated or printed, in rolls or sheets</t>
  </si>
  <si>
    <t>48041100</t>
  </si>
  <si>
    <t>Kraftliner, unbleached, in rolls or sheets, other than that of heading 4802 or 4803</t>
  </si>
  <si>
    <t>48041900</t>
  </si>
  <si>
    <t>Kraftliner, bleached, in rolls or sheets, other than that of heading 4802 or 4803</t>
  </si>
  <si>
    <t>48042110</t>
  </si>
  <si>
    <t>Sack kraft paper, unbleached, of a kind used for making cement bags, in rolls or sheets, other than that of heading 4802 or 4803</t>
  </si>
  <si>
    <t>48042190</t>
  </si>
  <si>
    <t>Sack kraft paper, unbleached, in rolls or sheets, other than that of heading 4802 or 4803, other than of a kind used for making cement bags</t>
  </si>
  <si>
    <t>48042990</t>
  </si>
  <si>
    <t>Sack kraft paper, bleached, in rolls or sheets, other than that of heading 4802 or 4803, other than of a kind used for making cement bags</t>
  </si>
  <si>
    <t>48043190</t>
  </si>
  <si>
    <t>Uncoated kraft paper and paperboard, weighing 150 g/m2 or less, unbleached, in rolls or sheets, other than that of heading 4802 or 4803, n.e.c. in subheading 480431</t>
  </si>
  <si>
    <t>48043920</t>
  </si>
  <si>
    <t>Uncoated kraft paper and paperboard, weighing 150 g/m2 or less, bleached, of a kind used for making food packaging, in rolls or sheets, other than that of heading 4802 or 4803</t>
  </si>
  <si>
    <t>48043990</t>
  </si>
  <si>
    <t>Uncoated kraft paper and paperboard, weighing 150 g/m2 or less, bleached, in rolls or sheets, other than that of heading 4802 or 4803, n.e.c. in subheading 480439</t>
  </si>
  <si>
    <t>48044110</t>
  </si>
  <si>
    <t>Electrical grade insulating kraft paper, weighing more than 150 g/m2 but less than 225 g/m2, unbleached, in rolls or sheets, other than that of heading 4802 or 4803</t>
  </si>
  <si>
    <t>48044190</t>
  </si>
  <si>
    <t>Uncoated kraft paper and paperboard, weighing more than 150 g/m2 but less than 225 g/m2, unbleached, in rolls or sheets, other than that of heading 4802 or 4803, n.e.c. in subheading 480441</t>
  </si>
  <si>
    <t>48044290</t>
  </si>
  <si>
    <t>Uncoated kraft paper and paperboard, weighing more than 150 g/m2 but less than 225 g/m2, bleached uniformly throughout the mass and of which more than 95 % by weight of the total fibre content consists of wood fibres obtained by a chemical process, in rolls or sheets, other than that of heading 4802 or 4803, n.e.c. in subheading 480442</t>
  </si>
  <si>
    <t>48044910</t>
  </si>
  <si>
    <t>Uncoated kraft paper and paperboard, weighing more than 150 g/m2 but less than 225 g/m2, bleached, of a kind used for making food packaging, in rolls or sheets, other than that of heading 4802 or 4803, other than HS 48044210</t>
  </si>
  <si>
    <t>48044990</t>
  </si>
  <si>
    <t>Uncoated kraft paper and paperboard, weighing more than 150 g/m2 but less than 225 g/m2, bleached, in rolls or sheets, other than that of heading 4802 or 4803, n.e.c. in subheading 480442 or 480449</t>
  </si>
  <si>
    <t>48045190</t>
  </si>
  <si>
    <t>Uncoated kraft paper and paperboard, weighing 225 g/m2 or more, unbleached, of a wet strength of 40 g to 60 g, in rolls or sheets, other than that of heading 4802 or 4803, n.e.c. in subheading 480451</t>
  </si>
  <si>
    <t>48051100</t>
  </si>
  <si>
    <t>Semichemical fluting paper, in rolls or sheets, not further worked or processed than as specified in Note 3 to this Chapter</t>
  </si>
  <si>
    <t>48051910</t>
  </si>
  <si>
    <t>Fluting paper, weighing more than 150 g/m2 but less than 225 g/m2, in rolls or sheets, not further worked or processed than as specified in Note 3 to this Chapter</t>
  </si>
  <si>
    <t>48051990</t>
  </si>
  <si>
    <t>Fluting paper, weighing not more than 150 g/m2 or not less than 225 g/m2, in rolls or sheets, not further worked or processed than as specified in Note 3 to this Chapter</t>
  </si>
  <si>
    <t>48052400</t>
  </si>
  <si>
    <t>Testliner (recycled liner board), weighing 150 g/m2 or less, in rolls or sheets, not further worked or processed than as specified in Note 3 to this Chapter</t>
  </si>
  <si>
    <t>48052510</t>
  </si>
  <si>
    <t>Testliner (recycled liner board), weighing more than 150 g/m2 but less than 225 g/m2, in rolls or sheets, not further worked or processed than as specified in Note 3 to this Chapter</t>
  </si>
  <si>
    <t>48052590</t>
  </si>
  <si>
    <t>Testliner (recycled liner board), weighing 225 g/m2 or more, in rolls or sheets, not further worked or processed than as specified in Note 3 to this Chapter</t>
  </si>
  <si>
    <t>48053090</t>
  </si>
  <si>
    <t>Sulphite wrapping paper, in rolls or sheets, not further worked or processed than as specified in Note 3 to this Chapter, other than coloured paper of a kind used for wrapping wooden match box</t>
  </si>
  <si>
    <t>48055000</t>
  </si>
  <si>
    <t>Filter paper and paperboard, in rolls or sheets, not further worked or processed than as specified in Note 3 to this Chapter</t>
  </si>
  <si>
    <t>48059190</t>
  </si>
  <si>
    <t>Uncoated paper and paperboard other than those of subheading 4802 - 4804, weighing 150 g/m2 or less, in rolls or sheets, not further worked or processed than as specified in Note 3 to this Chapter, n.e.c. in subheading 480591</t>
  </si>
  <si>
    <t>48059210</t>
  </si>
  <si>
    <t>Uncoated multi-ply paper and paperboard other than those of subheading 4802 - 4804, weighing more than 150 g/m2 but less than 225 g/m2, in rolls or sheets, not further worked or processed than as specified in Note 3 to this Chapter</t>
  </si>
  <si>
    <t>48059290</t>
  </si>
  <si>
    <t>Uncoated paper and paperboard other than those of subheading 4802 - 4804, weighing more than 150 g/m2 but less than 225 g/m2, in rolls or sheets, not further worked or processed than as specified in Note 3 to this Chapter, n.e.c. in subheading 480592</t>
  </si>
  <si>
    <t>48059310</t>
  </si>
  <si>
    <t>Uncoated multi-ply paper and paperboard other than those of subheading 4802 - 4804, weighing 225 g/m2 or more, in rolls or sheets, not further worked or processed than as specified in Note 3 to this Chapter</t>
  </si>
  <si>
    <t>48059390</t>
  </si>
  <si>
    <t>Uncoated paper and paperboard other than those of subheading 4802 - 4804, weighing 225 g/m2 or more, in rolls or sheets, not further worked or processed than as specified in Note 3 to this Chapter, n.e.c. in subheading 480593</t>
  </si>
  <si>
    <t>48062000</t>
  </si>
  <si>
    <t>Greaseproof papers, in rolls or sheets</t>
  </si>
  <si>
    <t>48063000</t>
  </si>
  <si>
    <t>Tracing papers, in rolls or sheets</t>
  </si>
  <si>
    <t>48064000</t>
  </si>
  <si>
    <t>Glassine and other glazed transparent or translucent papers, in rolls or sheets</t>
  </si>
  <si>
    <t>48070000</t>
  </si>
  <si>
    <t>Composite paper and paperboard (made by sticking flat layers of paper or paperboard together with an adhesive), not surface-coated or impregnated, whether or not internally reinforced, in rolls or sheets</t>
  </si>
  <si>
    <t>48081000</t>
  </si>
  <si>
    <t>Corrugated paper and paperboard, whether or not perforated</t>
  </si>
  <si>
    <t>48084000</t>
  </si>
  <si>
    <t>Kraft paper, creped or crinkled, whether or not embossed or perforated</t>
  </si>
  <si>
    <t>48089030</t>
  </si>
  <si>
    <t>Paper and paperboard, embossed paper</t>
  </si>
  <si>
    <t>48089090</t>
  </si>
  <si>
    <t>Paper and paperboard, other than HS code 48089020 - 48089030</t>
  </si>
  <si>
    <t>48092000</t>
  </si>
  <si>
    <t>Self-copy paper</t>
  </si>
  <si>
    <t>48099090</t>
  </si>
  <si>
    <t>Carbon Paper, other than carbon paper and similar copying papers</t>
  </si>
  <si>
    <t>48101391</t>
  </si>
  <si>
    <t>Paper and paperboard of a kind used for writing, printing or other graphic purposes, not containing fibres obtained by a mechanical or chemi-mechanical process or of which not more than 10 % by weight of the total fibre content consists of such fibres, not printed of a kind used for self-recording apparatus, of a width of 150 mm or less, in rolls</t>
  </si>
  <si>
    <t>48101399</t>
  </si>
  <si>
    <t>Paper and paperboard of a kind used for writing, printing or other graphic purposes, not containing fibres obtained by a mechanical or chemi-mechanical process or of which not more than 10 % by weight of the total fibre content consists of such fibres, not printed of a kind used for self-recording apparatus, of a width of more than 150 mm, in rolls</t>
  </si>
  <si>
    <t>48101491</t>
  </si>
  <si>
    <t>Paper and paperboard of a kind used for writing, printing or other graphic purposes, not containing fibres obtained by a mechanical or chemi-mechanical process or of which not more than 10 % by weight of the total fibre content consists of such fibres, not printed, of a kind used for self-recording apparatus, of which no side exceeds 360 mm</t>
  </si>
  <si>
    <t>48101499</t>
  </si>
  <si>
    <t>Paper and paperboard of a kind used for writing, printing or other graphic purposes, not containing fibres obtained by a mechanical or chemi-mechanical process or of which not more than 10 % by weight of the total fibre content consists of such fibres, not printed, of a kind used for self-recording apparatus, of which no side not exceeds 360 mm 24.627</t>
  </si>
  <si>
    <t>48101910</t>
  </si>
  <si>
    <t>Paper and paperboard of a kind used for writing, printing or other graphic purposes, not containing fibres obtained by a mechanical or chemi-mechanical process or of which not more than 10 % by weight of the total fibre content consists of such fibres, Printed, of a kind used for self-recording apparatus, of which no side exceeds 360 mm in the unfolded state,</t>
  </si>
  <si>
    <t>48101990</t>
  </si>
  <si>
    <t>Paper and paperboard of a kind used for writing, printing or other graphic purposes, not containing fibres obtained by a mechanical or chemi-mechanical process or of which not more than 10 % by weight of the total fibre content consists of such fibres, Not printed, of a kind used for self-recording apparatus, of which no side exceeds 360 mm in the unfolded state, other then Subheading 481013-481014</t>
  </si>
  <si>
    <t>48102210</t>
  </si>
  <si>
    <t>Paper and paperboard of a kind used for writing, printing or other graphic purposes, of which more than 10 % by weight of the total fibre content consists of fibres obtained by a mechanical or chemi-mechanical process, Printed, of a kind used for self-recording apparatus, in rolls of a width of 150 mm or less, or in sheets of which no side exceeds 360 mm in the unfolded state, Light-weight coated paper</t>
  </si>
  <si>
    <t>48102999</t>
  </si>
  <si>
    <t>Paper and paperboard of a kind used for writing, not printing or other graphic purposes, of which more than 10 % by weight of the total fibre content consists of fibres obtained by a mechanical or chemi-mechanical process, Other than Light-weight coated paper not elsewhere specified in subheading 481029</t>
  </si>
  <si>
    <t>48103290</t>
  </si>
  <si>
    <t>Kraft paper and paperboard, other than that of a kind used for writing, printing or other graphic purposes, other than In rolls of not more than 150 mm in width or sheets of which no side exceeds 360 mm in the unfolded state, Bleached uniformly throughout the mass and of which more than 95% by weight of the total fibre content consists of wood fibres obtained by a chemical process, and weighing more than 150 g/m2</t>
  </si>
  <si>
    <t>48103990</t>
  </si>
  <si>
    <t>Kraft paper and paperboard, other than that of a kind used for writing, printing or other graphic purposes, other than In rolls of not more than 150 mm in width or sheets of which no side exceeds 360 mm in the unfolded state, not elsewhere specified in subheading 481031- 481032</t>
  </si>
  <si>
    <t>48109290</t>
  </si>
  <si>
    <t>Paper and paperboard, multi-ply, other than In rolls of not more than 150 mm in width or sheets of which no side exceeds 360 mm in the unfolded state</t>
  </si>
  <si>
    <t>48109940</t>
  </si>
  <si>
    <t>Paper and paperboard, Other multi-ply, In rolls of not more than 150 mm in width or sheets of which no side exceeds 360 mm in the unfolded state</t>
  </si>
  <si>
    <t>48109990</t>
  </si>
  <si>
    <t>Paper and paperboard, Other multi-ply, other than In rolls of not more than 150 mm in width or sheets of which no side exceeds 360 mm in the unfolded state, not elsewhere specified in subheading 481099</t>
  </si>
  <si>
    <t>48111020</t>
  </si>
  <si>
    <t>Tarred, bituminised or asphalted paper and paperboard, in rolls of &lt;15 cm in width, in rectangular (include square), or in sheets of which side &lt;36cm unfolded</t>
  </si>
  <si>
    <t>48111090</t>
  </si>
  <si>
    <t>Tarred, bituminised or asphalted paper and paperboard, other than In rolls of not more than 15 cm in width or in rectangular (including square) sheets of which no side exceeds 36 cm in the unfolded state</t>
  </si>
  <si>
    <t>48114120</t>
  </si>
  <si>
    <t>Gummed or adhesive paper and paperboard, self-adhesive, in rolls of &lt;15cm in width or in rectangular (include square) sheets of which side &lt;36cm unfolded</t>
  </si>
  <si>
    <t>48114190</t>
  </si>
  <si>
    <t>Gummed or adhesive paper and paperboard, self-adhesive, other than in rolls of &lt;15cm in width or in rectangular (include square) sheets of which side &lt;36cm unfolded</t>
  </si>
  <si>
    <t>48114900</t>
  </si>
  <si>
    <t>Gummed or adhesive paper and paperboard, other than self-adhesive</t>
  </si>
  <si>
    <t>48115199</t>
  </si>
  <si>
    <t>Paper and paperboard coated, bleached, weigh &gt;150g/m2, in rolls of ?15cm in width, or in sheets of which side &gt;36cm unfolded state, other than floor covering</t>
  </si>
  <si>
    <t>48115920</t>
  </si>
  <si>
    <t>Paper and paperboard covered on both faces with transparent films of plastics and with a lining of aluminium foil, for the packaging of liquid food products, Other than Bleached, weighing more than 150 g/m2 :</t>
  </si>
  <si>
    <t>48115949</t>
  </si>
  <si>
    <t>Paper and paperboard coated, bleached, weigh ?150g/m2, in rolls of ?15cm, or in sheets of which side &gt;36cm unfolded state, other than floor covering</t>
  </si>
  <si>
    <t>48115999</t>
  </si>
  <si>
    <t>Paper and paperboard coated, bleached, weigh ?150g/m2, in roll of &gt;15cm in width, or in sheets of which side &gt;36cm unfold state, other than floor covering</t>
  </si>
  <si>
    <t>48116020</t>
  </si>
  <si>
    <t>Paper and paperboard, coated, soak or covered with wax, parfin wax, starin, oil or glicerol, in rolls ?15cm in width or in rectangular (include square) sheets of which no side exceeds 36 cm in the unfolded state</t>
  </si>
  <si>
    <t>48116099</t>
  </si>
  <si>
    <t>Paper and paperboard, coated, soak or covered with wax, parfin wax, starin, oil or glicerol, Other than in rolls ?15cm in width or in rectangular (include square) sheets of which no side exceeds 36 cm in the unfolded state, other than floor coverings</t>
  </si>
  <si>
    <t>48119049</t>
  </si>
  <si>
    <t>Paper, paperboard, cellulose wadding and webs of cellulose fibres, not elsewhere specified in subheading 481110-481160 other than Floor coverings and Marbled paper</t>
  </si>
  <si>
    <t>48119099</t>
  </si>
  <si>
    <t>Paper, paperboard, cellulose wadding and webs of cellulose fibres, not elsewhere specified in subheading 481110-481190</t>
  </si>
  <si>
    <t>48120000</t>
  </si>
  <si>
    <t>Filter blocks, slabs and plates, of paper pulp</t>
  </si>
  <si>
    <t>48131000</t>
  </si>
  <si>
    <t>Cigarette paper, in the form of booklets or tubes. 190.157</t>
  </si>
  <si>
    <t>48132010</t>
  </si>
  <si>
    <t>Cigarette tipping paper, in rolls of width not exceeding 5 cm</t>
  </si>
  <si>
    <t>48132021</t>
  </si>
  <si>
    <t>Tobacco wrapping paper, uncoated, in rolls of width not exceeding 5 cm</t>
  </si>
  <si>
    <t>48132022</t>
  </si>
  <si>
    <t>Cigarette paper, Plug wrap paper having a porosity of more than 12 cm3 (min- 1cm-2) in CORESTA Air Permeability unit, uncoated, in rolls of width not exceeding 5 cm</t>
  </si>
  <si>
    <t>48132023</t>
  </si>
  <si>
    <t>Cigarette paper, other than Plug wrap paper having a porosity of more than 12 cm3 (min- 1cm-2) in CORESTA Air Permeability unit, uncoated, in rolls of width not exceeding 5 cm</t>
  </si>
  <si>
    <t>48132031</t>
  </si>
  <si>
    <t>Tobacco wrapping paper, coated, in rolls of width not exceeding 5 cm</t>
  </si>
  <si>
    <t>48132032</t>
  </si>
  <si>
    <t>Plug wrap paper, coated, in rolls of width not exceeding 5 cm</t>
  </si>
  <si>
    <t>48132039</t>
  </si>
  <si>
    <t>Cigarette paper other Cigarette tipping paper, coated, in rolls of width not exceeding 5 cm other than Tobacco wrapping paper and Plug wrap paper</t>
  </si>
  <si>
    <t>48139011</t>
  </si>
  <si>
    <t>Tobacco wrapping paper, In rolls of a width exceeding 5 cm, coated</t>
  </si>
  <si>
    <t>48139012</t>
  </si>
  <si>
    <t>Cigarette tipping paper, In rolls of a width exceeding 5 cm, coated</t>
  </si>
  <si>
    <t>48139019</t>
  </si>
  <si>
    <t>Cigarette paper, other than tobacco wrapping paper and tipping paper, coated, in rolls of a width exceeding 5 cm</t>
  </si>
  <si>
    <t>48139091</t>
  </si>
  <si>
    <t>Tobacco wrapping paper, other In rolls of a width exceeding 5 cm, coated</t>
  </si>
  <si>
    <t>48139099</t>
  </si>
  <si>
    <t>Cigarette paper, other In rolls of a width exceeding 5 cm, coated, other thanTobacco wrapping paper</t>
  </si>
  <si>
    <t>48142010</t>
  </si>
  <si>
    <t>Wallpaper and similar wall covering, consist of paper coated/covered, on the face side, grained, embossed, coloured, of a width not exceeding 60 cm</t>
  </si>
  <si>
    <t>48142099</t>
  </si>
  <si>
    <t>Wallpaper and similar wall coverings, other than photo murals, of a width exceeding 60cm</t>
  </si>
  <si>
    <t>48149000</t>
  </si>
  <si>
    <t>Window transparencies of paper</t>
  </si>
  <si>
    <t>48162010</t>
  </si>
  <si>
    <t>Selfcopy paper (other than those of heading 4809), in rolls of a width exceeding 15 cm but not exceeding 36 cm</t>
  </si>
  <si>
    <t>48162090</t>
  </si>
  <si>
    <t>Self-copy paper (other than those of heading 4809), in rolls except of a width exceeding 15 cm but exceeding 36 cm</t>
  </si>
  <si>
    <t>48169090</t>
  </si>
  <si>
    <t>Paper, carbon paper and other copying or transfer papers (other than those of heading no 4809), other than HS 48162010-48169050</t>
  </si>
  <si>
    <t>48171000</t>
  </si>
  <si>
    <t>Envelopes</t>
  </si>
  <si>
    <t>48172000</t>
  </si>
  <si>
    <t>Letter cards, plain postcards and correspondence cards</t>
  </si>
  <si>
    <t>48173000</t>
  </si>
  <si>
    <t>Boxes, pouches, wallets and writing compendiums, of paper or paperboard, containing an assortment of paper stationery</t>
  </si>
  <si>
    <t>48181000</t>
  </si>
  <si>
    <t>Toilet paper</t>
  </si>
  <si>
    <t>48182000</t>
  </si>
  <si>
    <t>Handkerchiefs, cleansing or facial tissues and towels</t>
  </si>
  <si>
    <t>48183010</t>
  </si>
  <si>
    <t>Tablecloths</t>
  </si>
  <si>
    <t>48183020</t>
  </si>
  <si>
    <t>Serviettes</t>
  </si>
  <si>
    <t>48185000</t>
  </si>
  <si>
    <t>Articles of apparel and clothing accessories, of paper pulp, paper</t>
  </si>
  <si>
    <t>48189000</t>
  </si>
  <si>
    <t>Sanitary or hospital articles not elsewhere specified in subheading 481890</t>
  </si>
  <si>
    <t>48191000</t>
  </si>
  <si>
    <t>Cartons, boxes and cases of corrugated paper or paperboard</t>
  </si>
  <si>
    <t>48192000</t>
  </si>
  <si>
    <t>Folding cartons, boxes and cases of non- corrugated paper or paperboard</t>
  </si>
  <si>
    <t>48193000</t>
  </si>
  <si>
    <t>Sacks and bags having a base of a width of 40 cm or more</t>
  </si>
  <si>
    <t>48194000</t>
  </si>
  <si>
    <t>Other sacks and bags of paper, paperboard, cellulose wadding or webs of cellulose fibres, including cones</t>
  </si>
  <si>
    <t>48195000</t>
  </si>
  <si>
    <t>Other packing containers of paper, paperboard, cellulose wadding or webs of cellulose fibres, including record sleeves</t>
  </si>
  <si>
    <t>48196000</t>
  </si>
  <si>
    <t>Box files, letter trays, storage boxes and similar articles, of a kind used in offices, shops or the like</t>
  </si>
  <si>
    <t>48201000</t>
  </si>
  <si>
    <t>Registers, account books, note books, order books, receipt books, letter pads, memorandum pads, diaries and similar articles</t>
  </si>
  <si>
    <t>48202000</t>
  </si>
  <si>
    <t>Exercise books</t>
  </si>
  <si>
    <t>48203000</t>
  </si>
  <si>
    <t>Binders (other than book covers), folders and file covers</t>
  </si>
  <si>
    <t>48204000</t>
  </si>
  <si>
    <t>Manifold business forms and interleaved carbon sets</t>
  </si>
  <si>
    <t>48205000</t>
  </si>
  <si>
    <t>Albums for samples or for collections of paper or paperboard</t>
  </si>
  <si>
    <t>48209000</t>
  </si>
  <si>
    <t>Articles of stationery of paper or paperboard not elsewhere specified in heading 4820</t>
  </si>
  <si>
    <t>48211010</t>
  </si>
  <si>
    <t>Labels of a kind used for jewellery, including objects of personal adornment or articles of personal use normally carried in the pocket, in the handbag or on the person; printed</t>
  </si>
  <si>
    <t>48211090</t>
  </si>
  <si>
    <t>Paper or paperboard other than labels of a kind used for jewellery, including objects of personal adornment or articles of personal use normally carried in the pocket, in the handbag or on the person, printed</t>
  </si>
  <si>
    <t>48219010</t>
  </si>
  <si>
    <t>Labels of a kind used for jewellery, including objects of personal adornment or articles of personal use normally carried in the pocket, in the handbag or on the person; not printed</t>
  </si>
  <si>
    <t>48219090</t>
  </si>
  <si>
    <t>Paper or paperboard other than labels of a kind used for jewellery, including objects of personal adornment or articles of personal use normally carried in the pocket, in the handbag or on the person, not printed</t>
  </si>
  <si>
    <t>48221010</t>
  </si>
  <si>
    <t>Bobbins, spools, cops and similar supports of paper pulp, paper or paperboard (whether or not perforated or hardened); of a kind used for winding textile yarn; cones</t>
  </si>
  <si>
    <t>48221090</t>
  </si>
  <si>
    <t>Bobbins, spools, cops and similar supports of paper pulp, paper or paperboard (whether or not perforated or hardened), of a kind used for winding textile yarn, other than cones</t>
  </si>
  <si>
    <t>48229010</t>
  </si>
  <si>
    <t>Bobbins, spools, cops and similar supports of paper pulp, paper or paperboard (whether or not perforated or hardened); other than of a kind used for winding textile yarn; cones</t>
  </si>
  <si>
    <t>48229090</t>
  </si>
  <si>
    <t>Bobbins, spools, cops and similar supports of paper pulp, paper or paperboard (whether or not perforated or hardened), other than of a kind used for winding textile yarn, other than cones</t>
  </si>
  <si>
    <t>48232010</t>
  </si>
  <si>
    <t>Filter paper and paperboard in strips, rolls or sheets</t>
  </si>
  <si>
    <t>48232090</t>
  </si>
  <si>
    <t>Filter paper and paperboard, other than in strips, rolls or sheets</t>
  </si>
  <si>
    <t>48234090</t>
  </si>
  <si>
    <t>Rolls, sheets and dials, printed for self- recording apparatus, other than for electromedical apparatus</t>
  </si>
  <si>
    <t>48236100</t>
  </si>
  <si>
    <t>Trays, dishes, plates, cups and the like, of paper or paperboard, of bamboo</t>
  </si>
  <si>
    <t>48236900</t>
  </si>
  <si>
    <t>Trays, dishes, plates, cups and the like, of paper or paperboard, other than of bamboo</t>
  </si>
  <si>
    <t>48237000</t>
  </si>
  <si>
    <t>Moulded or pressed articles of paper pulp</t>
  </si>
  <si>
    <t>48239010</t>
  </si>
  <si>
    <t>Cocooning frames for silk-worms</t>
  </si>
  <si>
    <t>48239030</t>
  </si>
  <si>
    <t>Die-cut polyethylene coated paperboard of a kind used for the manufacture of paper cups</t>
  </si>
  <si>
    <t>48239040</t>
  </si>
  <si>
    <t>Paper tube sets of a kind used for the manufacture of fireworks</t>
  </si>
  <si>
    <t>48239059</t>
  </si>
  <si>
    <t>Kraft paper, in rolls of a width of 209 mm, of a kind used as wrapper for dynamite sticks, Other than weighing 150 g/m2 or less</t>
  </si>
  <si>
    <t>48239091</t>
  </si>
  <si>
    <t>Silicone paper</t>
  </si>
  <si>
    <t>48239092</t>
  </si>
  <si>
    <t>Joss paper</t>
  </si>
  <si>
    <t>48239094</t>
  </si>
  <si>
    <t>Cellulose wadding and webs of cellulose fibres, coloured or marbled throughout the mass</t>
  </si>
  <si>
    <t>48239096</t>
  </si>
  <si>
    <t>Other than kraft paper in rolls of a width of 209 mm of a kind used as wrapper for dynamite sticks, cut to shape other than rectangular or square</t>
  </si>
  <si>
    <t>48239099</t>
  </si>
  <si>
    <t>Other paper, paperboard, cellulose wadding and webs of cellulose fibres, cut to size or shape; other articles of paper pulp, paper, paperboard, cellulose wadding or webs of cellulose fibres, not elsewhere specified in heading 4823</t>
  </si>
  <si>
    <t>49011000</t>
  </si>
  <si>
    <t>Printed books, brochures, leaflets and similar printed matter in single sheets, whether or not folded</t>
  </si>
  <si>
    <t>49019100</t>
  </si>
  <si>
    <t>Dictionaries and encyclopaedias, and serial instalments thereof</t>
  </si>
  <si>
    <t>49019910</t>
  </si>
  <si>
    <t>Educational, technical, scientific, historical or cultural books</t>
  </si>
  <si>
    <t>49019990</t>
  </si>
  <si>
    <t>Printed books, brochures, leaflets and similar printed matter not in single sheets, not elsewhere specified in heading 4901</t>
  </si>
  <si>
    <t>49029010</t>
  </si>
  <si>
    <t>Educational, technical, scientific, historical or cultural journals and periodicals</t>
  </si>
  <si>
    <t>49029090</t>
  </si>
  <si>
    <t>Newspapers, journals and periodicals, whether or not illustrated or containing advertising material, not elsewhere specified in heading 4902</t>
  </si>
  <si>
    <t>49030000</t>
  </si>
  <si>
    <t>Children’s picture, drawing or colouring books</t>
  </si>
  <si>
    <t>49040000</t>
  </si>
  <si>
    <t>Music, printed or in manuscript, whether or not bound or illustrated</t>
  </si>
  <si>
    <t>49052000</t>
  </si>
  <si>
    <t>Maps and hydrographic or similar charts of all kinds, including atlases, wall maps, topographical plans and globes, printed, in book form</t>
  </si>
  <si>
    <t>49059000</t>
  </si>
  <si>
    <t>Maps and hydrographic or similar charts of all kinds, including atlases, wall maps, topographical plans and globes, printed; other than in book form</t>
  </si>
  <si>
    <t>49060000</t>
  </si>
  <si>
    <t>Plans&amp;drawings for architect,engineer,industry,commercial,topogra ph/similar purpose,being original hand- drawn;hand-written text;photographic reproduction on sensitised paper&amp;carbon copy of foregoing</t>
  </si>
  <si>
    <t>49070029</t>
  </si>
  <si>
    <t>Unused revenue or similar stamps</t>
  </si>
  <si>
    <t>49070050</t>
  </si>
  <si>
    <t>Cheque forms</t>
  </si>
  <si>
    <t>49070060</t>
  </si>
  <si>
    <t>Stock, share or bond certificates and similar documents of title</t>
  </si>
  <si>
    <t>49070090</t>
  </si>
  <si>
    <t>Stamp-impressed paper; not elsewhere specified in heading 4907</t>
  </si>
  <si>
    <t>49081000</t>
  </si>
  <si>
    <t>Transfers (decalcomanias), vitrifiable</t>
  </si>
  <si>
    <t>49089000</t>
  </si>
  <si>
    <t>Transfers (decalcomanias), Other vitrifiable</t>
  </si>
  <si>
    <t>49090000</t>
  </si>
  <si>
    <t>Printed or illustrated postcards; printed cards bearing personal greetings, messages or announcements, whether or not illustrated, with or without envelopes or trimmings</t>
  </si>
  <si>
    <t>49100000</t>
  </si>
  <si>
    <t>Calendars of any kind, printed, including calendar blocks</t>
  </si>
  <si>
    <t>49111010</t>
  </si>
  <si>
    <t>Trade advertising material, commercial catalogues and the like, catalogues listing only educational, technical, scientific, historical or cultural books and publications</t>
  </si>
  <si>
    <t>49111090</t>
  </si>
  <si>
    <t>Trade advertising material, commercial catalogues and the like, other than catalogues listing only educational, technical, scientific, historical or cultural books and publications</t>
  </si>
  <si>
    <t>49119110</t>
  </si>
  <si>
    <t>Designs</t>
  </si>
  <si>
    <t>49119129</t>
  </si>
  <si>
    <t>Pictures and photographs of a kind to be mounted for instructional purposes; other than anatomical and botanical</t>
  </si>
  <si>
    <t>49119199</t>
  </si>
  <si>
    <t>Pictures and photographs, other than of a kind to be mounted for instructional purposes; other than anatomical and botanical</t>
  </si>
  <si>
    <t>49119910</t>
  </si>
  <si>
    <t>Printed cards for jewellery or for small objects of personal adornment or articles of personal use normally carried in the pocket, handbag or on the person</t>
  </si>
  <si>
    <t>49119920</t>
  </si>
  <si>
    <t>Printed labels for explosives other than those of heading 4821</t>
  </si>
  <si>
    <t>49119940</t>
  </si>
  <si>
    <t>Printed matter which grants the right to access,install,reproduce/otherwise use software(games),data,internet content(in- game/in-app content)/services,or telecommunications services(mobile services)</t>
  </si>
  <si>
    <t>49119990</t>
  </si>
  <si>
    <t>Printed matter, other than trade advertising material, commercial catalogues and the like; other than pictures, designs and photographs, not elsewhere specified in heading 4823 38.644</t>
  </si>
  <si>
    <t>50010000</t>
  </si>
  <si>
    <t>Silk-worm cocoons suitable for reeling</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</si>
  <si>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</si>
  <si>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</si>
  <si>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</si>
  <si>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</si>
  <si>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</si>
  <si>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</si>
  <si>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50071030</t>
  </si>
  <si>
    <t>Woven fabrics of noil silk, printed by the traditional batik process</t>
  </si>
  <si>
    <t>50071090</t>
  </si>
  <si>
    <t>Woven fabrics of noil silk, other than unbleached or bleached, other than printed by the traditional batik process</t>
  </si>
  <si>
    <t>50072020</t>
  </si>
  <si>
    <t>Woven fabrics containing 85 % or more by weight of silk or of silk waste other than noil silk, unbleached or bleached</t>
  </si>
  <si>
    <t>50072030</t>
  </si>
  <si>
    <t>Woven fabrics, containing 85 % or more by weight of silk or of silk waste other than noil silk, printed by the traditional batik process</t>
  </si>
  <si>
    <t>50072090</t>
  </si>
  <si>
    <t>Woven fabrics, containing 85 % or more by weight of silk or of silk waste other than noil silk, other than unbleached or bleached, other than printed by the traditional batik process</t>
  </si>
  <si>
    <t>50079030</t>
  </si>
  <si>
    <t>Woven fabrics, containing less than 85 % by weight of silk or of silk waste other than noil silk, printed by the traditional batik process</t>
  </si>
  <si>
    <t>50079090</t>
  </si>
  <si>
    <t>Woven fabrics, containing less than 85 % by weight of silk or of silk waste other than noil silk, other than unbleached or bleached, other than printed by the traditional batik process</t>
  </si>
  <si>
    <t>51011900</t>
  </si>
  <si>
    <t>Wool, not carded or combed, greasy, including fleece-washed wool, other than shorn wool</t>
  </si>
  <si>
    <t>51032000</t>
  </si>
  <si>
    <t>Waste of wool or of fine animal hair</t>
  </si>
  <si>
    <t>51052100</t>
  </si>
  <si>
    <t>Combed wool in fragments</t>
  </si>
  <si>
    <t>51061000</t>
  </si>
  <si>
    <t>Yarn of carded wool, not put up for retail sale, containing 85 % or more by weight of wool</t>
  </si>
  <si>
    <t>51062000</t>
  </si>
  <si>
    <t>Yarn of carded wool, not put up for retail sale, containing less than 85 % by weight of wool</t>
  </si>
  <si>
    <t>51091000</t>
  </si>
  <si>
    <t>Yarn of wool or of fine animal hair, put up for retail sale; containing 85 % or more by weight of wool or of fine animal hair</t>
  </si>
  <si>
    <t>51099000</t>
  </si>
  <si>
    <t>Yarn of wool or of fine animal hair, put up for retail sale; containing less than 85 % by weight of wool or of fine animal hair</t>
  </si>
  <si>
    <t>51111900</t>
  </si>
  <si>
    <t>Woven fabrics of carded wool or of carded fine animal hair; containing 85 % or more by weight of wool or of fine animal hair; of a weight exceeding 300 g/m2</t>
  </si>
  <si>
    <t>51112000</t>
  </si>
  <si>
    <t>Woven fabrics of carded wool or of carded fine animal hair; containing less than 85 % by weight of wool or of fine animal hair; mixed mainly or solely with man-made filaments</t>
  </si>
  <si>
    <t>51113000</t>
  </si>
  <si>
    <t>Woven fabrics of carded wool or of carded fine animal hair; containing less than 85 % by weight of wool or of fine animal hair; mixed mainly or solely with man-made staple fibres</t>
  </si>
  <si>
    <t>51119000</t>
  </si>
  <si>
    <t>Woven fabrics of carded wool or of carded fine animal hair; containing &lt; 85 % by weight of wool or of fine animal hair; oth than mixed mainly/solely with man-made filaments/with man-made staple fibres</t>
  </si>
  <si>
    <t>51121110</t>
  </si>
  <si>
    <t>Woven fabrics of combed wool or of combed fine animal hair; containing 85 % or more by weight of wool or of fine animal hair; of a weight ? 200 g/m2; printed by the traditional batik process</t>
  </si>
  <si>
    <t>51121190</t>
  </si>
  <si>
    <t>Woven fabrics of combed wool or of combed fine animal hair; containing 85 % or more by weight of wool or of fine animal hair; of a weight ? 200 g/m2; oth than printed by the traditional batik process</t>
  </si>
  <si>
    <t>51121910</t>
  </si>
  <si>
    <t>Woven fabrics of combed wool or of combed fine animal hair; containing 85 % or more by weight of wool or of fine animal hair; of a weight &gt; 200 g/m2; printed by the traditional batik process</t>
  </si>
  <si>
    <t>51121990</t>
  </si>
  <si>
    <t>Woven fabrics of combed wool or of combed fine animal hair; containing 85 % or more by weight of wool or of fine animal hair; of a weight more than 200 g/m2; oth than printed by the traditional batik process</t>
  </si>
  <si>
    <t>51122000</t>
  </si>
  <si>
    <t>Woven fabrics of combed wool or of combed fine animal hair; containing not more than 85 % by weight of wool or of fine animal hair; mixed mainly or solely with man-made filaments</t>
  </si>
  <si>
    <t>51123000</t>
  </si>
  <si>
    <t>Woven fabrics of combed wool or of combed fine animal hair; containing not more than 85 % by weight of wool or of fine animal hair; mixed mainly or solely with man-made staple fibres</t>
  </si>
  <si>
    <t>51129000</t>
  </si>
  <si>
    <t>Woven fabrics of combed wool/of combed fine animal hair; containing not more than 85 % by weight of wool or of fine animal hair;oth than mixed mainly or solely with man-made staple fibres/with man-made staple fibres</t>
  </si>
  <si>
    <t>52010000</t>
  </si>
  <si>
    <t>Cotton, not carded or combed</t>
  </si>
  <si>
    <t>52021000</t>
  </si>
  <si>
    <t>Cotton yarn waste (including thread waste)</t>
  </si>
  <si>
    <t>52029900</t>
  </si>
  <si>
    <t>Cotton waste, other than yarn waste, other than garnetted stock</t>
  </si>
  <si>
    <t>52030000</t>
  </si>
  <si>
    <t>Cotton, carded or combed</t>
  </si>
  <si>
    <t>52041110</t>
  </si>
  <si>
    <t>Cotton sewing thread; not put up for retail sale; containing 85 % or more by weight of cotton; unbleached</t>
  </si>
  <si>
    <t>52041190</t>
  </si>
  <si>
    <t>Cotton sewing thread; not put up for retail sale; containing 85 % or more by weight of cotton; other than unbleached</t>
  </si>
  <si>
    <t>52041900</t>
  </si>
  <si>
    <t>Cotton sewing thread; not put up for retail sale; containing less than 85 % by weight of cotton</t>
  </si>
  <si>
    <t>52042000</t>
  </si>
  <si>
    <t>Cotton sewing thread; put up for retail sale</t>
  </si>
  <si>
    <t>52051100</t>
  </si>
  <si>
    <t>Single yarn, of uncombed fibres; measuring 714.29 decitex or more (not exceeding 14 metric number)</t>
  </si>
  <si>
    <t>52051200</t>
  </si>
  <si>
    <t>Single yarn, of uncombed fibres; measuring less than 714.29 decitex but not less than 232.56 decitex (exceeding 14 metric number but not exceeding 43 metric number) 2.292.848</t>
  </si>
  <si>
    <t>52051300</t>
  </si>
  <si>
    <t>Single yarn, of uncombed fibres; measuring less than 232.56 decitex but not less than 192.31 decitex (exceeding 43 metric number but not exceeding 52 metric number)</t>
  </si>
  <si>
    <t>52051400</t>
  </si>
  <si>
    <t>Single yarn, of uncombed fibres; measuring less than 192.31 decitex but not less than 125 decitex (exceeding 52 metric number but not exceeding 80 metric number)</t>
  </si>
  <si>
    <t>52052100</t>
  </si>
  <si>
    <t>Single yarn, of combed fibres; measuring 714.29 decitex or more (not exceeding 14 metric number)</t>
  </si>
  <si>
    <t>52052200</t>
  </si>
  <si>
    <t>Single yarn, of combed fibres; measuring less than 714.29 decitex but not less than 232.56 decitex (exceeding 14 metric number but not exceeding 43 metric number)</t>
  </si>
  <si>
    <t>52052300</t>
  </si>
  <si>
    <t>Single yarn, of combed fibres; measuring less than 232.56 decitex but not less than 192.31 decitex (exceeding 43 metric number but not exceeding 52 metric number)</t>
  </si>
  <si>
    <t>52052400</t>
  </si>
  <si>
    <t>Single yarn, of combed fibres; measuring less than 192.31 decitex but not less than 125 decitex (exceeding 52 metric number but not exceeding 80 metric number)</t>
  </si>
  <si>
    <t>52052600</t>
  </si>
  <si>
    <t>Single yarn, of combed fibres; measuring less than 125 decitex (exceeding 80 metric number)</t>
  </si>
  <si>
    <t>52052700</t>
  </si>
  <si>
    <t>Single yarn, of combed fibres; measuring less than 106.38 decitex but not less than 83.33 decitex (exceeding 94 metric number but not exceeding 120 metric number)</t>
  </si>
  <si>
    <t>52052800</t>
  </si>
  <si>
    <t>Single yarn, of combed fibres; measuring less than 83.33 decitex (exceeding 120 metric number)</t>
  </si>
  <si>
    <t>52053100</t>
  </si>
  <si>
    <t>Multiple (folded) or cabled yarn, of uncombed fibres; measuring per single yarn 714.29 decitex or more (not exceeding 14 metric number per single yarn)</t>
  </si>
  <si>
    <t>52053200</t>
  </si>
  <si>
    <t>Multiple (folded)/ cabled yarn, of uncombed fibres; measuring per single yarn &lt; 714.29 decitex but ≤ 232.56 decitex (exceeding 14 metric number but not exceeding 43 metric number per single yarn)</t>
  </si>
  <si>
    <t>52053300</t>
  </si>
  <si>
    <t>Multiple (folded)/ cabled yarn, of uncombed fibres; measuring per single yarn &lt; 232.56 decitex but ≤ 192.31 decitex (exceeding 43 metric number but not exceeding 52 metric number per single yarn)</t>
  </si>
  <si>
    <t>52053400</t>
  </si>
  <si>
    <t>Multiple (folded)/ cabled yarn, of uncombed fibres; measuring per single yarn &lt; 192.31 decitex but ≤ 125 decitex (exceeding 52 metric number but not exceeding 80 metric number per single yarn)</t>
  </si>
  <si>
    <t>52053500</t>
  </si>
  <si>
    <t>Multiple (folded) or cabled yarn, of uncombed fibres; measuring per single yarn less than 125 decitex (exceeding 80 metric number per single yarn)</t>
  </si>
  <si>
    <t>52054100</t>
  </si>
  <si>
    <t>Multiple (folded) or cabled yarn, of combed fibres; measuring per single yarn 714.29 decitex or more (not exceeding 14 metric number per single yarn)</t>
  </si>
  <si>
    <t>52054200</t>
  </si>
  <si>
    <t>Multiple (folded) or cabled yarn, of combed fibres; measuring per single yarn &lt; 714.29 decitex but ≤ 232.56 decitex (exceeding 14 metric number but not exceeding 43 metric number per single yarn)</t>
  </si>
  <si>
    <t>52054300</t>
  </si>
  <si>
    <t>Multiple (folded) or cabled yarn, of combed fibres; measuring per single yarn &lt; 232.56 decitex but ≤ 192.31 decitex (exceeding 43 metric number but not exceeding 52 metric number per single yarn)</t>
  </si>
  <si>
    <t>52054400</t>
  </si>
  <si>
    <t>Multiple (folded)/ cabled yarn, of combed fibres; measuring per single yarn &lt; 192.31 decitex but ≤ 125 decitex (exceeding 52 metric number but not exceeding 80 metric number per single yarn)</t>
  </si>
  <si>
    <t>52054700</t>
  </si>
  <si>
    <t>Multiple (folded) or cabled yarn, of combed fibres; measuring per single yarn &lt; 106.38 decitex but ≤ 83.33 decitex (&gt; 94 metric number but ≤ 120 metric number per single yarn)</t>
  </si>
  <si>
    <t>52054800</t>
  </si>
  <si>
    <t>Multiple (folded) or cabled yarn, of combed fibres; measuring per single yarn less than 83.33 decitex (exceeding 120 metric number per single yarn)</t>
  </si>
  <si>
    <t>52061100</t>
  </si>
  <si>
    <t>52061200</t>
  </si>
  <si>
    <t>Single yarn, of uncombed fibres; measuring less than 714.29 decitex but not less than 232.56 decitex (exceeding 14 metric number but not exceeding 43 metric number)</t>
  </si>
  <si>
    <t>52061300</t>
  </si>
  <si>
    <t>52061400</t>
  </si>
  <si>
    <t>52062100</t>
  </si>
  <si>
    <t>52062200</t>
  </si>
  <si>
    <t>52062300</t>
  </si>
  <si>
    <t>52062400</t>
  </si>
  <si>
    <t>52062500</t>
  </si>
  <si>
    <t>52063100</t>
  </si>
  <si>
    <t>52063200</t>
  </si>
  <si>
    <t>Multiple (folded) or cabled yarn, of uncombed fibres; measuring per single yarn&lt; 714.29 decitex but ≤ 232.56 decitex (exceeding 14 metric number but not exceeding 43 metric number per single yarn)</t>
  </si>
  <si>
    <t>52064100</t>
  </si>
  <si>
    <t>52064200</t>
  </si>
  <si>
    <t>52064300</t>
  </si>
  <si>
    <t>52064400</t>
  </si>
  <si>
    <t>Multiple (folded) or cabled yarn, of combed fibres; measuring per single yarn &lt; 192.31 decitex but ≤ 125 decitex (exceeding 52 metric number but not exceeding 80 metric number per single yarn)</t>
  </si>
  <si>
    <t>52064500</t>
  </si>
  <si>
    <t>Multiple (folded) or cabled yarn, of combed fibres; measuring per single yarn less than 125 decitex (exceeding 80 metric number per single yarn)</t>
  </si>
  <si>
    <t>52071000</t>
  </si>
  <si>
    <t>Cotton yarn (other than sewing thread) put up for retail sale; containing 85% or more by weight of cotton</t>
  </si>
  <si>
    <t>52079000</t>
  </si>
  <si>
    <t>Cotton yarn (other than sewing thread) put up for retail sale; containing less than 85% by weight of cotton</t>
  </si>
  <si>
    <t>52081100</t>
  </si>
  <si>
    <t>Plain weave, weighing not more than 100 g/m2; unbleached; containing 85 % or more by weight of cotton</t>
  </si>
  <si>
    <t>52081200</t>
  </si>
  <si>
    <t>Plain weave, weighing more than 100 g/m2; unbleached; containing 85 % or more by weight of cotton</t>
  </si>
  <si>
    <t>52081300</t>
  </si>
  <si>
    <t>3-thread or 4-thread twill, including cross twill; unbleached; containing 85 % or more by weight of cotton</t>
  </si>
  <si>
    <t>52081900</t>
  </si>
  <si>
    <t>Woven fabrics of cotton, containing 85 % or more by weight of cotton; unbleached; other than those of subheading 520811-520813</t>
  </si>
  <si>
    <t>52082100</t>
  </si>
  <si>
    <t>Plain weave, weighing not more than 100 g/m2; bleached; containing 85 % or more by weight of cotton</t>
  </si>
  <si>
    <t>52082200</t>
  </si>
  <si>
    <t>Plain weave, weighing more than 100 g/m2; bleached; containing 85 % or more by weight of cotton</t>
  </si>
  <si>
    <t>52082300</t>
  </si>
  <si>
    <t>3-thread or 4-thread twill, including cross twill; bleached; containing 85 % or more by weight of cotton</t>
  </si>
  <si>
    <t>52082900</t>
  </si>
  <si>
    <t>Woven fabrics of cotton, containing 85 % or more by weight of cotton; bleached; other than those of subheading 520821-520823</t>
  </si>
  <si>
    <t>52083190</t>
  </si>
  <si>
    <t>Woven fabrics of cotton, Other than voile; plain weave, weighing not more than 100 g/m2; dyed; containing 85 % or more by weight of cotton</t>
  </si>
  <si>
    <t>52083200</t>
  </si>
  <si>
    <t>Plain weave, weighing more than 100 g/m2; dyed; containing 85 % or more by weight of cotton</t>
  </si>
  <si>
    <t>52083300</t>
  </si>
  <si>
    <t>3-thread or 4-thread twill, including cross twill; dyed; containing 85 % or more by weight of cotton</t>
  </si>
  <si>
    <t>52083900</t>
  </si>
  <si>
    <t>Woven fabrics of cotton, containing 85 % or more by weight of cotton; dyed; other than those of subheading 520831-520839</t>
  </si>
  <si>
    <t>52084190</t>
  </si>
  <si>
    <t>Woven fabrics of cotton, other than ikat fabric; plain weave, weighing not more than 100 g/m2; of yarn of different colour; containing 85 % or more by weight of cotton</t>
  </si>
  <si>
    <t>52084210</t>
  </si>
  <si>
    <t>Ikat fabric; plain weave, weighing more than 100 g/m2; of yarn of different colour; containing 85 % or more by weight of cotton</t>
  </si>
  <si>
    <t>52084290</t>
  </si>
  <si>
    <t>Plain weave, other than ikat fabric, weighing more than 100 g/m2; of yarn of different colour; containing 85 % or more by weight of cotton</t>
  </si>
  <si>
    <t>52084300</t>
  </si>
  <si>
    <t>3-thread or 4-thread twill, including cross twill; plain weave, weighing more than 100 g/m2; of yarn of different colour; containing 85 % or more by weight of cotton</t>
  </si>
  <si>
    <t>52084900</t>
  </si>
  <si>
    <t>Woven fabric of cotton, containing 85% or more by weight of cotton; of yarn of different colour; other than in subheading 520841- 520843</t>
  </si>
  <si>
    <t>52085190</t>
  </si>
  <si>
    <t>Plain weave, weighing not more than 100g/m2; printed by other than the traditional batik process; containing 85 % or more by weight of cotton</t>
  </si>
  <si>
    <t>52085210</t>
  </si>
  <si>
    <t>Plain weave, weighing more than 100g/m2; printed by the traditional batik process; containing 85 % or more by weight of cotton</t>
  </si>
  <si>
    <t>52085290</t>
  </si>
  <si>
    <t>Plain weave, weighing more than 100g/m2; printed by other than the traditional batik process; containing 85 % or more by weight of cotton</t>
  </si>
  <si>
    <t>52085910</t>
  </si>
  <si>
    <t>Woven fabrics; other than plain weave; printed by traditional batik process; containing 85 % or more by weight of cotton, weighing not more than 200 g/m2</t>
  </si>
  <si>
    <t>52085920</t>
  </si>
  <si>
    <t>Woven fabrics; other than plain weave; printed; 3-thread or 4-thread twill, including cross twill; containing 85 % or more by weight of cotton, weighing not more than 200 g/m2</t>
  </si>
  <si>
    <t>52085990</t>
  </si>
  <si>
    <t>Woven fabrics; oth than plain weave; printed by oth than traditional batik process; oth than 3- thread or 4-thread twill, including cross twill; containing ?85% by weight of cotton, weighing &lt; 200 g/m2</t>
  </si>
  <si>
    <t>52091110</t>
  </si>
  <si>
    <t>Duck and canvas; plain weave; unbleached; woven fabrics of cotton, containing ? 85 % by weight of cotton, weighing &gt; 200 g/m2</t>
  </si>
  <si>
    <t>52091190</t>
  </si>
  <si>
    <t>Plain weave, other than duck and canvas; unbleached; woven fabrics of cotton, containing ? 85 % by weight of cotton, weighing &gt; 200 g/m2</t>
  </si>
  <si>
    <t>52091200</t>
  </si>
  <si>
    <t>3-thread or 4-thread twill, including cross twill; unbleached; woven fabrics of cotton, containing ? 85 % by weight of cotton, weighing &gt; 200 g/m2 37.676</t>
  </si>
  <si>
    <t>52091900</t>
  </si>
  <si>
    <t>Woven fabrics of cotton, containing ? 85 % by weight of cotton, weighing &gt; 200 g/m2; unbleached; other than plain weave; other than 3-thread or 4-thread twill, including cross twill</t>
  </si>
  <si>
    <t>52092100</t>
  </si>
  <si>
    <t>Plain weave; bleached; woven fabrics of cotton, containing ? 85 % by weight of cotton, weighing &gt; 200 g/m2</t>
  </si>
  <si>
    <t>52092200</t>
  </si>
  <si>
    <t>3-thread or 4-thread twill, including cross twill; bleached; woven fabrics of cotton, containing ? 85 % by weight of cotton, weighing &gt; 200 g/m2</t>
  </si>
  <si>
    <t>52092900</t>
  </si>
  <si>
    <t>Woven fabrics of cotton, containing ? 85 % by weight of cotton, weighing &gt; 200 g/m2; bleached; other than plain weave; other than 3- thread or 4-thread twill, including cross twill</t>
  </si>
  <si>
    <t>52093100</t>
  </si>
  <si>
    <t>Plain weave; dyed; woven fabrics of cotton, containing ? 85 % by weight of cotton, weighing &gt; 200 g/m2</t>
  </si>
  <si>
    <t>52093200</t>
  </si>
  <si>
    <t>3-thread or 4-thread twill, including cross twill; dyed; woven fabrics of cotton, containing ? 85 % by weight of cotton, weighing &gt; 200 g/m2</t>
  </si>
  <si>
    <t>52093900</t>
  </si>
  <si>
    <t>Woven fabrics of cotton, containing ? 85 % by weight of cotton, weighing &gt; 200 g/m2; dyed; other than plain weave; other than 3-thread or 4-thread twill, including cross twill</t>
  </si>
  <si>
    <t>52094100</t>
  </si>
  <si>
    <t>Plain weave; of yarns of different colours; woven fabrics of cotton, containing ? 85 % by weight of cotton, weighing &gt; 200 g/m2</t>
  </si>
  <si>
    <t>52094200</t>
  </si>
  <si>
    <t>Denim; of yarns of different colours; woven fabrics of cotton, containing ? 85 % by weight of cotton, weighing &gt; 200 g/m2</t>
  </si>
  <si>
    <t>52094300</t>
  </si>
  <si>
    <t>Woven fabrics of cotton, other fabrics of 3- thread or 4-thread twill, including cross twill; of yarns of different colours; containing ? 85 % by weight of cotton, weighing &gt; 200 g/m2</t>
  </si>
  <si>
    <t>52094900</t>
  </si>
  <si>
    <t>Woven fabrics of cotton, containing ? 85 % by weight of cotton, weighing &gt; 200 g/m2; of yarns of different colours; other than those of subheading 520941-520943</t>
  </si>
  <si>
    <t>52095110</t>
  </si>
  <si>
    <t>Plain weave; printed by the traditional batik process; woven fabrics of cotton, containing ? 85 % by weight of cotton, weighing &gt; 200 g/m2</t>
  </si>
  <si>
    <t>52095190</t>
  </si>
  <si>
    <t>Plain weave; printed by other than the traditional batik process; woven fabrics of cotton, containing ? 85 % by weight of cotton, weighing &gt; 200 g/m2</t>
  </si>
  <si>
    <t>52095290</t>
  </si>
  <si>
    <t>3-thread or 4-thread twill, including cross twill; printed by other than the traditional batik process; woven fabrics of cotton, containing ? 85 % by weight of cotton, weighing &gt; 200 g/m2</t>
  </si>
  <si>
    <t>52095990</t>
  </si>
  <si>
    <t>Woven fabrics of cotton,contain? 85%by weight of cotton,weight&gt; 200g/m2;printed by oth than the traditional batik process;oth than plain weave;oth than 3-thread or 4-thread twill,including cross twill</t>
  </si>
  <si>
    <t>52101100</t>
  </si>
  <si>
    <t>Plain weave; unbleached; woven fabrics of cotton, containing &lt; 85 % by weight of cotton, mixed mainly or solely with man-made fibres, weighing not more than 200 g/m2</t>
  </si>
  <si>
    <t>52101900</t>
  </si>
  <si>
    <t>Woven fabrics of cotton, other than plain weave; unbleached; cotton, containing &lt; 85 % by weight of cotton, mixed mainly or solely with man-made fibres, weighing not more than 200 g/m2</t>
  </si>
  <si>
    <t>52102100</t>
  </si>
  <si>
    <t>Plain weave; bleached; woven fabrics of cotton, containing &lt; 85 % by weight of cotton, mixed mainly or solely with man-made fibres, weighing not more than 200 g/m2</t>
  </si>
  <si>
    <t>52102900</t>
  </si>
  <si>
    <t>Woven fabrics of cotton, bleached; other than plain weave; containing &lt; 85 % by weight of cotton, mixed mainly or solely with man-made fibres, weighing not more than 200 g/m2</t>
  </si>
  <si>
    <t>52103100</t>
  </si>
  <si>
    <t>Plain weave; dyed; woven fabrics of cotton, containing &lt; 85 % by weight of cotton, mixed mainly or solely with man-made fibres, weighing not more than 200 g/m2</t>
  </si>
  <si>
    <t>52103200</t>
  </si>
  <si>
    <t>3-thread or 4-thread twill, including cross twill; dyed; woven fabrics of cotton, containing &lt; 85 % by weight of cotton, mixed mainly or solely with man-made fibres, weighing not more than 200 g/m2</t>
  </si>
  <si>
    <t>52103900</t>
  </si>
  <si>
    <t>Woven fabrics of cotton,containing&lt;85%by weight of cotton,mixed mainly/solely with man- made fibres,weighing &lt;200g/m2;dyed;oth than plain weave;oth than 3-thread or 4-thread twill,including cross twill</t>
  </si>
  <si>
    <t>52104110</t>
  </si>
  <si>
    <t>Ikat fabric; plain weave; of yarns of different colours; woven fabrics of cotton, containing &lt; 85 % by weight of cotton, mixed mainly or solely with man-made fibres, weighing not more than 200 g/m2</t>
  </si>
  <si>
    <t>52104190</t>
  </si>
  <si>
    <t>Woven fabrics of cotton, plain weave; other than ikat fabric; of yarns of different colours;containing &lt;85% by weight of cotton, mixed mainly/solely with man-made fibres, weighing not more than 200 g/m2</t>
  </si>
  <si>
    <t>52104900</t>
  </si>
  <si>
    <t>Other than plain weave; of yarns of different colours; woven fabrics of cotton, containing &lt; 85 % by weight of cotton, mixed mainly or solely with man-made fibres, weighing not more than 200 g/m2</t>
  </si>
  <si>
    <t>52105190</t>
  </si>
  <si>
    <t>Plain weave;printed by oth than the traditional batik process;woven fabrics of cotton, containing &lt;85% by weight of cotton, mixed mainly or solely with man-made fibres, weighing not more than 200 g/m2</t>
  </si>
  <si>
    <t>52105990</t>
  </si>
  <si>
    <t>printed by other than the traditional batik process; Other than plain weave; woven fabrics of cotton, containing &lt; 85% by weight of cotton, mixed mainly/solely with man-made fibres, weighing ?200g/m2</t>
  </si>
  <si>
    <t>52111100</t>
  </si>
  <si>
    <t>Plain weave; unbleached; woven fabrics of cotton, containing &lt; 85 % by weight of cotton, mixed mainly or solely with man-made fibres, weighing more than 200 g/m2 10.959</t>
  </si>
  <si>
    <t>52111200</t>
  </si>
  <si>
    <t>3-thread or 4-thread twill, including cross twill; unbleached; woven fabrics of cotton, containing &lt; 85 % by weight of cotton, mixed mainly or solely with man-made fibres, weighing more than 200 g/m2</t>
  </si>
  <si>
    <t>52111900</t>
  </si>
  <si>
    <t>Woven fabrics of cotton,contain&lt;85%by weight of cotton,mixed mainly/solely with man-made fibres,weight&gt;200 g/m2;unbleached;oth than plain weave;oth than 3-thread/4-thread twill,including cross twill</t>
  </si>
  <si>
    <t>52112000</t>
  </si>
  <si>
    <t>Woven fabrics of cotton, containing less than 85 % by weight of cotton, mixed mainly or solely with man-made fibres, weighing more than 200 g/m2; bleached</t>
  </si>
  <si>
    <t>52113100</t>
  </si>
  <si>
    <t>Plain weave; dyed; woven fabrics of cotton, containing &lt; 85 % by weight of cotton, mixed mainly or solely with man-made fibres, weighing more than 200 g/m2</t>
  </si>
  <si>
    <t>52113200</t>
  </si>
  <si>
    <t>3-thread or 4-thread twill, including cross twill; dyed; woven fabrics of cotton, containing &lt; 85 % by weight of cotton, mixed mainly or solely with man-made fibres, weighing more than 200 g/m2</t>
  </si>
  <si>
    <t>52113900</t>
  </si>
  <si>
    <t>Woven fabrics of cotton,contain&lt;85%by weight of cotton,mixed mainly/solely with man-made fibres,weight&gt;200 g/m2;dyed;oth than plain weave;oth than 3-thread or 4-thread twill,including cross twill</t>
  </si>
  <si>
    <t>52114190</t>
  </si>
  <si>
    <t>Woven fabrics of cotton, of yarns of different colours; plain weave; other than ikat fabric; containing &lt; 85 % by weight of cotton, mixed mainly or solely with man-made fibres, weighing &gt; 200 g/m2</t>
  </si>
  <si>
    <t>52114200</t>
  </si>
  <si>
    <t>Denim; of yarns of different colours; woven fabrics of cotton, containing &lt; 85 % by weight of cotton, mixed mainly or solely with man- made fibres, weighing &gt; 200 g/m2</t>
  </si>
  <si>
    <t>52114300</t>
  </si>
  <si>
    <t>Woven fabrics of cotton, other fabrics of 3- thread or 4-thread twill,incld cross twill;of yarns of different colours; &lt;85%by weight of cotton,mixed mainly/solely with man-made fibres, weight&gt;200g/m2</t>
  </si>
  <si>
    <t>52114900</t>
  </si>
  <si>
    <t>Woven fabrics of cotton, containing &lt; 85% by weight of cotton, mixed mainly/solely with man- made fibres, weighing more than 200g/m2; of yarns of different colours; oth than of subheading 521141-521143</t>
  </si>
  <si>
    <t>52115110</t>
  </si>
  <si>
    <t>Plain weave; printed by the traditional batik process; woven fabrics of cotton, containing &lt; 85 % by weight of cotton, mixed mainly or solely with man-made fibres, weighing more than 200 g/m2</t>
  </si>
  <si>
    <t>52115190</t>
  </si>
  <si>
    <t>Plain weave; printed by other than the traditional batik process; woven fabrics of cotton, containing &lt; 85 % by weight of cotton, mixed mainly or solely with man-made fibres, weighing &gt; 200 g/m2</t>
  </si>
  <si>
    <t>52115210</t>
  </si>
  <si>
    <t>3-thread or 4-thread twill,incld cross twil;printed by the traditional batik process;woven fabrics of cotton,contain&lt;85% by weight of cotton,mixed mainly/solely with man-made fibres,weight&gt;200 g/m2</t>
  </si>
  <si>
    <t>52115990</t>
  </si>
  <si>
    <t>Woven fabrics of cotton,contain&lt; 85%by weight of cotton,weight&gt; 200g/m2;printed by oth than the traditional batik process;oth than plain weave;oth than 3-thread or 4-thread twill,including cross twill</t>
  </si>
  <si>
    <t>52121100</t>
  </si>
  <si>
    <t>Woven fabrics of cotton; weighing not more than 200 g/m2; unbleached</t>
  </si>
  <si>
    <t>52121200</t>
  </si>
  <si>
    <t>Woven fabrics of cotton; weighing not more than 200 g/m2; bleached</t>
  </si>
  <si>
    <t>52121300</t>
  </si>
  <si>
    <t>Woven fabrics of cotton; weighing not more than 200 g/m2; dyed</t>
  </si>
  <si>
    <t>52121400</t>
  </si>
  <si>
    <t>Woven fabrics of cotton; weighing not more than 200 g/m2; of yarns of different colours</t>
  </si>
  <si>
    <t>52121510</t>
  </si>
  <si>
    <t>Woven fabrics of cotton; weighing not more than 200 g/m2; printed by the traditional batik process</t>
  </si>
  <si>
    <t>52121590</t>
  </si>
  <si>
    <t>Woven fabrics of cotton; weighing not more than 200 g/m2; printed by other than the traditional batik process</t>
  </si>
  <si>
    <t>52122100</t>
  </si>
  <si>
    <t>Woven fabrics of cotton; weighing more than 200 g/m2; unbleached</t>
  </si>
  <si>
    <t>52122300</t>
  </si>
  <si>
    <t>Woven fabrics of cotton; weighing more than 200 g/m2; dyed</t>
  </si>
  <si>
    <t>52122400</t>
  </si>
  <si>
    <t>Woven fabrics of cotton; weighing more than 200 g/m2; of yarns of different colours</t>
  </si>
  <si>
    <t>52122590</t>
  </si>
  <si>
    <t>Woven fabrics of cotton; weighing more than 200 g/m2; printed by other than the traditional batik process</t>
  </si>
  <si>
    <t>53029000</t>
  </si>
  <si>
    <t>Tow and waste of true hemp (including yarn waste and garnetted stock)</t>
  </si>
  <si>
    <t>53039000</t>
  </si>
  <si>
    <t>Tow and waste of jute and other textile bast fibres (excluding flax, true hemp and ramie), (including yarn waste and garnetted stock)</t>
  </si>
  <si>
    <t>53050010</t>
  </si>
  <si>
    <t>Sisal and other textile fibres of the genus Agave; tow and waste of these fibres (including yarn waste and garnetted stock)</t>
  </si>
  <si>
    <t>53050021</t>
  </si>
  <si>
    <t>Coconut fibres, raw but not spun</t>
  </si>
  <si>
    <t>53050022</t>
  </si>
  <si>
    <t>Coconut fibres, processed but not spun</t>
  </si>
  <si>
    <t>53050023</t>
  </si>
  <si>
    <t>Abaca fibres, raw or processed but not spun</t>
  </si>
  <si>
    <t>53050090</t>
  </si>
  <si>
    <t>Ramie and other vegetable textile fibres, not elsewhere specified or included, raw or processed but not spun; tow, noils and waste of these fibres (including yarn waste and garnetted stock)</t>
  </si>
  <si>
    <t>53071000</t>
  </si>
  <si>
    <t>Single yarn of jute or of other textile bast of heading 5303</t>
  </si>
  <si>
    <t>53072000</t>
  </si>
  <si>
    <t>Multiple (folded) or cabled of jute or other fibres bast fibres of heading 5303</t>
  </si>
  <si>
    <t>53089090</t>
  </si>
  <si>
    <t>Yarn of other vegetable textile fibres; other than coir yarn; other than true hemp yarn; other than paper yarn</t>
  </si>
  <si>
    <t>53091100</t>
  </si>
  <si>
    <t>Woven fabrics of flax; containing 85 % or more by weight of flax; unbleached or bleached</t>
  </si>
  <si>
    <t>53091900</t>
  </si>
  <si>
    <t>Woven fabrics of flax; containing 85 % or more by weight of flax; other than unbleached or bleached</t>
  </si>
  <si>
    <t>53092100</t>
  </si>
  <si>
    <t>Woven fabrics of flax; containing less than 85 % by weight of flax; unbleached or bleached</t>
  </si>
  <si>
    <t>53092900</t>
  </si>
  <si>
    <t>Woven fabrics of flax; containing less than 85 % by weight of flax; other than unbleached or bleached 14.087</t>
  </si>
  <si>
    <t>53101090</t>
  </si>
  <si>
    <t>Woven fabrics of jute or of other textile bast fibres of heading 5303; unbleached; other than plain</t>
  </si>
  <si>
    <t>53109000</t>
  </si>
  <si>
    <t>Woven fabrics of jute or of other textile bast fibres of heading 5303; other than unbleached</t>
  </si>
  <si>
    <t>53110020</t>
  </si>
  <si>
    <t>Woven fabrics of other vegetable textile fibres; woven fabrics of paper yarn; burlap of abaca</t>
  </si>
  <si>
    <t>53110090</t>
  </si>
  <si>
    <t>Woven fabrics of other vegetable textile fibres; woven fabrics of paper yarn; other than printed by the traditional batik process; other than burlap of abaca</t>
  </si>
  <si>
    <t>54011010</t>
  </si>
  <si>
    <t>Sewing thread of man-made filaments of synthetic filaments; put up for retail sale</t>
  </si>
  <si>
    <t>54011090</t>
  </si>
  <si>
    <t>Sewing thread of man-made filaments of synthetic filaments; not put up for retail sale</t>
  </si>
  <si>
    <t>54012010</t>
  </si>
  <si>
    <t>Sewing thread of man-made filaments of artificial filaments; put up for retail sale</t>
  </si>
  <si>
    <t>54012090</t>
  </si>
  <si>
    <t>Sewing thread of man-made filaments of artificial filaments; not put up for retail sale</t>
  </si>
  <si>
    <t>54021100</t>
  </si>
  <si>
    <t>Synthetic filament yarn, not put up for retail sale; high tenacity yarn of nylon or other polyamides, whether or not textured; of aramids</t>
  </si>
  <si>
    <t>54021900</t>
  </si>
  <si>
    <t>Synthetic filament yarn, not put up for retail sale; high tenacity yarn of nylon or other polyamides, whether or not textured; other than of aramids</t>
  </si>
  <si>
    <t>54022000</t>
  </si>
  <si>
    <t>Synthetic filament yarn, not put up for retail sale; high tenacity yarn of polyesters, whether or not textured</t>
  </si>
  <si>
    <t>54023100</t>
  </si>
  <si>
    <t>Synthetic filament yarn, not put up for retail sale; textured yarn of nylon or other polyamides, measuring per single yarn not more than 50 tex</t>
  </si>
  <si>
    <t>54023200</t>
  </si>
  <si>
    <t>Synthetic filament yarn, not put up for retail sale; textured yarn of nylon or other polyamides, measuring per single yarn more than 50 tex</t>
  </si>
  <si>
    <t>54023310</t>
  </si>
  <si>
    <t>Synthetic filament yarn, not put up for retail sale; textured yarn of polyesters, of a colour other than white</t>
  </si>
  <si>
    <t>54023390</t>
  </si>
  <si>
    <t>Synthetic filament yarn, not put up for retail sale; textured yarn of polyesters, of a colour white</t>
  </si>
  <si>
    <t>54023400</t>
  </si>
  <si>
    <t>Synthetic filament yarn, not put up for retail sale; textured yarn of polypropylene</t>
  </si>
  <si>
    <t>54023900</t>
  </si>
  <si>
    <t>Synthetic filament yarn, not put up for retail sale; textured yarn; other than of nylon or other polyamides; other than of polyesters; other than of polypropylene</t>
  </si>
  <si>
    <t>54024410</t>
  </si>
  <si>
    <t>Synthetic filament yarn, not put up for retail sale; single, untwisted or with a twist not exceeding 50 turns per metre; elastomeric; of polyesters</t>
  </si>
  <si>
    <t>54024490</t>
  </si>
  <si>
    <t>Synthetic filament yarn, not put up for retail sale; single, untwisted or with a twist not exceeding 50 turns per metre; elastomeric; oth than of polyesters and polypropylene</t>
  </si>
  <si>
    <t>54024500</t>
  </si>
  <si>
    <t>Synthetic filament yarn, not put up for retail sale; single, untwisted or with a twist not exceeding 50 turns per metre; other than elastomeric; of nylon or other polyamides</t>
  </si>
  <si>
    <t>54024610</t>
  </si>
  <si>
    <t>Synthetic filament yarn, not put up for retail sale; single, untwisted or with a twist &lt; 50 turns per metre;other than elastomeric; of polyesters, partially oriented;of a colour oth than white</t>
  </si>
  <si>
    <t>54024690</t>
  </si>
  <si>
    <t>Synthetic filament yarn, not put up for retail sale; single, untwisted or with a twist &lt; 50 turns per metre; other than elastomeric; of polyesters, partially oriented; of a colour white</t>
  </si>
  <si>
    <t>54024710</t>
  </si>
  <si>
    <t>Synthetic filament yarn, not put up for retail sale; single, untwisted or with a twist not exceeding 50 turns per metre; other than elastomeric; of polyesters; of a colour other than white</t>
  </si>
  <si>
    <t>54024790</t>
  </si>
  <si>
    <t>Synthetic filament yarn, not put up for retail sale; single, untwisted or with a twist not exceeding 50 turns per metre; other than elastomeric; of polyesters; of a colour white</t>
  </si>
  <si>
    <t>54024800</t>
  </si>
  <si>
    <t>Synthetic filament yarn, not put up for retail sale; single, untwisted or with a twist not exceeding 50 turns per metre; other than elastomeric; of polypropylene</t>
  </si>
  <si>
    <t>54024900</t>
  </si>
  <si>
    <t>Synthetic filament yarn, not put up for retail sale; single, untwisted or with a twist &lt; 50 turns per metre; oth than elastomeric; oth than of nylon or other polyamides, polyesters, polypropylene</t>
  </si>
  <si>
    <t>54025100</t>
  </si>
  <si>
    <t>Synthetic filament yarn, not put up for retail sale; single, with a twist exceeding 50 turns per metre; of nylon or other polyamides</t>
  </si>
  <si>
    <t>54025200</t>
  </si>
  <si>
    <t>Synthetic filament yarn, not put up for retail sale; single, with a twist exceeding 50 turns per metre; of polyesters</t>
  </si>
  <si>
    <t>54025300</t>
  </si>
  <si>
    <t>Synthetic filament yarn, not put up for retail sale; single, with a twist exceeding 50 turns per metre; of polypropylene</t>
  </si>
  <si>
    <t>54025900</t>
  </si>
  <si>
    <t>Synthetic filament yarn, not put up for retail sale; single, with a twist exceeding 50 turns per metre; other than of nylon or other polyamides, polyesters, polypropylene</t>
  </si>
  <si>
    <t>54026100</t>
  </si>
  <si>
    <t>Synthetic filament yarn, not put up for retail sale; multiple (folded) or cabled; of nylon or other polyamides</t>
  </si>
  <si>
    <t>54026200</t>
  </si>
  <si>
    <t>Synthetic filament yarn, not put up for retail sale; multiple (folded) or cabled; of polyesters</t>
  </si>
  <si>
    <t>54026300</t>
  </si>
  <si>
    <t>Synthetic filament yarn, not put up for retail sale; multiple (folded) or cabled; of polypropylene</t>
  </si>
  <si>
    <t>54026900</t>
  </si>
  <si>
    <t>Synthetic filament yarn, not put up for retail sale; multiple (folded) or cabled; other than of nylon or other polyamides, polyesters, polypropylene</t>
  </si>
  <si>
    <t>54031000</t>
  </si>
  <si>
    <t>Artificial filament yarn, not put up for retail sale, including artificial monofilament of less than 67 decitex; high tenacity yarn of viscose rayon</t>
  </si>
  <si>
    <t>54033110</t>
  </si>
  <si>
    <t>Artificial filament yarn, not put up for retail sale, including artificial monofilament of &lt; 67decitex; single; textured yarn; of viscose rayon, untwisted or with a twist ? 120 turns per metre 1.013</t>
  </si>
  <si>
    <t>54033190</t>
  </si>
  <si>
    <t>Artificial filament yarn,not put up for retail sale,including artificial monofilament of &lt; 67decitex; single; oth than textured yarn; of viscose rayon, untwisted or with a twist ? 120 turns per metre</t>
  </si>
  <si>
    <t>54033390</t>
  </si>
  <si>
    <t>Artificial filament yarn, not put up for retail sale, including artificial monofilament of &lt; 67decitex; single; other than textured yarn; of cellulose acetate</t>
  </si>
  <si>
    <t>54033910</t>
  </si>
  <si>
    <t>Artificial filament yarn, not put up for retail sale, including artificial monofilament of &lt; 67decitex; single; textured yarn; other than of viscose rayon; other than of cellulose acetate</t>
  </si>
  <si>
    <t>54033990</t>
  </si>
  <si>
    <t>Artificial filament yarn, not put up for retail sale, including artificial monofilament of &lt; 67decitex; single; other than textured yarn; other than of viscose rayon; other than of cellulose acetate</t>
  </si>
  <si>
    <t>54034110</t>
  </si>
  <si>
    <t>Artificial filament yarn, not put up for retail sale, including artificial monofilament of &lt; 67decitex; multiple (folded) or cabled; textured yarn; of viscose rayon</t>
  </si>
  <si>
    <t>54034190</t>
  </si>
  <si>
    <t>Artificial filament yarn, not put up for retail sale, including artificial monofilament of &lt; 67decitex; multiple (folded) or cabled; other than textured yarn; of viscose rayon</t>
  </si>
  <si>
    <t>54041100</t>
  </si>
  <si>
    <t>Synthetic monofilament of 67 decitex or more and of which no cross-sectional dimension exceeds 1 mm; elastomeric</t>
  </si>
  <si>
    <t>54041900</t>
  </si>
  <si>
    <t>Synthetic monofilament of 67 decitex or more and of which no cross-sectional dimension exceeds 1 mm; other than elastomeric; other than of polypropylene</t>
  </si>
  <si>
    <t>54049000</t>
  </si>
  <si>
    <t>Strip and the like (for example, artificial straw) of synthetic textile materials of an apparent width not exceeding 5 mm</t>
  </si>
  <si>
    <t>54060000</t>
  </si>
  <si>
    <t>Man-made filament yarn (other than sewing thread), put up for retail sale</t>
  </si>
  <si>
    <t>54071020</t>
  </si>
  <si>
    <t>Woven fabrics obtained from high tenacity yarn of nylon or other polyamides or of polyesters; tyre fabrics; conveyor duck</t>
  </si>
  <si>
    <t>54071091</t>
  </si>
  <si>
    <t>Woven fabrics obtained from high tenacity yarn of nylon or other polyamides or of polyesters; other than tyre fabrics, conveyor duck; unbleached</t>
  </si>
  <si>
    <t>54071099</t>
  </si>
  <si>
    <t>Woven fabrics obtained from high tenacity yarn of nylon or other polyamides or of polyesters; other than tyre fabrics, conveyor duck; bleached</t>
  </si>
  <si>
    <t>54072000</t>
  </si>
  <si>
    <t>Woven fabrics obtained from strip or the like</t>
  </si>
  <si>
    <t>54073000</t>
  </si>
  <si>
    <t>Woven fabrics of synthetic filament yarn; specified in Note 9 to Section XI</t>
  </si>
  <si>
    <t>54074110</t>
  </si>
  <si>
    <t>Woven nylon mesh fabrics of untwisted filament yarn suitable for use as reinforcing material for tarpaulins; containing ? 85 % by weight of filaments of nylon/other polyamides; unbleached or bleached</t>
  </si>
  <si>
    <t>54074190</t>
  </si>
  <si>
    <t>Woven fabrics of synthetic filament yarn, other than woven nylon mesh fabrics of untwisted filament yarn suitable for use as reinforcing material for tarpaulins;contain?85% by weight of filaments of nylon/other polyamides;unbleached/bleached</t>
  </si>
  <si>
    <t>54074200</t>
  </si>
  <si>
    <t>Woven fabrics of synthetic filament yarn; containing 85 % or more by weight of filaments of nylon or other polyamides; dyed</t>
  </si>
  <si>
    <t>54074300</t>
  </si>
  <si>
    <t>Woven fabrics of synthetic filament yarn; containing 85 % or more by weight of filaments of nylon or other polyamides; of yarns of different colours</t>
  </si>
  <si>
    <t>54074400</t>
  </si>
  <si>
    <t>Woven fabrics of synthetic filament yarn; containing 85 % or more by weight of filaments of nylon or other polyamides; printed</t>
  </si>
  <si>
    <t>54075100</t>
  </si>
  <si>
    <t>Woven fabrics of synthetic filament yarn; containing 85 % or more by weight of textured polyester filaments; unbleached or bleached</t>
  </si>
  <si>
    <t>54075200</t>
  </si>
  <si>
    <t>Woven fabrics of synthetic filament yarn; containing 85 % or more by weight of textured polyester filaments; dyed</t>
  </si>
  <si>
    <t>54075300</t>
  </si>
  <si>
    <t>Woven fabrics of synthetic filament yarn; containing 85 % or more by weight of textured polyester filaments; of yarns of different colours</t>
  </si>
  <si>
    <t>54075400</t>
  </si>
  <si>
    <t>Woven fabrics of synthetic filament yarn; containing 85 % or more by weight of textured polyester filaments; printed</t>
  </si>
  <si>
    <t>54076110</t>
  </si>
  <si>
    <t>Woven fabrics of synthetic filament yarn; containing 85 % or more by weight of non- textured polyester filaments; unbleached or bleached</t>
  </si>
  <si>
    <t>54076190</t>
  </si>
  <si>
    <t>Woven fabrics of synthetic filament yarn; containing 85 % or more by weight of non- textured polyester filaments; other than unbleached or bleached</t>
  </si>
  <si>
    <t>54076910</t>
  </si>
  <si>
    <t>Woven fabrics of synthetic filament yarn; other than containing 85 % or more by weight of textured polyester filaments; unbleached or bleached</t>
  </si>
  <si>
    <t>54076990</t>
  </si>
  <si>
    <t>Woven fabrics of synthetic filament yarn; other than containing 85 % or more by weight of textured polyester filaments; other than unbleached or bleached</t>
  </si>
  <si>
    <t>54077100</t>
  </si>
  <si>
    <t>Woven fabrics of synthetic filament yarn; containing 85 % or more by weight of synthetic filaments; unbleached or bleached</t>
  </si>
  <si>
    <t>54077200</t>
  </si>
  <si>
    <t>Woven fabrics of synthetic filament yarn; containing 85 % or more by weight of synthetic filaments; dyed</t>
  </si>
  <si>
    <t>54077300</t>
  </si>
  <si>
    <t>Woven fabrics of synthetic filament yarn; containing 85 % or more by weight of synthetic filaments; of yarns of different colours</t>
  </si>
  <si>
    <t>54077400</t>
  </si>
  <si>
    <t>Woven fabrics of synthetic filament yarn; containing 85 % or more by weight of synthetic filaments; printed 76.676</t>
  </si>
  <si>
    <t>54078100</t>
  </si>
  <si>
    <t>Woven fabrics of synthetic filament yarn; containing less than 85 % by weight of synthetic filaments, mixed mainly or solely with cotton; unbleached or bleached</t>
  </si>
  <si>
    <t>54078200</t>
  </si>
  <si>
    <t>Woven fabrics of synthetic filament yarn; containing less than 85 % by weight of synthetic filaments, mixed mainly or solely with cotton; dyed</t>
  </si>
  <si>
    <t>54078300</t>
  </si>
  <si>
    <t>Woven fabrics of synthetic filament yarn; containing less than 85 % by weight of synthetic filaments, mixed mainly or solely with cotton; of yarns of different colours</t>
  </si>
  <si>
    <t>54078400</t>
  </si>
  <si>
    <t>Woven fabrics of synthetic filament yarn; containing less than 85 % by weight of synthetic filaments, mixed mainly or solely with cotton; printed</t>
  </si>
  <si>
    <t>54079100</t>
  </si>
  <si>
    <t>Woven fabrics of synthetic filament yarn; unbleached or bleached; other than those of subheading 540711 - 540784</t>
  </si>
  <si>
    <t>54079200</t>
  </si>
  <si>
    <t>Woven fabrics of synthetic filament yarn; dyed; other than those of subheading 540711 - 540784</t>
  </si>
  <si>
    <t>54079300</t>
  </si>
  <si>
    <t>Woven fabrics of synthetic filament yarn; of yarns of different colours; other than those of subheading 540711 - 540784</t>
  </si>
  <si>
    <t>54079400</t>
  </si>
  <si>
    <t>Woven fabrics of synthetic filament yarn; printed; other than those of subheading 540711 - 540784</t>
  </si>
  <si>
    <t>54081010</t>
  </si>
  <si>
    <t>Woven fabrics of artificial filament yarn; obtained from high tenacity yarn of viscose rayon; unbleached</t>
  </si>
  <si>
    <t>54081090</t>
  </si>
  <si>
    <t>Woven fabrics of artificial filament yarn; obtained from high tenacity yarn of viscose rayon; other than unbleached</t>
  </si>
  <si>
    <t>54082100</t>
  </si>
  <si>
    <t>Woven fabrics of artificial filament yarn; containing 85 % or more by weight of artificial filament or strip or the like; unbleached or bleached</t>
  </si>
  <si>
    <t>54082200</t>
  </si>
  <si>
    <t>Woven fabrics of artificial filament yarn; containing 85 % or more by weight of artificial filament or strip or the like; dyed</t>
  </si>
  <si>
    <t>54082300</t>
  </si>
  <si>
    <t>Woven fabrics of artificial filament yarn; containing 85 % or more by weight of artificial filament or strip or the like; of yarns of different colours</t>
  </si>
  <si>
    <t>54082400</t>
  </si>
  <si>
    <t>Woven fabrics of artificial filament yarn; containing 85 % or more by weight of artificial filament or strip or the like; printed</t>
  </si>
  <si>
    <t>54083100</t>
  </si>
  <si>
    <t>Woven fabrics of artificial filament yarn, including woven fabrics obtained from materials of heading 5405; unbleached or bleached; other than those of subheading 540810-540824</t>
  </si>
  <si>
    <t>54083200</t>
  </si>
  <si>
    <t>Woven fabrics of artificial filament yarn, including woven fabrics obtained from materials of heading 5405; dyed; other than those of subheading 540810-540824</t>
  </si>
  <si>
    <t>54083300</t>
  </si>
  <si>
    <t>Woven fabrics of artificial filament yarn, including woven fabrics obtained from materials of heading 5405; of yarns of different colours; other than those of subheading 540810-540824</t>
  </si>
  <si>
    <t>54083400</t>
  </si>
  <si>
    <t>Woven fabrics of artificial filament yarn, including woven fabrics obtained from materials of heading 5405; printed; other than those of subheading 540810-540824</t>
  </si>
  <si>
    <t>55011900</t>
  </si>
  <si>
    <t>Synthetic filament tow; of nylon or other polyamides; other than of aramids</t>
  </si>
  <si>
    <t>55012000</t>
  </si>
  <si>
    <t>Synthetic filament tow; of polyesters</t>
  </si>
  <si>
    <t>55013000</t>
  </si>
  <si>
    <t>Synthetic filament tow; of acrylic or modacrylic</t>
  </si>
  <si>
    <t>55019000</t>
  </si>
  <si>
    <t>Synthetic filament tow; other than of nylon or other polyamides, polyesters, acrylic or modacrylic, polypropylene</t>
  </si>
  <si>
    <t>55021000</t>
  </si>
  <si>
    <t>Artificial filament tow; of cellulose acetate</t>
  </si>
  <si>
    <t>55029000</t>
  </si>
  <si>
    <t>Artificial filament tow; other than of cellulose acetate</t>
  </si>
  <si>
    <t>55031100</t>
  </si>
  <si>
    <t>Synthetic staple fibres, not carded, combed or otherwise processed for spinning; of nylon or other polyamides; of aramids</t>
  </si>
  <si>
    <t>55031900</t>
  </si>
  <si>
    <t>Synthetic staple fibres, not carded, combed or otherwise processed for spinning; of nylon or other polyamides; other than of aramids</t>
  </si>
  <si>
    <t>55032010</t>
  </si>
  <si>
    <t>Synthetic staple fibres, not carded, combed or otherwise processed for spinning; of polyesters; of a colour other than white</t>
  </si>
  <si>
    <t>55032090</t>
  </si>
  <si>
    <t>Synthetic staple fibres, not carded, combed or otherwise processed for spinning; of polyesters; of a colour white</t>
  </si>
  <si>
    <t>55033000</t>
  </si>
  <si>
    <t>Synthetic staple fibres, not carded, combed or otherwise processed for spinning; acrylic or modacrylic</t>
  </si>
  <si>
    <t>55034000</t>
  </si>
  <si>
    <t>Synthetic staple fibres, not carded, combed or otherwise processed for spinning; of polypropylene</t>
  </si>
  <si>
    <t>55039090</t>
  </si>
  <si>
    <t>Synthetic staple fibres,not carded,combed/ otherwise processed for spinning; oth than of nylon or other polyamides, of polyester, acrylic or modacrylic, of polypropylene; oth than of polyvinyl alcohol</t>
  </si>
  <si>
    <t>55041000</t>
  </si>
  <si>
    <t>Artificial staple fibres, not carded, combed or otherwise processed for spinning; of viscose rayon</t>
  </si>
  <si>
    <t>55049000</t>
  </si>
  <si>
    <t>Artificial staple fibres, not carded, combed or otherwise processed for spinning; other than of viscose rayon</t>
  </si>
  <si>
    <t>55051000</t>
  </si>
  <si>
    <t>Waste (including noils, yarn waste and garnetted stock) of man-made fibres; of synthetic fibres</t>
  </si>
  <si>
    <t>55052000</t>
  </si>
  <si>
    <t>Waste (including noils, yarn waste and garnetted stock) of man-made fibres; of artificial fibres</t>
  </si>
  <si>
    <t>55061000</t>
  </si>
  <si>
    <t>Synthetic staple fibres, carded, combed or otherwise processed for spinning; of nylon or other polyamides</t>
  </si>
  <si>
    <t>55062000</t>
  </si>
  <si>
    <t>Synthetic staple fibres, carded, combed or otherwise processed for spinning; of polyesters</t>
  </si>
  <si>
    <t>55063000</t>
  </si>
  <si>
    <t>Synthetic staple fibres, carded, combed or otherwise processed for spinning; acrylic or modacrylic</t>
  </si>
  <si>
    <t>55069000</t>
  </si>
  <si>
    <t>Synthetic staple fibres, carded, combed/otherwise processed for spinning; other than of nylon or other polyamides;other than of polyesters;other than acrylic or modacrylic;other than of polypropylene</t>
  </si>
  <si>
    <t>55070000</t>
  </si>
  <si>
    <t>Artificial staple fibres, carded, combed or otherwise processed for spinning</t>
  </si>
  <si>
    <t>55081010</t>
  </si>
  <si>
    <t>Sewing thread of synthetic staple fibres; put up for retail sale</t>
  </si>
  <si>
    <t>55081090</t>
  </si>
  <si>
    <t>Sewing thread of synthetic staple fibres; not put up for retail sale</t>
  </si>
  <si>
    <t>55082090</t>
  </si>
  <si>
    <t>Sewing thread of artificial staple fibres; not put up for retail sale</t>
  </si>
  <si>
    <t>55091100</t>
  </si>
  <si>
    <t>Single yarn; containing 85 % or more by weight of staple fibres of nylon or other polyamides; not put up for retail sale</t>
  </si>
  <si>
    <t>55091200</t>
  </si>
  <si>
    <t>Multiple (folded) or cabled yarn; containing 85 % or more by weight of staple fibres of nylon or other polyamides; not put up for retail sale</t>
  </si>
  <si>
    <t>55092100</t>
  </si>
  <si>
    <t>Single yarn; containing 85 % or more by weight of polyester staple fibres; not put up for retail sale</t>
  </si>
  <si>
    <t>55092200</t>
  </si>
  <si>
    <t>Multiple (folded) or cabled yarn; containing 85 % or more by weight of polyester staple fibres; not put up for retail sale</t>
  </si>
  <si>
    <t>55093100</t>
  </si>
  <si>
    <t>Single yarn; 85 % or more by weight of acrylic or modacrylic staple fibres; not put up for retail sale</t>
  </si>
  <si>
    <t>55093200</t>
  </si>
  <si>
    <t>Multiple (folded) or cabled yarn; containing 85 % or more by weight of acrylic or modacrylic staple fibres; not put up for retail sale</t>
  </si>
  <si>
    <t>55094100</t>
  </si>
  <si>
    <t>55094200</t>
  </si>
  <si>
    <t>55095100</t>
  </si>
  <si>
    <t>Yarn of polyester staple fibres; mixed mainly or solely with artificial staple fibres; not put up for retail sale</t>
  </si>
  <si>
    <t>55095290</t>
  </si>
  <si>
    <t>Mixed mainly or solely with wool or fine animal hair; other than single yarn; of polyester staple fibres; not put up for retail sale</t>
  </si>
  <si>
    <t>55095300</t>
  </si>
  <si>
    <t>Yarn of polyester staple fibres; mixed mainly or solely with cotton; not put up for retail sale</t>
  </si>
  <si>
    <t>55095900</t>
  </si>
  <si>
    <t>Yarn of polyester staple fibres; other than mixed mainly or solely with artificial staple fibres, wool or fine animal hair, cotton; not put up for retail sale</t>
  </si>
  <si>
    <t>55096100</t>
  </si>
  <si>
    <t>Yarn of acrylic or modacrylic staple fibres; mixed mainly or solely with wool or fine animal hair; not put up for retail sale</t>
  </si>
  <si>
    <t>55096200</t>
  </si>
  <si>
    <t>Yarn of acrylic or modacrylic staple fibres; mixed mainly or solely with cotton; not put up for retail sale</t>
  </si>
  <si>
    <t>55096900</t>
  </si>
  <si>
    <t>Yarn of acrylic or modacrylic staple fibres; other than mixed mainly or solely with wool or fine animal hair, cotton; not put up for retail sale</t>
  </si>
  <si>
    <t>55099200</t>
  </si>
  <si>
    <t>Yarn of synthetic staple fibres; mixed mainly or solely with cotton; other than those of subheading 550911 - 550969</t>
  </si>
  <si>
    <t>55099900</t>
  </si>
  <si>
    <t>Yarn of synthetic staple fibres; other than mixed mainly or solely with wool or fine animal hair, cotton; other than those of subheading 550911 - 550969</t>
  </si>
  <si>
    <t>55101100</t>
  </si>
  <si>
    <t>Single yarn containing 85 % or more by weight of artificial staple fibres, not put up for retail sale</t>
  </si>
  <si>
    <t>55101200</t>
  </si>
  <si>
    <t>Multiple (folded) or cabled yarn containing 85 % or more by weight of artificial staple fibres, not put up for retail sale</t>
  </si>
  <si>
    <t>55103000</t>
  </si>
  <si>
    <t>Yarn (other than sewing thread) of artificial staple fibres, mixed mainly or solely with cotton, not put up for retail sale</t>
  </si>
  <si>
    <t>55109000</t>
  </si>
  <si>
    <t>Yarn of artificial staple fibres, containing less than 85 % by weight of artificial staple fibres, oth than mixed mainly or solely with wool or fine animal hair, cotton; not put up for retail sale</t>
  </si>
  <si>
    <t>55111010</t>
  </si>
  <si>
    <t>Yarn (other than sewing thread) of man-made, put up for retail sale of synthetic staple fibres, containing 85 % or more by weight of such fibres;knitting yarn,crochet thread and embroidery thread</t>
  </si>
  <si>
    <t>55111090</t>
  </si>
  <si>
    <t>Yarn (oth than sewing thread) of man- made,put up for retail sale of synthetic staple fibres,containing 85 % or more by weight of such fibres;oth than knitting yarn,crochet thread and embroidery thread</t>
  </si>
  <si>
    <t>55112090</t>
  </si>
  <si>
    <t>Yarn(oth than sewing thread)of man-made,put up for retail sale of synthetic staple fibres,containing less than 85 % by weight of such fibres;oth than knitting yarn,crochet thread and embroidery thread</t>
  </si>
  <si>
    <t>55113000</t>
  </si>
  <si>
    <t>Yarn (other than sewing thread) of man-made, put up for retail sale, of artificial staple fibres</t>
  </si>
  <si>
    <t>55121100</t>
  </si>
  <si>
    <t>Woven fabrics of synthetic staple fibres, containing 85 % or more by weight of polyester staple fibres; unbleached or bleached</t>
  </si>
  <si>
    <t>55121900</t>
  </si>
  <si>
    <t>Woven fabrics of synthetic staple fibres, containing 85 % or more by weight of polyester staple fibres; other than unbleached or bleached</t>
  </si>
  <si>
    <t>55122100</t>
  </si>
  <si>
    <t>Woven fabrics of synthetic staple fibres, containing 85 % or more by weight of aryclic or modacrylic staple fibres; unbleached or bleached</t>
  </si>
  <si>
    <t>55122900</t>
  </si>
  <si>
    <t>Woven fabrics of synthetic staple fibres, containing 85 % or more by weight of aryclic or modacrylic staple fibres; other than unbleached or bleached</t>
  </si>
  <si>
    <t>55129100</t>
  </si>
  <si>
    <t>Woven fabrics of synthetic staple fibres, containing 85 % or more by weight other than of polyester, aryclic or modacrylic staple fibres; unbleached or bleached 10</t>
  </si>
  <si>
    <t>55129900</t>
  </si>
  <si>
    <t>Woven fabrics of synthetic staple fibres, containing 85 % or more by weight other than of polyester, aryclic or modacrylic staple fibres; other unbleached or bleached</t>
  </si>
  <si>
    <t>55131100</t>
  </si>
  <si>
    <t>Woven fabrics of polyester staple fibres,plain weave, containing less than 85 % by weight of such fibres, mixed mainly or solely with cotton, of a weight not exceeding 170 g/m2; unbleached or bleached</t>
  </si>
  <si>
    <t>55131200</t>
  </si>
  <si>
    <t>Woven fabrics, 3-thread/4-thread twill, incl cross twill of polyester staples fibres, cont &lt; 85% by weight of such fibres, mixed mainly/solely with cotton, of a weight ? 170 g/m2, unbleached/bleached</t>
  </si>
  <si>
    <t>55131300</t>
  </si>
  <si>
    <t>Woven fabrics of polyester staple fibres, containing less than 85 % by weight of such fibres, mixed mainly or solely with cotton, of a weight not exceeding 170 g/m2, unbleached or bleached</t>
  </si>
  <si>
    <t>55131900</t>
  </si>
  <si>
    <t>Woven fabrics of synthetic staple fibres, cont &lt; 85 % by weight of such fibres, mixed mainly/solely with cotton, of a weight ? 170 g/m2; oth than HS 55131100 - 55131300; unbleached or bleached</t>
  </si>
  <si>
    <t>55132100</t>
  </si>
  <si>
    <t>Woven fabrics of polyester staple fibres,plain weave, containing less than 85 % by weight of such fibres, mixed mainly or solely with cotton, of a weight not exceeding 170 g/m2, dyed</t>
  </si>
  <si>
    <t>55132300</t>
  </si>
  <si>
    <t>Woven fabrics of polyester staple fibres, containing less than 85 % by weight of such fibres, mixed mainly or solely with cotton, of a weight not exceeding 170 g/m2, dyed</t>
  </si>
  <si>
    <t>55132900</t>
  </si>
  <si>
    <t>Woven fabrics of synthetic staple fibres, containing &lt; 85 % by weight of such fibres, mixed mainly or solely with cotton, of a weight ? 170 g/m2; other than HS 55131100 - 55131300; dyed</t>
  </si>
  <si>
    <t>55133100</t>
  </si>
  <si>
    <t>Woven fabrics of polyester staple fibres,plain weave, cont less than 85 % by weight of such fibres, mixed mainly or solely with cotton, of a weight not exceeding 170 g/m2; of yarn of different colours</t>
  </si>
  <si>
    <t>55133900</t>
  </si>
  <si>
    <t>Woven fabrics; oth than of polyester staple fibres,plain weave, cont 85% by weight of such fibres, mixed mainly or solely with cotton, of a weight not exceeding 170 g/m2; of yarn of different colours</t>
  </si>
  <si>
    <t>55134100</t>
  </si>
  <si>
    <t>Woven fabrics of polyester staple fibres,plain weave, cont less than 85 % by weight of such fibres, mixed mainly or solely with cotton, of a weight not exceeding 170 g/m2; printed</t>
  </si>
  <si>
    <t>55134900</t>
  </si>
  <si>
    <t>Woven fabrics; other than of polyester staple fibres,plain weave; cont less than 85 % by weight of such fibres, mixed mainly or solely with cotton, of a weight not exceeding 170 g/m2; printed</t>
  </si>
  <si>
    <t>55141100</t>
  </si>
  <si>
    <t>Woven fabrics of polyester staple fibres,plain weave, containing less than 85 % by weight of such fibres, mixed mainly or solely with cotton, of a weight exceeding 170 g/m2; unbleached or bleached</t>
  </si>
  <si>
    <t>55141200</t>
  </si>
  <si>
    <t>Woven fabrics, 3-thread/4-thread twill, incl cross twill of polyester staples fibres, cont &lt; 85% by weight of such fibres, mixed mainly/solely with cotton, of a weight &gt; 170g/m2; unbleached/bleached</t>
  </si>
  <si>
    <t>55141900</t>
  </si>
  <si>
    <t>Woven fabrics of synthetic staple fibres, cont &lt; 85 % by weight of such fibres, mixed mainly/solely with cotton, of a weight &gt; 170 g/m2; oth than HS 55141100 - 55141200; unbleached or bleached</t>
  </si>
  <si>
    <t>55142100</t>
  </si>
  <si>
    <t>Woven fabrics of polyester staple fibres,plain weave, containing less than 85 % by weight of such fibres, mixed mainly or solely with cotton, of a weight exceeding 170 g/m2; dyed</t>
  </si>
  <si>
    <t>55142200</t>
  </si>
  <si>
    <t>Woven fabrics,of 3/4 thread twill, incl cross twill of polyester staples fibres ,containing less than 85% by weight of such fibres, mixed mainly/solely with cotton, of a weight &gt; 170g/m2; dyed</t>
  </si>
  <si>
    <t>55142300</t>
  </si>
  <si>
    <t>Woven fabrics of polyester staple fibres, containing less than 85 % by weight of such fibres, mixed mainly or solely with cotton, of a weight exceeding 170 g/m2; dyed</t>
  </si>
  <si>
    <t>55142900</t>
  </si>
  <si>
    <t>Woven fabrics of synthetic staple fibres, cont &lt; 85 % by weight of such fibres, mixed mainly/solely with cotton, of a weight &gt; 170 g/m2; oth than HS 55142100 - 55142300; dyed</t>
  </si>
  <si>
    <t>55143000</t>
  </si>
  <si>
    <t>Woven fabrics of synthetic staple fibres, containing less than 85 % by weight of such fibres, mixed mainly or solely with cotton, of a weight exceeding 170 g/m2; of yarn of different colours</t>
  </si>
  <si>
    <t>55144100</t>
  </si>
  <si>
    <t>Woven fabrics of polyester staple fibres,plain weave, containing less than 85 % by weight of such fibres, mixed mainly or solely with cotton, of a weight exceeding 170 g/m2; printed</t>
  </si>
  <si>
    <t>55144200</t>
  </si>
  <si>
    <t>Woven fabrics,of 3/4 thread twill, incl cross twill of polyester staples fibres ,containing less than 85% by weight of such fibres, mixed mainly/solely with cotton, of a weight &gt; 170g/m2; printed</t>
  </si>
  <si>
    <t>55144300</t>
  </si>
  <si>
    <t>Woven fabrics of polyester staple fibres, containing less than 85 % by weight of such fibres, mixed mainly or solely with cotton, of a weight exceeding 170 g/m2; printed</t>
  </si>
  <si>
    <t>55144900</t>
  </si>
  <si>
    <t>Woven fabrics of synthetic staple fibres, cont &lt; 85 % by weight of such fibres, mixed mainly/solely with cotton, of a weight &gt; 170 g/m2; printed; n.e.c. in heading 5514</t>
  </si>
  <si>
    <t>55151100</t>
  </si>
  <si>
    <t>Woven fabrics other than those of heading 5512 - 5514, of polyester staple fibres, mixed mainly or solely with viscose rayon staples fibres</t>
  </si>
  <si>
    <t>55151200</t>
  </si>
  <si>
    <t>Woven fabrics other than those of heading 5512 - 5514, of polyester staple fibres, mixed mainly or solely with man-made filaments</t>
  </si>
  <si>
    <t>55151300</t>
  </si>
  <si>
    <t>Woven fabrics other than those of heading 5512 - 5514, of polyester staple fibres, mixed mainly or solely with wool or fine animal hair 1.154</t>
  </si>
  <si>
    <t>55151900</t>
  </si>
  <si>
    <t>Woven fabrics other than of heading 5512 - 5514, of polyester staple fibres; oth than mixed mainly/ solely with viscose rayon staples fibres or with man-made filaments or with wool or fine animal hair</t>
  </si>
  <si>
    <t>55152100</t>
  </si>
  <si>
    <t>Woven fabrics other than those of heading 5512 - 5514, of acrylic or modacrylic staple fibres; mixed mainly or solely with man-made filaments</t>
  </si>
  <si>
    <t>55152900</t>
  </si>
  <si>
    <t>Woven fabrics other than those of heading 5512 - 5514, of acrylic or modacrylic staple fibres; other than mixed mainly or solely with man-made filaments or with wool or fine animal hair</t>
  </si>
  <si>
    <t>55159100</t>
  </si>
  <si>
    <t>Woven fabrics other than those of heading 5512 - 5514, of synthetic staple fibres; oth than of polyester staples/of arcyclic or modacrylic staple fibre; mixed mainly or solely with man- made filaments</t>
  </si>
  <si>
    <t>55159910</t>
  </si>
  <si>
    <t>Woven fabrics other than those of heading 5512 - 5514, of synthetic staple fibres; oth than of polyester staples/of arcyclic or modacrylic staple fibre; mixed mainly/solely with wool/fine animal hair</t>
  </si>
  <si>
    <t>55159990</t>
  </si>
  <si>
    <t>Woven fabrics other than those of heading 5512 - 5514, of synthetic staple fibres; oth than of polyester staples/of arcyclic or modacrylic; oth than mixed mainly/solely with wool or fine animal hair</t>
  </si>
  <si>
    <t>55161100</t>
  </si>
  <si>
    <t>Woven fabrics of artificial staple fibres; containing 85 % or more by weight of artificial staple fibres; unbleached or bleached</t>
  </si>
  <si>
    <t>55161200</t>
  </si>
  <si>
    <t>Woven fabrics of artificial staple fibres; containing 85 % or more by weight of artificial staple fibres; dyed</t>
  </si>
  <si>
    <t>55161300</t>
  </si>
  <si>
    <t>Woven fabrics of artificial staple fibres; containing 85 % or more by weight of artificial staple fibres; of yarn of different colours</t>
  </si>
  <si>
    <t>55161400</t>
  </si>
  <si>
    <t>Woven fabrics of artificial staple fibres; containing 85 % or more by weight of artificial staple fibres; printed</t>
  </si>
  <si>
    <t>55162100</t>
  </si>
  <si>
    <t>Woven fabrics of artificial staple fibres; containing less than 85 % by weight of artificial staple fibres, mixed mainly or soley with man- made filaments; unbleached or bleached</t>
  </si>
  <si>
    <t>55162200</t>
  </si>
  <si>
    <t>Woven fabrics of artificial staple fibres; containing less than 85 % by weight of artificial staple fibres, mixed mainly or solely with man- made filaments; dyed</t>
  </si>
  <si>
    <t>55162300</t>
  </si>
  <si>
    <t>Woven fabrics of artificial staple fibres; containing less than 85 % by weight of artificial staple fibres, mixed mainly or solely with man- made filaments,; of yarn of different colours</t>
  </si>
  <si>
    <t>55162400</t>
  </si>
  <si>
    <t>Woven fabrics of artificial staple fibres; containing less than 85 % by weight of artificial staple fibres, mixed mainly or solely with man- made filaments; printed</t>
  </si>
  <si>
    <t>55163400</t>
  </si>
  <si>
    <t>Woven fabrics of artificial staple fibres; containing less than 85 % by weight of artificial staple fibres, mixed mainly or solely with wool or fine animal hair; printed</t>
  </si>
  <si>
    <t>55164100</t>
  </si>
  <si>
    <t>Woven fabrics of artificial staple fibres; containing less than 85 % by weight of artificial staple fibres, mixed mainly or solely with cotton; unbleached or bleached</t>
  </si>
  <si>
    <t>55164200</t>
  </si>
  <si>
    <t>Woven fabrics of artificial staple fibres; containing less than 85 % by weight of artificial staple fibres, mixed mainly or solely with cotton; dyed</t>
  </si>
  <si>
    <t>55164300</t>
  </si>
  <si>
    <t>Woven fabrics of artificial staple fibres; containing less than 85 % by weight of artificial staple fibres, mixed mainly or solely with cotton; of yarn of different colours</t>
  </si>
  <si>
    <t>55164400</t>
  </si>
  <si>
    <t>Woven fabrics of artificial staple fibres; containing less than 85 % by weight of artificial staple fibres, mixed mainly or solely with cotton; printed</t>
  </si>
  <si>
    <t>55169100</t>
  </si>
  <si>
    <t>Woven fabrics of artificial staple fibres; unbleached or bleached; other than those of subheading 551661 - 551664</t>
  </si>
  <si>
    <t>55169200</t>
  </si>
  <si>
    <t>Woven fabrics of artificial staple fibres; dyed; other than those of subheading 551661 - 551664</t>
  </si>
  <si>
    <t>55169300</t>
  </si>
  <si>
    <t>Woven fabrics of artificial staple fibres; of yarn of different colours; other than those of subheading 551661 - 551664</t>
  </si>
  <si>
    <t>55169400</t>
  </si>
  <si>
    <t>Woven fabrics of artificial staple fibres; printed; other than those of subheading 551661 - 551664</t>
  </si>
  <si>
    <t>56012100</t>
  </si>
  <si>
    <t>Wadding of textile materials and articles thereof, of cotton</t>
  </si>
  <si>
    <t>56012210</t>
  </si>
  <si>
    <t>Wadding of textile materials and articles thereof, of man-made fibres; cigarette tow</t>
  </si>
  <si>
    <t>56012290</t>
  </si>
  <si>
    <t>Wadding of textile materials and articles thereof; of man-made fibres; other than cigarette tow</t>
  </si>
  <si>
    <t>56012900</t>
  </si>
  <si>
    <t>Wadding of textile materials and articles thereof; other than of man-made fibres</t>
  </si>
  <si>
    <t>56013010</t>
  </si>
  <si>
    <t>Textile flock and dust and mill neps; polyamide fibre flock</t>
  </si>
  <si>
    <t>56013090</t>
  </si>
  <si>
    <t>Textile flock and dust and mill neps; other than polyamide fibre flock or polypropylene fibre flock</t>
  </si>
  <si>
    <t>56021000</t>
  </si>
  <si>
    <t>Needleloom felt and stitch-bonded fibre fabrics</t>
  </si>
  <si>
    <t>56022900</t>
  </si>
  <si>
    <t>Felt of other textile material, not impregnated, coated, covered or laminated</t>
  </si>
  <si>
    <t>56029000</t>
  </si>
  <si>
    <t>Felt, impregnated, coated, covered or laminated, other than needleloom felt and stich- bonded fibre fabrics</t>
  </si>
  <si>
    <t>56031100</t>
  </si>
  <si>
    <t>Nonwovens, whether or not impregnated, coated, covered or laminated, of man-made filaments, weighing not more than 25g/m2</t>
  </si>
  <si>
    <t>56031200</t>
  </si>
  <si>
    <t>Nonwovens, whether or not impregnated, coated, covered or laminated, of man-made filaments, weighing more than 25g/m2 but not more than 70 g/m2 540.078</t>
  </si>
  <si>
    <t>56031300</t>
  </si>
  <si>
    <t>Nonwovens, whether or not impregnated, coated, covered or laminated, of man-made filaments, weighing more than 70g/m2 but not more than 150 g/m2</t>
  </si>
  <si>
    <t>56031400</t>
  </si>
  <si>
    <t>Nonwovens, whether or not impregnated, coated, covered or laminated, of man-made filaments, weighing more than 150 g/m2</t>
  </si>
  <si>
    <t>56039100</t>
  </si>
  <si>
    <t>Nonwovens, whether or not impregnated, coated, covered or laminated, other than of man-made filaments, weighing not more than 25g/m2</t>
  </si>
  <si>
    <t>56039200</t>
  </si>
  <si>
    <t>Nonwovens, whether or not impregnated, coated, covered or laminated, other than of man-made filaments, weighing more than 25g/m2 but not more than 70 g/m2</t>
  </si>
  <si>
    <t>56039300</t>
  </si>
  <si>
    <t>Nonwovens, whether or not impregnated, coated, covered or laminated, other than of man-made filaments, weighing more than 70g/m2 but not more than 150 g/m2</t>
  </si>
  <si>
    <t>56039400</t>
  </si>
  <si>
    <t>Nonwovens, whether or not impregnated, coated, covered or laminated, other than of man-made filaments, weighing more than 150 g/m2</t>
  </si>
  <si>
    <t>56041000</t>
  </si>
  <si>
    <t>Rubber thread and cord, textile covered</t>
  </si>
  <si>
    <t>56049010</t>
  </si>
  <si>
    <t>Imitation catgut, of silk yarn</t>
  </si>
  <si>
    <t>56049020</t>
  </si>
  <si>
    <t>Rubber impregnated textile thread yarn</t>
  </si>
  <si>
    <t>56049030</t>
  </si>
  <si>
    <t>High tenacity yarn of polyesters, of nylon or other polyamides or of viscose rayon</t>
  </si>
  <si>
    <t>56049090</t>
  </si>
  <si>
    <t>Textile yarn, and strip and the like of heading 5404 or 5405, impregnated, coated, covered or sheathed with rubber or plastics, other than those of HS 56049010-56049030</t>
  </si>
  <si>
    <t>56050000</t>
  </si>
  <si>
    <t>Metallised yarn, whether or not gimped, being textile yarn, or strip or the like of heading 5404 or 5405, combined with metal in the form of thread, strip or powder or covered with metal</t>
  </si>
  <si>
    <t>56060000</t>
  </si>
  <si>
    <t>Gimped yarn, and strip and the like of heading 5404 or 5405, gimped (other than those of heading 5605 and gimped horsehair yarn), chenille yarn (including flock chenille yarn), loop wale-yarn</t>
  </si>
  <si>
    <t>56072100</t>
  </si>
  <si>
    <t>Binder or baler twine of sisal or other textile fibres of the genus Agave</t>
  </si>
  <si>
    <t>56072900</t>
  </si>
  <si>
    <t>Twine, cordage, ropes and cables of sisal or other textile fibres of the genus Agave, whether/not plaited/braided and whether/not impregnated, coated, covered/sheathed with rubber/plastics, other than binder or baler twine</t>
  </si>
  <si>
    <t>56074100</t>
  </si>
  <si>
    <t>Binder or baler twine of polyethylene or polypropylene</t>
  </si>
  <si>
    <t>56074900</t>
  </si>
  <si>
    <t>Twine, cordage, ropes and cables of polyethylene or polypropylene, whether/not plaited/braided and whether/not impregnated, coated, covered/sheathed with rubber/plastics other than binder or baler twine</t>
  </si>
  <si>
    <t>56075010</t>
  </si>
  <si>
    <t>V-belt cord of man-made fibres treated with resorcinol formaldehyde, polyamide and polytetrafluoro-ethylene yarns measuring more than 10,000 decitex, of a kind used for sealing pumps, valves and similar articles</t>
  </si>
  <si>
    <t>56075090</t>
  </si>
  <si>
    <t>Twine, cordage, ropes and cables of other synthetic fibres, whether/not plaited/braided and whether/not impregnated, coated, covered/sheathed with rubber/plastics, other than HS 56075010</t>
  </si>
  <si>
    <t>56079010</t>
  </si>
  <si>
    <t>Twine, cordage, ropes and cables of artificial fibres, whether or not plaited or braided and whether or not impregnated, coated, covered or sheathed with rubber or plastics</t>
  </si>
  <si>
    <t>56079021</t>
  </si>
  <si>
    <t>Twine, cordage, ropes and cables of abaca (Manila hemp or Musa textilis Nee), whether or not plaited or braided and whether or not impregnated, coated, covered or sheathed with rubber or plastics</t>
  </si>
  <si>
    <t>56079022</t>
  </si>
  <si>
    <t>Twine, cordage, ropes and cables of other hard (leaf) fibres, whether or not plaited or braided and whether or not impregnated, coated, covered or sheathed with rubber or plastics</t>
  </si>
  <si>
    <t>56079090</t>
  </si>
  <si>
    <t>Twine, cordage, ropes and cables, whether or not plaited or braided and whether or not impregnated, coated, covered or sheathed with rubber or plastics, other than HS 56072100- 56079030</t>
  </si>
  <si>
    <t>56081100</t>
  </si>
  <si>
    <t>Made up fishing nets of man-made textile materials</t>
  </si>
  <si>
    <t>56081920</t>
  </si>
  <si>
    <t>Net bags, of man-made textile materials</t>
  </si>
  <si>
    <t>56081990</t>
  </si>
  <si>
    <t>Knotted netting of twine, cordage or rope, other than made up fishing nets and net bags, of man-made textile materials</t>
  </si>
  <si>
    <t>56089010</t>
  </si>
  <si>
    <t>Net bags of textile materials, other than of man- made textile materials</t>
  </si>
  <si>
    <t>56089090</t>
  </si>
  <si>
    <t>Knotted netting of twine, cordage or rope, made up fishing nets and other made up nets other than net bags of textile materials other than of man-made textile materials</t>
  </si>
  <si>
    <t>56090000</t>
  </si>
  <si>
    <t>Articles of yarn, strip or the like of heading 5404 or 5405, twine, cordage, rope or cables, not elsewhere specified or included</t>
  </si>
  <si>
    <t>57011010</t>
  </si>
  <si>
    <t>Prayer rugs, knotted, whether or not made up, of wool or fine animal hair,</t>
  </si>
  <si>
    <t>57011090</t>
  </si>
  <si>
    <t>Carpets and other textile floor coverings, knotted, whether or not made up, other than prayer rugs of wool or fine animal hair</t>
  </si>
  <si>
    <t>57019011</t>
  </si>
  <si>
    <t>Prayer rugs, knotted, whether or not made up, of cotton</t>
  </si>
  <si>
    <t>57019019</t>
  </si>
  <si>
    <t>Carpets and other textile floor covering, knotted, whether or not made up, of cotton, other than prayer rugs</t>
  </si>
  <si>
    <t>57019099</t>
  </si>
  <si>
    <t>Carpets and other textile floor covering, knotted, whether or not made up, other than of wool or fine animal hair or of cotton or of jute fibres, other than prayer rugs</t>
  </si>
  <si>
    <t>57021000</t>
  </si>
  <si>
    <t>“Kelem”, “Schumacks”, “Karamanie” and similar hand-woven rugs</t>
  </si>
  <si>
    <t>57022000</t>
  </si>
  <si>
    <t>Floor coverings of coconut fibres (coir)</t>
  </si>
  <si>
    <t>57023100</t>
  </si>
  <si>
    <t>Carpets and other textile floor coverings, woven, not tufted or flocked, of pile construction, not made up, of wool or fine animal hair</t>
  </si>
  <si>
    <t>57023200</t>
  </si>
  <si>
    <t>Carpets and other textile floor coverings, woven, not tufted or flocked, of pile construction, not made up, of man-made textile materials</t>
  </si>
  <si>
    <t>57023910</t>
  </si>
  <si>
    <t>Carpets and other textile floor coverings, woven, not tufted or flocked, of pile construction, not made up, other textile materials, of cotton</t>
  </si>
  <si>
    <t>57023920</t>
  </si>
  <si>
    <t>Carpets and other textile floor coverings, woven, not tufted or flocked, of pile construction, not made up, other textile materials, of jute fibres</t>
  </si>
  <si>
    <t>57023990</t>
  </si>
  <si>
    <t>Carpets and other textile floor coverings, woven, not tufted or flocked, of pile construction, not made up, other textile materials, other than of cotton or of jute fibres</t>
  </si>
  <si>
    <t>57024210</t>
  </si>
  <si>
    <t>Prayer rugs, woven, not tufted or flocked, of pile construction, made up, of man-made textile materials</t>
  </si>
  <si>
    <t>57024290</t>
  </si>
  <si>
    <t>Carpets and other textile floor coverings, woven, not tufted or flocked, of pile construction,made up, of man-made textile materials, other than prayer rugs</t>
  </si>
  <si>
    <t>57024999</t>
  </si>
  <si>
    <t>Carpets and other textile floor coverings, woven, not tufted or flocked, of pile construction, made up, other textile materials, other than prayer rugs</t>
  </si>
  <si>
    <t>57025010</t>
  </si>
  <si>
    <t>Carpets and other textile floor coverings, woven, not tufted or flocked, not of pile construction, not made up, of cotton</t>
  </si>
  <si>
    <t>57025090</t>
  </si>
  <si>
    <t>Carpets and other textile floor coverings, woven, not tufted or flocked, not of pile construction, not made up, other than of cotton or of jute fibres</t>
  </si>
  <si>
    <t>57029210</t>
  </si>
  <si>
    <t>Prayer rugs, woven, not tufted or flocked, of man - made textile materials, not of pile construction, made up</t>
  </si>
  <si>
    <t>57029290</t>
  </si>
  <si>
    <t>Carpets and other textile floor coverings, woven, not tufted or flocked, of not pile construction, made up, of man - made textile materials, other than prayer rugs</t>
  </si>
  <si>
    <t>57029919</t>
  </si>
  <si>
    <t>Carpets and other textile floor coverings, woven, not tufted or flocked, of not pile construction, made up, of other textile materials, other than prayer rugs</t>
  </si>
  <si>
    <t>57029999</t>
  </si>
  <si>
    <t>Carpets and other textile floor coverings, woven, not tufted or flocked, of not pile construction, made up, of other textile materials, other than prayer rugs, other than cotton or of jute fibres</t>
  </si>
  <si>
    <t>57031010</t>
  </si>
  <si>
    <t>Floor mats of a kind used for motor vehicles of headings 8702, 8703 or 8704, tufted, of wool or fine animal hair</t>
  </si>
  <si>
    <t>57031020</t>
  </si>
  <si>
    <t>Prayer rugs, tufted, of wool or fine animal hair</t>
  </si>
  <si>
    <t>57031030</t>
  </si>
  <si>
    <t>Flooring carpets of a kind used for motor vehicles of headings 8702, 8703 or 8704, tufted, of wool or fine animal hair</t>
  </si>
  <si>
    <t>57031090</t>
  </si>
  <si>
    <t>Carpets and other textile floor coverings, tufted, whether or not made up, of wool or fine animal hair, n.e.c. of subheading 570310</t>
  </si>
  <si>
    <t>57032910</t>
  </si>
  <si>
    <t>Prayer rugs, tufted, of nylon or other polyamides</t>
  </si>
  <si>
    <t>57032990</t>
  </si>
  <si>
    <t>Carpets and other textile floor coverings, tufted, whether or not made up, of nylon or other polyamides, other than prayer rugs</t>
  </si>
  <si>
    <t>57033100</t>
  </si>
  <si>
    <t>Turf of other man-made textile materials, tufted</t>
  </si>
  <si>
    <t>57033910</t>
  </si>
  <si>
    <t>Prayer rugs of other man-made textile materials, tufted</t>
  </si>
  <si>
    <t>57033990</t>
  </si>
  <si>
    <t>Carpets and other textile floor coverings, tufted, whether or not made up, of other man- made textile materials, other than prayer rugs</t>
  </si>
  <si>
    <t>57039011</t>
  </si>
  <si>
    <t>Prayer rugs, tufted, of cotton, other textile materials</t>
  </si>
  <si>
    <t>57039019</t>
  </si>
  <si>
    <t>Carpets and other textile floor coverings, tufted, whether or not made up, of cotton other textile materials, other than prayer rugs</t>
  </si>
  <si>
    <t>57039022</t>
  </si>
  <si>
    <t>Flooring carpets of a kind used for motor vehicles of headings 8702, 8703 or 8704, of jute fibres</t>
  </si>
  <si>
    <t>57039029</t>
  </si>
  <si>
    <t>Carpets and other textile floor coverings, tufted, whether or not made up, of jute fibres, other than those of HS 57031010 - 57031030</t>
  </si>
  <si>
    <t>57039091</t>
  </si>
  <si>
    <t>Floor mats of a kind used for motor vehicles of headings 8702, 8703 or 8704 of other textile materials, other than of cotton or of jute fibres</t>
  </si>
  <si>
    <t>57039092</t>
  </si>
  <si>
    <t>Prayer rugs, tufted, of other textile materials other than of cotton or of jute fibres</t>
  </si>
  <si>
    <t>57039093</t>
  </si>
  <si>
    <t>Flooring carpets of a kind used for motor vehicles of headings 8702, 8703 or 8704, of other textile materials, other than of cotton or of jute fibres</t>
  </si>
  <si>
    <t>57039099</t>
  </si>
  <si>
    <t>Carpets and other textile floor coverings, tufted, whether or not made up, of other textile materials, other than of cotton or of jute fibres, n.e.c. in heading 5703</t>
  </si>
  <si>
    <t>57049000</t>
  </si>
  <si>
    <t>Carpets and other textile floor coverings, other than HS 57041000-54072000, of felt, not tufted or flocked, whether or not made up</t>
  </si>
  <si>
    <t>57050011</t>
  </si>
  <si>
    <t>Prayer rugs of cotton, whether or not made up, other than those of heading 5701-5704</t>
  </si>
  <si>
    <t>57050019</t>
  </si>
  <si>
    <t>Carpets and other textile floor coverings, whether or not made up, of cotton, other than those of heading 5701-5704, other than prayer rug</t>
  </si>
  <si>
    <t>57050029</t>
  </si>
  <si>
    <t>Carpets and other textile floor coverings, other than those of heading 5701-5704, of jute fibres, other than those of HS 57050021</t>
  </si>
  <si>
    <t>57050091</t>
  </si>
  <si>
    <t>Prayer rugs other than those of heading 5701- 5704, other than of cotton or of jute fibres</t>
  </si>
  <si>
    <t>57050092</t>
  </si>
  <si>
    <t>Nonwoven floor coverings, of a kind used for motor vehicles of heading 8702, 8703 or 8704, other than of cotton or of jute fibres, other than those of heading 5701-5704</t>
  </si>
  <si>
    <t>57050099</t>
  </si>
  <si>
    <t>Carpet and other textile floor coverings, whether or not made up, other than those of heading 5701-5704, other than of cotton or of jute fibres, n.e.c in heading 5705 5.369</t>
  </si>
  <si>
    <t>58011010</t>
  </si>
  <si>
    <t>Woven pile fabrics and chenille fabrics, other than fabrics of heading 5802 or 5806, of wool or fine animal hair, coated, covered or laminated</t>
  </si>
  <si>
    <t>58011090</t>
  </si>
  <si>
    <t>Woven pile fabrics and chenille fabrics, other than fabrics of heading 5802 or 5806, of wool or fine animal hair, other than coated, covered or laminated</t>
  </si>
  <si>
    <t>58012210</t>
  </si>
  <si>
    <t>Cut corduroy other than fabrics of heading 5802 or 5806, of cotton, coated, covered or laminated</t>
  </si>
  <si>
    <t>58012290</t>
  </si>
  <si>
    <t>Cut corduroy other than fabrics of heading 5802 or 5806, of cotton, other than coated, covered or laminated</t>
  </si>
  <si>
    <t>58012690</t>
  </si>
  <si>
    <t>Chenille fabrics, other than fabrics of heading 5802 or 5806, other than coated, covered or laminated, of cotton</t>
  </si>
  <si>
    <t>58013290</t>
  </si>
  <si>
    <t>cut corduroy, other than fabrics of heading 5802 or 5806, of man - made fibres, other than coated, covered or laminated</t>
  </si>
  <si>
    <t>58013390</t>
  </si>
  <si>
    <t>Other weft pile fabrics, woven, other than fabrics of heading 5802 or 5806, of man-made fibres, other than coated, covered or laminated</t>
  </si>
  <si>
    <t>58013610</t>
  </si>
  <si>
    <t>Chenille fabrics, other than fabrics of heading 5802 or 5806, of man - made fibres, coated, covered or laminated</t>
  </si>
  <si>
    <t>58013690</t>
  </si>
  <si>
    <t>Chenille fabrics, other than fabrics of heading 5802 or 5806, of man-made fibres, other than coated, covered or laminated</t>
  </si>
  <si>
    <t>58013711</t>
  </si>
  <si>
    <t>Warp pile fabrics, other than fabrics of heading 5802 or 5806, coated, covered or laminated, with cut pile</t>
  </si>
  <si>
    <t>58013712</t>
  </si>
  <si>
    <t>Warp pile fabrics, other than fabrics of heading 5802 or 5806, coated, covered or laminated, with uncut pile</t>
  </si>
  <si>
    <t>58013791</t>
  </si>
  <si>
    <t>Warp pile fabrics, other than fabrics of heading 5802 or 5806, other than coated, covered or laminated, with cut pile</t>
  </si>
  <si>
    <t>58019099</t>
  </si>
  <si>
    <t>Woven pile fabrics and chenille fabrics, other than fabrics of heading 5802 or 5806, of other textile materials other than of silk, other than coated, covered or laminated</t>
  </si>
  <si>
    <t>58021010</t>
  </si>
  <si>
    <t>Terry towelling and similar woven terry fabrics other than narrow fabrics of heading 5806, of cotton, unbleached</t>
  </si>
  <si>
    <t>58021090</t>
  </si>
  <si>
    <t>Terry towelling and similar woven terry fabrics other than narrow fabrics of heading 5806, of cotton, bleached</t>
  </si>
  <si>
    <t>58022010</t>
  </si>
  <si>
    <t>Terry towelling and similar woven terry fabrics other than narrow fabrics of heading 5806, of other textile materials, of wool or fine animal hair</t>
  </si>
  <si>
    <t>58022090</t>
  </si>
  <si>
    <t>Terry towelling and similar woven terry fabrics other than narrow fabrics of heading 5806, of other textile materials, other than of wool or fine animal hair</t>
  </si>
  <si>
    <t>58023090</t>
  </si>
  <si>
    <t>Tufted textile fabrics, other than products of heading 5703, other than HS 58023010- 58023030</t>
  </si>
  <si>
    <t>58030010</t>
  </si>
  <si>
    <t>Gauze of cotton, other than narrow fabrics of heading 5806</t>
  </si>
  <si>
    <t>58030090</t>
  </si>
  <si>
    <t>Gauze, other than narrow fabrics of heading 5806, other than of cotton, of man made fibres or of wool or fine animal hair</t>
  </si>
  <si>
    <t>58041019</t>
  </si>
  <si>
    <t>Tulles and other net fabrics of silk, other than impregnated, coated, covered or laminated, not including woven, knitted or crocheted fabrics</t>
  </si>
  <si>
    <t>58041021</t>
  </si>
  <si>
    <t>Tulles and other net fabrics of cotton, impregnated, coated, covered or laminated, not including woven, knitted or crocheted fabrics</t>
  </si>
  <si>
    <t>58041029</t>
  </si>
  <si>
    <t>Tulles and other net fabrics of cotton, other than impregnated, coated, covered or laminated, not including woven, knitted or crocheted fabrics</t>
  </si>
  <si>
    <t>58041099</t>
  </si>
  <si>
    <t>Tulles and other net fabrics other than of silk and cotton, other than impregnated, coated, covered or laminated, not including woven, knitted or crocheted fabrics</t>
  </si>
  <si>
    <t>58042110</t>
  </si>
  <si>
    <t>Mechanically made lace of man-made fibres, impregnated, coated, covered or laminated, in strips or in motifs, other than fabrics of headings 6002 to 6006</t>
  </si>
  <si>
    <t>58042190</t>
  </si>
  <si>
    <t>Mechanically made lace of man-made fibres, other than impregnated, coated, covered or laminated, in strips or in motifs, other than fabrics of headings 6002 to 6006</t>
  </si>
  <si>
    <t>58042910</t>
  </si>
  <si>
    <t>Mechanically made lace of other textile materials, impregnated, coated, covered or laminated, in strips or in motifs, other than fabrics of headings 6002 to 6006</t>
  </si>
  <si>
    <t>58042990</t>
  </si>
  <si>
    <t>Mechanically made lace of other textile materials, other than impregnated, coated, covered or laminated, in strips or in motifs, other than fabrics of headings 6002 to 6006</t>
  </si>
  <si>
    <t>58043000</t>
  </si>
  <si>
    <t>Hand-made lace, in strips or in motifs, other than fabrics of headings 6002 to 6006</t>
  </si>
  <si>
    <t>58050010</t>
  </si>
  <si>
    <t>Hand-woven tapestries of the type Gobelins, Flanders, Aubusson, Beauvais and the like, and needle-worked tapestries (for example, petit point, cross stitch), whether or not made up, of cotton</t>
  </si>
  <si>
    <t>58050090</t>
  </si>
  <si>
    <t>Hand-woven tapestries of the type Gobelins, Flanders, Aubusson, Beauvais and the like, and needle-worked tapestries (for example, petit point, cross stitch), whether or not made up, other than of cotton</t>
  </si>
  <si>
    <t>58061010</t>
  </si>
  <si>
    <t>Woven pile fabrics (including terry towelling and similar terry fabrics) and chenille fabrics other than goods of heading 5807, of silk</t>
  </si>
  <si>
    <t>58061020</t>
  </si>
  <si>
    <t>Woven pile fabrics (including terry towelling and similar terry fabrics) and chenille fabrics other than goods of heading 5807, of cotton</t>
  </si>
  <si>
    <t>58061090</t>
  </si>
  <si>
    <t>Woven pile fabrics (including terry towelling and similar terry fabrics) and chenille fabrics other than goods of heading 5807, other than of silk or of cotton</t>
  </si>
  <si>
    <t>58062010</t>
  </si>
  <si>
    <t>Tape of a kind used to wrap the grips or handles of sports equipment, containing by weight 5 % or more of elastomeric yarn or rubber thread 42.844</t>
  </si>
  <si>
    <t>58062090</t>
  </si>
  <si>
    <t>Other woven fabrics, containing by weight 5 % or more of elastomeric yarn or rubber thread, other than goods of heading 5807, other than tape of a kind use to wrap the grips or handles of sports equipment</t>
  </si>
  <si>
    <t>58063110</t>
  </si>
  <si>
    <t>Narrow woven fabrics suitable for the manufacture of inked ribbons for typewriters or similar machines, of cotton</t>
  </si>
  <si>
    <t>58063130</t>
  </si>
  <si>
    <t>Ribbons of a kind used for making slide fasteners and of a width not exceeding 12 mm, other woven fabrics, of cotton</t>
  </si>
  <si>
    <t>58063190</t>
  </si>
  <si>
    <t>Other woven fabrics of cotton, other than those of HS 58063110 - 58063130</t>
  </si>
  <si>
    <t>58063210</t>
  </si>
  <si>
    <t>Narrow woven fabrics suitable for the manufacture of inked ribbons for typewriters or similar machines, safety seat belt fabrics, of man-made fibres</t>
  </si>
  <si>
    <t>58063240</t>
  </si>
  <si>
    <t>Backing of a kind used for electrical insulating paper, other woven fabrics, of man-made fabrics</t>
  </si>
  <si>
    <t>58063250</t>
  </si>
  <si>
    <t>Ribbons of a kind used for making slide fasteners and of a width not exceeding 12 mm, other woven fabrics, of man-made fibres</t>
  </si>
  <si>
    <t>58063290</t>
  </si>
  <si>
    <t>Other woven fabrics of man-made fabrics, other than those of HS 58063210 or 58063240 or 58063250</t>
  </si>
  <si>
    <t>58063910</t>
  </si>
  <si>
    <t>Other woven fabrics, of other textile materials, of silk</t>
  </si>
  <si>
    <t>58063991</t>
  </si>
  <si>
    <t>Backing of a kind used for electrical insulating paper, other than of silk, of other textile materials</t>
  </si>
  <si>
    <t>58063992</t>
  </si>
  <si>
    <t>Narrow woven fabrics suitable for the manufacture of inked ribbons for typewriters or similar machines, of other than materials, other than of silk</t>
  </si>
  <si>
    <t>58063999</t>
  </si>
  <si>
    <t>Other woven fabrics of other textile materials, other than silk, other than those of HS 58063991 - 58063993</t>
  </si>
  <si>
    <t>58064000</t>
  </si>
  <si>
    <t>Fabrics consisting of warp without weft assembled by means of an adhesive (bolducs)</t>
  </si>
  <si>
    <t>58071000</t>
  </si>
  <si>
    <t>Labels, badges and similar articles of textile materials, in the piece, in strips or cut to shape or size, not embroidered, woven</t>
  </si>
  <si>
    <t>58079010</t>
  </si>
  <si>
    <t>Labels, badges and similar articles of textile materials, in the piece, in strips or cut to shape or size, not embroidered, of nonwoven fabrics</t>
  </si>
  <si>
    <t>58079090</t>
  </si>
  <si>
    <t>Labels, badges and similar articles of textile materials, in the piece, in strips or cut to shape or size, not embroidered, other than woven and of nonwoven fabrics</t>
  </si>
  <si>
    <t>58081010</t>
  </si>
  <si>
    <t>Braids in the piece, combined with rubber thread</t>
  </si>
  <si>
    <t>58081090</t>
  </si>
  <si>
    <t>Braids in the piece, other than combined with rubber thread</t>
  </si>
  <si>
    <t>58089010</t>
  </si>
  <si>
    <t>Ornamental trimmings in the piece, without embroidery, other than knitted or crocheted, tassels, pompons and similar articles, combined with rubber thread</t>
  </si>
  <si>
    <t>58089090</t>
  </si>
  <si>
    <t>Ornamental trimmings in the piece, without embroidery, other than knitted or crocheted, tassels, pompons and similar articles, other than combined with rubber thread</t>
  </si>
  <si>
    <t>58090000</t>
  </si>
  <si>
    <t>Woven fabrics of metal thread and woven fabrics of metallised yarn of heading 5605, of a kind used in apparel, as furnishing fabrics or for similar purposes, not elsewhere specified or included</t>
  </si>
  <si>
    <t>58101000</t>
  </si>
  <si>
    <t>Embroidery without visible ground, in the piece, in strips or in motifs</t>
  </si>
  <si>
    <t>58109100</t>
  </si>
  <si>
    <t>Embroidery with visible ground, of cotton, in the piece, in strips or in motifs</t>
  </si>
  <si>
    <t>58109200</t>
  </si>
  <si>
    <t>Embroidery with visible ground, of man-made fibres, in the piece, in strips or in motifs</t>
  </si>
  <si>
    <t>58109900</t>
  </si>
  <si>
    <t>Embroidery with visible ground, of other textile materials other than cotton and man-made fibres, in the piece, in strips or in motifs</t>
  </si>
  <si>
    <t>58110010</t>
  </si>
  <si>
    <t>Quilted textile products in the piece, composed of one or more layers of textile materials assembled with padding by stitching or otherwise, other than embroidery of heading 5810, of wool or fine or coarse animal hair</t>
  </si>
  <si>
    <t>58110090</t>
  </si>
  <si>
    <t>Quilted textile products in the piece, composed of one or more layers of textile materials assembled with padding by stitching or otherwise, other than embroidery of heading 5810, other than of wool or fine or coarse animal hair</t>
  </si>
  <si>
    <t>59011000</t>
  </si>
  <si>
    <t>Textile fabrics coated with gum or amylaceous substances, of a kind used for the outer covers of books or the like</t>
  </si>
  <si>
    <t>59019010</t>
  </si>
  <si>
    <t>Tracing cloth</t>
  </si>
  <si>
    <t>59019020</t>
  </si>
  <si>
    <t>Prepared painting canvas</t>
  </si>
  <si>
    <t>59019090</t>
  </si>
  <si>
    <t>buckram and similar stiffened textile fabrics of a kind used for hat foundations</t>
  </si>
  <si>
    <t>59021011</t>
  </si>
  <si>
    <t>Chafer fabric, rubberised, of nylon-6 yarn</t>
  </si>
  <si>
    <t>59021019</t>
  </si>
  <si>
    <t>Chafer fabric, rubberised, of nylon or other polyamides, other than of nylon-6 yarn</t>
  </si>
  <si>
    <t>59021091</t>
  </si>
  <si>
    <t>Tyre cord fabric of high tenacity yarn, other than chafer fabric, rubberised, of nylon-6 yarn</t>
  </si>
  <si>
    <t>59021099</t>
  </si>
  <si>
    <t>Tyre cord fabric of high tenacity yarn, of nylon or other polyamides, other than chafer fabric, rubberised, other than nylon-6 yarn</t>
  </si>
  <si>
    <t>59022020</t>
  </si>
  <si>
    <t>chafer fabric, rubberised, of polyester</t>
  </si>
  <si>
    <t>59022099</t>
  </si>
  <si>
    <t>Tyre cord fabric of high tenacity yarn of polyester, other than of chafer fabric, rubberised, not containing cotton</t>
  </si>
  <si>
    <t>59029000</t>
  </si>
  <si>
    <t>Tyre cord fabric of high tenacity yarn, other than of nylon or other polyamides and polyester</t>
  </si>
  <si>
    <t>59031010</t>
  </si>
  <si>
    <t>Textile fabrics impregnated, coated, covered or laminated with poly (vinyl chloride), other than those of heading 5902, interlining</t>
  </si>
  <si>
    <t>59031090</t>
  </si>
  <si>
    <t>Textile fabrics impregnated, coated, covered or laminated with poly (vinyl chloride), other than those of heading 5902, other than interlining 65.357</t>
  </si>
  <si>
    <t>59032000</t>
  </si>
  <si>
    <t>Textile fabrics impregnated, coated, covered or laminated with plastics with polyurethane, other than those of heading 5902</t>
  </si>
  <si>
    <t>59039010</t>
  </si>
  <si>
    <t>Canvas-type fabrics impregnated, coated, covered or laminated with nylon or other polyamides</t>
  </si>
  <si>
    <t>59039090</t>
  </si>
  <si>
    <t>Textile fabrics impregnated, coated, covered or laminated with plastics other than with poly (vinyl chloride) and with polyurethane, other than those of heading 5902</t>
  </si>
  <si>
    <t>59050090</t>
  </si>
  <si>
    <t>Textile wall coverings, other than of wool or fine or coarse animal hair</t>
  </si>
  <si>
    <t>59061000</t>
  </si>
  <si>
    <t>Adhesive tape of a width not exceeding 20 cm</t>
  </si>
  <si>
    <t>59069100</t>
  </si>
  <si>
    <t>Rubberised textile fabrics, other than those of heading 5902, knitted or crocheted, other than adhesive tape of a width not exceeding 20 cm</t>
  </si>
  <si>
    <t>59069990</t>
  </si>
  <si>
    <t>Rubberised textile fabrics, other than those of heading 5902, other than HS 59061000- 59069910</t>
  </si>
  <si>
    <t>59070010</t>
  </si>
  <si>
    <t>Fabrics impregnated, coated or covered with oil or oil-based preparations</t>
  </si>
  <si>
    <t>59070030</t>
  </si>
  <si>
    <t>Fabrics impregnated, coated or covered with fire resistant substances</t>
  </si>
  <si>
    <t>59070040</t>
  </si>
  <si>
    <t>Fabrics impregnated, coated or covered with flock velvet, the entire surface of which is covered with textile flock</t>
  </si>
  <si>
    <t>59070060</t>
  </si>
  <si>
    <t>Fabrics impregnated, coated or covered with other substances</t>
  </si>
  <si>
    <t>59070090</t>
  </si>
  <si>
    <t>Painted canvas being theatrical scenery, studio back-cloths or the like</t>
  </si>
  <si>
    <t>59080010</t>
  </si>
  <si>
    <t>Wicks, incandescent gas mantles</t>
  </si>
  <si>
    <t>59080090</t>
  </si>
  <si>
    <t>Textile woven, plaited or knitted, for lamps, stoves, lighters, candles or the like, tubular knitted gas mantle fabric therefor, whether or not impregnated</t>
  </si>
  <si>
    <t>59090010</t>
  </si>
  <si>
    <t>Fire hoses</t>
  </si>
  <si>
    <t>59090090</t>
  </si>
  <si>
    <t>Textile hosepiping and similar textile tubing, with or without lining, armour or accessories of other materials, other than fire hoses</t>
  </si>
  <si>
    <t>59100000</t>
  </si>
  <si>
    <t>Transmission or conveyor belts or belting, of textile material, whether or not impregnated, coated, covered or laminated with plastics, or reinforced with metal or other material</t>
  </si>
  <si>
    <t>59111000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</si>
  <si>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</si>
  <si>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t>
  </si>
  <si>
    <t>Bolting cloth, whether or not made up</t>
  </si>
  <si>
    <t>59113100</t>
  </si>
  <si>
    <t>Textile fabrics and felts, endless or fitted with linking devices, of a kind used in paper-making or similar machines (for example, for pulp or asbestos-cement), weighing less than 650 g/m2</t>
  </si>
  <si>
    <t>59113200</t>
  </si>
  <si>
    <t>Textile fabrics and felts, endless or fitted with linking devices, of a kind used in paper-making or similar machines (for example, for pulp or asbestos-cement), weighing 650 g/m2 or more</t>
  </si>
  <si>
    <t>59114000</t>
  </si>
  <si>
    <t>Filtering or straining cloth of a kind used in oil presses or the like, including that of human hair</t>
  </si>
  <si>
    <t>59119010</t>
  </si>
  <si>
    <t>Gaskets and seals</t>
  </si>
  <si>
    <t>59119090</t>
  </si>
  <si>
    <t>Textile products and articles, for technical uses, specified in Note 8 to this Chapter, other than HS 591110-59119010</t>
  </si>
  <si>
    <t>60011000</t>
  </si>
  <si>
    <t>“Long pile” fabrics, knitted or crocheted</t>
  </si>
  <si>
    <t>60012100</t>
  </si>
  <si>
    <t>Looped pile fabrics of cotton, knitted or crocheted</t>
  </si>
  <si>
    <t>60012200</t>
  </si>
  <si>
    <t>Looped pile fabrics of man made fibres, knitted or crocheted</t>
  </si>
  <si>
    <t>60012900</t>
  </si>
  <si>
    <t>Looped pile fabrics of other textile materials other than cotton and man-made fibres, knitted or croccheted</t>
  </si>
  <si>
    <t>60019100</t>
  </si>
  <si>
    <t>Pile fabrics including terry fabrics, other than long pile fabrics and looped pile fabric, of cotton, knitted or crocheted</t>
  </si>
  <si>
    <t>60019220</t>
  </si>
  <si>
    <t>Pile fabrics of 100 % polyester staple fibres, of a width not less than 635 mm but not more than 762 mm, suitable for use in the manufacture of paint rollers, of man-made fibres</t>
  </si>
  <si>
    <t>60019230</t>
  </si>
  <si>
    <t>Pile fabrics including terry fabrics, other than long pile fabrics and looped pile, of man-made fibre, containing elastomeric yarn or rubber thread</t>
  </si>
  <si>
    <t>60019290</t>
  </si>
  <si>
    <t>Pile fabrics including terry fabrics, other than long pile fabrics and looped pile, of man-made fibre, other than HS 60019220-60019230</t>
  </si>
  <si>
    <t>60019900</t>
  </si>
  <si>
    <t>Pile fabrics including terry fabrics, other than “long pile” fabrics or looped pile fabric, knitted or crocheted, of other textile materials other than cotton and man-made fibres</t>
  </si>
  <si>
    <t>60024000</t>
  </si>
  <si>
    <t>Knitted or crocheted fabrics of a width not exceeding 30 cm, containing by weight 5 % or more of elastomeric yarn or rubber thread, other than those of heading 6001</t>
  </si>
  <si>
    <t>60029000</t>
  </si>
  <si>
    <t>Kain rajutan atau kaitan dengan lebar tidak melebihi 30 cm, mengandung benang elastomer atau benang karet 5 % atau lebih menurut beratnya, selain yang dimaksud dalam pos 60.01. other han HS 60024000</t>
  </si>
  <si>
    <t>60032000</t>
  </si>
  <si>
    <t>Knitted or crocheted fabrics of a width not exceeding 30 cm, other than those of heading 6001 or 6002, of cotton</t>
  </si>
  <si>
    <t>60033000</t>
  </si>
  <si>
    <t>Knitted or crocheted fabrics of a width not exceeding 30 cm, other than those of heading 6001 or 6002, of synthetic fibres</t>
  </si>
  <si>
    <t>60034000</t>
  </si>
  <si>
    <t>Knitted or crocheted fabrics of a width not exceeding 30 cm, other than those of heading 6001 or 6002, of artificial fibres</t>
  </si>
  <si>
    <t>60039000</t>
  </si>
  <si>
    <t>Knitted or crocheted fabrics of a width not exceeding 30 cm, other than those of heading 6001 or 6002, n.e.c. in heading 6003</t>
  </si>
  <si>
    <t>60041010</t>
  </si>
  <si>
    <t>Knitted or crocheted fabrics of a width exceeding 30 cm, containing by weight 5 % or more but not more than 20 % of elastomeric yarn but not containing rubber thread, other than those of heading 6001</t>
  </si>
  <si>
    <t>60041090</t>
  </si>
  <si>
    <t>Knitted or crocheted fabrics of a width exceeding 30 cm, containing by weight more than 20 % of elastomeric yarn but not containing rubber thread, other than those of heading 6001</t>
  </si>
  <si>
    <t>60049000</t>
  </si>
  <si>
    <t>Knitted or crocheted fabrics of a width exceeding 30 cm, containing by weight 5 % or more of elastomeric yarn containing rubber thread, other than those of heading 6001</t>
  </si>
  <si>
    <t>60052100</t>
  </si>
  <si>
    <t>Warp knit fabrics (including those made on galloon knitting machines), other than those of headings 6001 to 6004, of cotton, unbleached or bleached</t>
  </si>
  <si>
    <t>60052200</t>
  </si>
  <si>
    <t>Warp knit fabrics (including those made on galloon knitting machines), other than those of headings 6001 to 6004, of cotton, dyed</t>
  </si>
  <si>
    <t>60052300</t>
  </si>
  <si>
    <t>Warp knit fabrics (including those made on galloon knitting machines), other than those of headings 6001 to 6004, of cotton, of yarn of different colours</t>
  </si>
  <si>
    <t>60052400</t>
  </si>
  <si>
    <t>Warp knit fabrics (including those made on galloon knitting machines), other than those of headings 6001 to 6004, of cotton, printed</t>
  </si>
  <si>
    <t>60053500</t>
  </si>
  <si>
    <t>Warp knit fabrics (including those made on galloon knitting machines), other than those of headings 6001 to 6004, of synthetic fibres, fabrics specified in Subheading Note 1 to this Chapter</t>
  </si>
  <si>
    <t>60053610</t>
  </si>
  <si>
    <t>Knitted swimwear fabrics of polyester and polybutylene terephthalate in which polyester predominates by weight, unbleached or bleached, other than those of heading 6001 to 6004</t>
  </si>
  <si>
    <t>60053690</t>
  </si>
  <si>
    <t>Warp knit fabrics (incl those made on galloon knitting machines), other than those of headings 6001 to 6004, of synthetic fibres, unbleached or bleached, other than those of HS 60053610</t>
  </si>
  <si>
    <t>60053710</t>
  </si>
  <si>
    <t>Knitted swimwear fabrics of polyester and polybutylene terephthalate in which polyester predominates by weight, dyed, other than those of heading 6001 to 6004</t>
  </si>
  <si>
    <t>60053790</t>
  </si>
  <si>
    <t>Warp knit fabrics (incl those made on galloon knitting machines), other than those of headings 6001 to 6004, of synthetic fibres, dyed, other than those of HS 60053710</t>
  </si>
  <si>
    <t>60053890</t>
  </si>
  <si>
    <t>Warp knit fabrics (incl those made on galloon knitting machines), other than those of headings 6001 to 6004, of synthetic fibres, of yarns of different colours, other than those of HS 60053810</t>
  </si>
  <si>
    <t>60053990</t>
  </si>
  <si>
    <t>Warp knit fabrics (incl those made on galloon knitting machines), other than those of headings 6001 to 6004, of synthetic fibres, printed, other than those of HS 60053910</t>
  </si>
  <si>
    <t>60054100</t>
  </si>
  <si>
    <t>Warp knit fabrics (including those made on galloon knitting machines), other than those of headings 6001 to 6004, of artificial fibres, unbleached or bleached</t>
  </si>
  <si>
    <t>60054200</t>
  </si>
  <si>
    <t>Warp knit fabrics (including those made on galloon knitting machines), other than those of headings 6001 to 6004, of artificial fibres, dyed</t>
  </si>
  <si>
    <t>60059090</t>
  </si>
  <si>
    <t>Warp knit fabrics (incl those made on galloon knitting machines), other than in headings 6001-6004, other than of cotton or of synthetic fibres or of artificial fibres, other than of wool or fine animal hair</t>
  </si>
  <si>
    <t>60061000</t>
  </si>
  <si>
    <t>Knitted or crocheted fabrics, other than those of headings 6001 to 6005, of wool or fine animal hair</t>
  </si>
  <si>
    <t>60062100</t>
  </si>
  <si>
    <t>Knitted or crocheted fabrics, other than those of headings 6001 to 6005, of cotton, unbleached or bleached</t>
  </si>
  <si>
    <t>60062200</t>
  </si>
  <si>
    <t>Knitted or crocheted fabrics, other than those of headings 6001 to 6005, of cotton, dyed</t>
  </si>
  <si>
    <t>60062300</t>
  </si>
  <si>
    <t>Knitted or crocheted fabrics, other than those of headings 6001 to 6005, of cotton, of yarn of different colours</t>
  </si>
  <si>
    <t>60062400</t>
  </si>
  <si>
    <t>Knitted or crocheted fabrics, other than those of headings 6001 to 6005, of cotton, printed</t>
  </si>
  <si>
    <t>60063110</t>
  </si>
  <si>
    <t>Knitted or crocheted fabrics, other than those of headings 6001 to 6005 , of synthetic fibres, nylon fibre mesh of a kind used as backing material for mosaic tiles, unbleached or bleached</t>
  </si>
  <si>
    <t>60063120</t>
  </si>
  <si>
    <t>Knitted or crocheted fabrics, other than those of headings 6001 to 6005, of synthetic fibres, elastic (combained with rubber threads), unbleached or bleached</t>
  </si>
  <si>
    <t>60063190</t>
  </si>
  <si>
    <t>Knitted or crocheted fabrics, other than of headings 6001 to 6005, of synthetic fibres, unbleached or bleached, other than those of HS 60063110 or 60063120</t>
  </si>
  <si>
    <t>60063210</t>
  </si>
  <si>
    <t>Knitted or crocheted fabrics, other than those of headings 6001 to 6005, of synthetic fibres, nylon fibre mesh of a kind used as backing material for mosaic tiles, dyed</t>
  </si>
  <si>
    <t>60063220</t>
  </si>
  <si>
    <t>Knitted or crocheted fabrics, other than those of headings 6001 to 6005, of synthetic fibres, elastic (combained with rubber threads), dyed</t>
  </si>
  <si>
    <t>60063290</t>
  </si>
  <si>
    <t>Knitted or crocheted fabrics, other than of headings 6001 to 6005, of synthetic fibres, dyed, other than those of HS 60063210 or 60063220</t>
  </si>
  <si>
    <t>60063310</t>
  </si>
  <si>
    <t>Knitted or crocheted fabrics, other than those of headings 6001 to 6005, of synthetic fibres, elastic (combained with rubber threads), of yarn of different colours</t>
  </si>
  <si>
    <t>60063390</t>
  </si>
  <si>
    <t>Knitted or crocheted fabrics, other than of headings 6001 to 6005, of synthetic fibres, of yarns of different colours, other than those of HS 60063310 105.985</t>
  </si>
  <si>
    <t>60063410</t>
  </si>
  <si>
    <t>Knitted or crocheted fabrics, other than those of headings 6001 to 6005, of synthetic fibres, elastic (combained with rubber threads), printed</t>
  </si>
  <si>
    <t>60063490</t>
  </si>
  <si>
    <t>Knitted or crocheted fabrics, other than of headings 6001 to 6005, of synthetic fibres, printed, other than those of HS 60063410</t>
  </si>
  <si>
    <t>60064110</t>
  </si>
  <si>
    <t>Knitted or crocheted fabrics, other than those of headings 6001 to 6005, of artificial fibres, elastic (combained with rubber threads), unbleached or bleached</t>
  </si>
  <si>
    <t>60064190</t>
  </si>
  <si>
    <t>Knitted or crocheted fabrics, other than those of headings 6001 to 6005, of artificial fibres, other than elastic (combained with rubber threads), unbleached or bleached</t>
  </si>
  <si>
    <t>60064210</t>
  </si>
  <si>
    <t>Knitted or crocheted fabrics, other than those of headings 6001 to 6005, of artificial fibres, elastic (combained with rubber threads), dyed</t>
  </si>
  <si>
    <t>60064290</t>
  </si>
  <si>
    <t>Knitted or crocheted fabrics, other than those of headings 6001 to 6005, of artificial fibres, other than elastic (combained with rubber threads), dyed</t>
  </si>
  <si>
    <t>60064310</t>
  </si>
  <si>
    <t>Knitted or crocheted fabrics, other than those of headings 6001 to 6005, of artificial fibres, elastic (combained with rubber threads), of yarn of different colours</t>
  </si>
  <si>
    <t>60064390</t>
  </si>
  <si>
    <t>Knitted or crocheted fabrics, other than those of headings 6001 to 6005, of artificial fibres, other than elastic (combained with rubber threads), of yarn of different colours</t>
  </si>
  <si>
    <t>60064490</t>
  </si>
  <si>
    <t>Knitted or crocheted fabrics, other than those of headings 6001 to 6005, of artificial fibres, other than elastic (combained with rubber threads), printed</t>
  </si>
  <si>
    <t>60069000</t>
  </si>
  <si>
    <t>Knitted or crocheted fabrics, other than those of headings 6001 to 6005, other than of wool or animal hair or of cotton or of synthetic fibres or of artificial fibres</t>
  </si>
  <si>
    <t>61012000</t>
  </si>
  <si>
    <t>Men’s or boys’ overcoats, car-coats, capes, cloaks, anoraks (including ski-jackets), wind- cheaters, wind-jackets and similar articles, knitted or crocheted, other than those of heading 6103, of cotton</t>
  </si>
  <si>
    <t>61013000</t>
  </si>
  <si>
    <t>Men’s or boys’ overcoats, car-coats, capes, cloaks, anoraks (incl ski-jackets), wind- cheaters, wind-jackets and similar articles, knitted /crocheted, oth than those of heading 6103, of man-made fibres</t>
  </si>
  <si>
    <t>61019000</t>
  </si>
  <si>
    <t>Men’s or boys’ overcoats, car-coats, capes, cloaks, anoraks(incl ski-jackets), wind- cheaters, wind-jackets&amp;similar articles, knitted/crocheted,oth than those of heading 6103,of other textile materials other than of cotton and man-nade fibres</t>
  </si>
  <si>
    <t>61021000</t>
  </si>
  <si>
    <t>Women’s or girls’ overcoats, car-coats, capes, cloaks, anoraks(incl ski-jackets), wind- cheaters, wind-jackets&amp;similar articles,knitted/crocheted,other than those of heading 6104,of wool/fine animal hair</t>
  </si>
  <si>
    <t>61022000</t>
  </si>
  <si>
    <t>Women’s or girls’ overcoats, car-coats, capes, cloaks, anoraks (incl ski-jackets), wind- cheaters, wind-jackets and similar articles, knitted or crocheted, other than those of heading 6104, of cotton</t>
  </si>
  <si>
    <t>61023000</t>
  </si>
  <si>
    <t>Women’s or girls’ overcoats, car-coats, capes, cloaks, anoraks(incl ski-jackets), wind- cheaters, wind-jackets &amp; similar articles, knitted/crocheted,other than those of heading 6104, of man-made fibres</t>
  </si>
  <si>
    <t>61029000</t>
  </si>
  <si>
    <t>Women’s or girls’ overcoats, car-coats, capes, cloaks, anoraks(incl ski-jackets), wind- cheaters, wind-jackets&amp;similar articles,knitted/crocheted ,other than those of heading 6104, of other textile materials other than of wool/fine animal hair, cotton, and man- nade fibres</t>
  </si>
  <si>
    <t>61031000</t>
  </si>
  <si>
    <t>Men’s or boys’ suits, knitted or crocheted</t>
  </si>
  <si>
    <t>61032200</t>
  </si>
  <si>
    <t>Men’s or boys’ ensembles, knitted or crocheted, of cotton</t>
  </si>
  <si>
    <t>61032300</t>
  </si>
  <si>
    <t>Men’s or boys’ ensembles, knitted or crocheted, of synthetic fibres</t>
  </si>
  <si>
    <t>61032900</t>
  </si>
  <si>
    <t>Men’s or boys’ ensembles, knitted or crocheted, of other textile materials other than of cotton and synthetic fibres</t>
  </si>
  <si>
    <t>61033100</t>
  </si>
  <si>
    <t>Men’s or boys’ jackets and blazers, knitted or crocheted, of wool or fine animal hair</t>
  </si>
  <si>
    <t>61033200</t>
  </si>
  <si>
    <t>Men’s or boys’ jackets and blazers, knitted or crocheted, of cotton</t>
  </si>
  <si>
    <t>61033300</t>
  </si>
  <si>
    <t>Men’s or boys’ jackets and blazers, knitted or crocheted, of synthetic fibres</t>
  </si>
  <si>
    <t>61033910</t>
  </si>
  <si>
    <t>Men’s or boys’ jackets and blazers, knitted or crocheted, of other textile materials, ramie, linen or silk</t>
  </si>
  <si>
    <t>61033990</t>
  </si>
  <si>
    <t>Men’s or boys’ jackets and blazers, knitted or crocheted, of other textile materials, other than of HS 61033100-61033910</t>
  </si>
  <si>
    <t>61034100</t>
  </si>
  <si>
    <t>Men’s or boys’ trousers, bib and brace overalls, breeches and shorts (other than swimwear), knitted or crocheted, of wool or fine animal hair</t>
  </si>
  <si>
    <t>61034200</t>
  </si>
  <si>
    <t>Men’s or boys’ trousers, bib and brace overalls, breeches and shorts (other than swimwear), knitted or crocheted, of cotton</t>
  </si>
  <si>
    <t>61034300</t>
  </si>
  <si>
    <t>Men’s or boys’ trousers, bib and brace overalls, breeches and shorts (other than swimwear), knitted or crocheted, of synthetic fibres</t>
  </si>
  <si>
    <t>61034900</t>
  </si>
  <si>
    <t>Men’s or boys’ trousers, bib and brace overalls, breeches and shorts (other than swimwear), knitted or crocheted, of other textile materials other than of wool/fine animal hair, cotton, and man-nade fibres</t>
  </si>
  <si>
    <t>61041300</t>
  </si>
  <si>
    <t>Women’s or girls’ suits, knitted or crocheted, of synthetic fibres</t>
  </si>
  <si>
    <t>61041920</t>
  </si>
  <si>
    <t>Women’s or girls’ suits, knitted or crocheted, of other textile materials, of cotton</t>
  </si>
  <si>
    <t>61041990</t>
  </si>
  <si>
    <t>Women’s or girls’ suits, knitted or crocheted, of other textile materials other than of cotton and synthetic fibres</t>
  </si>
  <si>
    <t>61042200</t>
  </si>
  <si>
    <t>Women’s or girls’ ensembles, knitted or crocheted, of cotton 706</t>
  </si>
  <si>
    <t>61042300</t>
  </si>
  <si>
    <t>Women’s or girls’ ensembles, knitted or crocheted, of synthetic fibres</t>
  </si>
  <si>
    <t>61042900</t>
  </si>
  <si>
    <t>Women’s or girls’ ensembles, knitted or crocheted, of other textile materials other than of cotton and synthetic fibres</t>
  </si>
  <si>
    <t>61043100</t>
  </si>
  <si>
    <t>Women’s or girls’ jackets and blazers, knitted or crocheted, of wool or fine animal hair</t>
  </si>
  <si>
    <t>61043200</t>
  </si>
  <si>
    <t>Women’s or girls’ jackets and blazers, knitted or crocheted, of cotton</t>
  </si>
  <si>
    <t>61043300</t>
  </si>
  <si>
    <t>Women’s or girls’ jackets and blazers, knitted or crocheted, of synthetic fibres</t>
  </si>
  <si>
    <t>61043900</t>
  </si>
  <si>
    <t>Women’s or girls’ jackets and blazers, knitted or crocheted, of other textile materials other than of wool/fine animal hair, cotton, and synthetic fibres</t>
  </si>
  <si>
    <t>61044100</t>
  </si>
  <si>
    <t>Women’s or girls’ dresses, knitted or crocheted, of wool or fine animal hair</t>
  </si>
  <si>
    <t>61044200</t>
  </si>
  <si>
    <t>Women’s or girls’ dresses, knitted or crocheted, of cotton</t>
  </si>
  <si>
    <t>61044300</t>
  </si>
  <si>
    <t>Women’s or girls’ dresses, knitted or crocheted, of synthetic fibres</t>
  </si>
  <si>
    <t>61044400</t>
  </si>
  <si>
    <t>Women’s or girls’ dresses, knitted or crocheted, of artificial fibres</t>
  </si>
  <si>
    <t>61044900</t>
  </si>
  <si>
    <t>Women’s or girls’ dresses, knitted or crocheted, of other textile materials other than of wool/fine animal hair, cotton, synthetic fibres, and artificial fibres</t>
  </si>
  <si>
    <t>61045100</t>
  </si>
  <si>
    <t>Women’s or girls’ skirts and divided skirts, knitted or crocheted, of wool or fine animal hair</t>
  </si>
  <si>
    <t>61045200</t>
  </si>
  <si>
    <t>Women’s or girls’ skirts and divided skirts, knitted or crocheted, of cotton</t>
  </si>
  <si>
    <t>61045300</t>
  </si>
  <si>
    <t>Women’s or girls’ skirts and divided skirts, knitted or crocheted, of synthetic fibres</t>
  </si>
  <si>
    <t>61045900</t>
  </si>
  <si>
    <t>Women’s or girls’ skirts and divided skirts, knitted or crocheted, of other textile materials other than of wool/fine animal hair, cotton, and synthetic fibres</t>
  </si>
  <si>
    <t>61046100</t>
  </si>
  <si>
    <t>Women’s or girls’ trousers, bib and brace overalls, breeches and shorts (other than swimwear), knitted or crocheted, of wool or fine animal hair</t>
  </si>
  <si>
    <t>61046200</t>
  </si>
  <si>
    <t>Women’s or girls’ trousers, bib and brace overalls, breeches and shorts (other than swimwear), knitted or crocheted, of cotton</t>
  </si>
  <si>
    <t>61046300</t>
  </si>
  <si>
    <t>Women’s or girls’ trousers, bib and brace overalls, breeches and shorts (other than swimwear), knitted or crocheted, of synthetic fibres</t>
  </si>
  <si>
    <t>61046900</t>
  </si>
  <si>
    <t>Women’s or girls’ trousers, bib and brace overalls, breeches and shorts (other than swimwear), knitted or crocheted, of other textile materials other than of wool/fine animal hair, cotton, and synthetic fibres</t>
  </si>
  <si>
    <t>61051000</t>
  </si>
  <si>
    <t>Men’s or boys’ shirts, knitted or crocheted, of cotton</t>
  </si>
  <si>
    <t>61052010</t>
  </si>
  <si>
    <t>Men’s or boys’ shirts, knitted or crocheted, of man-made fibres, of synthetic fibres</t>
  </si>
  <si>
    <t>61052020</t>
  </si>
  <si>
    <t>Men’s or boys’ shirts, knitted or crocheted, of man-made fibres, of artificial fibres</t>
  </si>
  <si>
    <t>61059000</t>
  </si>
  <si>
    <t>Men’s or boys’ shirts, knitted or crocheted, of other textile materials other than of cotton and man-made fibres</t>
  </si>
  <si>
    <t>61061000</t>
  </si>
  <si>
    <t>Women’s or girls’ blouses, shirts and shirt- blouses, knitted or crocheted, of cotton</t>
  </si>
  <si>
    <t>61062000</t>
  </si>
  <si>
    <t>Women’s or girls’ blouses, shirts and shirt- blouses, knitted or crocheted, of man-made fibres</t>
  </si>
  <si>
    <t>61069000</t>
  </si>
  <si>
    <t>Women’s or girls’ blouses, shirts and shirt- blouses, knitted or crocheted, of other textile materials other than of cotton and man-made fibres</t>
  </si>
  <si>
    <t>61071100</t>
  </si>
  <si>
    <t>Men’s or boys’ underpants and briefs, knitted or crocheted, of cotton</t>
  </si>
  <si>
    <t>61071200</t>
  </si>
  <si>
    <t>Men’s or boys’ underpants and briefs, knitted or crocheted, of man-made fibres</t>
  </si>
  <si>
    <t>61071900</t>
  </si>
  <si>
    <t>Men’s or boys’ underpants and briefs, knitted or crocheted, of other textile materials other than of cotton and man-made fibres</t>
  </si>
  <si>
    <t>61072100</t>
  </si>
  <si>
    <t>Men’s or boys’ nightshirts and pyjamas, knitted or crocheted, of cotton</t>
  </si>
  <si>
    <t>61072200</t>
  </si>
  <si>
    <t>Men’s or boys’ nightshirts and pyjamas, knitted or crocheted, of man-made fibres</t>
  </si>
  <si>
    <t>61072900</t>
  </si>
  <si>
    <t>Men’s or boys’ nightshirts and pyjamas, knitted or crocheted, of other textile materials other than of cotton and man-made fibres</t>
  </si>
  <si>
    <t>61079100</t>
  </si>
  <si>
    <t>Men’s or boys’ bathrobes, dressing gowns and similar articles, knitted or crocheted, of cotton</t>
  </si>
  <si>
    <t>61079900</t>
  </si>
  <si>
    <t>Men’s or boys’ bathrobes, dressing gowns and similar articles, knitted or crocheted, of other textile materials other than of cotton</t>
  </si>
  <si>
    <t>61081100</t>
  </si>
  <si>
    <t>Women’s or girls’ slips and petticoats, knitted or crocheted, of man-made fibres</t>
  </si>
  <si>
    <t>61081930</t>
  </si>
  <si>
    <t>Women’s or girls’ slips and petticoats, knitted or crocheted, of other textile materials, of cotton</t>
  </si>
  <si>
    <t>61081940</t>
  </si>
  <si>
    <t>Women’s or girls’ slips and petticoats, knitted or crocheted, of other textile materials, of silk</t>
  </si>
  <si>
    <t>61081990</t>
  </si>
  <si>
    <t>Women’s or girls’ slips and petticoats, knitted or crocheted, of other textile materials, other than of wool or fine animal hair, of cotton and of silk</t>
  </si>
  <si>
    <t>61082100</t>
  </si>
  <si>
    <t>Women’s or girls’ briefs and panties, knitted or crocheted, of cotton</t>
  </si>
  <si>
    <t>61082200</t>
  </si>
  <si>
    <t>Women’s or girls’ briefs and panties, knitted or crocheted, of man-made fibres</t>
  </si>
  <si>
    <t>61082900</t>
  </si>
  <si>
    <t>Women’s or girls’ briefs and panties, knitted or crocheted, of other textile materials other than of cotton and man-made fibres</t>
  </si>
  <si>
    <t>61083100</t>
  </si>
  <si>
    <t>Women’s or girls’ nightdresses and pyjamas, knitted or crocheted, of cotton</t>
  </si>
  <si>
    <t>61083200</t>
  </si>
  <si>
    <t>Women’s or girls’ nightdresses and pyjamas, knitted or crocheted, of man-made fibres</t>
  </si>
  <si>
    <t>61083900</t>
  </si>
  <si>
    <t>Women’s or girls’ nightdresses and pyjamas, knitted or crocheted, of other textile materials other than of cotton and man-made fibres</t>
  </si>
  <si>
    <t>61089100</t>
  </si>
  <si>
    <t>Women’s or girls’ negligees, bathrobes, dressing gowns and similar articles, knitted or crocheted, of cotton 25.266</t>
  </si>
  <si>
    <t>61089200</t>
  </si>
  <si>
    <t>Women’s or girls’ negligees, bathrobes, dressing gowns and similar articles, knitted or crocheted, of man-made fibres</t>
  </si>
  <si>
    <t>61089900</t>
  </si>
  <si>
    <t>Women’s or girls’ negligees, bathrobes, dressing gowns and similar articles, knitted or crocheted, of other textile materials other than of cotton and man-made fibres</t>
  </si>
  <si>
    <t>61091010</t>
  </si>
  <si>
    <t>T-shirts, singlets and other vests, knitted or crocheted, of cotton, for men or boys</t>
  </si>
  <si>
    <t>61091020</t>
  </si>
  <si>
    <t>T-shirts, singlets and other vests, knitted or crocheted, of cotton, for women or girls</t>
  </si>
  <si>
    <t>61099010</t>
  </si>
  <si>
    <t>T-shirts, singlets and other vests, knitted or crocheted, of other textile materials , for men or boys, of ramie, linen or silk</t>
  </si>
  <si>
    <t>61099020</t>
  </si>
  <si>
    <t>T-shirts, singlets and other vests, knitted or crocheted, of other textile materials other than of cotton, for men or boys</t>
  </si>
  <si>
    <t>61099030</t>
  </si>
  <si>
    <t>T-shirts, singlets and other vests, knitted or crocheted, of other textile materials other than of cotton, for women or girls</t>
  </si>
  <si>
    <t>61101100</t>
  </si>
  <si>
    <t>Jerseys, pullovers, cardigans, waistcoats and similar articles, knitted or crocheted, of wool</t>
  </si>
  <si>
    <t>61101200</t>
  </si>
  <si>
    <t>Jerseys, pullovers, cardigans, waistcoats and similar articles, knitted or crocheted, of kashmir (cashmere) goats</t>
  </si>
  <si>
    <t>61101900</t>
  </si>
  <si>
    <t>Jerseys, pullovers, cardigans, waistcoats and similar articles, knitted or crocheted, of fine animal hair other than of wool and kashmir (cashmere) goats</t>
  </si>
  <si>
    <t>61102000</t>
  </si>
  <si>
    <t>Jerseys, pullovers, cardigans, waistcoats and similar articles, knitted or crocheted, of cotton</t>
  </si>
  <si>
    <t>61103000</t>
  </si>
  <si>
    <t>Jerseys, pullovers, cardigans, waistcoats and similar articles, knitted or crocheted, of man- made fibres</t>
  </si>
  <si>
    <t>61109000</t>
  </si>
  <si>
    <t>Jerseys, pullovers, cardigans, waistcoats and similar articles, knitted or crocheted, of other textile materials other than of cotton and man- made fibres</t>
  </si>
  <si>
    <t>61112000</t>
  </si>
  <si>
    <t>Babies’ garments and clothing accessories, knitted or crocheted, of cotton</t>
  </si>
  <si>
    <t>61113000</t>
  </si>
  <si>
    <t>Babies’ garments and clothing accessories, knitted or crocheted, of synthetic fibres</t>
  </si>
  <si>
    <t>61119010</t>
  </si>
  <si>
    <t>Babies’ garments and clothing accessories, knitted or crocheted, of other textile materials, of wool or fine animal hair</t>
  </si>
  <si>
    <t>61119090</t>
  </si>
  <si>
    <t>Babies’ garments and clothing accessories, knitted or crocheted, of other textile materials other than of cotton and synthetic fibres, other than of wool or fine animal hair</t>
  </si>
  <si>
    <t>61121100</t>
  </si>
  <si>
    <t>Track suits, knitted or crocheted, of cotton</t>
  </si>
  <si>
    <t>61121200</t>
  </si>
  <si>
    <t>Track suits, knitted or crocheted, of synthetic fibres</t>
  </si>
  <si>
    <t>61121900</t>
  </si>
  <si>
    <t>Track suits, knitted or crocheted, of other textile materials other than of cotton and synthetic fibres</t>
  </si>
  <si>
    <t>61122000</t>
  </si>
  <si>
    <t>Ski suits, knitted or crocheted</t>
  </si>
  <si>
    <t>61123100</t>
  </si>
  <si>
    <t>Men’s or boys’ swimwear, knitted or crocheted, of synthetic fibres</t>
  </si>
  <si>
    <t>61123900</t>
  </si>
  <si>
    <t>Men's or boys' swimwear, knitted or crocheted, of other textile materials other than of synthetic fibres</t>
  </si>
  <si>
    <t>61124110</t>
  </si>
  <si>
    <t>Women’s or girls’ swimwear, mastectomy swimwear (post breast surgery swimwear), of synthetic fibres</t>
  </si>
  <si>
    <t>61124190</t>
  </si>
  <si>
    <t>Women’s or girls’ swimwear, other than mastectomy swimwear (post breast surgery swimwear), of synthetic fibres</t>
  </si>
  <si>
    <t>61124910</t>
  </si>
  <si>
    <t>Women’s or girls’ swimwear, mastectomy swimwear (post breast surgery swimwear), of other textile materials other than of synthetic fibres</t>
  </si>
  <si>
    <t>61124990</t>
  </si>
  <si>
    <t>Women’s or girls’ swimwear, other than mastectomy swimwear (post breast surgery swimwear), of other textile materials other than of synthetic fibres</t>
  </si>
  <si>
    <t>61130010</t>
  </si>
  <si>
    <t>Divers’ suits (wetsuits), made up of knitted or crocheted fabrics of heading 5903, 5906 or 5907</t>
  </si>
  <si>
    <t>61130030</t>
  </si>
  <si>
    <t>Garments used for protection from fire, made up of knitted or crocheted fabrics of heading 5903, 5906 or 5907</t>
  </si>
  <si>
    <t>61130040</t>
  </si>
  <si>
    <t>Other protective work garments, made up of knitted or crocheted fabrics of heading 5903, 5906 or 5907</t>
  </si>
  <si>
    <t>61130090</t>
  </si>
  <si>
    <t>Garments, made up of knitted or crocheted fabrics of heading 5903, 5906 or 5907, other than divers’ suits (wetsuits) or garments used for protection from fire or other protective work garments</t>
  </si>
  <si>
    <t>61142000</t>
  </si>
  <si>
    <t>Other garments other than those of headings 6101 to 6113, knitted or crocheted, of cotton</t>
  </si>
  <si>
    <t>61143020</t>
  </si>
  <si>
    <t>Garments used for protection from fire other than those of headings 6101 to 6113, knitted or crocheted, of man made fibres</t>
  </si>
  <si>
    <t>61143090</t>
  </si>
  <si>
    <t>Other garments other than those of headings 6101 to 6113, knitted or crocheted, of man- made fibres, other than used for protection from fire</t>
  </si>
  <si>
    <t>61149010</t>
  </si>
  <si>
    <t>Other garments other than those of headings 6101 to 6113, knitted or crocheted, of wool or fine animal hair</t>
  </si>
  <si>
    <t>61149090</t>
  </si>
  <si>
    <t>Other garments other than those of headings 6101 to 6113, knitted or crocheted, of other textile materials other than of cotton and man- made fibres, and of wool or fine animal hair)</t>
  </si>
  <si>
    <t>61151010</t>
  </si>
  <si>
    <t>Stockings for varicose veins, knitted or crocheted, of synthetic fibres</t>
  </si>
  <si>
    <t>61151090</t>
  </si>
  <si>
    <t>Graduated compression hosiery, knitted or crocheted, other than stockings for varicose veins, of synthetic fibres</t>
  </si>
  <si>
    <t>61152100</t>
  </si>
  <si>
    <t>Other panty hose and tights, knitted or crocheted of synthetic fibres, measuring per single yarn less than 67 decitex</t>
  </si>
  <si>
    <t>61152200</t>
  </si>
  <si>
    <t>Other panty hose and tights, knitted or crocheted, of synthetic fibres, measuring per single yarn 67 decitex or more</t>
  </si>
  <si>
    <t>61152910</t>
  </si>
  <si>
    <t>Other panty hose and tights, knitted or crocheted, of cotton</t>
  </si>
  <si>
    <t>61152990</t>
  </si>
  <si>
    <t>Other panty hose and tights, knitted or crocheted, of other textile materials other than of cotton 4.246</t>
  </si>
  <si>
    <t>61153090</t>
  </si>
  <si>
    <t>Other women's full-length or knee-length hosiery, measuring per single yarn less than 67 decitex, knitted or crocheted, other than of cotton</t>
  </si>
  <si>
    <t>61159400</t>
  </si>
  <si>
    <t>Socks and footwear without applied soles, knitted or crocheted, of wool or fine animal hair</t>
  </si>
  <si>
    <t>61159500</t>
  </si>
  <si>
    <t>Socks and footwear without applied soles, knitted or crocheted, of cotton</t>
  </si>
  <si>
    <t>61159600</t>
  </si>
  <si>
    <t>Socks and footwear without applied soles, knitted or crocheted, of synthetic fibres</t>
  </si>
  <si>
    <t>61159900</t>
  </si>
  <si>
    <t>Socks and footwear without applied soles, knitted or crocheted, of other textile materials other than of wool or fine animal hair, cotton and synthetic fibres</t>
  </si>
  <si>
    <t>61161010</t>
  </si>
  <si>
    <t>Drivers' gloves, knitted or crocheted, impregnated, coated, covered or laminated with plastics or rubber</t>
  </si>
  <si>
    <t>61161090</t>
  </si>
  <si>
    <t>Gloves, mittens and mitts, knitted or crocheted, impregnated, coated, covered or laminated with plastics or rubber, other than drivers' gloves</t>
  </si>
  <si>
    <t>61169100</t>
  </si>
  <si>
    <t>Gloves, mittens and mitts, knitted or crocheted, other than impregnated, coated, covered or laminated with plastics or rubber, of wool or fine animal hair</t>
  </si>
  <si>
    <t>61169200</t>
  </si>
  <si>
    <t>Gloves, mittens and mitts, knitted or crocheted, other than impregnated, coated, covered or laminated with plastics or rubber, of cotton</t>
  </si>
  <si>
    <t>61169300</t>
  </si>
  <si>
    <t>Gloves, mittens and mitts, knitted or crocheted, other than impregnated, coated, covered or laminated with plastics or rubber, of synthetic fibres</t>
  </si>
  <si>
    <t>61169900</t>
  </si>
  <si>
    <t>Gloves, mittens and mitts, knitted or crocheted, oth than impregnated, coated, covered or laminated with plastics or rubber, of oth textile materials other than of wool or fine animal hair, cotton, and synthetic fibres</t>
  </si>
  <si>
    <t>61171010</t>
  </si>
  <si>
    <t>Shawls, scarves, mufflers, mantillas, veils and the like, knitted or crocheted, of cotton</t>
  </si>
  <si>
    <t>61171090</t>
  </si>
  <si>
    <t>Shawls, scarves, mufflers, mantillas, veils and the like, knitted or crocheted, of other than cotton</t>
  </si>
  <si>
    <t>61178019</t>
  </si>
  <si>
    <t>Ties, bow ties and cravats, knitted or crocheted, of other than wool or fine animal hair</t>
  </si>
  <si>
    <t>61178020</t>
  </si>
  <si>
    <t>Wrist bands, knee bands or ankle bands, knitted or crocheted</t>
  </si>
  <si>
    <t>61178090</t>
  </si>
  <si>
    <t>Other made up clothing accessories, knitted or crocheted, other than shawls, scarves, mufflers, mantillas, veils and the like, ties, bow ties and cravats, wrist bands, knee bands or ankle bands</t>
  </si>
  <si>
    <t>61179000</t>
  </si>
  <si>
    <t>Knitted or crocheted parts of garments or of clothing accessories</t>
  </si>
  <si>
    <t>62012010</t>
  </si>
  <si>
    <t>Men's or boys' overcoats, raincoats, car-coats, cloaks, capes, ponchos, three-quarter coats, greatcoats, hooded capes &amp; similar articles, other than those of heading 6203, of wool or fine animal hair</t>
  </si>
  <si>
    <t>62012090</t>
  </si>
  <si>
    <t>Men's or boys' anoraks (including ski-jackets), wind-cheaters, wind-jackets and similar articles, other than those of heading 6203, of wool or fine animal hair</t>
  </si>
  <si>
    <t>62013010</t>
  </si>
  <si>
    <t>Men's or boys' overcoats, raincoats, car-coats, cloaks, capes, ponchos, three-quarter coats, greatcoats, hooded capes and similar articles, other than those of heading 6203, of cotton</t>
  </si>
  <si>
    <t>62013090</t>
  </si>
  <si>
    <t>Men's or boys' anoraks (including ski-jackets), wind-cheaters, wind-jackets and similar articles, other than those of heading 6203, of cotton</t>
  </si>
  <si>
    <t>62014010</t>
  </si>
  <si>
    <t>Men's or boys' overcoats, raincoats, car-coats, cloaks, capes, ponchos, three-quarter coats, greatcoats, hooded capes and similar articles, other than those of heading 6203, of man- made fibres</t>
  </si>
  <si>
    <t>62014090</t>
  </si>
  <si>
    <t>Men's or boys' anoraks (including ski-jackets), wind-cheaters, wind-jackets and similar articles, other than those of heading 6203, of man-made fibres</t>
  </si>
  <si>
    <t>62019011</t>
  </si>
  <si>
    <t>Men's or boys' overcoats, raincoats, car-coats, cloaks, capes, ponchos, three-quarter coats, greatcoats, hooded capes and similar articles, other than those of heading 6203, of silk</t>
  </si>
  <si>
    <t>62019019</t>
  </si>
  <si>
    <t>Men's or boys' anoraks (including ski-jackets), wind-cheaters, wind-jackets and similar articles, other than those of heading 6203, of silk</t>
  </si>
  <si>
    <t>62019021</t>
  </si>
  <si>
    <t>Men's or boys' overcoats, raincoats, car-coats, cloaks, capes, ponchos, three-quarter coats, greatcoats, hooded capes and similar articles, other than those of heading 6203, of ramie</t>
  </si>
  <si>
    <t>62019029</t>
  </si>
  <si>
    <t>Men's or boys' anoraks (including ski-jackets), wind-cheaters, wind-jackets and similar articles, other than those of heading 6203, of ramie</t>
  </si>
  <si>
    <t>62019090</t>
  </si>
  <si>
    <t>Men’s or boys’ overcoats, car-coats, capes, cloaks, anoraks(including ski-jackets), wind- cheaters, wind-jackets and similar article, other than those of heading 6203, of other textile material other than of cotton, man-made fibres, silk, and ramie</t>
  </si>
  <si>
    <t>62022010</t>
  </si>
  <si>
    <t>Women’s or girls’ overcoats, raincoats, car- coats, cloaks, capes, ponchos, three-quarter coats, greatcoats, hooded capes and similar articles, other than those of heading 6204, of wool or fine animal hair</t>
  </si>
  <si>
    <t>62022090</t>
  </si>
  <si>
    <t>Women’s or girls’ anoraks (including ski- jackets), wind-cheaters, wind-jackets and similar articles, other than those of heading 6204, of wool or fine animal hair</t>
  </si>
  <si>
    <t>62023010</t>
  </si>
  <si>
    <t>Women’s or girls’ overcoats, raincoats, car- coats, cloaks, capes, ponchos, three-quarter coats, greatcoats, hooded capes and similar articles, other than those of heading 6204, of cotton</t>
  </si>
  <si>
    <t>62023090</t>
  </si>
  <si>
    <t>Women’s or girls’ anoraks (including ski- jackets), wind-cheaters, wind-jackets and similar articles, other than those of heading 6204, of cotton 62.814</t>
  </si>
  <si>
    <t>62024010</t>
  </si>
  <si>
    <t>Women’s or girls’ overcoats, raincoats, car- coats, cloaks, capes, ponchos, three-quarter coats, greatcoats, hooded capes and similar articles, other than those of heading 6204, of man-made fibres</t>
  </si>
  <si>
    <t>62024090</t>
  </si>
  <si>
    <t>Women’s or girls’ anoraks (including ski- jackets), wind-cheaters, wind-jackets and similar articles, other than those of heading 6204, of man-made fibres</t>
  </si>
  <si>
    <t>62029010</t>
  </si>
  <si>
    <t>Women’s or girls’ overcoats, car-coats, capes, cloaks, anoraks (including ski-jackets), wind- cheaters, wind-jackets and similar articles, other than those of heading 6204, of silk</t>
  </si>
  <si>
    <t>62029090</t>
  </si>
  <si>
    <t>Women’s or girls’ overcoats, car-coats, capes, cloaks, anoraks(incl ski-jackets), wind- cheaters, wind-jackets and similar articles, other than those of heading 6204, of other textile materials other than of cotton, man- made fibres, silk, and ramie</t>
  </si>
  <si>
    <t>62031100</t>
  </si>
  <si>
    <t>Men’s or boys’ suits, of wool or fine animal hair</t>
  </si>
  <si>
    <t>62031200</t>
  </si>
  <si>
    <t>Men’s or boys’ suits, of synthetic fibres</t>
  </si>
  <si>
    <t>62031911</t>
  </si>
  <si>
    <t>Men’s or boys’ suits, of cotton, printed by traditional batik process</t>
  </si>
  <si>
    <t>62031919</t>
  </si>
  <si>
    <t>Men’s or boys’ suits, of cotton, other than printed by traditional batik process</t>
  </si>
  <si>
    <t>62031921</t>
  </si>
  <si>
    <t>Men’s or boys’ suits, of silk, printed by traditional batik process</t>
  </si>
  <si>
    <t>62031929</t>
  </si>
  <si>
    <t>Men’s or boys’ suits, of silk, other than printed by traditional batik process</t>
  </si>
  <si>
    <t>62031990</t>
  </si>
  <si>
    <t>Men’s or boys’ suits, of other textile materials other than of cotton and silk</t>
  </si>
  <si>
    <t>62032210</t>
  </si>
  <si>
    <t>Men’s or boys’ ensembles, of cotton, printed by traditional batik process</t>
  </si>
  <si>
    <t>62032290</t>
  </si>
  <si>
    <t>Men’s or boys’ ensembles, of cotton, other than printed by traditional batik process</t>
  </si>
  <si>
    <t>62032300</t>
  </si>
  <si>
    <t>Men’s or boys’ ensembles, of synthetic fibres</t>
  </si>
  <si>
    <t>62032910</t>
  </si>
  <si>
    <t>Men’s or boys’ ensembles, of wool or fine animal hair</t>
  </si>
  <si>
    <t>62032990</t>
  </si>
  <si>
    <t>Men’s or boys’ ensembles, of other textile materials other than of wool or fine animal hair</t>
  </si>
  <si>
    <t>62033100</t>
  </si>
  <si>
    <t>Men’s or boys’ jackets and blazers, of wool or fine animal hair</t>
  </si>
  <si>
    <t>62033210</t>
  </si>
  <si>
    <t>Men’s or boys’ jackets and blazers, of cotton, printed by traditional batik process</t>
  </si>
  <si>
    <t>62033290</t>
  </si>
  <si>
    <t>Men’s or boys’ jackets and blazers, of cotton, other than printed by traditional batik process</t>
  </si>
  <si>
    <t>62033300</t>
  </si>
  <si>
    <t>Men’s or boys’ jackets and blazers, of synthetic fibres</t>
  </si>
  <si>
    <t>62033900</t>
  </si>
  <si>
    <t>Men’s or boys’ jackets and blazers, of other textile materials other than of wool or fine animal hair, cotton, and synthetic fibres</t>
  </si>
  <si>
    <t>62034100</t>
  </si>
  <si>
    <t>Men’s or boys’ trousers, bib and brace overalls, breeches and shorts (other than swimwear), of wool or fine animal hair</t>
  </si>
  <si>
    <t>62034210</t>
  </si>
  <si>
    <t>Men’s or boys’ bib and brace overalls, of cotton</t>
  </si>
  <si>
    <t>62034290</t>
  </si>
  <si>
    <t>Men’s or boys’ trousers, breeches and shorts (other than swimwear), of cotton</t>
  </si>
  <si>
    <t>62034300</t>
  </si>
  <si>
    <t>Men’s or boys’ trousers, bib and brace overalls, breeches and shorts (other than swimwear), of synthetic fibres</t>
  </si>
  <si>
    <t>62034910</t>
  </si>
  <si>
    <t>Men’s or boys’ trousers, bib and brace overalls, breeches and shorts (other than swimwear), of silk</t>
  </si>
  <si>
    <t>62034990</t>
  </si>
  <si>
    <t>Men’s or boys’ trousers, bib and brace overalls, breeches and shorts (other than swimwear), of other textile materials other than of wool or fine animal hair, cotton, man-made fibres, and silk</t>
  </si>
  <si>
    <t>62041100</t>
  </si>
  <si>
    <t>Women’s or girls’ suits, of wool or fine animal hair</t>
  </si>
  <si>
    <t>62041210</t>
  </si>
  <si>
    <t>Women’s or girls’ suits, of cotton, printed by traditional batik process</t>
  </si>
  <si>
    <t>62041290</t>
  </si>
  <si>
    <t>Women’s or girls’ suits, of cotton, other than printed by traditional batik process</t>
  </si>
  <si>
    <t>62041300</t>
  </si>
  <si>
    <t>Women’s or girls’ suits, of synthetic fibres</t>
  </si>
  <si>
    <t>62041911</t>
  </si>
  <si>
    <t>Women’s or girls’ suits, of silk, printed by traditional batik process</t>
  </si>
  <si>
    <t>62041919</t>
  </si>
  <si>
    <t>Women’s or girls’ suits, of silk, other than printed by traditional batik process</t>
  </si>
  <si>
    <t>62041990</t>
  </si>
  <si>
    <t>Women’s or girls’ suits, of other textile materials other than of wool or fine animal hair, cotton, man-made fibres, and silk</t>
  </si>
  <si>
    <t>62042100</t>
  </si>
  <si>
    <t>Women’s or girls’ ensembles, of wool or fine animal hair</t>
  </si>
  <si>
    <t>62042210</t>
  </si>
  <si>
    <t>Women’s or girls’ ensembles, of cotton, printed by traditional batik process</t>
  </si>
  <si>
    <t>62042290</t>
  </si>
  <si>
    <t>Women’s or girls’ ensembles, of cotton, other than printed by traditional batik process</t>
  </si>
  <si>
    <t>62042300</t>
  </si>
  <si>
    <t>Women’s or girls’ ensembles, of synthetic fibres</t>
  </si>
  <si>
    <t>62042910</t>
  </si>
  <si>
    <t>Women’s or girls’ ensembles, of silk</t>
  </si>
  <si>
    <t>62042990</t>
  </si>
  <si>
    <t>Women’s or girls’ ensembles, of other textile materials other than of wool or fine animal hair, cotton, man-made fibres, and silk</t>
  </si>
  <si>
    <t>62043100</t>
  </si>
  <si>
    <t>Women’s or girls’ jackets and blazers, of wool or fine animal hair</t>
  </si>
  <si>
    <t>62043210</t>
  </si>
  <si>
    <t>Women’s or girls’ jackets and blazers, of cotton, printed by traditional batik process</t>
  </si>
  <si>
    <t>62043290</t>
  </si>
  <si>
    <t>Women’s or girls’ jackets and blazers, of cotton, other than printed by traditional batik process</t>
  </si>
  <si>
    <t>62043300</t>
  </si>
  <si>
    <t>Women’s or girls’ jackets and blazers, of synthetic fibres</t>
  </si>
  <si>
    <t>62043919</t>
  </si>
  <si>
    <t>Women’s or girls’ jackets and blazers, of silk, other than printed by traditional batik process</t>
  </si>
  <si>
    <t>62043990</t>
  </si>
  <si>
    <t>Women’s or girls’ jackets and blazers, of other textile materials other than of wool or fine animal hair, cotton, man-made fibres, and silk</t>
  </si>
  <si>
    <t>62044100</t>
  </si>
  <si>
    <t>Women’s or girls’ dresses, of wool or fine animal hair</t>
  </si>
  <si>
    <t>62044210</t>
  </si>
  <si>
    <t>Women’s or girls’ dresses, of cotton, printed by traditional batik process</t>
  </si>
  <si>
    <t>62044290</t>
  </si>
  <si>
    <t>Women’s or girls’ dresses, of cotton, other than printed by traditional batik process</t>
  </si>
  <si>
    <t>62044300</t>
  </si>
  <si>
    <t>Women’s or girls’ dresses, of synthetic fibres</t>
  </si>
  <si>
    <t>62044400</t>
  </si>
  <si>
    <t>Women’s or girls’ dresses, of artificial fibres 33.433</t>
  </si>
  <si>
    <t>62044910</t>
  </si>
  <si>
    <t>Women’s or girls’ dresses, of other textile materials other than of wool or fine animal hair, cotton, synthetic fibres and artificial fibres, printed by traditional batik process</t>
  </si>
  <si>
    <t>62044990</t>
  </si>
  <si>
    <t>Women’s or girls’ dresses, of other textile materials other than of wool or fine animal hair, cotton, synthetic fibres and artificial fibres, other than printed by traditional batik process</t>
  </si>
  <si>
    <t>62045100</t>
  </si>
  <si>
    <t>Women’s or girls’ skirts and divided skirts, of wool or fine animal hair</t>
  </si>
  <si>
    <t>62045210</t>
  </si>
  <si>
    <t>Women’s or girls’ skirts and divided skirts, of cotton, printed by traditional batik process</t>
  </si>
  <si>
    <t>62045290</t>
  </si>
  <si>
    <t>Women’s or girls’ skirts and divided skirts, of cotton, other than printed by traditional batik process</t>
  </si>
  <si>
    <t>62045300</t>
  </si>
  <si>
    <t>Women’s or girls’ skirts and divided skirts, of synthetic fibres</t>
  </si>
  <si>
    <t>62045910</t>
  </si>
  <si>
    <t>Women’s or girls’ skirts and divided skirts, of other textile material other than of wool or fine animal hair, cotton and synthetic fibres, printed by traditional batik process</t>
  </si>
  <si>
    <t>62045990</t>
  </si>
  <si>
    <t>Women’s or girls’ skirts and divided skirts, of other textile material other than of wool or fine animal hair, cotton and synthetic fibres, other than printed by traditional batik process</t>
  </si>
  <si>
    <t>62046100</t>
  </si>
  <si>
    <t>Women’s or girls’ trousers, bib and brace overalls, breeches and shorts (other than swimwear), of wool or fine animal hair</t>
  </si>
  <si>
    <t>62046200</t>
  </si>
  <si>
    <t>Women’s or girls’ trousers, bib and brace overalls, breeches and shorts (other than swimwear), of cotton</t>
  </si>
  <si>
    <t>62046300</t>
  </si>
  <si>
    <t>Women’s or girls’ trousers, bib and brace overalls, breeches and shorts (other than swimwear), of synthetic fibres</t>
  </si>
  <si>
    <t>62046900</t>
  </si>
  <si>
    <t>Women’s or girls’ trousers, bib and brace overalls, breeches and shorts (other than swimwear), of other textile materials other than of wool or fine animal hair, cotton and synthetic fibres</t>
  </si>
  <si>
    <t>62052010</t>
  </si>
  <si>
    <t>Men’s or boys’ shirts, of cotton, printed by traditional batik process</t>
  </si>
  <si>
    <t>62052020</t>
  </si>
  <si>
    <t>Men’s or boys’ shirts, of cotton, barong tagalog</t>
  </si>
  <si>
    <t>62052090</t>
  </si>
  <si>
    <t>Men’s or boys’ shirts, of cotton, other than printed by traditional batik process or barong tagalog</t>
  </si>
  <si>
    <t>62053010</t>
  </si>
  <si>
    <t>Men’s or boys’ shirts, of man-made fibres, barong tagalog</t>
  </si>
  <si>
    <t>62053090</t>
  </si>
  <si>
    <t>Men’s or boys’ shirts, of man-made fibres, other than barong tagalog</t>
  </si>
  <si>
    <t>62059010</t>
  </si>
  <si>
    <t>Men’s or boys’ shirts, of wool or fine animal hair</t>
  </si>
  <si>
    <t>62059091</t>
  </si>
  <si>
    <t>Men’s or boys’ shirts, of other textile materials (other than of wool or fine animal hair), printed by traditional batik process</t>
  </si>
  <si>
    <t>62059099</t>
  </si>
  <si>
    <t>Men’s or boys’ shirts, of other textile materials other than of wool or fine animal hair, cotton and synthetic fibres, other than printed by traditional batik process or barong tagalog</t>
  </si>
  <si>
    <t>62061010</t>
  </si>
  <si>
    <t>Women’s or girls’ blouses, shirts and shirt- blouses, of silk or silk waste, printed by traditional batik process</t>
  </si>
  <si>
    <t>62061090</t>
  </si>
  <si>
    <t>Women’s or girls’ blouses, shirts and shirt- blouses, of silk or silk waste, other than printed by traditional batik process</t>
  </si>
  <si>
    <t>62062000</t>
  </si>
  <si>
    <t>Women’s or girls’ blouses, shirts and shirt- blouses, of wool or fine animal hair</t>
  </si>
  <si>
    <t>62063010</t>
  </si>
  <si>
    <t>Women’s or girls’ blouses, shirts and shirt- blouses, of cotton, printed by traditional batik process</t>
  </si>
  <si>
    <t>62063090</t>
  </si>
  <si>
    <t>Women’s or girls’ blouses, shirts and shirt- blouses, of cotton, other than printed by traditional batik process</t>
  </si>
  <si>
    <t>62064000</t>
  </si>
  <si>
    <t>Women’s or girls’ blouses, shirts and shirt- blouses, of man-made fibres</t>
  </si>
  <si>
    <t>62069000</t>
  </si>
  <si>
    <t>Women’s or girls’ blouses, shirts and shirt- blouses, of other textile materials other than of silk or silk waste, wool or fine animal hair, cotton and man-made fibres</t>
  </si>
  <si>
    <t>62071100</t>
  </si>
  <si>
    <t>Men’s or boys’ underpants and briefs, of cotton</t>
  </si>
  <si>
    <t>62071900</t>
  </si>
  <si>
    <t>Men’s or boys’ underpants and briefs, of other textile materials (other than of cotton)</t>
  </si>
  <si>
    <t>62072110</t>
  </si>
  <si>
    <t>Men’s or boys’ nightshirts and pyjamas, of cotton, printed by traditional batik process</t>
  </si>
  <si>
    <t>62072190</t>
  </si>
  <si>
    <t>Men’s or boys’ nightshirts and pyjamas, of cotton, other than printed by traditional batik process</t>
  </si>
  <si>
    <t>62072200</t>
  </si>
  <si>
    <t>Men’s or boys’ nightshirts and pyjamas, of man- made fibres</t>
  </si>
  <si>
    <t>62072910</t>
  </si>
  <si>
    <t>Men’s or boys’ nightshirts and pyjamas, of silk</t>
  </si>
  <si>
    <t>62072990</t>
  </si>
  <si>
    <t>Men’s or boys’ nightshirts and pyjamas, of other textile materials other than of silk, cotton and man-made fibres</t>
  </si>
  <si>
    <t>62079100</t>
  </si>
  <si>
    <t>Men’s or boys’ singlets and other vests, bathrobes, dressing gowns and similar articles, of cotton</t>
  </si>
  <si>
    <t>62079910</t>
  </si>
  <si>
    <t>Men’s or boys’ singlets and other vests, bathrobes, dressing gowns and similar articles, of man-made fibres</t>
  </si>
  <si>
    <t>62079990</t>
  </si>
  <si>
    <t>Men’s or boys’ singlets and other vests, bathrobes, dressing gowns and similar articles, of other textile materials other than of cotton and man-made fibres</t>
  </si>
  <si>
    <t>62081100</t>
  </si>
  <si>
    <t>Women’s or girls’ slips and petticoats, of man- made fibres</t>
  </si>
  <si>
    <t>62081900</t>
  </si>
  <si>
    <t>Women’s or girls’ slips and petticoats, of other textile materials other than of man-made fibres</t>
  </si>
  <si>
    <t>62082110</t>
  </si>
  <si>
    <t>Women’s or girls’ nightdresses and pyjamas, of cotton, printed by traditional batik process</t>
  </si>
  <si>
    <t>62082190</t>
  </si>
  <si>
    <t>Women’s or girls’ nightdresses and pyjamas, of cotton, other than printed by traditional batik process</t>
  </si>
  <si>
    <t>62082200</t>
  </si>
  <si>
    <t>Women’s or girls’ nightdresses and pyjamas, of man-made fibres</t>
  </si>
  <si>
    <t>62082910</t>
  </si>
  <si>
    <t>Women’s or girls’ nightdresses and pyjamas, of other textile materials other than of cotton and man-made fibres, printed by traditional batik process 7</t>
  </si>
  <si>
    <t>62082990</t>
  </si>
  <si>
    <t>Women’s or girls’ nightdresses and pyjamas, of other textile materials other than of cotton and man-made fibres, other than printed by traditional batik process</t>
  </si>
  <si>
    <t>62089110</t>
  </si>
  <si>
    <t>Women’s or girls’ singlets and other vests, briefs, panties, negligees, bathrobes, dressing gowns and similar articles, of cotton, printed by traditional batik process</t>
  </si>
  <si>
    <t>62089190</t>
  </si>
  <si>
    <t>Women’s or girls’ singlets and other vests, briefs, panties, negligees, bathrobes, dressing gowns and similar articles, of cotton, other than printed by traditional batik process</t>
  </si>
  <si>
    <t>62089210</t>
  </si>
  <si>
    <t>Women’s or girls’ singlets and other vests, briefs, panties, negligees, bathrobes, dressing gowns and similar articles, of man-made fibres, printed by traditional batik process</t>
  </si>
  <si>
    <t>62089290</t>
  </si>
  <si>
    <t>Women’s or girls’ singlets and other vests, briefs, panties, negligees, bathrobes, dressing gowns and similar articles, of man-made fibres, other than printed by traditional batik process</t>
  </si>
  <si>
    <t>62089990</t>
  </si>
  <si>
    <t>Women’s or girls’ singlets and other vests, briefs, panties, negligees, bathrobes, dressing gowns and similar articles, of other textile materials other than of cotton, man-made fibres, wool or fine animal hair</t>
  </si>
  <si>
    <t>62092030</t>
  </si>
  <si>
    <t>Babies' t-shirts, shirts, pyjamas and similar articles, of cotton</t>
  </si>
  <si>
    <t>62092040</t>
  </si>
  <si>
    <t>Babies' suits, pants and similar articles, of cotton</t>
  </si>
  <si>
    <t>62092090</t>
  </si>
  <si>
    <t>Babies’ garments and clothing accessories (other than t-shirts, shirts, pyjamas, suits, pants and similar articles), of cotton</t>
  </si>
  <si>
    <t>62093010</t>
  </si>
  <si>
    <t>Babies' suits, pants and similar articles, of synthetic fibres</t>
  </si>
  <si>
    <t>62093030</t>
  </si>
  <si>
    <t>Babies' t-shirts, shirts, pyjamas and similar articles, of synthetic fibres</t>
  </si>
  <si>
    <t>62093040</t>
  </si>
  <si>
    <t>Babies' clothing accessories, of synthetic fibres</t>
  </si>
  <si>
    <t>62093090</t>
  </si>
  <si>
    <t>Babies’ garments (other than t-shirts, shirts, pyjamas, suits, pants and similar articles), of synthetic fibres</t>
  </si>
  <si>
    <t>62099000</t>
  </si>
  <si>
    <t>Babies’ garments and clothing accessories, of other textile materials (other than of cotton and synthetic fibres)</t>
  </si>
  <si>
    <t>62101011</t>
  </si>
  <si>
    <t>Garments used for protection from chemical substances, radiation or fire, made up of fabrics of heading 5602, 5603</t>
  </si>
  <si>
    <t>62101019</t>
  </si>
  <si>
    <t>Protective work garments, other than used for protection from chemical substances, radiation or fire, made up of fabrics of heading 5602, 5603</t>
  </si>
  <si>
    <t>62101090</t>
  </si>
  <si>
    <t>Garments, other than protective work garments, made up of fabrics of heading 5602 or 5603</t>
  </si>
  <si>
    <t>62102020</t>
  </si>
  <si>
    <t>Garments used for protection from fire, of the type described in heading 6201</t>
  </si>
  <si>
    <t>62102030</t>
  </si>
  <si>
    <t>Garments used for protection from chemical substances or radiation, of the type described in heading 6201</t>
  </si>
  <si>
    <t>62102040</t>
  </si>
  <si>
    <t>Other protective work garments, other than used for protection from fire, chemical substances or radiation, of the type described in heading 6201</t>
  </si>
  <si>
    <t>62102090</t>
  </si>
  <si>
    <t>Garments, other than used for protection from fire, chemical substances, radiation or for protective work, of the type described in heading 6201</t>
  </si>
  <si>
    <t>62103020</t>
  </si>
  <si>
    <t>Garments used for protection from fire, of the type described in heading 6202</t>
  </si>
  <si>
    <t>62103030</t>
  </si>
  <si>
    <t>Garments used for protection from chemical substances or radiation, of the type described in heading 6202</t>
  </si>
  <si>
    <t>62103040</t>
  </si>
  <si>
    <t>Other protective work garments, other than used for protection from fire or chemical substances or radiation, of the type described in heading 6202</t>
  </si>
  <si>
    <t>62103090</t>
  </si>
  <si>
    <t>Garments, other than used for protection from fire, chemical substances, radiation or for protective work, of the type described in heading 6202</t>
  </si>
  <si>
    <t>62104010</t>
  </si>
  <si>
    <t>Men's or boys' garments, used for protection from fire</t>
  </si>
  <si>
    <t>62104020</t>
  </si>
  <si>
    <t>Men's or boys' garments, used for protection from chemical substances or radiation</t>
  </si>
  <si>
    <t>62104090</t>
  </si>
  <si>
    <t>Men’s or boys’ garments, other than used for protection from fire or chemical substances or radiation</t>
  </si>
  <si>
    <t>62105010</t>
  </si>
  <si>
    <t>Women’s or girls’ garments, used for protection from fire</t>
  </si>
  <si>
    <t>62105020</t>
  </si>
  <si>
    <t>Women’s or girls’ garments, used for protection from chemical substances or radiation</t>
  </si>
  <si>
    <t>62105090</t>
  </si>
  <si>
    <t>Women’s or girls’ garments, other than used for protection from fire or chemical substances or radiation</t>
  </si>
  <si>
    <t>62111100</t>
  </si>
  <si>
    <t>Men's or boys' swimwear</t>
  </si>
  <si>
    <t>62111200</t>
  </si>
  <si>
    <t>Women's or girls' swimwear</t>
  </si>
  <si>
    <t>62112000</t>
  </si>
  <si>
    <t>Ski suits</t>
  </si>
  <si>
    <t>62113210</t>
  </si>
  <si>
    <t>Men's or boys' garments for fencing or wrestling, of cotton</t>
  </si>
  <si>
    <t>62113290</t>
  </si>
  <si>
    <t>Men's or boys' garments of cotton, other than for fencing or wrestling or pilgrimage robes (ehram)</t>
  </si>
  <si>
    <t>62113310</t>
  </si>
  <si>
    <t>Men's or boys' garments for fencing or wrestling, of man-made fibres</t>
  </si>
  <si>
    <t>62113320</t>
  </si>
  <si>
    <t>Men's or boys' garments used for protection from fire, of man-made fibres</t>
  </si>
  <si>
    <t>62113330</t>
  </si>
  <si>
    <t>Men's or boys' garments used for protection from chemical substances or radiation, of man- made fibres</t>
  </si>
  <si>
    <t>62113340</t>
  </si>
  <si>
    <t>Men's or boys' pilgrimage robes (Ihram), of man-made fibres</t>
  </si>
  <si>
    <t>62113390</t>
  </si>
  <si>
    <t>Men's or boys' garments, other than for fencing or wrestling or used for protection from fire or chemical substances or radiation or pilgrimage robes (Ihram), of man-made fibres</t>
  </si>
  <si>
    <t>62113910</t>
  </si>
  <si>
    <t>Men's or boys' garments for fencing or wrestling, of other textile materials (other than of cotton and man-made fibres) 1.035</t>
  </si>
  <si>
    <t>62113920</t>
  </si>
  <si>
    <t>Men's or boys' garments used for protection from fire, of other textile materials (other than of cotton and man-made fibres)</t>
  </si>
  <si>
    <t>62113990</t>
  </si>
  <si>
    <t>Men's or boys' garment,other than pilgrimage robes (Ihram)/for fencing/wrestling/used for protection from fire/chemical substances/radiation,of other textile material (other than of cotton and man-made fibres)</t>
  </si>
  <si>
    <t>62114210</t>
  </si>
  <si>
    <t>Women's or girls' garments for fencing or wrestling, of cotton</t>
  </si>
  <si>
    <t>62114220</t>
  </si>
  <si>
    <t>Women's or girls' prayer cloaks, of cotton</t>
  </si>
  <si>
    <t>62114230</t>
  </si>
  <si>
    <t>Women's or girls' sarong of tubular type, of cotton</t>
  </si>
  <si>
    <t>62114290</t>
  </si>
  <si>
    <t>Women's or girls' garments, other than for fencing or wrestling or prayer cloaks or sarong of tubular type, of cotton</t>
  </si>
  <si>
    <t>62114310</t>
  </si>
  <si>
    <t>Women's or girls' surgical gowns, of man- made fibres</t>
  </si>
  <si>
    <t>62114320</t>
  </si>
  <si>
    <t>Women's or girls' prayer cloaks, of man-made fibres</t>
  </si>
  <si>
    <t>62114330</t>
  </si>
  <si>
    <t>Women's or girls' anti-explosive protective suits, of man-made fibres</t>
  </si>
  <si>
    <t>62114340</t>
  </si>
  <si>
    <t>Women's or girls' garments for fencing or wrestling, of man-made fibres</t>
  </si>
  <si>
    <t>62114350</t>
  </si>
  <si>
    <t>Women's or girls' garments used for protection from chemical substances, radiation or fire, of man-made fibres</t>
  </si>
  <si>
    <t>62114360</t>
  </si>
  <si>
    <t>Women's or girls' flyers' coveralls, of man- made fibres</t>
  </si>
  <si>
    <t>62114370</t>
  </si>
  <si>
    <t>Women's or girls' sarong of tubular type, of man-made fibres</t>
  </si>
  <si>
    <t>62114390</t>
  </si>
  <si>
    <t>Women's or girls' garments, of man-made fribres, other than those of HS 62114310 - 62114370</t>
  </si>
  <si>
    <t>62114910</t>
  </si>
  <si>
    <t>Women's or girls' garments for fencing or wrestling, of other textile materials (other than of cotton and man-made fibres)</t>
  </si>
  <si>
    <t>62114920</t>
  </si>
  <si>
    <t>Women's or girls' garments used for protection from chemical substances, radiation or fire, of other textile materials (other than of cotton and man-made fibres)</t>
  </si>
  <si>
    <t>62114939</t>
  </si>
  <si>
    <t>Women's or girls' prayer cloaks, of other than wool or fine animal hair</t>
  </si>
  <si>
    <t>62114950</t>
  </si>
  <si>
    <t>Women's or girls' sarong of tubular type, of other textile materials (other than of cotton and man-made fibres)</t>
  </si>
  <si>
    <t>62114990</t>
  </si>
  <si>
    <t>Women's or girls' garments, of other textile materials, other than those of HS 62114910 - 62114960</t>
  </si>
  <si>
    <t>62121011</t>
  </si>
  <si>
    <t>Mastectomy bra (post breast surgery bra) of cotton, whether or not knitted or crocheted</t>
  </si>
  <si>
    <t>62121019</t>
  </si>
  <si>
    <t>Brassieres of cotton, whether or not knitted or crocheted, other than mastectomy bra (post breast surgery bra)</t>
  </si>
  <si>
    <t>62121091</t>
  </si>
  <si>
    <t>Mastectomy bra (post breast surgery bra) of other textile materials (other than of cotton), whether or not knitted or crocheted</t>
  </si>
  <si>
    <t>62121099</t>
  </si>
  <si>
    <t>Brassieres of other textile materials (other than of cotton), whether or not knitted or crocheted, other than mastectomy bra (post breast surgery bra)</t>
  </si>
  <si>
    <t>62122010</t>
  </si>
  <si>
    <t>Girdles and panty-girdles, whether or not knitted or crocheted, of cotton</t>
  </si>
  <si>
    <t>62122090</t>
  </si>
  <si>
    <t>Girdles and panty-girdles, whether or not knitted or crocheted, of other textile materials (other than of cotton)</t>
  </si>
  <si>
    <t>62123010</t>
  </si>
  <si>
    <t>Corselettes, whether or not knitted or crocheted, of cotton</t>
  </si>
  <si>
    <t>62123090</t>
  </si>
  <si>
    <t>Corselettes, whether or not knitted or crocheted, of other textile materials (other than of cotton)</t>
  </si>
  <si>
    <t>62129011</t>
  </si>
  <si>
    <t>Compression garments of a kind used for the treatment of scar tissue and skin grafts, whether or not knitted or crocheted, of cotton</t>
  </si>
  <si>
    <t>62129012</t>
  </si>
  <si>
    <t>Athletic supporters, whether or not knitted or crocheted, of cotton</t>
  </si>
  <si>
    <t>62129019</t>
  </si>
  <si>
    <t>Braces, suspenders, garters and similar articles and parts thereof, whether or not knitted or crocheted, of cotton</t>
  </si>
  <si>
    <t>62129092</t>
  </si>
  <si>
    <t>Athletic supporters, whether or not knitted or crocheted, of other textile materials (other than of cotton)</t>
  </si>
  <si>
    <t>62129099</t>
  </si>
  <si>
    <t>Braces, suspenders, garters and similar articles and parts thereof, whether or not knitted or crocheted, of other textile materials (other than of cotton)</t>
  </si>
  <si>
    <t>62132010</t>
  </si>
  <si>
    <t>Handkerchiefs of cotton, printed by the traditional batik process</t>
  </si>
  <si>
    <t>62132090</t>
  </si>
  <si>
    <t>Handkerchiefs of cotton, other than printed by the traditional batik process</t>
  </si>
  <si>
    <t>62139019</t>
  </si>
  <si>
    <t>Handkerchiefs, of silk or silk waste, other than printed by the traditional batik process</t>
  </si>
  <si>
    <t>62139099</t>
  </si>
  <si>
    <t>Handkerchiefs, of other textile materials (other than of cotton or silk or silk waste), other than printed by the traditional batik process</t>
  </si>
  <si>
    <t>62141010</t>
  </si>
  <si>
    <t>Shawls, scarves, mufflers, mantillas, veils and the like, of silk or silk waste, printed by the traditional batik process</t>
  </si>
  <si>
    <t>62141090</t>
  </si>
  <si>
    <t>Shawls, scarves, mufflers, mantillas, veils and the like, of silk or silk waste, other than printed by the traditional batik process</t>
  </si>
  <si>
    <t>62142000</t>
  </si>
  <si>
    <t>Shawls, scarves, mufflers, mantillas, veils and the like, of wool or fine animal hair</t>
  </si>
  <si>
    <t>62143090</t>
  </si>
  <si>
    <t>Shawls, scarves, mufflers, mantillas, veils and the like, of synthetic fibres, other than printed by the traditional batik process</t>
  </si>
  <si>
    <t>62144010</t>
  </si>
  <si>
    <t>Shawls, scarves, mufflers, mantillas, veils and the like, of artificial fibres, printed by the traditional batik process</t>
  </si>
  <si>
    <t>62144090</t>
  </si>
  <si>
    <t>Shawls, scarves, mufflers, mantillas, veils and the like, of artificial fibres, other than printed by the traditional batik process</t>
  </si>
  <si>
    <t>62149010</t>
  </si>
  <si>
    <t>Shawls, scarves, mufflers, mantillas, veils&amp;the like, of oth textile materials (other than silk or silk waste,wool or fine animal hair,synthetic or artificial fibres), printed by the traditional batik process</t>
  </si>
  <si>
    <t>62149090</t>
  </si>
  <si>
    <t>Shawls,scarves,mufflers,mantillas,veils&amp;the like, of oth textile material (other than silk or silk waste,wool or fine animal hair,synthetic or artificial fibres),other than printed by the traditional batik process</t>
  </si>
  <si>
    <t>62151010</t>
  </si>
  <si>
    <t>Ties, bow ties and cravat, of silk or silk waste, printed by the traditional batik process</t>
  </si>
  <si>
    <t>62151090</t>
  </si>
  <si>
    <t>Ties, bow ties and cravat, of silk or silk waste, other than printed by the traditional batik process</t>
  </si>
  <si>
    <t>62152090</t>
  </si>
  <si>
    <t>Ties, bow ties and cravat, of man-made fibres, other than printed by the traditional batik process</t>
  </si>
  <si>
    <t>62159010</t>
  </si>
  <si>
    <t>Ties, bow ties and cravat, of other textile materials (other than of silk or silk waste and man-made fibres), printed by the traditional batik process</t>
  </si>
  <si>
    <t>62159090</t>
  </si>
  <si>
    <t>Ties, bow ties and cravat, of other textile materials (other than of silk or silk waste and man-made fibres), other than printed by the traditional batik process</t>
  </si>
  <si>
    <t>62160010</t>
  </si>
  <si>
    <t>Protective work gloves, mittens and mitts</t>
  </si>
  <si>
    <t>62160091</t>
  </si>
  <si>
    <t>Gloves, mittens and mitts other than protective work, of wool or fine animal hair</t>
  </si>
  <si>
    <t>62160092</t>
  </si>
  <si>
    <t>Gloves, mittens and mitts of cotton</t>
  </si>
  <si>
    <t>62160099</t>
  </si>
  <si>
    <t>Gloves, mittens and mitts, of other textile materials (other than of wool or fine animal hair and cotton)</t>
  </si>
  <si>
    <t>62171010</t>
  </si>
  <si>
    <t>Judo belts</t>
  </si>
  <si>
    <t>62171090</t>
  </si>
  <si>
    <t>Other made up clothing accessories, other than judo belts</t>
  </si>
  <si>
    <t>62179000</t>
  </si>
  <si>
    <t>Parts of garments or of clothing accessories, other than those of heading 6212</t>
  </si>
  <si>
    <t>63011000</t>
  </si>
  <si>
    <t>Electric blankets</t>
  </si>
  <si>
    <t>63012000</t>
  </si>
  <si>
    <t>Blankets (other than electric blankets) and travelling rugs, of wool or of fine animal hair</t>
  </si>
  <si>
    <t>63013010</t>
  </si>
  <si>
    <t>Blankets (other than electric Blankets) and travelling rugs, of cotton, printed by traditional batik process</t>
  </si>
  <si>
    <t>63013090</t>
  </si>
  <si>
    <t>Blankets (other than electric Blankets) and travelling rugs, of cotton, other than printed by traditional batik process</t>
  </si>
  <si>
    <t>63014010</t>
  </si>
  <si>
    <t>Blankets (other than electric blankets) and travelling rugs, of synthetic fibres, of nonwoven fabrics</t>
  </si>
  <si>
    <t>63014090</t>
  </si>
  <si>
    <t>Blankets (other than electric blankets) and travelling rugs, of synthetic fibres, of other than nonwoven fabrics</t>
  </si>
  <si>
    <t>63019010</t>
  </si>
  <si>
    <t>Other blankets and travelling rugs, of nonwoven fabrics</t>
  </si>
  <si>
    <t>63019090</t>
  </si>
  <si>
    <t>Other blankets and travelling rugs, of other than nonwoven fabrics</t>
  </si>
  <si>
    <t>63021000</t>
  </si>
  <si>
    <t>Bed linen, knitted or crocheted</t>
  </si>
  <si>
    <t>63022100</t>
  </si>
  <si>
    <t>Bed linen of cotton, printed</t>
  </si>
  <si>
    <t>63022210</t>
  </si>
  <si>
    <t>Bed linen of nonwoven fabrics, printed</t>
  </si>
  <si>
    <t>63022290</t>
  </si>
  <si>
    <t>Bed linen of man-made fibres (other than of nonwoven fabrics), printed</t>
  </si>
  <si>
    <t>63022900</t>
  </si>
  <si>
    <t>Bed linen of other textile materials (other than of cotton and man-made fibres), printed</t>
  </si>
  <si>
    <t>63023100</t>
  </si>
  <si>
    <t>Bed linen of cotton, not printed</t>
  </si>
  <si>
    <t>63023210</t>
  </si>
  <si>
    <t>Bed linen of nonwoven fabrics, not printed</t>
  </si>
  <si>
    <t>63023290</t>
  </si>
  <si>
    <t>Bed linen of man-made fibres (other than of nonwoven fabrics), not printed</t>
  </si>
  <si>
    <t>63023900</t>
  </si>
  <si>
    <t>Bed linen of other textile materials (other than of cotton and man-made fibres), not printed</t>
  </si>
  <si>
    <t>63024000</t>
  </si>
  <si>
    <t>Table linen, knitted or crocheted</t>
  </si>
  <si>
    <t>63025110</t>
  </si>
  <si>
    <t>Table linen of cotton, printed by traditional batik process, not knitted or crocheted</t>
  </si>
  <si>
    <t>63025190</t>
  </si>
  <si>
    <t>Table linen of cotton, other than printed by traditional batik process, not knitted or crocheted</t>
  </si>
  <si>
    <t>63025300</t>
  </si>
  <si>
    <t>Table linen of man-made fibres, not knitted or crocheted</t>
  </si>
  <si>
    <t>63025910</t>
  </si>
  <si>
    <t>Table linen of flax, not knitted or crocheted</t>
  </si>
  <si>
    <t>63025990</t>
  </si>
  <si>
    <t>Table linen of other textile materials (other than of flax), not knitted or crocheted</t>
  </si>
  <si>
    <t>63026000</t>
  </si>
  <si>
    <t>Toilet linen and kitchen linen, of terry towelling or similar terry fabrics, of cotton</t>
  </si>
  <si>
    <t>63029100</t>
  </si>
  <si>
    <t>Toilet linen and kitchen linen, other than of terry towelling or similar terry fabrics, of cotton</t>
  </si>
  <si>
    <t>63029300</t>
  </si>
  <si>
    <t>Toilet linen and kitchen linen, other than of terry towelling or similar terry fabrics, of man- made fibres</t>
  </si>
  <si>
    <t>63029990</t>
  </si>
  <si>
    <t>Toilet linen and kitchen linen, other than of terry towelling or similar terry fabrics, of other textile materials (other than of flax)</t>
  </si>
  <si>
    <t>63031200</t>
  </si>
  <si>
    <t>Curtains (including drapes) and interior blinds, curtain or bed valances, knitted or crocheted, of synthetic fibres</t>
  </si>
  <si>
    <t>63031910</t>
  </si>
  <si>
    <t>Curtains (including drapes) and interior blinds, curtain or bed valances, knitted or crocheted, of cotton</t>
  </si>
  <si>
    <t>63031990</t>
  </si>
  <si>
    <t>Curtains (including drapes) and interior blinds, curtain or bed valances, knitted or crocheted, of other textile materials (other than of synthetic fibres and cotton)</t>
  </si>
  <si>
    <t>63039100</t>
  </si>
  <si>
    <t>Curtains (including drapes) and interior blinds, curtain or bed valances, not knitted or crocheted, of cotton</t>
  </si>
  <si>
    <t>63039200</t>
  </si>
  <si>
    <t>Curtains (including drapes) and interior blinds, curtain or bed valances, not knitted or crocheted, of synthetic fibres</t>
  </si>
  <si>
    <t>63039900</t>
  </si>
  <si>
    <t>Curtains (including drapes) and interior blinds, curtain or bed valances, not knitted or crocheted, of other textile materials (other than of cotton and synthetic fibres)</t>
  </si>
  <si>
    <t>63041100</t>
  </si>
  <si>
    <t>Bedspreads, excluding those of heading 9404, knitted or crocheted</t>
  </si>
  <si>
    <t>63041910</t>
  </si>
  <si>
    <t>Bedspreads, excluding those of heading 9404, not knitted or crocheted, of cotton</t>
  </si>
  <si>
    <t>63041920</t>
  </si>
  <si>
    <t>Bedspreads, excluding those of heading 9404, not knitted or crocheted, of other than cotton, nonwoven</t>
  </si>
  <si>
    <t>63041990</t>
  </si>
  <si>
    <t>Bedspreads, excluding those of heading 9404, not knitted or crocheted, of other than cotton, woven</t>
  </si>
  <si>
    <t>63042000</t>
  </si>
  <si>
    <t>Bed nets specified in Subheading Note 1 to this Chapter</t>
  </si>
  <si>
    <t>63049110</t>
  </si>
  <si>
    <t>Mosquito nets, knitted or crocheted</t>
  </si>
  <si>
    <t>63049190</t>
  </si>
  <si>
    <t>Furnishing articles, other than mosquito nets, excluding those of heading 9404, knitted or crocheted</t>
  </si>
  <si>
    <t>63049200</t>
  </si>
  <si>
    <t>Furnishing articles, excluding those of heading 9404, not knitted or crocheted, of cotton</t>
  </si>
  <si>
    <t>63049300</t>
  </si>
  <si>
    <t>Furnishing articles, excluding those of heading 9404, not knitted or crocheted, of synthetic fibres 5.981</t>
  </si>
  <si>
    <t>63049900</t>
  </si>
  <si>
    <t>Furnishing articles, excluding those of heading 9404, not knitted or crocheted, of other textile materials (other than of cotton and synthetic fibres)</t>
  </si>
  <si>
    <t>63051011</t>
  </si>
  <si>
    <t>New sacks and bags of jute, of a kind used for the packing of goods</t>
  </si>
  <si>
    <t>63051019</t>
  </si>
  <si>
    <t>New sacks and bags of other textile bast fibres of heading 5303, of a kind used for the packing of goods</t>
  </si>
  <si>
    <t>63051021</t>
  </si>
  <si>
    <t>Used sacks and bags of jute, of a kind used for the packing of goods</t>
  </si>
  <si>
    <t>63051029</t>
  </si>
  <si>
    <t>Used sacks and bags of other textile bast fibres of heading 5303, of a kind used for the packing of goods</t>
  </si>
  <si>
    <t>63052000</t>
  </si>
  <si>
    <t>Sacks and bags, of a kind used for the packing of goods, of cotton</t>
  </si>
  <si>
    <t>63053210</t>
  </si>
  <si>
    <t>Sacks and bags, of a kind used for the packing of goods, of man-made textile materials, flexible intermediate bulk containers, nonwoven</t>
  </si>
  <si>
    <t>63053220</t>
  </si>
  <si>
    <t>Sacks and bags, of a kind used for the packing of goods, of man-made textile materials, flexible intermediate bulk containers, knitted or crocheted</t>
  </si>
  <si>
    <t>63053290</t>
  </si>
  <si>
    <t>Sacks and bags, of a kind used for the packing of goods, of man-made textile materials, flexible intermediate bulk containers, woven, other than knitted or crocheted</t>
  </si>
  <si>
    <t>63053310</t>
  </si>
  <si>
    <t>Sacks and bags, of a kind used for the packing of goods, of polyethylene or polypropylene strip or the like, knitted or crocheted</t>
  </si>
  <si>
    <t>63053320</t>
  </si>
  <si>
    <t>Sacks and bags, of a kind used for the packing of goods, of polyethylene or polypropylene strip or the like, of woven fabrics of strip or the like</t>
  </si>
  <si>
    <t>63053390</t>
  </si>
  <si>
    <t>Sacks and bags, of a kind used for the packing of goods, of polyethylene or polypropylene strip or the like, other than of woven fabrics of strip or the like, other than knitted or crocheted</t>
  </si>
  <si>
    <t>63053910</t>
  </si>
  <si>
    <t>Sacks and bags, of a kind used for the packing of goods, of other man-made textile materials, nonwoven</t>
  </si>
  <si>
    <t>63053920</t>
  </si>
  <si>
    <t>Sacks and bags, of a kind used for the packing of goods, of other man-made textile materials, knitted or crocheted</t>
  </si>
  <si>
    <t>63053990</t>
  </si>
  <si>
    <t>Sacks and bags, of a kind used for the packing of goods, of other man-made textile materials, woven, other than knitted or crocheted</t>
  </si>
  <si>
    <t>63059020</t>
  </si>
  <si>
    <t>Sacks and bags, of a kind used for the packing of goods, of other textile materials, of coconut (coir) of heading 5305</t>
  </si>
  <si>
    <t>63059090</t>
  </si>
  <si>
    <t>Sacks and bags, of a kind used for the packing of goods, of other textile materials (other than of hemp or coconut (coir) of heading 5305)</t>
  </si>
  <si>
    <t>63061200</t>
  </si>
  <si>
    <t>Tarpaulins, awnings and sunblinds, of synthetic fibres</t>
  </si>
  <si>
    <t>63061920</t>
  </si>
  <si>
    <t>Tarpaulins, awnings and sunblinds, of other textile materials, of cotton</t>
  </si>
  <si>
    <t>63061990</t>
  </si>
  <si>
    <t>Tarpaulins, awnings and sunblinds, of other textile materials (other than of vegetable textile fibres of heading 5305 and cotton)</t>
  </si>
  <si>
    <t>63062200</t>
  </si>
  <si>
    <t>Tents (including temporary canopies and similar articles), of synthetic fibres</t>
  </si>
  <si>
    <t>63062910</t>
  </si>
  <si>
    <t>Tents (including temporary canopies and similar articles), of other textile materials, of cotton</t>
  </si>
  <si>
    <t>63062990</t>
  </si>
  <si>
    <t>Tents (including temporary canopies and similar articles), of other textile materials, other than of cotton</t>
  </si>
  <si>
    <t>63064090</t>
  </si>
  <si>
    <t>Pneumatic mattresses, of other than cotton</t>
  </si>
  <si>
    <t>63069010</t>
  </si>
  <si>
    <t>Camping goods, of nonwoven</t>
  </si>
  <si>
    <t>63069091</t>
  </si>
  <si>
    <t>Camping goods, woven, of cotton</t>
  </si>
  <si>
    <t>63069099</t>
  </si>
  <si>
    <t>Camping goods, woven, of other than cotton</t>
  </si>
  <si>
    <t>63071010</t>
  </si>
  <si>
    <t>Floor-cloths, dish-cloths, dusters and similar cleaning cloths, of nonwoven other than felt</t>
  </si>
  <si>
    <t>63071020</t>
  </si>
  <si>
    <t>Floor-cloths, dish-cloths, dusters and similar cleaning cloths, of felt</t>
  </si>
  <si>
    <t>63071090</t>
  </si>
  <si>
    <t>Floor-cloths, dish-cloths, dusters and similar cleaning cloths, of woven other than felt</t>
  </si>
  <si>
    <t>63072000</t>
  </si>
  <si>
    <t>Life-jackets and life-belts</t>
  </si>
  <si>
    <t>63079030</t>
  </si>
  <si>
    <t>Umbrella covers in pre-cut triangular form</t>
  </si>
  <si>
    <t>63079040</t>
  </si>
  <si>
    <t>Surgical masks</t>
  </si>
  <si>
    <t>63079061</t>
  </si>
  <si>
    <t>Safety harnesses, suitable for industrial use</t>
  </si>
  <si>
    <t>63079069</t>
  </si>
  <si>
    <t>Safety harnesses, not suitable for industrial use</t>
  </si>
  <si>
    <t>63079070</t>
  </si>
  <si>
    <t>Fans and handscreens</t>
  </si>
  <si>
    <t>63079080</t>
  </si>
  <si>
    <t>Laces for shoes, boots, corsets and the like</t>
  </si>
  <si>
    <t>63079090</t>
  </si>
  <si>
    <t>Made up articles, including dress patterns, other than umbrella covers in pre-cut triangular form, surgical masks, safety harnesses, fans&amp;handscreens, laces for shoes, boots, corsets&amp;the like</t>
  </si>
  <si>
    <t>63080000</t>
  </si>
  <si>
    <t>Sets consisting of woven fabric&amp;yarn, whether/not with accessories for making up into rugs, tapestries, embroidered table cloths/serviettes/similar textile articles, put up in packings for retail sale</t>
  </si>
  <si>
    <t>63090000</t>
  </si>
  <si>
    <t>Worn clothing and other worn articles</t>
  </si>
  <si>
    <t>63101010</t>
  </si>
  <si>
    <t>Used or new rags, of textile materials, sorted</t>
  </si>
  <si>
    <t>63101090</t>
  </si>
  <si>
    <t>Scrap twine, cordage, rope and cables and worn out articles of twine, cordage, rope or cables, of textile materials, sorted</t>
  </si>
  <si>
    <t>63109090</t>
  </si>
  <si>
    <t>Scrap twine, cordage, rope and cables and worn out articles of twine, cordage, rope or cables, of textile materials, unsorted</t>
  </si>
  <si>
    <t>64011000</t>
  </si>
  <si>
    <t>Waterproof footwear with outer soles and uppers of rubber or of plastics, incorporating a protective metal toe-cap</t>
  </si>
  <si>
    <t>64019210</t>
  </si>
  <si>
    <t>Waterproof footwear with outer soles and uppers of rubber or of plastics, covering the ankle but not covering the knee, incorporating a protective non-metal toe-cap</t>
  </si>
  <si>
    <t>64019290</t>
  </si>
  <si>
    <t>Waterproof footwear with outer soles and uppers of rubber or of plastics, covering the ankle but not covering the knee, other than incorporating a protective non-metal toe-cap 23.630</t>
  </si>
  <si>
    <t>64019910</t>
  </si>
  <si>
    <t>Waterproof footwear with outer soles and uppers of rubber or of plastics, not covering the ankle, covering the knee</t>
  </si>
  <si>
    <t>64019990</t>
  </si>
  <si>
    <t>Waterproof footwear with outer soles and uppers of rubber or of plastics, not covering the ankle, other than covering the knee</t>
  </si>
  <si>
    <t>64021200</t>
  </si>
  <si>
    <t>Ski-boots, cross-country ski footwear and snowboard boots with outer soles and uppers of rubber or plastics</t>
  </si>
  <si>
    <t>64021910</t>
  </si>
  <si>
    <t>Wrestling footwear with outer soles and uppers of rubber or plastics</t>
  </si>
  <si>
    <t>64021990</t>
  </si>
  <si>
    <t>Sports footwear with outer soles and uppers of rubber or plastics, other than ski-boots, cross- country ski footwear and snowboard boots or wrestling footwear</t>
  </si>
  <si>
    <t>64022000</t>
  </si>
  <si>
    <t>Footwear with upper straps or thongs assembled to the sole by means of plugs</t>
  </si>
  <si>
    <t>64029110</t>
  </si>
  <si>
    <t>Diving boot with outer soles and uppers of rubber or plastics, covering the ankle</t>
  </si>
  <si>
    <t>64029191</t>
  </si>
  <si>
    <t>Footwear with outer soles and uppers of rubber or plastics, other than diving boots, covering the ankle, incorporating a protective metal toe-cap</t>
  </si>
  <si>
    <t>64029192</t>
  </si>
  <si>
    <t>Footwear with outer soles and uppers of rubber or plastics, other than diving boots, covering the ankle, incorporating a protective non-metal toe-cap</t>
  </si>
  <si>
    <t>64029199</t>
  </si>
  <si>
    <t>Footwear with outer soles and uppers of rubber or plastics, other than diving boots, covering the ankle, other than incorporating a protective metal or non-metal toe-cap</t>
  </si>
  <si>
    <t>64029910</t>
  </si>
  <si>
    <t>Footwear with outer soles and uppers of rubber or plastic, other than covering the ankle, incorporating a protective metal toe-cap</t>
  </si>
  <si>
    <t>64029920</t>
  </si>
  <si>
    <t>Footwear with outer soles and uppers of rubber or plastic, other than covering the ankle, incorporating a protective non-metal toe-cap</t>
  </si>
  <si>
    <t>64029990</t>
  </si>
  <si>
    <t>Footwear with outer soles and uppers of rubber or plastic, other than covering the ankle, other than incorporating a protective metal or non-metal toe-cap</t>
  </si>
  <si>
    <t>64031200</t>
  </si>
  <si>
    <t>Ski-boots, cross-country ski footwear and snowboard boots with outer soles of rubber, plastics, leather or composition leather and uppers of leather</t>
  </si>
  <si>
    <t>64031910</t>
  </si>
  <si>
    <t>Sports footwear w/outer soles of rubber, plastics, leather/composition leather&amp;uppers of leather, oth than ski-boots, cross-country ski footwear&amp;snowboard boots, fitted with spikes, cleats or the like</t>
  </si>
  <si>
    <t>64031920</t>
  </si>
  <si>
    <t>Sports footwear w/outer soles of rubber, plastics, leather/composition leather &amp; uppers of leather, oth than ski-boots, cross-country ski footwear &amp; snowboard boots, riding boots, bowling shoes</t>
  </si>
  <si>
    <t>64031930</t>
  </si>
  <si>
    <t>Sports footwear w/outer soles of rubber,plastics,leather/composition leather&amp;uppers of leather,oth than ski- boots,cross-country ski footwear&amp;snowboard boots,for wrestling, weight-lifting or gymnastics</t>
  </si>
  <si>
    <t>64031990</t>
  </si>
  <si>
    <t>Sports footwear w/outer soles of rubber,plastics,leather/composition leather&amp;uppers of leather,oth than ski- boots,cross-country ski footwear&amp;snowboard boots,oth than HS 64031910 - 64031930</t>
  </si>
  <si>
    <t>64032000</t>
  </si>
  <si>
    <t>Footwear with outer soles of leather, and uppers which consist of leather straps across the instep and around the big toe</t>
  </si>
  <si>
    <t>64034000</t>
  </si>
  <si>
    <t>Footwear with outer soles of rubber, plastics, leather or composition leather and uppers of leather, incorporating a protective metal toe- cap</t>
  </si>
  <si>
    <t>64035100</t>
  </si>
  <si>
    <t>Footwear with outer soles of leather, covering the ankle</t>
  </si>
  <si>
    <t>64035910</t>
  </si>
  <si>
    <t>Bowling shoes with outer soles of leather, other than covering the ankle</t>
  </si>
  <si>
    <t>64035990</t>
  </si>
  <si>
    <t>Footwear with outer soles of leather, other than bowling shoes, other than covering the ankle</t>
  </si>
  <si>
    <t>64039110</t>
  </si>
  <si>
    <t>Footwear made on a base or platform of wood, not having an inner sole or protective metal toe cap, covering the ankle</t>
  </si>
  <si>
    <t>64039120</t>
  </si>
  <si>
    <t>Riding boots with outer soles of rubber, plastics and uppers of leather, covering the ankle</t>
  </si>
  <si>
    <t>64039130</t>
  </si>
  <si>
    <t>Footwear with outer soles of rubber, plastics and uppers of leather, other than riding boots or footwear made on a base or platform of wood, covering the ankle, incorporating a protective non-metal toe-cap</t>
  </si>
  <si>
    <t>64039190</t>
  </si>
  <si>
    <t>Footwear with outer soles of rubber, plastics and uppers of leather, other than riding boots or footwear made on a base or platform of wood, covering the ankle, other than incorporating a protective non-metal toe-cap</t>
  </si>
  <si>
    <t>64039910</t>
  </si>
  <si>
    <t>Footwear made on a base or platform of wood, not having an inner sole or protective metal toe cap; other than covering the ankle</t>
  </si>
  <si>
    <t>64039920</t>
  </si>
  <si>
    <t>Bowling shoes with outer soles of rubber, plastics and uppers of leather; other than covering the ankle</t>
  </si>
  <si>
    <t>64039930</t>
  </si>
  <si>
    <t>Footwear with outer soles of rubber, plastics and uppers of leather, other than bowling shoes; other than covering the ankle; incorporating a protective non-metal toe-cap</t>
  </si>
  <si>
    <t>64039990</t>
  </si>
  <si>
    <t>Footwear with outer soles of rubber, plastics and uppers of leather; other than covering the ankle; other than those of HS 64039910 - 64039930</t>
  </si>
  <si>
    <t>64041110</t>
  </si>
  <si>
    <t>Sports footwear with outer soles of rubber or plastics; tennis shoes, basketball shoes, gym shoes, training shoes and the like; fitted with spikes, cleats or the like</t>
  </si>
  <si>
    <t>64041120</t>
  </si>
  <si>
    <t>Sports footwear with outer soles of rubber or plastics; tennis shoes, basketball shoes, gym shoes, training shoes and the like; for wrestling, weight-lifting or gymnastics</t>
  </si>
  <si>
    <t>64041190</t>
  </si>
  <si>
    <t>Sports footwear with outer soles of rubber or plastics;tennis,basketball, gym,training shoes&amp;the like;oth than fitted with spikes,cleats/ the like &amp; oth than for wrestling,weight-lifting or gymnastics 9.498.206</t>
  </si>
  <si>
    <t>64041910</t>
  </si>
  <si>
    <t>Footwear with outer soles of rubber or plastics;other than sports footwear; incorporating a protective toe-cap</t>
  </si>
  <si>
    <t>64041990</t>
  </si>
  <si>
    <t>Footwear with outer soles of rubber or plastics; other than sports footwear; other than incorporating a protective toe-cap</t>
  </si>
  <si>
    <t>64042000</t>
  </si>
  <si>
    <t>Footwear with outer soles of leather or composition leather and uppers of textile materials</t>
  </si>
  <si>
    <t>64051000</t>
  </si>
  <si>
    <t>Footwear with uppers of leather or composition leather</t>
  </si>
  <si>
    <t>64052000</t>
  </si>
  <si>
    <t>Footwear with uppers of textile materials</t>
  </si>
  <si>
    <t>64059000</t>
  </si>
  <si>
    <t>Footwear with uppers of other than leather or composition leather or textile materials</t>
  </si>
  <si>
    <t>64061010</t>
  </si>
  <si>
    <t>Uppers and parts thereof, other than stiffeners; with metal toe-cap</t>
  </si>
  <si>
    <t>64061090</t>
  </si>
  <si>
    <t>Uppers and parts thereof, other than stiffeners; other than metal toe-cap</t>
  </si>
  <si>
    <t>64062010</t>
  </si>
  <si>
    <t>Outer soles and heels; of rubber</t>
  </si>
  <si>
    <t>64062020</t>
  </si>
  <si>
    <t>Outer soles and heels; of plastics</t>
  </si>
  <si>
    <t>64069010</t>
  </si>
  <si>
    <t>Parts of footwear; removable in-soles, heel cushions and similar articles; gaiters, leggings and similar articles, and parts thereof; of wood</t>
  </si>
  <si>
    <t>64069021</t>
  </si>
  <si>
    <t>Parts of footwear; removable in-soles, heel cushions and similar articles; gaiters, leggings and similar articles, and parts thereof; of metal; of iron or steel</t>
  </si>
  <si>
    <t>64069022</t>
  </si>
  <si>
    <t>Parts of footwear; removable in-soles, heel cushions and similar articles; gaiters, leggings and similar articles, and parts thereof; of metal; of copper</t>
  </si>
  <si>
    <t>64069029</t>
  </si>
  <si>
    <t>Parts of footwear; removable in-soles, heel cushions and similar articles; gaiters, leggings and similar articles, and parts thereof; of metal; other than of iron or steel or copper or aluminium</t>
  </si>
  <si>
    <t>64069041</t>
  </si>
  <si>
    <t>Parts of footwear; removable in-soles, heel cushions and similar articles; gaiters, leggings and similar articles, and parts thereof; of rubber; in-soles</t>
  </si>
  <si>
    <t>64069042</t>
  </si>
  <si>
    <t>Parts of footwear; removable in-soles, heel cushions and similar articles; gaiters, leggings and similar articles, and parts thereof; of rubber; complete soles</t>
  </si>
  <si>
    <t>64069049</t>
  </si>
  <si>
    <t>Parts of footwear; removable in-soles, heel cushions and similar articles; gaiters, leggings and similar articles, and parts thereof; of rubber; other than in-soles or complete soles</t>
  </si>
  <si>
    <t>64069051</t>
  </si>
  <si>
    <t>Parts of footwear; removable in-soles, heel cushions and similar articles; gaiters, leggings and similar articles, and parts thereof; of plastics; in-soles</t>
  </si>
  <si>
    <t>64069059</t>
  </si>
  <si>
    <t>Parts of footwear; removable in-soles, heel cushions and similar articles; gaiters, leggings and similar articles, and parts thereof; of plastics; other than in-soles or complete soles</t>
  </si>
  <si>
    <t>64069091</t>
  </si>
  <si>
    <t>Parts of footwear; removable in-soles, heel cushions and similar articles; gaiters, leggings and similar articles, and parts thereof; other than of wood or metal or rubber or plastic</t>
  </si>
  <si>
    <t>64069099</t>
  </si>
  <si>
    <t>Parts of footwear; removable in-soles, heel cushions and similar articles; other than gaiters, leggings and similar articles, and parts thereof; other than of wood or metal or rubber or plastic</t>
  </si>
  <si>
    <t>65010000</t>
  </si>
  <si>
    <t>Hat-forms, hat bodies and hoods of felt, neither blocked to shape nor with made brims; plateaux and manchons (including slit manchons), of felt</t>
  </si>
  <si>
    <t>65020000</t>
  </si>
  <si>
    <t>Hat-shapes, plaited or made by assembling strips of any material, neither blocked to shape, nor with made brims, nor lined, nor trimmed</t>
  </si>
  <si>
    <t>65040000</t>
  </si>
  <si>
    <t>Hats and other headgear, plaited or made by assembling strips of any material, whether or not lined or trimmed</t>
  </si>
  <si>
    <t>65050010</t>
  </si>
  <si>
    <t>Headgear of a kind used for religious purposes</t>
  </si>
  <si>
    <t>65050020</t>
  </si>
  <si>
    <t>Hair-nets of any materials</t>
  </si>
  <si>
    <t>65050090</t>
  </si>
  <si>
    <t>Hats, knitted or crocheted, or made up from lace, felt or other textile fabric, in the piece (but not in strips), whether or not lined or trimmed; whether or not lined or trimmed</t>
  </si>
  <si>
    <t>65061010</t>
  </si>
  <si>
    <t>Helmets for motorcyclists, whether or not lined or trimmed</t>
  </si>
  <si>
    <t>65061020</t>
  </si>
  <si>
    <t>Industrial safety helmets and firefighters’ helmets, excluding steel helmets, whether or not lined or trimmed</t>
  </si>
  <si>
    <t>65061030</t>
  </si>
  <si>
    <t>Steel helmets, whether or not lined or trimmed</t>
  </si>
  <si>
    <t>65061090</t>
  </si>
  <si>
    <t>Safety headgear; other than helmets for motorcyclists or Industrial safety helmets and firefighters’ helmets, excluding steel helmets or steel helmets or water polo; whether or not lined or trimmed</t>
  </si>
  <si>
    <t>65069100</t>
  </si>
  <si>
    <t>Headgear; other than safety headgear, whether or not lined or trimmed; of rubber or plastic</t>
  </si>
  <si>
    <t>65069910</t>
  </si>
  <si>
    <t>Headgear; other than safety headgear, whether or not lined or trimmed; of other materials; of furskin</t>
  </si>
  <si>
    <t>65069990</t>
  </si>
  <si>
    <t>Headgear; other than safety headgear, whether or not lined or trimmed; of other materials; other than of furskin</t>
  </si>
  <si>
    <t>65070000</t>
  </si>
  <si>
    <t>Head-bands, linings, covers, hat foundations, hat frames, peaks and chinstraps, for headgear</t>
  </si>
  <si>
    <t>66011000</t>
  </si>
  <si>
    <t>Garden or similar umbrellas</t>
  </si>
  <si>
    <t>66019100</t>
  </si>
  <si>
    <t>Umbrellas and sun umbrellas (including walking-stick umbrellas, garden umbrellas); having a telescopic shaft</t>
  </si>
  <si>
    <t>66019900</t>
  </si>
  <si>
    <t>Umbrellas and sun umbrellas (including walking-stick umbrellas, garden umbrellas ); other than having a telescopic shaft</t>
  </si>
  <si>
    <t>66020000</t>
  </si>
  <si>
    <t>Walking-sticks, seat-sticks, whips, riding-crops and the like</t>
  </si>
  <si>
    <t>66032000</t>
  </si>
  <si>
    <t>Umbrella frames, including frames mounted on shafts (sticks) 440</t>
  </si>
  <si>
    <t>66039010</t>
  </si>
  <si>
    <t>Parts, trimmings and accessories; for articles of heading 6601</t>
  </si>
  <si>
    <t>66039020</t>
  </si>
  <si>
    <t>Parts, trimmings and accessories; for articles of heading 6602</t>
  </si>
  <si>
    <t>67010000</t>
  </si>
  <si>
    <t>Skins and other parts of birds with their feathers or down, feathers, parts of feathers, down and articles thereof (other than goods of heading 0505 and worked quills and scapes)</t>
  </si>
  <si>
    <t>67021000</t>
  </si>
  <si>
    <t>Artificial flowers, foliage, fruit and parts thereof; of plastics</t>
  </si>
  <si>
    <t>67029010</t>
  </si>
  <si>
    <t>Artificial flowers, foliage, fruit and parts thereof; of paper</t>
  </si>
  <si>
    <t>67029020</t>
  </si>
  <si>
    <t>Artificial flowers, foliage, fruit and parts thereof; of textile materials</t>
  </si>
  <si>
    <t>67029090</t>
  </si>
  <si>
    <t>Artificial flowers, foliage, fruit and parts thereof; of other materials; other than of paper or of textile materials</t>
  </si>
  <si>
    <t>67030000</t>
  </si>
  <si>
    <t>Human hair, dressed, thinned, bleached or otherwise worked; wool or other animal hair or other textile materials, prepared for use in making wigs or the like</t>
  </si>
  <si>
    <t>67041100</t>
  </si>
  <si>
    <t>Complete wigs; of synthetic textiles materials</t>
  </si>
  <si>
    <t>67041900</t>
  </si>
  <si>
    <t>False beards, eyebrows and eyelashes, switches and the like; of synthetic textiles materials</t>
  </si>
  <si>
    <t>67042000</t>
  </si>
  <si>
    <t>Wigs, false beards, eyebrows and eyelashes, switches and the like; of human hair</t>
  </si>
  <si>
    <t>67049000</t>
  </si>
  <si>
    <t>Wigs, false beards, eyebrows and eyelashes, switches and the like; of other materials</t>
  </si>
  <si>
    <t>68010000</t>
  </si>
  <si>
    <t>Setts, curbstones and flagstones, of natural stone (except slate)</t>
  </si>
  <si>
    <t>68021000</t>
  </si>
  <si>
    <t>Tiles,cubes&amp;similar,whether/not rectangular (incl square) the largest face of which is capable of being enclosed in a square the side of which is&lt;7 cm; artificially coloured granules,chippings&amp;powder</t>
  </si>
  <si>
    <t>68022100</t>
  </si>
  <si>
    <t>Marble, travertine and alabaster; simply cut or sawn, with a flat or even surface</t>
  </si>
  <si>
    <t>68022300</t>
  </si>
  <si>
    <t>Granite; simply cut or sawn, with a flat or even surface</t>
  </si>
  <si>
    <t>68022910</t>
  </si>
  <si>
    <t>Worked monumental or building stone and articles thereof, simply cut or sawn, with a flat or even surface; other calcareous stone</t>
  </si>
  <si>
    <t>68022990</t>
  </si>
  <si>
    <t>Worked monumental or building stone and articles thereof, simply cut or sawn, with a flat or even surface; other than calcareous stone</t>
  </si>
  <si>
    <t>68029110</t>
  </si>
  <si>
    <t>Marble; other than simply cut or sawn, with a flat or even surface</t>
  </si>
  <si>
    <t>68029190</t>
  </si>
  <si>
    <t>Travertine and alabaster; other than simply cut or sawn, with a flat or even surface</t>
  </si>
  <si>
    <t>68029200</t>
  </si>
  <si>
    <t>Worked monumental or building stone and articles thereof, other than simply cut or sawn, with a flat or even surface; other calcareous stone</t>
  </si>
  <si>
    <t>68029390</t>
  </si>
  <si>
    <t>Granite, other than simply cut or sawn, with a flat or even surface; other than polished slabs</t>
  </si>
  <si>
    <t>68029900</t>
  </si>
  <si>
    <t>Worked monumental or building stone and articles thereof, other than simply cut or sawn, with a flat or even surface; other than granite or calcareous stone or marble or travernite and alabaster</t>
  </si>
  <si>
    <t>68030000</t>
  </si>
  <si>
    <t>Worked slate and articles of slate or of agglomerated slate</t>
  </si>
  <si>
    <t>68041000</t>
  </si>
  <si>
    <t>Millstones and grindstones for milling, grinding or pulping</t>
  </si>
  <si>
    <t>68042100</t>
  </si>
  <si>
    <t>Millstones, grindstones, grinding wheels and the like; of agglomerated synthetic or natural diamond</t>
  </si>
  <si>
    <t>68042200</t>
  </si>
  <si>
    <t>Millstones, grindstones, grinding wheels and the like; of other agglomerated abrasives or of ceramics</t>
  </si>
  <si>
    <t>68042300</t>
  </si>
  <si>
    <t>Millstones, grindstones, grinding wheels and the like; of natural stone</t>
  </si>
  <si>
    <t>68043000</t>
  </si>
  <si>
    <t>Hand sharpening or polishing stones</t>
  </si>
  <si>
    <t>68051000</t>
  </si>
  <si>
    <t>Natural or artificial abrasive powder or grain on a base of woven textile fabric only</t>
  </si>
  <si>
    <t>68052000</t>
  </si>
  <si>
    <t>Natural of artificial abrasive powder or grain on a base of paper of paperboard only</t>
  </si>
  <si>
    <t>68053000</t>
  </si>
  <si>
    <t>Natural or artificial abrasive powder or grain on a base of other materials</t>
  </si>
  <si>
    <t>68061000</t>
  </si>
  <si>
    <t>Slag wool, rock wool and similar mineral wools (including intermixtures thereof), in bulk, sheets or rolls</t>
  </si>
  <si>
    <t>68069000</t>
  </si>
  <si>
    <t>Mixtures and articles of heat- insulating, sound- insulating or sound-absorbing mineral materials, other than those of heading 6811 or 6812 or of Chapter 69</t>
  </si>
  <si>
    <t>68071000</t>
  </si>
  <si>
    <t>Articles of asphalt or of similar material in rolls</t>
  </si>
  <si>
    <t>68079010</t>
  </si>
  <si>
    <t>Articles of asphalt or of similar material, not in rolls; tiles</t>
  </si>
  <si>
    <t>68079090</t>
  </si>
  <si>
    <t>Articles of asphalt or of similar material, not in rolls; other than tiles</t>
  </si>
  <si>
    <t>68080020</t>
  </si>
  <si>
    <t>Roofing tiles of vegetable fibre, of straw or of shavings, agglomerated with cement, plaster or other mineral binders</t>
  </si>
  <si>
    <t>68080040</t>
  </si>
  <si>
    <t>Tiles other than roofing tiles of vegetable fibre, of straw or of shavings, agglomerated with cement, plaster or other mineral binders</t>
  </si>
  <si>
    <t>68080091</t>
  </si>
  <si>
    <t>Panels, boards, blocks and similar articles of vegetable fibre, agglomerated with cement, plaster or other mineral binders</t>
  </si>
  <si>
    <t>68080099</t>
  </si>
  <si>
    <t>Panels, boards, blocks and similar articles, of straw or of shavings, chips, particles, sawdust or other waste, of wood, agglomerated with cement, plaster or other mineral binders</t>
  </si>
  <si>
    <t>68091100</t>
  </si>
  <si>
    <t>Board, sheet, panels ,tiles and similiar, not ornamented, faced or reinforced with paper or paperboard only</t>
  </si>
  <si>
    <t>68091910</t>
  </si>
  <si>
    <t>Tiles, not ornamented, other than faced or reinforced with paper or paperboard only</t>
  </si>
  <si>
    <t>68091990</t>
  </si>
  <si>
    <t>Board, sheet, and panels , not ornamented, other than faced or reinforced with paper or paperboard only</t>
  </si>
  <si>
    <t>68099090</t>
  </si>
  <si>
    <t>Articles of plaster of compositions based on plaster; other than those of HS 68091100 - 68099010 18.521</t>
  </si>
  <si>
    <t>68101100</t>
  </si>
  <si>
    <t>Building blocks and bricks, of cement, of concrete or of artificial stone, whether or not reinforced</t>
  </si>
  <si>
    <t>68101910</t>
  </si>
  <si>
    <t>Tiles, of cement, of concrete or of artificial stone, whether or not reinforced</t>
  </si>
  <si>
    <t>68101990</t>
  </si>
  <si>
    <t>Flagstones, of cement, of concrete or of artificial stone, whether or not reinforced</t>
  </si>
  <si>
    <t>68109110</t>
  </si>
  <si>
    <t>Building piles of concrete</t>
  </si>
  <si>
    <t>68109190</t>
  </si>
  <si>
    <t>Prefabricated structural components for building or civil engineering; other than building piles of concrete</t>
  </si>
  <si>
    <t>68109900</t>
  </si>
  <si>
    <t>Articles of cement,of concrete/of artificial stone,whether/not reinforced;oth than tiles,flagstones,bricks&amp;similar articles oth than prefabricated structural components for building/civil engineering</t>
  </si>
  <si>
    <t>68114010</t>
  </si>
  <si>
    <t>Corrugated sheets containing asbestos</t>
  </si>
  <si>
    <t>68114021</t>
  </si>
  <si>
    <t>Floor or wall tiles containing plastics, containing asbestos</t>
  </si>
  <si>
    <t>68114022</t>
  </si>
  <si>
    <t>Sheets, panels, tiles and similar articles containing asbestos for roofing facing or partitioning</t>
  </si>
  <si>
    <t>68114029</t>
  </si>
  <si>
    <t>Sheets, panels, tiles and similar articles containing asbestos; other than floor or wall tiles containing plastics; other than for roofing facing or partitioning</t>
  </si>
  <si>
    <t>68114030</t>
  </si>
  <si>
    <t>Tubes or pipes containing asbestos</t>
  </si>
  <si>
    <t>68114050</t>
  </si>
  <si>
    <t>Articles of asbestos-cement, of cellulose fibre- cement or the like; containing asbestos; of a kind used for building construction of containing asbestos</t>
  </si>
  <si>
    <t>68114090</t>
  </si>
  <si>
    <t>Articles of asbestos-cement, of cellulose fibre- cement or the like; containing asbestos; other than those of HS 68114010 - 68114050</t>
  </si>
  <si>
    <t>68118100</t>
  </si>
  <si>
    <t>Corrugated sheets not containing asbestos</t>
  </si>
  <si>
    <t>68118210</t>
  </si>
  <si>
    <t>Floor or wall tiles containing plastics</t>
  </si>
  <si>
    <t>68118220</t>
  </si>
  <si>
    <t>Sheets, panels, tiles and similar articles not containing asbestos for roofing facing or partitioning</t>
  </si>
  <si>
    <t>68118290</t>
  </si>
  <si>
    <t>Sheets, panels, tiles and similar articles not containing asbestos; other than floor or wall tiles containing plastics; other than for roofing facing or partitioning</t>
  </si>
  <si>
    <t>68118910</t>
  </si>
  <si>
    <t>Tubes or pipes not containing asbestos</t>
  </si>
  <si>
    <t>68118930</t>
  </si>
  <si>
    <t>Articles of asbestos-cement, of cellulose fibre- cement or the like; not containing asbestos; of a kind used for building construction of containing asbestos</t>
  </si>
  <si>
    <t>68118990</t>
  </si>
  <si>
    <t>Articles of asbestos-cement, of cellulose fibre- cement or the like; not containing asbestos; n.e.c. in heading 6811</t>
  </si>
  <si>
    <t>68128020</t>
  </si>
  <si>
    <t>Clothing of crocidolite fibres</t>
  </si>
  <si>
    <t>68128050</t>
  </si>
  <si>
    <t>Clothing accessories,footwear&amp;headgear;fabricated crocidolite fibre;mixt with a basis of crocidolite/crocidolite &amp; magnesium carbonate;yarn&amp;thread;cords &amp; strings,whether/not plaited;woven fabrics</t>
  </si>
  <si>
    <t>68128090</t>
  </si>
  <si>
    <t>Fabricated asbestos fibres; of crocidolite fibres; other than those of HS 68128020 - 68128050</t>
  </si>
  <si>
    <t>68129110</t>
  </si>
  <si>
    <t>Clothing other than of crocidolite fibres</t>
  </si>
  <si>
    <t>68129190</t>
  </si>
  <si>
    <t>Clothing accessories, footwear and headgear, other than of crocidolite fibres</t>
  </si>
  <si>
    <t>68129920</t>
  </si>
  <si>
    <t>Floor or wall tiles, other than of crocidolite</t>
  </si>
  <si>
    <t>68129990</t>
  </si>
  <si>
    <t>Fabricated asbestos fibres and other mixtures with a basis of asbestos other than of crocidolite; n.e.c. in heading 6812</t>
  </si>
  <si>
    <t>68132010</t>
  </si>
  <si>
    <t>Brake lining and pad of friction material and articles, containing asbestos</t>
  </si>
  <si>
    <t>68132090</t>
  </si>
  <si>
    <t>Friction material and articles thereof, not mounted; containing asbestos; other than brake lining and pad</t>
  </si>
  <si>
    <t>68138100</t>
  </si>
  <si>
    <t>Brake lining and pad of friction material and articles, not containing asbestos</t>
  </si>
  <si>
    <t>68138900</t>
  </si>
  <si>
    <t>Friction material and articles thereof, not mounted; not containing asbestos; other than brake lining and pad</t>
  </si>
  <si>
    <t>68141000</t>
  </si>
  <si>
    <t>Plates, sheets, strips, of agglomerated or reconstituted mica, whether or not on a support</t>
  </si>
  <si>
    <t>68149000</t>
  </si>
  <si>
    <t>Worked mica and articles of mica whether or not on a support of paper, paperboard or other materials; other than plates, sheets and strips of agglomerated or reconstituted mica</t>
  </si>
  <si>
    <t>68151100</t>
  </si>
  <si>
    <t>Carbon fibres</t>
  </si>
  <si>
    <t>68151310</t>
  </si>
  <si>
    <t>Yarn or thread of carbon fibres</t>
  </si>
  <si>
    <t>68151390</t>
  </si>
  <si>
    <t>Articles of carbon fibres other than yarn or thread</t>
  </si>
  <si>
    <t>68151910</t>
  </si>
  <si>
    <t>Yarn or thread of other carbon fibres</t>
  </si>
  <si>
    <t>68151920</t>
  </si>
  <si>
    <t>Bricks, paving slabs, floor tiles and similar articles of other carbon fibres</t>
  </si>
  <si>
    <t>68151990</t>
  </si>
  <si>
    <t>Articles of carbon fibres for non-electrical uses; other articles of graphite or other carbon for non-electrical uses; other than those of HS 68151100 - 68151920</t>
  </si>
  <si>
    <t>68152000</t>
  </si>
  <si>
    <t>Articles of peat</t>
  </si>
  <si>
    <t>68159100</t>
  </si>
  <si>
    <t>Articles of stone or of other mineral substances containing magnesite, magnesia in the form of periclase, dolomite including in the form of dolime, or chromite</t>
  </si>
  <si>
    <t>68159900</t>
  </si>
  <si>
    <t>Articles of stone or of other mineral substances not containing magnesite, magnesia in the form of periclase, dolomite including in the form of dolime, or chromite</t>
  </si>
  <si>
    <t>69010000</t>
  </si>
  <si>
    <t>Bricks, blocks, tiles and other ceramic goods of siliceous fossil meals (for example, kieselguhr, tripolite or diatomite) or of similar siliceous earths</t>
  </si>
  <si>
    <t>69021000</t>
  </si>
  <si>
    <t>Refractory bricks, blocks, tiles and similar refractory ceramic constructional goods containing by weight, more than 50 % of the elements Mg, Ca or Cr, expressed as MgO, CaO or Cr2O3</t>
  </si>
  <si>
    <t>69022000</t>
  </si>
  <si>
    <t>Refractory bricks, blocks, tiles and similar refractory ceramic constructional goods containing by weight more than 50% of alumina (AI2O3), of silica (SiO2) of a mixture or compound of these products</t>
  </si>
  <si>
    <t>69029000</t>
  </si>
  <si>
    <t>Refractory bricks, blocks, tiles and similar refractory ceramic constructional goods, other than those of siliceous fossil meals or similar siliceous earths; n.e.c. in heading 6902 116.467</t>
  </si>
  <si>
    <t>69032000</t>
  </si>
  <si>
    <t>Refractory ceramic goods containing by weight more than 50 % of alumina (AI2O3) or of a mixture or compound of alumina and of silica (SiO2)</t>
  </si>
  <si>
    <t>69039000</t>
  </si>
  <si>
    <t>Refractory ceramic goods, other than those of siliceous fossil meals or of similar siliceous earths; n.e.c. in heading 6903</t>
  </si>
  <si>
    <t>69041000</t>
  </si>
  <si>
    <t>Ceramics building bricks</t>
  </si>
  <si>
    <t>69049000</t>
  </si>
  <si>
    <t>Flooring blocks, support or filler tiles and the like</t>
  </si>
  <si>
    <t>69051000</t>
  </si>
  <si>
    <t>Roofing tiles of ceramic</t>
  </si>
  <si>
    <t>69059000</t>
  </si>
  <si>
    <t>Chimney pot, cowl, chimney liner, architect ornament &amp; other ceramic construction</t>
  </si>
  <si>
    <t>69060000</t>
  </si>
  <si>
    <t>Ceramic pipes, conduits ,guttering, pipe fittings</t>
  </si>
  <si>
    <t>69072110</t>
  </si>
  <si>
    <t>Lining tiles of a kind used for grinding mills, other than those of subheadings 690730 and 690740; unglazed; of a water absorption coefficient by weight not exceeding 0.5% :</t>
  </si>
  <si>
    <t>69072121</t>
  </si>
  <si>
    <t>Flag and paving,hearth/wall tile; unglazed other than of subheading 690730 &amp; 690740 in a square the side of which is less than 7 cm and water absorption coeficient by weight not exceeding by 0.5%</t>
  </si>
  <si>
    <t>69072122</t>
  </si>
  <si>
    <t>Ceramic, wall tile, unglazed; large other than of subheading 690730 &amp; 690740 in a square the side of which is less than 7 cm and water absorption coeficient by weight not exceeding by 0.5%</t>
  </si>
  <si>
    <t>69072123</t>
  </si>
  <si>
    <t>Flag and paving,hearth/wall tile; glazed other than of subheading 690730 &amp; 690740 in a square the side of which is less than 7 cm and water absorption coeficient by weight not exceeding by 0.5%</t>
  </si>
  <si>
    <t>69072124</t>
  </si>
  <si>
    <t>Ceramic, wall tile, glazed; large other than of subheading 690730 &amp; 690740 in a square the side of which is less than 7 cm and water absorption coeficient by weight not exceeding by 0.5%</t>
  </si>
  <si>
    <t>69072191</t>
  </si>
  <si>
    <t>Flag and paving,hearth/wall tile; unglazed other than of subheading 690730 &amp; 690740 in a square the side of which is 7 cm or more and water absorption coeficient by weight not exceeding by 0.5%</t>
  </si>
  <si>
    <t>69072192</t>
  </si>
  <si>
    <t>Ceramic, wall tile, unglazed; large other than of subheading 690730 &amp; 690740 in a square the side of which is 7 cm or more and water absorption coeficient by weight not exceeding by 0.5%</t>
  </si>
  <si>
    <t>69072193</t>
  </si>
  <si>
    <t>Flag and paving,hearth/wall tile; glazed other than of subheading 690730 &amp; 690740 in a square the side of which is 7 cm or more and water absorption coeficient by weight not exceeding by 0.5%</t>
  </si>
  <si>
    <t>69072194</t>
  </si>
  <si>
    <t>Ceramic, wall tile, glazed; large other than of subheading 690730 &amp; 690740 in a square the side of which is 7 cm or more and water absorption coeficient by weight not exceeding by 0.5%</t>
  </si>
  <si>
    <t>69072213</t>
  </si>
  <si>
    <t>Flag and paving,hearth/wall tile; glazed other than of subheading 690730 &amp; 690740 in a square the side of which is &lt; 7 cm and water absorption coeficient by weight exceeding 0.5% but not exceeding 10%</t>
  </si>
  <si>
    <t>69072214</t>
  </si>
  <si>
    <t>Ceramic, wall tile, glazed; large oth than of subheading 690730 &amp; 690740 in a square the side of which is less than 7 cm and water absorption coeficient by weight exceeding 0.5% but not exceeding 10%</t>
  </si>
  <si>
    <t>69072293</t>
  </si>
  <si>
    <t>Flag and paving,hearth/wall tile; glazed other than of subheading 690730 &amp; 690740 in a square the side of which is ? 7 cm and water absorption coeficient by weight exceeding 0.5% but not exceeding 10%</t>
  </si>
  <si>
    <t>69072294</t>
  </si>
  <si>
    <t>Ceramic, wall tile, glazed; large other than of subheading 690730 &amp; 690740 in a square the side of which is ? 7 cm and water absorption coeficient by weight exceeding 0.5% but not exceeding 10%</t>
  </si>
  <si>
    <t>69072313</t>
  </si>
  <si>
    <t>Flag and paving,hearth/wall tile; glazed other than of subheading 690730 &amp; 690740 in a square the side of which is less than 7 cm and water absorption coeficient by weight exceeding 10%</t>
  </si>
  <si>
    <t>69072314</t>
  </si>
  <si>
    <t>Ceramic, wall tile, glazed; large other than of subheading 690730 &amp; 690740 in a square the side of which is less than 7 cm and water absorption coeficient by weight exceeding 10%</t>
  </si>
  <si>
    <t>69072393</t>
  </si>
  <si>
    <t>Flag and paving,hearth/wall tile; glazed other than of subheading 690730 &amp; 690740 in a square the side of which is ? 7 cm and water absorption coeficient bby weight exceeding 10%</t>
  </si>
  <si>
    <t>69072394</t>
  </si>
  <si>
    <t>Ceramic, wall tile, glazed; large other than of subheading 690730 &amp; 690740 in a square the side of which is ? 7 cm and water absorption coeficient by weight exceeding 10%</t>
  </si>
  <si>
    <t>69073019</t>
  </si>
  <si>
    <t>Mosaic cubes and the like, other than subheading 690740; unglazed, having the largest face of which is capable of being enclosed in a square the side of which is 7 cm or more</t>
  </si>
  <si>
    <t>69073099</t>
  </si>
  <si>
    <t>Mosaic cubes and the like, other than subheading 690740, glazed; lhaving the largest face of which is capable of being enclosed in a square the side of which is 7 cm or more</t>
  </si>
  <si>
    <t>69074010</t>
  </si>
  <si>
    <t>Finishing ceramics of a kind used for lining grinding mills; unglazed</t>
  </si>
  <si>
    <t>69074021</t>
  </si>
  <si>
    <t>Finishing ceramics of other articles,having largest surface area visible after mounting is not exceeding 49 cm2; unglazed</t>
  </si>
  <si>
    <t>69074022</t>
  </si>
  <si>
    <t>Finishing ceramics of other articles,having largest surface area visible after mounting is not exceeding 49 cm2; glazed</t>
  </si>
  <si>
    <t>69074091</t>
  </si>
  <si>
    <t>Finishing ceramics of other articles,having largest surface area visible after mounting is more than 49 cm2; unglazed</t>
  </si>
  <si>
    <t>69074092</t>
  </si>
  <si>
    <t>Finishing ceramics of other articles,having largest surface area visible after mounting is more than 49 cm2; glazed</t>
  </si>
  <si>
    <t>69091100</t>
  </si>
  <si>
    <t>Ceramic of porcelain or china for laboratory, chemical other technical use</t>
  </si>
  <si>
    <t>69091200</t>
  </si>
  <si>
    <t>Article having a hardness equivalent to 9 or more on the Mohs scale for laboratory, chemical other technical use</t>
  </si>
  <si>
    <t>69091900</t>
  </si>
  <si>
    <t>Ceramic wares for laboratory, chemical or other technical uses, other than articles having a hardness equivalent to 9 or more on the Mohs scale or of porcelain or china</t>
  </si>
  <si>
    <t>69099000</t>
  </si>
  <si>
    <t>Ceramic wares; pots, jars and similar articles of a kind used for the conveyance or packing of goods and ceramic troughs, tubs and similar receptacles used in agriculture</t>
  </si>
  <si>
    <t>69101000</t>
  </si>
  <si>
    <t>Ceramic sinks, wash basins, wash basin, of porcelain or china</t>
  </si>
  <si>
    <t>69109000</t>
  </si>
  <si>
    <t>Ceramic sinks, wash basins, wash basin, other than of porcelain or china</t>
  </si>
  <si>
    <t>69111000</t>
  </si>
  <si>
    <t>Tableware and kitchenware, of porclain or china</t>
  </si>
  <si>
    <t>69119000</t>
  </si>
  <si>
    <t>Household articles and toilet articles, of porcelain or china, other than tableware and kitchenware</t>
  </si>
  <si>
    <t>69120000</t>
  </si>
  <si>
    <t>Ceramic tableware, kitchenware, other household articles and toilet articles, other than of porcelain or china</t>
  </si>
  <si>
    <t>69131010</t>
  </si>
  <si>
    <t>Ornamental cigarette box and ashtray, of porcelain or china</t>
  </si>
  <si>
    <t>69131090</t>
  </si>
  <si>
    <t>Statuettes and other ornamental ceramic articles, of porcelain or china; other than ornamental cigarette boxes and ashtrays</t>
  </si>
  <si>
    <t>69139010</t>
  </si>
  <si>
    <t>Ornamental cigarette box and ashtray, other than of porcelain or china</t>
  </si>
  <si>
    <t>69139090</t>
  </si>
  <si>
    <t>Statuettes and other ornamental ceramic articles, other than of porcelain or china; other than ornamental cigarette boxes and ashtrays</t>
  </si>
  <si>
    <t>69141000</t>
  </si>
  <si>
    <t>Other ceramic articles, of porcelain or china</t>
  </si>
  <si>
    <t>69149000</t>
  </si>
  <si>
    <t>Other ceramic articles, other than of porcelain or china</t>
  </si>
  <si>
    <t>70021000</t>
  </si>
  <si>
    <t>Glass in balls, unworked</t>
  </si>
  <si>
    <t>70022000</t>
  </si>
  <si>
    <t>Glass in rods, unworked</t>
  </si>
  <si>
    <t>70023230</t>
  </si>
  <si>
    <t>Borosilicate glass tubes of a kind used to manufacture phial/ampoules having a linear coefficient of expansion not exceeding 5x10-6 per Kelvin within a temperature range of 0 oC to 300 oC</t>
  </si>
  <si>
    <t>70023240</t>
  </si>
  <si>
    <t>Glass in tubes, unworked, having a linear coefficient of expansion &lt; 5x10-6 per Kelvin w/ temperature range of 0 oC to 300 oC; of clear neutral borosilicate glass,w/ diameter ? 3mm but &lt; 22mm</t>
  </si>
  <si>
    <t>70023290</t>
  </si>
  <si>
    <t>Glass in tubes, unworked, having a linear coefficient of expansion not exceeding 5 x 10-6 per Kelvin within a temperature range of 0 oC to 300 oC, other than those of HS 70023210 - 70023240</t>
  </si>
  <si>
    <t>70023920</t>
  </si>
  <si>
    <t>Glass in tubes, unworked, of clear neutral borosilicate glass, with a diameter of 3 mm or more but not more than 22 mm</t>
  </si>
  <si>
    <t>70023990</t>
  </si>
  <si>
    <t>Glass in tubes, unworked, n.e.c. in heading 7002</t>
  </si>
  <si>
    <t>70031220</t>
  </si>
  <si>
    <t>Cast &amp; rolled glass in non-wired sheet; coloured; opacified; flashed reflecting or non layer; other than optical glass; in squares or rectangular shape, whether or not one or more corners have been cut</t>
  </si>
  <si>
    <t>70031290</t>
  </si>
  <si>
    <t>Cast &amp; rolled glass in non-wired sheet; coloured; opacified; flashed reflecting or non layer; other than optical glass; other than in squares or rectangular shape</t>
  </si>
  <si>
    <t>70031910</t>
  </si>
  <si>
    <t>Cast and rolled glass in non-wired sheet; not coloured, opacified, flashed reflecting or non layer; optical glass, not optically worked</t>
  </si>
  <si>
    <t>70031920</t>
  </si>
  <si>
    <t>Cast &amp; rolled glass in non-wired sheet; not coloured, opacified, flashed reflecting/ non layer; other than optical glass; in squares/rectangular shape, whether or not one or more corners have been cut</t>
  </si>
  <si>
    <t>70031990</t>
  </si>
  <si>
    <t>Cast &amp; rolled glass in non-wired sheet; not coloured, opacified, flashed reflecting/ non layer; other than optical glass; other than in squares or rectangular shape</t>
  </si>
  <si>
    <t>70033010</t>
  </si>
  <si>
    <t>Cast glass and rolled glass in profiles; in squares or rectangular shape, whether or not one or more corners have been cut</t>
  </si>
  <si>
    <t>70033090</t>
  </si>
  <si>
    <t>Cast glass and rolled glass in profiles; other than in squares or rectangular shape</t>
  </si>
  <si>
    <t>70042090</t>
  </si>
  <si>
    <t>Optical glass ; coloured throughout, opacified, flashed or having an absorbent, reflecting or non-reflecting layer; optically work; other than in squares or rectangular shape</t>
  </si>
  <si>
    <t>70049090</t>
  </si>
  <si>
    <t>Optical glass; not coloured throughout, opacified, flashed or having an absorbent, reflecting or non-reflecting layer; optically work; other than in squares or rectangular shape</t>
  </si>
  <si>
    <t>70051010</t>
  </si>
  <si>
    <t>Optical float glass, not optically worked, having an absorbent, reflecting or non- reflecting layer</t>
  </si>
  <si>
    <t>70051090</t>
  </si>
  <si>
    <t>Non-wired glass, having an absorbent, reflecting or non- reflecting layer; other than optical float glass, not optically worked</t>
  </si>
  <si>
    <t>70052110</t>
  </si>
  <si>
    <t>Optical float glass, not optically worked; coloured throughout, opacified, flashed or merely surface ground; not having an absorbent, reflecting or non- reflecting layer</t>
  </si>
  <si>
    <t>70052120</t>
  </si>
  <si>
    <t>Other non-wired glass, opticallty worked in profile shape; coloured throughout, opacified, flashed or merely surface ground; not having an absorbent, reflecting or non- reflecting layer</t>
  </si>
  <si>
    <t>70052190</t>
  </si>
  <si>
    <t>Other non-wired glass; coloured throughout, opacified, flashed or merely surface ground; not having an absorbent, reflecting or non- reflecting layer</t>
  </si>
  <si>
    <t>70052920</t>
  </si>
  <si>
    <t>Other non-wired glass, optically worked in profile shape; not coloured throughout, opacified, flashed or merely surface ground; not having an absorbent, reflecting or non- reflecting layer</t>
  </si>
  <si>
    <t>70052990</t>
  </si>
  <si>
    <t>Other non-wired glass; not coloured throughout, opacified, flashed or merely surface ground; not having an absorbent, reflecting or non- reflecting layer 15.400.350</t>
  </si>
  <si>
    <t>70053090</t>
  </si>
  <si>
    <t>Wired glass, other than in squares or rectangular shape, whether or not one or more corners have been cut</t>
  </si>
  <si>
    <t>70060090</t>
  </si>
  <si>
    <t>Glass of heading 7003, 7004 or 7005, bent, edge-worked, engraved, drilled, enamelled or otherwise worked, but not framed or fitted with other materials; other than optical glass, not optically worked</t>
  </si>
  <si>
    <t>70071110</t>
  </si>
  <si>
    <t>Toughened (tempered) safety glass suitable for vehicles of chapter 87</t>
  </si>
  <si>
    <t>70071120</t>
  </si>
  <si>
    <t>Toughened (tempered) safety glass suitable for aircraft, spacecraft of chapter 88</t>
  </si>
  <si>
    <t>70071190</t>
  </si>
  <si>
    <t>Toughened (tempered) safety glass of size and shape suitable for incorporation in vehicles, aircraft, spacecraft or vessels, other than HS 70071110-70071120</t>
  </si>
  <si>
    <t>70071990</t>
  </si>
  <si>
    <t>Toughened (tempered) safety glass of size and shape suitable for incorporation in vehicles, aircraft, spacecraft or vessels other than HS 70071110-70071910</t>
  </si>
  <si>
    <t>70072110</t>
  </si>
  <si>
    <t>Laminated safety glass suitable for vehicles of chapter 87</t>
  </si>
  <si>
    <t>70072120</t>
  </si>
  <si>
    <t>Laminated safety glass suitable for aircraft, spacecraft of chapter 88</t>
  </si>
  <si>
    <t>70072190</t>
  </si>
  <si>
    <t>Laminated safety glass of size and shape suitable for incorporation in vehicles, aircraft, spacecraft or vessels, other than HS 70072110- 70072120</t>
  </si>
  <si>
    <t>70072990</t>
  </si>
  <si>
    <t>Laminated safety glass of size and shape suitable for incorporation in vehicles, aircraft, spacecraft or vessels, other than HS 70072110- 70072910</t>
  </si>
  <si>
    <t>70080000</t>
  </si>
  <si>
    <t>Multiple-walled insulating units of glass</t>
  </si>
  <si>
    <t>70091000</t>
  </si>
  <si>
    <t>Rear-view mirrors for vehicles</t>
  </si>
  <si>
    <t>70099100</t>
  </si>
  <si>
    <t>Unframed glass mirrors</t>
  </si>
  <si>
    <t>70099200</t>
  </si>
  <si>
    <t>Framed glass mirrors</t>
  </si>
  <si>
    <t>70101000</t>
  </si>
  <si>
    <t>Ampoules of glass</t>
  </si>
  <si>
    <t>70102000</t>
  </si>
  <si>
    <t>Stoppers, lids and other closures of glass</t>
  </si>
  <si>
    <t>70109010</t>
  </si>
  <si>
    <t>Carboys and demijohns of glass</t>
  </si>
  <si>
    <t>70109040</t>
  </si>
  <si>
    <t>Bottles and phials, of a kind used for antibiotics, serums and other injectable liquids; bottles of a kind used for intravenous fluids</t>
  </si>
  <si>
    <t>70109091</t>
  </si>
  <si>
    <t>Flasks, jars, pots, and other containers, of glass, of a kind used for the conveyance or packing of goods; preserving jars of glass; of a capacity exceeding 1 l</t>
  </si>
  <si>
    <t>70109099</t>
  </si>
  <si>
    <t>Flasks, jars, pots, and other containers, of glass, of a kind used for the conveyance or packing of goods; preserving jars of glass; of a capacity not exceeding 1 l</t>
  </si>
  <si>
    <t>70111090</t>
  </si>
  <si>
    <t>Glass envelops for electric lighting; other than stems</t>
  </si>
  <si>
    <t>70112000</t>
  </si>
  <si>
    <t>Glass envelops for cathode-ray tubes</t>
  </si>
  <si>
    <t>70131000</t>
  </si>
  <si>
    <t>Glassware of a kind used for table, kitchen, toilet, office, indoor decoration or similar purposes (other than that of heading 7010 or 7018), of glass-ceramic</t>
  </si>
  <si>
    <t>70132200</t>
  </si>
  <si>
    <t>Stemware drinking glasses, other than glass ceramics; of lead crystal</t>
  </si>
  <si>
    <t>70132800</t>
  </si>
  <si>
    <t>Stemware drinking glasses, other than of glass ceramics; other than of lead crystal</t>
  </si>
  <si>
    <t>70133300</t>
  </si>
  <si>
    <t>Drinking glasses, other than glass ceramics; of lead crystal</t>
  </si>
  <si>
    <t>70133700</t>
  </si>
  <si>
    <t>Drinking glasses, other than of glass ceramics; other than of lead crystal</t>
  </si>
  <si>
    <t>70134100</t>
  </si>
  <si>
    <t>Glassware of a kind used for table (other than drinking glasses) or kitchen purposes, other than glass ceramics; of lead crystal</t>
  </si>
  <si>
    <t>70134200</t>
  </si>
  <si>
    <t>Glassware of a kind used for table (oth than drinking glasses)/kitchen purposes, oth than glass ceramics; of glass, linear coefficient of expansion ? 5 x 10-6 per Kelvin, temperature of 0 oC to 300 oC</t>
  </si>
  <si>
    <t>70134900</t>
  </si>
  <si>
    <t>Glassware of a kind used for table (other than drinking glasses) or kitchen purposes, other than of glass-ceramics; other than those in HS 70134100 - 70134200</t>
  </si>
  <si>
    <t>70139100</t>
  </si>
  <si>
    <t>Glassware of a kind used for table, kitchen, toilet, office, indoor decoration or similar purposes; other than those of subheading 701310 - 701349; of lead crystal</t>
  </si>
  <si>
    <t>70139900</t>
  </si>
  <si>
    <t>Glassware of a kind used for table, kitchen, toilet, office, indoor decoration or similar purposes; other than those of subheading 701310 - 701349; other than of lead crystal</t>
  </si>
  <si>
    <t>70140090</t>
  </si>
  <si>
    <t>Signalling glassware and optical elements of glass (other than those of heading 7015), not optically worked, other than of a kind suitable for use in motor vehicles</t>
  </si>
  <si>
    <t>70159010</t>
  </si>
  <si>
    <t>Clock or watch glasses</t>
  </si>
  <si>
    <t>70159090</t>
  </si>
  <si>
    <t>Glasses for non-corrective spectacles, curved, bent, hollowed or the like, not optically worked; hollow glass spheres and their segments, for the manufacture of such glasses</t>
  </si>
  <si>
    <t>70161000</t>
  </si>
  <si>
    <t>Glass cubes and other glass smallwares, whether or not on a backing, for mosaics or similar decorative purposes</t>
  </si>
  <si>
    <t>70169000</t>
  </si>
  <si>
    <t>Paving blocks, slabs, bricks, squares, tiles and other articles of pressed or moulded glass, whether or not wired, of a kind used for building or construction purposes; leaded lights and the like; multicellular or foam glass in blocks, panels, plates, shells or similar forms</t>
  </si>
  <si>
    <t>70171090</t>
  </si>
  <si>
    <t>Laboratory, hygienic or pharmaceutical glassware, whether or not graduated or calibrated; of fused quartz or other fused silica other than HS 70171010</t>
  </si>
  <si>
    <t>70172000</t>
  </si>
  <si>
    <t>Laboratory, hygienic/pharmaceutical glassware,whether/not graduated/calibrated; of oth glass having a linear coefficient of expansion ? 5 x 10-6 per Kelvin within a temperature range of 0 oC to 300 oC</t>
  </si>
  <si>
    <t>70179000</t>
  </si>
  <si>
    <t>Laboratory, hygienic or pharmaceutical glassware, whether or not graduated or calibrated; n.e.c. in heading 7017</t>
  </si>
  <si>
    <t>70181010</t>
  </si>
  <si>
    <t>Glass beads</t>
  </si>
  <si>
    <t>70181090</t>
  </si>
  <si>
    <t>Imitation pearls, imitation precious or semi- precious stones and similar glass smallwares</t>
  </si>
  <si>
    <t>70182000</t>
  </si>
  <si>
    <t>Glass microspheres not exceeding 1 mm in diameter</t>
  </si>
  <si>
    <t>70189010</t>
  </si>
  <si>
    <t>Glass eyes other than prosthetic articles</t>
  </si>
  <si>
    <t>70189090</t>
  </si>
  <si>
    <t>Statuettes and other ornaments of lamp- worked glass, other than imitation jewellery</t>
  </si>
  <si>
    <t>70191100</t>
  </si>
  <si>
    <t>Chopped strands of a length of not more than 50 mm</t>
  </si>
  <si>
    <t>70191200</t>
  </si>
  <si>
    <t>Rovings</t>
  </si>
  <si>
    <t>70191300</t>
  </si>
  <si>
    <t>Other yarn, slivers</t>
  </si>
  <si>
    <t>70191400</t>
  </si>
  <si>
    <t>Mechanically bonded mats</t>
  </si>
  <si>
    <t>70191500</t>
  </si>
  <si>
    <t>Chemically bonded mats</t>
  </si>
  <si>
    <t>70191900</t>
  </si>
  <si>
    <t>Glass fibres and articles thereof; slivers, rovings, yarn and chopped strands and mats thereof, other than in subheading 701911 to 701915</t>
  </si>
  <si>
    <t>70196100</t>
  </si>
  <si>
    <t>Mechanically bonded fabrics, Closed woven fabrics of rovings</t>
  </si>
  <si>
    <t>70196300</t>
  </si>
  <si>
    <t>Mechanically bonded fabrics, Closed woven fabrics, plain weave, of yarns, not coated or laminated</t>
  </si>
  <si>
    <t>70196400</t>
  </si>
  <si>
    <t>Mechanically bonded fabrics, Closed woven fabrics, plain weave, of yarns, coated or laminated</t>
  </si>
  <si>
    <t>70196600</t>
  </si>
  <si>
    <t>Mechanically bonded fabrics, Open woven fabrics of a width exceeding 30 cm</t>
  </si>
  <si>
    <t>70196900</t>
  </si>
  <si>
    <t>Glass fibres and articles thereof; mechanically bonded fabrics, other than those of subheading 701961 - 701966</t>
  </si>
  <si>
    <t>70197100</t>
  </si>
  <si>
    <t>Chemically bonded fabrics, Veils (thin sheets)</t>
  </si>
  <si>
    <t>70198010</t>
  </si>
  <si>
    <t>Glass wool</t>
  </si>
  <si>
    <t>70199030</t>
  </si>
  <si>
    <t>Glass fibre, excluding glass wool</t>
  </si>
  <si>
    <t>70199040</t>
  </si>
  <si>
    <t>Asphalt or coal-tar impregnated glass fibre outerwrap of a kind used for pipelines</t>
  </si>
  <si>
    <t>70199050</t>
  </si>
  <si>
    <t>Woven fabrics of rovings</t>
  </si>
  <si>
    <t>70199090</t>
  </si>
  <si>
    <t>Glass fibres and articles thereof; other than those of HS 70191100 - 70199050</t>
  </si>
  <si>
    <t>70200011</t>
  </si>
  <si>
    <t>Glass moulds, of a kind used for the manufacture of acrylic goods</t>
  </si>
  <si>
    <t>70200019</t>
  </si>
  <si>
    <t>Glass moulds, of a kind other than used for the manufacture of acrylic goods</t>
  </si>
  <si>
    <t>70200030</t>
  </si>
  <si>
    <t>Glass inners for vacuum flasks or other vacuum vessels</t>
  </si>
  <si>
    <t>70200090</t>
  </si>
  <si>
    <t>Articles of glass; n.e.c in heading 7020</t>
  </si>
  <si>
    <t>71012100</t>
  </si>
  <si>
    <t>Unworked cultured pearls</t>
  </si>
  <si>
    <t>71012200</t>
  </si>
  <si>
    <t>Worked cultured pearls</t>
  </si>
  <si>
    <t>71022900</t>
  </si>
  <si>
    <t>Industrial diamond, worked</t>
  </si>
  <si>
    <t>71031010</t>
  </si>
  <si>
    <t>Rubies, unworked or simply sawn or roughly shaped</t>
  </si>
  <si>
    <t>71031090</t>
  </si>
  <si>
    <t>Precious stones (other than diamonds) and semi-precious stones, unworked or simply sawn or roughly shaped; other than rubies or jade</t>
  </si>
  <si>
    <t>71039190</t>
  </si>
  <si>
    <t>Sapphires and emeralds, worked</t>
  </si>
  <si>
    <t>71039900</t>
  </si>
  <si>
    <t>Precious stones (other than diamonds) and semi-precious stones, worked; other than rubies, sapphires and emeralds</t>
  </si>
  <si>
    <t>71041020</t>
  </si>
  <si>
    <t>Piezo-electric quartz, worked</t>
  </si>
  <si>
    <t>71049900</t>
  </si>
  <si>
    <t>Synthetic or reconstructed precious or semi- precious stones, other than diamonds, worked</t>
  </si>
  <si>
    <t>71051000</t>
  </si>
  <si>
    <t>Dust and powder of diamonds</t>
  </si>
  <si>
    <t>71069100</t>
  </si>
  <si>
    <t>Silver, unwrought</t>
  </si>
  <si>
    <t>71069200</t>
  </si>
  <si>
    <t>Silver in semi-manufactured form</t>
  </si>
  <si>
    <t>71070000</t>
  </si>
  <si>
    <t>Base metals clad with silver, not further worked than semi- manufactured</t>
  </si>
  <si>
    <t>71081210</t>
  </si>
  <si>
    <t>Non-monetary gold in unwrought forms; in lumps, ingots or cast bars</t>
  </si>
  <si>
    <t>71081290</t>
  </si>
  <si>
    <t>Non-monetary gold in unwrought forms; other than in lumps, ingots or cast bars</t>
  </si>
  <si>
    <t>71090000</t>
  </si>
  <si>
    <t>Base metals or silver, clad with gold, not further worked than semi-manufactured</t>
  </si>
  <si>
    <t>71101190</t>
  </si>
  <si>
    <t>Platinum, unwrought or in powder form; other than in lumps, ingots, cast bars or in powder form</t>
  </si>
  <si>
    <t>71102190</t>
  </si>
  <si>
    <t>Palladium, unwrought or in powder form; other than in lumps, ingots, cast bars or in powder form</t>
  </si>
  <si>
    <t>71103900</t>
  </si>
  <si>
    <t>Rhodium in semi-manufactured forms</t>
  </si>
  <si>
    <t>71110010</t>
  </si>
  <si>
    <t>Silver or gold, clad with platinum, not further worked than semi-manufactured</t>
  </si>
  <si>
    <t>71129100</t>
  </si>
  <si>
    <t>Waste and scrap of gold, including metal clad with gold but excluding sweepings containing other precious metals</t>
  </si>
  <si>
    <t>71129200</t>
  </si>
  <si>
    <t>Waste and scrap of platinum, including metal clad with platinum but excluding sweepings containing other precious metals</t>
  </si>
  <si>
    <t>71129910</t>
  </si>
  <si>
    <t>Waste and scrap of silver, including metal clad with silver but excluding sweepings containing other precious metals</t>
  </si>
  <si>
    <t>71131110</t>
  </si>
  <si>
    <t>Part of silver jewellery, whether or not plated or clad with precious metal</t>
  </si>
  <si>
    <t>71131190</t>
  </si>
  <si>
    <t>Articles of silver jewellery other than its parts, whether or not plated or clad with precious metal</t>
  </si>
  <si>
    <t>71131910</t>
  </si>
  <si>
    <t>Part of other precious metal jewellery (other than of silver), whether or not plated or clad with precious metal</t>
  </si>
  <si>
    <t>71131990</t>
  </si>
  <si>
    <t>Articles of other precious metal jewellery (other than its parts), other than of silver, whether or not plated or clad with precious metal</t>
  </si>
  <si>
    <t>71132090</t>
  </si>
  <si>
    <t>Articles of base metal jewellery, other than its parts, clad with precious metal</t>
  </si>
  <si>
    <t>71141100</t>
  </si>
  <si>
    <t>Articles of silversmiths' wares and parts there of, whether or not plated or clad with other precious metal</t>
  </si>
  <si>
    <t>71141900</t>
  </si>
  <si>
    <t>Articles of goldsmiths' wares and parts there of, whether or not plated or clad with other precious metal</t>
  </si>
  <si>
    <t>71151000</t>
  </si>
  <si>
    <t>Catalysts in the form of wire cloth or grill, of platinum</t>
  </si>
  <si>
    <t>71159010</t>
  </si>
  <si>
    <t>Other articles of gold or silver</t>
  </si>
  <si>
    <t>71159020</t>
  </si>
  <si>
    <t>Other articles of metal clad with gold or silver</t>
  </si>
  <si>
    <t>71159090</t>
  </si>
  <si>
    <t>Other articles of precious metal or of metal clad with precious metal; other than HS 71151000-71159020</t>
  </si>
  <si>
    <t>71161000</t>
  </si>
  <si>
    <t>Articles of natural or cultured pearl</t>
  </si>
  <si>
    <t>71162000</t>
  </si>
  <si>
    <t>Articles of precious or semi-precious stones (natural, synthetic or reconstructed)</t>
  </si>
  <si>
    <t>71171110</t>
  </si>
  <si>
    <t>Imitation jewellery of base metal, whether or not plated with precious metal; parts of cuff- links and studs</t>
  </si>
  <si>
    <t>71171190</t>
  </si>
  <si>
    <t>Imitation jewellery of base metal, whether or not plated with precious metal; cuff-links and studs; other than its parts 1.508</t>
  </si>
  <si>
    <t>71171910</t>
  </si>
  <si>
    <t>Imitation jewellery of base metal, whether or not plated with precious metal; other than cuff- links and studs; bangles</t>
  </si>
  <si>
    <t>71171920</t>
  </si>
  <si>
    <t>Imitation jewellery of base metal, whether or not plated with precious metal; other than cuff- links and studs; other than bangles</t>
  </si>
  <si>
    <t>71171990</t>
  </si>
  <si>
    <t>Part of imitation jewellery of base metal, whetheror not plated with precious metal; other than parts of cuff-links and studs</t>
  </si>
  <si>
    <t>71179010</t>
  </si>
  <si>
    <t>Imitation jewellery; other than of base metal; bangles</t>
  </si>
  <si>
    <t>71179020</t>
  </si>
  <si>
    <t>Imitation jewellery; other than of base metal; other than bangles</t>
  </si>
  <si>
    <t>71179094</t>
  </si>
  <si>
    <t>Parts of imitation jewelry;wholly of plastics,glass,wood,worked tortoise shell,ivory,bone,horn,coral,mother-of-pearl,oth animal carving material,worked vegetable/mineral carving material/of porcelain</t>
  </si>
  <si>
    <t>71179099</t>
  </si>
  <si>
    <t>Part of imitation jewellery, other than of base metal; other than those of HS 71179094</t>
  </si>
  <si>
    <t>71181010</t>
  </si>
  <si>
    <t>Silver coin, not being legal tender</t>
  </si>
  <si>
    <t>71189010</t>
  </si>
  <si>
    <t>Gold coin, whether or not legal tender</t>
  </si>
  <si>
    <t>71189020</t>
  </si>
  <si>
    <t>Silver coin, being legal tender</t>
  </si>
  <si>
    <t>71189090</t>
  </si>
  <si>
    <t>Coin, whether or not legal tender; other than gold coin or silver coin</t>
  </si>
  <si>
    <t>72015000</t>
  </si>
  <si>
    <t>Alloy pig iron; spiegeleisen</t>
  </si>
  <si>
    <t>72023000</t>
  </si>
  <si>
    <t>Ferro-silico-manganese</t>
  </si>
  <si>
    <t>72024100</t>
  </si>
  <si>
    <t>Ferro-chromium containing by weight more than 4% carbon</t>
  </si>
  <si>
    <t>72026000</t>
  </si>
  <si>
    <t>Ferro-nickel</t>
  </si>
  <si>
    <t>72029900</t>
  </si>
  <si>
    <t>Ferro-alloys; n.e.c. in heading 7202</t>
  </si>
  <si>
    <t>72041000</t>
  </si>
  <si>
    <t>Waste and scrap of cast iron</t>
  </si>
  <si>
    <t>72042100</t>
  </si>
  <si>
    <t>Waste and scrap of alloy steel; of stainless steel</t>
  </si>
  <si>
    <t>72044900</t>
  </si>
  <si>
    <t>Waste and scrap of iron or steel; other than turning, shaving, chip, milling waste, sawdust, filing, trimming and stamping, whether or not in bundle</t>
  </si>
  <si>
    <t>72051000</t>
  </si>
  <si>
    <t>Granules, of pig iron, spiegeleisen, iron or steel</t>
  </si>
  <si>
    <t>72052100</t>
  </si>
  <si>
    <t>Powders of alloy steel</t>
  </si>
  <si>
    <t>72052900</t>
  </si>
  <si>
    <t>Powders, of pig iron, spiegeleisen, iron or steel; other than of alloy steel</t>
  </si>
  <si>
    <t>72069000</t>
  </si>
  <si>
    <t>Iron and non-alloy steel in primary forms other than iron heading of 7203, other than ingot</t>
  </si>
  <si>
    <t>72071100</t>
  </si>
  <si>
    <t>Semi-finished products of iron or non-alloy steel, containing by weight &lt; 0.25 % of carbon, of rectangular (including square) cross-section, the width measuring less than twice the thickness</t>
  </si>
  <si>
    <t>72071210</t>
  </si>
  <si>
    <t>Semi-finished products of iron or non-alloy steel slabs, containing by weight &lt; 0.25% of carbon, of rectangular (other than square) cross-section, the width measuring less than twice the thickness</t>
  </si>
  <si>
    <t>72071290</t>
  </si>
  <si>
    <t>Semi-finished products of iron/non-alloy steel oth than slabs, containing by weight &lt; 0.25% of carbon,of rectangular (other than square) cross- section,the width measuring less than twice the thickness</t>
  </si>
  <si>
    <t>72071900</t>
  </si>
  <si>
    <t>Semi-finished products of iron or non-alloy steel, containing by weight &lt; 0.25 % of carbon, other than of rectangular cross-section, the width measuring less than twice the thickness</t>
  </si>
  <si>
    <t>72072029</t>
  </si>
  <si>
    <t>Other than blocks roughly shaped by forging, sheet bars, not slabs, containing by weight ? 0.25 % but &lt; 0.6 % of carbon</t>
  </si>
  <si>
    <t>72072099</t>
  </si>
  <si>
    <t>Other than blocks roughly shaped by forging, sheet bars, not slabs, containing by weight ? 0.6 % of carbon</t>
  </si>
  <si>
    <t>72082500</t>
  </si>
  <si>
    <t>Flat-rolled products of iron or non-alloy steel in coils, of a width ? 600 mm, of a thickness ? 4.75 mm, not further worked than hot-rolled, pickled, not clad, plated or coated</t>
  </si>
  <si>
    <t>72082600</t>
  </si>
  <si>
    <t>Flat-rolled products of iron or non-alloy steel in coils, of a width ? 600 mm, of a thickness ? 3 mm but &lt; 4.75 mm, not further worked than hot- rolled, pickled, not clad, plated or coated</t>
  </si>
  <si>
    <t>72082711</t>
  </si>
  <si>
    <t>Flat-rolled products of iron or non-alloy steel in coils, of a width ? 600mm, of a thickness &lt; 2mm, containing carbon ? 0.6%, not further worked than hot-rolled, pickled, not clad, plated or coated</t>
  </si>
  <si>
    <t>72082719</t>
  </si>
  <si>
    <t>Flat-rolled products of iron or non-alloy steel in coils, of a width ? 600mm, of a thickness &lt; 2mm, containing carbon &lt; 0.6%, not further worked than hot-rolled, pickled, not clad, plated or coated</t>
  </si>
  <si>
    <t>72082799</t>
  </si>
  <si>
    <t>Flat-rolled products of iron/non-alloy steel in coils, of a width ? 600mm, of a thickness ? 2mm but &lt; 3mm, containing carbon &lt; 0.6%, not further worked than hot-rolled,pickled,not clad,plated/coated</t>
  </si>
  <si>
    <t>72083600</t>
  </si>
  <si>
    <t>Flat-rolled products of iron or non-alloy steel in coils, of a width ? 600 mm, of a thickness &gt; 10 mm, not further worked than hot-rolled, not clad, plated or coated</t>
  </si>
  <si>
    <t>72083700</t>
  </si>
  <si>
    <t>Flat-rolled products of iron or non-alloy steel in coils, of a width ? 600 mm, of a thickness ? 4.75 mm but ≤ 10 mm, not further worked than hot-rolled, not clad, plated or coated</t>
  </si>
  <si>
    <t>72083800</t>
  </si>
  <si>
    <t>Flat-rolled products of iron or non-alloy steel in coils, of a width ? 600 mm, of a thickness ? 3 mm but &lt; 4.75 mm, not further worked than hot- rolled, not clad, plated or coated</t>
  </si>
  <si>
    <t>72083940</t>
  </si>
  <si>
    <t>Flat-rolled products of iron/non-alloy steel in coils,of a width? 600mm but? 1,250mm, of a thickness&gt;2mm but&lt;3mm, max tensile strength 550Mpa, not further worked than hot- rolled,not clad,plated/coated</t>
  </si>
  <si>
    <t>72083990</t>
  </si>
  <si>
    <t>Flat-rolled products of iron or non-alloy steel in coils, of a width ? 600mm, of a thickness &gt; 1,5mm but &lt; 3mm, containing carbon ? 0.6%, not further worked than hot-rolled, not clad, plated/coated 25.511.090</t>
  </si>
  <si>
    <t>72084000</t>
  </si>
  <si>
    <t>Flat-rolled products of iron or non-alloy steel in coils, of a width ? 600 mm, not in coils, not further worked than hot-rolled, with patterns in relief, plated or coated</t>
  </si>
  <si>
    <t>72085100</t>
  </si>
  <si>
    <t>Flat-rolled products of iron or non-alloy steel not in coils, of a width ? 600 mm, of a thickness &gt; 10 mm, not further worked than hot- rolled, not clad, plated or coated</t>
  </si>
  <si>
    <t>72085200</t>
  </si>
  <si>
    <t>Flat-rolled products of iron or non-alloy steel not in coils, of a width ? 600 mm, of a thickness ? 4.75 mm but &lt;= 10 mm, not further worked than hot-rolled, not clad, plated or coated</t>
  </si>
  <si>
    <t>72085300</t>
  </si>
  <si>
    <t>Flat-rolled products of iron or non-alloy steel not in coils, of a width ? 600 mm, of a thickness ? 3 mm but &lt; 4.75 mm, not further worked than hot-rolled, not clad, plated or coated</t>
  </si>
  <si>
    <t>72085490</t>
  </si>
  <si>
    <t>Flat-rolled products of iron/non-alloy steel not in coils, of a width ? 600mm, of a thickness &gt; 0.17mm but &lt; 3mm, containing carbon &lt; 0.6%, not further worked than hot-rolled,not clad,plated/coated</t>
  </si>
  <si>
    <t>72089090</t>
  </si>
  <si>
    <t>Flat-rolled products of iron/non-alloy steel,other than coil and not coils, of a width ? 600 mm, other than with of a thickness ? 0.17mm and containing carbon &lt;0.6%, hot-rolled,not clad,plated/coated</t>
  </si>
  <si>
    <t>72091500</t>
  </si>
  <si>
    <t>Flat-rolled products of iron or non-alloy steel in coil, of a width ? 600 mm, of a thickness ? 3 mm, not further worked than cold-rolled, not clad, plated or coated</t>
  </si>
  <si>
    <t>72091610</t>
  </si>
  <si>
    <t>Flat-rolled products of iron or non-alloy steel in coil, of a width ? 600 mm but ≤ 1,250 mm, of a thickness &gt; 1 mm but &lt; 3 mm, not further worked than cold-rolled, not clad, plated or coated</t>
  </si>
  <si>
    <t>72091690</t>
  </si>
  <si>
    <t>Flat-rolled products of iron or non-alloy steel in coil, of a width &gt; 1,250 mm, of a thickness &gt; 1 mm but &lt; 3 mm, not further worked than cold- rolled, not clad, plated or coated</t>
  </si>
  <si>
    <t>72091710</t>
  </si>
  <si>
    <t>Flat-rolled products of iron or non-alloy steel in coil, of a width ? 600 mm but ≤ 1,250 mm, of a thickness ? 0.5 but ≤ 1 mm, not further worked than cold-rolled, not clad, plated or coated</t>
  </si>
  <si>
    <t>72091790</t>
  </si>
  <si>
    <t>Flat-rolled products of iron or non-alloy steel in coil, of a width &gt; 1,250 mm, of a thickness ? 0.5 mm but ≤ 1 mm, not further worked than cold-rolled, not clad, plated or coated</t>
  </si>
  <si>
    <t>72091899</t>
  </si>
  <si>
    <t>Flat-rolled products of iron/non-alloy steel in coil, oth than tin-mil blackpate,of a width?600mm,carbon&lt; 0.6%&amp;of thickness&gt;0.17mm but&lt;0.5mm,not further worked than cold-rolled,not clad,plated/coated</t>
  </si>
  <si>
    <t>72092690</t>
  </si>
  <si>
    <t>Flat-rolled products of iron or non-alloy steel not in coil, of a width &gt; 1,250, of a thickness &gt; 1 mm but &lt; 3 mm, not further worked than cold- rolled, not clad, plated or coated</t>
  </si>
  <si>
    <t>72092710</t>
  </si>
  <si>
    <t>Flat-rolled products of iron or non-alloy steel not in coil, of a width ? 600 mm and ? 1,250 mm, of a thickness ? 0.5 but ≤ 1 mm, not further worked than cold-rolled, not clad, plated or coated</t>
  </si>
  <si>
    <t>72092790</t>
  </si>
  <si>
    <t>Flat-rolled products of iron or non-alloy steel not in coil, of a width &gt; 1,250 mm, of a thickness ? 0.5 mm but ≤ 1 mm, not further worked than cold-rolled, not clad, plated or coated</t>
  </si>
  <si>
    <t>72099090</t>
  </si>
  <si>
    <t>Flat-rolled products of iron or non-alloy steel other than corrugated, of a width of width ? 600 mm, cold-rolled (cold-reduced), not clad, plated or coated</t>
  </si>
  <si>
    <t>72101110</t>
  </si>
  <si>
    <t>Flat-rolled products of iron or non-alloy steel, of a width ? 600 mm, clad, plated or coated with tin, of a thickness ? 0.5 mm, containing by weight ? 0.6 % of carbon</t>
  </si>
  <si>
    <t>72101190</t>
  </si>
  <si>
    <t>Flat-rolled products of iron or non-alloy steel, of a width ? 600 mm, clad, plated or coated with tin, of a thickness ? 0.5 mm, containing by weight &lt; 0.6 % of carbon</t>
  </si>
  <si>
    <t>72101210</t>
  </si>
  <si>
    <t>Flat-rolled products of iron or non-alloy steel, of a width ? 600 mm, clad, plated or coated with tin, of a thickness &lt; 0.5 mm, containing by weight ? 0.6 % of carbon</t>
  </si>
  <si>
    <t>72101290</t>
  </si>
  <si>
    <t>Flat-rolled products of iron or non-alloy steel, of a width ? 600 mm, clad, plated or coated with tin, of a thickness &lt; 0.5 mm, containing by weight &lt; 0.6 % of carbon</t>
  </si>
  <si>
    <t>72103011</t>
  </si>
  <si>
    <t>Flat-rolled products of iron or non-alloy steel, of a width ? 600 mm, clad, electrolytically plated or coated with zinc, containing by weight &lt; 0.6 % of carbon, of a thickness ? 1.2 mm</t>
  </si>
  <si>
    <t>72103019</t>
  </si>
  <si>
    <t>Flat-rolled products of iron or non-alloy steel, of a width ? 600 mm, clad, electrolytically plated or coated with zinc, containing by weight &lt; 0.6 % of carbon, of a thickness &gt; 1.5 mm</t>
  </si>
  <si>
    <t>72103099</t>
  </si>
  <si>
    <t>Flat-rolled products of iron or non-alloy steel, of a width ? 600 mm, clad, electrolytically plated or coated with zinc, containing by weight ? 0.6 % of carbon, of a thickness &gt; 1.2 mm</t>
  </si>
  <si>
    <t>72104111</t>
  </si>
  <si>
    <t>Flat-rolled products of iron or non-alloy steel, of a width ? 600 mm, clad, otherwise plated or coated with zinc, corrugated, containing by weight &lt; 0.6 % of carbon, of a thickness ? 1.2 mm</t>
  </si>
  <si>
    <t>72104199</t>
  </si>
  <si>
    <t>Flat-rolled products of iron or non-alloy steel, of a width ? 600 mm, clad, otherwise plated or coated with zinc, corrugated, containing by weight ? 0.6 % of carbon, of a thickness &gt; 1.2 mm</t>
  </si>
  <si>
    <t>72104911</t>
  </si>
  <si>
    <t>Flat-rolled products of iron/non-alloy steel,of a width ? 600mm,clad,plated/coated w/ zinc by the iron-zinc alloyed coating method,oth than corrugated,by weight &lt;0,04% of carbon&amp;of a thickness ? 1.2mm 52.574</t>
  </si>
  <si>
    <t>72104914</t>
  </si>
  <si>
    <t>Flat-rolled products of iron/non-alloy steel, of a width ? 600mm, ,clad, plated/coated with zinc- aluminium-magnesium alloys, oth than corrugated, by weight &lt; 0.6% of carbon &amp; of a thickness ? 1.2mm</t>
  </si>
  <si>
    <t>72104917</t>
  </si>
  <si>
    <t>Flat-rolled products of iron/non-alloy steel, of a width ? 600 mm, clad, plated/coated with zinc, oth than corrugated, by weight &lt; 0.6 % of carbon &amp; of a thickness ? 1.2 mm</t>
  </si>
  <si>
    <t>72104919</t>
  </si>
  <si>
    <t>Flat-rolled products of iron/non-alloy steel, of a width ? 600 mm, clad, plated/coated with zinc, oth than corrugated, by weight &lt; 0.6 % of carbon &amp; of a thickness &gt; 1.5 mm</t>
  </si>
  <si>
    <t>72104999</t>
  </si>
  <si>
    <t>Flat-rolled products of iron/non-alloy steel, of a width ? 600 mm, clad, plated/coated with zinc, oth than corrugated, by weight ? 0.6 % of carbon &amp; of a thickness &gt; 1.2 mm</t>
  </si>
  <si>
    <t>72105000</t>
  </si>
  <si>
    <t>Flat-rolled products of iron or non-alloy steel, of a width ? 600 mm, clad, plated or coated with chromium oxides or with chromium and chromium oxides</t>
  </si>
  <si>
    <t>72106111</t>
  </si>
  <si>
    <t>Flat-rolled products of iron or non-alloy steel, of a width ? 600 mm, clad, plated or coated with aluminium-zinc alloys; by weight &lt; 0.6 % of carbon; of a thickness ? 1.2 mm</t>
  </si>
  <si>
    <t>72106999</t>
  </si>
  <si>
    <t>Flat-rolled products of iron or non-alloy steel, of a width ? 600 mm, clad, other than plated or coated with aluminium-zinc alloys; by weight ? 0.6 % of carbon; of a thickness &gt; 1.2 mm</t>
  </si>
  <si>
    <t>72107012</t>
  </si>
  <si>
    <t>Flat-rolled products of iron or non-alloy steel, of a width ? 600 mm, clad, painted after coating with zinc; varnished or coated with plastics; by weight &lt; 0.6 % of carbon &amp; of a thickness ? 1.5 mm</t>
  </si>
  <si>
    <t>72107013</t>
  </si>
  <si>
    <t>Flat-rolled products of iron/non-alloy steel, of a width ? 600mm,clad,painted after coating with aluminium-zinc alloys; varnished/coated w/ plastics; by weight &lt; 0.6% of carbon&amp;of a thickness ? 1.5mm</t>
  </si>
  <si>
    <t>72107019</t>
  </si>
  <si>
    <t>Flat-rolled products of iron/non-alloy steel,of width? 600mm,clad,painted oth than after coating w/ zinc/aluminium-zinc alloys;varnished/coated w/ plastic;by weight&lt;0.6% of carbon&amp;of thickness? 1.5mm</t>
  </si>
  <si>
    <t>72107021</t>
  </si>
  <si>
    <t>Flat-rolled products of iron or non-alloy steel, of a width ? 600 mm, clad, painted, varnished or coated with plastics; by weight &lt; 0.6 % of carbon</t>
  </si>
  <si>
    <t>72107029</t>
  </si>
  <si>
    <t>Flat-rolled products of iron or non-alloy steel, of a width ? 600 mm, clad, other than painted, varnished or coated with plastics; by weight &lt; 0.6 % of carbon</t>
  </si>
  <si>
    <t>72107091</t>
  </si>
  <si>
    <t>Flat-rolled products of iron or non-alloy steel, of a width ? 600 mm, clad, painted, varnished or coated with plastics; by weight ? 0.6 % of carbon</t>
  </si>
  <si>
    <t>72107099</t>
  </si>
  <si>
    <t>Flat-rolled products of iron or non-alloy steel, of a width ? 600 mm, clad, other than painted, varnished or coated with plastics; by weight ? 0.6 % of carbon</t>
  </si>
  <si>
    <t>72109010</t>
  </si>
  <si>
    <t>Flat-rolled products of iron or non-alloy steel, of a width ? 600 mm; clad, plated or coated other than in HS 72101110 - 72107091; by weight &lt; 0.6 % of carbon and of thickness ? 15 mm</t>
  </si>
  <si>
    <t>72109090</t>
  </si>
  <si>
    <t>Flat-rolled products of iron or non-alloy steel, of a width ? 600 mm; clad, plated or coated other than in HS 72101110 - 72107091; by weight &lt; 0.6 % of carbon and of thickness &gt; 15 mm</t>
  </si>
  <si>
    <t>72111313</t>
  </si>
  <si>
    <t>Flat-rolled products of iron/non-alloy steel,not clad, plated/coated;hot-rolled;rolled on four faces or in a closed box pass, width &gt; 150mm, thick ? 4mm; weight &lt; 0.6% carbon; hoop &amp; strip</t>
  </si>
  <si>
    <t>72111319</t>
  </si>
  <si>
    <t>Flat-rolled products of iron/non-alloy steel,not clad,plated;hot-rolled;rolled 4 faces/in a closed box pass,width&gt;150mm,thick?4mm;weight&lt;0.6%ca rbon;oth than corrugated,hoop&amp;strip,universal plates</t>
  </si>
  <si>
    <t>72111393</t>
  </si>
  <si>
    <t>Flat-rolled products of iron/non-alloy steel,not clad,plated/coated;hot-rolled;rolled 4 faces/in a closed box pass, width &gt; 150mm, thick ? 4mm; weight ? 0.6% carbon; universal plates</t>
  </si>
  <si>
    <t>72111419</t>
  </si>
  <si>
    <t>Flat-rolled products of iron/non-alloy steel,not clad,plated;hot-rolled;oth than rolled on 4 faces;thick?4.75mm;weight&lt;0.6% carbon;oth than corrugated,coils for re- rolling,hoop&amp;strip,universal plates</t>
  </si>
  <si>
    <t>72111913</t>
  </si>
  <si>
    <t>Flat-rolled products of iron/non-alloy steel,not clad, plated/coated,width&lt;600mm;hot- rolled;oth than rolled on 4 faces/in a closed box pass;weight &lt; 0.6% carbon; hoop and strip; universal plates</t>
  </si>
  <si>
    <t>72111919</t>
  </si>
  <si>
    <t>Flat-rolled products of iron/non-alloy steel,not clad, plated/coated,width&lt;600mm;hot- rolled;oth than rolled on 4 faces;weight &lt; 0.6% carbon;oth than hoop &amp; strip,universal plates, corrugated</t>
  </si>
  <si>
    <t>72111999</t>
  </si>
  <si>
    <t>Flat-rolled products of iron/non-alloy steel,not clad, plated/coated,width&lt;600mm;hot- rolled;oth than rolled on 4 faces;weight ? 0.6% carbon;oth than hoop &amp; strip,universal plates</t>
  </si>
  <si>
    <t>72112390</t>
  </si>
  <si>
    <t>Flat-rolled products of iron/non-alloy steel, not clad, plated/coated, width&lt;600mm; cold-rolled; weight &lt; 0.25% carbon; oth than corrugated; oth than hoop&amp;strip width ?400 mm; oth than thick ? 0.17mm</t>
  </si>
  <si>
    <t>72112920</t>
  </si>
  <si>
    <t>Flat-rolled products of iron/non-alloy steel, not clad, plated or coated, width&lt;600mm; cold- rolled; weight ? 0.25% carbon; hoop and strip, of a width not exceeding 400 mm</t>
  </si>
  <si>
    <t>72112990</t>
  </si>
  <si>
    <t>Flat-rolled products of iron/non-alloy steel, not clad, plated/coated, width&lt;600mm; cold-rolled; weight ? 0.25% carbon; oth than corrugated; oth than hoop&amp;strip width ?400 mm; thick &gt; 0.17mm 11</t>
  </si>
  <si>
    <t>72119099</t>
  </si>
  <si>
    <t>Flat-rolled products of iron/non-alloy steel,not clad, plated/coated; further worked than hot- rolled or cold-rolled; weight ? 0.6% carbon; of a thickness of &gt; 0.17 mm</t>
  </si>
  <si>
    <t>72121014</t>
  </si>
  <si>
    <t>Flat-rolled products of iron/non-alloy steel; plated/coated with tin; weight &lt; 0.6 % of carbon; hoop &amp; strip, of a width &gt; 400 mm</t>
  </si>
  <si>
    <t>72121019</t>
  </si>
  <si>
    <t>Flat-rolled products of iron/non-alloy steel; plated/coated with tin; weight &lt; 0.6 % of carbon; other than hoop &amp; strip of a width ? 25 mm or of a width &gt; 400 mm</t>
  </si>
  <si>
    <t>72121099</t>
  </si>
  <si>
    <t>Flat-rolled products of iron/non-alloy steel; plated/coated with tin; weight ? 0.6 % of carbon; other than hoop &amp; strip of a width ? 400 mm</t>
  </si>
  <si>
    <t>72122020</t>
  </si>
  <si>
    <t>Flat-rolled products of iron/non-alloy steel; electrolytically plated/coated with zinc; other than hoop&amp;strip, of a width ? 400 mm; containing by weight &lt; 0.6 % of carbon &amp; of thick ? 15 mm</t>
  </si>
  <si>
    <t>72122090</t>
  </si>
  <si>
    <t>Flat-rolled products of iron/non-alloy steel; electrolytically plated/coated with zinc; other than hoop&amp;strip, of a width ? 400 mm; other than containing by weight &lt; 0.6 % of carbon &amp; of thick ? 15 mm</t>
  </si>
  <si>
    <t>72123012</t>
  </si>
  <si>
    <t>Flat-rolled products of iron/non-alloy steel; otherwise plated or coated with zinc; weight &lt; 0.6 % of carbon; hoop and strip, of a width &gt; 25 mm and ? 400 mm</t>
  </si>
  <si>
    <t>72123013</t>
  </si>
  <si>
    <t>Flat-rolled products of iron/non-alloy steel; otherwise plated or coated with zinc; weight &lt; 0.6 % of carbon; other than hoop and strip; of a thickness of ? 15 mm</t>
  </si>
  <si>
    <t>72123090</t>
  </si>
  <si>
    <t>Flat-rolled products of iron/non-alloy steel; otherwise plated or coated with zinc; weight ? 0.6 % of carbon</t>
  </si>
  <si>
    <t>72124011</t>
  </si>
  <si>
    <t>Flat-rolled products of iron/non-alloy steel; painted, varnished/ coated with plastics; weight &lt; 0.6 % of carbon; hoop and strip, of a width ? 400 mm</t>
  </si>
  <si>
    <t>72124013</t>
  </si>
  <si>
    <t>Flat-rolled products of iron/non-alloy steel; painted, varnished/ coated with plastics; weight &lt; 0.6 % of carbon; other than hoop and strip; painted after coating with zinc</t>
  </si>
  <si>
    <t>72124014</t>
  </si>
  <si>
    <t>Flat-rolled products of iron/non-alloy steel; painted, varnished/ coated with plastics; weight &lt; 0.6 % of carbon; other than hoop and strip; painted after coating with aluminium-zinc alloys</t>
  </si>
  <si>
    <t>72124019</t>
  </si>
  <si>
    <t>Flat-rolled products of iron/non-alloy steel;painted,varnished/ coated with plastics;weight&lt;0.6% of carbon;oth than hoop and strip;oth than painted after coating with zinc/with aluminium-zinc alloys</t>
  </si>
  <si>
    <t>72125024</t>
  </si>
  <si>
    <t>Flat-rolled products of iron/non-alloy steel; plated/coated with aluminium-zinc alloys; hoop and strip, of a width &gt; 25 mm; universal plates</t>
  </si>
  <si>
    <t>72125029</t>
  </si>
  <si>
    <t>Flat-rolled products of iron/non-alloy steel; plated/coated with aluminium-zinc alloys; other than hoop and strip; other than universal plate</t>
  </si>
  <si>
    <t>72125094</t>
  </si>
  <si>
    <t>Flat-rolled products of iron/non-alloy steel; other than plated/coated with chromium oxides/with chromium&amp;chromium oxides/with aluminium-zinc alloys; hoop and strip, of a width&gt;25mm; universal plates</t>
  </si>
  <si>
    <t>72125099</t>
  </si>
  <si>
    <t>Flat-rolled products of iron/non-alloy steel; other than plated/coated with chromium oxides/with chromium&amp;chromium oxides/with aluminium-zinc alloys;other than hoop &amp; strip;other than universal plate</t>
  </si>
  <si>
    <t>72126012</t>
  </si>
  <si>
    <t>Flat-rolled products of iron/non-alloy steel; clad; weight &lt; 0.6 % of carbon; other than hoop and strip; of a thickness of ? 15 mm</t>
  </si>
  <si>
    <t>72126091</t>
  </si>
  <si>
    <t>Flat-rolled products of iron/non-alloy steel; clad; weight ? 0.6 % of carbon; hoop and strip</t>
  </si>
  <si>
    <t>72126099</t>
  </si>
  <si>
    <t>Flat-rolled products of iron/non-alloy steel; clad; weight ? 0.6 % of carbon; other than hoop and strip</t>
  </si>
  <si>
    <t>72132000</t>
  </si>
  <si>
    <t>Bars &amp; rods, hot-rolled, in irregularly wound coils, of iron or non-alloy steel; other than containing indentations, ribs, grooves or other deformations; of free-cutting steel</t>
  </si>
  <si>
    <t>72139110</t>
  </si>
  <si>
    <t>Bars&amp;rods,hot-rolled,irregularly wound coils;oth than contain indentations,ribs,grooves;oth than of free- cutting steel;circular cross-section&lt;14mm diameter;for producing soldering sticks</t>
  </si>
  <si>
    <t>72139120</t>
  </si>
  <si>
    <t>Bars&amp;rods,hot-rolled,irregularly wound coils;oth than contain indentations,ribs,grooves;oth than of free- cutting steel;circular cross-section&lt;14mm diameter;for concrete reinforcement/rebars</t>
  </si>
  <si>
    <t>72139130</t>
  </si>
  <si>
    <t>Bars&amp;rods,hot-rolled,irregularly wound coils;oth than indentations,ribs,grooves;oth than free-cutting steel;circular cross- section&lt;14mm diameter;weight?0.6% carbon,?0.03% phosphorus&amp;?0.035%sulphur</t>
  </si>
  <si>
    <t>72139190</t>
  </si>
  <si>
    <t>Bars&amp;rods,hot-rolled,irregularly wound coils;oth than contain indentations,ribs,grooves;oth than of free- cutting steel;circular cross-section&lt;14mm diameter; other than those of HS 72139110 - 72139130</t>
  </si>
  <si>
    <t>72139990</t>
  </si>
  <si>
    <t>Bars&amp;rods,hot-rolled,irregularly wound coils;oth than indentations;oth than free- cutting steel;circular cross-section?14mm diameter;oth than for produce soldering sticks;oth than for concrete rebars</t>
  </si>
  <si>
    <t>72141011</t>
  </si>
  <si>
    <t>Other bars&amp;rods of iron/non-alloy steel,not further worked than forged,hot-rolled,hot- drawn,but including those twisted after rolling;forged;weight &lt; 0.6% carbon;of circular cross-section</t>
  </si>
  <si>
    <t>72141019</t>
  </si>
  <si>
    <t>Other bars&amp;rods of iron/non-alloy steel,not further worked than forged,hot-rolled,hot- drawn,but including those twisted after rolling;forged;weight &lt; 0.6% carbon;oth than of circular cross-section 22.500</t>
  </si>
  <si>
    <t>72141029</t>
  </si>
  <si>
    <t>Other bars&amp;rods of iron/non-alloy steel,not further worked than forged,hot-rolled,hot- drawn,but including those twisted after rolling;forged;weight ? 0.6% carbon;oth than of circular cross-section</t>
  </si>
  <si>
    <t>72142031</t>
  </si>
  <si>
    <t>Other bars&amp;rods of iron,not further worked than forged,hot-rolled;containing indentations,ribs;weight&lt;0.6%carbon;of circular cross-section;for concrete rebars</t>
  </si>
  <si>
    <t>72142039</t>
  </si>
  <si>
    <t>Other bars&amp;rods of iron,not further worked than forged,hot-rolled;containing indentations,ribs;weight&lt;0.6%carbon;of circular cross-section;oth than used for concrete rebars</t>
  </si>
  <si>
    <t>72142041</t>
  </si>
  <si>
    <t>Other bars&amp;rods of iron,not further worked than forged,hot-rolled;containing indentations,ribs;weight&lt;0.6%carbon;oth than of circular cross-section;for concrete rebars</t>
  </si>
  <si>
    <t>72142049</t>
  </si>
  <si>
    <t>Other bars&amp;rods of iron,not further worked than forged,hot-rolled;containing indentations,ribs;weight&lt;0.6%carbon;oth than of circular cross-section;oth than for concrete rebars</t>
  </si>
  <si>
    <t>72142051</t>
  </si>
  <si>
    <t>Other bars&amp;rods of iron,not further worked than forged,hot-rolled;containing indentations,ribs;weight?0.6%carbon;of circular cross-section;for concrete rebars</t>
  </si>
  <si>
    <t>72142059</t>
  </si>
  <si>
    <t>Other bars&amp;rods of iron,not further worked than forged,hot-rolled;containing indentations,ribs;weight?0.6%carbon;of circular cross-section;oth than for concrete rebars</t>
  </si>
  <si>
    <t>72142061</t>
  </si>
  <si>
    <t>Other bars&amp;rods of iron,not further worked than forged,hot-rolled;containing indentations,ribs;weight?0.6%carbon;oth than of circular cross-section;for concrete rebars</t>
  </si>
  <si>
    <t>72142069</t>
  </si>
  <si>
    <t>Other bars&amp;rods of iron,not further worked than forged,hot-rolled;containing indentations,ribs;weight?0.6%carbon;oth than of circular cross-section;oth than for concrete rebars</t>
  </si>
  <si>
    <t>72143090</t>
  </si>
  <si>
    <t>Other bars&amp;rods of iron,not further worked than forged,hot-rolled; oth than containing indentations,ribs; of free-cutting steel; oth than of circular cross-section</t>
  </si>
  <si>
    <t>72149120</t>
  </si>
  <si>
    <t>Other bars&amp;rods of iron,not further worked than forged,hot-rolled; of rectangular/other than square cross-section; weight ? 0.6% carbon</t>
  </si>
  <si>
    <t>72149919</t>
  </si>
  <si>
    <t>Other bars&amp;rods of iron,not further worked than forged,hot-rolled;oth than of rectangular;weight?0.6% carbon,oth than of circular cross-section;oth than weight &lt; 1.15% of manganese</t>
  </si>
  <si>
    <t>72149991</t>
  </si>
  <si>
    <t>Other bars&amp;rods of iron,not further worked than forged,hot-rolled;oth than of rectangular/oth than square cross- section;weight&lt; 0.6% carbon;weight &lt;0.38% carbon, ?0.05% phosphorus &amp; ? 0.05% sulphur</t>
  </si>
  <si>
    <t>72149992</t>
  </si>
  <si>
    <t>Other bars&amp;rods of iron,not further worked than forged,hot-rolled;oth than of rectangular/oth than square cross- section;weight&lt; 0.6% carbon;weight ? 0.38 % carbon &amp; &lt; 1.15 % manganese</t>
  </si>
  <si>
    <t>72149999</t>
  </si>
  <si>
    <t>Other bars&amp;rods of iron,not further worked than forged,hot-rolled;oth than of rectangular/oth than square cross- section;weight&lt;0.6% carbon; other than those of HS 72149991 - 72149993</t>
  </si>
  <si>
    <t>72151010</t>
  </si>
  <si>
    <t>Other bar &amp; rod iron/non-alloy steel; of free- cutting steel, not furtherwork than cold finished; of circular cross-section</t>
  </si>
  <si>
    <t>72151090</t>
  </si>
  <si>
    <t>Other bar &amp; rod iron/non-alloy steel; of free- cutting steel,not furtherwork than cold finished; oth than of circular cross-section</t>
  </si>
  <si>
    <t>72155010</t>
  </si>
  <si>
    <t>Other bar &amp; rod iron/non-alloy steel; other than of free-cutting steel,not furtherwork than cold finished; weight ? 0.6%carbon, other than of circular cross-section</t>
  </si>
  <si>
    <t>72155099</t>
  </si>
  <si>
    <t>Other bar &amp; rod iron/non-alloy steel; other than of free-cutting steel,not furtherwork than cold finished; weight &lt; 0.6%carbon; other than of a kind used for concrete reinforcement (rebars)</t>
  </si>
  <si>
    <t>72159091</t>
  </si>
  <si>
    <t>Other bar &amp; rod iron/non-alloy steel; other than of free-cutting steel; other than of a kind used for concrete reinforcement (rebars); of circular cross-section</t>
  </si>
  <si>
    <t>72159099</t>
  </si>
  <si>
    <t>Other bar &amp; rod iron/non-alloy steel; other than of free-cutting steel; other than of a kind used for concrete reinforcement (rebars); other than of circular cross-section</t>
  </si>
  <si>
    <t>72161000</t>
  </si>
  <si>
    <t>Angles, shapes &amp; sections of iron/non-alloy steel; U, I or H sections, not further worked than hot-rolled, hot-drawn/extruded, of a height &lt; 80 mm</t>
  </si>
  <si>
    <t>72162110</t>
  </si>
  <si>
    <t>Angles, shapes &amp; sections of iron/non-alloy steel; L sections, not further worked than hot- rolled, hot-drawn/extruded, of a height &lt; 80 mm; weight &lt; 0.6 % of carbon</t>
  </si>
  <si>
    <t>72162190</t>
  </si>
  <si>
    <t>Angles, shapes &amp; sections of iron/non-alloy steel; L sections, not further worked than hot- rolled, hot-drawn/extruded, of a height &lt; 80 mm; weight ? 0.6 % of carbon</t>
  </si>
  <si>
    <t>72163110</t>
  </si>
  <si>
    <t>Angles, shapes &amp; sections of iron/non-alloy steel; U sections, not further worked than hot- rolled, hot-drawn/extruded, of a height ? 80 mm; weight ? 0.6 % of carbon</t>
  </si>
  <si>
    <t>72163190</t>
  </si>
  <si>
    <t>Angles, shapes &amp; sections of iron/non-alloy steel; U sections, not further worked than hot- rolled, hot-drawn/extruded, of a height ? 80 mm; weight &lt; 0.6 % of carbon</t>
  </si>
  <si>
    <t>72163210</t>
  </si>
  <si>
    <t>Angles, shapes &amp; sections of iron/non-alloy steel; I sections, not further worked than hot- rolled, hot-drawn/extruded, of a height ? 80 mm; of a thickness of 5 mm or less</t>
  </si>
  <si>
    <t>72163290</t>
  </si>
  <si>
    <t>Angles, shapes &amp; sections of iron/non-alloy steel; I sections, not further worked than hot- rolled, hot-drawn/extruded, of a height ? 80 mm; of a thickness of more than 5 mm</t>
  </si>
  <si>
    <t>72163311</t>
  </si>
  <si>
    <t>Angles, shapes &amp; sections of iron/non-alloy steel;H sections, not further worked than hot- rolled, hot-drawn/extruded, of a height ? 80 mm;weight &lt; 0.6% of carbon;thickness of flange ? thickness of web</t>
  </si>
  <si>
    <t>72163319</t>
  </si>
  <si>
    <t>Angles, shapes &amp; sections of iron/non-alloy steel;H sections, not further worked than hot- rolled, hot-drawn/extruded, of a height ? 80 mm;weight &lt; 0.6% of carbon;thickness of flange &lt; thickness of web</t>
  </si>
  <si>
    <t>72163390</t>
  </si>
  <si>
    <t>Angles, shapes &amp; sections of iron/non-alloy steel;H sections, not further worked than hot- rolled, hot-drawn/extruded, of a height ? 80 mm;weight ? 0.6% of carbon</t>
  </si>
  <si>
    <t>72164090</t>
  </si>
  <si>
    <t>Angles, shapes &amp; sections of iron/non-alloy steel; L or T sections, not further worked than hot-rolled, hot-drawn/extruded, of a height ? 80 mm;weight &lt; 0.6% of carbon</t>
  </si>
  <si>
    <t>72165019</t>
  </si>
  <si>
    <t>Angles, shapes &amp; sections of iron/non-alloy steel; other angles, shapes and sections, not further worked than hot-rolled, hot- drawn/extruded, of a height &lt; 80 mm; weight &lt; 0.6% of carbon</t>
  </si>
  <si>
    <t>72165099</t>
  </si>
  <si>
    <t>Angles, shapes &amp; sections of iron/non-alloy steel; other angles, shapes and sections, not further worked than hot-rolled, hot- drawn/extruded, of a height ? 80 mm; weight &lt; 0.6% of carbon</t>
  </si>
  <si>
    <t>72166100</t>
  </si>
  <si>
    <t>Angles, shapes &amp; sections of iron/non-alloy steel; not further worked than cold- formed or cold-finished; obtained from flat-rolled products</t>
  </si>
  <si>
    <t>72166900</t>
  </si>
  <si>
    <t>Angles, shapes &amp; sections of iron/non-alloy steel; not further worked than cold- formed or cold-finished; other than obtained from flat- rolled products</t>
  </si>
  <si>
    <t>72169110</t>
  </si>
  <si>
    <t>Angles of iron/non-alloy steel, other than slotted angles, weight ? 0.6% of carbon; cold- formed or cold-finished from flat-rolled products</t>
  </si>
  <si>
    <t>72169190</t>
  </si>
  <si>
    <t>Angles of iron/non-alloy steel, other than slotted angles, weight &lt; 0.6% of carbon; cold- formed or cold-finished from flat-rolled products</t>
  </si>
  <si>
    <t>72169900</t>
  </si>
  <si>
    <t>Angles, shapes &amp; sections of iron/non-alloy steel; other than cold-formed or cold-finished from flat-rolled products</t>
  </si>
  <si>
    <t>72171010</t>
  </si>
  <si>
    <t>Wire of iron or non-alloy steel; not plated or coated, whether or not polished; containing by weight &lt; 0.25 % of carbon</t>
  </si>
  <si>
    <t>72171022</t>
  </si>
  <si>
    <t>Reed wire; wire of a kind used for making strands for prestressing concrete; free-cutting steel wire; not plated or coated, whether or not polished; weight ? 0.25 % but &lt; 0.6 % of carbon</t>
  </si>
  <si>
    <t>72171029</t>
  </si>
  <si>
    <t>Other than reed wire; wire of a kind used for making strands for prestressing concrete; free- cutting steel wire; not plated or coated, whether or not polished; weight ? 0.25 % but &lt; 0.6 % of carbon</t>
  </si>
  <si>
    <t>72171032</t>
  </si>
  <si>
    <t>Spokes wire; reed wire; free-cutting steel wire; not plated or coated, whether or not polished; weight ? 0.6% of carbon</t>
  </si>
  <si>
    <t>72171033</t>
  </si>
  <si>
    <t>Wire of a kind used for making strands for prestressing concrete; not plated or coated, whether or not polished; weight ? 0.6% of carbon</t>
  </si>
  <si>
    <t>72171039</t>
  </si>
  <si>
    <t>Wire of iron/non-alloy steel;not plated/coated,whether/not polished;weight?0.6% of carbon;oth than spokes wire,reed wire,free-cutting steel wire;oth than for making strands for prestressing concrete</t>
  </si>
  <si>
    <t>72172010</t>
  </si>
  <si>
    <t>Wire iron/non-alloy steel; plated/coated with zinc; weight &lt; 0.25 % carbon</t>
  </si>
  <si>
    <t>72172020</t>
  </si>
  <si>
    <t>Wire iron/non-alloy steel; plated/coated with zinc; weight ? 0.25 % but &lt; 0.45 % of carbon</t>
  </si>
  <si>
    <t>72172091</t>
  </si>
  <si>
    <t>Steel core wire of a kind used for steel reinforced aluminium conductors (ACSR); plated/coated with zinc; weight ? 0.45 % of carbon</t>
  </si>
  <si>
    <t>72172099</t>
  </si>
  <si>
    <t>Wire iron/non-alloy steel; plated/coated with zinc; weight ? 0.45 % of carbon; other than steel core wire of a kind used for steel reinforced aluminium conductors (ACSR)</t>
  </si>
  <si>
    <t>72173011</t>
  </si>
  <si>
    <t>Wire iron/non-alloy steel; plated/coated with tin; weight &lt; 0.25 % carbon</t>
  </si>
  <si>
    <t>72173019</t>
  </si>
  <si>
    <t>Wire iron/non-alloy steel; plated/coated with other base metals other than tin; weight &lt; 0.25 % carbon</t>
  </si>
  <si>
    <t>72173033</t>
  </si>
  <si>
    <t>Brass coated steel wire of a kind used in the manufacture of pneumatic rubber tyres; weight ? 0.6 % carbon</t>
  </si>
  <si>
    <t>72173034</t>
  </si>
  <si>
    <t>Other copper alloy coated steel wire of a kind used in the manufacture of pneumatic rubber tyres; weight ? 0.6 % carbon</t>
  </si>
  <si>
    <t>72173039</t>
  </si>
  <si>
    <t>Wire iron/non-alloy steel; plated/coated with other base metals; weight ? 0.6 % carbon; other than those of HS 72173033 - 72173035</t>
  </si>
  <si>
    <t>72179090</t>
  </si>
  <si>
    <t>Wire iron/non-alloy steel; other than plated/coated with zinc or with other base metals; weight ? 0.25 % carbon</t>
  </si>
  <si>
    <t>72181000</t>
  </si>
  <si>
    <t>Stainless steel in ingots and other primary forms</t>
  </si>
  <si>
    <t>72189100</t>
  </si>
  <si>
    <t>Semi- finished products of stainless steel; of rectangular (other than square) cross-section</t>
  </si>
  <si>
    <t>72189900</t>
  </si>
  <si>
    <t>Semi- finished products of stainless steel; other than of rectangular (other than square) cross-section</t>
  </si>
  <si>
    <t>72191100</t>
  </si>
  <si>
    <t>Flat-rolled products of stainless steel, of a width of 600 mm or more; not further worked than hot-rolled, in coils; of a thickness exceeding 10 mm</t>
  </si>
  <si>
    <t>72191200</t>
  </si>
  <si>
    <t>Flat-rolled products of stainless steel, of a width of 600 mm or more; not further worked than hot-rolled, in coils; of a thickness of 4.75 mm or more but not exceeding 10 mm</t>
  </si>
  <si>
    <t>72191300</t>
  </si>
  <si>
    <t>Flat-rolled products of stainless steel, of a width of 600 mm or more; not further worked than hot-rolled, in coils; of a thickness of 3 mm or more but less than 4.75 mm</t>
  </si>
  <si>
    <t>72191400</t>
  </si>
  <si>
    <t>Flat-rolled products of stainless steel, of a width of 600 mm or more; not further worked than hot-rolled, in coils; of a thickness of less than 3 mm 39.762.150</t>
  </si>
  <si>
    <t>72192100</t>
  </si>
  <si>
    <t>Flat-rolled products of stainless steel, of a width of 600 mm or more; not further worked than hot-rolled, not in coils; of a thickness exceeding 10 mm</t>
  </si>
  <si>
    <t>72192200</t>
  </si>
  <si>
    <t>Flat-rolled products of stainless steel, of a width of 600 mm or more; not further worked than hot-rolled, not in coils; of a thickness of 4.75 mm or more but not exceeding 10 mm</t>
  </si>
  <si>
    <t>72192300</t>
  </si>
  <si>
    <t>Flat-rolled products of stainless steel, of a width of 600 mm or more; not further worked than hot-rolled, not in coils; of a thickness of 3 mm or more but less than 4.75 mm</t>
  </si>
  <si>
    <t>72192400</t>
  </si>
  <si>
    <t>Flat-rolled products of stainless steel, of a width of 600 mm or more; not further worked than hot-rolled, not in coils; of a thickness of less than 3 mm</t>
  </si>
  <si>
    <t>72193100</t>
  </si>
  <si>
    <t>Flat-rolled products of stainless steel, of a width of 600 mm or more; not further worked than cold-rolled (cold-reduced); of a thickness of 4.75 mm or more</t>
  </si>
  <si>
    <t>72193200</t>
  </si>
  <si>
    <t>Flat-rolled products of stainless steel, of a width of 600 mm or more; not further worked than cold-rolled (cold-reduced); of a thickness of 3 mm or more but less than 4.75 mm</t>
  </si>
  <si>
    <t>72193300</t>
  </si>
  <si>
    <t>Flat-rolled products of stainless steel, of a width of 600 mm or more; not further worked than cold-rolled (cold-reduced), not in coils; of a thickness exceeding 1 mm but less than 3 mm</t>
  </si>
  <si>
    <t>72193400</t>
  </si>
  <si>
    <t>Flat-rolled products of stainless steel, of a width of 600 mm or more; not further worked than cold-rolled (cold-reduced), not in coils; of a thickness of 0.5 mm or more but not exceeding 1 mm</t>
  </si>
  <si>
    <t>72193500</t>
  </si>
  <si>
    <t>Flat-rolled products of stainless steel, of a width of 600 mm or more; not further worked than cold-rolled (cold-reduced), not in coils; of a thickness of less than 0.5 mm</t>
  </si>
  <si>
    <t>72199000</t>
  </si>
  <si>
    <t>Flat-rolled products of stainless steel, of a width of 600 mm or more; other than not further worked than hot-rolled or cold-rolled</t>
  </si>
  <si>
    <t>72201190</t>
  </si>
  <si>
    <t>Flat-rolled products of stainless steel, of a width &lt; 600 mm; not further worked than hot- rolled; of a thickness of ? 4.75 mm; hoop and strip, of a width &gt; 400 mm</t>
  </si>
  <si>
    <t>72201210</t>
  </si>
  <si>
    <t>Flat-rolled products of stainless steel, of a width &lt; 600 mm; not further worked than hot- rolled; of a thickness of &lt; 4.75 mm; hoop and strip, of a width ? 400 mm</t>
  </si>
  <si>
    <t>72201290</t>
  </si>
  <si>
    <t>Flat-rolled products of stainless steel, of a width &lt; 600 mm; not further worked than hot- rolled; of a thickness of &lt; 4.75 mm; hoop and strip, of a width &gt; 400 mm</t>
  </si>
  <si>
    <t>72202010</t>
  </si>
  <si>
    <t>Flat-rolled products of stainless steel, of a width &lt; 600 mm; not further worked than cold- rolled (cold-reduced); hoop and strip, of a width ? 400 mm</t>
  </si>
  <si>
    <t>72202090</t>
  </si>
  <si>
    <t>Flat-rolled products of stainless steel, of a width &lt; 600 mm; not further worked than cold- rolled (cold-reduced); hoop and strip, of a width &gt; 400 mm</t>
  </si>
  <si>
    <t>72209090</t>
  </si>
  <si>
    <t>Flat-rolled products of stainless steel, of a width &lt; 600 mm; other than not further worked than hot-rolled or cold-rolled; hoop and strip, of a width &gt; 400 mm</t>
  </si>
  <si>
    <t>72210000</t>
  </si>
  <si>
    <t>Bars and rods, hot-rolled, in irregularly wound coils, of stainless steel</t>
  </si>
  <si>
    <t>72221100</t>
  </si>
  <si>
    <t>Bars and rods, not further worked than hot- rolled, hot-drawn or extruded; of circular cross- section</t>
  </si>
  <si>
    <t>72221900</t>
  </si>
  <si>
    <t>Bars and rods, not further worked than hot- rolled, hot-drawn or extruded; other than of circular cross-section</t>
  </si>
  <si>
    <t>72222010</t>
  </si>
  <si>
    <t>Bars and rods, not further worked than cold- formed or cold- finished; of circular cross- section</t>
  </si>
  <si>
    <t>72222090</t>
  </si>
  <si>
    <t>Bars and rods, not further worked than cold- formed or cold- finished; other than of circular cross-section</t>
  </si>
  <si>
    <t>72223010</t>
  </si>
  <si>
    <t>Other bars and rods of stainless steel; other than not further worked than hot-rolled or cold- formed; of circular cross-section</t>
  </si>
  <si>
    <t>72223090</t>
  </si>
  <si>
    <t>Other bars and rods of stainless steel; other than not further worked than hot-rolled or cold- formed; other than of circular cross-section</t>
  </si>
  <si>
    <t>72224010</t>
  </si>
  <si>
    <t>Angles, shapes and sections of stainless steel; not further worked than hot-rolled, hot-drawn or extruded</t>
  </si>
  <si>
    <t>72224090</t>
  </si>
  <si>
    <t>Angles, shapes and sections of stainless steel; other than not further worked than hot-rolled, hot-drawn or extruded</t>
  </si>
  <si>
    <t>72230010</t>
  </si>
  <si>
    <t>Wire of stainless steel, of cross-section exceeding 13 mm</t>
  </si>
  <si>
    <t>72230090</t>
  </si>
  <si>
    <t>Wire of stainless steel, of cross-section not exceeding 13 mm</t>
  </si>
  <si>
    <t>72249000</t>
  </si>
  <si>
    <t>Semi- finished products of other alloy steel</t>
  </si>
  <si>
    <t>72251900</t>
  </si>
  <si>
    <t>Flat-rolled products of other alloy steel, of a width ? 600 mm; of silicon-electrical steel; other than grain-oriented</t>
  </si>
  <si>
    <t>72253090</t>
  </si>
  <si>
    <t>Flat-rolled products of other alloy steel, of a width ? 600 mm; other than of silicon-electrical steel; not further worked than hot-rolled, in coils; other than of high speed steel</t>
  </si>
  <si>
    <t>72254090</t>
  </si>
  <si>
    <t>Flat-rolled products of other alloy steel, of a width ? 600 mm; other than of silicon-electrical steel; not further worked than hot-rolled, not in coils; other than of high speed steel</t>
  </si>
  <si>
    <t>72255090</t>
  </si>
  <si>
    <t>Flat-rolled products of other alloy steel, of a width ? 600 mm; other than of silicon-electrical steel; not further worked than cold-rolled (cold- reduced); other than of high speed steel</t>
  </si>
  <si>
    <t>72259110</t>
  </si>
  <si>
    <t>Flat-rolled products of other alloy steel, width?600mm; oth than of silicon-electrical steel; electrolytically plated or coated with zinc; of high speed steel</t>
  </si>
  <si>
    <t>72259190</t>
  </si>
  <si>
    <t>Flat-rolled products of other alloy steel, width?600mm; oth than of silicon-electrical steel; electrolytically plated or coated with zinc; other than of high speed steel 3.180</t>
  </si>
  <si>
    <t>72259220</t>
  </si>
  <si>
    <t>Flat-rolled products of other alloy steel, width?600mm; otherwise plated or coated with zinc; other than of high speed steel; plated or coated with zinc-aluminium-magnesium alloys</t>
  </si>
  <si>
    <t>72259290</t>
  </si>
  <si>
    <t>Flat-rolled products of other alloy steel, width?600mm; otherwise plated or coated with zinc; other than of high speed steel; other than plated or coated with zinc-aluminium- magnesium alloys</t>
  </si>
  <si>
    <t>72259910</t>
  </si>
  <si>
    <t>Flat-rolled products of other alloy steel, width ? 600mm; of high speed steel; other than those of subheadings 722591-722592</t>
  </si>
  <si>
    <t>72259990</t>
  </si>
  <si>
    <t>Flat-rolled products of other alloy steel, width ? 600mm; other than of high speed steel; other than those of subheadings 722591-722592</t>
  </si>
  <si>
    <t>72261110</t>
  </si>
  <si>
    <t>Flat-rolled products of other alloy steel, width &lt; 600 mm; of silicon-electrical steel; grain- oriented; hoop and strip, of a width ? 400 mm</t>
  </si>
  <si>
    <t>72261190</t>
  </si>
  <si>
    <t>Flat-rolled products of other alloy steel, width &lt; 600 mm; of silicon-electrical steel; grain- oriented; hoop and strip, of a width &gt; 400 mm</t>
  </si>
  <si>
    <t>72261910</t>
  </si>
  <si>
    <t>Flat-rolled products of other alloy steel, width &lt; 600 mm; of silicon-electrical steel; other than grain-oriented; hoop and strip, of a width ? 400 mm</t>
  </si>
  <si>
    <t>72262010</t>
  </si>
  <si>
    <t>Flat-rolled products of other alloy steel, width &lt; 600 mm; of high speed steel; hoop and strip, of a width ? 400 mm</t>
  </si>
  <si>
    <t>72269190</t>
  </si>
  <si>
    <t>Hoop and strip, of a width &gt; 400 mm, of other alloy steel; not futher worked than hot-rolled; other than of silicon-electrical steel; other than of high speed steel</t>
  </si>
  <si>
    <t>72269290</t>
  </si>
  <si>
    <t>Hoop and strip, of a width &gt; 400 mm, of other alloy steel; not futher worked than cold-rolled (cold-reduced); other than of silicon-electrical steel; other than of high speed steel</t>
  </si>
  <si>
    <t>72269911</t>
  </si>
  <si>
    <t>Hoop and strip, of a width ? 400 mm, of other alloy steel; plated or coated with zinc; other than not futher worked than hot-rolled or cold- rolled (cold-reduced)</t>
  </si>
  <si>
    <t>72269919</t>
  </si>
  <si>
    <t>Hoop and strip, of a width ? 400 mm, of other alloy steel; other than plated or coated with zinc; other than not futher worked than hot- rolled or cold-rolled (cold-reduced)</t>
  </si>
  <si>
    <t>72269999</t>
  </si>
  <si>
    <t>Hoop and strip, of a width &gt; 400 mm, of other alloy steel; other than plated or coated with zinc; other than not futher worked than hot- rolled or cold-rolled (cold-reduced)</t>
  </si>
  <si>
    <t>72281090</t>
  </si>
  <si>
    <t>Bars and rods of other alloy steel, of high speed steel; other than of circular cross- section</t>
  </si>
  <si>
    <t>72282019</t>
  </si>
  <si>
    <t>Bars and rods of silico-manganese steel; of circular cross-section; other than not further worked than hot-rolled, hot-drawn or extruded</t>
  </si>
  <si>
    <t>72282099</t>
  </si>
  <si>
    <t>Bars and rods of silico-manganese steel; other than of circular cross-section; other than not further worked than hot-rolled, hot-drawn or extruded</t>
  </si>
  <si>
    <t>72283010</t>
  </si>
  <si>
    <t>Other bars and rods of other alloy steel, not further worked than hot-rolled, hot- drawn or extruded; of circular cross-section</t>
  </si>
  <si>
    <t>72283090</t>
  </si>
  <si>
    <t>Other bars and rods of other alloy steel, not further worked than hot-rolled, hot- drawn or extruded; other than of circular cross-section</t>
  </si>
  <si>
    <t>72284010</t>
  </si>
  <si>
    <t>Other bars and rods of other alloy steel, not further worked than forged; of circular cross- section</t>
  </si>
  <si>
    <t>72284090</t>
  </si>
  <si>
    <t>Other bars and rods of other alloy steel, not further worked than forged; other than of circular cross-section</t>
  </si>
  <si>
    <t>72285010</t>
  </si>
  <si>
    <t>Other bars and rods of other alloy steel, not further worked than cold-formed or cold- finished; of circular cross-section</t>
  </si>
  <si>
    <t>72285090</t>
  </si>
  <si>
    <t>Other bars and rods of other alloy steel, not further worked than cold-formed or cold- finished; other than of circular cross-section</t>
  </si>
  <si>
    <t>72286010</t>
  </si>
  <si>
    <t>Other bars and rods of other alloy steel, of circular cross-section; other than those of subheading 722810-722850</t>
  </si>
  <si>
    <t>72286090</t>
  </si>
  <si>
    <t>Other bars and rods of other alloy steel, other than of circular cross-section; other than those of subheading 722810-722850</t>
  </si>
  <si>
    <t>72287090</t>
  </si>
  <si>
    <t>Angles, shapes and sections, of other alloy steel; other than not further worked than hot- rolled, hot-drawn or extruded</t>
  </si>
  <si>
    <t>72288090</t>
  </si>
  <si>
    <t>Hollow drill bars and rods, of alloy or non-alloy steel; containing by weight less than 0.6 % of carbon</t>
  </si>
  <si>
    <t>72292000</t>
  </si>
  <si>
    <t>Wire of other alloy steel; of silico-manganese steel</t>
  </si>
  <si>
    <t>72299021</t>
  </si>
  <si>
    <t>Wire of other alloy steel; other than of silico- manganese steel; of cross-section not exceeding 5.5 mm; containing by weight 0.5 % or more of chromium</t>
  </si>
  <si>
    <t>72299029</t>
  </si>
  <si>
    <t>Wire of other alloy steel; other than of silico- manganese steel; of cross-section not exceeding 5.5 mm; containing by weight less than 0.5 % of chromium</t>
  </si>
  <si>
    <t>72299030</t>
  </si>
  <si>
    <t>Wire of other alloy steel; other than of silico- manganese steel; of cross-section exceeding 5.5 mm, of high speed steel</t>
  </si>
  <si>
    <t>72299091</t>
  </si>
  <si>
    <t>Wire of other alloy steel; other than of silico- manganese steel; of cross-section exceeding 5.5 mm; containing by weight 05 % or more of chromium</t>
  </si>
  <si>
    <t>72299099</t>
  </si>
  <si>
    <t>Wire of other alloy steel; other than of silico- manganese steel; of cross-section exceeding 5.5 mm; containing by weight less than 0.5 % of chromium</t>
  </si>
  <si>
    <t>73011000</t>
  </si>
  <si>
    <t>Sheet piling of iron or steel, whether or not drilled, punched or made from assembled elements</t>
  </si>
  <si>
    <t>73012000</t>
  </si>
  <si>
    <t>Welded angles, shapes and sections, of iron or steel</t>
  </si>
  <si>
    <t>73021000</t>
  </si>
  <si>
    <t>Railway or tramway track construction material of iron or steel, the following: rails</t>
  </si>
  <si>
    <t>73024000</t>
  </si>
  <si>
    <t>Railway or tramway track construction material of iron or steel, the following: fish-plates and sole plates (base plates)</t>
  </si>
  <si>
    <t>73029090</t>
  </si>
  <si>
    <t>Railway/tramway track construction material of iron/steel, the following: check-rails &amp; rack rails,chairs, chair wedges,rail clips,bedplates,ties &amp; other material specialized for jointing/fixing rails</t>
  </si>
  <si>
    <t>73030011</t>
  </si>
  <si>
    <t>Hubless tubes and pipes, of cast iron</t>
  </si>
  <si>
    <t>73030019</t>
  </si>
  <si>
    <t>Tubes and pipes, of cast iron; other than hubless tubes and pipes</t>
  </si>
  <si>
    <t>73030099</t>
  </si>
  <si>
    <t>Hollow profiles, of cast iron with external diameter exceeding 100 mm</t>
  </si>
  <si>
    <t>73041100</t>
  </si>
  <si>
    <t>Line pipe of a kind used for oil or gas pipelines; of stainless steel</t>
  </si>
  <si>
    <t>73041900</t>
  </si>
  <si>
    <t>Line pipe of a kind used for oil or gas pipelines; other than of stainless steel</t>
  </si>
  <si>
    <t>73042290</t>
  </si>
  <si>
    <t>Drill pipe, of stainless steel, of a kind used in drilling for oil or gas; other than with yield strength less than 80,000 psi, without threaded end</t>
  </si>
  <si>
    <t>73042310</t>
  </si>
  <si>
    <t>Drill pipe, of iron (other than cast iron), of a kind used in drilling for oil or gas; with yield strength less than 80,000 psi, without threaded end</t>
  </si>
  <si>
    <t>73042390</t>
  </si>
  <si>
    <t>Drill pipe,of iron/other than cast iron,of a kind used in drilling for oil or gas;with yield strength &lt; 80,000 psi,with threaded end; or with yield strength ? 80,000 psi, whether/not with threaded end</t>
  </si>
  <si>
    <t>73042410</t>
  </si>
  <si>
    <t>Casing and tubing with yield strength less than 80,000 psi, without threaded end; of stainless steel</t>
  </si>
  <si>
    <t>73042430</t>
  </si>
  <si>
    <t>Casing and tubing with yield strength 80,000 psi or more, whether or not with threaded end; of stainless steel</t>
  </si>
  <si>
    <t>73042910</t>
  </si>
  <si>
    <t>Casing and tubing with yield strength less than 80,000 psi, without threaded end; other than of stainless steel</t>
  </si>
  <si>
    <t>73042920</t>
  </si>
  <si>
    <t>Casing and tubing with yield strength less than 80,000 psi, with threaded end; other than of stainless steel</t>
  </si>
  <si>
    <t>73042930</t>
  </si>
  <si>
    <t>Casing and tubing with yield strength 80,000 psi or more, whether or not with threaded end; other than of stainless steel</t>
  </si>
  <si>
    <t>73043110</t>
  </si>
  <si>
    <t>Drillrod casing and tubing with pin and box threads; cold-drawn or cold-rolled (cold- reduced); of circular cross-section, of iron or non-alloy steel</t>
  </si>
  <si>
    <t>73043140</t>
  </si>
  <si>
    <t>Tubes, pipes &amp; hollow profiles, seamless, of circular cross-section, of iron/ non-alloy steel; cold-drawn/ cold-rolled; having an external diameter &lt; 140 mm and &lt; 0.45 % by weight of carbon</t>
  </si>
  <si>
    <t>73043190</t>
  </si>
  <si>
    <t>Tubes, pipes &amp; hollow profiles, seamless, of circular cross-section, of iron/ non-alloy steel; cold-drawn/ cold-rolled; other than those of HS 73043110 - 73043140</t>
  </si>
  <si>
    <t>73043920</t>
  </si>
  <si>
    <t>High-pressure pipe capable of withstanding a pressure of not less than 42,000 psi; other than cold-drawn or cold-rolled (cold-reduced); of circular cross-section, of iron or non-alloy steel</t>
  </si>
  <si>
    <t>73043940</t>
  </si>
  <si>
    <t>Tubes, pipes &amp; hollow profiles, seamless, of circular cross-section, of iron/ non-alloy steel; other than cold-drawn/ cold-rolled; having an external diameter &lt; 140 mm and &lt; 0.45 % by weight of carbon</t>
  </si>
  <si>
    <t>73043990</t>
  </si>
  <si>
    <t>Tubes, pipes &amp; hollow profiles, seamless, of circular cross-section, of iron/ non-alloy steel; cold-drawn/ cold-rolled; other than those of HS 73043920 - 73043940</t>
  </si>
  <si>
    <t>73044100</t>
  </si>
  <si>
    <t>Tubes, pipes &amp; hollow profiles, seamless, of circular cross-section, of stainless steel; cold- drawn or cold-rolled (cold-reduced)</t>
  </si>
  <si>
    <t>73044900</t>
  </si>
  <si>
    <t>Tubes, pipes &amp; hollow profiles, seamless, of circular cross-section, of stainless steel; other than cold-drawn or cold-rolled (cold-reduced)</t>
  </si>
  <si>
    <t>73045110</t>
  </si>
  <si>
    <t>Drillrod casing and tubing with pin and box threads; cold-drawn or cold-rolled (cold- reduced); of circular cross-section, of other alloy steel</t>
  </si>
  <si>
    <t>73045120</t>
  </si>
  <si>
    <t>High-pressure pipe with a yield strength not less than 42,000 psi; cold-drawn or cold-rolled (cold-reduced); of circular cross-section, of other alloy steel</t>
  </si>
  <si>
    <t>73045190</t>
  </si>
  <si>
    <t>Tubes, pipes &amp; hollow profiles, seamless, of circular cross-section, of other alloy steel; cold- drawn or cold-rolled (cold-reduced)</t>
  </si>
  <si>
    <t>73045910</t>
  </si>
  <si>
    <t>High-pressure pipe with a yield strength not less than 42,000 psi; other than cold-drawn or cold-rolled (cold-reduced); of circular cross- section, of other alloy steel</t>
  </si>
  <si>
    <t>73045990</t>
  </si>
  <si>
    <t>Tubes, pipes &amp; hollow profiles, seamless, of circular cross-section, of other alloy steel; other than cold-drawn or cold-rolled; other than high- pressure pipe with a yield strength ? 42,000 psi</t>
  </si>
  <si>
    <t>73049010</t>
  </si>
  <si>
    <t>High-pressure pipe with a yield strength not less than 42,000 psi; other than those of subheading 730411 - 730459</t>
  </si>
  <si>
    <t>73049030</t>
  </si>
  <si>
    <t>Tubes, pipes and hollow profiles, seamless, of iron or steel; oth than high-pressure pipe; having an external diameter &lt; 140 mm and &lt; 0.45% by weight of carbon; oth than in subheading 730411 - 730459</t>
  </si>
  <si>
    <t>73049090</t>
  </si>
  <si>
    <t>Tubes, pipes &amp; hollow profiles, seamless, of iron/ steel; oth than high-pressure pipe; oth than having an external diameter &lt;140 mm &amp; &lt;0.45% by weight of carbon; oth than in subheading 730411 - 730459</t>
  </si>
  <si>
    <t>73051100</t>
  </si>
  <si>
    <t>Line pipe of a kind used for oil or gas pipelines; longitudinally submerged arc welded</t>
  </si>
  <si>
    <t>73051290</t>
  </si>
  <si>
    <t>Line pipe of a kind used for oil or gas pipelines; longitudinally welded; other than Electric resistance welded (ERW)</t>
  </si>
  <si>
    <t>73051990</t>
  </si>
  <si>
    <t>Line pipe of a kind used for oil or gas pipelines; other than longitudinally submerged arc welded; other than spiral or helical submerged arc welded</t>
  </si>
  <si>
    <t>73052000</t>
  </si>
  <si>
    <t>Casing of a kind used in drilling for oil or gas</t>
  </si>
  <si>
    <t>73053110</t>
  </si>
  <si>
    <t>Line pipe of a kind used other than for oil or gas pipelines, welded; longitudinally welded; stainless steel pipes and tubes 87.298</t>
  </si>
  <si>
    <t>73053190</t>
  </si>
  <si>
    <t>Line pipe of a kind used other than for oil or gas pipelines, welded; longitudinally welded; other than stainless steel pipes and tubes</t>
  </si>
  <si>
    <t>73053990</t>
  </si>
  <si>
    <t>Line pipe of a kind used other than for oil or gas pipelines, welded; other than longitudinally welded; high-pressure pipe with a yield strength less than 42,000 psi</t>
  </si>
  <si>
    <t>73059000</t>
  </si>
  <si>
    <t>Other tubes &amp; pipes (ie welded, riveted or similarly closed), having circular cross- sections, the external diameter of which exceeds 406.4 mm, of iron/ steel; n.e.c. in heading 7305</t>
  </si>
  <si>
    <t>73061110</t>
  </si>
  <si>
    <t>Line pipe of a kind used for oil or gas pipelines; welded, of stainless steel; longitudinally electric resistance welded (ERW)</t>
  </si>
  <si>
    <t>73061190</t>
  </si>
  <si>
    <t>Line pipe of a kind used for oil or gas pipelines; welded, of stainless steel; other than longitudinally electric resistance welded (ERW)</t>
  </si>
  <si>
    <t>73061910</t>
  </si>
  <si>
    <t>Line pipe of a kind used for oil or gas pipelines; other than welded, of stainless steel; longitudinally electric resistance welded (ERW)</t>
  </si>
  <si>
    <t>73061990</t>
  </si>
  <si>
    <t>Line pipe of a kind used for oil or gas pipelines; other than welded, of stainless steel; other than longitudinally electric resistance welded (ERW); other than spiral or helical submerged arc welded</t>
  </si>
  <si>
    <t>73062900</t>
  </si>
  <si>
    <t>Casing and tubing of a kind used in drilling for oil or gas; other than welded, of stainless steel</t>
  </si>
  <si>
    <t>73063019</t>
  </si>
  <si>
    <t>Boiler tubes, welded, of circular cross-section, of iron or non-alloy steel; with an external diameter not less than 12.5 mm</t>
  </si>
  <si>
    <t>73063021</t>
  </si>
  <si>
    <t>Copper-plated, fluororesin-coated/ zinc- chromated steel tubes; welded, of circular cross-section, of iron or non-alloy steel; with an external diameter less than 12.5 mm</t>
  </si>
  <si>
    <t>73063029</t>
  </si>
  <si>
    <t>Copper-plated, fluororesin-coated/ zinc- chromated steel tubes; welded, of circular cross-section, of iron or non-alloy steel; with an external diameter not less than 12.5 mm</t>
  </si>
  <si>
    <t>73063030</t>
  </si>
  <si>
    <t>Pipe of a kind used to make sheath pipe (heater pipe) for heating elements of electric flat irons or rice cookers, with an external diameter not exceeding 12 mm</t>
  </si>
  <si>
    <t>73063091</t>
  </si>
  <si>
    <t>Other tubes,pipes,welded,of circular cross- section,of iron/non-alloy steel;high-pressure pipe yield strength&lt;42,000psi;internal diameter?12.5mm,external diameter&lt;140 mm,weight&lt; 0.45%carbon</t>
  </si>
  <si>
    <t>73063092</t>
  </si>
  <si>
    <t>Other tubes, pipes and hollow profiles, welded, of circular cross-section, of iron or non-alloy steel; high-pressure pipe with a yield strength &lt; 42,000 psi; with an internal diameter &lt; 12.5 mm</t>
  </si>
  <si>
    <t>73063099</t>
  </si>
  <si>
    <t>Other tubes, pipes and hollow profiles, welded, of circular cross-section, of iron or non-alloy steel; high-pressure pipe with a yield strength &lt; 42,000 psi; other than in HS 73063091 - 73063092</t>
  </si>
  <si>
    <t>73064019</t>
  </si>
  <si>
    <t>Boiler tubes; welded, of circular cross-section, of stainless steel; with an external diameter exceeding 12.5 mm</t>
  </si>
  <si>
    <t>73064020</t>
  </si>
  <si>
    <t>Stainless steel pipes and tubes, with an external diameter exceeding 105 mm; welded, of circular cross-section, of stainless steel</t>
  </si>
  <si>
    <t>73064090</t>
  </si>
  <si>
    <t>Other tubes, pipes and hollow profiles; welded, of circular cross-section, of stainless steel; other than those of HS 73064011 - 73064030</t>
  </si>
  <si>
    <t>73065019</t>
  </si>
  <si>
    <t>Boiler tubes; welded, of circular cross-section, of other alloy steel; with an external diameter not less than 12.5 mm</t>
  </si>
  <si>
    <t>73065099</t>
  </si>
  <si>
    <t>Other tubes, pipes and hollow profiles; welded, of circular cross-section, of other alloy steel; with an external diameter not less than 12.5 mm</t>
  </si>
  <si>
    <t>73066110</t>
  </si>
  <si>
    <t>Other tubes, pipes and hollow profiles; welded, of non-circular cross-section; of square or rectangular cross-section; with an external diagonal cross-section less than 12.5 mm</t>
  </si>
  <si>
    <t>73066190</t>
  </si>
  <si>
    <t>Other tubes, pipes and hollow profiles; welded, of non-circular cross-section; of square or rectangular cross-section; with an external diagonal cross-section not less than 12.5 mm</t>
  </si>
  <si>
    <t>73066990</t>
  </si>
  <si>
    <t>Other tubes, pipes and hollow profiles; welded, of non-circular cross-section; of other non- circular cross-section; with an external diagonal cross-section not less than 12.5 mm</t>
  </si>
  <si>
    <t>73069019</t>
  </si>
  <si>
    <t>Copper brazed pipes and tubes; with an external diagonal cross-section not less than 12.5 mm</t>
  </si>
  <si>
    <t>73069095</t>
  </si>
  <si>
    <t>Other tubes, pipes and hollow profiles of iron or steel; high pressure pipes, with an external diameter of 12.5 mm or more</t>
  </si>
  <si>
    <t>73069099</t>
  </si>
  <si>
    <t>Other tubes, pipes and hollow profiles of iron or steel; n.e.c. in heading 7306</t>
  </si>
  <si>
    <t>73071110</t>
  </si>
  <si>
    <t>Cast fittings, of non-malleable cast iron; hubless tube or pipe fittings</t>
  </si>
  <si>
    <t>73071190</t>
  </si>
  <si>
    <t>Cast fittings, of non-malleable cast iron; other than hubless tube or pipe fittings</t>
  </si>
  <si>
    <t>73071900</t>
  </si>
  <si>
    <t>Cast fittings, other than of non-malleable cast iron</t>
  </si>
  <si>
    <t>73072110</t>
  </si>
  <si>
    <t>Flanges; of stainless steel; having an internal diameter of less than 15 cm</t>
  </si>
  <si>
    <t>73072190</t>
  </si>
  <si>
    <t>Flanges; of stainless steel; having an internal diameter of not less than 15 cm</t>
  </si>
  <si>
    <t>73072210</t>
  </si>
  <si>
    <t>Threaded elbows, bends and sleeves; of stainless steel; having an internal diameter of less than 15 cm</t>
  </si>
  <si>
    <t>73072290</t>
  </si>
  <si>
    <t>Threaded elbows, bends and sleeves; of stainless steel; having an internal diameter of not less than 15 cm</t>
  </si>
  <si>
    <t>73072310</t>
  </si>
  <si>
    <t>Butt welding fittings; of stainless steel; having an internal diameter of less than 15 cm</t>
  </si>
  <si>
    <t>73072390</t>
  </si>
  <si>
    <t>Butt welding fittings; of stainless steel; having an internal diameter of not less than 15 cm 962</t>
  </si>
  <si>
    <t>73072910</t>
  </si>
  <si>
    <t>Tube or pipe fittings; of stainless steel; other than flanges or threaded elbows, bends and sleeves or butt welding fittings; having an internal diameter of less than 15 cm</t>
  </si>
  <si>
    <t>73072990</t>
  </si>
  <si>
    <t>Tube or pipe fittings; of stainless steel; other than flanges or threaded elbows, bends and sleeves or butt welding fittings; having an internal diameter of not less than 15 cm</t>
  </si>
  <si>
    <t>73079110</t>
  </si>
  <si>
    <t>Flanges of iron or steel; other than of stainless steel; having an internal diameter of less than 15 cm</t>
  </si>
  <si>
    <t>73079190</t>
  </si>
  <si>
    <t>Flanges of iron or steel; other than of stainless steel; having an internal diameter of not less than 15 cm</t>
  </si>
  <si>
    <t>73079210</t>
  </si>
  <si>
    <t>Threaded elbows, bends and sleeves of iron or steel; other than of stainless steel; having an internal diameter of less than 15 cm</t>
  </si>
  <si>
    <t>73079290</t>
  </si>
  <si>
    <t>Threaded elbows, bends and sleeves of iron or steel; other than of stainless steel; having an internal diameter of not less than 15 cm</t>
  </si>
  <si>
    <t>73079310</t>
  </si>
  <si>
    <t>Butt welding fittings of iron or steel; other than of stainless steel; having an internal diameter of less than 15 cm</t>
  </si>
  <si>
    <t>73079390</t>
  </si>
  <si>
    <t>Butt welding fittings of iron or steel; other than of stainless steel; having an internal diameter of not less than 15 cm</t>
  </si>
  <si>
    <t>73079910</t>
  </si>
  <si>
    <t>Tube or pipe fittings of iron or steel; other than of stainless steel; other than flanges or threaded elbows, bends and sleeves or butt welding fittings; having an internal diameter of less than 15 cm</t>
  </si>
  <si>
    <t>73079990</t>
  </si>
  <si>
    <t>Tube/pipe fittings of iron or steel; oth than of stainless steel; other than flanges or threaded elbows, bends and sleeves or butt welding fittings; having an internal diameter of not less than 15 cm</t>
  </si>
  <si>
    <t>73081090</t>
  </si>
  <si>
    <t>Bridges and bridge-sections, of iron or steel; other than prefabricated modular type joined by shear connectors</t>
  </si>
  <si>
    <t>73082011</t>
  </si>
  <si>
    <t>Towers, of iron or steel; prefabricated modular type joined by shear connectors</t>
  </si>
  <si>
    <t>73082019</t>
  </si>
  <si>
    <t>Towers, of iron or steel; other than prefabricated modular type joined by shear connectors</t>
  </si>
  <si>
    <t>73082021</t>
  </si>
  <si>
    <t>Lattice masts, of iron or steel; prefabricated modular type joined by shear connectors</t>
  </si>
  <si>
    <t>73082029</t>
  </si>
  <si>
    <t>Lattice masts, of iron or steel; other than prefabricated modular type joined by shear connectors</t>
  </si>
  <si>
    <t>73083010</t>
  </si>
  <si>
    <t>Doors, of iron or steel, of a thickness of 6 mm or more but not exceeding 8 mm</t>
  </si>
  <si>
    <t>73083090</t>
  </si>
  <si>
    <t>windows and their frames and thresholds for doors, of iron or steel</t>
  </si>
  <si>
    <t>73084010</t>
  </si>
  <si>
    <t>Equipment for scaffolding, shuttering, propping or pit-propping, of iron or steel; prefabricated modular type joined by shear connectors</t>
  </si>
  <si>
    <t>73084090</t>
  </si>
  <si>
    <t>Equipment for scaffolding, shuttering, propping or pit-propping, of iron or steel; other than prefabricated modular type joined by shear connectors</t>
  </si>
  <si>
    <t>73089020</t>
  </si>
  <si>
    <t>Structures&amp;parts of iron/steel;oth than bridges&amp;bridge-sections/towers&amp;lattice masts/ equipment for scaffolding,shuttering,propping /pit-propping;prefabricated modular type joined by shear connectors</t>
  </si>
  <si>
    <t>73089040</t>
  </si>
  <si>
    <t>Structures and parts of structures, of iron or steel; corrugated and curved galvanised plates or sheets prepared for use in conduits, culverts or tunnels</t>
  </si>
  <si>
    <t>73089060</t>
  </si>
  <si>
    <t>Structures and parts of structures, of iron or steel; perforated cable trays</t>
  </si>
  <si>
    <t>73089092</t>
  </si>
  <si>
    <t>Guardrails of iron or steel</t>
  </si>
  <si>
    <t>73089099</t>
  </si>
  <si>
    <t>Plates, rods, angles, shapes, sections, tubes and the like, prepared for use in structures, of iron or steel</t>
  </si>
  <si>
    <t>73090011</t>
  </si>
  <si>
    <t>Reservoirs, tanks, vats and similar containers for any material of iron or steel, of a capacity &gt; 300 l; of a kind used for the conveyance or packing of goods; lined or heat-insulated</t>
  </si>
  <si>
    <t>73090019</t>
  </si>
  <si>
    <t>Reservoirs, tanks, vats and similar containers for any material of iron or steel, of a capacity &gt; 300 l; of a kind used for the conveyance or packing of goods; not lined or heat-insulated</t>
  </si>
  <si>
    <t>73090099</t>
  </si>
  <si>
    <t>Reservoirs, tanks, vats and similar containers for any material of iron or steel, of a capacity &gt; 300 l; other than of a kind used for the conveyance or packing of goods; not lined or heat-insulated</t>
  </si>
  <si>
    <t>73101010</t>
  </si>
  <si>
    <t>Tanks, casks, drums, cans, boxes and similar containers, for any material, of iron or steel; of a capacity ? 50 l but ≤ 300 l; of tinplate</t>
  </si>
  <si>
    <t>73101099</t>
  </si>
  <si>
    <t>Tanks, casks, drums, cans, boxes and similar containers, for any material, of iron or steel; of a capacity ? 50 l but ≤ 300 l; other than casting, forging or stamping, in the rough state</t>
  </si>
  <si>
    <t>73102111</t>
  </si>
  <si>
    <t>Cans which are to be closed by soldering or crimping, of iron or steel; of a capacity &lt; 1 l; of tinplate</t>
  </si>
  <si>
    <t>73102119</t>
  </si>
  <si>
    <t>Cans which are to be closed by soldering or crimping, of iron or steel; of a capacity &lt; 1 l; other than of tinplate</t>
  </si>
  <si>
    <t>73102191</t>
  </si>
  <si>
    <t>Cans which are to be closed by soldering or crimping, of iron or steel; of a capacity ? 1 l but &lt; 50 l; of tinplate</t>
  </si>
  <si>
    <t>73102199</t>
  </si>
  <si>
    <t>Cans which are to be closed by soldering or crimping, of iron or steel; of a capacity ? 1 l but &lt; 50 l; other than of tinplate</t>
  </si>
  <si>
    <t>73102911</t>
  </si>
  <si>
    <t>Tanks, casks, drums, cans, boxes and similar containers, for any material, of iron or steel; other than cans which are to be closed by soldering/crimping; of a capacity &lt; 1 l; of tinplate</t>
  </si>
  <si>
    <t>73102919</t>
  </si>
  <si>
    <t>Tanks, casks, drums, cans, boxes and similar containers, for any material, of iron or steel; other than cans which are to be closed by soldering/crimping; of a capacity &lt; 1 l; other than of tinplate 9.039</t>
  </si>
  <si>
    <t>73102991</t>
  </si>
  <si>
    <t>Tanks, casks, drums, cans, boxes and similar containers, for any material, of iron or steel; other than cans which are to be closed by soldering/crimping; of a capacity ? 1 l but &lt; 50 l; of tinplate</t>
  </si>
  <si>
    <t>73102999</t>
  </si>
  <si>
    <t>Tanks, casks, drums, cans, boxes &amp; similar,for any material, of iron/steel; oth than cans which are to be closed by soldering; of a capacity ? 1 l but &lt; 50 l; n.e.c. in heading 7310</t>
  </si>
  <si>
    <t>73110021</t>
  </si>
  <si>
    <t>Seamless steel cylinders; of a capacity of 30 l or more, but less than 110 l, for Automotive Compressed Natural Gas (CNG) or Liquefied Natural Gas (LNG)</t>
  </si>
  <si>
    <t>73110023</t>
  </si>
  <si>
    <t>Seamless steel cylinders; of a capacity of less than 30 l, for Liquefied Petroleum Gas (LPG)</t>
  </si>
  <si>
    <t>73110024</t>
  </si>
  <si>
    <t>Seamless steel cylinders; of a capacity of 30 l or more, but less than 110 l, for Liquefied Petroleum Gas (LPG)</t>
  </si>
  <si>
    <t>73110025</t>
  </si>
  <si>
    <t>Seamless steel cylinders; of a capacity of 30 l or more, for Liquefied Petroleum Gas (LPG)</t>
  </si>
  <si>
    <t>73110029</t>
  </si>
  <si>
    <t>Seamless steel cylinders; other than those of HS 73110021 - 73110027</t>
  </si>
  <si>
    <t>73110091</t>
  </si>
  <si>
    <t>Containers for compressed or liquefied gas, of iron or steel; other than seamless steel cylinders; of a capacity not exceeding 7.3 l</t>
  </si>
  <si>
    <t>73110099</t>
  </si>
  <si>
    <t>Containers for compressed or liquefied gas, of iron or steel; other than seamless steel cylinders; of a capacity of 110 l or more</t>
  </si>
  <si>
    <t>73121010</t>
  </si>
  <si>
    <t>Stranded wire, ropes and cables, of iron or steel, not electrically insulated; locked coils, flattened strands and non-rotating wire ropes</t>
  </si>
  <si>
    <t>73121020</t>
  </si>
  <si>
    <t>Stranded wire, ropes and cables, of iron or steel, not electrically insulated; plated or coated with brass and of a diameter not exceeding 3 mm</t>
  </si>
  <si>
    <t>73121030</t>
  </si>
  <si>
    <t>Stranded wire, ropes and cables, of iron or steel, not electrically insulated; plated or coated with aluminium</t>
  </si>
  <si>
    <t>73121091</t>
  </si>
  <si>
    <t>Stranded wire, ropes and cables, of iron or steel, not electrically insulated; other than subheading 731210; stranded steel wire for prestressing concrete</t>
  </si>
  <si>
    <t>73121099</t>
  </si>
  <si>
    <t>Stranded wire, ropes and cables, of iron or steel, not electrically insulated; other than subheading 731210; other than stranded steel wire for prestressing concrete</t>
  </si>
  <si>
    <t>73129000</t>
  </si>
  <si>
    <t>Plaited bands, slings and the like, of iron or steel, not electrically insulated</t>
  </si>
  <si>
    <t>73130000</t>
  </si>
  <si>
    <t>Barbed wire of iron or steel; twisted hoop or single flat wire, barbed or not, and loosely twisted double wire, of a kind used for fencing, of iron or steel</t>
  </si>
  <si>
    <t>73141200</t>
  </si>
  <si>
    <t>Woven cloth; endless bands for machinery, of stainless steel</t>
  </si>
  <si>
    <t>73141400</t>
  </si>
  <si>
    <t>Other woven cloth, of stainless steel</t>
  </si>
  <si>
    <t>73141910</t>
  </si>
  <si>
    <t>Woven cloth; endless bands for machinery other than of stainless steel</t>
  </si>
  <si>
    <t>73141990</t>
  </si>
  <si>
    <t>Other woven cloth, other than of stainless steel</t>
  </si>
  <si>
    <t>73142000</t>
  </si>
  <si>
    <t>Grill, netting and fencing cloth, welded at the intersection, of wire with a maximum cross- sectional dimension of 3 mm or more and having a mesh size of 100 cm2 or more</t>
  </si>
  <si>
    <t>73143100</t>
  </si>
  <si>
    <t>Other grill, netting and fencing cloth of iron or steel wire, welded at the intersection; plated or coated with zinc</t>
  </si>
  <si>
    <t>73143900</t>
  </si>
  <si>
    <t>Other grill, netting and fencing cloth of iron or steel wire, welded at the intersection; other than plated or coated with zinc</t>
  </si>
  <si>
    <t>73144100</t>
  </si>
  <si>
    <t>Other cloth, grill, netting and fencing of iron or steel wire; plated or coated with zinc</t>
  </si>
  <si>
    <t>73144200</t>
  </si>
  <si>
    <t>Other cloth, grill, netting and fencing of iron or steel wire; coated with plastics</t>
  </si>
  <si>
    <t>73144900</t>
  </si>
  <si>
    <t>Other cloth, grill, netting and fencing of iron or steel wire; other than plated or coated with zinc; other than coated with plastic</t>
  </si>
  <si>
    <t>73145000</t>
  </si>
  <si>
    <t>Expanded metal of iron or steel</t>
  </si>
  <si>
    <t>73151110</t>
  </si>
  <si>
    <t>Articulated link chain and parts thereof; bicycle or motorcycle roller chain of iron or steel</t>
  </si>
  <si>
    <t>73151191</t>
  </si>
  <si>
    <t>Articulated link chain and parts thereof; transmission type roller chain, of a pitch length of not less than 6 mm and not more than 32 mm of iron or steel</t>
  </si>
  <si>
    <t>73151199</t>
  </si>
  <si>
    <t>Articulated link chain and parts thereof; transmission type roller chain, of a pitch length more than 32 mm of iron or steel</t>
  </si>
  <si>
    <t>73151210</t>
  </si>
  <si>
    <t>Articulated link chain and parts thereof; bicycle or motorcycle non roller chain of iron or steel</t>
  </si>
  <si>
    <t>73151290</t>
  </si>
  <si>
    <t>Articulated link chain and parts thereof; other than bicycle or motorcycle non roller chain of iron or steel</t>
  </si>
  <si>
    <t>73151910</t>
  </si>
  <si>
    <t>Articulated link chain and parts thereof; parts of bicycle or motorcycle chain</t>
  </si>
  <si>
    <t>73151990</t>
  </si>
  <si>
    <t>Articulated link chain and parts thereof; parts of other than bicycle or motorcycle chain</t>
  </si>
  <si>
    <t>73152000</t>
  </si>
  <si>
    <t>Skid chain of iron or steel</t>
  </si>
  <si>
    <t>73158100</t>
  </si>
  <si>
    <t>Stud-link chain of iron or steel</t>
  </si>
  <si>
    <t>73158200</t>
  </si>
  <si>
    <t>Welded link chain of iron or steel</t>
  </si>
  <si>
    <t>73158910</t>
  </si>
  <si>
    <t>Bicycles or motorcycle chain of iron or steel</t>
  </si>
  <si>
    <t>73158990</t>
  </si>
  <si>
    <t>Chain of iron or steel other than bicycles or motorcycle</t>
  </si>
  <si>
    <t>73159020</t>
  </si>
  <si>
    <t>Parts of bicycle or motorcycle chain of iron or steel</t>
  </si>
  <si>
    <t>73159090</t>
  </si>
  <si>
    <t>Parts of chain of iron or steel; other than parts of bicycle or motorcycle chain</t>
  </si>
  <si>
    <t>73160000</t>
  </si>
  <si>
    <t>Anchors, grapnels and parts thereof, of iron or steel</t>
  </si>
  <si>
    <t>73170010</t>
  </si>
  <si>
    <t>Wire nails of iron or steel</t>
  </si>
  <si>
    <t>73170020</t>
  </si>
  <si>
    <t>Staples of iron or steel</t>
  </si>
  <si>
    <t>73170030</t>
  </si>
  <si>
    <t>Dog spikes for rail sleepers; gang nails, of iron or steel</t>
  </si>
  <si>
    <t>73170090</t>
  </si>
  <si>
    <t>Nails, tacks, drawing pins, corrugated nails, staples &amp; similar articles, of iron/ steel, whether/ not with heads of other material; other than wires nails, staples, dog spikes for sleepes, gang nails</t>
  </si>
  <si>
    <t>73181100</t>
  </si>
  <si>
    <t>Coach screws</t>
  </si>
  <si>
    <t>73181210</t>
  </si>
  <si>
    <t>Other wood screws having a shank of an external diameter not exceeding 16 mm 6.379</t>
  </si>
  <si>
    <t>73181290</t>
  </si>
  <si>
    <t>Other wood screws having a shank of an external diameter exceeding 16 mm</t>
  </si>
  <si>
    <t>73181300</t>
  </si>
  <si>
    <t>Screw hooks and screw rings</t>
  </si>
  <si>
    <t>73181410</t>
  </si>
  <si>
    <t>Self-tapping screws, having a shank of an external diameter not exceeding 16 mm</t>
  </si>
  <si>
    <t>73181490</t>
  </si>
  <si>
    <t>Self-tapping screws, having a shank of an external diameter exceeding 16 mm</t>
  </si>
  <si>
    <t>73181510</t>
  </si>
  <si>
    <t>Other screws and bolts, whether or not with their nuts or washers, having a shank of an external diameter not exceeding 16 mm</t>
  </si>
  <si>
    <t>73181590</t>
  </si>
  <si>
    <t>Threaded articles; other screws and bolts, whether or not with their nuts or washers, having a shank of an external diameter exceeding 16 mm</t>
  </si>
  <si>
    <t>73181610</t>
  </si>
  <si>
    <t>Nuts having a shank of an external diameter not exceeding 16 mm</t>
  </si>
  <si>
    <t>73181690</t>
  </si>
  <si>
    <t>Nuts having a shank of an external diameter exceeding 16 mm</t>
  </si>
  <si>
    <t>73181910</t>
  </si>
  <si>
    <t>Threaded articles; having a shank of an external diameter not exceeding 16 mm; other than those of subheading 731811 - 731816</t>
  </si>
  <si>
    <t>73181990</t>
  </si>
  <si>
    <t>Threaded articles; having a shank of an external diameter exceeding 16 mm; other than those of subheading 731811 - 731816</t>
  </si>
  <si>
    <t>73182100</t>
  </si>
  <si>
    <t>Spring washers and other lock washers</t>
  </si>
  <si>
    <t>73182200</t>
  </si>
  <si>
    <t>Other washers</t>
  </si>
  <si>
    <t>73182310</t>
  </si>
  <si>
    <t>Rivets having an external diameter not exceeding 16 mm</t>
  </si>
  <si>
    <t>73182390</t>
  </si>
  <si>
    <t>Rivets having an external diameter exceeding 16 mm</t>
  </si>
  <si>
    <t>73182400</t>
  </si>
  <si>
    <t>Cotters and cotter-pin</t>
  </si>
  <si>
    <t>73182910</t>
  </si>
  <si>
    <t>Non-threaded articles; having a shank of an external diameter not exceeding 16 mm; other than those of subheading 731821 - 731824</t>
  </si>
  <si>
    <t>73182990</t>
  </si>
  <si>
    <t>Non-threaded articles; having a shank of an external diameter exceeding 16 mm; other than those of subheading 731821 - 731824</t>
  </si>
  <si>
    <t>73194010</t>
  </si>
  <si>
    <t>Safety pins</t>
  </si>
  <si>
    <t>73194020</t>
  </si>
  <si>
    <t>Other pins</t>
  </si>
  <si>
    <t>73199010</t>
  </si>
  <si>
    <t>Sewing, darning or embroidery needles</t>
  </si>
  <si>
    <t>73199090</t>
  </si>
  <si>
    <t>Other sewing needles, knitting needles, bodkins, crochet hooks, embroidery stilettos and similar articles, for use in the hand, of iron or steel; safety pins and other pins of iron or steel, NEC</t>
  </si>
  <si>
    <t>73201011</t>
  </si>
  <si>
    <t>Leaf-springs and leaves; suitable for use on motor vehicles of heading 8702, 8703 or 8704</t>
  </si>
  <si>
    <t>73201012</t>
  </si>
  <si>
    <t>Leaf-springs and leaves; suitable for use on other motor vehicles</t>
  </si>
  <si>
    <t>73201019</t>
  </si>
  <si>
    <t>Springs and leaves for springs suitable for use on machinery of heading 8429 or 8430</t>
  </si>
  <si>
    <t>73201090</t>
  </si>
  <si>
    <t>Other leaf-springs and leaves</t>
  </si>
  <si>
    <t>73202011</t>
  </si>
  <si>
    <t>Helical springs for motor vehicles</t>
  </si>
  <si>
    <t>73202012</t>
  </si>
  <si>
    <t>Helical springs for eart-moving machinery</t>
  </si>
  <si>
    <t>73202019</t>
  </si>
  <si>
    <t>Helical springs; suitable for use on motor vehicles or machinery of heading 8429 or 8430; other than for motor vehicles or eart- moving machinery</t>
  </si>
  <si>
    <t>73202090</t>
  </si>
  <si>
    <t>Helical springs; not suitable for use on motor vehicles or machinery of heading 8429 or 8430</t>
  </si>
  <si>
    <t>73209010</t>
  </si>
  <si>
    <t>Other springs and leaves for springs, of iron or steel; suitable for use on motor vehicles</t>
  </si>
  <si>
    <t>73209090</t>
  </si>
  <si>
    <t>Other springs and leaves for springs, of iron or steel; not suitable for use on motor vehicles</t>
  </si>
  <si>
    <t>73211100</t>
  </si>
  <si>
    <t>Cooking appliances and plate warmers; for gas fuel or for both gas and other fuels</t>
  </si>
  <si>
    <t>73211200</t>
  </si>
  <si>
    <t>Cooking appliances and plate warmers; for liquid fuel</t>
  </si>
  <si>
    <t>73211910</t>
  </si>
  <si>
    <t>Cooking appliances and plate warmers; for solid fuel</t>
  </si>
  <si>
    <t>73211990</t>
  </si>
  <si>
    <t>Cooking appliances and plate warmers; other than for gas/gas and both gas &amp; other/liquid/solid fuel</t>
  </si>
  <si>
    <t>73218100</t>
  </si>
  <si>
    <t>Other appliances; for gas fuel or for both gas and other fuels</t>
  </si>
  <si>
    <t>73218200</t>
  </si>
  <si>
    <t>Other appliances; for gas liquid fuel</t>
  </si>
  <si>
    <t>73218900</t>
  </si>
  <si>
    <t>Other appliances; other than for gas fuel or for both gas and other fuels/liquid fuel; including appliances for solid fuel</t>
  </si>
  <si>
    <t>73219010</t>
  </si>
  <si>
    <t>Parts of kerosene stoves</t>
  </si>
  <si>
    <t>73219021</t>
  </si>
  <si>
    <t>Parts of cooking appliances and plate warmers using gas fuel; burner; components made by stamping or pressing processes</t>
  </si>
  <si>
    <t>73219029</t>
  </si>
  <si>
    <t>Parts Of cooking appliances and plate warmers using gas fuel; other than burner; components made by stamping or pressing processes</t>
  </si>
  <si>
    <t>73219090</t>
  </si>
  <si>
    <t>Other parts of stoves, ranges, grates, cookers, barbecues, braziers, gas-rings, plate warmers &amp; similar non-electric domestic appliances, of iron/steel</t>
  </si>
  <si>
    <t>73221100</t>
  </si>
  <si>
    <t>Radiators and parts thereof; of cast iron</t>
  </si>
  <si>
    <t>73221900</t>
  </si>
  <si>
    <t>Radiators and parts thereof; other than cast iron</t>
  </si>
  <si>
    <t>73229000</t>
  </si>
  <si>
    <t>Air heaters &amp; hot air distributors (incl distributors which can also distribute fresh/conditioned air), not electrically heated, incorporating a motor-driven fan/blower, &amp; parts thereof, of iron/steel</t>
  </si>
  <si>
    <t>73231000</t>
  </si>
  <si>
    <t>Iron or steel wool; pot scourers and scouring or polishing pads, gloves and the like</t>
  </si>
  <si>
    <t>73239110</t>
  </si>
  <si>
    <t>Kitchenware and parts thereof; of cast iron, not enamelled</t>
  </si>
  <si>
    <t>73239120</t>
  </si>
  <si>
    <t>Ashtrays and parts thereof; of cast iron, not enamelled</t>
  </si>
  <si>
    <t>73239190</t>
  </si>
  <si>
    <t>Household articles other than kitchenware and ashtrays and parts thereof; of cast iron, not enamelled</t>
  </si>
  <si>
    <t>73239200</t>
  </si>
  <si>
    <t>Household articles and parts thereof; of cast iron, enamelled</t>
  </si>
  <si>
    <t>73239310</t>
  </si>
  <si>
    <t>Kitchenware and parts thereof; of stainles steel</t>
  </si>
  <si>
    <t>73239320</t>
  </si>
  <si>
    <t>Ashtrays and parts thereof; of stainles steel</t>
  </si>
  <si>
    <t>73239390</t>
  </si>
  <si>
    <t>Household articles other than kitchenware and ashtrays and parts thereof; of stainless steel</t>
  </si>
  <si>
    <t>73239400</t>
  </si>
  <si>
    <t>Household articles and parts thereof; of iron (other than cast iron) or steel, enamelled 50.719</t>
  </si>
  <si>
    <t>73239910</t>
  </si>
  <si>
    <t>Kitchenware; of iron other than stainless steel and cast iron</t>
  </si>
  <si>
    <t>73239920</t>
  </si>
  <si>
    <t>Ashtray; of iron other than stainless steel and cast iron</t>
  </si>
  <si>
    <t>73239990</t>
  </si>
  <si>
    <t>Tableware, kitchenware or other household articles and parts thereof; of iron other than stainless steel and cast iron</t>
  </si>
  <si>
    <t>73241010</t>
  </si>
  <si>
    <t>Kitchen sinks; of stainless steel</t>
  </si>
  <si>
    <t>73241090</t>
  </si>
  <si>
    <t>Wash basins; of stainless steel</t>
  </si>
  <si>
    <t>73242110</t>
  </si>
  <si>
    <t>Bathtubs having rectangular or oblong interior shape; of cast iron, whether or not enamelled</t>
  </si>
  <si>
    <t>73242190</t>
  </si>
  <si>
    <t>Bathtubs having other than rectangular or oblong interior shape; of cast iron, whether or not enamelled</t>
  </si>
  <si>
    <t>73242910</t>
  </si>
  <si>
    <t>Bathtubs having rectangular or oblong interior shape; other than of cast iron, whether or not enamelled</t>
  </si>
  <si>
    <t>73242990</t>
  </si>
  <si>
    <t>Bathtubs having other than rectangular or oblong interior shape; of not cast iron, whether or not enamelled</t>
  </si>
  <si>
    <t>73249010</t>
  </si>
  <si>
    <t>Flushing water closets or urinals (fixed type)</t>
  </si>
  <si>
    <t>73249091</t>
  </si>
  <si>
    <t>Parts of kitchen sinks or bathtubs</t>
  </si>
  <si>
    <t>73249093</t>
  </si>
  <si>
    <t>Parts of flushing water closets or urinals (fixed type)</t>
  </si>
  <si>
    <t>73249099</t>
  </si>
  <si>
    <t>Other sanitary ware and parts thereof; of iron or steel other than sinks and wash basins, baths, flushing water closets (fixed type)</t>
  </si>
  <si>
    <t>73251020</t>
  </si>
  <si>
    <t>Manhole covers, gratings and frames therefor; of non-malleable cast iron</t>
  </si>
  <si>
    <t>73251090</t>
  </si>
  <si>
    <t>Other cast articles of iron or steel; of non- malleable iron other than manhole covers, gratings, frames therefor, spouts and cups for latex collection</t>
  </si>
  <si>
    <t>73259100</t>
  </si>
  <si>
    <t>Grinding balls and similar articles for mills; of malleable cast iron</t>
  </si>
  <si>
    <t>73259920</t>
  </si>
  <si>
    <t>73259990</t>
  </si>
  <si>
    <t>Manhole covers, gratings and frames therefor; of malleable cast iron</t>
  </si>
  <si>
    <t>73261100</t>
  </si>
  <si>
    <t>Grinding balls and similar articles for mills forged or stamped, but not further worked</t>
  </si>
  <si>
    <t>73261900</t>
  </si>
  <si>
    <t>Other articles of iron or steel, other than grinding balls and similar articles for mills, forged or stamped but not further worked</t>
  </si>
  <si>
    <t>73262050</t>
  </si>
  <si>
    <t>Poultry cages and the like; of iron or steel wire</t>
  </si>
  <si>
    <t>73262060</t>
  </si>
  <si>
    <t>Rat traps; of iron or steel wire</t>
  </si>
  <si>
    <t>73262070</t>
  </si>
  <si>
    <t>Wire mesh curtain and blinds; of iron or steel wire</t>
  </si>
  <si>
    <t>73262090</t>
  </si>
  <si>
    <t>Articles of iron or steel wire other than poultry cages and the like or rat traps or wire mesh curtain and blinds</t>
  </si>
  <si>
    <t>73269010</t>
  </si>
  <si>
    <t>Ships' rudders; of iron or steel</t>
  </si>
  <si>
    <t>73269020</t>
  </si>
  <si>
    <t>Spouts and cups for latex collection; of iron or steel</t>
  </si>
  <si>
    <t>73269030</t>
  </si>
  <si>
    <t>Stainless steel clamp assemblies with rubber sleeves of a kind used for hubless cast iron pipes and pipe fittings; of iron or steel</t>
  </si>
  <si>
    <t>73269060</t>
  </si>
  <si>
    <t>Bunsen burners ; of iron or steel</t>
  </si>
  <si>
    <t>73269070</t>
  </si>
  <si>
    <t>Horseshoes; riding boot spurs; of iron or steel</t>
  </si>
  <si>
    <t>73269091</t>
  </si>
  <si>
    <t>Cigarette cases and boxes; of iron or steel</t>
  </si>
  <si>
    <t>73269099</t>
  </si>
  <si>
    <t>Other articles of iron or steel, n.e.c. in heading 7326</t>
  </si>
  <si>
    <t>74010010</t>
  </si>
  <si>
    <t>Copper mattes</t>
  </si>
  <si>
    <t>74031100</t>
  </si>
  <si>
    <t>Cathodes and sections of cathodes; of refined copper</t>
  </si>
  <si>
    <t>74031200</t>
  </si>
  <si>
    <t>Wire-bars; of refined copper</t>
  </si>
  <si>
    <t>74031900</t>
  </si>
  <si>
    <t>Copper alloys; unwrought</t>
  </si>
  <si>
    <t>74032100</t>
  </si>
  <si>
    <t>Copper-zinc base alloys (brass)</t>
  </si>
  <si>
    <t>74032200</t>
  </si>
  <si>
    <t>Copper-tin base alloys (bronze)</t>
  </si>
  <si>
    <t>74032900</t>
  </si>
  <si>
    <t>Copper alloys; other than brass or bronze or master alloys of heading 7405</t>
  </si>
  <si>
    <t>74040000</t>
  </si>
  <si>
    <t>Copper waste and scrap</t>
  </si>
  <si>
    <t>74050000</t>
  </si>
  <si>
    <t>Master alloys of copper</t>
  </si>
  <si>
    <t>74061000</t>
  </si>
  <si>
    <t>Copper powders; of non-lamellar structure</t>
  </si>
  <si>
    <t>74062000</t>
  </si>
  <si>
    <t>Copper flakes; of lamellar structure</t>
  </si>
  <si>
    <t>74071030</t>
  </si>
  <si>
    <t>Profiles; of refined copper</t>
  </si>
  <si>
    <t>74071049</t>
  </si>
  <si>
    <t>Bars and rods other than square or rectangular cross-section; of refined copper</t>
  </si>
  <si>
    <t>74072100</t>
  </si>
  <si>
    <t>Bars, rods and profiles, of copper-zinc base alloys (brass)</t>
  </si>
  <si>
    <t>74072900</t>
  </si>
  <si>
    <t>Bars, rods and profiles, of copper alloys other than copper-zinc base alloys (brass)</t>
  </si>
  <si>
    <t>74081120</t>
  </si>
  <si>
    <t>Copper wire which the maximum cross- sectional dimension does not exceed 8 mm; of refined copper</t>
  </si>
  <si>
    <t>74081130</t>
  </si>
  <si>
    <t>Copper wire which the maximum cross- sectional dimension exceed 8 mm but not exceed 14 mm; of refined copper</t>
  </si>
  <si>
    <t>74081190</t>
  </si>
  <si>
    <t>Copper wire which the maximum cross- sectional dimension does exceed 14 mm; of refined copper</t>
  </si>
  <si>
    <t>74081910</t>
  </si>
  <si>
    <t>Copper wire plated or coated with gold or silver; of refined copper</t>
  </si>
  <si>
    <t>74081990</t>
  </si>
  <si>
    <t>Copper wire of refined copper of which the maximum cross-sectional dimension ? 6 mm other than plated or coated with gold or silver</t>
  </si>
  <si>
    <t>74082100</t>
  </si>
  <si>
    <t>Copper wire of copper-zinc base alloys (brass); of cooper alloys</t>
  </si>
  <si>
    <t>74082910</t>
  </si>
  <si>
    <t>Copper wire of copper-tin base alloys (brass); of cooper alloys</t>
  </si>
  <si>
    <t>74082990</t>
  </si>
  <si>
    <t>Copper wire of cooper alloys other than brass or cupro-nickle or nickle-silver or bronze</t>
  </si>
  <si>
    <t>74091100</t>
  </si>
  <si>
    <t>Copper plates, sheets and strip of a thickness exceeding 0.15 mm; of refined copper, in coils</t>
  </si>
  <si>
    <t>74091900</t>
  </si>
  <si>
    <t>Copper plates, sheets and strip of a thickness exceeding 0.15 mm; of refined copper, not in coils</t>
  </si>
  <si>
    <t>74092100</t>
  </si>
  <si>
    <t>Copper plates, sheets and strip of a thickness exceeding 0.15 mm; of copper-zinc base alloys (brass), in coils</t>
  </si>
  <si>
    <t>74092900</t>
  </si>
  <si>
    <t>Copper plates, sheets and strip of a thickness exceeding 0.15 mm; of copper-zinc base alloys (brass), not in coils</t>
  </si>
  <si>
    <t>74093100</t>
  </si>
  <si>
    <t>Copper plates, sheets and strip of a thickness exceeding 0.15 mm; of copper-tin base alloys (bronze), in coils</t>
  </si>
  <si>
    <t>74093900</t>
  </si>
  <si>
    <t>Copper plates, sheets and strip of a thickness exceeding 0.15 mm; of copper-tin base alloys (bronze), not in coils</t>
  </si>
  <si>
    <t>74094000</t>
  </si>
  <si>
    <t>Copper plates, sheets and strip of a thickness exceeding 0.15mm; of copper-nickel base alloys (cupro-nickel) or copper-nickel-zinc base alloys (nickel silver)</t>
  </si>
  <si>
    <t>74099000</t>
  </si>
  <si>
    <t>Copper plates, sheets and strip, of a thickness exceeding 0.15mm; of copper alloys</t>
  </si>
  <si>
    <t>74101110</t>
  </si>
  <si>
    <t>Copper clad laminate for manufacturing printed circuit boards of a thickness (excluding any backing) not exceeding 015 mm; of refined copper, not backed</t>
  </si>
  <si>
    <t>74101190</t>
  </si>
  <si>
    <t>Copper clad laminate for manufacturing printed circuit boards of a thickness (excluding any backing) exceeding 015 mm; of refined copper, not backed</t>
  </si>
  <si>
    <t>74101200</t>
  </si>
  <si>
    <t>Copper foil (whether or not printed) not backed with paper, paperboard, plastics or similar backing materials), of a thickness (excluding any backing) not exceeding 015 mm; of copper alloys</t>
  </si>
  <si>
    <t>74102100</t>
  </si>
  <si>
    <t>Copper foil (whether or not printed or backed with paper, paperboard, plastics or similar backing materials), of a thickness (excluding any backing) not exceeding 015 mm; of refined copper</t>
  </si>
  <si>
    <t>74102200</t>
  </si>
  <si>
    <t>Copper foil (whether or not printed or backed with paper, paperboard, plastics or similar backing materials), of a thickness (excluding any backing) not exceeding 015 mm; of copper alloys, backed</t>
  </si>
  <si>
    <t>74111000</t>
  </si>
  <si>
    <t>Copper tubes and pipes; of refined copper</t>
  </si>
  <si>
    <t>74112100</t>
  </si>
  <si>
    <t>Copper tubes and pipes of copper alloys; of copper-zinc base alloys (brass)</t>
  </si>
  <si>
    <t>74112200</t>
  </si>
  <si>
    <t>Copper tubes and pipes; of copper alloys of copper-nickel base alloys (cupro-nickel) or copper-nickel- zinc base alloys (nickel-silver)</t>
  </si>
  <si>
    <t>74112900</t>
  </si>
  <si>
    <t>Copper tubes and pipes; of copper alloys of other than copper-zinc, copper-nickel base alloys (cupro-nickel) or copper-nickel-zinc base alloys (nickel-silver))</t>
  </si>
  <si>
    <t>74121000</t>
  </si>
  <si>
    <t>Copper tube or pipe fittings; of refined copper</t>
  </si>
  <si>
    <t>74122020</t>
  </si>
  <si>
    <t>Hose fittings, copper tube or pipe fittings; of copper alloys</t>
  </si>
  <si>
    <t>74122091</t>
  </si>
  <si>
    <t>Tube or pipe fittings of copper-zinc base alloys (brass), other than hose fittings</t>
  </si>
  <si>
    <t>74122099</t>
  </si>
  <si>
    <t>Tube or pipe fittings other than of copper-zinc base alloys (brass), other than hose fittings</t>
  </si>
  <si>
    <t>74130011</t>
  </si>
  <si>
    <t>Cables; of copper not electrically insulated of a diameter not exceeding 2828 mm</t>
  </si>
  <si>
    <t>74130019</t>
  </si>
  <si>
    <t>Stranded wire, plaited bands and the like; of copper not electrically insulated Of a diameter not exceeding 2828 mm</t>
  </si>
  <si>
    <t>74130091</t>
  </si>
  <si>
    <t>Cables; of copper electrically insulated of a diameter exceeding 2828 mm</t>
  </si>
  <si>
    <t>74130099</t>
  </si>
  <si>
    <t>Stranded wire, plaited bands and the like; of copper electrically insulated of a diameter exceeding 2828 mm</t>
  </si>
  <si>
    <t>74151010</t>
  </si>
  <si>
    <t>Nails (other than those of heading 8305); of copper or of iron or steel with heads of copper</t>
  </si>
  <si>
    <t>74151020</t>
  </si>
  <si>
    <t>Staples (other than those of heading 8305); of copper or of iron or steel with heads of copper</t>
  </si>
  <si>
    <t>74151090</t>
  </si>
  <si>
    <t>Tacks, drawing pins (other than those of heading 8305); of copper or of iron or of steel with heads of copper</t>
  </si>
  <si>
    <t>74152100</t>
  </si>
  <si>
    <t>Washers (including spring washers) not threaded (other than those of heading 8305); of cooper</t>
  </si>
  <si>
    <t>74152900</t>
  </si>
  <si>
    <t>Rivets, cotters, cotter-pins and similar articles, not threaded (other than those of heading 8305); of cooper</t>
  </si>
  <si>
    <t>74153310</t>
  </si>
  <si>
    <t>Screws threaded (other than those of heading 8305); of copper</t>
  </si>
  <si>
    <t>74153320</t>
  </si>
  <si>
    <t>Bolts and nuts threaded (other than those of heading 8305); of copper</t>
  </si>
  <si>
    <t>74153900</t>
  </si>
  <si>
    <t>Other threaded articles (other than those of heading 8305 and 7514); of copper</t>
  </si>
  <si>
    <t>74181030</t>
  </si>
  <si>
    <t>Cooking or heating apparatus of a kind used for household purposes, non-electric and parts thereof; of copper</t>
  </si>
  <si>
    <t>74181090</t>
  </si>
  <si>
    <t>Other household articels and parts thereof; of copper</t>
  </si>
  <si>
    <t>74182000</t>
  </si>
  <si>
    <t>Sanitary ware and parts thereof; of copper</t>
  </si>
  <si>
    <t>74192010</t>
  </si>
  <si>
    <t>Chain and parts thereof, cast, moulded, stamped or forged, but not further worked; of copper</t>
  </si>
  <si>
    <t>74192020</t>
  </si>
  <si>
    <t>Reservoirs, tanks, vats and similar containers not fitted with mechanical or thermal equipment, cast, moulded, stamped or forged, but not further worked; of copper</t>
  </si>
  <si>
    <t>74192090</t>
  </si>
  <si>
    <t>Articles of copper oth than chain &amp; parts thereof or reservoirs or tanks or vats &amp; similar containers not fitted with mechanical/thermal equipment; cast/moulded/stamped/forged, but not further worked</t>
  </si>
  <si>
    <t>74198010</t>
  </si>
  <si>
    <t>Chain and parts thereof of copper; other than cast, moulded, stamped or forged, but not further worked</t>
  </si>
  <si>
    <t>74198029</t>
  </si>
  <si>
    <t>Grill and netting; of copper wire</t>
  </si>
  <si>
    <t>74198030</t>
  </si>
  <si>
    <t>Springs of copper</t>
  </si>
  <si>
    <t>74198050</t>
  </si>
  <si>
    <t>Cooking or heating apparatus, other than of a kind used for domestic purposes, and parts thereof; of expanded metal of copper</t>
  </si>
  <si>
    <t>74198060</t>
  </si>
  <si>
    <t>Articles specially designed for use during religious rites; of expanded metal of copper</t>
  </si>
  <si>
    <t>74198090</t>
  </si>
  <si>
    <t>Other articles of copper n.e.c. of heading 7419</t>
  </si>
  <si>
    <t>75011000</t>
  </si>
  <si>
    <t>Nickel mattes</t>
  </si>
  <si>
    <t>75012000</t>
  </si>
  <si>
    <t>Nickel oxide sinters and other intermediate products; of nickel metallurgy</t>
  </si>
  <si>
    <t>75021000</t>
  </si>
  <si>
    <t>Unwrought nickel, not alloyed</t>
  </si>
  <si>
    <t>75030000</t>
  </si>
  <si>
    <t>Nickel waste and scrap</t>
  </si>
  <si>
    <t>75051200</t>
  </si>
  <si>
    <t>Bars, rods and profiles; of nickel alloyed</t>
  </si>
  <si>
    <t>75052100</t>
  </si>
  <si>
    <t>Wire; of nickel not alloys</t>
  </si>
  <si>
    <t>75052200</t>
  </si>
  <si>
    <t>Wire; of nickel alloys</t>
  </si>
  <si>
    <t>75061000</t>
  </si>
  <si>
    <t>Plates, sheets, strip and foil; of nickel not alloyed</t>
  </si>
  <si>
    <t>75062000</t>
  </si>
  <si>
    <t>Plates, sheets, strip and foil; of nickel alloyed</t>
  </si>
  <si>
    <t>75071100</t>
  </si>
  <si>
    <t>Tubes and pipes; of nickel not alloyed</t>
  </si>
  <si>
    <t>75071200</t>
  </si>
  <si>
    <t>Tubes and pipes; of nickel alloyed</t>
  </si>
  <si>
    <t>75072000</t>
  </si>
  <si>
    <t>Tube or pipe fittings; of nickel</t>
  </si>
  <si>
    <t>75081000</t>
  </si>
  <si>
    <t>Cloth, grill and netting; of nickel wire</t>
  </si>
  <si>
    <t>75089030</t>
  </si>
  <si>
    <t>Bolts and nuts; of nickel</t>
  </si>
  <si>
    <t>75089050</t>
  </si>
  <si>
    <t>Electroplating anodes, including those produced by electrolysis; of nickel</t>
  </si>
  <si>
    <t>75089090</t>
  </si>
  <si>
    <t>Other articles of nickel</t>
  </si>
  <si>
    <t>76011000</t>
  </si>
  <si>
    <t>Unwrought aluminium, not alloyed</t>
  </si>
  <si>
    <t>76012000</t>
  </si>
  <si>
    <t>Unwrought aluminium, alloyed</t>
  </si>
  <si>
    <t>76020000</t>
  </si>
  <si>
    <t>Aluminium waste and scrap</t>
  </si>
  <si>
    <t>76031000</t>
  </si>
  <si>
    <t>Aluminium powders; of non-lamellar structure</t>
  </si>
  <si>
    <t>76032010</t>
  </si>
  <si>
    <t>Aluminium Flakes</t>
  </si>
  <si>
    <t>76032020</t>
  </si>
  <si>
    <t>Aluminium powders; of lamellar structure</t>
  </si>
  <si>
    <t>76041010</t>
  </si>
  <si>
    <t>Bars and rods; of aluminium not alloyed</t>
  </si>
  <si>
    <t>76041090</t>
  </si>
  <si>
    <t>Profiles of aluminium not alloyed</t>
  </si>
  <si>
    <t>76042110</t>
  </si>
  <si>
    <t>Hollow profiles of a kind suitable for making cooling coils of motor vehicle air conditioning machines; of aluminium alloys</t>
  </si>
  <si>
    <t>76042120</t>
  </si>
  <si>
    <t>Aluminium spacers for doors and windows; of aluminium alloys</t>
  </si>
  <si>
    <t>76042190</t>
  </si>
  <si>
    <t>Other hollow profiles of aluminium alloys</t>
  </si>
  <si>
    <t>76042910</t>
  </si>
  <si>
    <t>Extruded bars and rods; of aluminium alloys</t>
  </si>
  <si>
    <t>76042930</t>
  </si>
  <si>
    <t>Y-shaped profiles for zip fasteners, in coils; of aluminium alloys</t>
  </si>
  <si>
    <t>76042990</t>
  </si>
  <si>
    <t>Other extruded bars, rods and profiles; of non aluminium alloys</t>
  </si>
  <si>
    <t>76051100</t>
  </si>
  <si>
    <t>Aluminium wire of which the maximum cross- sectional dimension exceeds 7 mm; of aluminium not alloyed</t>
  </si>
  <si>
    <t>76051990</t>
  </si>
  <si>
    <t>Other aluminium wire of aluminium not alloyed</t>
  </si>
  <si>
    <t>76052100</t>
  </si>
  <si>
    <t>Aluminium wire of which the maximum cross- sectional dimension exceeds 7 mm; of aluminium alloyed</t>
  </si>
  <si>
    <t>76052990</t>
  </si>
  <si>
    <t>Other aluminium wire; of aluminium alloyed</t>
  </si>
  <si>
    <t>76061110</t>
  </si>
  <si>
    <t>Aluminium plates, sheets and strip, of a thickness exceeding 0.2 mm; rectangular (including square) plain or figured by rolling or pressing, not otherwise surface treated; of aluminium not alloyed</t>
  </si>
  <si>
    <t>76061190</t>
  </si>
  <si>
    <t>Aluminium plates, sheets and strip, of a thickness not exceeding 0.2 mm; rectangular (including square) plain or figured by rolling or pressing, not otherwise surface treated; of aluminium not alloyed</t>
  </si>
  <si>
    <t>76061220</t>
  </si>
  <si>
    <t>Aluminium plates, not sensitised, of a kind used in the printing industry; of aluminium alloys, of a thickness exceeding 02 mm</t>
  </si>
  <si>
    <t>76061232</t>
  </si>
  <si>
    <t>Aluminium sheets for making can stock (including end stock and tab stock), in coils; of aluminium alloys, of a thickness exceeding 02 mm</t>
  </si>
  <si>
    <t>76061233</t>
  </si>
  <si>
    <t>Aluminium sheet, 5082 or 5182, exceeding 1 m in width in coils; of aluminium alloy, of a thickness exceeding 02 mm</t>
  </si>
  <si>
    <t>76061235</t>
  </si>
  <si>
    <t>Rectangular aluminium sheet of alloys, surface worked, of a thickness exceeding 0.2 mm</t>
  </si>
  <si>
    <t>76061239</t>
  </si>
  <si>
    <t>Rectangular aluminium sheet of alloys, not surface worked, of a thickness exceeding 0.2 mm</t>
  </si>
  <si>
    <t>76061290</t>
  </si>
  <si>
    <t>Rectangular aluminium strip of alloys, of a thickness exceeding 0.2 mm</t>
  </si>
  <si>
    <t>76069100</t>
  </si>
  <si>
    <t>Aluminium plates, sheets and strip, thickness exceeding 0.2mm, not rectangular, not alloyed</t>
  </si>
  <si>
    <t>76069200</t>
  </si>
  <si>
    <t>Aluminium plates, sheets and strip, thickness exceeding 0.2mm, not rectangular, of aluminium alloys</t>
  </si>
  <si>
    <t>76071100</t>
  </si>
  <si>
    <t>Aluminium foil rolled but not further worked of a thickness (excluding any backing) not exceeding 02 mmnn, not backed</t>
  </si>
  <si>
    <t>76071900</t>
  </si>
  <si>
    <t>Aluminium foil rolled but not further worked of a thickness (excluding any backing) exceeding 02 mmnn, not backed</t>
  </si>
  <si>
    <t>76072010</t>
  </si>
  <si>
    <t>Aluminium foil for thermal insulation, backed</t>
  </si>
  <si>
    <t>76072091</t>
  </si>
  <si>
    <t>Aluminium foil printed with patterns, or in gold or silver colour, backed</t>
  </si>
  <si>
    <t>76072099</t>
  </si>
  <si>
    <t>Aluminium foil not for thermal insulation, backed</t>
  </si>
  <si>
    <t>76081000</t>
  </si>
  <si>
    <t>Aluminium tubes and pipes; of aluminium, not alloyed</t>
  </si>
  <si>
    <t>76082000</t>
  </si>
  <si>
    <t>Aluminium tubes and pipes; of aluminium, alloys</t>
  </si>
  <si>
    <t>76090000</t>
  </si>
  <si>
    <t>Aluminium tube or pipe fittings (for example, couplings, elbows, sleeves)</t>
  </si>
  <si>
    <t>76101010</t>
  </si>
  <si>
    <t>Aluminium structure for doors &amp; their frames &amp; thresholds for doors</t>
  </si>
  <si>
    <t>76101090</t>
  </si>
  <si>
    <t>Aluminium structure for windows &amp; their frames &amp; thresholds for windows</t>
  </si>
  <si>
    <t>76109030</t>
  </si>
  <si>
    <t>Aluminium structure for internal or external floating roofs for petroleum storage tanks</t>
  </si>
  <si>
    <t>76109091</t>
  </si>
  <si>
    <t>Aluminium structure for Bridges and bridge- sections; towers or lattice masts</t>
  </si>
  <si>
    <t>76109099</t>
  </si>
  <si>
    <t>Other aluminium plates, rods, profiles, tubes and the like, prepared for use in structures</t>
  </si>
  <si>
    <t>76110000</t>
  </si>
  <si>
    <t>Aluminium reservoirs,tanks,vats&amp;similar containers,for any material oth than compressed/liquefied gas, of a capacity&gt;300 l, whether/not lined/ heat- insulated, not fitted wh mechanical/thermal equip</t>
  </si>
  <si>
    <t>76121000</t>
  </si>
  <si>
    <t>Aluminium collapsible tubular containers</t>
  </si>
  <si>
    <t>76129090</t>
  </si>
  <si>
    <t>Other aluminium casks, drums, cans, boxes and containersfor any material</t>
  </si>
  <si>
    <t>76130000</t>
  </si>
  <si>
    <t>Aluminium containers for compressed or liquefied gas</t>
  </si>
  <si>
    <t>76141011</t>
  </si>
  <si>
    <t>Cables with steel core of a diameter not exceeding 253 mm</t>
  </si>
  <si>
    <t>76141019</t>
  </si>
  <si>
    <t>Cables of aluminium not electrically insulated with steel core a diameter exceeding 28.28 mm</t>
  </si>
  <si>
    <t>76141090</t>
  </si>
  <si>
    <t>Stranded wire plaited bands and the like of aluminium not electrically insulated with steel core</t>
  </si>
  <si>
    <t>76149011</t>
  </si>
  <si>
    <t>Cables of aluminium not electrically insulated, without steel core of diameter not exceeding 25.3 mm 3.548</t>
  </si>
  <si>
    <t>76149019</t>
  </si>
  <si>
    <t>Cables of aluminium not electrically insulated without steel core of a diameter exceeding 28.28 mm</t>
  </si>
  <si>
    <t>76149090</t>
  </si>
  <si>
    <t>Stranded wire plaited bands and the like of aluminium not electrically insulated without steel core</t>
  </si>
  <si>
    <t>76151010</t>
  </si>
  <si>
    <t>Pot scourers and scouring or polishing pads, gloves and the like; of aluminium</t>
  </si>
  <si>
    <t>76151090</t>
  </si>
  <si>
    <t>Tableware, kitchenware or Other household articles and parts thereof; of aluminium</t>
  </si>
  <si>
    <t>76152020</t>
  </si>
  <si>
    <t>Bedpans, urinals and chamber-pots; of aluminium</t>
  </si>
  <si>
    <t>76152090</t>
  </si>
  <si>
    <t>Other sanitary ware and parts thereof; of aluminium</t>
  </si>
  <si>
    <t>76161010</t>
  </si>
  <si>
    <t>Nails (other than those of heading 8305); of aluminium</t>
  </si>
  <si>
    <t>76161020</t>
  </si>
  <si>
    <t>Staples (other than those of heading 8305), hooks, bolts and nuts; of aluminium</t>
  </si>
  <si>
    <t>76161090</t>
  </si>
  <si>
    <t>tacks, screws,screw hooks, rivets, cotters, cotter-pins, washers and similar articles :of aluminium</t>
  </si>
  <si>
    <t>76169100</t>
  </si>
  <si>
    <t>Cloth, grill, netting and fencing; of aluminium wire</t>
  </si>
  <si>
    <t>76169930</t>
  </si>
  <si>
    <t>Aluminium Slugs, round, of such dimension that the thickness exceeds one-tenth of the diameter</t>
  </si>
  <si>
    <t>76169940</t>
  </si>
  <si>
    <t>Bobbins, spools, reels and similar supports for textile yarn; of aluminium</t>
  </si>
  <si>
    <t>76169951</t>
  </si>
  <si>
    <t>Venetian blinds of aluminium</t>
  </si>
  <si>
    <t>76169959</t>
  </si>
  <si>
    <t>Blinds other than venetian blinds of aluminium</t>
  </si>
  <si>
    <t>76169960</t>
  </si>
  <si>
    <t>Spouts and cups of a kind used for latex collection; of aluminium</t>
  </si>
  <si>
    <t>76169980</t>
  </si>
  <si>
    <t>Expanded metal; of aluminium</t>
  </si>
  <si>
    <t>76169990</t>
  </si>
  <si>
    <t>Other articles of aluminium</t>
  </si>
  <si>
    <t>78011000</t>
  </si>
  <si>
    <t>Unwrought refined lead</t>
  </si>
  <si>
    <t>78019100</t>
  </si>
  <si>
    <t>Unrefined lead containing by weight antimony as the principal other element</t>
  </si>
  <si>
    <t>78019900</t>
  </si>
  <si>
    <t>Unrefined lead containing by weight antimony not as the principal other elemen</t>
  </si>
  <si>
    <t>78041900</t>
  </si>
  <si>
    <t>Lead plates</t>
  </si>
  <si>
    <t>78060020</t>
  </si>
  <si>
    <t>Leed bars, rods, profiles and wire</t>
  </si>
  <si>
    <t>78060030</t>
  </si>
  <si>
    <t>Leed tubes, pipes and tube or pipe fittings (for example, couplings, elbows, sleeves)</t>
  </si>
  <si>
    <t>78060040</t>
  </si>
  <si>
    <t>Lead wool; washers; electroplating anodes</t>
  </si>
  <si>
    <t>78060090</t>
  </si>
  <si>
    <t>Other articles of lead</t>
  </si>
  <si>
    <t>79011200</t>
  </si>
  <si>
    <t>Unwrought zinc, not alloyed containing by weight less than 9999 % of zinc</t>
  </si>
  <si>
    <t>79012000</t>
  </si>
  <si>
    <t>Zinc alloys</t>
  </si>
  <si>
    <t>79020000</t>
  </si>
  <si>
    <t>Zinc waste and scrap</t>
  </si>
  <si>
    <t>79031000</t>
  </si>
  <si>
    <t>Zinc dust</t>
  </si>
  <si>
    <t>79039000</t>
  </si>
  <si>
    <t>Zinc powders and flakes</t>
  </si>
  <si>
    <t>79040000</t>
  </si>
  <si>
    <t>Zinc bars, rods, profiles and wire</t>
  </si>
  <si>
    <t>79050040</t>
  </si>
  <si>
    <t>Zinc plates, sheets, strip and foil of a thickness not exceeding 015 mm</t>
  </si>
  <si>
    <t>79050090</t>
  </si>
  <si>
    <t>Zinc plates, sheets, strip and foil of a thickness exceeding 015 mm</t>
  </si>
  <si>
    <t>79070030</t>
  </si>
  <si>
    <t>Gutters, roof capping, skylight frames and other fabricated building components; of zinc</t>
  </si>
  <si>
    <t>79070040</t>
  </si>
  <si>
    <t>Tubes, pipes and tube or pipe fittings (for example couplings, elbows, sleeves); of zinc</t>
  </si>
  <si>
    <t>79070092</t>
  </si>
  <si>
    <t>Other household articles; of zinc</t>
  </si>
  <si>
    <t>79070093</t>
  </si>
  <si>
    <t>Electroplating anodes; stencil plates; nails, tacks, nuts, bolts, screws, rivets and similar fastening; zinc calots for the manufacture of batteries of zinc</t>
  </si>
  <si>
    <t>79070099</t>
  </si>
  <si>
    <t>Other articles of zinc n.e.c. of subheading 7907</t>
  </si>
  <si>
    <t>80011000</t>
  </si>
  <si>
    <t>Unwrought tin, not alloyed</t>
  </si>
  <si>
    <t>80030010</t>
  </si>
  <si>
    <t>Tin bars and rods for soldering</t>
  </si>
  <si>
    <t>81019600</t>
  </si>
  <si>
    <t>Wire; of tungsten (wolfram}</t>
  </si>
  <si>
    <t>81019700</t>
  </si>
  <si>
    <t>Waste and scrap; of tungsten (wolfram}</t>
  </si>
  <si>
    <t>81019910</t>
  </si>
  <si>
    <t>Bars and rods, other than those obtained simply by sintering; profiles, sheets, strip and foil; of tungsten (wolfram}</t>
  </si>
  <si>
    <t>81019990</t>
  </si>
  <si>
    <t>Other articles of tungsten (wolfram}</t>
  </si>
  <si>
    <t>81029600</t>
  </si>
  <si>
    <t>Wire; of molybdenum</t>
  </si>
  <si>
    <t>81029900</t>
  </si>
  <si>
    <t>Other articles of molybdenum</t>
  </si>
  <si>
    <t>81032000</t>
  </si>
  <si>
    <t>Unwrought tantalum, including bars and rods obtained simply by sintering; powders</t>
  </si>
  <si>
    <t>81033000</t>
  </si>
  <si>
    <t>Waste and scrap; of tantalum</t>
  </si>
  <si>
    <t>81039900</t>
  </si>
  <si>
    <t>Other articles of tantalum</t>
  </si>
  <si>
    <t>81041100</t>
  </si>
  <si>
    <t>Unwrought magnesium containing at least 998 % by weight of magnesium</t>
  </si>
  <si>
    <t>81042000</t>
  </si>
  <si>
    <t>Waste and scrap of magnesium</t>
  </si>
  <si>
    <t>81043000</t>
  </si>
  <si>
    <t>Raspings, turnings and granules, graded according to size; powders of magnesium</t>
  </si>
  <si>
    <t>81049000</t>
  </si>
  <si>
    <t>Other articles of magnesium</t>
  </si>
  <si>
    <t>81052010</t>
  </si>
  <si>
    <t>Unwrought cobalt</t>
  </si>
  <si>
    <t>81052090</t>
  </si>
  <si>
    <t>Powders of cobalt</t>
  </si>
  <si>
    <t>81053000</t>
  </si>
  <si>
    <t>Waste and scrap of cobalt</t>
  </si>
  <si>
    <t>81059000</t>
  </si>
  <si>
    <t>Cobalt mattes and other intermediate products of cobalt metallurgy</t>
  </si>
  <si>
    <t>81083000</t>
  </si>
  <si>
    <t>Waste and scrap; of titanium</t>
  </si>
  <si>
    <t>81089000</t>
  </si>
  <si>
    <t>Other articles of titanium</t>
  </si>
  <si>
    <t>81101000</t>
  </si>
  <si>
    <t>Unwrought antimony; powders</t>
  </si>
  <si>
    <t>81109000</t>
  </si>
  <si>
    <t>Other articles of antimoni</t>
  </si>
  <si>
    <t>81110090</t>
  </si>
  <si>
    <t>Other articles of manganese</t>
  </si>
  <si>
    <t>81130000</t>
  </si>
  <si>
    <t>Cermets and articles thereof, including waste and scrap</t>
  </si>
  <si>
    <t>82011000</t>
  </si>
  <si>
    <t>Hand tools; Spades and shovels</t>
  </si>
  <si>
    <t>82013010</t>
  </si>
  <si>
    <t>Hand tools; Hoes and rakes</t>
  </si>
  <si>
    <t>82013090</t>
  </si>
  <si>
    <t>Hand tools; Mattocks, picks</t>
  </si>
  <si>
    <t>82014000</t>
  </si>
  <si>
    <t>Hand tool; axes, bill hooks and similar hewing tools</t>
  </si>
  <si>
    <t>82015000</t>
  </si>
  <si>
    <t>Hand tool; Secateurs and similar one-handed pruners and shears (including poultry shears)</t>
  </si>
  <si>
    <t>82016000</t>
  </si>
  <si>
    <t>Hand tool; Hedge shears, two-handed pruning shears and similar two- handed shears</t>
  </si>
  <si>
    <t>82019000</t>
  </si>
  <si>
    <t>hand tools; forks, scythes, sickles, hay knives, timber wedges, and other hand tools of a kind used in agriculture, horticulture or forestry n.e.c. in heading 8201</t>
  </si>
  <si>
    <t>82021000</t>
  </si>
  <si>
    <t>Hand saws</t>
  </si>
  <si>
    <t>82022000</t>
  </si>
  <si>
    <t>Band saw blades</t>
  </si>
  <si>
    <t>82023100</t>
  </si>
  <si>
    <t>Circular saw blades (including slitting or slotting saw blades) with working part of steel 3.550</t>
  </si>
  <si>
    <t>82023900</t>
  </si>
  <si>
    <t>Circular saw blades (including slitting or slotting saw blades) with working part of materials other than steel</t>
  </si>
  <si>
    <t>82024000</t>
  </si>
  <si>
    <t>Chain saw blades</t>
  </si>
  <si>
    <t>82029100</t>
  </si>
  <si>
    <t>Straight saw blades, for working metal</t>
  </si>
  <si>
    <t>82029910</t>
  </si>
  <si>
    <t>Straight saw blades, not for working metal</t>
  </si>
  <si>
    <t>82029990</t>
  </si>
  <si>
    <t>Saw blades parts</t>
  </si>
  <si>
    <t>82031000</t>
  </si>
  <si>
    <t>Files, rasps and similar tools</t>
  </si>
  <si>
    <t>82032000</t>
  </si>
  <si>
    <t>Pliers (including cutting pliers), pincers, tweezers and similar tools</t>
  </si>
  <si>
    <t>82033000</t>
  </si>
  <si>
    <t>Metal cutting shears and similar tools</t>
  </si>
  <si>
    <t>82034000</t>
  </si>
  <si>
    <t>Pipe-cutters, bolt croppers, perforating punches and similar tools</t>
  </si>
  <si>
    <t>82041100</t>
  </si>
  <si>
    <t>Hand-operated spanners and wrenches; non- adjustable</t>
  </si>
  <si>
    <t>82041200</t>
  </si>
  <si>
    <t>Hand-operated spanners and wrenches; adjustable</t>
  </si>
  <si>
    <t>82042000</t>
  </si>
  <si>
    <t>Interchangeable spanner sockets, with or without handles</t>
  </si>
  <si>
    <t>82051000</t>
  </si>
  <si>
    <t>Drilling, threading or tapping tools, hand operated</t>
  </si>
  <si>
    <t>82052000</t>
  </si>
  <si>
    <t>Hammers and sledge hammers</t>
  </si>
  <si>
    <t>82053000</t>
  </si>
  <si>
    <t>Planes, chisels, gouges and similar cutting tools for working wood</t>
  </si>
  <si>
    <t>82054000</t>
  </si>
  <si>
    <t>Screwdrivers</t>
  </si>
  <si>
    <t>82055100</t>
  </si>
  <si>
    <t>Household tools</t>
  </si>
  <si>
    <t>82055900</t>
  </si>
  <si>
    <t>Glaziers’ diamondstools</t>
  </si>
  <si>
    <t>82056000</t>
  </si>
  <si>
    <t>Blow lamps</t>
  </si>
  <si>
    <t>82057000</t>
  </si>
  <si>
    <t>Vices, clamps and the like</t>
  </si>
  <si>
    <t>82059000</t>
  </si>
  <si>
    <t>Other hand tool including sets of articles of two or more subheadings of this heading</t>
  </si>
  <si>
    <t>82060000</t>
  </si>
  <si>
    <t>Tools of two or more of the headings 8202 to 8205, put up in sets for retail sale</t>
  </si>
  <si>
    <t>82071300</t>
  </si>
  <si>
    <t>Rock drilling or earth boring tools with working part of cermets Interchangeable tools for hand tools</t>
  </si>
  <si>
    <t>82071900</t>
  </si>
  <si>
    <t>Rock drilling or earth boring tools without working part of cermets, Interchangeable tools for hand tools including parts</t>
  </si>
  <si>
    <t>82072000</t>
  </si>
  <si>
    <t>Dies for drawing or extruding metal Interchangeable tools for hand tools</t>
  </si>
  <si>
    <t>82073000</t>
  </si>
  <si>
    <t>Tools for pressing, stamping or punching Interchangeable tools for hand tools</t>
  </si>
  <si>
    <t>82074000</t>
  </si>
  <si>
    <t>Tools for tapping or threading Interchangeable tools for hand tools</t>
  </si>
  <si>
    <t>82075000</t>
  </si>
  <si>
    <t>Tools for drilling, other than for rock drilling Interchangeable tools for hand tools</t>
  </si>
  <si>
    <t>82076000</t>
  </si>
  <si>
    <t>Tools for boring or broaching Interchangeable tools for hand tools</t>
  </si>
  <si>
    <t>82077000</t>
  </si>
  <si>
    <t>Tools for milling Interchangeable tools for hand tools</t>
  </si>
  <si>
    <t>82078000</t>
  </si>
  <si>
    <t>Tools for turning Interchangeable tools for hand tools</t>
  </si>
  <si>
    <t>82079000</t>
  </si>
  <si>
    <t>Screw driving, interchangeable tools</t>
  </si>
  <si>
    <t>82081000</t>
  </si>
  <si>
    <t>Knives and cutting blades for metal working</t>
  </si>
  <si>
    <t>82082000</t>
  </si>
  <si>
    <t>Knives and cutting blades for wood working</t>
  </si>
  <si>
    <t>82083000</t>
  </si>
  <si>
    <t>Knives and cutting blades for kitchen appliances or for machines used by the food industry</t>
  </si>
  <si>
    <t>82084000</t>
  </si>
  <si>
    <t>Knives and cutting blades for agricultural, horticultural or forestry machines</t>
  </si>
  <si>
    <t>82089000</t>
  </si>
  <si>
    <t>Knives and cutting blades, other than for metal working or wood working or for kitchen appliances or machines used by the food industry or agricultural, horticultural or forestry machines</t>
  </si>
  <si>
    <t>82090000</t>
  </si>
  <si>
    <t>Plates, sticks, tips and the like for tools, unmounted, of cermets</t>
  </si>
  <si>
    <t>82100000</t>
  </si>
  <si>
    <t>Hand-operated mechanical appliances, weighing 10 kg or less, used in the preparation, conditioning or serving of food or drink</t>
  </si>
  <si>
    <t>82111000</t>
  </si>
  <si>
    <t>Sets of assorted articles knives with cutting blades, serrated or not other than knives of heading 8208</t>
  </si>
  <si>
    <t>82119100</t>
  </si>
  <si>
    <t>Table knives having fixed blades serrated or not other than knives of heading 8208</t>
  </si>
  <si>
    <t>82119250</t>
  </si>
  <si>
    <t>Knives having fixed blades of a kind used for agriculture, horticulture or forestry serrated or not other than knives of heading 8208</t>
  </si>
  <si>
    <t>82119292</t>
  </si>
  <si>
    <t>Hunting knives, diving knives and scouts' knives serrated or not other than knives of heading 8208</t>
  </si>
  <si>
    <t>82119299</t>
  </si>
  <si>
    <t>Knives having fixed blades excluding table knives or of a kind used for agriculture, horticulture or forestry or hunting, diving, and scouts' knives</t>
  </si>
  <si>
    <t>82119321</t>
  </si>
  <si>
    <t>Knives having other than fixed blades of a kind used for agriculture, horticulture or forestry with handle of base metal</t>
  </si>
  <si>
    <t>82119329</t>
  </si>
  <si>
    <t>Knives having other than fixed blades of a kind used for agriculture, horticulture or forestry with handle other than of base metal</t>
  </si>
  <si>
    <t>82119330</t>
  </si>
  <si>
    <t>Flick knives or spring knives; penknives with blades of 15 cm or more in length</t>
  </si>
  <si>
    <t>82119390</t>
  </si>
  <si>
    <t>Flick knives or spring knives; penknives with blades of 15 cm less in length</t>
  </si>
  <si>
    <t>82119410</t>
  </si>
  <si>
    <t>Blades for knives of a kind used for agriculture, horticulture or forestry</t>
  </si>
  <si>
    <t>82119490</t>
  </si>
  <si>
    <t>Blades for knives of a kind used other than for agriculture, horticulture or forestry</t>
  </si>
  <si>
    <t>82119500</t>
  </si>
  <si>
    <t>Knife handles of base metal</t>
  </si>
  <si>
    <t>82121000</t>
  </si>
  <si>
    <t>Razors</t>
  </si>
  <si>
    <t>82122010</t>
  </si>
  <si>
    <t>Double-edged razor blades</t>
  </si>
  <si>
    <t>82122090</t>
  </si>
  <si>
    <t>Safety razor blade blanks in strips</t>
  </si>
  <si>
    <t>82130000</t>
  </si>
  <si>
    <t>Scissors, tailors’ shears and similar shears, and blades therefor</t>
  </si>
  <si>
    <t>82141000</t>
  </si>
  <si>
    <t>Paper knives, letter openers, erasing knives, pencil sharpeners and blades therefor</t>
  </si>
  <si>
    <t>82142000</t>
  </si>
  <si>
    <t>Manicure or pedicure sets and instruments (including nail files)</t>
  </si>
  <si>
    <t>82149000</t>
  </si>
  <si>
    <t>Hair clippers, butchers’ or kitchen cleavers, choppers and mincing knives</t>
  </si>
  <si>
    <t>82151000</t>
  </si>
  <si>
    <t>Sets of assorted articles of kitchen and tableware containing at least one article plated with precious metal</t>
  </si>
  <si>
    <t>82152000</t>
  </si>
  <si>
    <t>Sets of assorted articles similar kitchen or tableware</t>
  </si>
  <si>
    <t>82159100</t>
  </si>
  <si>
    <t>Spoons, forks, ladles, skimmers, cake-servers, fish-knives, butter-knives, sugar tongs and similar kitchen or tableware plated with precious metal 14</t>
  </si>
  <si>
    <t>82159900</t>
  </si>
  <si>
    <t>Spoons, forks, ladles, skimmers, cake-servers, fish-knives, butter-knives, sugar tongs and similar kitchen or tableware not plated with precious metal</t>
  </si>
  <si>
    <t>83011000</t>
  </si>
  <si>
    <t>Padlocks (key, combination or electrically operated); of base metal</t>
  </si>
  <si>
    <t>83012000</t>
  </si>
  <si>
    <t>Locks of a kind used for motor vehicles; of base metal</t>
  </si>
  <si>
    <t>83013000</t>
  </si>
  <si>
    <t>Locks of a kind used for furniture; of base metal</t>
  </si>
  <si>
    <t>83014010</t>
  </si>
  <si>
    <t>Handcuffs; of base metal</t>
  </si>
  <si>
    <t>83014020</t>
  </si>
  <si>
    <t>Door locks; of base metal</t>
  </si>
  <si>
    <t>83014090</t>
  </si>
  <si>
    <t>Locks not used for motor vehicles or furniture other than handcuffs or door locks</t>
  </si>
  <si>
    <t>83015000</t>
  </si>
  <si>
    <t>Clasps and frames with clasps, incorporating locks; of base metal</t>
  </si>
  <si>
    <t>83016000</t>
  </si>
  <si>
    <t>Parts of padlocks and locks; of base metal</t>
  </si>
  <si>
    <t>83017000</t>
  </si>
  <si>
    <t>Keys presented separately of padlocks and lock; of base metal</t>
  </si>
  <si>
    <t>83021000</t>
  </si>
  <si>
    <t>Hinges; of base metal</t>
  </si>
  <si>
    <t>83022010</t>
  </si>
  <si>
    <t>Castors with mounting of base metal of a diameter (including tyres) exceeding 100 mm, but not exceeding 250 mm</t>
  </si>
  <si>
    <t>83022090</t>
  </si>
  <si>
    <t>Castors with mounting of base metal of a diameter (including tyres) exceeding 250 mm</t>
  </si>
  <si>
    <t>83023010</t>
  </si>
  <si>
    <t>Hasps suitable for motor vechiles; of base metal</t>
  </si>
  <si>
    <t>83023090</t>
  </si>
  <si>
    <t>mountings, fittings and similar articles suitable for motor vehicles; of base metal</t>
  </si>
  <si>
    <t>83024131</t>
  </si>
  <si>
    <t>Hasps suitable for building; of base metal</t>
  </si>
  <si>
    <t>83024139</t>
  </si>
  <si>
    <t>Bolts, hooks and eyes, staples of base metal, a kind suitable for building</t>
  </si>
  <si>
    <t>83024190</t>
  </si>
  <si>
    <t>Other mountings, fittings and similar articles of base metal suitable for buildings</t>
  </si>
  <si>
    <t>83024220</t>
  </si>
  <si>
    <t>Hasps; of base metal of a kind suitable for furniture</t>
  </si>
  <si>
    <t>83024290</t>
  </si>
  <si>
    <t>Bolts, hook sand eyes, staples; of base metal, a kind suitable for furniture</t>
  </si>
  <si>
    <t>83024910</t>
  </si>
  <si>
    <t>Mountings, fittings and similar articles; of base metal of a kind suitable for saddlery</t>
  </si>
  <si>
    <t>83024991</t>
  </si>
  <si>
    <t>Hasps of base metal a kind suitable for trunks, chests, caskets or the like</t>
  </si>
  <si>
    <t>83024999</t>
  </si>
  <si>
    <t>Base metal fittings and similar articles of a kind suitablefor trunks, chests, caskets or the like</t>
  </si>
  <si>
    <t>83025000</t>
  </si>
  <si>
    <t>Hat-racks, hat-pegs, brackets and similar fixtures; of base metal</t>
  </si>
  <si>
    <t>83026000</t>
  </si>
  <si>
    <t>Automatic door closers; of base metal</t>
  </si>
  <si>
    <t>83030000</t>
  </si>
  <si>
    <t>Armoured or reinforced safes, strong-boxes and doors and safe deposit lockers for strong- rooms, cash or deed boxes and the like; of base metal</t>
  </si>
  <si>
    <t>83040010</t>
  </si>
  <si>
    <t>Filing cabinets and card-index cabinets; of base metal</t>
  </si>
  <si>
    <t>83040091</t>
  </si>
  <si>
    <t>Paper trays, paper rests, pen trays, office- stamp stands and similar office or desk equipment; of aluminium, other than office furniture of heading 9403</t>
  </si>
  <si>
    <t>83040099</t>
  </si>
  <si>
    <t>Paper trays, paper rests, pen trays, office- stamp stands and similar office or desk equipment; of base metal, other than office furniture of heading 9403</t>
  </si>
  <si>
    <t>83051010</t>
  </si>
  <si>
    <t>Fittings for double loop wire binders; of base metal</t>
  </si>
  <si>
    <t>83051090</t>
  </si>
  <si>
    <t>Fittings for loose-leaf binders or files other than for double loop wire binder; of base metal</t>
  </si>
  <si>
    <t>83052010</t>
  </si>
  <si>
    <t>Staples in strips of a kind for office use; of base metal</t>
  </si>
  <si>
    <t>83052020</t>
  </si>
  <si>
    <t>Staples in strips other than for office use (example, upholstery, packaging); of iron or steel</t>
  </si>
  <si>
    <t>83052090</t>
  </si>
  <si>
    <t>Staples in strips of base metal other than iron or steel, not a kind for office use</t>
  </si>
  <si>
    <t>83059010</t>
  </si>
  <si>
    <t>Paper clips; of base metal</t>
  </si>
  <si>
    <t>83059090</t>
  </si>
  <si>
    <t>Letter clips, letter corners, indexing tags and similar office articles, of base metal, including parts</t>
  </si>
  <si>
    <t>83061000</t>
  </si>
  <si>
    <t>Bells, gongs and the like, non-electric; of base metal</t>
  </si>
  <si>
    <t>83062100</t>
  </si>
  <si>
    <t>Statuettes and other ornaments plated with precious metals</t>
  </si>
  <si>
    <t>83062910</t>
  </si>
  <si>
    <t>Statuettes and other ornaments; of copper or of lead</t>
  </si>
  <si>
    <t>83062920</t>
  </si>
  <si>
    <t>Statuettes and other ornaments; of nickel</t>
  </si>
  <si>
    <t>83062930</t>
  </si>
  <si>
    <t>Statuettes and other ornaments; of aluminium</t>
  </si>
  <si>
    <t>83062990</t>
  </si>
  <si>
    <t>Statuetes and other ornamen; of iron or steel</t>
  </si>
  <si>
    <t>83063010</t>
  </si>
  <si>
    <t>Photograph, picture or similar frames, mirrors; of copper</t>
  </si>
  <si>
    <t>83063099</t>
  </si>
  <si>
    <t>Photograph, picture or similar frames; mirrors made of basemetal other than copper</t>
  </si>
  <si>
    <t>83071000</t>
  </si>
  <si>
    <t>Flexible tubing with or without fittings; of iron or steel</t>
  </si>
  <si>
    <t>83079000</t>
  </si>
  <si>
    <t>Flexible tubing with or without fittings; of base metal other than of iron or steel</t>
  </si>
  <si>
    <t>83081000</t>
  </si>
  <si>
    <t>Hooks, eyes,eyelets used for clothing/clothingacc, footwear, jewellery, watches, books, awnings and leather; of base metal</t>
  </si>
  <si>
    <t>83082000</t>
  </si>
  <si>
    <t>Tubular or bifurcated rivets; of base metal</t>
  </si>
  <si>
    <t>83089010</t>
  </si>
  <si>
    <t>Beads including parts; of base metal</t>
  </si>
  <si>
    <t>83089090</t>
  </si>
  <si>
    <t>Clasps, frames with clasps, buckles, buckle- clasps; of base metal</t>
  </si>
  <si>
    <t>83091000</t>
  </si>
  <si>
    <t>Crown corks; of base metal</t>
  </si>
  <si>
    <t>83099010</t>
  </si>
  <si>
    <t>Capsules for bottles; of base metal</t>
  </si>
  <si>
    <t>83099020</t>
  </si>
  <si>
    <t>Top ends; of aluminium cans</t>
  </si>
  <si>
    <t>83099070</t>
  </si>
  <si>
    <t>Other caps for cans; of base metal</t>
  </si>
  <si>
    <t>83099081</t>
  </si>
  <si>
    <t>Bottle caps, screw caps; of aluminium</t>
  </si>
  <si>
    <t>83099089</t>
  </si>
  <si>
    <t>Bungs for metal drums; bung covers; seals; case corner protectors; of aluminium</t>
  </si>
  <si>
    <t>83099091</t>
  </si>
  <si>
    <t>Bottle caps, screw caps; of base metal other than aluminium</t>
  </si>
  <si>
    <t>83099092</t>
  </si>
  <si>
    <t>Bungs for metal drums; bung covers; seals; case corner protectors; of base metal other than aluminium</t>
  </si>
  <si>
    <t>83099099</t>
  </si>
  <si>
    <t>Other packing accessorie; of base metal</t>
  </si>
  <si>
    <t>83100000</t>
  </si>
  <si>
    <t>Sign-plates, name-plates, address-plates and similar plates, numbers, letters and other symbols, of base metal, excluding those of heading 9405 3.588</t>
  </si>
  <si>
    <t>83111010</t>
  </si>
  <si>
    <t>Coated electrodes for electric arc-weldin; of base metal, in rolls</t>
  </si>
  <si>
    <t>83111090</t>
  </si>
  <si>
    <t>Coated electrodes , for electric arc-welding; of base metal in a forms other than rolls</t>
  </si>
  <si>
    <t>83112021</t>
  </si>
  <si>
    <t>Cored wire for electric arc-welding containing by weight 45 % or more of carbon and 20 % or more of chromium; of alloy steel, in rolls</t>
  </si>
  <si>
    <t>83112029</t>
  </si>
  <si>
    <t>Cored wire for electric arc-welding containing by weight 45 % or more of carbon and 20 % or more of chromium; of alloy steel, other than in rolls</t>
  </si>
  <si>
    <t>83112090</t>
  </si>
  <si>
    <t>Cored wire for electric arc-welding made of base metal other than alloy steel</t>
  </si>
  <si>
    <t>83113021</t>
  </si>
  <si>
    <t>Cored wire for soldering, brazing or welding by flame containing by weight 45 % or more of carbon and 20 % or more of chromium; of alloy steel, in rolls</t>
  </si>
  <si>
    <t>83113029</t>
  </si>
  <si>
    <t>Cored wire for soldering, brazing or welding by flame containing by weight 45 % or more of carbon and 20 % or more of chromium; of alloy steel, other than in rolls</t>
  </si>
  <si>
    <t>83113091</t>
  </si>
  <si>
    <t>Coated rods for soldering, brazing or welding by flame; of base metal, in rolls</t>
  </si>
  <si>
    <t>83119000</t>
  </si>
  <si>
    <t>Wire and rods of agglomerated base metal powder used for metal spraying</t>
  </si>
  <si>
    <t>84012000</t>
  </si>
  <si>
    <t>Machinery and apparatus for isotopic separation, and parts thereof</t>
  </si>
  <si>
    <t>84013000</t>
  </si>
  <si>
    <t>Fuel elements (cartridges), non-irradiated</t>
  </si>
  <si>
    <t>84021120</t>
  </si>
  <si>
    <t>Watertube boilers with a steam production exceeding 45 t per hour not electrically operated other than central heating hot water</t>
  </si>
  <si>
    <t>84021219</t>
  </si>
  <si>
    <t>Watertube boilers with a steam production not exceeding 15 t per hour electrically operated other than central heating hot water</t>
  </si>
  <si>
    <t>84021229</t>
  </si>
  <si>
    <t>Watertube boilers with a steam production not exceeding 15 t per hour not electrically operated other than central heating hot water</t>
  </si>
  <si>
    <t>84021919</t>
  </si>
  <si>
    <t>Other vapour generating boilers including hybrid boilers other than central heating hot water with a steam production not exceeding 15 t per hour electrically operated</t>
  </si>
  <si>
    <t>84021929</t>
  </si>
  <si>
    <t>Other vapour generating boilers including hybrid boilers other than central heating hot water with a steam production not exceeding 15 t per hour not electrically operated</t>
  </si>
  <si>
    <t>84022010</t>
  </si>
  <si>
    <t>Super-heated water boilers other than central heating hotwater electrically operated</t>
  </si>
  <si>
    <t>84029010</t>
  </si>
  <si>
    <t>Boiler bodies, shells or casings, parts for Steam or other vapour generating boilers</t>
  </si>
  <si>
    <t>84029090</t>
  </si>
  <si>
    <t>Parts for steam or other vapour generating boilers other than boiler bodies, shells or casings</t>
  </si>
  <si>
    <t>84031000</t>
  </si>
  <si>
    <t>Boilers of central heating boilers other than those of heading 8402</t>
  </si>
  <si>
    <t>84039010</t>
  </si>
  <si>
    <t>Boiler bodies, shells or casings of central heating boilers other than those of heading 8402</t>
  </si>
  <si>
    <t>84039090</t>
  </si>
  <si>
    <t>Parts for central heating boilers other than Boiler bodies, shells or casings than those of heading 8402</t>
  </si>
  <si>
    <t>84041019</t>
  </si>
  <si>
    <t>Economisers, super-heaters and gas recoverers for steam or other vapour power units for use with boilers of heading 8402</t>
  </si>
  <si>
    <t>84041020</t>
  </si>
  <si>
    <t>Auxiliary plant (for example, economisers, super-heaters, soot removers, gas recoverers) for steam or other vapour power units for use with boilers of heading 8403</t>
  </si>
  <si>
    <t>84042000</t>
  </si>
  <si>
    <t>Condensers for steam or other vapour power units for use with boilers of heading 8402 or 8403</t>
  </si>
  <si>
    <t>84049011</t>
  </si>
  <si>
    <t>Bodies, shells or casings of auxliary plant of goods of subheadings 84041011 and 84041019</t>
  </si>
  <si>
    <t>84049090</t>
  </si>
  <si>
    <t>Part for use condensers or Auxiliary plant of subheadings 8404.20.00</t>
  </si>
  <si>
    <t>84051000</t>
  </si>
  <si>
    <t>Producer gas or water gas generators, with or without their purifiers; acetylene gas generators and similar water process gas generators</t>
  </si>
  <si>
    <t>84059000</t>
  </si>
  <si>
    <t>Parts of producer gas or water gas generators, with or without purifiers; acetylene gas generators and similar</t>
  </si>
  <si>
    <t>84068210</t>
  </si>
  <si>
    <t>Steam turbines and other vapour turbines of an output not exceeding 40 MW other than for marine propulsion</t>
  </si>
  <si>
    <t>84068290</t>
  </si>
  <si>
    <t>Steam turbines and other vapour turbines of an output exceeding 5 MV but not exceeding 40 MW other than for marine propulsion</t>
  </si>
  <si>
    <t>84069000</t>
  </si>
  <si>
    <t>Parts of steam turbines and other vapour turbines</t>
  </si>
  <si>
    <t>84071000</t>
  </si>
  <si>
    <t>Spark-ignition reciprocating or rotary internal combustion piston engines for Aircraft</t>
  </si>
  <si>
    <t>84072190</t>
  </si>
  <si>
    <t>Spark-ignition reciprocating or rotary internal combustion a power exceeding 2238 kW for outboard motors</t>
  </si>
  <si>
    <t>84072920</t>
  </si>
  <si>
    <t>Spark-ignition reciprocating or rotary internal combustion a power not exceeding 2238 kW for marine propulsion engine</t>
  </si>
  <si>
    <t>84072990</t>
  </si>
  <si>
    <t>Spark-ignition reciprocating or rotary internal combustion a power exceeding 2238 kW for marine propulsion engine</t>
  </si>
  <si>
    <t>84073211</t>
  </si>
  <si>
    <t>Spark-reciprocating piston engines of a kind used for the propulsion for vehicles of heading 8701 a cylinder capacity exceeding 50 cc but not exceeding 110 cc</t>
  </si>
  <si>
    <t>84073212</t>
  </si>
  <si>
    <t>Spark-reciprocating piston engines of a kind used for the propulsion for vehicles of heading 8711 of a cylinder capacity exceeding 50 cc but not exceeding 110 cc</t>
  </si>
  <si>
    <t>84073219</t>
  </si>
  <si>
    <t>Spark-reciprocating piston engines of a kind used for the propulsion for vehicles of Chapter 87 other than of heading 8701 and 8711 of a cylinder capacity exceeding 50 cc but not exceeding 110 cc</t>
  </si>
  <si>
    <t>84073222</t>
  </si>
  <si>
    <t>Spark-reciprocating piston engines of a kind used for the propulsion for vehicles of heading 8711 a cylinder capacity exceeding 110 cc but not exceeding 250 cc</t>
  </si>
  <si>
    <t>84073229</t>
  </si>
  <si>
    <t>Spark-reciprocating piston engines of a kind used for the propulsion for vehicles of Chapter 87 other than of heading 8701 and 8711 of a cylinder capacity exceeding 110 cc but not exceeding 250 cc 14.338</t>
  </si>
  <si>
    <t>84073320</t>
  </si>
  <si>
    <t>Spark-reciprocating piston engines of a kind used for the propulsion for vehicles of heading 8711 a cylinder capacity exceeding 250 cc but not exceeding 1,000 cc</t>
  </si>
  <si>
    <t>84073390</t>
  </si>
  <si>
    <t>Spark-reciprocating piston engines of a kind used for the propulsion for vehicles of Chapter 87 other than of heading 8701 and 8711 of a cylinder capacity exceeding 250 cc but not exceeding 1,000 cc</t>
  </si>
  <si>
    <t>84073471</t>
  </si>
  <si>
    <t>Full assembled spark- reciprocating piston engines of cylinder capacity not exceeding 2,000cc, for vehicles of Chapter 87</t>
  </si>
  <si>
    <t>84073472</t>
  </si>
  <si>
    <t>Full assembled spark- reciprocating piston engines of cylinder capacity exceeding 2,000cc but not exceeding 3,000 cc for vehicles of Chapter 87</t>
  </si>
  <si>
    <t>84073494</t>
  </si>
  <si>
    <t>Assembled not complete, spark-reciprocating piston engines cylinder capacity not exceeding 2,000 cc for vehicles of chapter 87</t>
  </si>
  <si>
    <t>84073499</t>
  </si>
  <si>
    <t>Spark-ignition reciprocating or rotary internal combustion piston engines ; other of a cylinder capacity exceeding 3000 cc</t>
  </si>
  <si>
    <t>84079010</t>
  </si>
  <si>
    <t>Spark-ignition reciprocating or rotary internal combustion piston engines; Other engines ; of a power not exceeding 1865 kw</t>
  </si>
  <si>
    <t>84079090</t>
  </si>
  <si>
    <t>Other engines ; otherthan of a power not exceeding 1865 and of a power exceeding 1865 kw but not exceeding 2238 kw</t>
  </si>
  <si>
    <t>84081010</t>
  </si>
  <si>
    <t>Marine propulsion engines ; of a power not exceeding 2238</t>
  </si>
  <si>
    <t>84081020</t>
  </si>
  <si>
    <t>Marine propulsion engines ; of a power exceeding 2238 kw but not exceeding 100 kw</t>
  </si>
  <si>
    <t>84081030</t>
  </si>
  <si>
    <t>Marine propulsion engines ; of a power exceeding 100 kw but not exceeding 750 kw</t>
  </si>
  <si>
    <t>84081090</t>
  </si>
  <si>
    <t>Marine propulsion engines ; otherthan of a power not exceeding 2238,exceeding 2238 kw but not exceeding 100 kw and exceeding 100 kw but not exceeding 750 kw</t>
  </si>
  <si>
    <t>84082010</t>
  </si>
  <si>
    <t>Fully assembled for vehicles of subheading 870110</t>
  </si>
  <si>
    <t>84082021</t>
  </si>
  <si>
    <t>Fully assembled other ; of a cylinder capacity not exceeding 2,000 cc</t>
  </si>
  <si>
    <t>84082022</t>
  </si>
  <si>
    <t>Fully assembled other ; of a cylinder capacity exceeding 2,000 cc but not exceeding 3500 cc</t>
  </si>
  <si>
    <t>84082023</t>
  </si>
  <si>
    <t>Fully assembled other ; of a cylinder capacity exceeding 3,500 cc</t>
  </si>
  <si>
    <t>84082096</t>
  </si>
  <si>
    <t>Engines of a kind used for the propulsion of vehicles of Chapter 87 ; other of a cylinder capacity exceeding 3500 cc</t>
  </si>
  <si>
    <t>84089010</t>
  </si>
  <si>
    <t>Compression-ignition internal combustion piston engines (diesel or semi-diesel engines); Other engines ; of a power not exceeding 1865 kw</t>
  </si>
  <si>
    <t>84089051</t>
  </si>
  <si>
    <t>Other engines ; of a power exceeding 100 kw of a kind used for machinery of heading 8429 or 8430</t>
  </si>
  <si>
    <t>84089059</t>
  </si>
  <si>
    <t>Other engines ; of a power exceeding 100 kw otherthan of a kind used for machinery of heading 8429 or 8430 and of a kind used for railway locomotives or tramway vehicles</t>
  </si>
  <si>
    <t>84089091</t>
  </si>
  <si>
    <t>Other engines ; For machinery of heading 8429 or 8430</t>
  </si>
  <si>
    <t>84089092</t>
  </si>
  <si>
    <t>Other engines ; Of a kind used for railway locomotives or tramway vehicles</t>
  </si>
  <si>
    <t>84089099</t>
  </si>
  <si>
    <t>Other engines ; otherthan For machinery of heading 8429 or 8430 and of a kind used for railway locomotives or tramway vehicles</t>
  </si>
  <si>
    <t>84091000</t>
  </si>
  <si>
    <t>For aircraft engines</t>
  </si>
  <si>
    <t>84099111</t>
  </si>
  <si>
    <t>Carburettos and parts thereof ; for machinery of heading 8429 or 8430</t>
  </si>
  <si>
    <t>84099112</t>
  </si>
  <si>
    <t>Cylinder blocks ; crank cases ; for machinery of heading 8429 or 8430</t>
  </si>
  <si>
    <t>84099113</t>
  </si>
  <si>
    <t>Cylinder liners, with an internal diameter of 50 mm or more, but not exceeding 155 mm ; for machinery of heading 8429 or 8430</t>
  </si>
  <si>
    <t>84099114</t>
  </si>
  <si>
    <t>Other cylinder liners ; for machinery of heading 8429 or 8430</t>
  </si>
  <si>
    <t>84099115</t>
  </si>
  <si>
    <t>Cylinder heads and head covers ; for machinery of heading 8429 or 8430</t>
  </si>
  <si>
    <t>84099116</t>
  </si>
  <si>
    <t>Pistons, with an external diameter of 50 mm or more, but not exceeding 155 mm ; for machinery of heading 8429 or 8430</t>
  </si>
  <si>
    <t>84099117</t>
  </si>
  <si>
    <t>Other pistons ; for machinery of heading 8429 or 8430</t>
  </si>
  <si>
    <t>84099118</t>
  </si>
  <si>
    <t>Pistons rings and gudgeon pins ; for machinery of heading 8429 or 8430</t>
  </si>
  <si>
    <t>84099119</t>
  </si>
  <si>
    <t>Part of For machinery of heading 8429 or 8430</t>
  </si>
  <si>
    <t>84099121</t>
  </si>
  <si>
    <t>Carburettors and parts thereof ; for vehicles of heading 8701</t>
  </si>
  <si>
    <t>84099122</t>
  </si>
  <si>
    <t>Cylinder blocks crank cases ; for vehicles of heading 8701</t>
  </si>
  <si>
    <t>84099124</t>
  </si>
  <si>
    <t>Other cylinder liners ; for vehicles of heading 8701</t>
  </si>
  <si>
    <t>84099128</t>
  </si>
  <si>
    <t>Pistons rings and gudgeon pins ; for vehicles of heading 8701</t>
  </si>
  <si>
    <t>84099129</t>
  </si>
  <si>
    <t>Part of For vehicles of heading 8701</t>
  </si>
  <si>
    <t>84099131</t>
  </si>
  <si>
    <t>Carburettors and parts thereof ; for vehicles of heading 8711</t>
  </si>
  <si>
    <t>84099132</t>
  </si>
  <si>
    <t>Cylinder blocks crank cases ; for vehicles of heading 8711</t>
  </si>
  <si>
    <t>84099134</t>
  </si>
  <si>
    <t>Cylinder liners ; for vehicles of heading 8711</t>
  </si>
  <si>
    <t>84099135</t>
  </si>
  <si>
    <t>Cylinder heads and head covers ; for vehicles of heading 8711</t>
  </si>
  <si>
    <t>84099137</t>
  </si>
  <si>
    <t>Pistons For vehicles of heading 8711</t>
  </si>
  <si>
    <t>84099138</t>
  </si>
  <si>
    <t>Pistons rings and gudgeon pins ; for vehicles of heading 8711</t>
  </si>
  <si>
    <t>84099139</t>
  </si>
  <si>
    <t>Part of For vehicles of heading 8711</t>
  </si>
  <si>
    <t>84099141</t>
  </si>
  <si>
    <t>Carburettors and parts thereof ; for other vehicles of chapter 87</t>
  </si>
  <si>
    <t>84099142</t>
  </si>
  <si>
    <t>Cylinder blocks; crank cases ; for other vehicles of chapter 87</t>
  </si>
  <si>
    <t>84099144</t>
  </si>
  <si>
    <t>Other cylinder liners ; for other vehicles of chapter 87</t>
  </si>
  <si>
    <t>84099145</t>
  </si>
  <si>
    <t>Cylinder heads and head covers ; for other vehicles of chapter 87</t>
  </si>
  <si>
    <t>84099146</t>
  </si>
  <si>
    <t>Pistons, with an external diameter of 50 mm or more, but not exceeding 155 mm ; for other vehicles of chapter 87</t>
  </si>
  <si>
    <t>84099147</t>
  </si>
  <si>
    <t>Other pistons ; for other vehicles of chapter 87</t>
  </si>
  <si>
    <t>84099148</t>
  </si>
  <si>
    <t>Piston rings and gudgeon pins ; for other vehicles of chapter 87 27.838</t>
  </si>
  <si>
    <t>84099149</t>
  </si>
  <si>
    <t>Part of for other vehicles of chapter 87</t>
  </si>
  <si>
    <t>84099151</t>
  </si>
  <si>
    <t>cylinder blocks ; crank cases ; For marine propulsion engines of a power not exceeding2238 kW</t>
  </si>
  <si>
    <t>84099152</t>
  </si>
  <si>
    <t>Cylinder liners, with an internal diameter of 50 mm or more, but not exceeding 155 mm ; for marine propulsion engines of a power not exceeding 2238 kw</t>
  </si>
  <si>
    <t>84099155</t>
  </si>
  <si>
    <t>Other pistons ; For marine propulsion engines of a power not exceeding2238 kW</t>
  </si>
  <si>
    <t>84099159</t>
  </si>
  <si>
    <t>Part of For marine propulsion engines ; of a power not exceeding2238 kW</t>
  </si>
  <si>
    <t>84099161</t>
  </si>
  <si>
    <t>Cylinder blocks ; crank cases ; For marine propulsion engines of a power exceeding 2238 kW for vessels of chapter 89</t>
  </si>
  <si>
    <t>84099163</t>
  </si>
  <si>
    <t>Other cylinder liners ; For marine propulsion engines of a power exceeding 2238 kW for vessels of chapter 89</t>
  </si>
  <si>
    <t>84099164</t>
  </si>
  <si>
    <t>Pistons, with an external diameter of 50 mm or more, but not exceeding 155 mm ; for marine propulsion engines of a power exceeding 2238 kw for vessels of chapter 89</t>
  </si>
  <si>
    <t>84099169</t>
  </si>
  <si>
    <t>Part of For marine propulsion engines of a power exceeding 2238 kW for vessels of chapter 89</t>
  </si>
  <si>
    <t>84099171</t>
  </si>
  <si>
    <t>Carburettors and parts thereof ; for other engines</t>
  </si>
  <si>
    <t>84099172</t>
  </si>
  <si>
    <t>Cylinder blocks; crank cases for other engines</t>
  </si>
  <si>
    <t>84099174</t>
  </si>
  <si>
    <t>Other cylinder liners ; for other engines</t>
  </si>
  <si>
    <t>84099177</t>
  </si>
  <si>
    <t>Other pistons ; for other engines</t>
  </si>
  <si>
    <t>84099179</t>
  </si>
  <si>
    <t>Part of for other engines</t>
  </si>
  <si>
    <t>84099911</t>
  </si>
  <si>
    <t>Carburettors and parts thereof ; for engines of machinery of heading 8429 or 8430</t>
  </si>
  <si>
    <t>84099912</t>
  </si>
  <si>
    <t>Cylinder blocks; crank cases ; for engines of machinery of heading 8429 or 8430</t>
  </si>
  <si>
    <t>84099913</t>
  </si>
  <si>
    <t>Cylinder liners, with an internal diameter of 50 mm or more, but not exceeding 155 mm ; for engines of machinery of heading 8429 or 8430</t>
  </si>
  <si>
    <t>84099914</t>
  </si>
  <si>
    <t>Other cylinder liners ; for engines of machinery of heading 8429 or 8430</t>
  </si>
  <si>
    <t>84099915</t>
  </si>
  <si>
    <t>Cylinder heads and head covers ; for engines of machinery of heading 8429 or 8430</t>
  </si>
  <si>
    <t>84099916</t>
  </si>
  <si>
    <t>Pistons, with an external diameter of 50 mm or more, but not exceeding 155 mm ; for engines of machinery of heading 8429 or 8430</t>
  </si>
  <si>
    <t>84099917</t>
  </si>
  <si>
    <t>Other pistons ; for engines of machinery of heading 8429 or 8430</t>
  </si>
  <si>
    <t>84099918</t>
  </si>
  <si>
    <t>Piston rings and gudgeon pins ; for engines of machinery of heading 8429 or 8430</t>
  </si>
  <si>
    <t>84099919</t>
  </si>
  <si>
    <t>Part of For engines of machinery of heading 8429 or 8430</t>
  </si>
  <si>
    <t>84099921</t>
  </si>
  <si>
    <t>Carburettors and parts thereof ; for engines of vehicles of heading 8701</t>
  </si>
  <si>
    <t>84099925</t>
  </si>
  <si>
    <t>Cylinder heads and head covers ; for engines of vehicles of heading 8701</t>
  </si>
  <si>
    <t>84099929</t>
  </si>
  <si>
    <t>Part of For engines of vehicles of heading 8701</t>
  </si>
  <si>
    <t>84099931</t>
  </si>
  <si>
    <t>Carburettors and parts thereof ; for engines of vehicles of heading 8711</t>
  </si>
  <si>
    <t>84099932</t>
  </si>
  <si>
    <t>Cylinder blocks; crank cases ; for engines of vehicles of heading 8711</t>
  </si>
  <si>
    <t>84099934</t>
  </si>
  <si>
    <t>Cylinder heads and head covers ; for engines of vehicles of heading 8711</t>
  </si>
  <si>
    <t>84099938</t>
  </si>
  <si>
    <t>Other cylinder liners and piston ; for engines of vehicles of heading 8711</t>
  </si>
  <si>
    <t>84099939</t>
  </si>
  <si>
    <t>Part of For engines of vehicles of heading 8711</t>
  </si>
  <si>
    <t>84099941</t>
  </si>
  <si>
    <t>Carburettors and parts thereof ; for engines of other vehicles of chapter 87</t>
  </si>
  <si>
    <t>84099942</t>
  </si>
  <si>
    <t>Cylinder blocks; crank cases ; for engines of other vehicles of chapter 87</t>
  </si>
  <si>
    <t>84099945</t>
  </si>
  <si>
    <t>Cylinder heads and head covers ; for engines of other vehicles of chapter 87</t>
  </si>
  <si>
    <t>84099946</t>
  </si>
  <si>
    <t>Pistons, with an external diameter of 50 mm or more, but not exceeding 155 mm ; for engines of other vehicles of chapter 87</t>
  </si>
  <si>
    <t>84099947</t>
  </si>
  <si>
    <t>Other piston ; for engines of other vehicles of chapter 87</t>
  </si>
  <si>
    <t>84099948</t>
  </si>
  <si>
    <t>Piston rings and gudgeon pins ; for engines of other vehicles of chapter 87</t>
  </si>
  <si>
    <t>84099949</t>
  </si>
  <si>
    <t>Part of For engines of other vehicles of Chapter 87</t>
  </si>
  <si>
    <t>84099955</t>
  </si>
  <si>
    <t>Other pistons ; for marine propulsion engines of a power not exceeding 2238 kw for engines of vessels of Chapter 89</t>
  </si>
  <si>
    <t>84099959</t>
  </si>
  <si>
    <t>Part of For marine propulsion engines of a power not exceeding 2238 kW ; for engines of vessels of chapter 89</t>
  </si>
  <si>
    <t>84099962</t>
  </si>
  <si>
    <t>Cylinder liners, with an internal diameter of 50 mm or more, but not exceeding 155 mm ; for marine propulsion engines of a power exceeding 2238 kw for engines of vessels of chapter 89</t>
  </si>
  <si>
    <t>84099969</t>
  </si>
  <si>
    <t>Part of For marine propulsion engines of a power exceeding 2238 kW for engines of vessels of chapter 89</t>
  </si>
  <si>
    <t>84099971</t>
  </si>
  <si>
    <t>84099972</t>
  </si>
  <si>
    <t>Cylinder blocks; crank cases ; for other engines</t>
  </si>
  <si>
    <t>84099973</t>
  </si>
  <si>
    <t>Cylinder liners, with an internal diameter of 50 mm or more, but not exceeding 155 mm ; for other engines</t>
  </si>
  <si>
    <t>84099974</t>
  </si>
  <si>
    <t>84099975</t>
  </si>
  <si>
    <t>Cylinder heads and head covers ; for other engines</t>
  </si>
  <si>
    <t>84099976</t>
  </si>
  <si>
    <t>Pistons, with an external diameter of 50 mm or more, but not exceeding 155 mm ; for other engines</t>
  </si>
  <si>
    <t>84099977</t>
  </si>
  <si>
    <t>84099978</t>
  </si>
  <si>
    <t>Piston rings and gudgeon pins ; for other engines</t>
  </si>
  <si>
    <t>84099979</t>
  </si>
  <si>
    <t>84101100</t>
  </si>
  <si>
    <t>Hydraulic turbines and water wheels ; Of a power not exceeding 1,000 kW</t>
  </si>
  <si>
    <t>84109000</t>
  </si>
  <si>
    <t>Parts, including regulators</t>
  </si>
  <si>
    <t>84111100</t>
  </si>
  <si>
    <t>Turbo-jets ; Of a thrust not exceeding 25 kN</t>
  </si>
  <si>
    <t>84111200</t>
  </si>
  <si>
    <t>Turbo-jets ; Of a thrust exceeding 25 kN</t>
  </si>
  <si>
    <t>84112100</t>
  </si>
  <si>
    <t>Turbo propellers ; Of a power not exceeding 1,100 kW</t>
  </si>
  <si>
    <t>84112200</t>
  </si>
  <si>
    <t>Turbo propellers ; Of a power exceeding 1,100 kW</t>
  </si>
  <si>
    <t>84118100</t>
  </si>
  <si>
    <t>Other gas turbines ; Of a power not exceeding 5,000 kW</t>
  </si>
  <si>
    <t>84118200</t>
  </si>
  <si>
    <t>Other gas turbines ; Of a power exceeding 5,000 kW</t>
  </si>
  <si>
    <t>84119100</t>
  </si>
  <si>
    <t>Parts Of turbo-jets or turbo-propellers</t>
  </si>
  <si>
    <t>84119900</t>
  </si>
  <si>
    <t>Otherthan part Of turbo-jets or turbo-propellers</t>
  </si>
  <si>
    <t>84121000</t>
  </si>
  <si>
    <t>Reaction engines other than turbo-jets</t>
  </si>
  <si>
    <t>84122100</t>
  </si>
  <si>
    <t>Hydraulic power engines and motors ; linear acting (cylinders)</t>
  </si>
  <si>
    <t>84122900</t>
  </si>
  <si>
    <t>Hydraulic power engines and motors ; otherthan linear acting (cylinders)</t>
  </si>
  <si>
    <t>84123100</t>
  </si>
  <si>
    <t>Pneumatic power engines and motors ; linear acting (cylinder)</t>
  </si>
  <si>
    <t>84123900</t>
  </si>
  <si>
    <t>Pneumatic power engines and motors ; otherthan linear acting (cylinder)</t>
  </si>
  <si>
    <t>84128000</t>
  </si>
  <si>
    <t>Other engines and motors</t>
  </si>
  <si>
    <t>84129010</t>
  </si>
  <si>
    <t>Parts ; Of engines of subheading 841210</t>
  </si>
  <si>
    <t>84129020</t>
  </si>
  <si>
    <t>Parts ; For steam or other vapour power units incorporating boilers</t>
  </si>
  <si>
    <t>84129090</t>
  </si>
  <si>
    <t>Parts otherthan</t>
  </si>
  <si>
    <t>84131100</t>
  </si>
  <si>
    <t>Pumps for dispensing fuel or lubricants, of the type used in filling-stations or in garages ; with a measuring device</t>
  </si>
  <si>
    <t>84131910</t>
  </si>
  <si>
    <t>Pumps fitted or designed to be fitted with a measuring device ; other electrically operated</t>
  </si>
  <si>
    <t>84131920</t>
  </si>
  <si>
    <t>Pumps fitted or designed to be fitted with a measuring device ; other not electrically operated</t>
  </si>
  <si>
    <t>84132010</t>
  </si>
  <si>
    <t>Hand pumps, other than those of subheading 841311 or 841319 ; water pumps</t>
  </si>
  <si>
    <t>84132020</t>
  </si>
  <si>
    <t>Hand pumps, other than those of subheading 841311 or 841319 ; breast pumps</t>
  </si>
  <si>
    <t>84132090</t>
  </si>
  <si>
    <t>Other Hand pumps, other than those of subheading 841311 or 841319</t>
  </si>
  <si>
    <t>84133030</t>
  </si>
  <si>
    <t>Fuel, lubricating or cooling medium pumps for internal combustion piston engines ; of motor vehicles of heading 8702,8703 or 8704</t>
  </si>
  <si>
    <t>84133040</t>
  </si>
  <si>
    <t>Fuel, lubricating or cooling medium pumps for internal combustion piston engines ; for water pump of motor vehicles of heading 8702,8703 or 8704</t>
  </si>
  <si>
    <t>84133051</t>
  </si>
  <si>
    <t>Fuel, lubricating Other, centrifugal type ; with an inlet diameter not exceeding 200 mm</t>
  </si>
  <si>
    <t>84133052</t>
  </si>
  <si>
    <t>Fuel, lubricating Other, centrifugal type ; with an inlet diameter exceeding 200 mm</t>
  </si>
  <si>
    <t>84133090</t>
  </si>
  <si>
    <t>Fuel, lubricating Other, centrifugal type other</t>
  </si>
  <si>
    <t>84134000</t>
  </si>
  <si>
    <t>Concrete pumps</t>
  </si>
  <si>
    <t>84135031</t>
  </si>
  <si>
    <t>Other reciprocating positive displacement pumps; Water pumps, with a flow rate not exceeding 8,000 m3/h ; electrically operated</t>
  </si>
  <si>
    <t>84135032</t>
  </si>
  <si>
    <t>Other reciprocating positive displacement pumps; Water pumps, with a flow rate not exceeding 8,000 m3/h ; not electrically operated</t>
  </si>
  <si>
    <t>84135040</t>
  </si>
  <si>
    <t>Other reciprocating positive displacement pumps ; Water pumps, with a flow rate exceeding 8,000 m3/h but not exceeding 13,000 m3/h</t>
  </si>
  <si>
    <t>84135090</t>
  </si>
  <si>
    <t>Other reciprocating positive displacement pumps otherthan water pumps with a flow rate not exceeding 8000 m3/h and exceeding 8000 m3/h but not exceeding 13000 m3/h</t>
  </si>
  <si>
    <t>84136031</t>
  </si>
  <si>
    <t>Other rotary positive displacement pum; Water pumps, with a flow rate not exceeding 8,000 m3/h ; electrically operated</t>
  </si>
  <si>
    <t>84136032</t>
  </si>
  <si>
    <t>Other rotary positive displacement pum; Water pumps, with a flow rate not exceeding 8,000 m3/h ; not electrically operated</t>
  </si>
  <si>
    <t>84136040</t>
  </si>
  <si>
    <t>Other rotary positive displacement pumps ; Water pumps, with a flow rate exceeding 8,000 m3/h but not exceeding 13,000 m3/h</t>
  </si>
  <si>
    <t>84136090</t>
  </si>
  <si>
    <t>Other rotary positive displacement pumps otherthan water pumps with a flow rate not exceeding 8000 m3/h and exceeding 8000 m3/h but not exceeding 13000 m3/h</t>
  </si>
  <si>
    <t>84137011</t>
  </si>
  <si>
    <t>Single stage, single suction horizontal shaft water pumps suitable for belt drive or direct coupling, other than pumps w/ shafts common w/ the prime mover ; w/ an inlet diameter not exceeding 200 mm</t>
  </si>
  <si>
    <t>84137019</t>
  </si>
  <si>
    <t>Single stage, single suction horizontal shaft water pumps suitable for belt drive or direct coupling, other than pumps with shafts common with the prime mover ; other</t>
  </si>
  <si>
    <t>84137031</t>
  </si>
  <si>
    <t>Submersible water pumps ; With an inlet diameter not exceeding 200 mm</t>
  </si>
  <si>
    <t>84137039</t>
  </si>
  <si>
    <t>Submersible water pumps otherthan With an inlet diameter not exceeding 200 mm</t>
  </si>
  <si>
    <t>84137042</t>
  </si>
  <si>
    <t>Other water pumps, with a flow rate not exceeding 8,000 m3/h ; with inlet diameter not exceeding 200 mm, electrically operated</t>
  </si>
  <si>
    <t>84137043</t>
  </si>
  <si>
    <t>Other water pumps, with a flow rate not exceeding 8,000 m3/h ; with inlet diameter not exceeding 200 mm, not electrically operated</t>
  </si>
  <si>
    <t>84137049</t>
  </si>
  <si>
    <t>Other water pumps, with a flow rate not exceeding 8,000 m3/h ; otherthan with inlet diameter not exceeding 200 mm, electrically operated and not electrically operated</t>
  </si>
  <si>
    <t>84137051</t>
  </si>
  <si>
    <t>Other water pumps, with a flow rate exceeding 8,000 m3/h but not exceeding 13,000 m3/h ; with an inlet diameter not exceeding 200 mm</t>
  </si>
  <si>
    <t>84137059</t>
  </si>
  <si>
    <t>Other water pumps, with a flow rate exceeding 8,000 m3/h but not exceeding 13,000 m3/h ; otherthan with an inlet diameter not exceeding 200 mm</t>
  </si>
  <si>
    <t>84137091</t>
  </si>
  <si>
    <t>Other centrifugal pumps ; With an inlet diameter not exceeding 200 mm</t>
  </si>
  <si>
    <t>84137099</t>
  </si>
  <si>
    <t>Other centrifugal pumps otherthan With an inlet diameter not exceeding 200 mm</t>
  </si>
  <si>
    <t>84138113</t>
  </si>
  <si>
    <t>Water pumps with a flow rate not exceeding 8,000 m3/h,electrically operated</t>
  </si>
  <si>
    <t>84138114</t>
  </si>
  <si>
    <t>Water pumps with a flow rate not exceeding 8,000 m3/h, not electrically operated</t>
  </si>
  <si>
    <t>84138115</t>
  </si>
  <si>
    <t>Water pumps, with a flow rate exceeding 8,000 m3/h but not exceeding 13,000 m3/h</t>
  </si>
  <si>
    <t>84138119</t>
  </si>
  <si>
    <t>Other water pumps</t>
  </si>
  <si>
    <t>84138210</t>
  </si>
  <si>
    <t>liquid elevators ; Electrically operated</t>
  </si>
  <si>
    <t>84138220</t>
  </si>
  <si>
    <t>liquid elevators ; not Electrically operated</t>
  </si>
  <si>
    <t>84139110</t>
  </si>
  <si>
    <t>Part ; Of pumps of subheading 84132010</t>
  </si>
  <si>
    <t>84139120</t>
  </si>
  <si>
    <t>Part ; Of pumps of subheadings 84132020 and 84132090</t>
  </si>
  <si>
    <t>84139130</t>
  </si>
  <si>
    <t>Part ; Of pumps of subheadings 84137011 and 84137019</t>
  </si>
  <si>
    <t>84139140</t>
  </si>
  <si>
    <t>Part ; Of other centrifugal pumps</t>
  </si>
  <si>
    <t>84139190</t>
  </si>
  <si>
    <t>Part ; Of other pumps</t>
  </si>
  <si>
    <t>84139200</t>
  </si>
  <si>
    <t>Part ; Of liquid elevators</t>
  </si>
  <si>
    <t>84141000</t>
  </si>
  <si>
    <t>Vacuum pumps</t>
  </si>
  <si>
    <t>84142010</t>
  </si>
  <si>
    <t>Hand- or foot-operated air pumps ; bicycle pumps</t>
  </si>
  <si>
    <t>84142090</t>
  </si>
  <si>
    <t>Other Hand- or foot-operated air pumps</t>
  </si>
  <si>
    <t>84143040</t>
  </si>
  <si>
    <t>Compressors of a kind used in refrigerating equipment ; With a refrigeration capacity exceeding 2110 kW, or with a displacement per revolution of 220 cc or more</t>
  </si>
  <si>
    <t>84143090</t>
  </si>
  <si>
    <t>Other Compressors of a kind used in refrigerating equipment</t>
  </si>
  <si>
    <t>84144000</t>
  </si>
  <si>
    <t>Air compressors mounted on a wheeled chassis for towing</t>
  </si>
  <si>
    <t>84145110</t>
  </si>
  <si>
    <t>Table fans and box fans ; with a selft-contained electric motor of an output not exceeding 125 w</t>
  </si>
  <si>
    <t>84145191</t>
  </si>
  <si>
    <t>Other floor, wall, window, ceiling or roof fans, with a self- contained electric motor of an output not exceeding 125 W</t>
  </si>
  <si>
    <t>84145199</t>
  </si>
  <si>
    <t>Other table fans with fan guard</t>
  </si>
  <si>
    <t>84145910</t>
  </si>
  <si>
    <t>Fans of a kind used solely/principally for cooling microprocessors, telecommunication apparatus, automatic data processing machines/units of automatic data processing machines ; of a capacity &lt; 125 kw</t>
  </si>
  <si>
    <t>84145920</t>
  </si>
  <si>
    <t>Explosion-proof air fans, of a kind used in underground mining ; of a capacity not exceeding 125 kw</t>
  </si>
  <si>
    <t>84145930</t>
  </si>
  <si>
    <t>Blowers ; Of a capacity not exceeding 125 kW</t>
  </si>
  <si>
    <t>84145941</t>
  </si>
  <si>
    <t>Other with fan guard Of a capacity not exceeding 125 kW</t>
  </si>
  <si>
    <t>84145949</t>
  </si>
  <si>
    <t>Other fans</t>
  </si>
  <si>
    <t>84145950</t>
  </si>
  <si>
    <t>Other blower otherthan Of a capacity not exceeding 125 kW</t>
  </si>
  <si>
    <t>84145991</t>
  </si>
  <si>
    <t>Table fans other With fan guard</t>
  </si>
  <si>
    <t>84145992</t>
  </si>
  <si>
    <t>Table fans ; Explosion-proof air fans, of a kind used in underground mining</t>
  </si>
  <si>
    <t>84145999</t>
  </si>
  <si>
    <t>Other table fans otherthan with fan guard and Explosion-proof air fans, of a kind used in underground mining</t>
  </si>
  <si>
    <t>84146011</t>
  </si>
  <si>
    <t>Laminar airflow cabinets ; fitted with filter not exceeding 120 cm</t>
  </si>
  <si>
    <t>84146019</t>
  </si>
  <si>
    <t>Hoods fitted with filter otherthan Laminar airflow cabinets</t>
  </si>
  <si>
    <t>84146091</t>
  </si>
  <si>
    <t>Suitable for industrial use ; not fitted with a filter not exceeding 120 cm</t>
  </si>
  <si>
    <t>84146099</t>
  </si>
  <si>
    <t>Hoods not fitted with a filter otherthan suitable for industrial use</t>
  </si>
  <si>
    <t>84147011</t>
  </si>
  <si>
    <t>Having a hood with maximum horizontal side not exceeding 120 cm ; fitted with filters</t>
  </si>
  <si>
    <t>84147021</t>
  </si>
  <si>
    <t>Having a hood with maximum horizontal side not exceeding 120 cm ; not fitted with a filters</t>
  </si>
  <si>
    <t>84147029</t>
  </si>
  <si>
    <t>Safety cabinet not fitted with a filter otherthan having a hood with maximum horizontal side not exceeding 120 cm</t>
  </si>
  <si>
    <t>84148011</t>
  </si>
  <si>
    <t>Laminar airflow cabinets ; fitted with filters exceeding 120 cm</t>
  </si>
  <si>
    <t>84148019</t>
  </si>
  <si>
    <t>Other fitted with filters otherthan laminar airflow cabinets</t>
  </si>
  <si>
    <t>84148021</t>
  </si>
  <si>
    <t>Suitable for industrial use ; not fitted with a filter exceeding 120 cm</t>
  </si>
  <si>
    <t>84148029</t>
  </si>
  <si>
    <t>Other not fitted with filters otherthan Suitable for industrial use</t>
  </si>
  <si>
    <t>84148030</t>
  </si>
  <si>
    <t>Free-piston generators for gas turbines</t>
  </si>
  <si>
    <t>84148041</t>
  </si>
  <si>
    <t>Gas compression modules suitable for use in oil drilling operations ; compressor otherthan those of subheading 841430 or 841440</t>
  </si>
  <si>
    <t>84148042</t>
  </si>
  <si>
    <t>Of a kind used for automotive air conditioners ; compressors otherthan those of subheading 841430 or 841440</t>
  </si>
  <si>
    <t>84148043</t>
  </si>
  <si>
    <t>Sealed units for air conditioning machines ; compressors otherthan those of subheading 841430 or 841440</t>
  </si>
  <si>
    <t>84148049</t>
  </si>
  <si>
    <t>Other Compressors other than those of subheading 841430 or 841440</t>
  </si>
  <si>
    <t>84148050</t>
  </si>
  <si>
    <t>Air pumps</t>
  </si>
  <si>
    <t>84148090</t>
  </si>
  <si>
    <t>Air/vacuum pumps, air/oth gas compressors &amp; fans; ventilating/recycling hoods incorporating a fan, whether/not fitted w/filters; gas-tight biological safety cabinets, whether/not fitted w/filters oth</t>
  </si>
  <si>
    <t>84149021</t>
  </si>
  <si>
    <t>Parts ; Of fans of goods of heading 8415, 8418, 8509 or 8516</t>
  </si>
  <si>
    <t>84149022</t>
  </si>
  <si>
    <t>Parts ; Of fans of blowers</t>
  </si>
  <si>
    <t>84149029</t>
  </si>
  <si>
    <t>Other parts of fans</t>
  </si>
  <si>
    <t>84149031</t>
  </si>
  <si>
    <t>Parts ; of hoods Of goods of subheading 841460</t>
  </si>
  <si>
    <t>84149032</t>
  </si>
  <si>
    <t>Parts ; of hoods Of goods of subheading 841480</t>
  </si>
  <si>
    <t>84149041</t>
  </si>
  <si>
    <t>Parts ; of goods of subheading 841410 For electrically operated machines</t>
  </si>
  <si>
    <t>84149050</t>
  </si>
  <si>
    <t>Parts ; Of goods of subheading 841420</t>
  </si>
  <si>
    <t>84149060</t>
  </si>
  <si>
    <t>Parts ; Of goods of subheading 841430</t>
  </si>
  <si>
    <t>84149070</t>
  </si>
  <si>
    <t>Parts ; Of goods of subheading 841440</t>
  </si>
  <si>
    <t>84149090</t>
  </si>
  <si>
    <t>Part ; Of other pumps or compressors</t>
  </si>
  <si>
    <t>84151020</t>
  </si>
  <si>
    <t>Air conditioning machines Of a kind designed to be fixed to a window, wall, ceiling or floor, self-contained or “split-system” ; of a cooling capacity not exceeding 2110 kw</t>
  </si>
  <si>
    <t>84151030</t>
  </si>
  <si>
    <t>Air conditioning machines Of a kind designed to be fixed to a window, wall, ceiling or floor, self-contained or “split-system” ; of a cooling capacity exceeding 2110 kw but not exceeding 2638 kw</t>
  </si>
  <si>
    <t>84151090</t>
  </si>
  <si>
    <t>Air conditioning machines Of a kind designed to be fixed to a window, wall, ceiling or floor, self-contained or “split-system” other</t>
  </si>
  <si>
    <t>84152010</t>
  </si>
  <si>
    <t>84152090</t>
  </si>
  <si>
    <t>Air conditioning machines of a kind used for persons, in motor vehicles ; with a cooling capacity &gt;= 2638 kw 1.281</t>
  </si>
  <si>
    <t>84158119</t>
  </si>
  <si>
    <t>Air conditioning machine of a kind used in aircraft of a cooling capacity exceeding 2110 kW</t>
  </si>
  <si>
    <t>84158129</t>
  </si>
  <si>
    <t>Air conditioning machines of a kind used in railway rolling stock ; with a cooling capacity &gt;= 2638 kW</t>
  </si>
  <si>
    <t>84158139</t>
  </si>
  <si>
    <t>Air conditioning machines of a kind used in motor vehicle ; with a cooling capacity &gt;= 2638 kW</t>
  </si>
  <si>
    <t>84158197</t>
  </si>
  <si>
    <t>Incorporating a refrigerating unit and a valve for reversal of the cooling/heat cycle (reversible heat pumps) ; of a cooling capacity not exceeding 2110 kw</t>
  </si>
  <si>
    <t>84158199</t>
  </si>
  <si>
    <t>Incorporating a refrigerating unit and a valve for reversal of the cooling/heat cycle (reversible heat pumps) for other purpose with a cooling capacity exceeding 2638 kW</t>
  </si>
  <si>
    <t>84158211</t>
  </si>
  <si>
    <t>Of a kind used in aircraft ; Of a cooling capacity exceeding 2110 kW and with an air flow rate of each evaporator unit exceeding 6796 m3/min</t>
  </si>
  <si>
    <t>84158219</t>
  </si>
  <si>
    <t>Other incorporationg a refrigating unit of a kind used in aircraft ; with a cooling capacity not exceeding 2110 kW</t>
  </si>
  <si>
    <t>84158229</t>
  </si>
  <si>
    <t>Other incorporationg a refrigating unit of a kind used in railway rolling stock ; with a cooling capacity not exceeding 2638 kW</t>
  </si>
  <si>
    <t>84158239</t>
  </si>
  <si>
    <t>Other incorporationg a refrigating unit of a kind used in motor vehicles ; with a cooling capacity exceeding 2638 kW</t>
  </si>
  <si>
    <t>84158291</t>
  </si>
  <si>
    <t>Incorporating a refrigerating unit Of a cooling capacity not exceeding 2638 kW</t>
  </si>
  <si>
    <t>84158299</t>
  </si>
  <si>
    <t>Other incorporationg a refrigating unit of a kind used for other purposes ; with a cooling capacity exceeding 2638 kW</t>
  </si>
  <si>
    <t>84158311</t>
  </si>
  <si>
    <t>84158319</t>
  </si>
  <si>
    <t>Not incorporating a refrigerating unit of a kind used in aircraft with a cooling capacity not exceeding 2110 kW</t>
  </si>
  <si>
    <t>84158329</t>
  </si>
  <si>
    <t>Not incorporating a refrigerating unit of a kind used in railway rolling stock with a cooling capacity exceeding 2638 kW</t>
  </si>
  <si>
    <t>84158331</t>
  </si>
  <si>
    <t>Of a kind used in motor vehicles (other than those of subheading 841520) ; of a cooling capacity not exceeding 2638</t>
  </si>
  <si>
    <t>84158339</t>
  </si>
  <si>
    <t>Not incorporating a refrigerating unit of a kind used in motor vehicles (other than those of subheading 841520) with a cooling capacity exceeding 2638 kW</t>
  </si>
  <si>
    <t>84158391</t>
  </si>
  <si>
    <t>Not incorporating a refrigerating unit ; other of a cooling capacity not exceeding 2638 kw</t>
  </si>
  <si>
    <t>84158399</t>
  </si>
  <si>
    <t>Not incorporating a refrigerating unit used in other purposes with a cooling capacity exceeding 2638 kw</t>
  </si>
  <si>
    <t>84159013</t>
  </si>
  <si>
    <t>Parts Of a kind used in aircraft or railway rolling stock of machines with a cooling capacity not exceeding 2110 kw</t>
  </si>
  <si>
    <t>84159014</t>
  </si>
  <si>
    <t>Parts Evaporators or condensers for air conditioning machines for motor vehicles ; of machines with a cooling capacity not exceeding 2110 kw</t>
  </si>
  <si>
    <t>84159015</t>
  </si>
  <si>
    <t>Parts Chassis, welded and painted, other than of subheading 84159013 ; of machines with a cooling capacity not exceeding 2110 kw</t>
  </si>
  <si>
    <t>84159019</t>
  </si>
  <si>
    <t>Other parts of machines with a cooling capacity not exceeding 2110 kW</t>
  </si>
  <si>
    <t>84159025</t>
  </si>
  <si>
    <t>Parts of machines with a cooling capacity exceeding 2110 kW but not exceeding 2638 kW, with an air flow rate of each evaporator unit exceeding 6796 m3/min, used for other purpose</t>
  </si>
  <si>
    <t>84159029</t>
  </si>
  <si>
    <t>Parts of machines with a cooling capacity exceeding 2110 kW but not exceeding 2638 kW, with an air flow rate of each evaporator unit not exceeding 6796 m3/min, used for other purpose</t>
  </si>
  <si>
    <t>84159034</t>
  </si>
  <si>
    <t>Parts Of a kind used in aircraft or railway rolling stock ; with an airflow rate of each evaporator unit exceeding 6796 m3/min</t>
  </si>
  <si>
    <t>84159035</t>
  </si>
  <si>
    <t>Parts of machines with a cooling capacity exceeding 2638 kW but not exceeding 5275 kW, with an air flow rate of each evaporator unit exceeding 6796 m3/min, used for other purpose</t>
  </si>
  <si>
    <t>84159039</t>
  </si>
  <si>
    <t>Parts of machines with a cooling capacity exceeding 2638 kW but not exceeding 5275 kW, with an air flow rate of each evaporator unit not exceeding 6796 m3/min, used for other purpose</t>
  </si>
  <si>
    <t>84159045</t>
  </si>
  <si>
    <t>Parts of machines with a cooling capacity exceeding 5275 kW, with an air flow rate of each evaporator unit exceeding 6796 m3/min, used for other purpose</t>
  </si>
  <si>
    <t>84159049</t>
  </si>
  <si>
    <t>Parts of machines with a cooling capacity exceeding 5275 kW, with an air flow rate of each evaporator unit not exceeding 6796 m3/min, used for other purpose</t>
  </si>
  <si>
    <t>84161000</t>
  </si>
  <si>
    <t>Furnace burners for liquid fuel</t>
  </si>
  <si>
    <t>84162000</t>
  </si>
  <si>
    <t>Other furnace burners, including combination burners</t>
  </si>
  <si>
    <t>84169000</t>
  </si>
  <si>
    <t>Part Furnace burners for liquid fuel, for pulverised solid fuel or for gas; mechanical stokers, including their mechanical grates, mechanical ash dischargers and similar appliances</t>
  </si>
  <si>
    <t>84171000</t>
  </si>
  <si>
    <t>Furnaces and ovens for the roasting, melting or other heat- treatment of ores, pyrites or of metals</t>
  </si>
  <si>
    <t>84172000</t>
  </si>
  <si>
    <t>Bakery ovens, including biscuit ovens</t>
  </si>
  <si>
    <t>84178010</t>
  </si>
  <si>
    <t>Waste incinerators</t>
  </si>
  <si>
    <t>84178090</t>
  </si>
  <si>
    <t>Other non-electric industrial or laboratory furnaces and ovens</t>
  </si>
  <si>
    <t>84179000</t>
  </si>
  <si>
    <t>Parts Industrial or laboratory furnaces and ovens, including incinerators, non-electric</t>
  </si>
  <si>
    <t>84181031</t>
  </si>
  <si>
    <t>Household type, of a capacity not exceeding 230 l ; fitted with separate external doors only</t>
  </si>
  <si>
    <t>84181032</t>
  </si>
  <si>
    <t>Other household type, of a capacity exceeding 230 l ; fitted with separate external doors only</t>
  </si>
  <si>
    <t>84181039</t>
  </si>
  <si>
    <t>Combined refrigerator-freezers, fitted with separate external doors only, other than refrigerator in 84181031 and 84181032 20.507</t>
  </si>
  <si>
    <t>84181040</t>
  </si>
  <si>
    <t>Combined refrigerator-freezers, fitted with separate external doors only, of kind suitable for medical, surgical or laboratory use</t>
  </si>
  <si>
    <t>84181091</t>
  </si>
  <si>
    <t>Display counters, show-cases and the like, incorporating refrigerating equipment, of a capacity exceeding 200 l other</t>
  </si>
  <si>
    <t>84181099</t>
  </si>
  <si>
    <t>Combined refrigerator ; otherthan Display counters, show-cases and the like, incorporating refrigerating equipment, of a capacity exceeding 200 l other</t>
  </si>
  <si>
    <t>84182110</t>
  </si>
  <si>
    <t>Compression type household refrigerator with capacity not exceeding 230 L</t>
  </si>
  <si>
    <t>84182190</t>
  </si>
  <si>
    <t>Compression type household refrigerator with capacity exceeding 230 L</t>
  </si>
  <si>
    <t>84182900</t>
  </si>
  <si>
    <t>Not-compression type household refrigerator</t>
  </si>
  <si>
    <t>84183010</t>
  </si>
  <si>
    <t>Freezers of the chest type, not exceeding 800 l capacity ; of a capacity not exceeding 200 l</t>
  </si>
  <si>
    <t>84183090</t>
  </si>
  <si>
    <t>Freezers of the chest type, not exceeding 800 l capacity ; of a capacity between 200 l and 800 l</t>
  </si>
  <si>
    <t>84184010</t>
  </si>
  <si>
    <t>Freezers of the upright type, not exceeding 900 l capacity ; of a capacity not exceeding 200 l</t>
  </si>
  <si>
    <t>84184090</t>
  </si>
  <si>
    <t>Freezers of the upright type, not exceeding 900 l capacity ; of a capacity between 200 l and 900 l</t>
  </si>
  <si>
    <t>84185011</t>
  </si>
  <si>
    <t>Display counters, show-cases and the like, incorporating refrigerating equipment, of a capacity exceeding 200 l ; of a kind suitable for medical, surgical or laboratory use</t>
  </si>
  <si>
    <t>84185019</t>
  </si>
  <si>
    <t>Display counters, show-cases and the like, incorporating refrigerating equipment, of a capacity exceeding 200 l ; otherthan of a kind suitable for medical, surgical or laboratory use</t>
  </si>
  <si>
    <t>84185091</t>
  </si>
  <si>
    <t>Display counters, show-cases and the like, incorporating refrigerating equipment, of a capacity not exceeding 200 l ; of a kind suitable for medical, surgical or laboratory use</t>
  </si>
  <si>
    <t>84185099</t>
  </si>
  <si>
    <t>Display counters, show-cases and the like, incorporating refrigerating equipment, of a capacity notexceeding 200 l ; otherthan of a kind suitable for medical, surgical or laboratory use</t>
  </si>
  <si>
    <t>84186910</t>
  </si>
  <si>
    <t>Beverage coolers</t>
  </si>
  <si>
    <t>84186930</t>
  </si>
  <si>
    <t>Cold water dispenser</t>
  </si>
  <si>
    <t>84186941</t>
  </si>
  <si>
    <t>Water chillers with a refrigeration capacity exceeding 2110 kW for air conditioning machines</t>
  </si>
  <si>
    <t>84186949</t>
  </si>
  <si>
    <t>Water chillers with a refrigeration capacity exceeding 2110 kW for other than air conditioning machines</t>
  </si>
  <si>
    <t>84186950</t>
  </si>
  <si>
    <t>Scale ice-maker units</t>
  </si>
  <si>
    <t>84186990</t>
  </si>
  <si>
    <t>Other refrigerating or freezing equipment; otherthan beverage coolers ; cold water dispenser ; water chillers with a refrigeration capacity exceeding 2110 kw and scale ice- maker units</t>
  </si>
  <si>
    <t>84189100</t>
  </si>
  <si>
    <t>Parts of Furniture designed to receive refrigerating or freezing equipment</t>
  </si>
  <si>
    <t>84189910</t>
  </si>
  <si>
    <t>Parts of Evaporators or condensers</t>
  </si>
  <si>
    <t>84189940</t>
  </si>
  <si>
    <t>Parts of Aluminium roll-bonded panels of a kind used for the goods of subheading 84181031, 84181032, 84182110, 84182190 or84182900</t>
  </si>
  <si>
    <t>84189990</t>
  </si>
  <si>
    <t>Parts of ; otherthan evaporators or condensers ; Aluminium roll-bonded panels of a kind used for the goods of subheading 84181031, 84181032, 84182110, 84182190 or84182900</t>
  </si>
  <si>
    <t>84191110</t>
  </si>
  <si>
    <t>Instantaneous gas water heaters ; household type</t>
  </si>
  <si>
    <t>84191190</t>
  </si>
  <si>
    <t>Instantaneous gas water heaters ; otherthan household type</t>
  </si>
  <si>
    <t>84191200</t>
  </si>
  <si>
    <t>Instantaneous or storage water heaters, non- electric ; solar water heaters</t>
  </si>
  <si>
    <t>84191910</t>
  </si>
  <si>
    <t>Instantaneous or storage water heaters, non- electric ; other household type</t>
  </si>
  <si>
    <t>84191990</t>
  </si>
  <si>
    <t>Other non-electric instantaneous or storage water heaters, other than household type</t>
  </si>
  <si>
    <t>84192000</t>
  </si>
  <si>
    <t>Medical, surgical or laboratory sterilisers</t>
  </si>
  <si>
    <t>84193390</t>
  </si>
  <si>
    <t>lyophilisation apparatus, freeze drying units and spray dryers ; otherthan For agricultural products; for wood, paper pulp, paper or paperboard</t>
  </si>
  <si>
    <t>84193410</t>
  </si>
  <si>
    <t>Evaporators</t>
  </si>
  <si>
    <t>84193490</t>
  </si>
  <si>
    <t>Other dryers for agricultural products not electrically operated</t>
  </si>
  <si>
    <t>84193510</t>
  </si>
  <si>
    <t>Other, for wood, paper pulp, paper or paperboard ; electrically operated</t>
  </si>
  <si>
    <t>84193930</t>
  </si>
  <si>
    <t>Dryers Machinery for the treatment of materials by a process involving heating, for the manufacture of printed circuit boards,</t>
  </si>
  <si>
    <t>84193990</t>
  </si>
  <si>
    <t>Other printed wiring boards or printed circuit assemblies, electrically operated</t>
  </si>
  <si>
    <t>84194010</t>
  </si>
  <si>
    <t>Distilling or rectifying plant ; electrically operated</t>
  </si>
  <si>
    <t>84194020</t>
  </si>
  <si>
    <t>Distilling or rectifying plant ; not electrically operated</t>
  </si>
  <si>
    <t>84195010</t>
  </si>
  <si>
    <t>Heat exchange units ; cooling towers</t>
  </si>
  <si>
    <t>84195020</t>
  </si>
  <si>
    <t>Heat exchange units made of tubes of fluoropolymers, with both inlet and outlet tubes having an inside diameter measuring 3 cm or less</t>
  </si>
  <si>
    <t>84195091</t>
  </si>
  <si>
    <t>Heat exchange units ; electrically operated</t>
  </si>
  <si>
    <t>84195092</t>
  </si>
  <si>
    <t>Heat exchange units ; not electrically operated</t>
  </si>
  <si>
    <t>84196000</t>
  </si>
  <si>
    <t>Machinery for liquefying air or other gases</t>
  </si>
  <si>
    <t>84198110</t>
  </si>
  <si>
    <t>Electrically operated machine for making hot drinks or for cooking or heating food</t>
  </si>
  <si>
    <t>84198120</t>
  </si>
  <si>
    <t>Not electrically operated machine for making hot drinks or for cooking or heating food</t>
  </si>
  <si>
    <t>84198913</t>
  </si>
  <si>
    <t>Electrically operated machinery for the treatment of materials by a process involving heating, for the manufacture of printed circuit boards, printed wiring boards or printed circuit assemblies</t>
  </si>
  <si>
    <t>84198919</t>
  </si>
  <si>
    <t>Other electrically operated machinery for the treatment of materials by a process involving heating, for the manufacture of printed circuit boards, printed wiring boards or printed circuit assemblies</t>
  </si>
  <si>
    <t>84198920</t>
  </si>
  <si>
    <t>Other machinery not electrically operated</t>
  </si>
  <si>
    <t>84199012</t>
  </si>
  <si>
    <t>Parts of machinery for the treatment of materials by a process involving heating, for the manufacture of printed circuit boards, wiring boards/ circuit assemblies</t>
  </si>
  <si>
    <t>84199013</t>
  </si>
  <si>
    <t>Parts Casings for cooling towers</t>
  </si>
  <si>
    <t>84199019</t>
  </si>
  <si>
    <t>Other parts of electrically operated articles</t>
  </si>
  <si>
    <t>84199022</t>
  </si>
  <si>
    <t>Parts Of instantaneous gas water heaters, household type</t>
  </si>
  <si>
    <t>84199029</t>
  </si>
  <si>
    <t>Parts Of non-electrically operated articles ; otherthan of instantaneos gas water heaters, household type</t>
  </si>
  <si>
    <t>84201090</t>
  </si>
  <si>
    <t>Calendering or rolling machines ; oththan of a kind used solely/principally for the manufacture of printed circuit substrates/printed circuits and not ironing machines/wringers suitable for domestic use</t>
  </si>
  <si>
    <t>84209190</t>
  </si>
  <si>
    <t>Parts of cylinders; otherthan Of goods of subheading 84201010</t>
  </si>
  <si>
    <t>84209910</t>
  </si>
  <si>
    <t>Parts other Of goods of subheading 84201010</t>
  </si>
  <si>
    <t>84209990</t>
  </si>
  <si>
    <t>Parts otherthan ; Of goods of subheading 84201010</t>
  </si>
  <si>
    <t>84211200</t>
  </si>
  <si>
    <t>Clothes-dryers</t>
  </si>
  <si>
    <t>84211910</t>
  </si>
  <si>
    <t>Centrifuges, including centrifugal dryers of a kind used for sugar manufacture</t>
  </si>
  <si>
    <t>84211990</t>
  </si>
  <si>
    <t>Centrifuges, including centrifugal dryers in subheading 842119, otherthan of a kind used for sugar manufacture</t>
  </si>
  <si>
    <t>84212111</t>
  </si>
  <si>
    <t>Machinery for filtering or purifying water and apparatus for domestic use ; of a capacity not exceeding 500 I/h</t>
  </si>
  <si>
    <t>84212119</t>
  </si>
  <si>
    <t>Machinery for filtering or purifying water otherthan apparatus for domestic use ; of a capacity not exceeding 500 I/h</t>
  </si>
  <si>
    <t>84212122</t>
  </si>
  <si>
    <t>Filtering machinery of a capacity exceeding 500 I/h ; electrically operated</t>
  </si>
  <si>
    <t>84212123</t>
  </si>
  <si>
    <t>Filtering machinery of a capacity exceeding 500 I/h ; not electrically operated</t>
  </si>
  <si>
    <t>84212230</t>
  </si>
  <si>
    <t>Machinery For filtering or purifying beverages other than water ; electrically operated of a capacity exceeding 500 I/h</t>
  </si>
  <si>
    <t>84212290</t>
  </si>
  <si>
    <t>Machinery For filtering or purifying beverages other than water ; otherthan electrically operated of a capacity exceeding 500 I/h</t>
  </si>
  <si>
    <t>84212311</t>
  </si>
  <si>
    <t>Oil filter for machinery of heading 8429 or 8430 :</t>
  </si>
  <si>
    <t>84212319</t>
  </si>
  <si>
    <t>Petrol filter for Machinery of heading 8429 or 8430</t>
  </si>
  <si>
    <t>84212321</t>
  </si>
  <si>
    <t>Oil filters For motor vehicles of Chapter 87</t>
  </si>
  <si>
    <t>84212329</t>
  </si>
  <si>
    <t>Petrol filters for motor vehicles of Chapter 87</t>
  </si>
  <si>
    <t>84212391</t>
  </si>
  <si>
    <t>Oil filters for internal combustion engines for other machinery</t>
  </si>
  <si>
    <t>84212399</t>
  </si>
  <si>
    <t>Petrol filters for internal combustion engines for other machinery</t>
  </si>
  <si>
    <t>84212910</t>
  </si>
  <si>
    <t>Filtering or purifying machinery and apparatus for liquids ; of a kind suitable for medical, surgical or laboratory use</t>
  </si>
  <si>
    <t>84212920</t>
  </si>
  <si>
    <t>Filtering or purifying machinery and apparatus for liquids ; of a kind used for sugar manufacture</t>
  </si>
  <si>
    <t>84212930</t>
  </si>
  <si>
    <t>Filtering or purifying machinery and apparatus for liquids ; of a kind used in oil drilling operations</t>
  </si>
  <si>
    <t>84212940</t>
  </si>
  <si>
    <t>Other petrol-filters</t>
  </si>
  <si>
    <t>84212950</t>
  </si>
  <si>
    <t>Other oil filters</t>
  </si>
  <si>
    <t>84212960</t>
  </si>
  <si>
    <t>Filtering or purifying machinery and apparatus for liquids of fluoropolymers and with filter or purifier membrane thickness not exceeding 140 microns</t>
  </si>
  <si>
    <t>84212990</t>
  </si>
  <si>
    <t>Other filtering or purifying machinery and apparatus for liquids</t>
  </si>
  <si>
    <t>84213110</t>
  </si>
  <si>
    <t>Intake air filters for internal combustion engines for machinery of heading 8429 or 8430</t>
  </si>
  <si>
    <t>84213120</t>
  </si>
  <si>
    <t>Intake air filters for internal combustion engines for motor vehicles of chapter 87</t>
  </si>
  <si>
    <t>84213190</t>
  </si>
  <si>
    <t>Intake air filters for internal combustion engines otherthan for machinery of heading 8429 or 8430 and motor vehicles of chapter 87</t>
  </si>
  <si>
    <t>84213200</t>
  </si>
  <si>
    <t>Catalytic converters or particulate filters, whether or not combined, for purifying or filtering exhaust gases from internal combustion engines</t>
  </si>
  <si>
    <t>84213920</t>
  </si>
  <si>
    <t>Air purifiers</t>
  </si>
  <si>
    <t>84213930</t>
  </si>
  <si>
    <t>Filtering or purifying machinery and apparatus for gases with stainless steel housing, and with inlet and outlet tube bores with inside diameters not exceeding 13 cm</t>
  </si>
  <si>
    <t>84213990</t>
  </si>
  <si>
    <t>Other filtering or purifying machinery and apparatus for gases</t>
  </si>
  <si>
    <t>84219190</t>
  </si>
  <si>
    <t>Part of goods of subheading 84211100 or 84211990</t>
  </si>
  <si>
    <t>84219921</t>
  </si>
  <si>
    <t>Part other Filtering cartridges for filters of subheading 842123 for subheading 84212311 or 84212321</t>
  </si>
  <si>
    <t>84219929</t>
  </si>
  <si>
    <t>Part other Filtering cartridges for filters of subheading 842123 otherthan subheading 84212311 or 84212321</t>
  </si>
  <si>
    <t>84219930</t>
  </si>
  <si>
    <t>Part of goods of subheading 842131</t>
  </si>
  <si>
    <t>84219940</t>
  </si>
  <si>
    <t>Part of goods of subheading 84212950</t>
  </si>
  <si>
    <t>84219950</t>
  </si>
  <si>
    <t>Part of goods of subheading 84212960</t>
  </si>
  <si>
    <t>84219960</t>
  </si>
  <si>
    <t>Part of goods of subheading 84213930</t>
  </si>
  <si>
    <t>84219970</t>
  </si>
  <si>
    <t>Part of goods of subheading 84213990</t>
  </si>
  <si>
    <t>84219994</t>
  </si>
  <si>
    <t>Part of goods of subheading 84212111</t>
  </si>
  <si>
    <t>84219996</t>
  </si>
  <si>
    <t>Part of goods of subheading 84212311 or 84212391</t>
  </si>
  <si>
    <t>84219997</t>
  </si>
  <si>
    <t>Part of goods of subheading 84212319 or 84212399</t>
  </si>
  <si>
    <t>84219999</t>
  </si>
  <si>
    <t>Other parts for filtering or purifying machinery and apparatus for gases</t>
  </si>
  <si>
    <t>84221100</t>
  </si>
  <si>
    <t>Dish washing machines of the household type</t>
  </si>
  <si>
    <t>84221900</t>
  </si>
  <si>
    <t>Dish washing machines otherthan of the household type</t>
  </si>
  <si>
    <t>84223000</t>
  </si>
  <si>
    <t>Machinery for filling, closing, sealing/labelling bottles, cans, boxes, bags or other containers; machinery for capsuling bottles, jars, tubes &amp; similar containers; machinery for aerating beverages</t>
  </si>
  <si>
    <t>84224000</t>
  </si>
  <si>
    <t>Other packing or wrapping machinery (including heat-shrink wrapping machinery) 24.424</t>
  </si>
  <si>
    <t>84229090</t>
  </si>
  <si>
    <t>Part Dish washing machines otherthan of subheading 842211</t>
  </si>
  <si>
    <t>84231010</t>
  </si>
  <si>
    <t>Personal weighing machines, including baby scales; household scales ; electrically operated</t>
  </si>
  <si>
    <t>84231020</t>
  </si>
  <si>
    <t>Personal weighing machines, including baby scales; household scales ; not electrically operated</t>
  </si>
  <si>
    <t>84232010</t>
  </si>
  <si>
    <t>weighing machines Scales for continuous weighing of goods on conveyors ; using electronic means for gauging weight</t>
  </si>
  <si>
    <t>84232090</t>
  </si>
  <si>
    <t>weighing machines Scales for continuous weighing of goods on conveyors ; otherthan using electronic means for gauging weight</t>
  </si>
  <si>
    <t>84233010</t>
  </si>
  <si>
    <t>Constant weight scales and scales for discharging a predetermined weight of material into a bag or container, including hopper scales ; using electronic means for gaging weight</t>
  </si>
  <si>
    <t>84233090</t>
  </si>
  <si>
    <t>Constant weight scales and scales for discharging a predetermined weight of material into a bag or container, including hopper scales ; otherthan using electronic means for gaging weight</t>
  </si>
  <si>
    <t>84238110</t>
  </si>
  <si>
    <t>Weighing machinery having a maximum weighing capacity not exceeding 30 kg using electronic means for gauging weight</t>
  </si>
  <si>
    <t>84238190</t>
  </si>
  <si>
    <t>Weighing machinery having a maximum weighing capacity not exceeding 30 kg not using electronic means for gauging weight</t>
  </si>
  <si>
    <t>84238232</t>
  </si>
  <si>
    <t>Weight machinery having a maximum weighing capacity not exceeding 1000 kg not using electronic means for gauging weight</t>
  </si>
  <si>
    <t>84238239</t>
  </si>
  <si>
    <t>Oth weight machinery having a maximum weighing capacity not exceeding 1000 kg</t>
  </si>
  <si>
    <t>84238242</t>
  </si>
  <si>
    <t>Other weight machinery ; having a maximum weighing capacity exceeding 1000 kg ; other using electronic means for gauging weight</t>
  </si>
  <si>
    <t>84238249</t>
  </si>
  <si>
    <t>Oth weight machinery ; having a maximum weighing capacity exceeding 1000 kg other</t>
  </si>
  <si>
    <t>84238910</t>
  </si>
  <si>
    <t>Other weight machinery using electronic means for gauging weight</t>
  </si>
  <si>
    <t>84238990</t>
  </si>
  <si>
    <t>Other weight machinery not using electronic means for gauging weight</t>
  </si>
  <si>
    <t>84239010</t>
  </si>
  <si>
    <t>Weighing machine weights of all kinds</t>
  </si>
  <si>
    <t>84239030</t>
  </si>
  <si>
    <t>Parts of weighing machinery using electronic means for gauging weight, excluding of machines for weighing motor vehicles</t>
  </si>
  <si>
    <t>84239040</t>
  </si>
  <si>
    <t>Other weighing machinery of part</t>
  </si>
  <si>
    <t>84241010</t>
  </si>
  <si>
    <t>Fire extinguishers of a kind suitable for aircraft use whether or not charged</t>
  </si>
  <si>
    <t>84241090</t>
  </si>
  <si>
    <t>Fire extinguishers otherthan of a kind suitable for aircraft use, whether or not charged</t>
  </si>
  <si>
    <t>84242011</t>
  </si>
  <si>
    <t>Spray guns and similar appliences ; agricultural or horticultural with electrically operated</t>
  </si>
  <si>
    <t>84242019</t>
  </si>
  <si>
    <t>Spray guns and similar appliences ; otherthan agricultural or horticultural with electrically operated</t>
  </si>
  <si>
    <t>84242021</t>
  </si>
  <si>
    <t>Spray guns and similar appliences ; agricultural or horticultural with not electrically operated</t>
  </si>
  <si>
    <t>84242029</t>
  </si>
  <si>
    <t>Spray guns and similar appliences ; otherthan agricultural or horticultural with not electrically operated</t>
  </si>
  <si>
    <t>84243000</t>
  </si>
  <si>
    <t>Steam or sand blasting machines and similar jet projecting machines</t>
  </si>
  <si>
    <t>84244110</t>
  </si>
  <si>
    <t>Portable sprayers ; Hand-operated insecticide sprayers</t>
  </si>
  <si>
    <t>84244120</t>
  </si>
  <si>
    <t>Portable sprayers ; other not electrycally operated</t>
  </si>
  <si>
    <t>84244190</t>
  </si>
  <si>
    <t>Portable sprayers ; otherthan ; Hand-operated insecticide sprayers and other not electrycally operated</t>
  </si>
  <si>
    <t>84244910</t>
  </si>
  <si>
    <t>Machines Agricultural or horticultural sprayers ; electrically operated</t>
  </si>
  <si>
    <t>84244920</t>
  </si>
  <si>
    <t>Machines Agricultural or horticultural sprayers ; not electrically operated</t>
  </si>
  <si>
    <t>84248220</t>
  </si>
  <si>
    <t>Other Mechanical Other appliances agricultural or hortikultural electrically operated</t>
  </si>
  <si>
    <t>84248230</t>
  </si>
  <si>
    <t>Other Mechanical Other appliances agricultural or hortikultural not electrically operated</t>
  </si>
  <si>
    <t>84248910</t>
  </si>
  <si>
    <t>Hand-operated household sprayers of a capacity not exceeding 3 l</t>
  </si>
  <si>
    <t>84248920</t>
  </si>
  <si>
    <t>Spray heads with dip tubes</t>
  </si>
  <si>
    <t>84248940</t>
  </si>
  <si>
    <t>Mechanical other appliances of a kind used solely or principally for the manufacture of printed circuit boards or printed wiring boards substrates or their components</t>
  </si>
  <si>
    <t>84248950</t>
  </si>
  <si>
    <t>Mechanical other appliances electrically operated</t>
  </si>
  <si>
    <t>84248990</t>
  </si>
  <si>
    <t>Mechanical other appliances not electrically operated</t>
  </si>
  <si>
    <t>84249010</t>
  </si>
  <si>
    <t>Part Of fire extinguishers</t>
  </si>
  <si>
    <t>84249023</t>
  </si>
  <si>
    <t>Part electrically operated otherthan of goods of subheading 84242011</t>
  </si>
  <si>
    <t>84249024</t>
  </si>
  <si>
    <t>Part not electrically operated of goods of subheading 84242021</t>
  </si>
  <si>
    <t>84249029</t>
  </si>
  <si>
    <t>Part not electrically operated otherthan Of goods of subheading 84242021</t>
  </si>
  <si>
    <t>84249030</t>
  </si>
  <si>
    <t>Part of steam or sand blasting machines and similar jet projecting machines</t>
  </si>
  <si>
    <t>84249093</t>
  </si>
  <si>
    <t>Part of goods of subheading 84248210</t>
  </si>
  <si>
    <t>84249095</t>
  </si>
  <si>
    <t>Part of goods of subheading 84244190, 84244910 or 84248220</t>
  </si>
  <si>
    <t>84249096</t>
  </si>
  <si>
    <t>Part of goods of subheading 84248940</t>
  </si>
  <si>
    <t>84249099</t>
  </si>
  <si>
    <t>Part of goods of subheading 84248210 ; 84244110, 84244120, 84244920, or 84248230 ; 84244190, 84244910, or 84248220 ; 84248940</t>
  </si>
  <si>
    <t>84251100</t>
  </si>
  <si>
    <t>Pulley tackle and hoists other than skip hoists powered by electric motor</t>
  </si>
  <si>
    <t>84251900</t>
  </si>
  <si>
    <t>Pulley tackle and hoists other than skip hoists and otherthan powered by electric motor</t>
  </si>
  <si>
    <t>84253100</t>
  </si>
  <si>
    <t>Winches capstans powered by electric motor</t>
  </si>
  <si>
    <t>84253900</t>
  </si>
  <si>
    <t>Winches capstans not powered by electric motor</t>
  </si>
  <si>
    <t>84254100</t>
  </si>
  <si>
    <t>Jacks ; hoists of a kind used for raising vehicles built-in jacking systems of type used in garages</t>
  </si>
  <si>
    <t>84254210</t>
  </si>
  <si>
    <t>Hydraulic of a kind used in tipping mechanisms for lorries</t>
  </si>
  <si>
    <t>84254290</t>
  </si>
  <si>
    <t>Hydraulic otherthan of a kind used in tipping mechanisms for lorries</t>
  </si>
  <si>
    <t>84254910</t>
  </si>
  <si>
    <t>Jacks; hoists of a kind used for raising vehicles ; electrically operated</t>
  </si>
  <si>
    <t>84254920</t>
  </si>
  <si>
    <t>Jacks; hoists of a kind used for raising vehicles ; not electrically operated</t>
  </si>
  <si>
    <t>84261100</t>
  </si>
  <si>
    <t>Overhead travelling cranes on fixed support</t>
  </si>
  <si>
    <t>84261200</t>
  </si>
  <si>
    <t>Mobile lifting frames on tyres and straddle carriers</t>
  </si>
  <si>
    <t>84261990</t>
  </si>
  <si>
    <t>Ship's derricks otherthan bridge cranes and gantry cranes</t>
  </si>
  <si>
    <t>84262000</t>
  </si>
  <si>
    <t>Tower cranes</t>
  </si>
  <si>
    <t>84263000</t>
  </si>
  <si>
    <t>Portal or pedestal jib cranes</t>
  </si>
  <si>
    <t>84264100</t>
  </si>
  <si>
    <t>Ships' derrikcks ; Portal or pedestal jib cranes on tyres</t>
  </si>
  <si>
    <t>84264900</t>
  </si>
  <si>
    <t>Ships' derrikcks ; Portal or pedestal jib cranes otherthan on tyres</t>
  </si>
  <si>
    <t>84269100</t>
  </si>
  <si>
    <t>Other machinery designed for mounting on road vehicles</t>
  </si>
  <si>
    <t>84269900</t>
  </si>
  <si>
    <t>Other machinery otherthan for mounting on road vehicles</t>
  </si>
  <si>
    <t>84271000</t>
  </si>
  <si>
    <t>Self-propelled trucks powered by an electric motor</t>
  </si>
  <si>
    <t>84272000</t>
  </si>
  <si>
    <t>Other self-propelled trucks</t>
  </si>
  <si>
    <t>84279000</t>
  </si>
  <si>
    <t>Other fork- lift trucks</t>
  </si>
  <si>
    <t>84281031</t>
  </si>
  <si>
    <t>Lifts for passengers</t>
  </si>
  <si>
    <t>84281039</t>
  </si>
  <si>
    <t>Lifts otherthan For passengers</t>
  </si>
  <si>
    <t>84281040</t>
  </si>
  <si>
    <t>Skip hoists</t>
  </si>
  <si>
    <t>84282010</t>
  </si>
  <si>
    <t>Pneumatic elevators and conveyors ; of a kind used for agriculture</t>
  </si>
  <si>
    <t>84282090</t>
  </si>
  <si>
    <t>Pneumatic elevators and conveyors ; otherthan of a kind used for agriculture</t>
  </si>
  <si>
    <t>84283290</t>
  </si>
  <si>
    <t>Other continuous-action elevators and conveyors, for goods or materials ; other bucket type ; otherthan ; of a kind used for agriculture</t>
  </si>
  <si>
    <t>84283310</t>
  </si>
  <si>
    <t>Other continuous-action elevators and conveyors, for goods or materials ; other belt type ; of akind used for agriculture</t>
  </si>
  <si>
    <t>84283390</t>
  </si>
  <si>
    <t>Other continuous-action elevators and conveyors, for goods or materials ; other belt type ; otherthan of akind used for agriculture</t>
  </si>
  <si>
    <t>84283910</t>
  </si>
  <si>
    <t>Other continuous-action elevators and conveyors, for goods or materials ; of a kind used for agriculture</t>
  </si>
  <si>
    <t>84283990</t>
  </si>
  <si>
    <t>Other continuous-action elevators and conveyors, for goods or materials ; otherthan of a kind used for agriculture</t>
  </si>
  <si>
    <t>84286000</t>
  </si>
  <si>
    <t>Teleferics, chair-lifts, ski-draglines; traction mechanisms for funiculars</t>
  </si>
  <si>
    <t>84287000</t>
  </si>
  <si>
    <t>Industrial robots</t>
  </si>
  <si>
    <t>84289090</t>
  </si>
  <si>
    <t>Other machinery ; otherthan</t>
  </si>
  <si>
    <t>84291100</t>
  </si>
  <si>
    <t>Bulldozers and angledozers ; track laying</t>
  </si>
  <si>
    <t>84291900</t>
  </si>
  <si>
    <t>Bulldozers and angledozers ; otherthan track laying</t>
  </si>
  <si>
    <t>84292000</t>
  </si>
  <si>
    <t>Graders and levellers</t>
  </si>
  <si>
    <t>84293000</t>
  </si>
  <si>
    <t>Scrapers</t>
  </si>
  <si>
    <t>84294030</t>
  </si>
  <si>
    <t>Tamping machines</t>
  </si>
  <si>
    <t>84294040</t>
  </si>
  <si>
    <t>Machinery road roller ; Vibratory smooth drum rollers, with a centrifugal force drum not exceeding 20 t by weight</t>
  </si>
  <si>
    <t>84294050</t>
  </si>
  <si>
    <t>Tamping machines ; Other vibratory road rollers</t>
  </si>
  <si>
    <t>84294090</t>
  </si>
  <si>
    <t>Other Tamping machines and road rollers</t>
  </si>
  <si>
    <t>84295100</t>
  </si>
  <si>
    <t>Mechanical shovels, excavators ; front- end shovel loaders</t>
  </si>
  <si>
    <t>84295200</t>
  </si>
  <si>
    <t>Mechanical shovels ; escavators ; Machinery with a 360o revolving superstructure</t>
  </si>
  <si>
    <t>84295900</t>
  </si>
  <si>
    <t>Mechanical shovels ; escavators ; otherthan ; front-end shovel loaders ; and Machinery with a 360o revolving superstructure</t>
  </si>
  <si>
    <t>84301000</t>
  </si>
  <si>
    <t>Pile-drivers and pile-extractors</t>
  </si>
  <si>
    <t>84303100</t>
  </si>
  <si>
    <t>Coal or rock cutters and tunnelling machinery ; self-propelled</t>
  </si>
  <si>
    <t>84303900</t>
  </si>
  <si>
    <t>Coal or rock cutters and tunnelling machinery ; otherthan self-propelled</t>
  </si>
  <si>
    <t>84304100</t>
  </si>
  <si>
    <t>Other boring or sinking machinery ; self- propelled</t>
  </si>
  <si>
    <t>84304910</t>
  </si>
  <si>
    <t>Other boring or sinking machinery ; Wellhead platforms with integrated production modules suitable for use in drilling operations</t>
  </si>
  <si>
    <t>84304990</t>
  </si>
  <si>
    <t>Other boring or sinking machinery ; otherthan ; Wellhead platforms with integrated production modules suitable for use in drilling operations</t>
  </si>
  <si>
    <t>84305000</t>
  </si>
  <si>
    <t>Other machinery ; self-propelled</t>
  </si>
  <si>
    <t>84306100</t>
  </si>
  <si>
    <t>Other machinery, not self-propelled ; tamping or compacting machinery</t>
  </si>
  <si>
    <t>84306900</t>
  </si>
  <si>
    <t>Other machinery, not self-propelled ; otherthan ; tamping or compacting machinery</t>
  </si>
  <si>
    <t>84311013</t>
  </si>
  <si>
    <t>Machinery of heading 8425 ; of goods subheading 84251100 ; 84253100 ; or 84254910</t>
  </si>
  <si>
    <t>84311019</t>
  </si>
  <si>
    <t>Machinery of heading 8425 ; of electrically operated of goods subheading 84251100 ; 84253100 ; or 84254910</t>
  </si>
  <si>
    <t>84311022</t>
  </si>
  <si>
    <t>Machinery of heading 8425 ; of good subheading 84251900; 84253900; 84254100; 84254210; 84254290; of non electrically operated</t>
  </si>
  <si>
    <t>84311029</t>
  </si>
  <si>
    <t>Machinery of heading 8425 ; otherthan of good subheading 84251900; 84253900; 84254100; 84254210; 84254290; of non electrically operated</t>
  </si>
  <si>
    <t>84312010</t>
  </si>
  <si>
    <t>Machinery of heading 8427; subheading 842710 or 842720</t>
  </si>
  <si>
    <t>84312090</t>
  </si>
  <si>
    <t>Machinery of heading 8427; otherthan subheading 842710 or 842720</t>
  </si>
  <si>
    <t>84313110</t>
  </si>
  <si>
    <t>Of goods subheading 84281039 or 84281040 of lifts; skip hoists or escalators</t>
  </si>
  <si>
    <t>84313120</t>
  </si>
  <si>
    <t>Of goods subheading 84281031 or 84284000 of lifts; skip hoists or escalators</t>
  </si>
  <si>
    <t>84313910</t>
  </si>
  <si>
    <t>Machinery of heading 8428 ; of good subheading 84282010; 84283310; 84283910</t>
  </si>
  <si>
    <t>84313940</t>
  </si>
  <si>
    <t>Machinery of heading 8428; of automated machines for the transport, handling and storage of printed circuit boards, printed wiring boards or printed circuit assemblies</t>
  </si>
  <si>
    <t>84313950</t>
  </si>
  <si>
    <t>Machinery of heading 8428; other of goods subheading 842890</t>
  </si>
  <si>
    <t>84313990</t>
  </si>
  <si>
    <t>Machinery of heading 8428 other</t>
  </si>
  <si>
    <t>84314110</t>
  </si>
  <si>
    <t>Machinery of heading 8426; 8429 or 8430; for machinery of heading 8426</t>
  </si>
  <si>
    <t>84314190</t>
  </si>
  <si>
    <t>Machinery of heading 8426; 8429 or 8430 ; bucket; shovels; grabs; and grips; otherthan for machinery of heading 8426</t>
  </si>
  <si>
    <t>84314200</t>
  </si>
  <si>
    <t>Machinery of heading 8426; 8429 or 8430 ; buldozer or angledozer blades</t>
  </si>
  <si>
    <t>84314300</t>
  </si>
  <si>
    <t>Machinery of heading 8426; 8429 or 8430 ; part for boring or sinking machinery of subheading 843041 or 843049</t>
  </si>
  <si>
    <t>84314910</t>
  </si>
  <si>
    <t>Machinery of heading 8426; 8429 or 8430 ; parts of machinery of heading 8426</t>
  </si>
  <si>
    <t>84314920</t>
  </si>
  <si>
    <t>Machinery of heading 8426 ; 8429; or 8430; Cutting edges or end bits of a kind used for scrapers, graders or levellers</t>
  </si>
  <si>
    <t>84314940</t>
  </si>
  <si>
    <t>Machinery of heading 8426; 8429; or 8430 ; Cutting edges or end bits of a kind used for bulldozer or angledozer blades</t>
  </si>
  <si>
    <t>84314950</t>
  </si>
  <si>
    <t>Parts of road rollers</t>
  </si>
  <si>
    <t>84314960</t>
  </si>
  <si>
    <t>Oth parts of machinery of snow-ploughs and snow-blowers</t>
  </si>
  <si>
    <t>84314990</t>
  </si>
  <si>
    <t>Oth parts suitable use of oth moving, grading, levelling,scraping, excavating, tamping, compacting</t>
  </si>
  <si>
    <t>84321000</t>
  </si>
  <si>
    <t>Ploughs Machinary</t>
  </si>
  <si>
    <t>84322100</t>
  </si>
  <si>
    <t>Disc harrows Machinary</t>
  </si>
  <si>
    <t>84322900</t>
  </si>
  <si>
    <t>Harrows, Scarifiers, cultivators, weeders and hoes, other than disc harrows machine</t>
  </si>
  <si>
    <t>84323100</t>
  </si>
  <si>
    <t>No-till direct seeders, planters and transplanters</t>
  </si>
  <si>
    <t>84323900</t>
  </si>
  <si>
    <t>Indirect seeders, planters and transplanters</t>
  </si>
  <si>
    <t>84324100</t>
  </si>
  <si>
    <t>Manure spreaders machinary</t>
  </si>
  <si>
    <t>84328010</t>
  </si>
  <si>
    <t>Other Agricurtural or horticultural machinary for soil preparation or cultivation</t>
  </si>
  <si>
    <t>84328020</t>
  </si>
  <si>
    <t>Lawn or sports-ground rollers</t>
  </si>
  <si>
    <t>84328090</t>
  </si>
  <si>
    <t>Other than other agricultural machine for soil preparation or cultivation, other horticultural machine for soil preparation or cultivation, lawn rollers, and sports-ground rollers.</t>
  </si>
  <si>
    <t>84329010</t>
  </si>
  <si>
    <t>Parts of other than other agricultural machine for soil preparation or cultivation, other horticultural machine for soil preparation or cultivation.</t>
  </si>
  <si>
    <t>84329020</t>
  </si>
  <si>
    <t>Parts of lawn or sports-ground rollers</t>
  </si>
  <si>
    <t>84329090</t>
  </si>
  <si>
    <t>Other parts of other than other agricultural machine for soil preparation or cultivation, other horticultural machine for soil preparation or cultivation, lawn rollers, and sports-ground rollers.</t>
  </si>
  <si>
    <t>84331100</t>
  </si>
  <si>
    <t>Mowers for lawns, parks or sports-grounds, powered with the cutting device rotating in a horizontal plane.</t>
  </si>
  <si>
    <t>84331910</t>
  </si>
  <si>
    <t>Mowers for lawns, parks or sports-grounds, not powered with the cutting device rotating in a horizontal plane.</t>
  </si>
  <si>
    <t>84331990</t>
  </si>
  <si>
    <t>Mowers for lawns, parks or sports-grounds, not powered without the cutting device rotating in a horizontal plane.</t>
  </si>
  <si>
    <t>84332000</t>
  </si>
  <si>
    <t>Other mowers, including cutter bars for tractor mounting</t>
  </si>
  <si>
    <t>84333000</t>
  </si>
  <si>
    <t>Other haymaking machinery</t>
  </si>
  <si>
    <t>84335100</t>
  </si>
  <si>
    <t>Combine harvester-threshers machinary</t>
  </si>
  <si>
    <t>84335200</t>
  </si>
  <si>
    <t>Other threshing machinery</t>
  </si>
  <si>
    <t>84335990</t>
  </si>
  <si>
    <t>Oth harvesting machinery</t>
  </si>
  <si>
    <t>84336010</t>
  </si>
  <si>
    <t>Machines for cleaning, sorting or grading eggs, fruit or other agricultural produce, electrically operated</t>
  </si>
  <si>
    <t>84339010</t>
  </si>
  <si>
    <t>Castors wheels, of a diameter (including tyres) exceeding 100 mm but not exceeding 250 mm, provided that the width of any wheel or tyre fitted thereto exceeds 30 mm</t>
  </si>
  <si>
    <t>84339020</t>
  </si>
  <si>
    <t>Parts of powered mowers for lawn, parks/sport- grounds</t>
  </si>
  <si>
    <t>84339090</t>
  </si>
  <si>
    <t>Parts of oth harvesting/threshing machinery</t>
  </si>
  <si>
    <t>84342000</t>
  </si>
  <si>
    <t>Dairy machinery</t>
  </si>
  <si>
    <t>84349000</t>
  </si>
  <si>
    <t>Parts of Milking machines and dairy machinery</t>
  </si>
  <si>
    <t>84351010</t>
  </si>
  <si>
    <t>Electrically operated machines for pressing, crushing and manufacturing of wine, cider, fruit juices or similar beverages.</t>
  </si>
  <si>
    <t>84351020</t>
  </si>
  <si>
    <t>Non-electrically operated machines for pressing, crushing and manufacturing of wine, cider, fruit juices or similar beverages.</t>
  </si>
  <si>
    <t>84359010</t>
  </si>
  <si>
    <t>Parts of electrically operated machines for pressing, crushing and manufacturing of wine, cider, fruit juices or similar beverages.</t>
  </si>
  <si>
    <t>84361010</t>
  </si>
  <si>
    <t>Electrically operated machines for preparing of animal feeding stuffs</t>
  </si>
  <si>
    <t>84361020</t>
  </si>
  <si>
    <t>Non-electrically operated machines for preparing of animal feeding stuffs</t>
  </si>
  <si>
    <t>84362110</t>
  </si>
  <si>
    <t>Electrically operated machines for incubating and brooding of poultry</t>
  </si>
  <si>
    <t>84362120</t>
  </si>
  <si>
    <t>Non-electrically operated machines for incubating and brooding of poultry</t>
  </si>
  <si>
    <t>84362910</t>
  </si>
  <si>
    <t>Electrically operated machines for keeping of poultry</t>
  </si>
  <si>
    <t>84368011</t>
  </si>
  <si>
    <t>Other electrically operated machines for agricultural or horticultural</t>
  </si>
  <si>
    <t>84368019</t>
  </si>
  <si>
    <t>Other electrically operated machines for forestry</t>
  </si>
  <si>
    <t>84368029</t>
  </si>
  <si>
    <t>Other non-electrically operated machines for forestry</t>
  </si>
  <si>
    <t>84369100</t>
  </si>
  <si>
    <t>Parts of poultry-keeping machinery or poultry incubators and brooders</t>
  </si>
  <si>
    <t>84369911</t>
  </si>
  <si>
    <t>Parts of other electrically operated machines and equipment for agricultural or horticultural</t>
  </si>
  <si>
    <t>84369919</t>
  </si>
  <si>
    <t>Parts of oth forestry, poultry-keep/bee-keep machinery electrically operated &amp; equipments</t>
  </si>
  <si>
    <t>84369929</t>
  </si>
  <si>
    <t>Parts of oth forestry, poultry-keep/bee-keep machinery non-electrically operated &amp; equipments</t>
  </si>
  <si>
    <t>84371010</t>
  </si>
  <si>
    <t>Electrically operated machine for cleaning, winnowing, sorting or grading of grains or dried leguminous vegetable, other than farm-type machinery</t>
  </si>
  <si>
    <t>84371020</t>
  </si>
  <si>
    <t>Non-electrically operated machine for cleaning, winnowing, sorting or grading of grains or dried leguminous vegetable, other than farm-type machinery</t>
  </si>
  <si>
    <t>84371030</t>
  </si>
  <si>
    <t>Electrically operated machine for cleaning, winnowing, sorting or grading of seed, other than farm-type machinery</t>
  </si>
  <si>
    <t>84371040</t>
  </si>
  <si>
    <t>Non-electrically operated machine for cleaning, winnowing, sorting or grading of seed, other than farm-type machinery</t>
  </si>
  <si>
    <t>84378010</t>
  </si>
  <si>
    <t>Electrically operated machine for hulling of rice and milling of cone type rice, other than farm- type machinery</t>
  </si>
  <si>
    <t>84378020</t>
  </si>
  <si>
    <t>Non-electrically operated machine for hulling of rice and milling of cone type rice, other than farm-type machinery</t>
  </si>
  <si>
    <t>84378030</t>
  </si>
  <si>
    <t>Electrically operated machine for milling of industrial type coffe and rice, other than farm- type machinery</t>
  </si>
  <si>
    <t>84378040</t>
  </si>
  <si>
    <t>Non-electrically operated machine for milling of industrial type coffe and rice, other than farm- type machinery</t>
  </si>
  <si>
    <t>84378051</t>
  </si>
  <si>
    <t>Electrically operated machine for polishing of rice, sifting and sieving, cleaning of bran, and husking, other than farm-type machinery</t>
  </si>
  <si>
    <t>84378059</t>
  </si>
  <si>
    <t>Other machine used in the milling indust or working of cerals, electrically operated</t>
  </si>
  <si>
    <t>84378061</t>
  </si>
  <si>
    <t>Non-electrically operated machine for polishing of rice, sifting and sieving, cleaning of bran, and husking, other than farm-type machinery</t>
  </si>
  <si>
    <t>84378069</t>
  </si>
  <si>
    <t>Other machine used in the milling indust or working of cerals, not electrically operated</t>
  </si>
  <si>
    <t>84379011</t>
  </si>
  <si>
    <t>Parts of electrically operated machine for cleaning, winnowing, sorting or grading of seed, grains or dried leguminous vegetable, other than farm-type machinery</t>
  </si>
  <si>
    <t>84379019</t>
  </si>
  <si>
    <t>Parts of elect operated machines for used in the milling industry/for the working of cereals/dried vegetables</t>
  </si>
  <si>
    <t>84379029</t>
  </si>
  <si>
    <t>Parts of non elect operated machinesfor used in the milling industry/for the working of cereals/dried vegetables</t>
  </si>
  <si>
    <t>84381000</t>
  </si>
  <si>
    <t>Bakery machinery and machinery for the manufacture of macaroni, spaghetti or similar products</t>
  </si>
  <si>
    <t>84382010</t>
  </si>
  <si>
    <t>Electrically operated machine for manufacturing of confectionery, cocoa or chocolate</t>
  </si>
  <si>
    <t>84382020</t>
  </si>
  <si>
    <t>Non-electrically operated machine for manufacturing of confectionery, cocoa or chocolate</t>
  </si>
  <si>
    <t>84383010</t>
  </si>
  <si>
    <t>Electrically operated machine for manufacturing of sugar</t>
  </si>
  <si>
    <t>84385000</t>
  </si>
  <si>
    <t>Machinery for the preparation of meat or poultry</t>
  </si>
  <si>
    <t>84386000</t>
  </si>
  <si>
    <t>Machinery for the preparation of fruits, nuts or vegetables</t>
  </si>
  <si>
    <t>84388011</t>
  </si>
  <si>
    <t>Electrically operated machine for pulpering of coffee</t>
  </si>
  <si>
    <t>84388012</t>
  </si>
  <si>
    <t>Non-electrically operated machine for pulpering of coffee</t>
  </si>
  <si>
    <t>84388021</t>
  </si>
  <si>
    <t>Electrically operated machine for the preparation of fish, crustaceans or molluscs</t>
  </si>
  <si>
    <t>84388091</t>
  </si>
  <si>
    <t>Other machine for the industrial preparation/manufacture,electrically operated</t>
  </si>
  <si>
    <t>84388092</t>
  </si>
  <si>
    <t>Other machine for the industrial preparation/manufacture,not electrically operated</t>
  </si>
  <si>
    <t>84389019</t>
  </si>
  <si>
    <t>Parts of goods of oth elect machinesfor industrial preparationor manufacture of food/drink, oth than sugar &amp;coffee pulper</t>
  </si>
  <si>
    <t>84389022</t>
  </si>
  <si>
    <t>Parts of non-electrically operated machine for pulpering of coffee</t>
  </si>
  <si>
    <t>84389029</t>
  </si>
  <si>
    <t>Parts of goods of oth non elect machinesfor industrialprep/manufact of food/drink, oth than sugar &amp;coffee pulper</t>
  </si>
  <si>
    <t>84391000</t>
  </si>
  <si>
    <t>Machinery for making pulp of fibrous cellulosic material</t>
  </si>
  <si>
    <t>84392000</t>
  </si>
  <si>
    <t>Machinery for making paper or paperboard</t>
  </si>
  <si>
    <t>84393000</t>
  </si>
  <si>
    <t>Machinery for finishing paper or paperboard</t>
  </si>
  <si>
    <t>84399100</t>
  </si>
  <si>
    <t>Parts of machinery for making pulp of fibrous cellulosic material</t>
  </si>
  <si>
    <t>84399900</t>
  </si>
  <si>
    <t>Parts of machinery for making or finishing paper or paperboard</t>
  </si>
  <si>
    <t>84401010</t>
  </si>
  <si>
    <t>Electrically operated machine for binding book</t>
  </si>
  <si>
    <t>84401020</t>
  </si>
  <si>
    <t>Non-electrically operated machine for binding book</t>
  </si>
  <si>
    <t>84409000</t>
  </si>
  <si>
    <t>Parts of book-binding machinery and parts of book-sewing machines</t>
  </si>
  <si>
    <t>84411010</t>
  </si>
  <si>
    <t>Electrically operated machine for cutting</t>
  </si>
  <si>
    <t>84411020</t>
  </si>
  <si>
    <t>Non-electrically operated machine for cutting</t>
  </si>
  <si>
    <t>84412000</t>
  </si>
  <si>
    <t>Machines for making bags, sacks or envelopes</t>
  </si>
  <si>
    <t>84413000</t>
  </si>
  <si>
    <t>Machines for making cartons, boxes, cases, tubes, drums or similar containers, other than by moulding</t>
  </si>
  <si>
    <t>84414000</t>
  </si>
  <si>
    <t>Machines for moulding articles in paper pulp, paper or paperboard</t>
  </si>
  <si>
    <t>84418010</t>
  </si>
  <si>
    <t>Oth machinery for making up paper pulp,paper/paperboardelectrically operated</t>
  </si>
  <si>
    <t>84418020</t>
  </si>
  <si>
    <t>Oth machinery for making up paper pulp,paper/paperboardnot electrically operated</t>
  </si>
  <si>
    <t>84419000</t>
  </si>
  <si>
    <t>Parts of other machinery for making up paper pulp, paper or paperboard, including parts of cutting machines of all kinds</t>
  </si>
  <si>
    <t>84423000</t>
  </si>
  <si>
    <t>Machinery, apparatus and equipment for preparing or making plate</t>
  </si>
  <si>
    <t>84424000</t>
  </si>
  <si>
    <t>Parts of machinery, apparatus and equipment for preparing or making plate</t>
  </si>
  <si>
    <t>84425000</t>
  </si>
  <si>
    <t>Plates, cylinders and other printing components; plates, cylinders and lithographic stones, prepared for printing purposes (for example, planed, grained or polished)</t>
  </si>
  <si>
    <t>84431100</t>
  </si>
  <si>
    <t>Offset printing machinery, reel-fed</t>
  </si>
  <si>
    <t>84431200</t>
  </si>
  <si>
    <t>Offset printing machinery, sheet-fed, office type (using sheets with one side not exceeding 22 cm and the other side not exceeding 36 cm in the unfolded state)</t>
  </si>
  <si>
    <t>84431300</t>
  </si>
  <si>
    <t>Offset printing machinery, sheet-fed, office type (using sheets with one side exceeding 22 cm and the other side exceeding 36 cm in the unfolded state)</t>
  </si>
  <si>
    <t>84431400</t>
  </si>
  <si>
    <t>Letterpress printing machinery, reel-fed, excluding flexographic printing 366</t>
  </si>
  <si>
    <t>84431600</t>
  </si>
  <si>
    <t>Flexographic printing machinery</t>
  </si>
  <si>
    <t>84431900</t>
  </si>
  <si>
    <t>Printing machinery; used for printing by means of plates, cylinders and other printing components of heading 84.42, n.e.c. in item no. 8443.1</t>
  </si>
  <si>
    <t>84433111</t>
  </si>
  <si>
    <t>Colour Printer-copiers, printing by the ink-jet process</t>
  </si>
  <si>
    <t>84433119</t>
  </si>
  <si>
    <t>Non-colour Printer-copiers, printing by the ink- jet process</t>
  </si>
  <si>
    <t>84433121</t>
  </si>
  <si>
    <t>Colour Printer-copiers, printing by the laser process</t>
  </si>
  <si>
    <t>84433129</t>
  </si>
  <si>
    <t>Non-colour Printer-copiers, printing by the laser process</t>
  </si>
  <si>
    <t>84433131</t>
  </si>
  <si>
    <t>Combination of colour printer-copier-facsimile machines</t>
  </si>
  <si>
    <t>84433139</t>
  </si>
  <si>
    <t>Combination of non-colour printer-copier- facsimile machines</t>
  </si>
  <si>
    <t>84433191</t>
  </si>
  <si>
    <t>Combination printer-copier-scanner-facsimile machines</t>
  </si>
  <si>
    <t>84433199</t>
  </si>
  <si>
    <t>Oth machineswhich perform &gt;= 2 function of printing, copying/facs, capable of connect to an auto data proccess/network</t>
  </si>
  <si>
    <t>84433211</t>
  </si>
  <si>
    <t>Colour dot matrix printers</t>
  </si>
  <si>
    <t>84433219</t>
  </si>
  <si>
    <t>Non-colour dot matrix printers</t>
  </si>
  <si>
    <t>84433221</t>
  </si>
  <si>
    <t>Colour ink-jet printers</t>
  </si>
  <si>
    <t>84433229</t>
  </si>
  <si>
    <t>Non-colour ink-jet printers</t>
  </si>
  <si>
    <t>84433231</t>
  </si>
  <si>
    <t>Colour laser printers</t>
  </si>
  <si>
    <t>84433239</t>
  </si>
  <si>
    <t>Non-colour laser printers</t>
  </si>
  <si>
    <t>84433250</t>
  </si>
  <si>
    <t>Screen printing machinery for the manufacture of printed circuit boards or printed wiring boards</t>
  </si>
  <si>
    <t>84433260</t>
  </si>
  <si>
    <t>Plotters</t>
  </si>
  <si>
    <t>84433290</t>
  </si>
  <si>
    <t>Oth printers,copying machines&amp; facsimile, not combined;capable to connect to network</t>
  </si>
  <si>
    <t>84433910</t>
  </si>
  <si>
    <t>Electrostatic photocopying apparatus, operating by reproducing the original image directly onto the copy (direct process)</t>
  </si>
  <si>
    <t>84433920</t>
  </si>
  <si>
    <t>Electrostatic photocopying apparatus, operating by reproducing the original image via an intermediate onto the copy (indirect process)</t>
  </si>
  <si>
    <t>84433930</t>
  </si>
  <si>
    <t>Other photocopying apparatus incorporating an optical system</t>
  </si>
  <si>
    <t>84433940</t>
  </si>
  <si>
    <t>Ink-jet printer, not capable of connect to a network</t>
  </si>
  <si>
    <t>84433990</t>
  </si>
  <si>
    <t>Oth printers,copying machines&amp; facsimile, not capable to connect to a network</t>
  </si>
  <si>
    <t>84439100</t>
  </si>
  <si>
    <t>Parts and accessories of printing machinery used for printing by means of plates, cylinders and other printing components of heading 8442</t>
  </si>
  <si>
    <t>84439910</t>
  </si>
  <si>
    <t>Parts of screen printing machinery for the manufacture of printed circuit boards or printed wiring boards</t>
  </si>
  <si>
    <t>84439920</t>
  </si>
  <si>
    <t>Ink-filled printer cartridges</t>
  </si>
  <si>
    <t>84439930</t>
  </si>
  <si>
    <t>Paper feeders; paper sorters</t>
  </si>
  <si>
    <t>84439990</t>
  </si>
  <si>
    <t>Parts and accessories of other printing machinery</t>
  </si>
  <si>
    <t>84440010</t>
  </si>
  <si>
    <t>Electrically operated machines for extruding, drawing, texturing or cutting man- made textile materials</t>
  </si>
  <si>
    <t>84440020</t>
  </si>
  <si>
    <t>Non-electrically operated machines for extruding, drawing, texturing or cutting man- made textile materials</t>
  </si>
  <si>
    <t>84451110</t>
  </si>
  <si>
    <t>Electrically operated machines for textile carding</t>
  </si>
  <si>
    <t>84451120</t>
  </si>
  <si>
    <t>Non-electrically operated machines for textile carding</t>
  </si>
  <si>
    <t>84451200</t>
  </si>
  <si>
    <t>Combing machines</t>
  </si>
  <si>
    <t>84451300</t>
  </si>
  <si>
    <t>Drawing or roving machines</t>
  </si>
  <si>
    <t>84451940</t>
  </si>
  <si>
    <t>Other electrically operated machines for preparing textile fibres</t>
  </si>
  <si>
    <t>84452010</t>
  </si>
  <si>
    <t>Electrically operated machines for spinning textile</t>
  </si>
  <si>
    <t>84452020</t>
  </si>
  <si>
    <t>Non-electrically operated machines for spinning textile</t>
  </si>
  <si>
    <t>84453010</t>
  </si>
  <si>
    <t>Electrically operated machines for doubling or twisting textile</t>
  </si>
  <si>
    <t>84454010</t>
  </si>
  <si>
    <t>Electrically operated machines for winding or reeling textile</t>
  </si>
  <si>
    <t>84459010</t>
  </si>
  <si>
    <t>Electrically operated machines for preparing textile yarn</t>
  </si>
  <si>
    <t>84459020</t>
  </si>
  <si>
    <t>Non-electrically operated machines for preparing textile yarn</t>
  </si>
  <si>
    <t>84461010</t>
  </si>
  <si>
    <t>Electrically operated machines for weaving fabrics of a width not exceeding 30 cm</t>
  </si>
  <si>
    <t>84462100</t>
  </si>
  <si>
    <t>Power looms for weaving fabrics of a width exceeding 30 cm, shuttle type</t>
  </si>
  <si>
    <t>84462900</t>
  </si>
  <si>
    <t>Machines for weaving fabrics of a width exceeding 30 cm, shuttle type, other than power looms</t>
  </si>
  <si>
    <t>84463000</t>
  </si>
  <si>
    <t>Machines for weaving fabrics of a width exceeding 30 cm, shuttleless type</t>
  </si>
  <si>
    <t>84471200</t>
  </si>
  <si>
    <t>Circular knitting machines with cylinder diameter exceeding 165 mm</t>
  </si>
  <si>
    <t>84472010</t>
  </si>
  <si>
    <t>Flat knitting machines and stitch-bonding machines, electrically operated</t>
  </si>
  <si>
    <t>84472020</t>
  </si>
  <si>
    <t>Flat knitting machines and stitch-bonding machines, non-electrically operated</t>
  </si>
  <si>
    <t>84479010</t>
  </si>
  <si>
    <t>Electrically operated machines for making gimped yarn, tulle, lace, embroidery, trimmings, braid or net and for tufting</t>
  </si>
  <si>
    <t>84479020</t>
  </si>
  <si>
    <t>Non-electrically operated machines for making gimped yarn, tulle, lace, embroidery, trimmings, braid or net and for tufting</t>
  </si>
  <si>
    <t>84481110</t>
  </si>
  <si>
    <t>Electrically operated dobbies ana jackquards and electrically operated machines for card reducing, copying, punching or assembling for use therewith</t>
  </si>
  <si>
    <t>84481120</t>
  </si>
  <si>
    <t>Non-electrically operated dobbies ana jackquards and non-electrically operated machines for card reducing, copying, punching or assembling for use therewith</t>
  </si>
  <si>
    <t>84481910</t>
  </si>
  <si>
    <t>Auxiliary electrically operated machine for use with machines of heading 8444, 8445, 8446 or 8447 with automatic stop motions and shuttle changing mechanism</t>
  </si>
  <si>
    <t>84481920</t>
  </si>
  <si>
    <t>Auxiliary non-electrically operated machine for use with machines of heading 8444, 8445, 8446 or 8447 with automatic stop motions and shuttle changing mechanism</t>
  </si>
  <si>
    <t>84482000</t>
  </si>
  <si>
    <t>Parts and accessories of machines of heading 8444 or of their auxiliary machinery</t>
  </si>
  <si>
    <t>84483100</t>
  </si>
  <si>
    <t>Card clothing</t>
  </si>
  <si>
    <t>84483200</t>
  </si>
  <si>
    <t>Part &amp; acc of machines for preparing textile fibres, oth than card clothing</t>
  </si>
  <si>
    <t>84483300</t>
  </si>
  <si>
    <t>Spindles, spindle flyers, spinning rings and ring travellers</t>
  </si>
  <si>
    <t>84483900</t>
  </si>
  <si>
    <t>Combs, extruding nipples, shuttles, healds and heald-frames, hosiery needles</t>
  </si>
  <si>
    <t>84484200</t>
  </si>
  <si>
    <t>Reeds for looms, healds and heald-frames</t>
  </si>
  <si>
    <t>84484911</t>
  </si>
  <si>
    <t>Shuttles for electrically operated machines</t>
  </si>
  <si>
    <t>84484990</t>
  </si>
  <si>
    <t>Other parts and accessories of weaving machines (looms) or of their auxiliary machinery, other than Shuttles</t>
  </si>
  <si>
    <t>84485100</t>
  </si>
  <si>
    <t>Sinkers, needles and other articles used in forming stitches</t>
  </si>
  <si>
    <t>84485900</t>
  </si>
  <si>
    <t>Parts and accessories of machines of heading 8447 or of their auxiliary machinery other than sinkers, needles and other articles used in forming stitches</t>
  </si>
  <si>
    <t>84490000</t>
  </si>
  <si>
    <t>Machinery for the manufacture or finishing of felt or nonwovens in the piece or in shapes, including machinery for making felt hats; blocks for making hats</t>
  </si>
  <si>
    <t>84501110</t>
  </si>
  <si>
    <t>Fully-automatic household or laundry-type machines, each of dry linen capacity not exceeding 6 kg</t>
  </si>
  <si>
    <t>84501190</t>
  </si>
  <si>
    <t>Fully-automatic household or laundry-type machines, each of dry linen capacity exceeding 6 kg but not exceeding 10 kg</t>
  </si>
  <si>
    <t>84501210</t>
  </si>
  <si>
    <t>Household or laundry-type machines with built in centrifugal drier, each of dry linen capacity not exceeding 6 kg</t>
  </si>
  <si>
    <t>84501290</t>
  </si>
  <si>
    <t>Household or laundry-type machines with built in centrifugal drier, each of dry linen capacity exceeding 6 kg but not exceeding 10 kg</t>
  </si>
  <si>
    <t>84501919</t>
  </si>
  <si>
    <t>Other household or laundry-type machines, electrically operated, with a dry linen capacity exceeding 6 kg but not exceeding 6 kg</t>
  </si>
  <si>
    <t>84501991</t>
  </si>
  <si>
    <t>Other household or laundry-type machines, non-electrically operated, with a dry linen capacity not exceeding 6 kg</t>
  </si>
  <si>
    <t>84501999</t>
  </si>
  <si>
    <t>Other household or laundry-type machines, non-electrically operated, with a dry linen capacity exceeding 6 kg but not exceeding 6 kg</t>
  </si>
  <si>
    <t>84502000</t>
  </si>
  <si>
    <t>Householde or laundry-type machines, each of dry linen capacity exceeding 10 kg</t>
  </si>
  <si>
    <t>84509010</t>
  </si>
  <si>
    <t>Parts of householde or laundry-type machines, each of dry linen capacity exceeding 10 kg</t>
  </si>
  <si>
    <t>84509020</t>
  </si>
  <si>
    <t>Parts of machines of subheading 845011, 845012 or 845019</t>
  </si>
  <si>
    <t>84511000</t>
  </si>
  <si>
    <t>Dry-cleaning machines</t>
  </si>
  <si>
    <t>84512100</t>
  </si>
  <si>
    <t>Drying-machines each of a dry linen capacity not exceeding 10 kg</t>
  </si>
  <si>
    <t>84512900</t>
  </si>
  <si>
    <t>Drying-machines each of a dry linen capacity exceeding 10 kg</t>
  </si>
  <si>
    <t>84513010</t>
  </si>
  <si>
    <t>Single roller type domestic ironing machines</t>
  </si>
  <si>
    <t>84513090</t>
  </si>
  <si>
    <t>Presses machines including fusing presses</t>
  </si>
  <si>
    <t>84514000</t>
  </si>
  <si>
    <t>Washing, bleaching or dyeing machines</t>
  </si>
  <si>
    <t>84515000</t>
  </si>
  <si>
    <t>Machines for reeling, unreeling, folding, cutting or pinking textile fabrics</t>
  </si>
  <si>
    <t>84518000</t>
  </si>
  <si>
    <t>Machines for dressing, finishing, coating or impregnating textile yarns, fabrics or made up textile articles; for applying the paste to the base fabric or other support used in the manufacture of floor coverings such as linoleum</t>
  </si>
  <si>
    <t>84519090</t>
  </si>
  <si>
    <t>Parts of machines of a dry linen capacity exceeding 10 kg</t>
  </si>
  <si>
    <t>84521000</t>
  </si>
  <si>
    <t>Sewing machines of the household type</t>
  </si>
  <si>
    <t>84522100</t>
  </si>
  <si>
    <t>Other sewing machines, other than book- sewing machines, with automatics unit</t>
  </si>
  <si>
    <t>84522900</t>
  </si>
  <si>
    <t>Other sewing machines, other than book- sewing machines, with non-automatics unit</t>
  </si>
  <si>
    <t>84523000</t>
  </si>
  <si>
    <t>Sewing machine needles</t>
  </si>
  <si>
    <t>84529011</t>
  </si>
  <si>
    <t>Arms and beds; stands with or without centre frames; flywheels; belt guards; treadles or pedals of machinery of subheading 84521000</t>
  </si>
  <si>
    <t>84529012</t>
  </si>
  <si>
    <t>Furniture, bases and covers and parts thereof of machinery of subheading 84521000</t>
  </si>
  <si>
    <t>84529019</t>
  </si>
  <si>
    <t>Other parts of sewing machines of subheading 84521000</t>
  </si>
  <si>
    <t>84529091</t>
  </si>
  <si>
    <t>Arms and beds; stands with or without centre frames; flywheels; belt guards; treadles or pedals of other than machinery of subheading 84521000</t>
  </si>
  <si>
    <t>84529092</t>
  </si>
  <si>
    <t>Furniture, bases and covers and parts thereof of other than machinery of subheading 84521000</t>
  </si>
  <si>
    <t>84529099</t>
  </si>
  <si>
    <t>Other parts of sewing machines of other than machinery of subheading 84521000</t>
  </si>
  <si>
    <t>84531010</t>
  </si>
  <si>
    <t>Electrically operated machines for preparing, tanning or working hides, skins or leather, other than sewing machines</t>
  </si>
  <si>
    <t>84532010</t>
  </si>
  <si>
    <t>Electrically operated machines for making or repairing footwear, other than sewing machines</t>
  </si>
  <si>
    <t>84538010</t>
  </si>
  <si>
    <t>Electrically operated machines for making or repairing other articles of hides, skins or leather, other than sewing machines</t>
  </si>
  <si>
    <t>84538020</t>
  </si>
  <si>
    <t>Non-electrically operated machines for making or repairing other articles of hides, skins or leather, other than sewing machines</t>
  </si>
  <si>
    <t>84539000</t>
  </si>
  <si>
    <t>Parts of machinery of subheading 8453</t>
  </si>
  <si>
    <t>84541000</t>
  </si>
  <si>
    <t>Converters of a kind used in metallurgy or in metal foundries</t>
  </si>
  <si>
    <t>84542000</t>
  </si>
  <si>
    <t>Ingot moulds and ladles of a kind used in metallurgy or in metal foundries</t>
  </si>
  <si>
    <t>84543000</t>
  </si>
  <si>
    <t>Casting machines of a kind used in metallurgy or in metal foundries</t>
  </si>
  <si>
    <t>84549000</t>
  </si>
  <si>
    <t>Partrs of converts, ladles, ingot moulds &amp; casting machines</t>
  </si>
  <si>
    <t>84552200</t>
  </si>
  <si>
    <t>Cold metal-rolling mills</t>
  </si>
  <si>
    <t>84553000</t>
  </si>
  <si>
    <t>Rolls for rolling mills</t>
  </si>
  <si>
    <t>84559000</t>
  </si>
  <si>
    <t>Other parts of metal-rolling mills</t>
  </si>
  <si>
    <t>84561190</t>
  </si>
  <si>
    <t>Other operated by laser machine-tools for working any material by removal of material</t>
  </si>
  <si>
    <t>84562000</t>
  </si>
  <si>
    <t>Machine-tools for working any material by removal of material, by ultrasonic process</t>
  </si>
  <si>
    <t>84563000</t>
  </si>
  <si>
    <t>Machine-tools for working any material by removal of material, by electro-discharge process</t>
  </si>
  <si>
    <t>84564010</t>
  </si>
  <si>
    <t>Machine-tools, numerically controlled, for working any material by removal of material, by plasma arc processes, for the manufacture of printed circuit boards or printed wiring boards</t>
  </si>
  <si>
    <t>84564090</t>
  </si>
  <si>
    <t>machinestool for work any material by removal material,by plasma arc processes, for oth than manufact of PCB/PWB</t>
  </si>
  <si>
    <t>84569020</t>
  </si>
  <si>
    <t>Wet processing equipments for the application by immersion of electrochemical solutions, for the purpose of removing material on printed circuit boards or printed wiring boards</t>
  </si>
  <si>
    <t>84569090</t>
  </si>
  <si>
    <t>Machine-tools for working any material by removal of material, by ionic-beam process</t>
  </si>
  <si>
    <t>84571010</t>
  </si>
  <si>
    <t>Machining centres of spindle power not exceeding 4 kW for working metal</t>
  </si>
  <si>
    <t>84571090</t>
  </si>
  <si>
    <t>Machining centres of spindle power exceeding 4 kW for working metal</t>
  </si>
  <si>
    <t>84572000</t>
  </si>
  <si>
    <t>Unit construction machines (single station) for working metal</t>
  </si>
  <si>
    <t>84581190</t>
  </si>
  <si>
    <t>Horizontal lathes for removing metal, numerically controlled of spindle exceeding 4 kW</t>
  </si>
  <si>
    <t>84581990</t>
  </si>
  <si>
    <t>Horizontal lathes for removing metal, non- numerically controlled with the distance between the main spindle centre and the bed exceeding 300 mm</t>
  </si>
  <si>
    <t>84589990</t>
  </si>
  <si>
    <t>Other lathes for removing metal, non- numerically controlled, with the distance between the main spindle centre and the bed exceeding 300 mm</t>
  </si>
  <si>
    <t>84592100</t>
  </si>
  <si>
    <t>Other drilling machines that numerically controlled</t>
  </si>
  <si>
    <t>84592910</t>
  </si>
  <si>
    <t>Other drilling machines that non-numerically controlled and electrically operated</t>
  </si>
  <si>
    <t>84592920</t>
  </si>
  <si>
    <t>Other drilling machines that non-numerically controlled and non-electrically operated</t>
  </si>
  <si>
    <t>84593910</t>
  </si>
  <si>
    <t>Other boring-milling machines that non- numerically controlled and electrically operated</t>
  </si>
  <si>
    <t>84593920</t>
  </si>
  <si>
    <t>Other boring-milling machines that non- numerically controlled and non-electrically operated</t>
  </si>
  <si>
    <t>84594910</t>
  </si>
  <si>
    <t>Other boring machines that non-numerically controlled and electrically operated</t>
  </si>
  <si>
    <t>84595100</t>
  </si>
  <si>
    <t>Knee-type milling machines that numerically controlled</t>
  </si>
  <si>
    <t>84595910</t>
  </si>
  <si>
    <t>Knee-type milling machines that non- numerically controlled and electrically operated</t>
  </si>
  <si>
    <t>84596100</t>
  </si>
  <si>
    <t>Other milling machines that numerically controlled</t>
  </si>
  <si>
    <t>84596910</t>
  </si>
  <si>
    <t>Other milling machines that non-numerically controlled and electrically operated</t>
  </si>
  <si>
    <t>84597010</t>
  </si>
  <si>
    <t>Other threading or tapping machines that electrically operated</t>
  </si>
  <si>
    <t>84597020</t>
  </si>
  <si>
    <t>Other threading or tapping machines that non- electrically operated</t>
  </si>
  <si>
    <t>84601200</t>
  </si>
  <si>
    <t>Numerically controlled flat-surface grinding machines</t>
  </si>
  <si>
    <t>84601900</t>
  </si>
  <si>
    <t>Non-numerically controlled flat-surface grinding machines</t>
  </si>
  <si>
    <t>84602200</t>
  </si>
  <si>
    <t>Centreless grinding machines, numerically controlled</t>
  </si>
  <si>
    <t>84602400</t>
  </si>
  <si>
    <t>Other of other grinding machines, numerically controlled</t>
  </si>
  <si>
    <t>84602910</t>
  </si>
  <si>
    <t>Other grinding machines, not numerically controlled,electrically operated</t>
  </si>
  <si>
    <t>84602920</t>
  </si>
  <si>
    <t>Other grinding machines, not numerically controlled,not electrically operated</t>
  </si>
  <si>
    <t>84603110</t>
  </si>
  <si>
    <t>machinestools, numerically controlled, for sharpening drillingbits,shank diameter&lt;=3,175mm, fixed collets, power&lt;=0.74kW</t>
  </si>
  <si>
    <t>84603190</t>
  </si>
  <si>
    <t>machinestools, numeric controlled, for sharpen drill bits oththan shank diameter&lt;=3,175mm, fixed collets, power&lt;=0.74kW</t>
  </si>
  <si>
    <t>84603910</t>
  </si>
  <si>
    <t>Oth sharpening (tool/cutter grinding) mach, not numericallycontrolled, electrically operated</t>
  </si>
  <si>
    <t>84603920</t>
  </si>
  <si>
    <t>Oth sharpening (tool/cutter grinding) mach, not numericallycontrolled, not electrically operated</t>
  </si>
  <si>
    <t>84604000</t>
  </si>
  <si>
    <t>Honing or lapping machines</t>
  </si>
  <si>
    <t>84609010</t>
  </si>
  <si>
    <t>Oth mach-tools for deburring, sharpening, grinding, horning, lapping, or similar, electrically operated</t>
  </si>
  <si>
    <t>84609020</t>
  </si>
  <si>
    <t>Oth mach-tools for deburring, sharpening, grinding, horning, lapping, or similar, not electrically operated</t>
  </si>
  <si>
    <t>84612000</t>
  </si>
  <si>
    <t>Shaping or slotting machines</t>
  </si>
  <si>
    <t>84613000</t>
  </si>
  <si>
    <t>Broaching machines</t>
  </si>
  <si>
    <t>84614000</t>
  </si>
  <si>
    <t>Gear cutting, gear grinding or gear finishing machines</t>
  </si>
  <si>
    <t>84615000</t>
  </si>
  <si>
    <t>Sawing or cutting-off machines</t>
  </si>
  <si>
    <t>84619090</t>
  </si>
  <si>
    <t>Other machine-tools working by removing metal or cermets, not elsewhere specified or included</t>
  </si>
  <si>
    <t>84621900</t>
  </si>
  <si>
    <t>Other hot forming machines for forging and hot hammers</t>
  </si>
  <si>
    <t>84622210</t>
  </si>
  <si>
    <t>Numerically controlled machines for profile forming</t>
  </si>
  <si>
    <t>84622290</t>
  </si>
  <si>
    <t>Non-numerically controlled machines for profile forming</t>
  </si>
  <si>
    <t>84622400</t>
  </si>
  <si>
    <t>Numerically controlled panel benders</t>
  </si>
  <si>
    <t>84622500</t>
  </si>
  <si>
    <t>Numerically controlled roll forming machines</t>
  </si>
  <si>
    <t>84622600</t>
  </si>
  <si>
    <t>Other numerically controlled bending, folding, straightening or flattening machines</t>
  </si>
  <si>
    <t>84622900</t>
  </si>
  <si>
    <t>Bending, folding, straightening or flattening machines (including press brakes) for flat products other than HS Code 84622210- 84622600</t>
  </si>
  <si>
    <t>84623290</t>
  </si>
  <si>
    <t>Non-numerically controlled machine for slitting lines and cut-to-length lines for flat product, other than combined punching and shearing machines</t>
  </si>
  <si>
    <t>84623900</t>
  </si>
  <si>
    <t>Non-numerically controlled shearing machines</t>
  </si>
  <si>
    <t>84624200</t>
  </si>
  <si>
    <t>Numerically controlled machines for punching, notching or nibbling (excluding presses) for flat products and combine both of punching and shearing</t>
  </si>
  <si>
    <t>84624900</t>
  </si>
  <si>
    <t>Non-numerically controlled machines for punching, notching or nibbling (excluding presses) for flat products and combine both of punching and shearing</t>
  </si>
  <si>
    <t>84625900</t>
  </si>
  <si>
    <t>Non-numerically controlled machines for working tube, pipe, hollow section and bar (excluding presses)</t>
  </si>
  <si>
    <t>84626111</t>
  </si>
  <si>
    <t>Numerically controlled hydraulic presses machines for die forging or die stamping</t>
  </si>
  <si>
    <t>84626119</t>
  </si>
  <si>
    <t>Other numerically controlled hydraulic presses machines</t>
  </si>
  <si>
    <t>84626199</t>
  </si>
  <si>
    <t>Other non-numerically controlled hydraulic presses machines</t>
  </si>
  <si>
    <t>84626211</t>
  </si>
  <si>
    <t>Numerically controlled mechanical presses machines for die forging or die stamping</t>
  </si>
  <si>
    <t>84626219</t>
  </si>
  <si>
    <t>Other numerically controlled mechanical presses machines</t>
  </si>
  <si>
    <t>84626299</t>
  </si>
  <si>
    <t>Other non-numerically controlled mechanical presses machines</t>
  </si>
  <si>
    <t>84626390</t>
  </si>
  <si>
    <t>Other numerically controlled servo-presses machines</t>
  </si>
  <si>
    <t>84626990</t>
  </si>
  <si>
    <t>Other non-numerically controlled servo- presses machines</t>
  </si>
  <si>
    <t>84629010</t>
  </si>
  <si>
    <t>Machine tools, die forging or die stamping machines</t>
  </si>
  <si>
    <t>84629090</t>
  </si>
  <si>
    <t>Machine tools, other die forging or die stamping machines</t>
  </si>
  <si>
    <t>84631010</t>
  </si>
  <si>
    <t>Draw-benches for bars, tubes, profiles, wire/the like,electrically operated</t>
  </si>
  <si>
    <t>84631020</t>
  </si>
  <si>
    <t>Draw-benches for bars, tubes, profiles, wire/the like,not electrically operated</t>
  </si>
  <si>
    <t>84632010</t>
  </si>
  <si>
    <t>Thread rolling machines, electrically operated</t>
  </si>
  <si>
    <t>84633010</t>
  </si>
  <si>
    <t>Machines for working wire, electrically operated</t>
  </si>
  <si>
    <t>84633020</t>
  </si>
  <si>
    <t>Machines for working wire, not electrically operated</t>
  </si>
  <si>
    <t>84639010</t>
  </si>
  <si>
    <t>Other mach-tools for working metals/cermets, w/o removingmaterial, electrically operated</t>
  </si>
  <si>
    <t>84639020</t>
  </si>
  <si>
    <t>Other mach-tools for working metals/cermets, w/o removingmaterial, not electrically operated</t>
  </si>
  <si>
    <t>84641010</t>
  </si>
  <si>
    <t>Sawing machines for working stone, ceramics/like mineralmaterials/for cold-working glass, electrically operated</t>
  </si>
  <si>
    <t>84641020</t>
  </si>
  <si>
    <t>Sawing machines for working stone, ceramics/like mineralmaterials/for cold-working glass, not electrically operated</t>
  </si>
  <si>
    <t>84642010</t>
  </si>
  <si>
    <t>Grinding/polishing machinesfor working stone, ceramics/likemineral material/for cold-work glass,electric operated</t>
  </si>
  <si>
    <t>84649010</t>
  </si>
  <si>
    <t>Oth machines for working stone, ceramics/like mineralmaterials/for cold-working glass, electrically operated</t>
  </si>
  <si>
    <t>84649020</t>
  </si>
  <si>
    <t>Oth machines for working stone, ceramics/like mineralmaterials/for cold-working glass, not electrically operated</t>
  </si>
  <si>
    <t>84651000</t>
  </si>
  <si>
    <t>machineswhich can carry out diff types of machining operationsw/o tool change between such operations</t>
  </si>
  <si>
    <t>84652000</t>
  </si>
  <si>
    <t>Machining centres</t>
  </si>
  <si>
    <t>84659110</t>
  </si>
  <si>
    <t>Sawing machines for scoring PCB/ PWB or PCB/PWB substrateselectrically operated</t>
  </si>
  <si>
    <t>84659190</t>
  </si>
  <si>
    <t>Sawing machines other than of a kind used for scoring printed circuit boards or printed wiring boards or printed circuit board or printed wiring board substrates</t>
  </si>
  <si>
    <t>84659210</t>
  </si>
  <si>
    <t>Planing, milling/moulding machinesfor routing PCB/PWB or PCB/PWB substrates, accepting router bits with shank D&lt;=3.175mm</t>
  </si>
  <si>
    <t>84659290</t>
  </si>
  <si>
    <t>Planing, milling or moulding (by cutting) machines for routing PCB/PWB or PCB/PWB substrates, accepting router bits with a shank diameter exceeding 3175 mm, for scoring PCB/PWB or PCB/PWB substrates</t>
  </si>
  <si>
    <t>84659310</t>
  </si>
  <si>
    <t>Grinding, sanding or polishing machines, for working woodcork, bone/similar hard materials, electrically operated</t>
  </si>
  <si>
    <t>84659320</t>
  </si>
  <si>
    <t>Grinding, sanding or polishing machines, for working woodcork, bone/similar hard materials,not electrically operated</t>
  </si>
  <si>
    <t>84659400</t>
  </si>
  <si>
    <t>Bending or assembling machines</t>
  </si>
  <si>
    <t>84659510</t>
  </si>
  <si>
    <t>Drilling machinesfor manufact of PCB/PWB, with a spindle speed&gt;50,000rpm and accept drill bits of shank D&lt;=3.175mm</t>
  </si>
  <si>
    <t>84659590</t>
  </si>
  <si>
    <t>Drilling machines for the manufacture of printed circuit boards or printed wiring boards, with a spindle speed not exceeding 50,000 rpm &amp; accepting drill bits of a shank diameter not exceeding 3175 mm</t>
  </si>
  <si>
    <t>84659600</t>
  </si>
  <si>
    <t>Splitting, slicing or paring machines</t>
  </si>
  <si>
    <t>84659950</t>
  </si>
  <si>
    <t>Machinesfor deburring the surfaces of PCB/PWB during manufact,machinesfor scoring&amp;laminating presses for PCB/PWB/substrates,</t>
  </si>
  <si>
    <t>84659960</t>
  </si>
  <si>
    <t>Other machinestools for working wood, cork, bone/similar hardmaterials, other than hs 84659910, 84659950,electrically operated</t>
  </si>
  <si>
    <t>84659990</t>
  </si>
  <si>
    <t>Other machinestools for working wood, cork, bone/similar hardmaterials, other than hs 84659910, 84659950,not electrically operated</t>
  </si>
  <si>
    <t>84661010</t>
  </si>
  <si>
    <t>Tool holder&amp;self-opening diehead for machinesof 84569010, 84569020/84603110/84659110/84659210/846 59510/84659950</t>
  </si>
  <si>
    <t>84661090</t>
  </si>
  <si>
    <t>Tool holder&amp;self-opening diehead for machinesoth of 8456901084569020/84603110/ 84659110/84659210/84659510/84659950</t>
  </si>
  <si>
    <t>84662010</t>
  </si>
  <si>
    <t>Work holders for machinesof 85469010, 84569020, 84603110,84659110, 84659210, 84659510, 84659950</t>
  </si>
  <si>
    <t>84662090</t>
  </si>
  <si>
    <t>Work holders for machinesoth than of 85469010, 84569020,84603110, 84659110, 84659210, 84659510, 84659950</t>
  </si>
  <si>
    <t>84663000</t>
  </si>
  <si>
    <t>Dividing heads and other special attachments for machines</t>
  </si>
  <si>
    <t>84669100</t>
  </si>
  <si>
    <t>Parts for machines of heading 8464</t>
  </si>
  <si>
    <t>84669200</t>
  </si>
  <si>
    <t>Parts for machines of heading 8465 52</t>
  </si>
  <si>
    <t>84669330</t>
  </si>
  <si>
    <t>Parts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84592910,84596100, 84596910, or 84615000, of a kind used solely or principally for the manufacture of parts of machines of heading 8517, or parts of automatic data processing machines of heading 8471</t>
  </si>
  <si>
    <t>84669340</t>
  </si>
  <si>
    <t>Parts for machines of subheading 84565000</t>
  </si>
  <si>
    <t>84669390</t>
  </si>
  <si>
    <t>Other parts &amp; accessories for machines of head 8456 to 8461oth than subhead 84564010,84569020 or 84603110</t>
  </si>
  <si>
    <t>84669400</t>
  </si>
  <si>
    <t>Machine-tools; parts and accessories, for the machines of heading no. 8462 or 8463, n.e.c. in heading no. 8466</t>
  </si>
  <si>
    <t>84671100</t>
  </si>
  <si>
    <t>Tools for working in the hand pneumatic rotary tipe (including combined rotary-percussion)</t>
  </si>
  <si>
    <t>84671900</t>
  </si>
  <si>
    <t>Tools for working in the hand pneumatic other rotary tipe (including combined rotary- percussion)</t>
  </si>
  <si>
    <t>84672100</t>
  </si>
  <si>
    <t>Drills of all kinds with self-contained electric motor</t>
  </si>
  <si>
    <t>84672200</t>
  </si>
  <si>
    <t>Saws with self-contained electric motor</t>
  </si>
  <si>
    <t>84672900</t>
  </si>
  <si>
    <t>Tools; for working in the hand, with self- contained electric motor; other than saws and drills</t>
  </si>
  <si>
    <t>84678100</t>
  </si>
  <si>
    <t>Chains saws with self-contained electric motor</t>
  </si>
  <si>
    <t>84678900</t>
  </si>
  <si>
    <t>Tools; for working in the hand, (other than chain saws), hydraulic or with self-contained non-electric motor, (not pneumatic)</t>
  </si>
  <si>
    <t>84679110</t>
  </si>
  <si>
    <t>Part of chains saws of electro-mechanical type</t>
  </si>
  <si>
    <t>84679190</t>
  </si>
  <si>
    <t>Other part of chains saws of electro- mechanical type</t>
  </si>
  <si>
    <t>84679200</t>
  </si>
  <si>
    <t>Parts of tools working in the hand of pneumatic</t>
  </si>
  <si>
    <t>84679910</t>
  </si>
  <si>
    <t>Other parts of tools of goods of drills, saws &amp; all kinds non-electric motor</t>
  </si>
  <si>
    <t>84679990</t>
  </si>
  <si>
    <t>Other parts of tools of goods of other than drills, saws and all kinds, non-electric motor</t>
  </si>
  <si>
    <t>84681000</t>
  </si>
  <si>
    <t>Hand-held blow pipes</t>
  </si>
  <si>
    <t>84682010</t>
  </si>
  <si>
    <t>Hand-operated (not hand-held) gas welding or brazing appliances for metal</t>
  </si>
  <si>
    <t>84682090</t>
  </si>
  <si>
    <t>Other hand-operated (not hand-held) gas welding or brazing appliances for other than metal</t>
  </si>
  <si>
    <t>84688000</t>
  </si>
  <si>
    <t>Machinery and apparatus; for soldering, brazing or welding, whether or not capable of cutting, n.e.c. in heading no. 8468</t>
  </si>
  <si>
    <t>84689020</t>
  </si>
  <si>
    <t>Parts of goods of gas welding or brazing appliaances formetal</t>
  </si>
  <si>
    <t>84689090</t>
  </si>
  <si>
    <t>Parts of goods of gas welding or brazing appliaances forother than metal</t>
  </si>
  <si>
    <t>84701000</t>
  </si>
  <si>
    <t>Electronic calc,pocket-size data recording, reproducing and displaying machines with calculating functions</t>
  </si>
  <si>
    <t>84702100</t>
  </si>
  <si>
    <t>Calculating machines; electronic, incorporating a printing device, needing an external source of power</t>
  </si>
  <si>
    <t>84702900</t>
  </si>
  <si>
    <t>Calculating machines; electronic, (not incorporating a printing device), needing an external power source</t>
  </si>
  <si>
    <t>84703000</t>
  </si>
  <si>
    <t>Calculating machines; non-electronic</t>
  </si>
  <si>
    <t>84705000</t>
  </si>
  <si>
    <t>Cash register</t>
  </si>
  <si>
    <t>84709090</t>
  </si>
  <si>
    <t>Ticket-issuing machines and similar machines</t>
  </si>
  <si>
    <t>84713020</t>
  </si>
  <si>
    <t>Laptops including notebooks and subnotebooks</t>
  </si>
  <si>
    <t>84713090</t>
  </si>
  <si>
    <t>Other portable automatic data processing machines, weighting&lt;= 10 kg</t>
  </si>
  <si>
    <t>84714110</t>
  </si>
  <si>
    <t>Personal computers exclud portable computer,CPU&amp; I/O unitwhether or not combined</t>
  </si>
  <si>
    <t>84714190</t>
  </si>
  <si>
    <t>Other PC excluding portable computer,CPU&amp; I/O unit whetheror not combined</t>
  </si>
  <si>
    <t>84714910</t>
  </si>
  <si>
    <t>Personal computers in the form of systems exclud portablecomputers (laptop/notebook)</t>
  </si>
  <si>
    <t>84714990</t>
  </si>
  <si>
    <t>Other personal computers in the form of systems excluding portable computers (laptop/notebook)</t>
  </si>
  <si>
    <t>84715010</t>
  </si>
  <si>
    <t>Processing units for personal (incl. portable) computersnot comprising &amp; not presented in the form systems systems</t>
  </si>
  <si>
    <t>84715090</t>
  </si>
  <si>
    <t>Other processing unit for personal comp.(excl.portable comp) not comprising &amp; not presented in the form systems systems</t>
  </si>
  <si>
    <t>84716030</t>
  </si>
  <si>
    <t>Computer keyboards</t>
  </si>
  <si>
    <t>84716040</t>
  </si>
  <si>
    <t>Mouses, light pens, joysticks, track balls, and touch sensitive screens</t>
  </si>
  <si>
    <t>84716090</t>
  </si>
  <si>
    <t>Other input or output units, whether or not containing storage units in the same housing</t>
  </si>
  <si>
    <t>84717020</t>
  </si>
  <si>
    <t>Hard disk drive</t>
  </si>
  <si>
    <t>84717030</t>
  </si>
  <si>
    <t>Tape drive</t>
  </si>
  <si>
    <t>84717040</t>
  </si>
  <si>
    <t>Optical disk drives, including CD-ROM drives, DVD drives and CD-R drives</t>
  </si>
  <si>
    <t>84717090</t>
  </si>
  <si>
    <t>Storage units other than hard disk drives, tape drives, optical disk drives, including CD-ROM drives, DVD drives and CD-R drives</t>
  </si>
  <si>
    <t>84718010</t>
  </si>
  <si>
    <t>Control and adaptor units</t>
  </si>
  <si>
    <t>84718070</t>
  </si>
  <si>
    <t>Sound cards or video cards</t>
  </si>
  <si>
    <t>84718090</t>
  </si>
  <si>
    <t>Other control units</t>
  </si>
  <si>
    <t>84719010</t>
  </si>
  <si>
    <t>Bar code readers</t>
  </si>
  <si>
    <t>84719030</t>
  </si>
  <si>
    <t>Electronic fingerprint identification systems</t>
  </si>
  <si>
    <t>84719040</t>
  </si>
  <si>
    <t>Other optical character readers</t>
  </si>
  <si>
    <t>84719090</t>
  </si>
  <si>
    <t>Other units of automatic data processing machines :</t>
  </si>
  <si>
    <t>84729010</t>
  </si>
  <si>
    <t>Automatic teller machines</t>
  </si>
  <si>
    <t>84729049</t>
  </si>
  <si>
    <t>Other typewriters auto oth than printers of heading 8443</t>
  </si>
  <si>
    <t>84729050</t>
  </si>
  <si>
    <t>Word-processing machines 6.743</t>
  </si>
  <si>
    <t>84729060</t>
  </si>
  <si>
    <t>Other word-processing machines with electrically operated</t>
  </si>
  <si>
    <t>84729090</t>
  </si>
  <si>
    <t>Other word-processing machineswith not electrically operated</t>
  </si>
  <si>
    <t>84732100</t>
  </si>
  <si>
    <t>Parts of the electronic calculating machines of subheading 84701000, 84702100 or 84702900</t>
  </si>
  <si>
    <t>84732900</t>
  </si>
  <si>
    <t>Parts of the electronic calculating machines oth thansubheading 84701000, 84702100 or 84702900</t>
  </si>
  <si>
    <t>84733010</t>
  </si>
  <si>
    <t>Parts and accessories assembled printed circuit boardsof the machines of heading 8471</t>
  </si>
  <si>
    <t>84733090</t>
  </si>
  <si>
    <t>Parts and accessories assembled other thanprinted circuit boards of the machines of heading 8471</t>
  </si>
  <si>
    <t>84734000</t>
  </si>
  <si>
    <t>Parts and accessories of the machines of heading 8472</t>
  </si>
  <si>
    <t>84735010</t>
  </si>
  <si>
    <t>Parts and accessories suitable for use with the machines of heading 8471</t>
  </si>
  <si>
    <t>84735090</t>
  </si>
  <si>
    <t>Parts and accessories suitable for use with the machines of heading 8470 and 8472</t>
  </si>
  <si>
    <t>84741010</t>
  </si>
  <si>
    <t>Sorting, screening, separating or washing machines electrically operated</t>
  </si>
  <si>
    <t>84741020</t>
  </si>
  <si>
    <t>Sorting, screening, separating or washing machines non electrically operated</t>
  </si>
  <si>
    <t>84742011</t>
  </si>
  <si>
    <t>Crushing or grinding machines stone electrically operatedfor stone</t>
  </si>
  <si>
    <t>84742019</t>
  </si>
  <si>
    <t>Crushing or grinding machines stone electrically operatedfor other than stone</t>
  </si>
  <si>
    <t>84742021</t>
  </si>
  <si>
    <t>Crushing or grinding machines stone not electrically operated for stone</t>
  </si>
  <si>
    <t>84742029</t>
  </si>
  <si>
    <t>Crushing or grinding machines stone not electrically operated for other than stone</t>
  </si>
  <si>
    <t>84743110</t>
  </si>
  <si>
    <t>Concrete or mortar mixers electrically operated</t>
  </si>
  <si>
    <t>84743120</t>
  </si>
  <si>
    <t>Concrete or mortar mixers not electrically operated</t>
  </si>
  <si>
    <t>84743219</t>
  </si>
  <si>
    <t>Machines for mixing mineral substances with bitumen electrically operated of an output capacity &gt; 80 t/h</t>
  </si>
  <si>
    <t>84743229</t>
  </si>
  <si>
    <t>Machines for mixing mineral substances with bitumen not electrically operated of an output capacity &gt; 80 t/h</t>
  </si>
  <si>
    <t>84743910</t>
  </si>
  <si>
    <t>Other machines for mixing mineral substances with bitumen electrically operated</t>
  </si>
  <si>
    <t>84748010</t>
  </si>
  <si>
    <t>Machinery for agglomerating, shaping or moulding, for forming foundry moulds of sand electrically operated</t>
  </si>
  <si>
    <t>84748020</t>
  </si>
  <si>
    <t>Machinery for agglomerating, shaping or moulding, for forming foundry moulds of sand not electrically operated</t>
  </si>
  <si>
    <t>84749000</t>
  </si>
  <si>
    <t>Parts of machines of subheading 8474</t>
  </si>
  <si>
    <t>84751000</t>
  </si>
  <si>
    <t>Machines for assembling electric or electronic lamps, tubes or valves or flashbulbs, in glass envelopes</t>
  </si>
  <si>
    <t>84759090</t>
  </si>
  <si>
    <t>Parts of machines of subheading 8475 other than subheading 84752100</t>
  </si>
  <si>
    <t>84762900</t>
  </si>
  <si>
    <t>Machines; automatic beverage-vending machines, not incorporating heating or refrigerating devices</t>
  </si>
  <si>
    <t>84768990</t>
  </si>
  <si>
    <t>Automatic postage stamp, cigarette machines</t>
  </si>
  <si>
    <t>84769090</t>
  </si>
  <si>
    <t>Parts of automatic goods-vending machines other than money changing machines</t>
  </si>
  <si>
    <t>84771010</t>
  </si>
  <si>
    <t>Injection machines for moulding rubber</t>
  </si>
  <si>
    <t>84771031</t>
  </si>
  <si>
    <t>Injection machines for palstics, poly (vinyl chloride)</t>
  </si>
  <si>
    <t>84771039</t>
  </si>
  <si>
    <t>Other injection machines for palstics</t>
  </si>
  <si>
    <t>84772010</t>
  </si>
  <si>
    <t>Extruders machine for rubber</t>
  </si>
  <si>
    <t>84772020</t>
  </si>
  <si>
    <t>Extruders machine for plastics</t>
  </si>
  <si>
    <t>84773000</t>
  </si>
  <si>
    <t>Blow moulding machines</t>
  </si>
  <si>
    <t>84774010</t>
  </si>
  <si>
    <t>Vacuum machines for moulding or forming rubber</t>
  </si>
  <si>
    <t>84774020</t>
  </si>
  <si>
    <t>Vacuum machines for moulding or forming plastics</t>
  </si>
  <si>
    <t>84775910</t>
  </si>
  <si>
    <t>Other machines for moulding or forming rubber</t>
  </si>
  <si>
    <t>84775920</t>
  </si>
  <si>
    <t>Other machines for moulding or forming plastics</t>
  </si>
  <si>
    <t>84778010</t>
  </si>
  <si>
    <t>Other machine for working rubber/products from rubber, electrically operated</t>
  </si>
  <si>
    <t>84778031</t>
  </si>
  <si>
    <t>Lamination presses for the manufacture of PCB/PWBelectrically operated</t>
  </si>
  <si>
    <t>84778039</t>
  </si>
  <si>
    <t>Other lamination presses for plastics/products from plastics, electrically operated</t>
  </si>
  <si>
    <t>84778040</t>
  </si>
  <si>
    <t>Other machine for working plastics/products from plastics, not electrically operated</t>
  </si>
  <si>
    <t>84779010</t>
  </si>
  <si>
    <t>Parts of machine for working rubber/products from rubber, electrically operated</t>
  </si>
  <si>
    <t>84779020</t>
  </si>
  <si>
    <t>Parts of machine for working rubber/products from rubber, not electrically operated</t>
  </si>
  <si>
    <t>84779032</t>
  </si>
  <si>
    <t>Parts of lamination presses for the manufacture of PCB/PWBelectrically operated</t>
  </si>
  <si>
    <t>84779039</t>
  </si>
  <si>
    <t>Parts of electric machine for working plastic&amp;productsoth than lamination presses for manufacture of PCB/PWB</t>
  </si>
  <si>
    <t>84779040</t>
  </si>
  <si>
    <t>Parts of non-electric machine for working plastics/products from plastics materials</t>
  </si>
  <si>
    <t>84781010</t>
  </si>
  <si>
    <t>Machines for preparing or making up tobacco,electrically operated</t>
  </si>
  <si>
    <t>84781020</t>
  </si>
  <si>
    <t>Machines for preparing or making up tobacco, not electrically operated</t>
  </si>
  <si>
    <t>84789000</t>
  </si>
  <si>
    <t>Parts of machinery for preparing or making up tobacco that not specified or included machines elsewhere in this Chapter</t>
  </si>
  <si>
    <t>84791010</t>
  </si>
  <si>
    <t>Machines for public works/building/the like, electrically operated</t>
  </si>
  <si>
    <t>84791020</t>
  </si>
  <si>
    <t>Machines for public works/building/the like, not electrically operated</t>
  </si>
  <si>
    <t>84792010</t>
  </si>
  <si>
    <t>Machines for the extraction/preparation of animal/fixed vegetable fats or oils, electrically operated</t>
  </si>
  <si>
    <t>84793000</t>
  </si>
  <si>
    <t>Presses for the manufacture of particle board or fibre building board of wood or other ligneous materials and other machinery for treating wood or cork</t>
  </si>
  <si>
    <t>84794010</t>
  </si>
  <si>
    <t>Rope or cable-making machines, electrically operated</t>
  </si>
  <si>
    <t>84794020</t>
  </si>
  <si>
    <t>Rope or cable-making machines, not electrically operated</t>
  </si>
  <si>
    <t>84795000</t>
  </si>
  <si>
    <t>Industrial robots machines,not elsewhere specified/included</t>
  </si>
  <si>
    <t>84796000</t>
  </si>
  <si>
    <t>Machines evaporative air coolers</t>
  </si>
  <si>
    <t>84797100</t>
  </si>
  <si>
    <t>Passenger boarding bridges of kind a used in airports</t>
  </si>
  <si>
    <t>84797900</t>
  </si>
  <si>
    <t>Machinery and mechanical appliances; passenger boarding bridges, other than of a kind used in airports</t>
  </si>
  <si>
    <t>84798110</t>
  </si>
  <si>
    <t>Machines for treating metal, including electric wire coilwinders, electrically operated</t>
  </si>
  <si>
    <t>84798120</t>
  </si>
  <si>
    <t>Machines for treating metal, including electric wire coilwinders, not electrically operated</t>
  </si>
  <si>
    <t>84798210</t>
  </si>
  <si>
    <t>Mixing, kneading, crushing, grinding, screening, sifting, homogenising, emulsifying/stirring machines, electically operated</t>
  </si>
  <si>
    <t>84798220</t>
  </si>
  <si>
    <t>Mixing, kneading, crushing, grinding, screening, sifting, homogenising, emulsifying/stirring machines, not elect. operated</t>
  </si>
  <si>
    <t>84798300</t>
  </si>
  <si>
    <t>Cold isostatic presses</t>
  </si>
  <si>
    <t>84798910</t>
  </si>
  <si>
    <t>Automated machines for the placement or the removal of components or contact elements of a kind used solely or principally for the manufacture of printed circuit assemblies</t>
  </si>
  <si>
    <t>84798950</t>
  </si>
  <si>
    <t>Machines for assembling CPU daughter boards in plastic cases or housings; apparatus for the regeneration of chemical solutions used in the manufacture of PCB; equipment for mechanically cleaning the surfaces of PCB during manufacturing; registration equipment for the alignment of PCB or PCA in the manufacturing process</t>
  </si>
  <si>
    <t>84798961</t>
  </si>
  <si>
    <t>Electrically operated automatic service-vending machines</t>
  </si>
  <si>
    <t>84798969</t>
  </si>
  <si>
    <t>Electrically operated non-automatic service- vending machines</t>
  </si>
  <si>
    <t>84798970</t>
  </si>
  <si>
    <t>Non-electrically operated automatic service- vending machines</t>
  </si>
  <si>
    <t>84799010</t>
  </si>
  <si>
    <t>Non-electrically operated non-automatic service-vending machines</t>
  </si>
  <si>
    <t>84799050</t>
  </si>
  <si>
    <t>Parts of goods of subheading 84798910</t>
  </si>
  <si>
    <t>84799090</t>
  </si>
  <si>
    <t>Parts of goods of subheading 84798950</t>
  </si>
  <si>
    <t>84801000</t>
  </si>
  <si>
    <t>Moulding boxes for metal foundry</t>
  </si>
  <si>
    <t>84802000</t>
  </si>
  <si>
    <t>Mould bases</t>
  </si>
  <si>
    <t>84803010</t>
  </si>
  <si>
    <t>Moulding patterns of copper</t>
  </si>
  <si>
    <t>84803090</t>
  </si>
  <si>
    <t>Moulding patterns of other materials</t>
  </si>
  <si>
    <t>84804100</t>
  </si>
  <si>
    <t>Moulds for metal/metal carbides injection or compression types</t>
  </si>
  <si>
    <t>84804900</t>
  </si>
  <si>
    <t>Moulds; for metal or metal carbides, other than injection or compression types</t>
  </si>
  <si>
    <t>84805000</t>
  </si>
  <si>
    <t>Moulds for glass</t>
  </si>
  <si>
    <t>84806000</t>
  </si>
  <si>
    <t>Moulds for mineral materials</t>
  </si>
  <si>
    <t>84807110</t>
  </si>
  <si>
    <t>Moulds for footwear soles, injection or compression types</t>
  </si>
  <si>
    <t>84807190</t>
  </si>
  <si>
    <t>Other moulds for rubber plastics, injections types</t>
  </si>
  <si>
    <t>84807910</t>
  </si>
  <si>
    <t>Moulds for footwear soles, not injection/compression types</t>
  </si>
  <si>
    <t>84807990</t>
  </si>
  <si>
    <t>Other moulds for rubber plastics, not injections types</t>
  </si>
  <si>
    <t>84811011</t>
  </si>
  <si>
    <t>Sluice / gate valves with 5 cm ? internal diameter ? 40 cm</t>
  </si>
  <si>
    <t>84811019</t>
  </si>
  <si>
    <t>Other sluice / gate valves of iron or steel</t>
  </si>
  <si>
    <t>84811021</t>
  </si>
  <si>
    <t>Sluice / gate valves of copper/copper alloy an internal diameter&lt;= 2,5 cm</t>
  </si>
  <si>
    <t>84811022</t>
  </si>
  <si>
    <t>Sluice / gate valves of copper/copper alloy an internal diameter &gt; 2,5 cm</t>
  </si>
  <si>
    <t>84811091</t>
  </si>
  <si>
    <t>Sluice / gate valves of plastics, 1 cm&lt;=internal diameter&lt;=2,5 cm</t>
  </si>
  <si>
    <t>84811099</t>
  </si>
  <si>
    <t>Other taps, cocks, valves &amp; similar appliances for pipes, boiler shells, tanks, vats or the like</t>
  </si>
  <si>
    <t>84812011</t>
  </si>
  <si>
    <t>Manually operated sluice or gate valves of iron or steel with inlet or outlet of an internal diameter exceeding 5 cm but not exceeding 40 cm</t>
  </si>
  <si>
    <t>84812019</t>
  </si>
  <si>
    <t>Manually operated sluice or gate valves of other than iron or steel with inlet or outlet of an internal diameter exceeding 5 cm but not exceeding 40 cm</t>
  </si>
  <si>
    <t>84812020</t>
  </si>
  <si>
    <t>Sluice/gate valves of copper/alloy of plastics 1 cm&lt;=int.diam&lt;=2,5 cm for oleohydr/pneumatic</t>
  </si>
  <si>
    <t>84812090</t>
  </si>
  <si>
    <t>Other sluice/gate valves for oleohydraulic or pneumatic</t>
  </si>
  <si>
    <t>84813010</t>
  </si>
  <si>
    <t>Swing check-valves, of cast iron, with 4 cm&lt;=an inlet of internal diameter &lt;60 cm</t>
  </si>
  <si>
    <t>84813020</t>
  </si>
  <si>
    <t>Swing check-valves of copper or copper alloys, with an internal diameter&lt;= 2.5 cm</t>
  </si>
  <si>
    <t>84813040</t>
  </si>
  <si>
    <t>Swing check-valves of plastics, with 1 cm&lt;=internal diameter&lt;=2,5 cm</t>
  </si>
  <si>
    <t>84813090</t>
  </si>
  <si>
    <t>Other swing check-valves, of cast iron, with 4 cm&lt;=an inlet of internal diameter &lt;60 cm</t>
  </si>
  <si>
    <t>84814010</t>
  </si>
  <si>
    <t>Safety or relief valves of copper or copper alloys,with an internal diameter of&lt;=2.5 cm</t>
  </si>
  <si>
    <t>84814030</t>
  </si>
  <si>
    <t>Safety or relief valves of plastics,with 1 cm&lt;=internal diameter&lt;=2,5 cm</t>
  </si>
  <si>
    <t>84814090</t>
  </si>
  <si>
    <t>Other safety or relief valves</t>
  </si>
  <si>
    <t>84818011</t>
  </si>
  <si>
    <t>Valves for inner tubes of copper or copper alloys</t>
  </si>
  <si>
    <t>84818012</t>
  </si>
  <si>
    <t>Valves for inner tubes of other materials</t>
  </si>
  <si>
    <t>84818013</t>
  </si>
  <si>
    <t>Valves for tubeless tyres of copper or copper alloys</t>
  </si>
  <si>
    <t>84818014</t>
  </si>
  <si>
    <t>Valves for tubeless tyres of other materials</t>
  </si>
  <si>
    <t>84818021</t>
  </si>
  <si>
    <t>Liquefied Petroleum Gas (LPG) cylinder valves of copper or copper alloys with inlet/outlet internal diameters&lt;=2.5 cm</t>
  </si>
  <si>
    <t>84818022</t>
  </si>
  <si>
    <t>Liquefied Petroleum Gas (LPG) cylinder valves of copper or copper alloys with inlet/outlet internal diameters &gt; 2.5 cm</t>
  </si>
  <si>
    <t>84818030</t>
  </si>
  <si>
    <t>Cocks and valves, whether or not fitted with piezo-electric igniters, for gas stoves or ranges</t>
  </si>
  <si>
    <t>84818041</t>
  </si>
  <si>
    <t>Aerated or carbonated liquid bottle valves; valves for gas operated beer dispensing units, of plastics, with an internal diameter of not less than 1 cm and not more than 25 cm</t>
  </si>
  <si>
    <t>84818049</t>
  </si>
  <si>
    <t>Aerated or carbonated liquid bottle valves; valves for gas operated beer dispensing units, of other than plastics, with an internal diameter of not less than 1 cm and not more than 25 cm</t>
  </si>
  <si>
    <t>84818051</t>
  </si>
  <si>
    <t>Mixing taps and valves, of plastics, with an internal diameter of not less than 1 cm and not more than 25 cm</t>
  </si>
  <si>
    <t>84818059</t>
  </si>
  <si>
    <t>Mixing taps and valves, of other than plastics, with an internal diameter of not less than 1 cm and not more than 25 cm</t>
  </si>
  <si>
    <t>84818061</t>
  </si>
  <si>
    <t>Manually operated gate valves of cast iron with 5 cm&lt;=an internal diameter&lt;=40 cm</t>
  </si>
  <si>
    <t>84818062</t>
  </si>
  <si>
    <t>Butterfly valves, of cast iron, with an internal diameter of 8 cm or more</t>
  </si>
  <si>
    <t>84818063</t>
  </si>
  <si>
    <t>Other water pipeline valves</t>
  </si>
  <si>
    <t>84818065</t>
  </si>
  <si>
    <t>Hog nipple waterers; of plastics and more than 25 cm in internal diameter</t>
  </si>
  <si>
    <t>84818067</t>
  </si>
  <si>
    <t>Nipple joint valves; of plastics and more than 25 cm in internal diameter</t>
  </si>
  <si>
    <t>84818071</t>
  </si>
  <si>
    <t>Ball valves; of plastics and of not less than 1 cm and not more than 25 cm in internal diameter</t>
  </si>
  <si>
    <t>84818072</t>
  </si>
  <si>
    <t>Ball valves; of plastics and more than 25 cm in internal diameter</t>
  </si>
  <si>
    <t>84818073</t>
  </si>
  <si>
    <t>Gate valves, manually operated, of iron or steel; having inlet and outlet internal diameters of more than 5 cm but not more than 40 cm</t>
  </si>
  <si>
    <t>84818074</t>
  </si>
  <si>
    <t>Gate valves, manually operated, of iron or steel; having inlet and outlet internal diameters of more than 40 cm</t>
  </si>
  <si>
    <t>84818077</t>
  </si>
  <si>
    <t>Gate valves, manually operated, of iron or steel; having inlet and outlet internal diameters of not more than 5 cm</t>
  </si>
  <si>
    <t>84818078</t>
  </si>
  <si>
    <t>Manifold valves; of plastics and of not less than 1 cm and not more than 25 cm in internal diameter</t>
  </si>
  <si>
    <t>84818079</t>
  </si>
  <si>
    <t>Manifold valves; of plastics and more than 25 cm in internal diameter</t>
  </si>
  <si>
    <t>84818081</t>
  </si>
  <si>
    <t>Pneumatically controlled valves; of plastics and of not less than 1 cm and not more than 25 cm in internal diameter</t>
  </si>
  <si>
    <t>84818082</t>
  </si>
  <si>
    <t>Pneumatically controlled valves; of plastics and more than 25 cm in internal diameter</t>
  </si>
  <si>
    <t>84818083</t>
  </si>
  <si>
    <t>Fuel cut-off valves for vehicles of heading 8702, 8703 or 8704, with an inlet internal diameter of less than 1 cm of plastic</t>
  </si>
  <si>
    <t>84818093</t>
  </si>
  <si>
    <t>Fuel cut-off valves for vehicles of heading 8702, 8703 or 8704, of other material</t>
  </si>
  <si>
    <t>84818094</t>
  </si>
  <si>
    <t>Other valves of plastics; with an inlet internal diameter of less than 1 cm</t>
  </si>
  <si>
    <t>84818095</t>
  </si>
  <si>
    <t>Other valves of plastics; with an inlet internal diameter not less than 1 cm and not more than 25 cm</t>
  </si>
  <si>
    <t>84818096</t>
  </si>
  <si>
    <t>Other valves of plastics; with an inlet internal diameter more than 25 cm</t>
  </si>
  <si>
    <t>84818098</t>
  </si>
  <si>
    <t>Water taps of copper or copper alloy with an internal diameter 25 cm or less</t>
  </si>
  <si>
    <t>84818099</t>
  </si>
  <si>
    <t>Water taps of copper or copper alloy with an internal diameter more than 25 cm</t>
  </si>
  <si>
    <t>84819010</t>
  </si>
  <si>
    <t>Housings for sluice or gate valves with inlet or outlet of an internal diameter exceeding 50 mm but not exceeding 400 mm</t>
  </si>
  <si>
    <t>84819021</t>
  </si>
  <si>
    <t>Bodies, for water taps</t>
  </si>
  <si>
    <t>84819022</t>
  </si>
  <si>
    <t>Bodies, for Liquefied Petroleum Gas (LPG) cylinder valves</t>
  </si>
  <si>
    <t>84819023</t>
  </si>
  <si>
    <t>Bodies, other than for water taps and LPG cylinder valves</t>
  </si>
  <si>
    <t>84819029</t>
  </si>
  <si>
    <t>Other parts for taps, cocks, valves (excluding inner tube valves and valves for tubeless tyres) and similar appliances of 25 mm or less in internal diameter</t>
  </si>
  <si>
    <t>84819031</t>
  </si>
  <si>
    <t>Valve bodies or stems of inner tube or tubeless tyre valves; of copper or copper alloys</t>
  </si>
  <si>
    <t>84819039</t>
  </si>
  <si>
    <t>Valve bodies or stems of inner tube or tubeless tyre valves; other than of copper or copper alloys</t>
  </si>
  <si>
    <t>84819049</t>
  </si>
  <si>
    <t>Valve cores of inner tube or tubeless tyre valves; other than of copper or copper alloys</t>
  </si>
  <si>
    <t>84819090</t>
  </si>
  <si>
    <t>Other valve cores of inner tube or tubeless tyre valves</t>
  </si>
  <si>
    <t>84821000</t>
  </si>
  <si>
    <t>Ball bearings</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</si>
  <si>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</si>
  <si>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</si>
  <si>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</si>
  <si>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</si>
  <si>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</si>
  <si>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</si>
  <si>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</si>
  <si>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</si>
  <si>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</si>
  <si>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bearings, including combined ball/roller bearings</t>
  </si>
  <si>
    <t>84829100</t>
  </si>
  <si>
    <t>Parts of ball/roller bearings; balls, needles and rollers</t>
  </si>
  <si>
    <t>84829900</t>
  </si>
  <si>
    <t>Parts of ball/roller bearings; other than balls, needles and rollers</t>
  </si>
  <si>
    <t>84831010</t>
  </si>
  <si>
    <t>Transmission shafts and cranks; for machinery of heading 8428 or 8430</t>
  </si>
  <si>
    <t>84831024</t>
  </si>
  <si>
    <t>Cam shafts and crank shafts for engines of vehicles of Chapter 87; for vehicles of heading 8711</t>
  </si>
  <si>
    <t>84831025</t>
  </si>
  <si>
    <t>Cam shafts and crank shafts for engines of vehicles of Chapter 87; for vehicles other than heading 8711 of a cylinder capacity &lt;= 2.000 cc</t>
  </si>
  <si>
    <t>84831026</t>
  </si>
  <si>
    <t>Cam shafts and crank shafts for engines of vehicles of Chapter 87; for vehicles other than heading 8711 of a 2.000 cc &lt; cylinder capacity &lt;= 3.000 cc</t>
  </si>
  <si>
    <t>84831027</t>
  </si>
  <si>
    <t>Cam shafts and crank shafts for engines of vehicles of Chapter 87; for vehicles other than heading 8711 of a cylinder capacity &gt; 2.000 cc</t>
  </si>
  <si>
    <t>84831031</t>
  </si>
  <si>
    <t>Transmission shafts and cranks; of an output &lt;= 2.238 kW</t>
  </si>
  <si>
    <t>84831039</t>
  </si>
  <si>
    <t>Other transmission shafts and cranks</t>
  </si>
  <si>
    <t>84831090</t>
  </si>
  <si>
    <t>Other transmission shafts and cranks; for marine propulsion engines</t>
  </si>
  <si>
    <t>84832020</t>
  </si>
  <si>
    <t>Bearing housings, incorporating ball or roller bearings; for machinery of heading 8429 or 8430</t>
  </si>
  <si>
    <t>84832030</t>
  </si>
  <si>
    <t>Bearing housings, incorporating ball or roller bearings; for engines of vehicles of Chapter 87</t>
  </si>
  <si>
    <t>84832090</t>
  </si>
  <si>
    <t>Bearing housings, incorporating ball or roller bearings; other than for machinery of heading 8429/8430 and engines of vehicles of Chapter 87</t>
  </si>
  <si>
    <t>84833030</t>
  </si>
  <si>
    <t>Bearing housings, not incorporating ball or roller bearings; plain shaft bearings; for engines of vehicles of Chapter 87</t>
  </si>
  <si>
    <t>84833090</t>
  </si>
  <si>
    <t>Bearing housings, not incorporating ball or roller bearings; plain shaft bearings; other than for engines of vehicles of Chapter 87</t>
  </si>
  <si>
    <t>84834020</t>
  </si>
  <si>
    <t>Gears and gearing/wheels/chain sprockets &amp; other transmission elements; ball/roller screws; gear boxes &amp; other speed changers, including torque converters; for marine vessels</t>
  </si>
  <si>
    <t>84834030</t>
  </si>
  <si>
    <t>Gears and gearing/wheels/chain sprockets &amp; other transmission elements; ball/roller screws; gear boxes &amp; other speed changers, including torque converters; for machinery of heading 8429/8430</t>
  </si>
  <si>
    <t>84834040</t>
  </si>
  <si>
    <t>Gears and gearing/wheels/chain sprockets &amp; other transmission elements; ball/roller screws; gear boxes &amp; other speed changers, including torque converters; for engines of vehicles of Chapter 87</t>
  </si>
  <si>
    <t>84834090</t>
  </si>
  <si>
    <t>Other gears and gearing/wheels/chain sprockets &amp; other transmission elements; ball/roller screws; gear boxes &amp; other speed changers, including torque converters</t>
  </si>
  <si>
    <t>84835000</t>
  </si>
  <si>
    <t>Flywheels and pulleys, including pulley blocks</t>
  </si>
  <si>
    <t>84836000</t>
  </si>
  <si>
    <t>Clutches and shaft couplings (including universal joints)</t>
  </si>
  <si>
    <t>84839011</t>
  </si>
  <si>
    <t>Toothed wheels, chain sprockets and other transmission elements presented separately; parts of goods of subheading 848310; for tractors of subheading 870110 or 870191 to 870195</t>
  </si>
  <si>
    <t>84839013</t>
  </si>
  <si>
    <t>Toothed wheels, chain sprockets and other transmission elements presented separately; parts of goods of subheading 848310; for other tractors of heading 8701</t>
  </si>
  <si>
    <t>84839014</t>
  </si>
  <si>
    <t>Toothed wheels, chain sprockets and other transmission elements presented separately; parts of goods of subheading 848310; for goods of heading 8711</t>
  </si>
  <si>
    <t>84839015</t>
  </si>
  <si>
    <t>Toothed wheels, chain sprockets and other transmission elements presented separately; parts of goods of subheading 848310; for other goods of Chapter 87</t>
  </si>
  <si>
    <t>84839019</t>
  </si>
  <si>
    <t>Toothed wheels, chain sprockets and other transmission elements presented separately; parts of goods of subheading 848310 other than of HS 84839011 - 84839015</t>
  </si>
  <si>
    <t>84839093</t>
  </si>
  <si>
    <t>Toothed wheels, chain sprockets and other transmission elements presented separately; other than parts of goods of subheading 848310; for other tractors of heading 8701</t>
  </si>
  <si>
    <t>84839094</t>
  </si>
  <si>
    <t>Toothed wheels, chain sprockets and other transmission elements presented separately; other than parts of goods of subheading 848310; for goods of heading 8711</t>
  </si>
  <si>
    <t>84839095</t>
  </si>
  <si>
    <t>Toothed wheels, chain sprockets and other transmission elements presented separately; other than parts of goods of subheading 848310; for other goods of Chapter 87</t>
  </si>
  <si>
    <t>84839099</t>
  </si>
  <si>
    <t>Toothed wheels, chain sprockets and other transmission elements presented separately; other than parts of goods of subheading 848310 other than of HS 84839091 - 84839055</t>
  </si>
  <si>
    <t>84841000</t>
  </si>
  <si>
    <t>Gaskets and similar joints of metal sheeting combined with other material or of two or more layers of metal</t>
  </si>
  <si>
    <t>84842000</t>
  </si>
  <si>
    <t>Mechanical seals</t>
  </si>
  <si>
    <t>84849000</t>
  </si>
  <si>
    <t>Other gaskets and similar joints of metal sheeting combined with other material or of two or more layers of metal; sets or assortments of gaskets and similar joints, dissimilar in composition, put up in pouches, envelopes or similar packings; mechanical seals</t>
  </si>
  <si>
    <t>84852000</t>
  </si>
  <si>
    <t>Machines for additive manufacturing; by plastic or rubber deposit</t>
  </si>
  <si>
    <t>84853090</t>
  </si>
  <si>
    <t>Machines for additive manufacturing; by laster/cement/ceramics deposit</t>
  </si>
  <si>
    <t>84859090</t>
  </si>
  <si>
    <t>Parts of machines for additive manufacturing; other than of subheading 84852000</t>
  </si>
  <si>
    <t>84861030</t>
  </si>
  <si>
    <t>Machines for working any material by removal of material, by laser or other light or photon beam in the production of semiconductor wafers</t>
  </si>
  <si>
    <t>84861050</t>
  </si>
  <si>
    <t>Grinding, polishing and lapping machines for processing of semiconductor wafers</t>
  </si>
  <si>
    <t>84861090</t>
  </si>
  <si>
    <t>Machines and apparatus for the manufacture of boules or wafers n.e.c. in subheading 848610</t>
  </si>
  <si>
    <t>84862012</t>
  </si>
  <si>
    <t>Film formation equipment; epitaxial deposition machines for semiconductor wafers; spinners for coating photographic emulsions on semiconductor wafers</t>
  </si>
  <si>
    <t>84862021</t>
  </si>
  <si>
    <t>Doping equipment; ion implanters for doping semiconductor materials</t>
  </si>
  <si>
    <t>84862039</t>
  </si>
  <si>
    <t>Other etching and stripping equipment</t>
  </si>
  <si>
    <t>84862095</t>
  </si>
  <si>
    <t>Automated machines for the placement or the removal of components or contact elements on semiconductor materials</t>
  </si>
  <si>
    <t>84862099</t>
  </si>
  <si>
    <t>Other machines and apparatus for the manufacture of semiconductor devices or of electronic integrated circuits</t>
  </si>
  <si>
    <t>84863010</t>
  </si>
  <si>
    <t>Apparatus for dry etching patterns on flat panel display substrates</t>
  </si>
  <si>
    <t>84863020</t>
  </si>
  <si>
    <t>Apparatus for wet etching, developing, stripping or cleaning flat panel displays</t>
  </si>
  <si>
    <t>84863090</t>
  </si>
  <si>
    <t>Other machines and apparatus for the manufacture of flat panel displays</t>
  </si>
  <si>
    <t>84864020</t>
  </si>
  <si>
    <t>Die attach apps,tape automated bonders,wire bonders&amp;encapsulation equipt for the assem of semiconductors;automated machines for transport,handling&amp;storage of semiconductor wafers,wafer cassettes,wafer box&amp;oth materials for semiconductor devices</t>
  </si>
  <si>
    <t>84864040</t>
  </si>
  <si>
    <t>Optical stereoscopic microscopes fitted with equipment specifically designed for the handling and transport of semiconductor wafers or reticles</t>
  </si>
  <si>
    <t>84864060</t>
  </si>
  <si>
    <t>Electron beam microscopes fitted with equipment specifically designed for the handling and transport of semiconductor wafers or reticles</t>
  </si>
  <si>
    <t>84864090</t>
  </si>
  <si>
    <t>Other machines and apparatus specified in Note 11 ( C )</t>
  </si>
  <si>
    <t>84869011</t>
  </si>
  <si>
    <t>Parts and accessories of machines and apparatus for the manufacture of boules or wafers of apparatus for rapid heating of semiconductor wafers</t>
  </si>
  <si>
    <t>84869013</t>
  </si>
  <si>
    <t>Parts and accessories of machines for working any material by removal of material, by laser or other light or photon beam in the production of semiconductor wafers</t>
  </si>
  <si>
    <t>84869014</t>
  </si>
  <si>
    <t>Tool holders and self-opening dieheads; work holders; dividing heads and other special attachments for machine-tools</t>
  </si>
  <si>
    <t>84869015</t>
  </si>
  <si>
    <t>Other parts and accessories of machines for sawing monocrystal semiconductor boules into slices, or wafers into chips</t>
  </si>
  <si>
    <t>84869016</t>
  </si>
  <si>
    <t>Parts and accessories of grinding, polishing and lapping machines for processing of semiconductor wafers</t>
  </si>
  <si>
    <t>84869019</t>
  </si>
  <si>
    <t>Parts and accessories of machines and apparatus for the manufacture of semiconductor devices or of electronic integrated circuits other than of hs codes 84869021-84869028</t>
  </si>
  <si>
    <t>84869022</t>
  </si>
  <si>
    <t>Parts and accessories of epitaxial deposition machines for semiconductor wafers; of spinners for coating photographic emulsions on semiconductor wafers</t>
  </si>
  <si>
    <t>84869025</t>
  </si>
  <si>
    <t>Other parts and accessories of spraying appliances for etching, stripping/cleaning semiconductor wafers; of apps for wet etching, developing, stripping/cleaning semiconductor wafers; of dry etching patterns on semiconductor materials</t>
  </si>
  <si>
    <t>84869026</t>
  </si>
  <si>
    <t>Tool holders and self-opening dieheads; workholders; dividing heads and other special attachments for machine-tools of dicing machines for scribing or scoring semiconductor wafers</t>
  </si>
  <si>
    <t>84869029</t>
  </si>
  <si>
    <t>Parts and accessories of machines and apparatus for the manufacture of semiconductor devices or of electronic integrated circuits, n.e.c. in subheading 848690.2</t>
  </si>
  <si>
    <t>84869032</t>
  </si>
  <si>
    <t>Tool holders and self-opening dieheads; work holders; dividing heads and other special attachments for machine-tools of apparatus for wet etching, developing, stripping or cleaning flat panel displays</t>
  </si>
  <si>
    <t>84869042</t>
  </si>
  <si>
    <t>Parts and accessories of die attach apparatus, tape automated bonders, wire bonders and of encapsulation equipment for assembly of semiconductors</t>
  </si>
  <si>
    <t>84869049</t>
  </si>
  <si>
    <t>Parts and accessories of machines or apparatus specified in Note 11 (C) to this Chapter, n.e.c. in subheading 848690.4</t>
  </si>
  <si>
    <t>84871000</t>
  </si>
  <si>
    <t>Ships’ or boats’ propellers and blades therefor</t>
  </si>
  <si>
    <t>84879000</t>
  </si>
  <si>
    <t>Other machinery parts, not containing electrical connectors, insulators, coils, contacts or other electrical features, not specified or included elsewhere in this Chapter</t>
  </si>
  <si>
    <t>85011021</t>
  </si>
  <si>
    <t>Of a kind used for the goods of heading 8415, 8418, 8450, 8509 or 8516 parts and accessories of machines for sawing monocrystal semiconductor boules into slices, or wafers into chips</t>
  </si>
  <si>
    <t>85011022</t>
  </si>
  <si>
    <t>Other, of an output not exceeding 5 W parts and accessories of machines for sawing monocrystal semiconductor boules into slices, or wafers into chips</t>
  </si>
  <si>
    <t>85011029</t>
  </si>
  <si>
    <t>Other stepper motors of an output not exceeding 375 W</t>
  </si>
  <si>
    <t>85011030</t>
  </si>
  <si>
    <t>Spindle motor of an output not exceeding 375 W</t>
  </si>
  <si>
    <t>85011041</t>
  </si>
  <si>
    <t>85011049</t>
  </si>
  <si>
    <t>Other DC motors; other than used for the goods of heading 8415, 8418, 8450, 8509 or 8516; of an output not exceeding 375 W</t>
  </si>
  <si>
    <t>85011059</t>
  </si>
  <si>
    <t>Stepper motors; other than used for the goods of heading 8415, 8418, 8450, 8509 or 8516</t>
  </si>
  <si>
    <t>85011060</t>
  </si>
  <si>
    <t>Other motors including universal (AC/DC) motors; spindle motors</t>
  </si>
  <si>
    <t>85011091</t>
  </si>
  <si>
    <t>85011099</t>
  </si>
  <si>
    <t>Other motors including universal (AC/DC) motors; other than used for the goods of heading 8415, 8418, 8450, 8509 or 8516</t>
  </si>
  <si>
    <t>85012012</t>
  </si>
  <si>
    <t>Universal AC/DC motors of an output not exceeding 1 kW; Of a kind used for the goods of heading 8415, 8418, 8450, 8509 or 8516</t>
  </si>
  <si>
    <t>85012019</t>
  </si>
  <si>
    <t>Universal AC/DC motors of an output not exceeding 1 kW other than; of a kind used for the goods of heading 8415, 8418, 8450, 8509 or 8516 8</t>
  </si>
  <si>
    <t>85012029</t>
  </si>
  <si>
    <t>Universal AC/DC motors of an output exceeding 1 kW other than; of a kind used for the goods of heading 8415, 8418, 8450, 8509 or 8516</t>
  </si>
  <si>
    <t>85013130</t>
  </si>
  <si>
    <t>Parts and accessories motors of a kind used for the goods of heading 8415, 8418, 8450, 8509 or 8516</t>
  </si>
  <si>
    <t>85013160</t>
  </si>
  <si>
    <t>Parts and accessories motors of a kind used for vehicles in chapter 87</t>
  </si>
  <si>
    <t>85013170</t>
  </si>
  <si>
    <t>DC motors of an output not exceeding 750 W of a kind used other than for HS Codes 85013130 &amp; 85013160</t>
  </si>
  <si>
    <t>85013180</t>
  </si>
  <si>
    <t>Parts and accessories generators</t>
  </si>
  <si>
    <t>85013221</t>
  </si>
  <si>
    <t>Motors of a kind used for the goods of heading 8415, 8418, 8450, 8509 or 8516 parts and accessories of machines for sawing monocrystal semiconductor boules into slices, or wafers into chips</t>
  </si>
  <si>
    <t>85013225</t>
  </si>
  <si>
    <t>Other motors of an output exceeding 750 W but not exceeding 375 kW</t>
  </si>
  <si>
    <t>85013232</t>
  </si>
  <si>
    <t>Other motors of an output exceeding 375 kW but not exceeding 75 kW</t>
  </si>
  <si>
    <t>85013233</t>
  </si>
  <si>
    <t>Generators parts and accessories of machines for sawing monocrystal semiconductor boules into slices, or wafers into chips</t>
  </si>
  <si>
    <t>85013390</t>
  </si>
  <si>
    <t>Parts and accessories of an output exceeding 75 kW but not exceeding 375 kW other than used for vehicles in chapter 87</t>
  </si>
  <si>
    <t>85013400</t>
  </si>
  <si>
    <t>Parts and accessories of an output exceeding 375 kW</t>
  </si>
  <si>
    <t>85014011</t>
  </si>
  <si>
    <t>AC motors, single-phase of an output not exceeding 1 kW; of a kind used for the goods of heading 8415, 8418, 8450, 8509 or 8516</t>
  </si>
  <si>
    <t>85014019</t>
  </si>
  <si>
    <t>AC motors, single-phase of an output not exceeding 1 kW other than; of a kind used for the goods of heading 8415, 8418, 8450, 8509 or 8516</t>
  </si>
  <si>
    <t>85014021</t>
  </si>
  <si>
    <t>AC motors, single-phase of an output exceeding 1 kW of a kind used for the goods of heading 8415, 8418, 8450, 8509 or 8516</t>
  </si>
  <si>
    <t>85014029</t>
  </si>
  <si>
    <t>AC motors, single-phase of an output exceeding 1 kW other than; of a kind used for the goods of heading 8415, 8418, 8450, 8509 or 8516</t>
  </si>
  <si>
    <t>85015111</t>
  </si>
  <si>
    <t>AC motors, multi-phase; of an output not exceeding 750 W of a kind used for the goods of heading 8415, 8418, 8450, 8509 or 8516</t>
  </si>
  <si>
    <t>85015119</t>
  </si>
  <si>
    <t>AC motors, multi-phase; of an output not exceeding 750 W other than of a kind used for the goods of heading 8415, 8418, 8450, 8509 or 8516</t>
  </si>
  <si>
    <t>85015219</t>
  </si>
  <si>
    <t>AC motors, multi-phase; of an output not exceeding 1k W other than of a kind used for HS Codes 85015211 &amp; 85015212</t>
  </si>
  <si>
    <t>85015221</t>
  </si>
  <si>
    <t>AC motors, multi-phase; of an output exceeding 1 kW but not exceeding 375 kW of a kind used for the goods of heading 8415, 8418, 8450, 8509 or 8516</t>
  </si>
  <si>
    <t>85015222</t>
  </si>
  <si>
    <t>AC motors, multi-phase; of an output exceeding 1 kW but not exceeding 375 kW of a kind used for vehicles in Chapter 87</t>
  </si>
  <si>
    <t>85015229</t>
  </si>
  <si>
    <t>AC motors, multi-phase; of an output exceeding 1 kW but not exceeding 375 kW of a kind used for HS Codes 85015221 &amp; 85015222</t>
  </si>
  <si>
    <t>85015239</t>
  </si>
  <si>
    <t>AC motors, multi-phase; of an output exceeding 375 kW but not exceeding 75 kW other than of a kind used for HS Code 85015231 &amp; 85015232</t>
  </si>
  <si>
    <t>85015390</t>
  </si>
  <si>
    <t>AC motors, multi-phase; of an output not exceeding 75 kW other than of a kind used for vehicles in Chapter 87</t>
  </si>
  <si>
    <t>85016110</t>
  </si>
  <si>
    <t>AC generators (alternators), other than photovoltaic generators of an output not exceeding 125 kVA</t>
  </si>
  <si>
    <t>85016120</t>
  </si>
  <si>
    <t>AC generators (alternators), other than photovoltaic generators of an output exceeding 125 kVA 60</t>
  </si>
  <si>
    <t>85016210</t>
  </si>
  <si>
    <t>AC generators (alternators), other than photovoltaic generators of an output exceeding 75 kVA but not exceeding 150 kVA</t>
  </si>
  <si>
    <t>85016220</t>
  </si>
  <si>
    <t>AC generators (alternators), other than photovoltaic generators of an output exceeding 150 kVA but not exceeding 375 kVA</t>
  </si>
  <si>
    <t>85016300</t>
  </si>
  <si>
    <t>AC generators (alternators), other than photovoltaic generators of an output exceeding 375 kVA but not exceeding 750 kVA</t>
  </si>
  <si>
    <t>85016400</t>
  </si>
  <si>
    <t>AC generators (alternators), other than photovoltaic generators of an output exceeding 750 kVA</t>
  </si>
  <si>
    <t>85021100</t>
  </si>
  <si>
    <t>Generating sets with compression- ignition internal combustion piston engines (diesel or semi-diesel engines) of an output not exceeding 75 kVA</t>
  </si>
  <si>
    <t>85021210</t>
  </si>
  <si>
    <t>Generating sets with compression- ignition internal combustion piston engines (diesel or semi-diesel engines) of an output exceeding 75 kVA but not exceeding 125 kVA</t>
  </si>
  <si>
    <t>85021220</t>
  </si>
  <si>
    <t>Generating sets with compression- ignition internal combustion piston engines (diesel or semi-diesel engines) of an output exceeding 125 kVA but not exceeding 375 kVA</t>
  </si>
  <si>
    <t>85021320</t>
  </si>
  <si>
    <t>Generating sets with compression- ignition internal combustion piston engines (diesel or semi-diesel engines) of an output of 12,500 kVA or more</t>
  </si>
  <si>
    <t>85021390</t>
  </si>
  <si>
    <t>Generating sets with compression- ignition internal combustion piston engines (diesel or semi-diesel engines) of an 375 kVA &lt; output &lt; 12,500 kVA</t>
  </si>
  <si>
    <t>85022010</t>
  </si>
  <si>
    <t>Generating sets with spark -ignition internal combustion piston engines ; of an output not exceeding 75 kVA</t>
  </si>
  <si>
    <t>85022030</t>
  </si>
  <si>
    <t>Generating sets with spark -ignition internal combustion piston engines ; of an output exceeding 100 kVA but not exceeding 10,000 kVA</t>
  </si>
  <si>
    <t>85022049</t>
  </si>
  <si>
    <t>Generating sets with spark -ignition internal combustion piston engines ; of an 10,000 kVA &lt; output &lt; 12,500 kVA</t>
  </si>
  <si>
    <t>85023120</t>
  </si>
  <si>
    <t>Other generating sets wind-powered of an output exceeding 10,000 kVA</t>
  </si>
  <si>
    <t>85023920</t>
  </si>
  <si>
    <t>Other generating sets ; other of an output exceeding 10 kVA but not exceeding 10,000 kVA</t>
  </si>
  <si>
    <t>85023939</t>
  </si>
  <si>
    <t>Other generating sets; other than wind- powered; of an 10.000 kVA &lt; output &lt;= 12.500 kVA</t>
  </si>
  <si>
    <t>85024000</t>
  </si>
  <si>
    <t>Electric rotary converters</t>
  </si>
  <si>
    <t>85030020</t>
  </si>
  <si>
    <t>Parts of generators (including generating sets) of heading8501 or 8502, of an output of 12,500 kVA or more</t>
  </si>
  <si>
    <t>85030090</t>
  </si>
  <si>
    <t>Other parts suitable for use solely or principally with the machines of heading 8501 or 8502</t>
  </si>
  <si>
    <t>85041000</t>
  </si>
  <si>
    <t>Ballasts for discharge lamps or tubes</t>
  </si>
  <si>
    <t>85042111</t>
  </si>
  <si>
    <t>Instrument transformers with a power handling capacity &lt;= 1 kVA and of a high side voltage of 110 kV or more; liquid dielectric transformers</t>
  </si>
  <si>
    <t>85042119</t>
  </si>
  <si>
    <t>Instrument transformers with a 1 kVa &lt; power handling capacity &lt;= 5 kVA and of a high side voltage of 110 kV or more; liquid dielectric transformers</t>
  </si>
  <si>
    <t>85042192</t>
  </si>
  <si>
    <t>Instrument transformers with a 5 kVa &lt; power handling capacity &lt;= 10 kVA and of a high side voltage of 110 kV or more; liquid dielectric transformers</t>
  </si>
  <si>
    <t>85042199</t>
  </si>
  <si>
    <t>Instrument transformers with a 5 kVa &lt; power handling capacity &lt;= 10 kVA and of a high side voltage of less than 66 kV; liquid dielectric transformers</t>
  </si>
  <si>
    <t>85042219</t>
  </si>
  <si>
    <t>Liquid dielectric transformers; having a power handling capacity exceeding 650 kVA but not exceeding 10,000 kVA; of a high side voltage of less than 66 kV</t>
  </si>
  <si>
    <t>85042292</t>
  </si>
  <si>
    <t>Of a high side voltage of 110 kV or more parts and accessories of machines for sawing monocrystal semiconductor boules into slices, or wafers into chips</t>
  </si>
  <si>
    <t>85042299</t>
  </si>
  <si>
    <t>Liquid dielectric transformers; having a power handling capacity exceeding 650 kVA but not exceeding 10,000 kVA; other than step-voltage regulators; of a high side voltage of less than 66 kV</t>
  </si>
  <si>
    <t>85042310</t>
  </si>
  <si>
    <t>Parts and accessories having a power handling capacity not exceeding 15,000 kva</t>
  </si>
  <si>
    <t>85042322</t>
  </si>
  <si>
    <t>Exceeding 20,000 kVA but not exceeding 30,000 kVA parts and accessories of machines for sawing monocrystal semiconductor boules into slices, or wafers into chips</t>
  </si>
  <si>
    <t>85042329</t>
  </si>
  <si>
    <t>Liquid dielektric transformers having a power handling capacity exceeding 15,000 kVA ; otherthan not exceeding 20,000 kVA and exceeding 20,000 kVA but not exceeding 30,000 kVA</t>
  </si>
  <si>
    <t>85043111</t>
  </si>
  <si>
    <t>With a voltage rating of 110 kV or more parts and accessories of machines for sawing monocrystal semiconductor boules into slices, or wafers into chips</t>
  </si>
  <si>
    <t>85043113</t>
  </si>
  <si>
    <t>With a voltage rating of 1 kV or more, but less than 66 kV parts and accessories of machines for sawing monocrystal semiconductor boules into slices, or wafers into chips 5.525</t>
  </si>
  <si>
    <t>85043119</t>
  </si>
  <si>
    <t>Other transformers instrument potantial transformers other than with a voltage rating of 110 kV or more ; 66 kV or more but less than 110 kV and 1 kV or more but less than 66 kV</t>
  </si>
  <si>
    <t>85043121</t>
  </si>
  <si>
    <t>Other transformers instrument current transformers ; Ring type current transformers with a voltage rating not exceeding 220 kV</t>
  </si>
  <si>
    <t>85043122</t>
  </si>
  <si>
    <t>Other transformers instrument current transformers ; otherthan Ring type current transformers with a voltage rating not exceeding 220 kV</t>
  </si>
  <si>
    <t>85043124</t>
  </si>
  <si>
    <t>With a voltage rating of 1 kV or more, but less than 66 kV parts and accessories of machines for sawing monocrystal semiconductor boules into slices, or wafers into chips</t>
  </si>
  <si>
    <t>85043129</t>
  </si>
  <si>
    <t>Other transformers instrument current transformers ; other than with a voltage rating of 110 kV or more ; of 66 kV or more but less than 110 kV and of 1 kV or more but less than 66 kV</t>
  </si>
  <si>
    <t>85043140</t>
  </si>
  <si>
    <t>Parts and accessories intermediate frequency transformers</t>
  </si>
  <si>
    <t>85043191</t>
  </si>
  <si>
    <t>Of a kind used with toys, scale models or similar recreational models parts and accessories of machines for sawing monocrystal semiconductor boules into slices, or wafers into chips</t>
  </si>
  <si>
    <t>85043192</t>
  </si>
  <si>
    <t>Other matching transformers parts and accessories of machines for sawing monocrystal semiconductor boules into slices, or wafers into chips</t>
  </si>
  <si>
    <t>85043193</t>
  </si>
  <si>
    <t>Step up/down transformers; slide regulators parts and accessories of machines for sawing monocrystal semiconductor boules into slices, or wafers into chips</t>
  </si>
  <si>
    <t>85043199</t>
  </si>
  <si>
    <t>Other transformers other than of a kind used with toys, scale models or similar recreational models ; other matching transformers and step up/down transformers ; slide regulators</t>
  </si>
  <si>
    <t>85043219</t>
  </si>
  <si>
    <t>Other transformers instrument transformer (potential and current) of a power handling capacity not exceeding 5 kVA ; otherthan matching transformers</t>
  </si>
  <si>
    <t>85043220</t>
  </si>
  <si>
    <t>Parts and accessories other, of a kind used with toys, scale models or similar recreational models</t>
  </si>
  <si>
    <t>85043230</t>
  </si>
  <si>
    <t>Parts and accessories other, having a minimum frequency of 3 mhz</t>
  </si>
  <si>
    <t>85043249</t>
  </si>
  <si>
    <t>Other, of a power handling capacity not exceeding 10 kVA other than matching transformers</t>
  </si>
  <si>
    <t>85043319</t>
  </si>
  <si>
    <t>Other transformers of a high side voltage of 66 kV or more ; other than matching transformers</t>
  </si>
  <si>
    <t>85043399</t>
  </si>
  <si>
    <t>Other transformers having a power handling capacity exceeding 16 kVA but not exceeding 500 kVA ; otherthan matching transformers</t>
  </si>
  <si>
    <t>85043415</t>
  </si>
  <si>
    <t>Explosion proof dry type transformers having a power handling capacity not exceeding 15,000 kVA</t>
  </si>
  <si>
    <t>85043419</t>
  </si>
  <si>
    <t>Other transformers having a power handling capacity not exceeding 15,000 kVA ; other than matching transformers ; explosion proof dry type transformers</t>
  </si>
  <si>
    <t>85043424</t>
  </si>
  <si>
    <t>Other transformers of a high side voltage of 66 kV or more ; otherthan matching transformers ; explosion proof dry type transformers</t>
  </si>
  <si>
    <t>85043429</t>
  </si>
  <si>
    <t>Other transformers having a power handling capacity exceeding 15,000 kVA ; other than matching transformers ; explosion proof dry type transformers</t>
  </si>
  <si>
    <t>85044011</t>
  </si>
  <si>
    <t>Parts and accessories uninterruptible power supplies (ups)</t>
  </si>
  <si>
    <t>85044019</t>
  </si>
  <si>
    <t>Static converters Inverters ; for automatic data processing machines and units thereof and telecommunications apparatus other than uninterruptible power supplies (UPS)</t>
  </si>
  <si>
    <t>85044020</t>
  </si>
  <si>
    <t>Static converters battery chargers having a rating exceeding 100 kVA</t>
  </si>
  <si>
    <t>85044030</t>
  </si>
  <si>
    <t>Static converters other rectiviers</t>
  </si>
  <si>
    <t>85044040</t>
  </si>
  <si>
    <t>Static converters Inverters</t>
  </si>
  <si>
    <t>85044090</t>
  </si>
  <si>
    <t>Other static converters other than of subheading 85044011, 85044019, 85044020, 85044030, 85044040</t>
  </si>
  <si>
    <t>85045010</t>
  </si>
  <si>
    <t>Inductors for power supplies for automatic data processing machines and units thereof, and for telecommunications apparatus</t>
  </si>
  <si>
    <t>85045020</t>
  </si>
  <si>
    <t>Chip type fixed inductors</t>
  </si>
  <si>
    <t>85045093</t>
  </si>
  <si>
    <t>Parts and accessories having a power handling capacity not exceeding 2,500 kva</t>
  </si>
  <si>
    <t>85045094</t>
  </si>
  <si>
    <t>Parts and accessories having a power handling capacity exceeding 2,500 kva but not exceeding 10,000 kva</t>
  </si>
  <si>
    <t>85045095</t>
  </si>
  <si>
    <t>Parts and accessories having a power handling capacity exceeding 10,000 kva</t>
  </si>
  <si>
    <t>85049010</t>
  </si>
  <si>
    <t>Parts of goods of subheading 850410</t>
  </si>
  <si>
    <t>85049020</t>
  </si>
  <si>
    <t>Printed circuit assemblies for the goods of subheading 85044011, 85044019 or 85045010</t>
  </si>
  <si>
    <t>85049031</t>
  </si>
  <si>
    <t>Radiator panels; flat tube radiator assemblies of a kind used for distribution and power transformers for electrical transformers of a capacity not exceeding 10,000 kVA</t>
  </si>
  <si>
    <t>85049039</t>
  </si>
  <si>
    <t>Parts for electrical transformers of a capacity not exceeding 10000 kVA other than subheading 85049041</t>
  </si>
  <si>
    <t>85049041</t>
  </si>
  <si>
    <t>Radiator panels; flat tube radiator assemblies of a kind used for distribution and power transformers for electrical transformers of a capacity exceeding 10,000 kVA</t>
  </si>
  <si>
    <t>85049049</t>
  </si>
  <si>
    <t>Parts for electrical transformers of a capacity exceeding 10000 kVA other than subheading 85049049</t>
  </si>
  <si>
    <t>85049090</t>
  </si>
  <si>
    <t>Other parts of electrical transformers, static converters and inductors 98.353</t>
  </si>
  <si>
    <t>85051100</t>
  </si>
  <si>
    <t>Permanent magnets and articles intended to become permanent magnets after magnetisation of metal</t>
  </si>
  <si>
    <t>85051900</t>
  </si>
  <si>
    <t>Permanent magnets and articles intended to become permanent magnets after magnetisation of other than metal</t>
  </si>
  <si>
    <t>85052000</t>
  </si>
  <si>
    <t>Electro-magnetic couplings, clutches and brakes</t>
  </si>
  <si>
    <t>85059010</t>
  </si>
  <si>
    <t>Electro-magnets of a kind used solely or principally for magnetic resonance imaging apparatus other than electromagnets of heading 9018</t>
  </si>
  <si>
    <t>85059020</t>
  </si>
  <si>
    <t>Electro-magnetic lifting heads</t>
  </si>
  <si>
    <t>85059090</t>
  </si>
  <si>
    <t>Other electro-magnets, including parts</t>
  </si>
  <si>
    <t>85061011</t>
  </si>
  <si>
    <t>Primary cells and primary batteries; manganese dioxide; having an external volume &lt;= 300 cm3; zinc-carbon</t>
  </si>
  <si>
    <t>85061012</t>
  </si>
  <si>
    <t>Primary cells and primary batteries; manganese dioxide; having an external volume &lt;= 300 cm3; alkaline</t>
  </si>
  <si>
    <t>85061019</t>
  </si>
  <si>
    <t>Primary cells and primary batteries; manganese dioxide; having an external volume &lt;= 300 cm3; other than zinc-carbon/alkaline</t>
  </si>
  <si>
    <t>85061099</t>
  </si>
  <si>
    <t>Primary cells and primary batteries; manganese dioxide; having an external volume &gt; 300 cm3; other than zinc-carbon</t>
  </si>
  <si>
    <t>85063000</t>
  </si>
  <si>
    <t>Primary cells and primary batteries; mercuric oxide</t>
  </si>
  <si>
    <t>85064000</t>
  </si>
  <si>
    <t>Primary cells and primary batteries; silver oxide</t>
  </si>
  <si>
    <t>85065000</t>
  </si>
  <si>
    <t>Primary cells and primary batteries; lithium</t>
  </si>
  <si>
    <t>85066090</t>
  </si>
  <si>
    <t>Primary cells and primary batteries; air-zinc; having an external volume &gt; 300 cm3</t>
  </si>
  <si>
    <t>85068090</t>
  </si>
  <si>
    <t>Other primary cells and primary batteries; having an external volume &gt; 300 cm3</t>
  </si>
  <si>
    <t>85069000</t>
  </si>
  <si>
    <t>Parts of primary cells and primary batteries</t>
  </si>
  <si>
    <t>85071010</t>
  </si>
  <si>
    <t>Lead-acid, used for starting piston engines; used for aircraft</t>
  </si>
  <si>
    <t>85071092</t>
  </si>
  <si>
    <t>Lead-acid, used for starting piston engines; other than for aircraft; nominal voltage of 6 V or 12 V, with a discharge capacity &lt;= 200 Ah; of a height (excluding terminals and handles) &lt;= 13 cm</t>
  </si>
  <si>
    <t>85071095</t>
  </si>
  <si>
    <t>Lead-acid, used for starting piston engines; other than for aircraft; nominal voltage of 6 V or 12 V, with a discharge capacity &lt;= 200 Ah; 13 &lt; height (excluding terminals and handles) &lt;= 23 cm</t>
  </si>
  <si>
    <t>85071096</t>
  </si>
  <si>
    <t>Lead-acid, used for starting piston engines; other than for aircraft; nominal voltage of 6 V or 12 V, with a discharge capacity &lt;= 200 Ah; of a height (excluding terminals and handles) &gt; 23 cm</t>
  </si>
  <si>
    <t>85071097</t>
  </si>
  <si>
    <t>Lead-acid, used for starting piston engines; other than for aircraft; nominal voltage of 6 V or 12 V, with a discharge capacity &gt; 200 Ah; of a height (excluding terminals and handles) &lt;= 13 cm</t>
  </si>
  <si>
    <t>85071098</t>
  </si>
  <si>
    <t>Lead-acid, used for starting piston engines; other than for aircraft; nominal voltage of 6 V or 12 V, with a discharge capacity &gt; 200 Ah; 13 &lt; height (excluding terminals and handles) &lt;= 23 cm</t>
  </si>
  <si>
    <t>85071099</t>
  </si>
  <si>
    <t>Lead-acid, used for starting piston engines; other than for aircraft; nominal voltage of 6 V or 12 V, with a discharge capacity &gt; 200 Ah; of a height (excluding terminals and handles) &gt; 23 cm</t>
  </si>
  <si>
    <t>85072010</t>
  </si>
  <si>
    <t>Other lead-acid accumulators; used for aircraft</t>
  </si>
  <si>
    <t>85072094</t>
  </si>
  <si>
    <t>Other lead-acid accumulators; other than for aircraft; nominal voltage of 6 V or 12 V, with a discharge capacity &lt;= 200 Ah; of a height (excluding terminals and handles) &lt;= 13 cm</t>
  </si>
  <si>
    <t>85072095</t>
  </si>
  <si>
    <t>Other lead-acid accumulators; other than for aircraft; nominal voltage of 6 V or 12 V, with a discharge capacity &lt;= 200 Ah; 13 &lt; height (excluding terminals and handles) &lt;= 23 cm</t>
  </si>
  <si>
    <t>85072096</t>
  </si>
  <si>
    <t>Other lead-acid accumulators; other than for aircraft; nominal voltage of 6 V or 12 V, with a discharge capacity &lt;= 200 Ah; of a height (excluding terminals and handles) &gt; 23 cm</t>
  </si>
  <si>
    <t>85072097</t>
  </si>
  <si>
    <t>Other lead-acid accumulators; other than for aircraft; nominal voltage of 6 V or 12 V, with a discharge capacity &gt; 200 Ah; of a height (excluding terminals and handles) &lt;= 13 cm</t>
  </si>
  <si>
    <t>85072099</t>
  </si>
  <si>
    <t>Other lead-acid accumulators; other than for aircraft; nominal voltage of 6 V or 12 V, with a discharge capacity &gt; 200 Ah; of a height (excluding terminals and handles) &gt; 23 cm</t>
  </si>
  <si>
    <t>85073010</t>
  </si>
  <si>
    <t>Nickel-cadmium; used for aircraft</t>
  </si>
  <si>
    <t>85073090</t>
  </si>
  <si>
    <t>Nickel-cadmium; used other than for aircraft</t>
  </si>
  <si>
    <t>85075010</t>
  </si>
  <si>
    <t>Nickel-metal hydride; used for aircraft</t>
  </si>
  <si>
    <t>85075020</t>
  </si>
  <si>
    <t>Nickel-metal hydride; used for vehicles in Chapter 87</t>
  </si>
  <si>
    <t>85075090</t>
  </si>
  <si>
    <t>Nickel-metal hydride; used other than for aircraft/vehicles in Chapter 87</t>
  </si>
  <si>
    <t>85076031</t>
  </si>
  <si>
    <t>Lithium-ion battery pack; used for laptops including notebooks and subnotebooks</t>
  </si>
  <si>
    <t>85076032</t>
  </si>
  <si>
    <t>Lithium-ion battery pack; used for aircraft</t>
  </si>
  <si>
    <t>85076033</t>
  </si>
  <si>
    <t>Lithium-ion battery pack; used for vehicles in Chapter 87</t>
  </si>
  <si>
    <t>85076039</t>
  </si>
  <si>
    <t>Lithium-ion battery pack; used other than for laptops including notebooks and subnotebooks/aircraft/vehicles in Chapter 87</t>
  </si>
  <si>
    <t>85076090</t>
  </si>
  <si>
    <t>Lithium-ion other than battery pack</t>
  </si>
  <si>
    <t>85078019</t>
  </si>
  <si>
    <t>Other accumulators; used for aircraft; other than nickel-iron</t>
  </si>
  <si>
    <t>85078020</t>
  </si>
  <si>
    <t>Other accumulators; used for laptops including notebooks and subnotebooks</t>
  </si>
  <si>
    <t>85078091</t>
  </si>
  <si>
    <t>Other accumulators; used for aircraft/laptops including notebooks and subnotebooks; nickel- iron</t>
  </si>
  <si>
    <t>85078099</t>
  </si>
  <si>
    <t>Other accumulators; used for aircraft/laptops including notebooks and subnotebooks; other than nickel-iron</t>
  </si>
  <si>
    <t>85079011</t>
  </si>
  <si>
    <t>Parts of electric accumulators; plates; of goods of subheading 85071092, 85071095, 85071096, 85071097, 85071098 or 85071099 17</t>
  </si>
  <si>
    <t>85079019</t>
  </si>
  <si>
    <t>Parts of electric accumulators; plates; other than of goods of subheading 85071092/85071095/85071096/85071097/850 71098/85071099/used for aircraft</t>
  </si>
  <si>
    <t>85079092</t>
  </si>
  <si>
    <t>Parts of electric accumulators; other than plates; battery separators, ready for use, of materials other than poly(vinyl chloride)</t>
  </si>
  <si>
    <t>85079093</t>
  </si>
  <si>
    <t>Parts of electric accumulators; other than plates; of goods of subheading 85071092, 85071095, 85071096, 85071097, 85071098 or 85071099</t>
  </si>
  <si>
    <t>85079099</t>
  </si>
  <si>
    <t>Parts of electric accumulators; other than plates</t>
  </si>
  <si>
    <t>85081100</t>
  </si>
  <si>
    <t>Vacuum cleaners; with self-contained electric motor; of a power &lt;= 1,500 W and having a dust bag or other receptacle capacity not exceeding 20 l</t>
  </si>
  <si>
    <t>85081910</t>
  </si>
  <si>
    <t>Vacuum cleaners; with self-contained electric motor; of a kind suitable for domestic use</t>
  </si>
  <si>
    <t>85081990</t>
  </si>
  <si>
    <t>Vacuum cleaners; with self-contained electric motor; not suitable for domestic use</t>
  </si>
  <si>
    <t>85086000</t>
  </si>
  <si>
    <t>Other vacuum cleaners</t>
  </si>
  <si>
    <t>85087010</t>
  </si>
  <si>
    <t>Parts of vacuum cleaners of subheading 85081100 or 85081910</t>
  </si>
  <si>
    <t>85087090</t>
  </si>
  <si>
    <t>Parts of vacuum cleaners other than subheading 85081100 or 85081910</t>
  </si>
  <si>
    <t>85094000</t>
  </si>
  <si>
    <t>Food grinders and mixers; fruit or vegetable juice extractors</t>
  </si>
  <si>
    <t>85098010</t>
  </si>
  <si>
    <t>Floor polishers</t>
  </si>
  <si>
    <t>85098020</t>
  </si>
  <si>
    <t>Kitchen waste disposers</t>
  </si>
  <si>
    <t>85098090</t>
  </si>
  <si>
    <t>Electro-mechanical domestic appliances; other than floor polishers/kitchen waste disposers</t>
  </si>
  <si>
    <t>85099010</t>
  </si>
  <si>
    <t>Parts of floor polishers</t>
  </si>
  <si>
    <t>85099090</t>
  </si>
  <si>
    <t>Parts of electro-mechanical domestic appliances other than floor polishers</t>
  </si>
  <si>
    <t>85101000</t>
  </si>
  <si>
    <t>Shavers</t>
  </si>
  <si>
    <t>85102000</t>
  </si>
  <si>
    <t>Hair clippers</t>
  </si>
  <si>
    <t>85103000</t>
  </si>
  <si>
    <t>Hair-removing appliances</t>
  </si>
  <si>
    <t>85109000</t>
  </si>
  <si>
    <t>Parts of shavers, hair clippers and hair- removing appliances, with self-contained electric motor</t>
  </si>
  <si>
    <t>85111010</t>
  </si>
  <si>
    <t>Sparkling plugs suitable for aircraft engines</t>
  </si>
  <si>
    <t>85111020</t>
  </si>
  <si>
    <t>Sparkling plugs suitable for motor vehicles engines</t>
  </si>
  <si>
    <t>85111090</t>
  </si>
  <si>
    <t>Sparkling plugs suitable for other than aircraft/motor vehicle engines</t>
  </si>
  <si>
    <t>85112010</t>
  </si>
  <si>
    <t>Ignition magnetos; magneto-dynamos; magnetic flywheels; suitbale for aircraft engines</t>
  </si>
  <si>
    <t>85112021</t>
  </si>
  <si>
    <t>Ignition magnetos; magneto-dynamos; magnetic flywheels; suitbale for motor vehicle engines; unassembled</t>
  </si>
  <si>
    <t>85112029</t>
  </si>
  <si>
    <t>Ignition magnetos; magneto-dynamos; magnetic flywheels; suitbale for motor vehicle engines; assembled</t>
  </si>
  <si>
    <t>85112091</t>
  </si>
  <si>
    <t>Ignition magnetos; magneto-dynamos; magnetic flywheels; suitbale for other than aircraft/motor vehicle engines; unassembled</t>
  </si>
  <si>
    <t>85112099</t>
  </si>
  <si>
    <t>Ignition magnetos; magneto-dynamos; magnetic flywheels; suitbale for other than aircraft/motor vehicle engines; assembled</t>
  </si>
  <si>
    <t>85113030</t>
  </si>
  <si>
    <t>Distributors; ignition coil; suitable for aircraft engines</t>
  </si>
  <si>
    <t>85113041</t>
  </si>
  <si>
    <t>Distributors; ignition coil; suitable for motor vehicle engines; unassembled</t>
  </si>
  <si>
    <t>85113049</t>
  </si>
  <si>
    <t>Distributors; ignition coil; suitable for motor vehicle engines; assembled</t>
  </si>
  <si>
    <t>85113091</t>
  </si>
  <si>
    <t>Distributors; ignition coil; suitable for other than aircraft/motor vehicle engines; unassembled</t>
  </si>
  <si>
    <t>85113099</t>
  </si>
  <si>
    <t>Distributors; ignition coil; suitable for other than aircraft/motor vehicle engines; assembled</t>
  </si>
  <si>
    <t>85114010</t>
  </si>
  <si>
    <t>Starter motors and dual purpose starter- generators; used for aircraft engines</t>
  </si>
  <si>
    <t>85114021</t>
  </si>
  <si>
    <t>Other unassembled starter motors for engines of vehicles of heading 8702/8703/8704/8705</t>
  </si>
  <si>
    <t>85114029</t>
  </si>
  <si>
    <t>Other unassembled starter motors for engines of vehicles other than heading 8702/8703/8704/8705</t>
  </si>
  <si>
    <t>85114031</t>
  </si>
  <si>
    <t>Assembled starter motors for engines of vehicles of headings 8701</t>
  </si>
  <si>
    <t>85114032</t>
  </si>
  <si>
    <t>Assembled starter motors for engines of vehicles of headings 8702/8703/8704</t>
  </si>
  <si>
    <t>85114091</t>
  </si>
  <si>
    <t>Dual purposes starter-generators for engines of vehicles of heading 8702/8703/8704/8705</t>
  </si>
  <si>
    <t>85114099</t>
  </si>
  <si>
    <t>Dual purposes starter-generators for engines of vehicles other than heading 8702/8703/8704/8705</t>
  </si>
  <si>
    <t>85115010</t>
  </si>
  <si>
    <t>Other generators used for aircraft engines</t>
  </si>
  <si>
    <t>85115021</t>
  </si>
  <si>
    <t>Other unassembled alternators for engines of vehicles of heading 8702/8703/8704/8705</t>
  </si>
  <si>
    <t>85115029</t>
  </si>
  <si>
    <t>Other unassembled alternators for engines of vehicles other than heading 8702/8703/8704/8705</t>
  </si>
  <si>
    <t>85115031</t>
  </si>
  <si>
    <t>Assembled alternators for engines of vehicles of heading 8701</t>
  </si>
  <si>
    <t>85115032</t>
  </si>
  <si>
    <t>Assembled alternators for engines of vehicles of heading 8702/8703/8704</t>
  </si>
  <si>
    <t>85115033</t>
  </si>
  <si>
    <t>Assembled alternators for engines of vehicles of heading 8705</t>
  </si>
  <si>
    <t>85115091</t>
  </si>
  <si>
    <t>Other generators for engines of vehicles of heading 8702/8703/8704/8705</t>
  </si>
  <si>
    <t>85115099</t>
  </si>
  <si>
    <t>Other generators for engines of vehicles other than heading 8702/8703/8704/8705</t>
  </si>
  <si>
    <t>85118020</t>
  </si>
  <si>
    <t>Other equipment used for motor vehicles engines</t>
  </si>
  <si>
    <t>85118090</t>
  </si>
  <si>
    <t>Other equipment used for other than aircraft or motor vehicles engines</t>
  </si>
  <si>
    <t>85119010</t>
  </si>
  <si>
    <t>Parts of electrical ignition/starting equipment/generators; used for aircraft engines</t>
  </si>
  <si>
    <t>85119020</t>
  </si>
  <si>
    <t>Parts of electrical ignition/starting equipment/generators; suitbale for motor vehicles engines</t>
  </si>
  <si>
    <t>85119090</t>
  </si>
  <si>
    <t>Parts of electrical ignition/starting equipment/generators; other than for aircraft/motor vehicles engines</t>
  </si>
  <si>
    <t>85121000</t>
  </si>
  <si>
    <t>Lighting or visual signalling equipment of a kind used on bicycles</t>
  </si>
  <si>
    <t>85122020</t>
  </si>
  <si>
    <t>Unassembled lighting or visual signalling equipment 4.005</t>
  </si>
  <si>
    <t>85122091</t>
  </si>
  <si>
    <t>Assembled lighting or visual signalling equipment; for motorcycles</t>
  </si>
  <si>
    <t>85122099</t>
  </si>
  <si>
    <t>Assembled lighting or visual signalling equipment; other than for motorcycles</t>
  </si>
  <si>
    <t>85123010</t>
  </si>
  <si>
    <t>Horns and sirens, assembled</t>
  </si>
  <si>
    <t>85123020</t>
  </si>
  <si>
    <t>Unassembled sound signalling equipment</t>
  </si>
  <si>
    <t>85123091</t>
  </si>
  <si>
    <t>Assembled sound signalling equipment; obstacle detection (warning) devices for vehicles</t>
  </si>
  <si>
    <t>85123099</t>
  </si>
  <si>
    <t>Assembled sound signalling equipment; other than obstacle detection (warning) devices for vehicles</t>
  </si>
  <si>
    <t>85124000</t>
  </si>
  <si>
    <t>Windscreen wipers, defrosters and demisters</t>
  </si>
  <si>
    <t>85129010</t>
  </si>
  <si>
    <t>Parts of windscreen wipers, defrosters, demisters of goods subheading 851210</t>
  </si>
  <si>
    <t>85129020</t>
  </si>
  <si>
    <t>Parts of windscreen wipers, defrosters, demisters of goods subheading 851220, 851230, or 851240</t>
  </si>
  <si>
    <t>85131030</t>
  </si>
  <si>
    <t>Miners’ helmet lamps and quarrymen’s lamps</t>
  </si>
  <si>
    <t>85131090</t>
  </si>
  <si>
    <t>Portable electric lamps; other than miners’ helmet lamps and quarrymen’s lamps</t>
  </si>
  <si>
    <t>85139030</t>
  </si>
  <si>
    <t>Parts of flashlight reflectors; flashlight switch slides of plastics</t>
  </si>
  <si>
    <t>85139090</t>
  </si>
  <si>
    <t>Parts of other portable electric lamps</t>
  </si>
  <si>
    <t>85141900</t>
  </si>
  <si>
    <t>Resistance heated furnaces and ovens; other than hot isostatic presses</t>
  </si>
  <si>
    <t>85142020</t>
  </si>
  <si>
    <t>Electric furnaces or ovens for the manufacture of printed circuit boards/printed wiring boards or printed circuit assemblies</t>
  </si>
  <si>
    <t>85142090</t>
  </si>
  <si>
    <t>Furnaces and ovens functioning by induction or dielectric loss; other than electric furnaces or ovens for the manufacture of printed circuit boards/printed wiring boards or printed circuit assemblies</t>
  </si>
  <si>
    <t>85143190</t>
  </si>
  <si>
    <t>Electron beam furnaces other than for the manufacture of printed circuit boards/printed wiring boards or printed circuit assemblies</t>
  </si>
  <si>
    <t>85143910</t>
  </si>
  <si>
    <t>Furnaces and ovens other than electron beam, plasma and vacum ; for the manufacture of printed circuit boards/printed wiring boards or printed circuit assemblies</t>
  </si>
  <si>
    <t>85143990</t>
  </si>
  <si>
    <t>Furnaces and ovens other than electron beam, plasma and vacum ; other than for the manufacture of printed circuit boards/printed wiring boards or printed circuit assemblies</t>
  </si>
  <si>
    <t>85144000</t>
  </si>
  <si>
    <t>Other equipment for the heat treatment of materials by induction or dielectric loss</t>
  </si>
  <si>
    <t>85149020</t>
  </si>
  <si>
    <t>Parts of industrial or laboratory electric furnaces or ovens for the manufacture of printed circuit boards/printed wiring boards or printed circuit assemblies</t>
  </si>
  <si>
    <t>85149090</t>
  </si>
  <si>
    <t>Parts of other equipment for the heat treatment of materials by induction or dielectric loss</t>
  </si>
  <si>
    <t>85151100</t>
  </si>
  <si>
    <t>Soldering irons and guns</t>
  </si>
  <si>
    <t>85151911</t>
  </si>
  <si>
    <t>Wave soldering machines</t>
  </si>
  <si>
    <t>85151919</t>
  </si>
  <si>
    <t>Mahines and apparatus for soldering components on printed circuit boards/printed wiring boards oher than wave soldering machines</t>
  </si>
  <si>
    <t>85151990</t>
  </si>
  <si>
    <t>Brazing or soldering machines and apparatus other than machines and apparatus for soldering components on printed circuit boards/printed wiring boards</t>
  </si>
  <si>
    <t>85152100</t>
  </si>
  <si>
    <t>Machines and apparatus for resistance welding of metal; fully or partly automatic</t>
  </si>
  <si>
    <t>85152900</t>
  </si>
  <si>
    <t>Machines and apparatus for resistance welding of metal; non-automatic</t>
  </si>
  <si>
    <t>85153100</t>
  </si>
  <si>
    <t>Machines and apparatus for arc (including plasma arc) welding of metals; fully or partly automatic</t>
  </si>
  <si>
    <t>85153910</t>
  </si>
  <si>
    <t>AC arc welders, transformer type non automatic</t>
  </si>
  <si>
    <t>85153990</t>
  </si>
  <si>
    <t>Machines and apparatus for arc (including plasma arc) welding of metals other than AC arc welders, transformer type; non automatic</t>
  </si>
  <si>
    <t>85158010</t>
  </si>
  <si>
    <t>Electric machines and apparatus for hot spraying of metals or sintered metal carbides</t>
  </si>
  <si>
    <t>85158090</t>
  </si>
  <si>
    <t>Electric machines and apparatus other than for hot spraying of metals or sintered metal carbides</t>
  </si>
  <si>
    <t>85159010</t>
  </si>
  <si>
    <t>Parts of AC arc welders, transformer type</t>
  </si>
  <si>
    <t>85159029</t>
  </si>
  <si>
    <t>Parts of machines and apparatus for soldering components on printed circuit boards/printed wiring boards; other than parts of wave soldering machines</t>
  </si>
  <si>
    <t>85159090</t>
  </si>
  <si>
    <t>Other parts of machines and apparatus other than of AC arc welders, transformer type and for soldering components on printed circuit boards/printed wiring boards</t>
  </si>
  <si>
    <t>85161011</t>
  </si>
  <si>
    <t>Water dispenser fitted only with water heater, for domestic use</t>
  </si>
  <si>
    <t>85161019</t>
  </si>
  <si>
    <t>Water dispenser fitted only with water heater; other than for domestic use</t>
  </si>
  <si>
    <t>85161030</t>
  </si>
  <si>
    <t>Immersion heaters</t>
  </si>
  <si>
    <t>85162100</t>
  </si>
  <si>
    <t>Storage heating radiators</t>
  </si>
  <si>
    <t>85162900</t>
  </si>
  <si>
    <t>Electric space heating apparatus and electric soil heating apparatus other than storage heating radiators</t>
  </si>
  <si>
    <t>85163100</t>
  </si>
  <si>
    <t>Hair dryers</t>
  </si>
  <si>
    <t>85163200</t>
  </si>
  <si>
    <t>Other hair-dressing apparatus</t>
  </si>
  <si>
    <t>85163300</t>
  </si>
  <si>
    <t>Hand-drying apparatus</t>
  </si>
  <si>
    <t>85164010</t>
  </si>
  <si>
    <t>Electric smoothing irons; of a kind designed to use steam from industrial boilers</t>
  </si>
  <si>
    <t>85164090</t>
  </si>
  <si>
    <t>Electric smoothing irons; other than of a kind designed to use steam from industrial boilers</t>
  </si>
  <si>
    <t>85165000</t>
  </si>
  <si>
    <t>Microwave ovens</t>
  </si>
  <si>
    <t>85166010</t>
  </si>
  <si>
    <t>Rice cookers</t>
  </si>
  <si>
    <t>85166090</t>
  </si>
  <si>
    <t>Ovens; cookers, cooking plates, boiling rings, grillers and roasters other than rice cookers</t>
  </si>
  <si>
    <t>85167100</t>
  </si>
  <si>
    <t>Coffee or tea makers</t>
  </si>
  <si>
    <t>85167200</t>
  </si>
  <si>
    <t>Toasters</t>
  </si>
  <si>
    <t>85167910</t>
  </si>
  <si>
    <t>Kettles</t>
  </si>
  <si>
    <t>85167990</t>
  </si>
  <si>
    <t>Electro-thermic appliances other than HS 85167100-85167910</t>
  </si>
  <si>
    <t>85168010</t>
  </si>
  <si>
    <t>Electric heating resistors for type-founding or type-setting machines; for industrial furnaces 1</t>
  </si>
  <si>
    <t>85168030</t>
  </si>
  <si>
    <t>Electric heating resistors for domestic appliances</t>
  </si>
  <si>
    <t>85168090</t>
  </si>
  <si>
    <t>Electric heating resistors other than for Industrial furnaces, for domestic appliance</t>
  </si>
  <si>
    <t>85169021</t>
  </si>
  <si>
    <t>Part of goods of subheading 851633, 851650, 851660, 851671or 85167910; sealed hotplates for domestic appliances</t>
  </si>
  <si>
    <t>85169029</t>
  </si>
  <si>
    <t>Parts of goods of subheading 851633, 851650, 851660, 851671or 85167910 other than sealed hotplates for domestic appliances</t>
  </si>
  <si>
    <t>85169030</t>
  </si>
  <si>
    <t>Parts of goods of subheading 851610</t>
  </si>
  <si>
    <t>85169090</t>
  </si>
  <si>
    <t>Other parts other than HS 85169021- 851690040</t>
  </si>
  <si>
    <t>85171100</t>
  </si>
  <si>
    <t>Line telephone sets with cordless handsets</t>
  </si>
  <si>
    <t>85171300</t>
  </si>
  <si>
    <t>Smartphones</t>
  </si>
  <si>
    <t>85171400</t>
  </si>
  <si>
    <t>Other telephones for cellular networks or for other wireless networks</t>
  </si>
  <si>
    <t>85171800</t>
  </si>
  <si>
    <t>Telephone sets other than HS 85171100- 85171400</t>
  </si>
  <si>
    <t>85176100</t>
  </si>
  <si>
    <t>Base stations</t>
  </si>
  <si>
    <t>85176210</t>
  </si>
  <si>
    <t>Radio transmitters and radio receivers of a kind used for simultaneous interpretation at multilingual conferences</t>
  </si>
  <si>
    <t>85176230</t>
  </si>
  <si>
    <t>Telephonic or telegraphic switching apparatus</t>
  </si>
  <si>
    <t>85176241</t>
  </si>
  <si>
    <t>Modems including cable modems and modem cards</t>
  </si>
  <si>
    <t>85176242</t>
  </si>
  <si>
    <t>Concentrators or multiplexers</t>
  </si>
  <si>
    <t>85176243</t>
  </si>
  <si>
    <t>Control and adaptor units, including gateways, bridges, routers and other similar apparatus designed only for connection with automatic data processing machines of heading 8471</t>
  </si>
  <si>
    <t>85176249</t>
  </si>
  <si>
    <t>Apparatus for carrier-current line systems or for digital line systems other than HS 85176241-85176243</t>
  </si>
  <si>
    <t>85176251</t>
  </si>
  <si>
    <t>Wireless LANs</t>
  </si>
  <si>
    <t>85176253</t>
  </si>
  <si>
    <t>Other transmission apparatus incorporating reception apparatus for radio-telephony or radio- telegraphy</t>
  </si>
  <si>
    <t>85176259</t>
  </si>
  <si>
    <t>Other transmission apparatus incorporating reception apparatus other than of subheading 85176251-85176253</t>
  </si>
  <si>
    <t>85176261</t>
  </si>
  <si>
    <t>Other transmission apparatus for radio- telephony or radio- telegraphy</t>
  </si>
  <si>
    <t>85176269</t>
  </si>
  <si>
    <t>Other transmission apparatus other than for radio-telephony or radio-telegraphy</t>
  </si>
  <si>
    <t>85176291</t>
  </si>
  <si>
    <t>Portable receivers for calling, alerting or paging and paging alert devices, including pagers</t>
  </si>
  <si>
    <t>85176292</t>
  </si>
  <si>
    <t>Portable receivers for radio-telephony or radio- telegraphy</t>
  </si>
  <si>
    <t>85176299</t>
  </si>
  <si>
    <t>Portable receivers other than HS 85176291- 85176292</t>
  </si>
  <si>
    <t>85176900</t>
  </si>
  <si>
    <t>Other apparatus for transmission or reception of voice, images or other data; other than 85176100-85176299</t>
  </si>
  <si>
    <t>85177100</t>
  </si>
  <si>
    <t>Aerials and aerial reflectors of all kinds; parts suitable for use therewith</t>
  </si>
  <si>
    <t>85177910</t>
  </si>
  <si>
    <t>Parts of control and adaptor units including gateways, bridges and routers</t>
  </si>
  <si>
    <t>85177921</t>
  </si>
  <si>
    <t>Parts of transmission apparatus, oth than radio- broadcasting or TV transmission apparatus, or of portable receivers for calling, alerting/paging &amp; paging alert devices; of cellular telephones</t>
  </si>
  <si>
    <t>85177929</t>
  </si>
  <si>
    <t>Parts of transmission apparatus, oth than radio- broadcasting or TV transmission apparatus, or of portable receivers for calling, alerting/paging &amp; paging alert devices; oth than of cellular telephones</t>
  </si>
  <si>
    <t>85177931</t>
  </si>
  <si>
    <t>Part; other printed circuit boards, assembled; of goods for line telephony or line telegraphy</t>
  </si>
  <si>
    <t>85177932</t>
  </si>
  <si>
    <t>Part; other printed circuit boards, assembled; of goods for radio-telephony or radio- telegraphy</t>
  </si>
  <si>
    <t>85177939</t>
  </si>
  <si>
    <t>Part; other printed circuit boards, assembled other than HS 85177931-85177932</t>
  </si>
  <si>
    <t>85177991</t>
  </si>
  <si>
    <t>Part of goods for line telephony or line telegraphy</t>
  </si>
  <si>
    <t>85177992</t>
  </si>
  <si>
    <t>Part of goods for radio-telephony or radio- telegraphy</t>
  </si>
  <si>
    <t>85177999</t>
  </si>
  <si>
    <t>Part; other than HS 85177991-85177992</t>
  </si>
  <si>
    <t>85181011</t>
  </si>
  <si>
    <t>Microphones having a frequency range of 300 Hz to 3,400 Hz, with a diameter not exceeding 10 mm and a height not exceeding 3 mm, for telecommunication use</t>
  </si>
  <si>
    <t>85181019</t>
  </si>
  <si>
    <t>Microphones, whether or not with their stands</t>
  </si>
  <si>
    <t>85181090</t>
  </si>
  <si>
    <t>Microphone and stands therefor other than HS 85181011-85181019</t>
  </si>
  <si>
    <t>85182110</t>
  </si>
  <si>
    <t>Single loudspeakers, mounted in their enclosures; box speaker type</t>
  </si>
  <si>
    <t>85182190</t>
  </si>
  <si>
    <t>Single loudspeakers, mounted in their enclosures; other than box speaker type</t>
  </si>
  <si>
    <t>85182210</t>
  </si>
  <si>
    <t>Multiple loudspeakers, mounted in the same enclosure; box speaker type</t>
  </si>
  <si>
    <t>85182290</t>
  </si>
  <si>
    <t>Multiple loudspeakers, mounted in the same enclosure; other than box speaker type</t>
  </si>
  <si>
    <t>85182920</t>
  </si>
  <si>
    <t>Loudspeakers, without enclosure, having a frequency range of 300 Hz to 3,400 Hz, with a diameter not exceeding 50 mm, for telecommunication use</t>
  </si>
  <si>
    <t>85182990</t>
  </si>
  <si>
    <t>Loudspeakers, without enclosure, having a frequency range of 300 Hz to 3,400 Hz, with a diameter exceeding 50 mm, for telecommunication use</t>
  </si>
  <si>
    <t>85183010</t>
  </si>
  <si>
    <t>Headphones</t>
  </si>
  <si>
    <t>85183020</t>
  </si>
  <si>
    <t>Earphones</t>
  </si>
  <si>
    <t>85183040</t>
  </si>
  <si>
    <t>Line telephone handsets</t>
  </si>
  <si>
    <t>85183051</t>
  </si>
  <si>
    <t>Headphones and earphones other combined microphone/speaker sets; for goods of subheading 85171300 and 85171400</t>
  </si>
  <si>
    <t>85183059</t>
  </si>
  <si>
    <t>Headphones and earphones other combined microphone/speaker sets other than for goods of subheading 85171300 and 85171400</t>
  </si>
  <si>
    <t>85183090</t>
  </si>
  <si>
    <t>Headphones and earphones, whether or not combined with a microphone, and sets consisting of a microphone and one or more loudspeakers other than HS 85183010- 85183059 49.482</t>
  </si>
  <si>
    <t>85184020</t>
  </si>
  <si>
    <t>Audio-frequency electric amplifiers; used as repeaters in line telephony</t>
  </si>
  <si>
    <t>85184030</t>
  </si>
  <si>
    <t>Audio-frequency electric amplifiers; used as repeaters in telephony other than line telephony</t>
  </si>
  <si>
    <t>85184040</t>
  </si>
  <si>
    <t>Audio-frequency electric amplifiers; having 6 or more input signal lines, with or without elements for capacity amplifiers</t>
  </si>
  <si>
    <t>85184090</t>
  </si>
  <si>
    <t>Audio-frequency electric amplifiers other than 85184020-8518040</t>
  </si>
  <si>
    <t>85185010</t>
  </si>
  <si>
    <t>Electric sound amplifier sets; having a power rating of 240 W or more</t>
  </si>
  <si>
    <t>85185090</t>
  </si>
  <si>
    <t>Electric sound amplifier sets other than HS 85185010-85185020</t>
  </si>
  <si>
    <t>85189010</t>
  </si>
  <si>
    <t>Parts of goods of subheading 85181011, 85182920, 85183040 or 85184020, including printed circuit assemblies</t>
  </si>
  <si>
    <t>85189020</t>
  </si>
  <si>
    <t>Parts of goods of subheading 85184040</t>
  </si>
  <si>
    <t>85189030</t>
  </si>
  <si>
    <t>Parts of goods of subheading 851821 or 851822</t>
  </si>
  <si>
    <t>85189040</t>
  </si>
  <si>
    <t>Parts of goods of subheading 85182990</t>
  </si>
  <si>
    <t>85189090</t>
  </si>
  <si>
    <t>Parts of goods other than HS 85189010- 85189040</t>
  </si>
  <si>
    <t>85192010</t>
  </si>
  <si>
    <t>Sound recording or reproducing apparatus operated by coins, tokens, disc operated record players</t>
  </si>
  <si>
    <t>85192090</t>
  </si>
  <si>
    <t>Sound recording or reproducing apparatus operated by banknotes, bank cards</t>
  </si>
  <si>
    <t>85193000</t>
  </si>
  <si>
    <t>Turntables (record-decks)</t>
  </si>
  <si>
    <t>85198120</t>
  </si>
  <si>
    <t>Cassette recorders, with built-in amplifiers and one or more built-in loudspeakers, operating only with an external source of power</t>
  </si>
  <si>
    <t>85198130</t>
  </si>
  <si>
    <t>Compact disc players</t>
  </si>
  <si>
    <t>85198141</t>
  </si>
  <si>
    <t>Transcribing machines; suitable for cinematography or broadcasting</t>
  </si>
  <si>
    <t>85198149</t>
  </si>
  <si>
    <t>Transcribing machines; other than for cinematography or broadcasting</t>
  </si>
  <si>
    <t>85198171</t>
  </si>
  <si>
    <t>Sound reproducing apparatus, cassette type; suitable for cinematography or broadcasting</t>
  </si>
  <si>
    <t>85198179</t>
  </si>
  <si>
    <t>Sound reproducing apparatus, cassette type; other than for cinematography or broadcasting</t>
  </si>
  <si>
    <t>85198199</t>
  </si>
  <si>
    <t>Other sound recording or reproducing apparatus; other than for cinematography or broadcasting</t>
  </si>
  <si>
    <t>85198990</t>
  </si>
  <si>
    <t>Sound recording or reproducing apparatus n.e.c. in heading 8519</t>
  </si>
  <si>
    <t>85211010</t>
  </si>
  <si>
    <t>Magnetic tape-type; of a kind used in cinematography or television broadcasting</t>
  </si>
  <si>
    <t>85211090</t>
  </si>
  <si>
    <t>Magnetic tape-type; other than used in cinematography or television broadcasting</t>
  </si>
  <si>
    <t>85219011</t>
  </si>
  <si>
    <t>Laser disc players; of a kind used in cinematography or television broadcasting</t>
  </si>
  <si>
    <t>85219091</t>
  </si>
  <si>
    <t>Video recording or reproducing apparatus, whether or not incorporating a video tuner, of a kind used in cinematography or tv broadcasting; other than laser disc</t>
  </si>
  <si>
    <t>85219099</t>
  </si>
  <si>
    <t>Video recording or reproducing apparatus, whether or not incorporating a video tuner n.e.c. in heading 8521</t>
  </si>
  <si>
    <t>85221000</t>
  </si>
  <si>
    <t>Pick-up cartridges</t>
  </si>
  <si>
    <t>85229020</t>
  </si>
  <si>
    <t>Printed circuit board assemblies for telephone answering machines</t>
  </si>
  <si>
    <t>85229030</t>
  </si>
  <si>
    <t>Printed circuit board assemblies for cinematographic sound recorders or reproducers</t>
  </si>
  <si>
    <t>85229040</t>
  </si>
  <si>
    <t>Audio or video tapedecks and compact disc mechanisms</t>
  </si>
  <si>
    <t>85229050</t>
  </si>
  <si>
    <t>Audio or video reproduction heads, magnetic type; magnetic erasing heads and rods</t>
  </si>
  <si>
    <t>85229091</t>
  </si>
  <si>
    <t>Parts and accessories for cinematographic sound recorders or reproducers</t>
  </si>
  <si>
    <t>85229092</t>
  </si>
  <si>
    <t>Parts of telephone answering machines</t>
  </si>
  <si>
    <t>85229099</t>
  </si>
  <si>
    <t>Parts and accessories suitable for use solely or principally with the apparatus of heading 8519 or 8521; n.e.c heading 8522</t>
  </si>
  <si>
    <t>85232110</t>
  </si>
  <si>
    <t>Cards incorporating a magnetic stripe; unrecorded</t>
  </si>
  <si>
    <t>85232190</t>
  </si>
  <si>
    <t>Cards incorporating a magnetic stripe; recorded</t>
  </si>
  <si>
    <t>85232911</t>
  </si>
  <si>
    <t>Computer tapes of a width not exceeding 4 mm; unrecorded</t>
  </si>
  <si>
    <t>85232919</t>
  </si>
  <si>
    <t>Magnetic tapes, of a width not exceeding 4 mm; other than computer tapes; unrecorded</t>
  </si>
  <si>
    <t>85232929</t>
  </si>
  <si>
    <t>Magnetic tapes, of a width not exceeding 4 mm othe than video tapes; recorded</t>
  </si>
  <si>
    <t>85232939</t>
  </si>
  <si>
    <t>Magnetic tapes, of a width exceeding 4 mm but not exceeding 65 mm other than computer and video tapes; unrecorded</t>
  </si>
  <si>
    <t>85232949</t>
  </si>
  <si>
    <t>Magnetic tapes, of a width exceeding 4 mm but not exceeding 65 mm other than HS 85232941- 85232943; recorded</t>
  </si>
  <si>
    <t>85232951</t>
  </si>
  <si>
    <t>Computer tapes; of a width exceeding 65 mm; unrecorded</t>
  </si>
  <si>
    <t>85232961</t>
  </si>
  <si>
    <t>Magnetic tapes, of a width exceeding 65 mm Of a kind used for reproducing representations of instructions, data, sound and image, recorded in a machine readable binary form, and capable of being manipulated or providing interactivity to a user, by means of an automatic data; recorded</t>
  </si>
  <si>
    <t>85232971</t>
  </si>
  <si>
    <t>Computer hard disks and diskettes; unrecorded</t>
  </si>
  <si>
    <t>85232979</t>
  </si>
  <si>
    <t>Magnetic discs other than computer hard disks and diskettes; unrecorded</t>
  </si>
  <si>
    <t>85232981</t>
  </si>
  <si>
    <t>Magnetic discs of a kind suitable for computer use; recorded</t>
  </si>
  <si>
    <t>85232985</t>
  </si>
  <si>
    <t>Magnetic discs containing cinematographic movies other than newsreels, travelogues, technical, scientific movies, and other documentary movies; recorded</t>
  </si>
  <si>
    <t>85232994</t>
  </si>
  <si>
    <t>Magnetic media for reproducing phenomena other than sound or image of a kind not suitable for computer use; recorded</t>
  </si>
  <si>
    <t>85232999</t>
  </si>
  <si>
    <t>Magnetic media other than HS 85232993- 8523295; recorded</t>
  </si>
  <si>
    <t>85234110</t>
  </si>
  <si>
    <t>Optical media of a kind suitable for computer use; Unrecorded</t>
  </si>
  <si>
    <t>85234190</t>
  </si>
  <si>
    <t>Optical media other than of a kind suitable for computer use; Unrecorded</t>
  </si>
  <si>
    <t>85234911</t>
  </si>
  <si>
    <t>Discs for laser reading systems of a kind used for reproducing phenomena other than sound or image parts and accessories of machines for sawing monocrystal semiconductor boules into slices, or wafers into chips; recorded</t>
  </si>
  <si>
    <t>85234912</t>
  </si>
  <si>
    <t>Discs for laser reading systems of a kind used for reproducing sound only; educational, technical, scientific, historical or cultural; recorded</t>
  </si>
  <si>
    <t>85234913</t>
  </si>
  <si>
    <t>Discs for laser reading systems of a kind used for reproducing sound only; other than educational, technical, scientific, historical or cultural; recorded</t>
  </si>
  <si>
    <t>85234914</t>
  </si>
  <si>
    <t>Disc for laser reading systems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</si>
  <si>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85234919</t>
  </si>
  <si>
    <t>Disc for laser reading systems other than HS 85234911-85234916; recorded</t>
  </si>
  <si>
    <t>85234991</t>
  </si>
  <si>
    <t>Optical media of a kind used for reproducing phenomena other than sound or image; recorded</t>
  </si>
  <si>
    <t>85234999</t>
  </si>
  <si>
    <t>Optical media of a kind used for reproducing other than HS 85234991-85234993; recorded</t>
  </si>
  <si>
    <t>85235111</t>
  </si>
  <si>
    <t>Solid-state non-volatile storage devices of a kind suitable for computer use parts and accessories of machines for sawing monocrystal semiconductor boules into slices, or wafers into chips; unrecorded</t>
  </si>
  <si>
    <t>85235119</t>
  </si>
  <si>
    <t>Solid-state non-volatile storage devices other than of a kind suitable for computer use parts and accessories of machines for sawing monocrystal semiconductor boules into slices, or wafers into chips; unrecorded</t>
  </si>
  <si>
    <t>85235121</t>
  </si>
  <si>
    <t>Solid-state non-volatile storage devices of a kind suitable for computer use; recorded</t>
  </si>
  <si>
    <t>85235129</t>
  </si>
  <si>
    <t>Solid-state non-volatile storage devices other than of a kind suitable for computer use; recorded</t>
  </si>
  <si>
    <t>85235130</t>
  </si>
  <si>
    <t>Solid-state non-volatile storage devices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 recorded</t>
  </si>
  <si>
    <t>85235199</t>
  </si>
  <si>
    <t>Solid-state non-volatile storage devices other than HS 85235191-85235192; recorded</t>
  </si>
  <si>
    <t>85235200</t>
  </si>
  <si>
    <t>“Smart cards”</t>
  </si>
  <si>
    <t>85235910</t>
  </si>
  <si>
    <t>Proximity cards and tags</t>
  </si>
  <si>
    <t>85235921</t>
  </si>
  <si>
    <t>Semiconductor media of a kind suitable for computer use; unrecorded</t>
  </si>
  <si>
    <t>85235929</t>
  </si>
  <si>
    <t>Semiconductor media other than of a kind suitable for computer use; unrecorded</t>
  </si>
  <si>
    <t>85235990</t>
  </si>
  <si>
    <t>Semiconductor media other than HS 85235930- 85235940; recorded</t>
  </si>
  <si>
    <t>85238051</t>
  </si>
  <si>
    <t>Other media of a kind suitable for computer use; unrecorded</t>
  </si>
  <si>
    <t>85238059</t>
  </si>
  <si>
    <t>Other media other than of a kind suitable for computer use; unrecorded</t>
  </si>
  <si>
    <t>85238099</t>
  </si>
  <si>
    <t>Other media other than HS 85238091- 85238092; recorded</t>
  </si>
  <si>
    <t>85241100</t>
  </si>
  <si>
    <t>Flat panel display modules of liquid crystals, whether or not incorporating touch-sensitive screens; without drivers or control circuits</t>
  </si>
  <si>
    <t>85241200</t>
  </si>
  <si>
    <t>Flat panel display modules of organic light- emitting diodes (OLED), whether or not incorporating touch-sensitive screens; without drivers or control circuits</t>
  </si>
  <si>
    <t>85241900</t>
  </si>
  <si>
    <t>Flat panel display modules, whether or not incorporating touch-sensitive screens other than HS 85241100-85241200; without drivers or control circuits</t>
  </si>
  <si>
    <t>85249100</t>
  </si>
  <si>
    <t>Flat panel display modules of liquid crystals, whether or not incorporating touch-sensitive screens; with drivers or control circuits</t>
  </si>
  <si>
    <t>85249200</t>
  </si>
  <si>
    <t>Flat panel display modules of organic light- emitting diodes (OLED), whether or not incorporating touch-sensitive screens; with drivers or control circuits</t>
  </si>
  <si>
    <t>85249900</t>
  </si>
  <si>
    <t>Flat panel display modules, whether or not incorporating touch-sensitive screens other than HS 85249100-85249200; with drivers or control circuits</t>
  </si>
  <si>
    <t>85255000</t>
  </si>
  <si>
    <t>Transmission apparatus for radio- broadcasting or television</t>
  </si>
  <si>
    <t>85256000</t>
  </si>
  <si>
    <t>Transmission apparatus for radio- broadcasting or television incorporating reception apparatus</t>
  </si>
  <si>
    <t>85258110</t>
  </si>
  <si>
    <t>Video camera recorders; high-speed goods as specified in Subheading Note 1 to this Chapter</t>
  </si>
  <si>
    <t>85258120</t>
  </si>
  <si>
    <t>Television cameras; high-speed goods as specified in Subheading Note 1 to this Chapter</t>
  </si>
  <si>
    <t>85258190</t>
  </si>
  <si>
    <t>Digital cameras; high-speed goods as specified in Subheading Note 1 to this Chapter</t>
  </si>
  <si>
    <t>85258210</t>
  </si>
  <si>
    <t>Video camera recorders; radiation-hardened or radiation-tolerant goods as specified in Subheading Note 2 to this Chapter</t>
  </si>
  <si>
    <t>85258220</t>
  </si>
  <si>
    <t>Television cameras; radiation-hardened or radiation-tolerant goods as specified in Subheading Note 2 to this Chapter</t>
  </si>
  <si>
    <t>85258290</t>
  </si>
  <si>
    <t>Digital cameras; radiation-hardened or radiation-tolerant goods as specified in Subheading Note 2 to this Chapter</t>
  </si>
  <si>
    <t>85258310</t>
  </si>
  <si>
    <t>Video camera recorders; night vision goods as specified in Subheading Note 3 to this Chapter</t>
  </si>
  <si>
    <t>85258390</t>
  </si>
  <si>
    <t>Digital cameras; night vision goods as specified in Subheading Note 3 to this Chapter</t>
  </si>
  <si>
    <t>85258910</t>
  </si>
  <si>
    <t>Video camera recorders; other than subheading 852581-852583</t>
  </si>
  <si>
    <t>85258920</t>
  </si>
  <si>
    <t>Television cameras other than subheading 852581-852583 1.418</t>
  </si>
  <si>
    <t>85258930</t>
  </si>
  <si>
    <t>Web cameras</t>
  </si>
  <si>
    <t>85258990</t>
  </si>
  <si>
    <t>Digital cameras; other than subheading 852581-852583</t>
  </si>
  <si>
    <t>85261010</t>
  </si>
  <si>
    <t>Radar apparatus, ground based, or of a kind for use in civil aircraft, or of a kind used solely on sea-going vessels</t>
  </si>
  <si>
    <t>85261090</t>
  </si>
  <si>
    <t>Radar apparatus other than ground based, or of a kind for use in civil aircraft, or of a kind used solely on sea-going vessels</t>
  </si>
  <si>
    <t>85269110</t>
  </si>
  <si>
    <t>Radio navigational aid apparatus of a kind for use in civil aircraft, or of a kind used solely on sea-going vessels</t>
  </si>
  <si>
    <t>85269190</t>
  </si>
  <si>
    <t>Radio navigational aid apparatus other than of a kind for use in civil aircraft, or of a kind used solely on sea-going vessels</t>
  </si>
  <si>
    <t>85269200</t>
  </si>
  <si>
    <t>Radio remote control apparatus</t>
  </si>
  <si>
    <t>85271200</t>
  </si>
  <si>
    <t>Pocket-size radio cassette-players</t>
  </si>
  <si>
    <t>85271390</t>
  </si>
  <si>
    <t>Non-portable; radio-broadcast receivers capable of operating without an external source of power, combined with sound recording or reproducing apparatus</t>
  </si>
  <si>
    <t>85271920</t>
  </si>
  <si>
    <t>Portable radio-broadcast receivers capable of operating without an external source of power, not combined with sound recording or reproducing; other than pocket-size radio cassette-player</t>
  </si>
  <si>
    <t>85271990</t>
  </si>
  <si>
    <t>Non-portable radio-broadcast receivers capable of operating without an external source of power, not combined with sound recording or reproducing; other than pocket- size radio cassette-player</t>
  </si>
  <si>
    <t>85272110</t>
  </si>
  <si>
    <t>Radio-broadcast receivers not capable of operating without an external source of power, of a kind used in motor vehicles :</t>
  </si>
  <si>
    <t>85272190</t>
  </si>
  <si>
    <t>Radio-broadcast receivers combined with sound recording/reproducing apparatus, used in motor vehicles; not capable of receiving &amp; decoding digital radio data system signals</t>
  </si>
  <si>
    <t>85272900</t>
  </si>
  <si>
    <t>Radio-broadcast receivers not capable of operating without an external source of power, used in motor vehicles, not combined with sound recording or reproducting apparatus</t>
  </si>
  <si>
    <t>85279110</t>
  </si>
  <si>
    <t>Portable reception apparatus for radio- broadcasting, combined with sound recording or reproducing apparatus</t>
  </si>
  <si>
    <t>85279190</t>
  </si>
  <si>
    <t>Non-portable reception apparatus for radio- broadcasting, combined with sound recording or reproducing apparatus</t>
  </si>
  <si>
    <t>85279220</t>
  </si>
  <si>
    <t>Reception apparatus for radio-broadcasting, not combined with sound recording or reproducing apparatus but combined with a clock; mains operated</t>
  </si>
  <si>
    <t>85279290</t>
  </si>
  <si>
    <t>Reception apparatus for radio-broadcasting, not combined with sound recording or reproducing apparatus but combined with a clock; other than mains operated</t>
  </si>
  <si>
    <t>85279990</t>
  </si>
  <si>
    <t>Reception apparatus for radio-broadcasting other than subheading 852791-852792; other than mains operated</t>
  </si>
  <si>
    <t>85284200</t>
  </si>
  <si>
    <t>Cathode-ray tube monitors; capable of directly connecting to and designed for use with an automatic data processing machine of heading 8471</t>
  </si>
  <si>
    <t>85284910</t>
  </si>
  <si>
    <t>Cathode-ray tube monitors; not capable of directly connecting to and designed for use with an automatic data processing machine of heading 8471; colour</t>
  </si>
  <si>
    <t>85284920</t>
  </si>
  <si>
    <t>Cathode-ray tube monitors; not capable of directly connecting to and designed for use with an automatic data processing machine of heading 8471; monochrome</t>
  </si>
  <si>
    <t>85285200</t>
  </si>
  <si>
    <t>Other monitors; capable of directly connecting to and designed for use with an automatic data processing machine of heading 8471</t>
  </si>
  <si>
    <t>85285910</t>
  </si>
  <si>
    <t>Other monitors; not capable of directly connecting to and designed for use with an automatic data processing machine of heading 8471; colour</t>
  </si>
  <si>
    <t>85285920</t>
  </si>
  <si>
    <t>Other monitors; not capable of directly connecting to and designed for use with an automatic data processing machine of heading 8471; monochrome</t>
  </si>
  <si>
    <t>85286200</t>
  </si>
  <si>
    <t>Projectors; capable of directly connecting to and designed for use with an automatic data processing machine of heading 8471</t>
  </si>
  <si>
    <t>85286910</t>
  </si>
  <si>
    <t>Projectors; having the capability of projecting onto a screen diagonally measuring 300 inches or more</t>
  </si>
  <si>
    <t>85286990</t>
  </si>
  <si>
    <t>Projectors; other than having the capability of projecting onto a screen diagonally measuring 300 inches or more</t>
  </si>
  <si>
    <t>85287111</t>
  </si>
  <si>
    <t>Set top boxes which have a communications function not designed to incorporate a video display or screen; mains operated</t>
  </si>
  <si>
    <t>85287119</t>
  </si>
  <si>
    <t>Set top boxes which have a communications function not designed to incorporate a video display or screen; other than mains operated</t>
  </si>
  <si>
    <t>85287191</t>
  </si>
  <si>
    <t>Reception apparatus for television, not designed to incorporate a video display or screen, other than set top boxes; main operated</t>
  </si>
  <si>
    <t>85287199</t>
  </si>
  <si>
    <t>Reception apparatus for television, not designed to incorporate a video display or screen, other than set top boxes; other than main operated</t>
  </si>
  <si>
    <t>85287210</t>
  </si>
  <si>
    <t>Reception apparatus for television, designed to incorporate a video display or screen, colour; battery operated</t>
  </si>
  <si>
    <t>85287291</t>
  </si>
  <si>
    <t>Cathode-ray tube type designed to incorporate a video display or screen, colour; other than battery operated</t>
  </si>
  <si>
    <t>85287292</t>
  </si>
  <si>
    <t>Liquid crystal devices (LCD), light-emitting diodes (LED) and other flat panel display type designed to incorporate a video display or screen, colour; other than battery operated</t>
  </si>
  <si>
    <t>85287299</t>
  </si>
  <si>
    <t>Reception apparatus for television other than HS 85287291-85287292; designed to incorporate a video display or screen, colour; other than battery operated 605</t>
  </si>
  <si>
    <t>85287300</t>
  </si>
  <si>
    <t>Monochrome; Reception apparatus for television</t>
  </si>
  <si>
    <t>85291021</t>
  </si>
  <si>
    <t>Parabolic aerial reflector dishes for television reception and parts thereof</t>
  </si>
  <si>
    <t>85291029</t>
  </si>
  <si>
    <t>Parabolic aerial reflector dishes for direct broadcast multi- media systems other than for television reception, and parts thereof</t>
  </si>
  <si>
    <t>85291030</t>
  </si>
  <si>
    <t>Telescopic, rabbit and dipole antennae for television or radio receivers; parts suitable for use therewith</t>
  </si>
  <si>
    <t>85291040</t>
  </si>
  <si>
    <t>Aerial filters and separators; parts suitable for use therewith</t>
  </si>
  <si>
    <t>85291060</t>
  </si>
  <si>
    <t>Feed horns (wave guide); parts suitable for use therewith</t>
  </si>
  <si>
    <t>85291093</t>
  </si>
  <si>
    <t>Aerials and aerial reflectors of all kinds; parts suitable for use therewith of a kind used with transmission apparatus for radio-broadcasting</t>
  </si>
  <si>
    <t>85291094</t>
  </si>
  <si>
    <t>Aerials and aerial reflectors of all kinds; parts suitable for use therewith of a kind used with transmission apparatus for television</t>
  </si>
  <si>
    <t>85291099</t>
  </si>
  <si>
    <t>Aerials and aerial reflectors of all kinds; parts suitable for use therewith other than HS 85291093-85291094</t>
  </si>
  <si>
    <t>85299020</t>
  </si>
  <si>
    <t>Parts of decoders</t>
  </si>
  <si>
    <t>85299040</t>
  </si>
  <si>
    <t>Parts of digital cameras or video camera recorders</t>
  </si>
  <si>
    <t>85299051</t>
  </si>
  <si>
    <t>Printed circuit boards, assembled; for goods of subheading 852550 or 852560</t>
  </si>
  <si>
    <t>85299052</t>
  </si>
  <si>
    <t>Printed circuit boards, assembled; for goods of subheading 852713, 852719, 852721, 852729, 852791 or 852799</t>
  </si>
  <si>
    <t>85299053</t>
  </si>
  <si>
    <t>Printed circuit boards, assembled, for flat panel displays</t>
  </si>
  <si>
    <t>85299054</t>
  </si>
  <si>
    <t>Printed circuit boards, assembled, for television receivers</t>
  </si>
  <si>
    <t>85299055</t>
  </si>
  <si>
    <t>Printed circuit boards, assembled; for goods of heading 8528; other than for flat panel displays or television receivers</t>
  </si>
  <si>
    <t>85299059</t>
  </si>
  <si>
    <t>Other printed circuit boards, assembled other than HS 85299051-85299055</t>
  </si>
  <si>
    <t>85299091</t>
  </si>
  <si>
    <t>Parts for television receivers</t>
  </si>
  <si>
    <t>85299094</t>
  </si>
  <si>
    <t>Parts for flat panel displays</t>
  </si>
  <si>
    <t>85299099</t>
  </si>
  <si>
    <t>Parts suitable for use solely or principally with the apparatus of headings 8524 to 8528; other than HS 85299091, 85299094</t>
  </si>
  <si>
    <t>85308000</t>
  </si>
  <si>
    <t>Electrical signalling, safety or traffic control equipment for roads, inland waterways, parking facilities, port installations or airfields (other than those of heading 8608)</t>
  </si>
  <si>
    <t>85309000</t>
  </si>
  <si>
    <t>Part of electrical signalling, safety or traffic control equipment for railways, tramways, roads, inland waterways, parking facilities, port installations or airfields (oth than heading 8608)</t>
  </si>
  <si>
    <t>85311010</t>
  </si>
  <si>
    <t>Burglar alarms</t>
  </si>
  <si>
    <t>85311020</t>
  </si>
  <si>
    <t>Fire alarms</t>
  </si>
  <si>
    <t>85311030</t>
  </si>
  <si>
    <t>Smoke alarms; portable personal alarms (shrill alarms)</t>
  </si>
  <si>
    <t>85311090</t>
  </si>
  <si>
    <t>Alarms except burglar or fire alarms or smoke alarm; portable personal alarm (shrill alarms)</t>
  </si>
  <si>
    <t>85312000</t>
  </si>
  <si>
    <t>Indicator panels incorporating liquid crystal devices (LCD) or light-emitting diodes (LED)</t>
  </si>
  <si>
    <t>85318011</t>
  </si>
  <si>
    <t>Eletronic door bells and other door sound signalling apparatus</t>
  </si>
  <si>
    <t>85318019</t>
  </si>
  <si>
    <t>Electronic bells and other sound signalling apparatus other than door bells</t>
  </si>
  <si>
    <t>85318029</t>
  </si>
  <si>
    <t>Flat panel displays (including electro- luminescence, plasma and other technologies) other than vacuum fluorescent display panels</t>
  </si>
  <si>
    <t>85318090</t>
  </si>
  <si>
    <t>Electric sound or visual signalling apparatus other than HS 85311010-85318029</t>
  </si>
  <si>
    <t>85319010</t>
  </si>
  <si>
    <t>Part of electric sound or visual signalling apparatus, including printed circuit assemblies of subheading 853120, 85318021 or 85318029</t>
  </si>
  <si>
    <t>85319020</t>
  </si>
  <si>
    <t>Part of door bells or other door sound signalling apparatus</t>
  </si>
  <si>
    <t>85319090</t>
  </si>
  <si>
    <t>Part of electric sound or visual signalling apparatus, other than HS 85319010-85319030</t>
  </si>
  <si>
    <t>85321000</t>
  </si>
  <si>
    <t>Electrical capacitors, fixed, designed for use in 50/60 Hz circuits and having a reactive power handling capacity of not less than 05 kvar (power capacitors)</t>
  </si>
  <si>
    <t>85322100</t>
  </si>
  <si>
    <t>Tantalum capacitors</t>
  </si>
  <si>
    <t>85322200</t>
  </si>
  <si>
    <t>Aluminium electrolytic capacitors</t>
  </si>
  <si>
    <t>85322300</t>
  </si>
  <si>
    <t>Ceramic dielectric, single layer capasitors</t>
  </si>
  <si>
    <t>85322400</t>
  </si>
  <si>
    <t>Ceramic dielectric, multilayer capacitors</t>
  </si>
  <si>
    <t>85322500</t>
  </si>
  <si>
    <t>Dielectric of paper or plastics capasitors</t>
  </si>
  <si>
    <t>85322900</t>
  </si>
  <si>
    <t>Electrical capacitors, fixed, other than HS 85322100-85322500</t>
  </si>
  <si>
    <t>85323000</t>
  </si>
  <si>
    <t>Variable or adjustable (pre-set) capacitors</t>
  </si>
  <si>
    <t>85329000</t>
  </si>
  <si>
    <t>Parts of electrical capacitors, fixed, variable or adjustable (pre-set)</t>
  </si>
  <si>
    <t>85331010</t>
  </si>
  <si>
    <t>Fixed carbon resistors, composition or film type; surface mounted</t>
  </si>
  <si>
    <t>85331090</t>
  </si>
  <si>
    <t>Fixed carbon resistors, composition or film type; other than surface mounted</t>
  </si>
  <si>
    <t>85332100</t>
  </si>
  <si>
    <t>Fixed resistors for a power handling capacity not exeeding 20 W</t>
  </si>
  <si>
    <t>85332900</t>
  </si>
  <si>
    <t>Fixed resistors for a power handling capacity exeeding 20 W</t>
  </si>
  <si>
    <t>85333100</t>
  </si>
  <si>
    <t>Wirewound variable resistors, including rheostats and potentiometers; for a power handling capacity not exeeding 20 W</t>
  </si>
  <si>
    <t>85333900</t>
  </si>
  <si>
    <t>Wirewound variable resistors, including rheostats and potentiometers; for a power handling capacity exeeding 20 W</t>
  </si>
  <si>
    <t>85334000</t>
  </si>
  <si>
    <t>Other variable resistors, including rheostats and potentiometers</t>
  </si>
  <si>
    <t>85339000</t>
  </si>
  <si>
    <t>Parts electrical resistors (including rheostats and potentiometers), other than heating resistors.</t>
  </si>
  <si>
    <t>85340010</t>
  </si>
  <si>
    <t>Printed circuits, single-sided</t>
  </si>
  <si>
    <t>85340020</t>
  </si>
  <si>
    <t>Printed circuits, double-sided</t>
  </si>
  <si>
    <t>85340030</t>
  </si>
  <si>
    <t>Printed circuits, multi-layer</t>
  </si>
  <si>
    <t>85340090</t>
  </si>
  <si>
    <t>Printed circuits other than HS 85340010- 85340030</t>
  </si>
  <si>
    <t>85351000</t>
  </si>
  <si>
    <t>Fuses, for a voltage exeeding 1,000 volts</t>
  </si>
  <si>
    <t>85352120</t>
  </si>
  <si>
    <t>Earth leakage circuit breaker for a voltage of less than 725 kV</t>
  </si>
  <si>
    <t>85352190</t>
  </si>
  <si>
    <t>Automatic circuit breakers other than 85352110-85352120, for a voltage of less than 725 kV</t>
  </si>
  <si>
    <t>85352910</t>
  </si>
  <si>
    <t>Earth leakage circuit breaker for a voltage exeeding 725 kV</t>
  </si>
  <si>
    <t>85352990</t>
  </si>
  <si>
    <t>Automatic circuit breakers other than earth leakage circuit breaker, for a voltage exceeding 725 kV</t>
  </si>
  <si>
    <t>85353011</t>
  </si>
  <si>
    <t>Disconnectors having a voltage of less than 36 kV</t>
  </si>
  <si>
    <t>85353019</t>
  </si>
  <si>
    <t>Disconnectors having a voltage exeeding 36 kV but not exceeding 40kV</t>
  </si>
  <si>
    <t>85353090</t>
  </si>
  <si>
    <t>Isolating switches and make-and-break switches, for a voltage of less than 66 kV</t>
  </si>
  <si>
    <t>85354000</t>
  </si>
  <si>
    <t>Lightning arresters, voltage limiters and surge suppressors, for a voltage exceeding 1,000 volts</t>
  </si>
  <si>
    <t>85359010</t>
  </si>
  <si>
    <t>Bushing assemblies and tap changer assemblies for electricity distribution or power transformers, for a voltage exceeding 1,000 volts</t>
  </si>
  <si>
    <t>85359020</t>
  </si>
  <si>
    <t>Change-over switches of a kind used for starting electric motors; for a voltage exceeding 1,000 volts</t>
  </si>
  <si>
    <t>85359090</t>
  </si>
  <si>
    <t>Electrical apparatus for switching or protecting electrical circuits, or for making connections to or in electrical circuits other than HS 85359010- 85359020, for a voltage exceeding 1,000 volts</t>
  </si>
  <si>
    <t>85361011</t>
  </si>
  <si>
    <t>Thermal fuses; glass type fuses, suitable for use in electric fans, for a voltage less than 1,000 volts</t>
  </si>
  <si>
    <t>85361012</t>
  </si>
  <si>
    <t>Thermal fuses; glass type fuses, for a current of less than 16 A and voltage less than 1,000 volts</t>
  </si>
  <si>
    <t>85361013</t>
  </si>
  <si>
    <t>Fuse blocks, of a kind used for motor vehicles, for a voltage less than 1,000 volts</t>
  </si>
  <si>
    <t>85361019</t>
  </si>
  <si>
    <t>Thermal fuses; glass type fuses, voltage ? 1,000 volts other than HS 85361011-85361013</t>
  </si>
  <si>
    <t>85361091</t>
  </si>
  <si>
    <t>Fuses other than thermal; glass type fuses, suitable for use in electric fans, for a voltage ? 1,000 volts</t>
  </si>
  <si>
    <t>85361092</t>
  </si>
  <si>
    <t>Fuses other than thermal fuses and glass type fuses for a current less than 16 A and voltage not exceeding 1,000 volts</t>
  </si>
  <si>
    <t>85361093</t>
  </si>
  <si>
    <t>Fuse other than thermal and glass type fuse, fuse bloks of a kind used for motor vehicles; for a voltage not exceeding 1,000 volts</t>
  </si>
  <si>
    <t>85361099</t>
  </si>
  <si>
    <t>Fuses other than thermal fuses and glass type fuses, voltage not exceeding 1,000 volts, other than not HS 85361091-85361093</t>
  </si>
  <si>
    <t>85362011</t>
  </si>
  <si>
    <t>Automatic circuit breakers, moulded case type, for a voltage less than 1,000 volts and current of less than 16 A</t>
  </si>
  <si>
    <t>85362012</t>
  </si>
  <si>
    <t>Automatic circuit breakers, moulded case type, for a voltage less than 1,000 volts and current 16 A or more but not more than 32 A</t>
  </si>
  <si>
    <t>85362013</t>
  </si>
  <si>
    <t>Automatic circuit breakers, moulded case type, for a voltage less than 1,000 volts and current of more than 32 A but not more than 1,000 A</t>
  </si>
  <si>
    <t>85362019</t>
  </si>
  <si>
    <t>Automatic circuit breakers, moulded case type, for a voltage less than 1,000 volts and current more than 1,000 A</t>
  </si>
  <si>
    <t>85362020</t>
  </si>
  <si>
    <t>Automatic circuit breakers; non moulded case type, of a kind incorporated into electro-thermic domestic appliances of heading 8516; for a voltage ? 1,000 volts;</t>
  </si>
  <si>
    <t>85362091</t>
  </si>
  <si>
    <t>Automatic circuit breakers other than HS 85362011-85362020 for a current less than 16 A and voltage less than 1,000 volts;</t>
  </si>
  <si>
    <t>85362099</t>
  </si>
  <si>
    <t>Automatic circuit breakers other than HS 85362011-85362020 for a current more than 16 A and voltage less than 1,000 volts;</t>
  </si>
  <si>
    <t>85363010</t>
  </si>
  <si>
    <t>Lightning arresters for protecting electrical circuits, for a voltage less than 1,000 volts</t>
  </si>
  <si>
    <t>85363020</t>
  </si>
  <si>
    <t>Electrical apparatus for protecting electrical circuits of a kind used in radio equipment or in electric fans, for a voltage less than 1,000 volts</t>
  </si>
  <si>
    <t>85363090</t>
  </si>
  <si>
    <t>Electrical apparatus for protecting electrical circuits other than HS 85363010-85363020 for a voltage less than 1,000 volts</t>
  </si>
  <si>
    <t>85364110</t>
  </si>
  <si>
    <t>Digital relays for a voltage not exceeding 60 V</t>
  </si>
  <si>
    <t>85364140</t>
  </si>
  <si>
    <t>Relays for a current less than 16 A and voltage not exceeding 60 V</t>
  </si>
  <si>
    <t>85364191</t>
  </si>
  <si>
    <t>Semiconductor or electro-magnetic relays of voltage not exceeding 28 V</t>
  </si>
  <si>
    <t>85364199</t>
  </si>
  <si>
    <t>Semiconductor or electro-magnetic relays of voltage exceeding 28 V but not more than 60 V</t>
  </si>
  <si>
    <t>85364910</t>
  </si>
  <si>
    <t>Digital relays; for a voltage exceeding 60 V but not exceeding 1,000 V</t>
  </si>
  <si>
    <t>85364990</t>
  </si>
  <si>
    <t>Relay other than digital; for a voltage exceeding 60 V but not exceeding 1,000 V</t>
  </si>
  <si>
    <t>85365020</t>
  </si>
  <si>
    <t>Over-current and residual-current automatic switches, for a voltage not exceeding 1,000 volts</t>
  </si>
  <si>
    <t>85365032</t>
  </si>
  <si>
    <t>Switches for electric fans; power switches for radio receivers; for a voltage ? 1,000 volts</t>
  </si>
  <si>
    <t>85365033</t>
  </si>
  <si>
    <t>High inrush switches; commutators for stoves and ranges; microphone switches; power switches for television or radio receivers; switches for electric fans; rotary, slide, see- saw and magnetic switches for air-conditioning machines of rated current carrying capacity of less than 16 A</t>
  </si>
  <si>
    <t>85365039</t>
  </si>
  <si>
    <t>High inrush switches; commutators for stoves and ranges; microphone switches; power switches for television or radio receivers; switches for electric fans; rotary, slide, see- saw and magnetic switches for air-conditioning machines of rated current carrying capacity other than HS 85365032-85365033</t>
  </si>
  <si>
    <t>85365040</t>
  </si>
  <si>
    <t>Miniature switches suitable for use in rice cookers or toaster ovens, a voltage not exceeding 1,000 volts</t>
  </si>
  <si>
    <t>85365059</t>
  </si>
  <si>
    <t>Insulated thyristor AC switches; electronics switches, consisting of chip-on-chip technology, voltage not exceeding 1,000 volts; electro-mechanical snap-action switches for a current of not exceeding 11 A 305</t>
  </si>
  <si>
    <t>85365061</t>
  </si>
  <si>
    <t>Make-and-break switches of a kind used in domestic electrical wiring, voltage not exceeding 500 V and rated current carrying capacity less than 16 A</t>
  </si>
  <si>
    <t>85365069</t>
  </si>
  <si>
    <t>Make-and-break switches of a kind used in domestic electrical wiring, voltage not exceeding 500 V and rated current carrying capacity not exceeding 20 A</t>
  </si>
  <si>
    <t>85365095</t>
  </si>
  <si>
    <t>Change-over switches of a kind used for starting electric motors; fuse switches; voltage not exceeding 1,000 volts</t>
  </si>
  <si>
    <t>85365096</t>
  </si>
  <si>
    <t>Other switches for a current of less than 16 A, voltage not exceeding 1,000 volts other than HS 85365020-85365095</t>
  </si>
  <si>
    <t>85365099</t>
  </si>
  <si>
    <t>Other switches for a current of more than 16 A, voltage not exceeding 1,000 volts other than HS 85365020-85365095</t>
  </si>
  <si>
    <t>85366111</t>
  </si>
  <si>
    <t>Lamp-holders of a kind used for compact lamps or halogen lamps, for a current of less than 16 A and voltage not exceeding 1,000 volts</t>
  </si>
  <si>
    <t>85366119</t>
  </si>
  <si>
    <t>Lamp-holders of a kind used for compact lamps or halogen lamps, for a current of more than 16 A and voltage not exceeding 1,000 volts</t>
  </si>
  <si>
    <t>85366191</t>
  </si>
  <si>
    <t>Lamp-holders other than of a kind used for compact lamps or halogen lamps; for a current of less than 16 A and voltage not exceeding 1,000 volts</t>
  </si>
  <si>
    <t>85366199</t>
  </si>
  <si>
    <t>Lamp-holders other than of a kind used for compact lamps or halogen lamps; for a current of more than 16 A and voltage not exceeding 1,000 volts</t>
  </si>
  <si>
    <t>85366910</t>
  </si>
  <si>
    <t>Telephone plugs, for a voltage not exceeding 1,000 volts</t>
  </si>
  <si>
    <t>85366923</t>
  </si>
  <si>
    <t>Audio/video sockets and cathode ray tube sockets for television or radio receivers, for a current not exceeding 15 A and voltage not exceeding 1,000 volts</t>
  </si>
  <si>
    <t>85366929</t>
  </si>
  <si>
    <t>Audio/video sockets and cathode ray tube sockets for television or radio receivers, for a current more than 16 A and voltage not exceeding 1,000 volts</t>
  </si>
  <si>
    <t>85366932</t>
  </si>
  <si>
    <t>Sockets and plugs for co-axial cables and printed circuits, for a current less than 16 A and voltage ? 1,000 volts</t>
  </si>
  <si>
    <t>85366939</t>
  </si>
  <si>
    <t>Sockets and plugs for co-axial cables and printed circuits, for a current more than 16 A and voltage ? 1,000 volts</t>
  </si>
  <si>
    <t>85366992</t>
  </si>
  <si>
    <t>Plugs and sockets other than HS 85366910- 85366939; for a current of less than 16 A and voltage ? 1,000 volts</t>
  </si>
  <si>
    <t>85366999</t>
  </si>
  <si>
    <t>Plugs and sockets other than HS 85366910- 85366939; for a current of more than 16 A and voltage ? 1,000 volts</t>
  </si>
  <si>
    <t>85367010</t>
  </si>
  <si>
    <t>Connectors for optical fibres, optical fibre bundles or cables, of ceramics, for a voltage not exceeding 1,000 volts</t>
  </si>
  <si>
    <t>85367020</t>
  </si>
  <si>
    <t>85367090</t>
  </si>
  <si>
    <t>Connectors for optical fibres, optical fibre bundles or cables, other than of ceramics and copper, for a voltage not exceeding 1,000 volts</t>
  </si>
  <si>
    <t>85369012</t>
  </si>
  <si>
    <t>Connection and contact elements for wires and cables; contact probes for wafer, for a current of less than 16 A and voltage not exceeding 1,000 volts</t>
  </si>
  <si>
    <t>85369019</t>
  </si>
  <si>
    <t>Connection and contact elements for wires and cables; contact probes for wafer, for a current of more than 16 A and voltage not exceeding 1,000 volts</t>
  </si>
  <si>
    <t>85369022</t>
  </si>
  <si>
    <t>Junction boxes, for a current of less than 16 A and voltage not exceeding 1,000 volts</t>
  </si>
  <si>
    <t>85369029</t>
  </si>
  <si>
    <t>Junction boxes, for a current of more than 16 A and voltage not exceeding 1,000 volts</t>
  </si>
  <si>
    <t>85369032</t>
  </si>
  <si>
    <t>Cable connectors consisting of a jack plug, terminal with or without pin, connector, or adaptor for co-axial cable, for a current of less than 16 A and voltage not exceeding 1,000 volts;</t>
  </si>
  <si>
    <t>85369039</t>
  </si>
  <si>
    <t>Cable connectors consisting of a jack plug, terminal with or without pin, connector, or adaptor for co-axial cable, for a current of more than 16 A and voltage not exceeding 1,000 volts;</t>
  </si>
  <si>
    <t>85369040</t>
  </si>
  <si>
    <t>Battery clamps, of a kind used for motor vehicles of heading 8702, 8703, 8704 or 8711, for a voltage not exceeding 1,000 volts</t>
  </si>
  <si>
    <t>85369094</t>
  </si>
  <si>
    <t>Electrical apparatus for making connections to or in electrical circuits not elsewhere clasified in 8536, for a current of less than 16 A and voltage not exceeding 1,000 volts</t>
  </si>
  <si>
    <t>85369099</t>
  </si>
  <si>
    <t>Electrical apparatus for making connections to or in electrical circuits not elsewhere clasified in 8536, for a current of more than 16 A and voltage not exceeding 1,000 volts</t>
  </si>
  <si>
    <t>85371011</t>
  </si>
  <si>
    <t>Control panels of a kind suitable for use in distributed control systems, for a voltage not exceeding 1,000 V</t>
  </si>
  <si>
    <t>85371012</t>
  </si>
  <si>
    <t>Control panels fitted with a programmable processor, for a voltage not exceeding 1,000 V</t>
  </si>
  <si>
    <t>85371013</t>
  </si>
  <si>
    <t>Control panels oth than a kind of for use in distributed control systems or fitted with programmable processor, suitable for goods of heading 8415, 8418, 8450, 8508, 8509 or 8516, voltage not exceeding 1,000 V</t>
  </si>
  <si>
    <t>85371019</t>
  </si>
  <si>
    <t>Switchboards for a voltage not exceeding 1,000 V</t>
  </si>
  <si>
    <t>85371020</t>
  </si>
  <si>
    <t>Distribution boards (including back panels and back planes) for use solely or principally with goods of heading 8471, 8517 or 8525, for a voltage ? 1,000 V</t>
  </si>
  <si>
    <t>85371030</t>
  </si>
  <si>
    <t>Programmable logic controllers for automated machines for transport, handling and storage of dies for semiconductor devices, for a voltage ? 1,000 V</t>
  </si>
  <si>
    <t>85371040</t>
  </si>
  <si>
    <t>Motor controllers with output rating of 24 V to 120 V DC and with ampere rating of 300 A to 500 A, voltage ? 1,000 V 1.516</t>
  </si>
  <si>
    <t>85371091</t>
  </si>
  <si>
    <t>Board,panel,console,desk,cabinet oth than HS 85371011-85371040; used in radio equipment/in electric fan; voltage not exceeding 1,000 V</t>
  </si>
  <si>
    <t>85371092</t>
  </si>
  <si>
    <t>Board,panel,console,desk,cabinet oth than HS 85371011-85371040;suitable use in distribututed control systems;voltage not exceeding 1,000 V</t>
  </si>
  <si>
    <t>85371099</t>
  </si>
  <si>
    <t>Board,panel,console,desk,cabinet oth than HS 85371011-85371040; other than used in radio equipment or in electric fans and use in distribututed control systems;voltage not exceeding 1,000 V</t>
  </si>
  <si>
    <t>85372019</t>
  </si>
  <si>
    <t>Switchboards, incorporating electrical instruments for breaking, connecting or protecting electrical circuits for a voltage less than 66 kV</t>
  </si>
  <si>
    <t>85372029</t>
  </si>
  <si>
    <t>Control panels, incorporating electrical instruments for breaking, connecting or protecting electrical circuits for a voltage of less than 66 kV</t>
  </si>
  <si>
    <t>85372090</t>
  </si>
  <si>
    <t>Boards, panels, consoles, desks, cabinets &amp; other bases, other than switchboard and control panels; for a voltage exceeding 1,000 V</t>
  </si>
  <si>
    <t>85381011</t>
  </si>
  <si>
    <t>Parts of programmable logic controllers for automated machines for transport, handling and storage of dies for semiconductor devices, for a voltage not exceeding 1,000 V</t>
  </si>
  <si>
    <t>85381012</t>
  </si>
  <si>
    <t>Parts of boards, panels, consoles, desks, cabinets and other bases for the goods of heading 8537, not equipped with their apparatus; used in radio equipment, for a voltage not exceeding 1,000 V</t>
  </si>
  <si>
    <t>85381019</t>
  </si>
  <si>
    <t>Part of board,panel,console,desk,cabinet &amp; oth base for good of head 8537,not equipped with their apparatus oth than HS 85381011- 85381019; for a voltage not exceeding 1,000 V</t>
  </si>
  <si>
    <t>85381021</t>
  </si>
  <si>
    <t>Parts of programmable logic controllers for automated machines for transport, handling and storage of dies for semiconductor devices, for a voltage exceeding 1,000 V</t>
  </si>
  <si>
    <t>85381029</t>
  </si>
  <si>
    <t>Part of board,panel,console,desk,cabinet &amp; oth base for good of head 8537,not equipped with their apparatus oth than HS 85381011- 85381019; for a voltage exceeding 1,000 V</t>
  </si>
  <si>
    <t>85389011</t>
  </si>
  <si>
    <t>Parts of goods of HS 85366910, 85369012 or 85369019; for a voltage not exceeding 1,000 V</t>
  </si>
  <si>
    <t>85389012</t>
  </si>
  <si>
    <t>Parts of goods of HS 85365051, 85365059, 85366932 or 85366939; for a voltage not exceeding 1,000 V</t>
  </si>
  <si>
    <t>85389013</t>
  </si>
  <si>
    <t>Parts of goods of HS 85371020; for a voltage not exceeding 1,000 V</t>
  </si>
  <si>
    <t>85389019</t>
  </si>
  <si>
    <t>Parts suitable use solely or principally with apparatus of subhead 8535, 8536 or 8537; nec. in HS 85389011-85389013; voltage not exceeding 1,000 V</t>
  </si>
  <si>
    <t>85389020</t>
  </si>
  <si>
    <t>Parts suitable for use solely or principally with the apparatus of subheading 8535, 8536 or 8537 equipped with their apparatus, voltage &gt; 1,000 V</t>
  </si>
  <si>
    <t>85391010</t>
  </si>
  <si>
    <t>Sealed beam lamp units; for motor vehicles of Chapter 87</t>
  </si>
  <si>
    <t>85391090</t>
  </si>
  <si>
    <t>Sealed beam lamp units; other than for motor vehicles of Chapter 87</t>
  </si>
  <si>
    <t>85392120</t>
  </si>
  <si>
    <t>Tungsten halogen; of a kind used in medical equipment</t>
  </si>
  <si>
    <t>85392130</t>
  </si>
  <si>
    <t>Tungsten halogen; of a kind used for motor vehicles</t>
  </si>
  <si>
    <t>85392140</t>
  </si>
  <si>
    <t>Reflector lamp bulbs of tungsten halogen; other than used in medical equipment or motor vehicles</t>
  </si>
  <si>
    <t>85392190</t>
  </si>
  <si>
    <t>Tungsten halogen other than HS 85392120- 85392140</t>
  </si>
  <si>
    <t>85392231</t>
  </si>
  <si>
    <t>Reflector lamp bulbs excluding reflector lamp bulbs of tungsten halogen, of a kind used in decorative illumination, power ? 60 W and voltage &gt; 100 V</t>
  </si>
  <si>
    <t>85392232</t>
  </si>
  <si>
    <t>Reflector lamp bulbs excluding reflector lamp bulbs of tungsten halogen, of a kind used in decorative illumination, power &gt; 60 W but ≤ 200 W and voltage &gt; 100 V</t>
  </si>
  <si>
    <t>85392233</t>
  </si>
  <si>
    <t>Reflector lamp bulbs excluding reflector lamp bulbs of tungsten halogen, for domestic lighting, power ? 200 W and voltage &gt;100 V</t>
  </si>
  <si>
    <t>85392239</t>
  </si>
  <si>
    <t>Reflector lamp bulbs excluding reflector lamp bulbs of tungsten halogen, not used in decorative illumination or domestic lighting, power ? 200 W and voltage &gt;100 V</t>
  </si>
  <si>
    <t>85392291</t>
  </si>
  <si>
    <t>Filament lamps, excluding sealed beam unit, ultra-violet/infra-red lamps, tungsten halogen, and reflector lamp bulbs, used in decorative illumination, power ? 60 W &amp; voltage &gt; 100 V</t>
  </si>
  <si>
    <t>85392293</t>
  </si>
  <si>
    <t>Filament lamps, excluding sealed beam unit, ultra-violet/infra-red lamps, tungsten halogen, and reflector lamp bulbs, for domestic lighting, power ? 200 W &amp; voltage &gt; 100 V</t>
  </si>
  <si>
    <t>85392299</t>
  </si>
  <si>
    <t>Filament lamps, exclud sealed beam unit, ultra- violet/infra-red lamp, tungsten halogen &amp; reflector lamp bulb, not used for domestic lighting &amp; decorative illumination, power &gt;60 W but ?200 W &amp; &gt;100 V</t>
  </si>
  <si>
    <t>85392920</t>
  </si>
  <si>
    <t>Filament lamps, excluding sealed beam units, ultra-violet/infra-red lamps, and tungsten halogen, used for motor vehicles; power &gt; 200 W and voltage ? 100 V</t>
  </si>
  <si>
    <t>85392930</t>
  </si>
  <si>
    <t>Reflector lamp bulbs, excluding sealed beam units, ultra-violet/infra-red lamps, and tungsten halogen, not used in medical equipment or motor vehicles; power &gt; 200 W and voltage ? 100 V</t>
  </si>
  <si>
    <t>85392941</t>
  </si>
  <si>
    <t>Flashlight bulbs; miniature indicator bulbs, rated up to 225 V, of a kind suitable for medical equipment,</t>
  </si>
  <si>
    <t>85392949</t>
  </si>
  <si>
    <t>Flashlight bulbs; miniature indicator bulbs, rated up to 225 V, of a kind not suitable for medical equipment,</t>
  </si>
  <si>
    <t>85392960</t>
  </si>
  <si>
    <t>Filament lamps, exclud sealed beam units, ultra-violet/infra-red lamps, or tungsten halogen or flashlight bulbs; miniature indicator bulbs; capacity ? 200 W and voltage ? 100 V 276</t>
  </si>
  <si>
    <t>85392990</t>
  </si>
  <si>
    <t>Filament lamps, exclud sealed beam units, ultra-violet/infra-red lamps, or tungsten halogen or flashlight bulbs; miniature indicator bulbs, capacity &gt; 300 W</t>
  </si>
  <si>
    <t>85393110</t>
  </si>
  <si>
    <t>Discharge lamps, other than UV lamps; tubes for compact fluorescent lamps; fluorescent, hot cathode</t>
  </si>
  <si>
    <t>85393120</t>
  </si>
  <si>
    <t>Discharge lamps, other than UV lamps, straight tubes for other fluorescent lamps; fluorescent hot cathode</t>
  </si>
  <si>
    <t>85393130</t>
  </si>
  <si>
    <t>Discharge lamps, other than UV lamps, Compact hot cathode fluorescent lamps with built-in ballast</t>
  </si>
  <si>
    <t>85393190</t>
  </si>
  <si>
    <t>Discharge lamps, oth than UV lamps; fluorescent hot cathode; not elsewhere classified in subheading 853931</t>
  </si>
  <si>
    <t>85393200</t>
  </si>
  <si>
    <t>Mercury or sodium vapour lamps; metal halide lamps</t>
  </si>
  <si>
    <t>85393910</t>
  </si>
  <si>
    <t>Discharge lamps, other than UV lamps; tubes for compact fluorescent lamps, other than fluorescent, hot cathode or mercury or sodium vapour lamps; metal halide lamps</t>
  </si>
  <si>
    <t>85393990</t>
  </si>
  <si>
    <t>Discharge lamps, other than UV lamps; fluorescent, cold cathode; not elsewhere classified in 853939</t>
  </si>
  <si>
    <t>85394100</t>
  </si>
  <si>
    <t>Arc-lamps</t>
  </si>
  <si>
    <t>85394900</t>
  </si>
  <si>
    <t>Ultra-violet or infra-red lamps</t>
  </si>
  <si>
    <t>85395100</t>
  </si>
  <si>
    <t>Light-emitting diode (LED) modules</t>
  </si>
  <si>
    <t>85395210</t>
  </si>
  <si>
    <t>Light-emitting diode (LED) lamps, equipped with screw bases</t>
  </si>
  <si>
    <t>85395290</t>
  </si>
  <si>
    <t>Light-emitting diode (LED) lamps, other than equipped with screw bases</t>
  </si>
  <si>
    <t>85399010</t>
  </si>
  <si>
    <t>Parts of aluminium end caps for fluorescent lamps; aluminium screw caps for incandescent lamps</t>
  </si>
  <si>
    <t>85399020</t>
  </si>
  <si>
    <t>Parts of electric filament or discharge lamps, oth than aluminium end caps for fluorescent lamps; aluminium screw caps for incandescent lamps; suitable for lamps of motor vehicles</t>
  </si>
  <si>
    <t>85399030</t>
  </si>
  <si>
    <t>Parts of electric filament/discharge lamps, of subhead 85395100; oth than aluminium end caps for fluorescent lamps; aluminium screw caps for incandescent lamps, not suitable for motor vehicles lamps</t>
  </si>
  <si>
    <t>85399090</t>
  </si>
  <si>
    <t>Parts of electric filament/discharge lamps oth than aluminium end caps for fluorescent lamps; aluminium screw caps for incandescent lamps; not suitable for motor vehicles lamps/of subhead 85395100,</t>
  </si>
  <si>
    <t>85402000</t>
  </si>
  <si>
    <t>Television camera tubes; image converters and intensifiers; other photo-cathode tubes</t>
  </si>
  <si>
    <t>85404090</t>
  </si>
  <si>
    <t>Data/graphic display tubes, monochrome</t>
  </si>
  <si>
    <t>85407100</t>
  </si>
  <si>
    <t>Magnetrons</t>
  </si>
  <si>
    <t>85407900</t>
  </si>
  <si>
    <t>Microwave tubes other than magnetrons( for example, klystrons, travelling wave tubes, carcinotrons), excluding grid-controlled tubes</t>
  </si>
  <si>
    <t>85408100</t>
  </si>
  <si>
    <t>Receiver or amplifier valves and tubes</t>
  </si>
  <si>
    <t>85408900</t>
  </si>
  <si>
    <t>Thermionic, cold cathode or photo-cathode valves and tubes not elsewhere classified in 8540</t>
  </si>
  <si>
    <t>85409900</t>
  </si>
  <si>
    <t>Part of thermionic, cold cathode or photo- cathode valves and tubes other than cathode- ray tubes</t>
  </si>
  <si>
    <t>85411000</t>
  </si>
  <si>
    <t>Diodes, other than photosensitive or light- emitting diodes (LED)</t>
  </si>
  <si>
    <t>85412100</t>
  </si>
  <si>
    <t>Transistors, other than photosensitive transistors with a dissipation rate of less than 1 W</t>
  </si>
  <si>
    <t>85412900</t>
  </si>
  <si>
    <t>Transistors, other than photosensitive transistors without a dissipation rate of less than 1 W</t>
  </si>
  <si>
    <t>85413000</t>
  </si>
  <si>
    <t>Thyristors, diacs and triacs, other than photosensitive devices</t>
  </si>
  <si>
    <t>85414100</t>
  </si>
  <si>
    <t>Light-emitting diodes (LED), whether or not assembled with other light-emitting diodes (LED)</t>
  </si>
  <si>
    <t>85414200</t>
  </si>
  <si>
    <t>Photovoltaic cells not assembled in modules or made up into panels</t>
  </si>
  <si>
    <t>85414300</t>
  </si>
  <si>
    <t>Photovoltaic cells assembled in modules or made up into panels</t>
  </si>
  <si>
    <t>85414900</t>
  </si>
  <si>
    <t>Photosensitive semiconductor devices, other than LED and photovoltaic cells whether or not assembled in modules or made up into panels</t>
  </si>
  <si>
    <t>85415100</t>
  </si>
  <si>
    <t>Semiconductor-based transducers</t>
  </si>
  <si>
    <t>85415900</t>
  </si>
  <si>
    <t>Semiconductor devices other than semiconductor-based transducers</t>
  </si>
  <si>
    <t>85416000</t>
  </si>
  <si>
    <t>Mounted piezo-electric crystals</t>
  </si>
  <si>
    <t>85419000</t>
  </si>
  <si>
    <t>Part of semiconductor devices or photosensitive semiconductor devices or light- emitting diodes (LED) or mounted piezo- electric crystals</t>
  </si>
  <si>
    <t>85423100</t>
  </si>
  <si>
    <t>Electronic integrated circuits: processors and controllers, whether or not combined with memories, converters, logic circuits, amplifiers, clock and timing circuits, or other circuits</t>
  </si>
  <si>
    <t>85423200</t>
  </si>
  <si>
    <t>Electronic integrated circuits: memories</t>
  </si>
  <si>
    <t>85423300</t>
  </si>
  <si>
    <t>Electronic integrated circuits: amplifiers</t>
  </si>
  <si>
    <t>85423900</t>
  </si>
  <si>
    <t>Electronic integrated circuits other than processors and controllers or memories or amplifiers</t>
  </si>
  <si>
    <t>85429000</t>
  </si>
  <si>
    <t>Part of electronic integrated circuits</t>
  </si>
  <si>
    <t>85431000</t>
  </si>
  <si>
    <t>Particle accelerators; Electrical machines and apparatus, having individual functions</t>
  </si>
  <si>
    <t>85432000</t>
  </si>
  <si>
    <t>Signal generators; Electrical machines and apparatus, having individual functions</t>
  </si>
  <si>
    <t>85433020</t>
  </si>
  <si>
    <t>Wet processing equipment for application by immersion of chemical/electrochemical solutions, whether/not for the purpose of removing material on printed circuit board/printed wiring board substrates</t>
  </si>
  <si>
    <t>85433091</t>
  </si>
  <si>
    <t>Electroplating and electrolysis machines of a kind use solely or principally for the manufacture of printed circuits</t>
  </si>
  <si>
    <t>85433099</t>
  </si>
  <si>
    <t>Machines and apparatus for electroplating, electrolysis or electrophoresis, not elsewhere classified in subheading 854330</t>
  </si>
  <si>
    <t>85434000</t>
  </si>
  <si>
    <t>Electronic cigarettes and similar personal electric vaporising devices</t>
  </si>
  <si>
    <t>85437010</t>
  </si>
  <si>
    <t>Electric fence energisers</t>
  </si>
  <si>
    <t>85437021</t>
  </si>
  <si>
    <t>Cordless infrared remote control devices for video game consoles, other than game controllers of heading 9504</t>
  </si>
  <si>
    <t>85437029</t>
  </si>
  <si>
    <t>Remote control apparatus, other than radio remote control apparatus; other than cordless infrared remote control devices for video game consoles, excluding game controllers of heading 9504</t>
  </si>
  <si>
    <t>85437030</t>
  </si>
  <si>
    <t>Electrical machines and apparatus with translation or dictionary functions</t>
  </si>
  <si>
    <t>85437040</t>
  </si>
  <si>
    <t>Equipment for removal of dust particles/elimination of electrostatic charge during the manufacture of PCB/PWB/PCBA;machine for curing material by ultra-violet light for the manufacture of PCB/PWB/PCBA</t>
  </si>
  <si>
    <t>85437050</t>
  </si>
  <si>
    <t>Microwave amplifiers; digital flight-data recorders; portable battery operated electronic reader for recording and reproducing text, still image or audio file</t>
  </si>
  <si>
    <t>85437060</t>
  </si>
  <si>
    <t>Digital signal processing apparatus capable of connect to a wired/wireless network for the mixing of sound; articles specifically designed for connec to telegraphic or telephonic apparatus/networks</t>
  </si>
  <si>
    <t>85437090</t>
  </si>
  <si>
    <t>Electrical machines and apparatus, having individual functions, not specified or included elsewhere in subheading 8543</t>
  </si>
  <si>
    <t>85439010</t>
  </si>
  <si>
    <t>Parts of goods of subheading 854310 or 854320</t>
  </si>
  <si>
    <t>85439030</t>
  </si>
  <si>
    <t>Parts of goods of subheading 85437030</t>
  </si>
  <si>
    <t>85439090</t>
  </si>
  <si>
    <t>Parts of electrical machines and apparatus, having individual functions other than of goods of subheading 854310 or 854320, 85433020, 85437030, and 85437040</t>
  </si>
  <si>
    <t>85441120</t>
  </si>
  <si>
    <t>Winding wire of copper with an outer coating or covering of paper, textiles or poly(vinyl chloride)</t>
  </si>
  <si>
    <t>85441130</t>
  </si>
  <si>
    <t>Winding wire of copper with an outer coating of lacquer</t>
  </si>
  <si>
    <t>85441140</t>
  </si>
  <si>
    <t>Winding wire of copper with an outer coating of enamel</t>
  </si>
  <si>
    <t>85441190</t>
  </si>
  <si>
    <t>Winding wire of copper without an outer coating or covering of paper, textiles or PVC, lacquer, and enamel</t>
  </si>
  <si>
    <t>85441900</t>
  </si>
  <si>
    <t>Winding wire of other than copper</t>
  </si>
  <si>
    <t>85442011</t>
  </si>
  <si>
    <t>Insulated cable fitted with rubber or plastics, for a voltage not exceeding 66 kV</t>
  </si>
  <si>
    <t>85442019</t>
  </si>
  <si>
    <t>Insulated cable fitted other than with rubber or plastics, for a voltage not exceeding 66 kV</t>
  </si>
  <si>
    <t>85442021</t>
  </si>
  <si>
    <t>Insulated cable not fitted with rubber or plastics, for a voltage not exceeding 66 kV</t>
  </si>
  <si>
    <t>85442029</t>
  </si>
  <si>
    <t>Insulated cable not fitted other than with rubber or plastics, for a voltage not exceeding 66 kV</t>
  </si>
  <si>
    <t>85442031</t>
  </si>
  <si>
    <t>Insulated cable fitted with rubber or plastics, for a voltage exceeding 66 kV</t>
  </si>
  <si>
    <t>85442039</t>
  </si>
  <si>
    <t>Insulated cable fitted other than with rubber or plastics, for a voltage exceeding 66 kV</t>
  </si>
  <si>
    <t>85442041</t>
  </si>
  <si>
    <t>Insulated cable not fitted with rubber or plastics, for a voltage exceeding 66 kV</t>
  </si>
  <si>
    <t>85442049</t>
  </si>
  <si>
    <t>Insulated cable not fitted other than with rubber or plastics, for a voltage exceeding 66 kV</t>
  </si>
  <si>
    <t>85443012</t>
  </si>
  <si>
    <t>Wiring harnesses for motor vehicles, insulated with rubber or plastics, of a kind used for vehicles of heading 8702, 8703, 8704 or 8711</t>
  </si>
  <si>
    <t>85443013</t>
  </si>
  <si>
    <t>Wiring harnesses for motor vehicles, insulated with rubber or plastics, of a kind used for vehicles other than of heading 8702, 8703, 8704 or 8711</t>
  </si>
  <si>
    <t>85443014</t>
  </si>
  <si>
    <t>Wiring harnesses for motor vehicles, insulated other than with rubber or plastics, of a kind used for vehicles of heading 8702, 8703, 8704 or 8711</t>
  </si>
  <si>
    <t>85443019</t>
  </si>
  <si>
    <t>Wiring harnesses for motor vehicles, insulated other than with rubber or plastics, of a kind used for vehicles other than of heading 8702, 8703, 8704 or 8711</t>
  </si>
  <si>
    <t>85443091</t>
  </si>
  <si>
    <t>Ignition wiring sets and other wiring sets of a kind used in vehicles other than motor vehicles, aircraft, ships; insulated with rubber or plastics</t>
  </si>
  <si>
    <t>85443099</t>
  </si>
  <si>
    <t>Ignition wiring sets and other wiring sets of a kind used in vehicles other than motor vehicles, aircraft, ships; insulated not with rubber or plastics</t>
  </si>
  <si>
    <t>85444211</t>
  </si>
  <si>
    <t>Submarine telephone cables; submarine telegraph cables; submarine radio relay cables, fitted with connectors, for a voltage ? 80 V</t>
  </si>
  <si>
    <t>85444213</t>
  </si>
  <si>
    <t>Electric conductors insulated with rubber, plastics or paper; fitted with connectors, used for telecommunications, voltage ? 80 V, other than submarine telephone/telegraph/radio relay cables</t>
  </si>
  <si>
    <t>85444219</t>
  </si>
  <si>
    <t>Electric conductors, fitted with connectors, used for telecommunications, voltage ? 80 V; not insulated with rubber, plastics or paper; other than submarine telephone/telegraph/radio relay cables</t>
  </si>
  <si>
    <t>85444221</t>
  </si>
  <si>
    <t>Submarine telephone cables; submarine telegraph cables; submarine radio relay cables, fitted with connectors, voltage &gt; 80 V but ≤ 1,000 V</t>
  </si>
  <si>
    <t>85444223</t>
  </si>
  <si>
    <t>Electric conductors insulated with rubber, plastics/paper; fitted with connectors, used for telecommunications, voltage &gt; 80 V but ≤ 1,000 V, oth than submarine telephone/telegraph/radio relay cables</t>
  </si>
  <si>
    <t>85444229</t>
  </si>
  <si>
    <t>Electric conductors, fitted with connector, used for telecommunication, voltage &gt;80 V but ?1,000 V; not insulated with rubber/plastics/paper; oth than submarine telephone/telegraph/radio relay cables</t>
  </si>
  <si>
    <t>85444232</t>
  </si>
  <si>
    <t>Battery cables, fitted with connectors, isulated with rubber or platics, for vehicles of heading 8702, 8703, 8704 or 8711; voltage ? 1,000 V</t>
  </si>
  <si>
    <t>85444233</t>
  </si>
  <si>
    <t>Battery cables, fitted with connectors, isulated with rubber or platics, other than for vehicles heading 8702, 8703, 8704 or 8711; voltage ? 1,000 V</t>
  </si>
  <si>
    <t>85444239</t>
  </si>
  <si>
    <t>Battery cables, fitted with connectors, not isulated with rubber or platics, for vehicles other than heading 8702, 8703, 8704 or 8711; voltage ? 1,000 V</t>
  </si>
  <si>
    <t>85444291</t>
  </si>
  <si>
    <t>Flat data cables having two lines or more, fitted with connectors, insulated with rubber, plastics or paper; voltage ? 1,000 V</t>
  </si>
  <si>
    <t>85444292</t>
  </si>
  <si>
    <t>Flat data cables having two lines or more, fitted with connectors, not insulated with rubber, plastics or paper; voltage ? 1,000 V</t>
  </si>
  <si>
    <t>85444294</t>
  </si>
  <si>
    <t>Electric cables insulated with plastics, of which each core having diameter ? 5 mm; fitted with connectors, voltage ? 1,000 V</t>
  </si>
  <si>
    <t>85444295</t>
  </si>
  <si>
    <t>Electric cables insulated with plastics, of which each core having diameter &gt; 5 mm but ≤ 195 mm; fitted with connectors, voltage ? 1,000 V</t>
  </si>
  <si>
    <t>85444296</t>
  </si>
  <si>
    <t>Electric cables insulated with plastics &gt; 195 mm, fitted with connectors; voltage ? 1,000 V; other than battery cables, not for communications</t>
  </si>
  <si>
    <t>85444297</t>
  </si>
  <si>
    <t>Electric cables insulated with rubber or paper, fitted with connectors; voltage ? 1,000 V; other than battery cables, not for communications</t>
  </si>
  <si>
    <t>85444299</t>
  </si>
  <si>
    <t>Electric conductors, fitted with connectors; voltage ? 1,000 V; other than HS 85444291- 85444297not used for telecommunications other than battery cables</t>
  </si>
  <si>
    <t>85444911</t>
  </si>
  <si>
    <t>Submarine telephone cables; submarine telegraph cables; submarine radio relay cables, not fitted with connectors, for a voltage ? 80 V</t>
  </si>
  <si>
    <t>85444913</t>
  </si>
  <si>
    <t>Electric conductors insulated with rubber, plastics or paper; not fitted with connectors, used for telecommunications, voltage ? 80 V, other than submarine telephone/telegraph/radio relay cables;</t>
  </si>
  <si>
    <t>85444919</t>
  </si>
  <si>
    <t>Electric conductors, not fitted with connectors, used for telecommunications, voltage ? 80 V; insulated not with rubber/ plastics/paper; other than submarine telephone/telegraph/radio relay cables</t>
  </si>
  <si>
    <t>85444921</t>
  </si>
  <si>
    <t>Shielded wire of a kind used in the manufacture of automotive wiring harnesses, not fitted with connectors, voltage ? 80 V</t>
  </si>
  <si>
    <t>85444922</t>
  </si>
  <si>
    <t>Electric cables insulated with plastics, each core having D ? 195 mm, not fitted with connectors, voltage ? 80 V, not used for telecommunications oth than manufacture automotive wiring harnesses</t>
  </si>
  <si>
    <t>85444923</t>
  </si>
  <si>
    <t>Electric cables insulated with plastics, each core having D &gt; 195 mm, not fitted with connectors, voltage ? 80 V, not used for telecommunications oth than manufacture automotive wiring harnesses</t>
  </si>
  <si>
    <t>85444924</t>
  </si>
  <si>
    <t>Electric conductors other than electric cables, insulated with rubber, plastics or paper, not fitted with connectors, not used for telecommunications, voltage ? 80 V</t>
  </si>
  <si>
    <t>85444929</t>
  </si>
  <si>
    <t>Electric conductors other than electric cables, insulated not with rubber, plastics or paper, not fitted with connectors, not used for telecommunications, voltage ? 80 V</t>
  </si>
  <si>
    <t>85444932</t>
  </si>
  <si>
    <t>Electric conductors insulated with plastics, not fitted with connectors, used for telecommunications, voltage &gt; 80 V but ≤ 1,000 V, oth than submarine telephone/telegraph/radio relay cables</t>
  </si>
  <si>
    <t>85444933</t>
  </si>
  <si>
    <t>Electric conductors insulated with rubber or paper, not fitted with connectors, used for telecommunications, voltage &gt; 80 V but ≤ 1,000 V, oth than submarine telephone/telegraph/radio relay cables</t>
  </si>
  <si>
    <t>85444939</t>
  </si>
  <si>
    <t>Electric conductors,not fitted w/ connector, used for telecommunication, voltage &gt; 80 V but ≤ 1,000 V; not insulated w/ rubber/plastics/paper, oth than submarine telephone/telegraph/radio relay cable</t>
  </si>
  <si>
    <t>85444941</t>
  </si>
  <si>
    <t>Cables insulated with plastics, not used for telecommunications, not fitted with connectors, voltage &gt; 80 V but ≤ 1,000 V</t>
  </si>
  <si>
    <t>85444942</t>
  </si>
  <si>
    <t>Cables insulated with rubber, plastics or paper, not fitted with connectors, use for telecommunications, voltage &gt; 80 V but ≤ 1,000 V; other than cables isulated with plastics</t>
  </si>
  <si>
    <t>85444949</t>
  </si>
  <si>
    <t>Electric conductors, not fitted w/ connectors, not use for telecommunication, voltage &gt; 80 V but ≤ 1,000 V, oth than cables isulated with plastics, rubber, plastics/paper</t>
  </si>
  <si>
    <t>85446011</t>
  </si>
  <si>
    <t>Cables insulated with plastics, of which each core having diameter of less than 227 mm, voltage &gt; 1 kV but ≤ 36 kV</t>
  </si>
  <si>
    <t>85446012</t>
  </si>
  <si>
    <t>Cables insulated with rubber, plastics or paper, of which each core having diameter ? 227 mm, voltage &gt; 1 kV but ≤ 36 kV</t>
  </si>
  <si>
    <t>85446019</t>
  </si>
  <si>
    <t>Electronics conductors other than cables insulated with rubber, plastics or paper, voltage exceeding 1 kV but not exceeding 36 kV</t>
  </si>
  <si>
    <t>85446029</t>
  </si>
  <si>
    <t>Electronics conductors other than cables insulated with rubber, plastics or paper, voltage &gt; 36 kV but ≤ 66 kV</t>
  </si>
  <si>
    <t>85446031</t>
  </si>
  <si>
    <t>Electronics conductors insulated with rubber, plastics or paper, voltage exceeding 66 kV</t>
  </si>
  <si>
    <t>85446039</t>
  </si>
  <si>
    <t>Electronics conductors not insulated with rubber, plastics or paper, voltage exceeding 66 kV</t>
  </si>
  <si>
    <t>85447010</t>
  </si>
  <si>
    <t>Submarine telephone cables; submarine telegraph cables; submarine radio relay cables</t>
  </si>
  <si>
    <t>85447090</t>
  </si>
  <si>
    <t>Optical fibre cables other than submarine telephone cables; submarine telegraph cables; submarine radio relay cables</t>
  </si>
  <si>
    <t>85451100</t>
  </si>
  <si>
    <t>Carbon electrodes with or without metal, of a kind used for furnaces</t>
  </si>
  <si>
    <t>85451900</t>
  </si>
  <si>
    <t>Carbon electrodes with or without metal, of a kind used for electrical purpose, other than for furnaces</t>
  </si>
  <si>
    <t>85452000</t>
  </si>
  <si>
    <t>Carbon brushes with or without metal, of a kind used for electrical purposes 2</t>
  </si>
  <si>
    <t>85459000</t>
  </si>
  <si>
    <t>Lamp carbons, battery carbons and other articles of graphite or other carbon, with or without metal, of a kind used for electrical purposes</t>
  </si>
  <si>
    <t>85461000</t>
  </si>
  <si>
    <t>Electrical insulators of glass</t>
  </si>
  <si>
    <t>85462010</t>
  </si>
  <si>
    <t>Transformer bushings and circuit breaker insulators of ceramics</t>
  </si>
  <si>
    <t>85462090</t>
  </si>
  <si>
    <t>Electrical isulators of ceramics other than transformer bushings and circuit breaker insulators</t>
  </si>
  <si>
    <t>85469000</t>
  </si>
  <si>
    <t>Electrical insulators of any material other than of glass or ceramics</t>
  </si>
  <si>
    <t>85471000</t>
  </si>
  <si>
    <t>Insulating fittings for electrical machines, of ceramics, other than insulators of heading 8546</t>
  </si>
  <si>
    <t>85472000</t>
  </si>
  <si>
    <t>Insulating fittings for electrical machines, of plastics, other than insulators of heading 8546</t>
  </si>
  <si>
    <t>85479010</t>
  </si>
  <si>
    <t>Electric conduit tubing and joints therefor, of base metal lined with insulating material</t>
  </si>
  <si>
    <t>85479090</t>
  </si>
  <si>
    <t>Appliances or equipment, being fittings wholly of insulating material apart from any minor components of metalincorporated during moulding solely for purposes of assembly, other than insulators of heading 8546</t>
  </si>
  <si>
    <t>85480000</t>
  </si>
  <si>
    <t>Electrical parts of machinery or apparatus, not specified or included elsewhere in this Chapter</t>
  </si>
  <si>
    <t>85491119</t>
  </si>
  <si>
    <t>Lead acid scrap storage batteries, drained or undrained, other than of a kind used in aircraft or of subheading 85071092, 85071095, 85072094 or 85072095</t>
  </si>
  <si>
    <t>85491210</t>
  </si>
  <si>
    <t>Waste and scrap of primary cells and primary batteries, spent or not, containing lead, cadmium or mercury, other than of lead acid accumulators</t>
  </si>
  <si>
    <t>85491410</t>
  </si>
  <si>
    <t>Waste and scrap of primary cells and primary batteries, spent or not, unsorted and not containing lead, cadmium or mercury</t>
  </si>
  <si>
    <t>85491910</t>
  </si>
  <si>
    <t>Waste and scrap of primary cells and primary batteries, n.e.c in HS 85491111-85491490</t>
  </si>
  <si>
    <t>85491990</t>
  </si>
  <si>
    <t>Waste and scrap other than of primary cells and primary batteries or of electric accumulators of a kind used in aircraft, n.e.c in HS 85491111-85491490</t>
  </si>
  <si>
    <t>85492100</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</si>
  <si>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</si>
  <si>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85492900</t>
  </si>
  <si>
    <t>Electrical and electronic waste and scrap of a kind used principally for the recovery of precious metal, other than of HS 85492100</t>
  </si>
  <si>
    <t>85493100</t>
  </si>
  <si>
    <t>Electrical and electronic waste and scrap of other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t>
  </si>
  <si>
    <t>85493900</t>
  </si>
  <si>
    <t>Electrical and electronic waste and scrap of other electrical and electronic assemblies and printed circuit boards, other than HS 85493100</t>
  </si>
  <si>
    <t>85499900</t>
  </si>
  <si>
    <t>Electrical and electronic waste and scrap, n.e.c in heading 8549</t>
  </si>
  <si>
    <t>86012000</t>
  </si>
  <si>
    <t>Rail locomotives powered by electric accumulators</t>
  </si>
  <si>
    <t>86029000</t>
  </si>
  <si>
    <t>Rail locomotives; locomotive tenders, powered other than from an external source of electricity or by electric accumulators</t>
  </si>
  <si>
    <t>86040000</t>
  </si>
  <si>
    <t>Railway or tramway maintenance or service vehicles, whether or not self-propelled (for example, workshops, cranes, ballast tampers, trackliners, testing coaches and track inspection vehicles)</t>
  </si>
  <si>
    <t>86069900</t>
  </si>
  <si>
    <t>Railway or tramway goods vans and wagons, not self-propelled, other than HS 86061000- 86069200</t>
  </si>
  <si>
    <t>86071900</t>
  </si>
  <si>
    <t>Axles and wheels, including parts thereof and parts of bogies or bissel bogies</t>
  </si>
  <si>
    <t>86072100</t>
  </si>
  <si>
    <t>Air brakes and parts thereof</t>
  </si>
  <si>
    <t>86072900</t>
  </si>
  <si>
    <t>Brakes other than air brakes and parts thereof</t>
  </si>
  <si>
    <t>86073000</t>
  </si>
  <si>
    <t>Hooks and other coupling devices, buffers, and parts thereof</t>
  </si>
  <si>
    <t>86079100</t>
  </si>
  <si>
    <t>Parts of railway or tramway of locomotives, n.e.c in heading 8607</t>
  </si>
  <si>
    <t>86079900</t>
  </si>
  <si>
    <t>Parts of railway or tramway of rolling-stock, n.e.c in heading 8607</t>
  </si>
  <si>
    <t>86080020</t>
  </si>
  <si>
    <t>Electro-mechanical equipment (signalling, safety or traffic control equipment) for railways, tramways, roads, inland waterways, parking facilities, port installations or airfields</t>
  </si>
  <si>
    <t>86080090</t>
  </si>
  <si>
    <t>Railway or tramway track fixtures and fittings; non-electro-mechanical equipment for railways, tramways, roads, inland waterways, parking facilities, port installations or airfields; parts of the foregoing</t>
  </si>
  <si>
    <t>86090010</t>
  </si>
  <si>
    <t>Containers of base metal (including containers for the transport of fluids) specially designed and equipped for carriage by one or more modes of transport</t>
  </si>
  <si>
    <t>86090090</t>
  </si>
  <si>
    <t>Containers of non-base metal (including containers for the transport of fluids) specially designed and equipped for carriage by one or more modes of transport</t>
  </si>
  <si>
    <t>87011011</t>
  </si>
  <si>
    <t>Single axle tractors for agricultural use; of a power ? 225 kW, whether or not electrically operated</t>
  </si>
  <si>
    <t>87011019</t>
  </si>
  <si>
    <t>Single axle tractors, other than for agricultural use; of a power ? 225 kW, whether or not electrically operated 450</t>
  </si>
  <si>
    <t>87011091</t>
  </si>
  <si>
    <t>Single axle tractors for agricultural use; of a power &gt; 225 kW, whether or not electrically operated</t>
  </si>
  <si>
    <t>87011099</t>
  </si>
  <si>
    <t>Single axle tractors, other than for agricultural use, of a power &gt; 225 kW, whether or not electrically operated</t>
  </si>
  <si>
    <t>87012110</t>
  </si>
  <si>
    <t>Road tractors for semi-trailers with only compression-ignition internal combustion piston engine (diesel or semi-diesel), CKD</t>
  </si>
  <si>
    <t>87012190</t>
  </si>
  <si>
    <t>Road tractors for semi-trailers with only compression-ignition internal combustion piston engine (diesel or semi-diesel), other than CKD</t>
  </si>
  <si>
    <t>87012990</t>
  </si>
  <si>
    <t>Road tractors for semi-trailers, n.e.c in heading 8701, other than CKD</t>
  </si>
  <si>
    <t>87013000</t>
  </si>
  <si>
    <t>Track-laying tractors</t>
  </si>
  <si>
    <t>87019110</t>
  </si>
  <si>
    <t>Agricultural tractors, of an engine power not exceeding 18 kW</t>
  </si>
  <si>
    <t>87019210</t>
  </si>
  <si>
    <t>Agricultural tractors, of an engine power exceeding 18 kW but not exceeding 37 kW</t>
  </si>
  <si>
    <t>87019310</t>
  </si>
  <si>
    <t>Agricultural tractors, of an engine power exceeding 37 kW but not exceeding 75 kW</t>
  </si>
  <si>
    <t>87019390</t>
  </si>
  <si>
    <t>Tractors other than for agricultural, of an engine power exceeding 37 kW but not exceeding 75 kW</t>
  </si>
  <si>
    <t>87019510</t>
  </si>
  <si>
    <t>Agricultural tractors, of an engine power exceeding 130 kW</t>
  </si>
  <si>
    <t>87019590</t>
  </si>
  <si>
    <t>Tractors, other than for agricultural, of an engine power exceeding 130 kW</t>
  </si>
  <si>
    <t>87021010</t>
  </si>
  <si>
    <t>Motor cars (including stretch limousines but not including coaches, buses, minibuses or vans), for the transport of ? 10 persons including driver, with only compression-ignition internal combustion piston engine, CKD</t>
  </si>
  <si>
    <t>87021041</t>
  </si>
  <si>
    <t>Motor coaches, buses or minibuses, of a gvw ? 6 t but ≤ 18 t, for the transport of ? 10 persons, including driver, with only engine (diesel or semi-diesel), CKD</t>
  </si>
  <si>
    <t>87021049</t>
  </si>
  <si>
    <t>Motor coaches, buses or minibuses, of a gvw of &gt; 18 t but ≤ 24 t, for the transport of ? 10 persons, including driver, with only compression-ignition internal combustion piston engine (diesel or semi-diesel),CKD</t>
  </si>
  <si>
    <t>87021050</t>
  </si>
  <si>
    <t>Motor vehicles for the transport of ? 10 persons, including the driver, with only compression-ignition internal combustion piston engine (diesel or semi-diesel), CKD, other than HS 87021010-87021049</t>
  </si>
  <si>
    <t>87021060</t>
  </si>
  <si>
    <t>Motor cars (including stretch limousines but not including coaches, buses, minibuses or vans), for the transport of ? 10 persons, including driver, with only compression-ignition internal combustion piston engine (diesel or semi- diesel), other than CKD</t>
  </si>
  <si>
    <t>87021071</t>
  </si>
  <si>
    <t>Motor cars (excluding stretch limousines but including coaches, buses, minibuses or vans), for the transport ? 30 persons including driver and specially designed for use in airports, of a gvw of ? 6 t but ≤ 18 t, with only compression- ignition internal combustion piston engine (diesel or semi-diesel), other than CKD</t>
  </si>
  <si>
    <t>87022010</t>
  </si>
  <si>
    <t>Motor cars (including stretch limousines but not including coaches, buses, minibuses or vans) for the transport of ? 10 persons including the driver, with both compression-ignition internal combustion piston engine (diesel or semi- diesel) and electric motor as motors for propulsion, CKD</t>
  </si>
  <si>
    <t>87022039</t>
  </si>
  <si>
    <t>Motor coaches, buses or minibuses, for the transport of ? 10 persons but &lt; 30 persons, of a gvw of &gt; 18 t but ≤ 24 t, with both compression-ignition internal combustion piston engine (diesel or semi-diesel) and electric motor as motors for propulsion, CKD</t>
  </si>
  <si>
    <t>87023050</t>
  </si>
  <si>
    <t>Motor cars (including stretch limousines but not including coaches, buses, minibuses or vans) for the transport of ? 10 persons including the driver, with both spark-ignition internal combustion piston engine and electric motor as motors for propulsion, other than CKD</t>
  </si>
  <si>
    <t>87029029</t>
  </si>
  <si>
    <t>Motor coaches, buses or minibuses, for the transport of ? 30 persons, including the driver, of a gvw ? 24 t, CKD, n.e.c in heading 8702</t>
  </si>
  <si>
    <t>87029032</t>
  </si>
  <si>
    <t>Motor coaches, buses or minibuses, for transport ? 10 persons but &lt; 30 persons, including the driver, of a gvw ? 24 t, CKD, n.e.c in heading 8702</t>
  </si>
  <si>
    <t>87029040</t>
  </si>
  <si>
    <t>Motor cars (including stretch limousines but not including coaches, buses, minibuses or vans), including driver, other than CKD, n.e.c in heading 8702</t>
  </si>
  <si>
    <t>87031090</t>
  </si>
  <si>
    <t>Vehicles specially designed for travelling on snow</t>
  </si>
  <si>
    <t>87032115</t>
  </si>
  <si>
    <t>Sedan, with only spark-ignition internal combustion piston engine, of a cylinder capacity ? 1,000 cc, CKD</t>
  </si>
  <si>
    <t>87032129</t>
  </si>
  <si>
    <t>Motor cars (including station wagons and sports cars, but not including vans) other than of 4-wheel drive, with only spark-ignition internal combustion piston engine, of a cylinder capacity not exceeding 1,000 cc, CKD, other than HS 87032111-87032115</t>
  </si>
  <si>
    <t>87032159</t>
  </si>
  <si>
    <t>Motor cars (including station wagons and sports cars, but not including vans) other than of 4-wheel drive, with only spark-ignition internal combustion piston engine, of a cylinder capacity ? 1,000 cc, other than CKD, other than HS 87032141-87032145</t>
  </si>
  <si>
    <t>87032191</t>
  </si>
  <si>
    <t>Three-wheeled vehicles, with only spark- ignition internal combustion piston engine, of a cylinder capacity ? 1,000 cc, other than CKD</t>
  </si>
  <si>
    <t>87032199</t>
  </si>
  <si>
    <t>Motor cars (excluding station wagons and sports cars, but including vans), other than 3- wheeled vehicles, with only spark-ignition internal combustion piston engine, of a cylinder capacity ? 1,000 cc, other than CKD, other than HS 87032141-87032159</t>
  </si>
  <si>
    <t>87032211</t>
  </si>
  <si>
    <t>Go-karts, with only spark-ignition internal combustion piston engine, of a cylinder capacity &gt; 1,000 cc but ≤ 1,500 cc, CKD</t>
  </si>
  <si>
    <t>87032229</t>
  </si>
  <si>
    <t>Motor cars (including station wagons and sports cars, but not including vans), other than of 4-wheel drive , with only spark-ignition internal combustion piston engine, of a cylinder capacity &gt; 1,000 cc but ≤ 1,500 cc, CKD</t>
  </si>
  <si>
    <t>87032230</t>
  </si>
  <si>
    <t>Motor cars (excluding station wagons and sports cars, but including vans), with only spark-ignition internal combustion piston engine, of a cylinder capacity &gt; 1,000 cc but ≤ 1,500 cc, CKD, other than HS 87032211- 87032229</t>
  </si>
  <si>
    <t>87032259</t>
  </si>
  <si>
    <t>Motor cars (including station wagons and sports cars, but not including vans), other than of 4-wheel drive, with only spark-ignition internal combustion piston engine, of a cylinder capacity &gt; 1,000 cc but ≤ 1,500 cc, other than CKD</t>
  </si>
  <si>
    <t>87032290</t>
  </si>
  <si>
    <t>Motor cars (excluding station wagons and sports cars, but including vans), with only spark-ignition internal combustion piston engine, of a cylinder capacity &gt; 1,000 cc but ≤ 1,500 cc, other than CKD, other than HS 87032241-87032259</t>
  </si>
  <si>
    <t>87032321</t>
  </si>
  <si>
    <t>Sedan, with only spark-ignition internal combustion piston engine, of a cylinder capacity &gt; 1,500 cc but ≤ 1,800 cc, CKD</t>
  </si>
  <si>
    <t>87032323</t>
  </si>
  <si>
    <t>Sedan, with only spark-ignition internal combustion piston engine, of a cylinder capacity &gt; 2,000 cc but ≤ 2,500 cc, CKD</t>
  </si>
  <si>
    <t>87032324</t>
  </si>
  <si>
    <t>Sedan, with only spark-ignition internal combustion piston engine, of a cylinder capacity &gt; 2,500 cc, CKD</t>
  </si>
  <si>
    <t>87032332</t>
  </si>
  <si>
    <t>Motor cars (including station wagons and sports cars, not including vans), of 4-wheel drive, with only spark-ignition internal combustion piston engine, of a cylinder capacity &gt; 1,800 cc but ≤ 2,000 cc, CKD</t>
  </si>
  <si>
    <t>87032333</t>
  </si>
  <si>
    <t>Motor cars (including station wagons and sports cars, not including vans), of 4-wheel drive, with only spark-ignition internal combustion piston engine, of a cylinder capacity &gt; 2,000 cc but ≤ 2,500 cc, CKD</t>
  </si>
  <si>
    <t>87032336</t>
  </si>
  <si>
    <t>Motor cars (including station wagons and sports cars, not including vans), not 4-wheel drive, with only spark-ignition internal combustion piston engine, of a cylinder capacity &gt; 2,000 cc, CKD</t>
  </si>
  <si>
    <t>87032342</t>
  </si>
  <si>
    <t>Motor cars (excluding station wagons and sports cars, but including vans), with only spark-ignition internal combustion piston engine, of a cylinder capacity &gt; 2,000 cc, CKD, n.e.c in subheading 870323</t>
  </si>
  <si>
    <t>87032361</t>
  </si>
  <si>
    <t>Motor cars (including station wagons and sports cars, but not including vans), of 4-wheel drive, with only spark-ignition internal combustion piston engine, of a cylinder capacity &gt; 1,500 cc but ≤ 1,800 cc, other than CKD</t>
  </si>
  <si>
    <t>87032362</t>
  </si>
  <si>
    <t>Motor cars (including station wagons and sports cars, but not including vans), of 4-wheel drive, with only spark-ignition internal combustion piston engine, of a cylinder capacity &gt; 1,800 cc but ≤ 2,000 cc, other than CKD</t>
  </si>
  <si>
    <t>87032364</t>
  </si>
  <si>
    <t>Motor cars (including station wagons and sports cars, but not including vans), of 4-wheel drive, with only spark-ignition internal combustion piston engine, of a cylinder capacity &gt; 2,500 cc, other than CKD</t>
  </si>
  <si>
    <t>87032365</t>
  </si>
  <si>
    <t>Motor cars (including station wagons and sports cars, but not including vans), not of 4- wheel drive, with only spark-ignition internal combustion piston engine, of a cylinder capacity &gt; 1,500 cc but ≤ 1,800 cc, other than CKD</t>
  </si>
  <si>
    <t>87032366</t>
  </si>
  <si>
    <t>Motor cars (including station wagons and sports cars, but not including vans), not of 4- wheel drive, with only spark-ignition internal combustion piston engine, of a cylinder capacity &gt; 1,800 cc but ≤ 2,000 cc, other than CKD</t>
  </si>
  <si>
    <t>87032368</t>
  </si>
  <si>
    <t>Motor cars (including station wagons and sports cars, but not including vans), not of 4- wheel drive, with only spark-ignition internal combustion piston engine, of a cylinder capacity &gt; 2,500 cc, other than CKD</t>
  </si>
  <si>
    <t>87032371</t>
  </si>
  <si>
    <t>Motor cars (excluding station wagons and sports cars, but including vans), with only spark-ignition internal combustion piston engine, of a cylinder capacity &gt; 1,500 cc but ≤ 1,800 cc, other than CKD</t>
  </si>
  <si>
    <t>87032372</t>
  </si>
  <si>
    <t>Motor cars (excluding station wagons and sports cars, but including vans), with only spark-ignition internal combustion piston engine, of a cylinder capacity &gt; 1,800 cc but ≤ 2,000 cc, other than CKD</t>
  </si>
  <si>
    <t>87032415</t>
  </si>
  <si>
    <t>Sedan, with only spark-ignition internal combustion piston engine, of a cylinder capacity &gt; 3,000 cc, CKD</t>
  </si>
  <si>
    <t>87032429</t>
  </si>
  <si>
    <t>Motor cars (including station wagons and sports cars, but not including vans), not of 4- wheel drive, with only spark-ignition internal combustion piston engine, of a cylinder capacity &gt; 3,000 cc, CKD</t>
  </si>
  <si>
    <t>87032445</t>
  </si>
  <si>
    <t>Sedan, of 4-wheel drive, with only spark- ignition internal combustion piston engine, of a cylinder capacity &gt; 3,000 cc, other than CKD</t>
  </si>
  <si>
    <t>87032451</t>
  </si>
  <si>
    <t>Motor cars (including station wagons and sports cars, but not including vans), of 4-wheel drive, with only spark-ignition internal combustion piston engine, of a cylinder capacity &gt; 3,000 cc, other than CKD</t>
  </si>
  <si>
    <t>87032469</t>
  </si>
  <si>
    <t>Motor cars (excluding station wagons and sports cars, but including vans), not of 4-wheel drive, with only spark-ignition internal combustion piston engine, of a cylinder capacity &gt; 3,000 cc, other than CKD</t>
  </si>
  <si>
    <t>87033129</t>
  </si>
  <si>
    <t>Motor cars (including station wagons and sports cars, but not including vans), not of 4- wheel drive, with only compression-ignition internal combustion piston engine (diesel or semi-diesel), of a cylinder capacity ? 1,500 cc, CKD</t>
  </si>
  <si>
    <t>87033159</t>
  </si>
  <si>
    <t>Motor cars (including station wagons and sports cars, but not including vans), not of 4- wheel drive, with only compression-ignition internal combustion piston engine (diesel or semi-diesel), of a cylinder capacity ? 1,500 cc, other than CKD</t>
  </si>
  <si>
    <t>87033211</t>
  </si>
  <si>
    <t>Ambulances, with only compression-ignition internal combustion piston engine (diesel or semi-diesel), of a cylinder capacity &gt; 1,500 cc but ≤ 2,500 cc, CKD</t>
  </si>
  <si>
    <t>87033221</t>
  </si>
  <si>
    <t>Sedan, with only compression-ignition internal combustion piston engine (diesel or semi- diesel), of a cylinder capacity &gt; 1,500 cc but ≤ 1,800 cc, CKD</t>
  </si>
  <si>
    <t>87033223</t>
  </si>
  <si>
    <t>Sedan, with only compression-ignition internal combustion piston engine (diesel or semi- diesel), of a cylinder capacity &gt; 2,000 cc, CKD</t>
  </si>
  <si>
    <t>87033273</t>
  </si>
  <si>
    <t>Motor cars (including station wagons and sports cars, but not including vans), of 4-wheel drive, with only compression-ignition internal combustion piston engine (diesel or semi- diesel), of a cylinder capacity &gt; 2,000 cc, other than CKD</t>
  </si>
  <si>
    <t>87033276</t>
  </si>
  <si>
    <t>Motor cars (including station wagons and sports cars, but not including vans), not of 4- wheel drive, with only compression-ignition internal combustion piston engine (diesel or semi-diesel), of a cylinder capacity &gt; 2,000 cc, other than CKD</t>
  </si>
  <si>
    <t>87033322</t>
  </si>
  <si>
    <t>Sedan, with only compression-ignition internal combustion piston engine (diesel or semi- diesel), of a cylinder capacity &gt; 3,000 cc, CKD</t>
  </si>
  <si>
    <t>87033332</t>
  </si>
  <si>
    <t>Motor cars (including station wagons and sports cars, but not including vans), of 4-wheel drive, with only compression-ignition internal combustion piston engine (diesel or semi- diesel), of a cylinder capacity &gt; 3,000 cc, CKD</t>
  </si>
  <si>
    <t>87033361</t>
  </si>
  <si>
    <t>Sedan, with only compression-ignition internal combustion piston engine (diesel or semi- diesel), of a cylinder capacity &gt; 2,500 cc but ≤ 3,000 cc, other than CKD</t>
  </si>
  <si>
    <t>87033371</t>
  </si>
  <si>
    <t>Motor cars (including station wagons and sports cars, but not including vans), of 4-wheel drive, with only compression-ignition internal combustion piston engine (diesel or semi- diesel), of a cylinder capacity &gt; 2,500 cc but ≤ 3,000 cc, other than CKD</t>
  </si>
  <si>
    <t>87033372</t>
  </si>
  <si>
    <t>Motor cars (including station wagons and sports cars, but not including vans), of 4-wheel drive, with only compression-ignition internal combustion piston engine (diesel or semi- diesel), of a cylinder capacity &gt; 3,000 cc, other than CKD</t>
  </si>
  <si>
    <t>87033380</t>
  </si>
  <si>
    <t>Motor cars (including station wagons and sports cars, but not including vans), not of 4- wheel drive, with only compression-ignition internal combustion piston engine (diesel or semi-diesel), of a cylinder capacity &gt; 2,500 cc, other than CKD</t>
  </si>
  <si>
    <t>87034017</t>
  </si>
  <si>
    <t>Motor-homes, of a cylinder capacity &gt; 2,000 cc, with both spark-ignition internal combustion piston engine and electric motor as motors for propulsion, other than those capable of being charged by plugging to external source of electric power, CKD</t>
  </si>
  <si>
    <t>87034018</t>
  </si>
  <si>
    <t>Sedan, of a cylinder capacity ? 1,500 cc, with both spark-ignition internal combustion piston engine and electric motor as motors for propulsion, other than those capable of being charged by plugging to external source of electric power, CKD</t>
  </si>
  <si>
    <t>87034022</t>
  </si>
  <si>
    <t>Motor cars (including station wagons and sports cars, but not including vans), of 4-wheel drive, of a cylinder capacity ? 1,500 cc, with both spark-ignition internal combustion piston engine and electric motor as motors for propulsion, other than those capable of being charged by plugging to external source of electric power, CKD</t>
  </si>
  <si>
    <t>87034042</t>
  </si>
  <si>
    <t>Hearses, of a cylinder capacity &gt; 1,000 cc but ≤ 1,500 cc, with both spark-ignition internal combustion piston engine and electric motor as motors for propulsion, other than those capable of being charged by plugging to external source of electric power, other than CKD</t>
  </si>
  <si>
    <t>87034043</t>
  </si>
  <si>
    <t>Hearses, of a cylinder capacity &gt; 1,500 cc but ≤ 1,800 cc, with both spark-ignition internal combustion piston engine and electric motor as motors for propulsion, other than those capable of being charged by plugging to external source of electric power, other than CKD</t>
  </si>
  <si>
    <t>87034047</t>
  </si>
  <si>
    <t>Hearses, of a cylinder capacity &gt; 3,000 cc, with both spark-ignition internal combustion piston engine and electric motor as motors for propulsion, other than those capable of being charged by plugging to external source of electric power, other than CKD</t>
  </si>
  <si>
    <t>87034082</t>
  </si>
  <si>
    <t>Motor cars (including station wagons and sports cars, but not including vans), not of 4- wheel drive, of a cylinder capacity &gt; 1,000 cc but ≤ 1,500 cc, with both spark-ignition internal combustion piston engine and electric motor as motors for propulsion, other than those capable of being charged by plugging to external source of electric power, other than CKD</t>
  </si>
  <si>
    <t>87034084</t>
  </si>
  <si>
    <t>Motor cars (including station wagons and sports cars, but not including vans), not of 4- wheel drive, of a cylinder capacity &gt; 1,800 cc but ≤ 2,000 cc, with both spark-ignition internal combustion piston engine and electric motor as motors for propulsion, other than those capable of being charged by plugging to external source of electric power, other than CKD 2.034.545</t>
  </si>
  <si>
    <t>87034092</t>
  </si>
  <si>
    <t>Motor cars (excluding station wagons and sports cars, but including vans), of a cylinder capacity &gt; 1,000 cc but ≤ 1,500 cc, with both spark-ignition internal combustion piston engine and electric motor as motors for propulsion, other than those capable of being charged by plugging to external source of electric power, other than CKD</t>
  </si>
  <si>
    <t>87035096</t>
  </si>
  <si>
    <t>Motor cars (excluding station wagons and sports cars, but including vans), of a cylinder capacity &gt; 2,500 cc but ≤ 3,000 cc, with both compression-ignition internal combustion piston engine (diesel or semi-diesel) and electric motor as motors for propulsion, other than those capable of being charged by plugging to external source of electric power, other than CKD</t>
  </si>
  <si>
    <t>87036082</t>
  </si>
  <si>
    <t>Motor cars (including station wagons and sports cars, but not including vans), not of 4- wheel drive, of a cylinder capacity &gt;1,000 cc but ?1,500 cc, with both spark-ignition internal combustion piston engine and electric motor as motors for propulsion, capable of being charged by plugging to external source of electric power, other than CKD</t>
  </si>
  <si>
    <t>87036091</t>
  </si>
  <si>
    <t>Motor cars (excluding station wagons and sports cars, but including vans), of a cylinder capacity ? 1,000 cc, with both spark-ignition internal combustion piston engine and electric motor as motors for propulsion, capable of being charged by plugging to external source of electric power, other than CKD</t>
  </si>
  <si>
    <t>87038017</t>
  </si>
  <si>
    <t>Sedan, with only electric motor for propulsion, CKD</t>
  </si>
  <si>
    <t>87038018</t>
  </si>
  <si>
    <t>Motor cars (including station wagons and sports cars, but not including vans), with only electric motor for propulsion, CKD</t>
  </si>
  <si>
    <t>87038098</t>
  </si>
  <si>
    <t>Motor cars (including station wagons and sports cars, but not including vans), with only electric motor for propulsion, other than CKD</t>
  </si>
  <si>
    <t>87038099</t>
  </si>
  <si>
    <t>Motor cars (excluding station wagons and sports cars, but including vans), with only electric motor for propulsion, other than CKD</t>
  </si>
  <si>
    <t>87039017</t>
  </si>
  <si>
    <t>Sedan, n.e.c in heading 8703, CKD</t>
  </si>
  <si>
    <t>87039098</t>
  </si>
  <si>
    <t>Other motor cars (including station wagons and sports cars, but not including vans), other than those of heading 8702, n.e.c in heading 8703, other than CKD</t>
  </si>
  <si>
    <t>87039099</t>
  </si>
  <si>
    <t>Other motor cars (excluding station wagons and sports cars, but including vans), other than those of heading 8702, n.e.c in heading 8703, other than CKD</t>
  </si>
  <si>
    <t>87041013</t>
  </si>
  <si>
    <t>Motor vehicles for the transport of goods; dumpers designed for off-highway use, g.v.w. ? 5 t, CKD</t>
  </si>
  <si>
    <t>87041014</t>
  </si>
  <si>
    <t>Motor vehicles for the transport of goods; dumpers designed for off-highway use, g.v.w. &gt; 5 t but ≤ 10 t, CKD</t>
  </si>
  <si>
    <t>87041015</t>
  </si>
  <si>
    <t>Motor vehicles for the transport of goods; dumpers designed for off-highway use, g.v.w. &gt; 10 t but ≤ 20 t, CKD</t>
  </si>
  <si>
    <t>87041018</t>
  </si>
  <si>
    <t>Motor vehicles for the transport of goods; dumpers designed for off-highway use, g.v.w. &gt; 45 t CKD</t>
  </si>
  <si>
    <t>87041031</t>
  </si>
  <si>
    <t>Motor vehicles for the transport of goods; dumpers designed for off-highway use, g.v.w. ? 5 t, other than CKD</t>
  </si>
  <si>
    <t>87041033</t>
  </si>
  <si>
    <t>Motor vehicles for the transport of goods; dumpers designed for off-highway use, g.v.w. &gt; 10 t but ≤ 20 t, other than CKD</t>
  </si>
  <si>
    <t>87041035</t>
  </si>
  <si>
    <t>Motor vehicles for the transport of goods; dumpers designed for off-highway use, g.v.w. &gt; 24 t but ≤ 38 t, other than CKD</t>
  </si>
  <si>
    <t>87041036</t>
  </si>
  <si>
    <t>Motor vehicles for the transport of goods; dumpers designed for off-highway use, g.v.w. &gt; 38 t &amp; ? 45 t, other than CKD</t>
  </si>
  <si>
    <t>87041037</t>
  </si>
  <si>
    <t>Motor vehicles for the transport of goods; dumpers designed for off-highway use, g.v.w. &gt; 45 t, other than CKD</t>
  </si>
  <si>
    <t>87042112</t>
  </si>
  <si>
    <t>Pick-up trucks; for the transport of goods, with only compression-ignition internal combustion piston engine (diesel or semi-diesel), g.v.w. ? 5 t, CKD</t>
  </si>
  <si>
    <t>87042119</t>
  </si>
  <si>
    <t>Motor vehicles for the transport of goods other than refrigerated lorries, pick-up trucks &amp; three- wheeled vehicles, with only compression- ignition internal combustion piston engine (diesel or semi-diesel), g.v.w. ? 5 t, CKD</t>
  </si>
  <si>
    <t>87042126</t>
  </si>
  <si>
    <t>Pick-up trucks; for the transport of goods, with only compression-ignition internal combustion piston engine (diesel or semi-diesel), g.v.w. ? 5 t, other than CKD</t>
  </si>
  <si>
    <t>87042129</t>
  </si>
  <si>
    <t>Motor vehicles for the transport of goods; with only compression-ignition internal combustion piston engine (diesel or semi-diesel); g.v.w. ? 5 t, other than CKD, other than HS 87042121- 87042127</t>
  </si>
  <si>
    <t>87042219</t>
  </si>
  <si>
    <t>Motor vehicles for the transport of goods; with only compression-ignition internal combustion piston engine (diesel or semi-diesel), g.v.w. &gt; 5 t but ≤ 6 t, CKD, other than refrigerated lorries (trucks)</t>
  </si>
  <si>
    <t>87042229</t>
  </si>
  <si>
    <t>Motor vehicles for the transport of goods; with only compression-ignition internal combustion piston engine (diesel or semi-diesel), g.v.w. &gt; 5 t but ≤ 6 t, other han CKD, other than HS 87042221-87042225</t>
  </si>
  <si>
    <t>87042251</t>
  </si>
  <si>
    <t>Motor vehicles for the transport of goods with only compression-ignition internal combustion piston engine (diesel or semi-diesel), gvw exceeding 6 t but not exceeding 10 t, other than Completely Knocked Down, other than armoured cargo vehicles for transporting valuables</t>
  </si>
  <si>
    <t>87042259</t>
  </si>
  <si>
    <t>Motor vehicles for the transport of goods with only compression-ignition internal combustion piston engine (diesel or semi-diesel), gvw exceeding 10 t but not exceeding 20 t, other than Completely Knocked Down, other than armoured cargo vehicles for transporting valuables 10.050</t>
  </si>
  <si>
    <t>87042319</t>
  </si>
  <si>
    <t>Motor vehicles for the transport of goods with only compression-ignition internal combustion piston engine (diesel or semi-diesel), gvw exceeding 20 t but not exceeding 24 t, Completely Knocked Down, other than refrigerated lorries (trucks)</t>
  </si>
  <si>
    <t>87042329</t>
  </si>
  <si>
    <t>Motor vehicles for the transport of goods with only compression-ignition internal combustion piston engine (diesel or semi-diesel), gvw exceeding gvw exceeding 20 t but not exceeding 24 t, other than Completely Knocked Down, other than goods in HS 87042321 - 87042325</t>
  </si>
  <si>
    <t>87042366</t>
  </si>
  <si>
    <t>Dumpers with only compression-ignition internal combustion piston engine (diesel or semi-diesel), gvw exceeding 24 t but not exceeding 45 t, other than Completely Knocked Down</t>
  </si>
  <si>
    <t>87042369</t>
  </si>
  <si>
    <t>Motor vehicles for the transport of goods with only compression-ignition internal combustion piston engine (diesel or semi-diesel), gvw exceeding gvw exceeding 24 t but not exceeding 45 t, other than Completely Knocked Down, other than goods in HS 87042321 - 87042325</t>
  </si>
  <si>
    <t>87043112</t>
  </si>
  <si>
    <t>Pick-up trucks with only spark-ignition internal combustion piston engine, gvw not exceeding 5 t, Completely Knocked Down</t>
  </si>
  <si>
    <t>87043119</t>
  </si>
  <si>
    <t>Motor vehicles for the transport of goods with only spark-ignition internal combustion piston engine, gvw not exceeding 5 t, Completely Knocked Down, other than refrigerated lorries (trucks), pick-up trucks, and three-wheeled vehicles</t>
  </si>
  <si>
    <t>87043126</t>
  </si>
  <si>
    <t>87043127</t>
  </si>
  <si>
    <t>Three-wheeled vehicles for the transport of goods with only spark-ignition internal combustion piston engine, gvw not exceeding 5 t, Completely Knocked Down</t>
  </si>
  <si>
    <t>87043129</t>
  </si>
  <si>
    <t>Motor vehicles for the transport of goods with only spark-ignition internal combustion piston engine, gvw not exceeding 5 t, other than Completely Knocked Down, other than those specified in HS 87043121 - 87043127</t>
  </si>
  <si>
    <t>87043283</t>
  </si>
  <si>
    <t>Tanker vehicles; bulk-cement lorries (trucks) with only spark-ignition internal combustion piston engine, gvw exceeding 24 t but not exceeding 45 t, other than Completely Knocked Down</t>
  </si>
  <si>
    <t>87043292</t>
  </si>
  <si>
    <t>Motor vehicles for the transport of goods with only spark-ignition internal combustion piston engine, gvw exceeding 45 t, Completely Knocked Down, other than refrigerated lorries (trucks)</t>
  </si>
  <si>
    <t>87044119</t>
  </si>
  <si>
    <t>Motor vehicles for the transport of goods with both compression-ignition internal combustion piston engine (diesel or semi-diesel) and electric motor as motors for propulsion, gvw not exceeding 5 t, Completely Knocked Down, other than refrigerated lorries (trucks), pick-up trucks, and three-wheeled vehicles</t>
  </si>
  <si>
    <t>87044219</t>
  </si>
  <si>
    <t>Motor vehicles for the transport of goods with both compression-ignition internal combustion piston engine (diesel or semi-diesel) and electric motor as motors for propulsion, gvw exceeding 5 t but not exceeding 6 t, Completely Knocked Down, other than refrigerated lorries (trucks)</t>
  </si>
  <si>
    <t>87044229</t>
  </si>
  <si>
    <t>Motor vehicles for the transport of goods with both compression-ignition internal combustion piston engine (diesel or semi-diesel) and electric motor as motors for propulsion, gvw exceeding 5 t but not exceeding 6 t, other than Completely Knocked Down, other than those specified in HS 87044221 - 87044225</t>
  </si>
  <si>
    <t>87044239</t>
  </si>
  <si>
    <t>Motor vehicles for the transport of goods with both compression-ignition internal combustion piston engine (diesel or semi-diesel) and electric motor as motors for propulsion, gvw exceeding 6 t but not exceeding 20 t, Completely Knocked Down, other than refrigerated lorries (trucks)</t>
  </si>
  <si>
    <t>87044359</t>
  </si>
  <si>
    <t>Motor vehicles for the transport of goods with both compression-ignition internal combustion piston engine (diesel or semi-diesel) and electric motor as motors for propulsion, gvw exceeding 24 t but not exceeding 45 t, Completely Knocked Down, other than refrigerated lorries (trucks)</t>
  </si>
  <si>
    <t>87044386</t>
  </si>
  <si>
    <t>Dumpers with both compression-ignition internal combustion piston engine (diesel or semi-diesel) and electric motor as motors for propulsion, gvw exceeding 45 t, other than Completely Knocked Down</t>
  </si>
  <si>
    <t>87045119</t>
  </si>
  <si>
    <t>Motor vehicles for the transport of goods with both spark-ignition internal combustion piston engine and electric motor as motors for propulsion, gvw not exceeding 5 t, Completely Knocked Down, other than refrigerated lorries (trucks), pick-up trucks, and three-wheeled vehicles</t>
  </si>
  <si>
    <t>87045126</t>
  </si>
  <si>
    <t>Pick-up trucks with both spark-ignition internal combustion piston engine and electric motor as motors for propulsion, gvw not exceeding 5 t, Completely Knocked Down</t>
  </si>
  <si>
    <t>87046011</t>
  </si>
  <si>
    <t>Pick-up trucks with only electric motor for propulsion, Completely Knocked Down</t>
  </si>
  <si>
    <t>87046021</t>
  </si>
  <si>
    <t>Pick-up trucks with only electric motor for propulsion, gvw not exceeding 5 t, Completely Knocked Down</t>
  </si>
  <si>
    <t>87046022</t>
  </si>
  <si>
    <t>Three-wheeled vehicles for the transport of goods with only electric motor for propulsion, gvw not exceeding 5 t, other than Completely Knocked Down</t>
  </si>
  <si>
    <t>87046029</t>
  </si>
  <si>
    <t>Motor vehicles for the transport of goods with only electric motor for propulsion, gvw not exceeding 5 t, other than Completely Knocked Down, other than pick-up trucks and three- wheeled vehicles</t>
  </si>
  <si>
    <t>87049092</t>
  </si>
  <si>
    <t>Motor vehicles for the transport of goods, gvw exceeding 5 t but not exceeding 10 t, other than Completely Knocked Down, not elsewhere classified in heading 8704</t>
  </si>
  <si>
    <t>87051000</t>
  </si>
  <si>
    <t>Crane lorries</t>
  </si>
  <si>
    <t>87053000</t>
  </si>
  <si>
    <t>Fire fighting vehicles</t>
  </si>
  <si>
    <t>87054000</t>
  </si>
  <si>
    <t>Concrete-mixer lorries</t>
  </si>
  <si>
    <t>87059050</t>
  </si>
  <si>
    <t>Street cleaning vehicles; cesspool emptiers; mobile clinics; spraying lorries of all kinds</t>
  </si>
  <si>
    <t>87059060</t>
  </si>
  <si>
    <t>Mobile explosive production vehicles</t>
  </si>
  <si>
    <t>87059090</t>
  </si>
  <si>
    <t>Special purpose motor vehicles, other than those principally designed for the transport of persons or goods (for example, breakdown lorries, mobile workshops, mobile radiological units), not elsewhere classified in heading 8705</t>
  </si>
  <si>
    <t>87060019</t>
  </si>
  <si>
    <t>Chassis fitted with engines, for vehicles of heading 8701, other than for agricultural tractors</t>
  </si>
  <si>
    <t>87060022</t>
  </si>
  <si>
    <t>Chassis fitted with engines, for vehicles of heading 8702 (excluding for motor cars) with gvw not exceeding 24 t</t>
  </si>
  <si>
    <t>87060033</t>
  </si>
  <si>
    <t>Chassis fitted with engines, for motor cars (including station wagons and sports cars, but not including vans) in heading 8703</t>
  </si>
  <si>
    <t>87060039</t>
  </si>
  <si>
    <t>Chassis fitted with engines, for vehicles of heading 8703, other than those in HS 87060031 - 87060034</t>
  </si>
  <si>
    <t>87060050</t>
  </si>
  <si>
    <t>Chassis fitted with engines, for vehicles of heading 8705</t>
  </si>
  <si>
    <t>87071090</t>
  </si>
  <si>
    <t>Bodies (including cabs) for vehicles of heading 8703, other than those in HS 87060031 - 87060034</t>
  </si>
  <si>
    <t>87079011</t>
  </si>
  <si>
    <t>Driver's cabin for vehicles of subheading 870120</t>
  </si>
  <si>
    <t>87079019</t>
  </si>
  <si>
    <t>Bodies (including cabs) for vehicles of heading 8701, other than driver's cabin for vehicles of subheading 870120</t>
  </si>
  <si>
    <t>87079029</t>
  </si>
  <si>
    <t>Bodies (including cabs) for vehicles of heading 8702, other than for motor cars (including stretch limousines but not including coaches, buses, minibuses or vans) in heading 8702</t>
  </si>
  <si>
    <t>87079030</t>
  </si>
  <si>
    <t>Bodies (including cabs); for vehicles of heading 8705</t>
  </si>
  <si>
    <t>87079040</t>
  </si>
  <si>
    <t>Driver's cabin for dumpers designed for off- highway use for vehicles of heading 8705</t>
  </si>
  <si>
    <t>87079090</t>
  </si>
  <si>
    <t>Bodies (including cabs) for vehicles of heading 8705, other than driver's cabin for dumpers designed for off-highway use for vehicles of heading 8705</t>
  </si>
  <si>
    <t>87081010</t>
  </si>
  <si>
    <t>Bumpers and parts thereof for vehicles of heading 8701</t>
  </si>
  <si>
    <t>87081090</t>
  </si>
  <si>
    <t>Bumpers and parts thereof for vehicles of heading 8702 to 8705</t>
  </si>
  <si>
    <t>87082100</t>
  </si>
  <si>
    <t>Safety seat belts for vehicles of headings 8701 to 8705</t>
  </si>
  <si>
    <t>87082210</t>
  </si>
  <si>
    <t>Front windscreens (windshields), rear windows and other windows specified in subheading note 1 to this chapter for vehicles of heading 8701</t>
  </si>
  <si>
    <t>87082220</t>
  </si>
  <si>
    <t>Front windscreens (windshields), rear windows and other windows specified in subheading note 1 to this chapter for vehicles of heading 8703</t>
  </si>
  <si>
    <t>87082230</t>
  </si>
  <si>
    <t>Front windscreens (windshields), rear windows and other windows specified in subheading note 1 to this chapter for vehicles of heading 8702, 8704 or 8705</t>
  </si>
  <si>
    <t>87082911</t>
  </si>
  <si>
    <t>Components of door trim assemblies for vehicles of heading 8701</t>
  </si>
  <si>
    <t>87082915</t>
  </si>
  <si>
    <t>Door armrests for vehicles of heading 8703</t>
  </si>
  <si>
    <t>87082916</t>
  </si>
  <si>
    <t>Components of door trim assemblies for vehicles of heading 8703, other than door armrests</t>
  </si>
  <si>
    <t>87082917</t>
  </si>
  <si>
    <t>Components of door trim assemblies for vehicles of subheading 870410</t>
  </si>
  <si>
    <t>87082918</t>
  </si>
  <si>
    <t>Components of door trim assemblies for vehicles of heading 8702 or other vehicles of heading 8704, other than for vehicles of subheading 870410</t>
  </si>
  <si>
    <t>87082919</t>
  </si>
  <si>
    <t>Components of door trim assemblies for vehicles of heading 8705</t>
  </si>
  <si>
    <t>87082920</t>
  </si>
  <si>
    <t>Parts of safety seat belts for vehicles of headings 8701 to 8705</t>
  </si>
  <si>
    <t>87082992</t>
  </si>
  <si>
    <t>Parts and accessories of bodies (including cabs) for vehicles of heading 8701, not elsewhere specified in subheading 870821 - 870829</t>
  </si>
  <si>
    <t>87082993</t>
  </si>
  <si>
    <t>Interior trim fittings; mudguards for vehicles of heading 8703</t>
  </si>
  <si>
    <t>87082994</t>
  </si>
  <si>
    <t>Hood rods for vehicles of heading 8703</t>
  </si>
  <si>
    <t>87082995</t>
  </si>
  <si>
    <t>Parts and accessories of bodies (including cabs) for vehicles of heading 8703, not elsewhere specified in subheading 870821 - 870829</t>
  </si>
  <si>
    <t>87082996</t>
  </si>
  <si>
    <t>Interior trim fittings; mudguards for vehicles of heading 8702 or 8704</t>
  </si>
  <si>
    <t>87082997</t>
  </si>
  <si>
    <t>Hood rods for vehicles of heading 8702 or 8704</t>
  </si>
  <si>
    <t>87082998</t>
  </si>
  <si>
    <t>Parts and accessories of bodies (including cabs) for vehicles of heading 8702 or 8704 not elsewhere specified in subheading 870821 - 870829</t>
  </si>
  <si>
    <t>87082999</t>
  </si>
  <si>
    <t>Parts and accessories of bodies (including cabs) for vehicles of heading 8705 not elsewhere specified in subheading 870821 - 870829</t>
  </si>
  <si>
    <t>87083010</t>
  </si>
  <si>
    <t>Brakes and servo-brakes, parts thereof for vehicles of heading 8701</t>
  </si>
  <si>
    <t>87083021</t>
  </si>
  <si>
    <t>Brake drums, brake discs or brake pipes for vehicles of heading 8703</t>
  </si>
  <si>
    <t>87083029</t>
  </si>
  <si>
    <t>Brakes and servo-brakes, parts thereof for vehicles of heading 8703, other than brake drums, brake discs or brake pipes</t>
  </si>
  <si>
    <t>87083030</t>
  </si>
  <si>
    <t>Brake drums, brake discs or brake pipes for vehicles of heading 8702 or 8704</t>
  </si>
  <si>
    <t>87083090</t>
  </si>
  <si>
    <t>Brake drums, brake discs or brake pipes for vehicles of heading 8705</t>
  </si>
  <si>
    <t>87084011</t>
  </si>
  <si>
    <t>Unassembled gear boxes for vehicles of heading 8703</t>
  </si>
  <si>
    <t>87084013</t>
  </si>
  <si>
    <t>Unassembled gear boxes for vehicles of heading 8704 or 8705</t>
  </si>
  <si>
    <t>87084019</t>
  </si>
  <si>
    <t>Unassembled gear boxes for vehicles of heading 8702</t>
  </si>
  <si>
    <t>87084025</t>
  </si>
  <si>
    <t>Assembled gear boxes for vehicles of heading 8701 2.642</t>
  </si>
  <si>
    <t>87084026</t>
  </si>
  <si>
    <t>Assembled gear boxes for vehicles of heading 8703</t>
  </si>
  <si>
    <t>87084027</t>
  </si>
  <si>
    <t>Assembled gear boxes for vehicles of heading 8704 or 8705</t>
  </si>
  <si>
    <t>87084029</t>
  </si>
  <si>
    <t>Assembled gear boxes for vehicles of heading 8702</t>
  </si>
  <si>
    <t>87084091</t>
  </si>
  <si>
    <t>Parts of gear boxes for vehicles of heading 8701</t>
  </si>
  <si>
    <t>87084092</t>
  </si>
  <si>
    <t>Parts of gear boxes for vehicles of heading 8703</t>
  </si>
  <si>
    <t>87084099</t>
  </si>
  <si>
    <t>Parts of gear boxes for vehicles of heading 8702 or 8704 or 8705</t>
  </si>
  <si>
    <t>87085011</t>
  </si>
  <si>
    <t>Unassembled drive-axles with differential for vehicles of heading 8703, whether or not provided with other transmission components, and non-driving axles</t>
  </si>
  <si>
    <t>87085013</t>
  </si>
  <si>
    <t>Unassembled drive-axles with differential for vehicles of heading 8704 or 8705 whether or not provided with other transmission components, and non-driving axles</t>
  </si>
  <si>
    <t>87085015</t>
  </si>
  <si>
    <t>Unassembled drive-axles with differential for vehicles of heading 8701, whether or not provided with other transmission components, and non-driving axles</t>
  </si>
  <si>
    <t>87085019</t>
  </si>
  <si>
    <t>Unassembled drive-axles with differential for vehicles of heading 8702, whether or not provided with other transmission components, and non-driving axles</t>
  </si>
  <si>
    <t>87085025</t>
  </si>
  <si>
    <t>Assembled drive-axles with differential for vehicles of heading 8701, whether or not provided with other transmission components, and non-driving axles</t>
  </si>
  <si>
    <t>87085026</t>
  </si>
  <si>
    <t>Assembled drive-axles with differential for vehicles of heading 8703, whether or not provided with other transmission components, and non-driving axles</t>
  </si>
  <si>
    <t>87085027</t>
  </si>
  <si>
    <t>Assembled drive-axles with differential for vehicles of heading 8704 or 8705 whether or not provided with other transmission components, and non-driving axles</t>
  </si>
  <si>
    <t>87085029</t>
  </si>
  <si>
    <t>Assembled drive-axles with differential for vehicles of heading 8702, whether or not provided with other transmission components, and non-driving axles</t>
  </si>
  <si>
    <t>87085091</t>
  </si>
  <si>
    <t>Crown wheels and pinions for vehicles of heading 8701</t>
  </si>
  <si>
    <t>87085092</t>
  </si>
  <si>
    <t>Parts of drive-axles with differential, whether or not provided with other transmission components, and non-driving axles, for vehicles of heading 8701, other than crown wheels and pinions</t>
  </si>
  <si>
    <t>87085094</t>
  </si>
  <si>
    <t>Crown wheels and pinions for vehicles of heading 8703</t>
  </si>
  <si>
    <t>87085095</t>
  </si>
  <si>
    <t>Parts of drive-axles with differential, whether or not provided with other transmission components, and non-driving axles, for vehicles of heading 8703, other than crown wheels and pinions</t>
  </si>
  <si>
    <t>87085096</t>
  </si>
  <si>
    <t>Crown wheels and pinions for vehicles of heading 8702 or 8704 or 8705</t>
  </si>
  <si>
    <t>87085099</t>
  </si>
  <si>
    <t>Parts of drive-axles with differential, whether or not provided with other transmission components, and non-driving axles, for vehicles of heading 8702 or 8704 or 8705 other than crown wheels and pinions</t>
  </si>
  <si>
    <t>87087015</t>
  </si>
  <si>
    <t>Hub-caps for vehicles of heading 8701</t>
  </si>
  <si>
    <t>87087016</t>
  </si>
  <si>
    <t>Hub-caps for vehicles of heading 8703</t>
  </si>
  <si>
    <t>87087018</t>
  </si>
  <si>
    <t>Hub-caps for vehicles of heading 8702 or 8704, other than for vehicles of subheading 870410</t>
  </si>
  <si>
    <t>87087019</t>
  </si>
  <si>
    <t>Hub-caps for vehicles of heading 8705</t>
  </si>
  <si>
    <t>87087021</t>
  </si>
  <si>
    <t>Wheels fitted with tyres for vehicles of heading 8701</t>
  </si>
  <si>
    <t>87087022</t>
  </si>
  <si>
    <t>Wheels fitted with tyres for vehicles of heading 8703</t>
  </si>
  <si>
    <t>87087029</t>
  </si>
  <si>
    <t>Wheels fitted with tyres for vehicles of heading 8705</t>
  </si>
  <si>
    <t>87087031</t>
  </si>
  <si>
    <t>Wheels not fitted with tyres, for vehicles of heading 8701</t>
  </si>
  <si>
    <t>87087032</t>
  </si>
  <si>
    <t>Wheels not fitted with tyres, for vehicles of heading 8703</t>
  </si>
  <si>
    <t>87087033</t>
  </si>
  <si>
    <t>Wheels not fitted with tyres, for dumpers designed for off-highway use with gvw exceeding 45 t</t>
  </si>
  <si>
    <t>87087034</t>
  </si>
  <si>
    <t>Wheels not fitted with tyres, for vehicles of heading 8702 or other vehicles of heading 8704</t>
  </si>
  <si>
    <t>87087039</t>
  </si>
  <si>
    <t>Wheels not fitted with tyres, for vehicles of heading 8705, or for dumpers designed for off- highway use with gvw exceeding 45 t</t>
  </si>
  <si>
    <t>87087096</t>
  </si>
  <si>
    <t>Parts and accessories of the road wheels for vehicles of heading 8702 or 8704 other than hub-cups and wheels wheter fitted with tyres or not</t>
  </si>
  <si>
    <t>87087097</t>
  </si>
  <si>
    <t>Parts and accessories of the road wheels for vehicles of heading 8703 other than hub-cups and wheels wheter fitted with tyres or not</t>
  </si>
  <si>
    <t>87087099</t>
  </si>
  <si>
    <t>Parts and accessories of the road wheels for vehicles of heading 8705 other than hub-cups and wheels wheter fitted with tyres or not</t>
  </si>
  <si>
    <t>87088015</t>
  </si>
  <si>
    <t>Suspension systems, for vehicles of heading 8701</t>
  </si>
  <si>
    <t>87088016</t>
  </si>
  <si>
    <t>Suspension systems, for vehicles of heading 8703</t>
  </si>
  <si>
    <t>87088017</t>
  </si>
  <si>
    <t>Suspension systems, for vehicles of subheading 870410 or heading 8705</t>
  </si>
  <si>
    <t>87088019</t>
  </si>
  <si>
    <t>Suspension systems, for vehicles of heading 8702 or 8704 (excluding vehicles of subheading 870410)</t>
  </si>
  <si>
    <t>87088091</t>
  </si>
  <si>
    <t>Parts of suspension systems for vehicles of heading 8701</t>
  </si>
  <si>
    <t>87088092</t>
  </si>
  <si>
    <t>Parts of suspension systems for vehicles of heading 8703</t>
  </si>
  <si>
    <t>87088099</t>
  </si>
  <si>
    <t>Parts of suspension systems for vehicles of heading 8702 or 8704 or 8705</t>
  </si>
  <si>
    <t>87089115</t>
  </si>
  <si>
    <t>Radiators for vehicles of heading 8701</t>
  </si>
  <si>
    <t>87089116</t>
  </si>
  <si>
    <t>Radiators for vehicles of heading 8703</t>
  </si>
  <si>
    <t>87089117</t>
  </si>
  <si>
    <t>Radiators for vehicles of subheading 870410</t>
  </si>
  <si>
    <t>87089118</t>
  </si>
  <si>
    <t>Radiators for vehicles of heading 8702 or 8704 (excluding vehicles of subheading 870410) 1.741</t>
  </si>
  <si>
    <t>87089119</t>
  </si>
  <si>
    <t>Radiators for vehicles of heading 8705</t>
  </si>
  <si>
    <t>87089191</t>
  </si>
  <si>
    <t>Parts of radiators for vehicles of heading 8701</t>
  </si>
  <si>
    <t>87089193</t>
  </si>
  <si>
    <t>Drain plugs of radiators for vehicles of heading 8703</t>
  </si>
  <si>
    <t>87089194</t>
  </si>
  <si>
    <t>Drain plugs of radiators for vehicles of heading 8702 or 8704 (excluding subheading 870410)</t>
  </si>
  <si>
    <t>87089195</t>
  </si>
  <si>
    <t>Parts of radiators for vehicles of heading 8703</t>
  </si>
  <si>
    <t>87089199</t>
  </si>
  <si>
    <t>Parts of radiators for vehicles of heading 8705, not elsewhere specified in HS 87089191 - 87089195</t>
  </si>
  <si>
    <t>87089210</t>
  </si>
  <si>
    <t>Silencers (mufflers) and exhaust pipes and parts thereof, for vehicles of heading 8701</t>
  </si>
  <si>
    <t>87089220</t>
  </si>
  <si>
    <t>Silencers (mufflers) and exhaust pipes and parts thereof, for vehicles of heading 8703</t>
  </si>
  <si>
    <t>87089251</t>
  </si>
  <si>
    <t>Silencers (mufflers) and exhaust pipes, for vehicles of subheading 870410</t>
  </si>
  <si>
    <t>87089252</t>
  </si>
  <si>
    <t>Parts of silencers (mufflers) and exhaust pipes, for vehicles of subheading 870410</t>
  </si>
  <si>
    <t>87089261</t>
  </si>
  <si>
    <t>Silencers (mufflers) and exhaust pipes, for vehicles of heading 8702 or vehicles of heading 8704 (excluding vehicles of subheading 870410)</t>
  </si>
  <si>
    <t>87089262</t>
  </si>
  <si>
    <t>Parts of silencers (mufflers) and exhaust pipes, for vehicles of heading 8702 or vehicles of heading 8704 (excluding vehicles of subheading 870410)</t>
  </si>
  <si>
    <t>87089290</t>
  </si>
  <si>
    <t>Silencers (mufflers) and exhaust pipes and parts thereof, for vehicles of heading 8705</t>
  </si>
  <si>
    <t>87089350</t>
  </si>
  <si>
    <t>Clutches and parts thereof, for vehicles of heading 8701</t>
  </si>
  <si>
    <t>87089360</t>
  </si>
  <si>
    <t>Clutches and parts thereof, for vehicles of heading 8703</t>
  </si>
  <si>
    <t>87089370</t>
  </si>
  <si>
    <t>Clutches and parts thereof, for vehicles of heading 8704 or 8705</t>
  </si>
  <si>
    <t>87089390</t>
  </si>
  <si>
    <t>Clutches and parts thereof, for vehicles of heading 8702</t>
  </si>
  <si>
    <t>87089411</t>
  </si>
  <si>
    <t>Steering wheels with airbag assemblies, for vehicles of heading 8701</t>
  </si>
  <si>
    <t>87089419</t>
  </si>
  <si>
    <t>Steering wheels with airbag assemblies, for vehicles of heading 8702 to 8705</t>
  </si>
  <si>
    <t>87089495</t>
  </si>
  <si>
    <t>Steering wheels without airbag assemblies, steering columns and steering boxes and parts thereof, for vehicles of heading 8703</t>
  </si>
  <si>
    <t>87089499</t>
  </si>
  <si>
    <t>Steering wheels without airbag assemblies, steering columns and steering boxes and parts thereof, for vehicles of heading 8702 or 8704 or 8705</t>
  </si>
  <si>
    <t>87089510</t>
  </si>
  <si>
    <t>Safety airbags with inflater system, for vehicles of heading 8701 to 8705</t>
  </si>
  <si>
    <t>87089590</t>
  </si>
  <si>
    <t>Parts of safety airbags with inflater system, for vehicles of heading 8701 to 8705</t>
  </si>
  <si>
    <t>87089911</t>
  </si>
  <si>
    <t>Unassembled fuel tanks, engine brackets, for vehicles of heading 8701</t>
  </si>
  <si>
    <t>87089919</t>
  </si>
  <si>
    <t>Parts and accessories for vehicles of heading 8701, not elsewhere classified in heading 8708</t>
  </si>
  <si>
    <t>87089921</t>
  </si>
  <si>
    <t>Fuel tanks for vehicles of heading 8702, 8703 or 8704</t>
  </si>
  <si>
    <t>87089924</t>
  </si>
  <si>
    <t>Lower half of the fuel tank, fuel caps, filler pipes, filler hose assembly, fuel tank bands, for vehicles of heading 8702, 8703 or 8704</t>
  </si>
  <si>
    <t>87089925</t>
  </si>
  <si>
    <t>Part of fuel tanks other than lower half of the fuel tank, fuel caps, filler pipes, filler hose assembly, and fuel tank bands, for vehicles of heading 8702, 8703 or 8704</t>
  </si>
  <si>
    <t>87089930</t>
  </si>
  <si>
    <t>Accelerator, brake or clutch pedals, for vehicles of heading 8702, 8703 or 8704</t>
  </si>
  <si>
    <t>87089940</t>
  </si>
  <si>
    <t>Battery carriers or trays and brackets therefor, for vehicles of heading 8702, 8703 or 8704</t>
  </si>
  <si>
    <t>87089950</t>
  </si>
  <si>
    <t>Radiator shrouds, for vehicles of heading 8702, 8703 or 8704</t>
  </si>
  <si>
    <t>87089961</t>
  </si>
  <si>
    <t>Chassis frames or parts thereof, for vehicles of heading 8702</t>
  </si>
  <si>
    <t>87089962</t>
  </si>
  <si>
    <t>Chassis frames or parts thereof, for vehicles of heading 8703</t>
  </si>
  <si>
    <t>87089963</t>
  </si>
  <si>
    <t>Chassis frames or parts thereof, for vehicles of heading 8704</t>
  </si>
  <si>
    <t>87089970</t>
  </si>
  <si>
    <t>Engine brackets, for vehicles of heading 8702, 8703 or 8704</t>
  </si>
  <si>
    <t>87089980</t>
  </si>
  <si>
    <t>Parts and accessories for the vehicles of heading 8702, 8703 or 8704, not elsewhere classified in heading 8708</t>
  </si>
  <si>
    <t>87089991</t>
  </si>
  <si>
    <t>Unassembled fuel tanks, engine brackets, for vehicles of heading 8705</t>
  </si>
  <si>
    <t>87089999</t>
  </si>
  <si>
    <t>Parts and accessories for the vehicles of heading 8705, not elsewhere classified in heading 8708</t>
  </si>
  <si>
    <t>87091100</t>
  </si>
  <si>
    <t>Electrical works trucks (self-propelled, not fitted with lifting or handling equipment, of the type used in factories, warehouses, dock areas or airports for short distance transport of goods), and tractors of the type used on railway station platforms</t>
  </si>
  <si>
    <t>87091900</t>
  </si>
  <si>
    <t>Non-electrical works trucks (self-propelled, not fitted with lifting or handling equipment, of the type used in factories, warehouses, dock areas or airports for short distance transport of goods), and tractors of the type used on railway station platforms</t>
  </si>
  <si>
    <t>87099000</t>
  </si>
  <si>
    <t>Parts of works trucks (self-propelled, not fitted with lifting or handling equipment, of the type used in factories, warehouses, dock areas or airports for short distance transport of goods), and tractors of the type used on railway station platforms</t>
  </si>
  <si>
    <t>87100000</t>
  </si>
  <si>
    <t>Tanks and other armoured fighting vehicles, motorised, whether or not fitted with weapons, and parts of such vehicles</t>
  </si>
  <si>
    <t>87111012</t>
  </si>
  <si>
    <t>Mopeds or motorised bicycles with internal combustion piston engine of a cylinder capacity not exceeding 50 cc, Completely Knocked Down</t>
  </si>
  <si>
    <t>87111015</t>
  </si>
  <si>
    <t>Motorcycles and motor scooters (other than mopeds or motorised bicycles, powered kick scooters and pocket motorcycles), with internal combustion piston engine of a cylinder capacity not exceeding 50 cc, Completely Knocked Down</t>
  </si>
  <si>
    <t>87111019</t>
  </si>
  <si>
    <t>Cycles (other than bicycles) fitted with an auxiliary motor, with or without side-cars, with internal combustion piston engine of a cylinder capacity not exceeding 50 cc, Completely Knocked Down, not elsewhere classified in subheading 871110</t>
  </si>
  <si>
    <t>87111095</t>
  </si>
  <si>
    <t>Motorcycles and motor scooters (other than mopeds or motorised bicycles, powered kick scooters and pocket motorcycles), with internal combustion piston engine of a cylinder capacity not exceeding 50 cc, other than Completely Knocked Down</t>
  </si>
  <si>
    <t>87111099</t>
  </si>
  <si>
    <t>Cycles (other than bicycles) fitted with an auxiliary motor, with or without side-cars, with internal combustion piston engine of a cylinder capacity not exceeding 50 cc, other than Completely Knocked Down, not elsewhere classified in subheading 871110</t>
  </si>
  <si>
    <t>87112011</t>
  </si>
  <si>
    <t>Motocross motorcycles, with internal combustion piston engine of a cylinder capacity exceeding 50 cc but not exceeding 250 cc, Completely Knocked Down</t>
  </si>
  <si>
    <t>87112012</t>
  </si>
  <si>
    <t>Mopeds or motorised bicycles, with internal combustion piston engine of a cylinder capacity exceeding 50 cc but not exceeding 250 cc, Completely Knocked Down</t>
  </si>
  <si>
    <t>87112013</t>
  </si>
  <si>
    <t>Pocket motorcycles, with internal combustion piston engine of a cylinder capacity exceeding 50 cc but not exceeding 250 cc, Completely Knocked Down</t>
  </si>
  <si>
    <t>87112014</t>
  </si>
  <si>
    <t>Motorcycles (with or without side-cars), including motor scooters, other than motocross motorcycles and pocket motorcycles, of a cylinder capacity exceeding 150 cc but not exceeding 200 cc, Completely Knocked Down</t>
  </si>
  <si>
    <t>87112015</t>
  </si>
  <si>
    <t>Motorcycles (with or without side-cars), including motor scooters, other than motocross motorcycles and pocket motorcycles, of a cylinder capacity exceeding 200 cc but not exceeding 250 cc, Completely Knocked Down</t>
  </si>
  <si>
    <t>87112016</t>
  </si>
  <si>
    <t>Motorcycles (with or without side-cars), including motor scooters, other than motocross motorcycles and pocket motorcycles, of a cylinder capacity exceeding 50 cc but not exceeding 150 cc, Completely Knocked Down</t>
  </si>
  <si>
    <t>87112019</t>
  </si>
  <si>
    <t>Cycles (other than bicycles) fitted with an auxiliary motor, with internal combustion piston engine of a cylinder capacity exceeding 50 cc but not exceeding 250 cc, Completely Knocked Down, not elsewhere classified in subheading 871120</t>
  </si>
  <si>
    <t>87112091</t>
  </si>
  <si>
    <t>Motocross motorcycles, with internal combustion piston engine of a cylinder capacity exceeding 50 cc but not exceeding 250 cc, other than Completely Knocked Down</t>
  </si>
  <si>
    <t>87112092</t>
  </si>
  <si>
    <t>Mopeds or motorised bicycles, with internal combustion piston engine of a cylinder capacity exceeding 50 cc but not exceeding 250 cc, other than Completely Knocked Down</t>
  </si>
  <si>
    <t>87112094</t>
  </si>
  <si>
    <t>Motorcycles (with or without side-cars), including motor scooters, other than motocross motorcycles and pocket motorcycles, of a cylinder capacity exceeding 150 cc but not exceeding 200 cc, other than Completely Knocked Down</t>
  </si>
  <si>
    <t>87112095</t>
  </si>
  <si>
    <t>Motorcycles (with or without side-cars), including motor scooters, other than motocross motorcycles and pocket motorcycles, of a cylinder capacity exceeding 200 cc but not exceeding 250 cc, other than Completely Knocked Down</t>
  </si>
  <si>
    <t>87112096</t>
  </si>
  <si>
    <t>Motorcycles (with or without side-cars), including motor scooters, other than motocross motorcycles and pocket motorcycles, of a cylinder capacity exceeding 50 cc but not exceeding 150 cc, other than Completely Knocked Down</t>
  </si>
  <si>
    <t>87112099</t>
  </si>
  <si>
    <t>Cycles (other than bicycles) fitted with an auxiliary motor, with internal combustion piston engine of a cylinder capacity exceeding 50 cc but not exceeding 250 cc, other than Completely Knocked Down, not elsewhere classified in subheading 871120</t>
  </si>
  <si>
    <t>87113011</t>
  </si>
  <si>
    <t>Motocross motorcycles with internal combustion piston engine of a cylinder capacity exceeding 250 cc but not exceeding 500 cc, Completely Knocked Down</t>
  </si>
  <si>
    <t>87113019</t>
  </si>
  <si>
    <t>Motocross motorcycles with internal combustion piston engine of a cylinder capacity exceeding 250 cc but not exceeding 500 cc, other than Completely Knocked Down</t>
  </si>
  <si>
    <t>87113090</t>
  </si>
  <si>
    <t>Motorcycles and cycles fitted with an auxiliary motor, with or without side-cars, other than motocross motorcycles, with internal combustion piston engine of a cylinder capacity exceeding 250 cc but not exceeding 500 cc, other than Completely Knocked Down</t>
  </si>
  <si>
    <t>87114090</t>
  </si>
  <si>
    <t>Motorcycles and cycles fitted with an auxiliary motor, with or without side-cars, other than motocross motorcycles, with internal combustion piston engine of a cylinder capacity exceeding 500 cc but not exceeding 800 cc, other than Completely Knocked Down</t>
  </si>
  <si>
    <t>87115090</t>
  </si>
  <si>
    <t>Motorcycles and cycles fitted with an auxiliary motor, with or without side-cars, with internal combustion piston engine of a cylinder capacity exceeding 800 cc, other than Completely Knocked Down</t>
  </si>
  <si>
    <t>87116011</t>
  </si>
  <si>
    <t>Bicycles with electric motor for propulsion, Completely Knocked Down</t>
  </si>
  <si>
    <t>87116013</t>
  </si>
  <si>
    <t>Motorcycles, other than pocket motorcycles, with electric motor for propulsion, Completely Knocked Down</t>
  </si>
  <si>
    <t>87116019</t>
  </si>
  <si>
    <t>Cycles (other than bicycles) fitted with an auxiliary motor, with electric motor for propulsion, Completely Knocked Down, not elsewhere classified in subheading 871160</t>
  </si>
  <si>
    <t>87116092</t>
  </si>
  <si>
    <t>Kick scooters; self-balancing cycle; pocket motorcycles, with electric motor for propulsion, other than Completely Knocked Down</t>
  </si>
  <si>
    <t>87116093</t>
  </si>
  <si>
    <t>Motorcycles, other than pocket motorcycles, with electric motor for propulsion, other than Completely Knocked Down 40.464</t>
  </si>
  <si>
    <t>87116094</t>
  </si>
  <si>
    <t>Bicycles, with an auxiliary electric motor not exceeding 250 W and with the maximum speed not exceeding 25 km/h, with electric motor for propulsion, other than Completely Knocked Down</t>
  </si>
  <si>
    <t>87116095</t>
  </si>
  <si>
    <t>Bicycles, other than with an auxiliary electric motor not exceeding 250 W and with the maximum speed not exceeding 25 km/h, with electric motor for propulsion, other than Completely Knocked Down</t>
  </si>
  <si>
    <t>87116099</t>
  </si>
  <si>
    <t>Cycles (other than bicycles) fitted with an auxiliary motor, with electric motor for propulsion, other than Completely Knocked Down, not elsewhere classified in subheading 871160</t>
  </si>
  <si>
    <t>87119060</t>
  </si>
  <si>
    <t>Motorcycles (including mopeds) and cycles fitted with an auxiliary motor, with or without side-cars, Completely Knocked Down, not elsewhere classified in heading 8711</t>
  </si>
  <si>
    <t>87119090</t>
  </si>
  <si>
    <t>Motorcycles (including mopeds) and cycles fitted with an auxiliary motor, with or without side-cars, other than Completely Knocked Down, not elsewhere classified in heading 8711</t>
  </si>
  <si>
    <t>87120010</t>
  </si>
  <si>
    <t>Racing bicycles, not motorised</t>
  </si>
  <si>
    <t>87120020</t>
  </si>
  <si>
    <t>Bicycles designed to be ridden by children, not motorised</t>
  </si>
  <si>
    <t>87120030</t>
  </si>
  <si>
    <t>Bicycles, not motorised, other than racing bicycles and bicycles designed to be ridden by children</t>
  </si>
  <si>
    <t>87120090</t>
  </si>
  <si>
    <t>Cycles (including delivery tricycles), other than bicycles, not motorised</t>
  </si>
  <si>
    <t>87131000</t>
  </si>
  <si>
    <t>Carriages for disabled persons, whether or not motorised, not mechanically propelled</t>
  </si>
  <si>
    <t>87139000</t>
  </si>
  <si>
    <t>Carriages for disabled persons, whether or not motorised, mechanically propelled</t>
  </si>
  <si>
    <t>87141010</t>
  </si>
  <si>
    <t>Saddles, of motorcycles (including mopeds)</t>
  </si>
  <si>
    <t>87141020</t>
  </si>
  <si>
    <t>Spokes and nipples, of motorcycles (including mopeds)</t>
  </si>
  <si>
    <t>87141030</t>
  </si>
  <si>
    <t>Frame and forks including telescopic fork, rear suspension and parts thereof, of motorcycles (including mopeds)</t>
  </si>
  <si>
    <t>87141040</t>
  </si>
  <si>
    <t>Gearing, gearbox, clutch and other transmission equipment and parts thereof, of motorcycles (including mopeds)</t>
  </si>
  <si>
    <t>87141050</t>
  </si>
  <si>
    <t>Wheel rims, of motorcycles (including mopeds)</t>
  </si>
  <si>
    <t>87141060</t>
  </si>
  <si>
    <t>Brakes and parts thereof, of motorcycles (including mopeds)</t>
  </si>
  <si>
    <t>87141070</t>
  </si>
  <si>
    <t>Silencers (mufflers) and parts thereof, of motorcycles (including mopeds)</t>
  </si>
  <si>
    <t>87141090</t>
  </si>
  <si>
    <t>Parts and accessories of motorcycles (including mopeds), not elsewhere classified in subheading 871410</t>
  </si>
  <si>
    <t>87142019</t>
  </si>
  <si>
    <t>Castors wheels of carriages for disabled persons, not elsewhere classified in subheading 871420</t>
  </si>
  <si>
    <t>87142090</t>
  </si>
  <si>
    <t>Parts and accessories of carriages for disabled persons, other than castors wheels</t>
  </si>
  <si>
    <t>87149110</t>
  </si>
  <si>
    <t>Frames and forks, and parts thereof, for bicycles of subheading 87120020</t>
  </si>
  <si>
    <t>87149191</t>
  </si>
  <si>
    <t>Parts for forks of vehicles of headings 8711 to 8713, other than those of subheading 87120020</t>
  </si>
  <si>
    <t>87149199</t>
  </si>
  <si>
    <t>Frames and forks, and parts thereof of vehicles of headings 8711 to 8713, other than for bicycles of subheading 87120020 and parts for forks</t>
  </si>
  <si>
    <t>87149210</t>
  </si>
  <si>
    <t>Wheel rims and spokes, for bicycles of subheading 87120020</t>
  </si>
  <si>
    <t>87149290</t>
  </si>
  <si>
    <t>Wheel rims and spokes of vehicles of headings 8711 to 8713, other than for bicycles of subheading 87120020</t>
  </si>
  <si>
    <t>87149310</t>
  </si>
  <si>
    <t>Hubs, other than coaster braking hubs and hub brakes, and free-wheel sprocket-wheels, for bicycles of subheading 87120020</t>
  </si>
  <si>
    <t>87149390</t>
  </si>
  <si>
    <t>Hubs, other than coaster braking hubs and hub brakes, and free-wheel sprocket-wheels of vehicles of headings 8711 to 8713, other than for bicycles of subheading 87120020</t>
  </si>
  <si>
    <t>87149410</t>
  </si>
  <si>
    <t>Brakes, including coaster braking hubs and hub brakes, and parts thereof, for bicycles of subheading 87120020</t>
  </si>
  <si>
    <t>87149490</t>
  </si>
  <si>
    <t>Brakes, including coaster braking hubs and hub brakes, and parts thereof of vehicles of headings 8711 to 8713, other than for bicycles of subheading 87120020</t>
  </si>
  <si>
    <t>87149510</t>
  </si>
  <si>
    <t>Saddles, for bicycles of subheading 87120020</t>
  </si>
  <si>
    <t>87149590</t>
  </si>
  <si>
    <t>Saddles of vehicles of headings 8711 to 8713, other than for bicycles of subheading 87120020</t>
  </si>
  <si>
    <t>87149610</t>
  </si>
  <si>
    <t>Pedals and crank-gear, and parts thereof, for bicycles of subheading 87120020</t>
  </si>
  <si>
    <t>87149690</t>
  </si>
  <si>
    <t>Pedals and crank-gear, and parts thereof of vehicles of headings 8711 to 8713, other than for bicycles of subheading 87120020</t>
  </si>
  <si>
    <t>87149911</t>
  </si>
  <si>
    <t>Handle bars, pillars, mudguards, reflectors, carriers, control cables, lamp brackets or bracket lugs; other accessories, for bicycles of subheading 87120020</t>
  </si>
  <si>
    <t>87149912</t>
  </si>
  <si>
    <t>Chain wheels and cranks; other parts, for bicycles of subheading 87120020</t>
  </si>
  <si>
    <t>87149991</t>
  </si>
  <si>
    <t>Handle bars, pillars, mudguards, reflectors, carriers, control cables, lamp brackets or bracket lugs; other accessories, of vehicles of headings 8711 to 8713, other than for bicycles of subheading 87120020</t>
  </si>
  <si>
    <t>87149993</t>
  </si>
  <si>
    <t>Nipples for spokes of vehicles of headings 8711 to 8713, other than for bicycles of subheading 87120020</t>
  </si>
  <si>
    <t>87149994</t>
  </si>
  <si>
    <t>Chain wheels and cranks; other parts of vehicles of headings 8711 to 8713, other than for bicycles of subheading 87120020</t>
  </si>
  <si>
    <t>87150000</t>
  </si>
  <si>
    <t>Baby carriages and parts thereof</t>
  </si>
  <si>
    <t>87162000</t>
  </si>
  <si>
    <t>Self-loading or self-unloading trailers and semi- trailers for agricultural purposes</t>
  </si>
  <si>
    <t>87163100</t>
  </si>
  <si>
    <t>Tanker trailers and tanker semi-trailers</t>
  </si>
  <si>
    <t>87163940</t>
  </si>
  <si>
    <t>Agricultural trailers and semi-trailers</t>
  </si>
  <si>
    <t>87163991</t>
  </si>
  <si>
    <t>Trailers and semi-trailers for the transport of goods, having a carrying capacity (payload) exceeding 200 t, other than tanker trailers or agricultural trailers and its semi-trailers</t>
  </si>
  <si>
    <t>87163999</t>
  </si>
  <si>
    <t>Trailers and semi-trailers for the transport of goods, having a carrying capacity (payload) not exceeding 200 t, other than tanker trailers or agricultural trailers and its semi-trailers</t>
  </si>
  <si>
    <t>87164000</t>
  </si>
  <si>
    <t>Trailers and semi-trailers, not elsewhere classified in heading 8716</t>
  </si>
  <si>
    <t>87168010</t>
  </si>
  <si>
    <t>Carts and wagons, sack trucks, hand trolleys and similar hand-propelled vehicles of a kind used in factories or workshops, except wheelbarrows</t>
  </si>
  <si>
    <t>87168020</t>
  </si>
  <si>
    <t>Wheelbarrows</t>
  </si>
  <si>
    <t>87168090</t>
  </si>
  <si>
    <t>Vehicles, not mechanically propelled, not elsewhere classified in heading 8716</t>
  </si>
  <si>
    <t>87169013</t>
  </si>
  <si>
    <t>Parts for trailers and semi-trailers, for goods of subheading 871620</t>
  </si>
  <si>
    <t>87169019</t>
  </si>
  <si>
    <t>Parts for trailers and semi-trailers, other than for goods of subheading 871620</t>
  </si>
  <si>
    <t>87169022</t>
  </si>
  <si>
    <t>Castor wheels, of a diameter (including tyres) exceeding 75 mm but not more than 100 mm, or more than 250 mm provided the width of the wheel or tyre fitted thereto is not less than 30 mm, for vehicles of subheading 87168010 or 87168020</t>
  </si>
  <si>
    <t>87169024</t>
  </si>
  <si>
    <t>Parts for vehicles of subheading 87168020, other than castor wheels</t>
  </si>
  <si>
    <t>87169095</t>
  </si>
  <si>
    <t>Castor wheels, of a diameter (including tyres) exceeding 100 mm but not more than 250 mm provided the width of the wheel or tyre fitted thereto is not less than 30 mm, for vehicles of subheading 87168090</t>
  </si>
  <si>
    <t>87169099</t>
  </si>
  <si>
    <t>Parts for vehicles of subheading 87168090, other than spokes and nipples and castor wheels</t>
  </si>
  <si>
    <t>88010000</t>
  </si>
  <si>
    <t>Balloons and dirigibles; gliders, hang gliders and other non-powered aircraft</t>
  </si>
  <si>
    <t>88021100</t>
  </si>
  <si>
    <t>Helicopters of an unladen weight not exceeding 2,000 kg</t>
  </si>
  <si>
    <t>88021200</t>
  </si>
  <si>
    <t>Helicopters of an unladen weight exceeding 2,000 kg</t>
  </si>
  <si>
    <t>88022010</t>
  </si>
  <si>
    <t>Aeroplanes, of an unladen weight not exceeding 2,000 kg</t>
  </si>
  <si>
    <t>88022090</t>
  </si>
  <si>
    <t>Powered aircraft (for example, helicopters) (excluding aeroplanes), except unmanned aircraft of heading 8806, of an unladen weight not exceeding 2,000 kg</t>
  </si>
  <si>
    <t>88023010</t>
  </si>
  <si>
    <t>Aeroplanes, of an unladen weight exceeding 2,000 kg but not exceeding 15,000 kg</t>
  </si>
  <si>
    <t>88023090</t>
  </si>
  <si>
    <t>Powered aircraft (for example, helicopters) (excluding aeroplanes), except unmanned aircraft of heading 8806, of an unladen weight exceeding 2,000 kg but not exceeding 15,000 kg</t>
  </si>
  <si>
    <t>88024010</t>
  </si>
  <si>
    <t>Aeroplanes, of an unladen weight exceeding 15,000 kg</t>
  </si>
  <si>
    <t>88024090</t>
  </si>
  <si>
    <t>Powered aircraft (for example, helicopters) (excluding aeroplanes), except unmanned aircraft of heading 8806, of an unladen weight exceeding 15,000 kg</t>
  </si>
  <si>
    <t>88026000</t>
  </si>
  <si>
    <t>Spacecraft (including satellites) and suborbital and spacecraft launch vehicles</t>
  </si>
  <si>
    <t>88040010</t>
  </si>
  <si>
    <t>Rotochutes and parts thereof</t>
  </si>
  <si>
    <t>88040090</t>
  </si>
  <si>
    <t>Parachutes (including dirigible parachutes and paragliders); parts thereof and accessories thereto</t>
  </si>
  <si>
    <t>88051000</t>
  </si>
  <si>
    <t>Aircraft launching gear and parts thereof; deck- arrestor or similar gear and parts thereof</t>
  </si>
  <si>
    <t>88052100</t>
  </si>
  <si>
    <t>Air combat simulators and parts thereof</t>
  </si>
  <si>
    <t>88052990</t>
  </si>
  <si>
    <t>Parts of ground flying trainers</t>
  </si>
  <si>
    <t>88062100</t>
  </si>
  <si>
    <t>Unmanned aircraft, other than designed for the carriage of passengers, for remote-controlled flight only, with maximum take-off weight not more than 250 g</t>
  </si>
  <si>
    <t>88062200</t>
  </si>
  <si>
    <t>Unmanned aircraft, other than designed for the carriage of passengers, for remote-controlled flight only, with maximum take-off weight more than 250 g but not more than 7 kg</t>
  </si>
  <si>
    <t>88062300</t>
  </si>
  <si>
    <t>Unmanned aircraft, other than designed for the carriage of passengers, for remote-controlled flight only, with maximum take-off weight more than 7 kg but not more than 25 kg</t>
  </si>
  <si>
    <t>88062400</t>
  </si>
  <si>
    <t>Unmanned aircraft, other than designed for the carriage of passengers, for remote-controlled flight only, with maximum take-off weight more than 25 kg but not more than 150 kg</t>
  </si>
  <si>
    <t>88062900</t>
  </si>
  <si>
    <t>Unmanned aircraft, other than designed for the carriage of passengers, for remote-controlled flight only, with maximum take-off weight more than 150 kg</t>
  </si>
  <si>
    <t>88069200</t>
  </si>
  <si>
    <t>Unmanned aircraft, other than designed for the carriage of passengers, other than for remote- controlled flight only, with maximum take-off weight more than 250 g but not more than 7 kg</t>
  </si>
  <si>
    <t>88069900</t>
  </si>
  <si>
    <t>Unmanned aircraft, other than designed for the carriage of passengers, other than for remote- controlled flight only, with maximum take-off weight more than 150 kg</t>
  </si>
  <si>
    <t>88071000</t>
  </si>
  <si>
    <t>Propellers and rotors and parts thereof of goods of heading 8801, 8802 or 8806</t>
  </si>
  <si>
    <t>88072000</t>
  </si>
  <si>
    <t>Under-carriages and parts thereof of goods of heading 8801, 8802 or 8806</t>
  </si>
  <si>
    <t>88073000</t>
  </si>
  <si>
    <t>Parts of aeroplanes, helicopters or unmanned aircraft other than under-carriages, propellers, rotors, and parts thereof</t>
  </si>
  <si>
    <t>88079000</t>
  </si>
  <si>
    <t>Parts of goods of heading 8801, 8802 or 8806, not elsewhere classified in heading 8807</t>
  </si>
  <si>
    <t>89011010</t>
  </si>
  <si>
    <t>Cruise ships, excursion boats and similar vessels principally designed for the transport of persons; ferry-boats of all kinds, of a gross tonnage not exceeding 26</t>
  </si>
  <si>
    <t>89011020</t>
  </si>
  <si>
    <t>Cruise ships, excursion boats and similar vessels principally designed for the transport of persons; ferry-boats of all kinds, of a gross tonnage exceeding 26 but not exceeding 500 316.000</t>
  </si>
  <si>
    <t>89011070</t>
  </si>
  <si>
    <t>Cruise ships, excursion boats and similar vessels principally designed for the transport of persons; ferry-boats of all kinds, of a gross tonnage exceeding 1,000 but not exceeding 4,000</t>
  </si>
  <si>
    <t>89012050</t>
  </si>
  <si>
    <t>Tankers of a gross tonnage not exceeding 5,000</t>
  </si>
  <si>
    <t>89012071</t>
  </si>
  <si>
    <t>Tankers of a gross tonnage exceeding 5,000 but not exceeding 20,000</t>
  </si>
  <si>
    <t>89012080</t>
  </si>
  <si>
    <t>Tankers of a gross tonnage exceeding 50,000</t>
  </si>
  <si>
    <t>89019011</t>
  </si>
  <si>
    <t>Not motorised vessels for the transport of goods and vessels for the transport of both persons and goods, of a gross tonnage not exceeding 26</t>
  </si>
  <si>
    <t>89019012</t>
  </si>
  <si>
    <t>Not motorised vessels for the transport of goods and vessels for the transport of both persons and goods, of a gross tonnage exceeding 26 but not exceeding 500</t>
  </si>
  <si>
    <t>89019014</t>
  </si>
  <si>
    <t>Not motorised vessels for the transport of goods and vessels for the transport of both persons and goods, of a gross tonnage exceeding 500</t>
  </si>
  <si>
    <t>89019031</t>
  </si>
  <si>
    <t>Motorised vessels for the transport of goods and vessels for the transport of both persons and goods, of a gross tonnage not exceeding 26</t>
  </si>
  <si>
    <t>89019032</t>
  </si>
  <si>
    <t>Motorised vessels for the transport of goods and vessels for the transport of both persons and goods, of a gross tonnage exceeding 26 but not exceeding 500</t>
  </si>
  <si>
    <t>89019033</t>
  </si>
  <si>
    <t>Motorised vessels for the transport of goods and vessels for the transport of both persons and goods, of a gross tonnage exceeding 500 but not exceeding 1,000</t>
  </si>
  <si>
    <t>89019034</t>
  </si>
  <si>
    <t>Motorised vessels for the transport of goods and vessels for the transport of both persons and goods, of a gross tonnage exceeding 1,000 but not exceeding 4,000</t>
  </si>
  <si>
    <t>89019036</t>
  </si>
  <si>
    <t>Motorised vessels for the transport of goods and vessels for the transport of both persons and goods, of a gross tonnage exceeding 5,000 but not exceeding 50,000</t>
  </si>
  <si>
    <t>89020031</t>
  </si>
  <si>
    <t>Fishing vessels, of a gross tonnage not exceeding 26</t>
  </si>
  <si>
    <t>89031100</t>
  </si>
  <si>
    <t>Inflatable (including rigid hull inflatable) boats, fitted or designed to be fitted with a motor, unladen (net) weight (excluding the motor) not exceeding 100 kg</t>
  </si>
  <si>
    <t>89031200</t>
  </si>
  <si>
    <t>Inflatable (including rigid hull inflatable) boats, not designed for use with a motor and unladen (net) weight not exceeding 100 kg</t>
  </si>
  <si>
    <t>89031900</t>
  </si>
  <si>
    <t>Inflatable (including rigid hull inflatable) boats, not elsewhere specified in heading 8903</t>
  </si>
  <si>
    <t>89032100</t>
  </si>
  <si>
    <t>Sailboats, other than inflatable, with or without auxiliary motor, of a length not exceeding 7.5 m</t>
  </si>
  <si>
    <t>89033100</t>
  </si>
  <si>
    <t>Motorboats, other than inflatable, not including outboard motorboats, of a length not exceeding 7.5 m</t>
  </si>
  <si>
    <t>89033200</t>
  </si>
  <si>
    <t>Motorboats, other than inflatable, not including outboard motorboats, of a length exceeding 7.5 m but not exceeding 24 m</t>
  </si>
  <si>
    <t>89039300</t>
  </si>
  <si>
    <t>Yachts and other vessels for pleasure or sports; rowing boats and canoes, not elsewhere specified in heading 8903, of a length not exceeding 7.5 m</t>
  </si>
  <si>
    <t>89039900</t>
  </si>
  <si>
    <t>Yachts and other vessels for pleasure or sports; rowing boats and canoes, not elsewhere specified in heading 8903, of a length exceeding 7.5 m</t>
  </si>
  <si>
    <t>89040032</t>
  </si>
  <si>
    <t>Tugs and pusher craft, of a gross tonnage exceeding 26, of a power not exceeding 1,200 hp</t>
  </si>
  <si>
    <t>89040033</t>
  </si>
  <si>
    <t>Tugs and pusher craft, of a gross tonnage exceeding 26, of a power exceeding 1,200 hp but not exceeding 3,200 hp</t>
  </si>
  <si>
    <t>89040035</t>
  </si>
  <si>
    <t>Tugs and pusher craft, of a gross tonnage exceeding 26, of a power exceeding 4,000 hp</t>
  </si>
  <si>
    <t>89052000</t>
  </si>
  <si>
    <t>Floating or submersible drilling or production platforms</t>
  </si>
  <si>
    <t>89059010</t>
  </si>
  <si>
    <t>Floating docks</t>
  </si>
  <si>
    <t>89059090</t>
  </si>
  <si>
    <t>Light-vessels, fire-floats, floating cranes and other vessels the navigability of which is subsidiary to their main function</t>
  </si>
  <si>
    <t>89069010</t>
  </si>
  <si>
    <t>Vessels other than those of heading 8901 to 8905, including lifeboats other than rowing boats, of a displacement not exceeding 30 t</t>
  </si>
  <si>
    <t>89069090</t>
  </si>
  <si>
    <t>Vessels other than those of heading 8901 to 8905, including lifeboats other than rowing boats, of a displacement exceeding 300 t</t>
  </si>
  <si>
    <t>89071000</t>
  </si>
  <si>
    <t>Inflatable rafts</t>
  </si>
  <si>
    <t>89079010</t>
  </si>
  <si>
    <t>Buoys</t>
  </si>
  <si>
    <t>89079090</t>
  </si>
  <si>
    <t>Floating structures (for example, non-inflatable rafts, tanks, coffer- dams, landing-stages, and beacons)</t>
  </si>
  <si>
    <t>90011010</t>
  </si>
  <si>
    <t>Optical fibres, optical fibre bundles and cables for telecommunications and other electrical uses</t>
  </si>
  <si>
    <t>90011090</t>
  </si>
  <si>
    <t>Optical fibres, optical fibre bundles and cables, other than for telecommunications and other electrical uses</t>
  </si>
  <si>
    <t>90013000</t>
  </si>
  <si>
    <t>Contact lenses</t>
  </si>
  <si>
    <t>90014000</t>
  </si>
  <si>
    <t>Spectacle lenses of glass</t>
  </si>
  <si>
    <t>90015000</t>
  </si>
  <si>
    <t>Spectacle lenses of materials other than glass</t>
  </si>
  <si>
    <t>90019010</t>
  </si>
  <si>
    <t>Optical fibre cables other than those of heading 8544; lenses excluding contact lenses and spectacle lenses), prisms, mirrors and other optical elements, of any material, unmounted, other than such elements of glass not optically worked, for photographic or cinematographic cameras or projectors</t>
  </si>
  <si>
    <t>90019090</t>
  </si>
  <si>
    <t>Optical fibre cables other than those of heading 8544; lenses excluding contact lenses and spectacle lenses), prisms, mirrors and other optical elements, of any material, unmounted, other than such elements of glass not optically worked, other than for photographic or cinematographic cameras or projectors</t>
  </si>
  <si>
    <t>90021100</t>
  </si>
  <si>
    <t>Objective lenses, for cameras, projectors or photographic enlargers or reducers 698</t>
  </si>
  <si>
    <t>90021900</t>
  </si>
  <si>
    <t>Objective lenses, other than for cameras, projectors or photographic enlargers or reducers</t>
  </si>
  <si>
    <t>90022010</t>
  </si>
  <si>
    <t>Filters for cinematographic projectors</t>
  </si>
  <si>
    <t>90022020</t>
  </si>
  <si>
    <t>Filters for cinematographic cameras, photographic cameras and other projectors</t>
  </si>
  <si>
    <t>90022090</t>
  </si>
  <si>
    <t>Filters, other than for cinematographic projectors, cinematographic cameras, photographic cameras and other projectors</t>
  </si>
  <si>
    <t>90029020</t>
  </si>
  <si>
    <t>Lenses, prisms, mirrors and other optical elements, of any material, mounted, being parts of or fittings for instruments or apparatus, other than such elements of glass not optically worked (excluding objective lenses and filters), for cinematographic projectors</t>
  </si>
  <si>
    <t>90029030</t>
  </si>
  <si>
    <t>Lenses, prisms, mirrors and other optical elements, of any material, mounted, being parts of or fittings for instruments or apparatus, other than such elements of glass not optically worked (excluding objective lenses and filters), for cinematographic cameras, photographic cameras and other projectors</t>
  </si>
  <si>
    <t>90029090</t>
  </si>
  <si>
    <t>Lenses, prisms, mirrors and other optical elements, of any material, mounted, being parts of or fittings for instruments or apparatus, other than such elements of glass not optically worked (excluding objective lenses and filters), other than for cinematographic projectors, cinematographic cameras, photographic cameras and other projectors</t>
  </si>
  <si>
    <t>90031100</t>
  </si>
  <si>
    <t>Frames and mountings for spectacles, goggles or the like, of plastics</t>
  </si>
  <si>
    <t>90031900</t>
  </si>
  <si>
    <t>Frames and mountings for spectacles, goggles or the like, of materials other than plastics</t>
  </si>
  <si>
    <t>90039000</t>
  </si>
  <si>
    <t>Parts of frames and mountings for spectacles, goggles or the like</t>
  </si>
  <si>
    <t>90041000</t>
  </si>
  <si>
    <t>Sunglasses</t>
  </si>
  <si>
    <t>90049010</t>
  </si>
  <si>
    <t>Corrective spectacles</t>
  </si>
  <si>
    <t>90049050</t>
  </si>
  <si>
    <t>Protective goggles</t>
  </si>
  <si>
    <t>90049090</t>
  </si>
  <si>
    <t>Spectacles, goggles and the like; other than sunglasses, corrective spectacles, and protective goggles</t>
  </si>
  <si>
    <t>90051000</t>
  </si>
  <si>
    <t>Binoculars</t>
  </si>
  <si>
    <t>90058010</t>
  </si>
  <si>
    <t>Astronomical instruments, excluding instruments for radio-astronomy</t>
  </si>
  <si>
    <t>90058090</t>
  </si>
  <si>
    <t>Monoculars, other optical telescopes (excluding binoculars), and other astronomical mountings, but not including instruments for radio-astronomy</t>
  </si>
  <si>
    <t>90059090</t>
  </si>
  <si>
    <t>Parts and accessories (including mountings) for binoculars, monoculars, other optical telescopes</t>
  </si>
  <si>
    <t>90063000</t>
  </si>
  <si>
    <t>Cameras specially designed for underwater use, for aerial survey or for medical or surgical examination of internal organs; comparison cameras for forensic or criminological purposes</t>
  </si>
  <si>
    <t>90064000</t>
  </si>
  <si>
    <t>Instant print cameras</t>
  </si>
  <si>
    <t>90065310</t>
  </si>
  <si>
    <t>Photographic (other than cinematographic) cameras, for roll film of a width of 35 mm, with a through-the-lens viewfinder (single lens reflex (SLR))</t>
  </si>
  <si>
    <t>90065390</t>
  </si>
  <si>
    <t>Photographic (other than cinematographic) cameras, for roll film of a width of 35 mm, without a through-the-lens viewfinder (single lens reflex (SLR))</t>
  </si>
  <si>
    <t>90065919</t>
  </si>
  <si>
    <t>Photographic (other than cinematographic) cameras, for roll film of a width less than 35 mm, without a through-the-lens viewfinder (single lens reflex (SLR))</t>
  </si>
  <si>
    <t>90065929</t>
  </si>
  <si>
    <t>Photographic (other than cinematographic) cameras, of a kind used for preparing printing plates or cylinders, for roll film of a width more than 35 mm</t>
  </si>
  <si>
    <t>90065930</t>
  </si>
  <si>
    <t>Laser photoplotters or image setters with a raster image processor, for roll film of a width more than 35 mm</t>
  </si>
  <si>
    <t>90065990</t>
  </si>
  <si>
    <t>Photographic (other than cinematographic) cameras, other than of a kind used for preparing printing plates or cylinders, for roll film of a width more than 35 mm, not elsewhere classified in heading 9006</t>
  </si>
  <si>
    <t>90066100</t>
  </si>
  <si>
    <t>Discharge lamp (“electronic”) flashlight apparatus</t>
  </si>
  <si>
    <t>90066900</t>
  </si>
  <si>
    <t>Photographic flashlight apparatus and flashbulbs, other than discharge lamp (“electronic”) flashlight apparatus</t>
  </si>
  <si>
    <t>90069190</t>
  </si>
  <si>
    <t>Parts and accessories for cameras of subheading 90063000, 90065929, 90065930 or 9006590</t>
  </si>
  <si>
    <t>90069910</t>
  </si>
  <si>
    <t>Parts and accessories for photographic flashlight apparatus</t>
  </si>
  <si>
    <t>90069990</t>
  </si>
  <si>
    <t>Parts and accessories for flashbulbs</t>
  </si>
  <si>
    <t>90071000</t>
  </si>
  <si>
    <t>Cinematographic cameras, whether or not incorporating sound recording or reproducing apparatus</t>
  </si>
  <si>
    <t>90072090</t>
  </si>
  <si>
    <t>Cinematographic projectors, whether or not incorporating sound recording or reproducing apparatus, for film of 16 mm or more in width</t>
  </si>
  <si>
    <t>90079100</t>
  </si>
  <si>
    <t>Parts and accessories for cinematographic cameras, whether or not incorporating sound recording or reproducing apparatus</t>
  </si>
  <si>
    <t>90079200</t>
  </si>
  <si>
    <t>Parts and accessories for cinematographic projectors, whether or not incorporating sound recording or reproducing apparatus</t>
  </si>
  <si>
    <t>90085010</t>
  </si>
  <si>
    <t>Microfilm, microfiche or other microform readers, whether or not capable of producing copies, for projectors, enlargers and reducers (other than cinematographic)</t>
  </si>
  <si>
    <t>90085090</t>
  </si>
  <si>
    <t>Projectors, enlargers and reducers (other than cinematographic), excluding microfilm, microfiche or other microform readers, whether or not capable of producing copies</t>
  </si>
  <si>
    <t>90089090</t>
  </si>
  <si>
    <t>Parts and accessories of image projectors, other than cinematographic</t>
  </si>
  <si>
    <t>90101000</t>
  </si>
  <si>
    <t>Apparatus and equipment for automatically developing photographic (including cinematographic) film or paper in rolls or for automatically exposing developed film to rolls of photographic paper</t>
  </si>
  <si>
    <t>90105020</t>
  </si>
  <si>
    <t>Cinematographic editing and titling equipment; negatoscopes for X-ray; contact exposure unit used for the preparation of film in colour separation process; automatic plate maker</t>
  </si>
  <si>
    <t>90105090</t>
  </si>
  <si>
    <t>Apparatus and equipment for photographic (including cinematographic) laboratories, not specified or included elsewhere in this Chapter; negatoscopes, not elsewhere specified in subheading 901050</t>
  </si>
  <si>
    <t>90106090</t>
  </si>
  <si>
    <t>Projection screens of less than 300 inches</t>
  </si>
  <si>
    <t>90109090</t>
  </si>
  <si>
    <t>Parts and accessories of goods of subheading 901050 - 901060 (excluding goods of subheading 90105010)</t>
  </si>
  <si>
    <t>90111000</t>
  </si>
  <si>
    <t>Stereoscopic microscopes</t>
  </si>
  <si>
    <t>90112000</t>
  </si>
  <si>
    <t>Microscopes (excluding stereoscopic microscopes), for photomicrography, cinephotomicrography or microprojection</t>
  </si>
  <si>
    <t>90118000</t>
  </si>
  <si>
    <t>Microscopes (excluding stereoscopic microscopes), other than for photomicrography, cinephotomicrography or microprojection</t>
  </si>
  <si>
    <t>90119000</t>
  </si>
  <si>
    <t>Parts and accessories of compound optical microscopes, including those for photomicrography, cinephotomicrography or microprojection</t>
  </si>
  <si>
    <t>90121000</t>
  </si>
  <si>
    <t>Microscopes other than optical microscopes; diffraction apparatus</t>
  </si>
  <si>
    <t>90129000</t>
  </si>
  <si>
    <t>Parts and accessories of microscopes other than optical microscopes, and diffraction apparatus</t>
  </si>
  <si>
    <t>90131010</t>
  </si>
  <si>
    <t>Telescopic sights for fitting to arms; periscopes</t>
  </si>
  <si>
    <t>90131020</t>
  </si>
  <si>
    <t>Telescopes designed to form parts of machines, appliances, instruments or apparatus of this Chapter or Section XVI</t>
  </si>
  <si>
    <t>90132000</t>
  </si>
  <si>
    <t>Lasers, other than laser diodes</t>
  </si>
  <si>
    <t>90138010</t>
  </si>
  <si>
    <t>Optical error verification and repair apparatus for printed circuit boards/printed wiring boards and printed circuit assemblies</t>
  </si>
  <si>
    <t>90138090</t>
  </si>
  <si>
    <t>Other devices, appliances and instruments, other than optical error verification and repair apparatus for printed circuit boards/printed wiring boards and printed circuit assemblies</t>
  </si>
  <si>
    <t>90139010</t>
  </si>
  <si>
    <t>Parts and accessories of goods of subheading 90132000 (lasers, other than laser diodes)</t>
  </si>
  <si>
    <t>90139070</t>
  </si>
  <si>
    <t>Parts and accessories of goods of subheading 90131010 (telescopic sights for fitting to arms; periscopes)</t>
  </si>
  <si>
    <t>90139090</t>
  </si>
  <si>
    <t>Parts and accessories of goods of subheading 90131020 (telescopes designed to form parts of machines, appliances, instruments or apparatus of this Chapter or Section XVI) and subheading 90138090</t>
  </si>
  <si>
    <t>90141000</t>
  </si>
  <si>
    <t>Direction finding compasses</t>
  </si>
  <si>
    <t>90142000</t>
  </si>
  <si>
    <t>Instruments and appliances for aeronautical or space navigation (other than compasses)</t>
  </si>
  <si>
    <t>90148011</t>
  </si>
  <si>
    <t>Sonar or echo sounder as navigational instruments and appliances of a kind used on ships, incorporating or working in conjunction with an automatic data processing machine</t>
  </si>
  <si>
    <t>90148019</t>
  </si>
  <si>
    <t>Navigational instruments and appliances of a kind used on ships, incorporating or working in conjunction with an automatic data processing machine, other than sonar or echo sounder</t>
  </si>
  <si>
    <t>90148090</t>
  </si>
  <si>
    <t>Navigational instruments and appliances, other than of a kind used on ships, incorporating or working in conjunction with an automatic data processing machine</t>
  </si>
  <si>
    <t>90149010</t>
  </si>
  <si>
    <t>Parts and accessories of instruments and apparatus, of a kind used on ships, working in conjunction with an automatic data processing machine</t>
  </si>
  <si>
    <t>90149090</t>
  </si>
  <si>
    <t>Parts and accessories, other than of instruments and apparatus, of a kind used on ships, working in conjunction with an automatic data processing machine</t>
  </si>
  <si>
    <t>90151010</t>
  </si>
  <si>
    <t>Rangefinders of a kind used in photography or cinematography</t>
  </si>
  <si>
    <t>90151090</t>
  </si>
  <si>
    <t>Rangefinders, other than of a kind used in photography or cinematography</t>
  </si>
  <si>
    <t>90152000</t>
  </si>
  <si>
    <t>Theodolites and tachymeters (tacheometers)</t>
  </si>
  <si>
    <t>90153000</t>
  </si>
  <si>
    <t>Levels of a kind used in surveying</t>
  </si>
  <si>
    <t>90154000</t>
  </si>
  <si>
    <t>Photogrammetrical surveying instruments and appliances</t>
  </si>
  <si>
    <t>90158010</t>
  </si>
  <si>
    <t>Radio-sonde and radio-wind apparatus</t>
  </si>
  <si>
    <t>90158090</t>
  </si>
  <si>
    <t>Surveying (including photogrammetrical surveying), hydrographic, oceanographic, hydrological, meteorological or geophysical instruments and appliances, excluding compasses, not elsewhere classified in heading 9015</t>
  </si>
  <si>
    <t>90159000</t>
  </si>
  <si>
    <t>Parts and accessories of surveying (including photogrammetrical surveying), hydrographic, oceanographic, hydrological, meteorological or geophysical instruments and appliances, excluding compasses, rangefinders</t>
  </si>
  <si>
    <t>90160000</t>
  </si>
  <si>
    <t>Balances of a sensitivity of 5 cg or better, with or without weights</t>
  </si>
  <si>
    <t>90171010</t>
  </si>
  <si>
    <t>Plotters of a kind used for drafting tables and machines, whether or not automatic</t>
  </si>
  <si>
    <t>90171090</t>
  </si>
  <si>
    <t>Drafting tables and machines, whether or not automatic, other than plotters</t>
  </si>
  <si>
    <t>90172010</t>
  </si>
  <si>
    <t>Rulers of a kind used for drawing, marking-out or mathematical calculating instruments</t>
  </si>
  <si>
    <t>90172090</t>
  </si>
  <si>
    <t>Drawing, marking-out or mathematical calculating instruments, not elsewhere classified in heading 9017</t>
  </si>
  <si>
    <t>90173000</t>
  </si>
  <si>
    <t>Micrometers, callipers and gauges</t>
  </si>
  <si>
    <t>90178000</t>
  </si>
  <si>
    <t>Instruments for measuring length, for use in the hand (for example, measuring rods and tapes), not specified or included elsewhere in Chapter 90 20</t>
  </si>
  <si>
    <t>90179090</t>
  </si>
  <si>
    <t>Parts and accessories of drawing, marking-out or mathematical calculating instruments (for example, drafting machines, pantographs, protractors, drawing sets, slide rules, disc calculators), of instruments for measuring length, for use in the hand (for example, measuring rods and tapes, micrometers, callipers), not specified or included elsewhere in heading 9017</t>
  </si>
  <si>
    <t>90181100</t>
  </si>
  <si>
    <t>Electro-cardiographs</t>
  </si>
  <si>
    <t>90181200</t>
  </si>
  <si>
    <t>Ultrasonic scanning apparatus</t>
  </si>
  <si>
    <t>90181300</t>
  </si>
  <si>
    <t>Magnetic resonance imaging apparatus</t>
  </si>
  <si>
    <t>90181400</t>
  </si>
  <si>
    <t>Scintigraphic apparatus</t>
  </si>
  <si>
    <t>90181900</t>
  </si>
  <si>
    <t>Electro-diagnostic apparatus (including apparatus for functional exploratory examination or for checking physiological parameters), not elsewhere classified in heading 9018</t>
  </si>
  <si>
    <t>90182000</t>
  </si>
  <si>
    <t>Ultra-violet or infra-red ray apparatus</t>
  </si>
  <si>
    <t>90183110</t>
  </si>
  <si>
    <t>Disposable syringes, with or without needles</t>
  </si>
  <si>
    <t>90183190</t>
  </si>
  <si>
    <t>Syringes, with or without needles, other than disposable syringes</t>
  </si>
  <si>
    <t>90183200</t>
  </si>
  <si>
    <t>Tubular metal needles and needles for sutures</t>
  </si>
  <si>
    <t>90183910</t>
  </si>
  <si>
    <t>Catheters</t>
  </si>
  <si>
    <t>90183990</t>
  </si>
  <si>
    <t>Cannulae and the like</t>
  </si>
  <si>
    <t>90184100</t>
  </si>
  <si>
    <t>Dental drill engines, whether or not combined on a single base with other dental equipment</t>
  </si>
  <si>
    <t>90184900</t>
  </si>
  <si>
    <t>Instruments and appliances, used in dental sciences, not elsewhere classified in heading 9018</t>
  </si>
  <si>
    <t>90185000</t>
  </si>
  <si>
    <t>Ophthalmic instruments and appliances, not elsewhere classified in heading 9018</t>
  </si>
  <si>
    <t>90189010</t>
  </si>
  <si>
    <t>Fibre optics headband lamps of a kind designed for medical use</t>
  </si>
  <si>
    <t>90189020</t>
  </si>
  <si>
    <t>Intravenous administration sets</t>
  </si>
  <si>
    <t>90189031</t>
  </si>
  <si>
    <t>Electro-surgical or electro-medical instruments and appliances</t>
  </si>
  <si>
    <t>90189039</t>
  </si>
  <si>
    <t>Electronic instruments and appliances, used in medical, surgical, dental or veterinary sciences, including sight-testing instruments, not elsewhere classified in heading 9018</t>
  </si>
  <si>
    <t>90189090</t>
  </si>
  <si>
    <t>Non-electronic Instruments and appliances used in medical, surgical, dental or veterinary sciences, including sight-testing instruments, not elsewhere classified in heading 9018</t>
  </si>
  <si>
    <t>90191010</t>
  </si>
  <si>
    <t>Electrically operated of mechano-therapy appliances, massage apparatus, psychological aptitude-testing apparatus</t>
  </si>
  <si>
    <t>90191090</t>
  </si>
  <si>
    <t>Non-electrically operated of mechano-therapy appliances, massage apparatus, psychological aptitude-testing apparatus</t>
  </si>
  <si>
    <t>90192010</t>
  </si>
  <si>
    <t>Ozone therapy, oxygen therapy, aerosol therapy, artificial respiration or other therapeutic respiration apparatus: invasive ventilators</t>
  </si>
  <si>
    <t>90192020</t>
  </si>
  <si>
    <t>Ozone therapy, oxygen therapy, aerosol therapy, artificial respiration or other therapeutic respiration apparatus: ventilators, other than invasive ventilators</t>
  </si>
  <si>
    <t>90192090</t>
  </si>
  <si>
    <t>Ozone therapy, oxygen therapy, aerosol therapy, artificial respiration or other therapeutic respiration apparatus: other than ventilators</t>
  </si>
  <si>
    <t>90200010</t>
  </si>
  <si>
    <t>Full face masks for chemical, biological, radiological and nuclear (CBRN) protection</t>
  </si>
  <si>
    <t>90200090</t>
  </si>
  <si>
    <t>Breathing appliances (other than those of heading 9019) and gas masks, excluding protective masks having neither mechanical parts nor replaceable filters, other than full face masks for chemical, biological, radiological and nuclear (CBRN) protection</t>
  </si>
  <si>
    <t>90211010</t>
  </si>
  <si>
    <t>Orthopaedic or fracture appliances of iron or steel</t>
  </si>
  <si>
    <t>90211090</t>
  </si>
  <si>
    <t>Orthopaedic or fracture appliances of material other than iron or steel</t>
  </si>
  <si>
    <t>90212100</t>
  </si>
  <si>
    <t>Artificial teeth</t>
  </si>
  <si>
    <t>90212990</t>
  </si>
  <si>
    <t>Dental fittings of material other than titanium, iron or steel</t>
  </si>
  <si>
    <t>90213100</t>
  </si>
  <si>
    <t>Artificial joints</t>
  </si>
  <si>
    <t>90213900</t>
  </si>
  <si>
    <t>Artificial parts of the body, other than artificial teeth and artificial joints</t>
  </si>
  <si>
    <t>90214000</t>
  </si>
  <si>
    <t>Hearing aids, excluding parts and accessories</t>
  </si>
  <si>
    <t>90219000</t>
  </si>
  <si>
    <t>Appliances which are worn or carried, or implanted in the body, to compensate for a defect or disability, not elsewhere classified in 9021</t>
  </si>
  <si>
    <t>90221200</t>
  </si>
  <si>
    <t>Computed tomography apparatus</t>
  </si>
  <si>
    <t>90221300</t>
  </si>
  <si>
    <t>Apparatus based on the use of X-rays, including radiography or radiotherapy apparatus, other than computed tomography apparatus, for dental uses</t>
  </si>
  <si>
    <t>90221400</t>
  </si>
  <si>
    <t>Apparatus based on the use of X-rays, including radiography or radiotherapy apparatus, other than computed tomography apparatus, for medical, surgical or veterinary uses</t>
  </si>
  <si>
    <t>90221910</t>
  </si>
  <si>
    <t>X-ray apparatus for the physical inspection of solder joints on printed circuit board/printed wiring board assemblies</t>
  </si>
  <si>
    <t>90221990</t>
  </si>
  <si>
    <t>Apparatus based on the use of X-rays, other than computed tomography apparatus, not for medical, surgical, dental or veterinary uses, not elsewhere classified in heading 9022</t>
  </si>
  <si>
    <t>90222900</t>
  </si>
  <si>
    <t>Apparatus based on the use of alpha, beta, gamma or other ionising radiations, not for medical, surgical, dental or veterinary uses, including radiography or radiotherapy apparatus</t>
  </si>
  <si>
    <t>90223000</t>
  </si>
  <si>
    <t>X-ray tubes</t>
  </si>
  <si>
    <t>90229010</t>
  </si>
  <si>
    <t>Parts and accessories of X-ray apparatus for the physical inspection of solder joints on printed circuit assemblies</t>
  </si>
  <si>
    <t>90229020</t>
  </si>
  <si>
    <t>Parts and accessories of X-ray apparatus, other than for the physical inspection of solder joints on printed circuit assemblies 127</t>
  </si>
  <si>
    <t>90229090</t>
  </si>
  <si>
    <t>X-ray generators, high tension generators, control panels and desks, screens, examination or treatment tables, chairs and the like, not elsewhere classified in heading 9022; parts and accessories of goods in heading 9022, other than those specified in HS 90229010 - 90229020</t>
  </si>
  <si>
    <t>90230000</t>
  </si>
  <si>
    <t>Instruments, apparatus and models, designed for demonstrational purposes (for example, in education or exhibitions), unsuitable for other uses</t>
  </si>
  <si>
    <t>90241010</t>
  </si>
  <si>
    <t>Electrically operated machines and appliances for testing metals</t>
  </si>
  <si>
    <t>90241020</t>
  </si>
  <si>
    <t>Non-electrically operated machines and appliances for testing metals</t>
  </si>
  <si>
    <t>90248010</t>
  </si>
  <si>
    <t>Machines and appliances for testing the hardness, strength, compressibility, elasticity or other mechanical properties of materials (other than metals), electrically operated</t>
  </si>
  <si>
    <t>90248020</t>
  </si>
  <si>
    <t>Machines and appliances for testing the hardness, strength, compressibility, elasticity or other mechanical properties of materials (other than metals), not electrically operated</t>
  </si>
  <si>
    <t>90249000</t>
  </si>
  <si>
    <t>Parts and accessories of machines and appliances for testing the hardness, strength, compressibility, elasticity or other mechanical properties of materials (for example, metals, wood, textiles, paper, plastics)</t>
  </si>
  <si>
    <t>90251100</t>
  </si>
  <si>
    <t>Liquid-filled thermometers and pyrometers, for direct reading, not combined with other instruments</t>
  </si>
  <si>
    <t>90251911</t>
  </si>
  <si>
    <t>Electrically operated temperature gauges for motor vehicles</t>
  </si>
  <si>
    <t>90251919</t>
  </si>
  <si>
    <t>Electrically operated thermometers and pyrometers, not combined with other instruments, other than liquid-filled for direct reading and temperature gauges for motor vehicles</t>
  </si>
  <si>
    <t>90251920</t>
  </si>
  <si>
    <t>Not electrically operated thermometers and pyrometers, not combined with other instruments, other than liquid-filled for direct reading</t>
  </si>
  <si>
    <t>90258000</t>
  </si>
  <si>
    <t>Hydrometers and similar floating instruments, barometers, hygrometers and psychrometers, recording or not, and any combination of these instruments</t>
  </si>
  <si>
    <t>90259000</t>
  </si>
  <si>
    <t>Parts and accessories of hydrometers and similar floating instruments, thermometers, pyrometers, barometers, hygrometers and psychrometers, recording or not, and any combination of these instruments</t>
  </si>
  <si>
    <t>90261050</t>
  </si>
  <si>
    <t>Level gauges for motor vehicles</t>
  </si>
  <si>
    <t>90261090</t>
  </si>
  <si>
    <t>Instruments and apparatus for measuring or checking the flow or level of liquids, other than level gauges for motor vehicles</t>
  </si>
  <si>
    <t>90262050</t>
  </si>
  <si>
    <t>Pressure gauges for motor vehicles</t>
  </si>
  <si>
    <t>90262090</t>
  </si>
  <si>
    <t>Instruments and apparatus for measuring or checking pressure, other than pressure gauges for motor vehicles</t>
  </si>
  <si>
    <t>90268000</t>
  </si>
  <si>
    <t>Instruments and apparatus for measuring or checking the variables of liquids or gases (for example, flow meters, level gauges, manometers, heat meters), excluding instruments and apparatus of heading 9014, 9015, 9028 or 9032</t>
  </si>
  <si>
    <t>90269000</t>
  </si>
  <si>
    <t>Parts and accessories of instruments and apparatus for measuring or checking the flow, level, pressure or other variables of liquids or gases (for example, flow meters, level gauges, manometers, heat meters), excluding instruments and apparatus of heading 9014, 9015, 9028 or 9032</t>
  </si>
  <si>
    <t>90271000</t>
  </si>
  <si>
    <t>Gas or smoke analysis apparatus</t>
  </si>
  <si>
    <t>90272000</t>
  </si>
  <si>
    <t>Chromatographs and electrophoresis instruments</t>
  </si>
  <si>
    <t>90273000</t>
  </si>
  <si>
    <t>Spectrometers, spectrophotometers and spectrographs using optical radiations (UV, visible, IR)</t>
  </si>
  <si>
    <t>90275000</t>
  </si>
  <si>
    <t>Instruments and apparatus using optical radiations (UV, visible, IR) other than spectrometers, spectrophotometers and spectrographs</t>
  </si>
  <si>
    <t>90278100</t>
  </si>
  <si>
    <t>Mass spectrometers</t>
  </si>
  <si>
    <t>90278910</t>
  </si>
  <si>
    <t>Exposure meters</t>
  </si>
  <si>
    <t>90278990</t>
  </si>
  <si>
    <t>Instruments and apparatus for physical or chemical analysis (for example, polarimeters, refractometers); instruments and apparatus for measuring or checking viscosity, porosity, expansion, surface tension or the like; instruments and apparatus for measuring or checking quantities of heat, sound or light (including exposure meters)</t>
  </si>
  <si>
    <t>90279000</t>
  </si>
  <si>
    <t>Microtomes; parts and accessories</t>
  </si>
  <si>
    <t>90281010</t>
  </si>
  <si>
    <t>Gas meters of a kind mounted on gas containers</t>
  </si>
  <si>
    <t>90281090</t>
  </si>
  <si>
    <t>Gas meters, other than of a kind mounted on gas containers</t>
  </si>
  <si>
    <t>90282020</t>
  </si>
  <si>
    <t>Water meters</t>
  </si>
  <si>
    <t>90282090</t>
  </si>
  <si>
    <t>Liquid meters, other than water meters</t>
  </si>
  <si>
    <t>90283010</t>
  </si>
  <si>
    <t>Kilowatt-hour meters</t>
  </si>
  <si>
    <t>90283090</t>
  </si>
  <si>
    <t>Electricity meters, other than kilowatt-hour meters</t>
  </si>
  <si>
    <t>90289010</t>
  </si>
  <si>
    <t>Parts and accessories of water meter housings or bodies</t>
  </si>
  <si>
    <t>90289090</t>
  </si>
  <si>
    <t>Parts and accessories of gas, liquid or electricity supply or production meters, other than water meter housings or bodies</t>
  </si>
  <si>
    <t>90291020</t>
  </si>
  <si>
    <t>Taximeters</t>
  </si>
  <si>
    <t>90291090</t>
  </si>
  <si>
    <t>Revolution counters, production counters, mileometers, pedometers and the like, other than taximeters</t>
  </si>
  <si>
    <t>90292010</t>
  </si>
  <si>
    <t>Speedometers for motor vehicles</t>
  </si>
  <si>
    <t>90292020</t>
  </si>
  <si>
    <t>Tachometers for motor vehicles</t>
  </si>
  <si>
    <t>90292090</t>
  </si>
  <si>
    <t>Speed indicators and tachometers (other than for motor vehicles); stroboscopes</t>
  </si>
  <si>
    <t>90299010</t>
  </si>
  <si>
    <t>Parts and accessories of goods of subheading 902910; parts and accessories of stroboscopes of subheading 902920</t>
  </si>
  <si>
    <t>90299020</t>
  </si>
  <si>
    <t>Parts and accessories of speed indicators and tachometers of subheading 902920 18.876</t>
  </si>
  <si>
    <t>90301000</t>
  </si>
  <si>
    <t>Instruments and apparatus for measuring or detecting ionising radiations</t>
  </si>
  <si>
    <t>90302000</t>
  </si>
  <si>
    <t>Oscilloscopes and oscillographs</t>
  </si>
  <si>
    <t>90303100</t>
  </si>
  <si>
    <t>Multimeters without a recording device</t>
  </si>
  <si>
    <t>90303200</t>
  </si>
  <si>
    <t>Multimeters with a recording device</t>
  </si>
  <si>
    <t>90303310</t>
  </si>
  <si>
    <t>Instruments and apparatus for measuring or checking voltage, current, resistance or power on printed circuit boards/printed wiring boards or printed circuit assemblies, without a recording device</t>
  </si>
  <si>
    <t>90303320</t>
  </si>
  <si>
    <t>Impedance-measuring instruments and apparatus designed to provide visual and/or audible warning of electrostatic discharge conditions that can damage electronic circuits; apparatus for testing electrostatic control equipment and electrostatic grounding devices/fixtures, without a recording device</t>
  </si>
  <si>
    <t>90303330</t>
  </si>
  <si>
    <t>Ammeters and voltmeters for motor vehicles, without a recording device</t>
  </si>
  <si>
    <t>90303340</t>
  </si>
  <si>
    <t>Resistance measuring instruments, without a recording device, not elsewhere classified in heading 9030</t>
  </si>
  <si>
    <t>90303390</t>
  </si>
  <si>
    <t>Other instruments and apparatus, for measuring or checking voltage, current, resistance or power (other than those for measuring or checking semiconductor wafers or devices), without a recording device, not elsewhere classified in heading 9030</t>
  </si>
  <si>
    <t>90303900</t>
  </si>
  <si>
    <t>Other instruments and apparatus, for measuring or checking voltage, current, resistance or power (other than those for measuring or checking semiconductor wafers or devices), with a recording device, not elsewhere classified in heading 9030</t>
  </si>
  <si>
    <t>90304000</t>
  </si>
  <si>
    <t>Instruments and apparatus, specially designed for telecommunications (for example, cross- talk meters, gain measuring instruments, distortion factor meters, psophometers), not elsewhere classified in heading 9030</t>
  </si>
  <si>
    <t>90308210</t>
  </si>
  <si>
    <t>Wafer probers</t>
  </si>
  <si>
    <t>90308290</t>
  </si>
  <si>
    <t>Instruments and apparatus for measuring or checking semiconductor wafers or devices (including integrated circuits), other than wafer probers</t>
  </si>
  <si>
    <t>90308410</t>
  </si>
  <si>
    <t>Instruments and apparatus, with a recording device, for measuring or checking electrical quantities on printed circuit boards/printed wiring boards and printed circuit assemblies</t>
  </si>
  <si>
    <t>90308490</t>
  </si>
  <si>
    <t>Instruments and apparatus, with a recording device, for measuring or checking electrical quantities, excluding meters of heading 9028, not elsewhere classified in heading 9030</t>
  </si>
  <si>
    <t>90308910</t>
  </si>
  <si>
    <t>Instruments and apparatus, without a recording device, for measuring or checking electrical quantities on printed circuit boards/printed wiring boards and printed circuit assemblies</t>
  </si>
  <si>
    <t>90308990</t>
  </si>
  <si>
    <t>Instruments and apparatus, without a recording device, for measuring or checking electrical quantities, excluding meters of heading 9028, not elsewhere classified in heading 9030</t>
  </si>
  <si>
    <t>90309010</t>
  </si>
  <si>
    <t>Parts and accessories (including printed circuit assemblies) of goods of subheading 903040 or 903082</t>
  </si>
  <si>
    <t>90309030</t>
  </si>
  <si>
    <t>Parts and accessories of optical instruments and appliances for measuring or checking printed circuit boards/printed wiring boards and printed circuit assemblies</t>
  </si>
  <si>
    <t>90309040</t>
  </si>
  <si>
    <t>Parts and accessories of other instruments and apparatus for measuring or checking electrical quantities on printed circuit boards/printed wiring boards and printed circuit assemblies</t>
  </si>
  <si>
    <t>90309090</t>
  </si>
  <si>
    <t>Parts and accessories of goods in heading 9030, other than those specified in HS 90309010 - 90309040</t>
  </si>
  <si>
    <t>90311000</t>
  </si>
  <si>
    <t>Machines for balancing mechanical parts</t>
  </si>
  <si>
    <t>90312000</t>
  </si>
  <si>
    <t>Test benches</t>
  </si>
  <si>
    <t>90314100</t>
  </si>
  <si>
    <t>Optical instruments and appliances for inspecting semiconductor wafers or devices (including integrated circuits) or for inspecting photomasks or reticles used in manufacturing semiconductor devices (including integrated circuits)</t>
  </si>
  <si>
    <t>90314910</t>
  </si>
  <si>
    <t>Optical instruments and appliances for measuring surface particulate contamination on semiconductor wafers</t>
  </si>
  <si>
    <t>90314920</t>
  </si>
  <si>
    <t>90314930</t>
  </si>
  <si>
    <t>Optical instruments and appliances for measuring or checking printed circuit boards/printed wiring boards and printed circuit assemblies</t>
  </si>
  <si>
    <t>90314990</t>
  </si>
  <si>
    <t>Optical instruments and appliances for other purpose, not elsewhere classified in subheading 903149</t>
  </si>
  <si>
    <t>90318010</t>
  </si>
  <si>
    <t>Cable testers</t>
  </si>
  <si>
    <t>90318090</t>
  </si>
  <si>
    <t>Profile Projectors</t>
  </si>
  <si>
    <t>90319030</t>
  </si>
  <si>
    <t>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</si>
  <si>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90319050</t>
  </si>
  <si>
    <t>Parts and accessories of other optical instruments and appliances for measuring or checking printed circuit boards/printed wiring boards and printed circuit assemblies</t>
  </si>
  <si>
    <t>90319090</t>
  </si>
  <si>
    <t>Parts and accessories of goods specified in heading 9031, not elsewhere clasified in subheading 903190</t>
  </si>
  <si>
    <t>90321000</t>
  </si>
  <si>
    <t>Thermostats</t>
  </si>
  <si>
    <t>90322000</t>
  </si>
  <si>
    <t>Manostats</t>
  </si>
  <si>
    <t>90328100</t>
  </si>
  <si>
    <t>Hydraulic or pneumatic</t>
  </si>
  <si>
    <t>90328910</t>
  </si>
  <si>
    <t>Instruments and apparatus incorporating or working in conjunction with an automatic data processing machine, for automatically regulating or controlling the propulsion, ballast or cargo handling systems of ships</t>
  </si>
  <si>
    <t>90328920</t>
  </si>
  <si>
    <t>Automatic instruments and apparatus for regulating or controlling chemical or electrochemical solutions in the manufacture of printed circuit boards/printed wiring boards or printed circuit assemblies</t>
  </si>
  <si>
    <t>90328931</t>
  </si>
  <si>
    <t>Automatic regulating voltage units (stabilisers), electrically operated</t>
  </si>
  <si>
    <t>90328939</t>
  </si>
  <si>
    <t>Automatic regulating or controlling instruments and apparatus, electrically operated, not elsewhere classified in subheading 903289</t>
  </si>
  <si>
    <t>90328990</t>
  </si>
  <si>
    <t>Automatic regulating or controlling instruments and apparatus, not elsewhere clasified in subheading 903289, non-electrically operated</t>
  </si>
  <si>
    <t>90329010</t>
  </si>
  <si>
    <t>Parts and accessories of instruments and apparatus incorporating or working in conjunction with an automatic data processing machine, for automatically regulating or controlling the propulsion, ballast or cargo handling systems of ships</t>
  </si>
  <si>
    <t>90329090</t>
  </si>
  <si>
    <t>Parts and accessories of goods specified in heading 9032, not elsewhere classified in subheading 903290</t>
  </si>
  <si>
    <t>90330000</t>
  </si>
  <si>
    <t>Parts and accessories (not specified or included elsewhere in this Chapter) for machines, appliances, instruments or apparatus of Chapter 90</t>
  </si>
  <si>
    <t>91011100</t>
  </si>
  <si>
    <t>Wrist-watches, electrically operated, whether or not incorporating a stop-watch facility, with mechanical display only</t>
  </si>
  <si>
    <t>91011900</t>
  </si>
  <si>
    <t>Wrist-watches, electrically operated, whether or not incorporating a stop-watch facility, without mechanical display only</t>
  </si>
  <si>
    <t>91012100</t>
  </si>
  <si>
    <t>Wrist-watches, non-electrically operated, whether or not incorporating a stop-watch facility, with automatic winding</t>
  </si>
  <si>
    <t>91012900</t>
  </si>
  <si>
    <t>Wrist-watches, non-electrically operated, whether or not incorporating a stop-watch facility, without automatic winding</t>
  </si>
  <si>
    <t>91019100</t>
  </si>
  <si>
    <t>Pocket-watches and other watches, including stop-watches, with case of precious metal or of metal clad with precious metal, electrically operated</t>
  </si>
  <si>
    <t>91019900</t>
  </si>
  <si>
    <t>Pocket-watches and other watches, including stop-watches, with case of precious metal or of metal clad with precious metal, non-electrically operated</t>
  </si>
  <si>
    <t>91021100</t>
  </si>
  <si>
    <t>Wrist-watches other than those of heading 9101, electrically operated, whether or not incorporating a stop-watch facility, with mechanical display only</t>
  </si>
  <si>
    <t>91021200</t>
  </si>
  <si>
    <t>Wrist-watches other than those of heading 9101, electrically operated, whether or not incorporating a stop-watch facility, with opto- electronic display only</t>
  </si>
  <si>
    <t>91021900</t>
  </si>
  <si>
    <t>Wrist-watches other than those of heading 9101, electrically operated, whether or not incorporating a stop-watch facility, without mechanical or opto-electronic display</t>
  </si>
  <si>
    <t>91022100</t>
  </si>
  <si>
    <t>Wrist-watches other than those of heading 9101, non-electrically operated, whether or not incorporating a stop-watch facility, with automatic winding</t>
  </si>
  <si>
    <t>91022900</t>
  </si>
  <si>
    <t>Wrist-watches other than those of heading 9101, non-electrically operated, whether or not incorporating a stop-watch facility, without automatic winding</t>
  </si>
  <si>
    <t>91029100</t>
  </si>
  <si>
    <t>Pocket-watches and other watches, including stop-watches, other than those of heading 9101, electrically operated</t>
  </si>
  <si>
    <t>91029900</t>
  </si>
  <si>
    <t>Pocket-watches and other watches, including stop-watches, other than those of heading 9101, non-electrically operated</t>
  </si>
  <si>
    <t>91031000</t>
  </si>
  <si>
    <t>Clocks with watch movements, excluding clocks of heading 9104, electrically operated</t>
  </si>
  <si>
    <t>91039000</t>
  </si>
  <si>
    <t>Clocks with watch movements, excluding clocks of heading 9104, non-electrically operated</t>
  </si>
  <si>
    <t>91040010</t>
  </si>
  <si>
    <t>Instrument panel clocks and clocks of a similar type for vehicles, aircraft, spacecraft or vessels, for vehicles</t>
  </si>
  <si>
    <t>91040090</t>
  </si>
  <si>
    <t>Instrument panel clocks and clocks of a similar type for vehicles, aircraft, spacecraft or vessels, other than for vehicles</t>
  </si>
  <si>
    <t>91051100</t>
  </si>
  <si>
    <t>Electrically operated alarm clocks</t>
  </si>
  <si>
    <t>91051900</t>
  </si>
  <si>
    <t>Non-electrically operated alarm clocks</t>
  </si>
  <si>
    <t>91052100</t>
  </si>
  <si>
    <t>Electrically operated wall clocks</t>
  </si>
  <si>
    <t>91052900</t>
  </si>
  <si>
    <t>Non-electrically operated wall clocks</t>
  </si>
  <si>
    <t>91059190</t>
  </si>
  <si>
    <t>Clocks excluding alarm clocks or wall clocks, electrically operated, other than marine chronometers</t>
  </si>
  <si>
    <t>91059990</t>
  </si>
  <si>
    <t>Clocks excluding alarm clocks or wall clocks, non-electrically operated, other than marine chronometers</t>
  </si>
  <si>
    <t>91061000</t>
  </si>
  <si>
    <t>Time-registers; time-recorders</t>
  </si>
  <si>
    <t>91069090</t>
  </si>
  <si>
    <t>Time of day recording apparatus and apparatus for measuring, recording or otherwise indicating intervals of time, with clock or watch movement or with synchronous motor, other than time-registers or time- recorders or parking meters</t>
  </si>
  <si>
    <t>91070000</t>
  </si>
  <si>
    <t>Time switches with clock or watch movement or with synchronous motor</t>
  </si>
  <si>
    <t>91091000</t>
  </si>
  <si>
    <t>Clock movements, complete and assembled, electrically operated</t>
  </si>
  <si>
    <t>91099000</t>
  </si>
  <si>
    <t>Clock movements, complete and assembled, non-electrically operated</t>
  </si>
  <si>
    <t>91109000</t>
  </si>
  <si>
    <t>Complete clock movements, unassembled or partly assembled (movement sets); incomplete clock movements, assembled; rough clock movements</t>
  </si>
  <si>
    <t>91112000</t>
  </si>
  <si>
    <t>Watch cases of base metal, whether or not gold- or silver-plated</t>
  </si>
  <si>
    <t>91119000</t>
  </si>
  <si>
    <t>Parts of watch cases</t>
  </si>
  <si>
    <t>91122000</t>
  </si>
  <si>
    <t>Clock cases and cases of a similar type for other goods of this Chapter</t>
  </si>
  <si>
    <t>91129000</t>
  </si>
  <si>
    <t>Parts of clock cases and cases of a similar type for other goods of this Chapter</t>
  </si>
  <si>
    <t>91131000</t>
  </si>
  <si>
    <t>Watch straps, watch bands and watch bracelets, and parts thereof of precious metal or of metal clad with precious metal</t>
  </si>
  <si>
    <t>91132000</t>
  </si>
  <si>
    <t>Watch straps, watch bands and watch bracelets, and parts thereof of base metal, whether or not gold- or silver-plated</t>
  </si>
  <si>
    <t>91139000</t>
  </si>
  <si>
    <t>Watch straps, watch bands and watch bracelets, and parts thereof, other than of precious metal or of metal clad with precious metal or of base metal, whether or not gold- or silver-plated</t>
  </si>
  <si>
    <t>91149000</t>
  </si>
  <si>
    <t>Parts for clock or watch parts, not else where clasified in Chapter 91</t>
  </si>
  <si>
    <t>92011000</t>
  </si>
  <si>
    <t>Upright pianos</t>
  </si>
  <si>
    <t>92012000</t>
  </si>
  <si>
    <t>Grand pianos</t>
  </si>
  <si>
    <t>92019000</t>
  </si>
  <si>
    <t>Pianos, including automatic pianos, other than upright pianos or grand pianos; harpsichords and other keyboard stringed instruments</t>
  </si>
  <si>
    <t>92021000</t>
  </si>
  <si>
    <t>String musical instruments (for example, guitars, violins, harps), played with a bow</t>
  </si>
  <si>
    <t>92029000</t>
  </si>
  <si>
    <t>String musical instruments (for example, guitars, violins, harps), played other than with a bow</t>
  </si>
  <si>
    <t>92059010</t>
  </si>
  <si>
    <t>Keyboard pipe organs; harmoniums and similar keyboard instruments with free metal reeds</t>
  </si>
  <si>
    <t>92059090</t>
  </si>
  <si>
    <t>Non brass-wind musical instruments, other than fairground organs and mechanical street organs or keyboard pipe organs, or harmoniums and similar keyboard instruments with free metal reeds</t>
  </si>
  <si>
    <t>92060000</t>
  </si>
  <si>
    <t>Percussion musical instruments (for example, drums, xylophones, cymbals, castanets, maracas)</t>
  </si>
  <si>
    <t>92071000</t>
  </si>
  <si>
    <t>Keyboard instruments, other than accordions, the sound of which is produced, or must be amplified, electrically (for example, organs, guitars)</t>
  </si>
  <si>
    <t>92079000</t>
  </si>
  <si>
    <t>Musical instruments excluding keyboard instrument, other than accordions; the sound of which is produced, or must be amplified, electrically (for example, organs, guitars, accordions)</t>
  </si>
  <si>
    <t>92081000</t>
  </si>
  <si>
    <t>Musical boxes</t>
  </si>
  <si>
    <t>92089010</t>
  </si>
  <si>
    <t>Decoy calls of all kinds; whistles, call horns and other mouth-blown sound signalling instruments</t>
  </si>
  <si>
    <t>92089090</t>
  </si>
  <si>
    <t>Fairground organs, mechanical street organs, mechanical singing birds, musical saws and other musical instruments not falling within any other heading of this Chapter</t>
  </si>
  <si>
    <t>92093000</t>
  </si>
  <si>
    <t>Musical instrument strings</t>
  </si>
  <si>
    <t>92099110</t>
  </si>
  <si>
    <t>Parts and accessories for pianos: strung backs, keyboards and metal frames for upright pianos</t>
  </si>
  <si>
    <t>92099190</t>
  </si>
  <si>
    <t>Parts and accessories for pianos: other than strung backs, keyboards and metal frames for upright pianos</t>
  </si>
  <si>
    <t>92099200</t>
  </si>
  <si>
    <t>Parts and accessories for other string musical instruments (for example guitars, violins, harps)</t>
  </si>
  <si>
    <t>92099400</t>
  </si>
  <si>
    <t>Parts and accessories for musical instruments, the sound of which is produced, or must be amplified, electrically (for example, organs, guitars, accordions)</t>
  </si>
  <si>
    <t>92099900</t>
  </si>
  <si>
    <t>Metronomes, tuning forks and pitch pipes of all kinds</t>
  </si>
  <si>
    <t>93012000</t>
  </si>
  <si>
    <t>Rocket launchers; flame-throwers; grenade launchers; torpedo tubes and similar projectors</t>
  </si>
  <si>
    <t>93019000</t>
  </si>
  <si>
    <t>Military weapons, other than revolvers, pistols and the arms of heading 9307, not else where clasified in heading 9301</t>
  </si>
  <si>
    <t>93020000</t>
  </si>
  <si>
    <t>Revolvers and pistols, other than those of heading 9303 or 9304</t>
  </si>
  <si>
    <t>93031000</t>
  </si>
  <si>
    <t>Muzzle-loading firearms</t>
  </si>
  <si>
    <t>93032090</t>
  </si>
  <si>
    <t>Sporting, target-shooting shotguns, including combination shotgun-rifles</t>
  </si>
  <si>
    <t>93039090</t>
  </si>
  <si>
    <t>Firearms and similar devices which operate by the firing of an explosive charge (for example, pistols and revolvers for firing blank ammunition, captive- bolt humane killers, line- throwing guns), not elsewhere classified in subheading 930310 - 930390</t>
  </si>
  <si>
    <t>93040090</t>
  </si>
  <si>
    <t>Arms (for example, spring, gas guns and pistols, truncheons), excluding those of heading 9307, other than air guns operating at a pressure of less than 7 kgf/cm2</t>
  </si>
  <si>
    <t>93059190</t>
  </si>
  <si>
    <t>Parts and accessories of military weapons of heading 9301, other than of leather or of textile material</t>
  </si>
  <si>
    <t>93059919</t>
  </si>
  <si>
    <t>Parts and accessories of goods of subheading 93040090, other than of leather or of textile material</t>
  </si>
  <si>
    <t>93059999</t>
  </si>
  <si>
    <t>Parts and accessories of articles of headings 9303 to 9304 (excluding of shotguns or rifles of heading 9303 or of goods of subheading 93040090), other than of leather or of textile material</t>
  </si>
  <si>
    <t>93063030</t>
  </si>
  <si>
    <t>Cartridges and parts thereof for sporting, hunting or target-shooting guns, rifles and carbines, other than shotguns</t>
  </si>
  <si>
    <t>93069010</t>
  </si>
  <si>
    <t>Bombs, grenades, torpedoes, mines, missiles and similar munitions of war and parts thereof</t>
  </si>
  <si>
    <t>93069090</t>
  </si>
  <si>
    <t>Ammunition and projectiles and parts thereof, including shot and cartridge wads</t>
  </si>
  <si>
    <t>93070000</t>
  </si>
  <si>
    <t>Swords, cutlasses, bayonets, lances and similar arms and parts thereof and scabbards and sheaths therefor</t>
  </si>
  <si>
    <t>94011000</t>
  </si>
  <si>
    <t>Seats of a kind used for aircraft, whether or not convertible into beds</t>
  </si>
  <si>
    <t>94012010</t>
  </si>
  <si>
    <t>Seats of a kind used for vehicles of heading 8702, 8703 or 8704, whether or not convertible into beds</t>
  </si>
  <si>
    <t>94012090</t>
  </si>
  <si>
    <t>Seats of a kind used for vehicles other than of heading 8702, 8703 or 8704, whether or not convertible into beds</t>
  </si>
  <si>
    <t>94013100</t>
  </si>
  <si>
    <t>Swivel seats with variable height adjustment of wood, whether or not convertible into beds 39</t>
  </si>
  <si>
    <t>94013900</t>
  </si>
  <si>
    <t>Swivel seats with variable height adjustment other than of wood, whether or not convertible into beds</t>
  </si>
  <si>
    <t>94014100</t>
  </si>
  <si>
    <t>Seats other than garden seats or camping equipment, convertible into beds of wood</t>
  </si>
  <si>
    <t>94014900</t>
  </si>
  <si>
    <t>Seats other than garden seats or camping equipment, convertible into beds, other than of wood</t>
  </si>
  <si>
    <t>94015200</t>
  </si>
  <si>
    <t>Seat of bamboo, whether or not convertible into beds</t>
  </si>
  <si>
    <t>94015300</t>
  </si>
  <si>
    <t>Seat of rattan whether or not convertible into beds</t>
  </si>
  <si>
    <t>94015900</t>
  </si>
  <si>
    <t>Seats of cane, osier, or similar materials, other than of bamboo or of rattan, whether or not convertible into beds</t>
  </si>
  <si>
    <t>94016100</t>
  </si>
  <si>
    <t>Upholstered seats, with wooden frames, whether or not convertible into beds</t>
  </si>
  <si>
    <t>94016910</t>
  </si>
  <si>
    <t>Non-upholstered seats, with wooden frames, with backrest and/or the seat made of rattan, whether or not convertible into beds</t>
  </si>
  <si>
    <t>94016990</t>
  </si>
  <si>
    <t>Non-upholstered seats, with wooden frames, without backrest and/or the seat made of rattan, whether or not convertible into beds</t>
  </si>
  <si>
    <t>94017100</t>
  </si>
  <si>
    <t>Upholstered seats, with metal frames, whether or not convertible into beds</t>
  </si>
  <si>
    <t>94017910</t>
  </si>
  <si>
    <t>Non-upholstered seats, with metal frames, with backrest and/or the seat made of rattan, whether or not convertible into beds</t>
  </si>
  <si>
    <t>94017990</t>
  </si>
  <si>
    <t>Non-upholstered seats, with metal frames, without backrest and/or the seat made of rattan, whether or not convertible into beds</t>
  </si>
  <si>
    <t>94018000</t>
  </si>
  <si>
    <t>Seats (other than those of heading 9402), whether or not convertible into beds, not elsewhere classified in subheading 940110 - 940179</t>
  </si>
  <si>
    <t>94019100</t>
  </si>
  <si>
    <t>Parts of seats (other than those of heading 9402), of wood</t>
  </si>
  <si>
    <t>94019910</t>
  </si>
  <si>
    <t>Part of seats of subheading 94011000</t>
  </si>
  <si>
    <t>94019921</t>
  </si>
  <si>
    <t>Part of seats of subheading 940120: headrest stiffeners and armrests for seats of subheading 94012010</t>
  </si>
  <si>
    <t>94019929</t>
  </si>
  <si>
    <t>Part of seats of subheading 940120: other than headrest stiffeners and armrests for seats of subheading 94012010</t>
  </si>
  <si>
    <t>94019930</t>
  </si>
  <si>
    <t>Part of seats of subheading 94013100 and 94013900</t>
  </si>
  <si>
    <t>94019991</t>
  </si>
  <si>
    <t>Parts of seats (other than those of heading 9402), of plastics</t>
  </si>
  <si>
    <t>94019999</t>
  </si>
  <si>
    <t>Parts of seats (other than those of heading 9402), not elsewhere classified in subheading 940191 - 940199</t>
  </si>
  <si>
    <t>94021010</t>
  </si>
  <si>
    <t>Dentists' chairs and parts thereof</t>
  </si>
  <si>
    <t>94021030</t>
  </si>
  <si>
    <t>Barbers’ chairs and similar chairs, having rotating as well as both reclining and elevating movements</t>
  </si>
  <si>
    <t>94029015</t>
  </si>
  <si>
    <t>Furniture specially designed for medical, surgical or veterinary purposes and parts thereof : hospital beds</t>
  </si>
  <si>
    <t>94029019</t>
  </si>
  <si>
    <t>Furniture specially designed for medical, surgical or veterinary purposes and parts thereof, other than those in HS 94029011 - 94029015</t>
  </si>
  <si>
    <t>94029090</t>
  </si>
  <si>
    <t>Furniture specially designed for dental purposes (for example, operating tables, examination tables, hospital beds with mechanical fittings) and parts thereof, other than dentists' chairs and parts thereof</t>
  </si>
  <si>
    <t>94031000</t>
  </si>
  <si>
    <t>Metal furniture of a kind used in offices</t>
  </si>
  <si>
    <t>94032010</t>
  </si>
  <si>
    <t>Metal fume cupboards</t>
  </si>
  <si>
    <t>94032090</t>
  </si>
  <si>
    <t>Metal furniture other than fume cupboards, of a kind not used in offices</t>
  </si>
  <si>
    <t>94033000</t>
  </si>
  <si>
    <t>Wooden furniture of a kind used in offices</t>
  </si>
  <si>
    <t>94034000</t>
  </si>
  <si>
    <t>Wooden furniture of a kind used in the kitchen</t>
  </si>
  <si>
    <t>94035000</t>
  </si>
  <si>
    <t>Wooden furniture of a kind used in the bedroom</t>
  </si>
  <si>
    <t>94036010</t>
  </si>
  <si>
    <t>Wooden fume cupboards</t>
  </si>
  <si>
    <t>94036090</t>
  </si>
  <si>
    <t>Wooden furniture other than fume cupboards, of a kind not used in offices or in the kitchen or in the bedroom</t>
  </si>
  <si>
    <t>94037010</t>
  </si>
  <si>
    <t>Plastics baby walkers</t>
  </si>
  <si>
    <t>94037020</t>
  </si>
  <si>
    <t>Plastics fume cupboards</t>
  </si>
  <si>
    <t>94037090</t>
  </si>
  <si>
    <t>Furniture of plastics, other than baby walkers or fume cupboards</t>
  </si>
  <si>
    <t>94038200</t>
  </si>
  <si>
    <t>Furniture of bamboo, other than seats in HS 94015200</t>
  </si>
  <si>
    <t>94038300</t>
  </si>
  <si>
    <t>Furniture of rattan, other than seats in HS 94015300</t>
  </si>
  <si>
    <t>94038910</t>
  </si>
  <si>
    <t>Fume cupboards of cane, osier, bamboo or similar materials</t>
  </si>
  <si>
    <t>94038990</t>
  </si>
  <si>
    <t>Furniture of other materials, including cane, osier or similar materials (excluding of bamboo or of rattan), other than fume cupboards</t>
  </si>
  <si>
    <t>94039100</t>
  </si>
  <si>
    <t>Furniture parts of wood</t>
  </si>
  <si>
    <t>94039910</t>
  </si>
  <si>
    <t>Parts of plastics baby walkers</t>
  </si>
  <si>
    <t>94039990</t>
  </si>
  <si>
    <t>Parts of furniture specified in heading 9403, other than parts of wood or of plastics baby walkers</t>
  </si>
  <si>
    <t>94041000</t>
  </si>
  <si>
    <t>Mattress supports</t>
  </si>
  <si>
    <t>94042110</t>
  </si>
  <si>
    <t>Mattresses of cellular rubber, whether or not covered</t>
  </si>
  <si>
    <t>94042120</t>
  </si>
  <si>
    <t>Mattresses of cellular plastics, whether or not covered</t>
  </si>
  <si>
    <t>94042910</t>
  </si>
  <si>
    <t>Spring mattresses</t>
  </si>
  <si>
    <t>94042920</t>
  </si>
  <si>
    <t>Hyperthermia/hypothermia type mattresses</t>
  </si>
  <si>
    <t>94042990</t>
  </si>
  <si>
    <t>Mattresses of other materials excluding of of cellular rubber or plastics, whether or not covered, not elsewhere specified in subheading 940429</t>
  </si>
  <si>
    <t>94043000</t>
  </si>
  <si>
    <t>Sleeping bags</t>
  </si>
  <si>
    <t>94044000</t>
  </si>
  <si>
    <t>Quilts, bedspreads, eiderdowns and duvets (comforters)</t>
  </si>
  <si>
    <t>94049000</t>
  </si>
  <si>
    <t>Articles of bedding and similar furnishing (for example, cushions, pouffes and pillows) fitted with springs or stuffed or internally fitted with any material or of cellular rubber or plastics, whether or not covered, not elsewhere specified in heading 9404</t>
  </si>
  <si>
    <t>94051110</t>
  </si>
  <si>
    <t>Ceiling or wall luminaires for operating rooms, designed for use solely with light-emitting diode (LED) light sources</t>
  </si>
  <si>
    <t>94051191</t>
  </si>
  <si>
    <t>Ceiling or wall spotlights, designed for use solely with LED light sources, not used for lighting public open spaces or thoroughfares</t>
  </si>
  <si>
    <t>94051199</t>
  </si>
  <si>
    <t>Chandeliers and other electric ceiling or wall lighting fittings, excluding those of a kind used for lighting public open spaces or thoroughfares, designed for use solely with light-emitting diode (LED) light sources, other than luminaires for operating rooms or spotlights</t>
  </si>
  <si>
    <t>94051910</t>
  </si>
  <si>
    <t>Ceiling or wall luminaires for operating rooms, designed for use without light-emitting diode (LED) light sources</t>
  </si>
  <si>
    <t>94051991</t>
  </si>
  <si>
    <t>Ceiling or wall spotlights, designed for use without light-emitting diode (LED) light sources, not used for lighting public open spaces or thoroughfares</t>
  </si>
  <si>
    <t>94051992</t>
  </si>
  <si>
    <t>Ceiling or wall luminaires with fluorecent lamps, designed for use without light-emitting diode (LED) light sources, not used for lighting public open spaces or thoroughfares</t>
  </si>
  <si>
    <t>94051999</t>
  </si>
  <si>
    <t>Chandeliers and other electric ceiling or wall lighting fittings, excluding those of a kind used for lighting public open spaces or thoroughfares, designed for use without light- emitting diode (LED) light sources, other than luminaires for operating rooms or spotlights or luminaires with fluorecent lamps</t>
  </si>
  <si>
    <t>94052110</t>
  </si>
  <si>
    <t>Floor-standing luminaires for operating rooms, designed for use solely with light-emitting diode (LED) light sources</t>
  </si>
  <si>
    <t>94052190</t>
  </si>
  <si>
    <t>Electric table, desk, bedside designed for use solely with light-emitting diode (LED) light sources</t>
  </si>
  <si>
    <t>94052990</t>
  </si>
  <si>
    <t>Electric table, desk, bedside, designed for use without light-emitting diode (LED) light sources</t>
  </si>
  <si>
    <t>94053100</t>
  </si>
  <si>
    <t>Lighting strings of a kind used for Christmas trees, designed for use solely with light- emitting diode (LED) light sources</t>
  </si>
  <si>
    <t>94053900</t>
  </si>
  <si>
    <t>Lighting strings of a kind used for Christmas trees, designed for use without light-emitting diode (LED) light sources</t>
  </si>
  <si>
    <t>94054110</t>
  </si>
  <si>
    <t>Searchlights, photovoltaic, designed for use solely with light-emitting diode (LED) light sources</t>
  </si>
  <si>
    <t>94054120</t>
  </si>
  <si>
    <t>Spotlights other than searchlight, photovoltaic, designed for use solely with light-emitting diode (LED) light sources</t>
  </si>
  <si>
    <t>94054130</t>
  </si>
  <si>
    <t>Non-flashing aerodrome beacons; lamps for railway rolling stock, locomotives, aircraft, ships or lighthouses, of base metal, photovoltaic, designed for use solely with LED light sources</t>
  </si>
  <si>
    <t>94054140</t>
  </si>
  <si>
    <t>Electric luminaires and lighting fittings, photovoltaic, designed for use solely with light- emitting diode (LED) light sources, of a kind used for lighting public open spaces or thoroughfares; other exterior lighting, other than HS 94054110 - 94054130</t>
  </si>
  <si>
    <t>94054190</t>
  </si>
  <si>
    <t>Electric luminaires and lighting fittings, photovoltaic, designed for use solely with light- emitting diode (LED) light sources, not elsewhere specified in subheading 940541</t>
  </si>
  <si>
    <t>94054210</t>
  </si>
  <si>
    <t>Searchlights, non-photovoltaic, designed for use solely with light-emitting diode (LED) light sources</t>
  </si>
  <si>
    <t>94054220</t>
  </si>
  <si>
    <t>Spotlights other than searchlight, non photovoltaic, designed for use solely with light- emitting diode (LED) light sources</t>
  </si>
  <si>
    <t>94054230</t>
  </si>
  <si>
    <t>Non-flashing aerodrome beacons; lamps for railway rolling stock, locomotives, aircraft, ships or lighthouses, of base metal, non- photovoltaic, designed for use solely with LED light sources</t>
  </si>
  <si>
    <t>94054240</t>
  </si>
  <si>
    <t>Pilot lamps with fittings for electro-thermic domestic appliances of heading 8516, non- photovoltaic, designed for use solely with LED light sources</t>
  </si>
  <si>
    <t>94054250</t>
  </si>
  <si>
    <t>Electric luminaires and lighting fittings, non- photovoltaic, designed for use solely with light- emitting diode (LED) light sources, of a kind used for lighting public open spaces or thoroughfares</t>
  </si>
  <si>
    <t>94054260</t>
  </si>
  <si>
    <t>Exterior lighting, other than HS 94054210 - 94054250, non-photovoltaic, designed for use solely with light-emitting diode (LED) light sources</t>
  </si>
  <si>
    <t>94054290</t>
  </si>
  <si>
    <t>Electric luminaires and lighting fittings, non- photovoltaic, designed for use solely with light- emitting diode (LED) light sources, not elsewhere classified in subheading 940542</t>
  </si>
  <si>
    <t>94054910</t>
  </si>
  <si>
    <t>Searchlights, designed for use without light- emitting diode (LED) light sources</t>
  </si>
  <si>
    <t>94054920</t>
  </si>
  <si>
    <t>Spotlights other than searchlights, designed for use without light-emitting diode (LED) light sources</t>
  </si>
  <si>
    <t>94054930</t>
  </si>
  <si>
    <t>Non-flashing aerodrome beacons; lamps for railway rolling stock, locomotives, aircraft, ships or lighthouses, of base metal</t>
  </si>
  <si>
    <t>94054950</t>
  </si>
  <si>
    <t>Electric luminaires and lighting fittings, designed for use without light-emitting diode (LED) light sources, of a kind used for lighting public open spaces or thoroughfares</t>
  </si>
  <si>
    <t>94054990</t>
  </si>
  <si>
    <t>Electric luminaires and lighting fittings, designed for use without light-emitting diode (LED) light sources, not elsewhere classified in subheading 940549</t>
  </si>
  <si>
    <t>94055011</t>
  </si>
  <si>
    <t>Non-electrical luminaires and lighting fittings, of oil-burning type, of brass of a kind used for religious rites</t>
  </si>
  <si>
    <t>94055019</t>
  </si>
  <si>
    <t>Non-electrical luminaires and lighting fittings, of oil-burning type, other than of brass of a kind used for religious rites</t>
  </si>
  <si>
    <t>94055040</t>
  </si>
  <si>
    <t>Non-electrical hurricane lamps</t>
  </si>
  <si>
    <t>94055050</t>
  </si>
  <si>
    <t>Non-electrical Miners' lamps and quarrymen's lamps</t>
  </si>
  <si>
    <t>94055090</t>
  </si>
  <si>
    <t>Non-electrical luminaires and lighting fittings, of non-oil-burning type, other than hurricane lamps or miners' lamps and quarrymen's lamps</t>
  </si>
  <si>
    <t>94056110</t>
  </si>
  <si>
    <t>Warning signs, street name signs, road and traffic signs, designed for use solely with light- emitting diode (LED) light sources</t>
  </si>
  <si>
    <t>94056190</t>
  </si>
  <si>
    <t>Illuminated signs, illuminated name-plates and the like, designed for use solely with light- emitting diode (LED) light sources, other than warning signs or street name signs or road and traffics signs</t>
  </si>
  <si>
    <t>94056910</t>
  </si>
  <si>
    <t>Warning signs, street name signs, road and traffic signs, designed for use without light- emitting diode (LED) light sources</t>
  </si>
  <si>
    <t>94056990</t>
  </si>
  <si>
    <t>Illuminated signs, illuminated name-plates and the like, designed for use without light-emitting diode (LED) light sources, other than warning signs or street name signs or road and traffics signs</t>
  </si>
  <si>
    <t>94059110</t>
  </si>
  <si>
    <t>Parts of glass for luminaires for operating rooms</t>
  </si>
  <si>
    <t>94059120</t>
  </si>
  <si>
    <t>Parts of glass for spotlights</t>
  </si>
  <si>
    <t>94059140</t>
  </si>
  <si>
    <t>Parts of glass for globes or chimneys</t>
  </si>
  <si>
    <t>94059190</t>
  </si>
  <si>
    <t>Parts for luminaires and lighting fittings of glass, other than for luminaires for operating rooms or for spotlights or for globes or chimneys or for searchlights</t>
  </si>
  <si>
    <t>94059220</t>
  </si>
  <si>
    <t>Parts of plastics for spotlights</t>
  </si>
  <si>
    <t>94059290</t>
  </si>
  <si>
    <t>Parts for luminaires and lighting fittings of glass, other than for luminaires for operating rooms or for spotlights or for searchlights</t>
  </si>
  <si>
    <t>94059910</t>
  </si>
  <si>
    <t>Parts for lampshades of textile material</t>
  </si>
  <si>
    <t>94059920</t>
  </si>
  <si>
    <t>Parts for lampshades of other material, other than of textile material</t>
  </si>
  <si>
    <t>94059930</t>
  </si>
  <si>
    <t>Parts of luminaires of subheading 94055011 or 94055019, of other materials excluding of glass or of plastics</t>
  </si>
  <si>
    <t>94059940</t>
  </si>
  <si>
    <t>Parts for searchlights or spotlights, of other materials excluding of glass or of plastics</t>
  </si>
  <si>
    <t>94059950</t>
  </si>
  <si>
    <t>Parts for luminaires and lighting fittings of ceramic or of metal, other than those goods in HS 94059910 - 94059940</t>
  </si>
  <si>
    <t>94059990</t>
  </si>
  <si>
    <t>Parts for luminaires and lighting fittings of other materials excluding of glass or of plastics or of ceramic or of metal, not elsewhere specified in subheading 940591 - 940599</t>
  </si>
  <si>
    <t>94061090</t>
  </si>
  <si>
    <t>Prefabricated buildings of wood, other than greenhouses fitted with mechanical or thermal equipment</t>
  </si>
  <si>
    <t>94062090</t>
  </si>
  <si>
    <t>Modular building units, of steel, other than greenhouses fitted with mechanical or thermal equipment</t>
  </si>
  <si>
    <t>94069011</t>
  </si>
  <si>
    <t>Greenhouses fitted with mechanical or thermal equipment of iron or of steel</t>
  </si>
  <si>
    <t>94069019</t>
  </si>
  <si>
    <t>Greenhouses fitted with mechanical or thermal equipment, other than of wood or of iron or of steel or of plastics</t>
  </si>
  <si>
    <t>94069020</t>
  </si>
  <si>
    <t>Prefabricated buildings of plastics or of aluminium, other than greenhouses fitted with mechanical or thermal equipment</t>
  </si>
  <si>
    <t>94069030</t>
  </si>
  <si>
    <t>Prefabricated buildings of iron or of steel, other than greenhouses fitted with mechanical or thermal equipment</t>
  </si>
  <si>
    <t>94069040</t>
  </si>
  <si>
    <t>Prefabricated buildings of cement, of concrete or of artificial stone, other than greenhouses fitted with mechanical or thermal equipment</t>
  </si>
  <si>
    <t>94069090</t>
  </si>
  <si>
    <t>Prefabricated buildings of other materials (other than of wood or of iron or of steel or of plastics or of aluminium or of cement or of concrete or of artificial stone), other than greenhouses fitted with mechanical or thermal equipment and modular building units of steel</t>
  </si>
  <si>
    <t>95030010</t>
  </si>
  <si>
    <t>Tricycles, scooters, pedal cars and similar wheeled toys; dolls' carriages</t>
  </si>
  <si>
    <t>95030021</t>
  </si>
  <si>
    <t>Dolls, whether or not dressed</t>
  </si>
  <si>
    <t>95030022</t>
  </si>
  <si>
    <t>Garments and garment accessories for dolls; footwear and headgear for dolls</t>
  </si>
  <si>
    <t>95030029</t>
  </si>
  <si>
    <t>Parts and accessories for dolls other than garments and garment accessories and footwear and headgear</t>
  </si>
  <si>
    <t>95030030</t>
  </si>
  <si>
    <t>Electric trains, including tracks, signals and other accessories therefor</t>
  </si>
  <si>
    <t>95030040</t>
  </si>
  <si>
    <t>Reduced size ("scale") models and similar recreational models, working or not</t>
  </si>
  <si>
    <t>95030050</t>
  </si>
  <si>
    <t>Construction sets and constructional toys, of materials other than plastics, other than electric trains and reduced size ("scale") models</t>
  </si>
  <si>
    <t>95030060</t>
  </si>
  <si>
    <t>Stuffed toys representing animals or non- human creatures</t>
  </si>
  <si>
    <t>95030070</t>
  </si>
  <si>
    <t>Puzzles of all kinds</t>
  </si>
  <si>
    <t>95030080</t>
  </si>
  <si>
    <t>Portable interactive electronic educational devices primarily designed for children</t>
  </si>
  <si>
    <t>95030091</t>
  </si>
  <si>
    <t>Numerical, alphabetical or animal blocks or cut- outs; word builder sets; word making and talking sets; toy printing sets; toy counting frames (abaci); toy sewing machines; toy typewriters</t>
  </si>
  <si>
    <t>95030093</t>
  </si>
  <si>
    <t>Marbles</t>
  </si>
  <si>
    <t>95030094</t>
  </si>
  <si>
    <t>Toys of rubber, other than HS 95030091 - 95030093</t>
  </si>
  <si>
    <t>95030099</t>
  </si>
  <si>
    <t>Toys, not elsewhere classified in heading 9503</t>
  </si>
  <si>
    <t>95042020</t>
  </si>
  <si>
    <t>Tables for billiards of all kinds</t>
  </si>
  <si>
    <t>95042030</t>
  </si>
  <si>
    <t>Billiard chalks</t>
  </si>
  <si>
    <t>95042090</t>
  </si>
  <si>
    <t>Articles and accessories for billiards of all kinds, other than tables or chalks</t>
  </si>
  <si>
    <t>95043030</t>
  </si>
  <si>
    <t>Games of chance that immediately return a monetary award; parts and accessories thereof</t>
  </si>
  <si>
    <t>95043050</t>
  </si>
  <si>
    <t>Parts of wood, paper or plastics of games operated by coins, banknotes, bank cards, tokens or by any other means of payment, other than automatic bowling alley equipment</t>
  </si>
  <si>
    <t>95043090</t>
  </si>
  <si>
    <t>Games, operated by coins, banknotes, bank cards, tokens or by any other means of payment, other than automatic bowling alley equipment, not elsewhere specified in subheading 950430</t>
  </si>
  <si>
    <t>95044000</t>
  </si>
  <si>
    <t>Playing cards</t>
  </si>
  <si>
    <t>95045010</t>
  </si>
  <si>
    <t>Video game consoles and machines, other than those of subheading 950430 of a kind used with a television receiver</t>
  </si>
  <si>
    <t>95045090</t>
  </si>
  <si>
    <t>Video game consoles and machines, other than those of subheading 950430 of a kind used without a television receiver</t>
  </si>
  <si>
    <t>95049010</t>
  </si>
  <si>
    <t>Bowling requisites of all kinds</t>
  </si>
  <si>
    <t>95049021</t>
  </si>
  <si>
    <t>Darts and parts and accessories therefor of wood, of paper or of plastics</t>
  </si>
  <si>
    <t>95049029</t>
  </si>
  <si>
    <t>Darts and parts and accessories therefor, other than of wood or of paper or of plastics</t>
  </si>
  <si>
    <t>95049032</t>
  </si>
  <si>
    <t>Tables designed for use with casino games, of wood or of plastics</t>
  </si>
  <si>
    <t>95049039</t>
  </si>
  <si>
    <t>Gambling equipment and paraphernalia of materials other than wood, paper or plastics, other than tables designed for use with casino games and mahjong tiles</t>
  </si>
  <si>
    <t>95049092</t>
  </si>
  <si>
    <t>Tables designed for games of wood or of plastics</t>
  </si>
  <si>
    <t>95049093</t>
  </si>
  <si>
    <t>Tables designed for games of other than wood or plastics</t>
  </si>
  <si>
    <t>95049095</t>
  </si>
  <si>
    <t>Parlour games of wood, or of paper or of plastics</t>
  </si>
  <si>
    <t>95049099</t>
  </si>
  <si>
    <t>Parlour games of materials other than wood, or paper or plastics</t>
  </si>
  <si>
    <t>95051000</t>
  </si>
  <si>
    <t>Articles for Christmas festivities</t>
  </si>
  <si>
    <t>95059000</t>
  </si>
  <si>
    <t>Festive, carnival or other entertainment articles, including conjuring tricks and novelty jokes, other than for Christmas</t>
  </si>
  <si>
    <t>95061100</t>
  </si>
  <si>
    <t>Snow skis</t>
  </si>
  <si>
    <t>95061200</t>
  </si>
  <si>
    <t>Snow ski-fastenings (ski-bindings)</t>
  </si>
  <si>
    <t>95061900</t>
  </si>
  <si>
    <t>Snow-ski equipment other than skis and ski- fastenings (ski-bindings)</t>
  </si>
  <si>
    <t>95062100</t>
  </si>
  <si>
    <t>Sailboards</t>
  </si>
  <si>
    <t>95062900</t>
  </si>
  <si>
    <t>Water-skis, surf-boards and other water-sport equipment, other than sailboards</t>
  </si>
  <si>
    <t>95063100</t>
  </si>
  <si>
    <t>Golf clubs, complete</t>
  </si>
  <si>
    <t>95063200</t>
  </si>
  <si>
    <t>Golf balls</t>
  </si>
  <si>
    <t>95063900</t>
  </si>
  <si>
    <t>Golf equipment other than clubs and balls</t>
  </si>
  <si>
    <t>95064010</t>
  </si>
  <si>
    <t>Table-tennis</t>
  </si>
  <si>
    <t>95064090</t>
  </si>
  <si>
    <t>Articles and equipment for table-tennis, other than tables</t>
  </si>
  <si>
    <t>95065100</t>
  </si>
  <si>
    <t>Lawn-tennis rackets, whether or not strung</t>
  </si>
  <si>
    <t>95065900</t>
  </si>
  <si>
    <t>Tennis, badminton or similar rackets, whether or not strung, other than lawn-tennis rackets</t>
  </si>
  <si>
    <t>95066100</t>
  </si>
  <si>
    <t>Lawn-tennis balls</t>
  </si>
  <si>
    <t>95066200</t>
  </si>
  <si>
    <t>Inflatable balls</t>
  </si>
  <si>
    <t>95066900</t>
  </si>
  <si>
    <t>Balls, other than golf balls and table-tennis balls, other than lawn-tennis balls or inflatable balls</t>
  </si>
  <si>
    <t>95067000</t>
  </si>
  <si>
    <t>Ice skates and roller skates, including skating boots with skates attached</t>
  </si>
  <si>
    <t>95069100</t>
  </si>
  <si>
    <t>Articles and equipment for general physical exercise, gymnastics or athletics</t>
  </si>
  <si>
    <t>95069910</t>
  </si>
  <si>
    <t>Bows (including crossbows) and arrows</t>
  </si>
  <si>
    <t>95069920</t>
  </si>
  <si>
    <t>Nets, cricket pads and shin guards</t>
  </si>
  <si>
    <t>95069930</t>
  </si>
  <si>
    <t>Shuttlecocks</t>
  </si>
  <si>
    <t>95069990</t>
  </si>
  <si>
    <t>Swimming pools and paddling pools</t>
  </si>
  <si>
    <t>95071000</t>
  </si>
  <si>
    <t>Fishing rods</t>
  </si>
  <si>
    <t>95072000</t>
  </si>
  <si>
    <t>Fish-hooks, whether or not snelled</t>
  </si>
  <si>
    <t>95073000</t>
  </si>
  <si>
    <t>Fishing reels</t>
  </si>
  <si>
    <t>95079000</t>
  </si>
  <si>
    <t>Line fishing tackle; fish landing nets, butterfly nets and similar nets; decoy “birds” (other than those of heading 9208 or 9705) and similar hunting or shooting requisites</t>
  </si>
  <si>
    <t>95082100</t>
  </si>
  <si>
    <t>Roller coasters</t>
  </si>
  <si>
    <t>95082200</t>
  </si>
  <si>
    <t>Carousels, swings and roundabouts</t>
  </si>
  <si>
    <t>95082900</t>
  </si>
  <si>
    <t>Amusement park rides, other than roller coasters or carousels, swings and roundabouts or dodge’em cars or motion simulators and moving theatres or water rides</t>
  </si>
  <si>
    <t>95083000</t>
  </si>
  <si>
    <t>Fairground amusements</t>
  </si>
  <si>
    <t>96019011</t>
  </si>
  <si>
    <t>Cigar or cigarette cases, tobacco jars; ornamental articles of worked mother-of-pearl or tortoise-shell</t>
  </si>
  <si>
    <t>96019012</t>
  </si>
  <si>
    <t>Pearl nucleus</t>
  </si>
  <si>
    <t>96019019</t>
  </si>
  <si>
    <t>Worked mother-of-pearl or tortoise-shell and articles of the foregoing, other than cigar or cigarette cases, tobacco jars, ornamental articles, and pearl nucleus</t>
  </si>
  <si>
    <t>96019021</t>
  </si>
  <si>
    <t>Ornamental articles of worked capiz shells and articles of the foregoing</t>
  </si>
  <si>
    <t>96019029</t>
  </si>
  <si>
    <t>Worked capiz shells and articles of the foregoing, other than ornamental articles</t>
  </si>
  <si>
    <t>96019099</t>
  </si>
  <si>
    <t>Worked bone, horn, antlers, coral and other animal carving material, and articles of these materials (including articles obtained by moulding), other than cigar or cigarette cases, tobacco jars, ornamental articles</t>
  </si>
  <si>
    <t>96020010</t>
  </si>
  <si>
    <t>Gelatin capsules for pharmaceutical products</t>
  </si>
  <si>
    <t>96020020</t>
  </si>
  <si>
    <t>Cigar or cigarette cases, tobacco jars, ornamental articles of worked vegetable or mineral carving material and articles of these materials</t>
  </si>
  <si>
    <t>96020090</t>
  </si>
  <si>
    <t>Worked vegetable or mineral carving material and articles of these materials; moulded or carved articles of wax, of stearin, of natural gums or natural resins or of modelling pastes, and other moulded or carved articles, not elsewhere specified or included, not elsewhere specified in subheading 9602</t>
  </si>
  <si>
    <t>96031010</t>
  </si>
  <si>
    <t>Brushes, consisting of twigs or other vegetable materials bound together, with or without handles</t>
  </si>
  <si>
    <t>96031020</t>
  </si>
  <si>
    <t>Brooms, consisting of twigs or other vegetable materials bound together, with or without handles</t>
  </si>
  <si>
    <t>96032100</t>
  </si>
  <si>
    <t>Tooth brushes, including dental-plate brushes</t>
  </si>
  <si>
    <t>96032900</t>
  </si>
  <si>
    <t>Shaving brushes, hair brushes, nail brushes, eyelash brushes and other toilet brushes for use on the person, including such brushes constituting parts of appliances, other than tooth brushes or dental-plate brushes</t>
  </si>
  <si>
    <t>96033000</t>
  </si>
  <si>
    <t>Artists’ brushes, writing brushes and similar brushes for the application of cosmetics</t>
  </si>
  <si>
    <t>96034000</t>
  </si>
  <si>
    <t>Paint, distemper, varnish or similar brushes (other than brushes of subheading 960330), paint pads and rollers</t>
  </si>
  <si>
    <t>96035000</t>
  </si>
  <si>
    <t>Brushes constituting parts of machines, appliances or vehicles, other than brushes in subheading 96321 to 960340</t>
  </si>
  <si>
    <t>96039010</t>
  </si>
  <si>
    <t>Prepared knots and tufts for broom or brush making</t>
  </si>
  <si>
    <t>96039020</t>
  </si>
  <si>
    <t>Hand-operated mechanical floor sweepers, not motorised 861</t>
  </si>
  <si>
    <t>96039040</t>
  </si>
  <si>
    <t>Brushes, not elsewhere classified in heading 9603</t>
  </si>
  <si>
    <t>96039090</t>
  </si>
  <si>
    <t>Mops and feather dusters; squeegees (other than roller squeegees), not elsewhere classified in heading 9603</t>
  </si>
  <si>
    <t>96040010</t>
  </si>
  <si>
    <t>Hand sieves and hand riddles of metal</t>
  </si>
  <si>
    <t>96040090</t>
  </si>
  <si>
    <t>Hand sieves and hand riddles of material other than metal</t>
  </si>
  <si>
    <t>96050000</t>
  </si>
  <si>
    <t>Travel sets for personal toilet, sewing or shoe or clothes cleaning</t>
  </si>
  <si>
    <t>96061010</t>
  </si>
  <si>
    <t>Press-fasteners, snap-fasteners and press- studs and parts therefor of plastics</t>
  </si>
  <si>
    <t>96061090</t>
  </si>
  <si>
    <t>Press-fasteners, snap-fasteners and press- studs and parts therefor of material other than of plastics</t>
  </si>
  <si>
    <t>96062100</t>
  </si>
  <si>
    <t>Buttons of plastics, not covered with textile material</t>
  </si>
  <si>
    <t>96062200</t>
  </si>
  <si>
    <t>Buttons of base metal, not covered with textile material</t>
  </si>
  <si>
    <t>96062900</t>
  </si>
  <si>
    <t>Buttons, other than those articles in subheading 960621 - 960622</t>
  </si>
  <si>
    <t>96063010</t>
  </si>
  <si>
    <t>Button moulds and other parts of buttons, button blanks of plastics</t>
  </si>
  <si>
    <t>96063090</t>
  </si>
  <si>
    <t>Button moulds and other parts of buttons, button blanks of materials other than of plastics</t>
  </si>
  <si>
    <t>96071100</t>
  </si>
  <si>
    <t>Slide fasteners fitted with chain scoops of base metal</t>
  </si>
  <si>
    <t>96071900</t>
  </si>
  <si>
    <t>Slide fasteners not fitted with chain scoops of base metal</t>
  </si>
  <si>
    <t>96072000</t>
  </si>
  <si>
    <t>Parts of slide fasteners</t>
  </si>
  <si>
    <t>96081010</t>
  </si>
  <si>
    <t>Ball point pens having a body mainly of plastics</t>
  </si>
  <si>
    <t>96081090</t>
  </si>
  <si>
    <t>Ball point pens, other than those having a body mainly of plastics</t>
  </si>
  <si>
    <t>96082000</t>
  </si>
  <si>
    <t>Felt tipped and other porous-tipped pens and markers</t>
  </si>
  <si>
    <t>96083020</t>
  </si>
  <si>
    <t>Fountain pens</t>
  </si>
  <si>
    <t>96083090</t>
  </si>
  <si>
    <t>Stylograph pens and other pens, not elsewhere classified in heading 9608)</t>
  </si>
  <si>
    <t>96084000</t>
  </si>
  <si>
    <t>Propelling or sliding pencils</t>
  </si>
  <si>
    <t>96085000</t>
  </si>
  <si>
    <t>Sets of articles from two or more of the subheading 960810 - 960840</t>
  </si>
  <si>
    <t>96086010</t>
  </si>
  <si>
    <t>Refills for ball point pens, comprising the ball point and ink- reservoir of plastics</t>
  </si>
  <si>
    <t>96086090</t>
  </si>
  <si>
    <t>Refills for ball point pens, comprising the ball point and ink- reservoir of materials other than plastics</t>
  </si>
  <si>
    <t>96089190</t>
  </si>
  <si>
    <t>Pen nibs and nib points of materials other than gold or gold-plated</t>
  </si>
  <si>
    <t>96089991</t>
  </si>
  <si>
    <t>Parts of ball point pens of plastics, not elsewhere classified in heading 9608</t>
  </si>
  <si>
    <t>96089999</t>
  </si>
  <si>
    <t>Parts (including caps and clips) of the articles in heading 9608, other than parts of ball point pens of plastics, other than those of heading 9609</t>
  </si>
  <si>
    <t>96091010</t>
  </si>
  <si>
    <t>Black pencils, with leads encased in a sheath (other than pencils of heading 9608)</t>
  </si>
  <si>
    <t>96091090</t>
  </si>
  <si>
    <t>Pencils (other than pencils of heading 9608) and crayons, with leads encased in a sheath, other than black pencils</t>
  </si>
  <si>
    <t>96092000</t>
  </si>
  <si>
    <t>Pencil leads, black or coloured</t>
  </si>
  <si>
    <t>96099010</t>
  </si>
  <si>
    <t>Slate pencils for school slates</t>
  </si>
  <si>
    <t>96099030</t>
  </si>
  <si>
    <t>Pencils (other than pencils of heading 9608) and crayons, without leads encased in a sheath</t>
  </si>
  <si>
    <t>96099091</t>
  </si>
  <si>
    <t>Writing or drawing chalks</t>
  </si>
  <si>
    <t>96099099</t>
  </si>
  <si>
    <t>Pastels, drawing charcoals, and tailors’ chalks</t>
  </si>
  <si>
    <t>96100010</t>
  </si>
  <si>
    <t>School slates</t>
  </si>
  <si>
    <t>96100090</t>
  </si>
  <si>
    <t>Slates and boards, with writing or drawing surfaces, whether or not framed, other than school slates</t>
  </si>
  <si>
    <t>96110000</t>
  </si>
  <si>
    <t>Date, sealing or numbering stamps, and the like (including devices for printing or embossing labels), designed for operating in the hand; hand-operated composing sticks and hand printing sets incorporating such composing sticks</t>
  </si>
  <si>
    <t>96121010</t>
  </si>
  <si>
    <t>Typewriter or similar ribbons, inked or otherwise prepared for giving impressions, whether or not on spools or in cartridges, of textile fabric</t>
  </si>
  <si>
    <t>96121090</t>
  </si>
  <si>
    <t>Typewriter or similar ribbons, inked or otherwise prepared for giving impressions, whether or not on spools or in cartridges, of materials other than textile fabric</t>
  </si>
  <si>
    <t>96131010</t>
  </si>
  <si>
    <t>Pocket lighters, gas fuelled, non-refillable of plastics</t>
  </si>
  <si>
    <t>96131090</t>
  </si>
  <si>
    <t>Pocket lighters, gas fuelled, non-refillable of materials other than plastics</t>
  </si>
  <si>
    <t>96132010</t>
  </si>
  <si>
    <t>Pocket lighters, gas fuelled, refillable of plastics</t>
  </si>
  <si>
    <t>96132090</t>
  </si>
  <si>
    <t>Pocket lighters, gas fuelled, refillable of materials other than plastics</t>
  </si>
  <si>
    <t>96138010</t>
  </si>
  <si>
    <t>Piezo-electric lighters for stoves and ranges</t>
  </si>
  <si>
    <t>96138090</t>
  </si>
  <si>
    <t>Lighters, whether or not mechanical or electrical, other than gas fuelled pocket lighters, piezo-electric lighters for stoves and ranges, cigarette lighters or table lighters</t>
  </si>
  <si>
    <t>96139010</t>
  </si>
  <si>
    <t>Parts of refillable cartridges or other receptacles, which constitute parts of mechanical lighters, containing liquid fuel or liquefied gases</t>
  </si>
  <si>
    <t>96139090</t>
  </si>
  <si>
    <t>Parts of cigarette lighters and other lighters, whether or not mechanical or electrical, not elsewhere classified in subheading 961390</t>
  </si>
  <si>
    <t>96140090</t>
  </si>
  <si>
    <t>Smoking pipes (including pipe bowls) and cigar or cigarette holders, and parts thereof, other than roughly shaped blocks of wood or root for the manufacture of pipes</t>
  </si>
  <si>
    <t>96151120</t>
  </si>
  <si>
    <t>Combs, hair-slides and the like of hard rubber</t>
  </si>
  <si>
    <t>96151130</t>
  </si>
  <si>
    <t>Combs, hair-slides and the like of plastics</t>
  </si>
  <si>
    <t>96151900</t>
  </si>
  <si>
    <t>Combs, hair-slides and the like of materials other than hard rubber and plastics</t>
  </si>
  <si>
    <t>96159011</t>
  </si>
  <si>
    <t>Decorative hair pins of aluminium</t>
  </si>
  <si>
    <t>96159012</t>
  </si>
  <si>
    <t>Decorative hair pins of iron or steel</t>
  </si>
  <si>
    <t>96159013</t>
  </si>
  <si>
    <t>Decorative hair pins of plastics</t>
  </si>
  <si>
    <t>96159019</t>
  </si>
  <si>
    <t>Decorative hair pins of materials other than alumunium, iron or steel, and plastics</t>
  </si>
  <si>
    <t>96159021</t>
  </si>
  <si>
    <t>Parts of plastics of combs, hair-slides and the like, hair pins, curling pins, curling grips, hair- curlers and the like, other than those of heading 8516</t>
  </si>
  <si>
    <t>96159029</t>
  </si>
  <si>
    <t>Parts of other materials other than plastics, iron or steel, and aluminium, of combs, hair- slides and the like, hair pins, curling pins, curling grips, hair-curlers and the like, other than those of heading 8516</t>
  </si>
  <si>
    <t>96159092</t>
  </si>
  <si>
    <t>Hair pins (other than decorative), curling pins, curling grips, hair-curlers and the like, other than those of heading 8516, of iron or steel</t>
  </si>
  <si>
    <t>96159093</t>
  </si>
  <si>
    <t>Hair pins (other than decorative), curling pins, curling grips, hair-curlers and the like, other than those of heading 8516, of plastics</t>
  </si>
  <si>
    <t>96159099</t>
  </si>
  <si>
    <t>Hair pins (other than decorative), curling pins, curling grips, hair-curlers and the like, other than those of heading 8516, of materials other than alumunium, iron or steel, plastics</t>
  </si>
  <si>
    <t>96161010</t>
  </si>
  <si>
    <t>Scent sprays and similar toilet sprays</t>
  </si>
  <si>
    <t>96161020</t>
  </si>
  <si>
    <t>Mounts and heads of scent sprays and similar toilet sprays</t>
  </si>
  <si>
    <t>96162000</t>
  </si>
  <si>
    <t>Powder-puffs and pads for the application of cosmetics or toilet preparations</t>
  </si>
  <si>
    <t>96170010</t>
  </si>
  <si>
    <t>Vacuum flasks and other vacuum vessels, complete</t>
  </si>
  <si>
    <t>96170020</t>
  </si>
  <si>
    <t>Parts vacuum flasks and other vacuum vessels, other than glass inners</t>
  </si>
  <si>
    <t>96180000</t>
  </si>
  <si>
    <t>Tailors’ dummies and other lay figures; automata and other animated displays used for shop window dressing</t>
  </si>
  <si>
    <t>96190011</t>
  </si>
  <si>
    <t>Disposable sanitary towels (pads) and tampons, napkins (diapers), napkin liners and similar articles, with an absorbent core of wadding of textile materials</t>
  </si>
  <si>
    <t>96190012</t>
  </si>
  <si>
    <t>Disposable sanitary towels and tampons of paper, paper pulp, cellulose wadding or webs of cellulose fibres</t>
  </si>
  <si>
    <t>96190013</t>
  </si>
  <si>
    <t>Disposable baby napkins and pads for incontinence, of paper, paper pulp, cellulose wadding or webs of cellulose fibres</t>
  </si>
  <si>
    <t>96190014</t>
  </si>
  <si>
    <t>Disposable napkins (diapers), napkin liners and similar articles, other than sanitary towels or tampons or baby napkins or pads for incontinence, of paper, paper pulp, cellulose wadding or webs of cellulose fibres</t>
  </si>
  <si>
    <t>96190019</t>
  </si>
  <si>
    <t>Disposable sanitary towels (pads) and tampons, napkins (diapers), napkin liners and similar articles, of materials other than paper, paper pulp, cellulose wadding or webs of cellulose fibres</t>
  </si>
  <si>
    <t>96190092</t>
  </si>
  <si>
    <t>Non-disposable sanitary towels (pads)</t>
  </si>
  <si>
    <t>96190093</t>
  </si>
  <si>
    <t>Non-disposable sanitary towels (pads) and tampons, napkins (diapers), napkin liners and similar articles, of any material, knitted or crocheted</t>
  </si>
  <si>
    <t>96190099</t>
  </si>
  <si>
    <t>Non-disposable sanitary towels (pads) and tampons, napkins (diapers), napkin liners and similar articles, of any material, not knitted or crocheted</t>
  </si>
  <si>
    <t>96200010</t>
  </si>
  <si>
    <t>Monopods, bipods, tripods and similar articles of plastics</t>
  </si>
  <si>
    <t>96200020</t>
  </si>
  <si>
    <t>Monopods, bipods, tripods and similar articles of carbon and graphite</t>
  </si>
  <si>
    <t>96200030</t>
  </si>
  <si>
    <t>Monopods, bipods, tripods and similar articles of iron and steel</t>
  </si>
  <si>
    <t>96200040</t>
  </si>
  <si>
    <t>Monopods, bipods, tripods and similar articles of aluminium</t>
  </si>
  <si>
    <t>96200050</t>
  </si>
  <si>
    <t>Monopods, bipods, tripods and similar articles of wood</t>
  </si>
  <si>
    <t>96200090</t>
  </si>
  <si>
    <t>Monopods, bipods, tripods and similar articles of material other than plastics, carbon and graphite, iron and steel, aluminium, wood</t>
  </si>
  <si>
    <t>97012100</t>
  </si>
  <si>
    <t>Paintings, drawings and pastels, executed entirely by hand, other than drawings of heading 4906 and other than hand- painted or hand-decorated manufactured articles of an age exceeding 100 years</t>
  </si>
  <si>
    <t>97012900</t>
  </si>
  <si>
    <t>Collages and similar decorative plaques of an age exceeding 100 years</t>
  </si>
  <si>
    <t>97019100</t>
  </si>
  <si>
    <t>Paintings, drawings and pastels, executed entirely by hand, other than drawings of heading 4906 and other than hand- painted or hand-decorated manufactured articles of an age not exceeding 100 years</t>
  </si>
  <si>
    <t>97019200</t>
  </si>
  <si>
    <t>Mosaics of an age not exceeding 100 years</t>
  </si>
  <si>
    <t>97019900</t>
  </si>
  <si>
    <t>Collages and similar decorative plaques of an age not exceeding 100 years</t>
  </si>
  <si>
    <t>97029000</t>
  </si>
  <si>
    <t>Original engravings, prints and lithographs of an age not exceeding 100 years</t>
  </si>
  <si>
    <t>97031000</t>
  </si>
  <si>
    <t>Original sculpture and statuary, in any material of an age exceeding 100 years</t>
  </si>
  <si>
    <t>97039000</t>
  </si>
  <si>
    <t>Original sculpture and statuary, in any material of an age not exceeding 100 years</t>
  </si>
  <si>
    <t>97040000</t>
  </si>
  <si>
    <t>Postage or revenue stamps, stamp-postmarks, first-day covers, postal stationery (stamped paper), and the like, used or unused, other than those of heading 4907</t>
  </si>
  <si>
    <t>97052900</t>
  </si>
  <si>
    <t>Collections and collectors' pieces of zoological, botanical, mineralogical, anatomical or paleontological interest, other than human specimens and extinct or endangered species and parts thereof</t>
  </si>
  <si>
    <t>98014000</t>
  </si>
  <si>
    <t>Road tractors for semi-trailers of subheading 8701.21; 8701.22; 8701.23; and 8701.29; IKD</t>
  </si>
  <si>
    <t>98015010</t>
  </si>
  <si>
    <t>Bus vehicles of heading 87.02 other than those of subheading 9801.90, of a g.v.w. ? 5 tonnes, IKD</t>
  </si>
  <si>
    <t>98016011</t>
  </si>
  <si>
    <t>Sedan with body in unassembled and unpainted, set value at least Rp150.000.000,00 other than those of subheading 9801.90; IKD</t>
  </si>
  <si>
    <t>98019040</t>
  </si>
  <si>
    <t>Motor vehicles for transport of goods of subheading 8704.60; four-wheeled or more electric motor vehicle, only with battery electric motor for propulsion; IKD</t>
  </si>
  <si>
    <t>98019050</t>
  </si>
  <si>
    <t>Chassis fitted with electric motor for propulsion, of heading 87.06; four-wheeled or more electric motor vehicle, only with battery electric motor for propulsion; IKD</t>
  </si>
  <si>
    <t>98021000</t>
  </si>
  <si>
    <t>Rotary internal combustion piston engine or reciprocating spark-ignition combustion piston engine or compression-ignition piston engine (diesel/semi diesel) of IKD motor vehicle 329</t>
  </si>
  <si>
    <t>98022000</t>
  </si>
  <si>
    <t>Gear boxes of IKD motor vehicle</t>
  </si>
  <si>
    <t>98023000</t>
  </si>
  <si>
    <t>Drive-axles of IKD motor vehicle</t>
  </si>
  <si>
    <t>98052000</t>
  </si>
  <si>
    <t>Vessel's anchor of iron or steel weighing more than 300 kg, of ship, which is included in the tariff heading 7316.00.00</t>
  </si>
  <si>
    <t>98053010</t>
  </si>
  <si>
    <t>Seamless high pressure pipe with circular cross section and able to withstand pressure ? 42.000 psi, made of non-alloy steel, hot rolled, of ship, which is includ in tariff head 7304.39.20</t>
  </si>
  <si>
    <t>98053030</t>
  </si>
  <si>
    <t>Seamless pipe with circular cross section able to withstand pressure of &lt; 42,000 psi, made of other alloy steel, hot rolled, of ship, which is included in the tariff heading 7304.59.90</t>
  </si>
  <si>
    <t>98054010</t>
  </si>
  <si>
    <t>Flanges with an inner diameter &lt; 15 cm from stainless steel, containing by weight 16%-18% of chromium and 10%-15% of nickel, of ship, which is included in tariff heading 7307.21.10</t>
  </si>
  <si>
    <t>98054020</t>
  </si>
  <si>
    <t>Flanges with an inner diameter of ? 15 cm of stainless steel, containing by weight 16%-18% of chromium and 10%-15% of nickel, of ship, which is included in tariff heading 7307.21.90</t>
  </si>
  <si>
    <t>98054030</t>
  </si>
  <si>
    <t>Threaded elbows, curves &amp; sleeves of stainless steel,with an inner diameter of &lt; 15 cm w/ chromium content of 16-18% &amp; nickel of 10%-15%, of ship, which is included in the tariff heading 7307.22.10</t>
  </si>
  <si>
    <t>98056010</t>
  </si>
  <si>
    <t>Steering shaft and its fittings, of steel, of ship, which is included in the tariff heading 7326.90.99</t>
  </si>
  <si>
    <t>98056020</t>
  </si>
  <si>
    <t>Propeller shaft of steel, of ship, which is included in the tariff heading 7326.90.99</t>
  </si>
  <si>
    <t>98074020</t>
  </si>
  <si>
    <t>Pipe of aluminium alloy containing by weight 0.4% to 5.1% of manganese, and silicon ? 1.3%, of ship, which is included in tariff heading 7608.20.00</t>
  </si>
  <si>
    <t>98085000</t>
  </si>
  <si>
    <t>Mechanical seals on shafts bars used in vessels, which is included in tariff heading 8484.20.00</t>
  </si>
  <si>
    <t>98087110</t>
  </si>
  <si>
    <t>Diesel engine for the propulsion of vessel, with a power &gt; 22.38 kW but ≤ 100 kW, which is included in tariff heading 8408.10.20</t>
  </si>
  <si>
    <t>98087120</t>
  </si>
  <si>
    <t>Diesel engine for the propulsion of vessel, with a power &gt; 100 kW but ≤ 750 kW, which is included in tariff heading 8408.10.30</t>
  </si>
  <si>
    <t>98087330</t>
  </si>
  <si>
    <t>Compressor used for supplying pressurized air required in vessels, which is included in tariff heading 8414.80.49</t>
  </si>
  <si>
    <t>98087440</t>
  </si>
  <si>
    <t>Kettle for boiling water and soup used in vessels with a capacity of ? 100 liters, frequency of 50/60 Hz, which is included in tariff heading 8419.81.10</t>
  </si>
  <si>
    <t>98087820</t>
  </si>
  <si>
    <t>Valves for oleohydraulic/pneumatic transmissions,manually operated sluice/gate valves w/ inlets/outlets of an internal diameter &gt; 5 cm but ≤ 40 cm, of ship, which is includ in tariff head 8481.20.11</t>
  </si>
  <si>
    <t>98087880</t>
  </si>
  <si>
    <t>Gate valves, manually operated, of iron or steel, having inlet and outlet internal diameters of &gt; 40 cm, of ship, which is included in tariff heading 8481.80.74</t>
  </si>
  <si>
    <t>98092000</t>
  </si>
  <si>
    <t>Internal communication system used in vessels, in the form of an electric sound amplifier set consisting of microphone,amplifier,loudspeaker &amp; oth equipment, which is include in tariff head 8518.50.10</t>
  </si>
  <si>
    <t>98093000</t>
  </si>
  <si>
    <t>Valve control system panels for piping systems, operated hydraulically, pneumatically or electrically, with a voltage ? 1,000 volts, of ship, which is included in the tariff heading 8537.10.19</t>
  </si>
  <si>
    <t>98094000</t>
  </si>
  <si>
    <t>Cathodic protection system consisting of an anode connected to a power source, used for protecting the vessel's body from corrosion, of ship, which is included in the tariff heading 8543.70.90</t>
  </si>
  <si>
    <t>98096030</t>
  </si>
  <si>
    <t>Diesel generating set with an output &gt; 125 kVA but ≤ 375 kVA, of ship, which is included in the tariff heading 8502.12.20</t>
  </si>
  <si>
    <t>98101000</t>
  </si>
  <si>
    <t>Instruments to measuring wind speed, used in vessels, which is included in tariff heading 9015.80.90</t>
  </si>
  <si>
    <t>98102000</t>
  </si>
  <si>
    <t>Emergency safety equipment consisting of masks, tubes and hoses, of ship, which is included in tariff heading 9020.00.90</t>
  </si>
  <si>
    <t>98104010</t>
  </si>
  <si>
    <t>Automatic control system for liquid load of tanker, which is included in tariff heading 9032.81.00</t>
  </si>
  <si>
    <t>98104020</t>
  </si>
  <si>
    <t>Gas detection system operated automatically to cut off all gas supply in vessel, which is included in tariff heading 9032.89.39</t>
  </si>
  <si>
    <t>98111000</t>
  </si>
  <si>
    <t>Engine holder used as vibration damper for vessel's engine, made of plastic, which is included in the tariff heading 3926.90.99</t>
  </si>
  <si>
    <t>99011000</t>
  </si>
  <si>
    <t>Operating system software</t>
  </si>
  <si>
    <t>99013000</t>
  </si>
  <si>
    <t>Multimedia (audio, video or audio visual)</t>
  </si>
  <si>
    <t>99014000</t>
  </si>
  <si>
    <t>Supporting or driver data, including design for machinery system</t>
  </si>
  <si>
    <t>99019000</t>
  </si>
  <si>
    <t>Software and other digital product transmitted electronically oth than operating system or application or multimedia or supporting or driver data, include design for machinery system</t>
  </si>
  <si>
    <t>99991000</t>
  </si>
  <si>
    <t>Postal packages n.c.a.k 74.788</t>
  </si>
  <si>
    <t>Pelabuhan ekspor</t>
  </si>
  <si>
    <t>Produk</t>
  </si>
  <si>
    <t>Minimum order (kg)</t>
  </si>
  <si>
    <t>Kapasitas / bulan (kg)</t>
  </si>
  <si>
    <t>Est. volume / bulan (kg)</t>
  </si>
  <si>
    <t>Harga FOB (USD/kg)</t>
  </si>
  <si>
    <t>Est. pendapatan / bulan (USD)</t>
  </si>
  <si>
    <t>Ekspor nasional HS / bulan (USD)</t>
  </si>
  <si>
    <t>234 BERKAH ABADI, PT</t>
  </si>
  <si>
    <t>Dessicated Coconut</t>
  </si>
  <si>
    <t>Charcoal Briquettes Shisa</t>
  </si>
  <si>
    <t>Vanilli Beans</t>
  </si>
  <si>
    <t>Cinnamon</t>
  </si>
  <si>
    <t>Arabica Roasted Bean Coffee</t>
  </si>
  <si>
    <t>ABADI JAYA PERSAHABATAN, PT</t>
  </si>
  <si>
    <t>Organic Black Rice</t>
  </si>
  <si>
    <t>Watermelon</t>
  </si>
  <si>
    <t>Cloves</t>
  </si>
  <si>
    <t>Ambergris (Whale Vomit)</t>
  </si>
  <si>
    <t>Java Mocha Robusta</t>
  </si>
  <si>
    <t>Coffee Arabica</t>
  </si>
  <si>
    <t>Black Tea Set</t>
  </si>
  <si>
    <t>Cashew Nuts</t>
  </si>
  <si>
    <t>Mango</t>
  </si>
  <si>
    <t>Green Betel Leaves</t>
  </si>
  <si>
    <t>Hardwood Charcoal</t>
  </si>
  <si>
    <t>Robusta Green Bean</t>
  </si>
  <si>
    <t>Jahe Gajah (Elephant Ginger)</t>
  </si>
  <si>
    <t>ABANG GENI CORP, PT</t>
  </si>
  <si>
    <t>Rice Husk Pellet (RHP)</t>
  </si>
  <si>
    <t>Sawdust (Shaving)</t>
  </si>
  <si>
    <t>Rice Husk Ash (RHA)</t>
  </si>
  <si>
    <t>Rice Husk / Rice Hull (RH)</t>
  </si>
  <si>
    <t>ABBA JAYA SUKSES, PT</t>
  </si>
  <si>
    <t>swallow nest</t>
  </si>
  <si>
    <t>bird nest</t>
  </si>
  <si>
    <t>coffee</t>
  </si>
  <si>
    <t>ABBASY RAZZAQ UNIVERSAL, CV, CV</t>
  </si>
  <si>
    <t>Coconut Shell Charcoal Briquette</t>
  </si>
  <si>
    <t>ABHINAYA JALA UTAMA, PT</t>
  </si>
  <si>
    <t>Black Tea CTC</t>
  </si>
  <si>
    <t>ABHISTA PERSADA NUSANTARA, CV</t>
  </si>
  <si>
    <t>Briquette</t>
  </si>
  <si>
    <t>ABIMANTRANA ALAM NUSANTARA, PT</t>
  </si>
  <si>
    <t>Tamarind</t>
  </si>
  <si>
    <t>Multifloral Honey</t>
  </si>
  <si>
    <t>Candlenut</t>
  </si>
  <si>
    <t>Organic Coconut Sugar</t>
  </si>
  <si>
    <t>Cashew</t>
  </si>
  <si>
    <t>ABRISAM PUTRA MULYA, PT</t>
  </si>
  <si>
    <t>00000000</t>
  </si>
  <si>
    <t>(tanpa nama produk)</t>
  </si>
  <si>
    <t>ABRISAM SMART TRADER, CV</t>
  </si>
  <si>
    <t>Rice Husk</t>
  </si>
  <si>
    <t>Rice Bran</t>
  </si>
  <si>
    <t>ADA APA INDONESIA, PT</t>
  </si>
  <si>
    <t>Brown Sugar - Powder</t>
  </si>
  <si>
    <t>Snacks - Cassava Chips Original</t>
  </si>
  <si>
    <t>Cocoa Powder - Alkalized high Dark Brown</t>
  </si>
  <si>
    <t>Snacks - Tempeh Chips</t>
  </si>
  <si>
    <t>Snacks - Baby Fish</t>
  </si>
  <si>
    <t>Sardines - Rabbin</t>
  </si>
  <si>
    <t>Cocoa Powder - Natural High Brown</t>
  </si>
  <si>
    <t>Snacks - Crispy Fish</t>
  </si>
  <si>
    <t>Snacks - Cassava Chips Spicy Seblak</t>
  </si>
  <si>
    <t>Tempeh Frozen</t>
  </si>
  <si>
    <t>Snacks - Crispy Shrimp</t>
  </si>
  <si>
    <t>ADAM MULIA BERKAH, PT</t>
  </si>
  <si>
    <t>ADARO GLOBAL SINERGI, PT</t>
  </si>
  <si>
    <t>SUMATERA ROBUSTA COFFEE BEANS</t>
  </si>
  <si>
    <t>ADE WIDARIYANTO, Others</t>
  </si>
  <si>
    <t>Arabica Green Beans</t>
  </si>
  <si>
    <t>Excellsa</t>
  </si>
  <si>
    <t>09011119</t>
  </si>
  <si>
    <t>Arabica Yellow Catura</t>
  </si>
  <si>
    <t>Arabica Red Catura</t>
  </si>
  <si>
    <t>Vanilla</t>
  </si>
  <si>
    <t>Arabica Bourbon</t>
  </si>
  <si>
    <t>Robusta</t>
  </si>
  <si>
    <t>ADEN LIMA ENAM, CV</t>
  </si>
  <si>
    <t>(rice polish) Katul Separator</t>
  </si>
  <si>
    <t>ADIMAS MITRA UTAMA, PT</t>
  </si>
  <si>
    <t>Vanilla Bean</t>
  </si>
  <si>
    <t>ADIPATI JAYA ABADI, CV</t>
  </si>
  <si>
    <t>Coffee Bean Arabica Gayo Grade 1</t>
  </si>
  <si>
    <t>Coffee Bean Arabica Mandhailing</t>
  </si>
  <si>
    <t>Cube Briquette for Shisha</t>
  </si>
  <si>
    <t>Coffee Bean Arabica Java Grade 1</t>
  </si>
  <si>
    <t>Hexagonal Briquette Coconut Charcoal</t>
  </si>
  <si>
    <t>Cylinder Briquette Coconut Charcoal</t>
  </si>
  <si>
    <t>ADITTYA, CV</t>
  </si>
  <si>
    <t>coconut shell charcoal</t>
  </si>
  <si>
    <t>coco coir peat</t>
  </si>
  <si>
    <t>BRIKET COCONUTSEAL</t>
  </si>
  <si>
    <t>Cocofiber / coir fiber</t>
  </si>
  <si>
    <t>ADORE REMPAH INDONESIA, PT</t>
  </si>
  <si>
    <t>vanilla beans</t>
  </si>
  <si>
    <t>ADWISE MITRA SOLUSI, PT</t>
  </si>
  <si>
    <t>wood charcoal</t>
  </si>
  <si>
    <t>ADYATAMA AGRINDO, Others</t>
  </si>
  <si>
    <t>Boiled Betel Nut</t>
  </si>
  <si>
    <t>AFDA EKSELENSI LINTAS DUNIA, PT</t>
  </si>
  <si>
    <t>Desiccated Coconut High Fat and Low Fat</t>
  </si>
  <si>
    <t>Instant Noodle Sago Mee</t>
  </si>
  <si>
    <t>Aghni Mitra Energi, PT</t>
  </si>
  <si>
    <t>Clove</t>
  </si>
  <si>
    <t>AGRA PRABHU INDONESIA, PT</t>
  </si>
  <si>
    <t>White Cardamom</t>
  </si>
  <si>
    <t>Ginger</t>
  </si>
  <si>
    <t>Coco Peat Blocks</t>
  </si>
  <si>
    <t>Nutmeg</t>
  </si>
  <si>
    <t>Black Pepper</t>
  </si>
  <si>
    <t>Coconut Charcoal Briquettes</t>
  </si>
  <si>
    <t>Wood Pellet</t>
  </si>
  <si>
    <t>Agradaya Indonesia, CV</t>
  </si>
  <si>
    <t>Turmeric Powder</t>
  </si>
  <si>
    <t>Lemongrass</t>
  </si>
  <si>
    <t>Clove Cloves</t>
  </si>
  <si>
    <t>Red Ginger Powder</t>
  </si>
  <si>
    <t>Candlenut Pecan</t>
  </si>
  <si>
    <t>Cardamom Cardamom</t>
  </si>
  <si>
    <t>Java Turmeric (Temulawak)</t>
  </si>
  <si>
    <t>Dried Sappan Wood Dried Secang Wood</t>
  </si>
  <si>
    <t>Cubeb Pepper Cubeb</t>
  </si>
  <si>
    <t>Butterfly Pea Flower Dried</t>
  </si>
  <si>
    <t>AGRAPANA AGRIKULTUR PERKASA, PT</t>
  </si>
  <si>
    <t>ARABICA GREEN COFFEE BEAN</t>
  </si>
  <si>
    <t>RAW CINNAMON STICK - CINNAMON</t>
  </si>
  <si>
    <t>DESICCATED COCONUT / DC</t>
  </si>
  <si>
    <t>VIRGIN COCONUT OIL (VCO)</t>
  </si>
  <si>
    <t>ROBUSTA GREEN COFFEE BEAN</t>
  </si>
  <si>
    <t>RBD Coconut Oil (RBD CNO)</t>
  </si>
  <si>
    <t>Semi Husked Coconut</t>
  </si>
  <si>
    <t>Coconut Fiber / Coco Fibre</t>
  </si>
  <si>
    <t>Tahitensis Vanilla Bean</t>
  </si>
  <si>
    <t>Coconut Fiber / Coir Fibre</t>
  </si>
  <si>
    <t>STANDARD ALKALIZED COCOA POWDER</t>
  </si>
  <si>
    <t>Planifolia Vanilla Bean - Grade A</t>
  </si>
  <si>
    <t>AGRARA JAYA INDUSTRI, PT</t>
  </si>
  <si>
    <t>Cocopeat Low EC</t>
  </si>
  <si>
    <t>Cocopeat High EC</t>
  </si>
  <si>
    <t>Coco Fiber</t>
  </si>
  <si>
    <t>AGRI CINDO COCO, PT</t>
  </si>
  <si>
    <t>Green Bean Robusta Temanggung</t>
  </si>
  <si>
    <t>Green Bean Coffee Arabica Gayo</t>
  </si>
  <si>
    <t>AGRI MULYA NUSANTARA, Others</t>
  </si>
  <si>
    <t>Low Fat Desiccated Coconut Millrun Grade</t>
  </si>
  <si>
    <t>Briquette Charcoal Coconut/Sawdust</t>
  </si>
  <si>
    <t>High Fat Desiccated Coconut Medium and Fine Grade</t>
  </si>
  <si>
    <t>AGRIA TIRTO AJI, CV</t>
  </si>
  <si>
    <t>AGRICULTURE RASH NUSANTARA, PT</t>
  </si>
  <si>
    <t>Mix Hardwood Charcoal</t>
  </si>
  <si>
    <t>AGRIPRO GLOBAL INDONESIA, PT</t>
  </si>
  <si>
    <t>Cashew Nuts without cells</t>
  </si>
  <si>
    <t>Agriutama Mandiri Indonesia Jaya, PT</t>
  </si>
  <si>
    <t>Roasted Coffee Beans</t>
  </si>
  <si>
    <t>Desiccated Coconut</t>
  </si>
  <si>
    <t>Arabica - Green Coffee Beans</t>
  </si>
  <si>
    <t>Coconut Milk/Cream (Consumer &amp; Industrial)</t>
  </si>
  <si>
    <t>Coconut Water (Consumer &amp; Industrial)</t>
  </si>
  <si>
    <t>Ginger Powder Drink</t>
  </si>
  <si>
    <t>Robusta - Green Coffee Beans</t>
  </si>
  <si>
    <t>Instant Coffee Powder</t>
  </si>
  <si>
    <t>AGRO GLOBAL INDUSTRY, PT</t>
  </si>
  <si>
    <t>AGRO GLOBAL PERSADA, PT</t>
  </si>
  <si>
    <t>ACHMAD YANI (U)</t>
  </si>
  <si>
    <t>Vanilla beans Pack with brand</t>
  </si>
  <si>
    <t>Vanilla Tahiti</t>
  </si>
  <si>
    <t>vanilla Pod 1-10 pieces</t>
  </si>
  <si>
    <t>Vanilla Planifora</t>
  </si>
  <si>
    <t>Vanilla beans in box</t>
  </si>
  <si>
    <t>AGRO GOLDEN INDONESIA, PT</t>
  </si>
  <si>
    <t>Betel Nut</t>
  </si>
  <si>
    <t>AGRO GRANULES EKSPOR NUSANTARA, CV</t>
  </si>
  <si>
    <t>Split Betel Nut</t>
  </si>
  <si>
    <t>Cocopeat Block Low EC and High EC</t>
  </si>
  <si>
    <t>Coconut Fibre</t>
  </si>
  <si>
    <t>Dried Edible Copra</t>
  </si>
  <si>
    <t>AGRO JAVA LAND, PT</t>
  </si>
  <si>
    <t>Groundnut</t>
  </si>
  <si>
    <t>Loose Leaf Black Tea</t>
  </si>
  <si>
    <t>Dry Corn Kernels</t>
  </si>
  <si>
    <t>Fresh Shallot</t>
  </si>
  <si>
    <t>coco peat</t>
  </si>
  <si>
    <t>AGRO NUSA KREASI, PT</t>
  </si>
  <si>
    <t>Cocofiber</t>
  </si>
  <si>
    <t>Granulated Palm Sugar</t>
  </si>
  <si>
    <t>Coco Bristle</t>
  </si>
  <si>
    <t>AGROEAST JAGADITA INDONESIA, PT</t>
  </si>
  <si>
    <t>Alkalized Cocoa Powder</t>
  </si>
  <si>
    <t>Vanilla Beans</t>
  </si>
  <si>
    <t>Natural Cocoa Powder</t>
  </si>
  <si>
    <t>AGROFARM NUSA RAYA, PT</t>
  </si>
  <si>
    <t>Mycogrow</t>
  </si>
  <si>
    <t>Palmic 8/12/4 Zn Cu B</t>
  </si>
  <si>
    <t>Panata 23 Copper Sulfate 24.5%</t>
  </si>
  <si>
    <t>Tricoba</t>
  </si>
  <si>
    <t>LAKABA 8/8 Zn Cu</t>
  </si>
  <si>
    <t>Lakaba 10/15 ZnCu</t>
  </si>
  <si>
    <t>Panata 23 Copper Sulfate 23%</t>
  </si>
  <si>
    <t>Lakaba 12/8/16 Zn Cu B</t>
  </si>
  <si>
    <t>TechnoChel 7,8/7,8 Zn Cu EDTA</t>
  </si>
  <si>
    <t>Lakaba 8/8/6 Zn Cu B</t>
  </si>
  <si>
    <t>Palmic 3/6/6 Zn Cu B</t>
  </si>
  <si>
    <t>Palmic 10/15/6 Zn Cu S</t>
  </si>
  <si>
    <t>AGROSUKSES GLOBALINDO SEJAHTERA, PT</t>
  </si>
  <si>
    <t>Planifolia Papua New Guinea (PNG) Vanilla Beans</t>
  </si>
  <si>
    <t>Indonesian Planifolia Vanilla Beans</t>
  </si>
  <si>
    <t>AGROTAMA PRIMA ABADI, PT</t>
  </si>
  <si>
    <t>Palm Kernel Expeller/Meal/Cake ( PKE / PKC / PKM )</t>
  </si>
  <si>
    <t>ARABICA GAYO COFFEE GREEN BEANS</t>
  </si>
  <si>
    <t>Palm Kernel Shell</t>
  </si>
  <si>
    <t>AHSAN GLOBAL PRATAMA, Others</t>
  </si>
  <si>
    <t>Virgin Coconut Oil</t>
  </si>
  <si>
    <t>Coconut oil</t>
  </si>
  <si>
    <t>coconut sugar</t>
  </si>
  <si>
    <t>AKUN AGUNG, Others</t>
  </si>
  <si>
    <t>AL RAZAK CORP, CV</t>
  </si>
  <si>
    <t>Coffee Kalosi Essence Gift Set</t>
  </si>
  <si>
    <t>Green Bean Coffee Arabika Spesialty</t>
  </si>
  <si>
    <t>Kalosi Heritage Roast Gift Coffee</t>
  </si>
  <si>
    <t>Alam Indonesia Raharja - Petani Global, PT</t>
  </si>
  <si>
    <t>Nutmeg Indonesia direct from Farmer</t>
  </si>
  <si>
    <t>Patchouli Oil, Direct from Farmer-Indonesia</t>
  </si>
  <si>
    <t>Cardamom Indonesia direct from Farmer</t>
  </si>
  <si>
    <t>Citronella Oil, Direct from Farmer-Indonesia</t>
  </si>
  <si>
    <t>Vetiver oil, Direct from Farmer-Indonesia</t>
  </si>
  <si>
    <t>Clove Indonesia direct from Farmer</t>
  </si>
  <si>
    <t>Eugenol USP, Direct from Farmer-Indonesia</t>
  </si>
  <si>
    <t>Sugandh Mantri / Gandhi roots oil, Direct from Farmer-Indonesia</t>
  </si>
  <si>
    <t>Vanilla Beans Indonesia direct from Farmer</t>
  </si>
  <si>
    <t>Nutmeg Oil, Direct from Farmer-Indonesia</t>
  </si>
  <si>
    <t>Sandalwood Oil , Direct from Farmer-Indonesia</t>
  </si>
  <si>
    <t>Clove Oil, Direct from Farmer-Indonesia</t>
  </si>
  <si>
    <t>ALAM MADURA BERKAH, PT</t>
  </si>
  <si>
    <t>Herb Moringa Dried Leaves</t>
  </si>
  <si>
    <t>herbs Moringa Seeds</t>
  </si>
  <si>
    <t>Herbs Moringa Powder</t>
  </si>
  <si>
    <t>ALBIOEST INTIBERKAH MADANI, PT</t>
  </si>
  <si>
    <t>Sugarcane Molasses</t>
  </si>
  <si>
    <t>Kapok Fiber</t>
  </si>
  <si>
    <t>Soybean Dregs Flour</t>
  </si>
  <si>
    <t>Kapok Seed Oil</t>
  </si>
  <si>
    <t>Kapok Seed Meal/Cake</t>
  </si>
  <si>
    <t>Alcorps Realty and Exports, PT</t>
  </si>
  <si>
    <t>Robusta coffee</t>
  </si>
  <si>
    <t>Cube - Coconut Charcoal Briquette</t>
  </si>
  <si>
    <t>ALFA JAYA INDONESIA, CV</t>
  </si>
  <si>
    <t>ALFA PRIMA, CV</t>
  </si>
  <si>
    <t>Arabica Green Bean</t>
  </si>
  <si>
    <t>Kolang Kaling/Sugar Palm Fruit/Kaong</t>
  </si>
  <si>
    <t>ALFARINDO KREASI, CV</t>
  </si>
  <si>
    <t>Plywood</t>
  </si>
  <si>
    <t>green sukabumi/ green pedra verde/Bali stone/Green Stone</t>
  </si>
  <si>
    <t>Coconut Sugar Organic</t>
  </si>
  <si>
    <t>Alian Agri Abadi, PT</t>
  </si>
  <si>
    <t>ALIF JAYA BERKARYA, CV</t>
  </si>
  <si>
    <t>Cocoa Butter</t>
  </si>
  <si>
    <t>Premium Organic Gourmet Vanilla West Sulawesi</t>
  </si>
  <si>
    <t>Herbal Drink (Arenga Brown Sugar Syrup) Made From 100% Palm Plant Starch With Modern Process And Addition Of Pure Spices And Chocolate Flavor</t>
  </si>
  <si>
    <t>Organic Vanilla Fruit With Optimal Harvesting Method And Age And From Registered Farmers</t>
  </si>
  <si>
    <t>Cocoa Powder Made From 100% Fermented Cocoa Beans</t>
  </si>
  <si>
    <t>Chocolate Stems</t>
  </si>
  <si>
    <t>ALIRA NAGA UTAMA, PT</t>
  </si>
  <si>
    <t>Charcoal (Shisha)</t>
  </si>
  <si>
    <t>ALK DAMARINDO TECHNIC, CV</t>
  </si>
  <si>
    <t>Staircase Lighting</t>
  </si>
  <si>
    <t>Drive Transformer for Pool Lighting</t>
  </si>
  <si>
    <t>Urea Fertilizer</t>
  </si>
  <si>
    <t>Low Fat Desiccated Coconut</t>
  </si>
  <si>
    <t>Men's Trouser, Pants, Boxer Clothing</t>
  </si>
  <si>
    <t>Wall Lamp Lighting LED Series 2</t>
  </si>
  <si>
    <t>Gum Damar Cat Eye (Shorea Javanica)</t>
  </si>
  <si>
    <t>B9 Platinum Switches and Sockets Series 2</t>
  </si>
  <si>
    <t>Refined Corn Oil</t>
  </si>
  <si>
    <t>Streetlights LED</t>
  </si>
  <si>
    <t>Swimming Pool Lighting LED</t>
  </si>
  <si>
    <t>Refined Coconut Oil for Cooking</t>
  </si>
  <si>
    <t>ALMATERRA NIAGA PERSADA, PT</t>
  </si>
  <si>
    <t>Cocopeat Block</t>
  </si>
  <si>
    <t>ALSPRA CAPITAL, PT</t>
  </si>
  <si>
    <t>Coconut Meat</t>
  </si>
  <si>
    <t>Damar Batu</t>
  </si>
  <si>
    <t>AMAL BERKAH INSANI, CV</t>
  </si>
  <si>
    <t>banana leaf</t>
  </si>
  <si>
    <t>banana cavendish</t>
  </si>
  <si>
    <t>banana flower blossom</t>
  </si>
  <si>
    <t>coconut charcoal</t>
  </si>
  <si>
    <t>desiccated coconut</t>
  </si>
  <si>
    <t>banana stem</t>
  </si>
  <si>
    <t>AMALIA NIAGATAMA TRADING INDONESIA, PT</t>
  </si>
  <si>
    <t>STANDARD COCONUT PEAT BLOCK</t>
  </si>
  <si>
    <t>BLACK PEPPER NIGRUM</t>
  </si>
  <si>
    <t>NUTMEG ( MYRISTICOL  FRAGRAN HOUTT )</t>
  </si>
  <si>
    <t>BROKEN / STICKS CINNAMON</t>
  </si>
  <si>
    <t>Fresh Dried Mature Coconut / Semi Husked Coconut</t>
  </si>
  <si>
    <t>COCONUT COIR FIBER BROWN / YELLOW</t>
  </si>
  <si>
    <t>AMERTA NUSANTARA GLOBAL, PT</t>
  </si>
  <si>
    <t>CCOPEAT</t>
  </si>
  <si>
    <t>COCOFIBER</t>
  </si>
  <si>
    <t>AMIRA GREEN INDIE, PT</t>
  </si>
  <si>
    <t>Corn</t>
  </si>
  <si>
    <t>Cacao Bean</t>
  </si>
  <si>
    <t>Corn Kernels</t>
  </si>
  <si>
    <t>Arabica Gayo Coffee Bean</t>
  </si>
  <si>
    <t>Robusta Gayo Coffee Bean</t>
  </si>
  <si>
    <t>Betel Nut / Areca Nut</t>
  </si>
  <si>
    <t>Yellow Corn</t>
  </si>
  <si>
    <t>Coconut Semi Husked</t>
  </si>
  <si>
    <t>Areca Nut / Betel Nut</t>
  </si>
  <si>
    <t>AMSA SUKSES GROUP, CV</t>
  </si>
  <si>
    <t>Premium coffee coasters</t>
  </si>
  <si>
    <t>Gum Rosin X and WW Grade</t>
  </si>
  <si>
    <t>AMSI METRIA HTG, PT</t>
  </si>
  <si>
    <t>Fresh Ginger</t>
  </si>
  <si>
    <t>Shisha Charcoal Briquette100%</t>
  </si>
  <si>
    <t>Betel Nuts (Areca Nuts)</t>
  </si>
  <si>
    <t>Anak Muda Berkah, PT</t>
  </si>
  <si>
    <t>PALM KERNEL EXPELLER (PKE) INDONESIA</t>
  </si>
  <si>
    <t>ARABICA BALI GRADE 1</t>
  </si>
  <si>
    <t>SOAP NOODLES</t>
  </si>
  <si>
    <t>Semi Husked Coconut Indonesia</t>
  </si>
  <si>
    <t>LIFEBUOY SHAMPO 680ML ALL VARIAN</t>
  </si>
  <si>
    <t>KRATOM POWDER - INDOBORNEOLEAF</t>
  </si>
  <si>
    <t>ROBUSTA GROUND COFFEE</t>
  </si>
  <si>
    <t>HONEY SWEET POTATO INDONESIA</t>
  </si>
  <si>
    <t>Arabica Sumatra Mandheling Sak 16+</t>
  </si>
  <si>
    <t>Green Coffee beans Arabica Gayo Grade A</t>
  </si>
  <si>
    <t>ROBUSTA GRADE 3 - EK45 ORIGIN INDONESIA</t>
  </si>
  <si>
    <t>Indonesian Honey Pinaple</t>
  </si>
  <si>
    <t>ROASTED COFFEE BEANS ARABICA &amp; ROBUSTA</t>
  </si>
  <si>
    <t>KRATOM POWDER</t>
  </si>
  <si>
    <t>Geliga Muscle Balsam</t>
  </si>
  <si>
    <t>PAPER CORE - CUSTOMABLE SIZE</t>
  </si>
  <si>
    <t>COCOA BUTTER</t>
  </si>
  <si>
    <t>CLOVE INDONESIA ORIGIN</t>
  </si>
  <si>
    <t>GREEN COFFEE BEANS JAVA ARABICA</t>
  </si>
  <si>
    <t>HARDWOOD CHARCOAL INDONESIA</t>
  </si>
  <si>
    <t>ANBASINDO DUTAMAS, CV</t>
  </si>
  <si>
    <t>Sustainable Energy</t>
  </si>
  <si>
    <t>Palm kernel Expeller</t>
  </si>
  <si>
    <t>Ancala Agro Nusantara, PT</t>
  </si>
  <si>
    <t>Robusta Coffee Beans Grade 1</t>
  </si>
  <si>
    <t>Arabica Coffee Beans</t>
  </si>
  <si>
    <t>ANDANAN SARANA NIAGA, PT</t>
  </si>
  <si>
    <t>VIRGIN COCONUT OIL</t>
  </si>
  <si>
    <t>wood pellets</t>
  </si>
  <si>
    <t>ANDERSON TRIJAYA NUSANTARA, PT</t>
  </si>
  <si>
    <t>Corn Cob Meal for Mushroom Cultivation Grade B</t>
  </si>
  <si>
    <t>Arbor Stacking Dining Chair with Armrest</t>
  </si>
  <si>
    <t>Teak Shower Bench</t>
  </si>
  <si>
    <t>Patio Teak Folding Chair Armless</t>
  </si>
  <si>
    <t>Corn Cob Meal for Mushroom Cultivation</t>
  </si>
  <si>
    <t>Corn Cob Crush</t>
  </si>
  <si>
    <t>Arbor Stacking Dining Chair Armless</t>
  </si>
  <si>
    <t>Giva Dining Chair with Armrest</t>
  </si>
  <si>
    <t>Corn Cob Granule</t>
  </si>
  <si>
    <t>Corn Cob Grit</t>
  </si>
  <si>
    <t>Corn Cob Meal for Animal Feed</t>
  </si>
  <si>
    <t>Giva Dining Chair Armless</t>
  </si>
  <si>
    <t>Round Butterfly Dining Table</t>
  </si>
  <si>
    <t>Best Price Corn Cob Meal from Indonesia</t>
  </si>
  <si>
    <t>ANDESTA JAYA ABADI, PT</t>
  </si>
  <si>
    <t>Palm Sugar Powder</t>
  </si>
  <si>
    <t>Palm Sugar</t>
  </si>
  <si>
    <t>Palm Sugar Liquid</t>
  </si>
  <si>
    <t>ANDI PATEN JAYA, PT</t>
  </si>
  <si>
    <t>green beans coffee</t>
  </si>
  <si>
    <t>ANDINI RIZKI JAYA ABADI, PT</t>
  </si>
  <si>
    <t>RBD Palm Olein</t>
  </si>
  <si>
    <t>Used Cooking Oil</t>
  </si>
  <si>
    <t>Palm Fiber</t>
  </si>
  <si>
    <t>Palm Fatty Acid Distillate ( PFAD )</t>
  </si>
  <si>
    <t>Palm Acid Oil ( PAO )</t>
  </si>
  <si>
    <t>PALM KERNEL EXPELLER CAKE</t>
  </si>
  <si>
    <t>Crude Palm Oil ( CPO )</t>
  </si>
  <si>
    <t>ANEESA NISCALA MANDIRI, PT</t>
  </si>
  <si>
    <t>PADANG/TL.BAYUR</t>
  </si>
  <si>
    <t>Indonesian Cinnamon Sticks</t>
  </si>
  <si>
    <t>ANEKA UNGGULAN NUSANTARA, PT</t>
  </si>
  <si>
    <t>Vanilla Beans and Powder</t>
  </si>
  <si>
    <t>Coco Fiber / Coconut Fibres</t>
  </si>
  <si>
    <t>Coco Mesh</t>
  </si>
  <si>
    <t>Coconut Broomstick</t>
  </si>
  <si>
    <t>Coconut Rope</t>
  </si>
  <si>
    <t>Coco Peat Block</t>
  </si>
  <si>
    <t>ANGOCO GLOBAL WIRATAMA, CV</t>
  </si>
  <si>
    <t>Cocoa Waste</t>
  </si>
  <si>
    <t>Cocoa Powder</t>
  </si>
  <si>
    <t>Cocoa Paste</t>
  </si>
  <si>
    <t>Cocoa Beans</t>
  </si>
  <si>
    <t>ANGPHOT ORION INDONESIA, PT</t>
  </si>
  <si>
    <t>Eggshell Poweder "ANGPHOT"</t>
  </si>
  <si>
    <t>ANNA FOOD, Others</t>
  </si>
  <si>
    <t>salted egg</t>
  </si>
  <si>
    <t>Salted egg</t>
  </si>
  <si>
    <t>bay leaves</t>
  </si>
  <si>
    <t>coconut fresh or dry</t>
  </si>
  <si>
    <t>Anugerah Bakti Nusantara, PT</t>
  </si>
  <si>
    <t>Indonesian Cassia Cinnamon Powder | Rich &amp; Spicy Flavor</t>
  </si>
  <si>
    <t>Indonesian Whole Cloves | Aromatic and High-Essential Oil Content</t>
  </si>
  <si>
    <t>Indonesian Copra | High-Quality Dried Coconut Meat for Oil Production</t>
  </si>
  <si>
    <t>Betel Nut From Sumatera, Indonesia</t>
  </si>
  <si>
    <t>Nipa Palm Broom Stick From Nypa Fruticans</t>
  </si>
  <si>
    <t>ANUGERAH GLOBAL AGRICULTURE, CV</t>
  </si>
  <si>
    <t>ANUGERAH WIJAYA PURNAMA, PT</t>
  </si>
  <si>
    <t>PALM KERNEL EXPELLER / CAKE / PKE / PALM OIL</t>
  </si>
  <si>
    <t>ANUGRAH PACKINDO, PT</t>
  </si>
  <si>
    <t>ARAYA CIPTA NIAGA, PT</t>
  </si>
  <si>
    <t>Mola Kuaci Peeled Seaweed 50gr</t>
  </si>
  <si>
    <t>Ginger (Dried and Sliced)</t>
  </si>
  <si>
    <t>Mola Coriander Powder 75gr</t>
  </si>
  <si>
    <t>Cinnamon (Cinnamon)</t>
  </si>
  <si>
    <t>Dessicated Coconut Medium to Fine Grade Low Fat</t>
  </si>
  <si>
    <t>Mola Almond Butter Chocolate 250gr</t>
  </si>
  <si>
    <t>Mola Kuaci Kupas Original 50gr</t>
  </si>
  <si>
    <t>Konjac chips</t>
  </si>
  <si>
    <t>Mola Granola Matcha 100gr</t>
  </si>
  <si>
    <t>Coconut Charcoal Briquette Gold</t>
  </si>
  <si>
    <t>Black Pepper Mola Powder 75gr</t>
  </si>
  <si>
    <t>ARD INDO NUSANTARA, PT</t>
  </si>
  <si>
    <t>DESICCATED COCONUT  Low Fat</t>
  </si>
  <si>
    <t>Coconut Shell Activated Carbon</t>
  </si>
  <si>
    <t>Hardwood Chunks</t>
  </si>
  <si>
    <t>Coconut Oil RBD / Cooking Oil, Plant Oil</t>
  </si>
  <si>
    <t>HYDROGENATE COCONUT OIL RBD (HCNO) | Food grade like Butter or Margarine</t>
  </si>
  <si>
    <t>Cocofiber / Coir Fiber</t>
  </si>
  <si>
    <t>Tempe Frozen Pack 450gr Tempeh</t>
  </si>
  <si>
    <t>Robusta Green bean grade 1 Lampung INDONESIA</t>
  </si>
  <si>
    <t>NUTMEG Seeds / Biji Pala (High Quality) Origin of INDONESIA</t>
  </si>
  <si>
    <t>Tempe Frozen Pack 200 gram Tempeh</t>
  </si>
  <si>
    <t>HARDWOOD CHARCOAL</t>
  </si>
  <si>
    <t>Extra Virgin Coconut Oil (EVCO)</t>
  </si>
  <si>
    <t>ARDIM EXPORT DJAYA NUSANTARA, PT</t>
  </si>
  <si>
    <t>Betel Nut Split &amp; Whole / Round</t>
  </si>
  <si>
    <t>ARGANI SHANKARA, CV</t>
  </si>
  <si>
    <t>Black Pepper &amp; White Pepper</t>
  </si>
  <si>
    <t>Canned Tuna</t>
  </si>
  <si>
    <t>Egg Powder (Egg Yolk, Egg White, Whole)</t>
  </si>
  <si>
    <t>Banana leaf</t>
  </si>
  <si>
    <t>ARIDALTA MANDIRI TAKENGON, PT</t>
  </si>
  <si>
    <t>Natural Process</t>
  </si>
  <si>
    <t>Wet Hulled (Semi Washed) Process</t>
  </si>
  <si>
    <t>ARIELL ANUGRAH INDONESIA, PT</t>
  </si>
  <si>
    <t>ARINDA CTRA CELEBES, CV</t>
  </si>
  <si>
    <t>coconut charcoal briquette</t>
  </si>
  <si>
    <t>Arnaelis Global Eksport, Others</t>
  </si>
  <si>
    <t>Vanilla bean</t>
  </si>
  <si>
    <t>ARNRA.ART, Others</t>
  </si>
  <si>
    <t>Manggu Cassava (Manihot esculenta)</t>
  </si>
  <si>
    <t>lemon grass raw ( fresh )</t>
  </si>
  <si>
    <t>ARO MAS MULIA, CV</t>
  </si>
  <si>
    <t>INDONESIA ARABICA GAYO GRADE 1</t>
  </si>
  <si>
    <t>ART DECOR INDONESIA, CV</t>
  </si>
  <si>
    <t>Teak Root</t>
  </si>
  <si>
    <t>Affordable Price Furniture</t>
  </si>
  <si>
    <t>tableware beechwood</t>
  </si>
  <si>
    <t>A Armchair</t>
  </si>
  <si>
    <t>Dining Chair Etnic</t>
  </si>
  <si>
    <t>Suar Wood Furniture</t>
  </si>
  <si>
    <t>Dining Table Custom</t>
  </si>
  <si>
    <t>Arunika Nusantara Spices, PT</t>
  </si>
  <si>
    <t>Potato</t>
  </si>
  <si>
    <t>ARUNIKA TAMA ABADI, PT</t>
  </si>
  <si>
    <t>Arabica Toraja Coffee Full Wash</t>
  </si>
  <si>
    <t>White Pepper</t>
  </si>
  <si>
    <t>Coconut Charcoal Briquette</t>
  </si>
  <si>
    <t>Robusta Toraja Coffee</t>
  </si>
  <si>
    <t>ARYAGUNA DHUHAYU TUNGGAL, PT</t>
  </si>
  <si>
    <t>Edamame</t>
  </si>
  <si>
    <t>ASDA AMJ, CV</t>
  </si>
  <si>
    <t>ASHCORE SENTRA INTERNASIONAL, PT</t>
  </si>
  <si>
    <t>Asian Coconut Coir, PT</t>
  </si>
  <si>
    <t>Coconut Peat</t>
  </si>
  <si>
    <t>Coconut Charcoal Shell</t>
  </si>
  <si>
    <t>Coconut Fiber</t>
  </si>
  <si>
    <t>ASSYIFA AGRICULTURE INDONESIA, PT</t>
  </si>
  <si>
    <t>Gingger Fresh, Dried, Slice &amp; Powder</t>
  </si>
  <si>
    <t>Palm Sugar / Brown Sugar</t>
  </si>
  <si>
    <t>Lemongrass / Lemongrass</t>
  </si>
  <si>
    <t>Mangosteen</t>
  </si>
  <si>
    <t>Green Tea &amp; Black Tea</t>
  </si>
  <si>
    <t>Potatoes</t>
  </si>
  <si>
    <t>Kratom</t>
  </si>
  <si>
    <t>Chilli Powder</t>
  </si>
  <si>
    <t>Turmeric powder &amp; Slice</t>
  </si>
  <si>
    <t>Tomato Fresh</t>
  </si>
  <si>
    <t>Moringa Leaf Powder (Moringa Leaf Powder)</t>
  </si>
  <si>
    <t>ASWINDRA DESA NUSANTARA, CV</t>
  </si>
  <si>
    <t>"Tuan Galang" Ground Coffee</t>
  </si>
  <si>
    <t>Cocoa Beans - Non Fermentation</t>
  </si>
  <si>
    <t>Roast Bean</t>
  </si>
  <si>
    <t>Pineapple Kelud</t>
  </si>
  <si>
    <t>"Karya Ibu" Banana Chips</t>
  </si>
  <si>
    <t>Robusta coffee beans "Mr. Galang"</t>
  </si>
  <si>
    <t>Kendang Djembe</t>
  </si>
  <si>
    <t>ATHAYA AGRO PRATINDO, PT</t>
  </si>
  <si>
    <t>Green Beans Coffee</t>
  </si>
  <si>
    <t>HALF PEELED COCONUT</t>
  </si>
  <si>
    <t>Robusta coffee beans</t>
  </si>
  <si>
    <t>Soybean Meal</t>
  </si>
  <si>
    <t>Black paper</t>
  </si>
  <si>
    <t>Coconut fibres / Coco Fiber</t>
  </si>
  <si>
    <t>BANANA LEAF</t>
  </si>
  <si>
    <t>Soybean Meal Product</t>
  </si>
  <si>
    <t>Wood Pellets</t>
  </si>
  <si>
    <t>Arabica coffee beans</t>
  </si>
  <si>
    <t>Instant coffee brand CAFFINO</t>
  </si>
  <si>
    <t>Copy Paper and Specialty Paper</t>
  </si>
  <si>
    <t>Palm Acid Oil Product</t>
  </si>
  <si>
    <t>Cartenz Cocoa Black Alkalized Cocoa Powder CT1000</t>
  </si>
  <si>
    <t>Instant coffee brand coffee tubruk elephant</t>
  </si>
  <si>
    <t>Cocopeat blocks</t>
  </si>
  <si>
    <t>Black cocoa powder</t>
  </si>
  <si>
    <t>Charcoal product</t>
  </si>
  <si>
    <t>Halaban Wood Charcoal</t>
  </si>
  <si>
    <t>Wood chips</t>
  </si>
  <si>
    <t>RBD PALM OLEIN CP8</t>
  </si>
  <si>
    <t>Palm Kernel Expeller</t>
  </si>
  <si>
    <t>Arabica Green Beans Coffee</t>
  </si>
  <si>
    <t>Banana leaf product</t>
  </si>
  <si>
    <t>Dark brown cocoa powder</t>
  </si>
  <si>
    <t>Crude Coconut Oil</t>
  </si>
  <si>
    <t>Blackpepper</t>
  </si>
  <si>
    <t>Fresh fruit products honey orange</t>
  </si>
  <si>
    <t>Organic Dessicated Coconut</t>
  </si>
  <si>
    <t>Green tea leaves</t>
  </si>
  <si>
    <t>Cashew Nuts Whole 450 (w450)</t>
  </si>
  <si>
    <t>Wood shaving blocks / sawdust shaving blocks</t>
  </si>
  <si>
    <t>Tea bags</t>
  </si>
  <si>
    <t>Palm kernel expeller / PKE / palm oil cake</t>
  </si>
  <si>
    <t>Indomie Spicy Fried Noodles 79 gr Fried Spicy Noodle</t>
  </si>
  <si>
    <t>COPRA MEAL</t>
  </si>
  <si>
    <t>Hardwood Acacia Wood Chips</t>
  </si>
  <si>
    <t>Fresh fruit products Sunkist Vitor</t>
  </si>
  <si>
    <t>Fresh fruit products Grapes / Red Globe</t>
  </si>
  <si>
    <t>Organic black tea</t>
  </si>
  <si>
    <t>Coconut meat</t>
  </si>
  <si>
    <t>Dark brown HI FAT cocoa powder</t>
  </si>
  <si>
    <t>Vanilla Beans Planifolia</t>
  </si>
  <si>
    <t>Charcoal</t>
  </si>
  <si>
    <t>ROASTED BEANS AND POWDER ROBUSTA GOLD FINE MEDIUM DARK OR DARK</t>
  </si>
  <si>
    <t>Sawdust Charcoal Briquettes</t>
  </si>
  <si>
    <t>Robusta Coffee Beans</t>
  </si>
  <si>
    <t>Cashew Nuts Whole 240 (w240)</t>
  </si>
  <si>
    <t>Premium quality coconut shell charcoal</t>
  </si>
  <si>
    <t>CLOVE AB6 PRODUCT</t>
  </si>
  <si>
    <t>ATURAN KAYA BARU, PT</t>
  </si>
  <si>
    <t>Rattan Furniture</t>
  </si>
  <si>
    <t>Mukena Batik</t>
  </si>
  <si>
    <t>Herbs &amp; Spices</t>
  </si>
  <si>
    <t>Coffee Beans</t>
  </si>
  <si>
    <t>AUZUL PRATAMA PERKASA, PT</t>
  </si>
  <si>
    <t>VANILLA</t>
  </si>
  <si>
    <t>Black pepper</t>
  </si>
  <si>
    <t>CARDAMOM</t>
  </si>
  <si>
    <t>AWNIRAYA, CV</t>
  </si>
  <si>
    <t>CUTTLEFISH BONE</t>
  </si>
  <si>
    <t>GINGER</t>
  </si>
  <si>
    <t>Dried Wholeround Seashells</t>
  </si>
  <si>
    <t>CRAFT</t>
  </si>
  <si>
    <t>AYBI, CV</t>
  </si>
  <si>
    <t>BLANG BINTANG (U)</t>
  </si>
  <si>
    <t>arabica gayo winey coffee</t>
  </si>
  <si>
    <t>LIVE MUD CRAB</t>
  </si>
  <si>
    <t>live lobster</t>
  </si>
  <si>
    <t>Ayo Maju Bersama, PT</t>
  </si>
  <si>
    <t>Sausage and nugget</t>
  </si>
  <si>
    <t>Fillet (Boneless) and Cuts/pieces Chicken Meat</t>
  </si>
  <si>
    <t>Fresh/Frozen Chicken Meat</t>
  </si>
  <si>
    <t>BAHTUALANG LOMBANG JAYA, PT</t>
  </si>
  <si>
    <t>Cinnamons stick</t>
  </si>
  <si>
    <t>Coconut Charcoal</t>
  </si>
  <si>
    <t>BAHUREKSO DADI MULYA, PT</t>
  </si>
  <si>
    <t>dried coconut copra</t>
  </si>
  <si>
    <t>Palm Ekel Broom Stick</t>
  </si>
  <si>
    <t>Cocoa  Beans</t>
  </si>
  <si>
    <t>Queit/Care</t>
  </si>
  <si>
    <t>robust/arabica coffee powder</t>
  </si>
  <si>
    <t>Instant red ginger</t>
  </si>
  <si>
    <t>ORGANIC COCONUT SUGAR CUBE</t>
  </si>
  <si>
    <t>ginger/ ginger</t>
  </si>
  <si>
    <t>disposable glove</t>
  </si>
  <si>
    <t>frozen fish</t>
  </si>
  <si>
    <t>purple sweet potato chips</t>
  </si>
  <si>
    <t>ant sugar</t>
  </si>
  <si>
    <t>coconut meal for animal feed</t>
  </si>
  <si>
    <t>cloves</t>
  </si>
  <si>
    <t>Areca Betel Nuts</t>
  </si>
  <si>
    <t>green coffe beans (arabika)</t>
  </si>
  <si>
    <t>BAKO JAYA, CV</t>
  </si>
  <si>
    <t>Cashew nut</t>
  </si>
  <si>
    <t>Charcoal and Briquettes</t>
  </si>
  <si>
    <t>Semi-husked coconuts</t>
  </si>
  <si>
    <t>Broom stick</t>
  </si>
  <si>
    <t>Coffee</t>
  </si>
  <si>
    <t>Virginia tobacco Lombok</t>
  </si>
  <si>
    <t>BAKRIE FOOD AND ENERGY, PT</t>
  </si>
  <si>
    <t>PFAD (PALM FATTY ACID DISTILLATE)</t>
  </si>
  <si>
    <t>RBDPO (Refined Bleached Deodorized Palm Oil)</t>
  </si>
  <si>
    <t>RBD PALM OLEIN CP 10 - Cooking Oil</t>
  </si>
  <si>
    <t>RBD PALM OLEIN CP 8 - Cooking Oil</t>
  </si>
  <si>
    <t>RBDPS (REFINED BLEACHED DEODORIZED PALM STEARIN )</t>
  </si>
  <si>
    <t>BALBURY INDONESIA, CV</t>
  </si>
  <si>
    <t>Coffee Green Beans Arabica Toraja</t>
  </si>
  <si>
    <t>Palm Kernel</t>
  </si>
  <si>
    <t>palm kernel shell</t>
  </si>
  <si>
    <t>Palm Expeller</t>
  </si>
  <si>
    <t>Copra cake</t>
  </si>
  <si>
    <t>Coffee Robusta</t>
  </si>
  <si>
    <t>Copra Pellet</t>
  </si>
  <si>
    <t>Cashew Nut</t>
  </si>
  <si>
    <t>BALI COFFEE CLUB, Others</t>
  </si>
  <si>
    <t>Arabica</t>
  </si>
  <si>
    <t>Robusta Green Beans</t>
  </si>
  <si>
    <t>BALI MESARI, CV</t>
  </si>
  <si>
    <t>PADANG BAAI</t>
  </si>
  <si>
    <t>BANUA HILLS, CV</t>
  </si>
  <si>
    <t>Toraja and Sumatera Single Origin Roasted Bean</t>
  </si>
  <si>
    <t>Coffee Green Bean</t>
  </si>
  <si>
    <t>BARA PUTRA JAVA, PT</t>
  </si>
  <si>
    <t>BARAKA BIOMASS ENERGY, PT</t>
  </si>
  <si>
    <t>PERAWANG, SUMATRA</t>
  </si>
  <si>
    <t>BARAYA SURYA PERSADA, PT</t>
  </si>
  <si>
    <t>Rattan Chair</t>
  </si>
  <si>
    <t>SUGAR ANT AREN</t>
  </si>
  <si>
    <t>TAPIOCA FLOUR</t>
  </si>
  <si>
    <t>BAREEKA AMINAH NSM, PT</t>
  </si>
  <si>
    <t>Cardamom</t>
  </si>
  <si>
    <t>Lalpari Cloves</t>
  </si>
  <si>
    <t>BARIQ ANUGERAH SEJAHTERA, PT</t>
  </si>
  <si>
    <t>Coconut Charcoal Briquettes for Shisha</t>
  </si>
  <si>
    <t>BARO ABADI, CV</t>
  </si>
  <si>
    <t>Melinjo Chips</t>
  </si>
  <si>
    <t>BAROKAH COCO INDONESIA, PT</t>
  </si>
  <si>
    <t>Coconut Charcoal Shisha Briquette</t>
  </si>
  <si>
    <t>Cocoonut  Charcoal Shisha Briquette</t>
  </si>
  <si>
    <t>BEGONIA BISNIS PARTNER, PT</t>
  </si>
  <si>
    <t>BBQ Briquette</t>
  </si>
  <si>
    <t>Briquette coconut</t>
  </si>
  <si>
    <t>Shisha Briquette</t>
  </si>
  <si>
    <t>BEON ASA INTERNASIONAL, PT</t>
  </si>
  <si>
    <t>cardamom / cardamon</t>
  </si>
  <si>
    <t>Betel Nut / Betelnut Split</t>
  </si>
  <si>
    <t>cabbage and lettuce (fresh frozen)</t>
  </si>
  <si>
    <t>tamarind block / tamarind pasta</t>
  </si>
  <si>
    <t>BERDAYA BERJAYA BERSAMA, PT</t>
  </si>
  <si>
    <t>Roasted Beans Robusta Lanang EL'S COFFEE - Halal</t>
  </si>
  <si>
    <t>Roasted Beans Arabica Mandheling EL'S COFFEE - Halal</t>
  </si>
  <si>
    <t>Rumbia Jeneponto Arabica Coffee Green Beans</t>
  </si>
  <si>
    <t>Roasted Beans Luwak EL'S COFFEE - Halal</t>
  </si>
  <si>
    <t>Cikajang Garut Arabica Coffee Green Beans</t>
  </si>
  <si>
    <t>Roasted Beans Arabica Toraja EL'S COFFEE - Halal</t>
  </si>
  <si>
    <t>Aceh Gayo Arabica Coffee Green Beans - Full Washed</t>
  </si>
  <si>
    <t>Java Preanger Arabica Coffee Green Beans</t>
  </si>
  <si>
    <t>Roasted Beans Robusta Lanang Jumbo EL'S COFFEE - Halal</t>
  </si>
  <si>
    <t>Aceh Gayo Arabica Coffee Green Beans - Semi Washed</t>
  </si>
  <si>
    <t>Roasted Beans Arabica Aceh Gayo EL'S COFFEE - Halal</t>
  </si>
  <si>
    <t>Roasted Beans Robusta Lampung Gold EL'S COFFEE - Halal</t>
  </si>
  <si>
    <t>BERKAH HIJRAH NAKA, CV</t>
  </si>
  <si>
    <t>BERKAH INOVASI KREATIF INDONESIA, PT</t>
  </si>
  <si>
    <t>CHITASIL Edible Coating Concentrate</t>
  </si>
  <si>
    <t>CHITASIL Edible Coating Ready To Use</t>
  </si>
  <si>
    <t>CHITASIL Edible Coating Ready To Use 5 Liters</t>
  </si>
  <si>
    <t>BERKAH JAYA DOPLANG, PT</t>
  </si>
  <si>
    <t>dark choco 50%,90%</t>
  </si>
  <si>
    <t>Cacao bean fermented</t>
  </si>
  <si>
    <t>a banana bar protein</t>
  </si>
  <si>
    <t>Cacao powder natural</t>
  </si>
  <si>
    <t>50% milk chocolate bar</t>
  </si>
  <si>
    <t>Banana stem chips</t>
  </si>
  <si>
    <t>Black cocoa  10-12%</t>
  </si>
  <si>
    <t>cinnamon chocolate 50%</t>
  </si>
  <si>
    <t>kakao mass</t>
  </si>
  <si>
    <t>chocolate banana</t>
  </si>
  <si>
    <t>Alkhalized cocoa powder</t>
  </si>
  <si>
    <t>BERKAH KALIMAYA JAYA, PT</t>
  </si>
  <si>
    <t>Rice Husk Ash</t>
  </si>
  <si>
    <t>Rice Husk Powder</t>
  </si>
  <si>
    <t>BERKAH UPI MULTI NIAGA, PT</t>
  </si>
  <si>
    <t>Takari Oven Dried Fish Great Anchovy</t>
  </si>
  <si>
    <t>Natural Glow: Handcrafted Mangir &amp; Lulur Spa Bar Soap</t>
  </si>
  <si>
    <t>Live Spiny Lobster from Indonesian Water</t>
  </si>
  <si>
    <t>Tampah Bamboo Woven Crafts in Indonesia</t>
  </si>
  <si>
    <t>Rattan - Basket Ware Round</t>
  </si>
  <si>
    <t>Bidara Ruqyah Soap</t>
  </si>
  <si>
    <t>Rattan Basket Around 40</t>
  </si>
  <si>
    <t>Rattan Basket Round 30</t>
  </si>
  <si>
    <t>Tuna Thunnus skipjack or stripe-bellied bonito</t>
  </si>
  <si>
    <t>Rattan Basket Round 45</t>
  </si>
  <si>
    <t>Jengkol Fruit</t>
  </si>
  <si>
    <t>Rattan Rectangle</t>
  </si>
  <si>
    <t>Berkah Wana Nusantara, PT</t>
  </si>
  <si>
    <t>Agarwood Oil</t>
  </si>
  <si>
    <t>BERKAT ANUGERAH UTAMA, CV</t>
  </si>
  <si>
    <t>Pumice Stone size 2-3cm</t>
  </si>
  <si>
    <t>Pumice Stone Size 1-2cm</t>
  </si>
  <si>
    <t>PUMICE STONE TILES</t>
  </si>
  <si>
    <t>PUMICE STONE TILES (RANDOM)</t>
  </si>
  <si>
    <t>PUMICE STONE SIZE 3-5CM</t>
  </si>
  <si>
    <t>BERKAT BUANA HARVESTINDO, CV</t>
  </si>
  <si>
    <t>Roma Rattan Chair</t>
  </si>
  <si>
    <t>Avalon Rattan Dining Chair</t>
  </si>
  <si>
    <t>Flamingo Rattan Chair</t>
  </si>
  <si>
    <t>BERKAT INDAHNUSA GEMILANG, PT</t>
  </si>
  <si>
    <t>Cocopeat Block High EC</t>
  </si>
  <si>
    <t>Cocopeat Bag Low EC</t>
  </si>
  <si>
    <t>Cocopeat Blolck - High EC</t>
  </si>
  <si>
    <t>Cocopeat Block - Low EC</t>
  </si>
  <si>
    <t>BERKAT KARBON INDONESIA, PT</t>
  </si>
  <si>
    <t>Hexagonal Coconut Charcoal Briquette For Sisha</t>
  </si>
  <si>
    <t>Cube Coconut Charcoal Briquette For Sisha</t>
  </si>
  <si>
    <t>BARBEQUE COCONUT CHARCOAL BRIQUETTE</t>
  </si>
  <si>
    <t>BERKAT MANDOLOKANG JAYA, PT</t>
  </si>
  <si>
    <t>BERKAT SENTOSA INDONESIA, PT</t>
  </si>
  <si>
    <t>Coconut Oil Factory from Copra CCO</t>
  </si>
  <si>
    <t>Coconut Shell Charcoal</t>
  </si>
  <si>
    <t>Copra Meal (Coconut Meal)</t>
  </si>
  <si>
    <t>BERKAT SINERGI MANDIRI, PT</t>
  </si>
  <si>
    <t>BERSAMA EMPAT BERSAUDARA, PT</t>
  </si>
  <si>
    <t>PALM KERNEL EXPELLER</t>
  </si>
  <si>
    <t>Coco Peat Blocks/ Coco Coir Pith Blocks</t>
  </si>
  <si>
    <t>COCO FIBER / FIBRE</t>
  </si>
  <si>
    <t>GROW BAG (Coco Peat &amp; Coco Chips)</t>
  </si>
  <si>
    <t>COCO MATS</t>
  </si>
  <si>
    <t>BERSAMA RAJA ABADI, PT</t>
  </si>
  <si>
    <t>ORGANIC COCONUT BROWN SUGAR</t>
  </si>
  <si>
    <t>COIR PITH / COCOPEAT BLOCK LOW EC</t>
  </si>
  <si>
    <t>COIR PITH/ COCOPEAT POLYBAG LOW EC</t>
  </si>
  <si>
    <t>COCONUT FIBER / COCOFIBER</t>
  </si>
  <si>
    <t>White Cardamom / White Cardamom</t>
  </si>
  <si>
    <t>COIR PITH / COCOPEAT BLOCK HIGH EC</t>
  </si>
  <si>
    <t>BERTERA NIAGA GLOBAL, PT</t>
  </si>
  <si>
    <t>Robusta Green beans Coffee</t>
  </si>
  <si>
    <t>Robusta Coffee Roasted</t>
  </si>
  <si>
    <t>BESTARI LESTARI COMMERCE, PT</t>
  </si>
  <si>
    <t>BHUANA AGROTECH, CV</t>
  </si>
  <si>
    <t>Seed Planting Tools Agriculture Equipment</t>
  </si>
  <si>
    <t>BIBIT NUSANTARA JAYA, PT</t>
  </si>
  <si>
    <t>Natural Cocoa Butter</t>
  </si>
  <si>
    <t>Natural Cocoa Cake</t>
  </si>
  <si>
    <t>BIMASENA GAURI PUTRAMAS INDONESIA, PT</t>
  </si>
  <si>
    <t>Dried Sliced Turmeric (Curcuma longa)</t>
  </si>
  <si>
    <t>Turmeric Powder (Curcuma longa)</t>
  </si>
  <si>
    <t>Dried Finger Turmeric (Curcuma longa)</t>
  </si>
  <si>
    <t>BINA CAHAYA PELITA, PT</t>
  </si>
  <si>
    <t>Coconut Broom Stick</t>
  </si>
  <si>
    <t>Banana Leaves</t>
  </si>
  <si>
    <t>BINA MULYA LAMPUNG, PT</t>
  </si>
  <si>
    <t>Gum Damar CD</t>
  </si>
  <si>
    <t>GUM Benzoin A Sumatra Almond</t>
  </si>
  <si>
    <t>COCOFIBER / COIR FIBER</t>
  </si>
  <si>
    <t>BINCO RAN INDOFARM, PT</t>
  </si>
  <si>
    <t>Large Polygon Cocopot</t>
  </si>
  <si>
    <t>Low-Price Premium Binco Welcome Cocomat 90X45</t>
  </si>
  <si>
    <t>Small Semi Round Cocopot</t>
  </si>
  <si>
    <t>High EC Cocopeat Blocks</t>
  </si>
  <si>
    <t>Medium Polygon Cocopot</t>
  </si>
  <si>
    <t>Cocorope (4 mm)</t>
  </si>
  <si>
    <t>Cocomat Binco Strip</t>
  </si>
  <si>
    <t>Small Semi Polygon Cocopot</t>
  </si>
  <si>
    <t>Large Round Cocopot</t>
  </si>
  <si>
    <t>Low-Price Premium Binco Welcome Cocomat 150X45</t>
  </si>
  <si>
    <t>Cocobristle</t>
  </si>
  <si>
    <t>Small Round Cocopot</t>
  </si>
  <si>
    <t>BINTANG AGRO SENTOSA, PT</t>
  </si>
  <si>
    <t>Mung Bean (green beans)</t>
  </si>
  <si>
    <t>BINTANG AGRONESIA GLOBAL NUSANTARA, PT</t>
  </si>
  <si>
    <t>Coco Peat Animal Bedding</t>
  </si>
  <si>
    <t>Coco Peat Grow Bags</t>
  </si>
  <si>
    <t>Coco Peat Absorbent</t>
  </si>
  <si>
    <t>BINTANG ANARKI JAYAA ABADI, PT</t>
  </si>
  <si>
    <t>SINTETE</t>
  </si>
  <si>
    <t>Papaya Fruit</t>
  </si>
  <si>
    <t>Aloe Vera</t>
  </si>
  <si>
    <t>Banana Leaf</t>
  </si>
  <si>
    <t>Durian Fruit</t>
  </si>
  <si>
    <t>Aloevera Plant</t>
  </si>
  <si>
    <t>Duck Grouper Fish</t>
  </si>
  <si>
    <t>Siamese Orange / Milk Honey Orange</t>
  </si>
  <si>
    <t>Langsat / Lansium</t>
  </si>
  <si>
    <t>Pineapples</t>
  </si>
  <si>
    <t>Petai / Stik bean/ Bitter Bean</t>
  </si>
  <si>
    <t>Coconut Copra</t>
  </si>
  <si>
    <t>Tilapia Fish</t>
  </si>
  <si>
    <t>Bintang Bangga Bersaudara, PT</t>
  </si>
  <si>
    <t>Furniture Wood and Bamboo</t>
  </si>
  <si>
    <t>Coco bristle and cocofiber</t>
  </si>
  <si>
    <t>Ginger ( Jahe Gajah )</t>
  </si>
  <si>
    <t>Sweet Potato ( Cilembu )</t>
  </si>
  <si>
    <t>Furniture Rattan</t>
  </si>
  <si>
    <t>Curcuma slide dired</t>
  </si>
  <si>
    <t>Tableware</t>
  </si>
  <si>
    <t>Webbing Rattan</t>
  </si>
  <si>
    <t>Wood Pallet</t>
  </si>
  <si>
    <t>BINTANG BINANGUN, CV</t>
  </si>
  <si>
    <t>konjac</t>
  </si>
  <si>
    <t>Soybean oil</t>
  </si>
  <si>
    <t>BINTANG EKSPOR ASIA, PT</t>
  </si>
  <si>
    <t>Sweet Cocoa Drink Chocolate</t>
  </si>
  <si>
    <t>Green bean coffee</t>
  </si>
  <si>
    <t>BINTANG PERNIAGAAN INDONESIA, PT</t>
  </si>
  <si>
    <t>Coffee Green Beans and Roasted Coffee Beans</t>
  </si>
  <si>
    <t>BINTANG TUJUH UNITET, PT</t>
  </si>
  <si>
    <t>DESICCATED COCONUT</t>
  </si>
  <si>
    <t>COCO PEAT</t>
  </si>
  <si>
    <t>COCO FIBER</t>
  </si>
  <si>
    <t>Shisha Charcoal Briquette</t>
  </si>
  <si>
    <t>BINUANG SAKTI PERKASA, CV</t>
  </si>
  <si>
    <t>Peeled Nutmeg</t>
  </si>
  <si>
    <t>Cinnamon Stick</t>
  </si>
  <si>
    <t>Edible White Copra</t>
  </si>
  <si>
    <t>Betelnut Whole</t>
  </si>
  <si>
    <t>Robusta Coffee Bean Grade AA / Grade 1</t>
  </si>
  <si>
    <t>Betelnut Split</t>
  </si>
  <si>
    <t>Long Pepper</t>
  </si>
  <si>
    <t>Cloves Steam (Clove Handle)</t>
  </si>
  <si>
    <t>BIO INDUSTRI GLOBAL, PT</t>
  </si>
  <si>
    <t>BIZNESIA RASA ABADI, PT</t>
  </si>
  <si>
    <t>Tuna</t>
  </si>
  <si>
    <t>White Sorghum</t>
  </si>
  <si>
    <t>BLANTIKA INDO GLOBAL, PT</t>
  </si>
  <si>
    <t>TALANG DUKU</t>
  </si>
  <si>
    <t>Arabica Gayo Green Coffee Beans</t>
  </si>
  <si>
    <t>BORNEO BARATAMA PERSADA, PT</t>
  </si>
  <si>
    <t>BORNEO PERSADA GEMILANG, PT</t>
  </si>
  <si>
    <t>Wooden Charcoal/Halaban</t>
  </si>
  <si>
    <t>BOYMAXWELL INDOJAYA GRUP, PT</t>
  </si>
  <si>
    <t>GINGER RED SLICE DRIED</t>
  </si>
  <si>
    <t>CANDLENUT</t>
  </si>
  <si>
    <t>MISTER LIQUID Berry 30 ml</t>
  </si>
  <si>
    <t>GOEDKOOP (Creamy) Vape Juice</t>
  </si>
  <si>
    <t>L'AROME KINABALU SCENTED CANDLE</t>
  </si>
  <si>
    <t>ARABICA GAYO ROASTED</t>
  </si>
  <si>
    <t>TURMERIC</t>
  </si>
  <si>
    <t>CITRONELLA OIL</t>
  </si>
  <si>
    <t>GINGER ELEPHANT POWDER</t>
  </si>
  <si>
    <t>CANDLENUT OIL</t>
  </si>
  <si>
    <t>GOEDKOOP Taro Cake 100 ml</t>
  </si>
  <si>
    <t>BURNIE ARABICA GAYO COFFEE</t>
  </si>
  <si>
    <t>NUTMEG</t>
  </si>
  <si>
    <t>MISTER LIQUID Spearmint 30 ml</t>
  </si>
  <si>
    <t>CINNAMON</t>
  </si>
  <si>
    <t>Cinnamon Oil</t>
  </si>
  <si>
    <t>MISTER LIQUID Ice Cucumber 30 ml</t>
  </si>
  <si>
    <t>L'AROME GIANYAR SCENTED CANDLE</t>
  </si>
  <si>
    <t>COCOA BEANS</t>
  </si>
  <si>
    <t>DAILEYS COFFEE Vape Juice 60 ml</t>
  </si>
  <si>
    <t>BRIKET IVAN JAYA NUSANTARA, PT</t>
  </si>
  <si>
    <t>COCOFIBERS</t>
  </si>
  <si>
    <t>BLACKPEPPER</t>
  </si>
  <si>
    <t>WARDWOOD CHARCOAL</t>
  </si>
  <si>
    <t>Coir Pith (Cocopeat Powder/Cocopeat Block) Low/High EC</t>
  </si>
  <si>
    <t>Coconut Shell Charcoal and coconut Charcoal Briquettes</t>
  </si>
  <si>
    <t>Honey Sweet Potato</t>
  </si>
  <si>
    <t>Fresh Red Galangal</t>
  </si>
  <si>
    <t>COCONUT SHELL CHARCOAL</t>
  </si>
  <si>
    <t>INDONESIA DAMAR BATU</t>
  </si>
  <si>
    <t>BULAN SABIT NIRWANA, PT</t>
  </si>
  <si>
    <t>Custom Hard Case / Flight Case</t>
  </si>
  <si>
    <t>Raw Palm Nuts / Palm Fruits (Arenga Pinnata)</t>
  </si>
  <si>
    <t>Canned Pineapple</t>
  </si>
  <si>
    <t>Premium Cinnamon (Cassia)</t>
  </si>
  <si>
    <t>Handmade Woven Goyor Sarong / Lungi</t>
  </si>
  <si>
    <t>Fish Meal</t>
  </si>
  <si>
    <t>Premium Wood Pellets</t>
  </si>
  <si>
    <t>Fresh Pineapple</t>
  </si>
  <si>
    <t>BUMI AGRO NIAGA, PT</t>
  </si>
  <si>
    <t>Turmeric</t>
  </si>
  <si>
    <t>Cinnamon Stick Cut VAA / A2</t>
  </si>
  <si>
    <t>Cloves Premium Grade AB6</t>
  </si>
  <si>
    <t>Red Onion</t>
  </si>
  <si>
    <t>Red Chillies</t>
  </si>
  <si>
    <t>Black Pepper Grade 550 GL</t>
  </si>
  <si>
    <t>Cinnamon Stick Cut VA / A1</t>
  </si>
  <si>
    <t>BUMI BALAKOSA BAYANAKA, PT</t>
  </si>
  <si>
    <t>Areca Nut</t>
  </si>
  <si>
    <t>Dried Ginger</t>
  </si>
  <si>
    <t>Dried Curcuma</t>
  </si>
  <si>
    <t>BUMI MAJU SEJAHTERA, CV</t>
  </si>
  <si>
    <t>Nutmeg Whole AB (Banda Neira)</t>
  </si>
  <si>
    <t>Nutmeg Whole SS (Shrivelled) from Banda Neira</t>
  </si>
  <si>
    <t>Mace (Hand Picked and Selected) from Banda Neira</t>
  </si>
  <si>
    <t>BUMI MANDIRI INDOCOCONUT, CV</t>
  </si>
  <si>
    <t>Sugar Palm Fruit, Kaong, Hat Dac</t>
  </si>
  <si>
    <t>Cocopeat, Coco peat, coir pith Low EC, High EC</t>
  </si>
  <si>
    <t>Cocofiber, Coconut Fiber</t>
  </si>
  <si>
    <t>Fresh Coconut Semi Husked</t>
  </si>
  <si>
    <t>Palm Kernel Expeller, Copra Meal</t>
  </si>
  <si>
    <t>BUMI MEKARSARI JAYA, PT</t>
  </si>
  <si>
    <t>Archidendron pauciflorum (Jengkol)</t>
  </si>
  <si>
    <t>Ipomoea batatas - Honey Sweet Potatoes</t>
  </si>
  <si>
    <t>Alpinia purpurata</t>
  </si>
  <si>
    <t>Rhoeo discolor</t>
  </si>
  <si>
    <t>Brassica oleracea</t>
  </si>
  <si>
    <t>Russelia equisetiformis</t>
  </si>
  <si>
    <t>Agave sp. (Agave King)</t>
  </si>
  <si>
    <t>Agave gigantea</t>
  </si>
  <si>
    <t>Dry Shelled Corn</t>
  </si>
  <si>
    <t>Hymenocallis beautiful</t>
  </si>
  <si>
    <t>Agave Furcraea Gigantea</t>
  </si>
  <si>
    <t>Amaryllis sp</t>
  </si>
  <si>
    <t>BUMI NUSANTARA INDOTAMA, PT</t>
  </si>
  <si>
    <t>Vanilla Beans Grade Cutting</t>
  </si>
  <si>
    <t>Coffee Green Beans</t>
  </si>
  <si>
    <t>Vanilla Beans Grade B</t>
  </si>
  <si>
    <t>Vanilla Beans Grade A</t>
  </si>
  <si>
    <t>Vanilla Beans Grade AA</t>
  </si>
  <si>
    <t>BUMI RUNUT BERSAMA, PT</t>
  </si>
  <si>
    <t>Sago Starch</t>
  </si>
  <si>
    <t>NUTMEG / NUTMEG</t>
  </si>
  <si>
    <t>Coconut Briquet Charcoal</t>
  </si>
  <si>
    <t>Dried Seaweed</t>
  </si>
  <si>
    <t>BUNGA INDAH MALINO, PT</t>
  </si>
  <si>
    <t>chrysanthemum</t>
  </si>
  <si>
    <t>BUNGA MELATI, CV</t>
  </si>
  <si>
    <t>Mossadama Pot Diameter 17 cm</t>
  </si>
  <si>
    <t>Kokedama Plant</t>
  </si>
  <si>
    <t>Kokedama Pot Synthetic Rattan Rope Diameter 15 cm</t>
  </si>
  <si>
    <t>Mossadama Diametre 15 cm</t>
  </si>
  <si>
    <t>Kokedama Pot Synthetic Rattan Rope Diameter 17 cm</t>
  </si>
  <si>
    <t>Mossadama Pot Diameter 12 cm</t>
  </si>
  <si>
    <t>BUNUAJI JAYA ABADI, PT</t>
  </si>
  <si>
    <t>Coffee wood, Natural dog toy , Dog chew treats,dog play toy</t>
  </si>
  <si>
    <t>Vet-approved dog chews for optimal dental health, organic dog chews, coffee wood,eco friendly dog chews</t>
  </si>
  <si>
    <t>Premium Robusta Green coffee beans, abica greenbean coffee bean</t>
  </si>
  <si>
    <t>Sumatra /Karo Arabica</t>
  </si>
  <si>
    <t>Dog chew, coffee wood for dog,pets products eco-friendly dog chews,</t>
  </si>
  <si>
    <t>naturall dog chew, long lasting dog chews for active chewers, premium dog chews</t>
  </si>
  <si>
    <t>CADIMA SOLUSI EXPONIAGA, PT</t>
  </si>
  <si>
    <t>Robusta Coffee Beans (Green Beans)</t>
  </si>
  <si>
    <t>CAHAYA AGRO INTERNASIONAL, PT</t>
  </si>
  <si>
    <t>Coconut Briquette Charcoal</t>
  </si>
  <si>
    <t>CAHAYA AGRO LESTARI INTI, PT</t>
  </si>
  <si>
    <t>CAHAYA BENIH DWIPANTARA, PT</t>
  </si>
  <si>
    <t>COCOCHIPS</t>
  </si>
  <si>
    <t>CAHAYA MANDIRI DUTA AGRI, CV</t>
  </si>
  <si>
    <t>Robusta Coffee BEans</t>
  </si>
  <si>
    <t>Free Range Chicken</t>
  </si>
  <si>
    <t>Dried Brown Copra Coconut</t>
  </si>
  <si>
    <t>CAHAYA RAZIL MANDIRI, CV</t>
  </si>
  <si>
    <t>Black Pepper (Lada Hitam)</t>
  </si>
  <si>
    <t>Coconut rope</t>
  </si>
  <si>
    <t>Cocopeat</t>
  </si>
  <si>
    <t>kesBi - Roasted Cashew</t>
  </si>
  <si>
    <t>Elephant Ginger</t>
  </si>
  <si>
    <t>Coconut Water</t>
  </si>
  <si>
    <t>Dry Sliced Galangal</t>
  </si>
  <si>
    <t>Areca Bethel Nut (Areca Nut)</t>
  </si>
  <si>
    <t>Coconut fiber</t>
  </si>
  <si>
    <t>Coconut Milk</t>
  </si>
  <si>
    <t>CAKRA ANINDITA PERKASA, Others</t>
  </si>
  <si>
    <t>Bird's Nests, edible bird nest</t>
  </si>
  <si>
    <t>SHISA BRICKET</t>
  </si>
  <si>
    <t>WOOD PELLET</t>
  </si>
  <si>
    <t>Pecel Seasoning</t>
  </si>
  <si>
    <t>SAWDUST BRICKET</t>
  </si>
  <si>
    <t>CATUR RAYA AGRIKULTUR VISIONER, PT</t>
  </si>
  <si>
    <t>Plywood Happan</t>
  </si>
  <si>
    <t>Sawdust Briquette</t>
  </si>
  <si>
    <t>CELEBES BERKAH NIAGA, PT</t>
  </si>
  <si>
    <t>Ulva Lactuca Seaweed</t>
  </si>
  <si>
    <t>Eucheuma Spinosum</t>
  </si>
  <si>
    <t>CELEBES STAR INDONESIA, CV</t>
  </si>
  <si>
    <t>ARABICA COFFEE GREEN BEANS TORAJA</t>
  </si>
  <si>
    <t>CENTRAL MINERAL COMMODITY, PT</t>
  </si>
  <si>
    <t>NATURAL ZEOLITE GRANULAR GREAT FOR AGRICULTURE, AQUACULTURE and ANIMAL FEED ADDITIVE CLINOPTILOLITE HIGH CEC MINERAL</t>
  </si>
  <si>
    <t>NATURAL PUMICE STONE 3-5CM GREAT FOR GARMENT WASHING</t>
  </si>
  <si>
    <t>NATURAL ZEOLITE MINERAL FOR ANIMAL FEED MIXTURE BEEF GOAT SHEEP PIG CLINOPTILOLITE HIGH CEC 200 MESH CREAM COLOR</t>
  </si>
  <si>
    <t>NATURAL ZEOLITE for AGRICULTURE, FISHERIES and LIVESTOCK CLINOPTILOLITE MINERAL GRAVEL 2-4 CM CREAM COLOR</t>
  </si>
  <si>
    <t>NATURAL PUMICE STONE 3-8MM GREAT FOR PLANT GROWING MEDIA</t>
  </si>
  <si>
    <t>CIMANDALA MAKMUR SEJAHTERA, CV</t>
  </si>
  <si>
    <t>Fisnack Spicy 50g</t>
  </si>
  <si>
    <t>Fisnack Original 50g</t>
  </si>
  <si>
    <t>Fisnack Salted Egg 50g</t>
  </si>
  <si>
    <t>CIMBA BALI EXPORTINDO, PT</t>
  </si>
  <si>
    <t>BAMBOO - BOLD BREAKFAST TABLE</t>
  </si>
  <si>
    <t>BAMBOO - BONE TALL LANTERN</t>
  </si>
  <si>
    <t>WOODEN - MOSAIC RECLAIMED WOOD TABLE</t>
  </si>
  <si>
    <t>BAMBOO - COSMOS SIDE TABLE</t>
  </si>
  <si>
    <t>BAMBOO - COILING HANGING LAMP</t>
  </si>
  <si>
    <t>BAMBOO - BONE TEA TABLE</t>
  </si>
  <si>
    <t>BAMBOO - NOON SWAY BED</t>
  </si>
  <si>
    <t>BAMBOO - MAGICAL LIGHT</t>
  </si>
  <si>
    <t>WOODEN - AMAZON DINING SET</t>
  </si>
  <si>
    <t>BAMBOO - BONE LANTERN</t>
  </si>
  <si>
    <t>WOODEN - BRANCH SHELVES</t>
  </si>
  <si>
    <t>BAMBOO - DAWN SOFA SET</t>
  </si>
  <si>
    <t>CIPTA AZKA NUSANTARA, PT</t>
  </si>
  <si>
    <t>Coconut Fatty Acid Distillate (CFAD)</t>
  </si>
  <si>
    <t>RDB Coconut Oil / Cooking Oil</t>
  </si>
  <si>
    <t>Palm Acid Oil</t>
  </si>
  <si>
    <t>Palm Acid Oil PAO HS 382319</t>
  </si>
  <si>
    <t>HACPO (High Acid CPO)</t>
  </si>
  <si>
    <t>CIPTA HASSDY INDONESIA, PT</t>
  </si>
  <si>
    <t>cocopeat</t>
  </si>
  <si>
    <t>CIPTA TUNGGAL AGRONUSA, PT</t>
  </si>
  <si>
    <t>Cinnamon/Cassia will be all grade</t>
  </si>
  <si>
    <t>CISMA INTERNASIONAL INDUSTRI, PT</t>
  </si>
  <si>
    <t>Cocopeat Bulk High EC</t>
  </si>
  <si>
    <t>CITADEL MAJU BERSAMA, PT</t>
  </si>
  <si>
    <t>Vanilla beans</t>
  </si>
  <si>
    <t>COCO JAYA SENTOSA, PT</t>
  </si>
  <si>
    <t>Cocofiber Coirfiber Cocofibre Coir Fibre</t>
  </si>
  <si>
    <t>Cocopeat Cocopith Coir Peat Coir Peat</t>
  </si>
  <si>
    <t>COCO MANUFACTURING INDONESIA, CV</t>
  </si>
  <si>
    <t>coco peat brick 650 gram</t>
  </si>
  <si>
    <t>Coconut Coir Bristle Fiber</t>
  </si>
  <si>
    <t>COCO NUSA KHATULISTIWA, PT</t>
  </si>
  <si>
    <t>PONTIANAK</t>
  </si>
  <si>
    <t>Semi Husked Coconut Grade A</t>
  </si>
  <si>
    <t>Dessicated Coconut Low/High Fat (Fine/Medium)</t>
  </si>
  <si>
    <t>Petai</t>
  </si>
  <si>
    <t>Kratom Powder</t>
  </si>
  <si>
    <t>Coconut Sugar</t>
  </si>
  <si>
    <t>Bajakah Powder/Chopped Wood/Tea</t>
  </si>
  <si>
    <t>Robusta Green Coffee Beans</t>
  </si>
  <si>
    <t>Nipa Broomstick</t>
  </si>
  <si>
    <t>COCO RIKI INTERNATIONAL, PT</t>
  </si>
  <si>
    <t>Coco Riki Coconut Charcoal for Shisha Hookah Incense BBQ High Calorie</t>
  </si>
  <si>
    <t>Good Quality Shisha Hookah Made of Coconut Shell Charcoal Briquettes in Heart Shape Instant and Long Burning Time</t>
  </si>
  <si>
    <t>Coco Riki Coconut Charcoal for Shisha Hookah Incense in Rectangle U Shape Premium Quality</t>
  </si>
  <si>
    <t>Cube Coconut Charcoal Briquette for Shisha Hookah Incense BBQ Premium Quality</t>
  </si>
  <si>
    <t>100% Organic Coconut Shell Charcoal Briquettes Premium Quality for Hookah Shisha Incense Briket Indonesia Low Ash</t>
  </si>
  <si>
    <t>Charcoal Shisha Coconut Shell Charcoal Briquette Hookah Charcoal Organic Coal Indonesia Premium Quality Indonesia Briket Low Ash</t>
  </si>
  <si>
    <t>Hexagon Shape Charcoal Briquettes Made from Coconut Shell for Shisha Hookah Flavor Smokeless Odorless Long Burning Time</t>
  </si>
  <si>
    <t>Finger Shape Charcoal for Hookah Shisha Made of Coconut Shell Charcoal Briquettes Export Worldwide</t>
  </si>
  <si>
    <t>Coco Riki Coconut Charcoal for BBQ Premium Quality Made in Indonesia/Indonesian Product</t>
  </si>
  <si>
    <t>Charcoal Hookah in Cube Shape Made of Coconut Shell Charcoal Briquettes Law Ash Content Smokeless Odorless</t>
  </si>
  <si>
    <t>Coco Riki Coconut Charcoal for Shisha Hookah Incense BBQ in Hexa Shape Low Ash Premium Quality</t>
  </si>
  <si>
    <t>Mercy Shape Charcoal Briquettes for Hookah Shisha Made from Good Quality Coconut Shell No Smell No Sparks Long Burning Time</t>
  </si>
  <si>
    <t>COCONUT FROM INDONESIA, PT</t>
  </si>
  <si>
    <t>Coco Rope / Coir Rope</t>
  </si>
  <si>
    <t>Coconut Peat Jumbo Size 25 Kg, 30 Kg, 200 Kg</t>
  </si>
  <si>
    <t>Coconut Coir Log - 2 meter upto 3 meter Length</t>
  </si>
  <si>
    <t>DRY Coco Peat - Premium Quality</t>
  </si>
  <si>
    <t>Coconut Fiber, Cocofiber, Coir Fibre, Natural Fiber</t>
  </si>
  <si>
    <t>Premium Coco Bristle - Long and Strong Coconut Fiber</t>
  </si>
  <si>
    <t>COFFEE MDPL INDONESIA, PT</t>
  </si>
  <si>
    <t>Robusta Coffee Beans GRADE 1</t>
  </si>
  <si>
    <t>COIR INDONESIA GLOBAL, PT</t>
  </si>
  <si>
    <t>Coir Twine Net</t>
  </si>
  <si>
    <t>Coir Twine</t>
  </si>
  <si>
    <t>COKLAT CK, Others</t>
  </si>
  <si>
    <t>CORAZON DEFLUITO INTERNATIONAL, PT</t>
  </si>
  <si>
    <t>Coriander Powder</t>
  </si>
  <si>
    <t>Coriander</t>
  </si>
  <si>
    <t>Cumin Powder</t>
  </si>
  <si>
    <t>Candle Nut</t>
  </si>
  <si>
    <t>Clove Powder</t>
  </si>
  <si>
    <t>Ginger Powder</t>
  </si>
  <si>
    <t>CRODER GLOBAL INDONESIA, PT</t>
  </si>
  <si>
    <t>Cinnamon Kerinci AA</t>
  </si>
  <si>
    <t>Vanilla Planifolia Gourmet Permium Grade B</t>
  </si>
  <si>
    <t>Cinnamon Kerinci A</t>
  </si>
  <si>
    <t>Cinnamon Kerinci AAA</t>
  </si>
  <si>
    <t>Cinnamon Kerinci Powder</t>
  </si>
  <si>
    <t>Vanilla Tahitian Gourmet Premium Grade B</t>
  </si>
  <si>
    <t>Vanilla Tahitian/Planifolia Powder</t>
  </si>
  <si>
    <t>Vanilla Tahiti Gourmet Premium Grade A</t>
  </si>
  <si>
    <t>Dried Betel Nut/ Areca Nut Split 95/90, 85/80</t>
  </si>
  <si>
    <t>Cinnamon Kerinci A/B</t>
  </si>
  <si>
    <t>CROSSA GLOBAL GATEWAY, CV</t>
  </si>
  <si>
    <t>Palm Kernel Expeller (PKE)/ Palm Kernel Cake (PKC)/ Palm Kernel Meal (PKM)</t>
  </si>
  <si>
    <t>RBD Palm OIl</t>
  </si>
  <si>
    <t>CV Jenggala Duta Persada, CV</t>
  </si>
  <si>
    <t>Spiced Arabica coffee</t>
  </si>
  <si>
    <t>Cup coffee ready to brew</t>
  </si>
  <si>
    <t>Drip bag coffee</t>
  </si>
  <si>
    <t>Breadfruit leaf tea bags</t>
  </si>
  <si>
    <t>Greenbean robusta size 6</t>
  </si>
  <si>
    <t>CV Ringo Makmur, CV</t>
  </si>
  <si>
    <t>Coffee Arabica Gayo</t>
  </si>
  <si>
    <t>White Cardamon</t>
  </si>
  <si>
    <t>Lampung Robusta Coffee</t>
  </si>
  <si>
    <t>CV. Berkah Organik Barru, Others</t>
  </si>
  <si>
    <t>ORGANIC FERTILIZER</t>
  </si>
  <si>
    <t>CV. CAHAYA GEMILANG TEKNIK INDONESIA, CV</t>
  </si>
  <si>
    <t>Roast Bean Arabica</t>
  </si>
  <si>
    <t>CV. LESTARI KELAPA, CV</t>
  </si>
  <si>
    <t>PANTOLOAN</t>
  </si>
  <si>
    <t>Palm Karnel Shell (Palm Shell)</t>
  </si>
  <si>
    <t>CV. MULTI TRADING UTAMA, CV</t>
  </si>
  <si>
    <t>CYOO INDONESIA, CV</t>
  </si>
  <si>
    <t>Handicraft,Basket,Wicker</t>
  </si>
  <si>
    <t>Rudraksha Seeds</t>
  </si>
  <si>
    <t>Women Dress</t>
  </si>
  <si>
    <t>Eucheuma Cottonii</t>
  </si>
  <si>
    <t>Cassia Vera / Cinnamon</t>
  </si>
  <si>
    <t>DAFTINDO NIAGATAMA, CV</t>
  </si>
  <si>
    <t>Parang tebas for oil palm tool</t>
  </si>
  <si>
    <t>DODOS IBK Premium</t>
  </si>
  <si>
    <t>ALPINIA OIL</t>
  </si>
  <si>
    <t>House Of Swallow Bird's Nest - Dimensi 4m X 10m X 4 Floor</t>
  </si>
  <si>
    <t>House Of Swallow Bird's Nest - Dimensi 4m X 12m X 4 Floor</t>
  </si>
  <si>
    <t>CAJUPUT OIL</t>
  </si>
  <si>
    <t>oil palm harvesting tools</t>
  </si>
  <si>
    <t>Bunch of Fresh Palm Fruit</t>
  </si>
  <si>
    <t>TURPENTINE OIL</t>
  </si>
  <si>
    <t>House Of swallow Bird's Nest - Dimensi 8m x 12m x 3 floor</t>
  </si>
  <si>
    <t>GURJUM BALSAM OIL</t>
  </si>
  <si>
    <t>DAHAYU SINAR LESTARI, PT</t>
  </si>
  <si>
    <t>Black grass jelly leaves (mesina palustris) Janggelan plant</t>
  </si>
  <si>
    <t>charcoal briquettes (charcoal briquettes)</t>
  </si>
  <si>
    <t>Quality Astra International tbk robusta coffee</t>
  </si>
  <si>
    <t>Dalang Adji Nusantara Spices, PT</t>
  </si>
  <si>
    <t>CASHEW NUTS KERNEL</t>
  </si>
  <si>
    <t>DANENDRA JAYA ABADI, CV</t>
  </si>
  <si>
    <t>Roasted Beans - Mediumo Blend Coffee</t>
  </si>
  <si>
    <t>DANESHA DARLEEN, CV</t>
  </si>
  <si>
    <t>Coconut Shell Charcoal Briquettes Grade B (Gold) for Shisha</t>
  </si>
  <si>
    <t>Sawdust Charcoal Grade B-C (Premium) for Barbecue</t>
  </si>
  <si>
    <t>Coconut Shell Charcoal Briquettes Grade C (Silver) for Shisha</t>
  </si>
  <si>
    <t>Coconut Shell Charcoal Briquettes Grade A (Diamond) for Shisha</t>
  </si>
  <si>
    <t>DARBY ARUNIKA SWASTAMITA, PT</t>
  </si>
  <si>
    <t>Cocopeat Powder</t>
  </si>
  <si>
    <t>Activated Carbon Coconut Shell</t>
  </si>
  <si>
    <t>Cocosheet - Coconut Coir Sheet</t>
  </si>
  <si>
    <t>Shisa Charcoal</t>
  </si>
  <si>
    <t>COCONUT SUGAR</t>
  </si>
  <si>
    <t>DARMASINDO PANDU PRATAMA, PT</t>
  </si>
  <si>
    <t>Virgin Coconut Oil (VCO)</t>
  </si>
  <si>
    <t>Coconut charcoal briquettes for Shisha / Hookah</t>
  </si>
  <si>
    <t>DASTAN GLOBAL MANDIRI, PT</t>
  </si>
  <si>
    <t>Tamarind Velvet</t>
  </si>
  <si>
    <t>Coconut</t>
  </si>
  <si>
    <t>COFFEE BEANS</t>
  </si>
  <si>
    <t>BLACK PEPPER</t>
  </si>
  <si>
    <t>COCOA POWDER</t>
  </si>
  <si>
    <t>DAYA TROPIS ASIA, PT</t>
  </si>
  <si>
    <t>DAYANTARA GLOBAL SENTOSA, PT</t>
  </si>
  <si>
    <t>Pineapple in Pouch</t>
  </si>
  <si>
    <t>Pineapple in Cup</t>
  </si>
  <si>
    <t>Chocolate Moringa</t>
  </si>
  <si>
    <t>DECO INTI NUSANTARA, PT</t>
  </si>
  <si>
    <t>VCO Virgin Coconut Oil</t>
  </si>
  <si>
    <t>Coconut meat / coconut kernel</t>
  </si>
  <si>
    <t>DELI KOFFIE INDONESIA, UD</t>
  </si>
  <si>
    <t>Hainan Coffee</t>
  </si>
  <si>
    <t>DELTA AKSARA PRATAMA, PT</t>
  </si>
  <si>
    <t>Vanilla Tahitensis</t>
  </si>
  <si>
    <t>DENEVEN GLOBAL EKSPOR, PT</t>
  </si>
  <si>
    <t>DENZAKA PURNAMA INDONESIA, PT</t>
  </si>
  <si>
    <t>Sea lobster</t>
  </si>
  <si>
    <t>DEPO COCO INDONESIA, CV</t>
  </si>
  <si>
    <t>DEPO COCO INDONESIA - Wood Pellets</t>
  </si>
  <si>
    <t>DIANEKA AGRO WIRAUSAHA, PT</t>
  </si>
  <si>
    <t>SWEET POTATO (CILEMBU)</t>
  </si>
  <si>
    <t>BETEL NUTS</t>
  </si>
  <si>
    <t>CLOVE</t>
  </si>
  <si>
    <t>WHITE PEPPER</t>
  </si>
  <si>
    <t>DIDITOS, PT</t>
  </si>
  <si>
    <t>Cocoa Powder Alkalized High</t>
  </si>
  <si>
    <t>Cocoa Powder Natural High</t>
  </si>
  <si>
    <t>Cocoa Powder Natural Light</t>
  </si>
  <si>
    <t>Cocoa Powder Alkalized Light</t>
  </si>
  <si>
    <t>DIRAK GLOBAL, CV</t>
  </si>
  <si>
    <t>KONJAC CHIPS</t>
  </si>
  <si>
    <t>onions</t>
  </si>
  <si>
    <t>DIRGAHAYU KARGO NUSANTARA, PT</t>
  </si>
  <si>
    <t>DTHREE KOMODITI NUSANTARA, PT</t>
  </si>
  <si>
    <t>DWI BERKAH MANDIRI JAYA, CV</t>
  </si>
  <si>
    <t>KONJAC</t>
  </si>
  <si>
    <t>EASTURA Indonesia (PT. Triniti Sinergi Pacific), PT</t>
  </si>
  <si>
    <t>High Fat Desiccated Coconut Indonesia by EASTURA</t>
  </si>
  <si>
    <t>Indonesian Coco Fiber / Coir Fiber by EASTURA</t>
  </si>
  <si>
    <t>Indonesian Coconut Oil (RBD, CFAD, CCO, VCO) by EASTURA</t>
  </si>
  <si>
    <t>Indonesian Charcoal Briquette for Shisha &amp; BBQ by EASTURA</t>
  </si>
  <si>
    <t>Indonesia Copra (Edible, Regular, &amp; Bulk) by EASTURA Indonesia</t>
  </si>
  <si>
    <t>EKLESIA JAYA ABADI, PT</t>
  </si>
  <si>
    <t>Dry yellow corn</t>
  </si>
  <si>
    <t>EKSPERTIA PRIMA GLOBALINDO, CV</t>
  </si>
  <si>
    <t>Halaban/Alaban Hardwood Charcoal</t>
  </si>
  <si>
    <t>Premium Banana Leaves</t>
  </si>
  <si>
    <t>EKSPOR PERTAMA BORNEOINDO, PT</t>
  </si>
  <si>
    <t>Split Betel (Areca) Nut</t>
  </si>
  <si>
    <t>EMAD JAYA SEJAHTERA, PT</t>
  </si>
  <si>
    <t>EMBAYJAYAGRUP, PT</t>
  </si>
  <si>
    <t>EMPAT ANUGERAH SYUKUR, PT</t>
  </si>
  <si>
    <t>DUMAI</t>
  </si>
  <si>
    <t>Palm Sugar (Arenga Pinata)</t>
  </si>
  <si>
    <t>ER INDUSTRIES, Others</t>
  </si>
  <si>
    <t>Peanuts cookies mini brand KRIYES</t>
  </si>
  <si>
    <t>ERA NIAGA HUTAMA, PT</t>
  </si>
  <si>
    <t>Premium High Quality Organic Arabica East Java Arjuno Mountain Grade 1 Green Coffee Beans from Indonesia</t>
  </si>
  <si>
    <t>ERAS GROUP, Others</t>
  </si>
  <si>
    <t>Fragrant lemongrass oil</t>
  </si>
  <si>
    <t>ERGANTA ABHINAYA GLOBALINDO, PT</t>
  </si>
  <si>
    <t>Vanilla Gourmed Grade A</t>
  </si>
  <si>
    <t>ERWA UNGGUL JAYA, PT</t>
  </si>
  <si>
    <t>Betel Nut/Areca Nut</t>
  </si>
  <si>
    <t>ESITA JANITRA SAMIKA, CV</t>
  </si>
  <si>
    <t>TUNA FLOSS</t>
  </si>
  <si>
    <t>TUNA SEAWEED FLOSS</t>
  </si>
  <si>
    <t>VANILLA BEANS</t>
  </si>
  <si>
    <t>TUNA FLOSS SESAME SEED</t>
  </si>
  <si>
    <t>TUNA  COCONUT FLOSS</t>
  </si>
  <si>
    <t>ETERNAL AGRICULTURE INDONESIA, CV</t>
  </si>
  <si>
    <t>NUTMEG ABCD</t>
  </si>
  <si>
    <t>COCOPEAT BLOCK LOW EC</t>
  </si>
  <si>
    <t>CLOVE STEMS</t>
  </si>
  <si>
    <t>BETEL NUT / ARECA NUT</t>
  </si>
  <si>
    <t>EVA SUKSES MAKMUR, PT</t>
  </si>
  <si>
    <t>EXELLENT KARYA INDONESIA, PT</t>
  </si>
  <si>
    <t>Shisha/Hookah Coconut Charcoal Briquettes</t>
  </si>
  <si>
    <t>BBQ/Grill Coconut Charcoal Briquettes</t>
  </si>
  <si>
    <t>Exim Jaya Abadi (AsiaCommerce), PT</t>
  </si>
  <si>
    <t>Havilla Tea Flower Garden</t>
  </si>
  <si>
    <t>Whole CandleNut Indonesia / Kemiri / Aleurites Moluccanus / Candleberry / Indian walnut</t>
  </si>
  <si>
    <t>Oyster Powder</t>
  </si>
  <si>
    <t>Havilla Tea Toffee Caramel</t>
  </si>
  <si>
    <t>Luwak (Wild Civet Arabica Coffee)</t>
  </si>
  <si>
    <t>Tanamera Coffee Arabica Coffee Sulawesi: Toraja Sapan</t>
  </si>
  <si>
    <t>Dry Moringa Leaves</t>
  </si>
  <si>
    <t>Bali Kintamani Robusta</t>
  </si>
  <si>
    <t>Seaweed Powder</t>
  </si>
  <si>
    <t>White Anchovy Powder</t>
  </si>
  <si>
    <t>Aceh Gayo Natural Tanamera Coffee</t>
  </si>
  <si>
    <t>Moringa Oil</t>
  </si>
  <si>
    <t>Salmon Powder</t>
  </si>
  <si>
    <t>Bali Mt. Batukaru Washed Tanamera Coffee</t>
  </si>
  <si>
    <t>Torbangun Leaf</t>
  </si>
  <si>
    <t>Havilla Tea Rest Easy</t>
  </si>
  <si>
    <t>Shrimp Powder</t>
  </si>
  <si>
    <t>Tahitensis Vanilla Beans</t>
  </si>
  <si>
    <t>EXPINDO SINAR JAYA GROUP, PT</t>
  </si>
  <si>
    <t>Kratom Powder - Red</t>
  </si>
  <si>
    <t>Robusta Coffee Bean Grade 3</t>
  </si>
  <si>
    <t>Cardamon</t>
  </si>
  <si>
    <t>Robusta Coffee Bean Grade 2</t>
  </si>
  <si>
    <t>Kratom Powder - Green</t>
  </si>
  <si>
    <t>Kratom powder - White</t>
  </si>
  <si>
    <t>Robusta Coffee Bean Grade 1</t>
  </si>
  <si>
    <t>Clove larpari</t>
  </si>
  <si>
    <t>EXPORT TANI NUSANTARA, PT</t>
  </si>
  <si>
    <t>Green bean Coffee Arabica</t>
  </si>
  <si>
    <t>betel nut</t>
  </si>
  <si>
    <t>EXPORTIR JAYA MAKMUR, PT</t>
  </si>
  <si>
    <t>Natural Cocoa Powder Fat 10%–12%</t>
  </si>
  <si>
    <t>Cocoa Powder Alkalized Low 8% - 10%</t>
  </si>
  <si>
    <t>Natural Cocoa Powder Fat 8%–10%</t>
  </si>
  <si>
    <t>Black Cocoa Powder</t>
  </si>
  <si>
    <t>FADJAR GEMILANG, CV</t>
  </si>
  <si>
    <t>FAMILY SEJATI TEKSTIL, PT</t>
  </si>
  <si>
    <t>SMOOTH RK</t>
  </si>
  <si>
    <t>PRIORITY RK</t>
  </si>
  <si>
    <t>TL NETS</t>
  </si>
  <si>
    <t>NETS 6 MM</t>
  </si>
  <si>
    <t>PARANET</t>
  </si>
  <si>
    <t>KASSA NETS</t>
  </si>
  <si>
    <t>RK 3 TRACK</t>
  </si>
  <si>
    <t>POLYNET</t>
  </si>
  <si>
    <t>RK 2 TRACK</t>
  </si>
  <si>
    <t>FAQA GEMILANG JAYA, PT</t>
  </si>
  <si>
    <t>Betel Nuts Fresh and Dried</t>
  </si>
  <si>
    <t>Cocofibers</t>
  </si>
  <si>
    <t>FBR SAMUDERA INDO, Others</t>
  </si>
  <si>
    <t>SEMI HUSKED COCONUT</t>
  </si>
  <si>
    <t>FINE ROBUSTA BALI</t>
  </si>
  <si>
    <t>PALM BROOM STICKS</t>
  </si>
  <si>
    <t>FEST MEDIA SOLUTIONS, PT</t>
  </si>
  <si>
    <t>COMPUTER ASSEMBLY TRAINER</t>
  </si>
  <si>
    <t>Motorcycle Starting System Simulator</t>
  </si>
  <si>
    <t>CAR CHARGING TRAINER</t>
  </si>
  <si>
    <t>Basic Electric Training System</t>
  </si>
  <si>
    <t>NETWORK COMPUTER TRAINER</t>
  </si>
  <si>
    <t>Electrical Power Installation with Panels</t>
  </si>
  <si>
    <t>IOT HYDROPONIC</t>
  </si>
  <si>
    <t>Engine Management Educational Equipment</t>
  </si>
  <si>
    <t>Resident and Building Intelligent Cont Traisys</t>
  </si>
  <si>
    <t>CCTV Security System Training Kit</t>
  </si>
  <si>
    <t>Clutch system trainer</t>
  </si>
  <si>
    <t>Electrical Know-How Training Equipment</t>
  </si>
  <si>
    <t>FIGAR INTERNATIONAL PLANTATIONS, PT</t>
  </si>
  <si>
    <t>Coconut Shell Charcoal  Briquette</t>
  </si>
  <si>
    <t>Coconut Shell</t>
  </si>
  <si>
    <t>Coconut fruit</t>
  </si>
  <si>
    <t>FIGE SUKSES BERSAMA, CV</t>
  </si>
  <si>
    <t>Frozen Yellow Fin Tuna</t>
  </si>
  <si>
    <t>FITRAH BERKAH UTAMA, CV</t>
  </si>
  <si>
    <t>Briquette charcoal Cube and Hexagonal</t>
  </si>
  <si>
    <t>FOLIUM SUMATRA NAFIE, PT</t>
  </si>
  <si>
    <t>cinnamon</t>
  </si>
  <si>
    <t>FORTUNA LANCAR SEJAHTERA, PT</t>
  </si>
  <si>
    <t>White Rice Husk Ash</t>
  </si>
  <si>
    <t>Corn Cob Meal</t>
  </si>
  <si>
    <t>Black Rice Husk Ash</t>
  </si>
  <si>
    <t>Cassava Flour</t>
  </si>
  <si>
    <t>Dolomite</t>
  </si>
  <si>
    <t>Cassava Waste Flour/ Onggok</t>
  </si>
  <si>
    <t>FORTUNE COCO INDONESIA, PT</t>
  </si>
  <si>
    <t>RBD Coconut Oil</t>
  </si>
  <si>
    <t>Copra Pellets</t>
  </si>
  <si>
    <t>Charcoal Briquette</t>
  </si>
  <si>
    <t>Fresh Coconut</t>
  </si>
  <si>
    <t>GALANT GLOBAL INDO, PT</t>
  </si>
  <si>
    <t>High Fat Desiccated Coconut</t>
  </si>
  <si>
    <t>GALIC ARTABAHARI, PT</t>
  </si>
  <si>
    <t>GALUH FORTUNA ABADI, PT</t>
  </si>
  <si>
    <t>GALUH NIAGA AKSARA, PT</t>
  </si>
  <si>
    <t>All Variant G - Kopi + Gula Aren</t>
  </si>
  <si>
    <t>COFFEE ONCE - CAPPUCCINO COFFEE</t>
  </si>
  <si>
    <t>Coconut Charcoal Briquette (BBQ)</t>
  </si>
  <si>
    <t>KOPI KERTA - ESPRESSO COFFEE</t>
  </si>
  <si>
    <t>G - Gayo Coffee + Palm Sugar</t>
  </si>
  <si>
    <t>G - Palm Sugar Coffee</t>
  </si>
  <si>
    <t>Kerta Coffee - Black Coffee</t>
  </si>
  <si>
    <t>G - Balinese Coffee + Palm Sugar</t>
  </si>
  <si>
    <t>G - Banten Coffee + Palm Sugar</t>
  </si>
  <si>
    <t>G - Sulawesi Coffee + Palm Sugar</t>
  </si>
  <si>
    <t>Coconut Shell Round</t>
  </si>
  <si>
    <t>GAMA PRIMA NUSANTARA, PT</t>
  </si>
  <si>
    <t>Tapioca Starch</t>
  </si>
  <si>
    <t>Dried Cloves</t>
  </si>
  <si>
    <t>Lombok Arabica</t>
  </si>
  <si>
    <t>Seaweed</t>
  </si>
  <si>
    <t>Gayo Arabica Coffee Bean</t>
  </si>
  <si>
    <t>Cocoa Bean</t>
  </si>
  <si>
    <t>GAPEKSINDO JAYA BERSAMA, PT</t>
  </si>
  <si>
    <t>Roasted Robusta Coffee Bean</t>
  </si>
  <si>
    <t>Arabica Coffee Bean</t>
  </si>
  <si>
    <t>Fibre Palm</t>
  </si>
  <si>
    <t>Robusta Coffee Bean</t>
  </si>
  <si>
    <t>Roasted Arabica Coffee Bean</t>
  </si>
  <si>
    <t>GARUDA ALPHA NUSANTARA, PT</t>
  </si>
  <si>
    <t>Copra Meal</t>
  </si>
  <si>
    <t>GARUDA NUSA JAYA, CV</t>
  </si>
  <si>
    <t>Kerinci Coffee (Robusta)</t>
  </si>
  <si>
    <t>Liberica Coffee (Origin)</t>
  </si>
  <si>
    <t>Wild Civet Coffee</t>
  </si>
  <si>
    <t>Liberica Coffee Special</t>
  </si>
  <si>
    <t>White Ginger</t>
  </si>
  <si>
    <t>Minang Solok Coffee</t>
  </si>
  <si>
    <t>Kerinci Coffee ( Arabica)</t>
  </si>
  <si>
    <t>GAZALI AGRO MANDIRI, CV</t>
  </si>
  <si>
    <t>GEMAH RIPAH LOH JENAWE, CV</t>
  </si>
  <si>
    <t>Calopogonium Mucunoides (CM) Seeds</t>
  </si>
  <si>
    <t>Mucuna Bracteata (MB) Seeds</t>
  </si>
  <si>
    <t>Pueraria Javanica (PJ) Seeds</t>
  </si>
  <si>
    <t>Mucuna Cochinchinensis (MC) Seeds</t>
  </si>
  <si>
    <t>Calopogonium Caeruleum (CC) Seeds</t>
  </si>
  <si>
    <t>Centrosema Pubescens (CP) Seeds</t>
  </si>
  <si>
    <t>GEMAH RIPAH LOH JINAWI, PT</t>
  </si>
  <si>
    <t>SUPER GUANO PHOSPHATE PETALS OF THE WORLD</t>
  </si>
  <si>
    <t>Gematani Agro Persada, CV</t>
  </si>
  <si>
    <t>Honey Sweet Potato (Ubi Madu Cilembu) @10Kg per box</t>
  </si>
  <si>
    <t>Salacca @ 5Kg per box</t>
  </si>
  <si>
    <t>Fresh Gincu/Gedong Manggo @10Kg per Box</t>
  </si>
  <si>
    <t>Coconut Charcoal Briquettes For Hookah and Barbaque price per Tons</t>
  </si>
  <si>
    <t>Coconut Fiber price per Tons</t>
  </si>
  <si>
    <t>Mangosteen @ 10Kg per box</t>
  </si>
  <si>
    <t>GEMILANG EKAWIRA ARGANI RAKSA, PT</t>
  </si>
  <si>
    <t>Green Bean</t>
  </si>
  <si>
    <t>GENERAL ENGGINEERING, CV</t>
  </si>
  <si>
    <t>Fermented Cocoa Bean</t>
  </si>
  <si>
    <t>Generasi Mitra Dagang, PT</t>
  </si>
  <si>
    <t>indomie spicy fried noodle</t>
  </si>
  <si>
    <t>Betel nut</t>
  </si>
  <si>
    <t>Mitrakonjac</t>
  </si>
  <si>
    <t>Semi-automatic screen printing machine</t>
  </si>
  <si>
    <t>Garden Palm broomstick</t>
  </si>
  <si>
    <t>Custom furniture mitrateakwood.com</t>
  </si>
  <si>
    <t>banana leaves/banana leaves</t>
  </si>
  <si>
    <t>GIANTINDO GLOBAL TRADE, PT</t>
  </si>
  <si>
    <t>GIGA UNIVERSAL COMODITY, PT</t>
  </si>
  <si>
    <t>Dried Anchovy</t>
  </si>
  <si>
    <t>GLOBAL AGRARIA INDONESIA, PT</t>
  </si>
  <si>
    <t>GLOBAL AGRINDO PERSADA, PT</t>
  </si>
  <si>
    <t>Arabica Green Coffee Beans</t>
  </si>
  <si>
    <t>GLOBAL BAROKAH MANDIRI, PT</t>
  </si>
  <si>
    <t>EFB Pellet</t>
  </si>
  <si>
    <t>GLOBAL BUMI SULAWESI, PT</t>
  </si>
  <si>
    <t>GLOBAL JAYA KUSUMO, PT</t>
  </si>
  <si>
    <t>WOOD PELLET PREMIUM</t>
  </si>
  <si>
    <t>CINNAMON SUPER</t>
  </si>
  <si>
    <t>SUPER GINGER</t>
  </si>
  <si>
    <t>INDONESIA COFFEE</t>
  </si>
  <si>
    <t>SUPER TOBACCO</t>
  </si>
  <si>
    <t>CARDAMOM PREMIUM</t>
  </si>
  <si>
    <t>GLOBAL KEPRI INDONESIA, PT</t>
  </si>
  <si>
    <t>Coco Husk Chip Block</t>
  </si>
  <si>
    <t>Palm Kernel Expeller/ Meal/ Cake</t>
  </si>
  <si>
    <t>Cocopeat / Coir Peat</t>
  </si>
  <si>
    <t>Coconut Fruit</t>
  </si>
  <si>
    <t>Coconut Shell Chips</t>
  </si>
  <si>
    <t>GLOBAL MATRIX CEMERLANG, PT</t>
  </si>
  <si>
    <t>PRAYER TRAVELING POUCH MINI SIZE</t>
  </si>
  <si>
    <t>Handbag anyaman etnik</t>
  </si>
  <si>
    <t>Rattan Sling Bag</t>
  </si>
  <si>
    <t>Dried Soursop Leaves / Anti-cancer Herbal Remedy (Export quality goods)</t>
  </si>
  <si>
    <t>INDONESIAN ETHNIC WEAVING BLANKETS</t>
  </si>
  <si>
    <t>Mendong Woven Ethnic Bag</t>
  </si>
  <si>
    <t>Mendong Woven Totebag</t>
  </si>
  <si>
    <t>TUMITKU - SOLUTION OF CRUSHED / BROKEN FEET</t>
  </si>
  <si>
    <t>Clutch Bag Anyaman / Clutch Etnik</t>
  </si>
  <si>
    <t>Tas Rotan TOP HANDLE FASHION</t>
  </si>
  <si>
    <t>TAS ANYAM MACRAME</t>
  </si>
  <si>
    <t>GLOBAL PACIFIC GENERAL, PT</t>
  </si>
  <si>
    <t>Coffee beans and grounds</t>
  </si>
  <si>
    <t>Chili Powder</t>
  </si>
  <si>
    <t>Frozen Soursop</t>
  </si>
  <si>
    <t>Dried and powdered cocoa beans</t>
  </si>
  <si>
    <t>Rock Melon</t>
  </si>
  <si>
    <t>GLOBAL PORTAL NUSANTARA, PT</t>
  </si>
  <si>
    <t>TURMERIC POWDER, DRIED, &amp; WHOLE</t>
  </si>
  <si>
    <t>PEPPERS</t>
  </si>
  <si>
    <t>PALM &amp; COCONUT SUGAR</t>
  </si>
  <si>
    <t>GINGER WHOLE, POWDER, &amp; DRIED</t>
  </si>
  <si>
    <t>GLOBAL PRIME VENTURES, PT</t>
  </si>
  <si>
    <t>Palm Sugar (Tavery Nature)</t>
  </si>
  <si>
    <t>Unsorted Broomstick</t>
  </si>
  <si>
    <t>Broomsticks</t>
  </si>
  <si>
    <t>GLOBALINDO AGRIFARM, CV</t>
  </si>
  <si>
    <t>briquettes</t>
  </si>
  <si>
    <t>GLORIA MULIA ABADI, CV</t>
  </si>
  <si>
    <t>Wood Charcoal</t>
  </si>
  <si>
    <t>GLORIOUS INDONESIA SPICES, PT</t>
  </si>
  <si>
    <t>Fresh red galangal</t>
  </si>
  <si>
    <t>Fresh white elephant ginger</t>
  </si>
  <si>
    <t>GLORIUSINDONESIASPICES, PT</t>
  </si>
  <si>
    <t>fresh yellow orange turmeric</t>
  </si>
  <si>
    <t>fresh elephant white ginger</t>
  </si>
  <si>
    <t>fresh red galangal</t>
  </si>
  <si>
    <t>GLOSA MEDIA ENAM DUA, PT</t>
  </si>
  <si>
    <t>Black pepper blackpaper</t>
  </si>
  <si>
    <t>Desiccated coconut</t>
  </si>
  <si>
    <t>Goexindo Universal Sentosa, PT</t>
  </si>
  <si>
    <t>Palm Coconut Skewers and Nipah</t>
  </si>
  <si>
    <t>GOGO COCO INDONESIA, PT</t>
  </si>
  <si>
    <t>Coco Fiber Pot &amp; Mulch Mat</t>
  </si>
  <si>
    <t>Standard Charcoal Briquettes</t>
  </si>
  <si>
    <t>Sawdust Mix Coco Coal BBQ Charcoal Briquettes</t>
  </si>
  <si>
    <t>Coconut Charcoal Briquettes High Premium Grade (Shisha Coal)</t>
  </si>
  <si>
    <t>Coir Pith (Coco Peat)</t>
  </si>
  <si>
    <t>Coconut Shell Briquettes Premium Grade (Shisha Coal)</t>
  </si>
  <si>
    <t>GOLDCORNA GLOBAL INDONESIA, CV</t>
  </si>
  <si>
    <t>Palm Bunch Ash</t>
  </si>
  <si>
    <t>Palm Kernel Expeller / Cake / Meal</t>
  </si>
  <si>
    <t>Steam Coal</t>
  </si>
  <si>
    <t>Palm Acid Oil / POME</t>
  </si>
  <si>
    <t>GOLDEN AGIN NUSA, PT</t>
  </si>
  <si>
    <t>SWAN (GSE-16) Electric Knapsack Sprayer</t>
  </si>
  <si>
    <t>SWAN (MTB-16) Semi Automatic Sprayer</t>
  </si>
  <si>
    <t>SWAN S-14 Manual Knapsack Sprayer</t>
  </si>
  <si>
    <t>STEEL DOOR (G-2A)</t>
  </si>
  <si>
    <t>FIRE DOOR (G-9FD)</t>
  </si>
  <si>
    <t>GOLDEN KING, Others</t>
  </si>
  <si>
    <t>Do nanas jumbo</t>
  </si>
  <si>
    <t>Abc sardines with serundeng seasoning 155 grams</t>
  </si>
  <si>
    <t>Lobster frozen</t>
  </si>
  <si>
    <t>Red watermelon and yellow watermelon</t>
  </si>
  <si>
    <t>Pangalengan Arabica Green Bean Coffee</t>
  </si>
  <si>
    <t>cashew nut</t>
  </si>
  <si>
    <t>Colorful knitting shoulder bag</t>
  </si>
  <si>
    <t>Mangosteen peel extract</t>
  </si>
  <si>
    <t>Banana leaves</t>
  </si>
  <si>
    <t>Coconut half peeled</t>
  </si>
  <si>
    <t>Java Moca Robusta coffee grade 2</t>
  </si>
  <si>
    <t>Chili sardines 155 grams</t>
  </si>
  <si>
    <t>Tomato sardines 155grams</t>
  </si>
  <si>
    <t>Black paper/black pepper</t>
  </si>
  <si>
    <t>GOLDEN LEAVES INDONESIA, PT</t>
  </si>
  <si>
    <t>Moringa Powder</t>
  </si>
  <si>
    <t>gaharu</t>
  </si>
  <si>
    <t>Back Tea - Kayu Aro</t>
  </si>
  <si>
    <t>incense gaharu</t>
  </si>
  <si>
    <t>Moringa Tea</t>
  </si>
  <si>
    <t>GOLDEN MOONLIGHT TRADE, PT</t>
  </si>
  <si>
    <t>Alkalized Cocoa Powder Low Fat 8-10%</t>
  </si>
  <si>
    <t>Robust Java Grade 1</t>
  </si>
  <si>
    <t>Natural Cocoa Powder Fat 10-12 %</t>
  </si>
  <si>
    <t>Alkalized Cocoa Powder Fat 10-12%</t>
  </si>
  <si>
    <t>GOLDENA AGRO INDONESIA, Others</t>
  </si>
  <si>
    <t>Cinnamon stick</t>
  </si>
  <si>
    <t>Toraja Arabica Green Coffee Bean</t>
  </si>
  <si>
    <t>Robusta Coffee bean</t>
  </si>
  <si>
    <t>Gomas Jaya Nusantara, PT</t>
  </si>
  <si>
    <t>Palm Kernel Expeller / Palm Kernel Cake</t>
  </si>
  <si>
    <t>Dried Black Soldier Fly Larvae (Maggot)</t>
  </si>
  <si>
    <t>GRAND KAKAO INDONESIA, PT</t>
  </si>
  <si>
    <t>COCOA CAKE</t>
  </si>
  <si>
    <t>Grand Makmur Universal, PT</t>
  </si>
  <si>
    <t>Hardwood Lump Charcoal</t>
  </si>
  <si>
    <t>Coconut Coir Rope</t>
  </si>
  <si>
    <t>Coconut Fiber (Coconut Fiber)</t>
  </si>
  <si>
    <t>Hardwood Charcoal Briquettes</t>
  </si>
  <si>
    <t>Coconut Cream</t>
  </si>
  <si>
    <t>GRIYA BOGA MANDIRI, PT</t>
  </si>
  <si>
    <t>ARABICA GREEN COFFEE - IJEN</t>
  </si>
  <si>
    <t>DRIP BAG COFFEE FLORES</t>
  </si>
  <si>
    <t>DRIP BAG COFFEE ROBUSTA</t>
  </si>
  <si>
    <t>ARABICA GREEN COFFEE WAEREBO (MICRO LOT)</t>
  </si>
  <si>
    <t>DRIP BAG COFFEE JAVA</t>
  </si>
  <si>
    <t>DRIP BAG COFFEE SUMATRA</t>
  </si>
  <si>
    <t>ARABICA GREEN COFFEE ARGOPURO</t>
  </si>
  <si>
    <t>ARABICA GREEN COFFEE FLORES BAJAWA</t>
  </si>
  <si>
    <t>GRIYA INDADH JAYA, CV</t>
  </si>
  <si>
    <t>Coco Peat Block 5Kg</t>
  </si>
  <si>
    <t>Coco Chip Block 5Kg</t>
  </si>
  <si>
    <t>Coco Grow Bag (slab)</t>
  </si>
  <si>
    <t>GUNUNG AGRO INDONESIA, PT</t>
  </si>
  <si>
    <t>Coffee Toraja</t>
  </si>
  <si>
    <t>HAF FARM INDONESIA, PT</t>
  </si>
  <si>
    <t>HAFAZ SPICES INDONESIA, PT</t>
  </si>
  <si>
    <t>Dried /Fresh Galangal Roots</t>
  </si>
  <si>
    <t>SLICES TURMERIC</t>
  </si>
  <si>
    <t>Planifolia Gourmet</t>
  </si>
  <si>
    <t>TURMERIC POWDER</t>
  </si>
  <si>
    <t>HAFD TEAM ACEH, PT</t>
  </si>
  <si>
    <t>CHARCOAL BRIQUETTES</t>
  </si>
  <si>
    <t>ARABICA BEANS</t>
  </si>
  <si>
    <t>HAKIKAT ARWANA SUKSES, PT</t>
  </si>
  <si>
    <t>BATU AMPAR</t>
  </si>
  <si>
    <t>Liberica Coffee- Natural-Green bean</t>
  </si>
  <si>
    <t>Liberica Coffee - Natural - Roasted</t>
  </si>
  <si>
    <t>HALORA GALONA ADIKARA, PT</t>
  </si>
  <si>
    <t>Cassia Cinnamon</t>
  </si>
  <si>
    <t>Vanilla Pods</t>
  </si>
  <si>
    <t>HAMALAT GLOBAL, PT</t>
  </si>
  <si>
    <t>Galangal</t>
  </si>
  <si>
    <t>turmeric</t>
  </si>
  <si>
    <t>Red ginger</t>
  </si>
  <si>
    <t>Bay Leaf</t>
  </si>
  <si>
    <t>Ginger dried</t>
  </si>
  <si>
    <t>Moringa powder</t>
  </si>
  <si>
    <t>Hampton Muda Berkarya, PT</t>
  </si>
  <si>
    <t>WHOLE INSHELL NUTMEG</t>
  </si>
  <si>
    <t>NUTMEG WHOLE-SHELLED SEED</t>
  </si>
  <si>
    <t>MACE NUTMEG</t>
  </si>
  <si>
    <t>HAMYD NUR FATONAH, PT</t>
  </si>
  <si>
    <t>YELLOW ROCK SUGAR</t>
  </si>
  <si>
    <t>HAN SANGKARA GLOBAL, PT</t>
  </si>
  <si>
    <t>damar batu</t>
  </si>
  <si>
    <t>palm broom sticks</t>
  </si>
  <si>
    <t>HARBA AGROJAYA INDONESIA, CV</t>
  </si>
  <si>
    <t>Wooden Handmade Utensils</t>
  </si>
  <si>
    <t>HASIL ALAM INHIL, PT</t>
  </si>
  <si>
    <t>Desiccated Coconut Fine</t>
  </si>
  <si>
    <t>Young Coconut</t>
  </si>
  <si>
    <t>Mature Coconut</t>
  </si>
  <si>
    <t>Charcoal Briquette BBQ</t>
  </si>
  <si>
    <t>Charcoal Briquette Shisha</t>
  </si>
  <si>
    <t>White Copra</t>
  </si>
  <si>
    <t>HASTA KENCANA JAYA, PT</t>
  </si>
  <si>
    <t>Organic Cinnamon Tea</t>
  </si>
  <si>
    <t>Organic Java Evening Tea</t>
  </si>
  <si>
    <t>KingKong Jumbo Mosquito Coil / Mosquito Repellent</t>
  </si>
  <si>
    <t>Organic White Tea</t>
  </si>
  <si>
    <t>Organic  Black Tea Premium</t>
  </si>
  <si>
    <t>Organic Pandanus Tea</t>
  </si>
  <si>
    <t>Organic Mountain Breeze Tea</t>
  </si>
  <si>
    <t>Organic Ayurveda Tea</t>
  </si>
  <si>
    <t>Organic Enliven Tea</t>
  </si>
  <si>
    <t>Organic Lemoncello Tea</t>
  </si>
  <si>
    <t>Organic Jasmine Tea</t>
  </si>
  <si>
    <t>Mosquito Coil / Kingkong SP</t>
  </si>
  <si>
    <t>HAZMI BERKAH COMMODITIES, PT</t>
  </si>
  <si>
    <t>Mangosteen / Mangoosten</t>
  </si>
  <si>
    <t>HEALTHINDO GLOBAL SUKSES, CV</t>
  </si>
  <si>
    <t>Konjac Chips (Oven Dried)</t>
  </si>
  <si>
    <t>HELIX MESINDO INTERNASIONAL, PT</t>
  </si>
  <si>
    <t>Palm Kernel expeller</t>
  </si>
  <si>
    <t>Dried Chopped Taro Leaves</t>
  </si>
  <si>
    <t>Green Coffee Beans Robusta</t>
  </si>
  <si>
    <t>Coconut Shell Charcoal Briquettes</t>
  </si>
  <si>
    <t>Cinnamon Whole Stick</t>
  </si>
  <si>
    <t>Hardwood BBQ Charcoal Briquettes</t>
  </si>
  <si>
    <t>HELLO JAYA, CV</t>
  </si>
  <si>
    <t>HEPELLE DISTRIBUSI INDONESIA, PT</t>
  </si>
  <si>
    <t>HEXA COCO INDONESIA, PT</t>
  </si>
  <si>
    <t>Copra Edible</t>
  </si>
  <si>
    <t>HIKARI JAYA, CV</t>
  </si>
  <si>
    <t>arabica coffee beans</t>
  </si>
  <si>
    <t>avocados</t>
  </si>
  <si>
    <t>HITARO KURNIA INDONESIA, PT</t>
  </si>
  <si>
    <t>HNF ALAM SEJAHTERA, PT</t>
  </si>
  <si>
    <t>Organic Coconut Sugar Syrup / Liquid</t>
  </si>
  <si>
    <t>HYDRO KULO INDONESIA, PT</t>
  </si>
  <si>
    <t>"Kopiright"</t>
  </si>
  <si>
    <t>IGET Bisnis, Others</t>
  </si>
  <si>
    <t>Maspion - Maxim New Halania</t>
  </si>
  <si>
    <t>Maspion - Stainless Steel - Pan</t>
  </si>
  <si>
    <t>Tempe Flour</t>
  </si>
  <si>
    <t>Maspion - Stainless Steel - Tableware</t>
  </si>
  <si>
    <t>Cacao Beans</t>
  </si>
  <si>
    <t>Maspion - Stainless Steel - Other Cookware</t>
  </si>
  <si>
    <t>Maspion - Stainless Steel - Kitchenware</t>
  </si>
  <si>
    <t>Maspion - Stainless Steel - Buffet Server</t>
  </si>
  <si>
    <t>Songket Batak and other traditional woven crafts</t>
  </si>
  <si>
    <t>Snack - Laughing Bread</t>
  </si>
  <si>
    <t>Embroidery Ethnic Shoes</t>
  </si>
  <si>
    <t>IJO GLOBAL PERKASA, PT</t>
  </si>
  <si>
    <t>BBQ</t>
  </si>
  <si>
    <t>COCONUT CHARCOAL</t>
  </si>
  <si>
    <t>IMELA JAYA BERSAMA, PT</t>
  </si>
  <si>
    <t>Cocoa Powder Natural/Alkalized</t>
  </si>
  <si>
    <t>ROBUSTA Green Bean Grade 1</t>
  </si>
  <si>
    <t>INDAH KURAI JAYA, PT</t>
  </si>
  <si>
    <t>White Cardamom | White Cardamom | Fighter</t>
  </si>
  <si>
    <t>Split Betel Nut / Areca Nut</t>
  </si>
  <si>
    <t>Cinnamon Stick long and short size 7 / 8 cm</t>
  </si>
  <si>
    <t>Nutmeg | Nutmeg</t>
  </si>
  <si>
    <t>Indo Bara Sulawesi, PT</t>
  </si>
  <si>
    <t>Halaban Charcoal</t>
  </si>
  <si>
    <t>Banana Stems</t>
  </si>
  <si>
    <t>Palm Oil Shell</t>
  </si>
  <si>
    <t>INDO EXPORT DUNIA, PT</t>
  </si>
  <si>
    <t>PALM KERNEL EXPELLER (PKE)</t>
  </si>
  <si>
    <t>COCONUT MEAL / COCONUT MEAL</t>
  </si>
  <si>
    <t>COCONUT CREAM / COCONUT MILK</t>
  </si>
  <si>
    <t>COCONUT WATER</t>
  </si>
  <si>
    <t>COCONUT GEL / COCONUT CREAM</t>
  </si>
  <si>
    <t>INDO MALAKA GLOBAL, PT</t>
  </si>
  <si>
    <t>Green Coffee Beans</t>
  </si>
  <si>
    <t>Areca Nut - Betel Nut</t>
  </si>
  <si>
    <t>Refined Coconut Oil (RBD CNO)</t>
  </si>
  <si>
    <t>Ground Coffee</t>
  </si>
  <si>
    <t>Roasted Coffee Bean</t>
  </si>
  <si>
    <t>Yellow Maize - Yellow Corn</t>
  </si>
  <si>
    <t>INDO NAFAZ GROUP, CV</t>
  </si>
  <si>
    <t>Royal Moringa Infusion</t>
  </si>
  <si>
    <t>Royal Moringa Powder</t>
  </si>
  <si>
    <t>Royal Moringa Capsule</t>
  </si>
  <si>
    <t>INDO OIL PERKASA TBK, PT</t>
  </si>
  <si>
    <t>Refined, Bleached and Deodorized (RBD CNO)</t>
  </si>
  <si>
    <t>Crude Coconut Oil (CNO)</t>
  </si>
  <si>
    <t>Copra/coconut meal for animal feed</t>
  </si>
  <si>
    <t>INDO PANEN SEJAHTERA, PT</t>
  </si>
  <si>
    <t>Konjac Powder</t>
  </si>
  <si>
    <t>Instant Konjac Rice</t>
  </si>
  <si>
    <t>PORANG CHIP</t>
  </si>
  <si>
    <t>INDO TROPICAL AGRICULTURE, PT</t>
  </si>
  <si>
    <t>Coco Husk / Coco Chip</t>
  </si>
  <si>
    <t>Coco Brick</t>
  </si>
  <si>
    <t>INDOBAJA PRIMAMURNI, PT</t>
  </si>
  <si>
    <t>Hoe Barong</t>
  </si>
  <si>
    <t>INDOCOCO GLOBAL MAKMUR, PT</t>
  </si>
  <si>
    <t>Coconut Nectar Syrup</t>
  </si>
  <si>
    <t>INDOFINITE BISNIS BERSAMA, PT</t>
  </si>
  <si>
    <t>Asparagus</t>
  </si>
  <si>
    <t>Noni / Morinda Citrifolia / Mengkudu</t>
  </si>
  <si>
    <t>INDOMAME EKSPORTINDO INDONESIA, PT</t>
  </si>
  <si>
    <t>Red, Green, Yellow Paprika</t>
  </si>
  <si>
    <t>Green Chilli</t>
  </si>
  <si>
    <t>Red Dried Chilli</t>
  </si>
  <si>
    <t>Red Chilli</t>
  </si>
  <si>
    <t>Reed Diffuser</t>
  </si>
  <si>
    <t>Indonesian Sambal</t>
  </si>
  <si>
    <t>Cherry Tomato</t>
  </si>
  <si>
    <t>Cayenne Pepper</t>
  </si>
  <si>
    <t>INDONESIA AGRICULTURE MARKET, Others</t>
  </si>
  <si>
    <t>Arabica Gayo Bean</t>
  </si>
  <si>
    <t>Arabica Toraja Bean</t>
  </si>
  <si>
    <t>Arabica Honey Gayo</t>
  </si>
  <si>
    <t>Arabica WIne Gayo Bean</t>
  </si>
  <si>
    <t>Arabica Natural Gayo</t>
  </si>
  <si>
    <t>Arabica Mandheling Coffee Bean</t>
  </si>
  <si>
    <t>Arabica Bali</t>
  </si>
  <si>
    <t>Robusta Gayo,LampungJava Coffee Bean</t>
  </si>
  <si>
    <t>indonesia blessing, PT</t>
  </si>
  <si>
    <t>areca nuts</t>
  </si>
  <si>
    <t>ground and roasted robusta coffee</t>
  </si>
  <si>
    <t>cardamom</t>
  </si>
  <si>
    <t>vanilla bean planifolia</t>
  </si>
  <si>
    <t>Coffee Robusta Green Bean</t>
  </si>
  <si>
    <t>coffee arabica bajava green bean</t>
  </si>
  <si>
    <t>INDONESIA COMMODITY EXPORT, CV</t>
  </si>
  <si>
    <t>INDONESIAN DYNASTY, CV</t>
  </si>
  <si>
    <t>INDORAYA SINAR GEMERLANG, PT</t>
  </si>
  <si>
    <t>COCONUT BROOM STICK "EXPORT QUALITY"</t>
  </si>
  <si>
    <t>INDOSTOCK BERKAH UTAMA, PT</t>
  </si>
  <si>
    <t>Wood pellet</t>
  </si>
  <si>
    <t>Rattan Furniture Custom</t>
  </si>
  <si>
    <t>Cajuput Oil</t>
  </si>
  <si>
    <t>Coal</t>
  </si>
  <si>
    <t>Spices</t>
  </si>
  <si>
    <t>Animal Feed</t>
  </si>
  <si>
    <t>INDOTESA SRIWIJAYA, CV</t>
  </si>
  <si>
    <t>BOOM BARU (PALEMBANG)</t>
  </si>
  <si>
    <t>Coconut Shell Charcoal - Activated Carbon</t>
  </si>
  <si>
    <t>Raw Coconut Shell</t>
  </si>
  <si>
    <t>INDOWOOYANG, PT</t>
  </si>
  <si>
    <t>Frozen Sweet Potato</t>
  </si>
  <si>
    <t>Frozen Eggplant</t>
  </si>
  <si>
    <t>INDRACO GLOBAL INDONESIA, PT</t>
  </si>
  <si>
    <t>Brochoco instant chocolate</t>
  </si>
  <si>
    <t>Jaheku instant ginger</t>
  </si>
  <si>
    <t>Ucafe instant coffee 3in1 premix</t>
  </si>
  <si>
    <t>INESCO NUSANTARA AGRO, PT</t>
  </si>
  <si>
    <t>Palm Kernel Meal - Indonesia</t>
  </si>
  <si>
    <t>Fish Meal 44% up - Indonesia</t>
  </si>
  <si>
    <t>Meat Bone Meal (MBM) - Indonesia</t>
  </si>
  <si>
    <t>INFINITY GLOBAL EXPORT, PT</t>
  </si>
  <si>
    <t>Stainless Glass</t>
  </si>
  <si>
    <t>Circle Cutting Board</t>
  </si>
  <si>
    <t>Pizza Tray</t>
  </si>
  <si>
    <t>Pig Stool</t>
  </si>
  <si>
    <t>I had to</t>
  </si>
  <si>
    <t>Classic Wine Glass</t>
  </si>
  <si>
    <t>Tray with Handle Set</t>
  </si>
  <si>
    <t>Chicken Egg Bowl</t>
  </si>
  <si>
    <t>Kuksa Cup</t>
  </si>
  <si>
    <t>Semicircle Cutting Board</t>
  </si>
  <si>
    <t>Coconut Peat Block</t>
  </si>
  <si>
    <t>Tissue Box and Spoon Holder</t>
  </si>
  <si>
    <t>Animal Statue</t>
  </si>
  <si>
    <t>Egg Holder</t>
  </si>
  <si>
    <t>London Dining Chair Full Size</t>
  </si>
  <si>
    <t>Stacked Egg Holder (1 pcs)</t>
  </si>
  <si>
    <t>Coconut Oil</t>
  </si>
  <si>
    <t>Japan Tray</t>
  </si>
  <si>
    <t>Antique Cup</t>
  </si>
  <si>
    <t>London Lazy Chair 3,5 cm</t>
  </si>
  <si>
    <t>Big Square Cutting Board</t>
  </si>
  <si>
    <t>Joy Stool</t>
  </si>
  <si>
    <t>Bread Holder</t>
  </si>
  <si>
    <t>London Lazy Chair Full Size Leather</t>
  </si>
  <si>
    <t>Lamp</t>
  </si>
  <si>
    <t>Soap Holder/Bowl</t>
  </si>
  <si>
    <t>Naomi Armchair W/ Leather</t>
  </si>
  <si>
    <t>Single Egg Holder</t>
  </si>
  <si>
    <t>INOVASI MUDA BORNEO, PT</t>
  </si>
  <si>
    <t>Alocasia Amazonica (Ear Plant)</t>
  </si>
  <si>
    <t>BONSAI Bougainvillea</t>
  </si>
  <si>
    <t>Orchid (Orchidaceae)</t>
  </si>
  <si>
    <t>Philodendron Birkin</t>
  </si>
  <si>
    <t>Lucky Bamboo</t>
  </si>
  <si>
    <t>Kafir Lilly</t>
  </si>
  <si>
    <t>Zamioculcas zamiifolia (ozz plant)</t>
  </si>
  <si>
    <t>Calathea Orbifolia</t>
  </si>
  <si>
    <t>Bromeliad Neoregelia spp.</t>
  </si>
  <si>
    <t>Chlorophytum comosum (Spider Plant)</t>
  </si>
  <si>
    <t>INOVASI SOLUSI TRANSPORTASI INDONESIA, PT</t>
  </si>
  <si>
    <t>INTARAYA KARYA MANDIRI, PT</t>
  </si>
  <si>
    <t>Coconut Shell Shisha Briquette</t>
  </si>
  <si>
    <t>Palm Sugar Syrup</t>
  </si>
  <si>
    <t>Coconut Charcoal Mixed with Other Charcoal Shisha Briquette</t>
  </si>
  <si>
    <t>Cooking Coconut Oil</t>
  </si>
  <si>
    <t>Sawdust Briquette Charcoal</t>
  </si>
  <si>
    <t>BBQ Briquette charcoal</t>
  </si>
  <si>
    <t>Wood Shisha Briquette</t>
  </si>
  <si>
    <t>INTERNATIONAL AGRO PERSADA, PT</t>
  </si>
  <si>
    <t>Briquette  Barbeque</t>
  </si>
  <si>
    <t>Urea 46</t>
  </si>
  <si>
    <t>Cocopeat Block Low EC</t>
  </si>
  <si>
    <t>Cocopeat Polybag</t>
  </si>
  <si>
    <t>Muriate Of Potash (MOP)</t>
  </si>
  <si>
    <t>Briquette Shisha</t>
  </si>
  <si>
    <t>INTI AGRO UNIVERSAL, PT</t>
  </si>
  <si>
    <t>ISOTOP TUJUH SAMUDERA, PT</t>
  </si>
  <si>
    <t>COFFEE GREEN BEANS</t>
  </si>
  <si>
    <t>ISTANA KOPI LOMBOK, CV</t>
  </si>
  <si>
    <t>Robusta coffee roasted</t>
  </si>
  <si>
    <t>ISTANA MUDA UTAMA GROUP, CV</t>
  </si>
  <si>
    <t>BORNEO MARKET</t>
  </si>
  <si>
    <t>JAKARTA INDONESIAN COCO, PT</t>
  </si>
  <si>
    <t>Desiccated Coconut High Fat Fine Grade</t>
  </si>
  <si>
    <t>Desiccated Coconut High Fat Medium Grade</t>
  </si>
  <si>
    <t>JALUR LANGIT JAYA, PT</t>
  </si>
  <si>
    <t>JAS ORGANIK INDONESIA, PT</t>
  </si>
  <si>
    <t>Sheet Rubber RSS</t>
  </si>
  <si>
    <t>Natural Latex DRC</t>
  </si>
  <si>
    <t>Rubber Block SIR</t>
  </si>
  <si>
    <t>JATAYU MAHKOTA TUNGGAL, PT</t>
  </si>
  <si>
    <t>HACPO</t>
  </si>
  <si>
    <t>Palm Acid Oil POME</t>
  </si>
  <si>
    <t>JATON MANDIRI DISTRIBUTION, PT</t>
  </si>
  <si>
    <t>CANE BROWN SUGAR/SUGARCANE MOLASSES</t>
  </si>
  <si>
    <t>RAW SALTED DUCK EGGS</t>
  </si>
  <si>
    <t>Jaton brown sugar model beam</t>
  </si>
  <si>
    <t>JAVA AGRICULTURE INVESTAMA, PT</t>
  </si>
  <si>
    <t>CNO Coconut oil</t>
  </si>
  <si>
    <t>shortening</t>
  </si>
  <si>
    <t>CNSL Cashew Nut Shell Liquid</t>
  </si>
  <si>
    <t>copra meal powder</t>
  </si>
  <si>
    <t>cashew nut premium raw dry packing vakum</t>
  </si>
  <si>
    <t>cashew nut premium raw dry</t>
  </si>
  <si>
    <t>butter oil substitute</t>
  </si>
  <si>
    <t>coconut fatty acid distillate (CFAD)</t>
  </si>
  <si>
    <t>RBD Coconut oil</t>
  </si>
  <si>
    <t>JAVANA COCO INDONESIA, PT</t>
  </si>
  <si>
    <t>Cocopeat/Coir Pith in Sack/Polybag Low EC</t>
  </si>
  <si>
    <t>JAVASIP ANTAWIRYA NUSANTARA, CV</t>
  </si>
  <si>
    <t>JAYA INTERNATIONAL GROUP, PT</t>
  </si>
  <si>
    <t>Jaya Cocoa Powder Low Grade Alkalized</t>
  </si>
  <si>
    <t>Jaya Cocoa Powder Low Grade Black</t>
  </si>
  <si>
    <t>Jaya Cocoa Standard Grade Black</t>
  </si>
  <si>
    <t>Jaya Cocoa Powder Standard Grade Natural</t>
  </si>
  <si>
    <t>Jaya Cocoa Powder Low Grade Natural</t>
  </si>
  <si>
    <t>Jaya Cocoa Powder Low Grade Dark</t>
  </si>
  <si>
    <t>Jaya Cocoa Standard Grade Alkalized Dark</t>
  </si>
  <si>
    <t>Jaya Cocoa Drink</t>
  </si>
  <si>
    <t>Jaya Cocoa Powder Standard Grade Alkalized</t>
  </si>
  <si>
    <t>Jaya Cocoa Powder Low Grade Alkalized Dark</t>
  </si>
  <si>
    <t>Jaya cocoa powder</t>
  </si>
  <si>
    <t>JAYA KARYA COCO, PT</t>
  </si>
  <si>
    <t>JAYA SALIEM INDUSTRI, CV</t>
  </si>
  <si>
    <t>CHOCOLATE FILLING</t>
  </si>
  <si>
    <t>COCOA BUTTER SUBSTITUTE</t>
  </si>
  <si>
    <t>Chocolate Compound</t>
  </si>
  <si>
    <t>COCOA  POWDER</t>
  </si>
  <si>
    <t>COCOA MASS</t>
  </si>
  <si>
    <t>JAYA SUGIHO ABADI, PT</t>
  </si>
  <si>
    <t>Organic coconut sugar</t>
  </si>
  <si>
    <t>Grade A cinnamon</t>
  </si>
  <si>
    <t>JAYA SUKA MULIA, PT</t>
  </si>
  <si>
    <t>JAYANESIA NUSANTARA, CV</t>
  </si>
  <si>
    <t>Robusta Coffee</t>
  </si>
  <si>
    <t>Arabica Aceh Gayo</t>
  </si>
  <si>
    <t>JEEWAN NATURAL INDONESIA, PT</t>
  </si>
  <si>
    <t>Coconut Briquette Charcoal Super Premium</t>
  </si>
  <si>
    <t>JINGKI RODA GAYO, PT</t>
  </si>
  <si>
    <t>Natural classic</t>
  </si>
  <si>
    <t>Honey Yeast Experimental Flavor of Banana (Banana)</t>
  </si>
  <si>
    <t>Honey yeast experimental orange flavor (orange)</t>
  </si>
  <si>
    <t>Coffe Bean</t>
  </si>
  <si>
    <t>JMGGROUP NUSANTARA, PT</t>
  </si>
  <si>
    <t>Manufacturer of Original Temon Pacitan Palm Sugar</t>
  </si>
  <si>
    <t>Cocofiber Coconut Fiber</t>
  </si>
  <si>
    <t>Coco Bristle for Local and Export</t>
  </si>
  <si>
    <t>Original Pacitan Javanese Coconut Sugar</t>
  </si>
  <si>
    <t>JNK Cipta Mandiri, PT</t>
  </si>
  <si>
    <t>Banjar Mackerel Fish</t>
  </si>
  <si>
    <t>Fresh Honey Pineapple Premium Quality</t>
  </si>
  <si>
    <t>Fresh Dragon Fruit</t>
  </si>
  <si>
    <t>Tempeh chips</t>
  </si>
  <si>
    <t>JOSANDA JAYA, Others</t>
  </si>
  <si>
    <t>Beneng Taro Leaf Fresh and Dried</t>
  </si>
  <si>
    <t>Dry Coconut</t>
  </si>
  <si>
    <t>Banana Stem</t>
  </si>
  <si>
    <t>Moringa</t>
  </si>
  <si>
    <t>Breadfruit Indonesia</t>
  </si>
  <si>
    <t>JUAN TRADE INTERNATIONAL, PT</t>
  </si>
  <si>
    <t>Briquettes (made from Coconut shell)</t>
  </si>
  <si>
    <t>Coco Peat</t>
  </si>
  <si>
    <t>JUARA KARUNIA MANDIRI, PT</t>
  </si>
  <si>
    <t>Ribbed Smoked Sheets</t>
  </si>
  <si>
    <t>Juntak Zerniaga, PT</t>
  </si>
  <si>
    <t>Robusta Beans Coffee</t>
  </si>
  <si>
    <t>Broomstick</t>
  </si>
  <si>
    <t>JWM SOLO INDO, PT</t>
  </si>
  <si>
    <t>BETEL NUT (ARECA NUT)</t>
  </si>
  <si>
    <t>CASHEW NUTS</t>
  </si>
  <si>
    <t>FRESH PINEAPPLE</t>
  </si>
  <si>
    <t>UNCARIA GAMBIR ROX</t>
  </si>
  <si>
    <t>KAIRAV PARAMA GROUP, CV</t>
  </si>
  <si>
    <t>Export quality Coconut Shell Charcoal Briquettes for BBQ</t>
  </si>
  <si>
    <t>GREEN BEAN JAVA WIB GRADE 1-MEDIUM SIZE</t>
  </si>
  <si>
    <t>Green Bean Robusta Natural Pour Coffee Flores Manggarai Grade 1</t>
  </si>
  <si>
    <t>Green Bean Java Wib Grade 1-Large Size</t>
  </si>
  <si>
    <t>PT Bukit Asam coal BRIQUETTES</t>
  </si>
  <si>
    <t>GREEN BEAN AP SPEC GRADE 1</t>
  </si>
  <si>
    <t>Activated carbon from coconut shell charcoal</t>
  </si>
  <si>
    <t>KALANDRA BERKAT INDONESIA, PT</t>
  </si>
  <si>
    <t>Porang</t>
  </si>
  <si>
    <t>Kalandra's black rice</t>
  </si>
  <si>
    <t>Egg</t>
  </si>
  <si>
    <t>Corn / Corn</t>
  </si>
  <si>
    <t>Soya Bean</t>
  </si>
  <si>
    <t>KALLA KAKAO INDUSTRI, PT</t>
  </si>
  <si>
    <t>cocoa butter</t>
  </si>
  <si>
    <t>Cocoa Mass</t>
  </si>
  <si>
    <t>KALPA WIRA PERSADA, PT</t>
  </si>
  <si>
    <t>Palm &amp; Nipah Broom Stick</t>
  </si>
  <si>
    <t>Coconut Bristle</t>
  </si>
  <si>
    <t>RBD Coconut Cooking Oil</t>
  </si>
  <si>
    <t>Green Bean Coffee Robusta</t>
  </si>
  <si>
    <t>Dessicated Coconut Low Fat &amp; High Fat</t>
  </si>
  <si>
    <t>KALUKU COCO INDONESIA, PT</t>
  </si>
  <si>
    <t>KANS AGRO INDONESIA, PT</t>
  </si>
  <si>
    <t>Betelnut / Pinang Muda</t>
  </si>
  <si>
    <t>Karamba Mas Indonesia, PT</t>
  </si>
  <si>
    <t>Coconut Broom Sticks</t>
  </si>
  <si>
    <t>leather shoes</t>
  </si>
  <si>
    <t>Kalang Kaling/Sugar Palm Fruit</t>
  </si>
  <si>
    <t>Coconut shell charcoal</t>
  </si>
  <si>
    <t>Glutinous Rice (Pulot)</t>
  </si>
  <si>
    <t>KARTIKA NIAGA BERKAH SEJAHTERA, PT</t>
  </si>
  <si>
    <t>KARYA ANDALAN NUSANTARA, CV</t>
  </si>
  <si>
    <t>Cocopeat Block Low AC</t>
  </si>
  <si>
    <t>Cococ Peat High AC</t>
  </si>
  <si>
    <t>Sawdust Hexagonal Charcoal</t>
  </si>
  <si>
    <t>KARYA ARUNIKA KHATULISTIWA, PT</t>
  </si>
  <si>
    <t>BUILD CONCRETE / DYNABOLT / ANCHOR BOLT #10 x 77 - WILSON SEKRUP</t>
  </si>
  <si>
    <t>Moringa Leaf Powder</t>
  </si>
  <si>
    <t>KARYA MAKMUR KITA, CV</t>
  </si>
  <si>
    <t>Mace</t>
  </si>
  <si>
    <t>Granule Organic Fertilizer</t>
  </si>
  <si>
    <t>KARYA MUDA CONTINENTAL, PT</t>
  </si>
  <si>
    <t>Bali Arabica Coffe Beans</t>
  </si>
  <si>
    <t>Kaula Food Indonesia, PT</t>
  </si>
  <si>
    <t>Kaula Snack Popcorn</t>
  </si>
  <si>
    <t>We Brothers (Fried Shallets)</t>
  </si>
  <si>
    <t>Kaula Snack, Cireng Chips (tapioca chips)</t>
  </si>
  <si>
    <t>Kaula Snack Makaroni Fusilli (Fried Fusilli Snack)</t>
  </si>
  <si>
    <t>KAYANGAN JAGAT RAYA, PT</t>
  </si>
  <si>
    <t>KELAPA INA AGRO, PT</t>
  </si>
  <si>
    <t>KELAPA NUSANTARA SAKTI, PT</t>
  </si>
  <si>
    <t>Coconut peat blok low es</t>
  </si>
  <si>
    <t>coconut bristel</t>
  </si>
  <si>
    <t>Coconut broomstick</t>
  </si>
  <si>
    <t>Cocopeat blok high ec</t>
  </si>
  <si>
    <t>cocofiber</t>
  </si>
  <si>
    <t>Cocopeat pollybag</t>
  </si>
  <si>
    <t>kempan, Others</t>
  </si>
  <si>
    <t>manggis / mangosteen / garcinia mangostana. L</t>
  </si>
  <si>
    <t>TANNING</t>
  </si>
  <si>
    <t>POWDER CATECHIN EXTRACT UNCARIA GAMBIER</t>
  </si>
  <si>
    <t>KENCANA ADI BUANA, CV</t>
  </si>
  <si>
    <t>Indonesia Vanilla Beans - Tahitian</t>
  </si>
  <si>
    <t>Indonesia Vanilla Powder</t>
  </si>
  <si>
    <t>Indonesian Vanilla Beans - Planifolia</t>
  </si>
  <si>
    <t>KENCANA LADANG PANGAN, CV</t>
  </si>
  <si>
    <t>Dried Taro Laves ( Herbal Cigarettes)</t>
  </si>
  <si>
    <t>Black Tea</t>
  </si>
  <si>
    <t>KENDA SASETYA INDONESIA, PT</t>
  </si>
  <si>
    <t>BANANA LEAVES</t>
  </si>
  <si>
    <t>CANDLENUTS</t>
  </si>
  <si>
    <t>COCONUT FIBER</t>
  </si>
  <si>
    <t>KRATOM LEAVES</t>
  </si>
  <si>
    <t>Sago palm fruit</t>
  </si>
  <si>
    <t>KHADIRAN SUKSES BAHAGIA, PT</t>
  </si>
  <si>
    <t>Kenaf Cores</t>
  </si>
  <si>
    <t>Kenaf Fiber</t>
  </si>
  <si>
    <t>Kenaf Leaves</t>
  </si>
  <si>
    <t>KILAT SAMUDRA ALAM, PT</t>
  </si>
  <si>
    <t>Green Bean Coffee</t>
  </si>
  <si>
    <t>Briquettes Charcoal</t>
  </si>
  <si>
    <t>KINAWA AGRO INTERNATIONAL, PT</t>
  </si>
  <si>
    <t>Indonesian Tahiti Gourmet Vanilla Beans</t>
  </si>
  <si>
    <t>Indonesian Tahiti Grade A Vanilla Beans</t>
  </si>
  <si>
    <t>Indonesian Planifolia Grade A Vanilla Beans</t>
  </si>
  <si>
    <t>Indonesian Tahiti Grade B Vanilla Beans</t>
  </si>
  <si>
    <t>Indonesian Planifolia Grade B Vanilla Beans</t>
  </si>
  <si>
    <t>Robusta Coffee Java Fine Grade Green Coffee</t>
  </si>
  <si>
    <t>Arabica Coffee Green Beans West Java Washed Process</t>
  </si>
  <si>
    <t>Robusta Java Grade 1</t>
  </si>
  <si>
    <t>Indonesian Gourment Planifolia Vanilla Beans</t>
  </si>
  <si>
    <t>Indonesian Extract Grade Planifolia Vanilla Beans</t>
  </si>
  <si>
    <t>Arabica Wet-hull Process West Java Triple Pick</t>
  </si>
  <si>
    <t>KOHCAN EXPORT, CV</t>
  </si>
  <si>
    <t>BETEL NUT</t>
  </si>
  <si>
    <t>COCONUT</t>
  </si>
  <si>
    <t>KOMA JAYA, CV</t>
  </si>
  <si>
    <t>Cinnamon Cassia Stick</t>
  </si>
  <si>
    <t>Vanilla Brean</t>
  </si>
  <si>
    <t>Cocoa Bean Hybrid</t>
  </si>
  <si>
    <t>KOOPMAN AGRICULTURA MATERIALS, PT</t>
  </si>
  <si>
    <t>Roasted Coffee Beans Arabica Gayo</t>
  </si>
  <si>
    <t>Green Coffee Beans Arabica Gayo</t>
  </si>
  <si>
    <t>Green Coffee Beans Arabica Sidikalang</t>
  </si>
  <si>
    <t>Green Coffee Beans Arabica Lintong</t>
  </si>
  <si>
    <t>Roasted Coffee Beans Arabica Lintong</t>
  </si>
  <si>
    <t>Roasted Coffee Beans Arabica Bondowoso</t>
  </si>
  <si>
    <t>Roasted Coffee Beans Arabica Sidikalang</t>
  </si>
  <si>
    <t>Roasted Coffee Beans Arabica Garut</t>
  </si>
  <si>
    <t>Green Coffee Beans Arabica Mandailing</t>
  </si>
  <si>
    <t>Green Coffee Beans Arabica Pangalengan</t>
  </si>
  <si>
    <t>Green Coffee Beans Arabica Garut</t>
  </si>
  <si>
    <t>KOPERASI KONSUMEN BATAS NEGERI, Koperasi</t>
  </si>
  <si>
    <t>Sorghum Flour</t>
  </si>
  <si>
    <t>KOPERASI PEMASARAN PRODUK UNGGULAN INDONESIA, Koperasi</t>
  </si>
  <si>
    <t>Sleper Adult Baby Doll</t>
  </si>
  <si>
    <t>Sekar Ayu coffee</t>
  </si>
  <si>
    <t>Wall Decor set</t>
  </si>
  <si>
    <t>Stool</t>
  </si>
  <si>
    <t>Gandjel Rel Cookies</t>
  </si>
  <si>
    <t>Diamond Organic Rice</t>
  </si>
  <si>
    <t>Dry Potatoes</t>
  </si>
  <si>
    <t>Basket Laundry set of 3</t>
  </si>
  <si>
    <t>Dear Honey</t>
  </si>
  <si>
    <t>Banana Chips</t>
  </si>
  <si>
    <t>Mukena (Prayer Robe)</t>
  </si>
  <si>
    <t>Bogowonto coconut palm sugar</t>
  </si>
  <si>
    <t>Kopi Dalam Negeri, PT</t>
  </si>
  <si>
    <t>Vanilla Powder Organic</t>
  </si>
  <si>
    <t>KOSA TROPICAL INTERNATIONAL, CV</t>
  </si>
  <si>
    <t>Grass Broom</t>
  </si>
  <si>
    <t>Nypah Broom</t>
  </si>
  <si>
    <t>Palm Kernel Expeller/Meal</t>
  </si>
  <si>
    <t>Regular White Copra</t>
  </si>
  <si>
    <t>KREASI SADAWIRA UTAMA, PT</t>
  </si>
  <si>
    <t>KREASI</t>
  </si>
  <si>
    <t>KRIYA INOVASI MANDARA, Koperasi</t>
  </si>
  <si>
    <t>Cocopeat Loose</t>
  </si>
  <si>
    <t>KURNIAWAN INDONESIA GROUP, PT</t>
  </si>
  <si>
    <t>Bay Leaves</t>
  </si>
  <si>
    <t>LABORATORY HIGGH GLASS, Others</t>
  </si>
  <si>
    <t>LAKUBAGUS UNIVERSAL BAROKAH, PT</t>
  </si>
  <si>
    <t>Granulated Organic Fertilizer</t>
  </si>
  <si>
    <t>NPK 17-17-17 Fertilizer for all plants</t>
  </si>
  <si>
    <t>LEDALEDE, UD</t>
  </si>
  <si>
    <t>Turmeric Simplisia</t>
  </si>
  <si>
    <t>LEMBAGA PROFESI TEKNIK DAN MANAJEMEN, PT</t>
  </si>
  <si>
    <t>Chopped Dried Bitti Leaves (Vitex Cofassus Chopped Leaves)</t>
  </si>
  <si>
    <t>LIA MARA MAYA, PT</t>
  </si>
  <si>
    <t>COCONUT CHARCOAL BRIQUETTES</t>
  </si>
  <si>
    <t>Licows Store, PT</t>
  </si>
  <si>
    <t>Robusta Coffee (Green Bean)</t>
  </si>
  <si>
    <t>Clove (Clove Bud)</t>
  </si>
  <si>
    <t>Gula Aren Asli Ambarawa</t>
  </si>
  <si>
    <t>Emping Melinjo chips</t>
  </si>
  <si>
    <t>LIMANTARA ALAM SUKSES, PT</t>
  </si>
  <si>
    <t>Frozen Coconut Water</t>
  </si>
  <si>
    <t>Frozen Coconut Meat</t>
  </si>
  <si>
    <t>Briquette Charcoal</t>
  </si>
  <si>
    <t>LINGKAR CIPTA MADANI, CV</t>
  </si>
  <si>
    <t>Lingkar Pokta Indonesia, PT</t>
  </si>
  <si>
    <t>Cocopeat Bulk</t>
  </si>
  <si>
    <t>Lintang9 group, Others</t>
  </si>
  <si>
    <t>LOBSTER ORIGIN PARADISE, CV</t>
  </si>
  <si>
    <t>Live Spiny Lobster</t>
  </si>
  <si>
    <t>LUKMAN JAYA HARAMAIN, PT</t>
  </si>
  <si>
    <t>Fuli Pala or Flower Pala</t>
  </si>
  <si>
    <t>Gundiran Raung Robusta Coffee 150gr</t>
  </si>
  <si>
    <t>Pala</t>
  </si>
  <si>
    <t>Gundiran Raung Robusta Coffee 250gr</t>
  </si>
  <si>
    <t>MADALLE, PT</t>
  </si>
  <si>
    <t>Arabica Coffee Beans, Sulawesi Toraja Specialty</t>
  </si>
  <si>
    <t>MADAME EXPORT INDONESIA, PT</t>
  </si>
  <si>
    <t>Vanilla Planifolia Beans</t>
  </si>
  <si>
    <t>MADURA EKSPOR INDONESIA, CV</t>
  </si>
  <si>
    <t>fresh young coconut</t>
  </si>
  <si>
    <t>shisha briquettes</t>
  </si>
  <si>
    <t>coco fiber</t>
  </si>
  <si>
    <t>MAHAMERU GLOBAL EXSPORT, PT</t>
  </si>
  <si>
    <t>Parsley's</t>
  </si>
  <si>
    <t>Thyme</t>
  </si>
  <si>
    <t>Potato chips</t>
  </si>
  <si>
    <t>Dried gulama fish</t>
  </si>
  <si>
    <t>Ginger candy</t>
  </si>
  <si>
    <t>Basil</t>
  </si>
  <si>
    <t>Oregano</t>
  </si>
  <si>
    <t>Brown sugar</t>
  </si>
  <si>
    <t>MAHKOTA ANUGERAH INDONESIA, PT</t>
  </si>
  <si>
    <t>MAJAPAHIT CAHAYA NUSANTARA, PT</t>
  </si>
  <si>
    <t>Raw Rice Husk</t>
  </si>
  <si>
    <t>MAKMUR ABADI FAIZAL, PT</t>
  </si>
  <si>
    <t>Curcumin Powder</t>
  </si>
  <si>
    <t>Chicken Meat Carcass</t>
  </si>
  <si>
    <t>Little Ginger Powder</t>
  </si>
  <si>
    <t>MAKMUR AMANAH SEJAHTERA SAWIT, PT</t>
  </si>
  <si>
    <t>MAKMUR KUSUMA LESTARI, PT</t>
  </si>
  <si>
    <t>Areca Betel Nut</t>
  </si>
  <si>
    <t>Coconut Fatty Acid Distillate (CFAD/FFA)</t>
  </si>
  <si>
    <t>RBD Palm Kernel Oil</t>
  </si>
  <si>
    <t>Candlenuts</t>
  </si>
  <si>
    <t>RBD Coconut Oil Grade A (Red 0.4)</t>
  </si>
  <si>
    <t>MAKNA PANGAN NUSANTARA, PT</t>
  </si>
  <si>
    <t>Arabica Coffee Green Beans Temanggung Java - Natural</t>
  </si>
  <si>
    <t>Arabica Coffee Green Beans Temanggung Java - Honey</t>
  </si>
  <si>
    <t>Vanilla Beans Tahitensis Grade A, B, Extract - Papua</t>
  </si>
  <si>
    <t>Vanilla Beans Planifolia Grade A - Papua</t>
  </si>
  <si>
    <t>Robusta Coffee Green Beans Temanggung Java - Natural</t>
  </si>
  <si>
    <t>Arabica Coffee Green Beans Temanggung Java</t>
  </si>
  <si>
    <t>MALAYAPURA SPICE GROUP, PT</t>
  </si>
  <si>
    <t>Clove stems</t>
  </si>
  <si>
    <t>Areca nut</t>
  </si>
  <si>
    <t>Whole Clove</t>
  </si>
  <si>
    <t>Cocoa beans</t>
  </si>
  <si>
    <t>MALIK GEMILANG INDAH, PT</t>
  </si>
  <si>
    <t>Random Grade Coconut Charcoal</t>
  </si>
  <si>
    <t>Tiger Prawns Are Frozen</t>
  </si>
  <si>
    <t>Dried Lemongrass</t>
  </si>
  <si>
    <t>Grade A Coconut Charcoal</t>
  </si>
  <si>
    <t>Large Tiger Prawns</t>
  </si>
  <si>
    <t>Dry Turmeric</t>
  </si>
  <si>
    <t>Dry Salam leaves</t>
  </si>
  <si>
    <t>MANDIRI JAYA PRIMA, PT</t>
  </si>
  <si>
    <t>Cashew Nuts W320</t>
  </si>
  <si>
    <t>MANDIRI MASSADIDU, CV</t>
  </si>
  <si>
    <t>Liquid Organic Fertilizer BIO M2</t>
  </si>
  <si>
    <t>MANGALA MAKMUR SENTOSA, PT</t>
  </si>
  <si>
    <t>Boiled young betel nuts</t>
  </si>
  <si>
    <t>Whole Betel Nut</t>
  </si>
  <si>
    <t>MANGALA NIAGA PRASADA, PT</t>
  </si>
  <si>
    <t>3D False Eyelashes</t>
  </si>
  <si>
    <t>Dramatic False Eyelashes</t>
  </si>
  <si>
    <t>Natural False Eyelashes</t>
  </si>
  <si>
    <t>Coriander Seed / Coriandrum sativum / coriander seeds</t>
  </si>
  <si>
    <t>Raw Cashew Kernel / Anacardium Occidentale</t>
  </si>
  <si>
    <t>Sweet Saga Leaves / Abrus Precatorius / Sweet Saga Leaves</t>
  </si>
  <si>
    <t>Cloves / Syzygium aromaticum / clove</t>
  </si>
  <si>
    <t>MATAHARI FAJARINDO LESTARI, PT</t>
  </si>
  <si>
    <t>MAYA SARI JAYA MANDIRI, CV</t>
  </si>
  <si>
    <t>SWEET NUTS</t>
  </si>
  <si>
    <t>dried sea cucumber</t>
  </si>
  <si>
    <t>Dried Seaweed Eucheuma Cottoni</t>
  </si>
  <si>
    <t>MAZELTA DAKARA PERDANA, PT</t>
  </si>
  <si>
    <t>MEDIA SEMAI MANFAAT, PT</t>
  </si>
  <si>
    <t>MEGA BERKAH NUSANTARA, PT</t>
  </si>
  <si>
    <t>MEGA GLORI INTERNASIONAL, Others</t>
  </si>
  <si>
    <t>Office and Stationery Supplies</t>
  </si>
  <si>
    <t>Indomie Instant Noodles</t>
  </si>
  <si>
    <t>Nescafe</t>
  </si>
  <si>
    <t>Coc-cola</t>
  </si>
  <si>
    <t>Fresh and Dried Ginger</t>
  </si>
  <si>
    <t>Turpentine</t>
  </si>
  <si>
    <t>Lays</t>
  </si>
  <si>
    <t>The President Coffee</t>
  </si>
  <si>
    <t>MEGATRADING AGRI CORPORA, CV</t>
  </si>
  <si>
    <t>DRIED CATAPPA LEAVES</t>
  </si>
  <si>
    <t>Charcoal Briquette for Barbeque and Shisha</t>
  </si>
  <si>
    <t>Charcoal Briquette for BBQ and Shisha</t>
  </si>
  <si>
    <t>TARO LEAVES</t>
  </si>
  <si>
    <t>CASSIA ALATA DRIED LEAVES</t>
  </si>
  <si>
    <t>charcoal briquette for bbq and shisha</t>
  </si>
  <si>
    <t>GRASS JELLY</t>
  </si>
  <si>
    <t>COCOA BEAN SHELLS</t>
  </si>
  <si>
    <t>MEINUR BUMI INDONESIA, PT</t>
  </si>
  <si>
    <t>HEXAGONAL BBQ CHARCOAL</t>
  </si>
  <si>
    <t>CHARCOAL BRIQUETTES - CUBE</t>
  </si>
  <si>
    <t>MEKAR SALUYU GRUP, PT</t>
  </si>
  <si>
    <t>vanilla Beans</t>
  </si>
  <si>
    <t>Elephant Ginger (Elephant Ginger)</t>
  </si>
  <si>
    <t>MENDALA KHATULISTIWA ENERGI, PT</t>
  </si>
  <si>
    <t>MEKHA COCO GOLD</t>
  </si>
  <si>
    <t>MEKHA GUM RESIN</t>
  </si>
  <si>
    <t>MEKHA COCO GREEN</t>
  </si>
  <si>
    <t>MEKHA BBQ</t>
  </si>
  <si>
    <t>MEKHA COCO HEXA</t>
  </si>
  <si>
    <t>MEKHA COCO BLUE</t>
  </si>
  <si>
    <t>MESTAKUNG INTERNATIONAL TRADE, PT</t>
  </si>
  <si>
    <t>Banana Leaves/Banana Leaf</t>
  </si>
  <si>
    <t>MIGNON SISTA INTERNATIONAL, PT</t>
  </si>
  <si>
    <t>Vanilla Powder</t>
  </si>
  <si>
    <t>MIGUNANI BERSAMA INTERNASIONAL, PT</t>
  </si>
  <si>
    <t>GULACOCO</t>
  </si>
  <si>
    <t>GULACOCO pouch 1000 grams</t>
  </si>
  <si>
    <t>CocoHigrow</t>
  </si>
  <si>
    <t>GULACOCO (coconut sugar) BULK Cargo</t>
  </si>
  <si>
    <t>MILENIAL AGRI NUSANTARA, PT</t>
  </si>
  <si>
    <t>Arabica Gayo (Sumatra)</t>
  </si>
  <si>
    <t>MILENIAL PROJEK INDONESIA, PT</t>
  </si>
  <si>
    <t>Arabica Coffee - Sumatra Lintong - Grade 4</t>
  </si>
  <si>
    <t>Robusta Coffee - Java - Grade 3</t>
  </si>
  <si>
    <t>Robusta Coffee - Java - Grade 1</t>
  </si>
  <si>
    <t>Arabica Coffee - Sumatra Lintong - Grade 5</t>
  </si>
  <si>
    <t>Robusta Coffee - Java - Grade 2</t>
  </si>
  <si>
    <t>Robusta Coffee - Java - Grade 4</t>
  </si>
  <si>
    <t>Arabica Coffee - Sumatra Lintong - Grade 3</t>
  </si>
  <si>
    <t>Arabica Coffee - Sumatra Lintong - Grade 2</t>
  </si>
  <si>
    <t>Arabica Coffee - Sumatra Lintong - Grade 1</t>
  </si>
  <si>
    <t>Mileno Makmur Mandiri, CV</t>
  </si>
  <si>
    <t>Organic Desiccated Coconut</t>
  </si>
  <si>
    <t>MINA INDO JAPAN RESOURCES, PT</t>
  </si>
  <si>
    <t>MIRACLE GLOBAL AGRICO, PT</t>
  </si>
  <si>
    <t>Coco Peat / Coir Pith</t>
  </si>
  <si>
    <t>Coir Bristle / Coco Bristle</t>
  </si>
  <si>
    <t>Coco Fiber / Coir Fiber</t>
  </si>
  <si>
    <t>MITRA MAKMUR JAYA, CV</t>
  </si>
  <si>
    <t>White Cardamom - Kapulaga - True cardamom</t>
  </si>
  <si>
    <t>Slag - Snakefruit - Salacca zalacca</t>
  </si>
  <si>
    <t>Wood Pellet Hardwood</t>
  </si>
  <si>
    <t>Cloves - Dried Cloves</t>
  </si>
  <si>
    <t>Tamarind Paste - Tamarind</t>
  </si>
  <si>
    <t>RBD (Refined, Bleached, and Deodorized) Coconut oil</t>
  </si>
  <si>
    <t>Coconut Milk - Santan</t>
  </si>
  <si>
    <t>Cinnamon-Koerintji Cinnamon</t>
  </si>
  <si>
    <t>Turmeric (Curcuma)</t>
  </si>
  <si>
    <t>Candle nut - Kukui nut - Kemiri - Aleurites moluccanus</t>
  </si>
  <si>
    <t>MITRA SEJAHTERA GRUP, PT</t>
  </si>
  <si>
    <t>Alkalized Cocoa Powder High Fat 10-12%</t>
  </si>
  <si>
    <t>East Java Robusta coffee beans - Specialty Grade (Fine Robusta)</t>
  </si>
  <si>
    <t>Cocoa Beans Variety MCC01</t>
  </si>
  <si>
    <t>Cocoa Beans Variety Local Forastero</t>
  </si>
  <si>
    <t>East Java Robusta coffee beans - Commercial Grade (Grade 1-2)</t>
  </si>
  <si>
    <t>East Java Arabica Coffee Beans (Ijen - Raung / Argopuro) - Commercial Grade</t>
  </si>
  <si>
    <t>Excelsa Wonosalam (Jombang - Kediri Highland) - Specialty Grade</t>
  </si>
  <si>
    <t>Excelsa Wonosalam (Jombang - Kediri Highland) - Commercial Grade</t>
  </si>
  <si>
    <t>East Java Arabica Coffee Beans (Ijen - Raung / Argopuro) - Specialty Grade (Grade 1-2)</t>
  </si>
  <si>
    <t>Cocoa Beans Variety MCC02</t>
  </si>
  <si>
    <t>Natural Cocoa Powder High Fat 10-12%</t>
  </si>
  <si>
    <t>MODERN SUKSES SEMESTA, PT</t>
  </si>
  <si>
    <t>Betel Nut Origin Indonesia</t>
  </si>
  <si>
    <t>MOLUGATH GARAWANGI TRADE, PT</t>
  </si>
  <si>
    <t>turmeric powder</t>
  </si>
  <si>
    <t>Wood Charcoal like Halaban and Tamarin Wood</t>
  </si>
  <si>
    <t>tuna and marlin fish floss</t>
  </si>
  <si>
    <t>MONDIAL SENTOSA, CV</t>
  </si>
  <si>
    <t>MORHEA EXPORT NUSANTARA, PT</t>
  </si>
  <si>
    <t>Java Preanger Arabica Fullwash - Grade 2 (Commercial Coffee)</t>
  </si>
  <si>
    <t>Java Preanger Semiwash (Grade 1)</t>
  </si>
  <si>
    <t>Java Arabica Garut Typica (Specialty Coffee)</t>
  </si>
  <si>
    <t>Java Arabica Garut Yellow Bourbon (Specialty Coffee)</t>
  </si>
  <si>
    <t>Java Robusta Natural Grade Fine (Specialty Coffee)</t>
  </si>
  <si>
    <t>Java Arabica Preanger - Wett Hulled Grade 2 (Commercial Coffee)</t>
  </si>
  <si>
    <t>Java Ijen Arabica Fullwash Grade 1</t>
  </si>
  <si>
    <t>Java Arabica Garut (Specialty Coffee)</t>
  </si>
  <si>
    <t>Java Arabica Garut "Papandayan" (Specialty Coffee)</t>
  </si>
  <si>
    <t>Java Arabica Natural Grade 1</t>
  </si>
  <si>
    <t>Java Preanger Arabica - Honey Process (Grade 1)</t>
  </si>
  <si>
    <t>Java Arabica Garut Honey (Specialty Coffee)</t>
  </si>
  <si>
    <t>MOZASS SUKSES INTERNASIONAL, PT</t>
  </si>
  <si>
    <t>Coffee went unheeded</t>
  </si>
  <si>
    <t>MSR NUSANTARA ABADI, Others</t>
  </si>
  <si>
    <t>Sacha Inchi Seed</t>
  </si>
  <si>
    <t>MUDA INDAH DAMAI (MID EXPORTIR), PT</t>
  </si>
  <si>
    <t>MULTI AGRO ASIA, PT</t>
  </si>
  <si>
    <t>Palm Broomstick</t>
  </si>
  <si>
    <t>MULTI EKSPORT INDONESIA, PT</t>
  </si>
  <si>
    <t>SUKARNO HATTA (U)</t>
  </si>
  <si>
    <t>Palm Kernel Expeller/ Palm Kernel Cake/ Palm Kernel Meal</t>
  </si>
  <si>
    <t>MULTI ORGANIC FARM, PT</t>
  </si>
  <si>
    <t>Decorative plants</t>
  </si>
  <si>
    <t>MULTI USAHA MANDIRIKARYA, PT</t>
  </si>
  <si>
    <t>MURNI AMIIN TRADING, PT</t>
  </si>
  <si>
    <t>Gone is Arabica coffee</t>
  </si>
  <si>
    <t>MUSTIKA DIRGANTARA EXPORT, PT</t>
  </si>
  <si>
    <t>PREMIUM COCONUT SHELL CHARCOAL BRIQUETTES FOR BBQ</t>
  </si>
  <si>
    <t>PREMIUM MIXED BIOMASS PELLET</t>
  </si>
  <si>
    <t>TAMARIND HARDWOOD CHARCOAL</t>
  </si>
  <si>
    <t>MIXED HARDWOOD LUMP CHARCOAL</t>
  </si>
  <si>
    <t>PREMIUM QUALITY COCONUT SHELL CHARCOAL BRIQUETTES FOR HOOKA SHISHA</t>
  </si>
  <si>
    <t>PREMIUM RICE HUSK PELLET - Renewable Biomass Fuel for Boilers &amp; Heating</t>
  </si>
  <si>
    <t>HALABAN HARDWOOD CHARCOAL</t>
  </si>
  <si>
    <t>BINCHOTAN HARDWOOD CHARCOAL-PREMIUM WHITE CHARCOAL FOR BBQ</t>
  </si>
  <si>
    <t>PREMIUM WOOD PELLET - Renewable Biomass Energy</t>
  </si>
  <si>
    <t>MUTIARA EKSPOR INDONESIA, PT</t>
  </si>
  <si>
    <t>Dried Cassava Chips For Food Oven Process</t>
  </si>
  <si>
    <t>MUTU PRIMA EKSPORINDO, PT</t>
  </si>
  <si>
    <t>Rice Husk Pellet</t>
  </si>
  <si>
    <t>Rice Husk Ash (Bigger Size)</t>
  </si>
  <si>
    <t>Rice Husk Ash (Smaller Size)</t>
  </si>
  <si>
    <t>Mutua Global Indo, PT</t>
  </si>
  <si>
    <t>NADHIFA INDO NIAGA, PT</t>
  </si>
  <si>
    <t>Coco Fiber, Coco Coir</t>
  </si>
  <si>
    <t>NADI LAMBANG TEKHNOLOGI INDONESIA, Others</t>
  </si>
  <si>
    <t>Grill Briquette</t>
  </si>
  <si>
    <t>briquette coconut charcoal</t>
  </si>
  <si>
    <t>Naga Hortikultura Sejahtera, PT</t>
  </si>
  <si>
    <t>NAGAMAS HERBAL NUSANTARA, PT</t>
  </si>
  <si>
    <t>Dried Rosella Flowers - Red Rosella Flower Tea Premium Quality Grade A</t>
  </si>
  <si>
    <t>Sliced Dried Turmeric</t>
  </si>
  <si>
    <t>NAMORA SOLUSI UTAMA, CV</t>
  </si>
  <si>
    <t>SPLIT BETEL NUT</t>
  </si>
  <si>
    <t>NANYANG BOGA JAYA INDUSTRI, PT</t>
  </si>
  <si>
    <t>EDIBLE BIRD NEST MESS</t>
  </si>
  <si>
    <t>EDIBLE BIRD NEST FEET</t>
  </si>
  <si>
    <t>EDIBLE BIRD NEST CUP</t>
  </si>
  <si>
    <t>EDIBLE BIRD NEST STRIP</t>
  </si>
  <si>
    <t>NARADA EKA SEMESTA, PT</t>
  </si>
  <si>
    <t>Cinnamon Stick (Cassia)</t>
  </si>
  <si>
    <t>EYEK - EYEK</t>
  </si>
  <si>
    <t>Cinnamon Powder</t>
  </si>
  <si>
    <t>Cavendish Banana</t>
  </si>
  <si>
    <t>POTATO</t>
  </si>
  <si>
    <t>NATURA AGRICULTURE INDONESIA, PT</t>
  </si>
  <si>
    <t>NATURA JAYA GLOBALINDO, CV</t>
  </si>
  <si>
    <t>NATURAL ARTHA GLOBAL, PT</t>
  </si>
  <si>
    <t>VANILLA PLANIFOLIA BEANS – GRADE A(GOURMET)</t>
  </si>
  <si>
    <t>VANILLA PLANIFOLIA BEANS – GRADE C</t>
  </si>
  <si>
    <t>VANILLA PLANIFOLIA BEANS – GRADE B</t>
  </si>
  <si>
    <t>NATURAL BERKAH ALAM, PT</t>
  </si>
  <si>
    <t>NATURAL GLOBAL INTERNASIONAL, PT</t>
  </si>
  <si>
    <t>Shallot</t>
  </si>
  <si>
    <t>NATURAL JOY FOODS, PT</t>
  </si>
  <si>
    <t>Organic Coconut Aminos (Organic Coconut Soy Sauce)</t>
  </si>
  <si>
    <t>NATURE GROUP INDONESIA, PT</t>
  </si>
  <si>
    <t>Robusta Coffee Beans Java</t>
  </si>
  <si>
    <t>Arabica Coffee Beans Sumatra</t>
  </si>
  <si>
    <t>Whitepepper</t>
  </si>
  <si>
    <t>NATURE PRIME INDONESIA, PT</t>
  </si>
  <si>
    <t>Palm Shell Non-Screening</t>
  </si>
  <si>
    <t>charcoal</t>
  </si>
  <si>
    <t>Cashew Nuts (w450,w180,w240,w320)</t>
  </si>
  <si>
    <t>NAV DURGA IMPEX, PT</t>
  </si>
  <si>
    <t>NAWA SENA, CV</t>
  </si>
  <si>
    <t>Java Ginger (Jahe Emprit)</t>
  </si>
  <si>
    <t>Red Ginger</t>
  </si>
  <si>
    <t>Finger Turmeric</t>
  </si>
  <si>
    <t>Dried Turmeric</t>
  </si>
  <si>
    <t>White Ginger (Jahe Gajah)</t>
  </si>
  <si>
    <t>Cashew Kernels W210</t>
  </si>
  <si>
    <t>NAWASENA INDONESIA UTAMA, PT</t>
  </si>
  <si>
    <t>NAWASENA MULIA NIAGA INTERNASIONAL, PT</t>
  </si>
  <si>
    <t>Porang Chips, Konjac Chips</t>
  </si>
  <si>
    <t>Palm kernel expeller</t>
  </si>
  <si>
    <t>Coffee Beans (green &amp; roasted)</t>
  </si>
  <si>
    <t>Copra Cake, Bungkil Copra</t>
  </si>
  <si>
    <t>Coconut Charcoal for BBQ (Sawdust and Cube)</t>
  </si>
  <si>
    <t>RBD COCONUT OIL</t>
  </si>
  <si>
    <t>copra edible, regular and random</t>
  </si>
  <si>
    <t>Carbon Active Coconut shell charcoal</t>
  </si>
  <si>
    <t>NAYA MANDIRI UTAMA, PT</t>
  </si>
  <si>
    <t>NEBULA HARMONI GLOBAL, PT</t>
  </si>
  <si>
    <t>Tapioca Flour</t>
  </si>
  <si>
    <t>NIAGA KUSUMA CEMERLANG, PT</t>
  </si>
  <si>
    <t>Candlenut (candlenut)</t>
  </si>
  <si>
    <t>Active carbon</t>
  </si>
  <si>
    <t>NIAGA TANI NUSANTARA, PT</t>
  </si>
  <si>
    <t>Pine Sylvester Wood</t>
  </si>
  <si>
    <t>Nucifera Hiro Indonesia, CV</t>
  </si>
  <si>
    <t>clove</t>
  </si>
  <si>
    <t>Nucla Mitra Indoindah, PT</t>
  </si>
  <si>
    <t>NURHAYATI INDO CEMERLANG, PT</t>
  </si>
  <si>
    <t>RICE HUSK</t>
  </si>
  <si>
    <t>Women's Handbag</t>
  </si>
  <si>
    <t>BURNT RICE HUSK</t>
  </si>
  <si>
    <t>NUSA AGRO EXPORT, PT</t>
  </si>
  <si>
    <t>NUSA KLAPA INTERNATIONAL, PT</t>
  </si>
  <si>
    <t>White Copra Reguler, Edible</t>
  </si>
  <si>
    <t>NUSA NIAGA INVESTAMA, PT</t>
  </si>
  <si>
    <t>NUSANTARA AVIA INDONESIA, PT</t>
  </si>
  <si>
    <t>Copra Meal/Pellets</t>
  </si>
  <si>
    <t>RBD Hydrogenated Coconut Oil (RBD HCNO)</t>
  </si>
  <si>
    <t>Coconut Fatty Acid Distillate</t>
  </si>
  <si>
    <t>NUSANTARA DJAYA GLOBAL, PT</t>
  </si>
  <si>
    <t>Dried Young Areca Nuts</t>
  </si>
  <si>
    <t>Slice Betel Nut</t>
  </si>
  <si>
    <t>NUSANTARA SPICES ABADI, PT</t>
  </si>
  <si>
    <t>Vanilla Tahiti Grade A Papua, Indonesia</t>
  </si>
  <si>
    <t>Vanilla Planifolia Grade A Papua, Indonesia</t>
  </si>
  <si>
    <t>PNG Vanilla Tahiti Grade A</t>
  </si>
  <si>
    <t>PNG Vanilla Planifolia Grade A</t>
  </si>
  <si>
    <t>Ocean Beans Indonesia, PT</t>
  </si>
  <si>
    <t>Arabica Natural Sumatra Gayo</t>
  </si>
  <si>
    <t>OLASVI CIPTA GROUP, PT</t>
  </si>
  <si>
    <t>ARABICA GAYO GREEN BEAN, GRADE 1</t>
  </si>
  <si>
    <t>OMEGA PRIMA INTERNASIONAL, PT</t>
  </si>
  <si>
    <t>Barbecue Charcoal Briquette</t>
  </si>
  <si>
    <t>OPTIMA GLOBAL HARMONI, PT</t>
  </si>
  <si>
    <t>waterless hand cleaner</t>
  </si>
  <si>
    <t>Coconut Charcoal briquette</t>
  </si>
  <si>
    <t>OPTIMANUSA GLOBAL TRADE, PT</t>
  </si>
  <si>
    <t>Charcoal Briquettes</t>
  </si>
  <si>
    <t>Brooms and brushes ( Sapu Lidi)</t>
  </si>
  <si>
    <t>Turmeric / Curcuma (Turmeric</t>
  </si>
  <si>
    <t>ORBIT GABE JAYA, PT</t>
  </si>
  <si>
    <t>CLOVES</t>
  </si>
  <si>
    <t>wooden pellet</t>
  </si>
  <si>
    <t>GAMBIER</t>
  </si>
  <si>
    <t>ORBIT NATURE, PT</t>
  </si>
  <si>
    <t>ORCA JAYA NUSANTARA, PT</t>
  </si>
  <si>
    <t>Pahala Sari Nira, UD</t>
  </si>
  <si>
    <t>coconut sugar nitamas</t>
  </si>
  <si>
    <t>Niramas Coconut cube sugar</t>
  </si>
  <si>
    <t>PALLAWA SAMUDERA INDORAYA, PT</t>
  </si>
  <si>
    <t>PANCA PRIMA WIJAYA, PT</t>
  </si>
  <si>
    <t>Rice Hulling Milling Machine Small Capacity 200 kg per hour</t>
  </si>
  <si>
    <t>Rice Milling Level Meter Trenocci TMD3E</t>
  </si>
  <si>
    <t>Liquid Phosphine FUMILIQUIDE Fumigant</t>
  </si>
  <si>
    <t>Grain Sampling Probe</t>
  </si>
  <si>
    <t>Pesticide Residue Meter Nexon 5</t>
  </si>
  <si>
    <t>Laboratory Rice Grading Machine Trenocci TGM2A</t>
  </si>
  <si>
    <t>Plastic Covers for Fumigation of Food Commodities, Ships or others</t>
  </si>
  <si>
    <t>PANELINDO, CV</t>
  </si>
  <si>
    <t>Bamboo Hanger Rack</t>
  </si>
  <si>
    <t>Civet Coffee</t>
  </si>
  <si>
    <t>Pashmina Eco Print</t>
  </si>
  <si>
    <t>Bamboo Wooven Panel</t>
  </si>
  <si>
    <t>Deodorant</t>
  </si>
  <si>
    <t>Mahogany Fence by Panelindo</t>
  </si>
  <si>
    <t>Eco Print Dress</t>
  </si>
  <si>
    <t>Vintage Sculpture Recycle</t>
  </si>
  <si>
    <t>Bamboo Divider Set of Three</t>
  </si>
  <si>
    <t>Veil Batik</t>
  </si>
  <si>
    <t>Eco Friendly Shoes</t>
  </si>
  <si>
    <t>Natural Eco Print Masker</t>
  </si>
  <si>
    <t>PANGAN TERBAIK INDONESIA, PT</t>
  </si>
  <si>
    <t>coconut sugar granule</t>
  </si>
  <si>
    <t>PANRITA JAYA GROUP, CV</t>
  </si>
  <si>
    <t>Toraja Robusta coffee</t>
  </si>
  <si>
    <t>PARVEZIUS GLOBALINDO UTAMA, PT</t>
  </si>
  <si>
    <t>Cloves Lalpari</t>
  </si>
  <si>
    <t>Palm Kernel Expeller (PKE)</t>
  </si>
  <si>
    <t>Vanilla Beans Tahitensis</t>
  </si>
  <si>
    <t>PASDIDEN BARASAKI, CV</t>
  </si>
  <si>
    <t>Betel Nut/ Areca Nut</t>
  </si>
  <si>
    <t>PASTI CUAN INDONESIA, CV</t>
  </si>
  <si>
    <t>Karmellow - Popcorn Butterfly Snack</t>
  </si>
  <si>
    <t>Kampoeng Pepper</t>
  </si>
  <si>
    <t>Shinnori - Seaweed Snack</t>
  </si>
  <si>
    <t>PATI JADIDA CARBON INTERNATIONAL, CV</t>
  </si>
  <si>
    <t>Briquette coconut shell charcoal Hexagonal</t>
  </si>
  <si>
    <t>Briquette coconut shell charcoal Finger</t>
  </si>
  <si>
    <t>Briquette coconut shell charcoal cube premium</t>
  </si>
  <si>
    <t>Coconut shell charcoal White Cube</t>
  </si>
  <si>
    <t>PAYUNG PUTIH INDONESIA GROUP, CV</t>
  </si>
  <si>
    <t>PELITA KREASI NUSANTARA, PT</t>
  </si>
  <si>
    <t>PEMUDA TIMUR CAHAYA NUSANTARA, PT</t>
  </si>
  <si>
    <t>SPTRO 36 EXTRA PHOSPHATE FERTILIZER 20%</t>
  </si>
  <si>
    <t>WILD COW FERTILIZER</t>
  </si>
  <si>
    <t>WILD COW FERTILIZER++</t>
  </si>
  <si>
    <t>PERCHA JUAR NUSANTARA, PT</t>
  </si>
  <si>
    <t>WILD LUWAK COFFEE BEANS ORIGINAL</t>
  </si>
  <si>
    <t>PERISAI ABADI PUTRA, PT</t>
  </si>
  <si>
    <t>PERKEBUNAN NUSANTARA XII, PT</t>
  </si>
  <si>
    <t>Java A Light Breaking Cocoa</t>
  </si>
  <si>
    <t>Java Coffee Arabica</t>
  </si>
  <si>
    <t>Java Coffee Robusta</t>
  </si>
  <si>
    <t>Washed Bulk Cocoa</t>
  </si>
  <si>
    <t>Ribbed Smoked Rubber Sheet</t>
  </si>
  <si>
    <t>CTC Black Tea</t>
  </si>
  <si>
    <t>PERKEBUNAN TAJUL HAYAH, Koperasi</t>
  </si>
  <si>
    <t>Rice</t>
  </si>
  <si>
    <t>RACE</t>
  </si>
  <si>
    <t>PERSADA CIPTA PERKASA, PT</t>
  </si>
  <si>
    <t>PALM ACID OIL</t>
  </si>
  <si>
    <t>PALM KERNEL EXPELLER / PALM KERNEL MEAL</t>
  </si>
  <si>
    <t>PALM KERNEL SHELL</t>
  </si>
  <si>
    <t>PERUSAHAAN SANGHYANG AYU, PT</t>
  </si>
  <si>
    <t>NATURAL ARABIKA GAYO</t>
  </si>
  <si>
    <t>Gayo wild luwak coffee</t>
  </si>
  <si>
    <t>NATURAL FERMENTATION (WINEY)</t>
  </si>
  <si>
    <t>GRADE 1 GAYO COFFEE (GRENBEAN)</t>
  </si>
  <si>
    <t>CACAO FERMENTED</t>
  </si>
  <si>
    <t>Natural gayo process</t>
  </si>
  <si>
    <t>specialty Gayo Arabica Coffee Beans</t>
  </si>
  <si>
    <t>GRADE 1 GAYO COFFEE</t>
  </si>
  <si>
    <t>PESSEL NATURAL RESOUR, CV</t>
  </si>
  <si>
    <t>Gambier Bootch/Extract</t>
  </si>
  <si>
    <t>PESUD ABADI MAHAKAM, PT</t>
  </si>
  <si>
    <t>Crude Palm Oil</t>
  </si>
  <si>
    <t>palm kernel expeller</t>
  </si>
  <si>
    <t>POME</t>
  </si>
  <si>
    <t>POHACEE MITRA INDONESIA, PT</t>
  </si>
  <si>
    <t>Shisha charcoal manufacturer Indonesia premium quality</t>
  </si>
  <si>
    <t>Coconut charcoal briquette manufacturers</t>
  </si>
  <si>
    <t>Hookah charcoal hs code</t>
  </si>
  <si>
    <t>indonesia shisha charcoal white ash 100% natural coconut shell</t>
  </si>
  <si>
    <t>Coconut  shisha charcoal Pohacee low ash and odorless</t>
  </si>
  <si>
    <t>Natural shisha coals pohacee</t>
  </si>
  <si>
    <t>Shisha coals Pohacee premium hookah charcoal</t>
  </si>
  <si>
    <t>Shisha charcoal supplier Indonesia Pohacee</t>
  </si>
  <si>
    <t>Hookah charcoal supplier</t>
  </si>
  <si>
    <t>shisha charcoal indonesia</t>
  </si>
  <si>
    <t>Shisha charcoal company</t>
  </si>
  <si>
    <t>hookah charcoal coconut Indonesia Superior burning time</t>
  </si>
  <si>
    <t>PORANG BUMI SUMATERA, PT</t>
  </si>
  <si>
    <t>PRAMUDITA DARYA PARMA, PT</t>
  </si>
  <si>
    <t>Bio-Organic Liquid Fertilizer</t>
  </si>
  <si>
    <t>PRATAMA ASTA INDONESIA, PT</t>
  </si>
  <si>
    <t>Coco Fiber / Coir</t>
  </si>
  <si>
    <t>PRIMA GADANG GLOBAL, PT</t>
  </si>
  <si>
    <t>Planifolia Vanilla Beans - Grade A Gourmet</t>
  </si>
  <si>
    <t>Planifolia Vanilla beans - Grade A Gourmet</t>
  </si>
  <si>
    <t>PRIMA KARYA CELEBES, CV</t>
  </si>
  <si>
    <t>cocopeat block</t>
  </si>
  <si>
    <t>PRIMERA OPTIMA SEJAHTERA, PT</t>
  </si>
  <si>
    <t>Mocaf Flour</t>
  </si>
  <si>
    <t>LIZARD FISH/ SAURIDA TUMBIL</t>
  </si>
  <si>
    <t>PRISMA INTI TRADEA, PT</t>
  </si>
  <si>
    <t>Green Coffee Beans of Arabica Sumatra Aceh Gayo (Single Origin)</t>
  </si>
  <si>
    <t>Roasted Coffee Robusta Lampung</t>
  </si>
  <si>
    <t>Roasted Coffee Arabica Gayo</t>
  </si>
  <si>
    <t>Green Coffee Beans Robusta Lampung</t>
  </si>
  <si>
    <t>PT BERKAH BURDAH BUANA, PT</t>
  </si>
  <si>
    <t>Sugar Palm Nut / Kaong</t>
  </si>
  <si>
    <t>Dried Betel Nut</t>
  </si>
  <si>
    <t>Young Betel Nut</t>
  </si>
  <si>
    <t>Ceylon Cinnamon Stick</t>
  </si>
  <si>
    <t>Coconut (young, semi husked, full husked)</t>
  </si>
  <si>
    <t>PT BERKAH MANFAAT EXPORT, PT</t>
  </si>
  <si>
    <t>Arabica coffee</t>
  </si>
  <si>
    <t>coconut charcoal briquettes</t>
  </si>
  <si>
    <t>robust natural</t>
  </si>
  <si>
    <t>stone lantern</t>
  </si>
  <si>
    <t>teak wood kitchenware</t>
  </si>
  <si>
    <t>organic coconut sugar</t>
  </si>
  <si>
    <t>PT BILIV PRATAMA CORP, PT</t>
  </si>
  <si>
    <t>White pepper</t>
  </si>
  <si>
    <t>men's safety shoes</t>
  </si>
  <si>
    <t>Red Ginger Drink</t>
  </si>
  <si>
    <t>Premium Wooden Spoon and Fork</t>
  </si>
  <si>
    <t>Bamboo Straws</t>
  </si>
  <si>
    <t>Milk Red Ginger Drink</t>
  </si>
  <si>
    <t>Premium Wooden Cup</t>
  </si>
  <si>
    <t>Premium Coffee Coaster</t>
  </si>
  <si>
    <t>Ejection Fan</t>
  </si>
  <si>
    <t>PT DWI CIPTA AGRI JAYA, PT</t>
  </si>
  <si>
    <t>PT FOBC ASIA, PT</t>
  </si>
  <si>
    <t>Frozen Milkfish</t>
  </si>
  <si>
    <t>Frozen Tilapia</t>
  </si>
  <si>
    <t>Frozen Mackerel Yellow Tail</t>
  </si>
  <si>
    <t>Frozen Baramundi</t>
  </si>
  <si>
    <t>Frozen Pomfret Fish</t>
  </si>
  <si>
    <t>PT GARUDA PRATAMA CORP, Others</t>
  </si>
  <si>
    <t>PT INDOGAYO COMODITY NUSANTARA, PT</t>
  </si>
  <si>
    <t>GAYO ARABICA COFFEE</t>
  </si>
  <si>
    <t>Gayo Arabica Coffee</t>
  </si>
  <si>
    <t>Gayo arabica coffed</t>
  </si>
  <si>
    <t>PT LAKSANA PUTRA MAKMUR, PT</t>
  </si>
  <si>
    <t>Green Bean coffe</t>
  </si>
  <si>
    <t>PT LITANI ABADI NUSANTARA, PT</t>
  </si>
  <si>
    <t>pots fiber</t>
  </si>
  <si>
    <t>coconut fiber</t>
  </si>
  <si>
    <t>Brush Natural Fibre</t>
  </si>
  <si>
    <t>Bristle fiber</t>
  </si>
  <si>
    <t>Coco peat</t>
  </si>
  <si>
    <t>PT MITRA UTAMA MAKMUR, PT</t>
  </si>
  <si>
    <t>Multipurpose Adhesive</t>
  </si>
  <si>
    <t>Lollipop Candy</t>
  </si>
  <si>
    <t>Hydroponic Nutrition AB Mix</t>
  </si>
  <si>
    <t>Insect and Rat  Trap</t>
  </si>
  <si>
    <t>Multi Purpose Adhesive</t>
  </si>
  <si>
    <t>PT Mukrindo Berkah Aditama - Industrial &amp; Trading, PT</t>
  </si>
  <si>
    <t>Home t-shirt or children's sleepwear</t>
  </si>
  <si>
    <t>Singlet for children and teenagers</t>
  </si>
  <si>
    <t>Robusta Kopi Jombang</t>
  </si>
  <si>
    <t>Apparel home clothes, children's nightgowns</t>
  </si>
  <si>
    <t>PT NUSA BERKAH JAYA, PT</t>
  </si>
  <si>
    <t>Palm Kernel Expeller/meal/cake</t>
  </si>
  <si>
    <t>PT OJY PERMATA NUSANTARA, Others</t>
  </si>
  <si>
    <t>PT POETRAMANDIRI TEKH, PT</t>
  </si>
  <si>
    <t>PT SUKSES PRODUK INDONESIA, PT</t>
  </si>
  <si>
    <t>PT SYAHMA SUKSES BERKAH, PT</t>
  </si>
  <si>
    <t>COCONUT CHARCOAL BRIQUETTE</t>
  </si>
  <si>
    <t>COCONUT BRISTLE</t>
  </si>
  <si>
    <t>TAMARIND WOOD CHARCOAL</t>
  </si>
  <si>
    <t>BBQ GRANUL SAWDUST BRIQUETTE</t>
  </si>
  <si>
    <t>COCONUT FIBER, COCO FIBER</t>
  </si>
  <si>
    <t>SAWDUST CHARCOAL BRIQUETTE</t>
  </si>
  <si>
    <t>COCOPEAT POWDER</t>
  </si>
  <si>
    <t>HALABAN WOOD CHARCOAL</t>
  </si>
  <si>
    <t>BRIQUETTE BARBECUE</t>
  </si>
  <si>
    <t>PT. Asha Nuova Internasional Indonesia, PT</t>
  </si>
  <si>
    <t>Powdered Moringa Leaves</t>
  </si>
  <si>
    <t>PT. Celebes Indo Trade, PT</t>
  </si>
  <si>
    <t>COCOFIBRE</t>
  </si>
  <si>
    <t>COCOPEAT</t>
  </si>
  <si>
    <t>PT. EFFENDI ANDIKA JAYA, PT</t>
  </si>
  <si>
    <t>Betel nut/ Areca nut</t>
  </si>
  <si>
    <t>PT. NAS BARAKAH INTERNATIONAL, PT</t>
  </si>
  <si>
    <t>PVC PIPE REGRINDS</t>
  </si>
  <si>
    <t>Gum Copal</t>
  </si>
  <si>
    <t>PT. PANGANIAGA SEJAHTERA ABADI, PT</t>
  </si>
  <si>
    <t>Cloves Whole</t>
  </si>
  <si>
    <t>Wispish Cassava Chips Beef Bulgogi 25Gr</t>
  </si>
  <si>
    <t>Elephant Fresh Ginger</t>
  </si>
  <si>
    <t>Wispish Cassava Chips Original 25Gr</t>
  </si>
  <si>
    <t>Wispish Cassava Chips Balado Cheese 25Gr</t>
  </si>
  <si>
    <t>White Pepper Whole</t>
  </si>
  <si>
    <t>PT. PELANGI TITIAN NUSANTARA, PT</t>
  </si>
  <si>
    <t>MAUMERE</t>
  </si>
  <si>
    <t>Cocoa Beans (Theobroma Cacao)</t>
  </si>
  <si>
    <t>Cloves Indonesia Origin (Syzygium aromaticum var. Malukuensis)</t>
  </si>
  <si>
    <t>PT. Pramesta Mitra Selaras, PT</t>
  </si>
  <si>
    <t>Baby Skin Briquette for Shisha</t>
  </si>
  <si>
    <t>Premium Briquette Indonesia</t>
  </si>
  <si>
    <t>PT. SEBERINDA ALAM NUSANTARA, PT</t>
  </si>
  <si>
    <t>Areca Nut /Betel Nut</t>
  </si>
  <si>
    <t>Palm Broom Stick</t>
  </si>
  <si>
    <t>PT. TIRRIKLADA SUKSES TRATINDO, PT</t>
  </si>
  <si>
    <t>BROWN SUGAR</t>
  </si>
  <si>
    <t>SUPER HEAD RICE</t>
  </si>
  <si>
    <t>ORIGINAL TORAJA COFFEE</t>
  </si>
  <si>
    <t>THREE CHILI CAP PREMIUM RICE</t>
  </si>
  <si>
    <t>PT. TRUE SPICES INDONESIA, PT</t>
  </si>
  <si>
    <t>CLOVE FAQ</t>
  </si>
  <si>
    <t>PT.PARVEEN OSCAR INDONESIA, PT</t>
  </si>
  <si>
    <t>The leaves of the onion</t>
  </si>
  <si>
    <t>Prawn crackers</t>
  </si>
  <si>
    <t>Vacum.frying fruit chips</t>
  </si>
  <si>
    <t>Onion crackers</t>
  </si>
  <si>
    <t>Kangkung Seed</t>
  </si>
  <si>
    <t>Green bean</t>
  </si>
  <si>
    <t>Cabbage vegetables</t>
  </si>
  <si>
    <t>Milkfish Presto Gepuk</t>
  </si>
  <si>
    <t>Lemon slice</t>
  </si>
  <si>
    <t>PUSAKA DOMINARI GLOBAL, PT</t>
  </si>
  <si>
    <t>HUSK BRAND / ANIMAL FEED</t>
  </si>
  <si>
    <t>RICE HUSK ASH</t>
  </si>
  <si>
    <t>Pusat Niaga Center, PT</t>
  </si>
  <si>
    <t>PUTRA DIGOEL JAYA, PT</t>
  </si>
  <si>
    <t>PUTRA KRUENG JREU, CV</t>
  </si>
  <si>
    <t>Palm bunch ash powder</t>
  </si>
  <si>
    <t>Magnesium fertilizer in powder (MgO 40%+)</t>
  </si>
  <si>
    <t>PUTRA NASA MANDIRI, PT</t>
  </si>
  <si>
    <t>CORN RICE ZM</t>
  </si>
  <si>
    <t>Fish powder (and lean)</t>
  </si>
  <si>
    <t>PUTRA PADANG RAJA, PT</t>
  </si>
  <si>
    <t>CALANG</t>
  </si>
  <si>
    <t>GAYO ARABICA COFFEE GREEN BEANS</t>
  </si>
  <si>
    <t>RAE COCO INDONESIA, PT</t>
  </si>
  <si>
    <t>Cocopeat Block 5kg</t>
  </si>
  <si>
    <t>RAFIF ALMEERA INDONESIA, PT</t>
  </si>
  <si>
    <t>OB Herbal Syrup</t>
  </si>
  <si>
    <t>RDL BODY LOTION PAPAYA 600ML</t>
  </si>
  <si>
    <t>Shampoo / Hair Care</t>
  </si>
  <si>
    <t>Wood Chips</t>
  </si>
  <si>
    <t>Sugar / Palm Sugar / Brown Sugar / Coconut Sugar</t>
  </si>
  <si>
    <t>Bottle packing (PT 3/4 L)</t>
  </si>
  <si>
    <t>Sardines in cans</t>
  </si>
  <si>
    <t>99 PEARL CIGARETTE (KRETEK CIGARETTE 99 PEARL)</t>
  </si>
  <si>
    <t>Abelmoschus Manihot L. Cendrawasih</t>
  </si>
  <si>
    <t>RAHAT SINERGI ABADI, PT</t>
  </si>
  <si>
    <t>Palm Sugar Organic</t>
  </si>
  <si>
    <t>Cocoa Powder Natural</t>
  </si>
  <si>
    <t>Arabica Greenbean</t>
  </si>
  <si>
    <t>Robusta Greenbean</t>
  </si>
  <si>
    <t>RAHAYU PRIMA INTERNATIONAL, PT</t>
  </si>
  <si>
    <t>Coffee Arabica Subang</t>
  </si>
  <si>
    <t>Artisan Tea</t>
  </si>
  <si>
    <t>RAJAWALI NUSINDO, PT</t>
  </si>
  <si>
    <t>Organic Liquid Fertilizer (BioFarm)</t>
  </si>
  <si>
    <t>coconut semi husked</t>
  </si>
  <si>
    <t>Cassava Chips</t>
  </si>
  <si>
    <t>Palm Kernel Meal</t>
  </si>
  <si>
    <t>Tea</t>
  </si>
  <si>
    <t>Dragon fruit</t>
  </si>
  <si>
    <t>Gayo Arabica coffee</t>
  </si>
  <si>
    <t>Temanggung Robusta Coffee</t>
  </si>
  <si>
    <t>RAJAWALI SEJAHTERA MARINDO, CV</t>
  </si>
  <si>
    <t>Dull Small-Seeded Mung Beans</t>
  </si>
  <si>
    <t>Cube Briquettes</t>
  </si>
  <si>
    <t>Dull Large-Seeded Mung Bean</t>
  </si>
  <si>
    <t>Shiny Large-Seeded Mung Bean</t>
  </si>
  <si>
    <t>Fermented Cocoa</t>
  </si>
  <si>
    <t>Shiny Small-Seeded Mung Bean</t>
  </si>
  <si>
    <t>Split-Seeded Mung Bean</t>
  </si>
  <si>
    <t>Hexagonal Briquettes</t>
  </si>
  <si>
    <t>RAMONA, PT</t>
  </si>
  <si>
    <t>MERAUKE</t>
  </si>
  <si>
    <t>Banana Leaf apremium</t>
  </si>
  <si>
    <t>Citronella Oil (Lemongrass Oil)</t>
  </si>
  <si>
    <t>Sea cucumber</t>
  </si>
  <si>
    <t>Betel Nut / Areca Nut / Areca Nut</t>
  </si>
  <si>
    <t>Cajuput Oil (White Wood Oil)</t>
  </si>
  <si>
    <t>Mud Crabs</t>
  </si>
  <si>
    <t>Nutmeg seeds (Biji Pala)</t>
  </si>
  <si>
    <t>Giant ginger</t>
  </si>
  <si>
    <t>Vanilla Planifolia</t>
  </si>
  <si>
    <t>RANAFA GIO ENERGY, PT</t>
  </si>
  <si>
    <t>walnuts</t>
  </si>
  <si>
    <t>walnuts/hazlenuts</t>
  </si>
  <si>
    <t>hazlenuts</t>
  </si>
  <si>
    <t>Walnuts</t>
  </si>
  <si>
    <t>Many fish</t>
  </si>
  <si>
    <t>RANS SADAWIRA UTAMA GROUP, PT</t>
  </si>
  <si>
    <t>JAVA IJEN ROBUSTA</t>
  </si>
  <si>
    <t>RATU BILKIS PERKASA, PT</t>
  </si>
  <si>
    <t>RAVA SUKSES MAKMUR, PT</t>
  </si>
  <si>
    <t>Fresh Ginger (whole-bulk-FOB Jakart-Priok)</t>
  </si>
  <si>
    <t>Nutmeg Premium Djepati's Brand (Fine Ground-Bottle 50gr)</t>
  </si>
  <si>
    <t>Cumin Premium Djepati's Brand (Powder-Bottle 50gr)</t>
  </si>
  <si>
    <t>Garlic Premium Djepati's Brand (Powder-Bottle 25gr)</t>
  </si>
  <si>
    <t>Garlic Premium Djepati's Brand (Powder-Bottle 50gr )</t>
  </si>
  <si>
    <t>Ginger Raw (washed-unwashed)</t>
  </si>
  <si>
    <t>Cardamom (whole-bulk-FOB Jakart-priok)</t>
  </si>
  <si>
    <t>Nutmeg (whole-bulk-FOB Jakart-Priok)</t>
  </si>
  <si>
    <t>White pepper (whole-bulk-FOB Jakart-priok)</t>
  </si>
  <si>
    <t>Cinnamon Premium Djepati's Brand (Powder-Bottle 50gr)</t>
  </si>
  <si>
    <t>Black pepper (whole-bulk-FOB Jakart-Priok)</t>
  </si>
  <si>
    <t>Black Pepper Premium Djepati's Brand (Fine Ground-Bottle 25gr)</t>
  </si>
  <si>
    <t>RAZIE HERBAL NUSANTARA, PT</t>
  </si>
  <si>
    <t>Palm Kernel (Natural Dried Kernels) PALM CORE</t>
  </si>
  <si>
    <t>Coconut Husks</t>
  </si>
  <si>
    <t>Dried Moringa Leaves</t>
  </si>
  <si>
    <t>White Cardamom Seeds</t>
  </si>
  <si>
    <t>RED CELEBES SEJAHTERA, PT</t>
  </si>
  <si>
    <t>Red Lombok International, CV</t>
  </si>
  <si>
    <t>The original chocolate drink from Flores</t>
  </si>
  <si>
    <t>Lombok Man Power Coffee</t>
  </si>
  <si>
    <t>The original coffee drink from flores</t>
  </si>
  <si>
    <t>The original black coffee drink from flores</t>
  </si>
  <si>
    <t>Arabica Coffee Flores Manggarai</t>
  </si>
  <si>
    <t>REJA MAYUR, CV</t>
  </si>
  <si>
    <t>Sweet Fragrant Mango (grade A)</t>
  </si>
  <si>
    <t>Coconut ant sugar</t>
  </si>
  <si>
    <t>REJAYA, CV</t>
  </si>
  <si>
    <t>Pillow shape charcoal briquette</t>
  </si>
  <si>
    <t>Coconut shell charcoal briquette</t>
  </si>
  <si>
    <t>Kachi Mangrove Charcoal</t>
  </si>
  <si>
    <t>Palm kernel shell</t>
  </si>
  <si>
    <t>Palm kernel shell charcoal</t>
  </si>
  <si>
    <t>REJEKI ANUGERAH INDOTAMA, CV</t>
  </si>
  <si>
    <t>Arabica Specialty Sindoro Natural Anaerobic (Sindoro Raisins)</t>
  </si>
  <si>
    <t>REKACIPTA ALAM INDOTAMA, PT</t>
  </si>
  <si>
    <t>Pellet Rice Husk</t>
  </si>
  <si>
    <t>Coconut Crystal Sugar</t>
  </si>
  <si>
    <t>RBD Palm Olein CP 8</t>
  </si>
  <si>
    <t>Low Fat Desiccated Coconut Extra Fine</t>
  </si>
  <si>
    <t>High Fat Desiccated Coconut Medium</t>
  </si>
  <si>
    <t>RBD CNO</t>
  </si>
  <si>
    <t>Low Fat Desiccated Coconut Fine</t>
  </si>
  <si>
    <t>High Acid Crude Palm Oil</t>
  </si>
  <si>
    <t>RESWARA EXPORT INDONESIA, Others</t>
  </si>
  <si>
    <t>Edible Copra</t>
  </si>
  <si>
    <t>Black Copra</t>
  </si>
  <si>
    <t>REZEKI MANDIRI GLOBAL, PT</t>
  </si>
  <si>
    <t>JAMBI</t>
  </si>
  <si>
    <t>RH AGRO MANDIRI, CV</t>
  </si>
  <si>
    <t>RICHKEY NUSANTARA TRADING, PT</t>
  </si>
  <si>
    <t>Shisha/Hookah Briquette Charcoal</t>
  </si>
  <si>
    <t>RINTISAN KARYA UTAMA, PT</t>
  </si>
  <si>
    <t>Robusta Grean Beans Coffee</t>
  </si>
  <si>
    <t>RIZALYA EXPORT TROPICAL, PT</t>
  </si>
  <si>
    <t>1 - Arabica Ijen Blue Fire Natural Coffee</t>
  </si>
  <si>
    <t>1 - Natural Cocoa Powder RE 700</t>
  </si>
  <si>
    <t>1 - Fresh Turmeric Curcuma</t>
  </si>
  <si>
    <t>1 Banana Leaves Kluthuk</t>
  </si>
  <si>
    <t>1 - Arabica Coffee Java Ijen</t>
  </si>
  <si>
    <t>Broomstick, Sada Natural Coconut Stick</t>
  </si>
  <si>
    <t>1- Robusta Coffee East Java</t>
  </si>
  <si>
    <t>01 - ARVA Truffle Crispy Tempeh</t>
  </si>
  <si>
    <t>RIZKI GLOBAL SEJAHTERA, PT</t>
  </si>
  <si>
    <t>Handcraft Miniature Boat</t>
  </si>
  <si>
    <t>Sejawa Sea Salt</t>
  </si>
  <si>
    <t>Rizqo Wijaya Trade, PT</t>
  </si>
  <si>
    <t>Flat Briquettes</t>
  </si>
  <si>
    <t>RIZQUNNAJAH NUR ABADI, PT</t>
  </si>
  <si>
    <t>Dried Shredded of Taro Leaves</t>
  </si>
  <si>
    <t>RNH GLOBAL INDONESIA, CV</t>
  </si>
  <si>
    <t>ROYALL BINTANG SUKSES, PT</t>
  </si>
  <si>
    <t>Cocofiber, Coconut fiber; cocofibre; coconut fibre</t>
  </si>
  <si>
    <t>Cocopeat; Cocopith; Coconut Peat; Coconut Pith</t>
  </si>
  <si>
    <t>RPP EXPORT INDONESIA (REI), PT</t>
  </si>
  <si>
    <t>Crab of Mangrove/Mud Crab</t>
  </si>
  <si>
    <t>Indonesia Coffee Beans</t>
  </si>
  <si>
    <t>Frozen Shrimp</t>
  </si>
  <si>
    <t>Rattan Crafts</t>
  </si>
  <si>
    <t>Crude Palm Oil (CPO)</t>
  </si>
  <si>
    <t>Dried Maggot Black Soldier Fly</t>
  </si>
  <si>
    <t>BIRD (SWALLOW) NEST (SBW INDONESIA)</t>
  </si>
  <si>
    <t>RUMAH REMPAH INDONESIA, PT</t>
  </si>
  <si>
    <t>LALPARI CLOVES / CLOVES</t>
  </si>
  <si>
    <t>WHITE PEPPER INDONESIA</t>
  </si>
  <si>
    <t>RVELDA HALMAHERA AGRICULTURE, PT</t>
  </si>
  <si>
    <t>SABAH NUSA GLOBAL, PT</t>
  </si>
  <si>
    <t>BARBECUE HEXAGONAL</t>
  </si>
  <si>
    <t>Hexagonal Finger</t>
  </si>
  <si>
    <t>CUBE BRIQUET</t>
  </si>
  <si>
    <t>CUBE WITH HOLE</t>
  </si>
  <si>
    <t>BARBECUE CYLINDER</t>
  </si>
  <si>
    <t>House Briquette</t>
  </si>
  <si>
    <t>SAFFRONLAB GLOBAL KOMODITI, PT</t>
  </si>
  <si>
    <t>Cocopeat / coco pith</t>
  </si>
  <si>
    <t>Coconut fiber/coconut fibre/coir fiber/coir fibre</t>
  </si>
  <si>
    <t>Coco chips / coconut husk chips</t>
  </si>
  <si>
    <t>SAGARA SEDAYU INDONESIA, PT</t>
  </si>
  <si>
    <t>Sais Jaya Abadi, PT</t>
  </si>
  <si>
    <t>Crued Coconut Oil (CNO)</t>
  </si>
  <si>
    <t>SAKAY ANO MOMATHA, PT</t>
  </si>
  <si>
    <t>SAKINA TEKNOLOGI ASIA, PT</t>
  </si>
  <si>
    <t>Liquid Organic Fertilizer</t>
  </si>
  <si>
    <t>Herbicide</t>
  </si>
  <si>
    <t>Fresh/Red Ginger</t>
  </si>
  <si>
    <t>Red Ginger Extract</t>
  </si>
  <si>
    <t>Citronella Oil</t>
  </si>
  <si>
    <t>SAMPUN SLAMET, UD</t>
  </si>
  <si>
    <t>ROBUSTA COFFEE POWDER KUTJUR</t>
  </si>
  <si>
    <t>GREEN BEAN ROBUSTA</t>
  </si>
  <si>
    <t>ARABIKA COFFEE POWDER KUTJUR</t>
  </si>
  <si>
    <t>PIE BERRY KUTJUR</t>
  </si>
  <si>
    <t>SAMUDRA SEMPURNA, CV</t>
  </si>
  <si>
    <t>Brown Sugar (Blocks and Granulated)</t>
  </si>
  <si>
    <t>Palm Ekel Broomsticks</t>
  </si>
  <si>
    <t>Mocassada Modified Cassava Flour (mocaf)</t>
  </si>
  <si>
    <t>Red Kidney Beans</t>
  </si>
  <si>
    <t>Sanjaya Multi Artha, CV</t>
  </si>
  <si>
    <t>Palm Kernel Shell Charcoal</t>
  </si>
  <si>
    <t>SARI BHUWANA NUSAJAYA, PT</t>
  </si>
  <si>
    <t>Papua Mace</t>
  </si>
  <si>
    <t>Cubeb</t>
  </si>
  <si>
    <t>Dried Sliced Turmeric</t>
  </si>
  <si>
    <t>SASKARA SUBAK NUSANTARA, PT</t>
  </si>
  <si>
    <t>Bat Guano Organic Fertilizer</t>
  </si>
  <si>
    <t>Snakefruit</t>
  </si>
  <si>
    <t>Banana</t>
  </si>
  <si>
    <t>SATHARU GLOBAL AGRO, CV</t>
  </si>
  <si>
    <t>MATURE DEHUSKED COCONUT</t>
  </si>
  <si>
    <t>COCONUT SHELL BRIQUETTE</t>
  </si>
  <si>
    <t>SATRIA SANDI SEJAHTERA, Others</t>
  </si>
  <si>
    <t>SAYLENDRA GREEN RESOURCES, PT</t>
  </si>
  <si>
    <t>SEKAWAN CIPTA DINAR, CV</t>
  </si>
  <si>
    <t>Cashew nuts</t>
  </si>
  <si>
    <t>Peanuts</t>
  </si>
  <si>
    <t>SEKAWAN SUKSES BERKAH, PT</t>
  </si>
  <si>
    <t>SELARAS ALAM SEJAHTERA, PT</t>
  </si>
  <si>
    <t>SEMESTA KUSUMA DJAYA, PT</t>
  </si>
  <si>
    <t>SENTRA JAYA SENTOSA, PT</t>
  </si>
  <si>
    <t>SENTRA NIAGA SUKSES, PT</t>
  </si>
  <si>
    <t>Dried Herbs</t>
  </si>
  <si>
    <t>Mix Coconut Residue &amp; Hardwood Charcoal - BBQ</t>
  </si>
  <si>
    <t>White Binchotan</t>
  </si>
  <si>
    <t>Mix Coconut Charcoal Granule &amp; Hardwood Charcoal</t>
  </si>
  <si>
    <t>Sawdust Charcoal - BBQ</t>
  </si>
  <si>
    <t>Mix Coconut Charcoal &amp; Tamarind Wood - BBQ</t>
  </si>
  <si>
    <t>Ground &amp; Cracked Spices</t>
  </si>
  <si>
    <t>Whole Spices</t>
  </si>
  <si>
    <t>Mix Coconut Charcoal &amp; Coconut Charcoal Granule - BBQ</t>
  </si>
  <si>
    <t>SENTRAL AGRO LESTARI, PT</t>
  </si>
  <si>
    <t>Arabica coffee bean</t>
  </si>
  <si>
    <t>SENTRAL EXPORT INDONESIA, PT</t>
  </si>
  <si>
    <t>Brown Cane Sugar</t>
  </si>
  <si>
    <t>Vanilla beans Planifolia</t>
  </si>
  <si>
    <t>Muntok White Peppercorns</t>
  </si>
  <si>
    <t>SEPAKAT MULTI NIAGA, PT</t>
  </si>
  <si>
    <t>LHOK SEUMAWE</t>
  </si>
  <si>
    <t>Coconut Oil (RBD)</t>
  </si>
  <si>
    <t>Coco Charcoal Briquettes</t>
  </si>
  <si>
    <t>Cocoa Beans Grade I</t>
  </si>
  <si>
    <t>Aceh Robusta Green Beans Grade I</t>
  </si>
  <si>
    <t>Low Fat Desiccated Coconut (LFDC)</t>
  </si>
  <si>
    <t>Dry Copra</t>
  </si>
  <si>
    <t>Areca/ Betel Nuts</t>
  </si>
  <si>
    <t>High Fat Desiccated Coconut (HFDC)</t>
  </si>
  <si>
    <t>SEPYAN CATAPPA BORNEO, PT</t>
  </si>
  <si>
    <t>SERAT JAVAN MAKMUR SEJAHTERA, PT</t>
  </si>
  <si>
    <t>SERDADU GROUP INDONESIA, PT</t>
  </si>
  <si>
    <t>Yellow corn</t>
  </si>
  <si>
    <t>Cloves stem</t>
  </si>
  <si>
    <t>SETIA PANGAN SEJAHTERA, CV</t>
  </si>
  <si>
    <t>CANDLENUT / Aleurites moluccanus</t>
  </si>
  <si>
    <t>SHIFA NAGHARI INDONESIA, PT</t>
  </si>
  <si>
    <t>WOODCHARCOAL</t>
  </si>
  <si>
    <t>Damar Batu Meranti</t>
  </si>
  <si>
    <t>SIAN LIEP BUMI PERSADA, PT</t>
  </si>
  <si>
    <t>Beans and Pulses</t>
  </si>
  <si>
    <t>SIBER DUA SAUDARA, PT</t>
  </si>
  <si>
    <t>Core BSF</t>
  </si>
  <si>
    <t>onion</t>
  </si>
  <si>
    <t>fried meatballs</t>
  </si>
  <si>
    <t>SIBERNA AGRI SPICE, PT</t>
  </si>
  <si>
    <t>SIBUBA FARM, Others</t>
  </si>
  <si>
    <t>SIGER COCO INDONESIA, PT</t>
  </si>
  <si>
    <t>Dry Coconut Testa</t>
  </si>
  <si>
    <t>SIGER VANILLA INDONESIA, Others</t>
  </si>
  <si>
    <t>Tahitian Vanilla Beans</t>
  </si>
  <si>
    <t>SIKUMIS BANGUN INDONESIA, PT</t>
  </si>
  <si>
    <t>Frozen Sweet Corn Cutting HIGH QUALITY</t>
  </si>
  <si>
    <t>Black Pepper Indonesia - High Quality</t>
  </si>
  <si>
    <t>White Pepper Indonesia - High Quality</t>
  </si>
  <si>
    <t>NUTMEG HIGH QUALITY</t>
  </si>
  <si>
    <t>White Paper Indonesia - High Quality</t>
  </si>
  <si>
    <t>Desiccated Coconut – FINE grade</t>
  </si>
  <si>
    <t>Mocaf (Modified Cassava Flour) GLUTEN FREE</t>
  </si>
  <si>
    <t>VANILLI BEANS INDONESIA - HIGH QUALITY</t>
  </si>
  <si>
    <t>Charcoal Briquette for Shisha HIGH QUALITY</t>
  </si>
  <si>
    <t>Desiccated Coconut – MEDIUM grade</t>
  </si>
  <si>
    <t>Konjac Glucomannan Powder HIGH QUALITY</t>
  </si>
  <si>
    <t>Fried Onion / Fried Shallot HIGH QUALITY</t>
  </si>
  <si>
    <t>Charcoal Briquette for BBQ HIGH QUALITY</t>
  </si>
  <si>
    <t>MACE best quality</t>
  </si>
  <si>
    <t>SINANG LEMBAH BUTUH, PT</t>
  </si>
  <si>
    <t>Robusta Coffee Banjarsari Grade 3</t>
  </si>
  <si>
    <t>Live leach (Hula medicinal)</t>
  </si>
  <si>
    <t>SINAR MAKMUR ORGANIK, PT</t>
  </si>
  <si>
    <t>Cukayu (Wood Vinegar)</t>
  </si>
  <si>
    <t>GRAMOFERT</t>
  </si>
  <si>
    <t>SINBAD KOMIDITI INDONESIA, CV</t>
  </si>
  <si>
    <t>Nipah Broom Stick</t>
  </si>
  <si>
    <t>Raw Coconut Peat</t>
  </si>
  <si>
    <t>SINERGI EKSPOR ABADI, PT</t>
  </si>
  <si>
    <t>Agar wood</t>
  </si>
  <si>
    <t>GAHARU SANAI</t>
  </si>
  <si>
    <t>Cavendish banana</t>
  </si>
  <si>
    <t>SHISHA CHARCOAL</t>
  </si>
  <si>
    <t>SIRAJA HERBAL AKSATA, PT</t>
  </si>
  <si>
    <t>SIRIUS GREACE TAMBUNAN, PT</t>
  </si>
  <si>
    <t>FINE ROBUSTA GAYO- ACEH</t>
  </si>
  <si>
    <t>NATURAL ARABICA GAYO-ACEH</t>
  </si>
  <si>
    <t>SEMI WASHED ARABICA GAYO ACEH</t>
  </si>
  <si>
    <t>SKY HERBAL NUSANTARA, PT</t>
  </si>
  <si>
    <t>SWEETENED / ALKALIZED / DUTCH PROCESSED COCOA POWDER</t>
  </si>
  <si>
    <t>UNSWEETENED / NON-ALKALIZED COCOA POWDER</t>
  </si>
  <si>
    <t>Solomon Pasifik Indonesia, PT</t>
  </si>
  <si>
    <t>White Pepper Dust</t>
  </si>
  <si>
    <t>Black Pepper Dust</t>
  </si>
  <si>
    <t>Black Pepper Powder</t>
  </si>
  <si>
    <t>Black Pepper Pinhead</t>
  </si>
  <si>
    <t>Black Pepper Whole</t>
  </si>
  <si>
    <t>Black Pepper Crushed</t>
  </si>
  <si>
    <t>White Pepper Husk</t>
  </si>
  <si>
    <t>Black Pepper Light</t>
  </si>
  <si>
    <t>White Pepper Powder</t>
  </si>
  <si>
    <t>SOLUSI MAJU AGRO TANI, PT</t>
  </si>
  <si>
    <t>SOLUSI TANI MAKMUR, PT</t>
  </si>
  <si>
    <t>SOVEREIGN EXPORT INDONESIA, PT</t>
  </si>
  <si>
    <t>SPICESIDN, CV</t>
  </si>
  <si>
    <t>Vanilla Beans Extract Grade</t>
  </si>
  <si>
    <t>STAR LABORATORIES, UD</t>
  </si>
  <si>
    <t>GUM BENJAMIN</t>
  </si>
  <si>
    <t>Green Cardamom</t>
  </si>
  <si>
    <t>CLOVE STEM</t>
  </si>
  <si>
    <t>Plumeria alba</t>
  </si>
  <si>
    <t>COCOA POWDER.</t>
  </si>
  <si>
    <t>TAMARIND MEAT WITHOUT SEED</t>
  </si>
  <si>
    <t>Droid abuse</t>
  </si>
  <si>
    <t>TOBACCO</t>
  </si>
  <si>
    <t>Cinnamon grade A</t>
  </si>
  <si>
    <t>Nut</t>
  </si>
  <si>
    <t>COCONUT MEAT / COPRA</t>
  </si>
  <si>
    <t>Nutmeg In Shell</t>
  </si>
  <si>
    <t>MACE SIAW MANADO</t>
  </si>
  <si>
    <t>Jinten Caraway</t>
  </si>
  <si>
    <t>RED BEAN</t>
  </si>
  <si>
    <t>BETEL NUT 60% GOOD</t>
  </si>
  <si>
    <t>GREEN CARDAMOM</t>
  </si>
  <si>
    <t>Cinnamon Whole Stick Grade A</t>
  </si>
  <si>
    <t>COPAL WS</t>
  </si>
  <si>
    <t>SUKA CITA ALAM, PT</t>
  </si>
  <si>
    <t>coconut oil</t>
  </si>
  <si>
    <t>SUKI KOMODITI NUSANTARA, PT</t>
  </si>
  <si>
    <t>coconut semi husk</t>
  </si>
  <si>
    <t>Black Papper</t>
  </si>
  <si>
    <t>SUKSES LANCAR BERKAH, CV</t>
  </si>
  <si>
    <t>Best Dried Turmeric-Dry Turmeric For Sale-Dried Turmeric Wholesale Price-Dried Turmeric Price</t>
  </si>
  <si>
    <t>SUKSES USAHA SEMESTA, PT</t>
  </si>
  <si>
    <t>Cocoa Powder Standard Natural</t>
  </si>
  <si>
    <t>Cocoa Powder Standard Alkalized</t>
  </si>
  <si>
    <t>SUMATERA CAHAYA AGRO, PT</t>
  </si>
  <si>
    <t>SUMATERA INDAH PRODUCTION, CV</t>
  </si>
  <si>
    <t>SUMATRA COCO INDONESIA, PT</t>
  </si>
  <si>
    <t>SUMBER AGRI BISNIS, PT</t>
  </si>
  <si>
    <t>Coarse salt</t>
  </si>
  <si>
    <t>SUMBER AIR HIDUP SENTOSA, PT</t>
  </si>
  <si>
    <t>RAMBUTAN / FRESH RAMBUTAN</t>
  </si>
  <si>
    <t>Handmade Leather Shoes (Cowhide Leather)</t>
  </si>
  <si>
    <t>MANGOES / FRESH MANGOES</t>
  </si>
  <si>
    <t>FRESH SUGARCANE / SUGARCANE</t>
  </si>
  <si>
    <t>DURIAN / WHOLE DURIAN / FROZEN DURIAN</t>
  </si>
  <si>
    <t>DRAGON FRUIT / FRESH</t>
  </si>
  <si>
    <t>PINEAPPLE / FRESH PINEPPLE</t>
  </si>
  <si>
    <t>MANGOSTEEN / FRESH</t>
  </si>
  <si>
    <t>Kopyor Coconut / Fresh Kopyor Coconut / Macapuno Coconut</t>
  </si>
  <si>
    <t>SUMBER ALAM PERMATA MANDIRI, PT</t>
  </si>
  <si>
    <t>Black Ground Pepper</t>
  </si>
  <si>
    <t>White Ground Pepper</t>
  </si>
  <si>
    <t>White Pepper Corn</t>
  </si>
  <si>
    <t>Black Pepper Seed</t>
  </si>
  <si>
    <t>SUMBER CENTRAL NUSANTARA, PT</t>
  </si>
  <si>
    <t>COCOPEAT BLOCK 5 KG</t>
  </si>
  <si>
    <t>SUMBER EKSPOR NUSANTARA, PT</t>
  </si>
  <si>
    <t>Muntok pepper - White pepper</t>
  </si>
  <si>
    <t>White pepper muntok - Grade B</t>
  </si>
  <si>
    <t>Black pepper Lampung - Grade B</t>
  </si>
  <si>
    <t>Lampung pepper - Black pepper</t>
  </si>
  <si>
    <t>SUMBER KARUNIA, CV</t>
  </si>
  <si>
    <t>Copra Cake</t>
  </si>
  <si>
    <t>SUMBER KOPI SUMATERA, PT</t>
  </si>
  <si>
    <t>Cascara husk coffee</t>
  </si>
  <si>
    <t>bird's nest swallow's nest</t>
  </si>
  <si>
    <t>Robusta Low Grade</t>
  </si>
  <si>
    <t>Black Pepper Lada Hitam</t>
  </si>
  <si>
    <t>Java long pepper/jaborandi piper/ long pepper /long javanese chili</t>
  </si>
  <si>
    <t>Arabica Natural G1</t>
  </si>
  <si>
    <t>Robust grade 3</t>
  </si>
  <si>
    <t>Robusta coffee beans Defect 80</t>
  </si>
  <si>
    <t>Arabica Semi Wash</t>
  </si>
  <si>
    <t>Liberica coffee beans/Robinson coffee beans</t>
  </si>
  <si>
    <t>SUMBER MAKMUR BHAKTI MULYA, PT</t>
  </si>
  <si>
    <t>Cocopeat block 5kg (HEC)</t>
  </si>
  <si>
    <t>SUMIRE SMILE INDONESIA, PT</t>
  </si>
  <si>
    <t>Coffee Bean Roasted and Unroasted</t>
  </si>
  <si>
    <t>Fresh Mature Semi Husked Coconut</t>
  </si>
  <si>
    <t>Supranusa Indogita, PT</t>
  </si>
  <si>
    <t>Horse Walker</t>
  </si>
  <si>
    <t>Ramp Mats / Tailgate Mats</t>
  </si>
  <si>
    <t>Jumbo Stall Mat</t>
  </si>
  <si>
    <t>Single Mat</t>
  </si>
  <si>
    <t>Rotary Parlour Matting</t>
  </si>
  <si>
    <t>Roll Bed Coverage</t>
  </si>
  <si>
    <t>Rubber Roll Mat with Inlay</t>
  </si>
  <si>
    <t>Bubble Bed Roll</t>
  </si>
  <si>
    <t>Rubber Puzzle Mats</t>
  </si>
  <si>
    <t>Horse Wall Lining Mat</t>
  </si>
  <si>
    <t>SURYA JAVA ELIXIRINDO, CV</t>
  </si>
  <si>
    <t>SURYA KENCANA, CV</t>
  </si>
  <si>
    <t>Green bean Arabica</t>
  </si>
  <si>
    <t>Green bean Fine Robusta</t>
  </si>
  <si>
    <t>Surya Terbit Kakao Internasional, PT</t>
  </si>
  <si>
    <t>Raw Cashew Nuts</t>
  </si>
  <si>
    <t>Cloves Stem</t>
  </si>
  <si>
    <t>Siau Mace (Round Mace)</t>
  </si>
  <si>
    <t>Cloves AB6</t>
  </si>
  <si>
    <t>Green Bean Coffee Bean</t>
  </si>
  <si>
    <t>SURYA TIRTA MULIA, PT</t>
  </si>
  <si>
    <t>SUSTAINABLE INDONESIAN ENERGY, PT</t>
  </si>
  <si>
    <t>Eggs Chickens</t>
  </si>
  <si>
    <t>Good Day Cappucino</t>
  </si>
  <si>
    <t>SWARNA AGRO NOESANTARA, PT</t>
  </si>
  <si>
    <t>Mature Dehusked Coconut</t>
  </si>
  <si>
    <t>bitterbean</t>
  </si>
  <si>
    <t>SWASTIKA ETERNAL WORLD, CV</t>
  </si>
  <si>
    <t>Dry turmeric</t>
  </si>
  <si>
    <t>Split charcoal</t>
  </si>
  <si>
    <t>SWEETSIDEBERSINERGI, CV</t>
  </si>
  <si>
    <t>SYAMFIWAN BERKAH ALAM, PT</t>
  </si>
  <si>
    <t>Cacao beans</t>
  </si>
  <si>
    <t>Synectic in Nature Indonesia, PT</t>
  </si>
  <si>
    <t>Raw Honey Sialang (from Wild Bee)</t>
  </si>
  <si>
    <t>Raw Honey Malaleuca Cajuputi</t>
  </si>
  <si>
    <t>Raw Honey Multiflora</t>
  </si>
  <si>
    <t>Raw Cashew Nut</t>
  </si>
  <si>
    <t>Honey Pineapple</t>
  </si>
  <si>
    <t>Java Arabica</t>
  </si>
  <si>
    <t>Robusta Java (Excellent quality)</t>
  </si>
  <si>
    <t>Robusta Lampung Sumatra (Super Grade)</t>
  </si>
  <si>
    <t>Organic Coconut Palm Sugar</t>
  </si>
  <si>
    <t>Raw Honey Naphelium</t>
  </si>
  <si>
    <t>Ginger (Elephant, Red and Emprit)</t>
  </si>
  <si>
    <t>Serenity Basic Detergent</t>
  </si>
  <si>
    <t>Arabica Mandheling</t>
  </si>
  <si>
    <t>Sand Ginger / Aromatic Ginger / Kencur / Cikur</t>
  </si>
  <si>
    <t>TAF SINERGI NUSANTARA, PT</t>
  </si>
  <si>
    <t>TAIPAN AGRO MULIA, PT</t>
  </si>
  <si>
    <t>TAJ COCO UTAMA, PT</t>
  </si>
  <si>
    <t>Coconut Cube Charcoal /  Shisha Charcoal</t>
  </si>
  <si>
    <t>TAMA LINTAS BENUA, PT</t>
  </si>
  <si>
    <t>Areca catechu</t>
  </si>
  <si>
    <t>Arabica Coffee</t>
  </si>
  <si>
    <t>TANAKA SOLUTION AGENT, CV</t>
  </si>
  <si>
    <t>Wheat Flour from Cassava - HS Code 1106.20.10</t>
  </si>
  <si>
    <t>Bed Furniture - HS Code 9403.50.00</t>
  </si>
  <si>
    <t>NATURAL FOREST HONEY</t>
  </si>
  <si>
    <t>ROBUSTA COFFEE</t>
  </si>
  <si>
    <t>JACK FRUIT</t>
  </si>
  <si>
    <t>Office Furniture - HS Code 9403.30.00</t>
  </si>
  <si>
    <t>Turmeric/Curcuma Powder - HS Code 0910.30.00</t>
  </si>
  <si>
    <t>Boomerang</t>
  </si>
  <si>
    <t>Waterhyacinth Furniture - HS Code 4602.19.90</t>
  </si>
  <si>
    <t>TANI GAHARU MANDIRI, CV</t>
  </si>
  <si>
    <t>Gaharu Sana'ee</t>
  </si>
  <si>
    <t>Agarwood Stimulating Liquid / Inoculant</t>
  </si>
  <si>
    <t>After Kerucut</t>
  </si>
  <si>
    <t>Super Agarwood Chips</t>
  </si>
  <si>
    <t>DRY STANGI</t>
  </si>
  <si>
    <t>Wet Handlebars</t>
  </si>
  <si>
    <t>TANJOE KOPI NUSANTARA, PT</t>
  </si>
  <si>
    <t>Arabica Semiwash Gayo Specialty (wet hull)</t>
  </si>
  <si>
    <t>Arabica full wash specialty (Washed)</t>
  </si>
  <si>
    <t>TASMI SUMBER JAYA, PT</t>
  </si>
  <si>
    <t>TECKNO DUA INDONESIA, PT</t>
  </si>
  <si>
    <t>Palm Kernel Acid Oil</t>
  </si>
  <si>
    <t>Palm Kernel Fatty Acid Distillate</t>
  </si>
  <si>
    <t>TERANG REMPAH NUSANTARA, PT</t>
  </si>
  <si>
    <t>TERMASINDO KENCANA LOKA, PT</t>
  </si>
  <si>
    <t>Semendo Coffee / Semendo Coffee</t>
  </si>
  <si>
    <t>Tharwa Barokah Abadi, PT</t>
  </si>
  <si>
    <t>Sandalwood Oil</t>
  </si>
  <si>
    <t>Cananga Oil</t>
  </si>
  <si>
    <t>Konjac Dried Chips</t>
  </si>
  <si>
    <t>Shallots</t>
  </si>
  <si>
    <t>THOMAS RANTAU SEJATI, PT</t>
  </si>
  <si>
    <t>TIGA PUTRA RAJAWALI, CV</t>
  </si>
  <si>
    <t>TORAJA COFFEE BEANS</t>
  </si>
  <si>
    <t>TIGA RASA INDONESIA, PT</t>
  </si>
  <si>
    <t>TIGAPUTRA NUSANTARA EKSPOR, PT</t>
  </si>
  <si>
    <t>Briqueet Coconut Charcoal</t>
  </si>
  <si>
    <t>Coco FIber</t>
  </si>
  <si>
    <t>timor mitraniaga, PT</t>
  </si>
  <si>
    <t>cocoa beans</t>
  </si>
  <si>
    <t>TIRTA LANGGENG RAHAYU, PT</t>
  </si>
  <si>
    <t>TJIPTA DJAJA BONE INDUSTRY, PT</t>
  </si>
  <si>
    <t>Dried Crushed Hooves</t>
  </si>
  <si>
    <t>Crab Shell Powder</t>
  </si>
  <si>
    <t>Hoof and Horn Meal</t>
  </si>
  <si>
    <t>Bone Grist</t>
  </si>
  <si>
    <t>Steamed Bone Meal</t>
  </si>
  <si>
    <t>TOBA INTERNATIONAL EXPORT, PT</t>
  </si>
  <si>
    <t>Fresh banana leaf</t>
  </si>
  <si>
    <t>TOMARA MANDIRI SEJAHTERA, PT</t>
  </si>
  <si>
    <t>Vanila Benas Planifolia</t>
  </si>
  <si>
    <t>TRADIO NIAGA INDONESIA, PT</t>
  </si>
  <si>
    <t>PALM OIL</t>
  </si>
  <si>
    <t>TREE TROVES INDONESIA, PT</t>
  </si>
  <si>
    <t>TREECOAL INDO MAKMUR, PT</t>
  </si>
  <si>
    <t>TREEYAS GROUP INDONESIA, PT</t>
  </si>
  <si>
    <t>Sour Turmeric Powder</t>
  </si>
  <si>
    <t>watermelon fruit indonesia</t>
  </si>
  <si>
    <t>Sappan Wood Powder</t>
  </si>
  <si>
    <t>Banyuwangi Robusta Green Coffee Beans</t>
  </si>
  <si>
    <t>Curcuma Powder</t>
  </si>
  <si>
    <t>Cocopeat Block 5kg Indonesia</t>
  </si>
  <si>
    <t>coconut sugar organic &amp; non organic</t>
  </si>
  <si>
    <t>pineapples</t>
  </si>
  <si>
    <t>copra meal</t>
  </si>
  <si>
    <t>orange fruit indonesia</t>
  </si>
  <si>
    <t>Organic Animal Manure Fertilizer</t>
  </si>
  <si>
    <t>Rice Husk Charcoal Ash</t>
  </si>
  <si>
    <t>yellow dragon fruit indonesia</t>
  </si>
  <si>
    <t>fruit chips indonesia</t>
  </si>
  <si>
    <t>dragon fruit indonesia</t>
  </si>
  <si>
    <t>hardwood charcoal</t>
  </si>
  <si>
    <t>Red Ginger powder - Ginger Powder</t>
  </si>
  <si>
    <t>dried lemon grass</t>
  </si>
  <si>
    <t>Cocofiber Coir Fiber</t>
  </si>
  <si>
    <t>freeze dried fruit indonesia</t>
  </si>
  <si>
    <t>coco remember chips</t>
  </si>
  <si>
    <t>Coconut Shell Charcoal Ash</t>
  </si>
  <si>
    <t>TRIJAYA AGRO FOODS INDONESIA, PT</t>
  </si>
  <si>
    <t>Big White Ginger</t>
  </si>
  <si>
    <t>TRIMUDA BERKAH INDONESIA, PT</t>
  </si>
  <si>
    <t>TRITON NUSANTARA TANGGUH, PT</t>
  </si>
  <si>
    <t>Konjac</t>
  </si>
  <si>
    <t>Patchouli Oil</t>
  </si>
  <si>
    <t>Rambutan</t>
  </si>
  <si>
    <t>Ginger Oil</t>
  </si>
  <si>
    <t>Matoa Fruits</t>
  </si>
  <si>
    <t>Green Bean Arabica Coffee</t>
  </si>
  <si>
    <t>TRITUNGGAL ATHA MEGA, CV</t>
  </si>
  <si>
    <t>Semi Husked Fresh Coconut</t>
  </si>
  <si>
    <t>Cocopeat/Coco Pith (High EC)</t>
  </si>
  <si>
    <t>Cocopeat/CocoPith</t>
  </si>
  <si>
    <t>Tropical Nature Export, CV</t>
  </si>
  <si>
    <t>Clove AB6</t>
  </si>
  <si>
    <t>Love ab6</t>
  </si>
  <si>
    <t>cocoa bean shells</t>
  </si>
  <si>
    <t>TROPICAL SPICES INTERNATIONAL, PT</t>
  </si>
  <si>
    <t>TRUST INDO DAMAR, CV</t>
  </si>
  <si>
    <t>DAMAR BATU</t>
  </si>
  <si>
    <t>TUNAS TANI TERPADU, PT</t>
  </si>
  <si>
    <t>Chocolate Beans</t>
  </si>
  <si>
    <t>TUNAS WANGI NUSANTARA, CV</t>
  </si>
  <si>
    <t>Candlenut Whole</t>
  </si>
  <si>
    <t>cinnamon stick</t>
  </si>
  <si>
    <t>Vanili bean</t>
  </si>
  <si>
    <t>Whole betel nut</t>
  </si>
  <si>
    <t>white cardamom</t>
  </si>
  <si>
    <t>mace</t>
  </si>
  <si>
    <t>Cubeb (Piper Cubeba)</t>
  </si>
  <si>
    <t>Arenga Nectar Sugar</t>
  </si>
  <si>
    <t>Nutmeg SS (Shriveled)</t>
  </si>
  <si>
    <t>cinnamon powder</t>
  </si>
  <si>
    <t>TUNGGAL CAHAYA BINTANG, PT</t>
  </si>
  <si>
    <t>Tamarind Wood Charcoal</t>
  </si>
  <si>
    <t>TURANGGA BUMI SEJAHTERA, PT</t>
  </si>
  <si>
    <t>Frozen Shell-on Headless Prawn</t>
  </si>
  <si>
    <t>Dried black pepper</t>
  </si>
  <si>
    <t>Coffee beans</t>
  </si>
  <si>
    <t>TZAFADA BERJAYA INTERNATIONAL, CV</t>
  </si>
  <si>
    <t>BANJARMASIN</t>
  </si>
  <si>
    <t>Uncooked Rice Crackers</t>
  </si>
  <si>
    <t>Liberica Roasted Coffee Beans (200 grams)</t>
  </si>
  <si>
    <t>Uncooked Prawn Crackers Starshape</t>
  </si>
  <si>
    <t>Uncooked Prawn Crackers Stick</t>
  </si>
  <si>
    <t>Uncooked Fish Macaroni Crackers</t>
  </si>
  <si>
    <t>Abon Channa Fish</t>
  </si>
  <si>
    <t>Uncooked Prawn Scallop Crackers</t>
  </si>
  <si>
    <t>UBA UHUD INTERNATIONAL, Others</t>
  </si>
  <si>
    <t>SERABUT KELAPA</t>
  </si>
  <si>
    <t>UD SUMBER REJEKI, UD</t>
  </si>
  <si>
    <t>Fried Shallots "Mrs. Bagor"</t>
  </si>
  <si>
    <t>ULTIMA JAYA HOLDINGS, PT</t>
  </si>
  <si>
    <t>Indonesia Vanilla Beans</t>
  </si>
  <si>
    <t>Unggul Persada Nasional, PT</t>
  </si>
  <si>
    <t>Coconut Sagon Cookies</t>
  </si>
  <si>
    <t>Basic T-shirt</t>
  </si>
  <si>
    <t>White Snapper Skin Crackers</t>
  </si>
  <si>
    <t>Fish Meal Protein 55%</t>
  </si>
  <si>
    <t>Bamboo Basket</t>
  </si>
  <si>
    <t>Macrame Wall Decor</t>
  </si>
  <si>
    <t>Spicy Shrimp Potato Crackers</t>
  </si>
  <si>
    <t>Robusta Coffee Powder</t>
  </si>
  <si>
    <t>Egg Roll Snack</t>
  </si>
  <si>
    <t>Rice Puli Crackers</t>
  </si>
  <si>
    <t>Authentic Indonesian Chili Sauce</t>
  </si>
  <si>
    <t>Polo Shirt</t>
  </si>
  <si>
    <t>UNIVERSAL NIAGA INDONESIA, PT</t>
  </si>
  <si>
    <t>Wood Powder</t>
  </si>
  <si>
    <t>Pine Wood Shaving</t>
  </si>
  <si>
    <t>Wood Pellet Biomass</t>
  </si>
  <si>
    <t>Acacia sawdust block</t>
  </si>
  <si>
    <t>UNIVERSE TRADING INDONESIA, PT</t>
  </si>
  <si>
    <t>RBD Palmolein CP10</t>
  </si>
  <si>
    <t>Any Greenbean Coffee</t>
  </si>
  <si>
    <t>Coconut Shell Briquette</t>
  </si>
  <si>
    <t>URBAN PLASTIK INDONESIA, PT</t>
  </si>
  <si>
    <t>Planter Bag</t>
  </si>
  <si>
    <t>USAHA JAYA EXPORTINDO, PT</t>
  </si>
  <si>
    <t>Cocofibres</t>
  </si>
  <si>
    <t>Glucose Syrup</t>
  </si>
  <si>
    <t>VAREZA THEODORA, CV</t>
  </si>
  <si>
    <t>Cassava Leaves</t>
  </si>
  <si>
    <t>Catappa Leaft</t>
  </si>
  <si>
    <t>Pandan leaves</t>
  </si>
  <si>
    <t>COPRA</t>
  </si>
  <si>
    <t>VERKURI NUSA PRAKARSA, CV</t>
  </si>
  <si>
    <t>VICTORY SUKSES BERSAMA, PT</t>
  </si>
  <si>
    <t>VIELS TRADE GLOBALINDO, PT</t>
  </si>
  <si>
    <t>Virgin Coconut Oil ( VCO )</t>
  </si>
  <si>
    <t>Briquette Charcoal For Shisha ( Diamond Grade )</t>
  </si>
  <si>
    <t>Sawdust Briquette For BBQ</t>
  </si>
  <si>
    <t>Briquette Charcoal For Shisha ( Gold Grade )</t>
  </si>
  <si>
    <t>Hardwood Charcoal For BBQ</t>
  </si>
  <si>
    <t>Briquette Hexagonal For BBQ</t>
  </si>
  <si>
    <t>VILLAMES AGRO INDUSTRI, PT</t>
  </si>
  <si>
    <t>Coffee GAYO - Indonesian Arabica And Robusta Coffee</t>
  </si>
  <si>
    <t>Cinnamon Stick - Cassia Cinnamon</t>
  </si>
  <si>
    <t>Cinnamon Powder - Cassia Cinnamon</t>
  </si>
  <si>
    <t>Vanilla Bean - Tahitian - Planifolia</t>
  </si>
  <si>
    <t>Cloves - Clove AB6 - Indonesian Cloves</t>
  </si>
  <si>
    <t>Cardamom - Indonesia Cardamom</t>
  </si>
  <si>
    <t>Black Pepper - Indonesian Peppers</t>
  </si>
  <si>
    <t>Nutmeg - Indonesian Nutmeg</t>
  </si>
  <si>
    <t>White Pepper - Indonesian Pepper</t>
  </si>
  <si>
    <t>Cinnamon Whole Grade KF</t>
  </si>
  <si>
    <t>VILLAR SWARGI INTERNUSA, PT</t>
  </si>
  <si>
    <t>VISALA TUNGGA JAYA, PT</t>
  </si>
  <si>
    <t>Sugar Palm Fruit (Kolang Kaling)</t>
  </si>
  <si>
    <t>VISIO ECO PLANTING, PT</t>
  </si>
  <si>
    <t>Wallplanter 9 Pockets</t>
  </si>
  <si>
    <t>Tree Guard</t>
  </si>
  <si>
    <t>Planterbag 50 Litre std</t>
  </si>
  <si>
    <t>Hedgebag 1003030</t>
  </si>
  <si>
    <t>Planterbag 75 Litre std</t>
  </si>
  <si>
    <t>Wallplanter 12 Pockets</t>
  </si>
  <si>
    <t>Strawberry 12 Slits</t>
  </si>
  <si>
    <t>Planterbag 150 Litre std</t>
  </si>
  <si>
    <t>Compost Bag</t>
  </si>
  <si>
    <t>Tree Collar 5310</t>
  </si>
  <si>
    <t>VISTA ABADI, CV</t>
  </si>
  <si>
    <t>WAMBESO, CV</t>
  </si>
  <si>
    <t>WANGHORT PRATAMA LESTARI, PT</t>
  </si>
  <si>
    <t>Easy Grow Wall Planter 12 Pockets</t>
  </si>
  <si>
    <t>Easy Grow Planter Bag 50 Litre</t>
  </si>
  <si>
    <t>Easy Grow Planter Bag 100 Litres</t>
  </si>
  <si>
    <t>Easy Grow Wall Planter 8 Pockets Vertical</t>
  </si>
  <si>
    <t>Easy Grow Planter Bag 28 Litre</t>
  </si>
  <si>
    <t>Easy Grow Wall Planter 15 Pockets</t>
  </si>
  <si>
    <t>Easy Grow Planter Bag 5 Litre</t>
  </si>
  <si>
    <t>Seedling Bag Eco Friendly</t>
  </si>
  <si>
    <t>Compost Bag Easy Grow</t>
  </si>
  <si>
    <t>Easy Grow Planter Bag 45 litre</t>
  </si>
  <si>
    <t>Easy Grow Planter Bag 20 Litre</t>
  </si>
  <si>
    <t>WARADA SARI SANTOSO, PT</t>
  </si>
  <si>
    <t>charcoal Briquettes</t>
  </si>
  <si>
    <t>WareCorp Indonesia, PT</t>
  </si>
  <si>
    <t>Black Paper</t>
  </si>
  <si>
    <t>WIDARA BUMI AGRICULTURAL, CV</t>
  </si>
  <si>
    <t>WIDJI ARK NUSANTARA, PT</t>
  </si>
  <si>
    <t>Sugarcane Dry Leaves 9kg bundle</t>
  </si>
  <si>
    <t>WIJAYA INTERNASIONAL RANTAI ABADI, PT</t>
  </si>
  <si>
    <t>Rice Husk Charcoal</t>
  </si>
  <si>
    <t>Rice Bran for Feed</t>
  </si>
  <si>
    <t>Palm Kernel Expeller for Feed</t>
  </si>
  <si>
    <t>WIMI FU INTERNATIONAL, CV</t>
  </si>
  <si>
    <t>Batik Fabric</t>
  </si>
  <si>
    <t>Veil &amp; Scarf</t>
  </si>
  <si>
    <t>WINS COCO INDONESIA, PT</t>
  </si>
  <si>
    <t>WiraTehnik Pratama, PT</t>
  </si>
  <si>
    <t>Biji coklat (B)</t>
  </si>
  <si>
    <t>WONDERFUL INDONESIA CORP, PT</t>
  </si>
  <si>
    <t>Coconut Chips</t>
  </si>
  <si>
    <t>Turmeric Leaves</t>
  </si>
  <si>
    <t>Lemon Guava</t>
  </si>
  <si>
    <t>Palm Sugar Block</t>
  </si>
  <si>
    <t>Acehnese Rambutan</t>
  </si>
  <si>
    <t>Green Bean Robusta</t>
  </si>
  <si>
    <t>Young Papaya</t>
  </si>
  <si>
    <t>Black Mushroom Chips</t>
  </si>
  <si>
    <t>Sweet Potato Chips</t>
  </si>
  <si>
    <t>Calamansi Lime</t>
  </si>
  <si>
    <t>Cempedak</t>
  </si>
  <si>
    <t>Ripe Jackfruit</t>
  </si>
  <si>
    <t>Inul Watermelon</t>
  </si>
  <si>
    <t>Ripe Papaya</t>
  </si>
  <si>
    <t>Apple Chips</t>
  </si>
  <si>
    <t>Golden Berry</t>
  </si>
  <si>
    <t>Frozen Medanese Durian</t>
  </si>
  <si>
    <t>Peeled kolang kaling</t>
  </si>
  <si>
    <t>Wuluh Starfruit</t>
  </si>
  <si>
    <t>Pumpkin</t>
  </si>
  <si>
    <t>Kiajoi Manggo</t>
  </si>
  <si>
    <t>WSR CAHAYA ABADI, PT</t>
  </si>
  <si>
    <t>CHARCOAL BRIKET</t>
  </si>
  <si>
    <t>coal</t>
  </si>
  <si>
    <t>XILFAR EKSPORT INDONESIA, PT</t>
  </si>
  <si>
    <t>Arabica Kintamani Bali</t>
  </si>
  <si>
    <t>Coffee Robusta Bali</t>
  </si>
  <si>
    <t>YAKIN BERKAT SEJAHTERA, PT</t>
  </si>
  <si>
    <t>YOGHI INDO AGRO, PT</t>
  </si>
  <si>
    <t>Charcoal briquettes</t>
  </si>
  <si>
    <t>Cocoa</t>
  </si>
  <si>
    <t>YORINDO SEJAHTERA BERSAMA, PT</t>
  </si>
  <si>
    <t>ZAHIRA AGRO NUSANTARA, PT</t>
  </si>
  <si>
    <t>Carbonized Rice Husk</t>
  </si>
  <si>
    <t>ZAMUSTH CAHAYA NUSANTARA, CV</t>
  </si>
  <si>
    <t>Tapioca  Sun Dried</t>
  </si>
  <si>
    <t>Baby Diapers Sayangku Pants</t>
  </si>
  <si>
    <t>ZARA MANDIRI, CV</t>
  </si>
  <si>
    <t>Avocado Fruit / Quality Aceh Avocado Fruit</t>
  </si>
  <si>
    <t>Buah Kemiri / Kemiri</t>
  </si>
  <si>
    <t>Banana Fruit / Banana Cavendish / Banana Ambon</t>
  </si>
  <si>
    <t>Gula Aren / Palm sugar aceh</t>
  </si>
  <si>
    <t>Bethel Nut/Areca/Areca Nut</t>
  </si>
  <si>
    <t>ZARA NATURE INDONESIA, PT</t>
  </si>
  <si>
    <t>Green Coffee Beans Grade A</t>
  </si>
  <si>
    <t>Green Coffee Beans Grade B</t>
  </si>
  <si>
    <t>Prawn Cracker</t>
  </si>
  <si>
    <t>knitted fabric</t>
  </si>
  <si>
    <t>ZETA SUMBER MANDIRI, PT</t>
  </si>
  <si>
    <t>Mung Beans</t>
  </si>
  <si>
    <t>Green Bean Coffee Arabica and Robusta</t>
  </si>
  <si>
    <t>Coconut Charchoal Shell Briquettes</t>
  </si>
  <si>
    <t>COCOA Fermented and Non Fermented</t>
  </si>
  <si>
    <t>ACCU BATTERY MOTORCYCLE</t>
  </si>
  <si>
    <t>ACCU BATTERY NAGOYA MOTORCYCLE</t>
  </si>
  <si>
    <t>Vanilla Bean Indonesia Original</t>
  </si>
  <si>
    <t>ZEVEN STAR INDONESIAN, PT</t>
  </si>
  <si>
    <t>Mitragyna speciosa / Kratom</t>
  </si>
  <si>
    <t>Lidi Sawit</t>
  </si>
  <si>
    <t>Briquette coconut charcoal</t>
  </si>
  <si>
    <t>Banana Leaf Fresh</t>
  </si>
  <si>
    <t>ZIVANA BERKAH EKSPORT, PT</t>
  </si>
  <si>
    <t>Charcoal BBQ</t>
  </si>
  <si>
    <t>Raw Rose Crackers</t>
  </si>
  <si>
    <t>Raw Shrimp Crackers</t>
  </si>
  <si>
    <t>Bamboo Panel</t>
  </si>
  <si>
    <t>Raw Garlic Crackers</t>
  </si>
  <si>
    <t>Black Glutinous Flour</t>
  </si>
  <si>
    <t>shrimp shell</t>
  </si>
  <si>
    <t>Round Bamboo Wall Art</t>
  </si>
  <si>
    <t>Raw Onion Crackers</t>
  </si>
  <si>
    <t>Raw Fish Crackers</t>
  </si>
  <si>
    <t>Icing Sugar</t>
  </si>
  <si>
    <t>Sago palm flour</t>
  </si>
  <si>
    <t>Raw Potato Crackers</t>
  </si>
  <si>
    <t>Vanilla Tahiti Dried</t>
  </si>
  <si>
    <t>Vermicelli</t>
  </si>
  <si>
    <t>Banana Stem Goddess Of The Continent</t>
  </si>
  <si>
    <t>Own Potato / Oil / Ubu district</t>
  </si>
  <si>
    <t>pine wood shaving</t>
  </si>
  <si>
    <t>Bamboo Kitchen Ware</t>
  </si>
  <si>
    <t>ZUAN NATURE INDONESIA, PT</t>
  </si>
  <si>
    <t>Coffee Bean Robusta</t>
  </si>
  <si>
    <t>Spices Cloves</t>
  </si>
  <si>
    <t>CORN</t>
  </si>
  <si>
    <t>Jumlah listing</t>
  </si>
  <si>
    <t>Est. pendapatan mentah (USD/bln)</t>
  </si>
  <si>
    <t>Est. pendapatan wajar (USD/bln)</t>
  </si>
  <si>
    <t>Urut listing (helper)</t>
  </si>
  <si>
    <t>Urut pendapatan wajar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</si>
</sst>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
    <numFmt numFmtId="167" formatCode="#,##0.000"/>
    <numFmt numFmtId="168" formatCode="0.000000"/>
    <numFmt numFmtId="169" formatCode="&quot;Top &quot;0&quot; kode HS&quot;"/>
    <numFmt numFmtId="170" formatCode="#,##0.000000"/>
  </numFmts>
  <fonts count="29" x14ac:knownFonts="1">
    <font>
      <sz val="11"/>
      <color theme="1"/>
      <name val="Calibri"/>
      <family val="2"/>
      <charset val="1"/>
    </font>
    <font>
      <b/>
      <sz val="24"/>
      <color rgb="FFFFFFFF"/>
      <name val="Arial"/>
      <charset val="1"/>
    </font>
    <font>
      <b/>
      <sz val="8"/>
      <color rgb="FFF59E0B"/>
      <name val="Arial"/>
      <charset val="1"/>
    </font>
    <font>
      <sz val="9.5"/>
      <color rgb="FFA7B4C8"/>
      <name val="Arial"/>
      <charset val="1"/>
    </font>
    <font>
      <b/>
      <sz val="12"/>
      <color rgb="FFFFFFFF"/>
      <name val="Arial"/>
      <charset val="1"/>
    </font>
    <font>
      <b/>
      <sz val="7.5"/>
      <color rgb="FF6B7280"/>
      <name val="Arial"/>
      <charset val="1"/>
    </font>
    <font>
      <b/>
      <sz val="26"/>
      <color rgb="FF0B1F3A"/>
      <name val="Arial"/>
      <charset val="1"/>
    </font>
    <font>
      <sz val="8"/>
      <color rgb="FF6B7280"/>
      <name val="Arial"/>
      <charset val="1"/>
    </font>
    <font>
      <b/>
      <sz val="10.5"/>
      <color rgb="FF0B1F3A"/>
      <name val="Arial"/>
      <charset val="1"/>
    </font>
    <font>
      <b/>
      <sz val="10"/>
      <color rgb="FF2563EB"/>
      <name val="Arial"/>
      <charset val="1"/>
    </font>
    <font>
      <b/>
      <sz val="10"/>
      <color rgb="FFF59E0B"/>
      <name val="Arial"/>
      <charset val="1"/>
    </font>
    <font>
      <b/>
      <sz val="10"/>
      <color rgb="FFE11D48"/>
      <name val="Arial"/>
      <charset val="1"/>
    </font>
    <font>
      <sz val="10"/>
      <color rgb="FF1F2937"/>
      <name val="Arial"/>
      <charset val="1"/>
    </font>
    <font>
      <b/>
      <sz val="8"/>
      <color rgb="FFFFFFFF"/>
      <name val="Arial"/>
      <charset val="1"/>
    </font>
    <font>
      <b/>
      <sz val="8.5"/>
      <color rgb="FF0B1F3A"/>
      <name val="Arial"/>
      <charset val="1"/>
    </font>
    <font>
      <sz val="8.5"/>
      <color rgb="FF1F2937"/>
      <name val="Arial"/>
      <charset val="1"/>
    </font>
    <font>
      <i/>
      <sz val="8"/>
      <color rgb="FF6B7280"/>
      <name val="Arial"/>
      <charset val="1"/>
    </font>
    <font>
      <b/>
      <sz val="18"/>
      <color rgb="FFFFFFFF"/>
      <name val="Arial"/>
      <charset val="1"/>
    </font>
    <font>
      <sz val="9"/>
      <color rgb="FFA7B4C8"/>
      <name val="Arial"/>
      <charset val="1"/>
    </font>
    <font>
      <b/>
      <sz val="11"/>
      <color rgb="FF0B1F3A"/>
      <name val="Arial"/>
      <charset val="1"/>
    </font>
    <font>
      <b/>
      <sz val="11"/>
      <color rgb="FFFFFFFF"/>
      <name val="Arial"/>
      <charset val="1"/>
    </font>
    <font>
      <b/>
      <sz val="10"/>
      <color rgb="FF0B1F3A"/>
      <name val="Arial"/>
      <charset val="1"/>
    </font>
    <font>
      <sz val="9.5"/>
      <color rgb="FF1F2937"/>
      <name val="Arial"/>
      <charset val="1"/>
    </font>
    <font>
      <b/>
      <sz val="9"/>
      <color rgb="FFFFFFFF"/>
      <name val="Arial"/>
      <charset val="1"/>
    </font>
    <font>
      <b/>
      <sz val="9.5"/>
      <color rgb="FF0B1F3A"/>
      <name val="Arial"/>
      <charset val="1"/>
    </font>
    <font>
      <sz val="8"/>
      <color rgb="FF9CA3AF"/>
      <name val="Arial"/>
      <charset val="1"/>
    </font>
    <font>
      <i/>
      <sz val="9"/>
      <color rgb="FF6B7280"/>
      <name val="Arial"/>
      <charset val="1"/>
    </font>
    <font>
      <b/>
      <sz val="10"/>
      <color rgb="FF0000FF"/>
      <name val="Arial"/>
      <charset val="1"/>
    </font>
    <font>
      <sz val="9"/>
      <color rgb="FF6B7280"/>
      <name val="Arial"/>
      <charset val="1"/>
    </font>
  </fonts>
  <fills count="15">
    <fill>
      <patternFill patternType="none"/>
    </fill>
    <fill>
      <patternFill patternType="gray125"/>
    </fill>
    <fill>
      <patternFill patternType="solid">
        <fgColor rgb="FF0B1F3A"/>
        <bgColor rgb="FF1F2937"/>
      </patternFill>
    </fill>
    <fill>
      <patternFill patternType="solid">
        <fgColor rgb="FFEEF2F7"/>
        <bgColor rgb="FFE8F0FE"/>
      </patternFill>
    </fill>
    <fill>
      <patternFill patternType="solid">
        <fgColor rgb="FFFFFFFF"/>
        <bgColor rgb="FFF8FAFC"/>
      </patternFill>
    </fill>
    <fill>
      <patternFill patternType="solid">
        <fgColor rgb="FFF8FAFC"/>
        <bgColor rgb="FFFFFFFF"/>
      </patternFill>
    </fill>
    <fill>
      <patternFill patternType="solid">
        <fgColor rgb="FF2563EB"/>
        <bgColor rgb="FF0066CC"/>
      </patternFill>
    </fill>
    <fill>
      <patternFill patternType="solid">
        <fgColor rgb="FF0D9488"/>
        <bgColor rgb="FF16A34A"/>
      </patternFill>
    </fill>
    <fill>
      <patternFill patternType="solid">
        <fgColor rgb="FFF59E0B"/>
        <bgColor rgb="FFFFCC00"/>
      </patternFill>
    </fill>
    <fill>
      <patternFill patternType="solid">
        <fgColor rgb="FF7C3AED"/>
        <bgColor rgb="FF475569"/>
      </patternFill>
    </fill>
    <fill>
      <patternFill patternType="solid">
        <fgColor rgb="FFE11D48"/>
        <bgColor rgb="FFBE123C"/>
      </patternFill>
    </fill>
    <fill>
      <patternFill patternType="solid">
        <fgColor rgb="FF64748B"/>
        <bgColor rgb="FF6B7280"/>
      </patternFill>
    </fill>
    <fill>
      <patternFill patternType="solid">
        <fgColor rgb="FFE8EEF7"/>
        <bgColor rgb="FFE8F0FE"/>
      </patternFill>
    </fill>
    <fill>
      <patternFill patternType="solid">
        <fgColor rgb="FFE8F0FE"/>
        <bgColor rgb="FFE8EEF7"/>
      </patternFill>
    </fill>
    <fill>
      <patternFill patternType="solid">
        <fgColor rgb="FFFFFF00"/>
        <bgColor rgb="FFFFFF00"/>
      </patternFill>
    </fill>
  </fills>
  <borders count="22">
    <border>
      <left/>
      <right/>
      <top/>
      <bottom/>
      <diagonal/>
    </border>
    <border>
      <left style="thin">
        <color rgb="FFE2E8F0"/>
      </left>
      <right style="thin">
        <color rgb="FFE2E8F0"/>
      </right>
      <top style="medium">
        <color rgb="FF2563EB"/>
      </top>
      <bottom/>
      <diagonal/>
    </border>
    <border>
      <left style="thin">
        <color rgb="FFE2E8F0"/>
      </left>
      <right style="thin">
        <color rgb="FFE2E8F0"/>
      </right>
      <top style="medium">
        <color rgb="FF0D9488"/>
      </top>
      <bottom/>
      <diagonal/>
    </border>
    <border>
      <left style="thin">
        <color rgb="FFE2E8F0"/>
      </left>
      <right style="thin">
        <color rgb="FFE2E8F0"/>
      </right>
      <top style="medium">
        <color rgb="FF7C3AED"/>
      </top>
      <bottom/>
      <diagonal/>
    </border>
    <border>
      <left style="thin">
        <color rgb="FFE2E8F0"/>
      </left>
      <right style="thin">
        <color rgb="FFE2E8F0"/>
      </right>
      <top style="medium">
        <color rgb="FFF59E0B"/>
      </top>
      <bottom/>
      <diagonal/>
    </border>
    <border>
      <left style="thin">
        <color rgb="FFE2E8F0"/>
      </left>
      <right style="thin">
        <color rgb="FFE2E8F0"/>
      </right>
      <top style="medium">
        <color rgb="FF16A34A"/>
      </top>
      <bottom/>
      <diagonal/>
    </border>
    <border>
      <left style="thin">
        <color rgb="FFE2E8F0"/>
      </left>
      <right style="thin">
        <color rgb="FFE2E8F0"/>
      </right>
      <top style="medium">
        <color rgb="FFE11D48"/>
      </top>
      <bottom/>
      <diagonal/>
    </border>
    <border>
      <left style="thin">
        <color rgb="FFE2E8F0"/>
      </left>
      <right style="thin">
        <color rgb="FFE2E8F0"/>
      </right>
      <top/>
      <bottom/>
      <diagonal/>
    </border>
    <border>
      <left style="thin">
        <color rgb="FFE2E8F0"/>
      </left>
      <right style="thin">
        <color rgb="FFE2E8F0"/>
      </right>
      <top/>
      <bottom style="thin">
        <color rgb="FFE2E8F0"/>
      </bottom>
      <diagonal/>
    </border>
    <border>
      <left/>
      <right/>
      <top/>
      <bottom style="medium">
        <color rgb="FF2563EB"/>
      </bottom>
      <diagonal/>
    </border>
    <border>
      <left style="thick">
        <color rgb="FF2563EB"/>
      </left>
      <right style="thin">
        <color rgb="FFE2E8F0"/>
      </right>
      <top style="thin">
        <color rgb="FFE2E8F0"/>
      </top>
      <bottom/>
      <diagonal/>
    </border>
    <border>
      <left style="thick">
        <color rgb="FFF59E0B"/>
      </left>
      <right style="thin">
        <color rgb="FFE2E8F0"/>
      </right>
      <top style="thin">
        <color rgb="FFE2E8F0"/>
      </top>
      <bottom/>
      <diagonal/>
    </border>
    <border>
      <left style="thick">
        <color rgb="FFE11D48"/>
      </left>
      <right style="thin">
        <color rgb="FFE2E8F0"/>
      </right>
      <top style="thin">
        <color rgb="FFE2E8F0"/>
      </top>
      <bottom/>
      <diagonal/>
    </border>
    <border>
      <left style="thick">
        <color rgb="FF2563EB"/>
      </left>
      <right style="thin">
        <color rgb="FFE2E8F0"/>
      </right>
      <top/>
      <bottom style="thin">
        <color rgb="FFE2E8F0"/>
      </bottom>
      <diagonal/>
    </border>
    <border>
      <left style="thick">
        <color rgb="FFF59E0B"/>
      </left>
      <right style="thin">
        <color rgb="FFE2E8F0"/>
      </right>
      <top/>
      <bottom style="thin">
        <color rgb="FFE2E8F0"/>
      </bottom>
      <diagonal/>
    </border>
    <border>
      <left style="thick">
        <color rgb="FFE11D48"/>
      </left>
      <right style="thin">
        <color rgb="FFE2E8F0"/>
      </right>
      <top/>
      <bottom style="thin">
        <color rgb="FFE2E8F0"/>
      </bottom>
      <diagonal/>
    </border>
    <border>
      <left/>
      <right/>
      <top/>
      <bottom style="medium">
        <color rgb="FF0D9488"/>
      </bottom>
      <diagonal/>
    </border>
    <border>
      <left/>
      <right/>
      <top/>
      <bottom style="medium">
        <color rgb="FFF59E0B"/>
      </bottom>
      <diagonal/>
    </border>
    <border>
      <left/>
      <right/>
      <top/>
      <bottom style="medium">
        <color rgb="FFE11D48"/>
      </bottom>
      <diagonal/>
    </border>
    <border>
      <left/>
      <right/>
      <top/>
      <bottom style="thin">
        <color rgb="FFE2E8F0"/>
      </bottom>
      <diagonal/>
    </border>
    <border>
      <left/>
      <right/>
      <top style="thin">
        <color rgb="FF0B1F3A"/>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29">
    <xf numFmtId="0" fontId="0" fillId="0" borderId="0" xfId="0"/>
    <xf numFmtId="0" fontId="7" fillId="4" borderId="8" xfId="0" applyFont="1" applyFill="1" applyBorder="1" applyAlignment="1">
      <alignment vertical="center" indent="1"/>
    </xf>
    <xf numFmtId="3" fontId="6" fillId="4" borderId="7" xfId="0" applyNumberFormat="1" applyFont="1" applyFill="1" applyBorder="1" applyAlignment="1">
      <alignment vertical="center" indent="1"/>
    </xf>
    <xf numFmtId="165" fontId="6" fillId="4" borderId="7" xfId="0" applyNumberFormat="1" applyFont="1" applyFill="1" applyBorder="1" applyAlignment="1">
      <alignment vertical="center" indent="1"/>
    </xf>
    <xf numFmtId="164" fontId="6" fillId="4" borderId="7" xfId="0" applyNumberFormat="1" applyFont="1" applyFill="1" applyBorder="1" applyAlignment="1">
      <alignment vertical="center" indent="1"/>
    </xf>
    <xf numFmtId="0" fontId="5" fillId="4" borderId="6" xfId="0" applyFont="1" applyFill="1" applyBorder="1" applyAlignment="1">
      <alignment vertical="center" indent="1"/>
    </xf>
    <xf numFmtId="0" fontId="5" fillId="4" borderId="5" xfId="0" applyFont="1" applyFill="1" applyBorder="1" applyAlignment="1">
      <alignment vertical="center" indent="1"/>
    </xf>
    <xf numFmtId="0" fontId="5" fillId="4" borderId="4" xfId="0" applyFont="1" applyFill="1" applyBorder="1" applyAlignment="1">
      <alignment vertical="center" indent="1"/>
    </xf>
    <xf numFmtId="0" fontId="5" fillId="4" borderId="3" xfId="0" applyFont="1" applyFill="1" applyBorder="1" applyAlignment="1">
      <alignment vertical="center" indent="1"/>
    </xf>
    <xf numFmtId="0" fontId="5" fillId="4" borderId="2" xfId="0" applyFont="1" applyFill="1" applyBorder="1" applyAlignment="1">
      <alignment vertical="center" indent="1"/>
    </xf>
    <xf numFmtId="0" fontId="5" fillId="4" borderId="1" xfId="0" applyFont="1" applyFill="1" applyBorder="1" applyAlignment="1">
      <alignment vertical="center" indent="1"/>
    </xf>
    <xf numFmtId="0" fontId="4" fillId="2" borderId="0" xfId="0" applyFont="1" applyFill="1" applyBorder="1" applyAlignment="1">
      <alignment horizontal="right" vertical="top"/>
    </xf>
    <xf numFmtId="0" fontId="3" fillId="2" borderId="0" xfId="0" applyFont="1" applyFill="1" applyBorder="1"/>
    <xf numFmtId="0" fontId="2" fillId="2" borderId="0" xfId="0" applyFont="1" applyFill="1" applyBorder="1" applyAlignment="1">
      <alignment horizontal="right"/>
    </xf>
    <xf numFmtId="0" fontId="1" fillId="2" borderId="0" xfId="0" applyFont="1" applyFill="1" applyBorder="1" applyAlignment="1">
      <alignment vertical="center"/>
    </xf>
    <xf numFmtId="0" fontId="0" fillId="2" borderId="0" xfId="0" applyFill="1"/>
    <xf numFmtId="0" fontId="0" fillId="3" borderId="0" xfId="0" applyFill="1"/>
    <xf numFmtId="0" fontId="8" fillId="3" borderId="9" xfId="0" applyFont="1" applyFill="1" applyBorder="1"/>
    <xf numFmtId="0" fontId="0" fillId="3" borderId="9" xfId="0" applyFill="1" applyBorder="1"/>
    <xf numFmtId="0" fontId="8" fillId="3" borderId="16" xfId="0" applyFont="1" applyFill="1" applyBorder="1"/>
    <xf numFmtId="0" fontId="0" fillId="3" borderId="16" xfId="0" applyFill="1" applyBorder="1"/>
    <xf numFmtId="0" fontId="8" fillId="3" borderId="17" xfId="0" applyFont="1" applyFill="1" applyBorder="1"/>
    <xf numFmtId="0" fontId="0" fillId="3" borderId="17" xfId="0" applyFill="1" applyBorder="1"/>
    <xf numFmtId="0" fontId="8" fillId="3" borderId="18" xfId="0" applyFont="1" applyFill="1" applyBorder="1"/>
    <xf numFmtId="0" fontId="0" fillId="3" borderId="18" xfId="0" applyFill="1" applyBorder="1"/>
    <xf numFmtId="0" fontId="13" fillId="2" borderId="0" xfId="0" applyFont="1" applyFill="1" applyAlignment="1">
      <alignment horizontal="center" vertical="center" wrapText="1"/>
    </xf>
    <xf numFmtId="1" fontId="14" fillId="4" borderId="19" xfId="0" applyNumberFormat="1" applyFont="1" applyFill="1" applyBorder="1" applyAlignment="1">
      <alignment horizontal="center" vertical="center"/>
    </xf>
    <xf numFmtId="0" fontId="0" fillId="4" borderId="19" xfId="0" applyFill="1" applyBorder="1"/>
    <xf numFmtId="1" fontId="15" fillId="4" borderId="19" xfId="0" applyNumberFormat="1" applyFont="1" applyFill="1" applyBorder="1" applyAlignment="1">
      <alignment horizontal="center" vertical="center"/>
    </xf>
    <xf numFmtId="1" fontId="14" fillId="5" borderId="19" xfId="0" applyNumberFormat="1" applyFont="1" applyFill="1" applyBorder="1" applyAlignment="1">
      <alignment horizontal="center" vertical="center"/>
    </xf>
    <xf numFmtId="0" fontId="0" fillId="5" borderId="19" xfId="0" applyFill="1" applyBorder="1"/>
    <xf numFmtId="1" fontId="15" fillId="5" borderId="19" xfId="0" applyNumberFormat="1" applyFont="1" applyFill="1" applyBorder="1" applyAlignment="1">
      <alignment horizontal="center" vertical="center"/>
    </xf>
    <xf numFmtId="0" fontId="17" fillId="2" borderId="0" xfId="0" applyFont="1" applyFill="1" applyAlignment="1">
      <alignment vertical="center" indent="1"/>
    </xf>
    <xf numFmtId="0" fontId="18" fillId="2" borderId="0" xfId="0" applyFont="1" applyFill="1" applyAlignment="1">
      <alignment vertical="center" indent="1"/>
    </xf>
    <xf numFmtId="0" fontId="19" fillId="0" borderId="0" xfId="0" applyFont="1"/>
    <xf numFmtId="0" fontId="20" fillId="6" borderId="19" xfId="0" applyFont="1" applyFill="1" applyBorder="1" applyAlignment="1">
      <alignment horizontal="center" vertical="center"/>
    </xf>
    <xf numFmtId="0" fontId="21" fillId="0" borderId="19" xfId="0" applyFont="1" applyBorder="1" applyAlignment="1">
      <alignment vertical="center" wrapText="1" indent="1"/>
    </xf>
    <xf numFmtId="0" fontId="20" fillId="7" borderId="19" xfId="0" applyFont="1" applyFill="1" applyBorder="1" applyAlignment="1">
      <alignment horizontal="center" vertical="center"/>
    </xf>
    <xf numFmtId="0" fontId="20" fillId="8" borderId="19" xfId="0" applyFont="1" applyFill="1" applyBorder="1" applyAlignment="1">
      <alignment horizontal="center" vertical="center"/>
    </xf>
    <xf numFmtId="0" fontId="20" fillId="9" borderId="19" xfId="0" applyFont="1" applyFill="1" applyBorder="1" applyAlignment="1">
      <alignment horizontal="center" vertical="center"/>
    </xf>
    <xf numFmtId="0" fontId="20" fillId="10" borderId="19" xfId="0" applyFont="1" applyFill="1" applyBorder="1" applyAlignment="1">
      <alignment horizontal="center" vertical="center"/>
    </xf>
    <xf numFmtId="0" fontId="20" fillId="11" borderId="19" xfId="0" applyFont="1" applyFill="1" applyBorder="1" applyAlignment="1">
      <alignment horizontal="center" vertical="center"/>
    </xf>
    <xf numFmtId="0" fontId="23" fillId="2" borderId="0" xfId="0" applyFont="1" applyFill="1" applyAlignment="1">
      <alignment horizontal="center" vertical="center" wrapText="1"/>
    </xf>
    <xf numFmtId="0" fontId="22" fillId="0" borderId="19" xfId="0" applyFont="1" applyBorder="1" applyAlignment="1">
      <alignment horizontal="center" vertical="center"/>
    </xf>
    <xf numFmtId="0" fontId="22" fillId="0" borderId="19" xfId="0" applyFont="1" applyBorder="1" applyAlignment="1">
      <alignment vertical="center"/>
    </xf>
    <xf numFmtId="164" fontId="24" fillId="0" borderId="19" xfId="0" applyNumberFormat="1" applyFont="1" applyBorder="1" applyAlignment="1">
      <alignment horizontal="right" vertical="center"/>
    </xf>
    <xf numFmtId="0" fontId="22" fillId="5" borderId="19" xfId="0" applyFont="1" applyFill="1" applyBorder="1" applyAlignment="1">
      <alignment horizontal="center" vertical="center"/>
    </xf>
    <xf numFmtId="0" fontId="22" fillId="5" borderId="19" xfId="0" applyFont="1" applyFill="1" applyBorder="1" applyAlignment="1">
      <alignment vertical="center"/>
    </xf>
    <xf numFmtId="164" fontId="24" fillId="5" borderId="19" xfId="0" applyNumberFormat="1" applyFont="1" applyFill="1" applyBorder="1" applyAlignment="1">
      <alignment horizontal="right" vertical="center"/>
    </xf>
    <xf numFmtId="4" fontId="24" fillId="0" borderId="19" xfId="0" applyNumberFormat="1" applyFont="1" applyBorder="1" applyAlignment="1">
      <alignment horizontal="right" vertical="center"/>
    </xf>
    <xf numFmtId="3" fontId="24" fillId="5" borderId="19" xfId="0" applyNumberFormat="1" applyFont="1" applyFill="1" applyBorder="1" applyAlignment="1">
      <alignment horizontal="right" vertical="center"/>
    </xf>
    <xf numFmtId="49" fontId="24" fillId="0" borderId="19" xfId="0" applyNumberFormat="1" applyFont="1" applyBorder="1" applyAlignment="1">
      <alignment horizontal="left" vertical="center" wrapText="1"/>
    </xf>
    <xf numFmtId="165" fontId="24" fillId="5" borderId="19" xfId="0" applyNumberFormat="1" applyFont="1" applyFill="1" applyBorder="1" applyAlignment="1">
      <alignment horizontal="right" vertical="center"/>
    </xf>
    <xf numFmtId="165" fontId="24" fillId="0" borderId="19" xfId="0" applyNumberFormat="1" applyFont="1" applyBorder="1" applyAlignment="1">
      <alignment horizontal="right" vertical="center"/>
    </xf>
    <xf numFmtId="10" fontId="24" fillId="5" borderId="19" xfId="0" applyNumberFormat="1" applyFont="1" applyFill="1" applyBorder="1" applyAlignment="1">
      <alignment horizontal="right" vertical="center"/>
    </xf>
    <xf numFmtId="3" fontId="24" fillId="0" borderId="19" xfId="0" applyNumberFormat="1" applyFont="1" applyBorder="1" applyAlignment="1">
      <alignment horizontal="right" vertical="center"/>
    </xf>
    <xf numFmtId="166" fontId="24" fillId="0" borderId="19" xfId="0" applyNumberFormat="1" applyFont="1" applyBorder="1" applyAlignment="1">
      <alignment horizontal="right" vertical="center"/>
    </xf>
    <xf numFmtId="167" fontId="24" fillId="5" borderId="19" xfId="0" applyNumberFormat="1" applyFont="1" applyFill="1" applyBorder="1" applyAlignment="1">
      <alignment horizontal="right" vertical="center"/>
    </xf>
    <xf numFmtId="4" fontId="24" fillId="5" borderId="19" xfId="0" applyNumberFormat="1" applyFont="1" applyFill="1" applyBorder="1" applyAlignment="1">
      <alignment horizontal="right" vertical="center"/>
    </xf>
    <xf numFmtId="49" fontId="24" fillId="5" borderId="19" xfId="0" applyNumberFormat="1" applyFont="1" applyFill="1" applyBorder="1" applyAlignment="1">
      <alignment horizontal="left" vertical="center" wrapText="1"/>
    </xf>
    <xf numFmtId="1" fontId="22" fillId="0" borderId="19" xfId="0" applyNumberFormat="1" applyFont="1" applyBorder="1" applyAlignment="1">
      <alignment horizontal="center"/>
    </xf>
    <xf numFmtId="0" fontId="22" fillId="0" borderId="19" xfId="0" applyFont="1" applyBorder="1"/>
    <xf numFmtId="3" fontId="22" fillId="0" borderId="19" xfId="0" applyNumberFormat="1" applyFont="1" applyBorder="1"/>
    <xf numFmtId="4" fontId="22" fillId="0" borderId="19" xfId="0" applyNumberFormat="1" applyFont="1" applyBorder="1"/>
    <xf numFmtId="165" fontId="22" fillId="0" borderId="19" xfId="0" applyNumberFormat="1" applyFont="1" applyBorder="1"/>
    <xf numFmtId="2" fontId="22" fillId="0" borderId="19" xfId="0" applyNumberFormat="1" applyFont="1" applyBorder="1"/>
    <xf numFmtId="164" fontId="22" fillId="0" borderId="19" xfId="0" applyNumberFormat="1" applyFont="1" applyBorder="1"/>
    <xf numFmtId="168" fontId="25" fillId="0" borderId="19" xfId="0" applyNumberFormat="1" applyFont="1" applyBorder="1"/>
    <xf numFmtId="1" fontId="25" fillId="0" borderId="19" xfId="0" applyNumberFormat="1" applyFont="1" applyBorder="1"/>
    <xf numFmtId="1" fontId="22" fillId="5" borderId="19" xfId="0" applyNumberFormat="1" applyFont="1" applyFill="1" applyBorder="1" applyAlignment="1">
      <alignment horizontal="center"/>
    </xf>
    <xf numFmtId="0" fontId="22" fillId="5" borderId="19" xfId="0" applyFont="1" applyFill="1" applyBorder="1"/>
    <xf numFmtId="3" fontId="22" fillId="5" borderId="19" xfId="0" applyNumberFormat="1" applyFont="1" applyFill="1" applyBorder="1"/>
    <xf numFmtId="4" fontId="22" fillId="5" borderId="19" xfId="0" applyNumberFormat="1" applyFont="1" applyFill="1" applyBorder="1"/>
    <xf numFmtId="165" fontId="22" fillId="5" borderId="19" xfId="0" applyNumberFormat="1" applyFont="1" applyFill="1" applyBorder="1"/>
    <xf numFmtId="2" fontId="22" fillId="5" borderId="19" xfId="0" applyNumberFormat="1" applyFont="1" applyFill="1" applyBorder="1"/>
    <xf numFmtId="164" fontId="22" fillId="5" borderId="19" xfId="0" applyNumberFormat="1" applyFont="1" applyFill="1" applyBorder="1"/>
    <xf numFmtId="168" fontId="25" fillId="5" borderId="19" xfId="0" applyNumberFormat="1" applyFont="1" applyFill="1" applyBorder="1"/>
    <xf numFmtId="1" fontId="25" fillId="5" borderId="19" xfId="0" applyNumberFormat="1" applyFont="1" applyFill="1" applyBorder="1"/>
    <xf numFmtId="1" fontId="24" fillId="12" borderId="20" xfId="0" applyNumberFormat="1" applyFont="1" applyFill="1" applyBorder="1" applyAlignment="1">
      <alignment horizontal="center"/>
    </xf>
    <xf numFmtId="0" fontId="24" fillId="12" borderId="20" xfId="0" applyFont="1" applyFill="1" applyBorder="1"/>
    <xf numFmtId="3" fontId="24" fillId="12" borderId="20" xfId="0" applyNumberFormat="1" applyFont="1" applyFill="1" applyBorder="1"/>
    <xf numFmtId="4" fontId="24" fillId="12" borderId="20" xfId="0" applyNumberFormat="1" applyFont="1" applyFill="1" applyBorder="1"/>
    <xf numFmtId="165" fontId="24" fillId="12" borderId="20" xfId="0" applyNumberFormat="1" applyFont="1" applyFill="1" applyBorder="1"/>
    <xf numFmtId="2" fontId="24" fillId="12" borderId="20" xfId="0" applyNumberFormat="1" applyFont="1" applyFill="1" applyBorder="1"/>
    <xf numFmtId="164" fontId="24" fillId="12" borderId="20" xfId="0" applyNumberFormat="1" applyFont="1" applyFill="1" applyBorder="1"/>
    <xf numFmtId="168" fontId="25" fillId="12" borderId="20" xfId="0" applyNumberFormat="1" applyFont="1" applyFill="1" applyBorder="1"/>
    <xf numFmtId="1" fontId="22" fillId="0" borderId="19" xfId="0" applyNumberFormat="1" applyFont="1" applyBorder="1"/>
    <xf numFmtId="0" fontId="25" fillId="0" borderId="19" xfId="0" applyFont="1" applyBorder="1"/>
    <xf numFmtId="169" fontId="22" fillId="0" borderId="19" xfId="0" applyNumberFormat="1" applyFont="1" applyBorder="1"/>
    <xf numFmtId="1" fontId="22" fillId="5" borderId="19" xfId="0" applyNumberFormat="1" applyFont="1" applyFill="1" applyBorder="1"/>
    <xf numFmtId="0" fontId="25" fillId="5" borderId="19" xfId="0" applyFont="1" applyFill="1" applyBorder="1"/>
    <xf numFmtId="169" fontId="22" fillId="5" borderId="19" xfId="0" applyNumberFormat="1" applyFont="1" applyFill="1" applyBorder="1"/>
    <xf numFmtId="166" fontId="22" fillId="0" borderId="19" xfId="0" applyNumberFormat="1" applyFont="1" applyBorder="1"/>
    <xf numFmtId="167" fontId="22" fillId="0" borderId="19" xfId="0" applyNumberFormat="1" applyFont="1" applyBorder="1"/>
    <xf numFmtId="166" fontId="22" fillId="5" borderId="19" xfId="0" applyNumberFormat="1" applyFont="1" applyFill="1" applyBorder="1"/>
    <xf numFmtId="167" fontId="22" fillId="5" borderId="19" xfId="0" applyNumberFormat="1" applyFont="1" applyFill="1" applyBorder="1"/>
    <xf numFmtId="167" fontId="24" fillId="12" borderId="20" xfId="0" applyNumberFormat="1" applyFont="1" applyFill="1" applyBorder="1"/>
    <xf numFmtId="166" fontId="24" fillId="12" borderId="20" xfId="0" applyNumberFormat="1" applyFont="1" applyFill="1" applyBorder="1"/>
    <xf numFmtId="168" fontId="24" fillId="12" borderId="20" xfId="0" applyNumberFormat="1" applyFont="1" applyFill="1" applyBorder="1"/>
    <xf numFmtId="0" fontId="26" fillId="0" borderId="0" xfId="0" applyFont="1"/>
    <xf numFmtId="0" fontId="12" fillId="0" borderId="0" xfId="0" applyFont="1"/>
    <xf numFmtId="3" fontId="27" fillId="14" borderId="21" xfId="0" applyNumberFormat="1" applyFont="1" applyFill="1" applyBorder="1" applyAlignment="1">
      <alignment horizontal="center"/>
    </xf>
    <xf numFmtId="0" fontId="23" fillId="7" borderId="0" xfId="0" applyFont="1" applyFill="1" applyAlignment="1">
      <alignment horizontal="center" vertical="center" wrapText="1"/>
    </xf>
    <xf numFmtId="0" fontId="23" fillId="11" borderId="0" xfId="0" applyFont="1" applyFill="1" applyAlignment="1">
      <alignment horizontal="center" vertical="center" wrapText="1"/>
    </xf>
    <xf numFmtId="0" fontId="22" fillId="0" borderId="0" xfId="0" applyFont="1"/>
    <xf numFmtId="3" fontId="22" fillId="0" borderId="0" xfId="0" applyNumberFormat="1" applyFont="1"/>
    <xf numFmtId="4" fontId="22" fillId="0" borderId="0" xfId="0" applyNumberFormat="1" applyFont="1"/>
    <xf numFmtId="1" fontId="22" fillId="0" borderId="0" xfId="0" applyNumberFormat="1" applyFont="1"/>
    <xf numFmtId="168" fontId="22" fillId="0" borderId="0" xfId="0" applyNumberFormat="1" applyFont="1"/>
    <xf numFmtId="170" fontId="22" fillId="0" borderId="0" xfId="0" applyNumberFormat="1" applyFont="1"/>
    <xf numFmtId="0" fontId="9" fillId="4" borderId="10" xfId="0" applyFont="1" applyFill="1" applyBorder="1" applyAlignment="1">
      <alignment vertical="center" indent="1"/>
    </xf>
    <xf numFmtId="0" fontId="10" fillId="4" borderId="11" xfId="0" applyFont="1" applyFill="1" applyBorder="1" applyAlignment="1">
      <alignment vertical="center" indent="1"/>
    </xf>
    <xf numFmtId="0" fontId="11" fillId="4" borderId="12" xfId="0" applyFont="1" applyFill="1" applyBorder="1" applyAlignment="1">
      <alignment vertical="center" indent="1"/>
    </xf>
    <xf numFmtId="0" fontId="12" fillId="4" borderId="13" xfId="0" applyFont="1" applyFill="1" applyBorder="1" applyAlignment="1">
      <alignment vertical="top" wrapText="1" indent="1"/>
    </xf>
    <xf numFmtId="0" fontId="12" fillId="4" borderId="14" xfId="0" applyFont="1" applyFill="1" applyBorder="1" applyAlignment="1">
      <alignment vertical="top" wrapText="1" indent="1"/>
    </xf>
    <xf numFmtId="0" fontId="12" fillId="4" borderId="15" xfId="0" applyFont="1" applyFill="1" applyBorder="1" applyAlignment="1">
      <alignment vertical="top" wrapText="1" indent="1"/>
    </xf>
    <xf numFmtId="0" fontId="13" fillId="2" borderId="0" xfId="0" applyFont="1" applyFill="1" applyBorder="1" applyAlignment="1">
      <alignment horizontal="center" vertical="center" wrapText="1"/>
    </xf>
    <xf numFmtId="0" fontId="13" fillId="2" borderId="0" xfId="0" applyFont="1" applyFill="1" applyBorder="1" applyAlignment="1">
      <alignment horizontal="left" vertical="center" wrapText="1" indent="1"/>
    </xf>
    <xf numFmtId="0" fontId="15" fillId="4" borderId="19" xfId="0" applyFont="1" applyFill="1" applyBorder="1" applyAlignment="1">
      <alignment horizontal="center" vertical="center"/>
    </xf>
    <xf numFmtId="0" fontId="15" fillId="4" borderId="19" xfId="0" applyFont="1" applyFill="1" applyBorder="1" applyAlignment="1">
      <alignment horizontal="left" vertical="center" wrapText="1" indent="1"/>
    </xf>
    <xf numFmtId="3" fontId="15" fillId="4" borderId="19" xfId="0" applyNumberFormat="1" applyFont="1" applyFill="1" applyBorder="1" applyAlignment="1">
      <alignment horizontal="center" vertical="center"/>
    </xf>
    <xf numFmtId="0" fontId="15" fillId="5" borderId="19" xfId="0" applyFont="1" applyFill="1" applyBorder="1" applyAlignment="1">
      <alignment horizontal="center" vertical="center"/>
    </xf>
    <xf numFmtId="0" fontId="15" fillId="5" borderId="19" xfId="0" applyFont="1" applyFill="1" applyBorder="1" applyAlignment="1">
      <alignment horizontal="left" vertical="center" wrapText="1" indent="1"/>
    </xf>
    <xf numFmtId="3" fontId="15" fillId="5" borderId="19" xfId="0" applyNumberFormat="1" applyFont="1" applyFill="1" applyBorder="1" applyAlignment="1">
      <alignment horizontal="center" vertical="center"/>
    </xf>
    <xf numFmtId="0" fontId="16" fillId="3" borderId="0" xfId="0" applyFont="1" applyFill="1" applyBorder="1"/>
    <xf numFmtId="0" fontId="22" fillId="0" borderId="19" xfId="0" applyFont="1" applyBorder="1" applyAlignment="1">
      <alignment vertical="center" wrapText="1"/>
    </xf>
    <xf numFmtId="0" fontId="8" fillId="13" borderId="0" xfId="0" applyFont="1" applyFill="1" applyBorder="1" applyAlignment="1">
      <alignment vertical="center" wrapText="1" indent="1"/>
    </xf>
    <xf numFmtId="0" fontId="28" fillId="0" borderId="0" xfId="0" applyFont="1" applyBorder="1" applyAlignment="1">
      <alignment vertical="center" wrapText="1"/>
    </xf>
    <xf numFmtId="0" fontId="22" fillId="0" borderId="0" xfId="0" applyFont="1" applyBorder="1" applyAlignment="1">
      <alignment vertical="top" wrapText="1"/>
    </xf>
  </cellXfs>
  <cellStyles count="1">
    <cellStyle name="Normal" xfId="0" builtinId="0"/>
  </cellStyles>
  <dxfs count="12">
    <dxf>
      <fill>
        <patternFill>
          <bgColor rgb="FFFFE4E6"/>
        </patternFill>
      </fill>
    </dxf>
    <dxf>
      <fill>
        <patternFill>
          <bgColor rgb="FFDCFCE7"/>
        </patternFill>
      </fill>
    </dxf>
    <dxf>
      <fill>
        <patternFill>
          <bgColor rgb="FFDCFCE7"/>
        </patternFill>
      </fill>
    </dxf>
    <dxf>
      <fill>
        <patternFill>
          <bgColor rgb="FFFEF3C7"/>
        </patternFill>
      </fill>
    </dxf>
    <dxf>
      <fill>
        <patternFill>
          <bgColor rgb="FFFFE4E6"/>
        </patternFill>
      </fill>
    </dxf>
    <dxf>
      <fill>
        <patternFill>
          <bgColor rgb="FFFEF3C7"/>
        </patternFill>
      </fill>
    </dxf>
    <dxf>
      <fill>
        <patternFill>
          <bgColor rgb="FFFFE4E6"/>
        </patternFill>
      </fill>
    </dxf>
    <dxf>
      <fill>
        <patternFill>
          <bgColor rgb="FFDCFCE7"/>
        </patternFill>
      </fill>
    </dxf>
    <dxf>
      <fill>
        <patternFill>
          <bgColor rgb="FFFEF3C7"/>
        </patternFill>
      </fill>
    </dxf>
    <dxf>
      <fill>
        <patternFill>
          <bgColor rgb="FFFFE4E6"/>
        </patternFill>
      </fill>
    </dxf>
    <dxf>
      <font>
        <b/>
        <color rgb="FFB45309"/>
        <name val="Arial"/>
        <charset val="1"/>
      </font>
      <fill>
        <patternFill>
          <bgColor rgb="FFFEF3C7"/>
        </patternFill>
      </fill>
    </dxf>
    <dxf>
      <font>
        <b/>
        <color rgb="FFBE123C"/>
        <name val="Arial"/>
        <charset val="1"/>
      </font>
      <fill>
        <patternFill>
          <bgColor rgb="FFFFE4E6"/>
        </patternFill>
      </fill>
    </dxf>
  </dxfs>
  <tableStyles count="0" defaultTableStyle="TableStyleMedium2" defaultPivotStyle="PivotStyleLight16"/>
  <colors>
    <indexedColors>
      <rgbColor rgb="FF000000"/>
      <rgbColor rgb="FFFFFFFF"/>
      <rgbColor rgb="FFE11D48"/>
      <rgbColor rgb="FF00FF00"/>
      <rgbColor rgb="FF0000FF"/>
      <rgbColor rgb="FFFFFF00"/>
      <rgbColor rgb="FFFF00FF"/>
      <rgbColor rgb="FF00FFFF"/>
      <rgbColor rgb="FF800000"/>
      <rgbColor rgb="FF008000"/>
      <rgbColor rgb="FF000080"/>
      <rgbColor rgb="FF808000"/>
      <rgbColor rgb="FF800080"/>
      <rgbColor rgb="FF0D9488"/>
      <rgbColor rgb="FFA7B4C8"/>
      <rgbColor rgb="FF6B7280"/>
      <rgbColor rgb="FF94A3B8"/>
      <rgbColor rgb="FFBE123C"/>
      <rgbColor rgb="FFFEF3C7"/>
      <rgbColor rgb="FFDCFCE7"/>
      <rgbColor rgb="FF660066"/>
      <rgbColor rgb="FFFF8080"/>
      <rgbColor rgb="FF0066CC"/>
      <rgbColor rgb="FFE8EEF7"/>
      <rgbColor rgb="FF000080"/>
      <rgbColor rgb="FFFF00FF"/>
      <rgbColor rgb="FFFFFF00"/>
      <rgbColor rgb="FF00FFFF"/>
      <rgbColor rgb="FF800080"/>
      <rgbColor rgb="FF800000"/>
      <rgbColor rgb="FF4F81BD"/>
      <rgbColor rgb="FF0000FF"/>
      <rgbColor rgb="FF00CCFF"/>
      <rgbColor rgb="FFE8F0FE"/>
      <rgbColor rgb="FFE2E8F0"/>
      <rgbColor rgb="FFF8FAFC"/>
      <rgbColor rgb="FFEEF2F7"/>
      <rgbColor rgb="FFFF99CC"/>
      <rgbColor rgb="FFCC99FF"/>
      <rgbColor rgb="FFFFE4E6"/>
      <rgbColor rgb="FF2563EB"/>
      <rgbColor rgb="FF38BDF8"/>
      <rgbColor rgb="FF99CC00"/>
      <rgbColor rgb="FFFFCC00"/>
      <rgbColor rgb="FFF59E0B"/>
      <rgbColor rgb="FFFF6600"/>
      <rgbColor rgb="FF64748B"/>
      <rgbColor rgb="FF9CA3AF"/>
      <rgbColor rgb="FF0B1F3A"/>
      <rgbColor rgb="FF16A34A"/>
      <rgbColor rgb="FF003300"/>
      <rgbColor rgb="FF475569"/>
      <rgbColor rgb="FFB45309"/>
      <rgbColor rgb="FF7C3AED"/>
      <rgbColor rgb="FF334155"/>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10 bab HS dengan nilai ekspor terbesar (US$ miliar)</a:t>
            </a:r>
          </a:p>
        </c:rich>
      </c:tx>
      <c:overlay val="0"/>
      <c:spPr>
        <a:noFill/>
        <a:ln w="0">
          <a:noFill/>
        </a:ln>
      </c:spPr>
    </c:title>
    <c:autoTitleDeleted val="0"/>
    <c:plotArea>
      <c:layout/>
      <c:barChart>
        <c:barDir val="bar"/>
        <c:grouping val="clustered"/>
        <c:varyColors val="0"/>
        <c:ser>
          <c:idx val="0"/>
          <c:order val="0"/>
          <c:tx>
            <c:v>Nilai FOB (US$ miliar)</c:v>
          </c:tx>
          <c:spPr>
            <a:solidFill>
              <a:srgbClr val="2563EB"/>
            </a:solidFill>
            <a:ln w="0">
              <a:noFill/>
            </a:ln>
          </c:spPr>
          <c:invertIfNegative val="0"/>
          <c:dLbls>
            <c:spPr>
              <a:noFill/>
              <a:ln>
                <a:noFill/>
              </a:ln>
              <a:effectLst/>
            </c:spPr>
            <c:txPr>
              <a:bodyPr wrap="square"/>
              <a:lstStyle/>
              <a:p>
                <a:pPr>
                  <a:defRPr sz="8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Bab_HS!$S$6:$S$15</c:f>
              <c:strCache>
                <c:ptCount val="10"/>
                <c:pt idx="0">
                  <c:v>15 · Lemak &amp; minyak nabati/hewani</c:v>
                </c:pt>
                <c:pt idx="1">
                  <c:v>72 · Besi &amp; baja</c:v>
                </c:pt>
                <c:pt idx="2">
                  <c:v>27 · Batubara, migas &amp; bahan bakar</c:v>
                </c:pt>
                <c:pt idx="3">
                  <c:v>85 · Mesin listrik &amp; elektronik</c:v>
                </c:pt>
                <c:pt idx="4">
                  <c:v>87 · Kendaraan bermotor</c:v>
                </c:pt>
                <c:pt idx="5">
                  <c:v>71 · Mutiara, permata &amp; logam mulia</c:v>
                </c:pt>
                <c:pt idx="6">
                  <c:v>38 · Produk kimia lainnya</c:v>
                </c:pt>
                <c:pt idx="7">
                  <c:v>75 · Nikel</c:v>
                </c:pt>
                <c:pt idx="8">
                  <c:v>84 · Mesin &amp; peralatan mekanis</c:v>
                </c:pt>
                <c:pt idx="9">
                  <c:v>64 · Alas kaki</c:v>
                </c:pt>
              </c:strCache>
            </c:strRef>
          </c:cat>
          <c:val>
            <c:numRef>
              <c:f>Bab_HS!$T$6:$T$15</c:f>
              <c:numCache>
                <c:formatCode>#,##0.0</c:formatCode>
                <c:ptCount val="10"/>
                <c:pt idx="0">
                  <c:v>30.574903186</c:v>
                </c:pt>
                <c:pt idx="1">
                  <c:v>24.775585742000001</c:v>
                </c:pt>
                <c:pt idx="2">
                  <c:v>23.823585337000001</c:v>
                </c:pt>
                <c:pt idx="3">
                  <c:v>17.496554799999998</c:v>
                </c:pt>
                <c:pt idx="4">
                  <c:v>10.862972305</c:v>
                </c:pt>
                <c:pt idx="5">
                  <c:v>10.777363458</c:v>
                </c:pt>
                <c:pt idx="6">
                  <c:v>8.6399941810000005</c:v>
                </c:pt>
                <c:pt idx="7">
                  <c:v>8.4561202059999996</c:v>
                </c:pt>
                <c:pt idx="8">
                  <c:v>7.4133267040000002</c:v>
                </c:pt>
                <c:pt idx="9">
                  <c:v>5.1029468180000004</c:v>
                </c:pt>
              </c:numCache>
            </c:numRef>
          </c:val>
          <c:extLst>
            <c:ext xmlns:c16="http://schemas.microsoft.com/office/drawing/2014/chart" uri="{C3380CC4-5D6E-409C-BE32-E72D297353CC}">
              <c16:uniqueId val="{00000000-C8B7-4891-9449-62FF655BA0D6}"/>
            </c:ext>
          </c:extLst>
        </c:ser>
        <c:dLbls>
          <c:showLegendKey val="0"/>
          <c:showVal val="0"/>
          <c:showCatName val="0"/>
          <c:showSerName val="0"/>
          <c:showPercent val="0"/>
          <c:showBubbleSize val="0"/>
        </c:dLbls>
        <c:gapWidth val="45"/>
        <c:axId val="38250488"/>
        <c:axId val="98602194"/>
      </c:barChart>
      <c:catAx>
        <c:axId val="38250488"/>
        <c:scaling>
          <c:orientation val="maxMin"/>
        </c:scaling>
        <c:delete val="0"/>
        <c:axPos val="l"/>
        <c:numFmt formatCode="General"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98602194"/>
        <c:crosses val="autoZero"/>
        <c:auto val="1"/>
        <c:lblAlgn val="ctr"/>
        <c:lblOffset val="100"/>
        <c:noMultiLvlLbl val="0"/>
      </c:catAx>
      <c:valAx>
        <c:axId val="98602194"/>
        <c:scaling>
          <c:orientation val="minMax"/>
        </c:scaling>
        <c:delete val="1"/>
        <c:axPos val="t"/>
        <c:numFmt formatCode="#,##0.0" sourceLinked="1"/>
        <c:majorTickMark val="none"/>
        <c:minorTickMark val="none"/>
        <c:tickLblPos val="nextTo"/>
        <c:crossAx val="38250488"/>
        <c:crosses val="autoZero"/>
        <c:crossBetween val="between"/>
      </c:valAx>
      <c:spPr>
        <a:noFill/>
        <a:ln w="0">
          <a:noFill/>
        </a:ln>
      </c:spPr>
    </c:plotArea>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10 kode HS dengan nilai ekspor terbesar (US$ juta)</a:t>
            </a:r>
          </a:p>
        </c:rich>
      </c:tx>
      <c:overlay val="0"/>
      <c:spPr>
        <a:noFill/>
        <a:ln w="0">
          <a:noFill/>
        </a:ln>
      </c:spPr>
    </c:title>
    <c:autoTitleDeleted val="0"/>
    <c:plotArea>
      <c:layout/>
      <c:barChart>
        <c:barDir val="bar"/>
        <c:grouping val="clustered"/>
        <c:varyColors val="0"/>
        <c:ser>
          <c:idx val="0"/>
          <c:order val="0"/>
          <c:tx>
            <c:v>Nilai FOB (US$ juta)</c:v>
          </c:tx>
          <c:spPr>
            <a:solidFill>
              <a:srgbClr val="0D9488"/>
            </a:solidFill>
            <a:ln w="0">
              <a:noFill/>
            </a:ln>
          </c:spPr>
          <c:invertIfNegative val="0"/>
          <c:dLbls>
            <c:spPr>
              <a:noFill/>
              <a:ln>
                <a:noFill/>
              </a:ln>
              <a:effectLst/>
            </c:spPr>
            <c:txPr>
              <a:bodyPr wrap="square"/>
              <a:lstStyle/>
              <a:p>
                <a:pPr>
                  <a:defRPr sz="8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Top_HS!$M$6:$M$15</c:f>
              <c:strCache>
                <c:ptCount val="10"/>
                <c:pt idx="0">
                  <c:v>72026000 · Ferro-nickel</c:v>
                </c:pt>
                <c:pt idx="1">
                  <c:v>15119037 · Liquid fractions of palm oil, refi…</c:v>
                </c:pt>
                <c:pt idx="2">
                  <c:v>71131990 · Articles of other precious metal j…</c:v>
                </c:pt>
                <c:pt idx="3">
                  <c:v>15119020 · Refined palm oil</c:v>
                </c:pt>
                <c:pt idx="4">
                  <c:v>27021000 · Lignite, whether or not pulverised…</c:v>
                </c:pt>
                <c:pt idx="5">
                  <c:v>27111100 · Liquefied, natural gas</c:v>
                </c:pt>
                <c:pt idx="6">
                  <c:v>75012000 · Nickel oxide sinters and other int…</c:v>
                </c:pt>
                <c:pt idx="7">
                  <c:v>26030000 · Copper ores and concentrates</c:v>
                </c:pt>
                <c:pt idx="8">
                  <c:v>87032259 · Motor cars (including station wago…</c:v>
                </c:pt>
                <c:pt idx="9">
                  <c:v>27011290 · Bituminous coal, whether or not pu…</c:v>
                </c:pt>
              </c:strCache>
            </c:strRef>
          </c:cat>
          <c:val>
            <c:numRef>
              <c:f>Top_HS!$F$6:$F$15</c:f>
              <c:numCache>
                <c:formatCode>#,##0</c:formatCode>
                <c:ptCount val="10"/>
                <c:pt idx="0">
                  <c:v>14941.057707</c:v>
                </c:pt>
                <c:pt idx="1">
                  <c:v>9998.5251470000003</c:v>
                </c:pt>
                <c:pt idx="2">
                  <c:v>6753.5157490000001</c:v>
                </c:pt>
                <c:pt idx="3">
                  <c:v>5248.6870150000004</c:v>
                </c:pt>
                <c:pt idx="4">
                  <c:v>5051.5173750000004</c:v>
                </c:pt>
                <c:pt idx="5">
                  <c:v>4966.8666130000001</c:v>
                </c:pt>
                <c:pt idx="6">
                  <c:v>4843.0893509999996</c:v>
                </c:pt>
                <c:pt idx="7">
                  <c:v>4545.5013010000002</c:v>
                </c:pt>
                <c:pt idx="8">
                  <c:v>3584.1136759999999</c:v>
                </c:pt>
                <c:pt idx="9">
                  <c:v>3150.465166</c:v>
                </c:pt>
              </c:numCache>
            </c:numRef>
          </c:val>
          <c:extLst>
            <c:ext xmlns:c16="http://schemas.microsoft.com/office/drawing/2014/chart" uri="{C3380CC4-5D6E-409C-BE32-E72D297353CC}">
              <c16:uniqueId val="{00000000-CB90-479D-AE04-C013AE1A5CA2}"/>
            </c:ext>
          </c:extLst>
        </c:ser>
        <c:dLbls>
          <c:showLegendKey val="0"/>
          <c:showVal val="0"/>
          <c:showCatName val="0"/>
          <c:showSerName val="0"/>
          <c:showPercent val="0"/>
          <c:showBubbleSize val="0"/>
        </c:dLbls>
        <c:gapWidth val="45"/>
        <c:axId val="2282438"/>
        <c:axId val="61134545"/>
      </c:barChart>
      <c:catAx>
        <c:axId val="2282438"/>
        <c:scaling>
          <c:orientation val="maxMin"/>
        </c:scaling>
        <c:delete val="0"/>
        <c:axPos val="l"/>
        <c:numFmt formatCode="General"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61134545"/>
        <c:crosses val="autoZero"/>
        <c:auto val="1"/>
        <c:lblAlgn val="ctr"/>
        <c:lblOffset val="100"/>
        <c:noMultiLvlLbl val="0"/>
      </c:catAx>
      <c:valAx>
        <c:axId val="61134545"/>
        <c:scaling>
          <c:orientation val="minMax"/>
        </c:scaling>
        <c:delete val="1"/>
        <c:axPos val="t"/>
        <c:numFmt formatCode="#,##0" sourceLinked="1"/>
        <c:majorTickMark val="none"/>
        <c:minorTickMark val="none"/>
        <c:tickLblPos val="nextTo"/>
        <c:crossAx val="2282438"/>
        <c:crosses val="autoZero"/>
        <c:crossBetween val="between"/>
      </c:valAx>
      <c:spPr>
        <a:noFill/>
        <a:ln w="0">
          <a:noFill/>
        </a:ln>
      </c:spPr>
    </c:plotArea>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Segmen harga (US$/kg): pangsa nilai vs pangsa volume</a:t>
            </a:r>
          </a:p>
        </c:rich>
      </c:tx>
      <c:overlay val="0"/>
      <c:spPr>
        <a:noFill/>
        <a:ln w="0">
          <a:noFill/>
        </a:ln>
      </c:spPr>
    </c:title>
    <c:autoTitleDeleted val="0"/>
    <c:plotArea>
      <c:layout/>
      <c:barChart>
        <c:barDir val="col"/>
        <c:grouping val="clustered"/>
        <c:varyColors val="0"/>
        <c:ser>
          <c:idx val="0"/>
          <c:order val="0"/>
          <c:tx>
            <c:v>Pangsa nilai</c:v>
          </c:tx>
          <c:spPr>
            <a:solidFill>
              <a:srgbClr val="2563EB"/>
            </a:solidFill>
            <a:ln w="0">
              <a:noFill/>
            </a:ln>
          </c:spPr>
          <c:invertIfNegative val="0"/>
          <c:dLbls>
            <c:spPr>
              <a:noFill/>
              <a:ln>
                <a:noFill/>
              </a:ln>
              <a:effectLst/>
            </c:spPr>
            <c:txPr>
              <a:bodyPr wrap="square"/>
              <a:lstStyle/>
              <a:p>
                <a:pPr>
                  <a:defRPr sz="8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Top_HS!$O$15:$O$19</c:f>
              <c:strCache>
                <c:ptCount val="5"/>
                <c:pt idx="0">
                  <c:v>Di bawah 1</c:v>
                </c:pt>
                <c:pt idx="1">
                  <c:v>1 – 5</c:v>
                </c:pt>
                <c:pt idx="2">
                  <c:v>5 – 20</c:v>
                </c:pt>
                <c:pt idx="3">
                  <c:v>20 – 100</c:v>
                </c:pt>
                <c:pt idx="4">
                  <c:v>100 ke atas</c:v>
                </c:pt>
              </c:strCache>
            </c:strRef>
          </c:cat>
          <c:val>
            <c:numRef>
              <c:f>Top_HS!$S$15:$S$19</c:f>
              <c:numCache>
                <c:formatCode>0.0%</c:formatCode>
                <c:ptCount val="5"/>
                <c:pt idx="0">
                  <c:v>0.18447282286338837</c:v>
                </c:pt>
                <c:pt idx="1">
                  <c:v>0.41872140382306688</c:v>
                </c:pt>
                <c:pt idx="2">
                  <c:v>0.20637119776707954</c:v>
                </c:pt>
                <c:pt idx="3">
                  <c:v>9.5193112725193943E-2</c:v>
                </c:pt>
                <c:pt idx="4">
                  <c:v>7.3711576431959538E-2</c:v>
                </c:pt>
              </c:numCache>
            </c:numRef>
          </c:val>
          <c:extLst>
            <c:ext xmlns:c16="http://schemas.microsoft.com/office/drawing/2014/chart" uri="{C3380CC4-5D6E-409C-BE32-E72D297353CC}">
              <c16:uniqueId val="{00000000-8E8A-4B74-BCDF-718CDAA2AB4D}"/>
            </c:ext>
          </c:extLst>
        </c:ser>
        <c:ser>
          <c:idx val="1"/>
          <c:order val="1"/>
          <c:tx>
            <c:v>Pangsa volume</c:v>
          </c:tx>
          <c:spPr>
            <a:solidFill>
              <a:srgbClr val="0D9488"/>
            </a:solidFill>
            <a:ln w="0">
              <a:noFill/>
            </a:ln>
          </c:spPr>
          <c:invertIfNegative val="0"/>
          <c:dLbls>
            <c:spPr>
              <a:noFill/>
              <a:ln>
                <a:noFill/>
              </a:ln>
              <a:effectLst/>
            </c:spPr>
            <c:txPr>
              <a:bodyPr wrap="square"/>
              <a:lstStyle/>
              <a:p>
                <a:pPr>
                  <a:defRPr sz="8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Top_HS!$O$15:$O$19</c:f>
              <c:strCache>
                <c:ptCount val="5"/>
                <c:pt idx="0">
                  <c:v>Di bawah 1</c:v>
                </c:pt>
                <c:pt idx="1">
                  <c:v>1 – 5</c:v>
                </c:pt>
                <c:pt idx="2">
                  <c:v>5 – 20</c:v>
                </c:pt>
                <c:pt idx="3">
                  <c:v>20 – 100</c:v>
                </c:pt>
                <c:pt idx="4">
                  <c:v>100 ke atas</c:v>
                </c:pt>
              </c:strCache>
            </c:strRef>
          </c:cat>
          <c:val>
            <c:numRef>
              <c:f>Top_HS!$T$15:$T$19</c:f>
              <c:numCache>
                <c:formatCode>0.0%</c:formatCode>
                <c:ptCount val="5"/>
                <c:pt idx="0">
                  <c:v>0.71721676435030557</c:v>
                </c:pt>
                <c:pt idx="1">
                  <c:v>0.26003902334912499</c:v>
                </c:pt>
                <c:pt idx="2">
                  <c:v>1.9698422205082142E-2</c:v>
                </c:pt>
                <c:pt idx="3">
                  <c:v>2.9345609003972647E-3</c:v>
                </c:pt>
                <c:pt idx="4">
                  <c:v>1.1122919509011532E-4</c:v>
                </c:pt>
              </c:numCache>
            </c:numRef>
          </c:val>
          <c:extLst>
            <c:ext xmlns:c16="http://schemas.microsoft.com/office/drawing/2014/chart" uri="{C3380CC4-5D6E-409C-BE32-E72D297353CC}">
              <c16:uniqueId val="{00000001-8E8A-4B74-BCDF-718CDAA2AB4D}"/>
            </c:ext>
          </c:extLst>
        </c:ser>
        <c:dLbls>
          <c:showLegendKey val="0"/>
          <c:showVal val="0"/>
          <c:showCatName val="0"/>
          <c:showSerName val="0"/>
          <c:showPercent val="0"/>
          <c:showBubbleSize val="0"/>
        </c:dLbls>
        <c:gapWidth val="45"/>
        <c:overlap val="-5"/>
        <c:axId val="7319776"/>
        <c:axId val="72324999"/>
      </c:barChart>
      <c:catAx>
        <c:axId val="7319776"/>
        <c:scaling>
          <c:orientation val="minMax"/>
        </c:scaling>
        <c:delete val="0"/>
        <c:axPos val="b"/>
        <c:numFmt formatCode="General"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72324999"/>
        <c:crosses val="autoZero"/>
        <c:auto val="1"/>
        <c:lblAlgn val="ctr"/>
        <c:lblOffset val="100"/>
        <c:noMultiLvlLbl val="0"/>
      </c:catAx>
      <c:valAx>
        <c:axId val="72324999"/>
        <c:scaling>
          <c:orientation val="minMax"/>
        </c:scaling>
        <c:delete val="0"/>
        <c:axPos val="l"/>
        <c:majorGridlines>
          <c:spPr>
            <a:ln w="9360">
              <a:solidFill>
                <a:srgbClr val="EEF2F7"/>
              </a:solidFill>
              <a:round/>
            </a:ln>
          </c:spPr>
        </c:majorGridlines>
        <c:numFmt formatCode="0%" sourceLinked="0"/>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7319776"/>
        <c:crosses val="autoZero"/>
        <c:crossBetween val="between"/>
      </c:valAx>
      <c:spPr>
        <a:noFill/>
        <a:ln w="0">
          <a:noFill/>
        </a:ln>
      </c:spPr>
    </c:plotArea>
    <c:legend>
      <c:legendPos val="b"/>
      <c:overlay val="0"/>
      <c:spPr>
        <a:noFill/>
        <a:ln w="0">
          <a:noFill/>
        </a:ln>
      </c:spPr>
      <c:txPr>
        <a:bodyPr/>
        <a:lstStyle/>
        <a:p>
          <a:pPr>
            <a:defRPr sz="850" b="0" strike="noStrike" spc="-1">
              <a:solidFill>
                <a:srgbClr val="475569"/>
              </a:solidFill>
              <a:latin typeface="Arial"/>
            </a:defRPr>
          </a:pPr>
          <a:endParaRPr lang="id-ID"/>
        </a:p>
      </c:txPr>
    </c:legend>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Kurva konsentrasi: pangsa kumulatif 50 kode HS teratas</a:t>
            </a:r>
          </a:p>
        </c:rich>
      </c:tx>
      <c:overlay val="0"/>
      <c:spPr>
        <a:noFill/>
        <a:ln w="0">
          <a:noFill/>
        </a:ln>
      </c:spPr>
    </c:title>
    <c:autoTitleDeleted val="0"/>
    <c:plotArea>
      <c:layout/>
      <c:lineChart>
        <c:grouping val="standard"/>
        <c:varyColors val="0"/>
        <c:ser>
          <c:idx val="0"/>
          <c:order val="0"/>
          <c:tx>
            <c:v>Pangsa kumulatif</c:v>
          </c:tx>
          <c:spPr>
            <a:ln w="31680">
              <a:solidFill>
                <a:srgbClr val="7C3AED"/>
              </a:solidFill>
              <a:round/>
            </a:ln>
          </c:spPr>
          <c:marker>
            <c:symbol val="none"/>
          </c:marker>
          <c:dLbls>
            <c:spPr>
              <a:noFill/>
              <a:ln>
                <a:noFill/>
              </a:ln>
              <a:effectLst/>
            </c:spPr>
            <c:txPr>
              <a:bodyPr wrap="none"/>
              <a:lstStyle/>
              <a:p>
                <a:pPr>
                  <a:defRPr sz="1000" b="0" strike="noStrike" spc="-1">
                    <a:latin typeface="Arial"/>
                  </a:defRPr>
                </a:pPr>
                <a:endParaRPr lang="id-ID"/>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Top_HS!$A$6:$A$55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Top_HS!$I$6:$I$55</c:f>
              <c:numCache>
                <c:formatCode>0.0%</c:formatCode>
                <c:ptCount val="50"/>
                <c:pt idx="0">
                  <c:v>6.3679336772974937E-2</c:v>
                </c:pt>
                <c:pt idx="1">
                  <c:v>0.10629341822254816</c:v>
                </c:pt>
                <c:pt idx="2">
                  <c:v>0.13507715041981255</c:v>
                </c:pt>
                <c:pt idx="3">
                  <c:v>0.15744724727631121</c:v>
                </c:pt>
                <c:pt idx="4">
                  <c:v>0.17897699988455198</c:v>
                </c:pt>
                <c:pt idx="5">
                  <c:v>0.20014596783569574</c:v>
                </c:pt>
                <c:pt idx="6">
                  <c:v>0.22078739254951957</c:v>
                </c:pt>
                <c:pt idx="7">
                  <c:v>0.24016048606302384</c:v>
                </c:pt>
                <c:pt idx="8">
                  <c:v>0.25543611020439233</c:v>
                </c:pt>
                <c:pt idx="9">
                  <c:v>0.26886350846705004</c:v>
                </c:pt>
                <c:pt idx="10">
                  <c:v>0.27993999032981826</c:v>
                </c:pt>
                <c:pt idx="11">
                  <c:v>0.29053479022220774</c:v>
                </c:pt>
                <c:pt idx="12">
                  <c:v>0.30108860002746468</c:v>
                </c:pt>
                <c:pt idx="13">
                  <c:v>0.31048603358740934</c:v>
                </c:pt>
                <c:pt idx="14">
                  <c:v>0.31967260847605672</c:v>
                </c:pt>
                <c:pt idx="15">
                  <c:v>0.32877059483429238</c:v>
                </c:pt>
                <c:pt idx="16">
                  <c:v>0.33765567676490926</c:v>
                </c:pt>
                <c:pt idx="17">
                  <c:v>0.34636391686520185</c:v>
                </c:pt>
                <c:pt idx="18">
                  <c:v>0.35497891931591191</c:v>
                </c:pt>
                <c:pt idx="19">
                  <c:v>0.36324041646794869</c:v>
                </c:pt>
                <c:pt idx="20">
                  <c:v>0.37139765794057111</c:v>
                </c:pt>
                <c:pt idx="21">
                  <c:v>0.37953065878945769</c:v>
                </c:pt>
                <c:pt idx="22">
                  <c:v>0.38728887633012266</c:v>
                </c:pt>
                <c:pt idx="23">
                  <c:v>0.39474893399596356</c:v>
                </c:pt>
                <c:pt idx="24">
                  <c:v>0.40209918055389415</c:v>
                </c:pt>
                <c:pt idx="25">
                  <c:v>0.40913782001671267</c:v>
                </c:pt>
                <c:pt idx="26">
                  <c:v>0.41612545581381183</c:v>
                </c:pt>
                <c:pt idx="27">
                  <c:v>0.42299741854029882</c:v>
                </c:pt>
                <c:pt idx="28">
                  <c:v>0.4298517071204237</c:v>
                </c:pt>
                <c:pt idx="29">
                  <c:v>0.43654497416699289</c:v>
                </c:pt>
                <c:pt idx="30">
                  <c:v>0.44319555033083713</c:v>
                </c:pt>
                <c:pt idx="31">
                  <c:v>0.44970425625696475</c:v>
                </c:pt>
                <c:pt idx="32">
                  <c:v>0.45620490259917618</c:v>
                </c:pt>
                <c:pt idx="33">
                  <c:v>0.46250828139378658</c:v>
                </c:pt>
                <c:pt idx="34">
                  <c:v>0.46825644953899509</c:v>
                </c:pt>
                <c:pt idx="35">
                  <c:v>0.47354393910756037</c:v>
                </c:pt>
                <c:pt idx="36">
                  <c:v>0.47869594296091061</c:v>
                </c:pt>
                <c:pt idx="37">
                  <c:v>0.48365413611088892</c:v>
                </c:pt>
                <c:pt idx="38">
                  <c:v>0.48848941895354037</c:v>
                </c:pt>
                <c:pt idx="39">
                  <c:v>0.49328812423830903</c:v>
                </c:pt>
                <c:pt idx="40">
                  <c:v>0.49802064943926511</c:v>
                </c:pt>
                <c:pt idx="41">
                  <c:v>0.50268903385148234</c:v>
                </c:pt>
                <c:pt idx="42">
                  <c:v>0.50735140424431324</c:v>
                </c:pt>
                <c:pt idx="43">
                  <c:v>0.51179471059044013</c:v>
                </c:pt>
                <c:pt idx="44">
                  <c:v>0.51610550229142038</c:v>
                </c:pt>
                <c:pt idx="45">
                  <c:v>0.52034161725706696</c:v>
                </c:pt>
                <c:pt idx="46">
                  <c:v>0.524571773878313</c:v>
                </c:pt>
                <c:pt idx="47">
                  <c:v>0.52865655400355938</c:v>
                </c:pt>
                <c:pt idx="48">
                  <c:v>0.5326883530357378</c:v>
                </c:pt>
                <c:pt idx="49">
                  <c:v>0.5366536480181674</c:v>
                </c:pt>
              </c:numCache>
            </c:numRef>
          </c:val>
          <c:smooth val="1"/>
          <c:extLst>
            <c:ext xmlns:c16="http://schemas.microsoft.com/office/drawing/2014/chart" uri="{C3380CC4-5D6E-409C-BE32-E72D297353CC}">
              <c16:uniqueId val="{00000000-96C1-4C91-BE68-1DB7A9FA25B2}"/>
            </c:ext>
          </c:extLst>
        </c:ser>
        <c:dLbls>
          <c:showLegendKey val="0"/>
          <c:showVal val="0"/>
          <c:showCatName val="0"/>
          <c:showSerName val="0"/>
          <c:showPercent val="0"/>
          <c:showBubbleSize val="0"/>
        </c:dLbls>
        <c:hiLowLines>
          <c:spPr>
            <a:ln w="0">
              <a:noFill/>
            </a:ln>
          </c:spPr>
        </c:hiLowLines>
        <c:smooth val="0"/>
        <c:axId val="49693926"/>
        <c:axId val="77024057"/>
      </c:lineChart>
      <c:catAx>
        <c:axId val="49693926"/>
        <c:scaling>
          <c:orientation val="minMax"/>
        </c:scaling>
        <c:delete val="0"/>
        <c:axPos val="b"/>
        <c:numFmt formatCode="0"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77024057"/>
        <c:crosses val="autoZero"/>
        <c:auto val="1"/>
        <c:lblAlgn val="ctr"/>
        <c:lblOffset val="100"/>
        <c:noMultiLvlLbl val="0"/>
      </c:catAx>
      <c:valAx>
        <c:axId val="77024057"/>
        <c:scaling>
          <c:orientation val="minMax"/>
          <c:max val="0.7"/>
          <c:min val="0"/>
        </c:scaling>
        <c:delete val="0"/>
        <c:axPos val="l"/>
        <c:majorGridlines>
          <c:spPr>
            <a:ln w="9360">
              <a:solidFill>
                <a:srgbClr val="EEF2F7"/>
              </a:solidFill>
              <a:round/>
            </a:ln>
          </c:spPr>
        </c:majorGridlines>
        <c:numFmt formatCode="0%" sourceLinked="0"/>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49693926"/>
        <c:crosses val="autoZero"/>
        <c:crossBetween val="between"/>
      </c:valAx>
      <c:spPr>
        <a:noFill/>
        <a:ln w="0">
          <a:noFill/>
        </a:ln>
      </c:spPr>
    </c:plotArea>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Pangsa nilai ekspor vs pangsa listing eksportir (10 bab terbesar)</a:t>
            </a:r>
          </a:p>
        </c:rich>
      </c:tx>
      <c:overlay val="0"/>
      <c:spPr>
        <a:noFill/>
        <a:ln w="0">
          <a:noFill/>
        </a:ln>
      </c:spPr>
    </c:title>
    <c:autoTitleDeleted val="0"/>
    <c:plotArea>
      <c:layout/>
      <c:barChart>
        <c:barDir val="bar"/>
        <c:grouping val="clustered"/>
        <c:varyColors val="0"/>
        <c:ser>
          <c:idx val="0"/>
          <c:order val="0"/>
          <c:tx>
            <c:v>Pangsa nilai ekspor</c:v>
          </c:tx>
          <c:spPr>
            <a:solidFill>
              <a:srgbClr val="2563EB"/>
            </a:solidFill>
            <a:ln w="0">
              <a:noFill/>
            </a:ln>
          </c:spPr>
          <c:invertIfNegative val="0"/>
          <c:dLbls>
            <c:spPr>
              <a:noFill/>
              <a:ln>
                <a:noFill/>
              </a:ln>
              <a:effectLst/>
            </c:spPr>
            <c:txPr>
              <a:bodyPr wrap="square"/>
              <a:lstStyle/>
              <a:p>
                <a:pPr>
                  <a:defRPr sz="7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Bab_HS!$S$6:$S$15</c:f>
              <c:strCache>
                <c:ptCount val="10"/>
                <c:pt idx="0">
                  <c:v>15 · Lemak &amp; minyak nabati/hewani</c:v>
                </c:pt>
                <c:pt idx="1">
                  <c:v>72 · Besi &amp; baja</c:v>
                </c:pt>
                <c:pt idx="2">
                  <c:v>27 · Batubara, migas &amp; bahan bakar</c:v>
                </c:pt>
                <c:pt idx="3">
                  <c:v>85 · Mesin listrik &amp; elektronik</c:v>
                </c:pt>
                <c:pt idx="4">
                  <c:v>87 · Kendaraan bermotor</c:v>
                </c:pt>
                <c:pt idx="5">
                  <c:v>71 · Mutiara, permata &amp; logam mulia</c:v>
                </c:pt>
                <c:pt idx="6">
                  <c:v>38 · Produk kimia lainnya</c:v>
                </c:pt>
                <c:pt idx="7">
                  <c:v>75 · Nikel</c:v>
                </c:pt>
                <c:pt idx="8">
                  <c:v>84 · Mesin &amp; peralatan mekanis</c:v>
                </c:pt>
                <c:pt idx="9">
                  <c:v>64 · Alas kaki</c:v>
                </c:pt>
              </c:strCache>
            </c:strRef>
          </c:cat>
          <c:val>
            <c:numRef>
              <c:f>Bab_HS!$U$6:$U$15</c:f>
              <c:numCache>
                <c:formatCode>0.0%</c:formatCode>
                <c:ptCount val="10"/>
                <c:pt idx="0">
                  <c:v>0.13031136047819547</c:v>
                </c:pt>
                <c:pt idx="1">
                  <c:v>0.10559445650714357</c:v>
                </c:pt>
                <c:pt idx="2">
                  <c:v>0.10153699581146595</c:v>
                </c:pt>
                <c:pt idx="3">
                  <c:v>7.4570959253708921E-2</c:v>
                </c:pt>
                <c:pt idx="4">
                  <c:v>4.6298386990467601E-2</c:v>
                </c:pt>
                <c:pt idx="5">
                  <c:v>4.5933518939907506E-2</c:v>
                </c:pt>
                <c:pt idx="6">
                  <c:v>3.6823972569938926E-2</c:v>
                </c:pt>
                <c:pt idx="7">
                  <c:v>3.604029493429705E-2</c:v>
                </c:pt>
                <c:pt idx="8">
                  <c:v>3.1595870724127721E-2</c:v>
                </c:pt>
                <c:pt idx="9">
                  <c:v>2.1748946783450285E-2</c:v>
                </c:pt>
              </c:numCache>
            </c:numRef>
          </c:val>
          <c:extLst>
            <c:ext xmlns:c16="http://schemas.microsoft.com/office/drawing/2014/chart" uri="{C3380CC4-5D6E-409C-BE32-E72D297353CC}">
              <c16:uniqueId val="{00000000-00B6-41C9-83ED-2B4C10C483E8}"/>
            </c:ext>
          </c:extLst>
        </c:ser>
        <c:ser>
          <c:idx val="1"/>
          <c:order val="1"/>
          <c:tx>
            <c:v>Pangsa listing eksportir</c:v>
          </c:tx>
          <c:spPr>
            <a:solidFill>
              <a:srgbClr val="F59E0B"/>
            </a:solidFill>
            <a:ln w="0">
              <a:noFill/>
            </a:ln>
          </c:spPr>
          <c:invertIfNegative val="0"/>
          <c:dLbls>
            <c:spPr>
              <a:noFill/>
              <a:ln>
                <a:noFill/>
              </a:ln>
              <a:effectLst/>
            </c:spPr>
            <c:txPr>
              <a:bodyPr wrap="square"/>
              <a:lstStyle/>
              <a:p>
                <a:pPr>
                  <a:defRPr sz="7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Bab_HS!$S$6:$S$15</c:f>
              <c:strCache>
                <c:ptCount val="10"/>
                <c:pt idx="0">
                  <c:v>15 · Lemak &amp; minyak nabati/hewani</c:v>
                </c:pt>
                <c:pt idx="1">
                  <c:v>72 · Besi &amp; baja</c:v>
                </c:pt>
                <c:pt idx="2">
                  <c:v>27 · Batubara, migas &amp; bahan bakar</c:v>
                </c:pt>
                <c:pt idx="3">
                  <c:v>85 · Mesin listrik &amp; elektronik</c:v>
                </c:pt>
                <c:pt idx="4">
                  <c:v>87 · Kendaraan bermotor</c:v>
                </c:pt>
                <c:pt idx="5">
                  <c:v>71 · Mutiara, permata &amp; logam mulia</c:v>
                </c:pt>
                <c:pt idx="6">
                  <c:v>38 · Produk kimia lainnya</c:v>
                </c:pt>
                <c:pt idx="7">
                  <c:v>75 · Nikel</c:v>
                </c:pt>
                <c:pt idx="8">
                  <c:v>84 · Mesin &amp; peralatan mekanis</c:v>
                </c:pt>
                <c:pt idx="9">
                  <c:v>64 · Alas kaki</c:v>
                </c:pt>
              </c:strCache>
            </c:strRef>
          </c:cat>
          <c:val>
            <c:numRef>
              <c:f>Bab_HS!$V$6:$V$15</c:f>
              <c:numCache>
                <c:formatCode>0.0%</c:formatCode>
                <c:ptCount val="10"/>
                <c:pt idx="0">
                  <c:v>4.2030391205948918E-2</c:v>
                </c:pt>
                <c:pt idx="1">
                  <c:v>5.4962819269317818E-3</c:v>
                </c:pt>
                <c:pt idx="2">
                  <c:v>1.066925315227934E-2</c:v>
                </c:pt>
                <c:pt idx="3">
                  <c:v>7.7594568380213386E-3</c:v>
                </c:pt>
                <c:pt idx="4">
                  <c:v>9.6993210475266732E-4</c:v>
                </c:pt>
                <c:pt idx="5">
                  <c:v>6.4662140316844492E-4</c:v>
                </c:pt>
                <c:pt idx="6">
                  <c:v>7.8241189783381834E-2</c:v>
                </c:pt>
                <c:pt idx="7">
                  <c:v>0</c:v>
                </c:pt>
                <c:pt idx="8">
                  <c:v>1.0345942450695119E-2</c:v>
                </c:pt>
                <c:pt idx="9">
                  <c:v>4.5263498221791145E-3</c:v>
                </c:pt>
              </c:numCache>
            </c:numRef>
          </c:val>
          <c:extLst>
            <c:ext xmlns:c16="http://schemas.microsoft.com/office/drawing/2014/chart" uri="{C3380CC4-5D6E-409C-BE32-E72D297353CC}">
              <c16:uniqueId val="{00000001-00B6-41C9-83ED-2B4C10C483E8}"/>
            </c:ext>
          </c:extLst>
        </c:ser>
        <c:dLbls>
          <c:showLegendKey val="0"/>
          <c:showVal val="0"/>
          <c:showCatName val="0"/>
          <c:showSerName val="0"/>
          <c:showPercent val="0"/>
          <c:showBubbleSize val="0"/>
        </c:dLbls>
        <c:gapWidth val="45"/>
        <c:overlap val="-5"/>
        <c:axId val="46264132"/>
        <c:axId val="23864469"/>
      </c:barChart>
      <c:catAx>
        <c:axId val="46264132"/>
        <c:scaling>
          <c:orientation val="maxMin"/>
        </c:scaling>
        <c:delete val="0"/>
        <c:axPos val="l"/>
        <c:numFmt formatCode="General"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23864469"/>
        <c:crosses val="autoZero"/>
        <c:auto val="1"/>
        <c:lblAlgn val="ctr"/>
        <c:lblOffset val="100"/>
        <c:noMultiLvlLbl val="0"/>
      </c:catAx>
      <c:valAx>
        <c:axId val="23864469"/>
        <c:scaling>
          <c:orientation val="minMax"/>
        </c:scaling>
        <c:delete val="1"/>
        <c:axPos val="t"/>
        <c:numFmt formatCode="0.0%" sourceLinked="1"/>
        <c:majorTickMark val="none"/>
        <c:minorTickMark val="none"/>
        <c:tickLblPos val="nextTo"/>
        <c:crossAx val="46264132"/>
        <c:crosses val="autoZero"/>
        <c:crossBetween val="between"/>
      </c:valAx>
      <c:spPr>
        <a:noFill/>
        <a:ln w="0">
          <a:noFill/>
        </a:ln>
      </c:spPr>
    </c:plotArea>
    <c:legend>
      <c:legendPos val="b"/>
      <c:overlay val="0"/>
      <c:spPr>
        <a:noFill/>
        <a:ln w="0">
          <a:noFill/>
        </a:ln>
      </c:spPr>
      <c:txPr>
        <a:bodyPr/>
        <a:lstStyle/>
        <a:p>
          <a:pPr>
            <a:defRPr sz="850" b="0" strike="noStrike" spc="-1">
              <a:solidFill>
                <a:srgbClr val="475569"/>
              </a:solidFill>
              <a:latin typeface="Arial"/>
            </a:defRPr>
          </a:pPr>
          <a:endParaRPr lang="id-ID"/>
        </a:p>
      </c:txPr>
    </c:legend>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Nilai HS yang belum terwakili di direktori (US$ miliar, 10 bab teratas)</a:t>
            </a:r>
          </a:p>
        </c:rich>
      </c:tx>
      <c:overlay val="0"/>
      <c:spPr>
        <a:noFill/>
        <a:ln w="0">
          <a:noFill/>
        </a:ln>
      </c:spPr>
    </c:title>
    <c:autoTitleDeleted val="0"/>
    <c:plotArea>
      <c:layout/>
      <c:barChart>
        <c:barDir val="bar"/>
        <c:grouping val="clustered"/>
        <c:varyColors val="0"/>
        <c:ser>
          <c:idx val="0"/>
          <c:order val="0"/>
          <c:tx>
            <c:v>Nilai belum terwakili (US$ miliar)</c:v>
          </c:tx>
          <c:spPr>
            <a:solidFill>
              <a:srgbClr val="E11D48"/>
            </a:solidFill>
            <a:ln w="0">
              <a:noFill/>
            </a:ln>
          </c:spPr>
          <c:invertIfNegative val="0"/>
          <c:dLbls>
            <c:spPr>
              <a:noFill/>
              <a:ln>
                <a:noFill/>
              </a:ln>
              <a:effectLst/>
            </c:spPr>
            <c:txPr>
              <a:bodyPr wrap="square"/>
              <a:lstStyle/>
              <a:p>
                <a:pPr>
                  <a:defRPr sz="8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Bab_HS!$S$19:$S$28</c:f>
              <c:strCache>
                <c:ptCount val="10"/>
                <c:pt idx="0">
                  <c:v>72 · Besi &amp; baja</c:v>
                </c:pt>
                <c:pt idx="1">
                  <c:v>15 · Lemak &amp; minyak nabati/hewani</c:v>
                </c:pt>
                <c:pt idx="2">
                  <c:v>27 · Batubara, migas &amp; bahan bakar</c:v>
                </c:pt>
                <c:pt idx="3">
                  <c:v>85 · Mesin listrik &amp; elektronik</c:v>
                </c:pt>
                <c:pt idx="4">
                  <c:v>71 · Mutiara, permata &amp; logam mulia</c:v>
                </c:pt>
                <c:pt idx="5">
                  <c:v>87 · Kendaraan bermotor</c:v>
                </c:pt>
                <c:pt idx="6">
                  <c:v>75 · Nikel</c:v>
                </c:pt>
                <c:pt idx="7">
                  <c:v>84 · Mesin &amp; peralatan mekanis</c:v>
                </c:pt>
                <c:pt idx="8">
                  <c:v>38 · Produk kimia lainnya</c:v>
                </c:pt>
                <c:pt idx="9">
                  <c:v>64 · Alas kaki</c:v>
                </c:pt>
              </c:strCache>
            </c:strRef>
          </c:cat>
          <c:val>
            <c:numRef>
              <c:f>Bab_HS!$T$19:$T$28</c:f>
              <c:numCache>
                <c:formatCode>#,##0.00</c:formatCode>
                <c:ptCount val="10"/>
                <c:pt idx="0">
                  <c:v>24.445481102999999</c:v>
                </c:pt>
                <c:pt idx="1">
                  <c:v>23.230673424999999</c:v>
                </c:pt>
                <c:pt idx="2">
                  <c:v>21.471178257999998</c:v>
                </c:pt>
                <c:pt idx="3">
                  <c:v>15.585380717</c:v>
                </c:pt>
                <c:pt idx="4">
                  <c:v>10.678076992999999</c:v>
                </c:pt>
                <c:pt idx="5">
                  <c:v>10.599114232</c:v>
                </c:pt>
                <c:pt idx="6">
                  <c:v>8.4452439199999993</c:v>
                </c:pt>
                <c:pt idx="7">
                  <c:v>6.6888485539999998</c:v>
                </c:pt>
                <c:pt idx="8">
                  <c:v>6.5637391559999996</c:v>
                </c:pt>
                <c:pt idx="9">
                  <c:v>5.0616357020000002</c:v>
                </c:pt>
              </c:numCache>
            </c:numRef>
          </c:val>
          <c:extLst>
            <c:ext xmlns:c16="http://schemas.microsoft.com/office/drawing/2014/chart" uri="{C3380CC4-5D6E-409C-BE32-E72D297353CC}">
              <c16:uniqueId val="{00000000-99E1-42EB-9E25-D909110D93D3}"/>
            </c:ext>
          </c:extLst>
        </c:ser>
        <c:dLbls>
          <c:showLegendKey val="0"/>
          <c:showVal val="0"/>
          <c:showCatName val="0"/>
          <c:showSerName val="0"/>
          <c:showPercent val="0"/>
          <c:showBubbleSize val="0"/>
        </c:dLbls>
        <c:gapWidth val="45"/>
        <c:axId val="53271991"/>
        <c:axId val="38548847"/>
      </c:barChart>
      <c:catAx>
        <c:axId val="53271991"/>
        <c:scaling>
          <c:orientation val="maxMin"/>
        </c:scaling>
        <c:delete val="0"/>
        <c:axPos val="l"/>
        <c:numFmt formatCode="General"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38548847"/>
        <c:crosses val="autoZero"/>
        <c:auto val="1"/>
        <c:lblAlgn val="ctr"/>
        <c:lblOffset val="100"/>
        <c:noMultiLvlLbl val="0"/>
      </c:catAx>
      <c:valAx>
        <c:axId val="38548847"/>
        <c:scaling>
          <c:orientation val="minMax"/>
        </c:scaling>
        <c:delete val="1"/>
        <c:axPos val="t"/>
        <c:numFmt formatCode="#,##0.00" sourceLinked="1"/>
        <c:majorTickMark val="none"/>
        <c:minorTickMark val="none"/>
        <c:tickLblPos val="nextTo"/>
        <c:crossAx val="53271991"/>
        <c:crosses val="autoZero"/>
        <c:crossBetween val="between"/>
      </c:valAx>
      <c:spPr>
        <a:noFill/>
        <a:ln w="0">
          <a:noFill/>
        </a:ln>
      </c:spPr>
    </c:plotArea>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10 provinsi dengan perusahaan eksportir terbanyak</a:t>
            </a:r>
          </a:p>
        </c:rich>
      </c:tx>
      <c:overlay val="0"/>
      <c:spPr>
        <a:noFill/>
        <a:ln w="0">
          <a:noFill/>
        </a:ln>
      </c:spPr>
    </c:title>
    <c:autoTitleDeleted val="0"/>
    <c:plotArea>
      <c:layout/>
      <c:barChart>
        <c:barDir val="bar"/>
        <c:grouping val="clustered"/>
        <c:varyColors val="0"/>
        <c:ser>
          <c:idx val="0"/>
          <c:order val="0"/>
          <c:tx>
            <c:v>Perusahaan</c:v>
          </c:tx>
          <c:spPr>
            <a:solidFill>
              <a:srgbClr val="7C3AED"/>
            </a:solidFill>
            <a:ln w="0">
              <a:noFill/>
            </a:ln>
          </c:spPr>
          <c:invertIfNegative val="0"/>
          <c:dLbls>
            <c:spPr>
              <a:noFill/>
              <a:ln>
                <a:noFill/>
              </a:ln>
              <a:effectLst/>
            </c:spPr>
            <c:txPr>
              <a:bodyPr wrap="square"/>
              <a:lstStyle/>
              <a:p>
                <a:pPr>
                  <a:defRPr sz="800" b="0" strike="noStrike" spc="-1">
                    <a:solidFill>
                      <a:srgbClr val="334155"/>
                    </a:solidFill>
                    <a:latin typeface="Arial"/>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Eksportir!$I$6:$I$15</c:f>
              <c:strCache>
                <c:ptCount val="10"/>
                <c:pt idx="0">
                  <c:v>Jawa Timur</c:v>
                </c:pt>
                <c:pt idx="1">
                  <c:v>DKI Jakarta</c:v>
                </c:pt>
                <c:pt idx="2">
                  <c:v>Jawa Barat</c:v>
                </c:pt>
                <c:pt idx="3">
                  <c:v>Jawa Tengah</c:v>
                </c:pt>
                <c:pt idx="4">
                  <c:v>Banten</c:v>
                </c:pt>
                <c:pt idx="5">
                  <c:v>Sulawesi Selatan</c:v>
                </c:pt>
                <c:pt idx="6">
                  <c:v>Sumatera Utara</c:v>
                </c:pt>
                <c:pt idx="7">
                  <c:v>Sumatera Barat</c:v>
                </c:pt>
                <c:pt idx="8">
                  <c:v>Aceh</c:v>
                </c:pt>
                <c:pt idx="9">
                  <c:v>DI Yogyakarta</c:v>
                </c:pt>
              </c:strCache>
            </c:strRef>
          </c:cat>
          <c:val>
            <c:numRef>
              <c:f>Eksportir!$J$6:$J$15</c:f>
              <c:numCache>
                <c:formatCode>#,##0</c:formatCode>
                <c:ptCount val="10"/>
                <c:pt idx="0">
                  <c:v>149</c:v>
                </c:pt>
                <c:pt idx="1">
                  <c:v>131</c:v>
                </c:pt>
                <c:pt idx="2">
                  <c:v>122</c:v>
                </c:pt>
                <c:pt idx="3">
                  <c:v>70</c:v>
                </c:pt>
                <c:pt idx="4">
                  <c:v>44</c:v>
                </c:pt>
                <c:pt idx="5">
                  <c:v>43</c:v>
                </c:pt>
                <c:pt idx="6">
                  <c:v>38</c:v>
                </c:pt>
                <c:pt idx="7">
                  <c:v>18</c:v>
                </c:pt>
                <c:pt idx="8">
                  <c:v>17</c:v>
                </c:pt>
                <c:pt idx="9">
                  <c:v>15</c:v>
                </c:pt>
              </c:numCache>
            </c:numRef>
          </c:val>
          <c:extLst>
            <c:ext xmlns:c16="http://schemas.microsoft.com/office/drawing/2014/chart" uri="{C3380CC4-5D6E-409C-BE32-E72D297353CC}">
              <c16:uniqueId val="{00000000-0613-4475-B85D-429BD53554B6}"/>
            </c:ext>
          </c:extLst>
        </c:ser>
        <c:dLbls>
          <c:showLegendKey val="0"/>
          <c:showVal val="0"/>
          <c:showCatName val="0"/>
          <c:showSerName val="0"/>
          <c:showPercent val="0"/>
          <c:showBubbleSize val="0"/>
        </c:dLbls>
        <c:gapWidth val="45"/>
        <c:axId val="30577376"/>
        <c:axId val="24921365"/>
      </c:barChart>
      <c:catAx>
        <c:axId val="30577376"/>
        <c:scaling>
          <c:orientation val="maxMin"/>
        </c:scaling>
        <c:delete val="0"/>
        <c:axPos val="l"/>
        <c:numFmt formatCode="General" sourceLinked="1"/>
        <c:majorTickMark val="none"/>
        <c:minorTickMark val="none"/>
        <c:tickLblPos val="nextTo"/>
        <c:spPr>
          <a:ln w="9360">
            <a:noFill/>
          </a:ln>
        </c:spPr>
        <c:txPr>
          <a:bodyPr/>
          <a:lstStyle/>
          <a:p>
            <a:pPr>
              <a:defRPr sz="850" b="0" strike="noStrike" spc="-1">
                <a:solidFill>
                  <a:srgbClr val="475569"/>
                </a:solidFill>
                <a:latin typeface="Arial"/>
              </a:defRPr>
            </a:pPr>
            <a:endParaRPr lang="id-ID"/>
          </a:p>
        </c:txPr>
        <c:crossAx val="24921365"/>
        <c:crosses val="autoZero"/>
        <c:auto val="1"/>
        <c:lblAlgn val="ctr"/>
        <c:lblOffset val="100"/>
        <c:noMultiLvlLbl val="0"/>
      </c:catAx>
      <c:valAx>
        <c:axId val="24921365"/>
        <c:scaling>
          <c:orientation val="minMax"/>
        </c:scaling>
        <c:delete val="1"/>
        <c:axPos val="t"/>
        <c:numFmt formatCode="#,##0" sourceLinked="1"/>
        <c:majorTickMark val="none"/>
        <c:minorTickMark val="none"/>
        <c:tickLblPos val="nextTo"/>
        <c:crossAx val="30577376"/>
        <c:crosses val="autoZero"/>
        <c:crossBetween val="between"/>
      </c:valAx>
      <c:spPr>
        <a:noFill/>
        <a:ln w="0">
          <a:noFill/>
        </a:ln>
      </c:spPr>
    </c:plotArea>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0B1F3A"/>
                </a:solidFill>
                <a:latin typeface="Arial"/>
              </a:defRPr>
            </a:pPr>
            <a:r>
              <a:rPr lang="id-ID" sz="1100" b="1" strike="noStrike" spc="-1">
                <a:solidFill>
                  <a:srgbClr val="0B1F3A"/>
                </a:solidFill>
                <a:latin typeface="Arial"/>
              </a:rPr>
              <a:t>Status estimasi pendapatan pada seluruh listing</a:t>
            </a:r>
          </a:p>
        </c:rich>
      </c:tx>
      <c:overlay val="0"/>
      <c:spPr>
        <a:noFill/>
        <a:ln w="0">
          <a:noFill/>
        </a:ln>
      </c:spPr>
    </c:title>
    <c:autoTitleDeleted val="0"/>
    <c:plotArea>
      <c:layout/>
      <c:doughnutChart>
        <c:varyColors val="1"/>
        <c:ser>
          <c:idx val="0"/>
          <c:order val="0"/>
          <c:tx>
            <c:v>Listing</c:v>
          </c:tx>
          <c:spPr>
            <a:solidFill>
              <a:srgbClr val="4F81BD"/>
            </a:solidFill>
            <a:ln w="0">
              <a:noFill/>
            </a:ln>
          </c:spPr>
          <c:dPt>
            <c:idx val="0"/>
            <c:bubble3D val="0"/>
            <c:spPr>
              <a:solidFill>
                <a:srgbClr val="16A34A"/>
              </a:solidFill>
              <a:ln w="0">
                <a:solidFill>
                  <a:srgbClr val="FFFFFF"/>
                </a:solidFill>
              </a:ln>
            </c:spPr>
            <c:extLst>
              <c:ext xmlns:c16="http://schemas.microsoft.com/office/drawing/2014/chart" uri="{C3380CC4-5D6E-409C-BE32-E72D297353CC}">
                <c16:uniqueId val="{00000001-2B2B-474A-B2BF-F5037AC99291}"/>
              </c:ext>
            </c:extLst>
          </c:dPt>
          <c:dPt>
            <c:idx val="1"/>
            <c:bubble3D val="0"/>
            <c:spPr>
              <a:solidFill>
                <a:srgbClr val="E11D48"/>
              </a:solidFill>
              <a:ln w="0">
                <a:solidFill>
                  <a:srgbClr val="FFFFFF"/>
                </a:solidFill>
              </a:ln>
            </c:spPr>
            <c:extLst>
              <c:ext xmlns:c16="http://schemas.microsoft.com/office/drawing/2014/chart" uri="{C3380CC4-5D6E-409C-BE32-E72D297353CC}">
                <c16:uniqueId val="{00000003-2B2B-474A-B2BF-F5037AC99291}"/>
              </c:ext>
            </c:extLst>
          </c:dPt>
          <c:dPt>
            <c:idx val="2"/>
            <c:bubble3D val="0"/>
            <c:spPr>
              <a:solidFill>
                <a:srgbClr val="F59E0B"/>
              </a:solidFill>
              <a:ln w="0">
                <a:solidFill>
                  <a:srgbClr val="FFFFFF"/>
                </a:solidFill>
              </a:ln>
            </c:spPr>
            <c:extLst>
              <c:ext xmlns:c16="http://schemas.microsoft.com/office/drawing/2014/chart" uri="{C3380CC4-5D6E-409C-BE32-E72D297353CC}">
                <c16:uniqueId val="{00000005-2B2B-474A-B2BF-F5037AC99291}"/>
              </c:ext>
            </c:extLst>
          </c:dPt>
          <c:dPt>
            <c:idx val="3"/>
            <c:bubble3D val="0"/>
            <c:spPr>
              <a:solidFill>
                <a:srgbClr val="94A3B8"/>
              </a:solidFill>
              <a:ln w="0">
                <a:solidFill>
                  <a:srgbClr val="FFFFFF"/>
                </a:solidFill>
              </a:ln>
            </c:spPr>
            <c:extLst>
              <c:ext xmlns:c16="http://schemas.microsoft.com/office/drawing/2014/chart" uri="{C3380CC4-5D6E-409C-BE32-E72D297353CC}">
                <c16:uniqueId val="{00000007-2B2B-474A-B2BF-F5037AC99291}"/>
              </c:ext>
            </c:extLst>
          </c:dPt>
          <c:dPt>
            <c:idx val="4"/>
            <c:bubble3D val="0"/>
            <c:spPr>
              <a:solidFill>
                <a:srgbClr val="7C3AED"/>
              </a:solidFill>
              <a:ln w="0">
                <a:solidFill>
                  <a:srgbClr val="FFFFFF"/>
                </a:solidFill>
              </a:ln>
            </c:spPr>
            <c:extLst>
              <c:ext xmlns:c16="http://schemas.microsoft.com/office/drawing/2014/chart" uri="{C3380CC4-5D6E-409C-BE32-E72D297353CC}">
                <c16:uniqueId val="{00000009-2B2B-474A-B2BF-F5037AC99291}"/>
              </c:ext>
            </c:extLst>
          </c:dPt>
          <c:dPt>
            <c:idx val="5"/>
            <c:bubble3D val="0"/>
            <c:spPr>
              <a:solidFill>
                <a:srgbClr val="38BDF8"/>
              </a:solidFill>
              <a:ln w="0">
                <a:solidFill>
                  <a:srgbClr val="FFFFFF"/>
                </a:solidFill>
              </a:ln>
            </c:spPr>
            <c:extLst>
              <c:ext xmlns:c16="http://schemas.microsoft.com/office/drawing/2014/chart" uri="{C3380CC4-5D6E-409C-BE32-E72D297353CC}">
                <c16:uniqueId val="{0000000B-2B2B-474A-B2BF-F5037AC99291}"/>
              </c:ext>
            </c:extLst>
          </c:dPt>
          <c:dLbls>
            <c:dLbl>
              <c:idx val="0"/>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extLst>
                <c:ext xmlns:c16="http://schemas.microsoft.com/office/drawing/2014/chart" uri="{C3380CC4-5D6E-409C-BE32-E72D297353CC}">
                  <c16:uniqueId val="{00000001-2B2B-474A-B2BF-F5037AC99291}"/>
                </c:ext>
              </c:extLst>
            </c:dLbl>
            <c:dLbl>
              <c:idx val="1"/>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extLst>
                <c:ext xmlns:c16="http://schemas.microsoft.com/office/drawing/2014/chart" uri="{C3380CC4-5D6E-409C-BE32-E72D297353CC}">
                  <c16:uniqueId val="{00000003-2B2B-474A-B2BF-F5037AC99291}"/>
                </c:ext>
              </c:extLst>
            </c:dLbl>
            <c:dLbl>
              <c:idx val="2"/>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extLst>
                <c:ext xmlns:c16="http://schemas.microsoft.com/office/drawing/2014/chart" uri="{C3380CC4-5D6E-409C-BE32-E72D297353CC}">
                  <c16:uniqueId val="{00000005-2B2B-474A-B2BF-F5037AC99291}"/>
                </c:ext>
              </c:extLst>
            </c:dLbl>
            <c:dLbl>
              <c:idx val="3"/>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extLst>
                <c:ext xmlns:c16="http://schemas.microsoft.com/office/drawing/2014/chart" uri="{C3380CC4-5D6E-409C-BE32-E72D297353CC}">
                  <c16:uniqueId val="{00000007-2B2B-474A-B2BF-F5037AC99291}"/>
                </c:ext>
              </c:extLst>
            </c:dLbl>
            <c:dLbl>
              <c:idx val="4"/>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extLst>
                <c:ext xmlns:c16="http://schemas.microsoft.com/office/drawing/2014/chart" uri="{C3380CC4-5D6E-409C-BE32-E72D297353CC}">
                  <c16:uniqueId val="{00000009-2B2B-474A-B2BF-F5037AC99291}"/>
                </c:ext>
              </c:extLst>
            </c:dLbl>
            <c:dLbl>
              <c:idx val="5"/>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extLst>
                <c:ext xmlns:c16="http://schemas.microsoft.com/office/drawing/2014/chart" uri="{C3380CC4-5D6E-409C-BE32-E72D297353CC}">
                  <c16:uniqueId val="{0000000B-2B2B-474A-B2BF-F5037AC99291}"/>
                </c:ext>
              </c:extLst>
            </c:dLbl>
            <c:spPr>
              <a:noFill/>
              <a:ln>
                <a:noFill/>
              </a:ln>
              <a:effectLst/>
            </c:spPr>
            <c:txPr>
              <a:bodyPr wrap="square"/>
              <a:lstStyle/>
              <a:p>
                <a:pPr>
                  <a:defRPr sz="800" b="1" strike="noStrike" spc="-1">
                    <a:solidFill>
                      <a:srgbClr val="FFFFFF"/>
                    </a:solidFill>
                    <a:latin typeface="Arial"/>
                  </a:defRPr>
                </a:pPr>
                <a:endParaRPr lang="id-ID"/>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Eksportir!$Q$6:$Q$11</c:f>
              <c:strCache>
                <c:ptCount val="6"/>
                <c:pt idx="0">
                  <c:v>Wajar</c:v>
                </c:pt>
                <c:pt idx="1">
                  <c:v>Melebihi ekspor nasional HS</c:v>
                </c:pt>
                <c:pt idx="2">
                  <c:v>Estimasi nol</c:v>
                </c:pt>
                <c:pt idx="3">
                  <c:v>Tanpa estimasi</c:v>
                </c:pt>
                <c:pt idx="4">
                  <c:v>HS tidak valid</c:v>
                </c:pt>
                <c:pt idx="5">
                  <c:v>HS tidak ada di data nasional</c:v>
                </c:pt>
              </c:strCache>
            </c:strRef>
          </c:cat>
          <c:val>
            <c:numRef>
              <c:f>Eksportir!$R$6:$R$11</c:f>
              <c:numCache>
                <c:formatCode>#,##0</c:formatCode>
                <c:ptCount val="6"/>
                <c:pt idx="0">
                  <c:v>1613</c:v>
                </c:pt>
                <c:pt idx="1">
                  <c:v>777</c:v>
                </c:pt>
                <c:pt idx="2">
                  <c:v>458</c:v>
                </c:pt>
                <c:pt idx="3">
                  <c:v>245</c:v>
                </c:pt>
                <c:pt idx="4">
                  <c:v>307</c:v>
                </c:pt>
                <c:pt idx="5">
                  <c:v>0</c:v>
                </c:pt>
              </c:numCache>
            </c:numRef>
          </c:val>
          <c:extLst>
            <c:ext xmlns:c16="http://schemas.microsoft.com/office/drawing/2014/chart" uri="{C3380CC4-5D6E-409C-BE32-E72D297353CC}">
              <c16:uniqueId val="{0000000C-2B2B-474A-B2BF-F5037AC99291}"/>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850" b="0" strike="noStrike" spc="-1">
              <a:solidFill>
                <a:srgbClr val="475569"/>
              </a:solidFill>
              <a:latin typeface="Arial"/>
            </a:defRPr>
          </a:pPr>
          <a:endParaRPr lang="id-ID"/>
        </a:p>
      </c:txPr>
    </c:legend>
    <c:plotVisOnly val="1"/>
    <c:dispBlanksAs val="gap"/>
    <c:showDLblsOverMax val="1"/>
  </c:chart>
  <c:spPr>
    <a:solidFill>
      <a:srgbClr val="FFFFFF"/>
    </a:solidFill>
    <a:ln w="9360">
      <a:solidFill>
        <a:srgbClr val="E2E8F0"/>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11</xdr:col>
      <xdr:colOff>707700</xdr:colOff>
      <xdr:row>32</xdr:row>
      <xdr:rowOff>166320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17</xdr:row>
      <xdr:rowOff>0</xdr:rowOff>
    </xdr:from>
    <xdr:to>
      <xdr:col>23</xdr:col>
      <xdr:colOff>707340</xdr:colOff>
      <xdr:row>32</xdr:row>
      <xdr:rowOff>166320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34</xdr:row>
      <xdr:rowOff>0</xdr:rowOff>
    </xdr:from>
    <xdr:to>
      <xdr:col>11</xdr:col>
      <xdr:colOff>707700</xdr:colOff>
      <xdr:row>49</xdr:row>
      <xdr:rowOff>165960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34</xdr:row>
      <xdr:rowOff>0</xdr:rowOff>
    </xdr:from>
    <xdr:to>
      <xdr:col>23</xdr:col>
      <xdr:colOff>707340</xdr:colOff>
      <xdr:row>49</xdr:row>
      <xdr:rowOff>165960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52</xdr:row>
      <xdr:rowOff>0</xdr:rowOff>
    </xdr:from>
    <xdr:to>
      <xdr:col>11</xdr:col>
      <xdr:colOff>707700</xdr:colOff>
      <xdr:row>67</xdr:row>
      <xdr:rowOff>166320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52</xdr:row>
      <xdr:rowOff>0</xdr:rowOff>
    </xdr:from>
    <xdr:to>
      <xdr:col>23</xdr:col>
      <xdr:colOff>707340</xdr:colOff>
      <xdr:row>67</xdr:row>
      <xdr:rowOff>166320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69</xdr:row>
      <xdr:rowOff>0</xdr:rowOff>
    </xdr:from>
    <xdr:to>
      <xdr:col>11</xdr:col>
      <xdr:colOff>707700</xdr:colOff>
      <xdr:row>84</xdr:row>
      <xdr:rowOff>165960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0</xdr:colOff>
      <xdr:row>69</xdr:row>
      <xdr:rowOff>0</xdr:rowOff>
    </xdr:from>
    <xdr:to>
      <xdr:col>23</xdr:col>
      <xdr:colOff>707340</xdr:colOff>
      <xdr:row>84</xdr:row>
      <xdr:rowOff>165960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1F3A"/>
    <pageSetUpPr fitToPage="1"/>
  </sheetPr>
  <dimension ref="A1:Z102"/>
  <sheetViews>
    <sheetView showGridLines="0" tabSelected="1" zoomScale="90" zoomScaleNormal="90" workbookViewId="0">
      <selection activeCell="V2" sqref="V2:X2"/>
    </sheetView>
  </sheetViews>
  <sheetFormatPr defaultColWidth="8.6640625" defaultRowHeight="14.4" x14ac:dyDescent="0.3"/>
  <cols>
    <col min="1" max="1" width="2" customWidth="1"/>
    <col min="2" max="4" width="10.33203125" customWidth="1"/>
    <col min="5" max="5" width="2" customWidth="1"/>
    <col min="6" max="8" width="10.33203125" customWidth="1"/>
    <col min="9" max="9" width="2" customWidth="1"/>
    <col min="10" max="12" width="10.33203125" customWidth="1"/>
    <col min="13" max="13" width="2" customWidth="1"/>
    <col min="14" max="16" width="10.33203125" customWidth="1"/>
    <col min="17" max="17" width="2" customWidth="1"/>
    <col min="18" max="20" width="10.33203125" customWidth="1"/>
    <col min="21" max="21" width="2" customWidth="1"/>
    <col min="22" max="24" width="10.33203125" customWidth="1"/>
    <col min="25" max="26" width="2" customWidth="1"/>
  </cols>
  <sheetData>
    <row r="1" spans="1:26" ht="7.5" customHeight="1" x14ac:dyDescent="0.3">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33.75" customHeight="1" x14ac:dyDescent="0.3">
      <c r="A2" s="15"/>
      <c r="B2" s="14" t="s">
        <v>0</v>
      </c>
      <c r="C2" s="14"/>
      <c r="D2" s="14"/>
      <c r="E2" s="14"/>
      <c r="F2" s="14"/>
      <c r="G2" s="14"/>
      <c r="H2" s="14"/>
      <c r="I2" s="14"/>
      <c r="J2" s="14"/>
      <c r="K2" s="14"/>
      <c r="L2" s="14"/>
      <c r="M2" s="14"/>
      <c r="N2" s="14"/>
      <c r="O2" s="14"/>
      <c r="P2" s="14"/>
      <c r="Q2" s="14"/>
      <c r="R2" s="14"/>
      <c r="S2" s="14"/>
      <c r="T2" s="14"/>
      <c r="U2" s="15"/>
      <c r="V2" s="13" t="s">
        <v>1</v>
      </c>
      <c r="W2" s="13"/>
      <c r="X2" s="13"/>
      <c r="Y2" s="15"/>
      <c r="Z2" s="15"/>
    </row>
    <row r="3" spans="1:26" ht="18" customHeight="1" x14ac:dyDescent="0.3">
      <c r="A3" s="15"/>
      <c r="B3" s="12" t="s">
        <v>2</v>
      </c>
      <c r="C3" s="12"/>
      <c r="D3" s="12"/>
      <c r="E3" s="12"/>
      <c r="F3" s="12"/>
      <c r="G3" s="12"/>
      <c r="H3" s="12"/>
      <c r="I3" s="12"/>
      <c r="J3" s="12"/>
      <c r="K3" s="12"/>
      <c r="L3" s="12"/>
      <c r="M3" s="12"/>
      <c r="N3" s="12"/>
      <c r="O3" s="12"/>
      <c r="P3" s="12"/>
      <c r="Q3" s="12"/>
      <c r="R3" s="12"/>
      <c r="S3" s="12"/>
      <c r="T3" s="12"/>
      <c r="U3" s="15"/>
      <c r="V3" s="11" t="s">
        <v>3</v>
      </c>
      <c r="W3" s="11"/>
      <c r="X3" s="11"/>
      <c r="Y3" s="15"/>
      <c r="Z3" s="15"/>
    </row>
    <row r="4" spans="1:26" ht="9.75" customHeight="1" x14ac:dyDescent="0.3">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ht="12"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9.5" customHeight="1" x14ac:dyDescent="0.3">
      <c r="A6" s="16"/>
      <c r="B6" s="10" t="s">
        <v>4</v>
      </c>
      <c r="C6" s="10"/>
      <c r="D6" s="10"/>
      <c r="E6" s="16"/>
      <c r="F6" s="9" t="s">
        <v>5</v>
      </c>
      <c r="G6" s="9"/>
      <c r="H6" s="9"/>
      <c r="I6" s="16"/>
      <c r="J6" s="8" t="s">
        <v>6</v>
      </c>
      <c r="K6" s="8"/>
      <c r="L6" s="8"/>
      <c r="M6" s="16"/>
      <c r="N6" s="7" t="s">
        <v>7</v>
      </c>
      <c r="O6" s="7"/>
      <c r="P6" s="7"/>
      <c r="Q6" s="16"/>
      <c r="R6" s="6" t="s">
        <v>8</v>
      </c>
      <c r="S6" s="6"/>
      <c r="T6" s="6"/>
      <c r="U6" s="16"/>
      <c r="V6" s="5" t="s">
        <v>9</v>
      </c>
      <c r="W6" s="5"/>
      <c r="X6" s="5"/>
      <c r="Y6" s="16"/>
      <c r="Z6" s="16"/>
    </row>
    <row r="7" spans="1:26" ht="37.5" customHeight="1" x14ac:dyDescent="0.3">
      <c r="A7" s="16"/>
      <c r="B7" s="4">
        <f>Ringkasan!$D$28</f>
        <v>234.62960615099999</v>
      </c>
      <c r="C7" s="4"/>
      <c r="D7" s="4"/>
      <c r="E7" s="16"/>
      <c r="F7" s="4">
        <f>Ringkasan!$D$29</f>
        <v>240.126784864</v>
      </c>
      <c r="G7" s="4"/>
      <c r="H7" s="4"/>
      <c r="I7" s="16"/>
      <c r="J7" s="3">
        <f>Ringkasan!$D$34</f>
        <v>0.26886350846705004</v>
      </c>
      <c r="K7" s="3"/>
      <c r="L7" s="3"/>
      <c r="M7" s="16"/>
      <c r="N7" s="2">
        <f>Ringkasan!$D$42</f>
        <v>773</v>
      </c>
      <c r="O7" s="2"/>
      <c r="P7" s="2"/>
      <c r="Q7" s="16"/>
      <c r="R7" s="3">
        <f>Ringkasan!$D$46</f>
        <v>6.388685686417947E-2</v>
      </c>
      <c r="S7" s="3"/>
      <c r="T7" s="3"/>
      <c r="U7" s="16"/>
      <c r="V7" s="3">
        <f>Ringkasan!$D$53</f>
        <v>0.27282303370786515</v>
      </c>
      <c r="W7" s="3"/>
      <c r="X7" s="3"/>
      <c r="Y7" s="16"/>
      <c r="Z7" s="16"/>
    </row>
    <row r="8" spans="1:26" ht="18" customHeight="1" x14ac:dyDescent="0.3">
      <c r="A8" s="16"/>
      <c r="B8" s="1" t="str">
        <f>"Jan–Nov 2025 · "&amp;FIXED(Ringkasan!$D$31,0)&amp;" kode HS aktif"</f>
        <v>Jan–Nov 2025 · 8,202 kode HS aktif</v>
      </c>
      <c r="C8" s="1"/>
      <c r="D8" s="1"/>
      <c r="E8" s="16"/>
      <c r="F8" s="1" t="str">
        <f>"Harga rata-rata US$ "&amp;ROUND(Ringkasan!$D$30,2)&amp;" per kg"</f>
        <v>Harga rata-rata US$ 0.96 per kg</v>
      </c>
      <c r="G8" s="1"/>
      <c r="H8" s="1"/>
      <c r="I8" s="16"/>
      <c r="J8" s="1" t="str">
        <f>"Top 100 HS = "&amp;ROUND(Ringkasan!$D$36*100,1)&amp;"%"&amp;" dari nilai ekspor"</f>
        <v>Top 100 HS = 65.6% dari nilai ekspor</v>
      </c>
      <c r="K8" s="1"/>
      <c r="L8" s="1"/>
      <c r="M8" s="16"/>
      <c r="N8" s="1" t="str">
        <f>FIXED(Ringkasan!$D$43,0)&amp;" listing · "&amp;ROUND(Ringkasan!$D$44,1)&amp;" per perusahaan"</f>
        <v>3,400 listing · 4.4 per perusahaan</v>
      </c>
      <c r="O8" s="1"/>
      <c r="P8" s="1"/>
      <c r="Q8" s="16"/>
      <c r="R8" s="1" t="str">
        <f>"Mewakili "&amp;ROUND(Ringkasan!$D$47*100,1)&amp;"%"&amp;" nilai ekspor"</f>
        <v>Mewakili 11.7% nilai ekspor</v>
      </c>
      <c r="S8" s="1"/>
      <c r="T8" s="1"/>
      <c r="U8" s="16"/>
      <c r="V8" s="1" t="str">
        <f>"Klaim melebihi ekspor nasional HS-nya"</f>
        <v>Klaim melebihi ekspor nasional HS-nya</v>
      </c>
      <c r="W8" s="1"/>
      <c r="X8" s="1"/>
      <c r="Y8" s="16"/>
      <c r="Z8" s="16"/>
    </row>
    <row r="9" spans="1:26" ht="12" customHeight="1" x14ac:dyDescent="0.3">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ht="21.75" customHeight="1" x14ac:dyDescent="0.3">
      <c r="A10" s="16"/>
      <c r="B10" s="17" t="s">
        <v>10</v>
      </c>
      <c r="C10" s="18"/>
      <c r="D10" s="18"/>
      <c r="E10" s="18"/>
      <c r="F10" s="18"/>
      <c r="G10" s="18"/>
      <c r="H10" s="18"/>
      <c r="I10" s="18"/>
      <c r="J10" s="18"/>
      <c r="K10" s="18"/>
      <c r="L10" s="18"/>
      <c r="M10" s="18"/>
      <c r="N10" s="18"/>
      <c r="O10" s="18"/>
      <c r="P10" s="18"/>
      <c r="Q10" s="18"/>
      <c r="R10" s="18"/>
      <c r="S10" s="18"/>
      <c r="T10" s="18"/>
      <c r="U10" s="18"/>
      <c r="V10" s="18"/>
      <c r="W10" s="18"/>
      <c r="X10" s="18"/>
      <c r="Y10" s="16"/>
      <c r="Z10" s="16"/>
    </row>
    <row r="11" spans="1:26" ht="18" customHeight="1" x14ac:dyDescent="0.3">
      <c r="A11" s="16"/>
      <c r="B11" s="110" t="s">
        <v>11</v>
      </c>
      <c r="C11" s="110"/>
      <c r="D11" s="110"/>
      <c r="E11" s="110"/>
      <c r="F11" s="110"/>
      <c r="G11" s="110"/>
      <c r="H11" s="110"/>
      <c r="I11" s="16"/>
      <c r="J11" s="111" t="s">
        <v>12</v>
      </c>
      <c r="K11" s="111"/>
      <c r="L11" s="111"/>
      <c r="M11" s="111"/>
      <c r="N11" s="111"/>
      <c r="O11" s="111"/>
      <c r="P11" s="111"/>
      <c r="Q11" s="16"/>
      <c r="R11" s="112" t="s">
        <v>13</v>
      </c>
      <c r="S11" s="112"/>
      <c r="T11" s="112"/>
      <c r="U11" s="112"/>
      <c r="V11" s="112"/>
      <c r="W11" s="112"/>
      <c r="X11" s="112"/>
      <c r="Y11" s="16"/>
      <c r="Z11" s="16"/>
    </row>
    <row r="12" spans="1:26" ht="18" customHeight="1" x14ac:dyDescent="0.3">
      <c r="A12" s="16"/>
      <c r="B12" s="113" t="str">
        <f>"Top 10 HS = "&amp;ROUND(Ringkasan!$D$34*100,1)&amp;"%"&amp;" nilai ekspor; Top 100 = "&amp;ROUND(Ringkasan!$D$36*100,1)&amp;"%"&amp;". Bab terbesar: "&amp;Ringkasan!$D$32&amp;" ("&amp;ROUND(Ringkasan!$D$33*100,1)&amp;"%"&amp;"). Barang &lt; US$ 1/kg = "&amp;ROUND(Ringkasan!$D$39*100,0)&amp;"% volume tetapi hanya "&amp;ROUND(Ringkasan!$D$38*100,0)&amp;"% nilai."</f>
        <v>Top 10 HS = 26.9% nilai ekspor; Top 100 = 65.6%. Bab terbesar: 15 · Lemak &amp; minyak nabati/hewani (13%). Barang &lt; US$ 1/kg = 72% volume tetapi hanya 18% nilai.</v>
      </c>
      <c r="C12" s="113"/>
      <c r="D12" s="113"/>
      <c r="E12" s="113"/>
      <c r="F12" s="113"/>
      <c r="G12" s="113"/>
      <c r="H12" s="113"/>
      <c r="I12" s="16"/>
      <c r="J12" s="114" t="str">
        <f>"Hanya "&amp;FIXED(Ringkasan!$D$45,0)&amp;" dari "&amp;FIXED(Ringkasan!$D$31,0)&amp;" kode HS aktif ada di direktori (≈"&amp;ROUND(Ringkasan!$D$47*100,1)&amp;"%"&amp;" nilai ekspor). "&amp;FIXED(Ringkasan!$D$49,0)&amp;" HS bernilai besar belum punya listing, senilai "&amp;ROUND(Ringkasan!$D$50*100,1)&amp;"%"&amp;" ekspor nasional."</f>
        <v>Hanya 524 dari 8,202 kode HS aktif ada di direktori (≈11.7% nilai ekspor). 1,187 HS bernilai besar belum punya listing, senilai 85.7% ekspor nasional.</v>
      </c>
      <c r="K12" s="114"/>
      <c r="L12" s="114"/>
      <c r="M12" s="114"/>
      <c r="N12" s="114"/>
      <c r="O12" s="114"/>
      <c r="P12" s="114"/>
      <c r="Q12" s="16"/>
      <c r="R12" s="115" t="str">
        <f>FIXED(Ringkasan!$D$52,0)&amp;" listing ("&amp;ROUND(Ringkasan!$D$53*100,1)&amp;"%"&amp;") mengklaim pendapatan di atas ekspor nasional HS-nya dan menyumbang "&amp;ROUND(Ringkasan!$D$56*100,0)&amp;"% total estimasi. Yang wajar hanya US$ "&amp;ROUND(Ringkasan!$D$55,2)&amp;" dari US$ "&amp;ROUND(Ringkasan!$D$54,1)&amp;" miliar/bulan."</f>
        <v>777 listing (27.3%) mengklaim pendapatan di atas ekspor nasional HS-nya dan menyumbang 95% total estimasi. Yang wajar hanya US$ 0.69 dari US$ 13 miliar/bulan.</v>
      </c>
      <c r="S12" s="115"/>
      <c r="T12" s="115"/>
      <c r="U12" s="115"/>
      <c r="V12" s="115"/>
      <c r="W12" s="115"/>
      <c r="X12" s="115"/>
      <c r="Y12" s="16"/>
      <c r="Z12" s="16"/>
    </row>
    <row r="13" spans="1:26" ht="18" customHeight="1" x14ac:dyDescent="0.3">
      <c r="A13" s="16"/>
      <c r="B13" s="113"/>
      <c r="C13" s="113"/>
      <c r="D13" s="113"/>
      <c r="E13" s="113"/>
      <c r="F13" s="113"/>
      <c r="G13" s="113"/>
      <c r="H13" s="113"/>
      <c r="I13" s="16"/>
      <c r="J13" s="114"/>
      <c r="K13" s="114"/>
      <c r="L13" s="114"/>
      <c r="M13" s="114"/>
      <c r="N13" s="114"/>
      <c r="O13" s="114"/>
      <c r="P13" s="114"/>
      <c r="Q13" s="16"/>
      <c r="R13" s="115"/>
      <c r="S13" s="115"/>
      <c r="T13" s="115"/>
      <c r="U13" s="115"/>
      <c r="V13" s="115"/>
      <c r="W13" s="115"/>
      <c r="X13" s="115"/>
      <c r="Y13" s="16"/>
      <c r="Z13" s="16"/>
    </row>
    <row r="14" spans="1:26" ht="18" customHeight="1" x14ac:dyDescent="0.3">
      <c r="A14" s="16"/>
      <c r="B14" s="113"/>
      <c r="C14" s="113"/>
      <c r="D14" s="113"/>
      <c r="E14" s="113"/>
      <c r="F14" s="113"/>
      <c r="G14" s="113"/>
      <c r="H14" s="113"/>
      <c r="I14" s="16"/>
      <c r="J14" s="114"/>
      <c r="K14" s="114"/>
      <c r="L14" s="114"/>
      <c r="M14" s="114"/>
      <c r="N14" s="114"/>
      <c r="O14" s="114"/>
      <c r="P14" s="114"/>
      <c r="Q14" s="16"/>
      <c r="R14" s="115"/>
      <c r="S14" s="115"/>
      <c r="T14" s="115"/>
      <c r="U14" s="115"/>
      <c r="V14" s="115"/>
      <c r="W14" s="115"/>
      <c r="X14" s="115"/>
      <c r="Y14" s="16"/>
      <c r="Z14" s="16"/>
    </row>
    <row r="15" spans="1:26" ht="18" customHeight="1" x14ac:dyDescent="0.3">
      <c r="A15" s="16"/>
      <c r="B15" s="113"/>
      <c r="C15" s="113"/>
      <c r="D15" s="113"/>
      <c r="E15" s="113"/>
      <c r="F15" s="113"/>
      <c r="G15" s="113"/>
      <c r="H15" s="113"/>
      <c r="I15" s="16"/>
      <c r="J15" s="114"/>
      <c r="K15" s="114"/>
      <c r="L15" s="114"/>
      <c r="M15" s="114"/>
      <c r="N15" s="114"/>
      <c r="O15" s="114"/>
      <c r="P15" s="114"/>
      <c r="Q15" s="16"/>
      <c r="R15" s="115"/>
      <c r="S15" s="115"/>
      <c r="T15" s="115"/>
      <c r="U15" s="115"/>
      <c r="V15" s="115"/>
      <c r="W15" s="115"/>
      <c r="X15" s="115"/>
      <c r="Y15" s="16"/>
      <c r="Z15" s="16"/>
    </row>
    <row r="16" spans="1:26" ht="12" customHeight="1"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21.75" customHeight="1" x14ac:dyDescent="0.3">
      <c r="A17" s="16"/>
      <c r="B17" s="19" t="s">
        <v>14</v>
      </c>
      <c r="C17" s="20"/>
      <c r="D17" s="20"/>
      <c r="E17" s="20"/>
      <c r="F17" s="20"/>
      <c r="G17" s="20"/>
      <c r="H17" s="20"/>
      <c r="I17" s="20"/>
      <c r="J17" s="20"/>
      <c r="K17" s="20"/>
      <c r="L17" s="20"/>
      <c r="M17" s="20"/>
      <c r="N17" s="20"/>
      <c r="O17" s="20"/>
      <c r="P17" s="20"/>
      <c r="Q17" s="20"/>
      <c r="R17" s="20"/>
      <c r="S17" s="20"/>
      <c r="T17" s="20"/>
      <c r="U17" s="20"/>
      <c r="V17" s="20"/>
      <c r="W17" s="20"/>
      <c r="X17" s="20"/>
      <c r="Y17" s="16"/>
      <c r="Z17" s="16"/>
    </row>
    <row r="18" spans="1:26"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21.75" customHeight="1" x14ac:dyDescent="0.3">
      <c r="A52" s="16"/>
      <c r="B52" s="21" t="s">
        <v>15</v>
      </c>
      <c r="C52" s="22"/>
      <c r="D52" s="22"/>
      <c r="E52" s="22"/>
      <c r="F52" s="22"/>
      <c r="G52" s="22"/>
      <c r="H52" s="22"/>
      <c r="I52" s="22"/>
      <c r="J52" s="22"/>
      <c r="K52" s="22"/>
      <c r="L52" s="22"/>
      <c r="M52" s="22"/>
      <c r="N52" s="22"/>
      <c r="O52" s="22"/>
      <c r="P52" s="22"/>
      <c r="Q52" s="22"/>
      <c r="R52" s="22"/>
      <c r="S52" s="22"/>
      <c r="T52" s="22"/>
      <c r="U52" s="22"/>
      <c r="V52" s="22"/>
      <c r="W52" s="22"/>
      <c r="X52" s="22"/>
      <c r="Y52" s="16"/>
      <c r="Z52" s="16"/>
    </row>
    <row r="53" spans="1:26"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21.75" customHeight="1" x14ac:dyDescent="0.3">
      <c r="A87" s="16"/>
      <c r="B87" s="23" t="s">
        <v>16</v>
      </c>
      <c r="C87" s="24"/>
      <c r="D87" s="24"/>
      <c r="E87" s="24"/>
      <c r="F87" s="24"/>
      <c r="G87" s="24"/>
      <c r="H87" s="24"/>
      <c r="I87" s="24"/>
      <c r="J87" s="24"/>
      <c r="K87" s="24"/>
      <c r="L87" s="24"/>
      <c r="M87" s="24"/>
      <c r="N87" s="24"/>
      <c r="O87" s="24"/>
      <c r="P87" s="24"/>
      <c r="Q87" s="24"/>
      <c r="R87" s="24"/>
      <c r="S87" s="24"/>
      <c r="T87" s="24"/>
      <c r="U87" s="24"/>
      <c r="V87" s="24"/>
      <c r="W87" s="24"/>
      <c r="X87" s="24"/>
      <c r="Y87" s="16"/>
      <c r="Z87" s="16"/>
    </row>
    <row r="88" spans="1:26" ht="24" customHeight="1" x14ac:dyDescent="0.3">
      <c r="A88" s="16"/>
      <c r="B88" s="25" t="s">
        <v>17</v>
      </c>
      <c r="C88" s="116" t="s">
        <v>18</v>
      </c>
      <c r="D88" s="116"/>
      <c r="E88" s="15"/>
      <c r="F88" s="117" t="s">
        <v>19</v>
      </c>
      <c r="G88" s="117"/>
      <c r="H88" s="117"/>
      <c r="I88" s="117"/>
      <c r="J88" s="117"/>
      <c r="K88" s="117"/>
      <c r="L88" s="117"/>
      <c r="M88" s="15"/>
      <c r="N88" s="117" t="s">
        <v>20</v>
      </c>
      <c r="O88" s="117"/>
      <c r="P88" s="117"/>
      <c r="Q88" s="15"/>
      <c r="R88" s="116" t="s">
        <v>21</v>
      </c>
      <c r="S88" s="116"/>
      <c r="T88" s="25" t="s">
        <v>22</v>
      </c>
      <c r="U88" s="15"/>
      <c r="V88" s="116" t="s">
        <v>23</v>
      </c>
      <c r="W88" s="116"/>
      <c r="X88" s="116"/>
      <c r="Y88" s="16"/>
      <c r="Z88" s="16"/>
    </row>
    <row r="89" spans="1:26" ht="27" customHeight="1" x14ac:dyDescent="0.3">
      <c r="A89" s="16"/>
      <c r="B89" s="26">
        <f>Celah_Pasokan!A9</f>
        <v>1</v>
      </c>
      <c r="C89" s="118" t="str">
        <f>Celah_Pasokan!B9</f>
        <v>72026000</v>
      </c>
      <c r="D89" s="118"/>
      <c r="E89" s="27"/>
      <c r="F89" s="119" t="str">
        <f>Celah_Pasokan!C9</f>
        <v>Ferro-nickel</v>
      </c>
      <c r="G89" s="119"/>
      <c r="H89" s="119"/>
      <c r="I89" s="119"/>
      <c r="J89" s="119"/>
      <c r="K89" s="119"/>
      <c r="L89" s="119"/>
      <c r="M89" s="27"/>
      <c r="N89" s="119" t="str">
        <f>Celah_Pasokan!E9</f>
        <v>Besi &amp; baja</v>
      </c>
      <c r="O89" s="119"/>
      <c r="P89" s="119"/>
      <c r="Q89" s="27"/>
      <c r="R89" s="120">
        <f>Celah_Pasokan!F9</f>
        <v>14941.057707</v>
      </c>
      <c r="S89" s="120"/>
      <c r="T89" s="28">
        <f>Celah_Pasokan!H9</f>
        <v>0</v>
      </c>
      <c r="U89" s="27"/>
      <c r="V89" s="118" t="str">
        <f>Celah_Pasokan!I9</f>
        <v>Belum terwakili</v>
      </c>
      <c r="W89" s="118"/>
      <c r="X89" s="118"/>
      <c r="Y89" s="16"/>
      <c r="Z89" s="16"/>
    </row>
    <row r="90" spans="1:26" ht="27" customHeight="1" x14ac:dyDescent="0.3">
      <c r="A90" s="16"/>
      <c r="B90" s="29">
        <f>Celah_Pasokan!A10</f>
        <v>2</v>
      </c>
      <c r="C90" s="121" t="str">
        <f>Celah_Pasokan!B10</f>
        <v>15119037</v>
      </c>
      <c r="D90" s="121"/>
      <c r="E90" s="30"/>
      <c r="F90" s="122" t="str">
        <f>Celah_Pasokan!C10</f>
        <v>Liquid fractions of palm oil, refined oil, but not chemically modified, with iodine value 55 or more, but less than 60</v>
      </c>
      <c r="G90" s="122"/>
      <c r="H90" s="122"/>
      <c r="I90" s="122"/>
      <c r="J90" s="122"/>
      <c r="K90" s="122"/>
      <c r="L90" s="122"/>
      <c r="M90" s="30"/>
      <c r="N90" s="122" t="str">
        <f>Celah_Pasokan!E10</f>
        <v>Lemak &amp; minyak nabati/hewani</v>
      </c>
      <c r="O90" s="122"/>
      <c r="P90" s="122"/>
      <c r="Q90" s="30"/>
      <c r="R90" s="123">
        <f>Celah_Pasokan!F10</f>
        <v>9998.5251470000003</v>
      </c>
      <c r="S90" s="123"/>
      <c r="T90" s="31">
        <f>Celah_Pasokan!H10</f>
        <v>0</v>
      </c>
      <c r="U90" s="30"/>
      <c r="V90" s="121" t="str">
        <f>Celah_Pasokan!I10</f>
        <v>Belum terwakili</v>
      </c>
      <c r="W90" s="121"/>
      <c r="X90" s="121"/>
      <c r="Y90" s="16"/>
      <c r="Z90" s="16"/>
    </row>
    <row r="91" spans="1:26" ht="27" customHeight="1" x14ac:dyDescent="0.3">
      <c r="A91" s="16"/>
      <c r="B91" s="26">
        <f>Celah_Pasokan!A11</f>
        <v>3</v>
      </c>
      <c r="C91" s="118" t="str">
        <f>Celah_Pasokan!B11</f>
        <v>71131990</v>
      </c>
      <c r="D91" s="118"/>
      <c r="E91" s="27"/>
      <c r="F91" s="119" t="str">
        <f>Celah_Pasokan!C11</f>
        <v>Articles of other precious metal jewellery (other than its parts), other than of silver, whether or not plated or clad with precious metal</v>
      </c>
      <c r="G91" s="119"/>
      <c r="H91" s="119"/>
      <c r="I91" s="119"/>
      <c r="J91" s="119"/>
      <c r="K91" s="119"/>
      <c r="L91" s="119"/>
      <c r="M91" s="27"/>
      <c r="N91" s="119" t="str">
        <f>Celah_Pasokan!E11</f>
        <v>Mutiara, permata &amp; logam mulia</v>
      </c>
      <c r="O91" s="119"/>
      <c r="P91" s="119"/>
      <c r="Q91" s="27"/>
      <c r="R91" s="120">
        <f>Celah_Pasokan!F11</f>
        <v>6753.5157490000001</v>
      </c>
      <c r="S91" s="120"/>
      <c r="T91" s="28">
        <f>Celah_Pasokan!H11</f>
        <v>0</v>
      </c>
      <c r="U91" s="27"/>
      <c r="V91" s="118" t="str">
        <f>Celah_Pasokan!I11</f>
        <v>Belum terwakili</v>
      </c>
      <c r="W91" s="118"/>
      <c r="X91" s="118"/>
      <c r="Y91" s="16"/>
      <c r="Z91" s="16"/>
    </row>
    <row r="92" spans="1:26" ht="27" customHeight="1" x14ac:dyDescent="0.3">
      <c r="A92" s="16"/>
      <c r="B92" s="29">
        <f>Celah_Pasokan!A12</f>
        <v>4</v>
      </c>
      <c r="C92" s="121" t="str">
        <f>Celah_Pasokan!B12</f>
        <v>15119020</v>
      </c>
      <c r="D92" s="121"/>
      <c r="E92" s="30"/>
      <c r="F92" s="122" t="str">
        <f>Celah_Pasokan!C12</f>
        <v>Refined palm oil</v>
      </c>
      <c r="G92" s="122"/>
      <c r="H92" s="122"/>
      <c r="I92" s="122"/>
      <c r="J92" s="122"/>
      <c r="K92" s="122"/>
      <c r="L92" s="122"/>
      <c r="M92" s="30"/>
      <c r="N92" s="122" t="str">
        <f>Celah_Pasokan!E12</f>
        <v>Lemak &amp; minyak nabati/hewani</v>
      </c>
      <c r="O92" s="122"/>
      <c r="P92" s="122"/>
      <c r="Q92" s="30"/>
      <c r="R92" s="123">
        <f>Celah_Pasokan!F12</f>
        <v>5248.6870150000004</v>
      </c>
      <c r="S92" s="123"/>
      <c r="T92" s="31">
        <f>Celah_Pasokan!H12</f>
        <v>0</v>
      </c>
      <c r="U92" s="30"/>
      <c r="V92" s="121" t="str">
        <f>Celah_Pasokan!I12</f>
        <v>Belum terwakili</v>
      </c>
      <c r="W92" s="121"/>
      <c r="X92" s="121"/>
      <c r="Y92" s="16"/>
      <c r="Z92" s="16"/>
    </row>
    <row r="93" spans="1:26" ht="27" customHeight="1" x14ac:dyDescent="0.3">
      <c r="A93" s="16"/>
      <c r="B93" s="26">
        <f>Celah_Pasokan!A13</f>
        <v>5</v>
      </c>
      <c r="C93" s="118" t="str">
        <f>Celah_Pasokan!B13</f>
        <v>27021000</v>
      </c>
      <c r="D93" s="118"/>
      <c r="E93" s="27"/>
      <c r="F93" s="119" t="str">
        <f>Celah_Pasokan!C13</f>
        <v>Lignite, whether or not pulverised, but not agglomerated</v>
      </c>
      <c r="G93" s="119"/>
      <c r="H93" s="119"/>
      <c r="I93" s="119"/>
      <c r="J93" s="119"/>
      <c r="K93" s="119"/>
      <c r="L93" s="119"/>
      <c r="M93" s="27"/>
      <c r="N93" s="119" t="str">
        <f>Celah_Pasokan!E13</f>
        <v>Batubara, migas &amp; bahan bakar</v>
      </c>
      <c r="O93" s="119"/>
      <c r="P93" s="119"/>
      <c r="Q93" s="27"/>
      <c r="R93" s="120">
        <f>Celah_Pasokan!F13</f>
        <v>5051.5173750000004</v>
      </c>
      <c r="S93" s="120"/>
      <c r="T93" s="28">
        <f>Celah_Pasokan!H13</f>
        <v>0</v>
      </c>
      <c r="U93" s="27"/>
      <c r="V93" s="118" t="str">
        <f>Celah_Pasokan!I13</f>
        <v>Belum terwakili</v>
      </c>
      <c r="W93" s="118"/>
      <c r="X93" s="118"/>
      <c r="Y93" s="16"/>
      <c r="Z93" s="16"/>
    </row>
    <row r="94" spans="1:26" ht="27" customHeight="1" x14ac:dyDescent="0.3">
      <c r="A94" s="16"/>
      <c r="B94" s="29">
        <f>Celah_Pasokan!A14</f>
        <v>6</v>
      </c>
      <c r="C94" s="121" t="str">
        <f>Celah_Pasokan!B14</f>
        <v>27111100</v>
      </c>
      <c r="D94" s="121"/>
      <c r="E94" s="30"/>
      <c r="F94" s="122" t="str">
        <f>Celah_Pasokan!C14</f>
        <v>Liquefied, natural gas</v>
      </c>
      <c r="G94" s="122"/>
      <c r="H94" s="122"/>
      <c r="I94" s="122"/>
      <c r="J94" s="122"/>
      <c r="K94" s="122"/>
      <c r="L94" s="122"/>
      <c r="M94" s="30"/>
      <c r="N94" s="122" t="str">
        <f>Celah_Pasokan!E14</f>
        <v>Batubara, migas &amp; bahan bakar</v>
      </c>
      <c r="O94" s="122"/>
      <c r="P94" s="122"/>
      <c r="Q94" s="30"/>
      <c r="R94" s="123">
        <f>Celah_Pasokan!F14</f>
        <v>4966.8666130000001</v>
      </c>
      <c r="S94" s="123"/>
      <c r="T94" s="31">
        <f>Celah_Pasokan!H14</f>
        <v>0</v>
      </c>
      <c r="U94" s="30"/>
      <c r="V94" s="121" t="str">
        <f>Celah_Pasokan!I14</f>
        <v>Belum terwakili</v>
      </c>
      <c r="W94" s="121"/>
      <c r="X94" s="121"/>
      <c r="Y94" s="16"/>
      <c r="Z94" s="16"/>
    </row>
    <row r="95" spans="1:26" ht="27" customHeight="1" x14ac:dyDescent="0.3">
      <c r="A95" s="16"/>
      <c r="B95" s="26">
        <f>Celah_Pasokan!A15</f>
        <v>7</v>
      </c>
      <c r="C95" s="118" t="str">
        <f>Celah_Pasokan!B15</f>
        <v>75012000</v>
      </c>
      <c r="D95" s="118"/>
      <c r="E95" s="27"/>
      <c r="F95" s="119" t="str">
        <f>Celah_Pasokan!C15</f>
        <v>Nickel oxide sinters and other intermediate products; of nickel metallurgy</v>
      </c>
      <c r="G95" s="119"/>
      <c r="H95" s="119"/>
      <c r="I95" s="119"/>
      <c r="J95" s="119"/>
      <c r="K95" s="119"/>
      <c r="L95" s="119"/>
      <c r="M95" s="27"/>
      <c r="N95" s="119" t="str">
        <f>Celah_Pasokan!E15</f>
        <v>Nikel</v>
      </c>
      <c r="O95" s="119"/>
      <c r="P95" s="119"/>
      <c r="Q95" s="27"/>
      <c r="R95" s="120">
        <f>Celah_Pasokan!F15</f>
        <v>4843.0893509999996</v>
      </c>
      <c r="S95" s="120"/>
      <c r="T95" s="28">
        <f>Celah_Pasokan!H15</f>
        <v>0</v>
      </c>
      <c r="U95" s="27"/>
      <c r="V95" s="118" t="str">
        <f>Celah_Pasokan!I15</f>
        <v>Belum terwakili</v>
      </c>
      <c r="W95" s="118"/>
      <c r="X95" s="118"/>
      <c r="Y95" s="16"/>
      <c r="Z95" s="16"/>
    </row>
    <row r="96" spans="1:26" ht="27" customHeight="1" x14ac:dyDescent="0.3">
      <c r="A96" s="16"/>
      <c r="B96" s="29">
        <f>Celah_Pasokan!A16</f>
        <v>8</v>
      </c>
      <c r="C96" s="121" t="str">
        <f>Celah_Pasokan!B16</f>
        <v>26030000</v>
      </c>
      <c r="D96" s="121"/>
      <c r="E96" s="30"/>
      <c r="F96" s="122" t="str">
        <f>Celah_Pasokan!C16</f>
        <v>Copper ores and concentrates</v>
      </c>
      <c r="G96" s="122"/>
      <c r="H96" s="122"/>
      <c r="I96" s="122"/>
      <c r="J96" s="122"/>
      <c r="K96" s="122"/>
      <c r="L96" s="122"/>
      <c r="M96" s="30"/>
      <c r="N96" s="122" t="str">
        <f>Celah_Pasokan!E16</f>
        <v>Bijih, terak &amp; abu logam</v>
      </c>
      <c r="O96" s="122"/>
      <c r="P96" s="122"/>
      <c r="Q96" s="30"/>
      <c r="R96" s="123">
        <f>Celah_Pasokan!F16</f>
        <v>4545.5013010000002</v>
      </c>
      <c r="S96" s="123"/>
      <c r="T96" s="31">
        <f>Celah_Pasokan!H16</f>
        <v>0</v>
      </c>
      <c r="U96" s="30"/>
      <c r="V96" s="121" t="str">
        <f>Celah_Pasokan!I16</f>
        <v>Belum terwakili</v>
      </c>
      <c r="W96" s="121"/>
      <c r="X96" s="121"/>
      <c r="Y96" s="16"/>
      <c r="Z96" s="16"/>
    </row>
    <row r="97" spans="1:26" ht="27" customHeight="1" x14ac:dyDescent="0.3">
      <c r="A97" s="16"/>
      <c r="B97" s="26">
        <f>Celah_Pasokan!A17</f>
        <v>9</v>
      </c>
      <c r="C97" s="118" t="str">
        <f>Celah_Pasokan!B17</f>
        <v>87032259</v>
      </c>
      <c r="D97" s="118"/>
      <c r="E97" s="27"/>
      <c r="F97" s="119" t="str">
        <f>Celah_Pasokan!C17</f>
        <v>Motor cars (including station wagons and sports cars, but not including vans), other than of 4-wheel drive, with only spark-ignition internal combustion piston engine, of a cylinder capacity &gt; 1,000 cc but ≤ 1,500 cc, other than CKD</v>
      </c>
      <c r="G97" s="119"/>
      <c r="H97" s="119"/>
      <c r="I97" s="119"/>
      <c r="J97" s="119"/>
      <c r="K97" s="119"/>
      <c r="L97" s="119"/>
      <c r="M97" s="27"/>
      <c r="N97" s="119" t="str">
        <f>Celah_Pasokan!E17</f>
        <v>Kendaraan bermotor</v>
      </c>
      <c r="O97" s="119"/>
      <c r="P97" s="119"/>
      <c r="Q97" s="27"/>
      <c r="R97" s="120">
        <f>Celah_Pasokan!F17</f>
        <v>3584.1136759999999</v>
      </c>
      <c r="S97" s="120"/>
      <c r="T97" s="28">
        <f>Celah_Pasokan!H17</f>
        <v>0</v>
      </c>
      <c r="U97" s="27"/>
      <c r="V97" s="118" t="str">
        <f>Celah_Pasokan!I17</f>
        <v>Belum terwakili</v>
      </c>
      <c r="W97" s="118"/>
      <c r="X97" s="118"/>
      <c r="Y97" s="16"/>
      <c r="Z97" s="16"/>
    </row>
    <row r="98" spans="1:26" ht="27" customHeight="1" x14ac:dyDescent="0.3">
      <c r="A98" s="16"/>
      <c r="B98" s="29">
        <f>Celah_Pasokan!A18</f>
        <v>10</v>
      </c>
      <c r="C98" s="121" t="str">
        <f>Celah_Pasokan!B18</f>
        <v>27011290</v>
      </c>
      <c r="D98" s="121"/>
      <c r="E98" s="30"/>
      <c r="F98" s="122" t="str">
        <f>Celah_Pasokan!C18</f>
        <v>Bituminous coal, whether or not pulverised, but not agglomerated, other than coking coal</v>
      </c>
      <c r="G98" s="122"/>
      <c r="H98" s="122"/>
      <c r="I98" s="122"/>
      <c r="J98" s="122"/>
      <c r="K98" s="122"/>
      <c r="L98" s="122"/>
      <c r="M98" s="30"/>
      <c r="N98" s="122" t="str">
        <f>Celah_Pasokan!E18</f>
        <v>Batubara, migas &amp; bahan bakar</v>
      </c>
      <c r="O98" s="122"/>
      <c r="P98" s="122"/>
      <c r="Q98" s="30"/>
      <c r="R98" s="123">
        <f>Celah_Pasokan!F18</f>
        <v>3150.465166</v>
      </c>
      <c r="S98" s="123"/>
      <c r="T98" s="31">
        <f>Celah_Pasokan!H18</f>
        <v>0</v>
      </c>
      <c r="U98" s="30"/>
      <c r="V98" s="121" t="str">
        <f>Celah_Pasokan!I18</f>
        <v>Belum terwakili</v>
      </c>
      <c r="W98" s="121"/>
      <c r="X98" s="121"/>
      <c r="Y98" s="16"/>
      <c r="Z98" s="16"/>
    </row>
    <row r="99" spans="1:26"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3">
      <c r="A100" s="16"/>
      <c r="B100" s="124" t="s">
        <v>24</v>
      </c>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6"/>
      <c r="Z100" s="16"/>
    </row>
    <row r="101" spans="1:26"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sheetData>
  <mergeCells count="84">
    <mergeCell ref="B100:X100"/>
    <mergeCell ref="C98:D98"/>
    <mergeCell ref="F98:L98"/>
    <mergeCell ref="N98:P98"/>
    <mergeCell ref="R98:S98"/>
    <mergeCell ref="V98:X98"/>
    <mergeCell ref="C97:D97"/>
    <mergeCell ref="F97:L97"/>
    <mergeCell ref="N97:P97"/>
    <mergeCell ref="R97:S97"/>
    <mergeCell ref="V97:X97"/>
    <mergeCell ref="C96:D96"/>
    <mergeCell ref="F96:L96"/>
    <mergeCell ref="N96:P96"/>
    <mergeCell ref="R96:S96"/>
    <mergeCell ref="V96:X96"/>
    <mergeCell ref="C95:D95"/>
    <mergeCell ref="F95:L95"/>
    <mergeCell ref="N95:P95"/>
    <mergeCell ref="R95:S95"/>
    <mergeCell ref="V95:X95"/>
    <mergeCell ref="C94:D94"/>
    <mergeCell ref="F94:L94"/>
    <mergeCell ref="N94:P94"/>
    <mergeCell ref="R94:S94"/>
    <mergeCell ref="V94:X94"/>
    <mergeCell ref="C93:D93"/>
    <mergeCell ref="F93:L93"/>
    <mergeCell ref="N93:P93"/>
    <mergeCell ref="R93:S93"/>
    <mergeCell ref="V93:X93"/>
    <mergeCell ref="C92:D92"/>
    <mergeCell ref="F92:L92"/>
    <mergeCell ref="N92:P92"/>
    <mergeCell ref="R92:S92"/>
    <mergeCell ref="V92:X92"/>
    <mergeCell ref="C91:D91"/>
    <mergeCell ref="F91:L91"/>
    <mergeCell ref="N91:P91"/>
    <mergeCell ref="R91:S91"/>
    <mergeCell ref="V91:X91"/>
    <mergeCell ref="C90:D90"/>
    <mergeCell ref="F90:L90"/>
    <mergeCell ref="N90:P90"/>
    <mergeCell ref="R90:S90"/>
    <mergeCell ref="V90:X90"/>
    <mergeCell ref="C89:D89"/>
    <mergeCell ref="F89:L89"/>
    <mergeCell ref="N89:P89"/>
    <mergeCell ref="R89:S89"/>
    <mergeCell ref="V89:X89"/>
    <mergeCell ref="C88:D88"/>
    <mergeCell ref="F88:L88"/>
    <mergeCell ref="N88:P88"/>
    <mergeCell ref="R88:S88"/>
    <mergeCell ref="V88:X88"/>
    <mergeCell ref="B11:H11"/>
    <mergeCell ref="J11:P11"/>
    <mergeCell ref="R11:X11"/>
    <mergeCell ref="B12:H15"/>
    <mergeCell ref="J12:P15"/>
    <mergeCell ref="R12:X15"/>
    <mergeCell ref="V7:X7"/>
    <mergeCell ref="B8:D8"/>
    <mergeCell ref="F8:H8"/>
    <mergeCell ref="J8:L8"/>
    <mergeCell ref="N8:P8"/>
    <mergeCell ref="R8:T8"/>
    <mergeCell ref="V8:X8"/>
    <mergeCell ref="B7:D7"/>
    <mergeCell ref="F7:H7"/>
    <mergeCell ref="J7:L7"/>
    <mergeCell ref="N7:P7"/>
    <mergeCell ref="R7:T7"/>
    <mergeCell ref="B2:T2"/>
    <mergeCell ref="V2:X2"/>
    <mergeCell ref="B3:T3"/>
    <mergeCell ref="V3:X3"/>
    <mergeCell ref="B6:D6"/>
    <mergeCell ref="F6:H6"/>
    <mergeCell ref="J6:L6"/>
    <mergeCell ref="N6:P6"/>
    <mergeCell ref="R6:T6"/>
    <mergeCell ref="V6:X6"/>
  </mergeCells>
  <conditionalFormatting sqref="V89:X98">
    <cfRule type="cellIs" dxfId="11" priority="2" operator="equal">
      <formula>"Belum terwakili"</formula>
    </cfRule>
    <cfRule type="cellIs" dxfId="10" priority="3" operator="equal">
      <formula>"Keterwakilan rendah"</formula>
    </cfRule>
  </conditionalFormatting>
  <conditionalFormatting sqref="R89:S98">
    <cfRule type="dataBar" priority="4">
      <dataBar>
        <cfvo type="num" val="0"/>
        <cfvo type="max"/>
        <color rgb="FFFDA4AF"/>
      </dataBar>
      <extLst>
        <ext xmlns:x14="http://schemas.microsoft.com/office/spreadsheetml/2009/9/main" uri="{B025F937-C7B1-47D3-B67F-A62EFF666E3E}">
          <x14:id>{93164C9F-E460-4B30-AFD6-7B1ECC3979CC}</x14:id>
        </ext>
      </extLst>
    </cfRule>
  </conditionalFormatting>
  <pageMargins left="0.3" right="0.3" top="0.3" bottom="0.3" header="0.511811023622047" footer="0.511811023622047"/>
  <pageSetup fitToHeight="0"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93164C9F-E460-4B30-AFD6-7B1ECC3979CC}">
            <x14:dataBar axisPosition="none">
              <x14:cfvo type="num">
                <xm:f>0</xm:f>
              </x14:cfvo>
              <x14:cfvo type="max"/>
              <x14:negativeFillColor rgb="FFFDA4AF"/>
            </x14:dataBar>
          </x14:cfRule>
          <xm:sqref>R89:S98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563EB"/>
    <pageSetUpPr fitToPage="1"/>
  </sheetPr>
  <dimension ref="A1:M73"/>
  <sheetViews>
    <sheetView showGridLines="0" topLeftCell="A19" zoomScaleNormal="100" workbookViewId="0">
      <selection activeCell="D20" sqref="D20:M20"/>
    </sheetView>
  </sheetViews>
  <sheetFormatPr defaultColWidth="8.6640625" defaultRowHeight="14.4" x14ac:dyDescent="0.3"/>
  <cols>
    <col min="1" max="1" width="2" customWidth="1"/>
    <col min="2" max="2" width="6" customWidth="1"/>
    <col min="3" max="3" width="46" customWidth="1"/>
    <col min="4" max="4" width="30" customWidth="1"/>
    <col min="5" max="5" width="20" customWidth="1"/>
    <col min="6" max="13" width="14" customWidth="1"/>
  </cols>
  <sheetData>
    <row r="1" spans="1:13" ht="30" customHeight="1" x14ac:dyDescent="0.3">
      <c r="A1" s="32" t="s">
        <v>25</v>
      </c>
      <c r="B1" s="15"/>
      <c r="C1" s="15"/>
      <c r="D1" s="15"/>
      <c r="E1" s="15"/>
      <c r="F1" s="15"/>
      <c r="G1" s="15"/>
      <c r="H1" s="15"/>
      <c r="I1" s="15"/>
      <c r="J1" s="15"/>
      <c r="K1" s="15"/>
      <c r="L1" s="15"/>
      <c r="M1" s="15"/>
    </row>
    <row r="2" spans="1:13" ht="18" customHeight="1" x14ac:dyDescent="0.3">
      <c r="A2" s="33" t="s">
        <v>26</v>
      </c>
      <c r="B2" s="15"/>
      <c r="C2" s="15"/>
      <c r="D2" s="15"/>
      <c r="E2" s="15"/>
      <c r="F2" s="15"/>
      <c r="G2" s="15"/>
      <c r="H2" s="15"/>
      <c r="I2" s="15"/>
      <c r="J2" s="15"/>
      <c r="K2" s="15"/>
      <c r="L2" s="15"/>
      <c r="M2" s="15"/>
    </row>
    <row r="3" spans="1:13" ht="7.5" customHeight="1" x14ac:dyDescent="0.3"/>
    <row r="4" spans="1:13" x14ac:dyDescent="0.3">
      <c r="B4" s="34" t="s">
        <v>10</v>
      </c>
    </row>
    <row r="5" spans="1:13" ht="45.75" customHeight="1" x14ac:dyDescent="0.3">
      <c r="B5" s="35">
        <v>1</v>
      </c>
      <c r="C5" s="36" t="s">
        <v>11</v>
      </c>
      <c r="D5" s="125" t="str">
        <f>"10 kode HS teratas menyumbang "&amp;ROUND($D$34*100,1)&amp;"%"&amp;" nilai ekspor dan 100 teratas "&amp;ROUND($D$36*100,1)&amp;"%"&amp;", padahal terdapat "&amp;FIXED($D$31,0)&amp;" kode HS aktif. Bab terbesar adalah "&amp;$D$32&amp;" dengan "&amp;ROUND($D$33*100,1)&amp;"%"&amp;" dari total nilai ekspor US$ "&amp;ROUND($D$28,1)&amp;" miliar (Jan–Nov 2025)."</f>
        <v>10 kode HS teratas menyumbang 26.9% nilai ekspor dan 100 teratas 65.6%, padahal terdapat 8,202 kode HS aktif. Bab terbesar adalah 15 · Lemak &amp; minyak nabati/hewani dengan 13% dari total nilai ekspor US$ 234.6 miliar (Jan–Nov 2025).</v>
      </c>
      <c r="E5" s="125"/>
      <c r="F5" s="125"/>
      <c r="G5" s="125"/>
      <c r="H5" s="125"/>
      <c r="I5" s="125"/>
      <c r="J5" s="125"/>
      <c r="K5" s="125"/>
      <c r="L5" s="125"/>
      <c r="M5" s="125"/>
    </row>
    <row r="6" spans="1:13" ht="45.75" customHeight="1" x14ac:dyDescent="0.3">
      <c r="B6" s="37">
        <v>2</v>
      </c>
      <c r="C6" s="36" t="s">
        <v>27</v>
      </c>
      <c r="D6" s="125" t="str">
        <f>"Barang berharga di bawah US$ 1/kg menyumbang "&amp;ROUND($D$39*100,1)&amp;"%"&amp;" volume tetapi hanya "&amp;ROUND($D$38*100,1)&amp;"%"&amp;" nilai, sedangkan barang ≥ US$ 100/kg hanya "&amp;ROUND($D$41*100,2)&amp;"%"&amp;" volume namun "&amp;ROUND($D$40*100,1)&amp;"%"&amp;" nilai. Nilai ekspor lebih ditentukan oleh komposisi produk bernilai tambah daripada tonase."</f>
        <v>Barang berharga di bawah US$ 1/kg menyumbang 71.7% volume tetapi hanya 18.4% nilai, sedangkan barang ≥ US$ 100/kg hanya 0.01% volume namun 7.4% nilai. Nilai ekspor lebih ditentukan oleh komposisi produk bernilai tambah daripada tonase.</v>
      </c>
      <c r="E6" s="125"/>
      <c r="F6" s="125"/>
      <c r="G6" s="125"/>
      <c r="H6" s="125"/>
      <c r="I6" s="125"/>
      <c r="J6" s="125"/>
      <c r="K6" s="125"/>
      <c r="L6" s="125"/>
      <c r="M6" s="125"/>
    </row>
    <row r="7" spans="1:13" ht="45.75" customHeight="1" x14ac:dyDescent="0.3">
      <c r="B7" s="38">
        <v>3</v>
      </c>
      <c r="C7" s="36" t="s">
        <v>28</v>
      </c>
      <c r="D7" s="125" t="str">
        <f>"Direktori mencakup "&amp;FIXED($D$45,0)&amp;" dari "&amp;FIXED($D$31,0)&amp;" kode HS aktif ("&amp;ROUND($D$46*100,1)&amp;"%"&amp;"), setara "&amp;ROUND($D$47*100,1)&amp;"%"&amp;" nilai ekspor nasional. Dari "&amp;FIXED($D$48,0)&amp;" HS bernilai ≥ US$ "&amp;ROUND(p_nilai_besar/10^6,0)&amp;" juta, "&amp;FIXED($D$49,0)&amp;" belum punya satu pun listing eksportir."</f>
        <v>Direktori mencakup 524 dari 8,202 kode HS aktif (6.4%), setara 11.7% nilai ekspor nasional. Dari 1,308 HS bernilai ≥ US$ 10 juta, 1,187 belum punya satu pun listing eksportir.</v>
      </c>
      <c r="E7" s="125"/>
      <c r="F7" s="125"/>
      <c r="G7" s="125"/>
      <c r="H7" s="125"/>
      <c r="I7" s="125"/>
      <c r="J7" s="125"/>
      <c r="K7" s="125"/>
      <c r="L7" s="125"/>
      <c r="M7" s="125"/>
    </row>
    <row r="8" spans="1:13" ht="45.75" customHeight="1" x14ac:dyDescent="0.3">
      <c r="B8" s="39">
        <v>4</v>
      </c>
      <c r="C8" s="36" t="s">
        <v>29</v>
      </c>
      <c r="D8" s="125" t="str">
        <f>"Bab '"&amp;$D$68&amp;"' memuat "&amp;ROUND($D$69*100,1)&amp;"%"&amp;" seluruh listing, padahal hanya "&amp;ROUND($D$70*100,1)&amp;"%"&amp;" nilai ekspor nasional. Sebaliknya, di antara 10 bab terbesar, "&amp;$D$71&amp;" paling kurang terwakili: "&amp;ROUND($D$72*100,1)&amp;"%"&amp;" nilai ekspor tetapi hanya "&amp;FIXED($D$73,0)&amp;" listing."</f>
        <v>Bab 'Kopi, teh &amp; rempah' memuat 26.7% seluruh listing, padahal hanya 1.4% nilai ekspor nasional. Sebaliknya, di antara 10 bab terbesar, 75 · Nikel paling kurang terwakili: 3.6% nilai ekspor tetapi hanya 0 listing.</v>
      </c>
      <c r="E8" s="125"/>
      <c r="F8" s="125"/>
      <c r="G8" s="125"/>
      <c r="H8" s="125"/>
      <c r="I8" s="125"/>
      <c r="J8" s="125"/>
      <c r="K8" s="125"/>
      <c r="L8" s="125"/>
      <c r="M8" s="125"/>
    </row>
    <row r="9" spans="1:13" ht="45.75" customHeight="1" x14ac:dyDescent="0.3">
      <c r="B9" s="40">
        <v>5</v>
      </c>
      <c r="C9" s="36" t="s">
        <v>30</v>
      </c>
      <c r="D9" s="125" t="str">
        <f>"Nilai HS yang belum terwakili mencapai "&amp;ROUND($D$50*100,1)&amp;"%"&amp;" ekspor nasional (US$ "&amp;ROUND($D$50*$D$28,1)&amp;" miliar). Bab dengan nilai belum terwakili terbesar: "&amp;Bab_HS!S19&amp;" (US$ "&amp;ROUND(Bab_HS!T19,1)&amp;" miliar), disusul "&amp;Bab_HS!S20&amp;" dan "&amp;Bab_HS!S21&amp;". Daftar 30 HS prioritas ada di sheet Celah_Pasokan."</f>
        <v>Nilai HS yang belum terwakili mencapai 85.7% ekspor nasional (US$ 201.1 miliar). Bab dengan nilai belum terwakili terbesar: 72 · Besi &amp; baja (US$ 24.4 miliar), disusul 15 · Lemak &amp; minyak nabati/hewani dan 27 · Batubara, migas &amp; bahan bakar. Daftar 30 HS prioritas ada di sheet Celah_Pasokan.</v>
      </c>
      <c r="E9" s="125"/>
      <c r="F9" s="125"/>
      <c r="G9" s="125"/>
      <c r="H9" s="125"/>
      <c r="I9" s="125"/>
      <c r="J9" s="125"/>
      <c r="K9" s="125"/>
      <c r="L9" s="125"/>
      <c r="M9" s="125"/>
    </row>
    <row r="10" spans="1:13" ht="61.5" customHeight="1" x14ac:dyDescent="0.3">
      <c r="B10" s="40">
        <v>6</v>
      </c>
      <c r="C10" s="36" t="s">
        <v>31</v>
      </c>
      <c r="D10" s="125" t="str">
        <f>"Total estimasi pendapatan mentah US$ "&amp;ROUND($D$54,1)&amp;" miliar/bulan setara "&amp;ROUND($D$54/$D$57*100,0)&amp;"% seluruh ekspor Indonesia per bulan, tidak masuk akal untuk "&amp;FIXED($D$42,0)&amp;" perusahaan. Penyebabnya: "&amp;FIXED($D$52,0)&amp;" listing ("&amp;ROUND($D$53*100,1)&amp;"%"&amp;" dari yang berestimasi) mengklaim pendapatan melebihi total ekspor nasional HS-nya dan menyumbang "&amp;ROUND($D$56*100,1)&amp;"%"&amp;" total estimasi. Harga di direktori hanyalah rata-rata nasional per HS, sehingga salah pilih kode HS langsung membengkakkan angka. Setelah disaring tersisa US$ "&amp;ROUND($D$55,2)&amp;" miliar/bulan."</f>
        <v>Total estimasi pendapatan mentah US$ 13 miliar/bulan setara 61% seluruh ekspor Indonesia per bulan, tidak masuk akal untuk 773 perusahaan. Penyebabnya: 777 listing (27.3% dari yang berestimasi) mengklaim pendapatan melebihi total ekspor nasional HS-nya dan menyumbang 94.6% total estimasi. Harga di direktori hanyalah rata-rata nasional per HS, sehingga salah pilih kode HS langsung membengkakkan angka. Setelah disaring tersisa US$ 0.69 miliar/bulan.</v>
      </c>
      <c r="E10" s="125"/>
      <c r="F10" s="125"/>
      <c r="G10" s="125"/>
      <c r="H10" s="125"/>
      <c r="I10" s="125"/>
      <c r="J10" s="125"/>
      <c r="K10" s="125"/>
      <c r="L10" s="125"/>
      <c r="M10" s="125"/>
    </row>
    <row r="11" spans="1:13" ht="45.75" customHeight="1" x14ac:dyDescent="0.3">
      <c r="B11" s="35">
        <v>7</v>
      </c>
      <c r="C11" s="36" t="s">
        <v>32</v>
      </c>
      <c r="D11" s="125" t="str">
        <f>ROUND($D$58*100,1)&amp;"%"&amp;" perusahaan berada di enam provinsi Jawa (DKI Jakarta, Jawa Barat, Jawa Tengah, Jawa Timur, DI Yogyakarta, Banten). Provinsi terbanyak: "&amp;$D$59&amp;" ("&amp;FIXED($D$60,0)&amp;" perusahaan). Perusahaan dengan listing terbanyak: "&amp;$D$61&amp;" ("&amp;FIXED($D$62,0)&amp;" listing)."</f>
        <v>68.7% perusahaan berada di enam provinsi Jawa (DKI Jakarta, Jawa Barat, Jawa Tengah, Jawa Timur, DI Yogyakarta, Banten). Provinsi terbanyak: Jawa Timur (149 perusahaan). Perusahaan dengan listing terbanyak: ATHAYA AGRO PRATINDO, PT (62 listing).</v>
      </c>
      <c r="E11" s="125"/>
      <c r="F11" s="125"/>
      <c r="G11" s="125"/>
      <c r="H11" s="125"/>
      <c r="I11" s="125"/>
      <c r="J11" s="125"/>
      <c r="K11" s="125"/>
      <c r="L11" s="125"/>
      <c r="M11" s="125"/>
    </row>
    <row r="12" spans="1:13" ht="45.75" customHeight="1" x14ac:dyDescent="0.3">
      <c r="B12" s="41">
        <v>8</v>
      </c>
      <c r="C12" s="36" t="s">
        <v>33</v>
      </c>
      <c r="D12" s="125" t="str">
        <f>"FOB dipakai pada "&amp;ROUND($D$63*100,1)&amp;"%"&amp;" listing; T/T "&amp;ROUND($D$64*100,1)&amp;"%"&amp;" dan LC "&amp;ROUND($D$65*100,1)&amp;"%"&amp;". Namun pelabuhan ekspor kosong pada "&amp;ROUND($D$66*100,1)&amp;"%"&amp;" listing dan "&amp;FIXED($D$67,0)&amp;" listing berkode HS 00000000, sehingga analisis logistik dan pemetaan produk perlu dilengkapi dulu."</f>
        <v>FOB dipakai pada 69.8% listing; T/T 53.1% dan LC 38.2%. Namun pelabuhan ekspor kosong pada 68.3% listing dan 307 listing berkode HS 00000000, sehingga analisis logistik dan pemetaan produk perlu dilengkapi dulu.</v>
      </c>
      <c r="E12" s="125"/>
      <c r="F12" s="125"/>
      <c r="G12" s="125"/>
      <c r="H12" s="125"/>
      <c r="I12" s="125"/>
      <c r="J12" s="125"/>
      <c r="K12" s="125"/>
      <c r="L12" s="125"/>
      <c r="M12" s="125"/>
    </row>
    <row r="14" spans="1:13" x14ac:dyDescent="0.3">
      <c r="B14" s="34" t="s">
        <v>34</v>
      </c>
    </row>
    <row r="15" spans="1:13" ht="39.75" customHeight="1" x14ac:dyDescent="0.3">
      <c r="B15" s="37">
        <v>1</v>
      </c>
      <c r="C15" s="36" t="s">
        <v>35</v>
      </c>
      <c r="D15" s="125" t="s">
        <v>36</v>
      </c>
      <c r="E15" s="125"/>
      <c r="F15" s="125"/>
      <c r="G15" s="125"/>
      <c r="H15" s="125"/>
      <c r="I15" s="125"/>
      <c r="J15" s="125"/>
      <c r="K15" s="125"/>
      <c r="L15" s="125"/>
      <c r="M15" s="125"/>
    </row>
    <row r="16" spans="1:13" ht="39.75" customHeight="1" x14ac:dyDescent="0.3">
      <c r="B16" s="37">
        <v>2</v>
      </c>
      <c r="C16" s="36" t="s">
        <v>37</v>
      </c>
      <c r="D16" s="125" t="s">
        <v>38</v>
      </c>
      <c r="E16" s="125"/>
      <c r="F16" s="125"/>
      <c r="G16" s="125"/>
      <c r="H16" s="125"/>
      <c r="I16" s="125"/>
      <c r="J16" s="125"/>
      <c r="K16" s="125"/>
      <c r="L16" s="125"/>
      <c r="M16" s="125"/>
    </row>
    <row r="17" spans="2:13" ht="39.75" customHeight="1" x14ac:dyDescent="0.3">
      <c r="B17" s="37">
        <v>3</v>
      </c>
      <c r="C17" s="36" t="s">
        <v>39</v>
      </c>
      <c r="D17" s="125" t="s">
        <v>40</v>
      </c>
      <c r="E17" s="125"/>
      <c r="F17" s="125"/>
      <c r="G17" s="125"/>
      <c r="H17" s="125"/>
      <c r="I17" s="125"/>
      <c r="J17" s="125"/>
      <c r="K17" s="125"/>
      <c r="L17" s="125"/>
      <c r="M17" s="125"/>
    </row>
    <row r="18" spans="2:13" ht="39.75" customHeight="1" x14ac:dyDescent="0.3">
      <c r="B18" s="37">
        <v>4</v>
      </c>
      <c r="C18" s="36" t="s">
        <v>41</v>
      </c>
      <c r="D18" s="125" t="s">
        <v>42</v>
      </c>
      <c r="E18" s="125"/>
      <c r="F18" s="125"/>
      <c r="G18" s="125"/>
      <c r="H18" s="125"/>
      <c r="I18" s="125"/>
      <c r="J18" s="125"/>
      <c r="K18" s="125"/>
      <c r="L18" s="125"/>
      <c r="M18" s="125"/>
    </row>
    <row r="19" spans="2:13" ht="39.75" customHeight="1" x14ac:dyDescent="0.3">
      <c r="B19" s="37">
        <v>5</v>
      </c>
      <c r="C19" s="36" t="s">
        <v>43</v>
      </c>
      <c r="D19" s="125" t="s">
        <v>44</v>
      </c>
      <c r="E19" s="125"/>
      <c r="F19" s="125"/>
      <c r="G19" s="125"/>
      <c r="H19" s="125"/>
      <c r="I19" s="125"/>
      <c r="J19" s="125"/>
      <c r="K19" s="125"/>
      <c r="L19" s="125"/>
      <c r="M19" s="125"/>
    </row>
    <row r="20" spans="2:13" ht="39.75" customHeight="1" x14ac:dyDescent="0.3">
      <c r="B20" s="37">
        <v>6</v>
      </c>
      <c r="C20" s="36" t="s">
        <v>45</v>
      </c>
      <c r="D20" s="125" t="s">
        <v>46</v>
      </c>
      <c r="E20" s="125"/>
      <c r="F20" s="125"/>
      <c r="G20" s="125"/>
      <c r="H20" s="125"/>
      <c r="I20" s="125"/>
      <c r="J20" s="125"/>
      <c r="K20" s="125"/>
      <c r="L20" s="125"/>
      <c r="M20" s="125"/>
    </row>
    <row r="25" spans="2:13" x14ac:dyDescent="0.3">
      <c r="B25" s="34" t="s">
        <v>47</v>
      </c>
    </row>
    <row r="27" spans="2:13" ht="24" customHeight="1" x14ac:dyDescent="0.3">
      <c r="B27" s="42" t="s">
        <v>48</v>
      </c>
      <c r="C27" s="42" t="s">
        <v>49</v>
      </c>
      <c r="D27" s="42" t="s">
        <v>50</v>
      </c>
      <c r="E27" s="42" t="s">
        <v>51</v>
      </c>
    </row>
    <row r="28" spans="2:13" x14ac:dyDescent="0.3">
      <c r="B28" s="43">
        <v>1</v>
      </c>
      <c r="C28" s="44" t="s">
        <v>52</v>
      </c>
      <c r="D28" s="45">
        <f>SUM(Data_HS!$D$2:$D$8217)/10^9</f>
        <v>234.62960615099999</v>
      </c>
      <c r="E28" s="44" t="s">
        <v>53</v>
      </c>
    </row>
    <row r="29" spans="2:13" x14ac:dyDescent="0.3">
      <c r="B29" s="46">
        <v>2</v>
      </c>
      <c r="C29" s="47" t="s">
        <v>54</v>
      </c>
      <c r="D29" s="48">
        <f>SUM(Data_HS!$C$2:$C$8217)/10^9</f>
        <v>240.126784864</v>
      </c>
      <c r="E29" s="47" t="s">
        <v>55</v>
      </c>
    </row>
    <row r="30" spans="2:13" x14ac:dyDescent="0.3">
      <c r="B30" s="43">
        <v>3</v>
      </c>
      <c r="C30" s="44" t="s">
        <v>56</v>
      </c>
      <c r="D30" s="49">
        <f>SUMIFS(Data_HS!$D$2:$D$8217,Data_HS!$C$2:$C$8217,"&gt;0")/SUM(Data_HS!$C$2:$C$8217)</f>
        <v>0.95607017566584895</v>
      </c>
      <c r="E30" s="44" t="s">
        <v>57</v>
      </c>
    </row>
    <row r="31" spans="2:13" x14ac:dyDescent="0.3">
      <c r="B31" s="46">
        <v>4</v>
      </c>
      <c r="C31" s="47" t="s">
        <v>58</v>
      </c>
      <c r="D31" s="50">
        <f>COUNTIF(Data_HS!$D$2:$D$8217,"&gt;0")</f>
        <v>8202</v>
      </c>
      <c r="E31" s="47" t="s">
        <v>59</v>
      </c>
    </row>
    <row r="32" spans="2:13" ht="25.5" customHeight="1" x14ac:dyDescent="0.3">
      <c r="B32" s="43">
        <v>5</v>
      </c>
      <c r="C32" s="44" t="s">
        <v>60</v>
      </c>
      <c r="D32" s="51" t="str">
        <f>Bab_HS!S6</f>
        <v>15 · Lemak &amp; minyak nabati/hewani</v>
      </c>
      <c r="E32" s="44"/>
    </row>
    <row r="33" spans="2:5" x14ac:dyDescent="0.3">
      <c r="B33" s="46">
        <v>6</v>
      </c>
      <c r="C33" s="47" t="s">
        <v>61</v>
      </c>
      <c r="D33" s="52">
        <f>Bab_HS!U6</f>
        <v>0.13031136047819547</v>
      </c>
      <c r="E33" s="47" t="s">
        <v>62</v>
      </c>
    </row>
    <row r="34" spans="2:5" x14ac:dyDescent="0.3">
      <c r="B34" s="43">
        <v>7</v>
      </c>
      <c r="C34" s="44" t="s">
        <v>63</v>
      </c>
      <c r="D34" s="53">
        <f>Top_HS!Q6</f>
        <v>0.26886350846705004</v>
      </c>
      <c r="E34" s="44" t="s">
        <v>62</v>
      </c>
    </row>
    <row r="35" spans="2:5" x14ac:dyDescent="0.3">
      <c r="B35" s="46">
        <v>8</v>
      </c>
      <c r="C35" s="47" t="s">
        <v>64</v>
      </c>
      <c r="D35" s="52">
        <f>Top_HS!Q7</f>
        <v>0.5366536480181674</v>
      </c>
      <c r="E35" s="47" t="s">
        <v>62</v>
      </c>
    </row>
    <row r="36" spans="2:5" x14ac:dyDescent="0.3">
      <c r="B36" s="43">
        <v>9</v>
      </c>
      <c r="C36" s="44" t="s">
        <v>65</v>
      </c>
      <c r="D36" s="53">
        <f>Top_HS!Q8</f>
        <v>0.65612052327669934</v>
      </c>
      <c r="E36" s="44" t="s">
        <v>62</v>
      </c>
    </row>
    <row r="37" spans="2:5" x14ac:dyDescent="0.3">
      <c r="B37" s="46">
        <v>10</v>
      </c>
      <c r="C37" s="47" t="s">
        <v>66</v>
      </c>
      <c r="D37" s="52">
        <f>Top_HS!Q9</f>
        <v>0.88411340811567862</v>
      </c>
      <c r="E37" s="47" t="s">
        <v>62</v>
      </c>
    </row>
    <row r="38" spans="2:5" x14ac:dyDescent="0.3">
      <c r="B38" s="43">
        <v>11</v>
      </c>
      <c r="C38" s="44" t="s">
        <v>67</v>
      </c>
      <c r="D38" s="53">
        <f>Top_HS!S15</f>
        <v>0.18447282286338837</v>
      </c>
      <c r="E38" s="44" t="s">
        <v>62</v>
      </c>
    </row>
    <row r="39" spans="2:5" x14ac:dyDescent="0.3">
      <c r="B39" s="46">
        <v>12</v>
      </c>
      <c r="C39" s="47" t="s">
        <v>68</v>
      </c>
      <c r="D39" s="52">
        <f>Top_HS!T15</f>
        <v>0.71721676435030557</v>
      </c>
      <c r="E39" s="47" t="s">
        <v>69</v>
      </c>
    </row>
    <row r="40" spans="2:5" x14ac:dyDescent="0.3">
      <c r="B40" s="43">
        <v>13</v>
      </c>
      <c r="C40" s="44" t="s">
        <v>70</v>
      </c>
      <c r="D40" s="53">
        <f>Top_HS!S19</f>
        <v>7.3711576431959538E-2</v>
      </c>
      <c r="E40" s="44" t="s">
        <v>62</v>
      </c>
    </row>
    <row r="41" spans="2:5" x14ac:dyDescent="0.3">
      <c r="B41" s="46">
        <v>14</v>
      </c>
      <c r="C41" s="47" t="s">
        <v>71</v>
      </c>
      <c r="D41" s="54">
        <f>Top_HS!T19</f>
        <v>1.1122919509011532E-4</v>
      </c>
      <c r="E41" s="47" t="s">
        <v>69</v>
      </c>
    </row>
    <row r="42" spans="2:5" x14ac:dyDescent="0.3">
      <c r="B42" s="43">
        <v>15</v>
      </c>
      <c r="C42" s="44" t="s">
        <v>72</v>
      </c>
      <c r="D42" s="55">
        <f>COUNTA(Profil_Perusahaan!$A$2:$A$774)</f>
        <v>773</v>
      </c>
      <c r="E42" s="44" t="s">
        <v>73</v>
      </c>
    </row>
    <row r="43" spans="2:5" x14ac:dyDescent="0.3">
      <c r="B43" s="46">
        <v>16</v>
      </c>
      <c r="C43" s="47" t="s">
        <v>74</v>
      </c>
      <c r="D43" s="50">
        <f>COUNTA(Data_Eksportir!$B$2:$B$3401)</f>
        <v>3400</v>
      </c>
      <c r="E43" s="47" t="s">
        <v>75</v>
      </c>
    </row>
    <row r="44" spans="2:5" x14ac:dyDescent="0.3">
      <c r="B44" s="43">
        <v>17</v>
      </c>
      <c r="C44" s="44" t="s">
        <v>76</v>
      </c>
      <c r="D44" s="56">
        <f>D43/D42</f>
        <v>4.3984476067270375</v>
      </c>
      <c r="E44" s="44" t="s">
        <v>75</v>
      </c>
    </row>
    <row r="45" spans="2:5" x14ac:dyDescent="0.3">
      <c r="B45" s="46">
        <v>18</v>
      </c>
      <c r="C45" s="47" t="s">
        <v>77</v>
      </c>
      <c r="D45" s="50">
        <f>COUNTIFS(Data_HS!$G$2:$G$8217,"&gt;0",Data_HS!$D$2:$D$8217,"&gt;0")</f>
        <v>524</v>
      </c>
      <c r="E45" s="47" t="s">
        <v>59</v>
      </c>
    </row>
    <row r="46" spans="2:5" x14ac:dyDescent="0.3">
      <c r="B46" s="43">
        <v>19</v>
      </c>
      <c r="C46" s="44" t="s">
        <v>78</v>
      </c>
      <c r="D46" s="53">
        <f>D45/D31</f>
        <v>6.388685686417947E-2</v>
      </c>
      <c r="E46" s="44" t="s">
        <v>79</v>
      </c>
    </row>
    <row r="47" spans="2:5" x14ac:dyDescent="0.3">
      <c r="B47" s="46">
        <v>20</v>
      </c>
      <c r="C47" s="47" t="s">
        <v>80</v>
      </c>
      <c r="D47" s="52">
        <f>SUMIFS(Data_HS!$D$2:$D$8217,Data_HS!$G$2:$G$8217,"&gt;0")/SUM(Data_HS!$D$2:$D$8217)</f>
        <v>0.11650166600632764</v>
      </c>
      <c r="E47" s="47" t="s">
        <v>62</v>
      </c>
    </row>
    <row r="48" spans="2:5" x14ac:dyDescent="0.3">
      <c r="B48" s="43">
        <v>21</v>
      </c>
      <c r="C48" s="44" t="s">
        <v>81</v>
      </c>
      <c r="D48" s="55">
        <f>COUNTIF(Data_HS!$D$2:$D$8217,"&gt;="&amp;p_nilai_besar)</f>
        <v>1308</v>
      </c>
      <c r="E48" s="44" t="s">
        <v>59</v>
      </c>
    </row>
    <row r="49" spans="2:5" x14ac:dyDescent="0.3">
      <c r="B49" s="46">
        <v>22</v>
      </c>
      <c r="C49" s="47" t="s">
        <v>82</v>
      </c>
      <c r="D49" s="50">
        <f>COUNTIF(Data_HS!$I$2:$I$8217,"Belum terwakili")</f>
        <v>1187</v>
      </c>
      <c r="E49" s="47" t="s">
        <v>59</v>
      </c>
    </row>
    <row r="50" spans="2:5" x14ac:dyDescent="0.3">
      <c r="B50" s="43">
        <v>23</v>
      </c>
      <c r="C50" s="44" t="s">
        <v>83</v>
      </c>
      <c r="D50" s="53">
        <f>SUMIFS(Data_HS!$D$2:$D$8217,Data_HS!$I$2:$I$8217,"Belum terwakili")/SUM(Data_HS!$D$2:$D$8217)</f>
        <v>0.85722490437783472</v>
      </c>
      <c r="E50" s="44" t="s">
        <v>84</v>
      </c>
    </row>
    <row r="51" spans="2:5" x14ac:dyDescent="0.3">
      <c r="B51" s="46">
        <v>24</v>
      </c>
      <c r="C51" s="47" t="s">
        <v>85</v>
      </c>
      <c r="D51" s="50">
        <f>COUNT(Data_Eksportir!$N$2:$N$3401)</f>
        <v>2848</v>
      </c>
      <c r="E51" s="47" t="s">
        <v>75</v>
      </c>
    </row>
    <row r="52" spans="2:5" x14ac:dyDescent="0.3">
      <c r="B52" s="43">
        <v>25</v>
      </c>
      <c r="C52" s="44" t="s">
        <v>86</v>
      </c>
      <c r="D52" s="55">
        <f>COUNTIF(Data_Eksportir!$Q$2:$Q$3401,"Melebihi ekspor nasional HS")</f>
        <v>777</v>
      </c>
      <c r="E52" s="44" t="s">
        <v>75</v>
      </c>
    </row>
    <row r="53" spans="2:5" x14ac:dyDescent="0.3">
      <c r="B53" s="46">
        <v>26</v>
      </c>
      <c r="C53" s="47" t="s">
        <v>87</v>
      </c>
      <c r="D53" s="52">
        <f>D52/D51</f>
        <v>0.27282303370786515</v>
      </c>
      <c r="E53" s="47" t="s">
        <v>88</v>
      </c>
    </row>
    <row r="54" spans="2:5" x14ac:dyDescent="0.3">
      <c r="B54" s="43">
        <v>27</v>
      </c>
      <c r="C54" s="44" t="s">
        <v>89</v>
      </c>
      <c r="D54" s="49">
        <f>SUM(Data_Eksportir!$N$2:$N$3401)/10^9</f>
        <v>12.968080650802408</v>
      </c>
      <c r="E54" s="44" t="s">
        <v>90</v>
      </c>
    </row>
    <row r="55" spans="2:5" x14ac:dyDescent="0.3">
      <c r="B55" s="46">
        <v>28</v>
      </c>
      <c r="C55" s="47" t="s">
        <v>91</v>
      </c>
      <c r="D55" s="57">
        <f>SUMIFS(Data_Eksportir!$N$2:$N$3401,Data_Eksportir!$Q$2:$Q$3401,"Wajar")/10^9</f>
        <v>0.6944605910234336</v>
      </c>
      <c r="E55" s="47" t="s">
        <v>90</v>
      </c>
    </row>
    <row r="56" spans="2:5" x14ac:dyDescent="0.3">
      <c r="B56" s="43">
        <v>29</v>
      </c>
      <c r="C56" s="44" t="s">
        <v>92</v>
      </c>
      <c r="D56" s="53">
        <f>SUMIFS(Data_Eksportir!$N$2:$N$3401,Data_Eksportir!$Q$2:$Q$3401,"Melebihi ekspor nasional HS")/SUM(Data_Eksportir!$N$2:$N$3401)</f>
        <v>0.94644846760877843</v>
      </c>
      <c r="E56" s="44" t="s">
        <v>93</v>
      </c>
    </row>
    <row r="57" spans="2:5" x14ac:dyDescent="0.3">
      <c r="B57" s="46">
        <v>30</v>
      </c>
      <c r="C57" s="47" t="s">
        <v>94</v>
      </c>
      <c r="D57" s="58">
        <f>D28/p_bulan</f>
        <v>21.329964195545454</v>
      </c>
      <c r="E57" s="47" t="s">
        <v>90</v>
      </c>
    </row>
    <row r="58" spans="2:5" x14ac:dyDescent="0.3">
      <c r="B58" s="43">
        <v>31</v>
      </c>
      <c r="C58" s="44" t="s">
        <v>95</v>
      </c>
      <c r="D58" s="53">
        <f>SUMPRODUCT(COUNTIF(Profil_Perusahaan!$B$2:$B$774,{"DKI Jakarta","Jawa Barat","Jawa Tengah","Jawa Timur","DI Yogyakarta","Banten"}))/D42</f>
        <v>0.68693402328589914</v>
      </c>
      <c r="E58" s="44" t="s">
        <v>96</v>
      </c>
    </row>
    <row r="59" spans="2:5" ht="25.5" customHeight="1" x14ac:dyDescent="0.3">
      <c r="B59" s="46">
        <v>32</v>
      </c>
      <c r="C59" s="47" t="s">
        <v>97</v>
      </c>
      <c r="D59" s="59" t="str">
        <f>Eksportir!I6</f>
        <v>Jawa Timur</v>
      </c>
      <c r="E59" s="47"/>
    </row>
    <row r="60" spans="2:5" x14ac:dyDescent="0.3">
      <c r="B60" s="43">
        <v>33</v>
      </c>
      <c r="C60" s="44" t="s">
        <v>98</v>
      </c>
      <c r="D60" s="55">
        <f>Eksportir!J6</f>
        <v>149</v>
      </c>
      <c r="E60" s="44" t="s">
        <v>73</v>
      </c>
    </row>
    <row r="61" spans="2:5" ht="25.5" customHeight="1" x14ac:dyDescent="0.3">
      <c r="B61" s="46">
        <v>34</v>
      </c>
      <c r="C61" s="47" t="s">
        <v>99</v>
      </c>
      <c r="D61" s="59" t="str">
        <f>Eksportir!A43</f>
        <v>ATHAYA AGRO PRATINDO, PT</v>
      </c>
      <c r="E61" s="47"/>
    </row>
    <row r="62" spans="2:5" x14ac:dyDescent="0.3">
      <c r="B62" s="43">
        <v>35</v>
      </c>
      <c r="C62" s="44" t="s">
        <v>100</v>
      </c>
      <c r="D62" s="55">
        <f>Eksportir!D43</f>
        <v>62</v>
      </c>
      <c r="E62" s="44" t="s">
        <v>75</v>
      </c>
    </row>
    <row r="63" spans="2:5" x14ac:dyDescent="0.3">
      <c r="B63" s="46">
        <v>36</v>
      </c>
      <c r="C63" s="47" t="s">
        <v>101</v>
      </c>
      <c r="D63" s="52">
        <f>COUNTIF(Data_Eksportir!$G$2:$G$3401,"FOB")/D43</f>
        <v>0.69794117647058829</v>
      </c>
      <c r="E63" s="47" t="s">
        <v>102</v>
      </c>
    </row>
    <row r="64" spans="2:5" x14ac:dyDescent="0.3">
      <c r="B64" s="43">
        <v>37</v>
      </c>
      <c r="C64" s="44" t="s">
        <v>103</v>
      </c>
      <c r="D64" s="53">
        <f>COUNTIF(Data_Eksportir!$F$2:$F$3401,"T/T")/D43</f>
        <v>0.53147058823529414</v>
      </c>
      <c r="E64" s="44" t="s">
        <v>102</v>
      </c>
    </row>
    <row r="65" spans="2:5" x14ac:dyDescent="0.3">
      <c r="B65" s="46">
        <v>38</v>
      </c>
      <c r="C65" s="47" t="s">
        <v>104</v>
      </c>
      <c r="D65" s="52">
        <f>COUNTIF(Data_Eksportir!$F$2:$F$3401,"LC")/D43</f>
        <v>0.38235294117647056</v>
      </c>
      <c r="E65" s="47" t="s">
        <v>102</v>
      </c>
    </row>
    <row r="66" spans="2:5" x14ac:dyDescent="0.3">
      <c r="B66" s="43">
        <v>39</v>
      </c>
      <c r="C66" s="44" t="s">
        <v>105</v>
      </c>
      <c r="D66" s="53">
        <f>COUNTIF(Data_Eksportir!$E$2:$E$3401,"Tidak diketahui")/D43</f>
        <v>0.68323529411764705</v>
      </c>
      <c r="E66" s="44" t="s">
        <v>102</v>
      </c>
    </row>
    <row r="67" spans="2:5" x14ac:dyDescent="0.3">
      <c r="B67" s="46">
        <v>40</v>
      </c>
      <c r="C67" s="47" t="s">
        <v>106</v>
      </c>
      <c r="D67" s="50">
        <f>COUNTIF(Data_Eksportir!$H$2:$H$3401,"00000000")</f>
        <v>307</v>
      </c>
      <c r="E67" s="47" t="s">
        <v>75</v>
      </c>
    </row>
    <row r="68" spans="2:5" ht="25.5" customHeight="1" x14ac:dyDescent="0.3">
      <c r="B68" s="43">
        <v>41</v>
      </c>
      <c r="C68" s="44" t="s">
        <v>107</v>
      </c>
      <c r="D68" s="51" t="str">
        <f>INDEX(Bab_HS!$B$7:$B$104,MATCH(MAX(Bab_HS!$H$7:$H$104),Bab_HS!$H$7:$H$104,0))</f>
        <v>Kopi, teh &amp; rempah</v>
      </c>
      <c r="E68" s="44"/>
    </row>
    <row r="69" spans="2:5" x14ac:dyDescent="0.3">
      <c r="B69" s="46">
        <v>42</v>
      </c>
      <c r="C69" s="47" t="s">
        <v>108</v>
      </c>
      <c r="D69" s="52">
        <f>MAX(Bab_HS!$I$7:$I$104)</f>
        <v>0.26737795021015198</v>
      </c>
      <c r="E69" s="47" t="s">
        <v>102</v>
      </c>
    </row>
    <row r="70" spans="2:5" x14ac:dyDescent="0.3">
      <c r="B70" s="43">
        <v>43</v>
      </c>
      <c r="C70" s="44" t="s">
        <v>109</v>
      </c>
      <c r="D70" s="53">
        <f>INDEX(Bab_HS!$F$7:$F$104,MATCH(MAX(Bab_HS!$H$7:$H$104),Bab_HS!$H$7:$H$104,0))</f>
        <v>1.3529900088384344E-2</v>
      </c>
      <c r="E70" s="44" t="s">
        <v>62</v>
      </c>
    </row>
    <row r="71" spans="2:5" ht="25.5" customHeight="1" x14ac:dyDescent="0.3">
      <c r="B71" s="46">
        <v>44</v>
      </c>
      <c r="C71" s="47" t="s">
        <v>110</v>
      </c>
      <c r="D71" s="59" t="str">
        <f>INDEX(Bab_HS!$S$6:$S$15,MATCH(MIN(Bab_HS!$W$6:$W$15),Bab_HS!$W$6:$W$15,0))</f>
        <v>75 · Nikel</v>
      </c>
      <c r="E71" s="47"/>
    </row>
    <row r="72" spans="2:5" x14ac:dyDescent="0.3">
      <c r="B72" s="43">
        <v>45</v>
      </c>
      <c r="C72" s="44" t="s">
        <v>111</v>
      </c>
      <c r="D72" s="53">
        <f>INDEX(Bab_HS!$U$6:$U$15,MATCH(MIN(Bab_HS!$W$6:$W$15),Bab_HS!$W$6:$W$15,0))</f>
        <v>3.604029493429705E-2</v>
      </c>
      <c r="E72" s="44" t="s">
        <v>62</v>
      </c>
    </row>
    <row r="73" spans="2:5" x14ac:dyDescent="0.3">
      <c r="B73" s="46">
        <v>46</v>
      </c>
      <c r="C73" s="47" t="s">
        <v>112</v>
      </c>
      <c r="D73" s="50">
        <f>INDEX(Bab_HS!$X$6:$X$15,MATCH(MIN(Bab_HS!$W$6:$W$15),Bab_HS!$W$6:$W$15,0))</f>
        <v>0</v>
      </c>
      <c r="E73" s="47" t="s">
        <v>75</v>
      </c>
    </row>
  </sheetData>
  <mergeCells count="14">
    <mergeCell ref="D17:M17"/>
    <mergeCell ref="D18:M18"/>
    <mergeCell ref="D19:M19"/>
    <mergeCell ref="D20:M20"/>
    <mergeCell ref="D10:M10"/>
    <mergeCell ref="D11:M11"/>
    <mergeCell ref="D12:M12"/>
    <mergeCell ref="D15:M15"/>
    <mergeCell ref="D16:M16"/>
    <mergeCell ref="D5:M5"/>
    <mergeCell ref="D6:M6"/>
    <mergeCell ref="D7:M7"/>
    <mergeCell ref="D8:M8"/>
    <mergeCell ref="D9:M9"/>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D9488"/>
    <pageSetUpPr fitToPage="1"/>
  </sheetPr>
  <dimension ref="A1:X10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4" x14ac:dyDescent="0.3"/>
  <cols>
    <col min="1" max="1" width="6" customWidth="1"/>
    <col min="2" max="2" width="34" customWidth="1"/>
    <col min="3" max="3" width="11" customWidth="1"/>
    <col min="4" max="4" width="12" customWidth="1"/>
    <col min="5" max="5" width="15" customWidth="1"/>
    <col min="6" max="6" width="11" customWidth="1"/>
    <col min="7" max="7" width="14" customWidth="1"/>
    <col min="8" max="8" width="12" customWidth="1"/>
    <col min="9" max="9" width="11" customWidth="1"/>
    <col min="10" max="11" width="13" customWidth="1"/>
    <col min="12" max="12" width="17" customWidth="1"/>
    <col min="13" max="13" width="16" customWidth="1"/>
    <col min="14" max="15" width="12" customWidth="1"/>
    <col min="16" max="16" width="3" customWidth="1"/>
    <col min="17" max="18" width="8" customWidth="1"/>
    <col min="19" max="19" width="36" customWidth="1"/>
    <col min="20" max="20" width="17" customWidth="1"/>
    <col min="21" max="23" width="14" customWidth="1"/>
    <col min="24" max="24" width="12" customWidth="1"/>
  </cols>
  <sheetData>
    <row r="1" spans="1:24" ht="30" customHeight="1" x14ac:dyDescent="0.3">
      <c r="A1" s="32" t="s">
        <v>113</v>
      </c>
      <c r="B1" s="15"/>
      <c r="C1" s="15"/>
      <c r="D1" s="15"/>
      <c r="E1" s="15"/>
      <c r="F1" s="15"/>
      <c r="G1" s="15"/>
      <c r="H1" s="15"/>
      <c r="I1" s="15"/>
      <c r="J1" s="15"/>
      <c r="K1" s="15"/>
      <c r="L1" s="15"/>
      <c r="M1" s="15"/>
      <c r="N1" s="15"/>
      <c r="O1" s="15"/>
      <c r="P1" s="15"/>
      <c r="Q1" s="15"/>
      <c r="R1" s="15"/>
      <c r="S1" s="15"/>
      <c r="T1" s="15"/>
      <c r="U1" s="15"/>
      <c r="V1" s="15"/>
      <c r="W1" s="15"/>
      <c r="X1" s="15"/>
    </row>
    <row r="2" spans="1:24" ht="18" customHeight="1" x14ac:dyDescent="0.3">
      <c r="A2" s="33" t="s">
        <v>114</v>
      </c>
      <c r="B2" s="15"/>
      <c r="C2" s="15"/>
      <c r="D2" s="15"/>
      <c r="E2" s="15"/>
      <c r="F2" s="15"/>
      <c r="G2" s="15"/>
      <c r="H2" s="15"/>
      <c r="I2" s="15"/>
      <c r="J2" s="15"/>
      <c r="K2" s="15"/>
      <c r="L2" s="15"/>
      <c r="M2" s="15"/>
      <c r="N2" s="15"/>
      <c r="O2" s="15"/>
      <c r="P2" s="15"/>
      <c r="Q2" s="15"/>
      <c r="R2" s="15"/>
      <c r="S2" s="15"/>
      <c r="T2" s="15"/>
      <c r="U2" s="15"/>
      <c r="V2" s="15"/>
      <c r="W2" s="15"/>
      <c r="X2" s="15"/>
    </row>
    <row r="3" spans="1:24" ht="7.5" customHeight="1" x14ac:dyDescent="0.3"/>
    <row r="4" spans="1:24" x14ac:dyDescent="0.3">
      <c r="A4" s="34" t="s">
        <v>115</v>
      </c>
      <c r="Q4" s="34" t="s">
        <v>116</v>
      </c>
    </row>
    <row r="5" spans="1:24" ht="49.5" customHeight="1" x14ac:dyDescent="0.3">
      <c r="A5" s="42" t="s">
        <v>117</v>
      </c>
      <c r="B5" s="42" t="s">
        <v>118</v>
      </c>
      <c r="C5" s="42" t="s">
        <v>119</v>
      </c>
      <c r="D5" s="42" t="s">
        <v>120</v>
      </c>
      <c r="E5" s="42" t="s">
        <v>121</v>
      </c>
      <c r="F5" s="42" t="s">
        <v>122</v>
      </c>
      <c r="G5" s="42" t="s">
        <v>123</v>
      </c>
      <c r="H5" s="42" t="s">
        <v>124</v>
      </c>
      <c r="I5" s="42" t="s">
        <v>125</v>
      </c>
      <c r="J5" s="42" t="s">
        <v>126</v>
      </c>
      <c r="K5" s="42" t="s">
        <v>127</v>
      </c>
      <c r="L5" s="42" t="s">
        <v>128</v>
      </c>
      <c r="M5" s="42" t="s">
        <v>129</v>
      </c>
      <c r="N5" s="42" t="s">
        <v>130</v>
      </c>
      <c r="O5" s="42" t="s">
        <v>131</v>
      </c>
      <c r="Q5" s="42" t="s">
        <v>132</v>
      </c>
      <c r="R5" s="42" t="s">
        <v>133</v>
      </c>
      <c r="S5" s="42" t="s">
        <v>117</v>
      </c>
      <c r="T5" s="42" t="s">
        <v>121</v>
      </c>
      <c r="U5" s="42" t="s">
        <v>122</v>
      </c>
      <c r="V5" s="42" t="s">
        <v>125</v>
      </c>
      <c r="W5" s="42" t="s">
        <v>126</v>
      </c>
      <c r="X5" s="42" t="s">
        <v>134</v>
      </c>
    </row>
    <row r="6" spans="1:24" x14ac:dyDescent="0.3">
      <c r="A6" s="60">
        <v>0</v>
      </c>
      <c r="B6" s="61" t="s">
        <v>135</v>
      </c>
      <c r="C6" s="62">
        <f>COUNTIFS(Data_HS!$F$2:$F$8217,A6,Data_HS!$D$2:$D$8217,"&gt;0")</f>
        <v>0</v>
      </c>
      <c r="D6" s="63">
        <f>SUMIFS(Data_HS!$C$2:$C$8217,Data_HS!$F$2:$F$8217,A6)/10^9</f>
        <v>0</v>
      </c>
      <c r="E6" s="63">
        <f>SUMIFS(Data_HS!$D$2:$D$8217,Data_HS!$F$2:$F$8217,A6)/10^9</f>
        <v>0</v>
      </c>
      <c r="F6" s="64">
        <f t="shared" ref="F6:F37" si="0">E6/$E$105</f>
        <v>0</v>
      </c>
      <c r="G6" s="63" t="str">
        <f>IFERROR(SUMIFS(Data_HS!$D$2:$D$8217,Data_HS!$F$2:$F$8217,A6,Data_HS!$C$2:$C$8217,"&gt;0")/SUMIFS(Data_HS!$C$2:$C$8217,Data_HS!$F$2:$F$8217,A6),"")</f>
        <v/>
      </c>
      <c r="H6" s="62">
        <f>COUNTIF(Data_Eksportir!$O$2:$O$3401,A6)</f>
        <v>307</v>
      </c>
      <c r="I6" s="64" t="str">
        <f>IF(A6=0,"",H6/COUNTIF(Data_Eksportir!$O$2:$O$3401,"&gt;0"))</f>
        <v/>
      </c>
      <c r="J6" s="65" t="str">
        <f t="shared" ref="J6:J37" si="1">IF(OR(A6=0,F6=0),"",I6/F6)</f>
        <v/>
      </c>
      <c r="K6" s="62">
        <f>COUNTIFS(Data_HS!$F$2:$F$8217,A6,Data_HS!$I$2:$I$8217,"Belum terwakili")</f>
        <v>0</v>
      </c>
      <c r="L6" s="63">
        <f>SUMIFS(Data_HS!$D$2:$D$8217,Data_HS!$F$2:$F$8217,A6,Data_HS!$I$2:$I$8217,"Belum terwakili")/10^9</f>
        <v>0</v>
      </c>
      <c r="M6" s="66">
        <f>SUMIFS(Data_Eksportir!$N$2:$N$3401,Data_Eksportir!$O$2:$O$3401,A6,Data_Eksportir!$Q$2:$Q$3401,"Wajar")/10^6</f>
        <v>0</v>
      </c>
      <c r="N6" s="67">
        <f t="shared" ref="N6:N37" si="2">E6+ROW()/10^9</f>
        <v>6E-9</v>
      </c>
      <c r="O6" s="67">
        <f t="shared" ref="O6:O37" si="3">L6+ROW()/10^9</f>
        <v>6E-9</v>
      </c>
      <c r="Q6" s="60">
        <v>1</v>
      </c>
      <c r="R6" s="68">
        <f t="shared" ref="R6:R15" si="4">MATCH(LARGE($N$6:$N$104,Q6),$N$6:$N$104,0)</f>
        <v>16</v>
      </c>
      <c r="S6" s="61" t="str">
        <f t="shared" ref="S6:S15" si="5">TEXT(INDEX($A$6:$A$104,R6),"00")&amp;" · "&amp;INDEX($B$6:$B$104,R6)</f>
        <v>15 · Lemak &amp; minyak nabati/hewani</v>
      </c>
      <c r="T6" s="66">
        <f t="shared" ref="T6:T15" si="6">INDEX($E$6:$E$104,R6)</f>
        <v>30.574903186</v>
      </c>
      <c r="U6" s="64">
        <f t="shared" ref="U6:U15" si="7">INDEX($F$6:$F$104,R6)</f>
        <v>0.13031136047819547</v>
      </c>
      <c r="V6" s="64">
        <f t="shared" ref="V6:V15" si="8">INDEX($I$6:$I$104,R6)</f>
        <v>4.2030391205948918E-2</v>
      </c>
      <c r="W6" s="65">
        <f t="shared" ref="W6:W15" si="9">IFERROR(V6/U6,"")</f>
        <v>0.32253819660628674</v>
      </c>
      <c r="X6" s="62">
        <f t="shared" ref="X6:X15" si="10">INDEX($H$6:$H$104,R6)</f>
        <v>130</v>
      </c>
    </row>
    <row r="7" spans="1:24" x14ac:dyDescent="0.3">
      <c r="A7" s="69">
        <v>1</v>
      </c>
      <c r="B7" s="70" t="s">
        <v>136</v>
      </c>
      <c r="C7" s="71">
        <f>COUNTIFS(Data_HS!$F$2:$F$8217,A7,Data_HS!$D$2:$D$8217,"&gt;0")</f>
        <v>17</v>
      </c>
      <c r="D7" s="72">
        <f>SUMIFS(Data_HS!$C$2:$C$8217,Data_HS!$F$2:$F$8217,A7)/10^9</f>
        <v>3.9405199999999999E-4</v>
      </c>
      <c r="E7" s="72">
        <f>SUMIFS(Data_HS!$D$2:$D$8217,Data_HS!$F$2:$F$8217,A7)/10^9</f>
        <v>7.9758729999999996E-3</v>
      </c>
      <c r="F7" s="73">
        <f t="shared" si="0"/>
        <v>3.3993463701537242E-5</v>
      </c>
      <c r="G7" s="72">
        <f>IFERROR(SUMIFS(Data_HS!$D$2:$D$8217,Data_HS!$F$2:$F$8217,A7,Data_HS!$C$2:$C$8217,"&gt;0")/SUMIFS(Data_HS!$C$2:$C$8217,Data_HS!$F$2:$F$8217,A7),"")</f>
        <v>20.240661131018243</v>
      </c>
      <c r="H7" s="71">
        <f>COUNTIF(Data_Eksportir!$O$2:$O$3401,A7)</f>
        <v>0</v>
      </c>
      <c r="I7" s="73">
        <f>IF(A7=0,"",H7/COUNTIF(Data_Eksportir!$O$2:$O$3401,"&gt;0"))</f>
        <v>0</v>
      </c>
      <c r="J7" s="74">
        <f t="shared" si="1"/>
        <v>0</v>
      </c>
      <c r="K7" s="71">
        <f>COUNTIFS(Data_HS!$F$2:$F$8217,A7,Data_HS!$I$2:$I$8217,"Belum terwakili")</f>
        <v>0</v>
      </c>
      <c r="L7" s="72">
        <f>SUMIFS(Data_HS!$D$2:$D$8217,Data_HS!$F$2:$F$8217,A7,Data_HS!$I$2:$I$8217,"Belum terwakili")/10^9</f>
        <v>0</v>
      </c>
      <c r="M7" s="75">
        <f>SUMIFS(Data_Eksportir!$N$2:$N$3401,Data_Eksportir!$O$2:$O$3401,A7,Data_Eksportir!$Q$2:$Q$3401,"Wajar")/10^6</f>
        <v>0</v>
      </c>
      <c r="N7" s="76">
        <f t="shared" si="2"/>
        <v>7.9758799999999994E-3</v>
      </c>
      <c r="O7" s="76">
        <f t="shared" si="3"/>
        <v>6.9999999999999998E-9</v>
      </c>
      <c r="Q7" s="69">
        <v>2</v>
      </c>
      <c r="R7" s="77">
        <f t="shared" si="4"/>
        <v>73</v>
      </c>
      <c r="S7" s="70" t="str">
        <f t="shared" si="5"/>
        <v>72 · Besi &amp; baja</v>
      </c>
      <c r="T7" s="75">
        <f t="shared" si="6"/>
        <v>24.775585742000001</v>
      </c>
      <c r="U7" s="73">
        <f t="shared" si="7"/>
        <v>0.10559445650714357</v>
      </c>
      <c r="V7" s="73">
        <f t="shared" si="8"/>
        <v>5.4962819269317818E-3</v>
      </c>
      <c r="W7" s="74">
        <f t="shared" si="9"/>
        <v>5.2050856728070312E-2</v>
      </c>
      <c r="X7" s="71">
        <f t="shared" si="10"/>
        <v>17</v>
      </c>
    </row>
    <row r="8" spans="1:24" x14ac:dyDescent="0.3">
      <c r="A8" s="60">
        <v>2</v>
      </c>
      <c r="B8" s="61" t="s">
        <v>137</v>
      </c>
      <c r="C8" s="62">
        <f>COUNTIFS(Data_HS!$F$2:$F$8217,A8,Data_HS!$D$2:$D$8217,"&gt;0")</f>
        <v>22</v>
      </c>
      <c r="D8" s="63">
        <f>SUMIFS(Data_HS!$C$2:$C$8217,Data_HS!$F$2:$F$8217,A8)/10^9</f>
        <v>1.825197E-3</v>
      </c>
      <c r="E8" s="63">
        <f>SUMIFS(Data_HS!$D$2:$D$8217,Data_HS!$F$2:$F$8217,A8)/10^9</f>
        <v>1.1658112999999999E-2</v>
      </c>
      <c r="F8" s="64">
        <f t="shared" si="0"/>
        <v>4.9687305840240863E-5</v>
      </c>
      <c r="G8" s="63">
        <f>IFERROR(SUMIFS(Data_HS!$D$2:$D$8217,Data_HS!$F$2:$F$8217,A8,Data_HS!$C$2:$C$8217,"&gt;0")/SUMIFS(Data_HS!$C$2:$C$8217,Data_HS!$F$2:$F$8217,A8),"")</f>
        <v>6.3873176429722385</v>
      </c>
      <c r="H8" s="62">
        <f>COUNTIF(Data_Eksportir!$O$2:$O$3401,A8)</f>
        <v>28</v>
      </c>
      <c r="I8" s="64">
        <f>IF(A8=0,"",H8/COUNTIF(Data_Eksportir!$O$2:$O$3401,"&gt;0"))</f>
        <v>9.0526996443582291E-3</v>
      </c>
      <c r="J8" s="65">
        <f t="shared" si="1"/>
        <v>182.19340918715318</v>
      </c>
      <c r="K8" s="62">
        <f>COUNTIFS(Data_HS!$F$2:$F$8217,A8,Data_HS!$I$2:$I$8217,"Belum terwakili")</f>
        <v>0</v>
      </c>
      <c r="L8" s="63">
        <f>SUMIFS(Data_HS!$D$2:$D$8217,Data_HS!$F$2:$F$8217,A8,Data_HS!$I$2:$I$8217,"Belum terwakili")/10^9</f>
        <v>0</v>
      </c>
      <c r="M8" s="66">
        <f>SUMIFS(Data_Eksportir!$N$2:$N$3401,Data_Eksportir!$O$2:$O$3401,A8,Data_Eksportir!$Q$2:$Q$3401,"Wajar")/10^6</f>
        <v>5.9627791559999998E-5</v>
      </c>
      <c r="N8" s="67">
        <f t="shared" si="2"/>
        <v>1.1658120999999999E-2</v>
      </c>
      <c r="O8" s="67">
        <f t="shared" si="3"/>
        <v>8.0000000000000005E-9</v>
      </c>
      <c r="Q8" s="60">
        <v>3</v>
      </c>
      <c r="R8" s="68">
        <f t="shared" si="4"/>
        <v>28</v>
      </c>
      <c r="S8" s="61" t="str">
        <f t="shared" si="5"/>
        <v>27 · Batubara, migas &amp; bahan bakar</v>
      </c>
      <c r="T8" s="66">
        <f t="shared" si="6"/>
        <v>23.823585337000001</v>
      </c>
      <c r="U8" s="64">
        <f t="shared" si="7"/>
        <v>0.10153699581146595</v>
      </c>
      <c r="V8" s="64">
        <f t="shared" si="8"/>
        <v>1.066925315227934E-2</v>
      </c>
      <c r="W8" s="65">
        <f t="shared" si="9"/>
        <v>0.10507749482848622</v>
      </c>
      <c r="X8" s="62">
        <f t="shared" si="10"/>
        <v>33</v>
      </c>
    </row>
    <row r="9" spans="1:24" x14ac:dyDescent="0.3">
      <c r="A9" s="69">
        <v>3</v>
      </c>
      <c r="B9" s="70" t="s">
        <v>138</v>
      </c>
      <c r="C9" s="71">
        <f>COUNTIFS(Data_HS!$F$2:$F$8217,A9,Data_HS!$D$2:$D$8217,"&gt;0")</f>
        <v>245</v>
      </c>
      <c r="D9" s="72">
        <f>SUMIFS(Data_HS!$C$2:$C$8217,Data_HS!$F$2:$F$8217,A9)/10^9</f>
        <v>0.80383100399999996</v>
      </c>
      <c r="E9" s="72">
        <f>SUMIFS(Data_HS!$D$2:$D$8217,Data_HS!$F$2:$F$8217,A9)/10^9</f>
        <v>3.5981188400000002</v>
      </c>
      <c r="F9" s="73">
        <f t="shared" si="0"/>
        <v>1.5335314664784317E-2</v>
      </c>
      <c r="G9" s="72">
        <f>IFERROR(SUMIFS(Data_HS!$D$2:$D$8217,Data_HS!$F$2:$F$8217,A9,Data_HS!$C$2:$C$8217,"&gt;0")/SUMIFS(Data_HS!$C$2:$C$8217,Data_HS!$F$2:$F$8217,A9),"")</f>
        <v>4.4762128110201633</v>
      </c>
      <c r="H9" s="71">
        <f>COUNTIF(Data_Eksportir!$O$2:$O$3401,A9)</f>
        <v>59</v>
      </c>
      <c r="I9" s="73">
        <f>IF(A9=0,"",H9/COUNTIF(Data_Eksportir!$O$2:$O$3401,"&gt;0"))</f>
        <v>1.9075331393469123E-2</v>
      </c>
      <c r="J9" s="74">
        <f t="shared" si="1"/>
        <v>1.2438826206333606</v>
      </c>
      <c r="K9" s="71">
        <f>COUNTIFS(Data_HS!$F$2:$F$8217,A9,Data_HS!$I$2:$I$8217,"Belum terwakili")</f>
        <v>31</v>
      </c>
      <c r="L9" s="72">
        <f>SUMIFS(Data_HS!$D$2:$D$8217,Data_HS!$F$2:$F$8217,A9,Data_HS!$I$2:$I$8217,"Belum terwakili")/10^9</f>
        <v>2.4599275789999999</v>
      </c>
      <c r="M9" s="75">
        <f>SUMIFS(Data_Eksportir!$N$2:$N$3401,Data_Eksportir!$O$2:$O$3401,A9,Data_Eksportir!$Q$2:$Q$3401,"Wajar")/10^6</f>
        <v>5.5478967917819988</v>
      </c>
      <c r="N9" s="76">
        <f t="shared" si="2"/>
        <v>3.598118849</v>
      </c>
      <c r="O9" s="76">
        <f t="shared" si="3"/>
        <v>2.4599275879999998</v>
      </c>
      <c r="Q9" s="69">
        <v>4</v>
      </c>
      <c r="R9" s="77">
        <f t="shared" si="4"/>
        <v>85</v>
      </c>
      <c r="S9" s="70" t="str">
        <f t="shared" si="5"/>
        <v>85 · Mesin listrik &amp; elektronik</v>
      </c>
      <c r="T9" s="75">
        <f t="shared" si="6"/>
        <v>17.496554799999998</v>
      </c>
      <c r="U9" s="73">
        <f t="shared" si="7"/>
        <v>7.4570959253708921E-2</v>
      </c>
      <c r="V9" s="73">
        <f t="shared" si="8"/>
        <v>7.7594568380213386E-3</v>
      </c>
      <c r="W9" s="74">
        <f t="shared" si="9"/>
        <v>0.10405467377215491</v>
      </c>
      <c r="X9" s="71">
        <f t="shared" si="10"/>
        <v>24</v>
      </c>
    </row>
    <row r="10" spans="1:24" x14ac:dyDescent="0.3">
      <c r="A10" s="60">
        <v>4</v>
      </c>
      <c r="B10" s="61" t="s">
        <v>139</v>
      </c>
      <c r="C10" s="62">
        <f>COUNTIFS(Data_HS!$F$2:$F$8217,A10,Data_HS!$D$2:$D$8217,"&gt;0")</f>
        <v>49</v>
      </c>
      <c r="D10" s="63">
        <f>SUMIFS(Data_HS!$C$2:$C$8217,Data_HS!$F$2:$F$8217,A10)/10^9</f>
        <v>5.5669622000000002E-2</v>
      </c>
      <c r="E10" s="63">
        <f>SUMIFS(Data_HS!$D$2:$D$8217,Data_HS!$F$2:$F$8217,A10)/10^9</f>
        <v>0.51110084499999997</v>
      </c>
      <c r="F10" s="64">
        <f t="shared" si="0"/>
        <v>2.1783305755159982E-3</v>
      </c>
      <c r="G10" s="63">
        <f>IFERROR(SUMIFS(Data_HS!$D$2:$D$8217,Data_HS!$F$2:$F$8217,A10,Data_HS!$C$2:$C$8217,"&gt;0")/SUMIFS(Data_HS!$C$2:$C$8217,Data_HS!$F$2:$F$8217,A10),"")</f>
        <v>9.1809648896125076</v>
      </c>
      <c r="H10" s="62">
        <f>COUNTIF(Data_Eksportir!$O$2:$O$3401,A10)</f>
        <v>75</v>
      </c>
      <c r="I10" s="64">
        <f>IF(A10=0,"",H10/COUNTIF(Data_Eksportir!$O$2:$O$3401,"&gt;0"))</f>
        <v>2.4248302618816681E-2</v>
      </c>
      <c r="J10" s="65">
        <f t="shared" si="1"/>
        <v>11.131599074705544</v>
      </c>
      <c r="K10" s="62">
        <f>COUNTIFS(Data_HS!$F$2:$F$8217,A10,Data_HS!$I$2:$I$8217,"Belum terwakili")</f>
        <v>0</v>
      </c>
      <c r="L10" s="63">
        <f>SUMIFS(Data_HS!$D$2:$D$8217,Data_HS!$F$2:$F$8217,A10,Data_HS!$I$2:$I$8217,"Belum terwakili")/10^9</f>
        <v>0</v>
      </c>
      <c r="M10" s="66">
        <f>SUMIFS(Data_Eksportir!$N$2:$N$3401,Data_Eksportir!$O$2:$O$3401,A10,Data_Eksportir!$Q$2:$Q$3401,"Wajar")/10^6</f>
        <v>1.2504402119456801</v>
      </c>
      <c r="N10" s="67">
        <f t="shared" si="2"/>
        <v>0.51110085500000002</v>
      </c>
      <c r="O10" s="67">
        <f t="shared" si="3"/>
        <v>1E-8</v>
      </c>
      <c r="Q10" s="60">
        <v>5</v>
      </c>
      <c r="R10" s="68">
        <f t="shared" si="4"/>
        <v>87</v>
      </c>
      <c r="S10" s="61" t="str">
        <f t="shared" si="5"/>
        <v>87 · Kendaraan bermotor</v>
      </c>
      <c r="T10" s="66">
        <f t="shared" si="6"/>
        <v>10.862972305</v>
      </c>
      <c r="U10" s="64">
        <f t="shared" si="7"/>
        <v>4.6298386990467601E-2</v>
      </c>
      <c r="V10" s="64">
        <f t="shared" si="8"/>
        <v>9.6993210475266732E-4</v>
      </c>
      <c r="W10" s="65">
        <f t="shared" si="9"/>
        <v>2.09495874003638E-2</v>
      </c>
      <c r="X10" s="62">
        <f t="shared" si="10"/>
        <v>3</v>
      </c>
    </row>
    <row r="11" spans="1:24" x14ac:dyDescent="0.3">
      <c r="A11" s="69">
        <v>5</v>
      </c>
      <c r="B11" s="70" t="s">
        <v>140</v>
      </c>
      <c r="C11" s="71">
        <f>COUNTIFS(Data_HS!$F$2:$F$8217,A11,Data_HS!$D$2:$D$8217,"&gt;0")</f>
        <v>16</v>
      </c>
      <c r="D11" s="72">
        <f>SUMIFS(Data_HS!$C$2:$C$8217,Data_HS!$F$2:$F$8217,A11)/10^9</f>
        <v>2.208941E-2</v>
      </c>
      <c r="E11" s="72">
        <f>SUMIFS(Data_HS!$D$2:$D$8217,Data_HS!$F$2:$F$8217,A11)/10^9</f>
        <v>3.9746529000000003E-2</v>
      </c>
      <c r="F11" s="73">
        <f t="shared" si="0"/>
        <v>1.6940116659625815E-4</v>
      </c>
      <c r="G11" s="72">
        <f>IFERROR(SUMIFS(Data_HS!$D$2:$D$8217,Data_HS!$F$2:$F$8217,A11,Data_HS!$C$2:$C$8217,"&gt;0")/SUMIFS(Data_HS!$C$2:$C$8217,Data_HS!$F$2:$F$8217,A11),"")</f>
        <v>1.7993476964753699</v>
      </c>
      <c r="H11" s="71">
        <f>COUNTIF(Data_Eksportir!$O$2:$O$3401,A11)</f>
        <v>15</v>
      </c>
      <c r="I11" s="73">
        <f>IF(A11=0,"",H11/COUNTIF(Data_Eksportir!$O$2:$O$3401,"&gt;0"))</f>
        <v>4.849660523763337E-3</v>
      </c>
      <c r="J11" s="74">
        <f t="shared" si="1"/>
        <v>28.628259304268919</v>
      </c>
      <c r="K11" s="71">
        <f>COUNTIFS(Data_HS!$F$2:$F$8217,A11,Data_HS!$I$2:$I$8217,"Belum terwakili")</f>
        <v>1</v>
      </c>
      <c r="L11" s="72">
        <f>SUMIFS(Data_HS!$D$2:$D$8217,Data_HS!$F$2:$F$8217,A11,Data_HS!$I$2:$I$8217,"Belum terwakili")/10^9</f>
        <v>1.0421971E-2</v>
      </c>
      <c r="M11" s="75">
        <f>SUMIFS(Data_Eksportir!$N$2:$N$3401,Data_Eksportir!$O$2:$O$3401,A11,Data_Eksportir!$Q$2:$Q$3401,"Wajar")/10^6</f>
        <v>0.14016826090813</v>
      </c>
      <c r="N11" s="76">
        <f t="shared" si="2"/>
        <v>3.9746540000000004E-2</v>
      </c>
      <c r="O11" s="76">
        <f t="shared" si="3"/>
        <v>1.0421982E-2</v>
      </c>
      <c r="Q11" s="69">
        <v>6</v>
      </c>
      <c r="R11" s="77">
        <f t="shared" si="4"/>
        <v>72</v>
      </c>
      <c r="S11" s="70" t="str">
        <f t="shared" si="5"/>
        <v>71 · Mutiara, permata &amp; logam mulia</v>
      </c>
      <c r="T11" s="75">
        <f t="shared" si="6"/>
        <v>10.777363458</v>
      </c>
      <c r="U11" s="73">
        <f t="shared" si="7"/>
        <v>4.5933518939907506E-2</v>
      </c>
      <c r="V11" s="73">
        <f t="shared" si="8"/>
        <v>6.4662140316844492E-4</v>
      </c>
      <c r="W11" s="74">
        <f t="shared" si="9"/>
        <v>1.407733215507366E-2</v>
      </c>
      <c r="X11" s="71">
        <f t="shared" si="10"/>
        <v>2</v>
      </c>
    </row>
    <row r="12" spans="1:24" x14ac:dyDescent="0.3">
      <c r="A12" s="60">
        <v>6</v>
      </c>
      <c r="B12" s="61" t="s">
        <v>141</v>
      </c>
      <c r="C12" s="62">
        <f>COUNTIFS(Data_HS!$F$2:$F$8217,A12,Data_HS!$D$2:$D$8217,"&gt;0")</f>
        <v>21</v>
      </c>
      <c r="D12" s="63">
        <f>SUMIFS(Data_HS!$C$2:$C$8217,Data_HS!$F$2:$F$8217,A12)/10^9</f>
        <v>6.7865449999999997E-3</v>
      </c>
      <c r="E12" s="63">
        <f>SUMIFS(Data_HS!$D$2:$D$8217,Data_HS!$F$2:$F$8217,A12)/10^9</f>
        <v>1.9880950000000001E-2</v>
      </c>
      <c r="F12" s="64">
        <f t="shared" si="0"/>
        <v>8.4733339181438432E-5</v>
      </c>
      <c r="G12" s="63">
        <f>IFERROR(SUMIFS(Data_HS!$D$2:$D$8217,Data_HS!$F$2:$F$8217,A12,Data_HS!$C$2:$C$8217,"&gt;0")/SUMIFS(Data_HS!$C$2:$C$8217,Data_HS!$F$2:$F$8217,A12),"")</f>
        <v>2.9294655822660869</v>
      </c>
      <c r="H12" s="62">
        <f>COUNTIF(Data_Eksportir!$O$2:$O$3401,A12)</f>
        <v>4</v>
      </c>
      <c r="I12" s="64">
        <f>IF(A12=0,"",H12/COUNTIF(Data_Eksportir!$O$2:$O$3401,"&gt;0"))</f>
        <v>1.2932428063368898E-3</v>
      </c>
      <c r="J12" s="65">
        <f t="shared" si="1"/>
        <v>15.262502561921764</v>
      </c>
      <c r="K12" s="62">
        <f>COUNTIFS(Data_HS!$F$2:$F$8217,A12,Data_HS!$I$2:$I$8217,"Belum terwakili")</f>
        <v>0</v>
      </c>
      <c r="L12" s="63">
        <f>SUMIFS(Data_HS!$D$2:$D$8217,Data_HS!$F$2:$F$8217,A12,Data_HS!$I$2:$I$8217,"Belum terwakili")/10^9</f>
        <v>0</v>
      </c>
      <c r="M12" s="66">
        <f>SUMIFS(Data_Eksportir!$N$2:$N$3401,Data_Eksportir!$O$2:$O$3401,A12,Data_Eksportir!$Q$2:$Q$3401,"Wajar")/10^6</f>
        <v>2.8312811049999997E-2</v>
      </c>
      <c r="N12" s="67">
        <f t="shared" si="2"/>
        <v>1.9880962000000002E-2</v>
      </c>
      <c r="O12" s="67">
        <f t="shared" si="3"/>
        <v>1.2E-8</v>
      </c>
      <c r="Q12" s="60">
        <v>7</v>
      </c>
      <c r="R12" s="68">
        <f t="shared" si="4"/>
        <v>39</v>
      </c>
      <c r="S12" s="61" t="str">
        <f t="shared" si="5"/>
        <v>38 · Produk kimia lainnya</v>
      </c>
      <c r="T12" s="66">
        <f t="shared" si="6"/>
        <v>8.6399941810000005</v>
      </c>
      <c r="U12" s="64">
        <f t="shared" si="7"/>
        <v>3.6823972569938926E-2</v>
      </c>
      <c r="V12" s="64">
        <f t="shared" si="8"/>
        <v>7.8241189783381834E-2</v>
      </c>
      <c r="W12" s="65">
        <f t="shared" si="9"/>
        <v>2.1247351744785314</v>
      </c>
      <c r="X12" s="62">
        <f t="shared" si="10"/>
        <v>242</v>
      </c>
    </row>
    <row r="13" spans="1:24" x14ac:dyDescent="0.3">
      <c r="A13" s="69">
        <v>7</v>
      </c>
      <c r="B13" s="70" t="s">
        <v>142</v>
      </c>
      <c r="C13" s="71">
        <f>COUNTIFS(Data_HS!$F$2:$F$8217,A13,Data_HS!$D$2:$D$8217,"&gt;0")</f>
        <v>83</v>
      </c>
      <c r="D13" s="72">
        <f>SUMIFS(Data_HS!$C$2:$C$8217,Data_HS!$F$2:$F$8217,A13)/10^9</f>
        <v>0.11240871700000001</v>
      </c>
      <c r="E13" s="72">
        <f>SUMIFS(Data_HS!$D$2:$D$8217,Data_HS!$F$2:$F$8217,A13)/10^9</f>
        <v>9.8891758999999996E-2</v>
      </c>
      <c r="F13" s="73">
        <f t="shared" si="0"/>
        <v>4.2148030942163557E-4</v>
      </c>
      <c r="G13" s="72">
        <f>IFERROR(SUMIFS(Data_HS!$D$2:$D$8217,Data_HS!$F$2:$F$8217,A13,Data_HS!$C$2:$C$8217,"&gt;0")/SUMIFS(Data_HS!$C$2:$C$8217,Data_HS!$F$2:$F$8217,A13),"")</f>
        <v>0.87975169221084515</v>
      </c>
      <c r="H13" s="71">
        <f>COUNTIF(Data_Eksportir!$O$2:$O$3401,A13)</f>
        <v>127</v>
      </c>
      <c r="I13" s="73">
        <f>IF(A13=0,"",H13/COUNTIF(Data_Eksportir!$O$2:$O$3401,"&gt;0"))</f>
        <v>4.1060459101196246E-2</v>
      </c>
      <c r="J13" s="74">
        <f t="shared" si="1"/>
        <v>97.419637841540691</v>
      </c>
      <c r="K13" s="71">
        <f>COUNTIFS(Data_HS!$F$2:$F$8217,A13,Data_HS!$I$2:$I$8217,"Belum terwakili")</f>
        <v>2</v>
      </c>
      <c r="L13" s="72">
        <f>SUMIFS(Data_HS!$D$2:$D$8217,Data_HS!$F$2:$F$8217,A13,Data_HS!$I$2:$I$8217,"Belum terwakili")/10^9</f>
        <v>4.5965723E-2</v>
      </c>
      <c r="M13" s="75">
        <f>SUMIFS(Data_Eksportir!$N$2:$N$3401,Data_Eksportir!$O$2:$O$3401,A13,Data_Eksportir!$Q$2:$Q$3401,"Wajar")/10^6</f>
        <v>1.2088704334220699</v>
      </c>
      <c r="N13" s="76">
        <f t="shared" si="2"/>
        <v>9.8891771999999989E-2</v>
      </c>
      <c r="O13" s="76">
        <f t="shared" si="3"/>
        <v>4.5965736E-2</v>
      </c>
      <c r="Q13" s="69">
        <v>8</v>
      </c>
      <c r="R13" s="77">
        <f t="shared" si="4"/>
        <v>76</v>
      </c>
      <c r="S13" s="70" t="str">
        <f t="shared" si="5"/>
        <v>75 · Nikel</v>
      </c>
      <c r="T13" s="75">
        <f t="shared" si="6"/>
        <v>8.4561202059999996</v>
      </c>
      <c r="U13" s="73">
        <f t="shared" si="7"/>
        <v>3.604029493429705E-2</v>
      </c>
      <c r="V13" s="73">
        <f t="shared" si="8"/>
        <v>0</v>
      </c>
      <c r="W13" s="74">
        <f t="shared" si="9"/>
        <v>0</v>
      </c>
      <c r="X13" s="71">
        <f t="shared" si="10"/>
        <v>0</v>
      </c>
    </row>
    <row r="14" spans="1:24" x14ac:dyDescent="0.3">
      <c r="A14" s="60">
        <v>8</v>
      </c>
      <c r="B14" s="61" t="s">
        <v>143</v>
      </c>
      <c r="C14" s="62">
        <f>COUNTIFS(Data_HS!$F$2:$F$8217,A14,Data_HS!$D$2:$D$8217,"&gt;0")</f>
        <v>76</v>
      </c>
      <c r="D14" s="63">
        <f>SUMIFS(Data_HS!$C$2:$C$8217,Data_HS!$F$2:$F$8217,A14)/10^9</f>
        <v>1.745575667</v>
      </c>
      <c r="E14" s="63">
        <f>SUMIFS(Data_HS!$D$2:$D$8217,Data_HS!$F$2:$F$8217,A14)/10^9</f>
        <v>1.333245053</v>
      </c>
      <c r="F14" s="64">
        <f t="shared" si="0"/>
        <v>5.6823393896078328E-3</v>
      </c>
      <c r="G14" s="63">
        <f>IFERROR(SUMIFS(Data_HS!$D$2:$D$8217,Data_HS!$F$2:$F$8217,A14,Data_HS!$C$2:$C$8217,"&gt;0")/SUMIFS(Data_HS!$C$2:$C$8217,Data_HS!$F$2:$F$8217,A14),"")</f>
        <v>0.76378531060263688</v>
      </c>
      <c r="H14" s="62">
        <f>COUNTIF(Data_Eksportir!$O$2:$O$3401,A14)</f>
        <v>252</v>
      </c>
      <c r="I14" s="64">
        <f>IF(A14=0,"",H14/COUNTIF(Data_Eksportir!$O$2:$O$3401,"&gt;0"))</f>
        <v>8.147429679922405E-2</v>
      </c>
      <c r="J14" s="65">
        <f t="shared" si="1"/>
        <v>14.33816096029544</v>
      </c>
      <c r="K14" s="62">
        <f>COUNTIFS(Data_HS!$F$2:$F$8217,A14,Data_HS!$I$2:$I$8217,"Belum terwakili")</f>
        <v>4</v>
      </c>
      <c r="L14" s="63">
        <f>SUMIFS(Data_HS!$D$2:$D$8217,Data_HS!$F$2:$F$8217,A14,Data_HS!$I$2:$I$8217,"Belum terwakili")/10^9</f>
        <v>0.29160743700000002</v>
      </c>
      <c r="M14" s="66">
        <f>SUMIFS(Data_Eksportir!$N$2:$N$3401,Data_Eksportir!$O$2:$O$3401,A14,Data_Eksportir!$Q$2:$Q$3401,"Wajar")/10^6</f>
        <v>9.5562306437622055</v>
      </c>
      <c r="N14" s="67">
        <f t="shared" si="2"/>
        <v>1.333245067</v>
      </c>
      <c r="O14" s="67">
        <f t="shared" si="3"/>
        <v>0.29160745100000002</v>
      </c>
      <c r="Q14" s="60">
        <v>9</v>
      </c>
      <c r="R14" s="68">
        <f t="shared" si="4"/>
        <v>84</v>
      </c>
      <c r="S14" s="61" t="str">
        <f t="shared" si="5"/>
        <v>84 · Mesin &amp; peralatan mekanis</v>
      </c>
      <c r="T14" s="66">
        <f t="shared" si="6"/>
        <v>7.4133267040000002</v>
      </c>
      <c r="U14" s="64">
        <f t="shared" si="7"/>
        <v>3.1595870724127721E-2</v>
      </c>
      <c r="V14" s="64">
        <f t="shared" si="8"/>
        <v>1.0345942450695119E-2</v>
      </c>
      <c r="W14" s="65">
        <f t="shared" si="9"/>
        <v>0.32744603055976529</v>
      </c>
      <c r="X14" s="62">
        <f t="shared" si="10"/>
        <v>32</v>
      </c>
    </row>
    <row r="15" spans="1:24" x14ac:dyDescent="0.3">
      <c r="A15" s="69">
        <v>9</v>
      </c>
      <c r="B15" s="70" t="s">
        <v>144</v>
      </c>
      <c r="C15" s="71">
        <f>COUNTIFS(Data_HS!$F$2:$F$8217,A15,Data_HS!$D$2:$D$8217,"&gt;0")</f>
        <v>62</v>
      </c>
      <c r="D15" s="72">
        <f>SUMIFS(Data_HS!$C$2:$C$8217,Data_HS!$F$2:$F$8217,A15)/10^9</f>
        <v>0.64447955400000001</v>
      </c>
      <c r="E15" s="72">
        <f>SUMIFS(Data_HS!$D$2:$D$8217,Data_HS!$F$2:$F$8217,A15)/10^9</f>
        <v>3.174515129</v>
      </c>
      <c r="F15" s="73">
        <f t="shared" si="0"/>
        <v>1.3529900088384344E-2</v>
      </c>
      <c r="G15" s="72">
        <f>IFERROR(SUMIFS(Data_HS!$D$2:$D$8217,Data_HS!$F$2:$F$8217,A15,Data_HS!$C$2:$C$8217,"&gt;0")/SUMIFS(Data_HS!$C$2:$C$8217,Data_HS!$F$2:$F$8217,A15),"")</f>
        <v>4.9257032116801645</v>
      </c>
      <c r="H15" s="71">
        <f>COUNTIF(Data_Eksportir!$O$2:$O$3401,A15)</f>
        <v>827</v>
      </c>
      <c r="I15" s="73">
        <f>IF(A15=0,"",H15/COUNTIF(Data_Eksportir!$O$2:$O$3401,"&gt;0"))</f>
        <v>0.26737795021015198</v>
      </c>
      <c r="J15" s="74">
        <f t="shared" si="1"/>
        <v>19.762004779303627</v>
      </c>
      <c r="K15" s="71">
        <f>COUNTIFS(Data_HS!$F$2:$F$8217,A15,Data_HS!$I$2:$I$8217,"Belum terwakili")</f>
        <v>4</v>
      </c>
      <c r="L15" s="72">
        <f>SUMIFS(Data_HS!$D$2:$D$8217,Data_HS!$F$2:$F$8217,A15,Data_HS!$I$2:$I$8217,"Belum terwakili")/10^9</f>
        <v>0.15865380100000001</v>
      </c>
      <c r="M15" s="75">
        <f>SUMIFS(Data_Eksportir!$N$2:$N$3401,Data_Eksportir!$O$2:$O$3401,A15,Data_Eksportir!$Q$2:$Q$3401,"Wajar")/10^6</f>
        <v>75.838899333946486</v>
      </c>
      <c r="N15" s="76">
        <f t="shared" si="2"/>
        <v>3.1745151439999999</v>
      </c>
      <c r="O15" s="76">
        <f t="shared" si="3"/>
        <v>0.158653816</v>
      </c>
      <c r="Q15" s="69">
        <v>10</v>
      </c>
      <c r="R15" s="77">
        <f t="shared" si="4"/>
        <v>65</v>
      </c>
      <c r="S15" s="70" t="str">
        <f t="shared" si="5"/>
        <v>64 · Alas kaki</v>
      </c>
      <c r="T15" s="75">
        <f t="shared" si="6"/>
        <v>5.1029468180000004</v>
      </c>
      <c r="U15" s="73">
        <f t="shared" si="7"/>
        <v>2.1748946783450285E-2</v>
      </c>
      <c r="V15" s="73">
        <f t="shared" si="8"/>
        <v>4.5263498221791145E-3</v>
      </c>
      <c r="W15" s="74">
        <f t="shared" si="9"/>
        <v>0.2081181156608195</v>
      </c>
      <c r="X15" s="71">
        <f t="shared" si="10"/>
        <v>14</v>
      </c>
    </row>
    <row r="16" spans="1:24" x14ac:dyDescent="0.3">
      <c r="A16" s="60">
        <v>10</v>
      </c>
      <c r="B16" s="61" t="s">
        <v>145</v>
      </c>
      <c r="C16" s="62">
        <f>COUNTIFS(Data_HS!$F$2:$F$8217,A16,Data_HS!$D$2:$D$8217,"&gt;0")</f>
        <v>19</v>
      </c>
      <c r="D16" s="63">
        <f>SUMIFS(Data_HS!$C$2:$C$8217,Data_HS!$F$2:$F$8217,A16)/10^9</f>
        <v>7.7892739999999997E-3</v>
      </c>
      <c r="E16" s="63">
        <f>SUMIFS(Data_HS!$D$2:$D$8217,Data_HS!$F$2:$F$8217,A16)/10^9</f>
        <v>5.5601590000000003E-3</v>
      </c>
      <c r="F16" s="64">
        <f t="shared" si="0"/>
        <v>2.3697601897782927E-5</v>
      </c>
      <c r="G16" s="63">
        <f>IFERROR(SUMIFS(Data_HS!$D$2:$D$8217,Data_HS!$F$2:$F$8217,A16,Data_HS!$C$2:$C$8217,"&gt;0")/SUMIFS(Data_HS!$C$2:$C$8217,Data_HS!$F$2:$F$8217,A16),"")</f>
        <v>0.71382249488206473</v>
      </c>
      <c r="H16" s="62">
        <f>COUNTIF(Data_Eksportir!$O$2:$O$3401,A16)</f>
        <v>77</v>
      </c>
      <c r="I16" s="64">
        <f>IF(A16=0,"",H16/COUNTIF(Data_Eksportir!$O$2:$O$3401,"&gt;0"))</f>
        <v>2.4894924021985128E-2</v>
      </c>
      <c r="J16" s="65">
        <f t="shared" si="1"/>
        <v>1050.5250332656749</v>
      </c>
      <c r="K16" s="62">
        <f>COUNTIFS(Data_HS!$F$2:$F$8217,A16,Data_HS!$I$2:$I$8217,"Belum terwakili")</f>
        <v>0</v>
      </c>
      <c r="L16" s="63">
        <f>SUMIFS(Data_HS!$D$2:$D$8217,Data_HS!$F$2:$F$8217,A16,Data_HS!$I$2:$I$8217,"Belum terwakili")/10^9</f>
        <v>0</v>
      </c>
      <c r="M16" s="66">
        <f>SUMIFS(Data_Eksportir!$N$2:$N$3401,Data_Eksportir!$O$2:$O$3401,A16,Data_Eksportir!$Q$2:$Q$3401,"Wajar")/10^6</f>
        <v>0.12542885587843</v>
      </c>
      <c r="N16" s="67">
        <f t="shared" si="2"/>
        <v>5.5601750000000005E-3</v>
      </c>
      <c r="O16" s="67">
        <f t="shared" si="3"/>
        <v>1.6000000000000001E-8</v>
      </c>
    </row>
    <row r="17" spans="1:21" x14ac:dyDescent="0.3">
      <c r="A17" s="69">
        <v>11</v>
      </c>
      <c r="B17" s="70" t="s">
        <v>146</v>
      </c>
      <c r="C17" s="71">
        <f>COUNTIFS(Data_HS!$F$2:$F$8217,A17,Data_HS!$D$2:$D$8217,"&gt;0")</f>
        <v>33</v>
      </c>
      <c r="D17" s="72">
        <f>SUMIFS(Data_HS!$C$2:$C$8217,Data_HS!$F$2:$F$8217,A17)/10^9</f>
        <v>0.17628102800000001</v>
      </c>
      <c r="E17" s="72">
        <f>SUMIFS(Data_HS!$D$2:$D$8217,Data_HS!$F$2:$F$8217,A17)/10^9</f>
        <v>8.9289735999999995E-2</v>
      </c>
      <c r="F17" s="73">
        <f t="shared" si="0"/>
        <v>3.8055613468718008E-4</v>
      </c>
      <c r="G17" s="72">
        <f>IFERROR(SUMIFS(Data_HS!$D$2:$D$8217,Data_HS!$F$2:$F$8217,A17,Data_HS!$C$2:$C$8217,"&gt;0")/SUMIFS(Data_HS!$C$2:$C$8217,Data_HS!$F$2:$F$8217,A17),"")</f>
        <v>0.50651926082482346</v>
      </c>
      <c r="H17" s="71">
        <f>COUNTIF(Data_Eksportir!$O$2:$O$3401,A17)</f>
        <v>40</v>
      </c>
      <c r="I17" s="73">
        <f>IF(A17=0,"",H17/COUNTIF(Data_Eksportir!$O$2:$O$3401,"&gt;0"))</f>
        <v>1.2932428063368898E-2</v>
      </c>
      <c r="J17" s="74">
        <f t="shared" si="1"/>
        <v>33.982970932788795</v>
      </c>
      <c r="K17" s="71">
        <f>COUNTIFS(Data_HS!$F$2:$F$8217,A17,Data_HS!$I$2:$I$8217,"Belum terwakili")</f>
        <v>2</v>
      </c>
      <c r="L17" s="72">
        <f>SUMIFS(Data_HS!$D$2:$D$8217,Data_HS!$F$2:$F$8217,A17,Data_HS!$I$2:$I$8217,"Belum terwakili")/10^9</f>
        <v>4.4368613000000001E-2</v>
      </c>
      <c r="M17" s="75">
        <f>SUMIFS(Data_Eksportir!$N$2:$N$3401,Data_Eksportir!$O$2:$O$3401,A17,Data_Eksportir!$Q$2:$Q$3401,"Wajar")/10^6</f>
        <v>0.80791612198953</v>
      </c>
      <c r="N17" s="76">
        <f t="shared" si="2"/>
        <v>8.9289752999999999E-2</v>
      </c>
      <c r="O17" s="76">
        <f t="shared" si="3"/>
        <v>4.4368629999999999E-2</v>
      </c>
      <c r="Q17" s="34" t="s">
        <v>147</v>
      </c>
    </row>
    <row r="18" spans="1:21" ht="49.5" customHeight="1" x14ac:dyDescent="0.3">
      <c r="A18" s="60">
        <v>12</v>
      </c>
      <c r="B18" s="61" t="s">
        <v>148</v>
      </c>
      <c r="C18" s="62">
        <f>COUNTIFS(Data_HS!$F$2:$F$8217,A18,Data_HS!$D$2:$D$8217,"&gt;0")</f>
        <v>57</v>
      </c>
      <c r="D18" s="63">
        <f>SUMIFS(Data_HS!$C$2:$C$8217,Data_HS!$F$2:$F$8217,A18)/10^9</f>
        <v>0.30017292600000001</v>
      </c>
      <c r="E18" s="63">
        <f>SUMIFS(Data_HS!$D$2:$D$8217,Data_HS!$F$2:$F$8217,A18)/10^9</f>
        <v>0.498765919</v>
      </c>
      <c r="F18" s="64">
        <f t="shared" si="0"/>
        <v>2.1257586678085725E-3</v>
      </c>
      <c r="G18" s="63">
        <f>IFERROR(SUMIFS(Data_HS!$D$2:$D$8217,Data_HS!$F$2:$F$8217,A18,Data_HS!$C$2:$C$8217,"&gt;0")/SUMIFS(Data_HS!$C$2:$C$8217,Data_HS!$F$2:$F$8217,A18),"")</f>
        <v>1.661595286578244</v>
      </c>
      <c r="H18" s="62">
        <f>COUNTIF(Data_Eksportir!$O$2:$O$3401,A18)</f>
        <v>88</v>
      </c>
      <c r="I18" s="64">
        <f>IF(A18=0,"",H18/COUNTIF(Data_Eksportir!$O$2:$O$3401,"&gt;0"))</f>
        <v>2.8451341739411575E-2</v>
      </c>
      <c r="J18" s="65">
        <f t="shared" si="1"/>
        <v>13.384088311746993</v>
      </c>
      <c r="K18" s="62">
        <f>COUNTIFS(Data_HS!$F$2:$F$8217,A18,Data_HS!$I$2:$I$8217,"Belum terwakili")</f>
        <v>3</v>
      </c>
      <c r="L18" s="63">
        <f>SUMIFS(Data_HS!$D$2:$D$8217,Data_HS!$F$2:$F$8217,A18,Data_HS!$I$2:$I$8217,"Belum terwakili")/10^9</f>
        <v>0.25870226499999999</v>
      </c>
      <c r="M18" s="66">
        <f>SUMIFS(Data_Eksportir!$N$2:$N$3401,Data_Eksportir!$O$2:$O$3401,A18,Data_Eksportir!$Q$2:$Q$3401,"Wajar")/10^6</f>
        <v>9.2326424016706188</v>
      </c>
      <c r="N18" s="67">
        <f t="shared" si="2"/>
        <v>0.49876593699999999</v>
      </c>
      <c r="O18" s="67">
        <f t="shared" si="3"/>
        <v>0.25870228299999998</v>
      </c>
      <c r="Q18" s="42" t="s">
        <v>132</v>
      </c>
      <c r="R18" s="42" t="s">
        <v>133</v>
      </c>
      <c r="S18" s="42" t="s">
        <v>117</v>
      </c>
      <c r="T18" s="42" t="s">
        <v>149</v>
      </c>
      <c r="U18" s="42" t="s">
        <v>127</v>
      </c>
    </row>
    <row r="19" spans="1:21" x14ac:dyDescent="0.3">
      <c r="A19" s="69">
        <v>13</v>
      </c>
      <c r="B19" s="70" t="s">
        <v>150</v>
      </c>
      <c r="C19" s="71">
        <f>COUNTIFS(Data_HS!$F$2:$F$8217,A19,Data_HS!$D$2:$D$8217,"&gt;0")</f>
        <v>16</v>
      </c>
      <c r="D19" s="72">
        <f>SUMIFS(Data_HS!$C$2:$C$8217,Data_HS!$F$2:$F$8217,A19)/10^9</f>
        <v>6.0181226999999997E-2</v>
      </c>
      <c r="E19" s="72">
        <f>SUMIFS(Data_HS!$D$2:$D$8217,Data_HS!$F$2:$F$8217,A19)/10^9</f>
        <v>0.179001196</v>
      </c>
      <c r="F19" s="73">
        <f t="shared" si="0"/>
        <v>7.6290967255343122E-4</v>
      </c>
      <c r="G19" s="72">
        <f>IFERROR(SUMIFS(Data_HS!$D$2:$D$8217,Data_HS!$F$2:$F$8217,A19,Data_HS!$C$2:$C$8217,"&gt;0")/SUMIFS(Data_HS!$C$2:$C$8217,Data_HS!$F$2:$F$8217,A19),"")</f>
        <v>2.9743672723721635</v>
      </c>
      <c r="H19" s="71">
        <f>COUNTIF(Data_Eksportir!$O$2:$O$3401,A19)</f>
        <v>7</v>
      </c>
      <c r="I19" s="73">
        <f>IF(A19=0,"",H19/COUNTIF(Data_Eksportir!$O$2:$O$3401,"&gt;0"))</f>
        <v>2.2631749110895573E-3</v>
      </c>
      <c r="J19" s="74">
        <f t="shared" si="1"/>
        <v>2.9665044139692087</v>
      </c>
      <c r="K19" s="71">
        <f>COUNTIFS(Data_HS!$F$2:$F$8217,A19,Data_HS!$I$2:$I$8217,"Belum terwakili")</f>
        <v>2</v>
      </c>
      <c r="L19" s="72">
        <f>SUMIFS(Data_HS!$D$2:$D$8217,Data_HS!$F$2:$F$8217,A19,Data_HS!$I$2:$I$8217,"Belum terwakili")/10^9</f>
        <v>0.14629173300000001</v>
      </c>
      <c r="M19" s="75">
        <f>SUMIFS(Data_Eksportir!$N$2:$N$3401,Data_Eksportir!$O$2:$O$3401,A19,Data_Eksportir!$Q$2:$Q$3401,"Wajar")/10^6</f>
        <v>2.4429916792799999E-2</v>
      </c>
      <c r="N19" s="76">
        <f t="shared" si="2"/>
        <v>0.17900121499999999</v>
      </c>
      <c r="O19" s="76">
        <f t="shared" si="3"/>
        <v>0.146291752</v>
      </c>
      <c r="Q19" s="60">
        <v>1</v>
      </c>
      <c r="R19" s="68">
        <f t="shared" ref="R19:R28" si="11">MATCH(LARGE($O$6:$O$104,Q19),$O$6:$O$104,0)</f>
        <v>73</v>
      </c>
      <c r="S19" s="61" t="str">
        <f t="shared" ref="S19:S28" si="12">TEXT(INDEX($A$6:$A$104,R19),"00")&amp;" · "&amp;INDEX($B$6:$B$104,R19)</f>
        <v>72 · Besi &amp; baja</v>
      </c>
      <c r="T19" s="63">
        <f t="shared" ref="T19:T28" si="13">INDEX($L$6:$L$104,R19)</f>
        <v>24.445481102999999</v>
      </c>
      <c r="U19" s="62">
        <f t="shared" ref="U19:U28" si="14">INDEX($K$6:$K$104,R19)</f>
        <v>31</v>
      </c>
    </row>
    <row r="20" spans="1:21" x14ac:dyDescent="0.3">
      <c r="A20" s="60">
        <v>14</v>
      </c>
      <c r="B20" s="61" t="s">
        <v>151</v>
      </c>
      <c r="C20" s="62">
        <f>COUNTIFS(Data_HS!$F$2:$F$8217,A20,Data_HS!$D$2:$D$8217,"&gt;0")</f>
        <v>8</v>
      </c>
      <c r="D20" s="63">
        <f>SUMIFS(Data_HS!$C$2:$C$8217,Data_HS!$F$2:$F$8217,A20)/10^9</f>
        <v>5.4643837529999999</v>
      </c>
      <c r="E20" s="63">
        <f>SUMIFS(Data_HS!$D$2:$D$8217,Data_HS!$F$2:$F$8217,A20)/10^9</f>
        <v>0.57399588999999995</v>
      </c>
      <c r="F20" s="64">
        <f t="shared" si="0"/>
        <v>2.4463915676122927E-3</v>
      </c>
      <c r="G20" s="63">
        <f>IFERROR(SUMIFS(Data_HS!$D$2:$D$8217,Data_HS!$F$2:$F$8217,A20,Data_HS!$C$2:$C$8217,"&gt;0")/SUMIFS(Data_HS!$C$2:$C$8217,Data_HS!$F$2:$F$8217,A20),"")</f>
        <v>0.10504311482239341</v>
      </c>
      <c r="H20" s="62">
        <f>COUNTIF(Data_Eksportir!$O$2:$O$3401,A20)</f>
        <v>54</v>
      </c>
      <c r="I20" s="64">
        <f>IF(A20=0,"",H20/COUNTIF(Data_Eksportir!$O$2:$O$3401,"&gt;0"))</f>
        <v>1.7458777885548012E-2</v>
      </c>
      <c r="J20" s="65">
        <f t="shared" si="1"/>
        <v>7.1365427009658911</v>
      </c>
      <c r="K20" s="62">
        <f>COUNTIFS(Data_HS!$F$2:$F$8217,A20,Data_HS!$I$2:$I$8217,"Belum terwakili")</f>
        <v>0</v>
      </c>
      <c r="L20" s="63">
        <f>SUMIFS(Data_HS!$D$2:$D$8217,Data_HS!$F$2:$F$8217,A20,Data_HS!$I$2:$I$8217,"Belum terwakili")/10^9</f>
        <v>0</v>
      </c>
      <c r="M20" s="66">
        <f>SUMIFS(Data_Eksportir!$N$2:$N$3401,Data_Eksportir!$O$2:$O$3401,A20,Data_Eksportir!$Q$2:$Q$3401,"Wajar")/10^6</f>
        <v>27.890816203507885</v>
      </c>
      <c r="N20" s="67">
        <f t="shared" si="2"/>
        <v>0.57399590999999994</v>
      </c>
      <c r="O20" s="67">
        <f t="shared" si="3"/>
        <v>2E-8</v>
      </c>
      <c r="Q20" s="69">
        <v>2</v>
      </c>
      <c r="R20" s="77">
        <f t="shared" si="11"/>
        <v>16</v>
      </c>
      <c r="S20" s="70" t="str">
        <f t="shared" si="12"/>
        <v>15 · Lemak &amp; minyak nabati/hewani</v>
      </c>
      <c r="T20" s="72">
        <f t="shared" si="13"/>
        <v>23.230673424999999</v>
      </c>
      <c r="U20" s="71">
        <f t="shared" si="14"/>
        <v>28</v>
      </c>
    </row>
    <row r="21" spans="1:21" x14ac:dyDescent="0.3">
      <c r="A21" s="69">
        <v>15</v>
      </c>
      <c r="B21" s="70" t="s">
        <v>152</v>
      </c>
      <c r="C21" s="71">
        <f>COUNTIFS(Data_HS!$F$2:$F$8217,A21,Data_HS!$D$2:$D$8217,"&gt;0")</f>
        <v>111</v>
      </c>
      <c r="D21" s="72">
        <f>SUMIFS(Data_HS!$C$2:$C$8217,Data_HS!$F$2:$F$8217,A21)/10^9</f>
        <v>27.846508031999999</v>
      </c>
      <c r="E21" s="72">
        <f>SUMIFS(Data_HS!$D$2:$D$8217,Data_HS!$F$2:$F$8217,A21)/10^9</f>
        <v>30.574903186</v>
      </c>
      <c r="F21" s="73">
        <f t="shared" si="0"/>
        <v>0.13031136047819547</v>
      </c>
      <c r="G21" s="72">
        <f>IFERROR(SUMIFS(Data_HS!$D$2:$D$8217,Data_HS!$F$2:$F$8217,A21,Data_HS!$C$2:$C$8217,"&gt;0")/SUMIFS(Data_HS!$C$2:$C$8217,Data_HS!$F$2:$F$8217,A21),"")</f>
        <v>1.0979797857909024</v>
      </c>
      <c r="H21" s="71">
        <f>COUNTIF(Data_Eksportir!$O$2:$O$3401,A21)</f>
        <v>130</v>
      </c>
      <c r="I21" s="73">
        <f>IF(A21=0,"",H21/COUNTIF(Data_Eksportir!$O$2:$O$3401,"&gt;0"))</f>
        <v>4.2030391205948918E-2</v>
      </c>
      <c r="J21" s="74">
        <f t="shared" si="1"/>
        <v>0.32253819660628674</v>
      </c>
      <c r="K21" s="71">
        <f>COUNTIFS(Data_HS!$F$2:$F$8217,A21,Data_HS!$I$2:$I$8217,"Belum terwakili")</f>
        <v>28</v>
      </c>
      <c r="L21" s="72">
        <f>SUMIFS(Data_HS!$D$2:$D$8217,Data_HS!$F$2:$F$8217,A21,Data_HS!$I$2:$I$8217,"Belum terwakili")/10^9</f>
        <v>23.230673424999999</v>
      </c>
      <c r="M21" s="75">
        <f>SUMIFS(Data_Eksportir!$N$2:$N$3401,Data_Eksportir!$O$2:$O$3401,A21,Data_Eksportir!$Q$2:$Q$3401,"Wajar")/10^6</f>
        <v>195.82758396720916</v>
      </c>
      <c r="N21" s="76">
        <f t="shared" si="2"/>
        <v>30.574903207000002</v>
      </c>
      <c r="O21" s="76">
        <f t="shared" si="3"/>
        <v>23.230673446000001</v>
      </c>
      <c r="Q21" s="60">
        <v>3</v>
      </c>
      <c r="R21" s="68">
        <f t="shared" si="11"/>
        <v>28</v>
      </c>
      <c r="S21" s="61" t="str">
        <f t="shared" si="12"/>
        <v>27 · Batubara, migas &amp; bahan bakar</v>
      </c>
      <c r="T21" s="63">
        <f t="shared" si="13"/>
        <v>21.471178257999998</v>
      </c>
      <c r="U21" s="62">
        <f t="shared" si="14"/>
        <v>22</v>
      </c>
    </row>
    <row r="22" spans="1:21" x14ac:dyDescent="0.3">
      <c r="A22" s="60">
        <v>16</v>
      </c>
      <c r="B22" s="61" t="s">
        <v>153</v>
      </c>
      <c r="C22" s="62">
        <f>COUNTIFS(Data_HS!$F$2:$F$8217,A22,Data_HS!$D$2:$D$8217,"&gt;0")</f>
        <v>63</v>
      </c>
      <c r="D22" s="63">
        <f>SUMIFS(Data_HS!$C$2:$C$8217,Data_HS!$F$2:$F$8217,A22)/10^9</f>
        <v>0.19626268899999999</v>
      </c>
      <c r="E22" s="63">
        <f>SUMIFS(Data_HS!$D$2:$D$8217,Data_HS!$F$2:$F$8217,A22)/10^9</f>
        <v>1.3531695969999999</v>
      </c>
      <c r="F22" s="64">
        <f t="shared" si="0"/>
        <v>5.7672585280185975E-3</v>
      </c>
      <c r="G22" s="63">
        <f>IFERROR(SUMIFS(Data_HS!$D$2:$D$8217,Data_HS!$F$2:$F$8217,A22,Data_HS!$C$2:$C$8217,"&gt;0")/SUMIFS(Data_HS!$C$2:$C$8217,Data_HS!$F$2:$F$8217,A22),"")</f>
        <v>6.8946859125118785</v>
      </c>
      <c r="H22" s="62">
        <f>COUNTIF(Data_Eksportir!$O$2:$O$3401,A22)</f>
        <v>9</v>
      </c>
      <c r="I22" s="64">
        <f>IF(A22=0,"",H22/COUNTIF(Data_Eksportir!$O$2:$O$3401,"&gt;0"))</f>
        <v>2.9097963142580021E-3</v>
      </c>
      <c r="J22" s="65">
        <f t="shared" si="1"/>
        <v>0.5045371730990692</v>
      </c>
      <c r="K22" s="62">
        <f>COUNTIFS(Data_HS!$F$2:$F$8217,A22,Data_HS!$I$2:$I$8217,"Belum terwakili")</f>
        <v>14</v>
      </c>
      <c r="L22" s="63">
        <f>SUMIFS(Data_HS!$D$2:$D$8217,Data_HS!$F$2:$F$8217,A22,Data_HS!$I$2:$I$8217,"Belum terwakili")/10^9</f>
        <v>1.2878734140000001</v>
      </c>
      <c r="M22" s="66">
        <f>SUMIFS(Data_Eksportir!$N$2:$N$3401,Data_Eksportir!$O$2:$O$3401,A22,Data_Eksportir!$Q$2:$Q$3401,"Wajar")/10^6</f>
        <v>0.72277497703099991</v>
      </c>
      <c r="N22" s="67">
        <f t="shared" si="2"/>
        <v>1.353169619</v>
      </c>
      <c r="O22" s="67">
        <f t="shared" si="3"/>
        <v>1.2878734360000001</v>
      </c>
      <c r="Q22" s="69">
        <v>4</v>
      </c>
      <c r="R22" s="77">
        <f t="shared" si="11"/>
        <v>85</v>
      </c>
      <c r="S22" s="70" t="str">
        <f t="shared" si="12"/>
        <v>85 · Mesin listrik &amp; elektronik</v>
      </c>
      <c r="T22" s="72">
        <f t="shared" si="13"/>
        <v>15.585380717</v>
      </c>
      <c r="U22" s="71">
        <f t="shared" si="14"/>
        <v>141</v>
      </c>
    </row>
    <row r="23" spans="1:21" x14ac:dyDescent="0.3">
      <c r="A23" s="69">
        <v>17</v>
      </c>
      <c r="B23" s="70" t="s">
        <v>154</v>
      </c>
      <c r="C23" s="71">
        <f>COUNTIFS(Data_HS!$F$2:$F$8217,A23,Data_HS!$D$2:$D$8217,"&gt;0")</f>
        <v>32</v>
      </c>
      <c r="D23" s="72">
        <f>SUMIFS(Data_HS!$C$2:$C$8217,Data_HS!$F$2:$F$8217,A23)/10^9</f>
        <v>0.90922792100000005</v>
      </c>
      <c r="E23" s="72">
        <f>SUMIFS(Data_HS!$D$2:$D$8217,Data_HS!$F$2:$F$8217,A23)/10^9</f>
        <v>0.42006575699999998</v>
      </c>
      <c r="F23" s="73">
        <f t="shared" si="0"/>
        <v>1.7903356864932857E-3</v>
      </c>
      <c r="G23" s="72">
        <f>IFERROR(SUMIFS(Data_HS!$D$2:$D$8217,Data_HS!$F$2:$F$8217,A23,Data_HS!$C$2:$C$8217,"&gt;0")/SUMIFS(Data_HS!$C$2:$C$8217,Data_HS!$F$2:$F$8217,A23),"")</f>
        <v>0.46200270284044653</v>
      </c>
      <c r="H23" s="71">
        <f>COUNTIF(Data_Eksportir!$O$2:$O$3401,A23)</f>
        <v>81</v>
      </c>
      <c r="I23" s="73">
        <f>IF(A23=0,"",H23/COUNTIF(Data_Eksportir!$O$2:$O$3401,"&gt;0"))</f>
        <v>2.6188166828322017E-2</v>
      </c>
      <c r="J23" s="74">
        <f t="shared" si="1"/>
        <v>14.627517635877851</v>
      </c>
      <c r="K23" s="71">
        <f>COUNTIFS(Data_HS!$F$2:$F$8217,A23,Data_HS!$I$2:$I$8217,"Belum terwakili")</f>
        <v>5</v>
      </c>
      <c r="L23" s="72">
        <f>SUMIFS(Data_HS!$D$2:$D$8217,Data_HS!$F$2:$F$8217,A23,Data_HS!$I$2:$I$8217,"Belum terwakili")/10^9</f>
        <v>0.36451348</v>
      </c>
      <c r="M23" s="75">
        <f>SUMIFS(Data_Eksportir!$N$2:$N$3401,Data_Eksportir!$O$2:$O$3401,A23,Data_Eksportir!$Q$2:$Q$3401,"Wajar")/10^6</f>
        <v>4.0470730647187692</v>
      </c>
      <c r="N23" s="76">
        <f t="shared" si="2"/>
        <v>0.42006578</v>
      </c>
      <c r="O23" s="76">
        <f t="shared" si="3"/>
        <v>0.36451350300000002</v>
      </c>
      <c r="Q23" s="60">
        <v>5</v>
      </c>
      <c r="R23" s="68">
        <f t="shared" si="11"/>
        <v>72</v>
      </c>
      <c r="S23" s="61" t="str">
        <f t="shared" si="12"/>
        <v>71 · Mutiara, permata &amp; logam mulia</v>
      </c>
      <c r="T23" s="63">
        <f t="shared" si="13"/>
        <v>10.678076992999999</v>
      </c>
      <c r="U23" s="62">
        <f t="shared" si="14"/>
        <v>11</v>
      </c>
    </row>
    <row r="24" spans="1:21" x14ac:dyDescent="0.3">
      <c r="A24" s="60">
        <v>18</v>
      </c>
      <c r="B24" s="61" t="s">
        <v>155</v>
      </c>
      <c r="C24" s="62">
        <f>COUNTIFS(Data_HS!$F$2:$F$8217,A24,Data_HS!$D$2:$D$8217,"&gt;0")</f>
        <v>16</v>
      </c>
      <c r="D24" s="63">
        <f>SUMIFS(Data_HS!$C$2:$C$8217,Data_HS!$F$2:$F$8217,A24)/10^9</f>
        <v>0.31666106500000002</v>
      </c>
      <c r="E24" s="63">
        <f>SUMIFS(Data_HS!$D$2:$D$8217,Data_HS!$F$2:$F$8217,A24)/10^9</f>
        <v>3.3654285530000001</v>
      </c>
      <c r="F24" s="64">
        <f t="shared" si="0"/>
        <v>1.4343580114242353E-2</v>
      </c>
      <c r="G24" s="63">
        <f>IFERROR(SUMIFS(Data_HS!$D$2:$D$8217,Data_HS!$F$2:$F$8217,A24,Data_HS!$C$2:$C$8217,"&gt;0")/SUMIFS(Data_HS!$C$2:$C$8217,Data_HS!$F$2:$F$8217,A24),"")</f>
        <v>10.627857115935614</v>
      </c>
      <c r="H24" s="62">
        <f>COUNTIF(Data_Eksportir!$O$2:$O$3401,A24)</f>
        <v>93</v>
      </c>
      <c r="I24" s="64">
        <f>IF(A24=0,"",H24/COUNTIF(Data_Eksportir!$O$2:$O$3401,"&gt;0"))</f>
        <v>3.0067895247332686E-2</v>
      </c>
      <c r="J24" s="65">
        <f t="shared" si="1"/>
        <v>2.0962615335816328</v>
      </c>
      <c r="K24" s="62">
        <f>COUNTIFS(Data_HS!$F$2:$F$8217,A24,Data_HS!$I$2:$I$8217,"Belum terwakili")</f>
        <v>3</v>
      </c>
      <c r="L24" s="63">
        <f>SUMIFS(Data_HS!$D$2:$D$8217,Data_HS!$F$2:$F$8217,A24,Data_HS!$I$2:$I$8217,"Belum terwakili")/10^9</f>
        <v>0.30437157300000001</v>
      </c>
      <c r="M24" s="66">
        <f>SUMIFS(Data_Eksportir!$N$2:$N$3401,Data_Eksportir!$O$2:$O$3401,A24,Data_Eksportir!$Q$2:$Q$3401,"Wajar")/10^6</f>
        <v>170.56713677258398</v>
      </c>
      <c r="N24" s="67">
        <f t="shared" si="2"/>
        <v>3.3654285770000003</v>
      </c>
      <c r="O24" s="67">
        <f t="shared" si="3"/>
        <v>0.30437159699999999</v>
      </c>
      <c r="Q24" s="69">
        <v>6</v>
      </c>
      <c r="R24" s="77">
        <f t="shared" si="11"/>
        <v>87</v>
      </c>
      <c r="S24" s="70" t="str">
        <f t="shared" si="12"/>
        <v>87 · Kendaraan bermotor</v>
      </c>
      <c r="T24" s="72">
        <f t="shared" si="13"/>
        <v>10.599114232</v>
      </c>
      <c r="U24" s="71">
        <f t="shared" si="14"/>
        <v>72</v>
      </c>
    </row>
    <row r="25" spans="1:21" x14ac:dyDescent="0.3">
      <c r="A25" s="69">
        <v>19</v>
      </c>
      <c r="B25" s="70" t="s">
        <v>156</v>
      </c>
      <c r="C25" s="71">
        <f>COUNTIFS(Data_HS!$F$2:$F$8217,A25,Data_HS!$D$2:$D$8217,"&gt;0")</f>
        <v>57</v>
      </c>
      <c r="D25" s="72">
        <f>SUMIFS(Data_HS!$C$2:$C$8217,Data_HS!$F$2:$F$8217,A25)/10^9</f>
        <v>0.66059079600000004</v>
      </c>
      <c r="E25" s="72">
        <f>SUMIFS(Data_HS!$D$2:$D$8217,Data_HS!$F$2:$F$8217,A25)/10^9</f>
        <v>1.525050281</v>
      </c>
      <c r="F25" s="73">
        <f t="shared" si="0"/>
        <v>6.4998203168722306E-3</v>
      </c>
      <c r="G25" s="72">
        <f>IFERROR(SUMIFS(Data_HS!$D$2:$D$8217,Data_HS!$F$2:$F$8217,A25,Data_HS!$C$2:$C$8217,"&gt;0")/SUMIFS(Data_HS!$C$2:$C$8217,Data_HS!$F$2:$F$8217,A25),"")</f>
        <v>2.3086154942431261</v>
      </c>
      <c r="H25" s="71">
        <f>COUNTIF(Data_Eksportir!$O$2:$O$3401,A25)</f>
        <v>19</v>
      </c>
      <c r="I25" s="73">
        <f>IF(A25=0,"",H25/COUNTIF(Data_Eksportir!$O$2:$O$3401,"&gt;0"))</f>
        <v>6.1429033301002266E-3</v>
      </c>
      <c r="J25" s="74">
        <f t="shared" si="1"/>
        <v>0.94508817638458109</v>
      </c>
      <c r="K25" s="71">
        <f>COUNTIFS(Data_HS!$F$2:$F$8217,A25,Data_HS!$I$2:$I$8217,"Belum terwakili")</f>
        <v>12</v>
      </c>
      <c r="L25" s="72">
        <f>SUMIFS(Data_HS!$D$2:$D$8217,Data_HS!$F$2:$F$8217,A25,Data_HS!$I$2:$I$8217,"Belum terwakili")/10^9</f>
        <v>0.76684901699999997</v>
      </c>
      <c r="M25" s="75">
        <f>SUMIFS(Data_Eksportir!$N$2:$N$3401,Data_Eksportir!$O$2:$O$3401,A25,Data_Eksportir!$Q$2:$Q$3401,"Wajar")/10^6</f>
        <v>0.94979612545900005</v>
      </c>
      <c r="N25" s="76">
        <f t="shared" si="2"/>
        <v>1.525050306</v>
      </c>
      <c r="O25" s="76">
        <f t="shared" si="3"/>
        <v>0.76684904199999993</v>
      </c>
      <c r="Q25" s="60">
        <v>7</v>
      </c>
      <c r="R25" s="68">
        <f t="shared" si="11"/>
        <v>76</v>
      </c>
      <c r="S25" s="61" t="str">
        <f t="shared" si="12"/>
        <v>75 · Nikel</v>
      </c>
      <c r="T25" s="63">
        <f t="shared" si="13"/>
        <v>8.4452439199999993</v>
      </c>
      <c r="U25" s="62">
        <f t="shared" si="14"/>
        <v>3</v>
      </c>
    </row>
    <row r="26" spans="1:21" x14ac:dyDescent="0.3">
      <c r="A26" s="60">
        <v>20</v>
      </c>
      <c r="B26" s="61" t="s">
        <v>157</v>
      </c>
      <c r="C26" s="62">
        <f>COUNTIFS(Data_HS!$F$2:$F$8217,A26,Data_HS!$D$2:$D$8217,"&gt;0")</f>
        <v>69</v>
      </c>
      <c r="D26" s="63">
        <f>SUMIFS(Data_HS!$C$2:$C$8217,Data_HS!$F$2:$F$8217,A26)/10^9</f>
        <v>0.26972791800000001</v>
      </c>
      <c r="E26" s="63">
        <f>SUMIFS(Data_HS!$D$2:$D$8217,Data_HS!$F$2:$F$8217,A26)/10^9</f>
        <v>0.46093582799999999</v>
      </c>
      <c r="F26" s="64">
        <f t="shared" si="0"/>
        <v>1.9645254303643014E-3</v>
      </c>
      <c r="G26" s="63">
        <f>IFERROR(SUMIFS(Data_HS!$D$2:$D$8217,Data_HS!$F$2:$F$8217,A26,Data_HS!$C$2:$C$8217,"&gt;0")/SUMIFS(Data_HS!$C$2:$C$8217,Data_HS!$F$2:$F$8217,A26),"")</f>
        <v>1.7088918025904904</v>
      </c>
      <c r="H26" s="62">
        <f>COUNTIF(Data_Eksportir!$O$2:$O$3401,A26)</f>
        <v>60</v>
      </c>
      <c r="I26" s="64">
        <f>IF(A26=0,"",H26/COUNTIF(Data_Eksportir!$O$2:$O$3401,"&gt;0"))</f>
        <v>1.9398642095053348E-2</v>
      </c>
      <c r="J26" s="65">
        <f t="shared" si="1"/>
        <v>9.8744672862066558</v>
      </c>
      <c r="K26" s="62">
        <f>COUNTIFS(Data_HS!$F$2:$F$8217,A26,Data_HS!$I$2:$I$8217,"Belum terwakili")</f>
        <v>3</v>
      </c>
      <c r="L26" s="63">
        <f>SUMIFS(Data_HS!$D$2:$D$8217,Data_HS!$F$2:$F$8217,A26,Data_HS!$I$2:$I$8217,"Belum terwakili")/10^9</f>
        <v>0.31454054599999998</v>
      </c>
      <c r="M26" s="66">
        <f>SUMIFS(Data_Eksportir!$N$2:$N$3401,Data_Eksportir!$O$2:$O$3401,A26,Data_Eksportir!$Q$2:$Q$3401,"Wajar")/10^6</f>
        <v>1.0353412877135901</v>
      </c>
      <c r="N26" s="67">
        <f t="shared" si="2"/>
        <v>0.46093585399999998</v>
      </c>
      <c r="O26" s="67">
        <f t="shared" si="3"/>
        <v>0.31454057199999996</v>
      </c>
      <c r="Q26" s="69">
        <v>8</v>
      </c>
      <c r="R26" s="77">
        <f t="shared" si="11"/>
        <v>84</v>
      </c>
      <c r="S26" s="70" t="str">
        <f t="shared" si="12"/>
        <v>84 · Mesin &amp; peralatan mekanis</v>
      </c>
      <c r="T26" s="72">
        <f t="shared" si="13"/>
        <v>6.6888485539999998</v>
      </c>
      <c r="U26" s="71">
        <f t="shared" si="14"/>
        <v>96</v>
      </c>
    </row>
    <row r="27" spans="1:21" x14ac:dyDescent="0.3">
      <c r="A27" s="69">
        <v>21</v>
      </c>
      <c r="B27" s="70" t="s">
        <v>158</v>
      </c>
      <c r="C27" s="71">
        <f>COUNTIFS(Data_HS!$F$2:$F$8217,A27,Data_HS!$D$2:$D$8217,"&gt;0")</f>
        <v>56</v>
      </c>
      <c r="D27" s="72">
        <f>SUMIFS(Data_HS!$C$2:$C$8217,Data_HS!$F$2:$F$8217,A27)/10^9</f>
        <v>0.67347292000000003</v>
      </c>
      <c r="E27" s="72">
        <f>SUMIFS(Data_HS!$D$2:$D$8217,Data_HS!$F$2:$F$8217,A27)/10^9</f>
        <v>1.7877899319999999</v>
      </c>
      <c r="F27" s="73">
        <f t="shared" si="0"/>
        <v>7.6196263605771714E-3</v>
      </c>
      <c r="G27" s="72">
        <f>IFERROR(SUMIFS(Data_HS!$D$2:$D$8217,Data_HS!$F$2:$F$8217,A27,Data_HS!$C$2:$C$8217,"&gt;0")/SUMIFS(Data_HS!$C$2:$C$8217,Data_HS!$F$2:$F$8217,A27),"")</f>
        <v>2.6545832488706451</v>
      </c>
      <c r="H27" s="71">
        <f>COUNTIF(Data_Eksportir!$O$2:$O$3401,A27)</f>
        <v>51</v>
      </c>
      <c r="I27" s="73">
        <f>IF(A27=0,"",H27/COUNTIF(Data_Eksportir!$O$2:$O$3401,"&gt;0"))</f>
        <v>1.6488845780795344E-2</v>
      </c>
      <c r="J27" s="74">
        <f t="shared" si="1"/>
        <v>2.1639966319222963</v>
      </c>
      <c r="K27" s="71">
        <f>COUNTIFS(Data_HS!$F$2:$F$8217,A27,Data_HS!$I$2:$I$8217,"Belum terwakili")</f>
        <v>14</v>
      </c>
      <c r="L27" s="72">
        <f>SUMIFS(Data_HS!$D$2:$D$8217,Data_HS!$F$2:$F$8217,A27,Data_HS!$I$2:$I$8217,"Belum terwakili")/10^9</f>
        <v>0.80312025899999995</v>
      </c>
      <c r="M27" s="75">
        <f>SUMIFS(Data_Eksportir!$N$2:$N$3401,Data_Eksportir!$O$2:$O$3401,A27,Data_Eksportir!$Q$2:$Q$3401,"Wajar")/10^6</f>
        <v>1.0149949436856998</v>
      </c>
      <c r="N27" s="76">
        <f t="shared" si="2"/>
        <v>1.7877899589999999</v>
      </c>
      <c r="O27" s="76">
        <f t="shared" si="3"/>
        <v>0.80312028599999996</v>
      </c>
      <c r="Q27" s="60">
        <v>9</v>
      </c>
      <c r="R27" s="68">
        <f t="shared" si="11"/>
        <v>39</v>
      </c>
      <c r="S27" s="61" t="str">
        <f t="shared" si="12"/>
        <v>38 · Produk kimia lainnya</v>
      </c>
      <c r="T27" s="63">
        <f t="shared" si="13"/>
        <v>6.5637391559999996</v>
      </c>
      <c r="U27" s="62">
        <f t="shared" si="14"/>
        <v>26</v>
      </c>
    </row>
    <row r="28" spans="1:21" x14ac:dyDescent="0.3">
      <c r="A28" s="60">
        <v>22</v>
      </c>
      <c r="B28" s="61" t="s">
        <v>159</v>
      </c>
      <c r="C28" s="62">
        <f>COUNTIFS(Data_HS!$F$2:$F$8217,A28,Data_HS!$D$2:$D$8217,"&gt;0")</f>
        <v>47</v>
      </c>
      <c r="D28" s="63">
        <f>SUMIFS(Data_HS!$C$2:$C$8217,Data_HS!$F$2:$F$8217,A28)/10^9</f>
        <v>0.44864151000000002</v>
      </c>
      <c r="E28" s="63">
        <f>SUMIFS(Data_HS!$D$2:$D$8217,Data_HS!$F$2:$F$8217,A28)/10^9</f>
        <v>0.28287225700000002</v>
      </c>
      <c r="F28" s="64">
        <f t="shared" si="0"/>
        <v>1.2056119500023902E-3</v>
      </c>
      <c r="G28" s="63">
        <f>IFERROR(SUMIFS(Data_HS!$D$2:$D$8217,Data_HS!$F$2:$F$8217,A28,Data_HS!$C$2:$C$8217,"&gt;0")/SUMIFS(Data_HS!$C$2:$C$8217,Data_HS!$F$2:$F$8217,A28),"")</f>
        <v>0.63050811994636879</v>
      </c>
      <c r="H28" s="62">
        <f>COUNTIF(Data_Eksportir!$O$2:$O$3401,A28)</f>
        <v>8</v>
      </c>
      <c r="I28" s="64">
        <f>IF(A28=0,"",H28/COUNTIF(Data_Eksportir!$O$2:$O$3401,"&gt;0"))</f>
        <v>2.5864856126737797E-3</v>
      </c>
      <c r="J28" s="65">
        <f t="shared" si="1"/>
        <v>2.1453715788638723</v>
      </c>
      <c r="K28" s="62">
        <f>COUNTIFS(Data_HS!$F$2:$F$8217,A28,Data_HS!$I$2:$I$8217,"Belum terwakili")</f>
        <v>6</v>
      </c>
      <c r="L28" s="63">
        <f>SUMIFS(Data_HS!$D$2:$D$8217,Data_HS!$F$2:$F$8217,A28,Data_HS!$I$2:$I$8217,"Belum terwakili")/10^9</f>
        <v>0.248824772</v>
      </c>
      <c r="M28" s="66">
        <f>SUMIFS(Data_Eksportir!$N$2:$N$3401,Data_Eksportir!$O$2:$O$3401,A28,Data_Eksportir!$Q$2:$Q$3401,"Wajar")/10^6</f>
        <v>0</v>
      </c>
      <c r="N28" s="67">
        <f t="shared" si="2"/>
        <v>0.282872285</v>
      </c>
      <c r="O28" s="67">
        <f t="shared" si="3"/>
        <v>0.24882480000000001</v>
      </c>
      <c r="Q28" s="69">
        <v>10</v>
      </c>
      <c r="R28" s="77">
        <f t="shared" si="11"/>
        <v>65</v>
      </c>
      <c r="S28" s="70" t="str">
        <f t="shared" si="12"/>
        <v>64 · Alas kaki</v>
      </c>
      <c r="T28" s="72">
        <f t="shared" si="13"/>
        <v>5.0616357020000002</v>
      </c>
      <c r="U28" s="71">
        <f t="shared" si="14"/>
        <v>16</v>
      </c>
    </row>
    <row r="29" spans="1:21" x14ac:dyDescent="0.3">
      <c r="A29" s="69">
        <v>23</v>
      </c>
      <c r="B29" s="70" t="s">
        <v>160</v>
      </c>
      <c r="C29" s="71">
        <f>COUNTIFS(Data_HS!$F$2:$F$8217,A29,Data_HS!$D$2:$D$8217,"&gt;0")</f>
        <v>32</v>
      </c>
      <c r="D29" s="72">
        <f>SUMIFS(Data_HS!$C$2:$C$8217,Data_HS!$F$2:$F$8217,A29)/10^9</f>
        <v>5.7881413999999998</v>
      </c>
      <c r="E29" s="72">
        <f>SUMIFS(Data_HS!$D$2:$D$8217,Data_HS!$F$2:$F$8217,A29)/10^9</f>
        <v>0.91550182300000005</v>
      </c>
      <c r="F29" s="73">
        <f t="shared" si="0"/>
        <v>3.9019023985012893E-3</v>
      </c>
      <c r="G29" s="72">
        <f>IFERROR(SUMIFS(Data_HS!$D$2:$D$8217,Data_HS!$F$2:$F$8217,A29,Data_HS!$C$2:$C$8217,"&gt;0")/SUMIFS(Data_HS!$C$2:$C$8217,Data_HS!$F$2:$F$8217,A29),"")</f>
        <v>0.15816853109359078</v>
      </c>
      <c r="H29" s="71">
        <f>COUNTIF(Data_Eksportir!$O$2:$O$3401,A29)</f>
        <v>54</v>
      </c>
      <c r="I29" s="73">
        <f>IF(A29=0,"",H29/COUNTIF(Data_Eksportir!$O$2:$O$3401,"&gt;0"))</f>
        <v>1.7458777885548012E-2</v>
      </c>
      <c r="J29" s="74">
        <f t="shared" si="1"/>
        <v>4.4744271133624158</v>
      </c>
      <c r="K29" s="71">
        <f>COUNTIFS(Data_HS!$F$2:$F$8217,A29,Data_HS!$I$2:$I$8217,"Belum terwakili")</f>
        <v>8</v>
      </c>
      <c r="L29" s="72">
        <f>SUMIFS(Data_HS!$D$2:$D$8217,Data_HS!$F$2:$F$8217,A29,Data_HS!$I$2:$I$8217,"Belum terwakili")/10^9</f>
        <v>0.57117410800000001</v>
      </c>
      <c r="M29" s="75">
        <f>SUMIFS(Data_Eksportir!$N$2:$N$3401,Data_Eksportir!$O$2:$O$3401,A29,Data_Eksportir!$Q$2:$Q$3401,"Wajar")/10^6</f>
        <v>3.3034961244319008</v>
      </c>
      <c r="N29" s="76">
        <f t="shared" si="2"/>
        <v>0.915501852</v>
      </c>
      <c r="O29" s="76">
        <f t="shared" si="3"/>
        <v>0.57117413699999997</v>
      </c>
    </row>
    <row r="30" spans="1:21" x14ac:dyDescent="0.3">
      <c r="A30" s="60">
        <v>24</v>
      </c>
      <c r="B30" s="61" t="s">
        <v>161</v>
      </c>
      <c r="C30" s="62">
        <f>COUNTIFS(Data_HS!$F$2:$F$8217,A30,Data_HS!$D$2:$D$8217,"&gt;0")</f>
        <v>36</v>
      </c>
      <c r="D30" s="63">
        <f>SUMIFS(Data_HS!$C$2:$C$8217,Data_HS!$F$2:$F$8217,A30)/10^9</f>
        <v>0.16223311800000001</v>
      </c>
      <c r="E30" s="63">
        <f>SUMIFS(Data_HS!$D$2:$D$8217,Data_HS!$F$2:$F$8217,A30)/10^9</f>
        <v>2.1071462639999998</v>
      </c>
      <c r="F30" s="64">
        <f t="shared" si="0"/>
        <v>8.9807347783889997E-3</v>
      </c>
      <c r="G30" s="63">
        <f>IFERROR(SUMIFS(Data_HS!$D$2:$D$8217,Data_HS!$F$2:$F$8217,A30,Data_HS!$C$2:$C$8217,"&gt;0")/SUMIFS(Data_HS!$C$2:$C$8217,Data_HS!$F$2:$F$8217,A30),"")</f>
        <v>12.988385417088514</v>
      </c>
      <c r="H30" s="62">
        <f>COUNTIF(Data_Eksportir!$O$2:$O$3401,A30)</f>
        <v>45</v>
      </c>
      <c r="I30" s="64">
        <f>IF(A30=0,"",H30/COUNTIF(Data_Eksportir!$O$2:$O$3401,"&gt;0"))</f>
        <v>1.4548981571290009E-2</v>
      </c>
      <c r="J30" s="65">
        <f t="shared" si="1"/>
        <v>1.6200212933913036</v>
      </c>
      <c r="K30" s="62">
        <f>COUNTIFS(Data_HS!$F$2:$F$8217,A30,Data_HS!$I$2:$I$8217,"Belum terwakili")</f>
        <v>11</v>
      </c>
      <c r="L30" s="63">
        <f>SUMIFS(Data_HS!$D$2:$D$8217,Data_HS!$F$2:$F$8217,A30,Data_HS!$I$2:$I$8217,"Belum terwakili")/10^9</f>
        <v>1.5833144880000001</v>
      </c>
      <c r="M30" s="66">
        <f>SUMIFS(Data_Eksportir!$N$2:$N$3401,Data_Eksportir!$O$2:$O$3401,A30,Data_Eksportir!$Q$2:$Q$3401,"Wajar")/10^6</f>
        <v>36.706013667974808</v>
      </c>
      <c r="N30" s="67">
        <f t="shared" si="2"/>
        <v>2.1071462939999996</v>
      </c>
      <c r="O30" s="67">
        <f t="shared" si="3"/>
        <v>1.5833145180000001</v>
      </c>
    </row>
    <row r="31" spans="1:21" x14ac:dyDescent="0.3">
      <c r="A31" s="69">
        <v>25</v>
      </c>
      <c r="B31" s="70" t="s">
        <v>162</v>
      </c>
      <c r="C31" s="71">
        <f>COUNTIFS(Data_HS!$F$2:$F$8217,A31,Data_HS!$D$2:$D$8217,"&gt;0")</f>
        <v>50</v>
      </c>
      <c r="D31" s="72">
        <f>SUMIFS(Data_HS!$C$2:$C$8217,Data_HS!$F$2:$F$8217,A31)/10^9</f>
        <v>24.609452975</v>
      </c>
      <c r="E31" s="72">
        <f>SUMIFS(Data_HS!$D$2:$D$8217,Data_HS!$F$2:$F$8217,A31)/10^9</f>
        <v>0.55274645</v>
      </c>
      <c r="F31" s="73">
        <f t="shared" si="0"/>
        <v>2.3558256737824901E-3</v>
      </c>
      <c r="G31" s="72">
        <f>IFERROR(SUMIFS(Data_HS!$D$2:$D$8217,Data_HS!$F$2:$F$8217,A31,Data_HS!$C$2:$C$8217,"&gt;0")/SUMIFS(Data_HS!$C$2:$C$8217,Data_HS!$F$2:$F$8217,A31),"")</f>
        <v>2.2460736959960811E-2</v>
      </c>
      <c r="H31" s="71">
        <f>COUNTIF(Data_Eksportir!$O$2:$O$3401,A31)</f>
        <v>22</v>
      </c>
      <c r="I31" s="73">
        <f>IF(A31=0,"",H31/COUNTIF(Data_Eksportir!$O$2:$O$3401,"&gt;0"))</f>
        <v>7.1128354348528938E-3</v>
      </c>
      <c r="J31" s="74">
        <f t="shared" si="1"/>
        <v>3.0192537223828606</v>
      </c>
      <c r="K31" s="71">
        <f>COUNTIFS(Data_HS!$F$2:$F$8217,A31,Data_HS!$I$2:$I$8217,"Belum terwakili")</f>
        <v>5</v>
      </c>
      <c r="L31" s="72">
        <f>SUMIFS(Data_HS!$D$2:$D$8217,Data_HS!$F$2:$F$8217,A31,Data_HS!$I$2:$I$8217,"Belum terwakili")/10^9</f>
        <v>0.44967179499999999</v>
      </c>
      <c r="M31" s="75">
        <f>SUMIFS(Data_Eksportir!$N$2:$N$3401,Data_Eksportir!$O$2:$O$3401,A31,Data_Eksportir!$Q$2:$Q$3401,"Wajar")/10^6</f>
        <v>4.1372254312900002E-2</v>
      </c>
      <c r="N31" s="76">
        <f t="shared" si="2"/>
        <v>0.55274648100000001</v>
      </c>
      <c r="O31" s="76">
        <f t="shared" si="3"/>
        <v>0.449671826</v>
      </c>
    </row>
    <row r="32" spans="1:21" x14ac:dyDescent="0.3">
      <c r="A32" s="60">
        <v>26</v>
      </c>
      <c r="B32" s="61" t="s">
        <v>163</v>
      </c>
      <c r="C32" s="62">
        <f>COUNTIFS(Data_HS!$F$2:$F$8217,A32,Data_HS!$D$2:$D$8217,"&gt;0")</f>
        <v>15</v>
      </c>
      <c r="D32" s="63">
        <f>SUMIFS(Data_HS!$C$2:$C$8217,Data_HS!$F$2:$F$8217,A32)/10^9</f>
        <v>2.8581044929999999</v>
      </c>
      <c r="E32" s="63">
        <f>SUMIFS(Data_HS!$D$2:$D$8217,Data_HS!$F$2:$F$8217,A32)/10^9</f>
        <v>4.690416473</v>
      </c>
      <c r="F32" s="64">
        <f t="shared" si="0"/>
        <v>1.9990727299697204E-2</v>
      </c>
      <c r="G32" s="63">
        <f>IFERROR(SUMIFS(Data_HS!$D$2:$D$8217,Data_HS!$F$2:$F$8217,A32,Data_HS!$C$2:$C$8217,"&gt;0")/SUMIFS(Data_HS!$C$2:$C$8217,Data_HS!$F$2:$F$8217,A32),"")</f>
        <v>1.6410934185533292</v>
      </c>
      <c r="H32" s="62">
        <f>COUNTIF(Data_Eksportir!$O$2:$O$3401,A32)</f>
        <v>8</v>
      </c>
      <c r="I32" s="64">
        <f>IF(A32=0,"",H32/COUNTIF(Data_Eksportir!$O$2:$O$3401,"&gt;0"))</f>
        <v>2.5864856126737797E-3</v>
      </c>
      <c r="J32" s="65">
        <f t="shared" si="1"/>
        <v>0.12938426771060785</v>
      </c>
      <c r="K32" s="62">
        <f>COUNTIFS(Data_HS!$F$2:$F$8217,A32,Data_HS!$I$2:$I$8217,"Belum terwakili")</f>
        <v>4</v>
      </c>
      <c r="L32" s="63">
        <f>SUMIFS(Data_HS!$D$2:$D$8217,Data_HS!$F$2:$F$8217,A32,Data_HS!$I$2:$I$8217,"Belum terwakili")/10^9</f>
        <v>4.6671530480000003</v>
      </c>
      <c r="M32" s="66">
        <f>SUMIFS(Data_Eksportir!$N$2:$N$3401,Data_Eksportir!$O$2:$O$3401,A32,Data_Eksportir!$Q$2:$Q$3401,"Wajar")/10^6</f>
        <v>2.5444443481999996E-2</v>
      </c>
      <c r="N32" s="67">
        <f t="shared" si="2"/>
        <v>4.690416505</v>
      </c>
      <c r="O32" s="67">
        <f t="shared" si="3"/>
        <v>4.6671530800000003</v>
      </c>
    </row>
    <row r="33" spans="1:15" x14ac:dyDescent="0.3">
      <c r="A33" s="69">
        <v>27</v>
      </c>
      <c r="B33" s="70" t="s">
        <v>164</v>
      </c>
      <c r="C33" s="71">
        <f>COUNTIFS(Data_HS!$F$2:$F$8217,A33,Data_HS!$D$2:$D$8217,"&gt;0")</f>
        <v>53</v>
      </c>
      <c r="D33" s="72">
        <f>SUMIFS(Data_HS!$C$2:$C$8217,Data_HS!$F$2:$F$8217,A33)/10^9</f>
        <v>91.808234017999993</v>
      </c>
      <c r="E33" s="72">
        <f>SUMIFS(Data_HS!$D$2:$D$8217,Data_HS!$F$2:$F$8217,A33)/10^9</f>
        <v>23.823585337000001</v>
      </c>
      <c r="F33" s="73">
        <f t="shared" si="0"/>
        <v>0.10153699581146595</v>
      </c>
      <c r="G33" s="72">
        <f>IFERROR(SUMIFS(Data_HS!$D$2:$D$8217,Data_HS!$F$2:$F$8217,A33,Data_HS!$C$2:$C$8217,"&gt;0")/SUMIFS(Data_HS!$C$2:$C$8217,Data_HS!$F$2:$F$8217,A33),"")</f>
        <v>0.20447041774400684</v>
      </c>
      <c r="H33" s="71">
        <f>COUNTIF(Data_Eksportir!$O$2:$O$3401,A33)</f>
        <v>33</v>
      </c>
      <c r="I33" s="73">
        <f>IF(A33=0,"",H33/COUNTIF(Data_Eksportir!$O$2:$O$3401,"&gt;0"))</f>
        <v>1.066925315227934E-2</v>
      </c>
      <c r="J33" s="74">
        <f t="shared" si="1"/>
        <v>0.10507749482848622</v>
      </c>
      <c r="K33" s="71">
        <f>COUNTIFS(Data_HS!$F$2:$F$8217,A33,Data_HS!$I$2:$I$8217,"Belum terwakili")</f>
        <v>22</v>
      </c>
      <c r="L33" s="72">
        <f>SUMIFS(Data_HS!$D$2:$D$8217,Data_HS!$F$2:$F$8217,A33,Data_HS!$I$2:$I$8217,"Belum terwakili")/10^9</f>
        <v>21.471178257999998</v>
      </c>
      <c r="M33" s="75">
        <f>SUMIFS(Data_Eksportir!$N$2:$N$3401,Data_Eksportir!$O$2:$O$3401,A33,Data_Eksportir!$Q$2:$Q$3401,"Wajar")/10^6</f>
        <v>36.307328786164796</v>
      </c>
      <c r="N33" s="76">
        <f t="shared" si="2"/>
        <v>23.82358537</v>
      </c>
      <c r="O33" s="76">
        <f t="shared" si="3"/>
        <v>21.471178290999998</v>
      </c>
    </row>
    <row r="34" spans="1:15" x14ac:dyDescent="0.3">
      <c r="A34" s="60">
        <v>28</v>
      </c>
      <c r="B34" s="61" t="s">
        <v>165</v>
      </c>
      <c r="C34" s="62">
        <f>COUNTIFS(Data_HS!$F$2:$F$8217,A34,Data_HS!$D$2:$D$8217,"&gt;0")</f>
        <v>127</v>
      </c>
      <c r="D34" s="63">
        <f>SUMIFS(Data_HS!$C$2:$C$8217,Data_HS!$F$2:$F$8217,A34)/10^9</f>
        <v>6.8996891070000004</v>
      </c>
      <c r="E34" s="63">
        <f>SUMIFS(Data_HS!$D$2:$D$8217,Data_HS!$F$2:$F$8217,A34)/10^9</f>
        <v>4.1171816750000003</v>
      </c>
      <c r="F34" s="64">
        <f t="shared" si="0"/>
        <v>1.7547579534145895E-2</v>
      </c>
      <c r="G34" s="63">
        <f>IFERROR(SUMIFS(Data_HS!$D$2:$D$8217,Data_HS!$F$2:$F$8217,A34,Data_HS!$C$2:$C$8217,"&gt;0")/SUMIFS(Data_HS!$C$2:$C$8217,Data_HS!$F$2:$F$8217,A34),"")</f>
        <v>0.59671987913527302</v>
      </c>
      <c r="H34" s="62">
        <f>COUNTIF(Data_Eksportir!$O$2:$O$3401,A34)</f>
        <v>6</v>
      </c>
      <c r="I34" s="64">
        <f>IF(A34=0,"",H34/COUNTIF(Data_Eksportir!$O$2:$O$3401,"&gt;0"))</f>
        <v>1.9398642095053346E-3</v>
      </c>
      <c r="J34" s="65">
        <f t="shared" si="1"/>
        <v>0.11054881989453567</v>
      </c>
      <c r="K34" s="62">
        <f>COUNTIFS(Data_HS!$F$2:$F$8217,A34,Data_HS!$I$2:$I$8217,"Belum terwakili")</f>
        <v>16</v>
      </c>
      <c r="L34" s="63">
        <f>SUMIFS(Data_HS!$D$2:$D$8217,Data_HS!$F$2:$F$8217,A34,Data_HS!$I$2:$I$8217,"Belum terwakili")/10^9</f>
        <v>3.768020548</v>
      </c>
      <c r="M34" s="66">
        <f>SUMIFS(Data_Eksportir!$N$2:$N$3401,Data_Eksportir!$O$2:$O$3401,A34,Data_Eksportir!$Q$2:$Q$3401,"Wajar")/10^6</f>
        <v>1.398721955E-3</v>
      </c>
      <c r="N34" s="67">
        <f t="shared" si="2"/>
        <v>4.1171817090000005</v>
      </c>
      <c r="O34" s="67">
        <f t="shared" si="3"/>
        <v>3.7680205820000001</v>
      </c>
    </row>
    <row r="35" spans="1:15" x14ac:dyDescent="0.3">
      <c r="A35" s="69">
        <v>29</v>
      </c>
      <c r="B35" s="70" t="s">
        <v>166</v>
      </c>
      <c r="C35" s="71">
        <f>COUNTIFS(Data_HS!$F$2:$F$8217,A35,Data_HS!$D$2:$D$8217,"&gt;0")</f>
        <v>278</v>
      </c>
      <c r="D35" s="72">
        <f>SUMIFS(Data_HS!$C$2:$C$8217,Data_HS!$F$2:$F$8217,A35)/10^9</f>
        <v>3.7068386100000001</v>
      </c>
      <c r="E35" s="72">
        <f>SUMIFS(Data_HS!$D$2:$D$8217,Data_HS!$F$2:$F$8217,A35)/10^9</f>
        <v>3.9650240389999998</v>
      </c>
      <c r="F35" s="73">
        <f t="shared" si="0"/>
        <v>1.6899078100349525E-2</v>
      </c>
      <c r="G35" s="72">
        <f>IFERROR(SUMIFS(Data_HS!$D$2:$D$8217,Data_HS!$F$2:$F$8217,A35,Data_HS!$C$2:$C$8217,"&gt;0")/SUMIFS(Data_HS!$C$2:$C$8217,Data_HS!$F$2:$F$8217,A35),"")</f>
        <v>1.0696509347084846</v>
      </c>
      <c r="H35" s="71">
        <f>COUNTIF(Data_Eksportir!$O$2:$O$3401,A35)</f>
        <v>3</v>
      </c>
      <c r="I35" s="73">
        <f>IF(A35=0,"",H35/COUNTIF(Data_Eksportir!$O$2:$O$3401,"&gt;0"))</f>
        <v>9.6993210475266732E-4</v>
      </c>
      <c r="J35" s="74">
        <f t="shared" si="1"/>
        <v>5.7395563177650863E-2</v>
      </c>
      <c r="K35" s="71">
        <f>COUNTIFS(Data_HS!$F$2:$F$8217,A35,Data_HS!$I$2:$I$8217,"Belum terwakili")</f>
        <v>38</v>
      </c>
      <c r="L35" s="72">
        <f>SUMIFS(Data_HS!$D$2:$D$8217,Data_HS!$F$2:$F$8217,A35,Data_HS!$I$2:$I$8217,"Belum terwakili")/10^9</f>
        <v>3.84252452</v>
      </c>
      <c r="M35" s="75">
        <f>SUMIFS(Data_Eksportir!$N$2:$N$3401,Data_Eksportir!$O$2:$O$3401,A35,Data_Eksportir!$Q$2:$Q$3401,"Wajar")/10^6</f>
        <v>0</v>
      </c>
      <c r="N35" s="76">
        <f t="shared" si="2"/>
        <v>3.9650240739999996</v>
      </c>
      <c r="O35" s="76">
        <f t="shared" si="3"/>
        <v>3.8425245549999998</v>
      </c>
    </row>
    <row r="36" spans="1:15" x14ac:dyDescent="0.3">
      <c r="A36" s="60">
        <v>30</v>
      </c>
      <c r="B36" s="61" t="s">
        <v>167</v>
      </c>
      <c r="C36" s="62">
        <f>COUNTIFS(Data_HS!$F$2:$F$8217,A36,Data_HS!$D$2:$D$8217,"&gt;0")</f>
        <v>86</v>
      </c>
      <c r="D36" s="63">
        <f>SUMIFS(Data_HS!$C$2:$C$8217,Data_HS!$F$2:$F$8217,A36)/10^9</f>
        <v>2.3487926999999999E-2</v>
      </c>
      <c r="E36" s="63">
        <f>SUMIFS(Data_HS!$D$2:$D$8217,Data_HS!$F$2:$F$8217,A36)/10^9</f>
        <v>0.68423699400000004</v>
      </c>
      <c r="F36" s="64">
        <f t="shared" si="0"/>
        <v>2.9162432023162803E-3</v>
      </c>
      <c r="G36" s="63">
        <f>IFERROR(SUMIFS(Data_HS!$D$2:$D$8217,Data_HS!$F$2:$F$8217,A36,Data_HS!$C$2:$C$8217,"&gt;0")/SUMIFS(Data_HS!$C$2:$C$8217,Data_HS!$F$2:$F$8217,A36),"")</f>
        <v>29.13141725959894</v>
      </c>
      <c r="H36" s="62">
        <f>COUNTIF(Data_Eksportir!$O$2:$O$3401,A36)</f>
        <v>6</v>
      </c>
      <c r="I36" s="64">
        <f>IF(A36=0,"",H36/COUNTIF(Data_Eksportir!$O$2:$O$3401,"&gt;0"))</f>
        <v>1.9398642095053346E-3</v>
      </c>
      <c r="J36" s="65">
        <f t="shared" si="1"/>
        <v>0.66519287827728546</v>
      </c>
      <c r="K36" s="62">
        <f>COUNTIFS(Data_HS!$F$2:$F$8217,A36,Data_HS!$I$2:$I$8217,"Belum terwakili")</f>
        <v>13</v>
      </c>
      <c r="L36" s="63">
        <f>SUMIFS(Data_HS!$D$2:$D$8217,Data_HS!$F$2:$F$8217,A36,Data_HS!$I$2:$I$8217,"Belum terwakili")/10^9</f>
        <v>0.59631305599999995</v>
      </c>
      <c r="M36" s="66">
        <f>SUMIFS(Data_Eksportir!$N$2:$N$3401,Data_Eksportir!$O$2:$O$3401,A36,Data_Eksportir!$Q$2:$Q$3401,"Wajar")/10^6</f>
        <v>0</v>
      </c>
      <c r="N36" s="67">
        <f t="shared" si="2"/>
        <v>0.68423703000000002</v>
      </c>
      <c r="O36" s="67">
        <f t="shared" si="3"/>
        <v>0.59631309199999993</v>
      </c>
    </row>
    <row r="37" spans="1:15" x14ac:dyDescent="0.3">
      <c r="A37" s="69">
        <v>31</v>
      </c>
      <c r="B37" s="70" t="s">
        <v>168</v>
      </c>
      <c r="C37" s="71">
        <f>COUNTIFS(Data_HS!$F$2:$F$8217,A37,Data_HS!$D$2:$D$8217,"&gt;0")</f>
        <v>23</v>
      </c>
      <c r="D37" s="72">
        <f>SUMIFS(Data_HS!$C$2:$C$8217,Data_HS!$F$2:$F$8217,A37)/10^9</f>
        <v>1.9069556759999999</v>
      </c>
      <c r="E37" s="72">
        <f>SUMIFS(Data_HS!$D$2:$D$8217,Data_HS!$F$2:$F$8217,A37)/10^9</f>
        <v>0.766415069</v>
      </c>
      <c r="F37" s="73">
        <f t="shared" si="0"/>
        <v>3.2664891765907833E-3</v>
      </c>
      <c r="G37" s="72">
        <f>IFERROR(SUMIFS(Data_HS!$D$2:$D$8217,Data_HS!$F$2:$F$8217,A37,Data_HS!$C$2:$C$8217,"&gt;0")/SUMIFS(Data_HS!$C$2:$C$8217,Data_HS!$F$2:$F$8217,A37),"")</f>
        <v>0.40190502519052784</v>
      </c>
      <c r="H37" s="71">
        <f>COUNTIF(Data_Eksportir!$O$2:$O$3401,A37)</f>
        <v>11</v>
      </c>
      <c r="I37" s="73">
        <f>IF(A37=0,"",H37/COUNTIF(Data_Eksportir!$O$2:$O$3401,"&gt;0"))</f>
        <v>3.5564177174264469E-3</v>
      </c>
      <c r="J37" s="74">
        <f t="shared" si="1"/>
        <v>1.0887584575248035</v>
      </c>
      <c r="K37" s="71">
        <f>COUNTIFS(Data_HS!$F$2:$F$8217,A37,Data_HS!$I$2:$I$8217,"Belum terwakili")</f>
        <v>4</v>
      </c>
      <c r="L37" s="72">
        <f>SUMIFS(Data_HS!$D$2:$D$8217,Data_HS!$F$2:$F$8217,A37,Data_HS!$I$2:$I$8217,"Belum terwakili")/10^9</f>
        <v>0.73318267999999998</v>
      </c>
      <c r="M37" s="75">
        <f>SUMIFS(Data_Eksportir!$N$2:$N$3401,Data_Eksportir!$O$2:$O$3401,A37,Data_Eksportir!$Q$2:$Q$3401,"Wajar")/10^6</f>
        <v>0.35003500806999999</v>
      </c>
      <c r="N37" s="76">
        <f t="shared" si="2"/>
        <v>0.76641510599999996</v>
      </c>
      <c r="O37" s="76">
        <f t="shared" si="3"/>
        <v>0.73318271699999993</v>
      </c>
    </row>
    <row r="38" spans="1:15" x14ac:dyDescent="0.3">
      <c r="A38" s="60">
        <v>32</v>
      </c>
      <c r="B38" s="61" t="s">
        <v>169</v>
      </c>
      <c r="C38" s="62">
        <f>COUNTIFS(Data_HS!$F$2:$F$8217,A38,Data_HS!$D$2:$D$8217,"&gt;0")</f>
        <v>73</v>
      </c>
      <c r="D38" s="63">
        <f>SUMIFS(Data_HS!$C$2:$C$8217,Data_HS!$F$2:$F$8217,A38)/10^9</f>
        <v>0.13728833400000001</v>
      </c>
      <c r="E38" s="63">
        <f>SUMIFS(Data_HS!$D$2:$D$8217,Data_HS!$F$2:$F$8217,A38)/10^9</f>
        <v>0.41810060599999999</v>
      </c>
      <c r="F38" s="64">
        <f t="shared" ref="F38:F69" si="15">E38/$E$105</f>
        <v>1.7819601407459374E-3</v>
      </c>
      <c r="G38" s="63">
        <f>IFERROR(SUMIFS(Data_HS!$D$2:$D$8217,Data_HS!$F$2:$F$8217,A38,Data_HS!$C$2:$C$8217,"&gt;0")/SUMIFS(Data_HS!$C$2:$C$8217,Data_HS!$F$2:$F$8217,A38),"")</f>
        <v>3.0454185131272697</v>
      </c>
      <c r="H38" s="62">
        <f>COUNTIF(Data_Eksportir!$O$2:$O$3401,A38)</f>
        <v>16</v>
      </c>
      <c r="I38" s="64">
        <f>IF(A38=0,"",H38/COUNTIF(Data_Eksportir!$O$2:$O$3401,"&gt;0"))</f>
        <v>5.1729712253475594E-3</v>
      </c>
      <c r="J38" s="65">
        <f t="shared" ref="J38:J69" si="16">IF(OR(A38=0,F38=0),"",I38/F38)</f>
        <v>2.9029668549051428</v>
      </c>
      <c r="K38" s="62">
        <f>COUNTIFS(Data_HS!$F$2:$F$8217,A38,Data_HS!$I$2:$I$8217,"Belum terwakili")</f>
        <v>10</v>
      </c>
      <c r="L38" s="63">
        <f>SUMIFS(Data_HS!$D$2:$D$8217,Data_HS!$F$2:$F$8217,A38,Data_HS!$I$2:$I$8217,"Belum terwakili")/10^9</f>
        <v>0.27531779099999998</v>
      </c>
      <c r="M38" s="66">
        <f>SUMIFS(Data_Eksportir!$N$2:$N$3401,Data_Eksportir!$O$2:$O$3401,A38,Data_Eksportir!$Q$2:$Q$3401,"Wajar")/10^6</f>
        <v>0.4516177434984</v>
      </c>
      <c r="N38" s="67">
        <f t="shared" ref="N38:N69" si="17">E38+ROW()/10^9</f>
        <v>0.41810064399999997</v>
      </c>
      <c r="O38" s="67">
        <f t="shared" ref="O38:O69" si="18">L38+ROW()/10^9</f>
        <v>0.27531782899999996</v>
      </c>
    </row>
    <row r="39" spans="1:15" x14ac:dyDescent="0.3">
      <c r="A39" s="69">
        <v>33</v>
      </c>
      <c r="B39" s="70" t="s">
        <v>170</v>
      </c>
      <c r="C39" s="71">
        <f>COUNTIFS(Data_HS!$F$2:$F$8217,A39,Data_HS!$D$2:$D$8217,"&gt;0")</f>
        <v>50</v>
      </c>
      <c r="D39" s="72">
        <f>SUMIFS(Data_HS!$C$2:$C$8217,Data_HS!$F$2:$F$8217,A39)/10^9</f>
        <v>0.13001754500000001</v>
      </c>
      <c r="E39" s="72">
        <f>SUMIFS(Data_HS!$D$2:$D$8217,Data_HS!$F$2:$F$8217,A39)/10^9</f>
        <v>1.0498031619999999</v>
      </c>
      <c r="F39" s="73">
        <f t="shared" si="15"/>
        <v>4.4742996385732344E-3</v>
      </c>
      <c r="G39" s="72">
        <f>IFERROR(SUMIFS(Data_HS!$D$2:$D$8217,Data_HS!$F$2:$F$8217,A39,Data_HS!$C$2:$C$8217,"&gt;0")/SUMIFS(Data_HS!$C$2:$C$8217,Data_HS!$F$2:$F$8217,A39),"")</f>
        <v>8.0743192159181287</v>
      </c>
      <c r="H39" s="71">
        <f>COUNTIF(Data_Eksportir!$O$2:$O$3401,A39)</f>
        <v>49</v>
      </c>
      <c r="I39" s="73">
        <f>IF(A39=0,"",H39/COUNTIF(Data_Eksportir!$O$2:$O$3401,"&gt;0"))</f>
        <v>1.58422243776269E-2</v>
      </c>
      <c r="J39" s="74">
        <f t="shared" si="16"/>
        <v>3.5407160130828146</v>
      </c>
      <c r="K39" s="71">
        <f>COUNTIFS(Data_HS!$F$2:$F$8217,A39,Data_HS!$I$2:$I$8217,"Belum terwakili")</f>
        <v>14</v>
      </c>
      <c r="L39" s="72">
        <f>SUMIFS(Data_HS!$D$2:$D$8217,Data_HS!$F$2:$F$8217,A39,Data_HS!$I$2:$I$8217,"Belum terwakili")/10^9</f>
        <v>0.70894141200000005</v>
      </c>
      <c r="M39" s="75">
        <f>SUMIFS(Data_Eksportir!$N$2:$N$3401,Data_Eksportir!$O$2:$O$3401,A39,Data_Eksportir!$Q$2:$Q$3401,"Wajar")/10^6</f>
        <v>3.6100427773838</v>
      </c>
      <c r="N39" s="76">
        <f t="shared" si="17"/>
        <v>1.0498032009999998</v>
      </c>
      <c r="O39" s="76">
        <f t="shared" si="18"/>
        <v>0.70894145100000006</v>
      </c>
    </row>
    <row r="40" spans="1:15" x14ac:dyDescent="0.3">
      <c r="A40" s="60">
        <v>34</v>
      </c>
      <c r="B40" s="61" t="s">
        <v>171</v>
      </c>
      <c r="C40" s="62">
        <f>COUNTIFS(Data_HS!$F$2:$F$8217,A40,Data_HS!$D$2:$D$8217,"&gt;0")</f>
        <v>64</v>
      </c>
      <c r="D40" s="63">
        <f>SUMIFS(Data_HS!$C$2:$C$8217,Data_HS!$F$2:$F$8217,A40)/10^9</f>
        <v>1.170361429</v>
      </c>
      <c r="E40" s="63">
        <f>SUMIFS(Data_HS!$D$2:$D$8217,Data_HS!$F$2:$F$8217,A40)/10^9</f>
        <v>1.3951377009999999</v>
      </c>
      <c r="F40" s="64">
        <f t="shared" si="15"/>
        <v>5.9461281288693555E-3</v>
      </c>
      <c r="G40" s="63">
        <f>IFERROR(SUMIFS(Data_HS!$D$2:$D$8217,Data_HS!$F$2:$F$8217,A40,Data_HS!$C$2:$C$8217,"&gt;0")/SUMIFS(Data_HS!$C$2:$C$8217,Data_HS!$F$2:$F$8217,A40),"")</f>
        <v>1.1920571427170641</v>
      </c>
      <c r="H40" s="62">
        <f>COUNTIF(Data_Eksportir!$O$2:$O$3401,A40)</f>
        <v>11</v>
      </c>
      <c r="I40" s="64">
        <f>IF(A40=0,"",H40/COUNTIF(Data_Eksportir!$O$2:$O$3401,"&gt;0"))</f>
        <v>3.5564177174264469E-3</v>
      </c>
      <c r="J40" s="65">
        <f t="shared" si="16"/>
        <v>0.59810647203505396</v>
      </c>
      <c r="K40" s="62">
        <f>COUNTIFS(Data_HS!$F$2:$F$8217,A40,Data_HS!$I$2:$I$8217,"Belum terwakili")</f>
        <v>14</v>
      </c>
      <c r="L40" s="63">
        <f>SUMIFS(Data_HS!$D$2:$D$8217,Data_HS!$F$2:$F$8217,A40,Data_HS!$I$2:$I$8217,"Belum terwakili")/10^9</f>
        <v>1.2783744699999999</v>
      </c>
      <c r="M40" s="66">
        <f>SUMIFS(Data_Eksportir!$N$2:$N$3401,Data_Eksportir!$O$2:$O$3401,A40,Data_Eksportir!$Q$2:$Q$3401,"Wajar")/10^6</f>
        <v>0.48992884170309997</v>
      </c>
      <c r="N40" s="67">
        <f t="shared" si="17"/>
        <v>1.3951377409999999</v>
      </c>
      <c r="O40" s="67">
        <f t="shared" si="18"/>
        <v>1.2783745099999999</v>
      </c>
    </row>
    <row r="41" spans="1:15" x14ac:dyDescent="0.3">
      <c r="A41" s="69">
        <v>35</v>
      </c>
      <c r="B41" s="70" t="s">
        <v>172</v>
      </c>
      <c r="C41" s="71">
        <f>COUNTIFS(Data_HS!$F$2:$F$8217,A41,Data_HS!$D$2:$D$8217,"&gt;0")</f>
        <v>14</v>
      </c>
      <c r="D41" s="72">
        <f>SUMIFS(Data_HS!$C$2:$C$8217,Data_HS!$F$2:$F$8217,A41)/10^9</f>
        <v>2.7908084E-2</v>
      </c>
      <c r="E41" s="72">
        <f>SUMIFS(Data_HS!$D$2:$D$8217,Data_HS!$F$2:$F$8217,A41)/10^9</f>
        <v>6.7669547999999996E-2</v>
      </c>
      <c r="F41" s="73">
        <f t="shared" si="15"/>
        <v>2.8841009926279315E-4</v>
      </c>
      <c r="G41" s="72">
        <f>IFERROR(SUMIFS(Data_HS!$D$2:$D$8217,Data_HS!$F$2:$F$8217,A41,Data_HS!$C$2:$C$8217,"&gt;0")/SUMIFS(Data_HS!$C$2:$C$8217,Data_HS!$F$2:$F$8217,A41),"")</f>
        <v>2.4247292648252028</v>
      </c>
      <c r="H41" s="71">
        <f>COUNTIF(Data_Eksportir!$O$2:$O$3401,A41)</f>
        <v>2</v>
      </c>
      <c r="I41" s="73">
        <f>IF(A41=0,"",H41/COUNTIF(Data_Eksportir!$O$2:$O$3401,"&gt;0"))</f>
        <v>6.4662140316844492E-4</v>
      </c>
      <c r="J41" s="74">
        <f t="shared" si="16"/>
        <v>2.2420206671724672</v>
      </c>
      <c r="K41" s="71">
        <f>COUNTIFS(Data_HS!$F$2:$F$8217,A41,Data_HS!$I$2:$I$8217,"Belum terwakili")</f>
        <v>3</v>
      </c>
      <c r="L41" s="72">
        <f>SUMIFS(Data_HS!$D$2:$D$8217,Data_HS!$F$2:$F$8217,A41,Data_HS!$I$2:$I$8217,"Belum terwakili")/10^9</f>
        <v>4.8952057E-2</v>
      </c>
      <c r="M41" s="75">
        <f>SUMIFS(Data_Eksportir!$N$2:$N$3401,Data_Eksportir!$O$2:$O$3401,A41,Data_Eksportir!$Q$2:$Q$3401,"Wajar")/10^6</f>
        <v>0</v>
      </c>
      <c r="N41" s="76">
        <f t="shared" si="17"/>
        <v>6.7669589000000002E-2</v>
      </c>
      <c r="O41" s="76">
        <f t="shared" si="18"/>
        <v>4.8952097999999999E-2</v>
      </c>
    </row>
    <row r="42" spans="1:15" x14ac:dyDescent="0.3">
      <c r="A42" s="60">
        <v>36</v>
      </c>
      <c r="B42" s="61" t="s">
        <v>173</v>
      </c>
      <c r="C42" s="62">
        <f>COUNTIFS(Data_HS!$F$2:$F$8217,A42,Data_HS!$D$2:$D$8217,"&gt;0")</f>
        <v>11</v>
      </c>
      <c r="D42" s="63">
        <f>SUMIFS(Data_HS!$C$2:$C$8217,Data_HS!$F$2:$F$8217,A42)/10^9</f>
        <v>4.3624700000000002E-3</v>
      </c>
      <c r="E42" s="63">
        <f>SUMIFS(Data_HS!$D$2:$D$8217,Data_HS!$F$2:$F$8217,A42)/10^9</f>
        <v>8.0746310000000005E-3</v>
      </c>
      <c r="F42" s="64">
        <f t="shared" si="15"/>
        <v>3.4414373925187546E-5</v>
      </c>
      <c r="G42" s="63">
        <f>IFERROR(SUMIFS(Data_HS!$D$2:$D$8217,Data_HS!$F$2:$F$8217,A42,Data_HS!$C$2:$C$8217,"&gt;0")/SUMIFS(Data_HS!$C$2:$C$8217,Data_HS!$F$2:$F$8217,A42),"")</f>
        <v>1.8509310092676856</v>
      </c>
      <c r="H42" s="62">
        <f>COUNTIF(Data_Eksportir!$O$2:$O$3401,A42)</f>
        <v>1</v>
      </c>
      <c r="I42" s="64">
        <f>IF(A42=0,"",H42/COUNTIF(Data_Eksportir!$O$2:$O$3401,"&gt;0"))</f>
        <v>3.2331070158422246E-4</v>
      </c>
      <c r="J42" s="65">
        <f t="shared" si="16"/>
        <v>9.3946413869698358</v>
      </c>
      <c r="K42" s="62">
        <f>COUNTIFS(Data_HS!$F$2:$F$8217,A42,Data_HS!$I$2:$I$8217,"Belum terwakili")</f>
        <v>0</v>
      </c>
      <c r="L42" s="63">
        <f>SUMIFS(Data_HS!$D$2:$D$8217,Data_HS!$F$2:$F$8217,A42,Data_HS!$I$2:$I$8217,"Belum terwakili")/10^9</f>
        <v>0</v>
      </c>
      <c r="M42" s="66">
        <f>SUMIFS(Data_Eksportir!$N$2:$N$3401,Data_Eksportir!$O$2:$O$3401,A42,Data_Eksportir!$Q$2:$Q$3401,"Wajar")/10^6</f>
        <v>0</v>
      </c>
      <c r="N42" s="67">
        <f t="shared" si="17"/>
        <v>8.074673000000001E-3</v>
      </c>
      <c r="O42" s="67">
        <f t="shared" si="18"/>
        <v>4.1999999999999999E-8</v>
      </c>
    </row>
    <row r="43" spans="1:15" x14ac:dyDescent="0.3">
      <c r="A43" s="69">
        <v>37</v>
      </c>
      <c r="B43" s="70" t="s">
        <v>174</v>
      </c>
      <c r="C43" s="71">
        <f>COUNTIFS(Data_HS!$F$2:$F$8217,A43,Data_HS!$D$2:$D$8217,"&gt;0")</f>
        <v>24</v>
      </c>
      <c r="D43" s="72">
        <f>SUMIFS(Data_HS!$C$2:$C$8217,Data_HS!$F$2:$F$8217,A43)/10^9</f>
        <v>7.8986000000000006E-5</v>
      </c>
      <c r="E43" s="72">
        <f>SUMIFS(Data_HS!$D$2:$D$8217,Data_HS!$F$2:$F$8217,A43)/10^9</f>
        <v>1.3788769999999999E-3</v>
      </c>
      <c r="F43" s="73">
        <f t="shared" si="15"/>
        <v>5.8768244239075225E-6</v>
      </c>
      <c r="G43" s="72">
        <f>IFERROR(SUMIFS(Data_HS!$D$2:$D$8217,Data_HS!$F$2:$F$8217,A43,Data_HS!$C$2:$C$8217,"&gt;0")/SUMIFS(Data_HS!$C$2:$C$8217,Data_HS!$F$2:$F$8217,A43),"")</f>
        <v>17.452421948193351</v>
      </c>
      <c r="H43" s="71">
        <f>COUNTIF(Data_Eksportir!$O$2:$O$3401,A43)</f>
        <v>5</v>
      </c>
      <c r="I43" s="73">
        <f>IF(A43=0,"",H43/COUNTIF(Data_Eksportir!$O$2:$O$3401,"&gt;0"))</f>
        <v>1.6165535079211122E-3</v>
      </c>
      <c r="J43" s="74">
        <f t="shared" si="16"/>
        <v>275.07262278328534</v>
      </c>
      <c r="K43" s="71">
        <f>COUNTIFS(Data_HS!$F$2:$F$8217,A43,Data_HS!$I$2:$I$8217,"Belum terwakili")</f>
        <v>0</v>
      </c>
      <c r="L43" s="72">
        <f>SUMIFS(Data_HS!$D$2:$D$8217,Data_HS!$F$2:$F$8217,A43,Data_HS!$I$2:$I$8217,"Belum terwakili")/10^9</f>
        <v>0</v>
      </c>
      <c r="M43" s="75">
        <f>SUMIFS(Data_Eksportir!$N$2:$N$3401,Data_Eksportir!$O$2:$O$3401,A43,Data_Eksportir!$Q$2:$Q$3401,"Wajar")/10^6</f>
        <v>0</v>
      </c>
      <c r="N43" s="76">
        <f t="shared" si="17"/>
        <v>1.3789199999999998E-3</v>
      </c>
      <c r="O43" s="76">
        <f t="shared" si="18"/>
        <v>4.3000000000000001E-8</v>
      </c>
    </row>
    <row r="44" spans="1:15" x14ac:dyDescent="0.3">
      <c r="A44" s="60">
        <v>38</v>
      </c>
      <c r="B44" s="61" t="s">
        <v>175</v>
      </c>
      <c r="C44" s="62">
        <f>COUNTIFS(Data_HS!$F$2:$F$8217,A44,Data_HS!$D$2:$D$8217,"&gt;0")</f>
        <v>129</v>
      </c>
      <c r="D44" s="63">
        <f>SUMIFS(Data_HS!$C$2:$C$8217,Data_HS!$F$2:$F$8217,A44)/10^9</f>
        <v>6.1301128299999998</v>
      </c>
      <c r="E44" s="63">
        <f>SUMIFS(Data_HS!$D$2:$D$8217,Data_HS!$F$2:$F$8217,A44)/10^9</f>
        <v>8.6399941810000005</v>
      </c>
      <c r="F44" s="64">
        <f t="shared" si="15"/>
        <v>3.6823972569938926E-2</v>
      </c>
      <c r="G44" s="63">
        <f>IFERROR(SUMIFS(Data_HS!$D$2:$D$8217,Data_HS!$F$2:$F$8217,A44,Data_HS!$C$2:$C$8217,"&gt;0")/SUMIFS(Data_HS!$C$2:$C$8217,Data_HS!$F$2:$F$8217,A44),"")</f>
        <v>1.4094347123134436</v>
      </c>
      <c r="H44" s="62">
        <f>COUNTIF(Data_Eksportir!$O$2:$O$3401,A44)</f>
        <v>242</v>
      </c>
      <c r="I44" s="64">
        <f>IF(A44=0,"",H44/COUNTIF(Data_Eksportir!$O$2:$O$3401,"&gt;0"))</f>
        <v>7.8241189783381834E-2</v>
      </c>
      <c r="J44" s="65">
        <f t="shared" si="16"/>
        <v>2.1247351744785314</v>
      </c>
      <c r="K44" s="62">
        <f>COUNTIFS(Data_HS!$F$2:$F$8217,A44,Data_HS!$I$2:$I$8217,"Belum terwakili")</f>
        <v>26</v>
      </c>
      <c r="L44" s="63">
        <f>SUMIFS(Data_HS!$D$2:$D$8217,Data_HS!$F$2:$F$8217,A44,Data_HS!$I$2:$I$8217,"Belum terwakili")/10^9</f>
        <v>6.5637391559999996</v>
      </c>
      <c r="M44" s="66">
        <f>SUMIFS(Data_Eksportir!$N$2:$N$3401,Data_Eksportir!$O$2:$O$3401,A44,Data_Eksportir!$Q$2:$Q$3401,"Wajar")/10^6</f>
        <v>93.410180989864045</v>
      </c>
      <c r="N44" s="67">
        <f t="shared" si="17"/>
        <v>8.6399942250000006</v>
      </c>
      <c r="O44" s="67">
        <f t="shared" si="18"/>
        <v>6.5637391999999997</v>
      </c>
    </row>
    <row r="45" spans="1:15" x14ac:dyDescent="0.3">
      <c r="A45" s="69">
        <v>39</v>
      </c>
      <c r="B45" s="70" t="s">
        <v>176</v>
      </c>
      <c r="C45" s="71">
        <f>COUNTIFS(Data_HS!$F$2:$F$8217,A45,Data_HS!$D$2:$D$8217,"&gt;0")</f>
        <v>316</v>
      </c>
      <c r="D45" s="72">
        <f>SUMIFS(Data_HS!$C$2:$C$8217,Data_HS!$F$2:$F$8217,A45)/10^9</f>
        <v>1.76268957</v>
      </c>
      <c r="E45" s="72">
        <f>SUMIFS(Data_HS!$D$2:$D$8217,Data_HS!$F$2:$F$8217,A45)/10^9</f>
        <v>2.4882715379999998</v>
      </c>
      <c r="F45" s="73">
        <f t="shared" si="15"/>
        <v>1.0605104695946291E-2</v>
      </c>
      <c r="G45" s="72">
        <f>IFERROR(SUMIFS(Data_HS!$D$2:$D$8217,Data_HS!$F$2:$F$8217,A45,Data_HS!$C$2:$C$8217,"&gt;0")/SUMIFS(Data_HS!$C$2:$C$8217,Data_HS!$F$2:$F$8217,A45),"")</f>
        <v>1.411632991054687</v>
      </c>
      <c r="H45" s="71">
        <f>COUNTIF(Data_Eksportir!$O$2:$O$3401,A45)</f>
        <v>52</v>
      </c>
      <c r="I45" s="73">
        <f>IF(A45=0,"",H45/COUNTIF(Data_Eksportir!$O$2:$O$3401,"&gt;0"))</f>
        <v>1.6812156482379565E-2</v>
      </c>
      <c r="J45" s="74">
        <f t="shared" si="16"/>
        <v>1.5852890626158425</v>
      </c>
      <c r="K45" s="71">
        <f>COUNTIFS(Data_HS!$F$2:$F$8217,A45,Data_HS!$I$2:$I$8217,"Belum terwakili")</f>
        <v>49</v>
      </c>
      <c r="L45" s="72">
        <f>SUMIFS(Data_HS!$D$2:$D$8217,Data_HS!$F$2:$F$8217,A45,Data_HS!$I$2:$I$8217,"Belum terwakili")/10^9</f>
        <v>2.1631429670000002</v>
      </c>
      <c r="M45" s="75">
        <f>SUMIFS(Data_Eksportir!$N$2:$N$3401,Data_Eksportir!$O$2:$O$3401,A45,Data_Eksportir!$Q$2:$Q$3401,"Wajar")/10^6</f>
        <v>0.197719726652613</v>
      </c>
      <c r="N45" s="76">
        <f t="shared" si="17"/>
        <v>2.488271583</v>
      </c>
      <c r="O45" s="76">
        <f t="shared" si="18"/>
        <v>2.1631430120000004</v>
      </c>
    </row>
    <row r="46" spans="1:15" x14ac:dyDescent="0.3">
      <c r="A46" s="60">
        <v>40</v>
      </c>
      <c r="B46" s="61" t="s">
        <v>177</v>
      </c>
      <c r="C46" s="62">
        <f>COUNTIFS(Data_HS!$F$2:$F$8217,A46,Data_HS!$D$2:$D$8217,"&gt;0")</f>
        <v>175</v>
      </c>
      <c r="D46" s="63">
        <f>SUMIFS(Data_HS!$C$2:$C$8217,Data_HS!$F$2:$F$8217,A46)/10^9</f>
        <v>2.0009635600000002</v>
      </c>
      <c r="E46" s="63">
        <f>SUMIFS(Data_HS!$D$2:$D$8217,Data_HS!$F$2:$F$8217,A46)/10^9</f>
        <v>4.2758322489999996</v>
      </c>
      <c r="F46" s="64">
        <f t="shared" si="15"/>
        <v>1.822375410820155E-2</v>
      </c>
      <c r="G46" s="63">
        <f>IFERROR(SUMIFS(Data_HS!$D$2:$D$8217,Data_HS!$F$2:$F$8217,A46,Data_HS!$C$2:$C$8217,"&gt;0")/SUMIFS(Data_HS!$C$2:$C$8217,Data_HS!$F$2:$F$8217,A46),"")</f>
        <v>2.1368866152664969</v>
      </c>
      <c r="H46" s="62">
        <f>COUNTIF(Data_Eksportir!$O$2:$O$3401,A46)</f>
        <v>29</v>
      </c>
      <c r="I46" s="64">
        <f>IF(A46=0,"",H46/COUNTIF(Data_Eksportir!$O$2:$O$3401,"&gt;0"))</f>
        <v>9.3760103459424506E-3</v>
      </c>
      <c r="J46" s="65">
        <f t="shared" si="16"/>
        <v>0.51449390121669847</v>
      </c>
      <c r="K46" s="62">
        <f>COUNTIFS(Data_HS!$F$2:$F$8217,A46,Data_HS!$I$2:$I$8217,"Belum terwakili")</f>
        <v>25</v>
      </c>
      <c r="L46" s="63">
        <f>SUMIFS(Data_HS!$D$2:$D$8217,Data_HS!$F$2:$F$8217,A46,Data_HS!$I$2:$I$8217,"Belum terwakili")/10^9</f>
        <v>4.0212100819999996</v>
      </c>
      <c r="M46" s="66">
        <f>SUMIFS(Data_Eksportir!$N$2:$N$3401,Data_Eksportir!$O$2:$O$3401,A46,Data_Eksportir!$Q$2:$Q$3401,"Wajar")/10^6</f>
        <v>1.953903908924</v>
      </c>
      <c r="N46" s="67">
        <f t="shared" si="17"/>
        <v>4.2758322949999998</v>
      </c>
      <c r="O46" s="67">
        <f t="shared" si="18"/>
        <v>4.0212101279999999</v>
      </c>
    </row>
    <row r="47" spans="1:15" x14ac:dyDescent="0.3">
      <c r="A47" s="69">
        <v>41</v>
      </c>
      <c r="B47" s="70" t="s">
        <v>178</v>
      </c>
      <c r="C47" s="71">
        <f>COUNTIFS(Data_HS!$F$2:$F$8217,A47,Data_HS!$D$2:$D$8217,"&gt;0")</f>
        <v>25</v>
      </c>
      <c r="D47" s="72">
        <f>SUMIFS(Data_HS!$C$2:$C$8217,Data_HS!$F$2:$F$8217,A47)/10^9</f>
        <v>3.4233839999999998E-3</v>
      </c>
      <c r="E47" s="72">
        <f>SUMIFS(Data_HS!$D$2:$D$8217,Data_HS!$F$2:$F$8217,A47)/10^9</f>
        <v>7.2164212000000005E-2</v>
      </c>
      <c r="F47" s="73">
        <f t="shared" si="15"/>
        <v>3.0756652233204296E-4</v>
      </c>
      <c r="G47" s="72">
        <f>IFERROR(SUMIFS(Data_HS!$D$2:$D$8217,Data_HS!$F$2:$F$8217,A47,Data_HS!$C$2:$C$8217,"&gt;0")/SUMIFS(Data_HS!$C$2:$C$8217,Data_HS!$F$2:$F$8217,A47),"")</f>
        <v>21.079727544441408</v>
      </c>
      <c r="H47" s="71">
        <f>COUNTIF(Data_Eksportir!$O$2:$O$3401,A47)</f>
        <v>3</v>
      </c>
      <c r="I47" s="73">
        <f>IF(A47=0,"",H47/COUNTIF(Data_Eksportir!$O$2:$O$3401,"&gt;0"))</f>
        <v>9.6993210475266732E-4</v>
      </c>
      <c r="J47" s="74">
        <f t="shared" si="16"/>
        <v>3.1535685268943121</v>
      </c>
      <c r="K47" s="71">
        <f>COUNTIFS(Data_HS!$F$2:$F$8217,A47,Data_HS!$I$2:$I$8217,"Belum terwakili")</f>
        <v>3</v>
      </c>
      <c r="L47" s="72">
        <f>SUMIFS(Data_HS!$D$2:$D$8217,Data_HS!$F$2:$F$8217,A47,Data_HS!$I$2:$I$8217,"Belum terwakili")/10^9</f>
        <v>4.2497122999999998E-2</v>
      </c>
      <c r="M47" s="75">
        <f>SUMIFS(Data_Eksportir!$N$2:$N$3401,Data_Eksportir!$O$2:$O$3401,A47,Data_Eksportir!$Q$2:$Q$3401,"Wajar")/10^6</f>
        <v>0</v>
      </c>
      <c r="N47" s="76">
        <f t="shared" si="17"/>
        <v>7.2164259000000008E-2</v>
      </c>
      <c r="O47" s="76">
        <f t="shared" si="18"/>
        <v>4.2497170000000001E-2</v>
      </c>
    </row>
    <row r="48" spans="1:15" x14ac:dyDescent="0.3">
      <c r="A48" s="60">
        <v>42</v>
      </c>
      <c r="B48" s="61" t="s">
        <v>179</v>
      </c>
      <c r="C48" s="62">
        <f>COUNTIFS(Data_HS!$F$2:$F$8217,A48,Data_HS!$D$2:$D$8217,"&gt;0")</f>
        <v>35</v>
      </c>
      <c r="D48" s="63">
        <f>SUMIFS(Data_HS!$C$2:$C$8217,Data_HS!$F$2:$F$8217,A48)/10^9</f>
        <v>8.5330457999999998E-2</v>
      </c>
      <c r="E48" s="63">
        <f>SUMIFS(Data_HS!$D$2:$D$8217,Data_HS!$F$2:$F$8217,A48)/10^9</f>
        <v>1.3090136139999999</v>
      </c>
      <c r="F48" s="64">
        <f t="shared" si="15"/>
        <v>5.5790641065030849E-3</v>
      </c>
      <c r="G48" s="63">
        <f>IFERROR(SUMIFS(Data_HS!$D$2:$D$8217,Data_HS!$F$2:$F$8217,A48,Data_HS!$C$2:$C$8217,"&gt;0")/SUMIFS(Data_HS!$C$2:$C$8217,Data_HS!$F$2:$F$8217,A48),"")</f>
        <v>15.340520192684306</v>
      </c>
      <c r="H48" s="62">
        <f>COUNTIF(Data_Eksportir!$O$2:$O$3401,A48)</f>
        <v>3</v>
      </c>
      <c r="I48" s="64">
        <f>IF(A48=0,"",H48/COUNTIF(Data_Eksportir!$O$2:$O$3401,"&gt;0"))</f>
        <v>9.6993210475266732E-4</v>
      </c>
      <c r="J48" s="65">
        <f t="shared" si="16"/>
        <v>0.17385211681330068</v>
      </c>
      <c r="K48" s="62">
        <f>COUNTIFS(Data_HS!$F$2:$F$8217,A48,Data_HS!$I$2:$I$8217,"Belum terwakili")</f>
        <v>12</v>
      </c>
      <c r="L48" s="63">
        <f>SUMIFS(Data_HS!$D$2:$D$8217,Data_HS!$F$2:$F$8217,A48,Data_HS!$I$2:$I$8217,"Belum terwakili")/10^9</f>
        <v>1.1894112489999999</v>
      </c>
      <c r="M48" s="66">
        <f>SUMIFS(Data_Eksportir!$N$2:$N$3401,Data_Eksportir!$O$2:$O$3401,A48,Data_Eksportir!$Q$2:$Q$3401,"Wajar")/10^6</f>
        <v>0</v>
      </c>
      <c r="N48" s="67">
        <f t="shared" si="17"/>
        <v>1.3090136619999999</v>
      </c>
      <c r="O48" s="67">
        <f t="shared" si="18"/>
        <v>1.1894112969999999</v>
      </c>
    </row>
    <row r="49" spans="1:15" x14ac:dyDescent="0.3">
      <c r="A49" s="69">
        <v>43</v>
      </c>
      <c r="B49" s="70" t="s">
        <v>180</v>
      </c>
      <c r="C49" s="71">
        <f>COUNTIFS(Data_HS!$F$2:$F$8217,A49,Data_HS!$D$2:$D$8217,"&gt;0")</f>
        <v>6</v>
      </c>
      <c r="D49" s="72">
        <f>SUMIFS(Data_HS!$C$2:$C$8217,Data_HS!$F$2:$F$8217,A49)/10^9</f>
        <v>4.6338500000000002E-4</v>
      </c>
      <c r="E49" s="72">
        <f>SUMIFS(Data_HS!$D$2:$D$8217,Data_HS!$F$2:$F$8217,A49)/10^9</f>
        <v>7.73101E-4</v>
      </c>
      <c r="F49" s="73">
        <f t="shared" si="15"/>
        <v>3.2949848601052378E-6</v>
      </c>
      <c r="G49" s="72">
        <f>IFERROR(SUMIFS(Data_HS!$D$2:$D$8217,Data_HS!$F$2:$F$8217,A49,Data_HS!$C$2:$C$8217,"&gt;0")/SUMIFS(Data_HS!$C$2:$C$8217,Data_HS!$F$2:$F$8217,A49),"")</f>
        <v>1.6683772672831447</v>
      </c>
      <c r="H49" s="71">
        <f>COUNTIF(Data_Eksportir!$O$2:$O$3401,A49)</f>
        <v>0</v>
      </c>
      <c r="I49" s="73">
        <f>IF(A49=0,"",H49/COUNTIF(Data_Eksportir!$O$2:$O$3401,"&gt;0"))</f>
        <v>0</v>
      </c>
      <c r="J49" s="74">
        <f t="shared" si="16"/>
        <v>0</v>
      </c>
      <c r="K49" s="71">
        <f>COUNTIFS(Data_HS!$F$2:$F$8217,A49,Data_HS!$I$2:$I$8217,"Belum terwakili")</f>
        <v>0</v>
      </c>
      <c r="L49" s="72">
        <f>SUMIFS(Data_HS!$D$2:$D$8217,Data_HS!$F$2:$F$8217,A49,Data_HS!$I$2:$I$8217,"Belum terwakili")/10^9</f>
        <v>0</v>
      </c>
      <c r="M49" s="75">
        <f>SUMIFS(Data_Eksportir!$N$2:$N$3401,Data_Eksportir!$O$2:$O$3401,A49,Data_Eksportir!$Q$2:$Q$3401,"Wajar")/10^6</f>
        <v>0</v>
      </c>
      <c r="N49" s="76">
        <f t="shared" si="17"/>
        <v>7.7315000000000001E-4</v>
      </c>
      <c r="O49" s="76">
        <f t="shared" si="18"/>
        <v>4.9000000000000002E-8</v>
      </c>
    </row>
    <row r="50" spans="1:15" x14ac:dyDescent="0.3">
      <c r="A50" s="60">
        <v>44</v>
      </c>
      <c r="B50" s="61" t="s">
        <v>181</v>
      </c>
      <c r="C50" s="62">
        <f>COUNTIFS(Data_HS!$F$2:$F$8217,A50,Data_HS!$D$2:$D$8217,"&gt;0")</f>
        <v>139</v>
      </c>
      <c r="D50" s="63">
        <f>SUMIFS(Data_HS!$C$2:$C$8217,Data_HS!$F$2:$F$8217,A50)/10^9</f>
        <v>5.922198968</v>
      </c>
      <c r="E50" s="63">
        <f>SUMIFS(Data_HS!$D$2:$D$8217,Data_HS!$F$2:$F$8217,A50)/10^9</f>
        <v>3.6951983789999998</v>
      </c>
      <c r="F50" s="64">
        <f t="shared" si="15"/>
        <v>1.5749071225998175E-2</v>
      </c>
      <c r="G50" s="63">
        <f>IFERROR(SUMIFS(Data_HS!$D$2:$D$8217,Data_HS!$F$2:$F$8217,A50,Data_HS!$C$2:$C$8217,"&gt;0")/SUMIFS(Data_HS!$C$2:$C$8217,Data_HS!$F$2:$F$8217,A50),"")</f>
        <v>0.62395707472285655</v>
      </c>
      <c r="H50" s="62">
        <f>COUNTIF(Data_Eksportir!$O$2:$O$3401,A50)</f>
        <v>130</v>
      </c>
      <c r="I50" s="64">
        <f>IF(A50=0,"",H50/COUNTIF(Data_Eksportir!$O$2:$O$3401,"&gt;0"))</f>
        <v>4.2030391205948918E-2</v>
      </c>
      <c r="J50" s="65">
        <f t="shared" si="16"/>
        <v>2.6687536428539476</v>
      </c>
      <c r="K50" s="62">
        <f>COUNTIFS(Data_HS!$F$2:$F$8217,A50,Data_HS!$I$2:$I$8217,"Belum terwakili")</f>
        <v>30</v>
      </c>
      <c r="L50" s="63">
        <f>SUMIFS(Data_HS!$D$2:$D$8217,Data_HS!$F$2:$F$8217,A50,Data_HS!$I$2:$I$8217,"Belum terwakili")/10^9</f>
        <v>2.953439774</v>
      </c>
      <c r="M50" s="66">
        <f>SUMIFS(Data_Eksportir!$N$2:$N$3401,Data_Eksportir!$O$2:$O$3401,A50,Data_Eksportir!$Q$2:$Q$3401,"Wajar")/10^6</f>
        <v>8.080506656685202</v>
      </c>
      <c r="N50" s="67">
        <f t="shared" si="17"/>
        <v>3.695198429</v>
      </c>
      <c r="O50" s="67">
        <f t="shared" si="18"/>
        <v>2.9534398240000002</v>
      </c>
    </row>
    <row r="51" spans="1:15" x14ac:dyDescent="0.3">
      <c r="A51" s="69">
        <v>45</v>
      </c>
      <c r="B51" s="70" t="s">
        <v>182</v>
      </c>
      <c r="C51" s="71">
        <f>COUNTIFS(Data_HS!$F$2:$F$8217,A51,Data_HS!$D$2:$D$8217,"&gt;0")</f>
        <v>6</v>
      </c>
      <c r="D51" s="72">
        <f>SUMIFS(Data_HS!$C$2:$C$8217,Data_HS!$F$2:$F$8217,A51)/10^9</f>
        <v>1.9357000000000001E-5</v>
      </c>
      <c r="E51" s="72">
        <f>SUMIFS(Data_HS!$D$2:$D$8217,Data_HS!$F$2:$F$8217,A51)/10^9</f>
        <v>3.2075E-5</v>
      </c>
      <c r="F51" s="73">
        <f t="shared" si="15"/>
        <v>1.3670482820210491E-7</v>
      </c>
      <c r="G51" s="72">
        <f>IFERROR(SUMIFS(Data_HS!$D$2:$D$8217,Data_HS!$F$2:$F$8217,A51,Data_HS!$C$2:$C$8217,"&gt;0")/SUMIFS(Data_HS!$C$2:$C$8217,Data_HS!$F$2:$F$8217,A51),"")</f>
        <v>1.6570232990649378</v>
      </c>
      <c r="H51" s="71">
        <f>COUNTIF(Data_Eksportir!$O$2:$O$3401,A51)</f>
        <v>0</v>
      </c>
      <c r="I51" s="73">
        <f>IF(A51=0,"",H51/COUNTIF(Data_Eksportir!$O$2:$O$3401,"&gt;0"))</f>
        <v>0</v>
      </c>
      <c r="J51" s="74">
        <f t="shared" si="16"/>
        <v>0</v>
      </c>
      <c r="K51" s="71">
        <f>COUNTIFS(Data_HS!$F$2:$F$8217,A51,Data_HS!$I$2:$I$8217,"Belum terwakili")</f>
        <v>0</v>
      </c>
      <c r="L51" s="72">
        <f>SUMIFS(Data_HS!$D$2:$D$8217,Data_HS!$F$2:$F$8217,A51,Data_HS!$I$2:$I$8217,"Belum terwakili")/10^9</f>
        <v>0</v>
      </c>
      <c r="M51" s="75">
        <f>SUMIFS(Data_Eksportir!$N$2:$N$3401,Data_Eksportir!$O$2:$O$3401,A51,Data_Eksportir!$Q$2:$Q$3401,"Wajar")/10^6</f>
        <v>0</v>
      </c>
      <c r="N51" s="76">
        <f t="shared" si="17"/>
        <v>3.2125999999999997E-5</v>
      </c>
      <c r="O51" s="76">
        <f t="shared" si="18"/>
        <v>5.1E-8</v>
      </c>
    </row>
    <row r="52" spans="1:15" x14ac:dyDescent="0.3">
      <c r="A52" s="60">
        <v>46</v>
      </c>
      <c r="B52" s="61" t="s">
        <v>183</v>
      </c>
      <c r="C52" s="62">
        <f>COUNTIFS(Data_HS!$F$2:$F$8217,A52,Data_HS!$D$2:$D$8217,"&gt;0")</f>
        <v>27</v>
      </c>
      <c r="D52" s="63">
        <f>SUMIFS(Data_HS!$C$2:$C$8217,Data_HS!$F$2:$F$8217,A52)/10^9</f>
        <v>2.0377281000000001E-2</v>
      </c>
      <c r="E52" s="63">
        <f>SUMIFS(Data_HS!$D$2:$D$8217,Data_HS!$F$2:$F$8217,A52)/10^9</f>
        <v>8.4875048999999994E-2</v>
      </c>
      <c r="F52" s="64">
        <f t="shared" si="15"/>
        <v>3.6174057652970331E-4</v>
      </c>
      <c r="G52" s="63">
        <f>IFERROR(SUMIFS(Data_HS!$D$2:$D$8217,Data_HS!$F$2:$F$8217,A52,Data_HS!$C$2:$C$8217,"&gt;0")/SUMIFS(Data_HS!$C$2:$C$8217,Data_HS!$F$2:$F$8217,A52),"")</f>
        <v>4.165169484584327</v>
      </c>
      <c r="H52" s="62">
        <f>COUNTIF(Data_Eksportir!$O$2:$O$3401,A52)</f>
        <v>5</v>
      </c>
      <c r="I52" s="64">
        <f>IF(A52=0,"",H52/COUNTIF(Data_Eksportir!$O$2:$O$3401,"&gt;0"))</f>
        <v>1.6165535079211122E-3</v>
      </c>
      <c r="J52" s="65">
        <f t="shared" si="16"/>
        <v>4.4688199577422125</v>
      </c>
      <c r="K52" s="62">
        <f>COUNTIFS(Data_HS!$F$2:$F$8217,A52,Data_HS!$I$2:$I$8217,"Belum terwakili")</f>
        <v>2</v>
      </c>
      <c r="L52" s="63">
        <f>SUMIFS(Data_HS!$D$2:$D$8217,Data_HS!$F$2:$F$8217,A52,Data_HS!$I$2:$I$8217,"Belum terwakili")/10^9</f>
        <v>5.8921174E-2</v>
      </c>
      <c r="M52" s="66">
        <f>SUMIFS(Data_Eksportir!$N$2:$N$3401,Data_Eksportir!$O$2:$O$3401,A52,Data_Eksportir!$Q$2:$Q$3401,"Wajar")/10^6</f>
        <v>0</v>
      </c>
      <c r="N52" s="67">
        <f t="shared" si="17"/>
        <v>8.4875100999999994E-2</v>
      </c>
      <c r="O52" s="67">
        <f t="shared" si="18"/>
        <v>5.8921226E-2</v>
      </c>
    </row>
    <row r="53" spans="1:15" x14ac:dyDescent="0.3">
      <c r="A53" s="69">
        <v>47</v>
      </c>
      <c r="B53" s="70" t="s">
        <v>184</v>
      </c>
      <c r="C53" s="71">
        <f>COUNTIFS(Data_HS!$F$2:$F$8217,A53,Data_HS!$D$2:$D$8217,"&gt;0")</f>
        <v>13</v>
      </c>
      <c r="D53" s="72">
        <f>SUMIFS(Data_HS!$C$2:$C$8217,Data_HS!$F$2:$F$8217,A53)/10^9</f>
        <v>6.3407107360000001</v>
      </c>
      <c r="E53" s="72">
        <f>SUMIFS(Data_HS!$D$2:$D$8217,Data_HS!$F$2:$F$8217,A53)/10^9</f>
        <v>3.289774226</v>
      </c>
      <c r="F53" s="73">
        <f t="shared" si="15"/>
        <v>1.4021138593578881E-2</v>
      </c>
      <c r="G53" s="72">
        <f>IFERROR(SUMIFS(Data_HS!$D$2:$D$8217,Data_HS!$F$2:$F$8217,A53,Data_HS!$C$2:$C$8217,"&gt;0")/SUMIFS(Data_HS!$C$2:$C$8217,Data_HS!$F$2:$F$8217,A53),"")</f>
        <v>0.5188336706990887</v>
      </c>
      <c r="H53" s="71">
        <f>COUNTIF(Data_Eksportir!$O$2:$O$3401,A53)</f>
        <v>1</v>
      </c>
      <c r="I53" s="73">
        <f>IF(A53=0,"",H53/COUNTIF(Data_Eksportir!$O$2:$O$3401,"&gt;0"))</f>
        <v>3.2331070158422246E-4</v>
      </c>
      <c r="J53" s="74">
        <f t="shared" si="16"/>
        <v>2.3058805062542195E-2</v>
      </c>
      <c r="K53" s="71">
        <f>COUNTIFS(Data_HS!$F$2:$F$8217,A53,Data_HS!$I$2:$I$8217,"Belum terwakili")</f>
        <v>3</v>
      </c>
      <c r="L53" s="72">
        <f>SUMIFS(Data_HS!$D$2:$D$8217,Data_HS!$F$2:$F$8217,A53,Data_HS!$I$2:$I$8217,"Belum terwakili")/10^9</f>
        <v>3.267133458</v>
      </c>
      <c r="M53" s="75">
        <f>SUMIFS(Data_Eksportir!$N$2:$N$3401,Data_Eksportir!$O$2:$O$3401,A53,Data_Eksportir!$Q$2:$Q$3401,"Wajar")/10^6</f>
        <v>7.1014573829999994E-4</v>
      </c>
      <c r="N53" s="76">
        <f t="shared" si="17"/>
        <v>3.289774279</v>
      </c>
      <c r="O53" s="76">
        <f t="shared" si="18"/>
        <v>3.2671335109999999</v>
      </c>
    </row>
    <row r="54" spans="1:15" x14ac:dyDescent="0.3">
      <c r="A54" s="60">
        <v>48</v>
      </c>
      <c r="B54" s="61" t="s">
        <v>185</v>
      </c>
      <c r="C54" s="62">
        <f>COUNTIFS(Data_HS!$F$2:$F$8217,A54,Data_HS!$D$2:$D$8217,"&gt;0")</f>
        <v>160</v>
      </c>
      <c r="D54" s="63">
        <f>SUMIFS(Data_HS!$C$2:$C$8217,Data_HS!$F$2:$F$8217,A54)/10^9</f>
        <v>5.4882681270000004</v>
      </c>
      <c r="E54" s="63">
        <f>SUMIFS(Data_HS!$D$2:$D$8217,Data_HS!$F$2:$F$8217,A54)/10^9</f>
        <v>4.0833396630000003</v>
      </c>
      <c r="F54" s="64">
        <f t="shared" si="15"/>
        <v>1.7403343635892625E-2</v>
      </c>
      <c r="G54" s="63">
        <f>IFERROR(SUMIFS(Data_HS!$D$2:$D$8217,Data_HS!$F$2:$F$8217,A54,Data_HS!$C$2:$C$8217,"&gt;0")/SUMIFS(Data_HS!$C$2:$C$8217,Data_HS!$F$2:$F$8217,A54),"")</f>
        <v>0.74401229832625482</v>
      </c>
      <c r="H54" s="62">
        <f>COUNTIF(Data_Eksportir!$O$2:$O$3401,A54)</f>
        <v>3</v>
      </c>
      <c r="I54" s="64">
        <f>IF(A54=0,"",H54/COUNTIF(Data_Eksportir!$O$2:$O$3401,"&gt;0"))</f>
        <v>9.6993210475266732E-4</v>
      </c>
      <c r="J54" s="65">
        <f t="shared" si="16"/>
        <v>5.5732514684837982E-2</v>
      </c>
      <c r="K54" s="62">
        <f>COUNTIFS(Data_HS!$F$2:$F$8217,A54,Data_HS!$I$2:$I$8217,"Belum terwakili")</f>
        <v>38</v>
      </c>
      <c r="L54" s="63">
        <f>SUMIFS(Data_HS!$D$2:$D$8217,Data_HS!$F$2:$F$8217,A54,Data_HS!$I$2:$I$8217,"Belum terwakili")/10^9</f>
        <v>3.879196087</v>
      </c>
      <c r="M54" s="66">
        <f>SUMIFS(Data_Eksportir!$N$2:$N$3401,Data_Eksportir!$O$2:$O$3401,A54,Data_Eksportir!$Q$2:$Q$3401,"Wajar")/10^6</f>
        <v>0</v>
      </c>
      <c r="N54" s="67">
        <f t="shared" si="17"/>
        <v>4.0833397170000003</v>
      </c>
      <c r="O54" s="67">
        <f t="shared" si="18"/>
        <v>3.879196141</v>
      </c>
    </row>
    <row r="55" spans="1:15" x14ac:dyDescent="0.3">
      <c r="A55" s="69">
        <v>49</v>
      </c>
      <c r="B55" s="70" t="s">
        <v>186</v>
      </c>
      <c r="C55" s="71">
        <f>COUNTIFS(Data_HS!$F$2:$F$8217,A55,Data_HS!$D$2:$D$8217,"&gt;0")</f>
        <v>28</v>
      </c>
      <c r="D55" s="72">
        <f>SUMIFS(Data_HS!$C$2:$C$8217,Data_HS!$F$2:$F$8217,A55)/10^9</f>
        <v>4.8260229999999996E-3</v>
      </c>
      <c r="E55" s="72">
        <f>SUMIFS(Data_HS!$D$2:$D$8217,Data_HS!$F$2:$F$8217,A55)/10^9</f>
        <v>3.1224482000000001E-2</v>
      </c>
      <c r="F55" s="73">
        <f t="shared" si="15"/>
        <v>1.330798892442624E-4</v>
      </c>
      <c r="G55" s="72">
        <f>IFERROR(SUMIFS(Data_HS!$D$2:$D$8217,Data_HS!$F$2:$F$8217,A55,Data_HS!$C$2:$C$8217,"&gt;0")/SUMIFS(Data_HS!$C$2:$C$8217,Data_HS!$F$2:$F$8217,A55),"")</f>
        <v>6.4700234540946031</v>
      </c>
      <c r="H55" s="71">
        <f>COUNTIF(Data_Eksportir!$O$2:$O$3401,A55)</f>
        <v>6</v>
      </c>
      <c r="I55" s="73">
        <f>IF(A55=0,"",H55/COUNTIF(Data_Eksportir!$O$2:$O$3401,"&gt;0"))</f>
        <v>1.9398642095053346E-3</v>
      </c>
      <c r="J55" s="74">
        <f t="shared" si="16"/>
        <v>14.576689389519986</v>
      </c>
      <c r="K55" s="71">
        <f>COUNTIFS(Data_HS!$F$2:$F$8217,A55,Data_HS!$I$2:$I$8217,"Belum terwakili")</f>
        <v>0</v>
      </c>
      <c r="L55" s="72">
        <f>SUMIFS(Data_HS!$D$2:$D$8217,Data_HS!$F$2:$F$8217,A55,Data_HS!$I$2:$I$8217,"Belum terwakili")/10^9</f>
        <v>0</v>
      </c>
      <c r="M55" s="75">
        <f>SUMIFS(Data_Eksportir!$N$2:$N$3401,Data_Eksportir!$O$2:$O$3401,A55,Data_Eksportir!$Q$2:$Q$3401,"Wajar")/10^6</f>
        <v>0</v>
      </c>
      <c r="N55" s="76">
        <f t="shared" si="17"/>
        <v>3.1224537E-2</v>
      </c>
      <c r="O55" s="76">
        <f t="shared" si="18"/>
        <v>5.5000000000000003E-8</v>
      </c>
    </row>
    <row r="56" spans="1:15" x14ac:dyDescent="0.3">
      <c r="A56" s="60">
        <v>50</v>
      </c>
      <c r="B56" s="61" t="s">
        <v>187</v>
      </c>
      <c r="C56" s="62">
        <f>COUNTIFS(Data_HS!$F$2:$F$8217,A56,Data_HS!$D$2:$D$8217,"&gt;0")</f>
        <v>10</v>
      </c>
      <c r="D56" s="63">
        <f>SUMIFS(Data_HS!$C$2:$C$8217,Data_HS!$F$2:$F$8217,A56)/10^9</f>
        <v>9.0659999999999993E-6</v>
      </c>
      <c r="E56" s="63">
        <f>SUMIFS(Data_HS!$D$2:$D$8217,Data_HS!$F$2:$F$8217,A56)/10^9</f>
        <v>5.8575000000000001E-5</v>
      </c>
      <c r="F56" s="64">
        <f t="shared" si="15"/>
        <v>2.4964880161927654E-7</v>
      </c>
      <c r="G56" s="63">
        <f>IFERROR(SUMIFS(Data_HS!$D$2:$D$8217,Data_HS!$F$2:$F$8217,A56,Data_HS!$C$2:$C$8217,"&gt;0")/SUMIFS(Data_HS!$C$2:$C$8217,Data_HS!$F$2:$F$8217,A56),"")</f>
        <v>6.4609530112508269</v>
      </c>
      <c r="H56" s="62">
        <f>COUNTIF(Data_Eksportir!$O$2:$O$3401,A56)</f>
        <v>3</v>
      </c>
      <c r="I56" s="64">
        <f>IF(A56=0,"",H56/COUNTIF(Data_Eksportir!$O$2:$O$3401,"&gt;0"))</f>
        <v>9.6993210475266732E-4</v>
      </c>
      <c r="J56" s="65">
        <f t="shared" si="16"/>
        <v>3885.1863035651536</v>
      </c>
      <c r="K56" s="62">
        <f>COUNTIFS(Data_HS!$F$2:$F$8217,A56,Data_HS!$I$2:$I$8217,"Belum terwakili")</f>
        <v>0</v>
      </c>
      <c r="L56" s="63">
        <f>SUMIFS(Data_HS!$D$2:$D$8217,Data_HS!$F$2:$F$8217,A56,Data_HS!$I$2:$I$8217,"Belum terwakili")/10^9</f>
        <v>0</v>
      </c>
      <c r="M56" s="66">
        <f>SUMIFS(Data_Eksportir!$N$2:$N$3401,Data_Eksportir!$O$2:$O$3401,A56,Data_Eksportir!$Q$2:$Q$3401,"Wajar")/10^6</f>
        <v>0</v>
      </c>
      <c r="N56" s="67">
        <f t="shared" si="17"/>
        <v>5.8631000000000002E-5</v>
      </c>
      <c r="O56" s="67">
        <f t="shared" si="18"/>
        <v>5.5999999999999999E-8</v>
      </c>
    </row>
    <row r="57" spans="1:15" x14ac:dyDescent="0.3">
      <c r="A57" s="69">
        <v>51</v>
      </c>
      <c r="B57" s="70" t="s">
        <v>188</v>
      </c>
      <c r="C57" s="71">
        <f>COUNTIFS(Data_HS!$F$2:$F$8217,A57,Data_HS!$D$2:$D$8217,"&gt;0")</f>
        <v>17</v>
      </c>
      <c r="D57" s="72">
        <f>SUMIFS(Data_HS!$C$2:$C$8217,Data_HS!$F$2:$F$8217,A57)/10^9</f>
        <v>1.5092999999999999E-5</v>
      </c>
      <c r="E57" s="72">
        <f>SUMIFS(Data_HS!$D$2:$D$8217,Data_HS!$F$2:$F$8217,A57)/10^9</f>
        <v>5.3233999999999996E-4</v>
      </c>
      <c r="F57" s="73">
        <f t="shared" si="15"/>
        <v>2.2688526342980052E-6</v>
      </c>
      <c r="G57" s="72">
        <f>IFERROR(SUMIFS(Data_HS!$D$2:$D$8217,Data_HS!$F$2:$F$8217,A57,Data_HS!$C$2:$C$8217,"&gt;0")/SUMIFS(Data_HS!$C$2:$C$8217,Data_HS!$F$2:$F$8217,A57),"")</f>
        <v>35.269860200092758</v>
      </c>
      <c r="H57" s="71">
        <f>COUNTIF(Data_Eksportir!$O$2:$O$3401,A57)</f>
        <v>0</v>
      </c>
      <c r="I57" s="73">
        <f>IF(A57=0,"",H57/COUNTIF(Data_Eksportir!$O$2:$O$3401,"&gt;0"))</f>
        <v>0</v>
      </c>
      <c r="J57" s="74">
        <f t="shared" si="16"/>
        <v>0</v>
      </c>
      <c r="K57" s="71">
        <f>COUNTIFS(Data_HS!$F$2:$F$8217,A57,Data_HS!$I$2:$I$8217,"Belum terwakili")</f>
        <v>0</v>
      </c>
      <c r="L57" s="72">
        <f>SUMIFS(Data_HS!$D$2:$D$8217,Data_HS!$F$2:$F$8217,A57,Data_HS!$I$2:$I$8217,"Belum terwakili")/10^9</f>
        <v>0</v>
      </c>
      <c r="M57" s="75">
        <f>SUMIFS(Data_Eksportir!$N$2:$N$3401,Data_Eksportir!$O$2:$O$3401,A57,Data_Eksportir!$Q$2:$Q$3401,"Wajar")/10^6</f>
        <v>0</v>
      </c>
      <c r="N57" s="76">
        <f t="shared" si="17"/>
        <v>5.3239699999999999E-4</v>
      </c>
      <c r="O57" s="76">
        <f t="shared" si="18"/>
        <v>5.7000000000000001E-8</v>
      </c>
    </row>
    <row r="58" spans="1:15" x14ac:dyDescent="0.3">
      <c r="A58" s="60">
        <v>52</v>
      </c>
      <c r="B58" s="61" t="s">
        <v>189</v>
      </c>
      <c r="C58" s="62">
        <f>COUNTIFS(Data_HS!$F$2:$F$8217,A58,Data_HS!$D$2:$D$8217,"&gt;0")</f>
        <v>126</v>
      </c>
      <c r="D58" s="63">
        <f>SUMIFS(Data_HS!$C$2:$C$8217,Data_HS!$F$2:$F$8217,A58)/10^9</f>
        <v>0.13747678399999999</v>
      </c>
      <c r="E58" s="63">
        <f>SUMIFS(Data_HS!$D$2:$D$8217,Data_HS!$F$2:$F$8217,A58)/10^9</f>
        <v>0.38304033199999998</v>
      </c>
      <c r="F58" s="64">
        <f t="shared" si="15"/>
        <v>1.6325319650985883E-3</v>
      </c>
      <c r="G58" s="63">
        <f>IFERROR(SUMIFS(Data_HS!$D$2:$D$8217,Data_HS!$F$2:$F$8217,A58,Data_HS!$C$2:$C$8217,"&gt;0")/SUMIFS(Data_HS!$C$2:$C$8217,Data_HS!$F$2:$F$8217,A58),"")</f>
        <v>2.7862165658457649</v>
      </c>
      <c r="H58" s="62">
        <f>COUNTIF(Data_Eksportir!$O$2:$O$3401,A58)</f>
        <v>1</v>
      </c>
      <c r="I58" s="64">
        <f>IF(A58=0,"",H58/COUNTIF(Data_Eksportir!$O$2:$O$3401,"&gt;0"))</f>
        <v>3.2331070158422246E-4</v>
      </c>
      <c r="J58" s="65">
        <f t="shared" si="16"/>
        <v>0.198042493804829</v>
      </c>
      <c r="K58" s="62">
        <f>COUNTIFS(Data_HS!$F$2:$F$8217,A58,Data_HS!$I$2:$I$8217,"Belum terwakili")</f>
        <v>10</v>
      </c>
      <c r="L58" s="63">
        <f>SUMIFS(Data_HS!$D$2:$D$8217,Data_HS!$F$2:$F$8217,A58,Data_HS!$I$2:$I$8217,"Belum terwakili")/10^9</f>
        <v>0.24872440800000001</v>
      </c>
      <c r="M58" s="66">
        <f>SUMIFS(Data_Eksportir!$N$2:$N$3401,Data_Eksportir!$O$2:$O$3401,A58,Data_Eksportir!$Q$2:$Q$3401,"Wajar")/10^6</f>
        <v>0</v>
      </c>
      <c r="N58" s="67">
        <f t="shared" si="17"/>
        <v>0.38304039000000001</v>
      </c>
      <c r="O58" s="67">
        <f t="shared" si="18"/>
        <v>0.24872446600000001</v>
      </c>
    </row>
    <row r="59" spans="1:15" x14ac:dyDescent="0.3">
      <c r="A59" s="69">
        <v>53</v>
      </c>
      <c r="B59" s="70" t="s">
        <v>190</v>
      </c>
      <c r="C59" s="71">
        <f>COUNTIFS(Data_HS!$F$2:$F$8217,A59,Data_HS!$D$2:$D$8217,"&gt;0")</f>
        <v>18</v>
      </c>
      <c r="D59" s="72">
        <f>SUMIFS(Data_HS!$C$2:$C$8217,Data_HS!$F$2:$F$8217,A59)/10^9</f>
        <v>3.5965821000000002E-2</v>
      </c>
      <c r="E59" s="72">
        <f>SUMIFS(Data_HS!$D$2:$D$8217,Data_HS!$F$2:$F$8217,A59)/10^9</f>
        <v>8.1770249999999992E-3</v>
      </c>
      <c r="F59" s="73">
        <f t="shared" si="15"/>
        <v>3.4850780914398027E-5</v>
      </c>
      <c r="G59" s="72">
        <f>IFERROR(SUMIFS(Data_HS!$D$2:$D$8217,Data_HS!$F$2:$F$8217,A59,Data_HS!$C$2:$C$8217,"&gt;0")/SUMIFS(Data_HS!$C$2:$C$8217,Data_HS!$F$2:$F$8217,A59),"")</f>
        <v>0.22735543837578462</v>
      </c>
      <c r="H59" s="71">
        <f>COUNTIF(Data_Eksportir!$O$2:$O$3401,A59)</f>
        <v>32</v>
      </c>
      <c r="I59" s="73">
        <f>IF(A59=0,"",H59/COUNTIF(Data_Eksportir!$O$2:$O$3401,"&gt;0"))</f>
        <v>1.0345942450695119E-2</v>
      </c>
      <c r="J59" s="74">
        <f t="shared" si="16"/>
        <v>296.86400646537197</v>
      </c>
      <c r="K59" s="71">
        <f>COUNTIFS(Data_HS!$F$2:$F$8217,A59,Data_HS!$I$2:$I$8217,"Belum terwakili")</f>
        <v>0</v>
      </c>
      <c r="L59" s="72">
        <f>SUMIFS(Data_HS!$D$2:$D$8217,Data_HS!$F$2:$F$8217,A59,Data_HS!$I$2:$I$8217,"Belum terwakili")/10^9</f>
        <v>0</v>
      </c>
      <c r="M59" s="75">
        <f>SUMIFS(Data_Eksportir!$N$2:$N$3401,Data_Eksportir!$O$2:$O$3401,A59,Data_Eksportir!$Q$2:$Q$3401,"Wajar")/10^6</f>
        <v>0.12549033368856002</v>
      </c>
      <c r="N59" s="76">
        <f t="shared" si="17"/>
        <v>8.1770839999999994E-3</v>
      </c>
      <c r="O59" s="76">
        <f t="shared" si="18"/>
        <v>5.8999999999999999E-8</v>
      </c>
    </row>
    <row r="60" spans="1:15" x14ac:dyDescent="0.3">
      <c r="A60" s="60">
        <v>54</v>
      </c>
      <c r="B60" s="61" t="s">
        <v>191</v>
      </c>
      <c r="C60" s="62">
        <f>COUNTIFS(Data_HS!$F$2:$F$8217,A60,Data_HS!$D$2:$D$8217,"&gt;0")</f>
        <v>82</v>
      </c>
      <c r="D60" s="63">
        <f>SUMIFS(Data_HS!$C$2:$C$8217,Data_HS!$F$2:$F$8217,A60)/10^9</f>
        <v>0.16943080299999999</v>
      </c>
      <c r="E60" s="63">
        <f>SUMIFS(Data_HS!$D$2:$D$8217,Data_HS!$F$2:$F$8217,A60)/10^9</f>
        <v>0.55766837499999999</v>
      </c>
      <c r="F60" s="64">
        <f t="shared" si="15"/>
        <v>2.3768030989281996E-3</v>
      </c>
      <c r="G60" s="63">
        <f>IFERROR(SUMIFS(Data_HS!$D$2:$D$8217,Data_HS!$F$2:$F$8217,A60,Data_HS!$C$2:$C$8217,"&gt;0")/SUMIFS(Data_HS!$C$2:$C$8217,Data_HS!$F$2:$F$8217,A60),"")</f>
        <v>3.2914226051327868</v>
      </c>
      <c r="H60" s="62">
        <f>COUNTIF(Data_Eksportir!$O$2:$O$3401,A60)</f>
        <v>1</v>
      </c>
      <c r="I60" s="64">
        <f>IF(A60=0,"",H60/COUNTIF(Data_Eksportir!$O$2:$O$3401,"&gt;0"))</f>
        <v>3.2331070158422246E-4</v>
      </c>
      <c r="J60" s="65">
        <f t="shared" si="16"/>
        <v>0.13602754966535377</v>
      </c>
      <c r="K60" s="62">
        <f>COUNTIFS(Data_HS!$F$2:$F$8217,A60,Data_HS!$I$2:$I$8217,"Belum terwakili")</f>
        <v>12</v>
      </c>
      <c r="L60" s="63">
        <f>SUMIFS(Data_HS!$D$2:$D$8217,Data_HS!$F$2:$F$8217,A60,Data_HS!$I$2:$I$8217,"Belum terwakili")/10^9</f>
        <v>0.46598202700000002</v>
      </c>
      <c r="M60" s="66">
        <f>SUMIFS(Data_Eksportir!$N$2:$N$3401,Data_Eksportir!$O$2:$O$3401,A60,Data_Eksportir!$Q$2:$Q$3401,"Wajar")/10^6</f>
        <v>0</v>
      </c>
      <c r="N60" s="67">
        <f t="shared" si="17"/>
        <v>0.55766843499999996</v>
      </c>
      <c r="O60" s="67">
        <f t="shared" si="18"/>
        <v>0.46598208700000004</v>
      </c>
    </row>
    <row r="61" spans="1:15" x14ac:dyDescent="0.3">
      <c r="A61" s="69">
        <v>55</v>
      </c>
      <c r="B61" s="70" t="s">
        <v>192</v>
      </c>
      <c r="C61" s="71">
        <f>COUNTIFS(Data_HS!$F$2:$F$8217,A61,Data_HS!$D$2:$D$8217,"&gt;0")</f>
        <v>104</v>
      </c>
      <c r="D61" s="72">
        <f>SUMIFS(Data_HS!$C$2:$C$8217,Data_HS!$F$2:$F$8217,A61)/10^9</f>
        <v>0.84504436299999997</v>
      </c>
      <c r="E61" s="72">
        <f>SUMIFS(Data_HS!$D$2:$D$8217,Data_HS!$F$2:$F$8217,A61)/10^9</f>
        <v>1.47953739</v>
      </c>
      <c r="F61" s="73">
        <f t="shared" si="15"/>
        <v>6.3058427036177915E-3</v>
      </c>
      <c r="G61" s="72">
        <f>IFERROR(SUMIFS(Data_HS!$D$2:$D$8217,Data_HS!$F$2:$F$8217,A61,Data_HS!$C$2:$C$8217,"&gt;0")/SUMIFS(Data_HS!$C$2:$C$8217,Data_HS!$F$2:$F$8217,A61),"")</f>
        <v>1.7508396065118772</v>
      </c>
      <c r="H61" s="71">
        <f>COUNTIF(Data_Eksportir!$O$2:$O$3401,A61)</f>
        <v>0</v>
      </c>
      <c r="I61" s="73">
        <f>IF(A61=0,"",H61/COUNTIF(Data_Eksportir!$O$2:$O$3401,"&gt;0"))</f>
        <v>0</v>
      </c>
      <c r="J61" s="74">
        <f t="shared" si="16"/>
        <v>0</v>
      </c>
      <c r="K61" s="71">
        <f>COUNTIFS(Data_HS!$F$2:$F$8217,A61,Data_HS!$I$2:$I$8217,"Belum terwakili")</f>
        <v>17</v>
      </c>
      <c r="L61" s="72">
        <f>SUMIFS(Data_HS!$D$2:$D$8217,Data_HS!$F$2:$F$8217,A61,Data_HS!$I$2:$I$8217,"Belum terwakili")/10^9</f>
        <v>1.3947492159999999</v>
      </c>
      <c r="M61" s="75">
        <f>SUMIFS(Data_Eksportir!$N$2:$N$3401,Data_Eksportir!$O$2:$O$3401,A61,Data_Eksportir!$Q$2:$Q$3401,"Wajar")/10^6</f>
        <v>0</v>
      </c>
      <c r="N61" s="76">
        <f t="shared" si="17"/>
        <v>1.4795374509999999</v>
      </c>
      <c r="O61" s="76">
        <f t="shared" si="18"/>
        <v>1.3947492769999998</v>
      </c>
    </row>
    <row r="62" spans="1:15" x14ac:dyDescent="0.3">
      <c r="A62" s="60">
        <v>56</v>
      </c>
      <c r="B62" s="61" t="s">
        <v>193</v>
      </c>
      <c r="C62" s="62">
        <f>COUNTIFS(Data_HS!$F$2:$F$8217,A62,Data_HS!$D$2:$D$8217,"&gt;0")</f>
        <v>40</v>
      </c>
      <c r="D62" s="63">
        <f>SUMIFS(Data_HS!$C$2:$C$8217,Data_HS!$F$2:$F$8217,A62)/10^9</f>
        <v>3.2202538000000003E-2</v>
      </c>
      <c r="E62" s="63">
        <f>SUMIFS(Data_HS!$D$2:$D$8217,Data_HS!$F$2:$F$8217,A62)/10^9</f>
        <v>0.13305481299999999</v>
      </c>
      <c r="F62" s="64">
        <f t="shared" si="15"/>
        <v>5.6708450047165059E-4</v>
      </c>
      <c r="G62" s="63">
        <f>IFERROR(SUMIFS(Data_HS!$D$2:$D$8217,Data_HS!$F$2:$F$8217,A62,Data_HS!$C$2:$C$8217,"&gt;0")/SUMIFS(Data_HS!$C$2:$C$8217,Data_HS!$F$2:$F$8217,A62),"")</f>
        <v>4.1318113808296726</v>
      </c>
      <c r="H62" s="62">
        <f>COUNTIF(Data_Eksportir!$O$2:$O$3401,A62)</f>
        <v>7</v>
      </c>
      <c r="I62" s="64">
        <f>IF(A62=0,"",H62/COUNTIF(Data_Eksportir!$O$2:$O$3401,"&gt;0"))</f>
        <v>2.2631749110895573E-3</v>
      </c>
      <c r="J62" s="65">
        <f t="shared" si="16"/>
        <v>3.9908953766277322</v>
      </c>
      <c r="K62" s="62">
        <f>COUNTIFS(Data_HS!$F$2:$F$8217,A62,Data_HS!$I$2:$I$8217,"Belum terwakili")</f>
        <v>3</v>
      </c>
      <c r="L62" s="63">
        <f>SUMIFS(Data_HS!$D$2:$D$8217,Data_HS!$F$2:$F$8217,A62,Data_HS!$I$2:$I$8217,"Belum terwakili")/10^9</f>
        <v>7.8375568000000007E-2</v>
      </c>
      <c r="M62" s="66">
        <f>SUMIFS(Data_Eksportir!$N$2:$N$3401,Data_Eksportir!$O$2:$O$3401,A62,Data_Eksportir!$Q$2:$Q$3401,"Wajar")/10^6</f>
        <v>1.5809073990000002E-2</v>
      </c>
      <c r="N62" s="67">
        <f t="shared" si="17"/>
        <v>0.13305487499999999</v>
      </c>
      <c r="O62" s="67">
        <f t="shared" si="18"/>
        <v>7.8375630000000002E-2</v>
      </c>
    </row>
    <row r="63" spans="1:15" x14ac:dyDescent="0.3">
      <c r="A63" s="69">
        <v>57</v>
      </c>
      <c r="B63" s="70" t="s">
        <v>194</v>
      </c>
      <c r="C63" s="71">
        <f>COUNTIFS(Data_HS!$F$2:$F$8217,A63,Data_HS!$D$2:$D$8217,"&gt;0")</f>
        <v>45</v>
      </c>
      <c r="D63" s="72">
        <f>SUMIFS(Data_HS!$C$2:$C$8217,Data_HS!$F$2:$F$8217,A63)/10^9</f>
        <v>1.193547E-2</v>
      </c>
      <c r="E63" s="72">
        <f>SUMIFS(Data_HS!$D$2:$D$8217,Data_HS!$F$2:$F$8217,A63)/10^9</f>
        <v>3.7681878000000002E-2</v>
      </c>
      <c r="F63" s="73">
        <f t="shared" si="15"/>
        <v>1.6060154819400393E-4</v>
      </c>
      <c r="G63" s="72">
        <f>IFERROR(SUMIFS(Data_HS!$D$2:$D$8217,Data_HS!$F$2:$F$8217,A63,Data_HS!$C$2:$C$8217,"&gt;0")/SUMIFS(Data_HS!$C$2:$C$8217,Data_HS!$F$2:$F$8217,A63),"")</f>
        <v>3.1571123717792431</v>
      </c>
      <c r="H63" s="71">
        <f>COUNTIF(Data_Eksportir!$O$2:$O$3401,A63)</f>
        <v>8</v>
      </c>
      <c r="I63" s="73">
        <f>IF(A63=0,"",H63/COUNTIF(Data_Eksportir!$O$2:$O$3401,"&gt;0"))</f>
        <v>2.5864856126737797E-3</v>
      </c>
      <c r="J63" s="74">
        <f t="shared" si="16"/>
        <v>16.104985548142718</v>
      </c>
      <c r="K63" s="71">
        <f>COUNTIFS(Data_HS!$F$2:$F$8217,A63,Data_HS!$I$2:$I$8217,"Belum terwakili")</f>
        <v>1</v>
      </c>
      <c r="L63" s="72">
        <f>SUMIFS(Data_HS!$D$2:$D$8217,Data_HS!$F$2:$F$8217,A63,Data_HS!$I$2:$I$8217,"Belum terwakili")/10^9</f>
        <v>1.1011652E-2</v>
      </c>
      <c r="M63" s="75">
        <f>SUMIFS(Data_Eksportir!$N$2:$N$3401,Data_Eksportir!$O$2:$O$3401,A63,Data_Eksportir!$Q$2:$Q$3401,"Wajar")/10^6</f>
        <v>0</v>
      </c>
      <c r="N63" s="76">
        <f t="shared" si="17"/>
        <v>3.7681941000000004E-2</v>
      </c>
      <c r="O63" s="76">
        <f t="shared" si="18"/>
        <v>1.1011715E-2</v>
      </c>
    </row>
    <row r="64" spans="1:15" x14ac:dyDescent="0.3">
      <c r="A64" s="60">
        <v>58</v>
      </c>
      <c r="B64" s="61" t="s">
        <v>195</v>
      </c>
      <c r="C64" s="62">
        <f>COUNTIFS(Data_HS!$F$2:$F$8217,A64,Data_HS!$D$2:$D$8217,"&gt;0")</f>
        <v>61</v>
      </c>
      <c r="D64" s="63">
        <f>SUMIFS(Data_HS!$C$2:$C$8217,Data_HS!$F$2:$F$8217,A64)/10^9</f>
        <v>3.7213630000000001E-3</v>
      </c>
      <c r="E64" s="63">
        <f>SUMIFS(Data_HS!$D$2:$D$8217,Data_HS!$F$2:$F$8217,A64)/10^9</f>
        <v>2.0433806999999998E-2</v>
      </c>
      <c r="F64" s="64">
        <f t="shared" si="15"/>
        <v>8.7089636023381713E-5</v>
      </c>
      <c r="G64" s="63">
        <f>IFERROR(SUMIFS(Data_HS!$D$2:$D$8217,Data_HS!$F$2:$F$8217,A64,Data_HS!$C$2:$C$8217,"&gt;0")/SUMIFS(Data_HS!$C$2:$C$8217,Data_HS!$F$2:$F$8217,A64),"")</f>
        <v>5.4909440438892956</v>
      </c>
      <c r="H64" s="62">
        <f>COUNTIF(Data_Eksportir!$O$2:$O$3401,A64)</f>
        <v>1</v>
      </c>
      <c r="I64" s="64">
        <f>IF(A64=0,"",H64/COUNTIF(Data_Eksportir!$O$2:$O$3401,"&gt;0"))</f>
        <v>3.2331070158422246E-4</v>
      </c>
      <c r="J64" s="65">
        <f t="shared" si="16"/>
        <v>3.7123900884993986</v>
      </c>
      <c r="K64" s="62">
        <f>COUNTIFS(Data_HS!$F$2:$F$8217,A64,Data_HS!$I$2:$I$8217,"Belum terwakili")</f>
        <v>0</v>
      </c>
      <c r="L64" s="63">
        <f>SUMIFS(Data_HS!$D$2:$D$8217,Data_HS!$F$2:$F$8217,A64,Data_HS!$I$2:$I$8217,"Belum terwakili")/10^9</f>
        <v>0</v>
      </c>
      <c r="M64" s="66">
        <f>SUMIFS(Data_Eksportir!$N$2:$N$3401,Data_Eksportir!$O$2:$O$3401,A64,Data_Eksportir!$Q$2:$Q$3401,"Wajar")/10^6</f>
        <v>0</v>
      </c>
      <c r="N64" s="67">
        <f t="shared" si="17"/>
        <v>2.0433870999999999E-2</v>
      </c>
      <c r="O64" s="67">
        <f t="shared" si="18"/>
        <v>6.4000000000000004E-8</v>
      </c>
    </row>
    <row r="65" spans="1:15" x14ac:dyDescent="0.3">
      <c r="A65" s="69">
        <v>59</v>
      </c>
      <c r="B65" s="70" t="s">
        <v>196</v>
      </c>
      <c r="C65" s="71">
        <f>COUNTIFS(Data_HS!$F$2:$F$8217,A65,Data_HS!$D$2:$D$8217,"&gt;0")</f>
        <v>36</v>
      </c>
      <c r="D65" s="72">
        <f>SUMIFS(Data_HS!$C$2:$C$8217,Data_HS!$F$2:$F$8217,A65)/10^9</f>
        <v>1.4605025000000001E-2</v>
      </c>
      <c r="E65" s="72">
        <f>SUMIFS(Data_HS!$D$2:$D$8217,Data_HS!$F$2:$F$8217,A65)/10^9</f>
        <v>6.8063192999999994E-2</v>
      </c>
      <c r="F65" s="73">
        <f t="shared" si="15"/>
        <v>2.9008782871244607E-4</v>
      </c>
      <c r="G65" s="72">
        <f>IFERROR(SUMIFS(Data_HS!$D$2:$D$8217,Data_HS!$F$2:$F$8217,A65,Data_HS!$C$2:$C$8217,"&gt;0")/SUMIFS(Data_HS!$C$2:$C$8217,Data_HS!$F$2:$F$8217,A65),"")</f>
        <v>4.6602585753875809</v>
      </c>
      <c r="H65" s="71">
        <f>COUNTIF(Data_Eksportir!$O$2:$O$3401,A65)</f>
        <v>3</v>
      </c>
      <c r="I65" s="73">
        <f>IF(A65=0,"",H65/COUNTIF(Data_Eksportir!$O$2:$O$3401,"&gt;0"))</f>
        <v>9.6993210475266732E-4</v>
      </c>
      <c r="J65" s="74">
        <f t="shared" si="16"/>
        <v>3.3435808356996843</v>
      </c>
      <c r="K65" s="71">
        <f>COUNTIFS(Data_HS!$F$2:$F$8217,A65,Data_HS!$I$2:$I$8217,"Belum terwakili")</f>
        <v>3</v>
      </c>
      <c r="L65" s="72">
        <f>SUMIFS(Data_HS!$D$2:$D$8217,Data_HS!$F$2:$F$8217,A65,Data_HS!$I$2:$I$8217,"Belum terwakili")/10^9</f>
        <v>3.9599318000000001E-2</v>
      </c>
      <c r="M65" s="75">
        <f>SUMIFS(Data_Eksportir!$N$2:$N$3401,Data_Eksportir!$O$2:$O$3401,A65,Data_Eksportir!$Q$2:$Q$3401,"Wajar")/10^6</f>
        <v>0</v>
      </c>
      <c r="N65" s="76">
        <f t="shared" si="17"/>
        <v>6.8063257999999988E-2</v>
      </c>
      <c r="O65" s="76">
        <f t="shared" si="18"/>
        <v>3.9599383000000002E-2</v>
      </c>
    </row>
    <row r="66" spans="1:15" x14ac:dyDescent="0.3">
      <c r="A66" s="60">
        <v>60</v>
      </c>
      <c r="B66" s="61" t="s">
        <v>197</v>
      </c>
      <c r="C66" s="62">
        <f>COUNTIFS(Data_HS!$F$2:$F$8217,A66,Data_HS!$D$2:$D$8217,"&gt;0")</f>
        <v>55</v>
      </c>
      <c r="D66" s="63">
        <f>SUMIFS(Data_HS!$C$2:$C$8217,Data_HS!$F$2:$F$8217,A66)/10^9</f>
        <v>1.6615035E-2</v>
      </c>
      <c r="E66" s="63">
        <f>SUMIFS(Data_HS!$D$2:$D$8217,Data_HS!$F$2:$F$8217,A66)/10^9</f>
        <v>0.10220354700000001</v>
      </c>
      <c r="F66" s="64">
        <f t="shared" si="15"/>
        <v>4.3559527152862835E-4</v>
      </c>
      <c r="G66" s="63">
        <f>IFERROR(SUMIFS(Data_HS!$D$2:$D$8217,Data_HS!$F$2:$F$8217,A66,Data_HS!$C$2:$C$8217,"&gt;0")/SUMIFS(Data_HS!$C$2:$C$8217,Data_HS!$F$2:$F$8217,A66),"")</f>
        <v>6.1512528261300687</v>
      </c>
      <c r="H66" s="62">
        <f>COUNTIF(Data_Eksportir!$O$2:$O$3401,A66)</f>
        <v>0</v>
      </c>
      <c r="I66" s="64">
        <f>IF(A66=0,"",H66/COUNTIF(Data_Eksportir!$O$2:$O$3401,"&gt;0"))</f>
        <v>0</v>
      </c>
      <c r="J66" s="65">
        <f t="shared" si="16"/>
        <v>0</v>
      </c>
      <c r="K66" s="62">
        <f>COUNTIFS(Data_HS!$F$2:$F$8217,A66,Data_HS!$I$2:$I$8217,"Belum terwakili")</f>
        <v>3</v>
      </c>
      <c r="L66" s="63">
        <f>SUMIFS(Data_HS!$D$2:$D$8217,Data_HS!$F$2:$F$8217,A66,Data_HS!$I$2:$I$8217,"Belum terwakili")/10^9</f>
        <v>5.6213050000000001E-2</v>
      </c>
      <c r="M66" s="66">
        <f>SUMIFS(Data_Eksportir!$N$2:$N$3401,Data_Eksportir!$O$2:$O$3401,A66,Data_Eksportir!$Q$2:$Q$3401,"Wajar")/10^6</f>
        <v>0</v>
      </c>
      <c r="N66" s="67">
        <f t="shared" si="17"/>
        <v>0.10220361300000001</v>
      </c>
      <c r="O66" s="67">
        <f t="shared" si="18"/>
        <v>5.6213116E-2</v>
      </c>
    </row>
    <row r="67" spans="1:15" x14ac:dyDescent="0.3">
      <c r="A67" s="69">
        <v>61</v>
      </c>
      <c r="B67" s="70" t="s">
        <v>198</v>
      </c>
      <c r="C67" s="71">
        <f>COUNTIFS(Data_HS!$F$2:$F$8217,A67,Data_HS!$D$2:$D$8217,"&gt;0")</f>
        <v>128</v>
      </c>
      <c r="D67" s="72">
        <f>SUMIFS(Data_HS!$C$2:$C$8217,Data_HS!$F$2:$F$8217,A67)/10^9</f>
        <v>0.220547824</v>
      </c>
      <c r="E67" s="72">
        <f>SUMIFS(Data_HS!$D$2:$D$8217,Data_HS!$F$2:$F$8217,A67)/10^9</f>
        <v>4.0347993259999999</v>
      </c>
      <c r="F67" s="73">
        <f t="shared" si="15"/>
        <v>1.7196462936579848E-2</v>
      </c>
      <c r="G67" s="72">
        <f>IFERROR(SUMIFS(Data_HS!$D$2:$D$8217,Data_HS!$F$2:$F$8217,A67,Data_HS!$C$2:$C$8217,"&gt;0")/SUMIFS(Data_HS!$C$2:$C$8217,Data_HS!$F$2:$F$8217,A67),"")</f>
        <v>18.294441780572726</v>
      </c>
      <c r="H67" s="71">
        <f>COUNTIF(Data_Eksportir!$O$2:$O$3401,A67)</f>
        <v>4</v>
      </c>
      <c r="I67" s="73">
        <f>IF(A67=0,"",H67/COUNTIF(Data_Eksportir!$O$2:$O$3401,"&gt;0"))</f>
        <v>1.2932428063368898E-3</v>
      </c>
      <c r="J67" s="74">
        <f t="shared" si="16"/>
        <v>7.5204000445111246E-2</v>
      </c>
      <c r="K67" s="71">
        <f>COUNTIFS(Data_HS!$F$2:$F$8217,A67,Data_HS!$I$2:$I$8217,"Belum terwakili")</f>
        <v>52</v>
      </c>
      <c r="L67" s="72">
        <f>SUMIFS(Data_HS!$D$2:$D$8217,Data_HS!$F$2:$F$8217,A67,Data_HS!$I$2:$I$8217,"Belum terwakili")/10^9</f>
        <v>3.735456884</v>
      </c>
      <c r="M67" s="75">
        <f>SUMIFS(Data_Eksportir!$N$2:$N$3401,Data_Eksportir!$O$2:$O$3401,A67,Data_Eksportir!$Q$2:$Q$3401,"Wajar")/10^6</f>
        <v>1.0804025188E-4</v>
      </c>
      <c r="N67" s="76">
        <f t="shared" si="17"/>
        <v>4.0347993930000001</v>
      </c>
      <c r="O67" s="76">
        <f t="shared" si="18"/>
        <v>3.7354569510000002</v>
      </c>
    </row>
    <row r="68" spans="1:15" x14ac:dyDescent="0.3">
      <c r="A68" s="60">
        <v>62</v>
      </c>
      <c r="B68" s="61" t="s">
        <v>199</v>
      </c>
      <c r="C68" s="62">
        <f>COUNTIFS(Data_HS!$F$2:$F$8217,A68,Data_HS!$D$2:$D$8217,"&gt;0")</f>
        <v>207</v>
      </c>
      <c r="D68" s="63">
        <f>SUMIFS(Data_HS!$C$2:$C$8217,Data_HS!$F$2:$F$8217,A68)/10^9</f>
        <v>0.140664441</v>
      </c>
      <c r="E68" s="63">
        <f>SUMIFS(Data_HS!$D$2:$D$8217,Data_HS!$F$2:$F$8217,A68)/10^9</f>
        <v>3.7826308499999999</v>
      </c>
      <c r="F68" s="64">
        <f t="shared" si="15"/>
        <v>1.6121711629032955E-2</v>
      </c>
      <c r="G68" s="63">
        <f>IFERROR(SUMIFS(Data_HS!$D$2:$D$8217,Data_HS!$F$2:$F$8217,A68,Data_HS!$C$2:$C$8217,"&gt;0")/SUMIFS(Data_HS!$C$2:$C$8217,Data_HS!$F$2:$F$8217,A68),"")</f>
        <v>26.891164100243358</v>
      </c>
      <c r="H68" s="62">
        <f>COUNTIF(Data_Eksportir!$O$2:$O$3401,A68)</f>
        <v>3</v>
      </c>
      <c r="I68" s="64">
        <f>IF(A68=0,"",H68/COUNTIF(Data_Eksportir!$O$2:$O$3401,"&gt;0"))</f>
        <v>9.6993210475266732E-4</v>
      </c>
      <c r="J68" s="65">
        <f t="shared" si="16"/>
        <v>6.0163097261084542E-2</v>
      </c>
      <c r="K68" s="62">
        <f>COUNTIFS(Data_HS!$F$2:$F$8217,A68,Data_HS!$I$2:$I$8217,"Belum terwakili")</f>
        <v>53</v>
      </c>
      <c r="L68" s="63">
        <f>SUMIFS(Data_HS!$D$2:$D$8217,Data_HS!$F$2:$F$8217,A68,Data_HS!$I$2:$I$8217,"Belum terwakili")/10^9</f>
        <v>3.5136772359999999</v>
      </c>
      <c r="M68" s="66">
        <f>SUMIFS(Data_Eksportir!$N$2:$N$3401,Data_Eksportir!$O$2:$O$3401,A68,Data_Eksportir!$Q$2:$Q$3401,"Wajar")/10^6</f>
        <v>0</v>
      </c>
      <c r="N68" s="67">
        <f t="shared" si="17"/>
        <v>3.7826309179999997</v>
      </c>
      <c r="O68" s="67">
        <f t="shared" si="18"/>
        <v>3.5136773039999998</v>
      </c>
    </row>
    <row r="69" spans="1:15" x14ac:dyDescent="0.3">
      <c r="A69" s="69">
        <v>63</v>
      </c>
      <c r="B69" s="70" t="s">
        <v>200</v>
      </c>
      <c r="C69" s="71">
        <f>COUNTIFS(Data_HS!$F$2:$F$8217,A69,Data_HS!$D$2:$D$8217,"&gt;0")</f>
        <v>85</v>
      </c>
      <c r="D69" s="72">
        <f>SUMIFS(Data_HS!$C$2:$C$8217,Data_HS!$F$2:$F$8217,A69)/10^9</f>
        <v>2.6993921000000001E-2</v>
      </c>
      <c r="E69" s="72">
        <f>SUMIFS(Data_HS!$D$2:$D$8217,Data_HS!$F$2:$F$8217,A69)/10^9</f>
        <v>0.119517004</v>
      </c>
      <c r="F69" s="73">
        <f t="shared" si="15"/>
        <v>5.0938586123305634E-4</v>
      </c>
      <c r="G69" s="72">
        <f>IFERROR(SUMIFS(Data_HS!$D$2:$D$8217,Data_HS!$F$2:$F$8217,A69,Data_HS!$C$2:$C$8217,"&gt;0")/SUMIFS(Data_HS!$C$2:$C$8217,Data_HS!$F$2:$F$8217,A69),"")</f>
        <v>4.4275521514640275</v>
      </c>
      <c r="H69" s="71">
        <f>COUNTIF(Data_Eksportir!$O$2:$O$3401,A69)</f>
        <v>5</v>
      </c>
      <c r="I69" s="73">
        <f>IF(A69=0,"",H69/COUNTIF(Data_Eksportir!$O$2:$O$3401,"&gt;0"))</f>
        <v>1.6165535079211122E-3</v>
      </c>
      <c r="J69" s="74">
        <f t="shared" si="16"/>
        <v>3.1735343105283009</v>
      </c>
      <c r="K69" s="71">
        <f>COUNTIFS(Data_HS!$F$2:$F$8217,A69,Data_HS!$I$2:$I$8217,"Belum terwakili")</f>
        <v>2</v>
      </c>
      <c r="L69" s="72">
        <f>SUMIFS(Data_HS!$D$2:$D$8217,Data_HS!$F$2:$F$8217,A69,Data_HS!$I$2:$I$8217,"Belum terwakili")/10^9</f>
        <v>3.8458307999999997E-2</v>
      </c>
      <c r="M69" s="75">
        <f>SUMIFS(Data_Eksportir!$N$2:$N$3401,Data_Eksportir!$O$2:$O$3401,A69,Data_Eksportir!$Q$2:$Q$3401,"Wajar")/10^6</f>
        <v>0</v>
      </c>
      <c r="N69" s="76">
        <f t="shared" si="17"/>
        <v>0.119517073</v>
      </c>
      <c r="O69" s="76">
        <f t="shared" si="18"/>
        <v>3.8458376999999995E-2</v>
      </c>
    </row>
    <row r="70" spans="1:15" x14ac:dyDescent="0.3">
      <c r="A70" s="60">
        <v>64</v>
      </c>
      <c r="B70" s="61" t="s">
        <v>201</v>
      </c>
      <c r="C70" s="62">
        <f>COUNTIFS(Data_HS!$F$2:$F$8217,A70,Data_HS!$D$2:$D$8217,"&gt;0")</f>
        <v>58</v>
      </c>
      <c r="D70" s="63">
        <f>SUMIFS(Data_HS!$C$2:$C$8217,Data_HS!$F$2:$F$8217,A70)/10^9</f>
        <v>0.48661429899999997</v>
      </c>
      <c r="E70" s="63">
        <f>SUMIFS(Data_HS!$D$2:$D$8217,Data_HS!$F$2:$F$8217,A70)/10^9</f>
        <v>5.1029468180000004</v>
      </c>
      <c r="F70" s="64">
        <f t="shared" ref="F70:F101" si="19">E70/$E$105</f>
        <v>2.1748946783450285E-2</v>
      </c>
      <c r="G70" s="63">
        <f>IFERROR(SUMIFS(Data_HS!$D$2:$D$8217,Data_HS!$F$2:$F$8217,A70,Data_HS!$C$2:$C$8217,"&gt;0")/SUMIFS(Data_HS!$C$2:$C$8217,Data_HS!$F$2:$F$8217,A70),"")</f>
        <v>10.486635572539967</v>
      </c>
      <c r="H70" s="62">
        <f>COUNTIF(Data_Eksportir!$O$2:$O$3401,A70)</f>
        <v>14</v>
      </c>
      <c r="I70" s="64">
        <f>IF(A70=0,"",H70/COUNTIF(Data_Eksportir!$O$2:$O$3401,"&gt;0"))</f>
        <v>4.5263498221791145E-3</v>
      </c>
      <c r="J70" s="65">
        <f t="shared" ref="J70:J101" si="20">IF(OR(A70=0,F70=0),"",I70/F70)</f>
        <v>0.2081181156608195</v>
      </c>
      <c r="K70" s="62">
        <f>COUNTIFS(Data_HS!$F$2:$F$8217,A70,Data_HS!$I$2:$I$8217,"Belum terwakili")</f>
        <v>16</v>
      </c>
      <c r="L70" s="63">
        <f>SUMIFS(Data_HS!$D$2:$D$8217,Data_HS!$F$2:$F$8217,A70,Data_HS!$I$2:$I$8217,"Belum terwakili")/10^9</f>
        <v>5.0616357020000002</v>
      </c>
      <c r="M70" s="66">
        <f>SUMIFS(Data_Eksportir!$N$2:$N$3401,Data_Eksportir!$O$2:$O$3401,A70,Data_Eksportir!$Q$2:$Q$3401,"Wajar")/10^6</f>
        <v>0</v>
      </c>
      <c r="N70" s="67">
        <f t="shared" ref="N70:N104" si="21">E70+ROW()/10^9</f>
        <v>5.102946888</v>
      </c>
      <c r="O70" s="67">
        <f t="shared" ref="O70:O104" si="22">L70+ROW()/10^9</f>
        <v>5.0616357719999998</v>
      </c>
    </row>
    <row r="71" spans="1:15" x14ac:dyDescent="0.3">
      <c r="A71" s="69">
        <v>65</v>
      </c>
      <c r="B71" s="70" t="s">
        <v>202</v>
      </c>
      <c r="C71" s="71">
        <f>COUNTIFS(Data_HS!$F$2:$F$8217,A71,Data_HS!$D$2:$D$8217,"&gt;0")</f>
        <v>14</v>
      </c>
      <c r="D71" s="72">
        <f>SUMIFS(Data_HS!$C$2:$C$8217,Data_HS!$F$2:$F$8217,A71)/10^9</f>
        <v>6.1523649999999999E-3</v>
      </c>
      <c r="E71" s="72">
        <f>SUMIFS(Data_HS!$D$2:$D$8217,Data_HS!$F$2:$F$8217,A71)/10^9</f>
        <v>0.11660717900000001</v>
      </c>
      <c r="F71" s="73">
        <f t="shared" si="19"/>
        <v>4.9698408019725943E-4</v>
      </c>
      <c r="G71" s="72">
        <f>IFERROR(SUMIFS(Data_HS!$D$2:$D$8217,Data_HS!$F$2:$F$8217,A71,Data_HS!$C$2:$C$8217,"&gt;0")/SUMIFS(Data_HS!$C$2:$C$8217,Data_HS!$F$2:$F$8217,A71),"")</f>
        <v>18.953228392658758</v>
      </c>
      <c r="H71" s="71">
        <f>COUNTIF(Data_Eksportir!$O$2:$O$3401,A71)</f>
        <v>1</v>
      </c>
      <c r="I71" s="73">
        <f>IF(A71=0,"",H71/COUNTIF(Data_Eksportir!$O$2:$O$3401,"&gt;0"))</f>
        <v>3.2331070158422246E-4</v>
      </c>
      <c r="J71" s="74">
        <f t="shared" si="20"/>
        <v>0.65054538860861744</v>
      </c>
      <c r="K71" s="71">
        <f>COUNTIFS(Data_HS!$F$2:$F$8217,A71,Data_HS!$I$2:$I$8217,"Belum terwakili")</f>
        <v>2</v>
      </c>
      <c r="L71" s="72">
        <f>SUMIFS(Data_HS!$D$2:$D$8217,Data_HS!$F$2:$F$8217,A71,Data_HS!$I$2:$I$8217,"Belum terwakili")/10^9</f>
        <v>0.101491072</v>
      </c>
      <c r="M71" s="75">
        <f>SUMIFS(Data_Eksportir!$N$2:$N$3401,Data_Eksportir!$O$2:$O$3401,A71,Data_Eksportir!$Q$2:$Q$3401,"Wajar")/10^6</f>
        <v>0</v>
      </c>
      <c r="N71" s="76">
        <f t="shared" si="21"/>
        <v>0.11660725000000001</v>
      </c>
      <c r="O71" s="76">
        <f t="shared" si="22"/>
        <v>0.10149114300000001</v>
      </c>
    </row>
    <row r="72" spans="1:15" x14ac:dyDescent="0.3">
      <c r="A72" s="60">
        <v>66</v>
      </c>
      <c r="B72" s="61" t="s">
        <v>203</v>
      </c>
      <c r="C72" s="62">
        <f>COUNTIFS(Data_HS!$F$2:$F$8217,A72,Data_HS!$D$2:$D$8217,"&gt;0")</f>
        <v>7</v>
      </c>
      <c r="D72" s="63">
        <f>SUMIFS(Data_HS!$C$2:$C$8217,Data_HS!$F$2:$F$8217,A72)/10^9</f>
        <v>6.15545E-4</v>
      </c>
      <c r="E72" s="63">
        <f>SUMIFS(Data_HS!$D$2:$D$8217,Data_HS!$F$2:$F$8217,A72)/10^9</f>
        <v>2.475648E-3</v>
      </c>
      <c r="F72" s="64">
        <f t="shared" si="19"/>
        <v>1.0551302713293362E-5</v>
      </c>
      <c r="G72" s="63">
        <f>IFERROR(SUMIFS(Data_HS!$D$2:$D$8217,Data_HS!$F$2:$F$8217,A72,Data_HS!$C$2:$C$8217,"&gt;0")/SUMIFS(Data_HS!$C$2:$C$8217,Data_HS!$F$2:$F$8217,A72),"")</f>
        <v>4.021879797577756</v>
      </c>
      <c r="H72" s="62">
        <f>COUNTIF(Data_Eksportir!$O$2:$O$3401,A72)</f>
        <v>0</v>
      </c>
      <c r="I72" s="64">
        <f>IF(A72=0,"",H72/COUNTIF(Data_Eksportir!$O$2:$O$3401,"&gt;0"))</f>
        <v>0</v>
      </c>
      <c r="J72" s="65">
        <f t="shared" si="20"/>
        <v>0</v>
      </c>
      <c r="K72" s="62">
        <f>COUNTIFS(Data_HS!$F$2:$F$8217,A72,Data_HS!$I$2:$I$8217,"Belum terwakili")</f>
        <v>0</v>
      </c>
      <c r="L72" s="63">
        <f>SUMIFS(Data_HS!$D$2:$D$8217,Data_HS!$F$2:$F$8217,A72,Data_HS!$I$2:$I$8217,"Belum terwakili")/10^9</f>
        <v>0</v>
      </c>
      <c r="M72" s="66">
        <f>SUMIFS(Data_Eksportir!$N$2:$N$3401,Data_Eksportir!$O$2:$O$3401,A72,Data_Eksportir!$Q$2:$Q$3401,"Wajar")/10^6</f>
        <v>0</v>
      </c>
      <c r="N72" s="67">
        <f t="shared" si="21"/>
        <v>2.4757199999999998E-3</v>
      </c>
      <c r="O72" s="67">
        <f t="shared" si="22"/>
        <v>7.1999999999999996E-8</v>
      </c>
    </row>
    <row r="73" spans="1:15" x14ac:dyDescent="0.3">
      <c r="A73" s="69">
        <v>67</v>
      </c>
      <c r="B73" s="70" t="s">
        <v>204</v>
      </c>
      <c r="C73" s="71">
        <f>COUNTIFS(Data_HS!$F$2:$F$8217,A73,Data_HS!$D$2:$D$8217,"&gt;0")</f>
        <v>10</v>
      </c>
      <c r="D73" s="72">
        <f>SUMIFS(Data_HS!$C$2:$C$8217,Data_HS!$F$2:$F$8217,A73)/10^9</f>
        <v>6.8875949999999998E-3</v>
      </c>
      <c r="E73" s="72">
        <f>SUMIFS(Data_HS!$D$2:$D$8217,Data_HS!$F$2:$F$8217,A73)/10^9</f>
        <v>0.20476808499999999</v>
      </c>
      <c r="F73" s="73">
        <f t="shared" si="19"/>
        <v>8.727290999594392E-4</v>
      </c>
      <c r="G73" s="72">
        <f>IFERROR(SUMIFS(Data_HS!$D$2:$D$8217,Data_HS!$F$2:$F$8217,A73,Data_HS!$C$2:$C$8217,"&gt;0")/SUMIFS(Data_HS!$C$2:$C$8217,Data_HS!$F$2:$F$8217,A73),"")</f>
        <v>29.729983397688162</v>
      </c>
      <c r="H73" s="71">
        <f>COUNTIF(Data_Eksportir!$O$2:$O$3401,A73)</f>
        <v>8</v>
      </c>
      <c r="I73" s="73">
        <f>IF(A73=0,"",H73/COUNTIF(Data_Eksportir!$O$2:$O$3401,"&gt;0"))</f>
        <v>2.5864856126737797E-3</v>
      </c>
      <c r="J73" s="74">
        <f t="shared" si="20"/>
        <v>2.9636752261314405</v>
      </c>
      <c r="K73" s="71">
        <f>COUNTIFS(Data_HS!$F$2:$F$8217,A73,Data_HS!$I$2:$I$8217,"Belum terwakili")</f>
        <v>3</v>
      </c>
      <c r="L73" s="72">
        <f>SUMIFS(Data_HS!$D$2:$D$8217,Data_HS!$F$2:$F$8217,A73,Data_HS!$I$2:$I$8217,"Belum terwakili")/10^9</f>
        <v>0.15039628499999999</v>
      </c>
      <c r="M73" s="75">
        <f>SUMIFS(Data_Eksportir!$N$2:$N$3401,Data_Eksportir!$O$2:$O$3401,A73,Data_Eksportir!$Q$2:$Q$3401,"Wajar")/10^6</f>
        <v>0</v>
      </c>
      <c r="N73" s="76">
        <f t="shared" si="21"/>
        <v>0.20476815799999998</v>
      </c>
      <c r="O73" s="76">
        <f t="shared" si="22"/>
        <v>0.15039635799999998</v>
      </c>
    </row>
    <row r="74" spans="1:15" x14ac:dyDescent="0.3">
      <c r="A74" s="60">
        <v>68</v>
      </c>
      <c r="B74" s="61" t="s">
        <v>205</v>
      </c>
      <c r="C74" s="62">
        <f>COUNTIFS(Data_HS!$F$2:$F$8217,A74,Data_HS!$D$2:$D$8217,"&gt;0")</f>
        <v>75</v>
      </c>
      <c r="D74" s="63">
        <f>SUMIFS(Data_HS!$C$2:$C$8217,Data_HS!$F$2:$F$8217,A74)/10^9</f>
        <v>0.41653156200000002</v>
      </c>
      <c r="E74" s="63">
        <f>SUMIFS(Data_HS!$D$2:$D$8217,Data_HS!$F$2:$F$8217,A74)/10^9</f>
        <v>0.21149638700000001</v>
      </c>
      <c r="F74" s="64">
        <f t="shared" si="19"/>
        <v>9.0140537023229597E-4</v>
      </c>
      <c r="G74" s="63">
        <f>IFERROR(SUMIFS(Data_HS!$D$2:$D$8217,Data_HS!$F$2:$F$8217,A74,Data_HS!$C$2:$C$8217,"&gt;0")/SUMIFS(Data_HS!$C$2:$C$8217,Data_HS!$F$2:$F$8217,A74),"")</f>
        <v>0.50775596928234701</v>
      </c>
      <c r="H74" s="62">
        <f>COUNTIF(Data_Eksportir!$O$2:$O$3401,A74)</f>
        <v>3</v>
      </c>
      <c r="I74" s="64">
        <f>IF(A74=0,"",H74/COUNTIF(Data_Eksportir!$O$2:$O$3401,"&gt;0"))</f>
        <v>9.6993210475266732E-4</v>
      </c>
      <c r="J74" s="65">
        <f t="shared" si="20"/>
        <v>1.0760221059063713</v>
      </c>
      <c r="K74" s="62">
        <f>COUNTIFS(Data_HS!$F$2:$F$8217,A74,Data_HS!$I$2:$I$8217,"Belum terwakili")</f>
        <v>6</v>
      </c>
      <c r="L74" s="63">
        <f>SUMIFS(Data_HS!$D$2:$D$8217,Data_HS!$F$2:$F$8217,A74,Data_HS!$I$2:$I$8217,"Belum terwakili")/10^9</f>
        <v>0.15228857900000001</v>
      </c>
      <c r="M74" s="66">
        <f>SUMIFS(Data_Eksportir!$N$2:$N$3401,Data_Eksportir!$O$2:$O$3401,A74,Data_Eksportir!$Q$2:$Q$3401,"Wajar")/10^6</f>
        <v>0</v>
      </c>
      <c r="N74" s="67">
        <f t="shared" si="21"/>
        <v>0.211496461</v>
      </c>
      <c r="O74" s="67">
        <f t="shared" si="22"/>
        <v>0.152288653</v>
      </c>
    </row>
    <row r="75" spans="1:15" x14ac:dyDescent="0.3">
      <c r="A75" s="69">
        <v>69</v>
      </c>
      <c r="B75" s="70" t="s">
        <v>206</v>
      </c>
      <c r="C75" s="71">
        <f>COUNTIFS(Data_HS!$F$2:$F$8217,A75,Data_HS!$D$2:$D$8217,"&gt;0")</f>
        <v>50</v>
      </c>
      <c r="D75" s="72">
        <f>SUMIFS(Data_HS!$C$2:$C$8217,Data_HS!$F$2:$F$8217,A75)/10^9</f>
        <v>0.25275330699999998</v>
      </c>
      <c r="E75" s="72">
        <f>SUMIFS(Data_HS!$D$2:$D$8217,Data_HS!$F$2:$F$8217,A75)/10^9</f>
        <v>0.25564010999999998</v>
      </c>
      <c r="F75" s="73">
        <f t="shared" si="19"/>
        <v>1.0895475391774652E-3</v>
      </c>
      <c r="G75" s="72">
        <f>IFERROR(SUMIFS(Data_HS!$D$2:$D$8217,Data_HS!$F$2:$F$8217,A75,Data_HS!$C$2:$C$8217,"&gt;0")/SUMIFS(Data_HS!$C$2:$C$8217,Data_HS!$F$2:$F$8217,A75),"")</f>
        <v>1.0114202462245132</v>
      </c>
      <c r="H75" s="71">
        <f>COUNTIF(Data_Eksportir!$O$2:$O$3401,A75)</f>
        <v>6</v>
      </c>
      <c r="I75" s="73">
        <f>IF(A75=0,"",H75/COUNTIF(Data_Eksportir!$O$2:$O$3401,"&gt;0"))</f>
        <v>1.9398642095053346E-3</v>
      </c>
      <c r="J75" s="74">
        <f t="shared" si="20"/>
        <v>1.7804309952090764</v>
      </c>
      <c r="K75" s="71">
        <f>COUNTIFS(Data_HS!$F$2:$F$8217,A75,Data_HS!$I$2:$I$8217,"Belum terwakili")</f>
        <v>6</v>
      </c>
      <c r="L75" s="72">
        <f>SUMIFS(Data_HS!$D$2:$D$8217,Data_HS!$F$2:$F$8217,A75,Data_HS!$I$2:$I$8217,"Belum terwakili")/10^9</f>
        <v>0.204738057</v>
      </c>
      <c r="M75" s="75">
        <f>SUMIFS(Data_Eksportir!$N$2:$N$3401,Data_Eksportir!$O$2:$O$3401,A75,Data_Eksportir!$Q$2:$Q$3401,"Wajar")/10^6</f>
        <v>0</v>
      </c>
      <c r="N75" s="76">
        <f t="shared" si="21"/>
        <v>0.25564018499999996</v>
      </c>
      <c r="O75" s="76">
        <f t="shared" si="22"/>
        <v>0.20473813199999999</v>
      </c>
    </row>
    <row r="76" spans="1:15" x14ac:dyDescent="0.3">
      <c r="A76" s="60">
        <v>70</v>
      </c>
      <c r="B76" s="61" t="s">
        <v>207</v>
      </c>
      <c r="C76" s="62">
        <f>COUNTIFS(Data_HS!$F$2:$F$8217,A76,Data_HS!$D$2:$D$8217,"&gt;0")</f>
        <v>89</v>
      </c>
      <c r="D76" s="63">
        <f>SUMIFS(Data_HS!$C$2:$C$8217,Data_HS!$F$2:$F$8217,A76)/10^9</f>
        <v>0.95798245999999998</v>
      </c>
      <c r="E76" s="63">
        <f>SUMIFS(Data_HS!$D$2:$D$8217,Data_HS!$F$2:$F$8217,A76)/10^9</f>
        <v>0.41675774900000001</v>
      </c>
      <c r="F76" s="64">
        <f t="shared" si="19"/>
        <v>1.7762368348851428E-3</v>
      </c>
      <c r="G76" s="63">
        <f>IFERROR(SUMIFS(Data_HS!$D$2:$D$8217,Data_HS!$F$2:$F$8217,A76,Data_HS!$C$2:$C$8217,"&gt;0")/SUMIFS(Data_HS!$C$2:$C$8217,Data_HS!$F$2:$F$8217,A76),"")</f>
        <v>0.43503661330083226</v>
      </c>
      <c r="H76" s="62">
        <f>COUNTIF(Data_Eksportir!$O$2:$O$3401,A76)</f>
        <v>4</v>
      </c>
      <c r="I76" s="64">
        <f>IF(A76=0,"",H76/COUNTIF(Data_Eksportir!$O$2:$O$3401,"&gt;0"))</f>
        <v>1.2932428063368898E-3</v>
      </c>
      <c r="J76" s="65">
        <f t="shared" si="20"/>
        <v>0.72808016416375865</v>
      </c>
      <c r="K76" s="62">
        <f>COUNTIFS(Data_HS!$F$2:$F$8217,A76,Data_HS!$I$2:$I$8217,"Belum terwakili")</f>
        <v>12</v>
      </c>
      <c r="L76" s="63">
        <f>SUMIFS(Data_HS!$D$2:$D$8217,Data_HS!$F$2:$F$8217,A76,Data_HS!$I$2:$I$8217,"Belum terwakili")/10^9</f>
        <v>0.36450536100000003</v>
      </c>
      <c r="M76" s="66">
        <f>SUMIFS(Data_Eksportir!$N$2:$N$3401,Data_Eksportir!$O$2:$O$3401,A76,Data_Eksportir!$Q$2:$Q$3401,"Wajar")/10^6</f>
        <v>0</v>
      </c>
      <c r="N76" s="67">
        <f t="shared" si="21"/>
        <v>0.41675782500000003</v>
      </c>
      <c r="O76" s="67">
        <f t="shared" si="22"/>
        <v>0.36450543700000004</v>
      </c>
    </row>
    <row r="77" spans="1:15" x14ac:dyDescent="0.3">
      <c r="A77" s="69">
        <v>71</v>
      </c>
      <c r="B77" s="70" t="s">
        <v>208</v>
      </c>
      <c r="C77" s="71">
        <f>COUNTIFS(Data_HS!$F$2:$F$8217,A77,Data_HS!$D$2:$D$8217,"&gt;0")</f>
        <v>49</v>
      </c>
      <c r="D77" s="72">
        <f>SUMIFS(Data_HS!$C$2:$C$8217,Data_HS!$F$2:$F$8217,A77)/10^9</f>
        <v>3.309467E-3</v>
      </c>
      <c r="E77" s="72">
        <f>SUMIFS(Data_HS!$D$2:$D$8217,Data_HS!$F$2:$F$8217,A77)/10^9</f>
        <v>10.777363458</v>
      </c>
      <c r="F77" s="73">
        <f t="shared" si="19"/>
        <v>4.5933518939907506E-2</v>
      </c>
      <c r="G77" s="72">
        <f>IFERROR(SUMIFS(Data_HS!$D$2:$D$8217,Data_HS!$F$2:$F$8217,A77,Data_HS!$C$2:$C$8217,"&gt;0")/SUMIFS(Data_HS!$C$2:$C$8217,Data_HS!$F$2:$F$8217,A77),"")</f>
        <v>3256.5241345509717</v>
      </c>
      <c r="H77" s="71">
        <f>COUNTIF(Data_Eksportir!$O$2:$O$3401,A77)</f>
        <v>2</v>
      </c>
      <c r="I77" s="73">
        <f>IF(A77=0,"",H77/COUNTIF(Data_Eksportir!$O$2:$O$3401,"&gt;0"))</f>
        <v>6.4662140316844492E-4</v>
      </c>
      <c r="J77" s="74">
        <f t="shared" si="20"/>
        <v>1.407733215507366E-2</v>
      </c>
      <c r="K77" s="71">
        <f>COUNTIFS(Data_HS!$F$2:$F$8217,A77,Data_HS!$I$2:$I$8217,"Belum terwakili")</f>
        <v>11</v>
      </c>
      <c r="L77" s="72">
        <f>SUMIFS(Data_HS!$D$2:$D$8217,Data_HS!$F$2:$F$8217,A77,Data_HS!$I$2:$I$8217,"Belum terwakili")/10^9</f>
        <v>10.678076992999999</v>
      </c>
      <c r="M77" s="75">
        <f>SUMIFS(Data_Eksportir!$N$2:$N$3401,Data_Eksportir!$O$2:$O$3401,A77,Data_Eksportir!$Q$2:$Q$3401,"Wajar")/10^6</f>
        <v>0</v>
      </c>
      <c r="N77" s="76">
        <f t="shared" si="21"/>
        <v>10.777363534999999</v>
      </c>
      <c r="O77" s="76">
        <f t="shared" si="22"/>
        <v>10.678077069999999</v>
      </c>
    </row>
    <row r="78" spans="1:15" x14ac:dyDescent="0.3">
      <c r="A78" s="60">
        <v>72</v>
      </c>
      <c r="B78" s="61" t="s">
        <v>209</v>
      </c>
      <c r="C78" s="62">
        <f>COUNTIFS(Data_HS!$F$2:$F$8217,A78,Data_HS!$D$2:$D$8217,"&gt;0")</f>
        <v>236</v>
      </c>
      <c r="D78" s="63">
        <f>SUMIFS(Data_HS!$C$2:$C$8217,Data_HS!$F$2:$F$8217,A78)/10^9</f>
        <v>20.495453574999999</v>
      </c>
      <c r="E78" s="63">
        <f>SUMIFS(Data_HS!$D$2:$D$8217,Data_HS!$F$2:$F$8217,A78)/10^9</f>
        <v>24.775585742000001</v>
      </c>
      <c r="F78" s="64">
        <f t="shared" si="19"/>
        <v>0.10559445650714357</v>
      </c>
      <c r="G78" s="63">
        <f>IFERROR(SUMIFS(Data_HS!$D$2:$D$8217,Data_HS!$F$2:$F$8217,A78,Data_HS!$C$2:$C$8217,"&gt;0")/SUMIFS(Data_HS!$C$2:$C$8217,Data_HS!$F$2:$F$8217,A78),"")</f>
        <v>1.2088332292982689</v>
      </c>
      <c r="H78" s="62">
        <f>COUNTIF(Data_Eksportir!$O$2:$O$3401,A78)</f>
        <v>17</v>
      </c>
      <c r="I78" s="64">
        <f>IF(A78=0,"",H78/COUNTIF(Data_Eksportir!$O$2:$O$3401,"&gt;0"))</f>
        <v>5.4962819269317818E-3</v>
      </c>
      <c r="J78" s="65">
        <f t="shared" si="20"/>
        <v>5.2050856728070312E-2</v>
      </c>
      <c r="K78" s="62">
        <f>COUNTIFS(Data_HS!$F$2:$F$8217,A78,Data_HS!$I$2:$I$8217,"Belum terwakili")</f>
        <v>31</v>
      </c>
      <c r="L78" s="63">
        <f>SUMIFS(Data_HS!$D$2:$D$8217,Data_HS!$F$2:$F$8217,A78,Data_HS!$I$2:$I$8217,"Belum terwakili")/10^9</f>
        <v>24.445481102999999</v>
      </c>
      <c r="M78" s="66">
        <f>SUMIFS(Data_Eksportir!$N$2:$N$3401,Data_Eksportir!$O$2:$O$3401,A78,Data_Eksportir!$Q$2:$Q$3401,"Wajar")/10^6</f>
        <v>3.5059223262000005E-2</v>
      </c>
      <c r="N78" s="67">
        <f t="shared" si="21"/>
        <v>24.77558582</v>
      </c>
      <c r="O78" s="67">
        <f t="shared" si="22"/>
        <v>24.445481180999998</v>
      </c>
    </row>
    <row r="79" spans="1:15" x14ac:dyDescent="0.3">
      <c r="A79" s="69">
        <v>73</v>
      </c>
      <c r="B79" s="70" t="s">
        <v>210</v>
      </c>
      <c r="C79" s="71">
        <f>COUNTIFS(Data_HS!$F$2:$F$8217,A79,Data_HS!$D$2:$D$8217,"&gt;0")</f>
        <v>242</v>
      </c>
      <c r="D79" s="72">
        <f>SUMIFS(Data_HS!$C$2:$C$8217,Data_HS!$F$2:$F$8217,A79)/10^9</f>
        <v>0.64732467000000005</v>
      </c>
      <c r="E79" s="72">
        <f>SUMIFS(Data_HS!$D$2:$D$8217,Data_HS!$F$2:$F$8217,A79)/10^9</f>
        <v>1.6445809979999999</v>
      </c>
      <c r="F79" s="73">
        <f t="shared" si="19"/>
        <v>7.0092646234150022E-3</v>
      </c>
      <c r="G79" s="72">
        <f>IFERROR(SUMIFS(Data_HS!$D$2:$D$8217,Data_HS!$F$2:$F$8217,A79,Data_HS!$C$2:$C$8217,"&gt;0")/SUMIFS(Data_HS!$C$2:$C$8217,Data_HS!$F$2:$F$8217,A79),"")</f>
        <v>2.5405808757450878</v>
      </c>
      <c r="H79" s="71">
        <f>COUNTIF(Data_Eksportir!$O$2:$O$3401,A79)</f>
        <v>19</v>
      </c>
      <c r="I79" s="73">
        <f>IF(A79=0,"",H79/COUNTIF(Data_Eksportir!$O$2:$O$3401,"&gt;0"))</f>
        <v>6.1429033301002266E-3</v>
      </c>
      <c r="J79" s="74">
        <f t="shared" si="20"/>
        <v>0.87639769079046792</v>
      </c>
      <c r="K79" s="71">
        <f>COUNTIFS(Data_HS!$F$2:$F$8217,A79,Data_HS!$I$2:$I$8217,"Belum terwakili")</f>
        <v>25</v>
      </c>
      <c r="L79" s="72">
        <f>SUMIFS(Data_HS!$D$2:$D$8217,Data_HS!$F$2:$F$8217,A79,Data_HS!$I$2:$I$8217,"Belum terwakili")/10^9</f>
        <v>1.4059014489999999</v>
      </c>
      <c r="M79" s="75">
        <f>SUMIFS(Data_Eksportir!$N$2:$N$3401,Data_Eksportir!$O$2:$O$3401,A79,Data_Eksportir!$Q$2:$Q$3401,"Wajar")/10^6</f>
        <v>9.8559203660000014E-4</v>
      </c>
      <c r="N79" s="76">
        <f t="shared" si="21"/>
        <v>1.644581077</v>
      </c>
      <c r="O79" s="76">
        <f t="shared" si="22"/>
        <v>1.405901528</v>
      </c>
    </row>
    <row r="80" spans="1:15" x14ac:dyDescent="0.3">
      <c r="A80" s="60">
        <v>74</v>
      </c>
      <c r="B80" s="61" t="s">
        <v>211</v>
      </c>
      <c r="C80" s="62">
        <f>COUNTIFS(Data_HS!$F$2:$F$8217,A80,Data_HS!$D$2:$D$8217,"&gt;0")</f>
        <v>68</v>
      </c>
      <c r="D80" s="63">
        <f>SUMIFS(Data_HS!$C$2:$C$8217,Data_HS!$F$2:$F$8217,A80)/10^9</f>
        <v>0.38153925500000002</v>
      </c>
      <c r="E80" s="63">
        <f>SUMIFS(Data_HS!$D$2:$D$8217,Data_HS!$F$2:$F$8217,A80)/10^9</f>
        <v>3.5384560220000001</v>
      </c>
      <c r="F80" s="64">
        <f t="shared" si="19"/>
        <v>1.5081029542890523E-2</v>
      </c>
      <c r="G80" s="63">
        <f>IFERROR(SUMIFS(Data_HS!$D$2:$D$8217,Data_HS!$F$2:$F$8217,A80,Data_HS!$C$2:$C$8217,"&gt;0")/SUMIFS(Data_HS!$C$2:$C$8217,Data_HS!$F$2:$F$8217,A80),"")</f>
        <v>9.2741589328731067</v>
      </c>
      <c r="H80" s="62">
        <f>COUNTIF(Data_Eksportir!$O$2:$O$3401,A80)</f>
        <v>1</v>
      </c>
      <c r="I80" s="64">
        <f>IF(A80=0,"",H80/COUNTIF(Data_Eksportir!$O$2:$O$3401,"&gt;0"))</f>
        <v>3.2331070158422246E-4</v>
      </c>
      <c r="J80" s="65">
        <f t="shared" si="20"/>
        <v>2.143823806357021E-2</v>
      </c>
      <c r="K80" s="62">
        <f>COUNTIFS(Data_HS!$F$2:$F$8217,A80,Data_HS!$I$2:$I$8217,"Belum terwakili")</f>
        <v>14</v>
      </c>
      <c r="L80" s="63">
        <f>SUMIFS(Data_HS!$D$2:$D$8217,Data_HS!$F$2:$F$8217,A80,Data_HS!$I$2:$I$8217,"Belum terwakili")/10^9</f>
        <v>3.492763032</v>
      </c>
      <c r="M80" s="66">
        <f>SUMIFS(Data_Eksportir!$N$2:$N$3401,Data_Eksportir!$O$2:$O$3401,A80,Data_Eksportir!$Q$2:$Q$3401,"Wajar")/10^6</f>
        <v>0</v>
      </c>
      <c r="N80" s="67">
        <f t="shared" si="21"/>
        <v>3.538456102</v>
      </c>
      <c r="O80" s="67">
        <f t="shared" si="22"/>
        <v>3.492763112</v>
      </c>
    </row>
    <row r="81" spans="1:15" x14ac:dyDescent="0.3">
      <c r="A81" s="69">
        <v>75</v>
      </c>
      <c r="B81" s="70" t="s">
        <v>212</v>
      </c>
      <c r="C81" s="71">
        <f>COUNTIFS(Data_HS!$F$2:$F$8217,A81,Data_HS!$D$2:$D$8217,"&gt;0")</f>
        <v>16</v>
      </c>
      <c r="D81" s="72">
        <f>SUMIFS(Data_HS!$C$2:$C$8217,Data_HS!$F$2:$F$8217,A81)/10^9</f>
        <v>2.1517679830000001</v>
      </c>
      <c r="E81" s="72">
        <f>SUMIFS(Data_HS!$D$2:$D$8217,Data_HS!$F$2:$F$8217,A81)/10^9</f>
        <v>8.4561202059999996</v>
      </c>
      <c r="F81" s="73">
        <f t="shared" si="19"/>
        <v>3.604029493429705E-2</v>
      </c>
      <c r="G81" s="72">
        <f>IFERROR(SUMIFS(Data_HS!$D$2:$D$8217,Data_HS!$F$2:$F$8217,A81,Data_HS!$C$2:$C$8217,"&gt;0")/SUMIFS(Data_HS!$C$2:$C$8217,Data_HS!$F$2:$F$8217,A81),"")</f>
        <v>3.9298474272353738</v>
      </c>
      <c r="H81" s="71">
        <f>COUNTIF(Data_Eksportir!$O$2:$O$3401,A81)</f>
        <v>0</v>
      </c>
      <c r="I81" s="73">
        <f>IF(A81=0,"",H81/COUNTIF(Data_Eksportir!$O$2:$O$3401,"&gt;0"))</f>
        <v>0</v>
      </c>
      <c r="J81" s="74">
        <f t="shared" si="20"/>
        <v>0</v>
      </c>
      <c r="K81" s="71">
        <f>COUNTIFS(Data_HS!$F$2:$F$8217,A81,Data_HS!$I$2:$I$8217,"Belum terwakili")</f>
        <v>3</v>
      </c>
      <c r="L81" s="72">
        <f>SUMIFS(Data_HS!$D$2:$D$8217,Data_HS!$F$2:$F$8217,A81,Data_HS!$I$2:$I$8217,"Belum terwakili")/10^9</f>
        <v>8.4452439199999993</v>
      </c>
      <c r="M81" s="75">
        <f>SUMIFS(Data_Eksportir!$N$2:$N$3401,Data_Eksportir!$O$2:$O$3401,A81,Data_Eksportir!$Q$2:$Q$3401,"Wajar")/10^6</f>
        <v>0</v>
      </c>
      <c r="N81" s="76">
        <f t="shared" si="21"/>
        <v>8.4561202869999992</v>
      </c>
      <c r="O81" s="76">
        <f t="shared" si="22"/>
        <v>8.4452440009999989</v>
      </c>
    </row>
    <row r="82" spans="1:15" x14ac:dyDescent="0.3">
      <c r="A82" s="60">
        <v>76</v>
      </c>
      <c r="B82" s="61" t="s">
        <v>213</v>
      </c>
      <c r="C82" s="62">
        <f>COUNTIFS(Data_HS!$F$2:$F$8217,A82,Data_HS!$D$2:$D$8217,"&gt;0")</f>
        <v>66</v>
      </c>
      <c r="D82" s="63">
        <f>SUMIFS(Data_HS!$C$2:$C$8217,Data_HS!$F$2:$F$8217,A82)/10^9</f>
        <v>0.648762018</v>
      </c>
      <c r="E82" s="63">
        <f>SUMIFS(Data_HS!$D$2:$D$8217,Data_HS!$F$2:$F$8217,A82)/10^9</f>
        <v>1.9416114289999999</v>
      </c>
      <c r="F82" s="64">
        <f t="shared" si="19"/>
        <v>8.2752192310736831E-3</v>
      </c>
      <c r="G82" s="63">
        <f>IFERROR(SUMIFS(Data_HS!$D$2:$D$8217,Data_HS!$F$2:$F$8217,A82,Data_HS!$C$2:$C$8217,"&gt;0")/SUMIFS(Data_HS!$C$2:$C$8217,Data_HS!$F$2:$F$8217,A82),"")</f>
        <v>2.992794545811404</v>
      </c>
      <c r="H82" s="62">
        <f>COUNTIF(Data_Eksportir!$O$2:$O$3401,A82)</f>
        <v>0</v>
      </c>
      <c r="I82" s="64">
        <f>IF(A82=0,"",H82/COUNTIF(Data_Eksportir!$O$2:$O$3401,"&gt;0"))</f>
        <v>0</v>
      </c>
      <c r="J82" s="65">
        <f t="shared" si="20"/>
        <v>0</v>
      </c>
      <c r="K82" s="62">
        <f>COUNTIFS(Data_HS!$F$2:$F$8217,A82,Data_HS!$I$2:$I$8217,"Belum terwakili")</f>
        <v>15</v>
      </c>
      <c r="L82" s="63">
        <f>SUMIFS(Data_HS!$D$2:$D$8217,Data_HS!$F$2:$F$8217,A82,Data_HS!$I$2:$I$8217,"Belum terwakili")/10^9</f>
        <v>1.8808680179999999</v>
      </c>
      <c r="M82" s="66">
        <f>SUMIFS(Data_Eksportir!$N$2:$N$3401,Data_Eksportir!$O$2:$O$3401,A82,Data_Eksportir!$Q$2:$Q$3401,"Wajar")/10^6</f>
        <v>0</v>
      </c>
      <c r="N82" s="67">
        <f t="shared" si="21"/>
        <v>1.9416115109999998</v>
      </c>
      <c r="O82" s="67">
        <f t="shared" si="22"/>
        <v>1.8808680999999998</v>
      </c>
    </row>
    <row r="83" spans="1:15" x14ac:dyDescent="0.3">
      <c r="A83" s="69">
        <v>78</v>
      </c>
      <c r="B83" s="70" t="s">
        <v>214</v>
      </c>
      <c r="C83" s="71">
        <f>COUNTIFS(Data_HS!$F$2:$F$8217,A83,Data_HS!$D$2:$D$8217,"&gt;0")</f>
        <v>8</v>
      </c>
      <c r="D83" s="72">
        <f>SUMIFS(Data_HS!$C$2:$C$8217,Data_HS!$F$2:$F$8217,A83)/10^9</f>
        <v>3.9107981999999999E-2</v>
      </c>
      <c r="E83" s="72">
        <f>SUMIFS(Data_HS!$D$2:$D$8217,Data_HS!$F$2:$F$8217,A83)/10^9</f>
        <v>7.2915283999999997E-2</v>
      </c>
      <c r="F83" s="73">
        <f t="shared" si="19"/>
        <v>3.1076761878496298E-4</v>
      </c>
      <c r="G83" s="72">
        <f>IFERROR(SUMIFS(Data_HS!$D$2:$D$8217,Data_HS!$F$2:$F$8217,A83,Data_HS!$C$2:$C$8217,"&gt;0")/SUMIFS(Data_HS!$C$2:$C$8217,Data_HS!$F$2:$F$8217,A83),"")</f>
        <v>1.8644604060623737</v>
      </c>
      <c r="H83" s="71">
        <f>COUNTIF(Data_Eksportir!$O$2:$O$3401,A83)</f>
        <v>0</v>
      </c>
      <c r="I83" s="73">
        <f>IF(A83=0,"",H83/COUNTIF(Data_Eksportir!$O$2:$O$3401,"&gt;0"))</f>
        <v>0</v>
      </c>
      <c r="J83" s="74">
        <f t="shared" si="20"/>
        <v>0</v>
      </c>
      <c r="K83" s="71">
        <f>COUNTIFS(Data_HS!$F$2:$F$8217,A83,Data_HS!$I$2:$I$8217,"Belum terwakili")</f>
        <v>2</v>
      </c>
      <c r="L83" s="72">
        <f>SUMIFS(Data_HS!$D$2:$D$8217,Data_HS!$F$2:$F$8217,A83,Data_HS!$I$2:$I$8217,"Belum terwakili")/10^9</f>
        <v>6.5204984999999993E-2</v>
      </c>
      <c r="M83" s="75">
        <f>SUMIFS(Data_Eksportir!$N$2:$N$3401,Data_Eksportir!$O$2:$O$3401,A83,Data_Eksportir!$Q$2:$Q$3401,"Wajar")/10^6</f>
        <v>0</v>
      </c>
      <c r="N83" s="76">
        <f t="shared" si="21"/>
        <v>7.2915366999999995E-2</v>
      </c>
      <c r="O83" s="76">
        <f t="shared" si="22"/>
        <v>6.5205067999999991E-2</v>
      </c>
    </row>
    <row r="84" spans="1:15" x14ac:dyDescent="0.3">
      <c r="A84" s="60">
        <v>79</v>
      </c>
      <c r="B84" s="61" t="s">
        <v>215</v>
      </c>
      <c r="C84" s="62">
        <f>COUNTIFS(Data_HS!$F$2:$F$8217,A84,Data_HS!$D$2:$D$8217,"&gt;0")</f>
        <v>13</v>
      </c>
      <c r="D84" s="63">
        <f>SUMIFS(Data_HS!$C$2:$C$8217,Data_HS!$F$2:$F$8217,A84)/10^9</f>
        <v>1.6742157000000001E-2</v>
      </c>
      <c r="E84" s="63">
        <f>SUMIFS(Data_HS!$D$2:$D$8217,Data_HS!$F$2:$F$8217,A84)/10^9</f>
        <v>3.8381503999999997E-2</v>
      </c>
      <c r="F84" s="64">
        <f t="shared" si="19"/>
        <v>1.6358337990517231E-4</v>
      </c>
      <c r="G84" s="63">
        <f>IFERROR(SUMIFS(Data_HS!$D$2:$D$8217,Data_HS!$F$2:$F$8217,A84,Data_HS!$C$2:$C$8217,"&gt;0")/SUMIFS(Data_HS!$C$2:$C$8217,Data_HS!$F$2:$F$8217,A84),"")</f>
        <v>2.2925065151401935</v>
      </c>
      <c r="H84" s="62">
        <f>COUNTIF(Data_Eksportir!$O$2:$O$3401,A84)</f>
        <v>0</v>
      </c>
      <c r="I84" s="64">
        <f>IF(A84=0,"",H84/COUNTIF(Data_Eksportir!$O$2:$O$3401,"&gt;0"))</f>
        <v>0</v>
      </c>
      <c r="J84" s="65">
        <f t="shared" si="20"/>
        <v>0</v>
      </c>
      <c r="K84" s="62">
        <f>COUNTIFS(Data_HS!$F$2:$F$8217,A84,Data_HS!$I$2:$I$8217,"Belum terwakili")</f>
        <v>2</v>
      </c>
      <c r="L84" s="63">
        <f>SUMIFS(Data_HS!$D$2:$D$8217,Data_HS!$F$2:$F$8217,A84,Data_HS!$I$2:$I$8217,"Belum terwakili")/10^9</f>
        <v>2.8210292000000001E-2</v>
      </c>
      <c r="M84" s="66">
        <f>SUMIFS(Data_Eksportir!$N$2:$N$3401,Data_Eksportir!$O$2:$O$3401,A84,Data_Eksportir!$Q$2:$Q$3401,"Wajar")/10^6</f>
        <v>0</v>
      </c>
      <c r="N84" s="67">
        <f t="shared" si="21"/>
        <v>3.8381587999999994E-2</v>
      </c>
      <c r="O84" s="67">
        <f t="shared" si="22"/>
        <v>2.8210376000000002E-2</v>
      </c>
    </row>
    <row r="85" spans="1:15" x14ac:dyDescent="0.3">
      <c r="A85" s="69">
        <v>80</v>
      </c>
      <c r="B85" s="70" t="s">
        <v>216</v>
      </c>
      <c r="C85" s="71">
        <f>COUNTIFS(Data_HS!$F$2:$F$8217,A85,Data_HS!$D$2:$D$8217,"&gt;0")</f>
        <v>2</v>
      </c>
      <c r="D85" s="72">
        <f>SUMIFS(Data_HS!$C$2:$C$8217,Data_HS!$F$2:$F$8217,A85)/10^9</f>
        <v>4.8041090000000002E-2</v>
      </c>
      <c r="E85" s="72">
        <f>SUMIFS(Data_HS!$D$2:$D$8217,Data_HS!$F$2:$F$8217,A85)/10^9</f>
        <v>1.5850439439999999</v>
      </c>
      <c r="F85" s="73">
        <f t="shared" si="19"/>
        <v>6.755515512308863E-3</v>
      </c>
      <c r="G85" s="72">
        <f>IFERROR(SUMIFS(Data_HS!$D$2:$D$8217,Data_HS!$F$2:$F$8217,A85,Data_HS!$C$2:$C$8217,"&gt;0")/SUMIFS(Data_HS!$C$2:$C$8217,Data_HS!$F$2:$F$8217,A85),"")</f>
        <v>32.993505018308284</v>
      </c>
      <c r="H85" s="71">
        <f>COUNTIF(Data_Eksportir!$O$2:$O$3401,A85)</f>
        <v>0</v>
      </c>
      <c r="I85" s="73">
        <f>IF(A85=0,"",H85/COUNTIF(Data_Eksportir!$O$2:$O$3401,"&gt;0"))</f>
        <v>0</v>
      </c>
      <c r="J85" s="74">
        <f t="shared" si="20"/>
        <v>0</v>
      </c>
      <c r="K85" s="71">
        <f>COUNTIFS(Data_HS!$F$2:$F$8217,A85,Data_HS!$I$2:$I$8217,"Belum terwakili")</f>
        <v>2</v>
      </c>
      <c r="L85" s="72">
        <f>SUMIFS(Data_HS!$D$2:$D$8217,Data_HS!$F$2:$F$8217,A85,Data_HS!$I$2:$I$8217,"Belum terwakili")/10^9</f>
        <v>1.5850439439999999</v>
      </c>
      <c r="M85" s="75">
        <f>SUMIFS(Data_Eksportir!$N$2:$N$3401,Data_Eksportir!$O$2:$O$3401,A85,Data_Eksportir!$Q$2:$Q$3401,"Wajar")/10^6</f>
        <v>0</v>
      </c>
      <c r="N85" s="76">
        <f t="shared" si="21"/>
        <v>1.5850440289999999</v>
      </c>
      <c r="O85" s="76">
        <f t="shared" si="22"/>
        <v>1.5850440289999999</v>
      </c>
    </row>
    <row r="86" spans="1:15" x14ac:dyDescent="0.3">
      <c r="A86" s="60">
        <v>81</v>
      </c>
      <c r="B86" s="61" t="s">
        <v>217</v>
      </c>
      <c r="C86" s="62">
        <f>COUNTIFS(Data_HS!$F$2:$F$8217,A86,Data_HS!$D$2:$D$8217,"&gt;0")</f>
        <v>23</v>
      </c>
      <c r="D86" s="63">
        <f>SUMIFS(Data_HS!$C$2:$C$8217,Data_HS!$F$2:$F$8217,A86)/10^9</f>
        <v>4.9763618000000003E-2</v>
      </c>
      <c r="E86" s="63">
        <f>SUMIFS(Data_HS!$D$2:$D$8217,Data_HS!$F$2:$F$8217,A86)/10^9</f>
        <v>0.24381450800000001</v>
      </c>
      <c r="F86" s="64">
        <f t="shared" si="19"/>
        <v>1.0391463890668973E-3</v>
      </c>
      <c r="G86" s="63">
        <f>IFERROR(SUMIFS(Data_HS!$D$2:$D$8217,Data_HS!$F$2:$F$8217,A86,Data_HS!$C$2:$C$8217,"&gt;0")/SUMIFS(Data_HS!$C$2:$C$8217,Data_HS!$F$2:$F$8217,A86),"")</f>
        <v>4.8994420984422797</v>
      </c>
      <c r="H86" s="62">
        <f>COUNTIF(Data_Eksportir!$O$2:$O$3401,A86)</f>
        <v>0</v>
      </c>
      <c r="I86" s="64">
        <f>IF(A86=0,"",H86/COUNTIF(Data_Eksportir!$O$2:$O$3401,"&gt;0"))</f>
        <v>0</v>
      </c>
      <c r="J86" s="65">
        <f t="shared" si="20"/>
        <v>0</v>
      </c>
      <c r="K86" s="62">
        <f>COUNTIFS(Data_HS!$F$2:$F$8217,A86,Data_HS!$I$2:$I$8217,"Belum terwakili")</f>
        <v>3</v>
      </c>
      <c r="L86" s="63">
        <f>SUMIFS(Data_HS!$D$2:$D$8217,Data_HS!$F$2:$F$8217,A86,Data_HS!$I$2:$I$8217,"Belum terwakili")/10^9</f>
        <v>0.235015158</v>
      </c>
      <c r="M86" s="66">
        <f>SUMIFS(Data_Eksportir!$N$2:$N$3401,Data_Eksportir!$O$2:$O$3401,A86,Data_Eksportir!$Q$2:$Q$3401,"Wajar")/10^6</f>
        <v>0</v>
      </c>
      <c r="N86" s="67">
        <f t="shared" si="21"/>
        <v>0.24381459400000002</v>
      </c>
      <c r="O86" s="67">
        <f t="shared" si="22"/>
        <v>0.23501524400000001</v>
      </c>
    </row>
    <row r="87" spans="1:15" x14ac:dyDescent="0.3">
      <c r="A87" s="69">
        <v>82</v>
      </c>
      <c r="B87" s="70" t="s">
        <v>218</v>
      </c>
      <c r="C87" s="71">
        <f>COUNTIFS(Data_HS!$F$2:$F$8217,A87,Data_HS!$D$2:$D$8217,"&gt;0")</f>
        <v>72</v>
      </c>
      <c r="D87" s="72">
        <f>SUMIFS(Data_HS!$C$2:$C$8217,Data_HS!$F$2:$F$8217,A87)/10^9</f>
        <v>8.2097339999999998E-3</v>
      </c>
      <c r="E87" s="72">
        <f>SUMIFS(Data_HS!$D$2:$D$8217,Data_HS!$F$2:$F$8217,A87)/10^9</f>
        <v>8.0992815999999995E-2</v>
      </c>
      <c r="F87" s="73">
        <f t="shared" si="19"/>
        <v>3.4519435687871213E-4</v>
      </c>
      <c r="G87" s="72">
        <f>IFERROR(SUMIFS(Data_HS!$D$2:$D$8217,Data_HS!$F$2:$F$8217,A87,Data_HS!$C$2:$C$8217,"&gt;0")/SUMIFS(Data_HS!$C$2:$C$8217,Data_HS!$F$2:$F$8217,A87),"")</f>
        <v>9.8654616580756453</v>
      </c>
      <c r="H87" s="71">
        <f>COUNTIF(Data_Eksportir!$O$2:$O$3401,A87)</f>
        <v>1</v>
      </c>
      <c r="I87" s="73">
        <f>IF(A87=0,"",H87/COUNTIF(Data_Eksportir!$O$2:$O$3401,"&gt;0"))</f>
        <v>3.2331070158422246E-4</v>
      </c>
      <c r="J87" s="74">
        <f t="shared" si="20"/>
        <v>0.9366048289654435</v>
      </c>
      <c r="K87" s="71">
        <f>COUNTIFS(Data_HS!$F$2:$F$8217,A87,Data_HS!$I$2:$I$8217,"Belum terwakili")</f>
        <v>2</v>
      </c>
      <c r="L87" s="72">
        <f>SUMIFS(Data_HS!$D$2:$D$8217,Data_HS!$F$2:$F$8217,A87,Data_HS!$I$2:$I$8217,"Belum terwakili")/10^9</f>
        <v>2.8037278999999998E-2</v>
      </c>
      <c r="M87" s="75">
        <f>SUMIFS(Data_Eksportir!$N$2:$N$3401,Data_Eksportir!$O$2:$O$3401,A87,Data_Eksportir!$Q$2:$Q$3401,"Wajar")/10^6</f>
        <v>1.49501661E-7</v>
      </c>
      <c r="N87" s="76">
        <f t="shared" si="21"/>
        <v>8.0992902999999991E-2</v>
      </c>
      <c r="O87" s="76">
        <f t="shared" si="22"/>
        <v>2.8037365999999998E-2</v>
      </c>
    </row>
    <row r="88" spans="1:15" x14ac:dyDescent="0.3">
      <c r="A88" s="60">
        <v>83</v>
      </c>
      <c r="B88" s="61" t="s">
        <v>219</v>
      </c>
      <c r="C88" s="62">
        <f>COUNTIFS(Data_HS!$F$2:$F$8217,A88,Data_HS!$D$2:$D$8217,"&gt;0")</f>
        <v>68</v>
      </c>
      <c r="D88" s="63">
        <f>SUMIFS(Data_HS!$C$2:$C$8217,Data_HS!$F$2:$F$8217,A88)/10^9</f>
        <v>2.7911050999999999E-2</v>
      </c>
      <c r="E88" s="63">
        <f>SUMIFS(Data_HS!$D$2:$D$8217,Data_HS!$F$2:$F$8217,A88)/10^9</f>
        <v>0.1092963</v>
      </c>
      <c r="F88" s="64">
        <f t="shared" si="19"/>
        <v>4.658248453507628E-4</v>
      </c>
      <c r="G88" s="63">
        <f>IFERROR(SUMIFS(Data_HS!$D$2:$D$8217,Data_HS!$F$2:$F$8217,A88,Data_HS!$C$2:$C$8217,"&gt;0")/SUMIFS(Data_HS!$C$2:$C$8217,Data_HS!$F$2:$F$8217,A88),"")</f>
        <v>3.9158790545006705</v>
      </c>
      <c r="H88" s="62">
        <f>COUNTIF(Data_Eksportir!$O$2:$O$3401,A88)</f>
        <v>7</v>
      </c>
      <c r="I88" s="64">
        <f>IF(A88=0,"",H88/COUNTIF(Data_Eksportir!$O$2:$O$3401,"&gt;0"))</f>
        <v>2.2631749110895573E-3</v>
      </c>
      <c r="J88" s="65">
        <f t="shared" si="20"/>
        <v>4.8584246496886667</v>
      </c>
      <c r="K88" s="62">
        <f>COUNTIFS(Data_HS!$F$2:$F$8217,A88,Data_HS!$I$2:$I$8217,"Belum terwakili")</f>
        <v>2</v>
      </c>
      <c r="L88" s="63">
        <f>SUMIFS(Data_HS!$D$2:$D$8217,Data_HS!$F$2:$F$8217,A88,Data_HS!$I$2:$I$8217,"Belum terwakili")/10^9</f>
        <v>2.7088402000000001E-2</v>
      </c>
      <c r="M88" s="66">
        <f>SUMIFS(Data_Eksportir!$N$2:$N$3401,Data_Eksportir!$O$2:$O$3401,A88,Data_Eksportir!$Q$2:$Q$3401,"Wajar")/10^6</f>
        <v>2.4698160199999999E-2</v>
      </c>
      <c r="N88" s="67">
        <f t="shared" si="21"/>
        <v>0.10929638799999999</v>
      </c>
      <c r="O88" s="67">
        <f t="shared" si="22"/>
        <v>2.708849E-2</v>
      </c>
    </row>
    <row r="89" spans="1:15" x14ac:dyDescent="0.3">
      <c r="A89" s="69">
        <v>84</v>
      </c>
      <c r="B89" s="70" t="s">
        <v>220</v>
      </c>
      <c r="C89" s="71">
        <f>COUNTIFS(Data_HS!$F$2:$F$8217,A89,Data_HS!$D$2:$D$8217,"&gt;0")</f>
        <v>1079</v>
      </c>
      <c r="D89" s="72">
        <f>SUMIFS(Data_HS!$C$2:$C$8217,Data_HS!$F$2:$F$8217,A89)/10^9</f>
        <v>0.73200229100000003</v>
      </c>
      <c r="E89" s="72">
        <f>SUMIFS(Data_HS!$D$2:$D$8217,Data_HS!$F$2:$F$8217,A89)/10^9</f>
        <v>7.4133267040000002</v>
      </c>
      <c r="F89" s="73">
        <f t="shared" si="19"/>
        <v>3.1595870724127721E-2</v>
      </c>
      <c r="G89" s="72">
        <f>IFERROR(SUMIFS(Data_HS!$D$2:$D$8217,Data_HS!$F$2:$F$8217,A89,Data_HS!$C$2:$C$8217,"&gt;0")/SUMIFS(Data_HS!$C$2:$C$8217,Data_HS!$F$2:$F$8217,A89),"")</f>
        <v>10.127457243163191</v>
      </c>
      <c r="H89" s="71">
        <f>COUNTIF(Data_Eksportir!$O$2:$O$3401,A89)</f>
        <v>32</v>
      </c>
      <c r="I89" s="73">
        <f>IF(A89=0,"",H89/COUNTIF(Data_Eksportir!$O$2:$O$3401,"&gt;0"))</f>
        <v>1.0345942450695119E-2</v>
      </c>
      <c r="J89" s="74">
        <f t="shared" si="20"/>
        <v>0.32744603055976529</v>
      </c>
      <c r="K89" s="71">
        <f>COUNTIFS(Data_HS!$F$2:$F$8217,A89,Data_HS!$I$2:$I$8217,"Belum terwakili")</f>
        <v>96</v>
      </c>
      <c r="L89" s="72">
        <f>SUMIFS(Data_HS!$D$2:$D$8217,Data_HS!$F$2:$F$8217,A89,Data_HS!$I$2:$I$8217,"Belum terwakili")/10^9</f>
        <v>6.6888485539999998</v>
      </c>
      <c r="M89" s="75">
        <f>SUMIFS(Data_Eksportir!$N$2:$N$3401,Data_Eksportir!$O$2:$O$3401,A89,Data_Eksportir!$Q$2:$Q$3401,"Wajar")/10^6</f>
        <v>0.32801186189354004</v>
      </c>
      <c r="N89" s="76">
        <f t="shared" si="21"/>
        <v>7.4133267930000004</v>
      </c>
      <c r="O89" s="76">
        <f t="shared" si="22"/>
        <v>6.688848643</v>
      </c>
    </row>
    <row r="90" spans="1:15" x14ac:dyDescent="0.3">
      <c r="A90" s="60">
        <v>85</v>
      </c>
      <c r="B90" s="61" t="s">
        <v>221</v>
      </c>
      <c r="C90" s="62">
        <f>COUNTIFS(Data_HS!$F$2:$F$8217,A90,Data_HS!$D$2:$D$8217,"&gt;0")</f>
        <v>741</v>
      </c>
      <c r="D90" s="63">
        <f>SUMIFS(Data_HS!$C$2:$C$8217,Data_HS!$F$2:$F$8217,A90)/10^9</f>
        <v>1.176940503</v>
      </c>
      <c r="E90" s="63">
        <f>SUMIFS(Data_HS!$D$2:$D$8217,Data_HS!$F$2:$F$8217,A90)/10^9</f>
        <v>17.496554799999998</v>
      </c>
      <c r="F90" s="64">
        <f t="shared" si="19"/>
        <v>7.4570959253708921E-2</v>
      </c>
      <c r="G90" s="63">
        <f>IFERROR(SUMIFS(Data_HS!$D$2:$D$8217,Data_HS!$F$2:$F$8217,A90,Data_HS!$C$2:$C$8217,"&gt;0")/SUMIFS(Data_HS!$C$2:$C$8217,Data_HS!$F$2:$F$8217,A90),"")</f>
        <v>14.866132153156089</v>
      </c>
      <c r="H90" s="62">
        <f>COUNTIF(Data_Eksportir!$O$2:$O$3401,A90)</f>
        <v>24</v>
      </c>
      <c r="I90" s="64">
        <f>IF(A90=0,"",H90/COUNTIF(Data_Eksportir!$O$2:$O$3401,"&gt;0"))</f>
        <v>7.7594568380213386E-3</v>
      </c>
      <c r="J90" s="65">
        <f t="shared" si="20"/>
        <v>0.10405467377215491</v>
      </c>
      <c r="K90" s="62">
        <f>COUNTIFS(Data_HS!$F$2:$F$8217,A90,Data_HS!$I$2:$I$8217,"Belum terwakili")</f>
        <v>141</v>
      </c>
      <c r="L90" s="63">
        <f>SUMIFS(Data_HS!$D$2:$D$8217,Data_HS!$F$2:$F$8217,A90,Data_HS!$I$2:$I$8217,"Belum terwakili")/10^9</f>
        <v>15.585380717</v>
      </c>
      <c r="M90" s="66">
        <f>SUMIFS(Data_Eksportir!$N$2:$N$3401,Data_Eksportir!$O$2:$O$3401,A90,Data_Eksportir!$Q$2:$Q$3401,"Wajar")/10^6</f>
        <v>3.0247384563200002</v>
      </c>
      <c r="N90" s="67">
        <f t="shared" si="21"/>
        <v>17.496554889999999</v>
      </c>
      <c r="O90" s="67">
        <f t="shared" si="22"/>
        <v>15.585380807</v>
      </c>
    </row>
    <row r="91" spans="1:15" x14ac:dyDescent="0.3">
      <c r="A91" s="69">
        <v>86</v>
      </c>
      <c r="B91" s="70" t="s">
        <v>222</v>
      </c>
      <c r="C91" s="71">
        <f>COUNTIFS(Data_HS!$F$2:$F$8217,A91,Data_HS!$D$2:$D$8217,"&gt;0")</f>
        <v>14</v>
      </c>
      <c r="D91" s="72">
        <f>SUMIFS(Data_HS!$C$2:$C$8217,Data_HS!$F$2:$F$8217,A91)/10^9</f>
        <v>1.3296680999999999E-2</v>
      </c>
      <c r="E91" s="72">
        <f>SUMIFS(Data_HS!$D$2:$D$8217,Data_HS!$F$2:$F$8217,A91)/10^9</f>
        <v>4.1975808000000003E-2</v>
      </c>
      <c r="F91" s="73">
        <f t="shared" si="19"/>
        <v>1.7890243558174717E-4</v>
      </c>
      <c r="G91" s="72">
        <f>IFERROR(SUMIFS(Data_HS!$D$2:$D$8217,Data_HS!$F$2:$F$8217,A91,Data_HS!$C$2:$C$8217,"&gt;0")/SUMIFS(Data_HS!$C$2:$C$8217,Data_HS!$F$2:$F$8217,A91),"")</f>
        <v>3.156863581220005</v>
      </c>
      <c r="H91" s="71">
        <f>COUNTIF(Data_Eksportir!$O$2:$O$3401,A91)</f>
        <v>0</v>
      </c>
      <c r="I91" s="73">
        <f>IF(A91=0,"",H91/COUNTIF(Data_Eksportir!$O$2:$O$3401,"&gt;0"))</f>
        <v>0</v>
      </c>
      <c r="J91" s="74">
        <f t="shared" si="20"/>
        <v>0</v>
      </c>
      <c r="K91" s="71">
        <f>COUNTIFS(Data_HS!$F$2:$F$8217,A91,Data_HS!$I$2:$I$8217,"Belum terwakili")</f>
        <v>1</v>
      </c>
      <c r="L91" s="72">
        <f>SUMIFS(Data_HS!$D$2:$D$8217,Data_HS!$F$2:$F$8217,A91,Data_HS!$I$2:$I$8217,"Belum terwakili")/10^9</f>
        <v>2.4223501000000001E-2</v>
      </c>
      <c r="M91" s="75">
        <f>SUMIFS(Data_Eksportir!$N$2:$N$3401,Data_Eksportir!$O$2:$O$3401,A91,Data_Eksportir!$Q$2:$Q$3401,"Wajar")/10^6</f>
        <v>0</v>
      </c>
      <c r="N91" s="76">
        <f t="shared" si="21"/>
        <v>4.1975899000000004E-2</v>
      </c>
      <c r="O91" s="76">
        <f t="shared" si="22"/>
        <v>2.4223592000000002E-2</v>
      </c>
    </row>
    <row r="92" spans="1:15" x14ac:dyDescent="0.3">
      <c r="A92" s="60">
        <v>87</v>
      </c>
      <c r="B92" s="61" t="s">
        <v>223</v>
      </c>
      <c r="C92" s="62">
        <f>COUNTIFS(Data_HS!$F$2:$F$8217,A92,Data_HS!$D$2:$D$8217,"&gt;0")</f>
        <v>348</v>
      </c>
      <c r="D92" s="63">
        <f>SUMIFS(Data_HS!$C$2:$C$8217,Data_HS!$F$2:$F$8217,A92)/10^9</f>
        <v>1.1736554850000001</v>
      </c>
      <c r="E92" s="63">
        <f>SUMIFS(Data_HS!$D$2:$D$8217,Data_HS!$F$2:$F$8217,A92)/10^9</f>
        <v>10.862972305</v>
      </c>
      <c r="F92" s="64">
        <f t="shared" si="19"/>
        <v>4.6298386990467601E-2</v>
      </c>
      <c r="G92" s="63">
        <f>IFERROR(SUMIFS(Data_HS!$D$2:$D$8217,Data_HS!$F$2:$F$8217,A92,Data_HS!$C$2:$C$8217,"&gt;0")/SUMIFS(Data_HS!$C$2:$C$8217,Data_HS!$F$2:$F$8217,A92),"")</f>
        <v>9.2556704772695717</v>
      </c>
      <c r="H92" s="62">
        <f>COUNTIF(Data_Eksportir!$O$2:$O$3401,A92)</f>
        <v>3</v>
      </c>
      <c r="I92" s="64">
        <f>IF(A92=0,"",H92/COUNTIF(Data_Eksportir!$O$2:$O$3401,"&gt;0"))</f>
        <v>9.6993210475266732E-4</v>
      </c>
      <c r="J92" s="65">
        <f t="shared" si="20"/>
        <v>2.09495874003638E-2</v>
      </c>
      <c r="K92" s="62">
        <f>COUNTIFS(Data_HS!$F$2:$F$8217,A92,Data_HS!$I$2:$I$8217,"Belum terwakili")</f>
        <v>72</v>
      </c>
      <c r="L92" s="63">
        <f>SUMIFS(Data_HS!$D$2:$D$8217,Data_HS!$F$2:$F$8217,A92,Data_HS!$I$2:$I$8217,"Belum terwakili")/10^9</f>
        <v>10.599114232</v>
      </c>
      <c r="M92" s="66">
        <f>SUMIFS(Data_Eksportir!$N$2:$N$3401,Data_Eksportir!$O$2:$O$3401,A92,Data_Eksportir!$Q$2:$Q$3401,"Wajar")/10^6</f>
        <v>0</v>
      </c>
      <c r="N92" s="67">
        <f t="shared" si="21"/>
        <v>10.862972397</v>
      </c>
      <c r="O92" s="67">
        <f t="shared" si="22"/>
        <v>10.599114324</v>
      </c>
    </row>
    <row r="93" spans="1:15" x14ac:dyDescent="0.3">
      <c r="A93" s="69">
        <v>88</v>
      </c>
      <c r="B93" s="70" t="s">
        <v>224</v>
      </c>
      <c r="C93" s="71">
        <f>COUNTIFS(Data_HS!$F$2:$F$8217,A93,Data_HS!$D$2:$D$8217,"&gt;0")</f>
        <v>26</v>
      </c>
      <c r="D93" s="72">
        <f>SUMIFS(Data_HS!$C$2:$C$8217,Data_HS!$F$2:$F$8217,A93)/10^9</f>
        <v>6.0115799999999997E-4</v>
      </c>
      <c r="E93" s="72">
        <f>SUMIFS(Data_HS!$D$2:$D$8217,Data_HS!$F$2:$F$8217,A93)/10^9</f>
        <v>0.155846648</v>
      </c>
      <c r="F93" s="73">
        <f t="shared" si="19"/>
        <v>6.642241384478228E-4</v>
      </c>
      <c r="G93" s="72">
        <f>IFERROR(SUMIFS(Data_HS!$D$2:$D$8217,Data_HS!$F$2:$F$8217,A93,Data_HS!$C$2:$C$8217,"&gt;0")/SUMIFS(Data_HS!$C$2:$C$8217,Data_HS!$F$2:$F$8217,A93),"")</f>
        <v>259.24407227384484</v>
      </c>
      <c r="H93" s="71">
        <f>COUNTIF(Data_Eksportir!$O$2:$O$3401,A93)</f>
        <v>0</v>
      </c>
      <c r="I93" s="73">
        <f>IF(A93=0,"",H93/COUNTIF(Data_Eksportir!$O$2:$O$3401,"&gt;0"))</f>
        <v>0</v>
      </c>
      <c r="J93" s="74">
        <f t="shared" si="20"/>
        <v>0</v>
      </c>
      <c r="K93" s="71">
        <f>COUNTIFS(Data_HS!$F$2:$F$8217,A93,Data_HS!$I$2:$I$8217,"Belum terwakili")</f>
        <v>1</v>
      </c>
      <c r="L93" s="72">
        <f>SUMIFS(Data_HS!$D$2:$D$8217,Data_HS!$F$2:$F$8217,A93,Data_HS!$I$2:$I$8217,"Belum terwakili")/10^9</f>
        <v>0.12534098199999999</v>
      </c>
      <c r="M93" s="75">
        <f>SUMIFS(Data_Eksportir!$N$2:$N$3401,Data_Eksportir!$O$2:$O$3401,A93,Data_Eksportir!$Q$2:$Q$3401,"Wajar")/10^6</f>
        <v>0</v>
      </c>
      <c r="N93" s="76">
        <f t="shared" si="21"/>
        <v>0.15584674100000001</v>
      </c>
      <c r="O93" s="76">
        <f t="shared" si="22"/>
        <v>0.125341075</v>
      </c>
    </row>
    <row r="94" spans="1:15" x14ac:dyDescent="0.3">
      <c r="A94" s="60">
        <v>89</v>
      </c>
      <c r="B94" s="61" t="s">
        <v>225</v>
      </c>
      <c r="C94" s="62">
        <f>COUNTIFS(Data_HS!$F$2:$F$8217,A94,Data_HS!$D$2:$D$8217,"&gt;0")</f>
        <v>34</v>
      </c>
      <c r="D94" s="63">
        <f>SUMIFS(Data_HS!$C$2:$C$8217,Data_HS!$F$2:$F$8217,A94)/10^9</f>
        <v>0.199320619</v>
      </c>
      <c r="E94" s="63">
        <f>SUMIFS(Data_HS!$D$2:$D$8217,Data_HS!$F$2:$F$8217,A94)/10^9</f>
        <v>0.99151577400000002</v>
      </c>
      <c r="F94" s="64">
        <f t="shared" si="19"/>
        <v>4.2258766498627304E-3</v>
      </c>
      <c r="G94" s="63">
        <f>IFERROR(SUMIFS(Data_HS!$D$2:$D$8217,Data_HS!$F$2:$F$8217,A94,Data_HS!$C$2:$C$8217,"&gt;0")/SUMIFS(Data_HS!$C$2:$C$8217,Data_HS!$F$2:$F$8217,A94),"")</f>
        <v>4.9744766947568024</v>
      </c>
      <c r="H94" s="62">
        <f>COUNTIF(Data_Eksportir!$O$2:$O$3401,A94)</f>
        <v>4</v>
      </c>
      <c r="I94" s="64">
        <f>IF(A94=0,"",H94/COUNTIF(Data_Eksportir!$O$2:$O$3401,"&gt;0"))</f>
        <v>1.2932428063368898E-3</v>
      </c>
      <c r="J94" s="65">
        <f t="shared" si="20"/>
        <v>0.30602947352448123</v>
      </c>
      <c r="K94" s="62">
        <f>COUNTIFS(Data_HS!$F$2:$F$8217,A94,Data_HS!$I$2:$I$8217,"Belum terwakili")</f>
        <v>10</v>
      </c>
      <c r="L94" s="63">
        <f>SUMIFS(Data_HS!$D$2:$D$8217,Data_HS!$F$2:$F$8217,A94,Data_HS!$I$2:$I$8217,"Belum terwakili")/10^9</f>
        <v>0.95852860600000001</v>
      </c>
      <c r="M94" s="66">
        <f>SUMIFS(Data_Eksportir!$N$2:$N$3401,Data_Eksportir!$O$2:$O$3401,A94,Data_Eksportir!$Q$2:$Q$3401,"Wajar")/10^6</f>
        <v>0</v>
      </c>
      <c r="N94" s="67">
        <f t="shared" si="21"/>
        <v>0.99151586800000002</v>
      </c>
      <c r="O94" s="67">
        <f t="shared" si="22"/>
        <v>0.95852870000000001</v>
      </c>
    </row>
    <row r="95" spans="1:15" x14ac:dyDescent="0.3">
      <c r="A95" s="69">
        <v>90</v>
      </c>
      <c r="B95" s="70" t="s">
        <v>226</v>
      </c>
      <c r="C95" s="71">
        <f>COUNTIFS(Data_HS!$F$2:$F$8217,A95,Data_HS!$D$2:$D$8217,"&gt;0")</f>
        <v>217</v>
      </c>
      <c r="D95" s="72">
        <f>SUMIFS(Data_HS!$C$2:$C$8217,Data_HS!$F$2:$F$8217,A95)/10^9</f>
        <v>3.1294089999999997E-2</v>
      </c>
      <c r="E95" s="72">
        <f>SUMIFS(Data_HS!$D$2:$D$8217,Data_HS!$F$2:$F$8217,A95)/10^9</f>
        <v>0.88040439000000004</v>
      </c>
      <c r="F95" s="73">
        <f t="shared" si="19"/>
        <v>3.7523158498309886E-3</v>
      </c>
      <c r="G95" s="72">
        <f>IFERROR(SUMIFS(Data_HS!$D$2:$D$8217,Data_HS!$F$2:$F$8217,A95,Data_HS!$C$2:$C$8217,"&gt;0")/SUMIFS(Data_HS!$C$2:$C$8217,Data_HS!$F$2:$F$8217,A95),"")</f>
        <v>28.133086534869683</v>
      </c>
      <c r="H95" s="71">
        <f>COUNTIF(Data_Eksportir!$O$2:$O$3401,A95)</f>
        <v>1</v>
      </c>
      <c r="I95" s="73">
        <f>IF(A95=0,"",H95/COUNTIF(Data_Eksportir!$O$2:$O$3401,"&gt;0"))</f>
        <v>3.2331070158422246E-4</v>
      </c>
      <c r="J95" s="74">
        <f t="shared" si="20"/>
        <v>8.6162976285374532E-2</v>
      </c>
      <c r="K95" s="71">
        <f>COUNTIFS(Data_HS!$F$2:$F$8217,A95,Data_HS!$I$2:$I$8217,"Belum terwakili")</f>
        <v>25</v>
      </c>
      <c r="L95" s="72">
        <f>SUMIFS(Data_HS!$D$2:$D$8217,Data_HS!$F$2:$F$8217,A95,Data_HS!$I$2:$I$8217,"Belum terwakili")/10^9</f>
        <v>0.75060248600000001</v>
      </c>
      <c r="M95" s="75">
        <f>SUMIFS(Data_Eksportir!$N$2:$N$3401,Data_Eksportir!$O$2:$O$3401,A95,Data_Eksportir!$Q$2:$Q$3401,"Wajar")/10^6</f>
        <v>0</v>
      </c>
      <c r="N95" s="76">
        <f t="shared" si="21"/>
        <v>0.88040448500000001</v>
      </c>
      <c r="O95" s="76">
        <f t="shared" si="22"/>
        <v>0.75060258099999999</v>
      </c>
    </row>
    <row r="96" spans="1:15" x14ac:dyDescent="0.3">
      <c r="A96" s="60">
        <v>91</v>
      </c>
      <c r="B96" s="61" t="s">
        <v>227</v>
      </c>
      <c r="C96" s="62">
        <f>COUNTIFS(Data_HS!$F$2:$F$8217,A96,Data_HS!$D$2:$D$8217,"&gt;0")</f>
        <v>37</v>
      </c>
      <c r="D96" s="63">
        <f>SUMIFS(Data_HS!$C$2:$C$8217,Data_HS!$F$2:$F$8217,A96)/10^9</f>
        <v>3.6444800000000002E-4</v>
      </c>
      <c r="E96" s="63">
        <f>SUMIFS(Data_HS!$D$2:$D$8217,Data_HS!$F$2:$F$8217,A96)/10^9</f>
        <v>2.1215063999999999E-2</v>
      </c>
      <c r="F96" s="64">
        <f t="shared" si="19"/>
        <v>9.0419382055079037E-5</v>
      </c>
      <c r="G96" s="63">
        <f>IFERROR(SUMIFS(Data_HS!$D$2:$D$8217,Data_HS!$F$2:$F$8217,A96,Data_HS!$C$2:$C$8217,"&gt;0")/SUMIFS(Data_HS!$C$2:$C$8217,Data_HS!$F$2:$F$8217,A96),"")</f>
        <v>58.210241241548864</v>
      </c>
      <c r="H96" s="62">
        <f>COUNTIF(Data_Eksportir!$O$2:$O$3401,A96)</f>
        <v>1</v>
      </c>
      <c r="I96" s="64">
        <f>IF(A96=0,"",H96/COUNTIF(Data_Eksportir!$O$2:$O$3401,"&gt;0"))</f>
        <v>3.2331070158422246E-4</v>
      </c>
      <c r="J96" s="65">
        <f t="shared" si="20"/>
        <v>3.5756791766977294</v>
      </c>
      <c r="K96" s="62">
        <f>COUNTIFS(Data_HS!$F$2:$F$8217,A96,Data_HS!$I$2:$I$8217,"Belum terwakili")</f>
        <v>0</v>
      </c>
      <c r="L96" s="63">
        <f>SUMIFS(Data_HS!$D$2:$D$8217,Data_HS!$F$2:$F$8217,A96,Data_HS!$I$2:$I$8217,"Belum terwakili")/10^9</f>
        <v>0</v>
      </c>
      <c r="M96" s="66">
        <f>SUMIFS(Data_Eksportir!$N$2:$N$3401,Data_Eksportir!$O$2:$O$3401,A96,Data_Eksportir!$Q$2:$Q$3401,"Wajar")/10^6</f>
        <v>0</v>
      </c>
      <c r="N96" s="67">
        <f t="shared" si="21"/>
        <v>2.121516E-2</v>
      </c>
      <c r="O96" s="67">
        <f t="shared" si="22"/>
        <v>9.5999999999999999E-8</v>
      </c>
    </row>
    <row r="97" spans="1:15" x14ac:dyDescent="0.3">
      <c r="A97" s="69">
        <v>92</v>
      </c>
      <c r="B97" s="70" t="s">
        <v>228</v>
      </c>
      <c r="C97" s="71">
        <f>COUNTIFS(Data_HS!$F$2:$F$8217,A97,Data_HS!$D$2:$D$8217,"&gt;0")</f>
        <v>19</v>
      </c>
      <c r="D97" s="72">
        <f>SUMIFS(Data_HS!$C$2:$C$8217,Data_HS!$F$2:$F$8217,A97)/10^9</f>
        <v>3.6433086000000003E-2</v>
      </c>
      <c r="E97" s="72">
        <f>SUMIFS(Data_HS!$D$2:$D$8217,Data_HS!$F$2:$F$8217,A97)/10^9</f>
        <v>0.59616022000000002</v>
      </c>
      <c r="F97" s="73">
        <f t="shared" si="19"/>
        <v>2.5408567562284975E-3</v>
      </c>
      <c r="G97" s="72">
        <f>IFERROR(SUMIFS(Data_HS!$D$2:$D$8217,Data_HS!$F$2:$F$8217,A97,Data_HS!$C$2:$C$8217,"&gt;0")/SUMIFS(Data_HS!$C$2:$C$8217,Data_HS!$F$2:$F$8217,A97),"")</f>
        <v>16.363154633675556</v>
      </c>
      <c r="H97" s="71">
        <f>COUNTIF(Data_Eksportir!$O$2:$O$3401,A97)</f>
        <v>0</v>
      </c>
      <c r="I97" s="73">
        <f>IF(A97=0,"",H97/COUNTIF(Data_Eksportir!$O$2:$O$3401,"&gt;0"))</f>
        <v>0</v>
      </c>
      <c r="J97" s="74">
        <f t="shared" si="20"/>
        <v>0</v>
      </c>
      <c r="K97" s="71">
        <f>COUNTIFS(Data_HS!$F$2:$F$8217,A97,Data_HS!$I$2:$I$8217,"Belum terwakili")</f>
        <v>8</v>
      </c>
      <c r="L97" s="72">
        <f>SUMIFS(Data_HS!$D$2:$D$8217,Data_HS!$F$2:$F$8217,A97,Data_HS!$I$2:$I$8217,"Belum terwakili")/10^9</f>
        <v>0.576686806</v>
      </c>
      <c r="M97" s="75">
        <f>SUMIFS(Data_Eksportir!$N$2:$N$3401,Data_Eksportir!$O$2:$O$3401,A97,Data_Eksportir!$Q$2:$Q$3401,"Wajar")/10^6</f>
        <v>0</v>
      </c>
      <c r="N97" s="76">
        <f t="shared" si="21"/>
        <v>0.59616031700000005</v>
      </c>
      <c r="O97" s="76">
        <f t="shared" si="22"/>
        <v>0.57668690300000003</v>
      </c>
    </row>
    <row r="98" spans="1:15" x14ac:dyDescent="0.3">
      <c r="A98" s="60">
        <v>93</v>
      </c>
      <c r="B98" s="61" t="s">
        <v>229</v>
      </c>
      <c r="C98" s="62">
        <f>COUNTIFS(Data_HS!$F$2:$F$8217,A98,Data_HS!$D$2:$D$8217,"&gt;0")</f>
        <v>14</v>
      </c>
      <c r="D98" s="63">
        <f>SUMIFS(Data_HS!$C$2:$C$8217,Data_HS!$F$2:$F$8217,A98)/10^9</f>
        <v>2.6836399999999999E-4</v>
      </c>
      <c r="E98" s="63">
        <f>SUMIFS(Data_HS!$D$2:$D$8217,Data_HS!$F$2:$F$8217,A98)/10^9</f>
        <v>9.3392230000000007E-3</v>
      </c>
      <c r="F98" s="64">
        <f t="shared" si="19"/>
        <v>3.9804111481095772E-5</v>
      </c>
      <c r="G98" s="63">
        <f>IFERROR(SUMIFS(Data_HS!$D$2:$D$8217,Data_HS!$F$2:$F$8217,A98,Data_HS!$C$2:$C$8217,"&gt;0")/SUMIFS(Data_HS!$C$2:$C$8217,Data_HS!$F$2:$F$8217,A98),"")</f>
        <v>34.800580554768899</v>
      </c>
      <c r="H98" s="62">
        <f>COUNTIF(Data_Eksportir!$O$2:$O$3401,A98)</f>
        <v>0</v>
      </c>
      <c r="I98" s="64">
        <f>IF(A98=0,"",H98/COUNTIF(Data_Eksportir!$O$2:$O$3401,"&gt;0"))</f>
        <v>0</v>
      </c>
      <c r="J98" s="65">
        <f t="shared" si="20"/>
        <v>0</v>
      </c>
      <c r="K98" s="62">
        <f>COUNTIFS(Data_HS!$F$2:$F$8217,A98,Data_HS!$I$2:$I$8217,"Belum terwakili")</f>
        <v>0</v>
      </c>
      <c r="L98" s="63">
        <f>SUMIFS(Data_HS!$D$2:$D$8217,Data_HS!$F$2:$F$8217,A98,Data_HS!$I$2:$I$8217,"Belum terwakili")/10^9</f>
        <v>0</v>
      </c>
      <c r="M98" s="66">
        <f>SUMIFS(Data_Eksportir!$N$2:$N$3401,Data_Eksportir!$O$2:$O$3401,A98,Data_Eksportir!$Q$2:$Q$3401,"Wajar")/10^6</f>
        <v>0</v>
      </c>
      <c r="N98" s="67">
        <f t="shared" si="21"/>
        <v>9.3393210000000011E-3</v>
      </c>
      <c r="O98" s="67">
        <f t="shared" si="22"/>
        <v>9.8000000000000004E-8</v>
      </c>
    </row>
    <row r="99" spans="1:15" x14ac:dyDescent="0.3">
      <c r="A99" s="69">
        <v>94</v>
      </c>
      <c r="B99" s="70" t="s">
        <v>230</v>
      </c>
      <c r="C99" s="71">
        <f>COUNTIFS(Data_HS!$F$2:$F$8217,A99,Data_HS!$D$2:$D$8217,"&gt;0")</f>
        <v>114</v>
      </c>
      <c r="D99" s="72">
        <f>SUMIFS(Data_HS!$C$2:$C$8217,Data_HS!$F$2:$F$8217,A99)/10^9</f>
        <v>0.52072979500000005</v>
      </c>
      <c r="E99" s="72">
        <f>SUMIFS(Data_HS!$D$2:$D$8217,Data_HS!$F$2:$F$8217,A99)/10^9</f>
        <v>2.1752133100000002</v>
      </c>
      <c r="F99" s="73">
        <f t="shared" si="19"/>
        <v>9.2708390287289787E-3</v>
      </c>
      <c r="G99" s="72">
        <f>IFERROR(SUMIFS(Data_HS!$D$2:$D$8217,Data_HS!$F$2:$F$8217,A99,Data_HS!$C$2:$C$8217,"&gt;0")/SUMIFS(Data_HS!$C$2:$C$8217,Data_HS!$F$2:$F$8217,A99),"")</f>
        <v>4.1772381470893176</v>
      </c>
      <c r="H99" s="71">
        <f>COUNTIF(Data_Eksportir!$O$2:$O$3401,A99)</f>
        <v>10</v>
      </c>
      <c r="I99" s="73">
        <f>IF(A99=0,"",H99/COUNTIF(Data_Eksportir!$O$2:$O$3401,"&gt;0"))</f>
        <v>3.2331070158422245E-3</v>
      </c>
      <c r="J99" s="74">
        <f t="shared" si="20"/>
        <v>0.34873941892673327</v>
      </c>
      <c r="K99" s="71">
        <f>COUNTIFS(Data_HS!$F$2:$F$8217,A99,Data_HS!$I$2:$I$8217,"Belum terwakili")</f>
        <v>22</v>
      </c>
      <c r="L99" s="72">
        <f>SUMIFS(Data_HS!$D$2:$D$8217,Data_HS!$F$2:$F$8217,A99,Data_HS!$I$2:$I$8217,"Belum terwakili")/10^9</f>
        <v>1.9754105559999999</v>
      </c>
      <c r="M99" s="75">
        <f>SUMIFS(Data_Eksportir!$N$2:$N$3401,Data_Eksportir!$O$2:$O$3401,A99,Data_Eksportir!$Q$2:$Q$3401,"Wajar")/10^6</f>
        <v>0</v>
      </c>
      <c r="N99" s="76">
        <f t="shared" si="21"/>
        <v>2.1752134090000004</v>
      </c>
      <c r="O99" s="76">
        <f t="shared" si="22"/>
        <v>1.9754106549999999</v>
      </c>
    </row>
    <row r="100" spans="1:15" x14ac:dyDescent="0.3">
      <c r="A100" s="60">
        <v>95</v>
      </c>
      <c r="B100" s="61" t="s">
        <v>231</v>
      </c>
      <c r="C100" s="62">
        <f>COUNTIFS(Data_HS!$F$2:$F$8217,A100,Data_HS!$D$2:$D$8217,"&gt;0")</f>
        <v>63</v>
      </c>
      <c r="D100" s="63">
        <f>SUMIFS(Data_HS!$C$2:$C$8217,Data_HS!$F$2:$F$8217,A100)/10^9</f>
        <v>0.10482773400000001</v>
      </c>
      <c r="E100" s="63">
        <f>SUMIFS(Data_HS!$D$2:$D$8217,Data_HS!$F$2:$F$8217,A100)/10^9</f>
        <v>0.94019661600000004</v>
      </c>
      <c r="F100" s="64">
        <f t="shared" si="19"/>
        <v>4.0071525133742909E-3</v>
      </c>
      <c r="G100" s="63">
        <f>IFERROR(SUMIFS(Data_HS!$D$2:$D$8217,Data_HS!$F$2:$F$8217,A100,Data_HS!$C$2:$C$8217,"&gt;0")/SUMIFS(Data_HS!$C$2:$C$8217,Data_HS!$F$2:$F$8217,A100),"")</f>
        <v>8.9689629273108196</v>
      </c>
      <c r="H100" s="62">
        <f>COUNTIF(Data_Eksportir!$O$2:$O$3401,A100)</f>
        <v>6</v>
      </c>
      <c r="I100" s="64">
        <f>IF(A100=0,"",H100/COUNTIF(Data_Eksportir!$O$2:$O$3401,"&gt;0"))</f>
        <v>1.9398642095053346E-3</v>
      </c>
      <c r="J100" s="65">
        <f t="shared" si="20"/>
        <v>0.48410041869652698</v>
      </c>
      <c r="K100" s="62">
        <f>COUNTIFS(Data_HS!$F$2:$F$8217,A100,Data_HS!$I$2:$I$8217,"Belum terwakili")</f>
        <v>10</v>
      </c>
      <c r="L100" s="63">
        <f>SUMIFS(Data_HS!$D$2:$D$8217,Data_HS!$F$2:$F$8217,A100,Data_HS!$I$2:$I$8217,"Belum terwakili")/10^9</f>
        <v>0.88186288700000004</v>
      </c>
      <c r="M100" s="66">
        <f>SUMIFS(Data_Eksportir!$N$2:$N$3401,Data_Eksportir!$O$2:$O$3401,A100,Data_Eksportir!$Q$2:$Q$3401,"Wajar")/10^6</f>
        <v>1.3305486284000002E-3</v>
      </c>
      <c r="N100" s="67">
        <f t="shared" si="21"/>
        <v>0.94019671599999999</v>
      </c>
      <c r="O100" s="67">
        <f t="shared" si="22"/>
        <v>0.88186298699999999</v>
      </c>
    </row>
    <row r="101" spans="1:15" x14ac:dyDescent="0.3">
      <c r="A101" s="69">
        <v>96</v>
      </c>
      <c r="B101" s="70" t="s">
        <v>232</v>
      </c>
      <c r="C101" s="71">
        <f>COUNTIFS(Data_HS!$F$2:$F$8217,A101,Data_HS!$D$2:$D$8217,"&gt;0")</f>
        <v>98</v>
      </c>
      <c r="D101" s="72">
        <f>SUMIFS(Data_HS!$C$2:$C$8217,Data_HS!$F$2:$F$8217,A101)/10^9</f>
        <v>0.118627936</v>
      </c>
      <c r="E101" s="72">
        <f>SUMIFS(Data_HS!$D$2:$D$8217,Data_HS!$F$2:$F$8217,A101)/10^9</f>
        <v>0.28280061899999998</v>
      </c>
      <c r="F101" s="73">
        <f t="shared" si="19"/>
        <v>1.2053066262149312E-3</v>
      </c>
      <c r="G101" s="72">
        <f>IFERROR(SUMIFS(Data_HS!$D$2:$D$8217,Data_HS!$F$2:$F$8217,A101,Data_HS!$C$2:$C$8217,"&gt;0")/SUMIFS(Data_HS!$C$2:$C$8217,Data_HS!$F$2:$F$8217,A101),"")</f>
        <v>2.3839253934250362</v>
      </c>
      <c r="H101" s="71">
        <f>COUNTIF(Data_Eksportir!$O$2:$O$3401,A101)</f>
        <v>8</v>
      </c>
      <c r="I101" s="73">
        <f>IF(A101=0,"",H101/COUNTIF(Data_Eksportir!$O$2:$O$3401,"&gt;0"))</f>
        <v>2.5864856126737797E-3</v>
      </c>
      <c r="J101" s="74">
        <f t="shared" si="20"/>
        <v>2.1459150364054795</v>
      </c>
      <c r="K101" s="71">
        <f>COUNTIFS(Data_HS!$F$2:$F$8217,A101,Data_HS!$I$2:$I$8217,"Belum terwakili")</f>
        <v>4</v>
      </c>
      <c r="L101" s="72">
        <f>SUMIFS(Data_HS!$D$2:$D$8217,Data_HS!$F$2:$F$8217,A101,Data_HS!$I$2:$I$8217,"Belum terwakili")/10^9</f>
        <v>0.16059016300000001</v>
      </c>
      <c r="M101" s="75">
        <f>SUMIFS(Data_Eksportir!$N$2:$N$3401,Data_Eksportir!$O$2:$O$3401,A101,Data_Eksportir!$Q$2:$Q$3401,"Wajar")/10^6</f>
        <v>0.15784703397000002</v>
      </c>
      <c r="N101" s="76">
        <f t="shared" si="21"/>
        <v>0.28280071999999995</v>
      </c>
      <c r="O101" s="76">
        <f t="shared" si="22"/>
        <v>0.16059026400000001</v>
      </c>
    </row>
    <row r="102" spans="1:15" x14ac:dyDescent="0.3">
      <c r="A102" s="60">
        <v>97</v>
      </c>
      <c r="B102" s="61" t="s">
        <v>233</v>
      </c>
      <c r="C102" s="62">
        <f>COUNTIFS(Data_HS!$F$2:$F$8217,A102,Data_HS!$D$2:$D$8217,"&gt;0")</f>
        <v>10</v>
      </c>
      <c r="D102" s="63">
        <f>SUMIFS(Data_HS!$C$2:$C$8217,Data_HS!$F$2:$F$8217,A102)/10^9</f>
        <v>7.4615499999999997E-4</v>
      </c>
      <c r="E102" s="63">
        <f>SUMIFS(Data_HS!$D$2:$D$8217,Data_HS!$F$2:$F$8217,A102)/10^9</f>
        <v>9.0560359999999999E-3</v>
      </c>
      <c r="F102" s="64">
        <f t="shared" ref="F102:F133" si="23">E102/$E$105</f>
        <v>3.8597158084866009E-5</v>
      </c>
      <c r="G102" s="63">
        <f>IFERROR(SUMIFS(Data_HS!$D$2:$D$8217,Data_HS!$F$2:$F$8217,A102,Data_HS!$C$2:$C$8217,"&gt;0")/SUMIFS(Data_HS!$C$2:$C$8217,Data_HS!$F$2:$F$8217,A102),"")</f>
        <v>12.136936695458719</v>
      </c>
      <c r="H102" s="62">
        <f>COUNTIF(Data_Eksportir!$O$2:$O$3401,A102)</f>
        <v>1</v>
      </c>
      <c r="I102" s="64">
        <f>IF(A102=0,"",H102/COUNTIF(Data_Eksportir!$O$2:$O$3401,"&gt;0"))</f>
        <v>3.2331070158422246E-4</v>
      </c>
      <c r="J102" s="65">
        <f t="shared" ref="J102:J133" si="24">IF(OR(A102=0,F102=0),"",I102/F102)</f>
        <v>8.3765416322450168</v>
      </c>
      <c r="K102" s="62">
        <f>COUNTIFS(Data_HS!$F$2:$F$8217,A102,Data_HS!$I$2:$I$8217,"Belum terwakili")</f>
        <v>0</v>
      </c>
      <c r="L102" s="63">
        <f>SUMIFS(Data_HS!$D$2:$D$8217,Data_HS!$F$2:$F$8217,A102,Data_HS!$I$2:$I$8217,"Belum terwakili")/10^9</f>
        <v>0</v>
      </c>
      <c r="M102" s="66">
        <f>SUMIFS(Data_Eksportir!$N$2:$N$3401,Data_Eksportir!$O$2:$O$3401,A102,Data_Eksportir!$Q$2:$Q$3401,"Wajar")/10^6</f>
        <v>0</v>
      </c>
      <c r="N102" s="67">
        <f t="shared" si="21"/>
        <v>9.056138E-3</v>
      </c>
      <c r="O102" s="67">
        <f t="shared" si="22"/>
        <v>1.02E-7</v>
      </c>
    </row>
    <row r="103" spans="1:15" x14ac:dyDescent="0.3">
      <c r="A103" s="69">
        <v>98</v>
      </c>
      <c r="B103" s="70" t="s">
        <v>234</v>
      </c>
      <c r="C103" s="71">
        <f>COUNTIFS(Data_HS!$F$2:$F$8217,A103,Data_HS!$D$2:$D$8217,"&gt;0")</f>
        <v>33</v>
      </c>
      <c r="D103" s="72">
        <f>SUMIFS(Data_HS!$C$2:$C$8217,Data_HS!$F$2:$F$8217,A103)/10^9</f>
        <v>6.2518E-5</v>
      </c>
      <c r="E103" s="72">
        <f>SUMIFS(Data_HS!$D$2:$D$8217,Data_HS!$F$2:$F$8217,A103)/10^9</f>
        <v>4.5778800000000003E-3</v>
      </c>
      <c r="F103" s="73">
        <f t="shared" si="23"/>
        <v>1.9511092718000063E-5</v>
      </c>
      <c r="G103" s="72">
        <f>IFERROR(SUMIFS(Data_HS!$D$2:$D$8217,Data_HS!$F$2:$F$8217,A103,Data_HS!$C$2:$C$8217,"&gt;0")/SUMIFS(Data_HS!$C$2:$C$8217,Data_HS!$F$2:$F$8217,A103),"")</f>
        <v>73.224991202533673</v>
      </c>
      <c r="H103" s="71">
        <f>COUNTIF(Data_Eksportir!$O$2:$O$3401,A103)</f>
        <v>2</v>
      </c>
      <c r="I103" s="73">
        <f>IF(A103=0,"",H103/COUNTIF(Data_Eksportir!$O$2:$O$3401,"&gt;0"))</f>
        <v>6.4662140316844492E-4</v>
      </c>
      <c r="J103" s="74">
        <f t="shared" si="24"/>
        <v>33.141219331703596</v>
      </c>
      <c r="K103" s="71">
        <f>COUNTIFS(Data_HS!$F$2:$F$8217,A103,Data_HS!$I$2:$I$8217,"Belum terwakili")</f>
        <v>0</v>
      </c>
      <c r="L103" s="72">
        <f>SUMIFS(Data_HS!$D$2:$D$8217,Data_HS!$F$2:$F$8217,A103,Data_HS!$I$2:$I$8217,"Belum terwakili")/10^9</f>
        <v>0</v>
      </c>
      <c r="M103" s="75">
        <f>SUMIFS(Data_Eksportir!$N$2:$N$3401,Data_Eksportir!$O$2:$O$3401,A103,Data_Eksportir!$Q$2:$Q$3401,"Wajar")/10^6</f>
        <v>0</v>
      </c>
      <c r="N103" s="76">
        <f t="shared" si="21"/>
        <v>4.5779830000000007E-3</v>
      </c>
      <c r="O103" s="76">
        <f t="shared" si="22"/>
        <v>1.03E-7</v>
      </c>
    </row>
    <row r="104" spans="1:15" x14ac:dyDescent="0.3">
      <c r="A104" s="60">
        <v>99</v>
      </c>
      <c r="B104" s="61" t="s">
        <v>235</v>
      </c>
      <c r="C104" s="62">
        <f>COUNTIFS(Data_HS!$F$2:$F$8217,A104,Data_HS!$D$2:$D$8217,"&gt;0")</f>
        <v>5</v>
      </c>
      <c r="D104" s="63">
        <f>SUMIFS(Data_HS!$C$2:$C$8217,Data_HS!$F$2:$F$8217,A104)/10^9</f>
        <v>1.4180429999999999E-3</v>
      </c>
      <c r="E104" s="63">
        <f>SUMIFS(Data_HS!$D$2:$D$8217,Data_HS!$F$2:$F$8217,A104)/10^9</f>
        <v>1.3253119999999999E-3</v>
      </c>
      <c r="F104" s="64">
        <f t="shared" si="23"/>
        <v>5.6485284263191906E-6</v>
      </c>
      <c r="G104" s="63">
        <f>IFERROR(SUMIFS(Data_HS!$D$2:$D$8217,Data_HS!$F$2:$F$8217,A104,Data_HS!$C$2:$C$8217,"&gt;0")/SUMIFS(Data_HS!$C$2:$C$8217,Data_HS!$F$2:$F$8217,A104),"")</f>
        <v>0.93460635537850401</v>
      </c>
      <c r="H104" s="62">
        <f>COUNTIF(Data_Eksportir!$O$2:$O$3401,A104)</f>
        <v>0</v>
      </c>
      <c r="I104" s="64">
        <f>IF(A104=0,"",H104/COUNTIF(Data_Eksportir!$O$2:$O$3401,"&gt;0"))</f>
        <v>0</v>
      </c>
      <c r="J104" s="65">
        <f t="shared" si="24"/>
        <v>0</v>
      </c>
      <c r="K104" s="62">
        <f>COUNTIFS(Data_HS!$F$2:$F$8217,A104,Data_HS!$I$2:$I$8217,"Belum terwakili")</f>
        <v>0</v>
      </c>
      <c r="L104" s="63">
        <f>SUMIFS(Data_HS!$D$2:$D$8217,Data_HS!$F$2:$F$8217,A104,Data_HS!$I$2:$I$8217,"Belum terwakili")/10^9</f>
        <v>0</v>
      </c>
      <c r="M104" s="66">
        <f>SUMIFS(Data_Eksportir!$N$2:$N$3401,Data_Eksportir!$O$2:$O$3401,A104,Data_Eksportir!$Q$2:$Q$3401,"Wajar")/10^6</f>
        <v>0</v>
      </c>
      <c r="N104" s="67">
        <f t="shared" si="21"/>
        <v>1.3254159999999998E-3</v>
      </c>
      <c r="O104" s="67">
        <f t="shared" si="22"/>
        <v>1.04E-7</v>
      </c>
    </row>
    <row r="105" spans="1:15" x14ac:dyDescent="0.3">
      <c r="A105" s="78" t="s">
        <v>236</v>
      </c>
      <c r="B105" s="79" t="s">
        <v>237</v>
      </c>
      <c r="C105" s="80">
        <f>SUM(C6:C104)</f>
        <v>8202</v>
      </c>
      <c r="D105" s="81">
        <f>SUM(D6:D104)</f>
        <v>240.12678486399992</v>
      </c>
      <c r="E105" s="81">
        <f>SUM(E6:E104)</f>
        <v>234.62960615100008</v>
      </c>
      <c r="F105" s="82">
        <f>SUM(F6:F104)</f>
        <v>0.99999999999999944</v>
      </c>
      <c r="G105" s="81">
        <f>SUMIFS(Data_HS!$D$2:$D$8217,Data_HS!$C$2:$C$8217,"&gt;0")/SUM(Data_HS!$C$2:$C$8217)</f>
        <v>0.95607017566584895</v>
      </c>
      <c r="H105" s="80">
        <f>SUM(H6:H104)</f>
        <v>3400</v>
      </c>
      <c r="I105" s="82">
        <f>SUM(I6:I104)</f>
        <v>1.0000000000000002</v>
      </c>
      <c r="J105" s="83"/>
      <c r="K105" s="80">
        <f>SUM(K6:K104)</f>
        <v>1187</v>
      </c>
      <c r="L105" s="81">
        <f>SUM(L6:L104)</f>
        <v>201.13034169700001</v>
      </c>
      <c r="M105" s="84">
        <f>SUM(M6:M104)</f>
        <v>694.46059102343224</v>
      </c>
      <c r="N105" s="85"/>
      <c r="O105" s="85"/>
    </row>
  </sheetData>
  <conditionalFormatting sqref="E6:E104">
    <cfRule type="dataBar" priority="2">
      <dataBar>
        <cfvo type="num" val="0"/>
        <cfvo type="max"/>
        <color rgb="FF60A5FA"/>
      </dataBar>
      <extLst>
        <ext xmlns:x14="http://schemas.microsoft.com/office/spreadsheetml/2009/9/main" uri="{B025F937-C7B1-47D3-B67F-A62EFF666E3E}">
          <x14:id>{A6465F9F-1212-42A1-84E8-E02314B2413C}</x14:id>
        </ext>
      </extLst>
    </cfRule>
  </conditionalFormatting>
  <conditionalFormatting sqref="L6:L104">
    <cfRule type="dataBar" priority="3">
      <dataBar>
        <cfvo type="num" val="0"/>
        <cfvo type="max"/>
        <color rgb="FFFB7185"/>
      </dataBar>
      <extLst>
        <ext xmlns:x14="http://schemas.microsoft.com/office/spreadsheetml/2009/9/main" uri="{B025F937-C7B1-47D3-B67F-A62EFF666E3E}">
          <x14:id>{6A9BADB1-7925-4545-B338-3E48BE8FF59D}</x14:id>
        </ext>
      </extLst>
    </cfRule>
  </conditionalFormatting>
  <conditionalFormatting sqref="J6:J104">
    <cfRule type="colorScale" priority="4">
      <colorScale>
        <cfvo type="num" val="0"/>
        <cfvo type="num" val="1"/>
        <cfvo type="num" val="4"/>
        <color rgb="FFFDA4AF"/>
        <color rgb="FFFFFFFF"/>
        <color rgb="FF5EEAD4"/>
      </colorScale>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6465F9F-1212-42A1-84E8-E02314B2413C}">
            <x14:dataBar axisPosition="none">
              <x14:cfvo type="num">
                <xm:f>0</xm:f>
              </x14:cfvo>
              <x14:cfvo type="max"/>
              <x14:negativeFillColor rgb="FF60A5FA"/>
            </x14:dataBar>
          </x14:cfRule>
          <xm:sqref>E6:E104</xm:sqref>
        </x14:conditionalFormatting>
        <x14:conditionalFormatting xmlns:xm="http://schemas.microsoft.com/office/excel/2006/main">
          <x14:cfRule type="dataBar" id="{6A9BADB1-7925-4545-B338-3E48BE8FF59D}">
            <x14:dataBar axisPosition="none">
              <x14:cfvo type="num">
                <xm:f>0</xm:f>
              </x14:cfvo>
              <x14:cfvo type="max"/>
              <x14:negativeFillColor rgb="FFFB7185"/>
            </x14:dataBar>
          </x14:cfRule>
          <xm:sqref>L6:L104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D9488"/>
    <pageSetUpPr fitToPage="1"/>
  </sheetPr>
  <dimension ref="A1:V55"/>
  <sheetViews>
    <sheetView showGridLines="0" zoomScaleNormal="100" workbookViewId="0">
      <pane ySplit="5" topLeftCell="A6" activePane="bottomLeft" state="frozen"/>
      <selection pane="bottomLeft"/>
    </sheetView>
  </sheetViews>
  <sheetFormatPr defaultColWidth="8.6640625" defaultRowHeight="14.4" x14ac:dyDescent="0.3"/>
  <cols>
    <col min="1" max="1" width="9" customWidth="1"/>
    <col min="2" max="2" width="11" customWidth="1"/>
    <col min="3" max="3" width="62" customWidth="1"/>
    <col min="4" max="4" width="6" customWidth="1"/>
    <col min="5" max="5" width="14" customWidth="1"/>
    <col min="6" max="6" width="15" customWidth="1"/>
    <col min="7" max="8" width="11" customWidth="1"/>
    <col min="9" max="9" width="12" customWidth="1"/>
    <col min="10" max="10" width="11" customWidth="1"/>
    <col min="11" max="11" width="21" customWidth="1"/>
    <col min="12" max="12" width="9" customWidth="1"/>
    <col min="13" max="13" width="12" customWidth="1"/>
    <col min="14" max="14" width="3" customWidth="1"/>
    <col min="15" max="15" width="22" customWidth="1"/>
    <col min="16" max="16" width="16" customWidth="1"/>
    <col min="17" max="17" width="17" customWidth="1"/>
    <col min="18" max="18" width="14" customWidth="1"/>
    <col min="19" max="21" width="13" customWidth="1"/>
  </cols>
  <sheetData>
    <row r="1" spans="1:22" ht="30" customHeight="1" x14ac:dyDescent="0.3">
      <c r="A1" s="32" t="s">
        <v>238</v>
      </c>
      <c r="B1" s="15"/>
      <c r="C1" s="15"/>
      <c r="D1" s="15"/>
      <c r="E1" s="15"/>
      <c r="F1" s="15"/>
      <c r="G1" s="15"/>
      <c r="H1" s="15"/>
      <c r="I1" s="15"/>
      <c r="J1" s="15"/>
      <c r="K1" s="15"/>
      <c r="L1" s="15"/>
      <c r="M1" s="15"/>
      <c r="N1" s="15"/>
      <c r="O1" s="15"/>
      <c r="P1" s="15"/>
      <c r="Q1" s="15"/>
      <c r="R1" s="15"/>
      <c r="S1" s="15"/>
      <c r="T1" s="15"/>
      <c r="U1" s="15"/>
      <c r="V1" s="15"/>
    </row>
    <row r="2" spans="1:22" ht="18" customHeight="1" x14ac:dyDescent="0.3">
      <c r="A2" s="33" t="s">
        <v>239</v>
      </c>
      <c r="B2" s="15"/>
      <c r="C2" s="15"/>
      <c r="D2" s="15"/>
      <c r="E2" s="15"/>
      <c r="F2" s="15"/>
      <c r="G2" s="15"/>
      <c r="H2" s="15"/>
      <c r="I2" s="15"/>
      <c r="J2" s="15"/>
      <c r="K2" s="15"/>
      <c r="L2" s="15"/>
      <c r="M2" s="15"/>
      <c r="N2" s="15"/>
      <c r="O2" s="15"/>
      <c r="P2" s="15"/>
      <c r="Q2" s="15"/>
      <c r="R2" s="15"/>
      <c r="S2" s="15"/>
      <c r="T2" s="15"/>
      <c r="U2" s="15"/>
      <c r="V2" s="15"/>
    </row>
    <row r="3" spans="1:22" ht="7.5" customHeight="1" x14ac:dyDescent="0.3"/>
    <row r="4" spans="1:22" x14ac:dyDescent="0.3">
      <c r="A4" s="34" t="s">
        <v>240</v>
      </c>
      <c r="O4" s="34" t="s">
        <v>241</v>
      </c>
    </row>
    <row r="5" spans="1:22" ht="39.75" customHeight="1" x14ac:dyDescent="0.3">
      <c r="A5" s="42" t="s">
        <v>132</v>
      </c>
      <c r="B5" s="42" t="s">
        <v>242</v>
      </c>
      <c r="C5" s="42" t="s">
        <v>243</v>
      </c>
      <c r="D5" s="42" t="s">
        <v>117</v>
      </c>
      <c r="E5" s="42" t="s">
        <v>244</v>
      </c>
      <c r="F5" s="42" t="s">
        <v>245</v>
      </c>
      <c r="G5" s="42" t="s">
        <v>246</v>
      </c>
      <c r="H5" s="42" t="s">
        <v>122</v>
      </c>
      <c r="I5" s="42" t="s">
        <v>247</v>
      </c>
      <c r="J5" s="42" t="s">
        <v>124</v>
      </c>
      <c r="K5" s="42" t="s">
        <v>248</v>
      </c>
      <c r="L5" s="42" t="s">
        <v>133</v>
      </c>
      <c r="M5" s="42" t="s">
        <v>249</v>
      </c>
      <c r="O5" s="42" t="s">
        <v>250</v>
      </c>
      <c r="P5" s="42" t="s">
        <v>251</v>
      </c>
      <c r="Q5" s="42" t="s">
        <v>252</v>
      </c>
    </row>
    <row r="6" spans="1:22" x14ac:dyDescent="0.3">
      <c r="A6" s="60">
        <v>1</v>
      </c>
      <c r="B6" s="61" t="str">
        <f>INDEX(Data_HS!$A$2:$A$8217,$L6)</f>
        <v>72026000</v>
      </c>
      <c r="C6" s="61" t="str">
        <f>INDEX(Data_HS!$B$2:$B$8217,$L6)</f>
        <v>Ferro-nickel</v>
      </c>
      <c r="D6" s="86">
        <f>INDEX(Data_HS!$F$2:$F$8217,$L6)</f>
        <v>72</v>
      </c>
      <c r="E6" s="62">
        <f>IF(INDEX(Data_HS!$C$2:$C$8217,$L6)="","",INDEX(Data_HS!$C$2:$C$8217,$L6)/1000)</f>
        <v>10461947.898</v>
      </c>
      <c r="F6" s="62">
        <f>INDEX(Data_HS!$D$2:$D$8217,$L6)/10^6</f>
        <v>14941.057707</v>
      </c>
      <c r="G6" s="63">
        <f>INDEX(Data_HS!$E$2:$E$8217,$L6)</f>
        <v>1.4281334463399753</v>
      </c>
      <c r="H6" s="64">
        <f>INDEX(Data_HS!$D$2:$D$8217,$L6)/SUM(Data_HS!$D$2:$D$8217)</f>
        <v>6.3679336772974937E-2</v>
      </c>
      <c r="I6" s="64">
        <f>SUM($H$6:H6)</f>
        <v>6.3679336772974937E-2</v>
      </c>
      <c r="J6" s="86">
        <f>INDEX(Data_HS!$G$2:$G$8217,$L6)</f>
        <v>0</v>
      </c>
      <c r="K6" s="61" t="str">
        <f>INDEX(Data_HS!$I$2:$I$8217,$L6)</f>
        <v>Belum terwakili</v>
      </c>
      <c r="L6" s="87">
        <f>MATCH(LARGE(Data_HS!$J$2:$J$8217,A6),Data_HS!$J$2:$J$8217,0)</f>
        <v>4553</v>
      </c>
      <c r="M6" s="87" t="str">
        <f t="shared" ref="M6:M37" si="0">B6&amp;" · "&amp;LEFT(C6,34)&amp;IF(LEN(C6)&gt;34,"…","")</f>
        <v>72026000 · Ferro-nickel</v>
      </c>
      <c r="O6" s="88">
        <v>10</v>
      </c>
      <c r="P6" s="66">
        <f>SUMIF(Data_HS!$D$2:$D$8217,"&gt;="&amp;LARGE(Data_HS!$D$2:$D$8217,O6))/10^9</f>
        <v>63.083339100000003</v>
      </c>
      <c r="Q6" s="64">
        <f>P6/$P$10</f>
        <v>0.26886350846705004</v>
      </c>
    </row>
    <row r="7" spans="1:22" x14ac:dyDescent="0.3">
      <c r="A7" s="69">
        <v>2</v>
      </c>
      <c r="B7" s="70" t="str">
        <f>INDEX(Data_HS!$A$2:$A$8217,$L7)</f>
        <v>15119037</v>
      </c>
      <c r="C7" s="70" t="str">
        <f>INDEX(Data_HS!$B$2:$B$8217,$L7)</f>
        <v>Liquid fractions of palm oil, refined oil, but not chemically modified, with iodine value 55 or more, but less than 60</v>
      </c>
      <c r="D7" s="89">
        <f>INDEX(Data_HS!$F$2:$F$8217,$L7)</f>
        <v>15</v>
      </c>
      <c r="E7" s="71">
        <f>IF(INDEX(Data_HS!$C$2:$C$8217,$L7)="","",INDEX(Data_HS!$C$2:$C$8217,$L7)/1000)</f>
        <v>9815509.0889999997</v>
      </c>
      <c r="F7" s="71">
        <f>INDEX(Data_HS!$D$2:$D$8217,$L7)/10^6</f>
        <v>9998.5251470000003</v>
      </c>
      <c r="G7" s="72">
        <f>INDEX(Data_HS!$E$2:$E$8217,$L7)</f>
        <v>1.018645600176266</v>
      </c>
      <c r="H7" s="73">
        <f>INDEX(Data_HS!$D$2:$D$8217,$L7)/SUM(Data_HS!$D$2:$D$8217)</f>
        <v>4.2614081449573224E-2</v>
      </c>
      <c r="I7" s="73">
        <f>SUM($H$6:H7)</f>
        <v>0.10629341822254816</v>
      </c>
      <c r="J7" s="89">
        <f>INDEX(Data_HS!$G$2:$G$8217,$L7)</f>
        <v>0</v>
      </c>
      <c r="K7" s="70" t="str">
        <f>INDEX(Data_HS!$I$2:$I$8217,$L7)</f>
        <v>Belum terwakili</v>
      </c>
      <c r="L7" s="90">
        <f>MATCH(LARGE(Data_HS!$J$2:$J$8217,A7),Data_HS!$J$2:$J$8217,0)</f>
        <v>748</v>
      </c>
      <c r="M7" s="90" t="str">
        <f t="shared" si="0"/>
        <v>15119037 · Liquid fractions of palm oil, refi…</v>
      </c>
      <c r="O7" s="91">
        <v>50</v>
      </c>
      <c r="P7" s="75">
        <f>SUMIF(Data_HS!$D$2:$D$8217,"&gt;="&amp;LARGE(Data_HS!$D$2:$D$8217,O7))/10^9</f>
        <v>125.914834074</v>
      </c>
      <c r="Q7" s="73">
        <f>P7/$P$10</f>
        <v>0.5366536480181674</v>
      </c>
    </row>
    <row r="8" spans="1:22" x14ac:dyDescent="0.3">
      <c r="A8" s="60">
        <v>3</v>
      </c>
      <c r="B8" s="61" t="str">
        <f>INDEX(Data_HS!$A$2:$A$8217,$L8)</f>
        <v>71131990</v>
      </c>
      <c r="C8" s="61" t="str">
        <f>INDEX(Data_HS!$B$2:$B$8217,$L8)</f>
        <v>Articles of other precious metal jewellery (other than its parts), other than of silver, whether or not plated or clad with precious metal</v>
      </c>
      <c r="D8" s="86">
        <f>INDEX(Data_HS!$F$2:$F$8217,$L8)</f>
        <v>71</v>
      </c>
      <c r="E8" s="62">
        <f>IF(INDEX(Data_HS!$C$2:$C$8217,$L8)="","",INDEX(Data_HS!$C$2:$C$8217,$L8)/1000)</f>
        <v>72.515000000000001</v>
      </c>
      <c r="F8" s="62">
        <f>INDEX(Data_HS!$D$2:$D$8217,$L8)/10^6</f>
        <v>6753.5157490000001</v>
      </c>
      <c r="G8" s="63">
        <f>INDEX(Data_HS!$E$2:$E$8217,$L8)</f>
        <v>93132.672536716535</v>
      </c>
      <c r="H8" s="64">
        <f>INDEX(Data_HS!$D$2:$D$8217,$L8)/SUM(Data_HS!$D$2:$D$8217)</f>
        <v>2.8783732197264381E-2</v>
      </c>
      <c r="I8" s="64">
        <f>SUM($H$6:H8)</f>
        <v>0.13507715041981255</v>
      </c>
      <c r="J8" s="86">
        <f>INDEX(Data_HS!$G$2:$G$8217,$L8)</f>
        <v>0</v>
      </c>
      <c r="K8" s="61" t="str">
        <f>INDEX(Data_HS!$I$2:$I$8217,$L8)</f>
        <v>Belum terwakili</v>
      </c>
      <c r="L8" s="87">
        <f>MATCH(LARGE(Data_HS!$J$2:$J$8217,A8),Data_HS!$J$2:$J$8217,0)</f>
        <v>4527</v>
      </c>
      <c r="M8" s="87" t="str">
        <f t="shared" si="0"/>
        <v>71131990 · Articles of other precious metal j…</v>
      </c>
      <c r="O8" s="88">
        <v>100</v>
      </c>
      <c r="P8" s="66">
        <f>SUMIF(Data_HS!$D$2:$D$8217,"&gt;="&amp;LARGE(Data_HS!$D$2:$D$8217,O8))/10^9</f>
        <v>153.94529996399999</v>
      </c>
      <c r="Q8" s="64">
        <f>P8/$P$10</f>
        <v>0.65612052327669934</v>
      </c>
    </row>
    <row r="9" spans="1:22" x14ac:dyDescent="0.3">
      <c r="A9" s="69">
        <v>4</v>
      </c>
      <c r="B9" s="70" t="str">
        <f>INDEX(Data_HS!$A$2:$A$8217,$L9)</f>
        <v>15119020</v>
      </c>
      <c r="C9" s="70" t="str">
        <f>INDEX(Data_HS!$B$2:$B$8217,$L9)</f>
        <v>Refined palm oil</v>
      </c>
      <c r="D9" s="89">
        <f>INDEX(Data_HS!$F$2:$F$8217,$L9)</f>
        <v>15</v>
      </c>
      <c r="E9" s="71">
        <f>IF(INDEX(Data_HS!$C$2:$C$8217,$L9)="","",INDEX(Data_HS!$C$2:$C$8217,$L9)/1000)</f>
        <v>5094685.2470000004</v>
      </c>
      <c r="F9" s="71">
        <f>INDEX(Data_HS!$D$2:$D$8217,$L9)/10^6</f>
        <v>5248.6870150000004</v>
      </c>
      <c r="G9" s="72">
        <f>INDEX(Data_HS!$E$2:$E$8217,$L9)</f>
        <v>1.030227925874456</v>
      </c>
      <c r="H9" s="73">
        <f>INDEX(Data_HS!$D$2:$D$8217,$L9)/SUM(Data_HS!$D$2:$D$8217)</f>
        <v>2.2370096856498645E-2</v>
      </c>
      <c r="I9" s="73">
        <f>SUM($H$6:H9)</f>
        <v>0.15744724727631121</v>
      </c>
      <c r="J9" s="89">
        <f>INDEX(Data_HS!$G$2:$G$8217,$L9)</f>
        <v>0</v>
      </c>
      <c r="K9" s="70" t="str">
        <f>INDEX(Data_HS!$I$2:$I$8217,$L9)</f>
        <v>Belum terwakili</v>
      </c>
      <c r="L9" s="90">
        <f>MATCH(LARGE(Data_HS!$J$2:$J$8217,A9),Data_HS!$J$2:$J$8217,0)</f>
        <v>744</v>
      </c>
      <c r="M9" s="90" t="str">
        <f t="shared" si="0"/>
        <v>15119020 · Refined palm oil</v>
      </c>
      <c r="O9" s="91">
        <v>500</v>
      </c>
      <c r="P9" s="75">
        <f>SUMIF(Data_HS!$D$2:$D$8217,"&gt;="&amp;LARGE(Data_HS!$D$2:$D$8217,O9))/10^9</f>
        <v>207.43918073899999</v>
      </c>
      <c r="Q9" s="73">
        <f>P9/$P$10</f>
        <v>0.88411340811567862</v>
      </c>
    </row>
    <row r="10" spans="1:22" x14ac:dyDescent="0.3">
      <c r="A10" s="60">
        <v>5</v>
      </c>
      <c r="B10" s="61" t="str">
        <f>INDEX(Data_HS!$A$2:$A$8217,$L10)</f>
        <v>27021000</v>
      </c>
      <c r="C10" s="61" t="str">
        <f>INDEX(Data_HS!$B$2:$B$8217,$L10)</f>
        <v>Lignite, whether or not pulverised, but not agglomerated</v>
      </c>
      <c r="D10" s="86">
        <f>INDEX(Data_HS!$F$2:$F$8217,$L10)</f>
        <v>27</v>
      </c>
      <c r="E10" s="62" t="str">
        <f>IF(INDEX(Data_HS!$C$2:$C$8217,$L10)="","",INDEX(Data_HS!$C$2:$C$8217,$L10)/1000)</f>
        <v/>
      </c>
      <c r="F10" s="62">
        <f>INDEX(Data_HS!$D$2:$D$8217,$L10)/10^6</f>
        <v>5051.5173750000004</v>
      </c>
      <c r="G10" s="63" t="str">
        <f>INDEX(Data_HS!$E$2:$E$8217,$L10)</f>
        <v/>
      </c>
      <c r="H10" s="64">
        <f>INDEX(Data_HS!$D$2:$D$8217,$L10)/SUM(Data_HS!$D$2:$D$8217)</f>
        <v>2.1529752608240783E-2</v>
      </c>
      <c r="I10" s="64">
        <f>SUM($H$6:H10)</f>
        <v>0.17897699988455198</v>
      </c>
      <c r="J10" s="86">
        <f>INDEX(Data_HS!$G$2:$G$8217,$L10)</f>
        <v>0</v>
      </c>
      <c r="K10" s="61" t="str">
        <f>INDEX(Data_HS!$I$2:$I$8217,$L10)</f>
        <v>Belum terwakili</v>
      </c>
      <c r="L10" s="87">
        <f>MATCH(LARGE(Data_HS!$J$2:$J$8217,A10),Data_HS!$J$2:$J$8217,0)</f>
        <v>1313</v>
      </c>
      <c r="M10" s="87" t="str">
        <f t="shared" si="0"/>
        <v>27021000 · Lignite, whether or not pulverised…</v>
      </c>
      <c r="O10" s="79" t="s">
        <v>253</v>
      </c>
      <c r="P10" s="84">
        <f>SUM(Data_HS!$D$2:$D$8217)/10^9</f>
        <v>234.62960615099999</v>
      </c>
      <c r="Q10" s="82">
        <f>P10/$P$10</f>
        <v>1</v>
      </c>
    </row>
    <row r="11" spans="1:22" x14ac:dyDescent="0.3">
      <c r="A11" s="69">
        <v>6</v>
      </c>
      <c r="B11" s="70" t="str">
        <f>INDEX(Data_HS!$A$2:$A$8217,$L11)</f>
        <v>27111100</v>
      </c>
      <c r="C11" s="70" t="str">
        <f>INDEX(Data_HS!$B$2:$B$8217,$L11)</f>
        <v>Liquefied, natural gas</v>
      </c>
      <c r="D11" s="89">
        <f>INDEX(Data_HS!$F$2:$F$8217,$L11)</f>
        <v>27</v>
      </c>
      <c r="E11" s="71">
        <f>IF(INDEX(Data_HS!$C$2:$C$8217,$L11)="","",INDEX(Data_HS!$C$2:$C$8217,$L11)/1000)</f>
        <v>9728691.7039999999</v>
      </c>
      <c r="F11" s="71">
        <f>INDEX(Data_HS!$D$2:$D$8217,$L11)/10^6</f>
        <v>4966.8666130000001</v>
      </c>
      <c r="G11" s="72">
        <f>INDEX(Data_HS!$E$2:$E$8217,$L11)</f>
        <v>0.51053798024639307</v>
      </c>
      <c r="H11" s="73">
        <f>INDEX(Data_HS!$D$2:$D$8217,$L11)/SUM(Data_HS!$D$2:$D$8217)</f>
        <v>2.1168967951143751E-2</v>
      </c>
      <c r="I11" s="73">
        <f>SUM($H$6:H11)</f>
        <v>0.20014596783569574</v>
      </c>
      <c r="J11" s="89">
        <f>INDEX(Data_HS!$G$2:$G$8217,$L11)</f>
        <v>0</v>
      </c>
      <c r="K11" s="70" t="str">
        <f>INDEX(Data_HS!$I$2:$I$8217,$L11)</f>
        <v>Belum terwakili</v>
      </c>
      <c r="L11" s="90">
        <f>MATCH(LARGE(Data_HS!$J$2:$J$8217,A11),Data_HS!$J$2:$J$8217,0)</f>
        <v>1345</v>
      </c>
      <c r="M11" s="90" t="str">
        <f t="shared" si="0"/>
        <v>27111100 · Liquefied, natural gas</v>
      </c>
    </row>
    <row r="12" spans="1:22" x14ac:dyDescent="0.3">
      <c r="A12" s="60">
        <v>7</v>
      </c>
      <c r="B12" s="61" t="str">
        <f>INDEX(Data_HS!$A$2:$A$8217,$L12)</f>
        <v>75012000</v>
      </c>
      <c r="C12" s="61" t="str">
        <f>INDEX(Data_HS!$B$2:$B$8217,$L12)</f>
        <v>Nickel oxide sinters and other intermediate products; of nickel metallurgy</v>
      </c>
      <c r="D12" s="86">
        <f>INDEX(Data_HS!$F$2:$F$8217,$L12)</f>
        <v>75</v>
      </c>
      <c r="E12" s="62">
        <f>IF(INDEX(Data_HS!$C$2:$C$8217,$L12)="","",INDEX(Data_HS!$C$2:$C$8217,$L12)/1000)</f>
        <v>1818159.226</v>
      </c>
      <c r="F12" s="62">
        <f>INDEX(Data_HS!$D$2:$D$8217,$L12)/10^6</f>
        <v>4843.0893509999996</v>
      </c>
      <c r="G12" s="63">
        <f>INDEX(Data_HS!$E$2:$E$8217,$L12)</f>
        <v>2.6637322417877169</v>
      </c>
      <c r="H12" s="64">
        <f>INDEX(Data_HS!$D$2:$D$8217,$L12)/SUM(Data_HS!$D$2:$D$8217)</f>
        <v>2.0641424713823818E-2</v>
      </c>
      <c r="I12" s="64">
        <f>SUM($H$6:H12)</f>
        <v>0.22078739254951957</v>
      </c>
      <c r="J12" s="86">
        <f>INDEX(Data_HS!$G$2:$G$8217,$L12)</f>
        <v>0</v>
      </c>
      <c r="K12" s="61" t="str">
        <f>INDEX(Data_HS!$I$2:$I$8217,$L12)</f>
        <v>Belum terwakili</v>
      </c>
      <c r="L12" s="87">
        <f>MATCH(LARGE(Data_HS!$J$2:$J$8217,A12),Data_HS!$J$2:$J$8217,0)</f>
        <v>5097</v>
      </c>
      <c r="M12" s="87" t="str">
        <f t="shared" si="0"/>
        <v>75012000 · Nickel oxide sinters and other int…</v>
      </c>
    </row>
    <row r="13" spans="1:22" x14ac:dyDescent="0.3">
      <c r="A13" s="69">
        <v>8</v>
      </c>
      <c r="B13" s="70" t="str">
        <f>INDEX(Data_HS!$A$2:$A$8217,$L13)</f>
        <v>26030000</v>
      </c>
      <c r="C13" s="70" t="str">
        <f>INDEX(Data_HS!$B$2:$B$8217,$L13)</f>
        <v>Copper ores and concentrates</v>
      </c>
      <c r="D13" s="89">
        <f>INDEX(Data_HS!$F$2:$F$8217,$L13)</f>
        <v>26</v>
      </c>
      <c r="E13" s="71">
        <f>IF(INDEX(Data_HS!$C$2:$C$8217,$L13)="","",INDEX(Data_HS!$C$2:$C$8217,$L13)/1000)</f>
        <v>1364736.3330000001</v>
      </c>
      <c r="F13" s="71">
        <f>INDEX(Data_HS!$D$2:$D$8217,$L13)/10^6</f>
        <v>4545.5013010000002</v>
      </c>
      <c r="G13" s="72">
        <f>INDEX(Data_HS!$E$2:$E$8217,$L13)</f>
        <v>3.3306809462659772</v>
      </c>
      <c r="H13" s="73">
        <f>INDEX(Data_HS!$D$2:$D$8217,$L13)/SUM(Data_HS!$D$2:$D$8217)</f>
        <v>1.9373093513504271E-2</v>
      </c>
      <c r="I13" s="73">
        <f>SUM($H$6:H13)</f>
        <v>0.24016048606302384</v>
      </c>
      <c r="J13" s="89">
        <f>INDEX(Data_HS!$G$2:$G$8217,$L13)</f>
        <v>0</v>
      </c>
      <c r="K13" s="70" t="str">
        <f>INDEX(Data_HS!$I$2:$I$8217,$L13)</f>
        <v>Belum terwakili</v>
      </c>
      <c r="L13" s="90">
        <f>MATCH(LARGE(Data_HS!$J$2:$J$8217,A13),Data_HS!$J$2:$J$8217,0)</f>
        <v>1294</v>
      </c>
      <c r="M13" s="90" t="str">
        <f t="shared" si="0"/>
        <v>26030000 · Copper ores and concentrates</v>
      </c>
      <c r="O13" s="34" t="s">
        <v>254</v>
      </c>
    </row>
    <row r="14" spans="1:22" ht="39.75" customHeight="1" x14ac:dyDescent="0.3">
      <c r="A14" s="60">
        <v>9</v>
      </c>
      <c r="B14" s="61" t="str">
        <f>INDEX(Data_HS!$A$2:$A$8217,$L14)</f>
        <v>87032259</v>
      </c>
      <c r="C14" s="61" t="str">
        <f>INDEX(Data_HS!$B$2:$B$8217,$L14)</f>
        <v>Motor cars (including station wagons and sports cars, but not including vans), other than of 4-wheel drive, with only spark-ignition internal combustion piston engine, of a cylinder capacity &gt; 1,000 cc but ≤ 1,500 cc, other than CKD</v>
      </c>
      <c r="D14" s="86">
        <f>INDEX(Data_HS!$F$2:$F$8217,$L14)</f>
        <v>87</v>
      </c>
      <c r="E14" s="62">
        <f>IF(INDEX(Data_HS!$C$2:$C$8217,$L14)="","",INDEX(Data_HS!$C$2:$C$8217,$L14)/1000)</f>
        <v>366680.69199999998</v>
      </c>
      <c r="F14" s="62">
        <f>INDEX(Data_HS!$D$2:$D$8217,$L14)/10^6</f>
        <v>3584.1136759999999</v>
      </c>
      <c r="G14" s="63">
        <f>INDEX(Data_HS!$E$2:$E$8217,$L14)</f>
        <v>9.7744815971930148</v>
      </c>
      <c r="H14" s="64">
        <f>INDEX(Data_HS!$D$2:$D$8217,$L14)/SUM(Data_HS!$D$2:$D$8217)</f>
        <v>1.5275624141368505E-2</v>
      </c>
      <c r="I14" s="64">
        <f>SUM($H$6:H14)</f>
        <v>0.25543611020439233</v>
      </c>
      <c r="J14" s="86">
        <f>INDEX(Data_HS!$G$2:$G$8217,$L14)</f>
        <v>0</v>
      </c>
      <c r="K14" s="61" t="str">
        <f>INDEX(Data_HS!$I$2:$I$8217,$L14)</f>
        <v>Belum terwakili</v>
      </c>
      <c r="L14" s="87">
        <f>MATCH(LARGE(Data_HS!$J$2:$J$8217,A14),Data_HS!$J$2:$J$8217,0)</f>
        <v>7233</v>
      </c>
      <c r="M14" s="87" t="str">
        <f t="shared" si="0"/>
        <v>87032259 · Motor cars (including station wago…</v>
      </c>
      <c r="O14" s="42" t="s">
        <v>255</v>
      </c>
      <c r="P14" s="42" t="s">
        <v>256</v>
      </c>
      <c r="Q14" s="42" t="s">
        <v>121</v>
      </c>
      <c r="R14" s="42" t="s">
        <v>120</v>
      </c>
      <c r="S14" s="42" t="s">
        <v>122</v>
      </c>
      <c r="T14" s="42" t="s">
        <v>257</v>
      </c>
      <c r="U14" s="42" t="s">
        <v>124</v>
      </c>
    </row>
    <row r="15" spans="1:22" x14ac:dyDescent="0.3">
      <c r="A15" s="69">
        <v>10</v>
      </c>
      <c r="B15" s="70" t="str">
        <f>INDEX(Data_HS!$A$2:$A$8217,$L15)</f>
        <v>27011290</v>
      </c>
      <c r="C15" s="70" t="str">
        <f>INDEX(Data_HS!$B$2:$B$8217,$L15)</f>
        <v>Bituminous coal, whether or not pulverised, but not agglomerated, other than coking coal</v>
      </c>
      <c r="D15" s="89">
        <f>INDEX(Data_HS!$F$2:$F$8217,$L15)</f>
        <v>27</v>
      </c>
      <c r="E15" s="71">
        <f>IF(INDEX(Data_HS!$C$2:$C$8217,$L15)="","",INDEX(Data_HS!$C$2:$C$8217,$L15)/1000)</f>
        <v>38510614.526000001</v>
      </c>
      <c r="F15" s="71">
        <f>INDEX(Data_HS!$D$2:$D$8217,$L15)/10^6</f>
        <v>3150.465166</v>
      </c>
      <c r="G15" s="72">
        <f>INDEX(Data_HS!$E$2:$E$8217,$L15)</f>
        <v>8.1807709504946993E-2</v>
      </c>
      <c r="H15" s="73">
        <f>INDEX(Data_HS!$D$2:$D$8217,$L15)/SUM(Data_HS!$D$2:$D$8217)</f>
        <v>1.342739826265771E-2</v>
      </c>
      <c r="I15" s="73">
        <f>SUM($H$6:H15)</f>
        <v>0.26886350846705004</v>
      </c>
      <c r="J15" s="89">
        <f>INDEX(Data_HS!$G$2:$G$8217,$L15)</f>
        <v>0</v>
      </c>
      <c r="K15" s="70" t="str">
        <f>INDEX(Data_HS!$I$2:$I$8217,$L15)</f>
        <v>Belum terwakili</v>
      </c>
      <c r="L15" s="90">
        <f>MATCH(LARGE(Data_HS!$J$2:$J$8217,A15),Data_HS!$J$2:$J$8217,0)</f>
        <v>1311</v>
      </c>
      <c r="M15" s="90" t="str">
        <f t="shared" si="0"/>
        <v>27011290 · Bituminous coal, whether or not pu…</v>
      </c>
      <c r="O15" s="61" t="s">
        <v>258</v>
      </c>
      <c r="P15" s="62">
        <f>COUNTIF(Data_HS!$H$2:$H$8217,O15)</f>
        <v>1070</v>
      </c>
      <c r="Q15" s="66">
        <f>SUMIFS(Data_HS!$D$2:$D$8217,Data_HS!$H$2:$H$8217,O15)/10^9</f>
        <v>43.282785773999997</v>
      </c>
      <c r="R15" s="63">
        <f>SUMIFS(Data_HS!$C$2:$C$8217,Data_HS!$H$2:$H$8217,O15)/10^9</f>
        <v>172.22295567399999</v>
      </c>
      <c r="S15" s="64">
        <f t="shared" ref="S15:S20" si="1">Q15/Q$21</f>
        <v>0.18447282286338837</v>
      </c>
      <c r="T15" s="64">
        <f t="shared" ref="T15:T20" si="2">IF(R$21=0,0,R15/R$21)</f>
        <v>0.71721676435030557</v>
      </c>
      <c r="U15" s="62">
        <f>SUMIFS(Data_HS!$G$2:$G$8217,Data_HS!$H$2:$H$8217,O15)</f>
        <v>713</v>
      </c>
    </row>
    <row r="16" spans="1:22" x14ac:dyDescent="0.3">
      <c r="A16" s="60">
        <v>11</v>
      </c>
      <c r="B16" s="61" t="str">
        <f>INDEX(Data_HS!$A$2:$A$8217,$L16)</f>
        <v>15111000</v>
      </c>
      <c r="C16" s="61" t="str">
        <f>INDEX(Data_HS!$B$2:$B$8217,$L16)</f>
        <v>Crude palm oil</v>
      </c>
      <c r="D16" s="86">
        <f>INDEX(Data_HS!$F$2:$F$8217,$L16)</f>
        <v>15</v>
      </c>
      <c r="E16" s="62">
        <f>IF(INDEX(Data_HS!$C$2:$C$8217,$L16)="","",INDEX(Data_HS!$C$2:$C$8217,$L16)/1000)</f>
        <v>2482133.2259999998</v>
      </c>
      <c r="F16" s="62">
        <f>INDEX(Data_HS!$D$2:$D$8217,$L16)/10^6</f>
        <v>2598.8705770000001</v>
      </c>
      <c r="G16" s="63">
        <f>INDEX(Data_HS!$E$2:$E$8217,$L16)</f>
        <v>1.047031057711646</v>
      </c>
      <c r="H16" s="64">
        <f>INDEX(Data_HS!$D$2:$D$8217,$L16)/SUM(Data_HS!$D$2:$D$8217)</f>
        <v>1.107648186276821E-2</v>
      </c>
      <c r="I16" s="64">
        <f>SUM($H$6:H16)</f>
        <v>0.27993999032981826</v>
      </c>
      <c r="J16" s="86">
        <f>INDEX(Data_HS!$G$2:$G$8217,$L16)</f>
        <v>4</v>
      </c>
      <c r="K16" s="61" t="str">
        <f>INDEX(Data_HS!$I$2:$I$8217,$L16)</f>
        <v>Terwakili</v>
      </c>
      <c r="L16" s="87">
        <f>MATCH(LARGE(Data_HS!$J$2:$J$8217,A16),Data_HS!$J$2:$J$8217,0)</f>
        <v>743</v>
      </c>
      <c r="M16" s="87" t="str">
        <f t="shared" si="0"/>
        <v>15111000 · Crude palm oil</v>
      </c>
      <c r="O16" s="70" t="s">
        <v>259</v>
      </c>
      <c r="P16" s="71">
        <f>COUNTIF(Data_HS!$H$2:$H$8217,O16)</f>
        <v>2609</v>
      </c>
      <c r="Q16" s="75">
        <f>SUMIFS(Data_HS!$D$2:$D$8217,Data_HS!$H$2:$H$8217,O16)/10^9</f>
        <v>98.244438066000001</v>
      </c>
      <c r="R16" s="72">
        <f>SUMIFS(Data_HS!$C$2:$C$8217,Data_HS!$H$2:$H$8217,O16)/10^9</f>
        <v>62.442334615999997</v>
      </c>
      <c r="S16" s="73">
        <f t="shared" si="1"/>
        <v>0.41872140382306688</v>
      </c>
      <c r="T16" s="73">
        <f t="shared" si="2"/>
        <v>0.26003902334912499</v>
      </c>
      <c r="U16" s="71">
        <f>SUMIFS(Data_HS!$G$2:$G$8217,Data_HS!$H$2:$H$8217,O16)</f>
        <v>1225</v>
      </c>
    </row>
    <row r="17" spans="1:21" x14ac:dyDescent="0.3">
      <c r="A17" s="69">
        <v>12</v>
      </c>
      <c r="B17" s="70" t="str">
        <f>INDEX(Data_HS!$A$2:$A$8217,$L17)</f>
        <v>40012220</v>
      </c>
      <c r="C17" s="70" t="str">
        <f>INDEX(Data_HS!$B$2:$B$8217,$L17)</f>
        <v>Technically specified natural rubber (TSNR) 20</v>
      </c>
      <c r="D17" s="89">
        <f>INDEX(Data_HS!$F$2:$F$8217,$L17)</f>
        <v>40</v>
      </c>
      <c r="E17" s="71">
        <f>IF(INDEX(Data_HS!$C$2:$C$8217,$L17)="","",INDEX(Data_HS!$C$2:$C$8217,$L17)/1000)</f>
        <v>1315379.4639999999</v>
      </c>
      <c r="F17" s="71">
        <f>INDEX(Data_HS!$D$2:$D$8217,$L17)/10^6</f>
        <v>2485.8537259999998</v>
      </c>
      <c r="G17" s="72">
        <f>INDEX(Data_HS!$E$2:$E$8217,$L17)</f>
        <v>1.889837719102478</v>
      </c>
      <c r="H17" s="73">
        <f>INDEX(Data_HS!$D$2:$D$8217,$L17)/SUM(Data_HS!$D$2:$D$8217)</f>
        <v>1.0594799892389477E-2</v>
      </c>
      <c r="I17" s="73">
        <f>SUM($H$6:H17)</f>
        <v>0.29053479022220774</v>
      </c>
      <c r="J17" s="89">
        <f>INDEX(Data_HS!$G$2:$G$8217,$L17)</f>
        <v>0</v>
      </c>
      <c r="K17" s="70" t="str">
        <f>INDEX(Data_HS!$I$2:$I$8217,$L17)</f>
        <v>Belum terwakili</v>
      </c>
      <c r="L17" s="90">
        <f>MATCH(LARGE(Data_HS!$J$2:$J$8217,A17),Data_HS!$J$2:$J$8217,0)</f>
        <v>2568</v>
      </c>
      <c r="M17" s="90" t="str">
        <f t="shared" si="0"/>
        <v>40012220 · Technically specified natural rubb…</v>
      </c>
      <c r="O17" s="61" t="s">
        <v>260</v>
      </c>
      <c r="P17" s="62">
        <f>COUNTIF(Data_HS!$H$2:$H$8217,O17)</f>
        <v>2487</v>
      </c>
      <c r="Q17" s="66">
        <f>SUMIFS(Data_HS!$D$2:$D$8217,Data_HS!$H$2:$H$8217,O17)/10^9</f>
        <v>48.420792853000002</v>
      </c>
      <c r="R17" s="63">
        <f>SUMIFS(Data_HS!$C$2:$C$8217,Data_HS!$H$2:$H$8217,O17)/10^9</f>
        <v>4.7301187909999998</v>
      </c>
      <c r="S17" s="64">
        <f t="shared" si="1"/>
        <v>0.20637119776707954</v>
      </c>
      <c r="T17" s="64">
        <f t="shared" si="2"/>
        <v>1.9698422205082142E-2</v>
      </c>
      <c r="U17" s="62">
        <f>SUMIFS(Data_HS!$G$2:$G$8217,Data_HS!$H$2:$H$8217,O17)</f>
        <v>895</v>
      </c>
    </row>
    <row r="18" spans="1:21" x14ac:dyDescent="0.3">
      <c r="A18" s="60">
        <v>13</v>
      </c>
      <c r="B18" s="61" t="str">
        <f>INDEX(Data_HS!$A$2:$A$8217,$L18)</f>
        <v>75011000</v>
      </c>
      <c r="C18" s="61" t="str">
        <f>INDEX(Data_HS!$B$2:$B$8217,$L18)</f>
        <v>Nickel mattes</v>
      </c>
      <c r="D18" s="86">
        <f>INDEX(Data_HS!$F$2:$F$8217,$L18)</f>
        <v>75</v>
      </c>
      <c r="E18" s="62">
        <f>IF(INDEX(Data_HS!$C$2:$C$8217,$L18)="","",INDEX(Data_HS!$C$2:$C$8217,$L18)/1000)</f>
        <v>257961.3</v>
      </c>
      <c r="F18" s="62">
        <f>INDEX(Data_HS!$D$2:$D$8217,$L18)/10^6</f>
        <v>2476.236238</v>
      </c>
      <c r="G18" s="63">
        <f>INDEX(Data_HS!$E$2:$E$8217,$L18)</f>
        <v>9.5992547641836197</v>
      </c>
      <c r="H18" s="64">
        <f>INDEX(Data_HS!$D$2:$D$8217,$L18)/SUM(Data_HS!$D$2:$D$8217)</f>
        <v>1.0553809805256949E-2</v>
      </c>
      <c r="I18" s="64">
        <f>SUM($H$6:H18)</f>
        <v>0.30108860002746468</v>
      </c>
      <c r="J18" s="86">
        <f>INDEX(Data_HS!$G$2:$G$8217,$L18)</f>
        <v>0</v>
      </c>
      <c r="K18" s="61" t="str">
        <f>INDEX(Data_HS!$I$2:$I$8217,$L18)</f>
        <v>Belum terwakili</v>
      </c>
      <c r="L18" s="87">
        <f>MATCH(LARGE(Data_HS!$J$2:$J$8217,A18),Data_HS!$J$2:$J$8217,0)</f>
        <v>5096</v>
      </c>
      <c r="M18" s="87" t="str">
        <f t="shared" si="0"/>
        <v>75011000 · Nickel mattes</v>
      </c>
      <c r="O18" s="70" t="s">
        <v>261</v>
      </c>
      <c r="P18" s="71">
        <f>COUNTIF(Data_HS!$H$2:$H$8217,O18)</f>
        <v>1440</v>
      </c>
      <c r="Q18" s="75">
        <f>SUMIFS(Data_HS!$D$2:$D$8217,Data_HS!$H$2:$H$8217,O18)/10^9</f>
        <v>22.335122547000001</v>
      </c>
      <c r="R18" s="72">
        <f>SUMIFS(Data_HS!$C$2:$C$8217,Data_HS!$H$2:$H$8217,O18)/10^9</f>
        <v>0.70466667400000005</v>
      </c>
      <c r="S18" s="73">
        <f t="shared" si="1"/>
        <v>9.5193112725193943E-2</v>
      </c>
      <c r="T18" s="73">
        <f t="shared" si="2"/>
        <v>2.9345609003972647E-3</v>
      </c>
      <c r="U18" s="71">
        <f>SUMIFS(Data_HS!$G$2:$G$8217,Data_HS!$H$2:$H$8217,O18)</f>
        <v>228</v>
      </c>
    </row>
    <row r="19" spans="1:21" x14ac:dyDescent="0.3">
      <c r="A19" s="69">
        <v>14</v>
      </c>
      <c r="B19" s="70" t="str">
        <f>INDEX(Data_HS!$A$2:$A$8217,$L19)</f>
        <v>47032900</v>
      </c>
      <c r="C19" s="70" t="str">
        <f>INDEX(Data_HS!$B$2:$B$8217,$L19)</f>
        <v>Chemical wood pulp, soda or sulphate, other than dissolving grades, semi-bleached or bleached, of non-coniferous</v>
      </c>
      <c r="D19" s="89">
        <f>INDEX(Data_HS!$F$2:$F$8217,$L19)</f>
        <v>47</v>
      </c>
      <c r="E19" s="71">
        <f>IF(INDEX(Data_HS!$C$2:$C$8217,$L19)="","",INDEX(Data_HS!$C$2:$C$8217,$L19)/1000)</f>
        <v>4364121.57</v>
      </c>
      <c r="F19" s="71">
        <f>INDEX(Data_HS!$D$2:$D$8217,$L19)/10^6</f>
        <v>2204.9161349999999</v>
      </c>
      <c r="G19" s="72">
        <f>INDEX(Data_HS!$E$2:$E$8217,$L19)</f>
        <v>0.50523710204525762</v>
      </c>
      <c r="H19" s="73">
        <f>INDEX(Data_HS!$D$2:$D$8217,$L19)/SUM(Data_HS!$D$2:$D$8217)</f>
        <v>9.3974335599446377E-3</v>
      </c>
      <c r="I19" s="73">
        <f>SUM($H$6:H19)</f>
        <v>0.31048603358740934</v>
      </c>
      <c r="J19" s="89">
        <f>INDEX(Data_HS!$G$2:$G$8217,$L19)</f>
        <v>0</v>
      </c>
      <c r="K19" s="70" t="str">
        <f>INDEX(Data_HS!$I$2:$I$8217,$L19)</f>
        <v>Belum terwakili</v>
      </c>
      <c r="L19" s="90">
        <f>MATCH(LARGE(Data_HS!$J$2:$J$8217,A19),Data_HS!$J$2:$J$8217,0)</f>
        <v>2977</v>
      </c>
      <c r="M19" s="90" t="str">
        <f t="shared" si="0"/>
        <v>47032900 · Chemical wood pulp, soda or sulpha…</v>
      </c>
      <c r="O19" s="61" t="s">
        <v>262</v>
      </c>
      <c r="P19" s="62">
        <f>COUNTIF(Data_HS!$H$2:$H$8217,O19)</f>
        <v>488</v>
      </c>
      <c r="Q19" s="66">
        <f>SUMIFS(Data_HS!$D$2:$D$8217,Data_HS!$H$2:$H$8217,O19)/10^9</f>
        <v>17.294918147000001</v>
      </c>
      <c r="R19" s="63">
        <f>SUMIFS(Data_HS!$C$2:$C$8217,Data_HS!$H$2:$H$8217,O19)/10^9</f>
        <v>2.6709109000000002E-2</v>
      </c>
      <c r="S19" s="64">
        <f t="shared" si="1"/>
        <v>7.3711576431959538E-2</v>
      </c>
      <c r="T19" s="64">
        <f t="shared" si="2"/>
        <v>1.1122919509011532E-4</v>
      </c>
      <c r="U19" s="62">
        <f>SUMIFS(Data_HS!$G$2:$G$8217,Data_HS!$H$2:$H$8217,O19)</f>
        <v>19</v>
      </c>
    </row>
    <row r="20" spans="1:21" x14ac:dyDescent="0.3">
      <c r="A20" s="60">
        <v>15</v>
      </c>
      <c r="B20" s="61" t="str">
        <f>INDEX(Data_HS!$A$2:$A$8217,$L20)</f>
        <v>27011210</v>
      </c>
      <c r="C20" s="61" t="str">
        <f>INDEX(Data_HS!$B$2:$B$8217,$L20)</f>
        <v>Bituminous coal, whether or not pulverised, but not agglomerated, coking coal</v>
      </c>
      <c r="D20" s="86">
        <f>INDEX(Data_HS!$F$2:$F$8217,$L20)</f>
        <v>27</v>
      </c>
      <c r="E20" s="62">
        <f>IF(INDEX(Data_HS!$C$2:$C$8217,$L20)="","",INDEX(Data_HS!$C$2:$C$8217,$L20)/1000)</f>
        <v>21341942.361000001</v>
      </c>
      <c r="F20" s="62">
        <f>INDEX(Data_HS!$D$2:$D$8217,$L20)/10^6</f>
        <v>2155.4424479999998</v>
      </c>
      <c r="G20" s="63">
        <f>INDEX(Data_HS!$E$2:$E$8217,$L20)</f>
        <v>0.10099560815696085</v>
      </c>
      <c r="H20" s="64">
        <f>INDEX(Data_HS!$D$2:$D$8217,$L20)/SUM(Data_HS!$D$2:$D$8217)</f>
        <v>9.1865748886473739E-3</v>
      </c>
      <c r="I20" s="64">
        <f>SUM($H$6:H20)</f>
        <v>0.31967260847605672</v>
      </c>
      <c r="J20" s="86">
        <f>INDEX(Data_HS!$G$2:$G$8217,$L20)</f>
        <v>4</v>
      </c>
      <c r="K20" s="61" t="str">
        <f>INDEX(Data_HS!$I$2:$I$8217,$L20)</f>
        <v>Terwakili</v>
      </c>
      <c r="L20" s="87">
        <f>MATCH(LARGE(Data_HS!$J$2:$J$8217,A20),Data_HS!$J$2:$J$8217,0)</f>
        <v>1310</v>
      </c>
      <c r="M20" s="87" t="str">
        <f t="shared" si="0"/>
        <v>27011210 · Bituminous coal, whether or not pu…</v>
      </c>
      <c r="O20" s="70" t="s">
        <v>263</v>
      </c>
      <c r="P20" s="71">
        <f>COUNTIF(Data_HS!$H$2:$H$8217,O20)</f>
        <v>122</v>
      </c>
      <c r="Q20" s="75">
        <f>SUMIFS(Data_HS!$D$2:$D$8217,Data_HS!$H$2:$H$8217,O20)/10^9</f>
        <v>5.0515487639999996</v>
      </c>
      <c r="R20" s="72">
        <f>SUMIFS(Data_HS!$C$2:$C$8217,Data_HS!$H$2:$H$8217,O20)/10^9</f>
        <v>0</v>
      </c>
      <c r="S20" s="73">
        <f t="shared" si="1"/>
        <v>2.1529886389311786E-2</v>
      </c>
      <c r="T20" s="73">
        <f t="shared" si="2"/>
        <v>0</v>
      </c>
      <c r="U20" s="71">
        <f>SUMIFS(Data_HS!$G$2:$G$8217,Data_HS!$H$2:$H$8217,O20)</f>
        <v>12</v>
      </c>
    </row>
    <row r="21" spans="1:21" x14ac:dyDescent="0.3">
      <c r="A21" s="69">
        <v>16</v>
      </c>
      <c r="B21" s="70" t="str">
        <f>INDEX(Data_HS!$A$2:$A$8217,$L21)</f>
        <v>28182000</v>
      </c>
      <c r="C21" s="70" t="str">
        <f>INDEX(Data_HS!$B$2:$B$8217,$L21)</f>
        <v>Aluminium oxide, other than artificial corundum</v>
      </c>
      <c r="D21" s="89">
        <f>INDEX(Data_HS!$F$2:$F$8217,$L21)</f>
        <v>28</v>
      </c>
      <c r="E21" s="71">
        <f>IF(INDEX(Data_HS!$C$2:$C$8217,$L21)="","",INDEX(Data_HS!$C$2:$C$8217,$L21)/1000)</f>
        <v>4666463.5269999998</v>
      </c>
      <c r="F21" s="71">
        <f>INDEX(Data_HS!$D$2:$D$8217,$L21)/10^6</f>
        <v>2134.6569559999998</v>
      </c>
      <c r="G21" s="72">
        <f>INDEX(Data_HS!$E$2:$E$8217,$L21)</f>
        <v>0.4574464031806843</v>
      </c>
      <c r="H21" s="73">
        <f>INDEX(Data_HS!$D$2:$D$8217,$L21)/SUM(Data_HS!$D$2:$D$8217)</f>
        <v>9.0979863582356449E-3</v>
      </c>
      <c r="I21" s="73">
        <f>SUM($H$6:H21)</f>
        <v>0.32877059483429238</v>
      </c>
      <c r="J21" s="89">
        <f>INDEX(Data_HS!$G$2:$G$8217,$L21)</f>
        <v>0</v>
      </c>
      <c r="K21" s="70" t="str">
        <f>INDEX(Data_HS!$I$2:$I$8217,$L21)</f>
        <v>Belum terwakili</v>
      </c>
      <c r="L21" s="90">
        <f>MATCH(LARGE(Data_HS!$J$2:$J$8217,A21),Data_HS!$J$2:$J$8217,0)</f>
        <v>1400</v>
      </c>
      <c r="M21" s="90" t="str">
        <f t="shared" si="0"/>
        <v>28182000 · Aluminium oxide, other than artifi…</v>
      </c>
      <c r="O21" s="79" t="s">
        <v>236</v>
      </c>
      <c r="P21" s="80">
        <f t="shared" ref="P21:U21" si="3">SUM(P15:P20)</f>
        <v>8216</v>
      </c>
      <c r="Q21" s="84">
        <f t="shared" si="3"/>
        <v>234.62960615099999</v>
      </c>
      <c r="R21" s="81">
        <f t="shared" si="3"/>
        <v>240.12678486399997</v>
      </c>
      <c r="S21" s="82">
        <f t="shared" si="3"/>
        <v>1.0000000000000002</v>
      </c>
      <c r="T21" s="82">
        <f t="shared" si="3"/>
        <v>1</v>
      </c>
      <c r="U21" s="80">
        <f t="shared" si="3"/>
        <v>3092</v>
      </c>
    </row>
    <row r="22" spans="1:21" x14ac:dyDescent="0.3">
      <c r="A22" s="60">
        <v>17</v>
      </c>
      <c r="B22" s="61" t="str">
        <f>INDEX(Data_HS!$A$2:$A$8217,$L22)</f>
        <v>18040000</v>
      </c>
      <c r="C22" s="61" t="str">
        <f>INDEX(Data_HS!$B$2:$B$8217,$L22)</f>
        <v>Cocoa butter, fat and oil</v>
      </c>
      <c r="D22" s="86">
        <f>INDEX(Data_HS!$F$2:$F$8217,$L22)</f>
        <v>18</v>
      </c>
      <c r="E22" s="62">
        <f>IF(INDEX(Data_HS!$C$2:$C$8217,$L22)="","",INDEX(Data_HS!$C$2:$C$8217,$L22)/1000)</f>
        <v>115565.34600000001</v>
      </c>
      <c r="F22" s="62">
        <f>INDEX(Data_HS!$D$2:$D$8217,$L22)/10^6</f>
        <v>2084.703274</v>
      </c>
      <c r="G22" s="63">
        <f>INDEX(Data_HS!$E$2:$E$8217,$L22)</f>
        <v>18.039173040679515</v>
      </c>
      <c r="H22" s="64">
        <f>INDEX(Data_HS!$D$2:$D$8217,$L22)/SUM(Data_HS!$D$2:$D$8217)</f>
        <v>8.8850819306168574E-3</v>
      </c>
      <c r="I22" s="64">
        <f>SUM($H$6:H22)</f>
        <v>0.33765567676490926</v>
      </c>
      <c r="J22" s="86">
        <f>INDEX(Data_HS!$G$2:$G$8217,$L22)</f>
        <v>18</v>
      </c>
      <c r="K22" s="61" t="str">
        <f>INDEX(Data_HS!$I$2:$I$8217,$L22)</f>
        <v>Terwakili</v>
      </c>
      <c r="L22" s="87">
        <f>MATCH(LARGE(Data_HS!$J$2:$J$8217,A22),Data_HS!$J$2:$J$8217,0)</f>
        <v>936</v>
      </c>
      <c r="M22" s="87" t="str">
        <f t="shared" si="0"/>
        <v>18040000 · Cocoa butter, fat and oil</v>
      </c>
    </row>
    <row r="23" spans="1:21" x14ac:dyDescent="0.3">
      <c r="A23" s="69">
        <v>18</v>
      </c>
      <c r="B23" s="70" t="str">
        <f>INDEX(Data_HS!$A$2:$A$8217,$L23)</f>
        <v>74031100</v>
      </c>
      <c r="C23" s="70" t="str">
        <f>INDEX(Data_HS!$B$2:$B$8217,$L23)</f>
        <v>Cathodes and sections of cathodes; of refined copper</v>
      </c>
      <c r="D23" s="89">
        <f>INDEX(Data_HS!$F$2:$F$8217,$L23)</f>
        <v>74</v>
      </c>
      <c r="E23" s="71">
        <f>IF(INDEX(Data_HS!$C$2:$C$8217,$L23)="","",INDEX(Data_HS!$C$2:$C$8217,$L23)/1000)</f>
        <v>210618.875</v>
      </c>
      <c r="F23" s="71">
        <f>INDEX(Data_HS!$D$2:$D$8217,$L23)/10^6</f>
        <v>2043.210945</v>
      </c>
      <c r="G23" s="72">
        <f>INDEX(Data_HS!$E$2:$E$8217,$L23)</f>
        <v>9.7009868892329809</v>
      </c>
      <c r="H23" s="73">
        <f>INDEX(Data_HS!$D$2:$D$8217,$L23)/SUM(Data_HS!$D$2:$D$8217)</f>
        <v>8.7082401002926101E-3</v>
      </c>
      <c r="I23" s="73">
        <f>SUM($H$6:H23)</f>
        <v>0.34636391686520185</v>
      </c>
      <c r="J23" s="89">
        <f>INDEX(Data_HS!$G$2:$G$8217,$L23)</f>
        <v>0</v>
      </c>
      <c r="K23" s="70" t="str">
        <f>INDEX(Data_HS!$I$2:$I$8217,$L23)</f>
        <v>Belum terwakili</v>
      </c>
      <c r="L23" s="90">
        <f>MATCH(LARGE(Data_HS!$J$2:$J$8217,A23),Data_HS!$J$2:$J$8217,0)</f>
        <v>5029</v>
      </c>
      <c r="M23" s="90" t="str">
        <f t="shared" si="0"/>
        <v>74031100 · Cathodes and sections of cathodes;…</v>
      </c>
    </row>
    <row r="24" spans="1:21" x14ac:dyDescent="0.3">
      <c r="A24" s="60">
        <v>19</v>
      </c>
      <c r="B24" s="61" t="str">
        <f>INDEX(Data_HS!$A$2:$A$8217,$L24)</f>
        <v>15179043</v>
      </c>
      <c r="C24" s="61" t="str">
        <f>INDEX(Data_HS!$B$2:$B$8217,$L24)</f>
        <v>Shortening</v>
      </c>
      <c r="D24" s="86">
        <f>INDEX(Data_HS!$F$2:$F$8217,$L24)</f>
        <v>15</v>
      </c>
      <c r="E24" s="62">
        <f>IF(INDEX(Data_HS!$C$2:$C$8217,$L24)="","",INDEX(Data_HS!$C$2:$C$8217,$L24)/1000)</f>
        <v>1930051.138</v>
      </c>
      <c r="F24" s="62">
        <f>INDEX(Data_HS!$D$2:$D$8217,$L24)/10^6</f>
        <v>2021.3346320000001</v>
      </c>
      <c r="G24" s="63">
        <f>INDEX(Data_HS!$E$2:$E$8217,$L24)</f>
        <v>1.0472958939806081</v>
      </c>
      <c r="H24" s="64">
        <f>INDEX(Data_HS!$D$2:$D$8217,$L24)/SUM(Data_HS!$D$2:$D$8217)</f>
        <v>8.6150024507100544E-3</v>
      </c>
      <c r="I24" s="64">
        <f>SUM($H$6:H24)</f>
        <v>0.35497891931591191</v>
      </c>
      <c r="J24" s="86">
        <f>INDEX(Data_HS!$G$2:$G$8217,$L24)</f>
        <v>1</v>
      </c>
      <c r="K24" s="61" t="str">
        <f>INDEX(Data_HS!$I$2:$I$8217,$L24)</f>
        <v>Keterwakilan rendah</v>
      </c>
      <c r="L24" s="87">
        <f>MATCH(LARGE(Data_HS!$J$2:$J$8217,A24),Data_HS!$J$2:$J$8217,0)</f>
        <v>817</v>
      </c>
      <c r="M24" s="87" t="str">
        <f t="shared" si="0"/>
        <v>15179043 · Shortening</v>
      </c>
    </row>
    <row r="25" spans="1:21" x14ac:dyDescent="0.3">
      <c r="A25" s="69">
        <v>20</v>
      </c>
      <c r="B25" s="70" t="str">
        <f>INDEX(Data_HS!$A$2:$A$8217,$L25)</f>
        <v>72189100</v>
      </c>
      <c r="C25" s="70" t="str">
        <f>INDEX(Data_HS!$B$2:$B$8217,$L25)</f>
        <v>Semi- finished products of stainless steel; of rectangular (other than square) cross-section</v>
      </c>
      <c r="D25" s="89">
        <f>INDEX(Data_HS!$F$2:$F$8217,$L25)</f>
        <v>72</v>
      </c>
      <c r="E25" s="71">
        <f>IF(INDEX(Data_HS!$C$2:$C$8217,$L25)="","",INDEX(Data_HS!$C$2:$C$8217,$L25)/1000)</f>
        <v>1206467.1000000001</v>
      </c>
      <c r="F25" s="71">
        <f>INDEX(Data_HS!$D$2:$D$8217,$L25)/10^6</f>
        <v>1938.3918229999999</v>
      </c>
      <c r="G25" s="72">
        <f>INDEX(Data_HS!$E$2:$E$8217,$L25)</f>
        <v>1.6066677848073934</v>
      </c>
      <c r="H25" s="73">
        <f>INDEX(Data_HS!$D$2:$D$8217,$L25)/SUM(Data_HS!$D$2:$D$8217)</f>
        <v>8.261497152036789E-3</v>
      </c>
      <c r="I25" s="73">
        <f>SUM($H$6:H25)</f>
        <v>0.36324041646794869</v>
      </c>
      <c r="J25" s="89">
        <f>INDEX(Data_HS!$G$2:$G$8217,$L25)</f>
        <v>0</v>
      </c>
      <c r="K25" s="70" t="str">
        <f>INDEX(Data_HS!$I$2:$I$8217,$L25)</f>
        <v>Belum terwakili</v>
      </c>
      <c r="L25" s="90">
        <f>MATCH(LARGE(Data_HS!$J$2:$J$8217,A25),Data_HS!$J$2:$J$8217,0)</f>
        <v>4714</v>
      </c>
      <c r="M25" s="90" t="str">
        <f t="shared" si="0"/>
        <v>72189100 · Semi- finished products of stainle…</v>
      </c>
    </row>
    <row r="26" spans="1:21" x14ac:dyDescent="0.3">
      <c r="A26" s="60">
        <v>21</v>
      </c>
      <c r="B26" s="61" t="str">
        <f>INDEX(Data_HS!$A$2:$A$8217,$L26)</f>
        <v>38237090</v>
      </c>
      <c r="C26" s="61" t="str">
        <f>INDEX(Data_HS!$B$2:$B$8217,$L26)</f>
        <v>Industrial fatty alcohols other than in the form of wax</v>
      </c>
      <c r="D26" s="86">
        <f>INDEX(Data_HS!$F$2:$F$8217,$L26)</f>
        <v>38</v>
      </c>
      <c r="E26" s="62">
        <f>IF(INDEX(Data_HS!$C$2:$C$8217,$L26)="","",INDEX(Data_HS!$C$2:$C$8217,$L26)/1000)</f>
        <v>811350.35400000005</v>
      </c>
      <c r="F26" s="62">
        <f>INDEX(Data_HS!$D$2:$D$8217,$L26)/10^6</f>
        <v>1913.9303540000001</v>
      </c>
      <c r="G26" s="63">
        <f>INDEX(Data_HS!$E$2:$E$8217,$L26)</f>
        <v>2.3589443753419501</v>
      </c>
      <c r="H26" s="64">
        <f>INDEX(Data_HS!$D$2:$D$8217,$L26)/SUM(Data_HS!$D$2:$D$8217)</f>
        <v>8.1572414726224125E-3</v>
      </c>
      <c r="I26" s="64">
        <f>SUM($H$6:H26)</f>
        <v>0.37139765794057111</v>
      </c>
      <c r="J26" s="86">
        <f>INDEX(Data_HS!$G$2:$G$8217,$L26)</f>
        <v>0</v>
      </c>
      <c r="K26" s="61" t="str">
        <f>INDEX(Data_HS!$I$2:$I$8217,$L26)</f>
        <v>Belum terwakili</v>
      </c>
      <c r="L26" s="87">
        <f>MATCH(LARGE(Data_HS!$J$2:$J$8217,A26),Data_HS!$J$2:$J$8217,0)</f>
        <v>2219</v>
      </c>
      <c r="M26" s="87" t="str">
        <f t="shared" si="0"/>
        <v>38237090 · Industrial fatty alcohols other th…</v>
      </c>
    </row>
    <row r="27" spans="1:21" x14ac:dyDescent="0.3">
      <c r="A27" s="69">
        <v>22</v>
      </c>
      <c r="B27" s="70" t="str">
        <f>INDEX(Data_HS!$A$2:$A$8217,$L27)</f>
        <v>27101979</v>
      </c>
      <c r="C27" s="70" t="str">
        <f>INDEX(Data_HS!$B$2:$B$8217,$L27)</f>
        <v>Fuel oils</v>
      </c>
      <c r="D27" s="89">
        <f>INDEX(Data_HS!$F$2:$F$8217,$L27)</f>
        <v>27</v>
      </c>
      <c r="E27" s="71">
        <f>IF(INDEX(Data_HS!$C$2:$C$8217,$L27)="","",INDEX(Data_HS!$C$2:$C$8217,$L27)/1000)</f>
        <v>3916764.4920000001</v>
      </c>
      <c r="F27" s="71">
        <f>INDEX(Data_HS!$D$2:$D$8217,$L27)/10^6</f>
        <v>1908.242786</v>
      </c>
      <c r="G27" s="72">
        <f>INDEX(Data_HS!$E$2:$E$8217,$L27)</f>
        <v>0.48719875547727981</v>
      </c>
      <c r="H27" s="73">
        <f>INDEX(Data_HS!$D$2:$D$8217,$L27)/SUM(Data_HS!$D$2:$D$8217)</f>
        <v>8.1330008488865509E-3</v>
      </c>
      <c r="I27" s="73">
        <f>SUM($H$6:H27)</f>
        <v>0.37953065878945769</v>
      </c>
      <c r="J27" s="89">
        <f>INDEX(Data_HS!$G$2:$G$8217,$L27)</f>
        <v>0</v>
      </c>
      <c r="K27" s="70" t="str">
        <f>INDEX(Data_HS!$I$2:$I$8217,$L27)</f>
        <v>Belum terwakili</v>
      </c>
      <c r="L27" s="90">
        <f>MATCH(LARGE(Data_HS!$J$2:$J$8217,A27),Data_HS!$J$2:$J$8217,0)</f>
        <v>1338</v>
      </c>
      <c r="M27" s="90" t="str">
        <f t="shared" si="0"/>
        <v>27101979 · Fuel oils</v>
      </c>
    </row>
    <row r="28" spans="1:21" x14ac:dyDescent="0.3">
      <c r="A28" s="60">
        <v>23</v>
      </c>
      <c r="B28" s="61" t="str">
        <f>INDEX(Data_HS!$A$2:$A$8217,$L28)</f>
        <v>09011130</v>
      </c>
      <c r="C28" s="61" t="str">
        <f>INDEX(Data_HS!$B$2:$B$8217,$L28)</f>
        <v>Robusta, not roasted, not decaffeinated</v>
      </c>
      <c r="D28" s="86">
        <f>INDEX(Data_HS!$F$2:$F$8217,$L28)</f>
        <v>9</v>
      </c>
      <c r="E28" s="62">
        <f>IF(INDEX(Data_HS!$C$2:$C$8217,$L28)="","",INDEX(Data_HS!$C$2:$C$8217,$L28)/1000)</f>
        <v>402531.22</v>
      </c>
      <c r="F28" s="62">
        <f>INDEX(Data_HS!$D$2:$D$8217,$L28)/10^6</f>
        <v>1820.3075260000001</v>
      </c>
      <c r="G28" s="63">
        <f>INDEX(Data_HS!$E$2:$E$8217,$L28)</f>
        <v>4.5221524084516975</v>
      </c>
      <c r="H28" s="64">
        <f>INDEX(Data_HS!$D$2:$D$8217,$L28)/SUM(Data_HS!$D$2:$D$8217)</f>
        <v>7.7582175406649629E-3</v>
      </c>
      <c r="I28" s="64">
        <f>SUM($H$6:H28)</f>
        <v>0.38728887633012266</v>
      </c>
      <c r="J28" s="86">
        <f>INDEX(Data_HS!$G$2:$G$8217,$L28)</f>
        <v>15</v>
      </c>
      <c r="K28" s="61" t="str">
        <f>INDEX(Data_HS!$I$2:$I$8217,$L28)</f>
        <v>Terwakili</v>
      </c>
      <c r="L28" s="87">
        <f>MATCH(LARGE(Data_HS!$J$2:$J$8217,A28),Data_HS!$J$2:$J$8217,0)</f>
        <v>531</v>
      </c>
      <c r="M28" s="87" t="str">
        <f t="shared" si="0"/>
        <v>09011130 · Robusta, not roasted, not decaffei…</v>
      </c>
    </row>
    <row r="29" spans="1:21" x14ac:dyDescent="0.3">
      <c r="A29" s="69">
        <v>24</v>
      </c>
      <c r="B29" s="70" t="str">
        <f>INDEX(Data_HS!$A$2:$A$8217,$L29)</f>
        <v>72191300</v>
      </c>
      <c r="C29" s="70" t="str">
        <f>INDEX(Data_HS!$B$2:$B$8217,$L29)</f>
        <v>Flat-rolled products of stainless steel, of a width of 600 mm or more; not further worked than hot-rolled, in coils; of a thickness of 3 mm or more but less than 4.75 mm</v>
      </c>
      <c r="D29" s="89">
        <f>INDEX(Data_HS!$F$2:$F$8217,$L29)</f>
        <v>72</v>
      </c>
      <c r="E29" s="71">
        <f>IF(INDEX(Data_HS!$C$2:$C$8217,$L29)="","",INDEX(Data_HS!$C$2:$C$8217,$L29)/1000)</f>
        <v>1029772.954</v>
      </c>
      <c r="F29" s="71">
        <f>INDEX(Data_HS!$D$2:$D$8217,$L29)/10^6</f>
        <v>1750.3503920000001</v>
      </c>
      <c r="G29" s="72">
        <f>INDEX(Data_HS!$E$2:$E$8217,$L29)</f>
        <v>1.6997439923053175</v>
      </c>
      <c r="H29" s="73">
        <f>INDEX(Data_HS!$D$2:$D$8217,$L29)/SUM(Data_HS!$D$2:$D$8217)</f>
        <v>7.4600576658409058E-3</v>
      </c>
      <c r="I29" s="73">
        <f>SUM($H$6:H29)</f>
        <v>0.39474893399596356</v>
      </c>
      <c r="J29" s="89">
        <f>INDEX(Data_HS!$G$2:$G$8217,$L29)</f>
        <v>0</v>
      </c>
      <c r="K29" s="70" t="str">
        <f>INDEX(Data_HS!$I$2:$I$8217,$L29)</f>
        <v>Belum terwakili</v>
      </c>
      <c r="L29" s="90">
        <f>MATCH(LARGE(Data_HS!$J$2:$J$8217,A29),Data_HS!$J$2:$J$8217,0)</f>
        <v>4718</v>
      </c>
      <c r="M29" s="90" t="str">
        <f t="shared" si="0"/>
        <v>72191300 · Flat-rolled products of stainless …</v>
      </c>
    </row>
    <row r="30" spans="1:21" x14ac:dyDescent="0.3">
      <c r="A30" s="60">
        <v>25</v>
      </c>
      <c r="B30" s="61" t="str">
        <f>INDEX(Data_HS!$A$2:$A$8217,$L30)</f>
        <v>15119036</v>
      </c>
      <c r="C30" s="61" t="str">
        <f>INDEX(Data_HS!$B$2:$B$8217,$L30)</f>
        <v>Liquid fractions of palm oil, refined oil, but not chemically modified, in packing of a net weight not exceeding 25 kg</v>
      </c>
      <c r="D30" s="86">
        <f>INDEX(Data_HS!$F$2:$F$8217,$L30)</f>
        <v>15</v>
      </c>
      <c r="E30" s="62">
        <f>IF(INDEX(Data_HS!$C$2:$C$8217,$L30)="","",INDEX(Data_HS!$C$2:$C$8217,$L30)/1000)</f>
        <v>1499720.7560000001</v>
      </c>
      <c r="F30" s="62">
        <f>INDEX(Data_HS!$D$2:$D$8217,$L30)/10^6</f>
        <v>1724.5854549999999</v>
      </c>
      <c r="G30" s="63">
        <f>INDEX(Data_HS!$E$2:$E$8217,$L30)</f>
        <v>1.1499377121376588</v>
      </c>
      <c r="H30" s="64">
        <f>INDEX(Data_HS!$D$2:$D$8217,$L30)/SUM(Data_HS!$D$2:$D$8217)</f>
        <v>7.3502465579305997E-3</v>
      </c>
      <c r="I30" s="64">
        <f>SUM($H$6:H30)</f>
        <v>0.40209918055389415</v>
      </c>
      <c r="J30" s="86">
        <f>INDEX(Data_HS!$G$2:$G$8217,$L30)</f>
        <v>0</v>
      </c>
      <c r="K30" s="61" t="str">
        <f>INDEX(Data_HS!$I$2:$I$8217,$L30)</f>
        <v>Belum terwakili</v>
      </c>
      <c r="L30" s="87">
        <f>MATCH(LARGE(Data_HS!$J$2:$J$8217,A30),Data_HS!$J$2:$J$8217,0)</f>
        <v>747</v>
      </c>
      <c r="M30" s="87" t="str">
        <f t="shared" si="0"/>
        <v>15119036 · Liquid fractions of palm oil, refi…</v>
      </c>
    </row>
    <row r="31" spans="1:21" x14ac:dyDescent="0.3">
      <c r="A31" s="69">
        <v>26</v>
      </c>
      <c r="B31" s="70" t="str">
        <f>INDEX(Data_HS!$A$2:$A$8217,$L31)</f>
        <v>27112190</v>
      </c>
      <c r="C31" s="70" t="str">
        <f>INDEX(Data_HS!$B$2:$B$8217,$L31)</f>
        <v>Natural gas, in gaseous state, other than of a kind used as a motor fuel</v>
      </c>
      <c r="D31" s="89">
        <f>INDEX(Data_HS!$F$2:$F$8217,$L31)</f>
        <v>27</v>
      </c>
      <c r="E31" s="71">
        <f>IF(INDEX(Data_HS!$C$2:$C$8217,$L31)="","",INDEX(Data_HS!$C$2:$C$8217,$L31)/1000)</f>
        <v>3173468.4849999999</v>
      </c>
      <c r="F31" s="71">
        <f>INDEX(Data_HS!$D$2:$D$8217,$L31)/10^6</f>
        <v>1651.473205</v>
      </c>
      <c r="G31" s="72">
        <f>INDEX(Data_HS!$E$2:$E$8217,$L31)</f>
        <v>0.52040006472602485</v>
      </c>
      <c r="H31" s="73">
        <f>INDEX(Data_HS!$D$2:$D$8217,$L31)/SUM(Data_HS!$D$2:$D$8217)</f>
        <v>7.0386394628185389E-3</v>
      </c>
      <c r="I31" s="73">
        <f>SUM($H$6:H31)</f>
        <v>0.40913782001671267</v>
      </c>
      <c r="J31" s="89">
        <f>INDEX(Data_HS!$G$2:$G$8217,$L31)</f>
        <v>0</v>
      </c>
      <c r="K31" s="70" t="str">
        <f>INDEX(Data_HS!$I$2:$I$8217,$L31)</f>
        <v>Belum terwakili</v>
      </c>
      <c r="L31" s="90">
        <f>MATCH(LARGE(Data_HS!$J$2:$J$8217,A31),Data_HS!$J$2:$J$8217,0)</f>
        <v>1348</v>
      </c>
      <c r="M31" s="90" t="str">
        <f t="shared" si="0"/>
        <v>27112190 · Natural gas, in gaseous state, oth…</v>
      </c>
    </row>
    <row r="32" spans="1:21" x14ac:dyDescent="0.3">
      <c r="A32" s="60">
        <v>27</v>
      </c>
      <c r="B32" s="61" t="str">
        <f>INDEX(Data_HS!$A$2:$A$8217,$L32)</f>
        <v>15132995</v>
      </c>
      <c r="C32" s="61" t="str">
        <f>INDEX(Data_HS!$B$2:$B$8217,$L32)</f>
        <v>Palm kernel oil, refined, bleached and deodorised (rbd)</v>
      </c>
      <c r="D32" s="86">
        <f>INDEX(Data_HS!$F$2:$F$8217,$L32)</f>
        <v>15</v>
      </c>
      <c r="E32" s="62">
        <f>IF(INDEX(Data_HS!$C$2:$C$8217,$L32)="","",INDEX(Data_HS!$C$2:$C$8217,$L32)/1000)</f>
        <v>916215.78799999994</v>
      </c>
      <c r="F32" s="62">
        <f>INDEX(Data_HS!$D$2:$D$8217,$L32)/10^6</f>
        <v>1639.5062350000001</v>
      </c>
      <c r="G32" s="63">
        <f>INDEX(Data_HS!$E$2:$E$8217,$L32)</f>
        <v>1.7894324202586214</v>
      </c>
      <c r="H32" s="64">
        <f>INDEX(Data_HS!$D$2:$D$8217,$L32)/SUM(Data_HS!$D$2:$D$8217)</f>
        <v>6.9876357970991392E-3</v>
      </c>
      <c r="I32" s="64">
        <f>SUM($H$6:H32)</f>
        <v>0.41612545581381183</v>
      </c>
      <c r="J32" s="86">
        <f>INDEX(Data_HS!$G$2:$G$8217,$L32)</f>
        <v>3</v>
      </c>
      <c r="K32" s="61" t="str">
        <f>INDEX(Data_HS!$I$2:$I$8217,$L32)</f>
        <v>Keterwakilan rendah</v>
      </c>
      <c r="L32" s="87">
        <f>MATCH(LARGE(Data_HS!$J$2:$J$8217,A32),Data_HS!$J$2:$J$8217,0)</f>
        <v>763</v>
      </c>
      <c r="M32" s="87" t="str">
        <f t="shared" si="0"/>
        <v>15132995 · Palm kernel oil, refined, bleached…</v>
      </c>
    </row>
    <row r="33" spans="1:13" x14ac:dyDescent="0.3">
      <c r="A33" s="69">
        <v>28</v>
      </c>
      <c r="B33" s="70" t="str">
        <f>INDEX(Data_HS!$A$2:$A$8217,$L33)</f>
        <v>38231990</v>
      </c>
      <c r="C33" s="70" t="str">
        <f>INDEX(Data_HS!$B$2:$B$8217,$L33)</f>
        <v>Industrial monocarboxylic fatty acids, other than acid oils from refining, other than palm fatty acid distillate and palm kernel fatty acid distillate</v>
      </c>
      <c r="D33" s="89">
        <f>INDEX(Data_HS!$F$2:$F$8217,$L33)</f>
        <v>38</v>
      </c>
      <c r="E33" s="71">
        <f>IF(INDEX(Data_HS!$C$2:$C$8217,$L33)="","",INDEX(Data_HS!$C$2:$C$8217,$L33)/1000)</f>
        <v>1214878.48</v>
      </c>
      <c r="F33" s="71">
        <f>INDEX(Data_HS!$D$2:$D$8217,$L33)/10^6</f>
        <v>1612.365908</v>
      </c>
      <c r="G33" s="72">
        <f>INDEX(Data_HS!$E$2:$E$8217,$L33)</f>
        <v>1.3271828701748014</v>
      </c>
      <c r="H33" s="73">
        <f>INDEX(Data_HS!$D$2:$D$8217,$L33)/SUM(Data_HS!$D$2:$D$8217)</f>
        <v>6.8719627264870126E-3</v>
      </c>
      <c r="I33" s="73">
        <f>SUM($H$6:H33)</f>
        <v>0.42299741854029882</v>
      </c>
      <c r="J33" s="89">
        <f>INDEX(Data_HS!$G$2:$G$8217,$L33)</f>
        <v>0</v>
      </c>
      <c r="K33" s="70" t="str">
        <f>INDEX(Data_HS!$I$2:$I$8217,$L33)</f>
        <v>Belum terwakili</v>
      </c>
      <c r="L33" s="90">
        <f>MATCH(LARGE(Data_HS!$J$2:$J$8217,A33),Data_HS!$J$2:$J$8217,0)</f>
        <v>2217</v>
      </c>
      <c r="M33" s="90" t="str">
        <f t="shared" si="0"/>
        <v>38231990 · Industrial monocarboxylic fatty ac…</v>
      </c>
    </row>
    <row r="34" spans="1:13" x14ac:dyDescent="0.3">
      <c r="A34" s="60">
        <v>29</v>
      </c>
      <c r="B34" s="61" t="str">
        <f>INDEX(Data_HS!$A$2:$A$8217,$L34)</f>
        <v>38231920</v>
      </c>
      <c r="C34" s="61" t="str">
        <f>INDEX(Data_HS!$B$2:$B$8217,$L34)</f>
        <v>Industrial monocarboxylic fatty acids, other than acid oils from refining, palm fatty acid distillate</v>
      </c>
      <c r="D34" s="86">
        <f>INDEX(Data_HS!$F$2:$F$8217,$L34)</f>
        <v>38</v>
      </c>
      <c r="E34" s="62">
        <f>IF(INDEX(Data_HS!$C$2:$C$8217,$L34)="","",INDEX(Data_HS!$C$2:$C$8217,$L34)/1000)</f>
        <v>1708943.2350000001</v>
      </c>
      <c r="F34" s="62">
        <f>INDEX(Data_HS!$D$2:$D$8217,$L34)/10^6</f>
        <v>1608.21903</v>
      </c>
      <c r="G34" s="63">
        <f>INDEX(Data_HS!$E$2:$E$8217,$L34)</f>
        <v>0.94106053206618068</v>
      </c>
      <c r="H34" s="64">
        <f>INDEX(Data_HS!$D$2:$D$8217,$L34)/SUM(Data_HS!$D$2:$D$8217)</f>
        <v>6.85428858012489E-3</v>
      </c>
      <c r="I34" s="64">
        <f>SUM($H$6:H34)</f>
        <v>0.4298517071204237</v>
      </c>
      <c r="J34" s="86">
        <f>INDEX(Data_HS!$G$2:$G$8217,$L34)</f>
        <v>18</v>
      </c>
      <c r="K34" s="61" t="str">
        <f>INDEX(Data_HS!$I$2:$I$8217,$L34)</f>
        <v>Terwakili</v>
      </c>
      <c r="L34" s="87">
        <f>MATCH(LARGE(Data_HS!$J$2:$J$8217,A34),Data_HS!$J$2:$J$8217,0)</f>
        <v>2215</v>
      </c>
      <c r="M34" s="87" t="str">
        <f t="shared" si="0"/>
        <v>38231920 · Industrial monocarboxylic fatty ac…</v>
      </c>
    </row>
    <row r="35" spans="1:13" x14ac:dyDescent="0.3">
      <c r="A35" s="69">
        <v>30</v>
      </c>
      <c r="B35" s="70" t="str">
        <f>INDEX(Data_HS!$A$2:$A$8217,$L35)</f>
        <v>80011000</v>
      </c>
      <c r="C35" s="70" t="str">
        <f>INDEX(Data_HS!$B$2:$B$8217,$L35)</f>
        <v>Unwrought tin, not alloyed</v>
      </c>
      <c r="D35" s="89">
        <f>INDEX(Data_HS!$F$2:$F$8217,$L35)</f>
        <v>80</v>
      </c>
      <c r="E35" s="71">
        <f>IF(INDEX(Data_HS!$C$2:$C$8217,$L35)="","",INDEX(Data_HS!$C$2:$C$8217,$L35)/1000)</f>
        <v>47495.894999999997</v>
      </c>
      <c r="F35" s="71">
        <f>INDEX(Data_HS!$D$2:$D$8217,$L35)/10^6</f>
        <v>1570.438611</v>
      </c>
      <c r="G35" s="72">
        <f>INDEX(Data_HS!$E$2:$E$8217,$L35)</f>
        <v>33.064722982901998</v>
      </c>
      <c r="H35" s="73">
        <f>INDEX(Data_HS!$D$2:$D$8217,$L35)/SUM(Data_HS!$D$2:$D$8217)</f>
        <v>6.693267046569207E-3</v>
      </c>
      <c r="I35" s="73">
        <f>SUM($H$6:H35)</f>
        <v>0.43654497416699289</v>
      </c>
      <c r="J35" s="89">
        <f>INDEX(Data_HS!$G$2:$G$8217,$L35)</f>
        <v>0</v>
      </c>
      <c r="K35" s="70" t="str">
        <f>INDEX(Data_HS!$I$2:$I$8217,$L35)</f>
        <v>Belum terwakili</v>
      </c>
      <c r="L35" s="90">
        <f>MATCH(LARGE(Data_HS!$J$2:$J$8217,A35),Data_HS!$J$2:$J$8217,0)</f>
        <v>5199</v>
      </c>
      <c r="M35" s="90" t="str">
        <f t="shared" si="0"/>
        <v>80011000 · Unwrought tin, not alloyed</v>
      </c>
    </row>
    <row r="36" spans="1:13" x14ac:dyDescent="0.3">
      <c r="A36" s="60">
        <v>31</v>
      </c>
      <c r="B36" s="61" t="str">
        <f>INDEX(Data_HS!$A$2:$A$8217,$L36)</f>
        <v>15119031</v>
      </c>
      <c r="C36" s="61" t="str">
        <f>INDEX(Data_HS!$B$2:$B$8217,$L36)</f>
        <v>Solid fractions of palm oil, refined oil, but not chemically modified, with iodine value 30 to 40</v>
      </c>
      <c r="D36" s="86">
        <f>INDEX(Data_HS!$F$2:$F$8217,$L36)</f>
        <v>15</v>
      </c>
      <c r="E36" s="62">
        <f>IF(INDEX(Data_HS!$C$2:$C$8217,$L36)="","",INDEX(Data_HS!$C$2:$C$8217,$L36)/1000)</f>
        <v>1498134.223</v>
      </c>
      <c r="F36" s="62">
        <f>INDEX(Data_HS!$D$2:$D$8217,$L36)/10^6</f>
        <v>1560.4220660000001</v>
      </c>
      <c r="G36" s="63">
        <f>INDEX(Data_HS!$E$2:$E$8217,$L36)</f>
        <v>1.0415769442041509</v>
      </c>
      <c r="H36" s="64">
        <f>INDEX(Data_HS!$D$2:$D$8217,$L36)/SUM(Data_HS!$D$2:$D$8217)</f>
        <v>6.650576163844229E-3</v>
      </c>
      <c r="I36" s="64">
        <f>SUM($H$6:H36)</f>
        <v>0.44319555033083713</v>
      </c>
      <c r="J36" s="86">
        <f>INDEX(Data_HS!$G$2:$G$8217,$L36)</f>
        <v>0</v>
      </c>
      <c r="K36" s="61" t="str">
        <f>INDEX(Data_HS!$I$2:$I$8217,$L36)</f>
        <v>Belum terwakili</v>
      </c>
      <c r="L36" s="87">
        <f>MATCH(LARGE(Data_HS!$J$2:$J$8217,A36),Data_HS!$J$2:$J$8217,0)</f>
        <v>745</v>
      </c>
      <c r="M36" s="87" t="str">
        <f t="shared" si="0"/>
        <v>15119031 · Solid fractions of palm oil, refin…</v>
      </c>
    </row>
    <row r="37" spans="1:13" x14ac:dyDescent="0.3">
      <c r="A37" s="69">
        <v>32</v>
      </c>
      <c r="B37" s="70" t="str">
        <f>INDEX(Data_HS!$A$2:$A$8217,$L37)</f>
        <v>85437090</v>
      </c>
      <c r="C37" s="70" t="str">
        <f>INDEX(Data_HS!$B$2:$B$8217,$L37)</f>
        <v>Electrical machines and apparatus, having individual functions, not specified or included elsewhere in subheading 8543</v>
      </c>
      <c r="D37" s="89">
        <f>INDEX(Data_HS!$F$2:$F$8217,$L37)</f>
        <v>85</v>
      </c>
      <c r="E37" s="71">
        <f>IF(INDEX(Data_HS!$C$2:$C$8217,$L37)="","",INDEX(Data_HS!$C$2:$C$8217,$L37)/1000)</f>
        <v>5217.6180000000004</v>
      </c>
      <c r="F37" s="71">
        <f>INDEX(Data_HS!$D$2:$D$8217,$L37)/10^6</f>
        <v>1527.1351079999999</v>
      </c>
      <c r="G37" s="72">
        <f>INDEX(Data_HS!$E$2:$E$8217,$L37)</f>
        <v>292.68817839864857</v>
      </c>
      <c r="H37" s="73">
        <f>INDEX(Data_HS!$D$2:$D$8217,$L37)/SUM(Data_HS!$D$2:$D$8217)</f>
        <v>6.5087059261276061E-3</v>
      </c>
      <c r="I37" s="73">
        <f>SUM($H$6:H37)</f>
        <v>0.44970425625696475</v>
      </c>
      <c r="J37" s="89">
        <f>INDEX(Data_HS!$G$2:$G$8217,$L37)</f>
        <v>0</v>
      </c>
      <c r="K37" s="70" t="str">
        <f>INDEX(Data_HS!$I$2:$I$8217,$L37)</f>
        <v>Belum terwakili</v>
      </c>
      <c r="L37" s="90">
        <f>MATCH(LARGE(Data_HS!$J$2:$J$8217,A37),Data_HS!$J$2:$J$8217,0)</f>
        <v>7100</v>
      </c>
      <c r="M37" s="90" t="str">
        <f t="shared" si="0"/>
        <v>85437090 · Electrical machines and apparatus,…</v>
      </c>
    </row>
    <row r="38" spans="1:13" x14ac:dyDescent="0.3">
      <c r="A38" s="60">
        <v>33</v>
      </c>
      <c r="B38" s="61" t="str">
        <f>INDEX(Data_HS!$A$2:$A$8217,$L38)</f>
        <v>71081290</v>
      </c>
      <c r="C38" s="61" t="str">
        <f>INDEX(Data_HS!$B$2:$B$8217,$L38)</f>
        <v>Non-monetary gold in unwrought forms; other than in lumps, ingots or cast bars</v>
      </c>
      <c r="D38" s="86">
        <f>INDEX(Data_HS!$F$2:$F$8217,$L38)</f>
        <v>71</v>
      </c>
      <c r="E38" s="62">
        <f>IF(INDEX(Data_HS!$C$2:$C$8217,$L38)="","",INDEX(Data_HS!$C$2:$C$8217,$L38)/1000)</f>
        <v>14.055999999999999</v>
      </c>
      <c r="F38" s="62">
        <f>INDEX(Data_HS!$D$2:$D$8217,$L38)/10^6</f>
        <v>1525.244091</v>
      </c>
      <c r="G38" s="63">
        <f>INDEX(Data_HS!$E$2:$E$8217,$L38)</f>
        <v>108511.95866533865</v>
      </c>
      <c r="H38" s="64">
        <f>INDEX(Data_HS!$D$2:$D$8217,$L38)/SUM(Data_HS!$D$2:$D$8217)</f>
        <v>6.5006463422114021E-3</v>
      </c>
      <c r="I38" s="64">
        <f>SUM($H$6:H38)</f>
        <v>0.45620490259917618</v>
      </c>
      <c r="J38" s="86">
        <f>INDEX(Data_HS!$G$2:$G$8217,$L38)</f>
        <v>0</v>
      </c>
      <c r="K38" s="61" t="str">
        <f>INDEX(Data_HS!$I$2:$I$8217,$L38)</f>
        <v>Belum terwakili</v>
      </c>
      <c r="L38" s="87">
        <f>MATCH(LARGE(Data_HS!$J$2:$J$8217,A38),Data_HS!$J$2:$J$8217,0)</f>
        <v>4515</v>
      </c>
      <c r="M38" s="87" t="str">
        <f t="shared" ref="M38:M55" si="4">B38&amp;" · "&amp;LEFT(C38,34)&amp;IF(LEN(C38)&gt;34,"…","")</f>
        <v>71081290 · Non-monetary gold in unwrought for…</v>
      </c>
    </row>
    <row r="39" spans="1:13" x14ac:dyDescent="0.3">
      <c r="A39" s="69">
        <v>34</v>
      </c>
      <c r="B39" s="70" t="str">
        <f>INDEX(Data_HS!$A$2:$A$8217,$L39)</f>
        <v>85414200</v>
      </c>
      <c r="C39" s="70" t="str">
        <f>INDEX(Data_HS!$B$2:$B$8217,$L39)</f>
        <v>Photovoltaic cells not assembled in modules or made up into panels</v>
      </c>
      <c r="D39" s="89">
        <f>INDEX(Data_HS!$F$2:$F$8217,$L39)</f>
        <v>85</v>
      </c>
      <c r="E39" s="71">
        <f>IF(INDEX(Data_HS!$C$2:$C$8217,$L39)="","",INDEX(Data_HS!$C$2:$C$8217,$L39)/1000)</f>
        <v>23297.538</v>
      </c>
      <c r="F39" s="71">
        <f>INDEX(Data_HS!$D$2:$D$8217,$L39)/10^6</f>
        <v>1478.959284</v>
      </c>
      <c r="G39" s="72">
        <f>INDEX(Data_HS!$E$2:$E$8217,$L39)</f>
        <v>63.481355154351505</v>
      </c>
      <c r="H39" s="73">
        <f>INDEX(Data_HS!$D$2:$D$8217,$L39)/SUM(Data_HS!$D$2:$D$8217)</f>
        <v>6.3033787946103863E-3</v>
      </c>
      <c r="I39" s="73">
        <f>SUM($H$6:H39)</f>
        <v>0.46250828139378658</v>
      </c>
      <c r="J39" s="89">
        <f>INDEX(Data_HS!$G$2:$G$8217,$L39)</f>
        <v>0</v>
      </c>
      <c r="K39" s="70" t="str">
        <f>INDEX(Data_HS!$I$2:$I$8217,$L39)</f>
        <v>Belum terwakili</v>
      </c>
      <c r="L39" s="90">
        <f>MATCH(LARGE(Data_HS!$J$2:$J$8217,A39),Data_HS!$J$2:$J$8217,0)</f>
        <v>7075</v>
      </c>
      <c r="M39" s="90" t="str">
        <f t="shared" si="4"/>
        <v>85414200 · Photovoltaic cells not assembled i…</v>
      </c>
    </row>
    <row r="40" spans="1:13" x14ac:dyDescent="0.3">
      <c r="A40" s="60">
        <v>35</v>
      </c>
      <c r="B40" s="61" t="str">
        <f>INDEX(Data_HS!$A$2:$A$8217,$L40)</f>
        <v>85414300</v>
      </c>
      <c r="C40" s="61" t="str">
        <f>INDEX(Data_HS!$B$2:$B$8217,$L40)</f>
        <v>Photovoltaic cells assembled in modules or made up into panels</v>
      </c>
      <c r="D40" s="86">
        <f>INDEX(Data_HS!$F$2:$F$8217,$L40)</f>
        <v>85</v>
      </c>
      <c r="E40" s="62">
        <f>IF(INDEX(Data_HS!$C$2:$C$8217,$L40)="","",INDEX(Data_HS!$C$2:$C$8217,$L40)/1000)</f>
        <v>490779.51299999998</v>
      </c>
      <c r="F40" s="62">
        <f>INDEX(Data_HS!$D$2:$D$8217,$L40)/10^6</f>
        <v>1348.6904280000001</v>
      </c>
      <c r="G40" s="63">
        <f>INDEX(Data_HS!$E$2:$E$8217,$L40)</f>
        <v>2.7480577169079998</v>
      </c>
      <c r="H40" s="64">
        <f>INDEX(Data_HS!$D$2:$D$8217,$L40)/SUM(Data_HS!$D$2:$D$8217)</f>
        <v>5.7481681452085237E-3</v>
      </c>
      <c r="I40" s="64">
        <f>SUM($H$6:H40)</f>
        <v>0.46825644953899509</v>
      </c>
      <c r="J40" s="86">
        <f>INDEX(Data_HS!$G$2:$G$8217,$L40)</f>
        <v>0</v>
      </c>
      <c r="K40" s="61" t="str">
        <f>INDEX(Data_HS!$I$2:$I$8217,$L40)</f>
        <v>Belum terwakili</v>
      </c>
      <c r="L40" s="87">
        <f>MATCH(LARGE(Data_HS!$J$2:$J$8217,A40),Data_HS!$J$2:$J$8217,0)</f>
        <v>7076</v>
      </c>
      <c r="M40" s="87" t="str">
        <f t="shared" si="4"/>
        <v>85414300 · Photovoltaic cells assembled in mo…</v>
      </c>
    </row>
    <row r="41" spans="1:13" x14ac:dyDescent="0.3">
      <c r="A41" s="69">
        <v>36</v>
      </c>
      <c r="B41" s="70" t="str">
        <f>INDEX(Data_HS!$A$2:$A$8217,$L41)</f>
        <v>27040010</v>
      </c>
      <c r="C41" s="70" t="str">
        <f>INDEX(Data_HS!$B$2:$B$8217,$L41)</f>
        <v>Coke and semi-coke of coal</v>
      </c>
      <c r="D41" s="89">
        <f>INDEX(Data_HS!$F$2:$F$8217,$L41)</f>
        <v>27</v>
      </c>
      <c r="E41" s="71">
        <f>IF(INDEX(Data_HS!$C$2:$C$8217,$L41)="","",INDEX(Data_HS!$C$2:$C$8217,$L41)/1000)</f>
        <v>6108088.517</v>
      </c>
      <c r="F41" s="71">
        <f>INDEX(Data_HS!$D$2:$D$8217,$L41)/10^6</f>
        <v>1240.6015950000001</v>
      </c>
      <c r="G41" s="72">
        <f>INDEX(Data_HS!$E$2:$E$8217,$L41)</f>
        <v>0.20310799222165235</v>
      </c>
      <c r="H41" s="73">
        <f>INDEX(Data_HS!$D$2:$D$8217,$L41)/SUM(Data_HS!$D$2:$D$8217)</f>
        <v>5.2874895685653114E-3</v>
      </c>
      <c r="I41" s="73">
        <f>SUM($H$6:H41)</f>
        <v>0.47354393910756037</v>
      </c>
      <c r="J41" s="89">
        <f>INDEX(Data_HS!$G$2:$G$8217,$L41)</f>
        <v>0</v>
      </c>
      <c r="K41" s="70" t="str">
        <f>INDEX(Data_HS!$I$2:$I$8217,$L41)</f>
        <v>Belum terwakili</v>
      </c>
      <c r="L41" s="90">
        <f>MATCH(LARGE(Data_HS!$J$2:$J$8217,A41),Data_HS!$J$2:$J$8217,0)</f>
        <v>1314</v>
      </c>
      <c r="M41" s="90" t="str">
        <f t="shared" si="4"/>
        <v>27040010 · Coke and semi-coke of coal</v>
      </c>
    </row>
    <row r="42" spans="1:13" x14ac:dyDescent="0.3">
      <c r="A42" s="60">
        <v>37</v>
      </c>
      <c r="B42" s="61" t="str">
        <f>INDEX(Data_HS!$A$2:$A$8217,$L42)</f>
        <v>76011000</v>
      </c>
      <c r="C42" s="61" t="str">
        <f>INDEX(Data_HS!$B$2:$B$8217,$L42)</f>
        <v>Unwrought aluminium, not alloyed</v>
      </c>
      <c r="D42" s="86">
        <f>INDEX(Data_HS!$F$2:$F$8217,$L42)</f>
        <v>76</v>
      </c>
      <c r="E42" s="62">
        <f>IF(INDEX(Data_HS!$C$2:$C$8217,$L42)="","",INDEX(Data_HS!$C$2:$C$8217,$L42)/1000)</f>
        <v>449012.47</v>
      </c>
      <c r="F42" s="62">
        <f>INDEX(Data_HS!$D$2:$D$8217,$L42)/10^6</f>
        <v>1208.812635</v>
      </c>
      <c r="G42" s="63">
        <f>INDEX(Data_HS!$E$2:$E$8217,$L42)</f>
        <v>2.6921582712391037</v>
      </c>
      <c r="H42" s="64">
        <f>INDEX(Data_HS!$D$2:$D$8217,$L42)/SUM(Data_HS!$D$2:$D$8217)</f>
        <v>5.1520038533502347E-3</v>
      </c>
      <c r="I42" s="64">
        <f>SUM($H$6:H42)</f>
        <v>0.47869594296091061</v>
      </c>
      <c r="J42" s="86">
        <f>INDEX(Data_HS!$G$2:$G$8217,$L42)</f>
        <v>0</v>
      </c>
      <c r="K42" s="61" t="str">
        <f>INDEX(Data_HS!$I$2:$I$8217,$L42)</f>
        <v>Belum terwakili</v>
      </c>
      <c r="L42" s="87">
        <f>MATCH(LARGE(Data_HS!$J$2:$J$8217,A42),Data_HS!$J$2:$J$8217,0)</f>
        <v>5112</v>
      </c>
      <c r="M42" s="87" t="str">
        <f t="shared" si="4"/>
        <v>76011000 · Unwrought aluminium, not alloyed</v>
      </c>
    </row>
    <row r="43" spans="1:13" x14ac:dyDescent="0.3">
      <c r="A43" s="69">
        <v>38</v>
      </c>
      <c r="B43" s="70" t="str">
        <f>INDEX(Data_HS!$A$2:$A$8217,$L43)</f>
        <v>64039990</v>
      </c>
      <c r="C43" s="70" t="str">
        <f>INDEX(Data_HS!$B$2:$B$8217,$L43)</f>
        <v>Footwear with outer soles of rubber, plastics and uppers of leather; other than covering the ankle; other than those of HS 64039910 - 64039930</v>
      </c>
      <c r="D43" s="89">
        <f>INDEX(Data_HS!$F$2:$F$8217,$L43)</f>
        <v>64</v>
      </c>
      <c r="E43" s="71">
        <f>IF(INDEX(Data_HS!$C$2:$C$8217,$L43)="","",INDEX(Data_HS!$C$2:$C$8217,$L43)/1000)</f>
        <v>59879.512000000002</v>
      </c>
      <c r="F43" s="71">
        <f>INDEX(Data_HS!$D$2:$D$8217,$L43)/10^6</f>
        <v>1163.338906</v>
      </c>
      <c r="G43" s="72">
        <f>INDEX(Data_HS!$E$2:$E$8217,$L43)</f>
        <v>19.427995772577439</v>
      </c>
      <c r="H43" s="73">
        <f>INDEX(Data_HS!$D$2:$D$8217,$L43)/SUM(Data_HS!$D$2:$D$8217)</f>
        <v>4.9581931499783228E-3</v>
      </c>
      <c r="I43" s="73">
        <f>SUM($H$6:H43)</f>
        <v>0.48365413611088892</v>
      </c>
      <c r="J43" s="89">
        <f>INDEX(Data_HS!$G$2:$G$8217,$L43)</f>
        <v>0</v>
      </c>
      <c r="K43" s="70" t="str">
        <f>INDEX(Data_HS!$I$2:$I$8217,$L43)</f>
        <v>Belum terwakili</v>
      </c>
      <c r="L43" s="90">
        <f>MATCH(LARGE(Data_HS!$J$2:$J$8217,A43),Data_HS!$J$2:$J$8217,0)</f>
        <v>4231</v>
      </c>
      <c r="M43" s="90" t="str">
        <f t="shared" si="4"/>
        <v>64039990 · Footwear with outer soles of rubbe…</v>
      </c>
    </row>
    <row r="44" spans="1:13" x14ac:dyDescent="0.3">
      <c r="A44" s="60">
        <v>39</v>
      </c>
      <c r="B44" s="61" t="str">
        <f>INDEX(Data_HS!$A$2:$A$8217,$L44)</f>
        <v>71189010</v>
      </c>
      <c r="C44" s="61" t="str">
        <f>INDEX(Data_HS!$B$2:$B$8217,$L44)</f>
        <v>Gold coin, whether or not legal tender</v>
      </c>
      <c r="D44" s="86">
        <f>INDEX(Data_HS!$F$2:$F$8217,$L44)</f>
        <v>71</v>
      </c>
      <c r="E44" s="62">
        <f>IF(INDEX(Data_HS!$C$2:$C$8217,$L44)="","",INDEX(Data_HS!$C$2:$C$8217,$L44)/1000)</f>
        <v>13.15</v>
      </c>
      <c r="F44" s="62">
        <f>INDEX(Data_HS!$D$2:$D$8217,$L44)/10^6</f>
        <v>1134.500509</v>
      </c>
      <c r="G44" s="63">
        <f>INDEX(Data_HS!$E$2:$E$8217,$L44)</f>
        <v>86273.802965779469</v>
      </c>
      <c r="H44" s="64">
        <f>INDEX(Data_HS!$D$2:$D$8217,$L44)/SUM(Data_HS!$D$2:$D$8217)</f>
        <v>4.8352828426514614E-3</v>
      </c>
      <c r="I44" s="64">
        <f>SUM($H$6:H44)</f>
        <v>0.48848941895354037</v>
      </c>
      <c r="J44" s="86">
        <f>INDEX(Data_HS!$G$2:$G$8217,$L44)</f>
        <v>0</v>
      </c>
      <c r="K44" s="61" t="str">
        <f>INDEX(Data_HS!$I$2:$I$8217,$L44)</f>
        <v>Belum terwakili</v>
      </c>
      <c r="L44" s="87">
        <f>MATCH(LARGE(Data_HS!$J$2:$J$8217,A44),Data_HS!$J$2:$J$8217,0)</f>
        <v>4547</v>
      </c>
      <c r="M44" s="87" t="str">
        <f t="shared" si="4"/>
        <v>71189010 · Gold coin, whether or not legal te…</v>
      </c>
    </row>
    <row r="45" spans="1:13" x14ac:dyDescent="0.3">
      <c r="A45" s="69">
        <v>40</v>
      </c>
      <c r="B45" s="70" t="str">
        <f>INDEX(Data_HS!$A$2:$A$8217,$L45)</f>
        <v>75021000</v>
      </c>
      <c r="C45" s="70" t="str">
        <f>INDEX(Data_HS!$B$2:$B$8217,$L45)</f>
        <v>Unwrought nickel, not alloyed</v>
      </c>
      <c r="D45" s="89">
        <f>INDEX(Data_HS!$F$2:$F$8217,$L45)</f>
        <v>75</v>
      </c>
      <c r="E45" s="71">
        <f>IF(INDEX(Data_HS!$C$2:$C$8217,$L45)="","",INDEX(Data_HS!$C$2:$C$8217,$L45)/1000)</f>
        <v>74994.004000000001</v>
      </c>
      <c r="F45" s="71">
        <f>INDEX(Data_HS!$D$2:$D$8217,$L45)/10^6</f>
        <v>1125.9183310000001</v>
      </c>
      <c r="G45" s="72">
        <f>INDEX(Data_HS!$E$2:$E$8217,$L45)</f>
        <v>15.013444688191338</v>
      </c>
      <c r="H45" s="73">
        <f>INDEX(Data_HS!$D$2:$D$8217,$L45)/SUM(Data_HS!$D$2:$D$8217)</f>
        <v>4.7987052847686899E-3</v>
      </c>
      <c r="I45" s="73">
        <f>SUM($H$6:H45)</f>
        <v>0.49328812423830903</v>
      </c>
      <c r="J45" s="89">
        <f>INDEX(Data_HS!$G$2:$G$8217,$L45)</f>
        <v>0</v>
      </c>
      <c r="K45" s="70" t="str">
        <f>INDEX(Data_HS!$I$2:$I$8217,$L45)</f>
        <v>Belum terwakili</v>
      </c>
      <c r="L45" s="90">
        <f>MATCH(LARGE(Data_HS!$J$2:$J$8217,A45),Data_HS!$J$2:$J$8217,0)</f>
        <v>5098</v>
      </c>
      <c r="M45" s="90" t="str">
        <f t="shared" si="4"/>
        <v>75021000 · Unwrought nickel, not alloyed</v>
      </c>
    </row>
    <row r="46" spans="1:13" x14ac:dyDescent="0.3">
      <c r="A46" s="60">
        <v>41</v>
      </c>
      <c r="B46" s="61" t="str">
        <f>INDEX(Data_HS!$A$2:$A$8217,$L46)</f>
        <v>64031990</v>
      </c>
      <c r="C46" s="61" t="str">
        <f>INDEX(Data_HS!$B$2:$B$8217,$L46)</f>
        <v>Sports footwear w/outer soles of rubber,plastics,leather/composition leather&amp;uppers of leather,oth than ski- boots,cross-country ski footwear&amp;snowboard boots,oth than HS 64031910 - 64031930</v>
      </c>
      <c r="D46" s="86">
        <f>INDEX(Data_HS!$F$2:$F$8217,$L46)</f>
        <v>64</v>
      </c>
      <c r="E46" s="62">
        <f>IF(INDEX(Data_HS!$C$2:$C$8217,$L46)="","",INDEX(Data_HS!$C$2:$C$8217,$L46)/1000)</f>
        <v>60510.77</v>
      </c>
      <c r="F46" s="62">
        <f>INDEX(Data_HS!$D$2:$D$8217,$L46)/10^6</f>
        <v>1110.3905239999999</v>
      </c>
      <c r="G46" s="63">
        <f>INDEX(Data_HS!$E$2:$E$8217,$L46)</f>
        <v>18.350295724215705</v>
      </c>
      <c r="H46" s="64">
        <f>INDEX(Data_HS!$D$2:$D$8217,$L46)/SUM(Data_HS!$D$2:$D$8217)</f>
        <v>4.7325252009560491E-3</v>
      </c>
      <c r="I46" s="64">
        <f>SUM($H$6:H46)</f>
        <v>0.49802064943926511</v>
      </c>
      <c r="J46" s="86">
        <f>INDEX(Data_HS!$G$2:$G$8217,$L46)</f>
        <v>0</v>
      </c>
      <c r="K46" s="61" t="str">
        <f>INDEX(Data_HS!$I$2:$I$8217,$L46)</f>
        <v>Belum terwakili</v>
      </c>
      <c r="L46" s="87">
        <f>MATCH(LARGE(Data_HS!$J$2:$J$8217,A46),Data_HS!$J$2:$J$8217,0)</f>
        <v>4218</v>
      </c>
      <c r="M46" s="87" t="str">
        <f t="shared" si="4"/>
        <v>64031990 · Sports footwear w/outer soles of r…</v>
      </c>
    </row>
    <row r="47" spans="1:13" x14ac:dyDescent="0.3">
      <c r="A47" s="69">
        <v>42</v>
      </c>
      <c r="B47" s="70" t="str">
        <f>INDEX(Data_HS!$A$2:$A$8217,$L47)</f>
        <v>27090010</v>
      </c>
      <c r="C47" s="70" t="str">
        <f>INDEX(Data_HS!$B$2:$B$8217,$L47)</f>
        <v>Crude petroleum oils</v>
      </c>
      <c r="D47" s="89">
        <f>INDEX(Data_HS!$F$2:$F$8217,$L47)</f>
        <v>27</v>
      </c>
      <c r="E47" s="71">
        <f>IF(INDEX(Data_HS!$C$2:$C$8217,$L47)="","",INDEX(Data_HS!$C$2:$C$8217,$L47)/1000)</f>
        <v>2061777.25</v>
      </c>
      <c r="F47" s="71">
        <f>INDEX(Data_HS!$D$2:$D$8217,$L47)/10^6</f>
        <v>1095.3411960000001</v>
      </c>
      <c r="G47" s="72">
        <f>INDEX(Data_HS!$E$2:$E$8217,$L47)</f>
        <v>0.53126068589611219</v>
      </c>
      <c r="H47" s="73">
        <f>INDEX(Data_HS!$D$2:$D$8217,$L47)/SUM(Data_HS!$D$2:$D$8217)</f>
        <v>4.6683844122172458E-3</v>
      </c>
      <c r="I47" s="73">
        <f>SUM($H$6:H47)</f>
        <v>0.50268903385148234</v>
      </c>
      <c r="J47" s="89">
        <f>INDEX(Data_HS!$G$2:$G$8217,$L47)</f>
        <v>0</v>
      </c>
      <c r="K47" s="70" t="str">
        <f>INDEX(Data_HS!$I$2:$I$8217,$L47)</f>
        <v>Belum terwakili</v>
      </c>
      <c r="L47" s="90">
        <f>MATCH(LARGE(Data_HS!$J$2:$J$8217,A47),Data_HS!$J$2:$J$8217,0)</f>
        <v>1319</v>
      </c>
      <c r="M47" s="90" t="str">
        <f t="shared" si="4"/>
        <v>27090010 · Crude petroleum oils</v>
      </c>
    </row>
    <row r="48" spans="1:13" x14ac:dyDescent="0.3">
      <c r="A48" s="60">
        <v>43</v>
      </c>
      <c r="B48" s="61" t="str">
        <f>INDEX(Data_HS!$A$2:$A$8217,$L48)</f>
        <v>24022090</v>
      </c>
      <c r="C48" s="61" t="str">
        <f>INDEX(Data_HS!$B$2:$B$8217,$L48)</f>
        <v>Cigarettes containing tobacco, other than beedies and clove cigarettes</v>
      </c>
      <c r="D48" s="86">
        <f>INDEX(Data_HS!$F$2:$F$8217,$L48)</f>
        <v>24</v>
      </c>
      <c r="E48" s="62">
        <f>IF(INDEX(Data_HS!$C$2:$C$8217,$L48)="","",INDEX(Data_HS!$C$2:$C$8217,$L48)/1000)</f>
        <v>108753.83</v>
      </c>
      <c r="F48" s="62">
        <f>INDEX(Data_HS!$D$2:$D$8217,$L48)/10^6</f>
        <v>1093.9301290000001</v>
      </c>
      <c r="G48" s="63">
        <f>INDEX(Data_HS!$E$2:$E$8217,$L48)</f>
        <v>10.058773369176976</v>
      </c>
      <c r="H48" s="64">
        <f>INDEX(Data_HS!$D$2:$D$8217,$L48)/SUM(Data_HS!$D$2:$D$8217)</f>
        <v>4.6623703928309118E-3</v>
      </c>
      <c r="I48" s="64">
        <f>SUM($H$6:H48)</f>
        <v>0.50735140424431324</v>
      </c>
      <c r="J48" s="86">
        <f>INDEX(Data_HS!$G$2:$G$8217,$L48)</f>
        <v>0</v>
      </c>
      <c r="K48" s="61" t="str">
        <f>INDEX(Data_HS!$I$2:$I$8217,$L48)</f>
        <v>Belum terwakili</v>
      </c>
      <c r="L48" s="87">
        <f>MATCH(LARGE(Data_HS!$J$2:$J$8217,A48),Data_HS!$J$2:$J$8217,0)</f>
        <v>1221</v>
      </c>
      <c r="M48" s="87" t="str">
        <f t="shared" si="4"/>
        <v>24022090 · Cigarettes containing tobacco, oth…</v>
      </c>
    </row>
    <row r="49" spans="1:13" x14ac:dyDescent="0.3">
      <c r="A49" s="69">
        <v>44</v>
      </c>
      <c r="B49" s="70" t="str">
        <f>INDEX(Data_HS!$A$2:$A$8217,$L49)</f>
        <v>44123100</v>
      </c>
      <c r="C49" s="70" t="str">
        <f>INDEX(Data_HS!$B$2:$B$8217,$L49)</f>
        <v>Plywood, consisting solely of sheets of wood (other than bamboo), each ply not exceeding 6 mm thickness, with at least one outer ply of tropical wood</v>
      </c>
      <c r="D49" s="89">
        <f>INDEX(Data_HS!$F$2:$F$8217,$L49)</f>
        <v>44</v>
      </c>
      <c r="E49" s="71">
        <f>IF(INDEX(Data_HS!$C$2:$C$8217,$L49)="","",INDEX(Data_HS!$C$2:$C$8217,$L49)/1000)</f>
        <v>1109677.2169999999</v>
      </c>
      <c r="F49" s="71">
        <f>INDEX(Data_HS!$D$2:$D$8217,$L49)/10^6</f>
        <v>1042.5312180000001</v>
      </c>
      <c r="G49" s="72">
        <f>INDEX(Data_HS!$E$2:$E$8217,$L49)</f>
        <v>0.93949051312279042</v>
      </c>
      <c r="H49" s="73">
        <f>INDEX(Data_HS!$D$2:$D$8217,$L49)/SUM(Data_HS!$D$2:$D$8217)</f>
        <v>4.4433063461269276E-3</v>
      </c>
      <c r="I49" s="73">
        <f>SUM($H$6:H49)</f>
        <v>0.51179471059044013</v>
      </c>
      <c r="J49" s="89">
        <f>INDEX(Data_HS!$G$2:$G$8217,$L49)</f>
        <v>0</v>
      </c>
      <c r="K49" s="70" t="str">
        <f>INDEX(Data_HS!$I$2:$I$8217,$L49)</f>
        <v>Belum terwakili</v>
      </c>
      <c r="L49" s="90">
        <f>MATCH(LARGE(Data_HS!$J$2:$J$8217,A49),Data_HS!$J$2:$J$8217,0)</f>
        <v>2871</v>
      </c>
      <c r="M49" s="90" t="str">
        <f t="shared" si="4"/>
        <v>44123100 · Plywood, consisting solely of shee…</v>
      </c>
    </row>
    <row r="50" spans="1:13" x14ac:dyDescent="0.3">
      <c r="A50" s="60">
        <v>45</v>
      </c>
      <c r="B50" s="61" t="str">
        <f>INDEX(Data_HS!$A$2:$A$8217,$L50)</f>
        <v>84433191</v>
      </c>
      <c r="C50" s="61" t="str">
        <f>INDEX(Data_HS!$B$2:$B$8217,$L50)</f>
        <v>Combination printer-copier-scanner-facsimile machines</v>
      </c>
      <c r="D50" s="86">
        <f>INDEX(Data_HS!$F$2:$F$8217,$L50)</f>
        <v>84</v>
      </c>
      <c r="E50" s="62">
        <f>IF(INDEX(Data_HS!$C$2:$C$8217,$L50)="","",INDEX(Data_HS!$C$2:$C$8217,$L50)/1000)</f>
        <v>46123.406999999999</v>
      </c>
      <c r="F50" s="62">
        <f>INDEX(Data_HS!$D$2:$D$8217,$L50)/10^6</f>
        <v>1011.439359</v>
      </c>
      <c r="G50" s="63">
        <f>INDEX(Data_HS!$E$2:$E$8217,$L50)</f>
        <v>21.928981937522526</v>
      </c>
      <c r="H50" s="64">
        <f>INDEX(Data_HS!$D$2:$D$8217,$L50)/SUM(Data_HS!$D$2:$D$8217)</f>
        <v>4.3107917009802699E-3</v>
      </c>
      <c r="I50" s="64">
        <f>SUM($H$6:H50)</f>
        <v>0.51610550229142038</v>
      </c>
      <c r="J50" s="86">
        <f>INDEX(Data_HS!$G$2:$G$8217,$L50)</f>
        <v>0</v>
      </c>
      <c r="K50" s="61" t="str">
        <f>INDEX(Data_HS!$I$2:$I$8217,$L50)</f>
        <v>Belum terwakili</v>
      </c>
      <c r="L50" s="87">
        <f>MATCH(LARGE(Data_HS!$J$2:$J$8217,A50),Data_HS!$J$2:$J$8217,0)</f>
        <v>5977</v>
      </c>
      <c r="M50" s="87" t="str">
        <f t="shared" si="4"/>
        <v>84433191 · Combination printer-copier-scanner…</v>
      </c>
    </row>
    <row r="51" spans="1:13" x14ac:dyDescent="0.3">
      <c r="A51" s="69">
        <v>46</v>
      </c>
      <c r="B51" s="70" t="str">
        <f>INDEX(Data_HS!$A$2:$A$8217,$L51)</f>
        <v>85176241</v>
      </c>
      <c r="C51" s="70" t="str">
        <f>INDEX(Data_HS!$B$2:$B$8217,$L51)</f>
        <v>Modems including cable modems and modem cards</v>
      </c>
      <c r="D51" s="89">
        <f>INDEX(Data_HS!$F$2:$F$8217,$L51)</f>
        <v>85</v>
      </c>
      <c r="E51" s="71">
        <f>IF(INDEX(Data_HS!$C$2:$C$8217,$L51)="","",INDEX(Data_HS!$C$2:$C$8217,$L51)/1000)</f>
        <v>10520.066000000001</v>
      </c>
      <c r="F51" s="71">
        <f>INDEX(Data_HS!$D$2:$D$8217,$L51)/10^6</f>
        <v>993.91798600000004</v>
      </c>
      <c r="G51" s="72">
        <f>INDEX(Data_HS!$E$2:$E$8217,$L51)</f>
        <v>94.478303273002282</v>
      </c>
      <c r="H51" s="73">
        <f>INDEX(Data_HS!$D$2:$D$8217,$L51)/SUM(Data_HS!$D$2:$D$8217)</f>
        <v>4.2361149656465202E-3</v>
      </c>
      <c r="I51" s="73">
        <f>SUM($H$6:H51)</f>
        <v>0.52034161725706696</v>
      </c>
      <c r="J51" s="89">
        <f>INDEX(Data_HS!$G$2:$G$8217,$L51)</f>
        <v>0</v>
      </c>
      <c r="K51" s="70" t="str">
        <f>INDEX(Data_HS!$I$2:$I$8217,$L51)</f>
        <v>Belum terwakili</v>
      </c>
      <c r="L51" s="90">
        <f>MATCH(LARGE(Data_HS!$J$2:$J$8217,A51),Data_HS!$J$2:$J$8217,0)</f>
        <v>6715</v>
      </c>
      <c r="M51" s="90" t="str">
        <f t="shared" si="4"/>
        <v>85176241 · Modems including cable modems and …</v>
      </c>
    </row>
    <row r="52" spans="1:13" x14ac:dyDescent="0.3">
      <c r="A52" s="60">
        <v>47</v>
      </c>
      <c r="B52" s="61" t="str">
        <f>INDEX(Data_HS!$A$2:$A$8217,$L52)</f>
        <v>85287292</v>
      </c>
      <c r="C52" s="61" t="str">
        <f>INDEX(Data_HS!$B$2:$B$8217,$L52)</f>
        <v>Liquid crystal devices (LCD), light-emitting diodes (LED) and other flat panel display type designed to incorporate a video display or screen, colour; other than battery operated</v>
      </c>
      <c r="D52" s="86">
        <f>INDEX(Data_HS!$F$2:$F$8217,$L52)</f>
        <v>85</v>
      </c>
      <c r="E52" s="62">
        <f>IF(INDEX(Data_HS!$C$2:$C$8217,$L52)="","",INDEX(Data_HS!$C$2:$C$8217,$L52)/1000)</f>
        <v>44786.946000000004</v>
      </c>
      <c r="F52" s="62">
        <f>INDEX(Data_HS!$D$2:$D$8217,$L52)/10^6</f>
        <v>992.51998200000003</v>
      </c>
      <c r="G52" s="63">
        <f>INDEX(Data_HS!$E$2:$E$8217,$L52)</f>
        <v>22.16092122021448</v>
      </c>
      <c r="H52" s="64">
        <f>INDEX(Data_HS!$D$2:$D$8217,$L52)/SUM(Data_HS!$D$2:$D$8217)</f>
        <v>4.2301566212460265E-3</v>
      </c>
      <c r="I52" s="64">
        <f>SUM($H$6:H52)</f>
        <v>0.524571773878313</v>
      </c>
      <c r="J52" s="86">
        <f>INDEX(Data_HS!$G$2:$G$8217,$L52)</f>
        <v>1</v>
      </c>
      <c r="K52" s="61" t="str">
        <f>INDEX(Data_HS!$I$2:$I$8217,$L52)</f>
        <v>Keterwakilan rendah</v>
      </c>
      <c r="L52" s="87">
        <f>MATCH(LARGE(Data_HS!$J$2:$J$8217,A52),Data_HS!$J$2:$J$8217,0)</f>
        <v>6878</v>
      </c>
      <c r="M52" s="87" t="str">
        <f t="shared" si="4"/>
        <v>85287292 · Liquid crystal devices (LCD), ligh…</v>
      </c>
    </row>
    <row r="53" spans="1:13" x14ac:dyDescent="0.3">
      <c r="A53" s="69">
        <v>48</v>
      </c>
      <c r="B53" s="70" t="str">
        <f>INDEX(Data_HS!$A$2:$A$8217,$L53)</f>
        <v>87141090</v>
      </c>
      <c r="C53" s="70" t="str">
        <f>INDEX(Data_HS!$B$2:$B$8217,$L53)</f>
        <v>Parts and accessories of motorcycles (including mopeds), not elsewhere classified in subheading 871410</v>
      </c>
      <c r="D53" s="89">
        <f>INDEX(Data_HS!$F$2:$F$8217,$L53)</f>
        <v>87</v>
      </c>
      <c r="E53" s="71">
        <f>IF(INDEX(Data_HS!$C$2:$C$8217,$L53)="","",INDEX(Data_HS!$C$2:$C$8217,$L53)/1000)</f>
        <v>78010.548999999999</v>
      </c>
      <c r="F53" s="71">
        <f>INDEX(Data_HS!$D$2:$D$8217,$L53)/10^6</f>
        <v>958.41035199999999</v>
      </c>
      <c r="G53" s="72">
        <f>INDEX(Data_HS!$E$2:$E$8217,$L53)</f>
        <v>12.285650649632013</v>
      </c>
      <c r="H53" s="73">
        <f>INDEX(Data_HS!$D$2:$D$8217,$L53)/SUM(Data_HS!$D$2:$D$8217)</f>
        <v>4.0847801252464197E-3</v>
      </c>
      <c r="I53" s="73">
        <f>SUM($H$6:H53)</f>
        <v>0.52865655400355938</v>
      </c>
      <c r="J53" s="89">
        <f>INDEX(Data_HS!$G$2:$G$8217,$L53)</f>
        <v>0</v>
      </c>
      <c r="K53" s="70" t="str">
        <f>INDEX(Data_HS!$I$2:$I$8217,$L53)</f>
        <v>Belum terwakili</v>
      </c>
      <c r="L53" s="90">
        <f>MATCH(LARGE(Data_HS!$J$2:$J$8217,A53),Data_HS!$J$2:$J$8217,0)</f>
        <v>7510</v>
      </c>
      <c r="M53" s="90" t="str">
        <f t="shared" si="4"/>
        <v>87141090 · Parts and accessories of motorcycl…</v>
      </c>
    </row>
    <row r="54" spans="1:13" x14ac:dyDescent="0.3">
      <c r="A54" s="60">
        <v>49</v>
      </c>
      <c r="B54" s="61" t="str">
        <f>INDEX(Data_HS!$A$2:$A$8217,$L54)</f>
        <v>72191200</v>
      </c>
      <c r="C54" s="61" t="str">
        <f>INDEX(Data_HS!$B$2:$B$8217,$L54)</f>
        <v>Flat-rolled products of stainless steel, of a width of 600 mm or more; not further worked than hot-rolled, in coils; of a thickness of 4.75 mm or more but not exceeding 10 mm</v>
      </c>
      <c r="D54" s="86">
        <f>INDEX(Data_HS!$F$2:$F$8217,$L54)</f>
        <v>72</v>
      </c>
      <c r="E54" s="62">
        <f>IF(INDEX(Data_HS!$C$2:$C$8217,$L54)="","",INDEX(Data_HS!$C$2:$C$8217,$L54)/1000)</f>
        <v>528493.08499999996</v>
      </c>
      <c r="F54" s="62">
        <f>INDEX(Data_HS!$D$2:$D$8217,$L54)/10^6</f>
        <v>945.97941900000001</v>
      </c>
      <c r="G54" s="63">
        <f>INDEX(Data_HS!$E$2:$E$8217,$L54)</f>
        <v>1.7899560956412515</v>
      </c>
      <c r="H54" s="64">
        <f>INDEX(Data_HS!$D$2:$D$8217,$L54)/SUM(Data_HS!$D$2:$D$8217)</f>
        <v>4.0317990321783962E-3</v>
      </c>
      <c r="I54" s="64">
        <f>SUM($H$6:H54)</f>
        <v>0.5326883530357378</v>
      </c>
      <c r="J54" s="86">
        <f>INDEX(Data_HS!$G$2:$G$8217,$L54)</f>
        <v>0</v>
      </c>
      <c r="K54" s="61" t="str">
        <f>INDEX(Data_HS!$I$2:$I$8217,$L54)</f>
        <v>Belum terwakili</v>
      </c>
      <c r="L54" s="87">
        <f>MATCH(LARGE(Data_HS!$J$2:$J$8217,A54),Data_HS!$J$2:$J$8217,0)</f>
        <v>4717</v>
      </c>
      <c r="M54" s="87" t="str">
        <f t="shared" si="4"/>
        <v>72191200 · Flat-rolled products of stainless …</v>
      </c>
    </row>
    <row r="55" spans="1:13" x14ac:dyDescent="0.3">
      <c r="A55" s="69">
        <v>50</v>
      </c>
      <c r="B55" s="70" t="str">
        <f>INDEX(Data_HS!$A$2:$A$8217,$L55)</f>
        <v>48025690</v>
      </c>
      <c r="C55" s="70" t="str">
        <f>INDEX(Data_HS!$B$2:$B$8217,$L55)</f>
        <v>Uncoated paper and paperboard, weighing 40 g/m2 or more but not more than 150 g/m2, in sheets with one side not exceeding 435 mm and the other side not exceeding 297 mm in the unfolded state, not containing fibres obtained by a mechanical or chemi-mechanical process or of which not more than 10 % by weight of the total fibre content consists of such fibres, n.e.c. in subheading 480256</v>
      </c>
      <c r="D55" s="89">
        <f>INDEX(Data_HS!$F$2:$F$8217,$L55)</f>
        <v>48</v>
      </c>
      <c r="E55" s="71">
        <f>IF(INDEX(Data_HS!$C$2:$C$8217,$L55)="","",INDEX(Data_HS!$C$2:$C$8217,$L55)/1000)</f>
        <v>1320919.2609999999</v>
      </c>
      <c r="F55" s="71">
        <f>INDEX(Data_HS!$D$2:$D$8217,$L55)/10^6</f>
        <v>930.37559999999996</v>
      </c>
      <c r="G55" s="72">
        <f>INDEX(Data_HS!$E$2:$E$8217,$L55)</f>
        <v>0.70433949104176174</v>
      </c>
      <c r="H55" s="73">
        <f>INDEX(Data_HS!$D$2:$D$8217,$L55)/SUM(Data_HS!$D$2:$D$8217)</f>
        <v>3.9652949824296275E-3</v>
      </c>
      <c r="I55" s="73">
        <f>SUM($H$6:H55)</f>
        <v>0.5366536480181674</v>
      </c>
      <c r="J55" s="89">
        <f>INDEX(Data_HS!$G$2:$G$8217,$L55)</f>
        <v>0</v>
      </c>
      <c r="K55" s="70" t="str">
        <f>INDEX(Data_HS!$I$2:$I$8217,$L55)</f>
        <v>Belum terwakili</v>
      </c>
      <c r="L55" s="90">
        <f>MATCH(LARGE(Data_HS!$J$2:$J$8217,A55),Data_HS!$J$2:$J$8217,0)</f>
        <v>3007</v>
      </c>
      <c r="M55" s="90" t="str">
        <f t="shared" si="4"/>
        <v>48025690 · Uncoated paper and paperboard, wei…</v>
      </c>
    </row>
  </sheetData>
  <conditionalFormatting sqref="F6:F55">
    <cfRule type="dataBar" priority="2">
      <dataBar>
        <cfvo type="num" val="0"/>
        <cfvo type="max"/>
        <color rgb="FF60A5FA"/>
      </dataBar>
      <extLst>
        <ext xmlns:x14="http://schemas.microsoft.com/office/spreadsheetml/2009/9/main" uri="{B025F937-C7B1-47D3-B67F-A62EFF666E3E}">
          <x14:id>{A89382EF-608A-42B5-86FA-2C4C57AFA042}</x14:id>
        </ext>
      </extLst>
    </cfRule>
  </conditionalFormatting>
  <conditionalFormatting sqref="K6:K55">
    <cfRule type="cellIs" dxfId="9" priority="3" operator="equal">
      <formula>"Belum terwakili"</formula>
    </cfRule>
    <cfRule type="cellIs" dxfId="8" priority="4" operator="equal">
      <formula>"Keterwakilan rendah"</formula>
    </cfRule>
    <cfRule type="cellIs" dxfId="7" priority="5" operator="equal">
      <formula>"Terwakili"</formula>
    </cfRule>
  </conditionalFormatting>
  <conditionalFormatting sqref="S15:S19">
    <cfRule type="dataBar" priority="6">
      <dataBar>
        <cfvo type="num" val="0"/>
        <cfvo type="num" val="1"/>
        <color rgb="FF60A5FA"/>
      </dataBar>
      <extLst>
        <ext xmlns:x14="http://schemas.microsoft.com/office/spreadsheetml/2009/9/main" uri="{B025F937-C7B1-47D3-B67F-A62EFF666E3E}">
          <x14:id>{9270B376-A241-4C64-BB7A-FE16BA40B54E}</x14:id>
        </ext>
      </extLst>
    </cfRule>
  </conditionalFormatting>
  <conditionalFormatting sqref="T15:T19">
    <cfRule type="dataBar" priority="7">
      <dataBar>
        <cfvo type="num" val="0"/>
        <cfvo type="num" val="1"/>
        <color rgb="FF2DD4BF"/>
      </dataBar>
      <extLst>
        <ext xmlns:x14="http://schemas.microsoft.com/office/spreadsheetml/2009/9/main" uri="{B025F937-C7B1-47D3-B67F-A62EFF666E3E}">
          <x14:id>{8DB7ACB5-A032-4548-A84C-D05A60CBDAB2}</x14:id>
        </ext>
      </extLst>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89382EF-608A-42B5-86FA-2C4C57AFA042}">
            <x14:dataBar axisPosition="none">
              <x14:cfvo type="num">
                <xm:f>0</xm:f>
              </x14:cfvo>
              <x14:cfvo type="max"/>
              <x14:negativeFillColor rgb="FF60A5FA"/>
            </x14:dataBar>
          </x14:cfRule>
          <xm:sqref>F6:F55</xm:sqref>
        </x14:conditionalFormatting>
        <x14:conditionalFormatting xmlns:xm="http://schemas.microsoft.com/office/excel/2006/main">
          <x14:cfRule type="dataBar" id="{9270B376-A241-4C64-BB7A-FE16BA40B54E}">
            <x14:dataBar axisPosition="none">
              <x14:cfvo type="num">
                <xm:f>0</xm:f>
              </x14:cfvo>
              <x14:cfvo type="num">
                <xm:f>1</xm:f>
              </x14:cfvo>
              <x14:negativeFillColor rgb="FF60A5FA"/>
            </x14:dataBar>
          </x14:cfRule>
          <xm:sqref>S15:S19</xm:sqref>
        </x14:conditionalFormatting>
        <x14:conditionalFormatting xmlns:xm="http://schemas.microsoft.com/office/excel/2006/main">
          <x14:cfRule type="dataBar" id="{8DB7ACB5-A032-4548-A84C-D05A60CBDAB2}">
            <x14:dataBar axisPosition="none">
              <x14:cfvo type="num">
                <xm:f>0</xm:f>
              </x14:cfvo>
              <x14:cfvo type="num">
                <xm:f>1</xm:f>
              </x14:cfvo>
              <x14:negativeFillColor rgb="FF2DD4BF"/>
            </x14:dataBar>
          </x14:cfRule>
          <xm:sqref>T15:T19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D9488"/>
    <pageSetUpPr fitToPage="1"/>
  </sheetPr>
  <dimension ref="A1:U57"/>
  <sheetViews>
    <sheetView showGridLines="0" zoomScaleNormal="100" workbookViewId="0">
      <pane ySplit="3" topLeftCell="A4" activePane="bottomLeft" state="frozen"/>
      <selection pane="bottomLeft"/>
    </sheetView>
  </sheetViews>
  <sheetFormatPr defaultColWidth="8.6640625" defaultRowHeight="14.4" x14ac:dyDescent="0.3"/>
  <cols>
    <col min="1" max="1" width="40" customWidth="1"/>
    <col min="2" max="3" width="22" customWidth="1"/>
    <col min="4" max="4" width="16" customWidth="1"/>
    <col min="5" max="5" width="17" customWidth="1"/>
    <col min="6" max="6" width="19" customWidth="1"/>
    <col min="7" max="7" width="11" customWidth="1"/>
    <col min="8" max="8" width="3" customWidth="1"/>
    <col min="9" max="9" width="26" customWidth="1"/>
    <col min="10" max="11" width="13" customWidth="1"/>
    <col min="12" max="12" width="15" customWidth="1"/>
    <col min="13" max="13" width="11" customWidth="1"/>
    <col min="14" max="16" width="3" customWidth="1"/>
    <col min="17" max="17" width="40" customWidth="1"/>
    <col min="18" max="18" width="22" customWidth="1"/>
    <col min="19" max="19" width="17" customWidth="1"/>
    <col min="20" max="20" width="20" customWidth="1"/>
    <col min="21" max="21" width="17" customWidth="1"/>
  </cols>
  <sheetData>
    <row r="1" spans="1:21" ht="30" customHeight="1" x14ac:dyDescent="0.3">
      <c r="A1" s="32" t="s">
        <v>264</v>
      </c>
      <c r="B1" s="15"/>
      <c r="C1" s="15"/>
      <c r="D1" s="15"/>
      <c r="E1" s="15"/>
      <c r="F1" s="15"/>
      <c r="G1" s="15"/>
      <c r="H1" s="15"/>
      <c r="I1" s="15"/>
      <c r="J1" s="15"/>
      <c r="K1" s="15"/>
      <c r="L1" s="15"/>
      <c r="M1" s="15"/>
      <c r="N1" s="15"/>
      <c r="O1" s="15"/>
      <c r="P1" s="15"/>
      <c r="Q1" s="15"/>
      <c r="R1" s="15"/>
      <c r="S1" s="15"/>
      <c r="T1" s="15"/>
      <c r="U1" s="15"/>
    </row>
    <row r="2" spans="1:21" ht="18" customHeight="1" x14ac:dyDescent="0.3">
      <c r="A2" s="33" t="s">
        <v>265</v>
      </c>
      <c r="B2" s="15"/>
      <c r="C2" s="15"/>
      <c r="D2" s="15"/>
      <c r="E2" s="15"/>
      <c r="F2" s="15"/>
      <c r="G2" s="15"/>
      <c r="H2" s="15"/>
      <c r="I2" s="15"/>
      <c r="J2" s="15"/>
      <c r="K2" s="15"/>
      <c r="L2" s="15"/>
      <c r="M2" s="15"/>
      <c r="N2" s="15"/>
      <c r="O2" s="15"/>
      <c r="P2" s="15"/>
      <c r="Q2" s="15"/>
      <c r="R2" s="15"/>
      <c r="S2" s="15"/>
      <c r="T2" s="15"/>
      <c r="U2" s="15"/>
    </row>
    <row r="3" spans="1:21" ht="7.5" customHeight="1" x14ac:dyDescent="0.3"/>
    <row r="4" spans="1:21" x14ac:dyDescent="0.3">
      <c r="A4" s="34" t="s">
        <v>266</v>
      </c>
      <c r="I4" s="34" t="s">
        <v>267</v>
      </c>
      <c r="Q4" s="34" t="s">
        <v>268</v>
      </c>
    </row>
    <row r="5" spans="1:21" ht="43.5" customHeight="1" x14ac:dyDescent="0.3">
      <c r="A5" s="42" t="s">
        <v>269</v>
      </c>
      <c r="B5" s="42" t="s">
        <v>270</v>
      </c>
      <c r="C5" s="42" t="s">
        <v>271</v>
      </c>
      <c r="D5" s="42" t="s">
        <v>272</v>
      </c>
      <c r="E5" s="42" t="s">
        <v>273</v>
      </c>
      <c r="F5" s="42" t="s">
        <v>274</v>
      </c>
      <c r="G5" s="42" t="s">
        <v>275</v>
      </c>
      <c r="I5" s="42" t="s">
        <v>269</v>
      </c>
      <c r="J5" s="42" t="s">
        <v>270</v>
      </c>
      <c r="K5" s="42" t="s">
        <v>134</v>
      </c>
      <c r="L5" s="42" t="s">
        <v>276</v>
      </c>
      <c r="M5" s="42" t="s">
        <v>133</v>
      </c>
      <c r="Q5" s="42" t="s">
        <v>277</v>
      </c>
      <c r="R5" s="42" t="s">
        <v>134</v>
      </c>
      <c r="S5" s="42" t="s">
        <v>125</v>
      </c>
      <c r="T5" s="42" t="s">
        <v>278</v>
      </c>
      <c r="U5" s="42" t="s">
        <v>279</v>
      </c>
    </row>
    <row r="6" spans="1:21" x14ac:dyDescent="0.3">
      <c r="A6" s="61" t="s">
        <v>280</v>
      </c>
      <c r="B6" s="62">
        <f>COUNTIF(Profil_Perusahaan!$B$2:$B$774,A6)</f>
        <v>149</v>
      </c>
      <c r="C6" s="62">
        <f>COUNTIF(Data_Eksportir!$C$2:$C$3401,A6)</f>
        <v>656</v>
      </c>
      <c r="D6" s="64">
        <f t="shared" ref="D6:D37" si="0">B6/$B$38</f>
        <v>0.1927554980595084</v>
      </c>
      <c r="E6" s="92">
        <f t="shared" ref="E6:E37" si="1">IF(B6=0,"",C6/B6)</f>
        <v>4.4026845637583891</v>
      </c>
      <c r="F6" s="66">
        <f>SUMIFS(Data_Eksportir!$N$2:$N$3401,Data_Eksportir!$C$2:$C$3401,A6,Data_Eksportir!$Q$2:$Q$3401,"Wajar")/10^6</f>
        <v>34.412954027877454</v>
      </c>
      <c r="G6" s="67">
        <f t="shared" ref="G6:G37" si="2">B6+C6/10^4+ROW()/10^9</f>
        <v>149.06560000599998</v>
      </c>
      <c r="I6" s="61" t="str">
        <f t="shared" ref="I6:I15" si="3">INDEX($A$6:$A$37,$M6)</f>
        <v>Jawa Timur</v>
      </c>
      <c r="J6" s="62">
        <f t="shared" ref="J6:J15" si="4">INDEX($B$6:$B$37,$M6)</f>
        <v>149</v>
      </c>
      <c r="K6" s="62">
        <f t="shared" ref="K6:K15" si="5">INDEX($C$6:$C$37,$M6)</f>
        <v>656</v>
      </c>
      <c r="L6" s="64">
        <f t="shared" ref="L6:L15" si="6">INDEX($D$6:$D$37,$M6)</f>
        <v>0.1927554980595084</v>
      </c>
      <c r="M6" s="87">
        <f>MATCH(LARGE($G$6:$G$37,ROWS(I$6:I6)),$G$6:$G$37,0)</f>
        <v>1</v>
      </c>
      <c r="Q6" s="61" t="s">
        <v>281</v>
      </c>
      <c r="R6" s="62">
        <f>COUNTIF(Data_Eksportir!$Q$2:$Q$3401,Q6)</f>
        <v>1613</v>
      </c>
      <c r="S6" s="64">
        <f t="shared" ref="S6:S11" si="7">R6/R$12</f>
        <v>0.47441176470588237</v>
      </c>
      <c r="T6" s="93">
        <f>SUMIFS(Data_Eksportir!$N$2:$N$3401,Data_Eksportir!$Q$2:$Q$3401,Q6)/10^9</f>
        <v>0.6944605910234336</v>
      </c>
      <c r="U6" s="64">
        <f t="shared" ref="U6:U11" si="8">IF(T$12=0,0,T6/T$12)</f>
        <v>5.3551532391222643E-2</v>
      </c>
    </row>
    <row r="7" spans="1:21" x14ac:dyDescent="0.3">
      <c r="A7" s="70" t="s">
        <v>282</v>
      </c>
      <c r="B7" s="71">
        <f>COUNTIF(Profil_Perusahaan!$B$2:$B$774,A7)</f>
        <v>131</v>
      </c>
      <c r="C7" s="71">
        <f>COUNTIF(Data_Eksportir!$C$2:$C$3401,A7)</f>
        <v>629</v>
      </c>
      <c r="D7" s="73">
        <f t="shared" si="0"/>
        <v>0.16946959896507116</v>
      </c>
      <c r="E7" s="94">
        <f t="shared" si="1"/>
        <v>4.8015267175572518</v>
      </c>
      <c r="F7" s="75">
        <f>SUMIFS(Data_Eksportir!$N$2:$N$3401,Data_Eksportir!$C$2:$C$3401,A7,Data_Eksportir!$Q$2:$Q$3401,"Wajar")/10^6</f>
        <v>162.76924751592787</v>
      </c>
      <c r="G7" s="76">
        <f t="shared" si="2"/>
        <v>131.06290000700002</v>
      </c>
      <c r="I7" s="70" t="str">
        <f t="shared" si="3"/>
        <v>DKI Jakarta</v>
      </c>
      <c r="J7" s="71">
        <f t="shared" si="4"/>
        <v>131</v>
      </c>
      <c r="K7" s="71">
        <f t="shared" si="5"/>
        <v>629</v>
      </c>
      <c r="L7" s="73">
        <f t="shared" si="6"/>
        <v>0.16946959896507116</v>
      </c>
      <c r="M7" s="90">
        <f>MATCH(LARGE($G$6:$G$37,ROWS(I$6:I7)),$G$6:$G$37,0)</f>
        <v>2</v>
      </c>
      <c r="Q7" s="70" t="s">
        <v>283</v>
      </c>
      <c r="R7" s="71">
        <f>COUNTIF(Data_Eksportir!$Q$2:$Q$3401,Q7)</f>
        <v>777</v>
      </c>
      <c r="S7" s="73">
        <f t="shared" si="7"/>
        <v>0.22852941176470587</v>
      </c>
      <c r="T7" s="95">
        <f>SUMIFS(Data_Eksportir!$N$2:$N$3401,Data_Eksportir!$Q$2:$Q$3401,Q7)/10^9</f>
        <v>12.27362005977899</v>
      </c>
      <c r="U7" s="73">
        <f t="shared" si="8"/>
        <v>0.94644846760877732</v>
      </c>
    </row>
    <row r="8" spans="1:21" x14ac:dyDescent="0.3">
      <c r="A8" s="61" t="s">
        <v>284</v>
      </c>
      <c r="B8" s="62">
        <f>COUNTIF(Profil_Perusahaan!$B$2:$B$774,A8)</f>
        <v>122</v>
      </c>
      <c r="C8" s="62">
        <f>COUNTIF(Data_Eksportir!$C$2:$C$3401,A8)</f>
        <v>479</v>
      </c>
      <c r="D8" s="64">
        <f t="shared" si="0"/>
        <v>0.15782664941785252</v>
      </c>
      <c r="E8" s="92">
        <f t="shared" si="1"/>
        <v>3.9262295081967213</v>
      </c>
      <c r="F8" s="66">
        <f>SUMIFS(Data_Eksportir!$N$2:$N$3401,Data_Eksportir!$C$2:$C$3401,A8,Data_Eksportir!$Q$2:$Q$3401,"Wajar")/10^6</f>
        <v>75.431063440482575</v>
      </c>
      <c r="G8" s="67">
        <f t="shared" si="2"/>
        <v>122.047900008</v>
      </c>
      <c r="I8" s="61" t="str">
        <f t="shared" si="3"/>
        <v>Jawa Barat</v>
      </c>
      <c r="J8" s="62">
        <f t="shared" si="4"/>
        <v>122</v>
      </c>
      <c r="K8" s="62">
        <f t="shared" si="5"/>
        <v>479</v>
      </c>
      <c r="L8" s="64">
        <f t="shared" si="6"/>
        <v>0.15782664941785252</v>
      </c>
      <c r="M8" s="87">
        <f>MATCH(LARGE($G$6:$G$37,ROWS(I$6:I8)),$G$6:$G$37,0)</f>
        <v>3</v>
      </c>
      <c r="Q8" s="61" t="s">
        <v>285</v>
      </c>
      <c r="R8" s="62">
        <f>COUNTIF(Data_Eksportir!$Q$2:$Q$3401,Q8)</f>
        <v>458</v>
      </c>
      <c r="S8" s="64">
        <f t="shared" si="7"/>
        <v>0.13470588235294118</v>
      </c>
      <c r="T8" s="93">
        <f>SUMIFS(Data_Eksportir!$N$2:$N$3401,Data_Eksportir!$Q$2:$Q$3401,Q8)/10^9</f>
        <v>0</v>
      </c>
      <c r="U8" s="64">
        <f t="shared" si="8"/>
        <v>0</v>
      </c>
    </row>
    <row r="9" spans="1:21" x14ac:dyDescent="0.3">
      <c r="A9" s="70" t="s">
        <v>286</v>
      </c>
      <c r="B9" s="71">
        <f>COUNTIF(Profil_Perusahaan!$B$2:$B$774,A9)</f>
        <v>70</v>
      </c>
      <c r="C9" s="71">
        <f>COUNTIF(Data_Eksportir!$C$2:$C$3401,A9)</f>
        <v>414</v>
      </c>
      <c r="D9" s="73">
        <f t="shared" si="0"/>
        <v>9.0556274256144889E-2</v>
      </c>
      <c r="E9" s="94">
        <f t="shared" si="1"/>
        <v>5.9142857142857146</v>
      </c>
      <c r="F9" s="75">
        <f>SUMIFS(Data_Eksportir!$N$2:$N$3401,Data_Eksportir!$C$2:$C$3401,A9,Data_Eksportir!$Q$2:$Q$3401,"Wajar")/10^6</f>
        <v>60.751825011325863</v>
      </c>
      <c r="G9" s="76">
        <f t="shared" si="2"/>
        <v>70.041400009</v>
      </c>
      <c r="I9" s="70" t="str">
        <f t="shared" si="3"/>
        <v>Jawa Tengah</v>
      </c>
      <c r="J9" s="71">
        <f t="shared" si="4"/>
        <v>70</v>
      </c>
      <c r="K9" s="71">
        <f t="shared" si="5"/>
        <v>414</v>
      </c>
      <c r="L9" s="73">
        <f t="shared" si="6"/>
        <v>9.0556274256144889E-2</v>
      </c>
      <c r="M9" s="90">
        <f>MATCH(LARGE($G$6:$G$37,ROWS(I$6:I9)),$G$6:$G$37,0)</f>
        <v>4</v>
      </c>
      <c r="Q9" s="70" t="s">
        <v>287</v>
      </c>
      <c r="R9" s="71">
        <f>COUNTIF(Data_Eksportir!$Q$2:$Q$3401,Q9)</f>
        <v>245</v>
      </c>
      <c r="S9" s="73">
        <f t="shared" si="7"/>
        <v>7.2058823529411759E-2</v>
      </c>
      <c r="T9" s="95">
        <f>SUMIFS(Data_Eksportir!$N$2:$N$3401,Data_Eksportir!$Q$2:$Q$3401,Q9)/10^9</f>
        <v>0</v>
      </c>
      <c r="U9" s="73">
        <f t="shared" si="8"/>
        <v>0</v>
      </c>
    </row>
    <row r="10" spans="1:21" x14ac:dyDescent="0.3">
      <c r="A10" s="61" t="s">
        <v>288</v>
      </c>
      <c r="B10" s="62">
        <f>COUNTIF(Profil_Perusahaan!$B$2:$B$774,A10)</f>
        <v>44</v>
      </c>
      <c r="C10" s="62">
        <f>COUNTIF(Data_Eksportir!$C$2:$C$3401,A10)</f>
        <v>234</v>
      </c>
      <c r="D10" s="64">
        <f t="shared" si="0"/>
        <v>5.6921086675291076E-2</v>
      </c>
      <c r="E10" s="92">
        <f t="shared" si="1"/>
        <v>5.3181818181818183</v>
      </c>
      <c r="F10" s="66">
        <f>SUMIFS(Data_Eksportir!$N$2:$N$3401,Data_Eksportir!$C$2:$C$3401,A10,Data_Eksportir!$Q$2:$Q$3401,"Wajar")/10^6</f>
        <v>43.484749682207031</v>
      </c>
      <c r="G10" s="67">
        <f t="shared" si="2"/>
        <v>44.023400010000003</v>
      </c>
      <c r="I10" s="61" t="str">
        <f t="shared" si="3"/>
        <v>Banten</v>
      </c>
      <c r="J10" s="62">
        <f t="shared" si="4"/>
        <v>44</v>
      </c>
      <c r="K10" s="62">
        <f t="shared" si="5"/>
        <v>234</v>
      </c>
      <c r="L10" s="64">
        <f t="shared" si="6"/>
        <v>5.6921086675291076E-2</v>
      </c>
      <c r="M10" s="87">
        <f>MATCH(LARGE($G$6:$G$37,ROWS(I$6:I10)),$G$6:$G$37,0)</f>
        <v>5</v>
      </c>
      <c r="Q10" s="61" t="s">
        <v>289</v>
      </c>
      <c r="R10" s="62">
        <f>COUNTIF(Data_Eksportir!$Q$2:$Q$3401,Q10)</f>
        <v>307</v>
      </c>
      <c r="S10" s="64">
        <f t="shared" si="7"/>
        <v>9.029411764705883E-2</v>
      </c>
      <c r="T10" s="93">
        <f>SUMIFS(Data_Eksportir!$N$2:$N$3401,Data_Eksportir!$Q$2:$Q$3401,Q10)/10^9</f>
        <v>0</v>
      </c>
      <c r="U10" s="64">
        <f t="shared" si="8"/>
        <v>0</v>
      </c>
    </row>
    <row r="11" spans="1:21" x14ac:dyDescent="0.3">
      <c r="A11" s="70" t="s">
        <v>290</v>
      </c>
      <c r="B11" s="71">
        <f>COUNTIF(Profil_Perusahaan!$B$2:$B$774,A11)</f>
        <v>43</v>
      </c>
      <c r="C11" s="71">
        <f>COUNTIF(Data_Eksportir!$C$2:$C$3401,A11)</f>
        <v>138</v>
      </c>
      <c r="D11" s="73">
        <f t="shared" si="0"/>
        <v>5.5627425614489003E-2</v>
      </c>
      <c r="E11" s="94">
        <f t="shared" si="1"/>
        <v>3.2093023255813953</v>
      </c>
      <c r="F11" s="75">
        <f>SUMIFS(Data_Eksportir!$N$2:$N$3401,Data_Eksportir!$C$2:$C$3401,A11,Data_Eksportir!$Q$2:$Q$3401,"Wajar")/10^6</f>
        <v>30.746393553320928</v>
      </c>
      <c r="G11" s="76">
        <f t="shared" si="2"/>
        <v>43.013800011000001</v>
      </c>
      <c r="I11" s="70" t="str">
        <f t="shared" si="3"/>
        <v>Sulawesi Selatan</v>
      </c>
      <c r="J11" s="71">
        <f t="shared" si="4"/>
        <v>43</v>
      </c>
      <c r="K11" s="71">
        <f t="shared" si="5"/>
        <v>138</v>
      </c>
      <c r="L11" s="73">
        <f t="shared" si="6"/>
        <v>5.5627425614489003E-2</v>
      </c>
      <c r="M11" s="90">
        <f>MATCH(LARGE($G$6:$G$37,ROWS(I$6:I11)),$G$6:$G$37,0)</f>
        <v>6</v>
      </c>
      <c r="Q11" s="70" t="s">
        <v>291</v>
      </c>
      <c r="R11" s="71">
        <f>COUNTIF(Data_Eksportir!$Q$2:$Q$3401,Q11)</f>
        <v>0</v>
      </c>
      <c r="S11" s="73">
        <f t="shared" si="7"/>
        <v>0</v>
      </c>
      <c r="T11" s="95">
        <f>SUMIFS(Data_Eksportir!$N$2:$N$3401,Data_Eksportir!$Q$2:$Q$3401,Q11)/10^9</f>
        <v>0</v>
      </c>
      <c r="U11" s="73">
        <f t="shared" si="8"/>
        <v>0</v>
      </c>
    </row>
    <row r="12" spans="1:21" x14ac:dyDescent="0.3">
      <c r="A12" s="61" t="s">
        <v>292</v>
      </c>
      <c r="B12" s="62">
        <f>COUNTIF(Profil_Perusahaan!$B$2:$B$774,A12)</f>
        <v>38</v>
      </c>
      <c r="C12" s="62">
        <f>COUNTIF(Data_Eksportir!$C$2:$C$3401,A12)</f>
        <v>106</v>
      </c>
      <c r="D12" s="64">
        <f t="shared" si="0"/>
        <v>4.9159120310478657E-2</v>
      </c>
      <c r="E12" s="92">
        <f t="shared" si="1"/>
        <v>2.7894736842105261</v>
      </c>
      <c r="F12" s="66">
        <f>SUMIFS(Data_Eksportir!$N$2:$N$3401,Data_Eksportir!$C$2:$C$3401,A12,Data_Eksportir!$Q$2:$Q$3401,"Wajar")/10^6</f>
        <v>120.78109162351124</v>
      </c>
      <c r="G12" s="67">
        <f t="shared" si="2"/>
        <v>38.010600011999998</v>
      </c>
      <c r="I12" s="61" t="str">
        <f t="shared" si="3"/>
        <v>Sumatera Utara</v>
      </c>
      <c r="J12" s="62">
        <f t="shared" si="4"/>
        <v>38</v>
      </c>
      <c r="K12" s="62">
        <f t="shared" si="5"/>
        <v>106</v>
      </c>
      <c r="L12" s="64">
        <f t="shared" si="6"/>
        <v>4.9159120310478657E-2</v>
      </c>
      <c r="M12" s="87">
        <f>MATCH(LARGE($G$6:$G$37,ROWS(I$6:I12)),$G$6:$G$37,0)</f>
        <v>7</v>
      </c>
      <c r="Q12" s="79" t="s">
        <v>236</v>
      </c>
      <c r="R12" s="80">
        <f>SUM(R6:R11)</f>
        <v>3400</v>
      </c>
      <c r="S12" s="82">
        <f>SUM(S6:S11)</f>
        <v>1</v>
      </c>
      <c r="T12" s="96">
        <f>SUM(T6:T11)</f>
        <v>12.968080650802424</v>
      </c>
      <c r="U12" s="82">
        <f>SUM(U6:U11)</f>
        <v>1</v>
      </c>
    </row>
    <row r="13" spans="1:21" x14ac:dyDescent="0.3">
      <c r="A13" s="70" t="s">
        <v>293</v>
      </c>
      <c r="B13" s="71">
        <f>COUNTIF(Profil_Perusahaan!$B$2:$B$774,A13)</f>
        <v>18</v>
      </c>
      <c r="C13" s="71">
        <f>COUNTIF(Data_Eksportir!$C$2:$C$3401,A13)</f>
        <v>69</v>
      </c>
      <c r="D13" s="73">
        <f t="shared" si="0"/>
        <v>2.3285899094437259E-2</v>
      </c>
      <c r="E13" s="94">
        <f t="shared" si="1"/>
        <v>3.8333333333333335</v>
      </c>
      <c r="F13" s="75">
        <f>SUMIFS(Data_Eksportir!$N$2:$N$3401,Data_Eksportir!$C$2:$C$3401,A13,Data_Eksportir!$Q$2:$Q$3401,"Wajar")/10^6</f>
        <v>5.6207353015984687</v>
      </c>
      <c r="G13" s="76">
        <f t="shared" si="2"/>
        <v>18.006900013000003</v>
      </c>
      <c r="I13" s="70" t="str">
        <f t="shared" si="3"/>
        <v>Sumatera Barat</v>
      </c>
      <c r="J13" s="71">
        <f t="shared" si="4"/>
        <v>18</v>
      </c>
      <c r="K13" s="71">
        <f t="shared" si="5"/>
        <v>69</v>
      </c>
      <c r="L13" s="73">
        <f t="shared" si="6"/>
        <v>2.3285899094437259E-2</v>
      </c>
      <c r="M13" s="90">
        <f>MATCH(LARGE($G$6:$G$37,ROWS(I$6:I13)),$G$6:$G$37,0)</f>
        <v>8</v>
      </c>
    </row>
    <row r="14" spans="1:21" x14ac:dyDescent="0.3">
      <c r="A14" s="61" t="s">
        <v>294</v>
      </c>
      <c r="B14" s="62">
        <f>COUNTIF(Profil_Perusahaan!$B$2:$B$774,A14)</f>
        <v>17</v>
      </c>
      <c r="C14" s="62">
        <f>COUNTIF(Data_Eksportir!$C$2:$C$3401,A14)</f>
        <v>68</v>
      </c>
      <c r="D14" s="64">
        <f t="shared" si="0"/>
        <v>2.1992238033635189E-2</v>
      </c>
      <c r="E14" s="92">
        <f t="shared" si="1"/>
        <v>4</v>
      </c>
      <c r="F14" s="66">
        <f>SUMIFS(Data_Eksportir!$N$2:$N$3401,Data_Eksportir!$C$2:$C$3401,A14,Data_Eksportir!$Q$2:$Q$3401,"Wajar")/10^6</f>
        <v>1.47917488024333</v>
      </c>
      <c r="G14" s="67">
        <f t="shared" si="2"/>
        <v>17.006800014</v>
      </c>
      <c r="I14" s="61" t="str">
        <f t="shared" si="3"/>
        <v>Aceh</v>
      </c>
      <c r="J14" s="62">
        <f t="shared" si="4"/>
        <v>17</v>
      </c>
      <c r="K14" s="62">
        <f t="shared" si="5"/>
        <v>68</v>
      </c>
      <c r="L14" s="64">
        <f t="shared" si="6"/>
        <v>2.1992238033635189E-2</v>
      </c>
      <c r="M14" s="87">
        <f>MATCH(LARGE($G$6:$G$37,ROWS(I$6:I14)),$G$6:$G$37,0)</f>
        <v>9</v>
      </c>
    </row>
    <row r="15" spans="1:21" x14ac:dyDescent="0.3">
      <c r="A15" s="70" t="s">
        <v>295</v>
      </c>
      <c r="B15" s="71">
        <f>COUNTIF(Profil_Perusahaan!$B$2:$B$774,A15)</f>
        <v>15</v>
      </c>
      <c r="C15" s="71">
        <f>COUNTIF(Data_Eksportir!$C$2:$C$3401,A15)</f>
        <v>89</v>
      </c>
      <c r="D15" s="73">
        <f t="shared" si="0"/>
        <v>1.9404915912031046E-2</v>
      </c>
      <c r="E15" s="94">
        <f t="shared" si="1"/>
        <v>5.9333333333333336</v>
      </c>
      <c r="F15" s="75">
        <f>SUMIFS(Data_Eksportir!$N$2:$N$3401,Data_Eksportir!$C$2:$C$3401,A15,Data_Eksportir!$Q$2:$Q$3401,"Wajar")/10^6</f>
        <v>2.8782890454410004</v>
      </c>
      <c r="G15" s="76">
        <f t="shared" si="2"/>
        <v>15.008900015</v>
      </c>
      <c r="I15" s="70" t="str">
        <f t="shared" si="3"/>
        <v>DI Yogyakarta</v>
      </c>
      <c r="J15" s="71">
        <f t="shared" si="4"/>
        <v>15</v>
      </c>
      <c r="K15" s="71">
        <f t="shared" si="5"/>
        <v>89</v>
      </c>
      <c r="L15" s="73">
        <f t="shared" si="6"/>
        <v>1.9404915912031046E-2</v>
      </c>
      <c r="M15" s="90">
        <f>MATCH(LARGE($G$6:$G$37,ROWS(I$6:I15)),$G$6:$G$37,0)</f>
        <v>10</v>
      </c>
      <c r="Q15" s="34" t="s">
        <v>296</v>
      </c>
    </row>
    <row r="16" spans="1:21" ht="36" customHeight="1" x14ac:dyDescent="0.3">
      <c r="A16" s="61" t="s">
        <v>297</v>
      </c>
      <c r="B16" s="62">
        <f>COUNTIF(Profil_Perusahaan!$B$2:$B$774,A16)</f>
        <v>15</v>
      </c>
      <c r="C16" s="62">
        <f>COUNTIF(Data_Eksportir!$C$2:$C$3401,A16)</f>
        <v>42</v>
      </c>
      <c r="D16" s="64">
        <f t="shared" si="0"/>
        <v>1.9404915912031046E-2</v>
      </c>
      <c r="E16" s="92">
        <f t="shared" si="1"/>
        <v>2.8</v>
      </c>
      <c r="F16" s="66">
        <f>SUMIFS(Data_Eksportir!$N$2:$N$3401,Data_Eksportir!$C$2:$C$3401,A16,Data_Eksportir!$Q$2:$Q$3401,"Wajar")/10^6</f>
        <v>14.206799727832005</v>
      </c>
      <c r="G16" s="67">
        <f t="shared" si="2"/>
        <v>15.004200016</v>
      </c>
      <c r="Q16" s="42" t="s">
        <v>298</v>
      </c>
      <c r="R16" s="42" t="s">
        <v>134</v>
      </c>
      <c r="S16" s="42" t="s">
        <v>299</v>
      </c>
    </row>
    <row r="17" spans="1:21" x14ac:dyDescent="0.3">
      <c r="A17" s="70" t="s">
        <v>300</v>
      </c>
      <c r="B17" s="71">
        <f>COUNTIF(Profil_Perusahaan!$B$2:$B$774,A17)</f>
        <v>12</v>
      </c>
      <c r="C17" s="71">
        <f>COUNTIF(Data_Eksportir!$C$2:$C$3401,A17)</f>
        <v>38</v>
      </c>
      <c r="D17" s="73">
        <f t="shared" si="0"/>
        <v>1.5523932729624839E-2</v>
      </c>
      <c r="E17" s="94">
        <f t="shared" si="1"/>
        <v>3.1666666666666665</v>
      </c>
      <c r="F17" s="75">
        <f>SUMIFS(Data_Eksportir!$N$2:$N$3401,Data_Eksportir!$C$2:$C$3401,A17,Data_Eksportir!$Q$2:$Q$3401,"Wajar")/10^6</f>
        <v>1.6913180829496</v>
      </c>
      <c r="G17" s="76">
        <f t="shared" si="2"/>
        <v>12.003800017</v>
      </c>
      <c r="Q17" s="61" t="s">
        <v>301</v>
      </c>
      <c r="R17" s="62">
        <f>COUNTIF(Data_Eksportir!$E$2:$E$3401,Q17)</f>
        <v>381</v>
      </c>
      <c r="S17" s="64">
        <f>R17/COUNTA(Data_Eksportir!$B$2:$B$3401)</f>
        <v>0.11205882352941177</v>
      </c>
    </row>
    <row r="18" spans="1:21" x14ac:dyDescent="0.3">
      <c r="A18" s="61" t="s">
        <v>302</v>
      </c>
      <c r="B18" s="62">
        <f>COUNTIF(Profil_Perusahaan!$B$2:$B$774,A18)</f>
        <v>11</v>
      </c>
      <c r="C18" s="62">
        <f>COUNTIF(Data_Eksportir!$C$2:$C$3401,A18)</f>
        <v>31</v>
      </c>
      <c r="D18" s="64">
        <f t="shared" si="0"/>
        <v>1.4230271668822769E-2</v>
      </c>
      <c r="E18" s="92">
        <f t="shared" si="1"/>
        <v>2.8181818181818183</v>
      </c>
      <c r="F18" s="66">
        <f>SUMIFS(Data_Eksportir!$N$2:$N$3401,Data_Eksportir!$C$2:$C$3401,A18,Data_Eksportir!$Q$2:$Q$3401,"Wajar")/10^6</f>
        <v>0.67779801955759988</v>
      </c>
      <c r="G18" s="67">
        <f t="shared" si="2"/>
        <v>11.003100018</v>
      </c>
      <c r="I18" s="34" t="s">
        <v>303</v>
      </c>
      <c r="Q18" s="70" t="s">
        <v>304</v>
      </c>
      <c r="R18" s="71">
        <f>COUNTIF(Data_Eksportir!$E$2:$E$3401,Q18)</f>
        <v>280</v>
      </c>
      <c r="S18" s="73">
        <f>R18/COUNTA(Data_Eksportir!$B$2:$B$3401)</f>
        <v>8.2352941176470587E-2</v>
      </c>
    </row>
    <row r="19" spans="1:21" ht="30" customHeight="1" x14ac:dyDescent="0.3">
      <c r="A19" s="70" t="s">
        <v>305</v>
      </c>
      <c r="B19" s="71">
        <f>COUNTIF(Profil_Perusahaan!$B$2:$B$774,A19)</f>
        <v>10</v>
      </c>
      <c r="C19" s="71">
        <f>COUNTIF(Data_Eksportir!$C$2:$C$3401,A19)</f>
        <v>25</v>
      </c>
      <c r="D19" s="73">
        <f t="shared" si="0"/>
        <v>1.2936610608020699E-2</v>
      </c>
      <c r="E19" s="94">
        <f t="shared" si="1"/>
        <v>2.5</v>
      </c>
      <c r="F19" s="75">
        <f>SUMIFS(Data_Eksportir!$N$2:$N$3401,Data_Eksportir!$C$2:$C$3401,A19,Data_Eksportir!$Q$2:$Q$3401,"Wajar")/10^6</f>
        <v>0.70521937533199996</v>
      </c>
      <c r="G19" s="76">
        <f t="shared" si="2"/>
        <v>10.002500018999999</v>
      </c>
      <c r="I19" s="42" t="s">
        <v>303</v>
      </c>
      <c r="J19" s="42" t="s">
        <v>270</v>
      </c>
      <c r="K19" s="42" t="s">
        <v>134</v>
      </c>
      <c r="L19" s="42" t="s">
        <v>272</v>
      </c>
      <c r="Q19" s="61" t="s">
        <v>306</v>
      </c>
      <c r="R19" s="62">
        <f>COUNTIF(Data_Eksportir!$E$2:$E$3401,Q19)</f>
        <v>89</v>
      </c>
      <c r="S19" s="64">
        <f>R19/COUNTA(Data_Eksportir!$B$2:$B$3401)</f>
        <v>2.6176470588235294E-2</v>
      </c>
    </row>
    <row r="20" spans="1:21" x14ac:dyDescent="0.3">
      <c r="A20" s="61" t="s">
        <v>307</v>
      </c>
      <c r="B20" s="62">
        <f>COUNTIF(Profil_Perusahaan!$B$2:$B$774,A20)</f>
        <v>10</v>
      </c>
      <c r="C20" s="62">
        <f>COUNTIF(Data_Eksportir!$C$2:$C$3401,A20)</f>
        <v>112</v>
      </c>
      <c r="D20" s="64">
        <f t="shared" si="0"/>
        <v>1.2936610608020699E-2</v>
      </c>
      <c r="E20" s="92">
        <f t="shared" si="1"/>
        <v>11.2</v>
      </c>
      <c r="F20" s="66">
        <f>SUMIFS(Data_Eksportir!$N$2:$N$3401,Data_Eksportir!$C$2:$C$3401,A20,Data_Eksportir!$Q$2:$Q$3401,"Wajar")/10^6</f>
        <v>115.73184977472603</v>
      </c>
      <c r="G20" s="67">
        <f t="shared" si="2"/>
        <v>10.01120002</v>
      </c>
      <c r="I20" s="61" t="s">
        <v>308</v>
      </c>
      <c r="J20" s="62">
        <f>COUNTIF(Profil_Perusahaan!$C$2:$C$774,I20)</f>
        <v>333</v>
      </c>
      <c r="K20" s="62">
        <f>COUNTIF(Data_Eksportir!$D$2:$D$3401,I20)</f>
        <v>1533</v>
      </c>
      <c r="L20" s="64">
        <f>J20/J$25</f>
        <v>0.43078913324708928</v>
      </c>
      <c r="Q20" s="70" t="s">
        <v>309</v>
      </c>
      <c r="R20" s="71">
        <f>COUNTIF(Data_Eksportir!$E$2:$E$3401,Q20)</f>
        <v>49</v>
      </c>
      <c r="S20" s="73">
        <f>R20/COUNTA(Data_Eksportir!$B$2:$B$3401)</f>
        <v>1.4411764705882353E-2</v>
      </c>
    </row>
    <row r="21" spans="1:21" x14ac:dyDescent="0.3">
      <c r="A21" s="70" t="s">
        <v>310</v>
      </c>
      <c r="B21" s="71">
        <f>COUNTIF(Profil_Perusahaan!$B$2:$B$774,A21)</f>
        <v>9</v>
      </c>
      <c r="C21" s="71">
        <f>COUNTIF(Data_Eksportir!$C$2:$C$3401,A21)</f>
        <v>24</v>
      </c>
      <c r="D21" s="73">
        <f t="shared" si="0"/>
        <v>1.1642949547218629E-2</v>
      </c>
      <c r="E21" s="94">
        <f t="shared" si="1"/>
        <v>2.6666666666666665</v>
      </c>
      <c r="F21" s="75">
        <f>SUMIFS(Data_Eksportir!$N$2:$N$3401,Data_Eksportir!$C$2:$C$3401,A21,Data_Eksportir!$Q$2:$Q$3401,"Wajar")/10^6</f>
        <v>1.4807806109320998</v>
      </c>
      <c r="G21" s="76">
        <f t="shared" si="2"/>
        <v>9.0024000209999997</v>
      </c>
      <c r="I21" s="70" t="s">
        <v>311</v>
      </c>
      <c r="J21" s="71">
        <f>COUNTIF(Profil_Perusahaan!$C$2:$C$774,I21)</f>
        <v>279</v>
      </c>
      <c r="K21" s="71">
        <f>COUNTIF(Data_Eksportir!$D$2:$D$3401,I21)</f>
        <v>1270</v>
      </c>
      <c r="L21" s="73">
        <f>J21/J$25</f>
        <v>0.36093143596377747</v>
      </c>
      <c r="Q21" s="61" t="s">
        <v>312</v>
      </c>
      <c r="R21" s="62">
        <f>COUNTIF(Data_Eksportir!$E$2:$E$3401,Q21)</f>
        <v>48</v>
      </c>
      <c r="S21" s="64">
        <f>R21/COUNTA(Data_Eksportir!$B$2:$B$3401)</f>
        <v>1.411764705882353E-2</v>
      </c>
    </row>
    <row r="22" spans="1:21" x14ac:dyDescent="0.3">
      <c r="A22" s="61" t="s">
        <v>313</v>
      </c>
      <c r="B22" s="62">
        <f>COUNTIF(Profil_Perusahaan!$B$2:$B$774,A22)</f>
        <v>8</v>
      </c>
      <c r="C22" s="62">
        <f>COUNTIF(Data_Eksportir!$C$2:$C$3401,A22)</f>
        <v>21</v>
      </c>
      <c r="D22" s="64">
        <f t="shared" si="0"/>
        <v>1.034928848641656E-2</v>
      </c>
      <c r="E22" s="92">
        <f t="shared" si="1"/>
        <v>2.625</v>
      </c>
      <c r="F22" s="66">
        <f>SUMIFS(Data_Eksportir!$N$2:$N$3401,Data_Eksportir!$C$2:$C$3401,A22,Data_Eksportir!$Q$2:$Q$3401,"Wajar")/10^6</f>
        <v>2.1215994778612601</v>
      </c>
      <c r="G22" s="67">
        <f t="shared" si="2"/>
        <v>8.0021000220000005</v>
      </c>
      <c r="I22" s="61" t="s">
        <v>314</v>
      </c>
      <c r="J22" s="62">
        <f>COUNTIF(Profil_Perusahaan!$C$2:$C$774,I22)</f>
        <v>86</v>
      </c>
      <c r="K22" s="62">
        <f>COUNTIF(Data_Eksportir!$D$2:$D$3401,I22)</f>
        <v>368</v>
      </c>
      <c r="L22" s="64">
        <f>J22/J$25</f>
        <v>0.11125485122897801</v>
      </c>
      <c r="Q22" s="70" t="s">
        <v>315</v>
      </c>
      <c r="R22" s="71">
        <f>COUNTIF(Data_Eksportir!$E$2:$E$3401,Q22)</f>
        <v>37</v>
      </c>
      <c r="S22" s="73">
        <f>R22/COUNTA(Data_Eksportir!$B$2:$B$3401)</f>
        <v>1.088235294117647E-2</v>
      </c>
    </row>
    <row r="23" spans="1:21" x14ac:dyDescent="0.3">
      <c r="A23" s="70" t="s">
        <v>316</v>
      </c>
      <c r="B23" s="71">
        <f>COUNTIF(Profil_Perusahaan!$B$2:$B$774,A23)</f>
        <v>7</v>
      </c>
      <c r="C23" s="71">
        <f>COUNTIF(Data_Eksportir!$C$2:$C$3401,A23)</f>
        <v>18</v>
      </c>
      <c r="D23" s="73">
        <f t="shared" si="0"/>
        <v>9.0556274256144882E-3</v>
      </c>
      <c r="E23" s="94">
        <f t="shared" si="1"/>
        <v>2.5714285714285716</v>
      </c>
      <c r="F23" s="75">
        <f>SUMIFS(Data_Eksportir!$N$2:$N$3401,Data_Eksportir!$C$2:$C$3401,A23,Data_Eksportir!$Q$2:$Q$3401,"Wajar")/10^6</f>
        <v>6.9641355568573102</v>
      </c>
      <c r="G23" s="76">
        <f t="shared" si="2"/>
        <v>7.0018000230000004</v>
      </c>
      <c r="I23" s="70" t="s">
        <v>317</v>
      </c>
      <c r="J23" s="71">
        <f>COUNTIF(Profil_Perusahaan!$C$2:$C$774,I23)</f>
        <v>31</v>
      </c>
      <c r="K23" s="71">
        <f>COUNTIF(Data_Eksportir!$D$2:$D$3401,I23)</f>
        <v>107</v>
      </c>
      <c r="L23" s="73">
        <f>J23/J$25</f>
        <v>4.0103492884864166E-2</v>
      </c>
      <c r="Q23" s="61" t="s">
        <v>318</v>
      </c>
      <c r="R23" s="62">
        <f>COUNTIF(Data_Eksportir!$E$2:$E$3401,Q23)</f>
        <v>27</v>
      </c>
      <c r="S23" s="64">
        <f>R23/COUNTA(Data_Eksportir!$B$2:$B$3401)</f>
        <v>7.9411764705882345E-3</v>
      </c>
    </row>
    <row r="24" spans="1:21" x14ac:dyDescent="0.3">
      <c r="A24" s="61" t="s">
        <v>319</v>
      </c>
      <c r="B24" s="62">
        <f>COUNTIF(Profil_Perusahaan!$B$2:$B$774,A24)</f>
        <v>7</v>
      </c>
      <c r="C24" s="62">
        <f>COUNTIF(Data_Eksportir!$C$2:$C$3401,A24)</f>
        <v>22</v>
      </c>
      <c r="D24" s="64">
        <f t="shared" si="0"/>
        <v>9.0556274256144882E-3</v>
      </c>
      <c r="E24" s="92">
        <f t="shared" si="1"/>
        <v>3.1428571428571428</v>
      </c>
      <c r="F24" s="66">
        <f>SUMIFS(Data_Eksportir!$N$2:$N$3401,Data_Eksportir!$C$2:$C$3401,A24,Data_Eksportir!$Q$2:$Q$3401,"Wajar")/10^6</f>
        <v>0.76985926955200024</v>
      </c>
      <c r="G24" s="67">
        <f t="shared" si="2"/>
        <v>7.0022000240000004</v>
      </c>
      <c r="I24" s="61" t="s">
        <v>320</v>
      </c>
      <c r="J24" s="62">
        <f>COUNTIF(Profil_Perusahaan!$C$2:$C$774,I24)</f>
        <v>44</v>
      </c>
      <c r="K24" s="62">
        <f>COUNTIF(Data_Eksportir!$D$2:$D$3401,I24)</f>
        <v>122</v>
      </c>
      <c r="L24" s="64">
        <f>J24/J$25</f>
        <v>5.6921086675291076E-2</v>
      </c>
      <c r="Q24" s="70" t="s">
        <v>321</v>
      </c>
      <c r="R24" s="71">
        <f>COUNTIF(Data_Eksportir!$E$2:$E$3401,Q24)</f>
        <v>25</v>
      </c>
      <c r="S24" s="73">
        <f>R24/COUNTA(Data_Eksportir!$B$2:$B$3401)</f>
        <v>7.3529411764705881E-3</v>
      </c>
    </row>
    <row r="25" spans="1:21" x14ac:dyDescent="0.3">
      <c r="A25" s="70" t="s">
        <v>322</v>
      </c>
      <c r="B25" s="71">
        <f>COUNTIF(Profil_Perusahaan!$B$2:$B$774,A25)</f>
        <v>7</v>
      </c>
      <c r="C25" s="71">
        <f>COUNTIF(Data_Eksportir!$C$2:$C$3401,A25)</f>
        <v>33</v>
      </c>
      <c r="D25" s="73">
        <f t="shared" si="0"/>
        <v>9.0556274256144882E-3</v>
      </c>
      <c r="E25" s="94">
        <f t="shared" si="1"/>
        <v>4.7142857142857144</v>
      </c>
      <c r="F25" s="75">
        <f>SUMIFS(Data_Eksportir!$N$2:$N$3401,Data_Eksportir!$C$2:$C$3401,A25,Data_Eksportir!$Q$2:$Q$3401,"Wajar")/10^6</f>
        <v>0.84658967211930003</v>
      </c>
      <c r="G25" s="76">
        <f t="shared" si="2"/>
        <v>7.0033000250000006</v>
      </c>
      <c r="I25" s="79" t="s">
        <v>236</v>
      </c>
      <c r="J25" s="80">
        <f>SUM(J20:J24)</f>
        <v>773</v>
      </c>
      <c r="K25" s="80">
        <f>SUM(K20:K24)</f>
        <v>3400</v>
      </c>
      <c r="L25" s="82">
        <f>SUM(L20:L24)</f>
        <v>1</v>
      </c>
      <c r="Q25" s="61" t="s">
        <v>323</v>
      </c>
      <c r="R25" s="62">
        <f>COUNTIF(Data_Eksportir!$E$2:$E$3401,Q25)</f>
        <v>23</v>
      </c>
      <c r="S25" s="64">
        <f>R25/COUNTA(Data_Eksportir!$B$2:$B$3401)</f>
        <v>6.7647058823529409E-3</v>
      </c>
    </row>
    <row r="26" spans="1:21" x14ac:dyDescent="0.3">
      <c r="A26" s="61" t="s">
        <v>324</v>
      </c>
      <c r="B26" s="62">
        <f>COUNTIF(Profil_Perusahaan!$B$2:$B$774,A26)</f>
        <v>5</v>
      </c>
      <c r="C26" s="62">
        <f>COUNTIF(Data_Eksportir!$C$2:$C$3401,A26)</f>
        <v>43</v>
      </c>
      <c r="D26" s="64">
        <f t="shared" si="0"/>
        <v>6.4683053040103496E-3</v>
      </c>
      <c r="E26" s="92">
        <f t="shared" si="1"/>
        <v>8.6</v>
      </c>
      <c r="F26" s="66">
        <f>SUMIFS(Data_Eksportir!$N$2:$N$3401,Data_Eksportir!$C$2:$C$3401,A26,Data_Eksportir!$Q$2:$Q$3401,"Wajar")/10^6</f>
        <v>3.557554635658811</v>
      </c>
      <c r="G26" s="67">
        <f t="shared" si="2"/>
        <v>5.0043000260000001</v>
      </c>
      <c r="Q26" s="70" t="s">
        <v>325</v>
      </c>
      <c r="R26" s="71">
        <f>COUNTIF(Data_Eksportir!$E$2:$E$3401,Q26)</f>
        <v>20</v>
      </c>
      <c r="S26" s="73">
        <f>R26/COUNTA(Data_Eksportir!$B$2:$B$3401)</f>
        <v>5.8823529411764705E-3</v>
      </c>
    </row>
    <row r="27" spans="1:21" x14ac:dyDescent="0.3">
      <c r="A27" s="70" t="s">
        <v>326</v>
      </c>
      <c r="B27" s="71">
        <f>COUNTIF(Profil_Perusahaan!$B$2:$B$774,A27)</f>
        <v>5</v>
      </c>
      <c r="C27" s="71">
        <f>COUNTIF(Data_Eksportir!$C$2:$C$3401,A27)</f>
        <v>33</v>
      </c>
      <c r="D27" s="73">
        <f t="shared" si="0"/>
        <v>6.4683053040103496E-3</v>
      </c>
      <c r="E27" s="94">
        <f t="shared" si="1"/>
        <v>6.6</v>
      </c>
      <c r="F27" s="75">
        <f>SUMIFS(Data_Eksportir!$N$2:$N$3401,Data_Eksportir!$C$2:$C$3401,A27,Data_Eksportir!$Q$2:$Q$3401,"Wajar")/10^6</f>
        <v>1.1760513077571</v>
      </c>
      <c r="G27" s="76">
        <f t="shared" si="2"/>
        <v>5.0033000269999999</v>
      </c>
      <c r="Q27" s="79" t="s">
        <v>327</v>
      </c>
      <c r="R27" s="80">
        <f>COUNTIF(Data_Eksportir!$E$2:$E$3401,"Tidak diketahui")</f>
        <v>2323</v>
      </c>
      <c r="S27" s="82">
        <f>R27/COUNTA(Data_Eksportir!$B$2:$B$3401)</f>
        <v>0.68323529411764705</v>
      </c>
    </row>
    <row r="28" spans="1:21" x14ac:dyDescent="0.3">
      <c r="A28" s="61" t="s">
        <v>328</v>
      </c>
      <c r="B28" s="62">
        <f>COUNTIF(Profil_Perusahaan!$B$2:$B$774,A28)</f>
        <v>4</v>
      </c>
      <c r="C28" s="62">
        <f>COUNTIF(Data_Eksportir!$C$2:$C$3401,A28)</f>
        <v>21</v>
      </c>
      <c r="D28" s="64">
        <f t="shared" si="0"/>
        <v>5.1746442432082798E-3</v>
      </c>
      <c r="E28" s="92">
        <f t="shared" si="1"/>
        <v>5.25</v>
      </c>
      <c r="F28" s="66">
        <f>SUMIFS(Data_Eksportir!$N$2:$N$3401,Data_Eksportir!$C$2:$C$3401,A28,Data_Eksportir!$Q$2:$Q$3401,"Wajar")/10^6</f>
        <v>0.24889332203299999</v>
      </c>
      <c r="G28" s="67">
        <f t="shared" si="2"/>
        <v>4.0021000280000001</v>
      </c>
      <c r="I28" s="34" t="s">
        <v>329</v>
      </c>
    </row>
    <row r="29" spans="1:21" ht="24" customHeight="1" x14ac:dyDescent="0.3">
      <c r="A29" s="70" t="s">
        <v>330</v>
      </c>
      <c r="B29" s="71">
        <f>COUNTIF(Profil_Perusahaan!$B$2:$B$774,A29)</f>
        <v>3</v>
      </c>
      <c r="C29" s="71">
        <f>COUNTIF(Data_Eksportir!$C$2:$C$3401,A29)</f>
        <v>10</v>
      </c>
      <c r="D29" s="73">
        <f t="shared" si="0"/>
        <v>3.8809831824062097E-3</v>
      </c>
      <c r="E29" s="94">
        <f t="shared" si="1"/>
        <v>3.3333333333333335</v>
      </c>
      <c r="F29" s="75">
        <f>SUMIFS(Data_Eksportir!$N$2:$N$3401,Data_Eksportir!$C$2:$C$3401,A29,Data_Eksportir!$Q$2:$Q$3401,"Wajar")/10^6</f>
        <v>1.1934231346000001E-2</v>
      </c>
      <c r="G29" s="76">
        <f t="shared" si="2"/>
        <v>3.0010000290000001</v>
      </c>
      <c r="I29" s="42" t="s">
        <v>329</v>
      </c>
      <c r="J29" s="42" t="s">
        <v>134</v>
      </c>
      <c r="K29" s="42" t="s">
        <v>276</v>
      </c>
    </row>
    <row r="30" spans="1:21" x14ac:dyDescent="0.3">
      <c r="A30" s="61" t="s">
        <v>331</v>
      </c>
      <c r="B30" s="62">
        <f>COUNTIF(Profil_Perusahaan!$B$2:$B$774,A30)</f>
        <v>3</v>
      </c>
      <c r="C30" s="62">
        <f>COUNTIF(Data_Eksportir!$C$2:$C$3401,A30)</f>
        <v>9</v>
      </c>
      <c r="D30" s="64">
        <f t="shared" si="0"/>
        <v>3.8809831824062097E-3</v>
      </c>
      <c r="E30" s="92">
        <f t="shared" si="1"/>
        <v>3</v>
      </c>
      <c r="F30" s="66">
        <f>SUMIFS(Data_Eksportir!$N$2:$N$3401,Data_Eksportir!$C$2:$C$3401,A30,Data_Eksportir!$Q$2:$Q$3401,"Wajar")/10^6</f>
        <v>1.51607018992</v>
      </c>
      <c r="G30" s="67">
        <f t="shared" si="2"/>
        <v>3.0009000299999999</v>
      </c>
      <c r="I30" s="61" t="s">
        <v>332</v>
      </c>
      <c r="J30" s="62">
        <f>COUNTIF(Data_Eksportir!$G$2:$G$3401,I30)</f>
        <v>2373</v>
      </c>
      <c r="K30" s="64">
        <f>J30/J$33</f>
        <v>0.69794117647058829</v>
      </c>
      <c r="Q30" s="34" t="s">
        <v>333</v>
      </c>
    </row>
    <row r="31" spans="1:21" ht="43.5" customHeight="1" x14ac:dyDescent="0.3">
      <c r="A31" s="70" t="s">
        <v>334</v>
      </c>
      <c r="B31" s="71">
        <f>COUNTIF(Profil_Perusahaan!$B$2:$B$774,A31)</f>
        <v>3</v>
      </c>
      <c r="C31" s="71">
        <f>COUNTIF(Data_Eksportir!$C$2:$C$3401,A31)</f>
        <v>7</v>
      </c>
      <c r="D31" s="73">
        <f t="shared" si="0"/>
        <v>3.8809831824062097E-3</v>
      </c>
      <c r="E31" s="94">
        <f t="shared" si="1"/>
        <v>2.3333333333333335</v>
      </c>
      <c r="F31" s="75">
        <f>SUMIFS(Data_Eksportir!$N$2:$N$3401,Data_Eksportir!$C$2:$C$3401,A31,Data_Eksportir!$Q$2:$Q$3401,"Wajar")/10^6</f>
        <v>0</v>
      </c>
      <c r="G31" s="76">
        <f t="shared" si="2"/>
        <v>3.000700031</v>
      </c>
      <c r="I31" s="70" t="s">
        <v>335</v>
      </c>
      <c r="J31" s="71">
        <f>COUNTIF(Data_Eksportir!$G$2:$G$3401,I31)</f>
        <v>767</v>
      </c>
      <c r="K31" s="73">
        <f>J31/J$33</f>
        <v>0.22558823529411764</v>
      </c>
      <c r="Q31" s="42" t="s">
        <v>270</v>
      </c>
      <c r="R31" s="42" t="s">
        <v>269</v>
      </c>
      <c r="S31" s="42" t="s">
        <v>271</v>
      </c>
      <c r="T31" s="42" t="s">
        <v>274</v>
      </c>
      <c r="U31" s="42" t="s">
        <v>133</v>
      </c>
    </row>
    <row r="32" spans="1:21" x14ac:dyDescent="0.3">
      <c r="A32" s="61" t="s">
        <v>336</v>
      </c>
      <c r="B32" s="62">
        <f>COUNTIF(Profil_Perusahaan!$B$2:$B$774,A32)</f>
        <v>2</v>
      </c>
      <c r="C32" s="62">
        <f>COUNTIF(Data_Eksportir!$C$2:$C$3401,A32)</f>
        <v>11</v>
      </c>
      <c r="D32" s="64">
        <f t="shared" si="0"/>
        <v>2.5873221216041399E-3</v>
      </c>
      <c r="E32" s="92">
        <f t="shared" si="1"/>
        <v>5.5</v>
      </c>
      <c r="F32" s="66">
        <f>SUMIFS(Data_Eksportir!$N$2:$N$3401,Data_Eksportir!$C$2:$C$3401,A32,Data_Eksportir!$Q$2:$Q$3401,"Wajar")/10^6</f>
        <v>4.3240556682189997</v>
      </c>
      <c r="G32" s="67">
        <f t="shared" si="2"/>
        <v>2.0011000320000001</v>
      </c>
      <c r="I32" s="61" t="s">
        <v>320</v>
      </c>
      <c r="J32" s="62">
        <f>COUNTIF(Data_Eksportir!$G$2:$G$3401,I32)</f>
        <v>260</v>
      </c>
      <c r="K32" s="64">
        <f>J32/J$33</f>
        <v>7.6470588235294124E-2</v>
      </c>
      <c r="Q32" s="61" t="str">
        <f>INDEX(Profil_Perusahaan!$A$2:$A$774,$U32)</f>
        <v>ATHAYA AGRO PRATINDO, PT</v>
      </c>
      <c r="R32" s="61" t="str">
        <f>INDEX(Profil_Perusahaan!$B$2:$B$774,$U32)</f>
        <v>Sumatera Selatan</v>
      </c>
      <c r="S32" s="86">
        <f>INDEX(Profil_Perusahaan!$D$2:$D$774,$U32)</f>
        <v>62</v>
      </c>
      <c r="T32" s="66">
        <f>INDEX(Profil_Perusahaan!$F$2:$F$774,$U32)/10^6</f>
        <v>111.10933202805899</v>
      </c>
      <c r="U32" s="87">
        <f>MATCH(LARGE(Profil_Perusahaan!$H$2:$H$774,ROWS(Q$32:Q32)),Profil_Perusahaan!$H$2:$H$774,0)</f>
        <v>102</v>
      </c>
    </row>
    <row r="33" spans="1:21" x14ac:dyDescent="0.3">
      <c r="A33" s="70" t="s">
        <v>337</v>
      </c>
      <c r="B33" s="71">
        <f>COUNTIF(Profil_Perusahaan!$B$2:$B$774,A33)</f>
        <v>1</v>
      </c>
      <c r="C33" s="71">
        <f>COUNTIF(Data_Eksportir!$C$2:$C$3401,A33)</f>
        <v>1</v>
      </c>
      <c r="D33" s="73">
        <f t="shared" si="0"/>
        <v>1.29366106080207E-3</v>
      </c>
      <c r="E33" s="94">
        <f t="shared" si="1"/>
        <v>1</v>
      </c>
      <c r="F33" s="75">
        <f>SUMIFS(Data_Eksportir!$N$2:$N$3401,Data_Eksportir!$C$2:$C$3401,A33,Data_Eksportir!$Q$2:$Q$3401,"Wajar")/10^6</f>
        <v>0</v>
      </c>
      <c r="G33" s="76">
        <f t="shared" si="2"/>
        <v>1.0001000330000001</v>
      </c>
      <c r="I33" s="79" t="s">
        <v>236</v>
      </c>
      <c r="J33" s="80">
        <f>SUM(J30:J32)</f>
        <v>3400</v>
      </c>
      <c r="K33" s="82">
        <f>SUM(K30:K32)</f>
        <v>1</v>
      </c>
      <c r="Q33" s="70" t="str">
        <f>INDEX(Profil_Perusahaan!$A$2:$A$774,$U33)</f>
        <v>ANDINI RIZKI JAYA ABADI, PT</v>
      </c>
      <c r="R33" s="70" t="str">
        <f>INDEX(Profil_Perusahaan!$B$2:$B$774,$U33)</f>
        <v>DKI Jakarta</v>
      </c>
      <c r="S33" s="89">
        <f>INDEX(Profil_Perusahaan!$D$2:$D$774,$U33)</f>
        <v>8</v>
      </c>
      <c r="T33" s="75">
        <f>INDEX(Profil_Perusahaan!$F$2:$F$774,$U33)/10^6</f>
        <v>98.291458613999993</v>
      </c>
      <c r="U33" s="90">
        <f>MATCH(LARGE(Profil_Perusahaan!$H$2:$H$774,ROWS(Q$32:Q33)),Profil_Perusahaan!$H$2:$H$774,0)</f>
        <v>73</v>
      </c>
    </row>
    <row r="34" spans="1:21" x14ac:dyDescent="0.3">
      <c r="A34" s="61" t="s">
        <v>338</v>
      </c>
      <c r="B34" s="62">
        <f>COUNTIF(Profil_Perusahaan!$B$2:$B$774,A34)</f>
        <v>1</v>
      </c>
      <c r="C34" s="62">
        <f>COUNTIF(Data_Eksportir!$C$2:$C$3401,A34)</f>
        <v>4</v>
      </c>
      <c r="D34" s="64">
        <f t="shared" si="0"/>
        <v>1.29366106080207E-3</v>
      </c>
      <c r="E34" s="92">
        <f t="shared" si="1"/>
        <v>4</v>
      </c>
      <c r="F34" s="66">
        <f>SUMIFS(Data_Eksportir!$N$2:$N$3401,Data_Eksportir!$C$2:$C$3401,A34,Data_Eksportir!$Q$2:$Q$3401,"Wajar")/10^6</f>
        <v>5.8535197625999999E-2</v>
      </c>
      <c r="G34" s="67">
        <f t="shared" si="2"/>
        <v>1.0004000339999999</v>
      </c>
      <c r="Q34" s="61" t="str">
        <f>INDEX(Profil_Perusahaan!$A$2:$A$774,$U34)</f>
        <v>BAKRIE FOOD AND ENERGY, PT</v>
      </c>
      <c r="R34" s="61" t="str">
        <f>INDEX(Profil_Perusahaan!$B$2:$B$774,$U34)</f>
        <v>Sumatera Utara</v>
      </c>
      <c r="S34" s="86">
        <f>INDEX(Profil_Perusahaan!$D$2:$D$774,$U34)</f>
        <v>5</v>
      </c>
      <c r="T34" s="66">
        <f>INDEX(Profil_Perusahaan!$F$2:$F$774,$U34)/10^6</f>
        <v>95.527869851999995</v>
      </c>
      <c r="U34" s="87">
        <f>MATCH(LARGE(Profil_Perusahaan!$H$2:$H$774,ROWS(Q$32:Q34)),Profil_Perusahaan!$H$2:$H$774,0)</f>
        <v>111</v>
      </c>
    </row>
    <row r="35" spans="1:21" x14ac:dyDescent="0.3">
      <c r="A35" s="70" t="s">
        <v>339</v>
      </c>
      <c r="B35" s="71">
        <f>COUNTIF(Profil_Perusahaan!$B$2:$B$774,A35)</f>
        <v>1</v>
      </c>
      <c r="C35" s="71">
        <f>COUNTIF(Data_Eksportir!$C$2:$C$3401,A35)</f>
        <v>11</v>
      </c>
      <c r="D35" s="73">
        <f t="shared" si="0"/>
        <v>1.29366106080207E-3</v>
      </c>
      <c r="E35" s="94">
        <f t="shared" si="1"/>
        <v>11</v>
      </c>
      <c r="F35" s="75">
        <f>SUMIFS(Data_Eksportir!$N$2:$N$3401,Data_Eksportir!$C$2:$C$3401,A35,Data_Eksportir!$Q$2:$Q$3401,"Wajar")/10^6</f>
        <v>1.3957977077159997E-2</v>
      </c>
      <c r="G35" s="76">
        <f t="shared" si="2"/>
        <v>1.0011000350000001</v>
      </c>
      <c r="Q35" s="70" t="str">
        <f>INDEX(Profil_Perusahaan!$A$2:$A$774,$U35)</f>
        <v>VISALA TUNGGA JAYA, PT</v>
      </c>
      <c r="R35" s="70" t="str">
        <f>INDEX(Profil_Perusahaan!$B$2:$B$774,$U35)</f>
        <v>Jawa Barat</v>
      </c>
      <c r="S35" s="89">
        <f>INDEX(Profil_Perusahaan!$D$2:$D$774,$U35)</f>
        <v>4</v>
      </c>
      <c r="T35" s="75">
        <f>INDEX(Profil_Perusahaan!$F$2:$F$774,$U35)/10^6</f>
        <v>27.984858858000003</v>
      </c>
      <c r="U35" s="90">
        <f>MATCH(LARGE(Profil_Perusahaan!$H$2:$H$774,ROWS(Q$32:Q35)),Profil_Perusahaan!$H$2:$H$774,0)</f>
        <v>747</v>
      </c>
    </row>
    <row r="36" spans="1:21" x14ac:dyDescent="0.3">
      <c r="A36" s="61" t="s">
        <v>340</v>
      </c>
      <c r="B36" s="62">
        <f>COUNTIF(Profil_Perusahaan!$B$2:$B$774,A36)</f>
        <v>1</v>
      </c>
      <c r="C36" s="62">
        <f>COUNTIF(Data_Eksportir!$C$2:$C$3401,A36)</f>
        <v>1</v>
      </c>
      <c r="D36" s="64">
        <f t="shared" si="0"/>
        <v>1.29366106080207E-3</v>
      </c>
      <c r="E36" s="92">
        <f t="shared" si="1"/>
        <v>1</v>
      </c>
      <c r="F36" s="66">
        <f>SUMIFS(Data_Eksportir!$N$2:$N$3401,Data_Eksportir!$C$2:$C$3401,A36,Data_Eksportir!$Q$2:$Q$3401,"Wajar")/10^6</f>
        <v>0</v>
      </c>
      <c r="G36" s="67">
        <f t="shared" si="2"/>
        <v>1.0001000360000001</v>
      </c>
      <c r="I36" s="34" t="s">
        <v>341</v>
      </c>
      <c r="Q36" s="61" t="str">
        <f>INDEX(Profil_Perusahaan!$A$2:$A$774,$U36)</f>
        <v>WSR CAHAYA ABADI, PT</v>
      </c>
      <c r="R36" s="61" t="str">
        <f>INDEX(Profil_Perusahaan!$B$2:$B$774,$U36)</f>
        <v>Jawa Tengah</v>
      </c>
      <c r="S36" s="86">
        <f>INDEX(Profil_Perusahaan!$D$2:$D$774,$U36)</f>
        <v>3</v>
      </c>
      <c r="T36" s="66">
        <f>INDEX(Profil_Perusahaan!$F$2:$F$774,$U36)/10^6</f>
        <v>20.315025763489999</v>
      </c>
      <c r="U36" s="87">
        <f>MATCH(LARGE(Profil_Perusahaan!$H$2:$H$774,ROWS(Q$32:Q36)),Profil_Perusahaan!$H$2:$H$774,0)</f>
        <v>761</v>
      </c>
    </row>
    <row r="37" spans="1:21" ht="24" customHeight="1" x14ac:dyDescent="0.3">
      <c r="A37" s="70" t="s">
        <v>342</v>
      </c>
      <c r="B37" s="71">
        <f>COUNTIF(Profil_Perusahaan!$B$2:$B$774,A37)</f>
        <v>1</v>
      </c>
      <c r="C37" s="71">
        <f>COUNTIF(Data_Eksportir!$C$2:$C$3401,A37)</f>
        <v>1</v>
      </c>
      <c r="D37" s="73">
        <f t="shared" si="0"/>
        <v>1.29366106080207E-3</v>
      </c>
      <c r="E37" s="94">
        <f t="shared" si="1"/>
        <v>1</v>
      </c>
      <c r="F37" s="75">
        <f>SUMIFS(Data_Eksportir!$N$2:$N$3401,Data_Eksportir!$C$2:$C$3401,A37,Data_Eksportir!$Q$2:$Q$3401,"Wajar")/10^6</f>
        <v>2.06484414E-3</v>
      </c>
      <c r="G37" s="76">
        <f t="shared" si="2"/>
        <v>1.0001000369999999</v>
      </c>
      <c r="I37" s="42" t="s">
        <v>341</v>
      </c>
      <c r="J37" s="42" t="s">
        <v>134</v>
      </c>
      <c r="K37" s="42" t="s">
        <v>276</v>
      </c>
      <c r="Q37" s="70" t="str">
        <f>INDEX(Profil_Perusahaan!$A$2:$A$774,$U37)</f>
        <v>COCO RIKI INTERNATIONAL, PT</v>
      </c>
      <c r="R37" s="70" t="str">
        <f>INDEX(Profil_Perusahaan!$B$2:$B$774,$U37)</f>
        <v>Jawa Tengah</v>
      </c>
      <c r="S37" s="89">
        <f>INDEX(Profil_Perusahaan!$D$2:$D$774,$U37)</f>
        <v>12</v>
      </c>
      <c r="T37" s="75">
        <f>INDEX(Profil_Perusahaan!$F$2:$F$774,$U37)/10^6</f>
        <v>18.184167953959999</v>
      </c>
      <c r="U37" s="90">
        <f>MATCH(LARGE(Profil_Perusahaan!$H$2:$H$774,ROWS(Q$32:Q37)),Profil_Perusahaan!$H$2:$H$774,0)</f>
        <v>197</v>
      </c>
    </row>
    <row r="38" spans="1:21" x14ac:dyDescent="0.3">
      <c r="A38" s="79" t="s">
        <v>236</v>
      </c>
      <c r="B38" s="80">
        <f>SUM(B6:B37)</f>
        <v>773</v>
      </c>
      <c r="C38" s="80">
        <f>SUM(C6:C37)</f>
        <v>3400</v>
      </c>
      <c r="D38" s="82">
        <f>SUM(D6:D37)</f>
        <v>1</v>
      </c>
      <c r="E38" s="97">
        <f>C38/B38</f>
        <v>4.3984476067270375</v>
      </c>
      <c r="F38" s="84">
        <f>SUM(F6:F37)</f>
        <v>694.46059102343213</v>
      </c>
      <c r="G38" s="98"/>
      <c r="I38" s="61" t="s">
        <v>343</v>
      </c>
      <c r="J38" s="62">
        <f>COUNTIF(Data_Eksportir!$F$2:$F$3401,I38)</f>
        <v>1807</v>
      </c>
      <c r="K38" s="64">
        <f>J38/J$42</f>
        <v>0.53147058823529414</v>
      </c>
      <c r="Q38" s="61" t="str">
        <f>INDEX(Profil_Perusahaan!$A$2:$A$774,$U38)</f>
        <v>GOLDCORNA GLOBAL INDONESIA, CV</v>
      </c>
      <c r="R38" s="61" t="str">
        <f>INDEX(Profil_Perusahaan!$B$2:$B$774,$U38)</f>
        <v>Sumatera Utara</v>
      </c>
      <c r="S38" s="86">
        <f>INDEX(Profil_Perusahaan!$D$2:$D$774,$U38)</f>
        <v>5</v>
      </c>
      <c r="T38" s="66">
        <f>INDEX(Profil_Perusahaan!$F$2:$F$774,$U38)/10^6</f>
        <v>13.02687842479</v>
      </c>
      <c r="U38" s="87">
        <f>MATCH(LARGE(Profil_Perusahaan!$H$2:$H$774,ROWS(Q$32:Q38)),Profil_Perusahaan!$H$2:$H$774,0)</f>
        <v>299</v>
      </c>
    </row>
    <row r="39" spans="1:21" x14ac:dyDescent="0.3">
      <c r="I39" s="70" t="s">
        <v>344</v>
      </c>
      <c r="J39" s="71">
        <f>COUNTIF(Data_Eksportir!$F$2:$F$3401,I39)</f>
        <v>1300</v>
      </c>
      <c r="K39" s="73">
        <f>J39/J$42</f>
        <v>0.38235294117647056</v>
      </c>
      <c r="Q39" s="70" t="str">
        <f>INDEX(Profil_Perusahaan!$A$2:$A$774,$U39)</f>
        <v>EXPINDO SINAR JAYA GROUP, PT</v>
      </c>
      <c r="R39" s="70" t="str">
        <f>INDEX(Profil_Perusahaan!$B$2:$B$774,$U39)</f>
        <v>Kalimantan Timur</v>
      </c>
      <c r="S39" s="89">
        <f>INDEX(Profil_Perusahaan!$D$2:$D$774,$U39)</f>
        <v>12</v>
      </c>
      <c r="T39" s="75">
        <f>INDEX(Profil_Perusahaan!$F$2:$F$774,$U39)/10^6</f>
        <v>12.601449350099999</v>
      </c>
      <c r="U39" s="90">
        <f>MATCH(LARGE(Profil_Perusahaan!$H$2:$H$774,ROWS(Q$32:Q39)),Profil_Perusahaan!$H$2:$H$774,0)</f>
        <v>251</v>
      </c>
    </row>
    <row r="40" spans="1:21" x14ac:dyDescent="0.3">
      <c r="I40" s="61" t="s">
        <v>345</v>
      </c>
      <c r="J40" s="62">
        <f>COUNTIF(Data_Eksportir!$F$2:$F$3401,I40)</f>
        <v>33</v>
      </c>
      <c r="K40" s="64">
        <f>J40/J$42</f>
        <v>9.705882352941177E-3</v>
      </c>
      <c r="Q40" s="61" t="str">
        <f>INDEX(Profil_Perusahaan!$A$2:$A$774,$U40)</f>
        <v>SUKSES USAHA SEMESTA, PT</v>
      </c>
      <c r="R40" s="61" t="str">
        <f>INDEX(Profil_Perusahaan!$B$2:$B$774,$U40)</f>
        <v>DKI Jakarta</v>
      </c>
      <c r="S40" s="86">
        <f>INDEX(Profil_Perusahaan!$D$2:$D$774,$U40)</f>
        <v>2</v>
      </c>
      <c r="T40" s="66">
        <f>INDEX(Profil_Perusahaan!$F$2:$F$774,$U40)/10^6</f>
        <v>11.235993492</v>
      </c>
      <c r="U40" s="87">
        <f>MATCH(LARGE(Profil_Perusahaan!$H$2:$H$774,ROWS(Q$32:Q40)),Profil_Perusahaan!$H$2:$H$774,0)</f>
        <v>672</v>
      </c>
    </row>
    <row r="41" spans="1:21" x14ac:dyDescent="0.3">
      <c r="A41" s="34" t="s">
        <v>346</v>
      </c>
      <c r="I41" s="70" t="s">
        <v>320</v>
      </c>
      <c r="J41" s="71">
        <f>COUNTIF(Data_Eksportir!$F$2:$F$3401,I41)</f>
        <v>260</v>
      </c>
      <c r="K41" s="73">
        <f>J41/J$42</f>
        <v>7.6470588235294124E-2</v>
      </c>
      <c r="Q41" s="70" t="str">
        <f>INDEX(Profil_Perusahaan!$A$2:$A$774,$U41)</f>
        <v>DIDITOS, PT</v>
      </c>
      <c r="R41" s="70" t="str">
        <f>INDEX(Profil_Perusahaan!$B$2:$B$774,$U41)</f>
        <v>DKI Jakarta</v>
      </c>
      <c r="S41" s="89">
        <f>INDEX(Profil_Perusahaan!$D$2:$D$774,$U41)</f>
        <v>5</v>
      </c>
      <c r="T41" s="75">
        <f>INDEX(Profil_Perusahaan!$F$2:$F$774,$U41)/10^6</f>
        <v>11.057191870999999</v>
      </c>
      <c r="U41" s="90">
        <f>MATCH(LARGE(Profil_Perusahaan!$H$2:$H$774,ROWS(Q$32:Q41)),Profil_Perusahaan!$H$2:$H$774,0)</f>
        <v>229</v>
      </c>
    </row>
    <row r="42" spans="1:21" ht="43.5" customHeight="1" x14ac:dyDescent="0.3">
      <c r="A42" s="42" t="s">
        <v>270</v>
      </c>
      <c r="B42" s="42" t="s">
        <v>269</v>
      </c>
      <c r="C42" s="42" t="s">
        <v>303</v>
      </c>
      <c r="D42" s="42" t="s">
        <v>271</v>
      </c>
      <c r="E42" s="42" t="s">
        <v>347</v>
      </c>
      <c r="F42" s="42" t="s">
        <v>274</v>
      </c>
      <c r="G42" s="42" t="s">
        <v>133</v>
      </c>
      <c r="I42" s="79" t="s">
        <v>236</v>
      </c>
      <c r="J42" s="80">
        <f>SUM(J38:J41)</f>
        <v>3400</v>
      </c>
      <c r="K42" s="82">
        <f>SUM(K38:K41)</f>
        <v>1</v>
      </c>
      <c r="Q42" s="61" t="str">
        <f>INDEX(Profil_Perusahaan!$A$2:$A$774,$U42)</f>
        <v>BIBIT NUSANTARA JAYA, PT</v>
      </c>
      <c r="R42" s="61" t="str">
        <f>INDEX(Profil_Perusahaan!$B$2:$B$774,$U42)</f>
        <v>Banten</v>
      </c>
      <c r="S42" s="86">
        <f>INDEX(Profil_Perusahaan!$D$2:$D$774,$U42)</f>
        <v>3</v>
      </c>
      <c r="T42" s="66">
        <f>INDEX(Profil_Perusahaan!$F$2:$F$774,$U42)/10^6</f>
        <v>9.5122609540000003</v>
      </c>
      <c r="U42" s="87">
        <f>MATCH(LARGE(Profil_Perusahaan!$H$2:$H$774,ROWS(Q$32:Q42)),Profil_Perusahaan!$H$2:$H$774,0)</f>
        <v>144</v>
      </c>
    </row>
    <row r="43" spans="1:21" x14ac:dyDescent="0.3">
      <c r="A43" s="61" t="str">
        <f>INDEX(Profil_Perusahaan!$A$2:$A$774,$G43)</f>
        <v>ATHAYA AGRO PRATINDO, PT</v>
      </c>
      <c r="B43" s="61" t="str">
        <f>INDEX(Profil_Perusahaan!$B$2:$B$774,$G43)</f>
        <v>Sumatera Selatan</v>
      </c>
      <c r="C43" s="61" t="str">
        <f>INDEX(Profil_Perusahaan!$C$2:$C$774,$G43)</f>
        <v>Exporter</v>
      </c>
      <c r="D43" s="86">
        <f>INDEX(Profil_Perusahaan!$D$2:$D$774,$G43)</f>
        <v>62</v>
      </c>
      <c r="E43" s="66">
        <f>INDEX(Profil_Perusahaan!$E$2:$E$774,$G43)/10^6</f>
        <v>320.618587097329</v>
      </c>
      <c r="F43" s="66">
        <f>INDEX(Profil_Perusahaan!$F$2:$F$774,$G43)/10^6</f>
        <v>111.10933202805899</v>
      </c>
      <c r="G43" s="87">
        <f>MATCH(LARGE(Profil_Perusahaan!$G$2:$G$774,ROWS(A$43:A43)),Profil_Perusahaan!$G$2:$G$774,0)</f>
        <v>102</v>
      </c>
      <c r="Q43" s="70" t="str">
        <f>INDEX(Profil_Perusahaan!$A$2:$A$774,$U43)</f>
        <v>GRAND KAKAO INDONESIA, PT</v>
      </c>
      <c r="R43" s="70" t="str">
        <f>INDEX(Profil_Perusahaan!$B$2:$B$774,$U43)</f>
        <v>Sulawesi Selatan</v>
      </c>
      <c r="S43" s="89">
        <f>INDEX(Profil_Perusahaan!$D$2:$D$774,$U43)</f>
        <v>2</v>
      </c>
      <c r="T43" s="75">
        <f>INDEX(Profil_Perusahaan!$F$2:$F$774,$U43)/10^6</f>
        <v>9.199978251000001</v>
      </c>
      <c r="U43" s="90">
        <f>MATCH(LARGE(Profil_Perusahaan!$H$2:$H$774,ROWS(Q$32:Q43)),Profil_Perusahaan!$H$2:$H$774,0)</f>
        <v>306</v>
      </c>
    </row>
    <row r="44" spans="1:21" x14ac:dyDescent="0.3">
      <c r="A44" s="70" t="str">
        <f>INDEX(Profil_Perusahaan!$A$2:$A$774,$G44)</f>
        <v>INFINITY GLOBAL EXPORT, PT</v>
      </c>
      <c r="B44" s="70" t="str">
        <f>INDEX(Profil_Perusahaan!$B$2:$B$774,$G44)</f>
        <v>DI Yogyakarta</v>
      </c>
      <c r="C44" s="70" t="str">
        <f>INDEX(Profil_Perusahaan!$C$2:$C$774,$G44)</f>
        <v>Exporter and Producer</v>
      </c>
      <c r="D44" s="89">
        <f>INDEX(Profil_Perusahaan!$D$2:$D$774,$G44)</f>
        <v>29</v>
      </c>
      <c r="E44" s="75">
        <f>INDEX(Profil_Perusahaan!$E$2:$E$774,$G44)/10^6</f>
        <v>0.12181200019999999</v>
      </c>
      <c r="F44" s="75">
        <f>INDEX(Profil_Perusahaan!$F$2:$F$774,$G44)/10^6</f>
        <v>0.12181200019999999</v>
      </c>
      <c r="G44" s="90">
        <f>MATCH(LARGE(Profil_Perusahaan!$G$2:$G$774,ROWS(A$43:A44)),Profil_Perusahaan!$G$2:$G$774,0)</f>
        <v>358</v>
      </c>
      <c r="Q44" s="61" t="str">
        <f>INDEX(Profil_Perusahaan!$A$2:$A$774,$U44)</f>
        <v>GLOBAL PORTAL NUSANTARA, PT</v>
      </c>
      <c r="R44" s="61" t="str">
        <f>INDEX(Profil_Perusahaan!$B$2:$B$774,$U44)</f>
        <v>Sulawesi Tenggara</v>
      </c>
      <c r="S44" s="86">
        <f>INDEX(Profil_Perusahaan!$D$2:$D$774,$U44)</f>
        <v>10</v>
      </c>
      <c r="T44" s="66">
        <f>INDEX(Profil_Perusahaan!$F$2:$F$774,$U44)/10^6</f>
        <v>6.9297998159322995</v>
      </c>
      <c r="U44" s="87">
        <f>MATCH(LARGE(Profil_Perusahaan!$H$2:$H$774,ROWS(Q$32:Q44)),Profil_Perusahaan!$H$2:$H$774,0)</f>
        <v>290</v>
      </c>
    </row>
    <row r="45" spans="1:21" x14ac:dyDescent="0.3">
      <c r="A45" s="61" t="str">
        <f>INDEX(Profil_Perusahaan!$A$2:$A$774,$G45)</f>
        <v>TREEYAS GROUP INDONESIA, PT</v>
      </c>
      <c r="B45" s="61" t="str">
        <f>INDEX(Profil_Perusahaan!$B$2:$B$774,$G45)</f>
        <v>Jawa Timur</v>
      </c>
      <c r="C45" s="61" t="str">
        <f>INDEX(Profil_Perusahaan!$C$2:$C$774,$G45)</f>
        <v>Exporter</v>
      </c>
      <c r="D45" s="86">
        <f>INDEX(Profil_Perusahaan!$D$2:$D$774,$G45)</f>
        <v>28</v>
      </c>
      <c r="E45" s="66">
        <f>INDEX(Profil_Perusahaan!$E$2:$E$774,$G45)/10^6</f>
        <v>2.4028617861849995</v>
      </c>
      <c r="F45" s="66">
        <f>INDEX(Profil_Perusahaan!$F$2:$F$774,$G45)/10^6</f>
        <v>1.7495057761849999</v>
      </c>
      <c r="G45" s="87">
        <f>MATCH(LARGE(Profil_Perusahaan!$G$2:$G$774,ROWS(A$43:A45)),Profil_Perusahaan!$G$2:$G$774,0)</f>
        <v>720</v>
      </c>
      <c r="Q45" s="70" t="str">
        <f>INDEX(Profil_Perusahaan!$A$2:$A$774,$U45)</f>
        <v>Tropical Nature Export, CV</v>
      </c>
      <c r="R45" s="70" t="str">
        <f>INDEX(Profil_Perusahaan!$B$2:$B$774,$U45)</f>
        <v>Sulawesi Selatan</v>
      </c>
      <c r="S45" s="89">
        <f>INDEX(Profil_Perusahaan!$D$2:$D$774,$U45)</f>
        <v>4</v>
      </c>
      <c r="T45" s="75">
        <f>INDEX(Profil_Perusahaan!$F$2:$F$774,$U45)/10^6</f>
        <v>6.8871437824399999</v>
      </c>
      <c r="U45" s="90">
        <f>MATCH(LARGE(Profil_Perusahaan!$H$2:$H$774,ROWS(Q$32:Q45)),Profil_Perusahaan!$H$2:$H$774,0)</f>
        <v>725</v>
      </c>
    </row>
    <row r="46" spans="1:21" x14ac:dyDescent="0.3">
      <c r="A46" s="70" t="str">
        <f>INDEX(Profil_Perusahaan!$A$2:$A$774,$G46)</f>
        <v>ZIVANA BERKAH EKSPORT, PT</v>
      </c>
      <c r="B46" s="70" t="str">
        <f>INDEX(Profil_Perusahaan!$B$2:$B$774,$G46)</f>
        <v>Jawa Tengah</v>
      </c>
      <c r="C46" s="70" t="str">
        <f>INDEX(Profil_Perusahaan!$C$2:$C$774,$G46)</f>
        <v>Trader</v>
      </c>
      <c r="D46" s="89">
        <f>INDEX(Profil_Perusahaan!$D$2:$D$774,$G46)</f>
        <v>26</v>
      </c>
      <c r="E46" s="75">
        <f>INDEX(Profil_Perusahaan!$E$2:$E$774,$G46)/10^6</f>
        <v>9.4325739160330002</v>
      </c>
      <c r="F46" s="75">
        <f>INDEX(Profil_Perusahaan!$F$2:$F$774,$G46)/10^6</f>
        <v>1.9625168839829996</v>
      </c>
      <c r="G46" s="90">
        <f>MATCH(LARGE(Profil_Perusahaan!$G$2:$G$774,ROWS(A$43:A46)),Profil_Perusahaan!$G$2:$G$774,0)</f>
        <v>772</v>
      </c>
      <c r="Q46" s="61" t="str">
        <f>INDEX(Profil_Perusahaan!$A$2:$A$774,$U46)</f>
        <v>RANS SADAWIRA UTAMA GROUP, PT</v>
      </c>
      <c r="R46" s="61" t="str">
        <f>INDEX(Profil_Perusahaan!$B$2:$B$774,$U46)</f>
        <v>Jawa Timur</v>
      </c>
      <c r="S46" s="86">
        <f>INDEX(Profil_Perusahaan!$D$2:$D$774,$U46)</f>
        <v>1</v>
      </c>
      <c r="T46" s="66">
        <f>INDEX(Profil_Perusahaan!$F$2:$F$774,$U46)/10^6</f>
        <v>6.7833416660000001</v>
      </c>
      <c r="U46" s="87">
        <f>MATCH(LARGE(Profil_Perusahaan!$H$2:$H$774,ROWS(Q$32:Q46)),Profil_Perusahaan!$H$2:$H$774,0)</f>
        <v>597</v>
      </c>
    </row>
    <row r="47" spans="1:21" x14ac:dyDescent="0.3">
      <c r="A47" s="61" t="str">
        <f>INDEX(Profil_Perusahaan!$A$2:$A$774,$G47)</f>
        <v>WONDERFUL INDONESIA CORP, PT</v>
      </c>
      <c r="B47" s="61" t="str">
        <f>INDEX(Profil_Perusahaan!$B$2:$B$774,$G47)</f>
        <v>DKI Jakarta</v>
      </c>
      <c r="C47" s="61" t="str">
        <f>INDEX(Profil_Perusahaan!$C$2:$C$774,$G47)</f>
        <v>Exporter</v>
      </c>
      <c r="D47" s="86">
        <f>INDEX(Profil_Perusahaan!$D$2:$D$774,$G47)</f>
        <v>23</v>
      </c>
      <c r="E47" s="66">
        <f>INDEX(Profil_Perusahaan!$E$2:$E$774,$G47)/10^6</f>
        <v>1.1108007386700001E-3</v>
      </c>
      <c r="F47" s="66">
        <f>INDEX(Profil_Perusahaan!$F$2:$F$774,$G47)/10^6</f>
        <v>1.1108007386700001E-3</v>
      </c>
      <c r="G47" s="87">
        <f>MATCH(LARGE(Profil_Perusahaan!$G$2:$G$774,ROWS(A$43:A47)),Profil_Perusahaan!$G$2:$G$774,0)</f>
        <v>760</v>
      </c>
    </row>
    <row r="48" spans="1:21" x14ac:dyDescent="0.3">
      <c r="A48" s="70" t="str">
        <f>INDEX(Profil_Perusahaan!$A$2:$A$774,$G48)</f>
        <v>STAR LABORATORIES, UD</v>
      </c>
      <c r="B48" s="70" t="str">
        <f>INDEX(Profil_Perusahaan!$B$2:$B$774,$G48)</f>
        <v>Jawa Timur</v>
      </c>
      <c r="C48" s="70" t="str">
        <f>INDEX(Profil_Perusahaan!$C$2:$C$774,$G48)</f>
        <v>Exporter</v>
      </c>
      <c r="D48" s="89">
        <f>INDEX(Profil_Perusahaan!$D$2:$D$774,$G48)</f>
        <v>23</v>
      </c>
      <c r="E48" s="75">
        <f>INDEX(Profil_Perusahaan!$E$2:$E$774,$G48)/10^6</f>
        <v>1.8545300557370001</v>
      </c>
      <c r="F48" s="75">
        <f>INDEX(Profil_Perusahaan!$F$2:$F$774,$G48)/10^6</f>
        <v>0.72526947685700005</v>
      </c>
      <c r="G48" s="90">
        <f>MATCH(LARGE(Profil_Perusahaan!$G$2:$G$774,ROWS(A$43:A48)),Profil_Perusahaan!$G$2:$G$774,0)</f>
        <v>668</v>
      </c>
    </row>
    <row r="49" spans="1:7" x14ac:dyDescent="0.3">
      <c r="A49" s="61" t="str">
        <f>INDEX(Profil_Perusahaan!$A$2:$A$774,$G49)</f>
        <v>BAHUREKSO DADI MULYA, PT</v>
      </c>
      <c r="B49" s="61" t="str">
        <f>INDEX(Profil_Perusahaan!$B$2:$B$774,$G49)</f>
        <v>Jawa Tengah</v>
      </c>
      <c r="C49" s="61" t="str">
        <f>INDEX(Profil_Perusahaan!$C$2:$C$774,$G49)</f>
        <v>Exporter and Producer</v>
      </c>
      <c r="D49" s="86">
        <f>INDEX(Profil_Perusahaan!$D$2:$D$774,$G49)</f>
        <v>22</v>
      </c>
      <c r="E49" s="66">
        <f>INDEX(Profil_Perusahaan!$E$2:$E$774,$G49)/10^6</f>
        <v>5.5238000544959993</v>
      </c>
      <c r="F49" s="66">
        <f>INDEX(Profil_Perusahaan!$F$2:$F$774,$G49)/10^6</f>
        <v>3.5242285822660002</v>
      </c>
      <c r="G49" s="87">
        <f>MATCH(LARGE(Profil_Perusahaan!$G$2:$G$774,ROWS(A$43:A49)),Profil_Perusahaan!$G$2:$G$774,0)</f>
        <v>109</v>
      </c>
    </row>
    <row r="50" spans="1:7" x14ac:dyDescent="0.3">
      <c r="A50" s="70" t="str">
        <f>INDEX(Profil_Perusahaan!$A$2:$A$774,$G50)</f>
        <v>RAFIF ALMEERA INDONESIA, PT</v>
      </c>
      <c r="B50" s="70" t="str">
        <f>INDEX(Profil_Perusahaan!$B$2:$B$774,$G50)</f>
        <v>Jawa Tengah</v>
      </c>
      <c r="C50" s="70" t="str">
        <f>INDEX(Profil_Perusahaan!$C$2:$C$774,$G50)</f>
        <v>Exporter and Producer</v>
      </c>
      <c r="D50" s="89">
        <f>INDEX(Profil_Perusahaan!$D$2:$D$774,$G50)</f>
        <v>21</v>
      </c>
      <c r="E50" s="75">
        <f>INDEX(Profil_Perusahaan!$E$2:$E$774,$G50)/10^6</f>
        <v>5.7622692020000005E-2</v>
      </c>
      <c r="F50" s="75">
        <f>INDEX(Profil_Perusahaan!$F$2:$F$774,$G50)/10^6</f>
        <v>0</v>
      </c>
      <c r="G50" s="90">
        <f>MATCH(LARGE(Profil_Perusahaan!$G$2:$G$774,ROWS(A$43:A50)),Profil_Perusahaan!$G$2:$G$774,0)</f>
        <v>590</v>
      </c>
    </row>
    <row r="51" spans="1:7" x14ac:dyDescent="0.3">
      <c r="A51" s="61" t="str">
        <f>INDEX(Profil_Perusahaan!$A$2:$A$774,$G51)</f>
        <v>Anak Muda Berkah, PT</v>
      </c>
      <c r="B51" s="61" t="str">
        <f>INDEX(Profil_Perusahaan!$B$2:$B$774,$G51)</f>
        <v>Banten</v>
      </c>
      <c r="C51" s="61" t="str">
        <f>INDEX(Profil_Perusahaan!$C$2:$C$774,$G51)</f>
        <v>Exporter</v>
      </c>
      <c r="D51" s="86">
        <f>INDEX(Profil_Perusahaan!$D$2:$D$774,$G51)</f>
        <v>21</v>
      </c>
      <c r="E51" s="66">
        <f>INDEX(Profil_Perusahaan!$E$2:$E$774,$G51)/10^6</f>
        <v>3.4404239699539998</v>
      </c>
      <c r="F51" s="66">
        <f>INDEX(Profil_Perusahaan!$F$2:$F$774,$G51)/10^6</f>
        <v>1.7298686514000001</v>
      </c>
      <c r="G51" s="87">
        <f>MATCH(LARGE(Profil_Perusahaan!$G$2:$G$774,ROWS(A$43:A51)),Profil_Perusahaan!$G$2:$G$774,0)</f>
        <v>66</v>
      </c>
    </row>
    <row r="52" spans="1:7" x14ac:dyDescent="0.3">
      <c r="A52" s="70" t="str">
        <f>INDEX(Profil_Perusahaan!$A$2:$A$774,$G52)</f>
        <v>BOYMAXWELL INDOJAYA GRUP, PT</v>
      </c>
      <c r="B52" s="70" t="str">
        <f>INDEX(Profil_Perusahaan!$B$2:$B$774,$G52)</f>
        <v>DKI Jakarta</v>
      </c>
      <c r="C52" s="70" t="str">
        <f>INDEX(Profil_Perusahaan!$C$2:$C$774,$G52)</f>
        <v>Exporter</v>
      </c>
      <c r="D52" s="89">
        <f>INDEX(Profil_Perusahaan!$D$2:$D$774,$G52)</f>
        <v>20</v>
      </c>
      <c r="E52" s="75">
        <f>INDEX(Profil_Perusahaan!$E$2:$E$774,$G52)/10^6</f>
        <v>2.0427442654606423</v>
      </c>
      <c r="F52" s="75">
        <f>INDEX(Profil_Perusahaan!$F$2:$F$774,$G52)/10^6</f>
        <v>1.484270024660642</v>
      </c>
      <c r="G52" s="90">
        <f>MATCH(LARGE(Profil_Perusahaan!$G$2:$G$774,ROWS(A$43:A52)),Profil_Perusahaan!$G$2:$G$774,0)</f>
        <v>163</v>
      </c>
    </row>
    <row r="53" spans="1:7" x14ac:dyDescent="0.3">
      <c r="A53" s="61" t="str">
        <f>INDEX(Profil_Perusahaan!$A$2:$A$774,$G53)</f>
        <v>Exim Jaya Abadi (AsiaCommerce), PT</v>
      </c>
      <c r="B53" s="61" t="str">
        <f>INDEX(Profil_Perusahaan!$B$2:$B$774,$G53)</f>
        <v>Jawa Timur</v>
      </c>
      <c r="C53" s="61" t="str">
        <f>INDEX(Profil_Perusahaan!$C$2:$C$774,$G53)</f>
        <v>Exporter</v>
      </c>
      <c r="D53" s="86">
        <f>INDEX(Profil_Perusahaan!$D$2:$D$774,$G53)</f>
        <v>19</v>
      </c>
      <c r="E53" s="66">
        <f>INDEX(Profil_Perusahaan!$E$2:$E$774,$G53)/10^6</f>
        <v>0.41281646684715007</v>
      </c>
      <c r="F53" s="66">
        <f>INDEX(Profil_Perusahaan!$F$2:$F$774,$G53)/10^6</f>
        <v>0.28125750454715004</v>
      </c>
      <c r="G53" s="87">
        <f>MATCH(LARGE(Profil_Perusahaan!$G$2:$G$774,ROWS(A$43:A53)),Profil_Perusahaan!$G$2:$G$774,0)</f>
        <v>250</v>
      </c>
    </row>
    <row r="54" spans="1:7" x14ac:dyDescent="0.3">
      <c r="A54" s="70" t="str">
        <f>INDEX(Profil_Perusahaan!$A$2:$A$774,$G54)</f>
        <v>Synectic in Nature Indonesia, PT</v>
      </c>
      <c r="B54" s="70" t="str">
        <f>INDEX(Profil_Perusahaan!$B$2:$B$774,$G54)</f>
        <v>Jawa Barat</v>
      </c>
      <c r="C54" s="70" t="str">
        <f>INDEX(Profil_Perusahaan!$C$2:$C$774,$G54)</f>
        <v>Exporter and Producer</v>
      </c>
      <c r="D54" s="89">
        <f>INDEX(Profil_Perusahaan!$D$2:$D$774,$G54)</f>
        <v>18</v>
      </c>
      <c r="E54" s="75">
        <f>INDEX(Profil_Perusahaan!$E$2:$E$774,$G54)/10^6</f>
        <v>23.880157256314003</v>
      </c>
      <c r="F54" s="75">
        <f>INDEX(Profil_Perusahaan!$F$2:$F$774,$G54)/10^6</f>
        <v>4.4799790705740001</v>
      </c>
      <c r="G54" s="90">
        <f>MATCH(LARGE(Profil_Perusahaan!$G$2:$G$774,ROWS(A$43:A54)),Profil_Perusahaan!$G$2:$G$774,0)</f>
        <v>695</v>
      </c>
    </row>
    <row r="55" spans="1:7" x14ac:dyDescent="0.3">
      <c r="A55" s="61" t="str">
        <f>INDEX(Profil_Perusahaan!$A$2:$A$774,$G55)</f>
        <v>BINTANG ANARKI JAYAA ABADI, PT</v>
      </c>
      <c r="B55" s="61" t="str">
        <f>INDEX(Profil_Perusahaan!$B$2:$B$774,$G55)</f>
        <v>Kepulauan Riau</v>
      </c>
      <c r="C55" s="61" t="str">
        <f>INDEX(Profil_Perusahaan!$C$2:$C$774,$G55)</f>
        <v>Exporter and Producer</v>
      </c>
      <c r="D55" s="86">
        <f>INDEX(Profil_Perusahaan!$D$2:$D$774,$G55)</f>
        <v>18</v>
      </c>
      <c r="E55" s="66">
        <f>INDEX(Profil_Perusahaan!$E$2:$E$774,$G55)/10^6</f>
        <v>0.54906488106840001</v>
      </c>
      <c r="F55" s="66">
        <f>INDEX(Profil_Perusahaan!$F$2:$F$774,$G55)/10^6</f>
        <v>0.16347620574399999</v>
      </c>
      <c r="G55" s="87">
        <f>MATCH(LARGE(Profil_Perusahaan!$G$2:$G$774,ROWS(A$43:A55)),Profil_Perusahaan!$G$2:$G$774,0)</f>
        <v>151</v>
      </c>
    </row>
    <row r="56" spans="1:7" x14ac:dyDescent="0.3">
      <c r="A56" s="70" t="str">
        <f>INDEX(Profil_Perusahaan!$A$2:$A$774,$G56)</f>
        <v>BINUANG SAKTI PERKASA, CV</v>
      </c>
      <c r="B56" s="70" t="str">
        <f>INDEX(Profil_Perusahaan!$B$2:$B$774,$G56)</f>
        <v>Sulawesi Tengah</v>
      </c>
      <c r="C56" s="70" t="str">
        <f>INDEX(Profil_Perusahaan!$C$2:$C$774,$G56)</f>
        <v>Exporter and Producer</v>
      </c>
      <c r="D56" s="89">
        <f>INDEX(Profil_Perusahaan!$D$2:$D$774,$G56)</f>
        <v>17</v>
      </c>
      <c r="E56" s="75">
        <f>INDEX(Profil_Perusahaan!$E$2:$E$774,$G56)/10^6</f>
        <v>0.59723917449300001</v>
      </c>
      <c r="F56" s="75">
        <f>INDEX(Profil_Perusahaan!$F$2:$F$774,$G56)/10^6</f>
        <v>0.101805417193</v>
      </c>
      <c r="G56" s="90">
        <f>MATCH(LARGE(Profil_Perusahaan!$G$2:$G$774,ROWS(A$43:A56)),Profil_Perusahaan!$G$2:$G$774,0)</f>
        <v>157</v>
      </c>
    </row>
    <row r="57" spans="1:7" x14ac:dyDescent="0.3">
      <c r="A57" s="61" t="str">
        <f>INDEX(Profil_Perusahaan!$A$2:$A$774,$G57)</f>
        <v>SUMBER AIR HIDUP SENTOSA, PT</v>
      </c>
      <c r="B57" s="61" t="str">
        <f>INDEX(Profil_Perusahaan!$B$2:$B$774,$G57)</f>
        <v>DKI Jakarta</v>
      </c>
      <c r="C57" s="61" t="str">
        <f>INDEX(Profil_Perusahaan!$C$2:$C$774,$G57)</f>
        <v>Exporter</v>
      </c>
      <c r="D57" s="86">
        <f>INDEX(Profil_Perusahaan!$D$2:$D$774,$G57)</f>
        <v>16</v>
      </c>
      <c r="E57" s="66">
        <f>INDEX(Profil_Perusahaan!$E$2:$E$774,$G57)/10^6</f>
        <v>0.17886796596000001</v>
      </c>
      <c r="F57" s="66">
        <f>INDEX(Profil_Perusahaan!$F$2:$F$774,$G57)/10^6</f>
        <v>4.1402285240000003E-2</v>
      </c>
      <c r="G57" s="87">
        <f>MATCH(LARGE(Profil_Perusahaan!$G$2:$G$774,ROWS(A$43:A57)),Profil_Perusahaan!$G$2:$G$774,0)</f>
        <v>677</v>
      </c>
    </row>
  </sheetData>
  <conditionalFormatting sqref="B6:B37">
    <cfRule type="dataBar" priority="2">
      <dataBar>
        <cfvo type="num" val="0"/>
        <cfvo type="max"/>
        <color rgb="FF60A5FA"/>
      </dataBar>
      <extLst>
        <ext xmlns:x14="http://schemas.microsoft.com/office/spreadsheetml/2009/9/main" uri="{B025F937-C7B1-47D3-B67F-A62EFF666E3E}">
          <x14:id>{4CD57762-DE23-4596-A3BE-C01843D84A15}</x14:id>
        </ext>
      </extLst>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4CD57762-DE23-4596-A3BE-C01843D84A15}">
            <x14:dataBar axisPosition="none">
              <x14:cfvo type="num">
                <xm:f>0</xm:f>
              </x14:cfvo>
              <x14:cfvo type="max"/>
              <x14:negativeFillColor rgb="FF60A5FA"/>
            </x14:dataBar>
          </x14:cfRule>
          <xm:sqref>B6:B37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D9488"/>
    <pageSetUpPr fitToPage="1"/>
  </sheetPr>
  <dimension ref="A1:K40"/>
  <sheetViews>
    <sheetView showGridLines="0" zoomScaleNormal="100" workbookViewId="0">
      <pane ySplit="8" topLeftCell="A9" activePane="bottomLeft" state="frozen"/>
      <selection pane="bottomLeft"/>
    </sheetView>
  </sheetViews>
  <sheetFormatPr defaultColWidth="8.6640625" defaultRowHeight="14.4" x14ac:dyDescent="0.3"/>
  <cols>
    <col min="1" max="1" width="10" customWidth="1"/>
    <col min="2" max="2" width="12" customWidth="1"/>
    <col min="3" max="3" width="74" customWidth="1"/>
    <col min="4" max="4" width="7" customWidth="1"/>
    <col min="5" max="5" width="30" customWidth="1"/>
    <col min="6" max="6" width="18" customWidth="1"/>
    <col min="7" max="7" width="13" customWidth="1"/>
    <col min="8" max="8" width="12" customWidth="1"/>
    <col min="9" max="9" width="22" customWidth="1"/>
    <col min="10" max="10" width="17" customWidth="1"/>
    <col min="11" max="11" width="9" customWidth="1"/>
  </cols>
  <sheetData>
    <row r="1" spans="1:11" ht="30" customHeight="1" x14ac:dyDescent="0.3">
      <c r="A1" s="32" t="s">
        <v>348</v>
      </c>
      <c r="B1" s="15"/>
      <c r="C1" s="15"/>
      <c r="D1" s="15"/>
      <c r="E1" s="15"/>
      <c r="F1" s="15"/>
      <c r="G1" s="15"/>
      <c r="H1" s="15"/>
      <c r="I1" s="15"/>
      <c r="J1" s="15"/>
      <c r="K1" s="15"/>
    </row>
    <row r="2" spans="1:11" ht="18" customHeight="1" x14ac:dyDescent="0.3">
      <c r="A2" s="33" t="s">
        <v>349</v>
      </c>
      <c r="B2" s="15"/>
      <c r="C2" s="15"/>
      <c r="D2" s="15"/>
      <c r="E2" s="15"/>
      <c r="F2" s="15"/>
      <c r="G2" s="15"/>
      <c r="H2" s="15"/>
      <c r="I2" s="15"/>
      <c r="J2" s="15"/>
      <c r="K2" s="15"/>
    </row>
    <row r="3" spans="1:11" ht="7.5" customHeight="1" x14ac:dyDescent="0.3"/>
    <row r="4" spans="1:11" ht="19.5" customHeight="1" x14ac:dyDescent="0.3">
      <c r="A4" s="126" t="str">
        <f>"Dari "&amp;FIXED(COUNTIF(Data_HS!$D$2:$D$8217,"&gt;="&amp;p_nilai_besar),0)&amp;" kode HS bernilai ≥ US$ "&amp;ROUND(p_nilai_besar/10^6,0)&amp;" juta, "&amp;FIXED(COUNTIF(Data_HS!$I$2:$I$8217,"Belum terwakili"),0)&amp;" belum punya listing eksportir (nilai US$ "&amp;ROUND(SUMIFS(Data_HS!$D$2:$D$8217,Data_HS!$I$2:$I$8217,"Belum terwakili")/10^9,1)&amp;" miliar = "&amp;ROUND(SUMIFS(Data_HS!$D$2:$D$8217,Data_HS!$I$2:$I$8217,"Belum terwakili")/SUM(Data_HS!$D$2:$D$8217)*100,1)&amp;"% ekspor nasional Jan–Nov 2025)."</f>
        <v>Dari 1,308 kode HS bernilai ≥ US$ 10 juta, 1,187 belum punya listing eksportir (nilai US$ 201.1 miliar = 85.7% ekspor nasional Jan–Nov 2025).</v>
      </c>
      <c r="B4" s="126"/>
      <c r="C4" s="126"/>
      <c r="D4" s="126"/>
      <c r="E4" s="126"/>
      <c r="F4" s="126"/>
      <c r="G4" s="126"/>
      <c r="H4" s="126"/>
      <c r="I4" s="126"/>
      <c r="J4" s="126"/>
      <c r="K4" s="126"/>
    </row>
    <row r="5" spans="1:11" ht="19.5" customHeight="1" x14ac:dyDescent="0.3">
      <c r="A5" s="126"/>
      <c r="B5" s="126"/>
      <c r="C5" s="126"/>
      <c r="D5" s="126"/>
      <c r="E5" s="126"/>
      <c r="F5" s="126"/>
      <c r="G5" s="126"/>
      <c r="H5" s="126"/>
      <c r="I5" s="126"/>
      <c r="J5" s="126"/>
      <c r="K5" s="126"/>
    </row>
    <row r="7" spans="1:11" x14ac:dyDescent="0.3">
      <c r="A7" s="34" t="s">
        <v>350</v>
      </c>
    </row>
    <row r="8" spans="1:11" ht="39.75" customHeight="1" x14ac:dyDescent="0.3">
      <c r="A8" s="42" t="s">
        <v>132</v>
      </c>
      <c r="B8" s="42" t="s">
        <v>242</v>
      </c>
      <c r="C8" s="42" t="s">
        <v>243</v>
      </c>
      <c r="D8" s="42" t="s">
        <v>117</v>
      </c>
      <c r="E8" s="42" t="s">
        <v>118</v>
      </c>
      <c r="F8" s="42" t="s">
        <v>245</v>
      </c>
      <c r="G8" s="42" t="s">
        <v>246</v>
      </c>
      <c r="H8" s="42" t="s">
        <v>124</v>
      </c>
      <c r="I8" s="42" t="s">
        <v>248</v>
      </c>
      <c r="J8" s="42" t="s">
        <v>351</v>
      </c>
      <c r="K8" s="42" t="s">
        <v>133</v>
      </c>
    </row>
    <row r="9" spans="1:11" x14ac:dyDescent="0.3">
      <c r="A9" s="60">
        <v>1</v>
      </c>
      <c r="B9" s="61" t="str">
        <f>INDEX(Data_HS!$A$2:$A$8217,$K9)</f>
        <v>72026000</v>
      </c>
      <c r="C9" s="61" t="str">
        <f>INDEX(Data_HS!$B$2:$B$8217,$K9)</f>
        <v>Ferro-nickel</v>
      </c>
      <c r="D9" s="86">
        <f>INDEX(Data_HS!$F$2:$F$8217,$K9)</f>
        <v>72</v>
      </c>
      <c r="E9" s="61" t="str">
        <f>INDEX(Bab_HS!$B$6:$B$104,MATCH(D9,Bab_HS!$A$6:$A$104,0))</f>
        <v>Besi &amp; baja</v>
      </c>
      <c r="F9" s="66">
        <f>INDEX(Data_HS!$D$2:$D$8217,$K9)/10^6</f>
        <v>14941.057707</v>
      </c>
      <c r="G9" s="63">
        <f>INDEX(Data_HS!$E$2:$E$8217,$K9)</f>
        <v>1.4281334463399753</v>
      </c>
      <c r="H9" s="86">
        <f>INDEX(Data_HS!$G$2:$G$8217,$K9)</f>
        <v>0</v>
      </c>
      <c r="I9" s="61" t="str">
        <f>INDEX(Data_HS!$I$2:$I$8217,$K9)</f>
        <v>Belum terwakili</v>
      </c>
      <c r="J9" s="66">
        <f>INDEX(Data_HS!$K$2:$K$8217,$K9)/10^6</f>
        <v>14941.057707</v>
      </c>
      <c r="K9" s="87">
        <f>MATCH(LARGE(Data_HS!$L$2:$L$8217,A9),Data_HS!$L$2:$L$8217,0)</f>
        <v>4553</v>
      </c>
    </row>
    <row r="10" spans="1:11" x14ac:dyDescent="0.3">
      <c r="A10" s="69">
        <v>2</v>
      </c>
      <c r="B10" s="70" t="str">
        <f>INDEX(Data_HS!$A$2:$A$8217,$K10)</f>
        <v>15119037</v>
      </c>
      <c r="C10" s="70" t="str">
        <f>INDEX(Data_HS!$B$2:$B$8217,$K10)</f>
        <v>Liquid fractions of palm oil, refined oil, but not chemically modified, with iodine value 55 or more, but less than 60</v>
      </c>
      <c r="D10" s="89">
        <f>INDEX(Data_HS!$F$2:$F$8217,$K10)</f>
        <v>15</v>
      </c>
      <c r="E10" s="70" t="str">
        <f>INDEX(Bab_HS!$B$6:$B$104,MATCH(D10,Bab_HS!$A$6:$A$104,0))</f>
        <v>Lemak &amp; minyak nabati/hewani</v>
      </c>
      <c r="F10" s="75">
        <f>INDEX(Data_HS!$D$2:$D$8217,$K10)/10^6</f>
        <v>9998.5251470000003</v>
      </c>
      <c r="G10" s="72">
        <f>INDEX(Data_HS!$E$2:$E$8217,$K10)</f>
        <v>1.018645600176266</v>
      </c>
      <c r="H10" s="89">
        <f>INDEX(Data_HS!$G$2:$G$8217,$K10)</f>
        <v>0</v>
      </c>
      <c r="I10" s="70" t="str">
        <f>INDEX(Data_HS!$I$2:$I$8217,$K10)</f>
        <v>Belum terwakili</v>
      </c>
      <c r="J10" s="75">
        <f>INDEX(Data_HS!$K$2:$K$8217,$K10)/10^6</f>
        <v>9998.5251470000003</v>
      </c>
      <c r="K10" s="90">
        <f>MATCH(LARGE(Data_HS!$L$2:$L$8217,A10),Data_HS!$L$2:$L$8217,0)</f>
        <v>748</v>
      </c>
    </row>
    <row r="11" spans="1:11" x14ac:dyDescent="0.3">
      <c r="A11" s="60">
        <v>3</v>
      </c>
      <c r="B11" s="61" t="str">
        <f>INDEX(Data_HS!$A$2:$A$8217,$K11)</f>
        <v>71131990</v>
      </c>
      <c r="C11" s="61" t="str">
        <f>INDEX(Data_HS!$B$2:$B$8217,$K11)</f>
        <v>Articles of other precious metal jewellery (other than its parts), other than of silver, whether or not plated or clad with precious metal</v>
      </c>
      <c r="D11" s="86">
        <f>INDEX(Data_HS!$F$2:$F$8217,$K11)</f>
        <v>71</v>
      </c>
      <c r="E11" s="61" t="str">
        <f>INDEX(Bab_HS!$B$6:$B$104,MATCH(D11,Bab_HS!$A$6:$A$104,0))</f>
        <v>Mutiara, permata &amp; logam mulia</v>
      </c>
      <c r="F11" s="66">
        <f>INDEX(Data_HS!$D$2:$D$8217,$K11)/10^6</f>
        <v>6753.5157490000001</v>
      </c>
      <c r="G11" s="63">
        <f>INDEX(Data_HS!$E$2:$E$8217,$K11)</f>
        <v>93132.672536716535</v>
      </c>
      <c r="H11" s="86">
        <f>INDEX(Data_HS!$G$2:$G$8217,$K11)</f>
        <v>0</v>
      </c>
      <c r="I11" s="61" t="str">
        <f>INDEX(Data_HS!$I$2:$I$8217,$K11)</f>
        <v>Belum terwakili</v>
      </c>
      <c r="J11" s="66">
        <f>INDEX(Data_HS!$K$2:$K$8217,$K11)/10^6</f>
        <v>6753.5157490000001</v>
      </c>
      <c r="K11" s="87">
        <f>MATCH(LARGE(Data_HS!$L$2:$L$8217,A11),Data_HS!$L$2:$L$8217,0)</f>
        <v>4527</v>
      </c>
    </row>
    <row r="12" spans="1:11" x14ac:dyDescent="0.3">
      <c r="A12" s="69">
        <v>4</v>
      </c>
      <c r="B12" s="70" t="str">
        <f>INDEX(Data_HS!$A$2:$A$8217,$K12)</f>
        <v>15119020</v>
      </c>
      <c r="C12" s="70" t="str">
        <f>INDEX(Data_HS!$B$2:$B$8217,$K12)</f>
        <v>Refined palm oil</v>
      </c>
      <c r="D12" s="89">
        <f>INDEX(Data_HS!$F$2:$F$8217,$K12)</f>
        <v>15</v>
      </c>
      <c r="E12" s="70" t="str">
        <f>INDEX(Bab_HS!$B$6:$B$104,MATCH(D12,Bab_HS!$A$6:$A$104,0))</f>
        <v>Lemak &amp; minyak nabati/hewani</v>
      </c>
      <c r="F12" s="75">
        <f>INDEX(Data_HS!$D$2:$D$8217,$K12)/10^6</f>
        <v>5248.6870150000004</v>
      </c>
      <c r="G12" s="72">
        <f>INDEX(Data_HS!$E$2:$E$8217,$K12)</f>
        <v>1.030227925874456</v>
      </c>
      <c r="H12" s="89">
        <f>INDEX(Data_HS!$G$2:$G$8217,$K12)</f>
        <v>0</v>
      </c>
      <c r="I12" s="70" t="str">
        <f>INDEX(Data_HS!$I$2:$I$8217,$K12)</f>
        <v>Belum terwakili</v>
      </c>
      <c r="J12" s="75">
        <f>INDEX(Data_HS!$K$2:$K$8217,$K12)/10^6</f>
        <v>5248.6870150000004</v>
      </c>
      <c r="K12" s="90">
        <f>MATCH(LARGE(Data_HS!$L$2:$L$8217,A12),Data_HS!$L$2:$L$8217,0)</f>
        <v>744</v>
      </c>
    </row>
    <row r="13" spans="1:11" x14ac:dyDescent="0.3">
      <c r="A13" s="60">
        <v>5</v>
      </c>
      <c r="B13" s="61" t="str">
        <f>INDEX(Data_HS!$A$2:$A$8217,$K13)</f>
        <v>27021000</v>
      </c>
      <c r="C13" s="61" t="str">
        <f>INDEX(Data_HS!$B$2:$B$8217,$K13)</f>
        <v>Lignite, whether or not pulverised, but not agglomerated</v>
      </c>
      <c r="D13" s="86">
        <f>INDEX(Data_HS!$F$2:$F$8217,$K13)</f>
        <v>27</v>
      </c>
      <c r="E13" s="61" t="str">
        <f>INDEX(Bab_HS!$B$6:$B$104,MATCH(D13,Bab_HS!$A$6:$A$104,0))</f>
        <v>Batubara, migas &amp; bahan bakar</v>
      </c>
      <c r="F13" s="66">
        <f>INDEX(Data_HS!$D$2:$D$8217,$K13)/10^6</f>
        <v>5051.5173750000004</v>
      </c>
      <c r="G13" s="63" t="str">
        <f>INDEX(Data_HS!$E$2:$E$8217,$K13)</f>
        <v/>
      </c>
      <c r="H13" s="86">
        <f>INDEX(Data_HS!$G$2:$G$8217,$K13)</f>
        <v>0</v>
      </c>
      <c r="I13" s="61" t="str">
        <f>INDEX(Data_HS!$I$2:$I$8217,$K13)</f>
        <v>Belum terwakili</v>
      </c>
      <c r="J13" s="66">
        <f>INDEX(Data_HS!$K$2:$K$8217,$K13)/10^6</f>
        <v>5051.5173750000004</v>
      </c>
      <c r="K13" s="87">
        <f>MATCH(LARGE(Data_HS!$L$2:$L$8217,A13),Data_HS!$L$2:$L$8217,0)</f>
        <v>1313</v>
      </c>
    </row>
    <row r="14" spans="1:11" x14ac:dyDescent="0.3">
      <c r="A14" s="69">
        <v>6</v>
      </c>
      <c r="B14" s="70" t="str">
        <f>INDEX(Data_HS!$A$2:$A$8217,$K14)</f>
        <v>27111100</v>
      </c>
      <c r="C14" s="70" t="str">
        <f>INDEX(Data_HS!$B$2:$B$8217,$K14)</f>
        <v>Liquefied, natural gas</v>
      </c>
      <c r="D14" s="89">
        <f>INDEX(Data_HS!$F$2:$F$8217,$K14)</f>
        <v>27</v>
      </c>
      <c r="E14" s="70" t="str">
        <f>INDEX(Bab_HS!$B$6:$B$104,MATCH(D14,Bab_HS!$A$6:$A$104,0))</f>
        <v>Batubara, migas &amp; bahan bakar</v>
      </c>
      <c r="F14" s="75">
        <f>INDEX(Data_HS!$D$2:$D$8217,$K14)/10^6</f>
        <v>4966.8666130000001</v>
      </c>
      <c r="G14" s="72">
        <f>INDEX(Data_HS!$E$2:$E$8217,$K14)</f>
        <v>0.51053798024639307</v>
      </c>
      <c r="H14" s="89">
        <f>INDEX(Data_HS!$G$2:$G$8217,$K14)</f>
        <v>0</v>
      </c>
      <c r="I14" s="70" t="str">
        <f>INDEX(Data_HS!$I$2:$I$8217,$K14)</f>
        <v>Belum terwakili</v>
      </c>
      <c r="J14" s="75">
        <f>INDEX(Data_HS!$K$2:$K$8217,$K14)/10^6</f>
        <v>4966.8666130000001</v>
      </c>
      <c r="K14" s="90">
        <f>MATCH(LARGE(Data_HS!$L$2:$L$8217,A14),Data_HS!$L$2:$L$8217,0)</f>
        <v>1345</v>
      </c>
    </row>
    <row r="15" spans="1:11" x14ac:dyDescent="0.3">
      <c r="A15" s="60">
        <v>7</v>
      </c>
      <c r="B15" s="61" t="str">
        <f>INDEX(Data_HS!$A$2:$A$8217,$K15)</f>
        <v>75012000</v>
      </c>
      <c r="C15" s="61" t="str">
        <f>INDEX(Data_HS!$B$2:$B$8217,$K15)</f>
        <v>Nickel oxide sinters and other intermediate products; of nickel metallurgy</v>
      </c>
      <c r="D15" s="86">
        <f>INDEX(Data_HS!$F$2:$F$8217,$K15)</f>
        <v>75</v>
      </c>
      <c r="E15" s="61" t="str">
        <f>INDEX(Bab_HS!$B$6:$B$104,MATCH(D15,Bab_HS!$A$6:$A$104,0))</f>
        <v>Nikel</v>
      </c>
      <c r="F15" s="66">
        <f>INDEX(Data_HS!$D$2:$D$8217,$K15)/10^6</f>
        <v>4843.0893509999996</v>
      </c>
      <c r="G15" s="63">
        <f>INDEX(Data_HS!$E$2:$E$8217,$K15)</f>
        <v>2.6637322417877169</v>
      </c>
      <c r="H15" s="86">
        <f>INDEX(Data_HS!$G$2:$G$8217,$K15)</f>
        <v>0</v>
      </c>
      <c r="I15" s="61" t="str">
        <f>INDEX(Data_HS!$I$2:$I$8217,$K15)</f>
        <v>Belum terwakili</v>
      </c>
      <c r="J15" s="66">
        <f>INDEX(Data_HS!$K$2:$K$8217,$K15)/10^6</f>
        <v>4843.0893509999996</v>
      </c>
      <c r="K15" s="87">
        <f>MATCH(LARGE(Data_HS!$L$2:$L$8217,A15),Data_HS!$L$2:$L$8217,0)</f>
        <v>5097</v>
      </c>
    </row>
    <row r="16" spans="1:11" x14ac:dyDescent="0.3">
      <c r="A16" s="69">
        <v>8</v>
      </c>
      <c r="B16" s="70" t="str">
        <f>INDEX(Data_HS!$A$2:$A$8217,$K16)</f>
        <v>26030000</v>
      </c>
      <c r="C16" s="70" t="str">
        <f>INDEX(Data_HS!$B$2:$B$8217,$K16)</f>
        <v>Copper ores and concentrates</v>
      </c>
      <c r="D16" s="89">
        <f>INDEX(Data_HS!$F$2:$F$8217,$K16)</f>
        <v>26</v>
      </c>
      <c r="E16" s="70" t="str">
        <f>INDEX(Bab_HS!$B$6:$B$104,MATCH(D16,Bab_HS!$A$6:$A$104,0))</f>
        <v>Bijih, terak &amp; abu logam</v>
      </c>
      <c r="F16" s="75">
        <f>INDEX(Data_HS!$D$2:$D$8217,$K16)/10^6</f>
        <v>4545.5013010000002</v>
      </c>
      <c r="G16" s="72">
        <f>INDEX(Data_HS!$E$2:$E$8217,$K16)</f>
        <v>3.3306809462659772</v>
      </c>
      <c r="H16" s="89">
        <f>INDEX(Data_HS!$G$2:$G$8217,$K16)</f>
        <v>0</v>
      </c>
      <c r="I16" s="70" t="str">
        <f>INDEX(Data_HS!$I$2:$I$8217,$K16)</f>
        <v>Belum terwakili</v>
      </c>
      <c r="J16" s="75">
        <f>INDEX(Data_HS!$K$2:$K$8217,$K16)/10^6</f>
        <v>4545.5013010000002</v>
      </c>
      <c r="K16" s="90">
        <f>MATCH(LARGE(Data_HS!$L$2:$L$8217,A16),Data_HS!$L$2:$L$8217,0)</f>
        <v>1294</v>
      </c>
    </row>
    <row r="17" spans="1:11" x14ac:dyDescent="0.3">
      <c r="A17" s="60">
        <v>9</v>
      </c>
      <c r="B17" s="61" t="str">
        <f>INDEX(Data_HS!$A$2:$A$8217,$K17)</f>
        <v>87032259</v>
      </c>
      <c r="C17" s="61" t="str">
        <f>INDEX(Data_HS!$B$2:$B$8217,$K17)</f>
        <v>Motor cars (including station wagons and sports cars, but not including vans), other than of 4-wheel drive, with only spark-ignition internal combustion piston engine, of a cylinder capacity &gt; 1,000 cc but ≤ 1,500 cc, other than CKD</v>
      </c>
      <c r="D17" s="86">
        <f>INDEX(Data_HS!$F$2:$F$8217,$K17)</f>
        <v>87</v>
      </c>
      <c r="E17" s="61" t="str">
        <f>INDEX(Bab_HS!$B$6:$B$104,MATCH(D17,Bab_HS!$A$6:$A$104,0))</f>
        <v>Kendaraan bermotor</v>
      </c>
      <c r="F17" s="66">
        <f>INDEX(Data_HS!$D$2:$D$8217,$K17)/10^6</f>
        <v>3584.1136759999999</v>
      </c>
      <c r="G17" s="63">
        <f>INDEX(Data_HS!$E$2:$E$8217,$K17)</f>
        <v>9.7744815971930148</v>
      </c>
      <c r="H17" s="86">
        <f>INDEX(Data_HS!$G$2:$G$8217,$K17)</f>
        <v>0</v>
      </c>
      <c r="I17" s="61" t="str">
        <f>INDEX(Data_HS!$I$2:$I$8217,$K17)</f>
        <v>Belum terwakili</v>
      </c>
      <c r="J17" s="66">
        <f>INDEX(Data_HS!$K$2:$K$8217,$K17)/10^6</f>
        <v>3584.1136759999999</v>
      </c>
      <c r="K17" s="87">
        <f>MATCH(LARGE(Data_HS!$L$2:$L$8217,A17),Data_HS!$L$2:$L$8217,0)</f>
        <v>7233</v>
      </c>
    </row>
    <row r="18" spans="1:11" x14ac:dyDescent="0.3">
      <c r="A18" s="69">
        <v>10</v>
      </c>
      <c r="B18" s="70" t="str">
        <f>INDEX(Data_HS!$A$2:$A$8217,$K18)</f>
        <v>27011290</v>
      </c>
      <c r="C18" s="70" t="str">
        <f>INDEX(Data_HS!$B$2:$B$8217,$K18)</f>
        <v>Bituminous coal, whether or not pulverised, but not agglomerated, other than coking coal</v>
      </c>
      <c r="D18" s="89">
        <f>INDEX(Data_HS!$F$2:$F$8217,$K18)</f>
        <v>27</v>
      </c>
      <c r="E18" s="70" t="str">
        <f>INDEX(Bab_HS!$B$6:$B$104,MATCH(D18,Bab_HS!$A$6:$A$104,0))</f>
        <v>Batubara, migas &amp; bahan bakar</v>
      </c>
      <c r="F18" s="75">
        <f>INDEX(Data_HS!$D$2:$D$8217,$K18)/10^6</f>
        <v>3150.465166</v>
      </c>
      <c r="G18" s="72">
        <f>INDEX(Data_HS!$E$2:$E$8217,$K18)</f>
        <v>8.1807709504946993E-2</v>
      </c>
      <c r="H18" s="89">
        <f>INDEX(Data_HS!$G$2:$G$8217,$K18)</f>
        <v>0</v>
      </c>
      <c r="I18" s="70" t="str">
        <f>INDEX(Data_HS!$I$2:$I$8217,$K18)</f>
        <v>Belum terwakili</v>
      </c>
      <c r="J18" s="75">
        <f>INDEX(Data_HS!$K$2:$K$8217,$K18)/10^6</f>
        <v>3150.465166</v>
      </c>
      <c r="K18" s="90">
        <f>MATCH(LARGE(Data_HS!$L$2:$L$8217,A18),Data_HS!$L$2:$L$8217,0)</f>
        <v>1311</v>
      </c>
    </row>
    <row r="19" spans="1:11" x14ac:dyDescent="0.3">
      <c r="A19" s="60">
        <v>11</v>
      </c>
      <c r="B19" s="61" t="str">
        <f>INDEX(Data_HS!$A$2:$A$8217,$K19)</f>
        <v>40012220</v>
      </c>
      <c r="C19" s="61" t="str">
        <f>INDEX(Data_HS!$B$2:$B$8217,$K19)</f>
        <v>Technically specified natural rubber (TSNR) 20</v>
      </c>
      <c r="D19" s="86">
        <f>INDEX(Data_HS!$F$2:$F$8217,$K19)</f>
        <v>40</v>
      </c>
      <c r="E19" s="61" t="str">
        <f>INDEX(Bab_HS!$B$6:$B$104,MATCH(D19,Bab_HS!$A$6:$A$104,0))</f>
        <v>Karet &amp; barang karet</v>
      </c>
      <c r="F19" s="66">
        <f>INDEX(Data_HS!$D$2:$D$8217,$K19)/10^6</f>
        <v>2485.8537259999998</v>
      </c>
      <c r="G19" s="63">
        <f>INDEX(Data_HS!$E$2:$E$8217,$K19)</f>
        <v>1.889837719102478</v>
      </c>
      <c r="H19" s="86">
        <f>INDEX(Data_HS!$G$2:$G$8217,$K19)</f>
        <v>0</v>
      </c>
      <c r="I19" s="61" t="str">
        <f>INDEX(Data_HS!$I$2:$I$8217,$K19)</f>
        <v>Belum terwakili</v>
      </c>
      <c r="J19" s="66">
        <f>INDEX(Data_HS!$K$2:$K$8217,$K19)/10^6</f>
        <v>2485.8537259999998</v>
      </c>
      <c r="K19" s="87">
        <f>MATCH(LARGE(Data_HS!$L$2:$L$8217,A19),Data_HS!$L$2:$L$8217,0)</f>
        <v>2568</v>
      </c>
    </row>
    <row r="20" spans="1:11" x14ac:dyDescent="0.3">
      <c r="A20" s="69">
        <v>12</v>
      </c>
      <c r="B20" s="70" t="str">
        <f>INDEX(Data_HS!$A$2:$A$8217,$K20)</f>
        <v>75011000</v>
      </c>
      <c r="C20" s="70" t="str">
        <f>INDEX(Data_HS!$B$2:$B$8217,$K20)</f>
        <v>Nickel mattes</v>
      </c>
      <c r="D20" s="89">
        <f>INDEX(Data_HS!$F$2:$F$8217,$K20)</f>
        <v>75</v>
      </c>
      <c r="E20" s="70" t="str">
        <f>INDEX(Bab_HS!$B$6:$B$104,MATCH(D20,Bab_HS!$A$6:$A$104,0))</f>
        <v>Nikel</v>
      </c>
      <c r="F20" s="75">
        <f>INDEX(Data_HS!$D$2:$D$8217,$K20)/10^6</f>
        <v>2476.236238</v>
      </c>
      <c r="G20" s="72">
        <f>INDEX(Data_HS!$E$2:$E$8217,$K20)</f>
        <v>9.5992547641836197</v>
      </c>
      <c r="H20" s="89">
        <f>INDEX(Data_HS!$G$2:$G$8217,$K20)</f>
        <v>0</v>
      </c>
      <c r="I20" s="70" t="str">
        <f>INDEX(Data_HS!$I$2:$I$8217,$K20)</f>
        <v>Belum terwakili</v>
      </c>
      <c r="J20" s="75">
        <f>INDEX(Data_HS!$K$2:$K$8217,$K20)/10^6</f>
        <v>2476.236238</v>
      </c>
      <c r="K20" s="90">
        <f>MATCH(LARGE(Data_HS!$L$2:$L$8217,A20),Data_HS!$L$2:$L$8217,0)</f>
        <v>5096</v>
      </c>
    </row>
    <row r="21" spans="1:11" x14ac:dyDescent="0.3">
      <c r="A21" s="60">
        <v>13</v>
      </c>
      <c r="B21" s="61" t="str">
        <f>INDEX(Data_HS!$A$2:$A$8217,$K21)</f>
        <v>47032900</v>
      </c>
      <c r="C21" s="61" t="str">
        <f>INDEX(Data_HS!$B$2:$B$8217,$K21)</f>
        <v>Chemical wood pulp, soda or sulphate, other than dissolving grades, semi-bleached or bleached, of non-coniferous</v>
      </c>
      <c r="D21" s="86">
        <f>INDEX(Data_HS!$F$2:$F$8217,$K21)</f>
        <v>47</v>
      </c>
      <c r="E21" s="61" t="str">
        <f>INDEX(Bab_HS!$B$6:$B$104,MATCH(D21,Bab_HS!$A$6:$A$104,0))</f>
        <v>Pulp kayu</v>
      </c>
      <c r="F21" s="66">
        <f>INDEX(Data_HS!$D$2:$D$8217,$K21)/10^6</f>
        <v>2204.9161349999999</v>
      </c>
      <c r="G21" s="63">
        <f>INDEX(Data_HS!$E$2:$E$8217,$K21)</f>
        <v>0.50523710204525762</v>
      </c>
      <c r="H21" s="86">
        <f>INDEX(Data_HS!$G$2:$G$8217,$K21)</f>
        <v>0</v>
      </c>
      <c r="I21" s="61" t="str">
        <f>INDEX(Data_HS!$I$2:$I$8217,$K21)</f>
        <v>Belum terwakili</v>
      </c>
      <c r="J21" s="66">
        <f>INDEX(Data_HS!$K$2:$K$8217,$K21)/10^6</f>
        <v>2204.9161349999999</v>
      </c>
      <c r="K21" s="87">
        <f>MATCH(LARGE(Data_HS!$L$2:$L$8217,A21),Data_HS!$L$2:$L$8217,0)</f>
        <v>2977</v>
      </c>
    </row>
    <row r="22" spans="1:11" x14ac:dyDescent="0.3">
      <c r="A22" s="69">
        <v>14</v>
      </c>
      <c r="B22" s="70" t="str">
        <f>INDEX(Data_HS!$A$2:$A$8217,$K22)</f>
        <v>28182000</v>
      </c>
      <c r="C22" s="70" t="str">
        <f>INDEX(Data_HS!$B$2:$B$8217,$K22)</f>
        <v>Aluminium oxide, other than artificial corundum</v>
      </c>
      <c r="D22" s="89">
        <f>INDEX(Data_HS!$F$2:$F$8217,$K22)</f>
        <v>28</v>
      </c>
      <c r="E22" s="70" t="str">
        <f>INDEX(Bab_HS!$B$6:$B$104,MATCH(D22,Bab_HS!$A$6:$A$104,0))</f>
        <v>Kimia anorganik</v>
      </c>
      <c r="F22" s="75">
        <f>INDEX(Data_HS!$D$2:$D$8217,$K22)/10^6</f>
        <v>2134.6569559999998</v>
      </c>
      <c r="G22" s="72">
        <f>INDEX(Data_HS!$E$2:$E$8217,$K22)</f>
        <v>0.4574464031806843</v>
      </c>
      <c r="H22" s="89">
        <f>INDEX(Data_HS!$G$2:$G$8217,$K22)</f>
        <v>0</v>
      </c>
      <c r="I22" s="70" t="str">
        <f>INDEX(Data_HS!$I$2:$I$8217,$K22)</f>
        <v>Belum terwakili</v>
      </c>
      <c r="J22" s="75">
        <f>INDEX(Data_HS!$K$2:$K$8217,$K22)/10^6</f>
        <v>2134.6569559999998</v>
      </c>
      <c r="K22" s="90">
        <f>MATCH(LARGE(Data_HS!$L$2:$L$8217,A22),Data_HS!$L$2:$L$8217,0)</f>
        <v>1400</v>
      </c>
    </row>
    <row r="23" spans="1:11" x14ac:dyDescent="0.3">
      <c r="A23" s="60">
        <v>15</v>
      </c>
      <c r="B23" s="61" t="str">
        <f>INDEX(Data_HS!$A$2:$A$8217,$K23)</f>
        <v>74031100</v>
      </c>
      <c r="C23" s="61" t="str">
        <f>INDEX(Data_HS!$B$2:$B$8217,$K23)</f>
        <v>Cathodes and sections of cathodes; of refined copper</v>
      </c>
      <c r="D23" s="86">
        <f>INDEX(Data_HS!$F$2:$F$8217,$K23)</f>
        <v>74</v>
      </c>
      <c r="E23" s="61" t="str">
        <f>INDEX(Bab_HS!$B$6:$B$104,MATCH(D23,Bab_HS!$A$6:$A$104,0))</f>
        <v>Tembaga</v>
      </c>
      <c r="F23" s="66">
        <f>INDEX(Data_HS!$D$2:$D$8217,$K23)/10^6</f>
        <v>2043.210945</v>
      </c>
      <c r="G23" s="63">
        <f>INDEX(Data_HS!$E$2:$E$8217,$K23)</f>
        <v>9.7009868892329809</v>
      </c>
      <c r="H23" s="86">
        <f>INDEX(Data_HS!$G$2:$G$8217,$K23)</f>
        <v>0</v>
      </c>
      <c r="I23" s="61" t="str">
        <f>INDEX(Data_HS!$I$2:$I$8217,$K23)</f>
        <v>Belum terwakili</v>
      </c>
      <c r="J23" s="66">
        <f>INDEX(Data_HS!$K$2:$K$8217,$K23)/10^6</f>
        <v>2043.210945</v>
      </c>
      <c r="K23" s="87">
        <f>MATCH(LARGE(Data_HS!$L$2:$L$8217,A23),Data_HS!$L$2:$L$8217,0)</f>
        <v>5029</v>
      </c>
    </row>
    <row r="24" spans="1:11" x14ac:dyDescent="0.3">
      <c r="A24" s="69">
        <v>16</v>
      </c>
      <c r="B24" s="70" t="str">
        <f>INDEX(Data_HS!$A$2:$A$8217,$K24)</f>
        <v>72189100</v>
      </c>
      <c r="C24" s="70" t="str">
        <f>INDEX(Data_HS!$B$2:$B$8217,$K24)</f>
        <v>Semi- finished products of stainless steel; of rectangular (other than square) cross-section</v>
      </c>
      <c r="D24" s="89">
        <f>INDEX(Data_HS!$F$2:$F$8217,$K24)</f>
        <v>72</v>
      </c>
      <c r="E24" s="70" t="str">
        <f>INDEX(Bab_HS!$B$6:$B$104,MATCH(D24,Bab_HS!$A$6:$A$104,0))</f>
        <v>Besi &amp; baja</v>
      </c>
      <c r="F24" s="75">
        <f>INDEX(Data_HS!$D$2:$D$8217,$K24)/10^6</f>
        <v>1938.3918229999999</v>
      </c>
      <c r="G24" s="72">
        <f>INDEX(Data_HS!$E$2:$E$8217,$K24)</f>
        <v>1.6066677848073934</v>
      </c>
      <c r="H24" s="89">
        <f>INDEX(Data_HS!$G$2:$G$8217,$K24)</f>
        <v>0</v>
      </c>
      <c r="I24" s="70" t="str">
        <f>INDEX(Data_HS!$I$2:$I$8217,$K24)</f>
        <v>Belum terwakili</v>
      </c>
      <c r="J24" s="75">
        <f>INDEX(Data_HS!$K$2:$K$8217,$K24)/10^6</f>
        <v>1938.3918229999999</v>
      </c>
      <c r="K24" s="90">
        <f>MATCH(LARGE(Data_HS!$L$2:$L$8217,A24),Data_HS!$L$2:$L$8217,0)</f>
        <v>4714</v>
      </c>
    </row>
    <row r="25" spans="1:11" x14ac:dyDescent="0.3">
      <c r="A25" s="60">
        <v>17</v>
      </c>
      <c r="B25" s="61" t="str">
        <f>INDEX(Data_HS!$A$2:$A$8217,$K25)</f>
        <v>38237090</v>
      </c>
      <c r="C25" s="61" t="str">
        <f>INDEX(Data_HS!$B$2:$B$8217,$K25)</f>
        <v>Industrial fatty alcohols other than in the form of wax</v>
      </c>
      <c r="D25" s="86">
        <f>INDEX(Data_HS!$F$2:$F$8217,$K25)</f>
        <v>38</v>
      </c>
      <c r="E25" s="61" t="str">
        <f>INDEX(Bab_HS!$B$6:$B$104,MATCH(D25,Bab_HS!$A$6:$A$104,0))</f>
        <v>Produk kimia lainnya</v>
      </c>
      <c r="F25" s="66">
        <f>INDEX(Data_HS!$D$2:$D$8217,$K25)/10^6</f>
        <v>1913.9303540000001</v>
      </c>
      <c r="G25" s="63">
        <f>INDEX(Data_HS!$E$2:$E$8217,$K25)</f>
        <v>2.3589443753419501</v>
      </c>
      <c r="H25" s="86">
        <f>INDEX(Data_HS!$G$2:$G$8217,$K25)</f>
        <v>0</v>
      </c>
      <c r="I25" s="61" t="str">
        <f>INDEX(Data_HS!$I$2:$I$8217,$K25)</f>
        <v>Belum terwakili</v>
      </c>
      <c r="J25" s="66">
        <f>INDEX(Data_HS!$K$2:$K$8217,$K25)/10^6</f>
        <v>1913.9303540000001</v>
      </c>
      <c r="K25" s="87">
        <f>MATCH(LARGE(Data_HS!$L$2:$L$8217,A25),Data_HS!$L$2:$L$8217,0)</f>
        <v>2219</v>
      </c>
    </row>
    <row r="26" spans="1:11" x14ac:dyDescent="0.3">
      <c r="A26" s="69">
        <v>18</v>
      </c>
      <c r="B26" s="70" t="str">
        <f>INDEX(Data_HS!$A$2:$A$8217,$K26)</f>
        <v>27101979</v>
      </c>
      <c r="C26" s="70" t="str">
        <f>INDEX(Data_HS!$B$2:$B$8217,$K26)</f>
        <v>Fuel oils</v>
      </c>
      <c r="D26" s="89">
        <f>INDEX(Data_HS!$F$2:$F$8217,$K26)</f>
        <v>27</v>
      </c>
      <c r="E26" s="70" t="str">
        <f>INDEX(Bab_HS!$B$6:$B$104,MATCH(D26,Bab_HS!$A$6:$A$104,0))</f>
        <v>Batubara, migas &amp; bahan bakar</v>
      </c>
      <c r="F26" s="75">
        <f>INDEX(Data_HS!$D$2:$D$8217,$K26)/10^6</f>
        <v>1908.242786</v>
      </c>
      <c r="G26" s="72">
        <f>INDEX(Data_HS!$E$2:$E$8217,$K26)</f>
        <v>0.48719875547727981</v>
      </c>
      <c r="H26" s="89">
        <f>INDEX(Data_HS!$G$2:$G$8217,$K26)</f>
        <v>0</v>
      </c>
      <c r="I26" s="70" t="str">
        <f>INDEX(Data_HS!$I$2:$I$8217,$K26)</f>
        <v>Belum terwakili</v>
      </c>
      <c r="J26" s="75">
        <f>INDEX(Data_HS!$K$2:$K$8217,$K26)/10^6</f>
        <v>1908.242786</v>
      </c>
      <c r="K26" s="90">
        <f>MATCH(LARGE(Data_HS!$L$2:$L$8217,A26),Data_HS!$L$2:$L$8217,0)</f>
        <v>1338</v>
      </c>
    </row>
    <row r="27" spans="1:11" x14ac:dyDescent="0.3">
      <c r="A27" s="60">
        <v>19</v>
      </c>
      <c r="B27" s="61" t="str">
        <f>INDEX(Data_HS!$A$2:$A$8217,$K27)</f>
        <v>72191300</v>
      </c>
      <c r="C27" s="61" t="str">
        <f>INDEX(Data_HS!$B$2:$B$8217,$K27)</f>
        <v>Flat-rolled products of stainless steel, of a width of 600 mm or more; not further worked than hot-rolled, in coils; of a thickness of 3 mm or more but less than 4.75 mm</v>
      </c>
      <c r="D27" s="86">
        <f>INDEX(Data_HS!$F$2:$F$8217,$K27)</f>
        <v>72</v>
      </c>
      <c r="E27" s="61" t="str">
        <f>INDEX(Bab_HS!$B$6:$B$104,MATCH(D27,Bab_HS!$A$6:$A$104,0))</f>
        <v>Besi &amp; baja</v>
      </c>
      <c r="F27" s="66">
        <f>INDEX(Data_HS!$D$2:$D$8217,$K27)/10^6</f>
        <v>1750.3503920000001</v>
      </c>
      <c r="G27" s="63">
        <f>INDEX(Data_HS!$E$2:$E$8217,$K27)</f>
        <v>1.6997439923053175</v>
      </c>
      <c r="H27" s="86">
        <f>INDEX(Data_HS!$G$2:$G$8217,$K27)</f>
        <v>0</v>
      </c>
      <c r="I27" s="61" t="str">
        <f>INDEX(Data_HS!$I$2:$I$8217,$K27)</f>
        <v>Belum terwakili</v>
      </c>
      <c r="J27" s="66">
        <f>INDEX(Data_HS!$K$2:$K$8217,$K27)/10^6</f>
        <v>1750.3503920000001</v>
      </c>
      <c r="K27" s="87">
        <f>MATCH(LARGE(Data_HS!$L$2:$L$8217,A27),Data_HS!$L$2:$L$8217,0)</f>
        <v>4718</v>
      </c>
    </row>
    <row r="28" spans="1:11" x14ac:dyDescent="0.3">
      <c r="A28" s="69">
        <v>20</v>
      </c>
      <c r="B28" s="70" t="str">
        <f>INDEX(Data_HS!$A$2:$A$8217,$K28)</f>
        <v>15119036</v>
      </c>
      <c r="C28" s="70" t="str">
        <f>INDEX(Data_HS!$B$2:$B$8217,$K28)</f>
        <v>Liquid fractions of palm oil, refined oil, but not chemically modified, in packing of a net weight not exceeding 25 kg</v>
      </c>
      <c r="D28" s="89">
        <f>INDEX(Data_HS!$F$2:$F$8217,$K28)</f>
        <v>15</v>
      </c>
      <c r="E28" s="70" t="str">
        <f>INDEX(Bab_HS!$B$6:$B$104,MATCH(D28,Bab_HS!$A$6:$A$104,0))</f>
        <v>Lemak &amp; minyak nabati/hewani</v>
      </c>
      <c r="F28" s="75">
        <f>INDEX(Data_HS!$D$2:$D$8217,$K28)/10^6</f>
        <v>1724.5854549999999</v>
      </c>
      <c r="G28" s="72">
        <f>INDEX(Data_HS!$E$2:$E$8217,$K28)</f>
        <v>1.1499377121376588</v>
      </c>
      <c r="H28" s="89">
        <f>INDEX(Data_HS!$G$2:$G$8217,$K28)</f>
        <v>0</v>
      </c>
      <c r="I28" s="70" t="str">
        <f>INDEX(Data_HS!$I$2:$I$8217,$K28)</f>
        <v>Belum terwakili</v>
      </c>
      <c r="J28" s="75">
        <f>INDEX(Data_HS!$K$2:$K$8217,$K28)/10^6</f>
        <v>1724.5854549999999</v>
      </c>
      <c r="K28" s="90">
        <f>MATCH(LARGE(Data_HS!$L$2:$L$8217,A28),Data_HS!$L$2:$L$8217,0)</f>
        <v>747</v>
      </c>
    </row>
    <row r="29" spans="1:11" x14ac:dyDescent="0.3">
      <c r="A29" s="60">
        <v>21</v>
      </c>
      <c r="B29" s="61" t="str">
        <f>INDEX(Data_HS!$A$2:$A$8217,$K29)</f>
        <v>27112190</v>
      </c>
      <c r="C29" s="61" t="str">
        <f>INDEX(Data_HS!$B$2:$B$8217,$K29)</f>
        <v>Natural gas, in gaseous state, other than of a kind used as a motor fuel</v>
      </c>
      <c r="D29" s="86">
        <f>INDEX(Data_HS!$F$2:$F$8217,$K29)</f>
        <v>27</v>
      </c>
      <c r="E29" s="61" t="str">
        <f>INDEX(Bab_HS!$B$6:$B$104,MATCH(D29,Bab_HS!$A$6:$A$104,0))</f>
        <v>Batubara, migas &amp; bahan bakar</v>
      </c>
      <c r="F29" s="66">
        <f>INDEX(Data_HS!$D$2:$D$8217,$K29)/10^6</f>
        <v>1651.473205</v>
      </c>
      <c r="G29" s="63">
        <f>INDEX(Data_HS!$E$2:$E$8217,$K29)</f>
        <v>0.52040006472602485</v>
      </c>
      <c r="H29" s="86">
        <f>INDEX(Data_HS!$G$2:$G$8217,$K29)</f>
        <v>0</v>
      </c>
      <c r="I29" s="61" t="str">
        <f>INDEX(Data_HS!$I$2:$I$8217,$K29)</f>
        <v>Belum terwakili</v>
      </c>
      <c r="J29" s="66">
        <f>INDEX(Data_HS!$K$2:$K$8217,$K29)/10^6</f>
        <v>1651.473205</v>
      </c>
      <c r="K29" s="87">
        <f>MATCH(LARGE(Data_HS!$L$2:$L$8217,A29),Data_HS!$L$2:$L$8217,0)</f>
        <v>1348</v>
      </c>
    </row>
    <row r="30" spans="1:11" x14ac:dyDescent="0.3">
      <c r="A30" s="69">
        <v>22</v>
      </c>
      <c r="B30" s="70" t="str">
        <f>INDEX(Data_HS!$A$2:$A$8217,$K30)</f>
        <v>38231990</v>
      </c>
      <c r="C30" s="70" t="str">
        <f>INDEX(Data_HS!$B$2:$B$8217,$K30)</f>
        <v>Industrial monocarboxylic fatty acids, other than acid oils from refining, other than palm fatty acid distillate and palm kernel fatty acid distillate</v>
      </c>
      <c r="D30" s="89">
        <f>INDEX(Data_HS!$F$2:$F$8217,$K30)</f>
        <v>38</v>
      </c>
      <c r="E30" s="70" t="str">
        <f>INDEX(Bab_HS!$B$6:$B$104,MATCH(D30,Bab_HS!$A$6:$A$104,0))</f>
        <v>Produk kimia lainnya</v>
      </c>
      <c r="F30" s="75">
        <f>INDEX(Data_HS!$D$2:$D$8217,$K30)/10^6</f>
        <v>1612.365908</v>
      </c>
      <c r="G30" s="72">
        <f>INDEX(Data_HS!$E$2:$E$8217,$K30)</f>
        <v>1.3271828701748014</v>
      </c>
      <c r="H30" s="89">
        <f>INDEX(Data_HS!$G$2:$G$8217,$K30)</f>
        <v>0</v>
      </c>
      <c r="I30" s="70" t="str">
        <f>INDEX(Data_HS!$I$2:$I$8217,$K30)</f>
        <v>Belum terwakili</v>
      </c>
      <c r="J30" s="75">
        <f>INDEX(Data_HS!$K$2:$K$8217,$K30)/10^6</f>
        <v>1612.365908</v>
      </c>
      <c r="K30" s="90">
        <f>MATCH(LARGE(Data_HS!$L$2:$L$8217,A30),Data_HS!$L$2:$L$8217,0)</f>
        <v>2217</v>
      </c>
    </row>
    <row r="31" spans="1:11" x14ac:dyDescent="0.3">
      <c r="A31" s="60">
        <v>23</v>
      </c>
      <c r="B31" s="61" t="str">
        <f>INDEX(Data_HS!$A$2:$A$8217,$K31)</f>
        <v>80011000</v>
      </c>
      <c r="C31" s="61" t="str">
        <f>INDEX(Data_HS!$B$2:$B$8217,$K31)</f>
        <v>Unwrought tin, not alloyed</v>
      </c>
      <c r="D31" s="86">
        <f>INDEX(Data_HS!$F$2:$F$8217,$K31)</f>
        <v>80</v>
      </c>
      <c r="E31" s="61" t="str">
        <f>INDEX(Bab_HS!$B$6:$B$104,MATCH(D31,Bab_HS!$A$6:$A$104,0))</f>
        <v>Timah</v>
      </c>
      <c r="F31" s="66">
        <f>INDEX(Data_HS!$D$2:$D$8217,$K31)/10^6</f>
        <v>1570.438611</v>
      </c>
      <c r="G31" s="63">
        <f>INDEX(Data_HS!$E$2:$E$8217,$K31)</f>
        <v>33.064722982901998</v>
      </c>
      <c r="H31" s="86">
        <f>INDEX(Data_HS!$G$2:$G$8217,$K31)</f>
        <v>0</v>
      </c>
      <c r="I31" s="61" t="str">
        <f>INDEX(Data_HS!$I$2:$I$8217,$K31)</f>
        <v>Belum terwakili</v>
      </c>
      <c r="J31" s="66">
        <f>INDEX(Data_HS!$K$2:$K$8217,$K31)/10^6</f>
        <v>1570.438611</v>
      </c>
      <c r="K31" s="87">
        <f>MATCH(LARGE(Data_HS!$L$2:$L$8217,A31),Data_HS!$L$2:$L$8217,0)</f>
        <v>5199</v>
      </c>
    </row>
    <row r="32" spans="1:11" x14ac:dyDescent="0.3">
      <c r="A32" s="69">
        <v>24</v>
      </c>
      <c r="B32" s="70" t="str">
        <f>INDEX(Data_HS!$A$2:$A$8217,$K32)</f>
        <v>15119031</v>
      </c>
      <c r="C32" s="70" t="str">
        <f>INDEX(Data_HS!$B$2:$B$8217,$K32)</f>
        <v>Solid fractions of palm oil, refined oil, but not chemically modified, with iodine value 30 to 40</v>
      </c>
      <c r="D32" s="89">
        <f>INDEX(Data_HS!$F$2:$F$8217,$K32)</f>
        <v>15</v>
      </c>
      <c r="E32" s="70" t="str">
        <f>INDEX(Bab_HS!$B$6:$B$104,MATCH(D32,Bab_HS!$A$6:$A$104,0))</f>
        <v>Lemak &amp; minyak nabati/hewani</v>
      </c>
      <c r="F32" s="75">
        <f>INDEX(Data_HS!$D$2:$D$8217,$K32)/10^6</f>
        <v>1560.4220660000001</v>
      </c>
      <c r="G32" s="72">
        <f>INDEX(Data_HS!$E$2:$E$8217,$K32)</f>
        <v>1.0415769442041509</v>
      </c>
      <c r="H32" s="89">
        <f>INDEX(Data_HS!$G$2:$G$8217,$K32)</f>
        <v>0</v>
      </c>
      <c r="I32" s="70" t="str">
        <f>INDEX(Data_HS!$I$2:$I$8217,$K32)</f>
        <v>Belum terwakili</v>
      </c>
      <c r="J32" s="75">
        <f>INDEX(Data_HS!$K$2:$K$8217,$K32)/10^6</f>
        <v>1560.4220660000001</v>
      </c>
      <c r="K32" s="90">
        <f>MATCH(LARGE(Data_HS!$L$2:$L$8217,A32),Data_HS!$L$2:$L$8217,0)</f>
        <v>745</v>
      </c>
    </row>
    <row r="33" spans="1:11" x14ac:dyDescent="0.3">
      <c r="A33" s="60">
        <v>25</v>
      </c>
      <c r="B33" s="61" t="str">
        <f>INDEX(Data_HS!$A$2:$A$8217,$K33)</f>
        <v>85437090</v>
      </c>
      <c r="C33" s="61" t="str">
        <f>INDEX(Data_HS!$B$2:$B$8217,$K33)</f>
        <v>Electrical machines and apparatus, having individual functions, not specified or included elsewhere in subheading 8543</v>
      </c>
      <c r="D33" s="86">
        <f>INDEX(Data_HS!$F$2:$F$8217,$K33)</f>
        <v>85</v>
      </c>
      <c r="E33" s="61" t="str">
        <f>INDEX(Bab_HS!$B$6:$B$104,MATCH(D33,Bab_HS!$A$6:$A$104,0))</f>
        <v>Mesin listrik &amp; elektronik</v>
      </c>
      <c r="F33" s="66">
        <f>INDEX(Data_HS!$D$2:$D$8217,$K33)/10^6</f>
        <v>1527.1351079999999</v>
      </c>
      <c r="G33" s="63">
        <f>INDEX(Data_HS!$E$2:$E$8217,$K33)</f>
        <v>292.68817839864857</v>
      </c>
      <c r="H33" s="86">
        <f>INDEX(Data_HS!$G$2:$G$8217,$K33)</f>
        <v>0</v>
      </c>
      <c r="I33" s="61" t="str">
        <f>INDEX(Data_HS!$I$2:$I$8217,$K33)</f>
        <v>Belum terwakili</v>
      </c>
      <c r="J33" s="66">
        <f>INDEX(Data_HS!$K$2:$K$8217,$K33)/10^6</f>
        <v>1527.1351079999999</v>
      </c>
      <c r="K33" s="87">
        <f>MATCH(LARGE(Data_HS!$L$2:$L$8217,A33),Data_HS!$L$2:$L$8217,0)</f>
        <v>7100</v>
      </c>
    </row>
    <row r="34" spans="1:11" x14ac:dyDescent="0.3">
      <c r="A34" s="69">
        <v>26</v>
      </c>
      <c r="B34" s="70" t="str">
        <f>INDEX(Data_HS!$A$2:$A$8217,$K34)</f>
        <v>71081290</v>
      </c>
      <c r="C34" s="70" t="str">
        <f>INDEX(Data_HS!$B$2:$B$8217,$K34)</f>
        <v>Non-monetary gold in unwrought forms; other than in lumps, ingots or cast bars</v>
      </c>
      <c r="D34" s="89">
        <f>INDEX(Data_HS!$F$2:$F$8217,$K34)</f>
        <v>71</v>
      </c>
      <c r="E34" s="70" t="str">
        <f>INDEX(Bab_HS!$B$6:$B$104,MATCH(D34,Bab_HS!$A$6:$A$104,0))</f>
        <v>Mutiara, permata &amp; logam mulia</v>
      </c>
      <c r="F34" s="75">
        <f>INDEX(Data_HS!$D$2:$D$8217,$K34)/10^6</f>
        <v>1525.244091</v>
      </c>
      <c r="G34" s="72">
        <f>INDEX(Data_HS!$E$2:$E$8217,$K34)</f>
        <v>108511.95866533865</v>
      </c>
      <c r="H34" s="89">
        <f>INDEX(Data_HS!$G$2:$G$8217,$K34)</f>
        <v>0</v>
      </c>
      <c r="I34" s="70" t="str">
        <f>INDEX(Data_HS!$I$2:$I$8217,$K34)</f>
        <v>Belum terwakili</v>
      </c>
      <c r="J34" s="75">
        <f>INDEX(Data_HS!$K$2:$K$8217,$K34)/10^6</f>
        <v>1525.244091</v>
      </c>
      <c r="K34" s="90">
        <f>MATCH(LARGE(Data_HS!$L$2:$L$8217,A34),Data_HS!$L$2:$L$8217,0)</f>
        <v>4515</v>
      </c>
    </row>
    <row r="35" spans="1:11" x14ac:dyDescent="0.3">
      <c r="A35" s="60">
        <v>27</v>
      </c>
      <c r="B35" s="61" t="str">
        <f>INDEX(Data_HS!$A$2:$A$8217,$K35)</f>
        <v>85414200</v>
      </c>
      <c r="C35" s="61" t="str">
        <f>INDEX(Data_HS!$B$2:$B$8217,$K35)</f>
        <v>Photovoltaic cells not assembled in modules or made up into panels</v>
      </c>
      <c r="D35" s="86">
        <f>INDEX(Data_HS!$F$2:$F$8217,$K35)</f>
        <v>85</v>
      </c>
      <c r="E35" s="61" t="str">
        <f>INDEX(Bab_HS!$B$6:$B$104,MATCH(D35,Bab_HS!$A$6:$A$104,0))</f>
        <v>Mesin listrik &amp; elektronik</v>
      </c>
      <c r="F35" s="66">
        <f>INDEX(Data_HS!$D$2:$D$8217,$K35)/10^6</f>
        <v>1478.959284</v>
      </c>
      <c r="G35" s="63">
        <f>INDEX(Data_HS!$E$2:$E$8217,$K35)</f>
        <v>63.481355154351505</v>
      </c>
      <c r="H35" s="86">
        <f>INDEX(Data_HS!$G$2:$G$8217,$K35)</f>
        <v>0</v>
      </c>
      <c r="I35" s="61" t="str">
        <f>INDEX(Data_HS!$I$2:$I$8217,$K35)</f>
        <v>Belum terwakili</v>
      </c>
      <c r="J35" s="66">
        <f>INDEX(Data_HS!$K$2:$K$8217,$K35)/10^6</f>
        <v>1478.959284</v>
      </c>
      <c r="K35" s="87">
        <f>MATCH(LARGE(Data_HS!$L$2:$L$8217,A35),Data_HS!$L$2:$L$8217,0)</f>
        <v>7075</v>
      </c>
    </row>
    <row r="36" spans="1:11" x14ac:dyDescent="0.3">
      <c r="A36" s="69">
        <v>28</v>
      </c>
      <c r="B36" s="70" t="str">
        <f>INDEX(Data_HS!$A$2:$A$8217,$K36)</f>
        <v>85414300</v>
      </c>
      <c r="C36" s="70" t="str">
        <f>INDEX(Data_HS!$B$2:$B$8217,$K36)</f>
        <v>Photovoltaic cells assembled in modules or made up into panels</v>
      </c>
      <c r="D36" s="89">
        <f>INDEX(Data_HS!$F$2:$F$8217,$K36)</f>
        <v>85</v>
      </c>
      <c r="E36" s="70" t="str">
        <f>INDEX(Bab_HS!$B$6:$B$104,MATCH(D36,Bab_HS!$A$6:$A$104,0))</f>
        <v>Mesin listrik &amp; elektronik</v>
      </c>
      <c r="F36" s="75">
        <f>INDEX(Data_HS!$D$2:$D$8217,$K36)/10^6</f>
        <v>1348.6904280000001</v>
      </c>
      <c r="G36" s="72">
        <f>INDEX(Data_HS!$E$2:$E$8217,$K36)</f>
        <v>2.7480577169079998</v>
      </c>
      <c r="H36" s="89">
        <f>INDEX(Data_HS!$G$2:$G$8217,$K36)</f>
        <v>0</v>
      </c>
      <c r="I36" s="70" t="str">
        <f>INDEX(Data_HS!$I$2:$I$8217,$K36)</f>
        <v>Belum terwakili</v>
      </c>
      <c r="J36" s="75">
        <f>INDEX(Data_HS!$K$2:$K$8217,$K36)/10^6</f>
        <v>1348.6904280000001</v>
      </c>
      <c r="K36" s="90">
        <f>MATCH(LARGE(Data_HS!$L$2:$L$8217,A36),Data_HS!$L$2:$L$8217,0)</f>
        <v>7076</v>
      </c>
    </row>
    <row r="37" spans="1:11" x14ac:dyDescent="0.3">
      <c r="A37" s="60">
        <v>29</v>
      </c>
      <c r="B37" s="61" t="str">
        <f>INDEX(Data_HS!$A$2:$A$8217,$K37)</f>
        <v>27040010</v>
      </c>
      <c r="C37" s="61" t="str">
        <f>INDEX(Data_HS!$B$2:$B$8217,$K37)</f>
        <v>Coke and semi-coke of coal</v>
      </c>
      <c r="D37" s="86">
        <f>INDEX(Data_HS!$F$2:$F$8217,$K37)</f>
        <v>27</v>
      </c>
      <c r="E37" s="61" t="str">
        <f>INDEX(Bab_HS!$B$6:$B$104,MATCH(D37,Bab_HS!$A$6:$A$104,0))</f>
        <v>Batubara, migas &amp; bahan bakar</v>
      </c>
      <c r="F37" s="66">
        <f>INDEX(Data_HS!$D$2:$D$8217,$K37)/10^6</f>
        <v>1240.6015950000001</v>
      </c>
      <c r="G37" s="63">
        <f>INDEX(Data_HS!$E$2:$E$8217,$K37)</f>
        <v>0.20310799222165235</v>
      </c>
      <c r="H37" s="86">
        <f>INDEX(Data_HS!$G$2:$G$8217,$K37)</f>
        <v>0</v>
      </c>
      <c r="I37" s="61" t="str">
        <f>INDEX(Data_HS!$I$2:$I$8217,$K37)</f>
        <v>Belum terwakili</v>
      </c>
      <c r="J37" s="66">
        <f>INDEX(Data_HS!$K$2:$K$8217,$K37)/10^6</f>
        <v>1240.6015950000001</v>
      </c>
      <c r="K37" s="87">
        <f>MATCH(LARGE(Data_HS!$L$2:$L$8217,A37),Data_HS!$L$2:$L$8217,0)</f>
        <v>1314</v>
      </c>
    </row>
    <row r="38" spans="1:11" x14ac:dyDescent="0.3">
      <c r="A38" s="69">
        <v>30</v>
      </c>
      <c r="B38" s="70" t="str">
        <f>INDEX(Data_HS!$A$2:$A$8217,$K38)</f>
        <v>76011000</v>
      </c>
      <c r="C38" s="70" t="str">
        <f>INDEX(Data_HS!$B$2:$B$8217,$K38)</f>
        <v>Unwrought aluminium, not alloyed</v>
      </c>
      <c r="D38" s="89">
        <f>INDEX(Data_HS!$F$2:$F$8217,$K38)</f>
        <v>76</v>
      </c>
      <c r="E38" s="70" t="str">
        <f>INDEX(Bab_HS!$B$6:$B$104,MATCH(D38,Bab_HS!$A$6:$A$104,0))</f>
        <v>Aluminium</v>
      </c>
      <c r="F38" s="75">
        <f>INDEX(Data_HS!$D$2:$D$8217,$K38)/10^6</f>
        <v>1208.812635</v>
      </c>
      <c r="G38" s="72">
        <f>INDEX(Data_HS!$E$2:$E$8217,$K38)</f>
        <v>2.6921582712391037</v>
      </c>
      <c r="H38" s="89">
        <f>INDEX(Data_HS!$G$2:$G$8217,$K38)</f>
        <v>0</v>
      </c>
      <c r="I38" s="70" t="str">
        <f>INDEX(Data_HS!$I$2:$I$8217,$K38)</f>
        <v>Belum terwakili</v>
      </c>
      <c r="J38" s="75">
        <f>INDEX(Data_HS!$K$2:$K$8217,$K38)/10^6</f>
        <v>1208.812635</v>
      </c>
      <c r="K38" s="90">
        <f>MATCH(LARGE(Data_HS!$L$2:$L$8217,A38),Data_HS!$L$2:$L$8217,0)</f>
        <v>5112</v>
      </c>
    </row>
    <row r="40" spans="1:11" x14ac:dyDescent="0.3">
      <c r="A40" s="99" t="s">
        <v>352</v>
      </c>
    </row>
  </sheetData>
  <mergeCells count="1">
    <mergeCell ref="A4:K5"/>
  </mergeCells>
  <conditionalFormatting sqref="I9:I38">
    <cfRule type="cellIs" dxfId="6" priority="2" operator="equal">
      <formula>"Belum terwakili"</formula>
    </cfRule>
    <cfRule type="cellIs" dxfId="5" priority="3" operator="equal">
      <formula>"Keterwakilan rendah"</formula>
    </cfRule>
  </conditionalFormatting>
  <conditionalFormatting sqref="J9:J38">
    <cfRule type="dataBar" priority="4">
      <dataBar>
        <cfvo type="num" val="0"/>
        <cfvo type="max"/>
        <color rgb="FFFB7185"/>
      </dataBar>
      <extLst>
        <ext xmlns:x14="http://schemas.microsoft.com/office/spreadsheetml/2009/9/main" uri="{B025F937-C7B1-47D3-B67F-A62EFF666E3E}">
          <x14:id>{6496A6B9-196C-45EE-86B0-196434318440}</x14:id>
        </ext>
      </extLst>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6496A6B9-196C-45EE-86B0-196434318440}">
            <x14:dataBar axisPosition="none">
              <x14:cfvo type="num">
                <xm:f>0</xm:f>
              </x14:cfvo>
              <x14:cfvo type="max"/>
              <x14:negativeFillColor rgb="FFFB7185"/>
            </x14:dataBar>
          </x14:cfRule>
          <xm:sqref>J9:J38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4748B"/>
    <pageSetUpPr fitToPage="1"/>
  </sheetPr>
  <dimension ref="A1:H34"/>
  <sheetViews>
    <sheetView showGridLines="0" topLeftCell="A26" zoomScaleNormal="100" workbookViewId="0"/>
  </sheetViews>
  <sheetFormatPr defaultColWidth="8.6640625" defaultRowHeight="14.4" x14ac:dyDescent="0.3"/>
  <cols>
    <col min="1" max="1" width="2" customWidth="1"/>
    <col min="2" max="2" width="46" customWidth="1"/>
    <col min="3" max="3" width="16" customWidth="1"/>
    <col min="4" max="8" width="24" customWidth="1"/>
  </cols>
  <sheetData>
    <row r="1" spans="1:8" ht="30" customHeight="1" x14ac:dyDescent="0.3">
      <c r="A1" s="32" t="s">
        <v>353</v>
      </c>
      <c r="B1" s="15"/>
      <c r="C1" s="15"/>
      <c r="D1" s="15"/>
      <c r="E1" s="15"/>
      <c r="F1" s="15"/>
      <c r="G1" s="15"/>
      <c r="H1" s="15"/>
    </row>
    <row r="2" spans="1:8" ht="18" customHeight="1" x14ac:dyDescent="0.3">
      <c r="A2" s="33" t="s">
        <v>354</v>
      </c>
      <c r="B2" s="15"/>
      <c r="C2" s="15"/>
      <c r="D2" s="15"/>
      <c r="E2" s="15"/>
      <c r="F2" s="15"/>
      <c r="G2" s="15"/>
      <c r="H2" s="15"/>
    </row>
    <row r="3" spans="1:8" ht="7.5" customHeight="1" x14ac:dyDescent="0.3"/>
    <row r="4" spans="1:8" x14ac:dyDescent="0.3">
      <c r="B4" s="34" t="s">
        <v>355</v>
      </c>
    </row>
    <row r="5" spans="1:8" ht="21.75" customHeight="1" x14ac:dyDescent="0.3">
      <c r="B5" s="42" t="s">
        <v>356</v>
      </c>
      <c r="C5" s="42" t="s">
        <v>50</v>
      </c>
      <c r="D5" s="42" t="s">
        <v>357</v>
      </c>
    </row>
    <row r="6" spans="1:8" ht="30" customHeight="1" x14ac:dyDescent="0.3">
      <c r="B6" s="100" t="s">
        <v>358</v>
      </c>
      <c r="C6" s="101">
        <v>11</v>
      </c>
      <c r="D6" s="127" t="s">
        <v>359</v>
      </c>
      <c r="E6" s="127"/>
      <c r="F6" s="127"/>
      <c r="G6" s="127"/>
      <c r="H6" s="127"/>
    </row>
    <row r="7" spans="1:8" ht="30" customHeight="1" x14ac:dyDescent="0.3">
      <c r="B7" s="100" t="s">
        <v>360</v>
      </c>
      <c r="C7" s="101">
        <v>10000000</v>
      </c>
      <c r="D7" s="127" t="s">
        <v>361</v>
      </c>
      <c r="E7" s="127"/>
      <c r="F7" s="127"/>
      <c r="G7" s="127"/>
      <c r="H7" s="127"/>
    </row>
    <row r="8" spans="1:8" ht="30" customHeight="1" x14ac:dyDescent="0.3">
      <c r="B8" s="100" t="s">
        <v>362</v>
      </c>
      <c r="C8" s="101">
        <v>3</v>
      </c>
      <c r="D8" s="127" t="s">
        <v>363</v>
      </c>
      <c r="E8" s="127"/>
      <c r="F8" s="127"/>
      <c r="G8" s="127"/>
      <c r="H8" s="127"/>
    </row>
    <row r="11" spans="1:8" x14ac:dyDescent="0.3">
      <c r="B11" s="34" t="s">
        <v>364</v>
      </c>
    </row>
    <row r="12" spans="1:8" ht="30" customHeight="1" x14ac:dyDescent="0.3">
      <c r="B12" s="128" t="s">
        <v>365</v>
      </c>
      <c r="C12" s="128"/>
      <c r="D12" s="128"/>
      <c r="E12" s="128"/>
      <c r="F12" s="128"/>
      <c r="G12" s="128"/>
      <c r="H12" s="128"/>
    </row>
    <row r="13" spans="1:8" ht="30" customHeight="1" x14ac:dyDescent="0.3">
      <c r="B13" s="128" t="s">
        <v>366</v>
      </c>
      <c r="C13" s="128"/>
      <c r="D13" s="128"/>
      <c r="E13" s="128"/>
      <c r="F13" s="128"/>
      <c r="G13" s="128"/>
      <c r="H13" s="128"/>
    </row>
    <row r="15" spans="1:8" x14ac:dyDescent="0.3">
      <c r="B15" s="34" t="s">
        <v>367</v>
      </c>
    </row>
    <row r="16" spans="1:8" ht="45" customHeight="1" x14ac:dyDescent="0.3">
      <c r="B16" s="128" t="s">
        <v>368</v>
      </c>
      <c r="C16" s="128"/>
      <c r="D16" s="128"/>
      <c r="E16" s="128"/>
      <c r="F16" s="128"/>
      <c r="G16" s="128"/>
      <c r="H16" s="128"/>
    </row>
    <row r="17" spans="2:8" ht="30" customHeight="1" x14ac:dyDescent="0.3">
      <c r="B17" s="128" t="s">
        <v>369</v>
      </c>
      <c r="C17" s="128"/>
      <c r="D17" s="128"/>
      <c r="E17" s="128"/>
      <c r="F17" s="128"/>
      <c r="G17" s="128"/>
      <c r="H17" s="128"/>
    </row>
    <row r="18" spans="2:8" ht="30" customHeight="1" x14ac:dyDescent="0.3">
      <c r="B18" s="128" t="s">
        <v>370</v>
      </c>
      <c r="C18" s="128"/>
      <c r="D18" s="128"/>
      <c r="E18" s="128"/>
      <c r="F18" s="128"/>
      <c r="G18" s="128"/>
      <c r="H18" s="128"/>
    </row>
    <row r="19" spans="2:8" ht="30" customHeight="1" x14ac:dyDescent="0.3">
      <c r="B19" s="128" t="s">
        <v>371</v>
      </c>
      <c r="C19" s="128"/>
      <c r="D19" s="128"/>
      <c r="E19" s="128"/>
      <c r="F19" s="128"/>
      <c r="G19" s="128"/>
      <c r="H19" s="128"/>
    </row>
    <row r="20" spans="2:8" ht="30" customHeight="1" x14ac:dyDescent="0.3">
      <c r="B20" s="128" t="s">
        <v>372</v>
      </c>
      <c r="C20" s="128"/>
      <c r="D20" s="128"/>
      <c r="E20" s="128"/>
      <c r="F20" s="128"/>
      <c r="G20" s="128"/>
      <c r="H20" s="128"/>
    </row>
    <row r="22" spans="2:8" x14ac:dyDescent="0.3">
      <c r="B22" s="34" t="s">
        <v>373</v>
      </c>
    </row>
    <row r="23" spans="2:8" ht="15" customHeight="1" x14ac:dyDescent="0.3">
      <c r="B23" s="128" t="s">
        <v>374</v>
      </c>
      <c r="C23" s="128"/>
      <c r="D23" s="128"/>
      <c r="E23" s="128"/>
      <c r="F23" s="128"/>
      <c r="G23" s="128"/>
      <c r="H23" s="128"/>
    </row>
    <row r="24" spans="2:8" ht="15" customHeight="1" x14ac:dyDescent="0.3">
      <c r="B24" s="128" t="s">
        <v>375</v>
      </c>
      <c r="C24" s="128"/>
      <c r="D24" s="128"/>
      <c r="E24" s="128"/>
      <c r="F24" s="128"/>
      <c r="G24" s="128"/>
      <c r="H24" s="128"/>
    </row>
    <row r="25" spans="2:8" ht="30" customHeight="1" x14ac:dyDescent="0.3">
      <c r="B25" s="128" t="s">
        <v>376</v>
      </c>
      <c r="C25" s="128"/>
      <c r="D25" s="128"/>
      <c r="E25" s="128"/>
      <c r="F25" s="128"/>
      <c r="G25" s="128"/>
      <c r="H25" s="128"/>
    </row>
    <row r="26" spans="2:8" ht="30" customHeight="1" x14ac:dyDescent="0.3">
      <c r="B26" s="128" t="s">
        <v>377</v>
      </c>
      <c r="C26" s="128"/>
      <c r="D26" s="128"/>
      <c r="E26" s="128"/>
      <c r="F26" s="128"/>
      <c r="G26" s="128"/>
      <c r="H26" s="128"/>
    </row>
    <row r="27" spans="2:8" ht="30" customHeight="1" x14ac:dyDescent="0.3">
      <c r="B27" s="128" t="s">
        <v>378</v>
      </c>
      <c r="C27" s="128"/>
      <c r="D27" s="128"/>
      <c r="E27" s="128"/>
      <c r="F27" s="128"/>
      <c r="G27" s="128"/>
      <c r="H27" s="128"/>
    </row>
    <row r="28" spans="2:8" ht="45" customHeight="1" x14ac:dyDescent="0.3">
      <c r="B28" s="128" t="s">
        <v>379</v>
      </c>
      <c r="C28" s="128"/>
      <c r="D28" s="128"/>
      <c r="E28" s="128"/>
      <c r="F28" s="128"/>
      <c r="G28" s="128"/>
      <c r="H28" s="128"/>
    </row>
    <row r="30" spans="2:8" x14ac:dyDescent="0.3">
      <c r="B30" s="34" t="s">
        <v>380</v>
      </c>
    </row>
    <row r="31" spans="2:8" ht="45" customHeight="1" x14ac:dyDescent="0.3">
      <c r="B31" s="128" t="s">
        <v>381</v>
      </c>
      <c r="C31" s="128"/>
      <c r="D31" s="128"/>
      <c r="E31" s="128"/>
      <c r="F31" s="128"/>
      <c r="G31" s="128"/>
      <c r="H31" s="128"/>
    </row>
    <row r="32" spans="2:8" ht="15" customHeight="1" x14ac:dyDescent="0.3">
      <c r="B32" s="128" t="s">
        <v>382</v>
      </c>
      <c r="C32" s="128"/>
      <c r="D32" s="128"/>
      <c r="E32" s="128"/>
      <c r="F32" s="128"/>
      <c r="G32" s="128"/>
      <c r="H32" s="128"/>
    </row>
    <row r="33" spans="2:8" ht="45" customHeight="1" x14ac:dyDescent="0.3">
      <c r="B33" s="128" t="s">
        <v>383</v>
      </c>
      <c r="C33" s="128"/>
      <c r="D33" s="128"/>
      <c r="E33" s="128"/>
      <c r="F33" s="128"/>
      <c r="G33" s="128"/>
      <c r="H33" s="128"/>
    </row>
    <row r="34" spans="2:8" ht="15" customHeight="1" x14ac:dyDescent="0.3">
      <c r="B34" s="128" t="s">
        <v>384</v>
      </c>
      <c r="C34" s="128"/>
      <c r="D34" s="128"/>
      <c r="E34" s="128"/>
      <c r="F34" s="128"/>
      <c r="G34" s="128"/>
      <c r="H34" s="128"/>
    </row>
  </sheetData>
  <mergeCells count="20">
    <mergeCell ref="B28:H28"/>
    <mergeCell ref="B31:H31"/>
    <mergeCell ref="B32:H32"/>
    <mergeCell ref="B33:H33"/>
    <mergeCell ref="B34:H34"/>
    <mergeCell ref="B23:H23"/>
    <mergeCell ref="B24:H24"/>
    <mergeCell ref="B25:H25"/>
    <mergeCell ref="B26:H26"/>
    <mergeCell ref="B27:H27"/>
    <mergeCell ref="B16:H16"/>
    <mergeCell ref="B17:H17"/>
    <mergeCell ref="B18:H18"/>
    <mergeCell ref="B19:H19"/>
    <mergeCell ref="B20:H20"/>
    <mergeCell ref="D6:H6"/>
    <mergeCell ref="D7:H7"/>
    <mergeCell ref="D8:H8"/>
    <mergeCell ref="B12:H12"/>
    <mergeCell ref="B13:H13"/>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4A3B8"/>
  </sheetPr>
  <dimension ref="A1:L8217"/>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1" customWidth="1"/>
    <col min="2" max="2" width="70" customWidth="1"/>
    <col min="3" max="4" width="16" customWidth="1"/>
    <col min="5" max="5" width="11" customWidth="1"/>
    <col min="6" max="6" width="7" customWidth="1"/>
    <col min="7" max="7" width="11" customWidth="1"/>
    <col min="8" max="8" width="18" customWidth="1"/>
    <col min="9" max="9" width="22" customWidth="1"/>
    <col min="10" max="10" width="18" customWidth="1"/>
    <col min="11" max="11" width="16" customWidth="1"/>
    <col min="12" max="12" width="18" customWidth="1"/>
  </cols>
  <sheetData>
    <row r="1" spans="1:12" ht="36" customHeight="1" x14ac:dyDescent="0.3">
      <c r="A1" s="42" t="s">
        <v>242</v>
      </c>
      <c r="B1" s="42" t="s">
        <v>385</v>
      </c>
      <c r="C1" s="42" t="s">
        <v>386</v>
      </c>
      <c r="D1" s="42" t="s">
        <v>387</v>
      </c>
      <c r="E1" s="102" t="s">
        <v>388</v>
      </c>
      <c r="F1" s="102" t="s">
        <v>117</v>
      </c>
      <c r="G1" s="102" t="s">
        <v>124</v>
      </c>
      <c r="H1" s="102" t="s">
        <v>389</v>
      </c>
      <c r="I1" s="102" t="s">
        <v>248</v>
      </c>
      <c r="J1" s="103" t="s">
        <v>130</v>
      </c>
      <c r="K1" s="102" t="s">
        <v>390</v>
      </c>
      <c r="L1" s="103" t="s">
        <v>391</v>
      </c>
    </row>
    <row r="2" spans="1:12" x14ac:dyDescent="0.3">
      <c r="A2" s="104" t="s">
        <v>392</v>
      </c>
      <c r="B2" s="104" t="s">
        <v>393</v>
      </c>
      <c r="C2" s="105">
        <v>2559</v>
      </c>
      <c r="D2" s="105">
        <v>12142</v>
      </c>
      <c r="E2" s="106">
        <f t="shared" ref="E2:E65" si="0">IF(AND(ISNUMBER(C2),C2&gt;0),D2/C2,"")</f>
        <v>4.7448221961703787</v>
      </c>
      <c r="F2" s="107">
        <f t="shared" ref="F2:F65" si="1">VALUE(LEFT(A2,2))</f>
        <v>1</v>
      </c>
      <c r="G2" s="107">
        <f>COUNTIF(Data_Eksportir!$H$2:$H$3401,A2)</f>
        <v>0</v>
      </c>
      <c r="H2" s="104" t="str">
        <f t="shared" ref="H2:H65" si="2">IF(E2="","Tanpa data berat",IF(E2&lt;1,"Di bawah 1",IF(E2&lt;5,"1 – 5",IF(E2&lt;20,"5 – 20",IF(E2&lt;100,"20 – 100","100 ke atas")))))</f>
        <v>1 – 5</v>
      </c>
      <c r="I2" s="104" t="str">
        <f t="shared" ref="I2:I65" si="3">IF(D2&lt;p_nilai_besar,"Di bawah ambang nilai",IF(G2=0,"Belum terwakili",IF(G2&lt;=p_listing_rendah,"Keterwakilan rendah","Terwakili")))</f>
        <v>Di bawah ambang nilai</v>
      </c>
      <c r="J2" s="106">
        <f t="shared" ref="J2:J65" si="4">D2+ROW()/10^6</f>
        <v>12142.000002000001</v>
      </c>
      <c r="K2" s="105">
        <f t="shared" ref="K2:K65" si="5">IF(D2&gt;=p_nilai_besar,D2/(1+G2),0)</f>
        <v>0</v>
      </c>
      <c r="L2" s="106">
        <f t="shared" ref="L2:L65" si="6">IF(K2&gt;0,K2+ROW()/10^6,0)</f>
        <v>0</v>
      </c>
    </row>
    <row r="3" spans="1:12" x14ac:dyDescent="0.3">
      <c r="A3" s="104" t="s">
        <v>394</v>
      </c>
      <c r="B3" s="104" t="s">
        <v>395</v>
      </c>
      <c r="C3" s="105">
        <v>32</v>
      </c>
      <c r="D3" s="105">
        <v>982</v>
      </c>
      <c r="E3" s="106">
        <f t="shared" si="0"/>
        <v>30.6875</v>
      </c>
      <c r="F3" s="107">
        <f t="shared" si="1"/>
        <v>1</v>
      </c>
      <c r="G3" s="107">
        <f>COUNTIF(Data_Eksportir!$H$2:$H$3401,A3)</f>
        <v>0</v>
      </c>
      <c r="H3" s="104" t="str">
        <f t="shared" si="2"/>
        <v>20 – 100</v>
      </c>
      <c r="I3" s="104" t="str">
        <f t="shared" si="3"/>
        <v>Di bawah ambang nilai</v>
      </c>
      <c r="J3" s="106">
        <f t="shared" si="4"/>
        <v>982.00000299999999</v>
      </c>
      <c r="K3" s="105">
        <f t="shared" si="5"/>
        <v>0</v>
      </c>
      <c r="L3" s="106">
        <f t="shared" si="6"/>
        <v>0</v>
      </c>
    </row>
    <row r="4" spans="1:12" x14ac:dyDescent="0.3">
      <c r="A4" s="104" t="s">
        <v>396</v>
      </c>
      <c r="B4" s="104" t="s">
        <v>397</v>
      </c>
      <c r="C4" s="105">
        <v>27669</v>
      </c>
      <c r="D4" s="105">
        <v>584975</v>
      </c>
      <c r="E4" s="106">
        <f t="shared" si="0"/>
        <v>21.141891647692365</v>
      </c>
      <c r="F4" s="107">
        <f t="shared" si="1"/>
        <v>1</v>
      </c>
      <c r="G4" s="107">
        <f>COUNTIF(Data_Eksportir!$H$2:$H$3401,A4)</f>
        <v>0</v>
      </c>
      <c r="H4" s="104" t="str">
        <f t="shared" si="2"/>
        <v>20 – 100</v>
      </c>
      <c r="I4" s="104" t="str">
        <f t="shared" si="3"/>
        <v>Di bawah ambang nilai</v>
      </c>
      <c r="J4" s="106">
        <f t="shared" si="4"/>
        <v>584975.00000400003</v>
      </c>
      <c r="K4" s="105">
        <f t="shared" si="5"/>
        <v>0</v>
      </c>
      <c r="L4" s="106">
        <f t="shared" si="6"/>
        <v>0</v>
      </c>
    </row>
    <row r="5" spans="1:12" x14ac:dyDescent="0.3">
      <c r="A5" s="104" t="s">
        <v>398</v>
      </c>
      <c r="B5" s="104" t="s">
        <v>399</v>
      </c>
      <c r="C5" s="105">
        <v>100</v>
      </c>
      <c r="D5" s="105">
        <v>2000</v>
      </c>
      <c r="E5" s="106">
        <f t="shared" si="0"/>
        <v>20</v>
      </c>
      <c r="F5" s="107">
        <f t="shared" si="1"/>
        <v>1</v>
      </c>
      <c r="G5" s="107">
        <f>COUNTIF(Data_Eksportir!$H$2:$H$3401,A5)</f>
        <v>0</v>
      </c>
      <c r="H5" s="104" t="str">
        <f t="shared" si="2"/>
        <v>20 – 100</v>
      </c>
      <c r="I5" s="104" t="str">
        <f t="shared" si="3"/>
        <v>Di bawah ambang nilai</v>
      </c>
      <c r="J5" s="106">
        <f t="shared" si="4"/>
        <v>2000.0000050000001</v>
      </c>
      <c r="K5" s="105">
        <f t="shared" si="5"/>
        <v>0</v>
      </c>
      <c r="L5" s="106">
        <f t="shared" si="6"/>
        <v>0</v>
      </c>
    </row>
    <row r="6" spans="1:12" x14ac:dyDescent="0.3">
      <c r="A6" s="104" t="s">
        <v>400</v>
      </c>
      <c r="B6" s="104" t="s">
        <v>401</v>
      </c>
      <c r="C6" s="105">
        <v>5</v>
      </c>
      <c r="D6" s="105">
        <v>50</v>
      </c>
      <c r="E6" s="106">
        <f t="shared" si="0"/>
        <v>10</v>
      </c>
      <c r="F6" s="107">
        <f t="shared" si="1"/>
        <v>1</v>
      </c>
      <c r="G6" s="107">
        <f>COUNTIF(Data_Eksportir!$H$2:$H$3401,A6)</f>
        <v>0</v>
      </c>
      <c r="H6" s="104" t="str">
        <f t="shared" si="2"/>
        <v>5 – 20</v>
      </c>
      <c r="I6" s="104" t="str">
        <f t="shared" si="3"/>
        <v>Di bawah ambang nilai</v>
      </c>
      <c r="J6" s="106">
        <f t="shared" si="4"/>
        <v>50.000005999999999</v>
      </c>
      <c r="K6" s="105">
        <f t="shared" si="5"/>
        <v>0</v>
      </c>
      <c r="L6" s="106">
        <f t="shared" si="6"/>
        <v>0</v>
      </c>
    </row>
    <row r="7" spans="1:12" x14ac:dyDescent="0.3">
      <c r="A7" s="104" t="s">
        <v>402</v>
      </c>
      <c r="B7" s="104" t="s">
        <v>403</v>
      </c>
      <c r="C7" s="105">
        <v>1800</v>
      </c>
      <c r="D7" s="105">
        <v>2475</v>
      </c>
      <c r="E7" s="106">
        <f t="shared" si="0"/>
        <v>1.375</v>
      </c>
      <c r="F7" s="107">
        <f t="shared" si="1"/>
        <v>1</v>
      </c>
      <c r="G7" s="107">
        <f>COUNTIF(Data_Eksportir!$H$2:$H$3401,A7)</f>
        <v>0</v>
      </c>
      <c r="H7" s="104" t="str">
        <f t="shared" si="2"/>
        <v>1 – 5</v>
      </c>
      <c r="I7" s="104" t="str">
        <f t="shared" si="3"/>
        <v>Di bawah ambang nilai</v>
      </c>
      <c r="J7" s="106">
        <f t="shared" si="4"/>
        <v>2475.0000070000001</v>
      </c>
      <c r="K7" s="105">
        <f t="shared" si="5"/>
        <v>0</v>
      </c>
      <c r="L7" s="106">
        <f t="shared" si="6"/>
        <v>0</v>
      </c>
    </row>
    <row r="8" spans="1:12" x14ac:dyDescent="0.3">
      <c r="A8" s="104" t="s">
        <v>404</v>
      </c>
      <c r="B8" s="104" t="s">
        <v>405</v>
      </c>
      <c r="C8" s="105">
        <v>120</v>
      </c>
      <c r="D8" s="105">
        <v>2700</v>
      </c>
      <c r="E8" s="106">
        <f t="shared" si="0"/>
        <v>22.5</v>
      </c>
      <c r="F8" s="107">
        <f t="shared" si="1"/>
        <v>1</v>
      </c>
      <c r="G8" s="107">
        <f>COUNTIF(Data_Eksportir!$H$2:$H$3401,A8)</f>
        <v>0</v>
      </c>
      <c r="H8" s="104" t="str">
        <f t="shared" si="2"/>
        <v>20 – 100</v>
      </c>
      <c r="I8" s="104" t="str">
        <f t="shared" si="3"/>
        <v>Di bawah ambang nilai</v>
      </c>
      <c r="J8" s="106">
        <f t="shared" si="4"/>
        <v>2700.000008</v>
      </c>
      <c r="K8" s="105">
        <f t="shared" si="5"/>
        <v>0</v>
      </c>
      <c r="L8" s="106">
        <f t="shared" si="6"/>
        <v>0</v>
      </c>
    </row>
    <row r="9" spans="1:12" x14ac:dyDescent="0.3">
      <c r="A9" s="104" t="s">
        <v>406</v>
      </c>
      <c r="B9" s="104" t="s">
        <v>407</v>
      </c>
      <c r="C9" s="105">
        <v>54173</v>
      </c>
      <c r="D9" s="105">
        <v>108749</v>
      </c>
      <c r="E9" s="106">
        <f t="shared" si="0"/>
        <v>2.0074391301940082</v>
      </c>
      <c r="F9" s="107">
        <f t="shared" si="1"/>
        <v>1</v>
      </c>
      <c r="G9" s="107">
        <f>COUNTIF(Data_Eksportir!$H$2:$H$3401,A9)</f>
        <v>0</v>
      </c>
      <c r="H9" s="104" t="str">
        <f t="shared" si="2"/>
        <v>1 – 5</v>
      </c>
      <c r="I9" s="104" t="str">
        <f t="shared" si="3"/>
        <v>Di bawah ambang nilai</v>
      </c>
      <c r="J9" s="106">
        <f t="shared" si="4"/>
        <v>108749.000009</v>
      </c>
      <c r="K9" s="105">
        <f t="shared" si="5"/>
        <v>0</v>
      </c>
      <c r="L9" s="106">
        <f t="shared" si="6"/>
        <v>0</v>
      </c>
    </row>
    <row r="10" spans="1:12" x14ac:dyDescent="0.3">
      <c r="A10" s="104" t="s">
        <v>408</v>
      </c>
      <c r="B10" s="104" t="s">
        <v>409</v>
      </c>
      <c r="C10" s="105">
        <v>12</v>
      </c>
      <c r="D10" s="105">
        <v>960</v>
      </c>
      <c r="E10" s="106">
        <f t="shared" si="0"/>
        <v>80</v>
      </c>
      <c r="F10" s="107">
        <f t="shared" si="1"/>
        <v>1</v>
      </c>
      <c r="G10" s="107">
        <f>COUNTIF(Data_Eksportir!$H$2:$H$3401,A10)</f>
        <v>0</v>
      </c>
      <c r="H10" s="104" t="str">
        <f t="shared" si="2"/>
        <v>20 – 100</v>
      </c>
      <c r="I10" s="104" t="str">
        <f t="shared" si="3"/>
        <v>Di bawah ambang nilai</v>
      </c>
      <c r="J10" s="106">
        <f t="shared" si="4"/>
        <v>960.00000999999997</v>
      </c>
      <c r="K10" s="105">
        <f t="shared" si="5"/>
        <v>0</v>
      </c>
      <c r="L10" s="106">
        <f t="shared" si="6"/>
        <v>0</v>
      </c>
    </row>
    <row r="11" spans="1:12" x14ac:dyDescent="0.3">
      <c r="A11" s="104" t="s">
        <v>410</v>
      </c>
      <c r="B11" s="104" t="s">
        <v>411</v>
      </c>
      <c r="C11" s="105">
        <v>9938</v>
      </c>
      <c r="D11" s="105">
        <v>2095092</v>
      </c>
      <c r="E11" s="106">
        <f t="shared" si="0"/>
        <v>210.8162608170658</v>
      </c>
      <c r="F11" s="107">
        <f t="shared" si="1"/>
        <v>1</v>
      </c>
      <c r="G11" s="107">
        <f>COUNTIF(Data_Eksportir!$H$2:$H$3401,A11)</f>
        <v>0</v>
      </c>
      <c r="H11" s="104" t="str">
        <f t="shared" si="2"/>
        <v>100 ke atas</v>
      </c>
      <c r="I11" s="104" t="str">
        <f t="shared" si="3"/>
        <v>Di bawah ambang nilai</v>
      </c>
      <c r="J11" s="106">
        <f t="shared" si="4"/>
        <v>2095092.0000110001</v>
      </c>
      <c r="K11" s="105">
        <f t="shared" si="5"/>
        <v>0</v>
      </c>
      <c r="L11" s="106">
        <f t="shared" si="6"/>
        <v>0</v>
      </c>
    </row>
    <row r="12" spans="1:12" x14ac:dyDescent="0.3">
      <c r="A12" s="104" t="s">
        <v>412</v>
      </c>
      <c r="B12" s="104" t="s">
        <v>413</v>
      </c>
      <c r="C12" s="105">
        <v>7</v>
      </c>
      <c r="D12" s="105">
        <v>31</v>
      </c>
      <c r="E12" s="106">
        <f t="shared" si="0"/>
        <v>4.4285714285714288</v>
      </c>
      <c r="F12" s="107">
        <f t="shared" si="1"/>
        <v>1</v>
      </c>
      <c r="G12" s="107">
        <f>COUNTIF(Data_Eksportir!$H$2:$H$3401,A12)</f>
        <v>0</v>
      </c>
      <c r="H12" s="104" t="str">
        <f t="shared" si="2"/>
        <v>1 – 5</v>
      </c>
      <c r="I12" s="104" t="str">
        <f t="shared" si="3"/>
        <v>Di bawah ambang nilai</v>
      </c>
      <c r="J12" s="106">
        <f t="shared" si="4"/>
        <v>31.000012000000002</v>
      </c>
      <c r="K12" s="105">
        <f t="shared" si="5"/>
        <v>0</v>
      </c>
      <c r="L12" s="106">
        <f t="shared" si="6"/>
        <v>0</v>
      </c>
    </row>
    <row r="13" spans="1:12" x14ac:dyDescent="0.3">
      <c r="A13" s="104" t="s">
        <v>414</v>
      </c>
      <c r="B13" s="104" t="s">
        <v>415</v>
      </c>
      <c r="C13" s="105">
        <v>5427</v>
      </c>
      <c r="D13" s="105">
        <v>99229</v>
      </c>
      <c r="E13" s="106">
        <f t="shared" si="0"/>
        <v>18.284319145015662</v>
      </c>
      <c r="F13" s="107">
        <f t="shared" si="1"/>
        <v>1</v>
      </c>
      <c r="G13" s="107">
        <f>COUNTIF(Data_Eksportir!$H$2:$H$3401,A13)</f>
        <v>0</v>
      </c>
      <c r="H13" s="104" t="str">
        <f t="shared" si="2"/>
        <v>5 – 20</v>
      </c>
      <c r="I13" s="104" t="str">
        <f t="shared" si="3"/>
        <v>Di bawah ambang nilai</v>
      </c>
      <c r="J13" s="106">
        <f t="shared" si="4"/>
        <v>99229.000012999997</v>
      </c>
      <c r="K13" s="105">
        <f t="shared" si="5"/>
        <v>0</v>
      </c>
      <c r="L13" s="106">
        <f t="shared" si="6"/>
        <v>0</v>
      </c>
    </row>
    <row r="14" spans="1:12" x14ac:dyDescent="0.3">
      <c r="A14" s="104" t="s">
        <v>416</v>
      </c>
      <c r="B14" s="104" t="s">
        <v>417</v>
      </c>
      <c r="C14" s="105">
        <v>137710</v>
      </c>
      <c r="D14" s="105">
        <v>2969054</v>
      </c>
      <c r="E14" s="106">
        <f t="shared" si="0"/>
        <v>21.560191707210805</v>
      </c>
      <c r="F14" s="107">
        <f t="shared" si="1"/>
        <v>1</v>
      </c>
      <c r="G14" s="107">
        <f>COUNTIF(Data_Eksportir!$H$2:$H$3401,A14)</f>
        <v>0</v>
      </c>
      <c r="H14" s="104" t="str">
        <f t="shared" si="2"/>
        <v>20 – 100</v>
      </c>
      <c r="I14" s="104" t="str">
        <f t="shared" si="3"/>
        <v>Di bawah ambang nilai</v>
      </c>
      <c r="J14" s="106">
        <f t="shared" si="4"/>
        <v>2969054.0000140001</v>
      </c>
      <c r="K14" s="105">
        <f t="shared" si="5"/>
        <v>0</v>
      </c>
      <c r="L14" s="106">
        <f t="shared" si="6"/>
        <v>0</v>
      </c>
    </row>
    <row r="15" spans="1:12" x14ac:dyDescent="0.3">
      <c r="A15" s="104" t="s">
        <v>418</v>
      </c>
      <c r="B15" s="104" t="s">
        <v>419</v>
      </c>
      <c r="C15" s="105">
        <v>722</v>
      </c>
      <c r="D15" s="105">
        <v>295490</v>
      </c>
      <c r="E15" s="106">
        <f t="shared" si="0"/>
        <v>409.26592797783934</v>
      </c>
      <c r="F15" s="107">
        <f t="shared" si="1"/>
        <v>1</v>
      </c>
      <c r="G15" s="107">
        <f>COUNTIF(Data_Eksportir!$H$2:$H$3401,A15)</f>
        <v>0</v>
      </c>
      <c r="H15" s="104" t="str">
        <f t="shared" si="2"/>
        <v>100 ke atas</v>
      </c>
      <c r="I15" s="104" t="str">
        <f t="shared" si="3"/>
        <v>Di bawah ambang nilai</v>
      </c>
      <c r="J15" s="106">
        <f t="shared" si="4"/>
        <v>295490.000015</v>
      </c>
      <c r="K15" s="105">
        <f t="shared" si="5"/>
        <v>0</v>
      </c>
      <c r="L15" s="106">
        <f t="shared" si="6"/>
        <v>0</v>
      </c>
    </row>
    <row r="16" spans="1:12" x14ac:dyDescent="0.3">
      <c r="A16" s="104" t="s">
        <v>420</v>
      </c>
      <c r="B16" s="104" t="s">
        <v>421</v>
      </c>
      <c r="C16" s="105">
        <v>148126</v>
      </c>
      <c r="D16" s="105">
        <v>337868</v>
      </c>
      <c r="E16" s="106">
        <f t="shared" si="0"/>
        <v>2.2809500020253028</v>
      </c>
      <c r="F16" s="107">
        <f t="shared" si="1"/>
        <v>1</v>
      </c>
      <c r="G16" s="107">
        <f>COUNTIF(Data_Eksportir!$H$2:$H$3401,A16)</f>
        <v>0</v>
      </c>
      <c r="H16" s="104" t="str">
        <f t="shared" si="2"/>
        <v>1 – 5</v>
      </c>
      <c r="I16" s="104" t="str">
        <f t="shared" si="3"/>
        <v>Di bawah ambang nilai</v>
      </c>
      <c r="J16" s="106">
        <f t="shared" si="4"/>
        <v>337868.00001600001</v>
      </c>
      <c r="K16" s="105">
        <f t="shared" si="5"/>
        <v>0</v>
      </c>
      <c r="L16" s="106">
        <f t="shared" si="6"/>
        <v>0</v>
      </c>
    </row>
    <row r="17" spans="1:12" x14ac:dyDescent="0.3">
      <c r="A17" s="104" t="s">
        <v>422</v>
      </c>
      <c r="B17" s="104" t="s">
        <v>423</v>
      </c>
      <c r="C17" s="105">
        <v>769</v>
      </c>
      <c r="D17" s="105">
        <v>1257620</v>
      </c>
      <c r="E17" s="106">
        <f t="shared" si="0"/>
        <v>1635.3966189856958</v>
      </c>
      <c r="F17" s="107">
        <f t="shared" si="1"/>
        <v>1</v>
      </c>
      <c r="G17" s="107">
        <f>COUNTIF(Data_Eksportir!$H$2:$H$3401,A17)</f>
        <v>0</v>
      </c>
      <c r="H17" s="104" t="str">
        <f t="shared" si="2"/>
        <v>100 ke atas</v>
      </c>
      <c r="I17" s="104" t="str">
        <f t="shared" si="3"/>
        <v>Di bawah ambang nilai</v>
      </c>
      <c r="J17" s="106">
        <f t="shared" si="4"/>
        <v>1257620.0000169999</v>
      </c>
      <c r="K17" s="105">
        <f t="shared" si="5"/>
        <v>0</v>
      </c>
      <c r="L17" s="106">
        <f t="shared" si="6"/>
        <v>0</v>
      </c>
    </row>
    <row r="18" spans="1:12" x14ac:dyDescent="0.3">
      <c r="A18" s="104" t="s">
        <v>424</v>
      </c>
      <c r="B18" s="104" t="s">
        <v>425</v>
      </c>
      <c r="C18" s="105">
        <v>4883</v>
      </c>
      <c r="D18" s="105">
        <v>206456</v>
      </c>
      <c r="E18" s="106">
        <f t="shared" si="0"/>
        <v>42.280565226295309</v>
      </c>
      <c r="F18" s="107">
        <f t="shared" si="1"/>
        <v>1</v>
      </c>
      <c r="G18" s="107">
        <f>COUNTIF(Data_Eksportir!$H$2:$H$3401,A18)</f>
        <v>0</v>
      </c>
      <c r="H18" s="104" t="str">
        <f t="shared" si="2"/>
        <v>20 – 100</v>
      </c>
      <c r="I18" s="104" t="str">
        <f t="shared" si="3"/>
        <v>Di bawah ambang nilai</v>
      </c>
      <c r="J18" s="106">
        <f t="shared" si="4"/>
        <v>206456.00001799999</v>
      </c>
      <c r="K18" s="105">
        <f t="shared" si="5"/>
        <v>0</v>
      </c>
      <c r="L18" s="106">
        <f t="shared" si="6"/>
        <v>0</v>
      </c>
    </row>
    <row r="19" spans="1:12" x14ac:dyDescent="0.3">
      <c r="A19" s="104" t="s">
        <v>426</v>
      </c>
      <c r="B19" s="104" t="s">
        <v>427</v>
      </c>
      <c r="C19" s="105">
        <v>44</v>
      </c>
      <c r="D19" s="105">
        <v>120</v>
      </c>
      <c r="E19" s="106">
        <f t="shared" si="0"/>
        <v>2.7272727272727271</v>
      </c>
      <c r="F19" s="107">
        <f t="shared" si="1"/>
        <v>2</v>
      </c>
      <c r="G19" s="107">
        <f>COUNTIF(Data_Eksportir!$H$2:$H$3401,A19)</f>
        <v>9</v>
      </c>
      <c r="H19" s="104" t="str">
        <f t="shared" si="2"/>
        <v>1 – 5</v>
      </c>
      <c r="I19" s="104" t="str">
        <f t="shared" si="3"/>
        <v>Di bawah ambang nilai</v>
      </c>
      <c r="J19" s="106">
        <f t="shared" si="4"/>
        <v>120.00001899999999</v>
      </c>
      <c r="K19" s="105">
        <f t="shared" si="5"/>
        <v>0</v>
      </c>
      <c r="L19" s="106">
        <f t="shared" si="6"/>
        <v>0</v>
      </c>
    </row>
    <row r="20" spans="1:12" x14ac:dyDescent="0.3">
      <c r="A20" s="104" t="s">
        <v>428</v>
      </c>
      <c r="B20" s="104" t="s">
        <v>429</v>
      </c>
      <c r="C20" s="105">
        <v>403</v>
      </c>
      <c r="D20" s="105">
        <v>2403</v>
      </c>
      <c r="E20" s="106">
        <f t="shared" si="0"/>
        <v>5.9627791563275432</v>
      </c>
      <c r="F20" s="107">
        <f t="shared" si="1"/>
        <v>2</v>
      </c>
      <c r="G20" s="107">
        <f>COUNTIF(Data_Eksportir!$H$2:$H$3401,A20)</f>
        <v>6</v>
      </c>
      <c r="H20" s="104" t="str">
        <f t="shared" si="2"/>
        <v>5 – 20</v>
      </c>
      <c r="I20" s="104" t="str">
        <f t="shared" si="3"/>
        <v>Di bawah ambang nilai</v>
      </c>
      <c r="J20" s="106">
        <f t="shared" si="4"/>
        <v>2403.0000199999999</v>
      </c>
      <c r="K20" s="105">
        <f t="shared" si="5"/>
        <v>0</v>
      </c>
      <c r="L20" s="106">
        <f t="shared" si="6"/>
        <v>0</v>
      </c>
    </row>
    <row r="21" spans="1:12" x14ac:dyDescent="0.3">
      <c r="A21" s="104" t="s">
        <v>430</v>
      </c>
      <c r="B21" s="104" t="s">
        <v>431</v>
      </c>
      <c r="C21" s="105">
        <v>76</v>
      </c>
      <c r="D21" s="105">
        <v>756</v>
      </c>
      <c r="E21" s="106">
        <f t="shared" si="0"/>
        <v>9.9473684210526319</v>
      </c>
      <c r="F21" s="107">
        <f t="shared" si="1"/>
        <v>2</v>
      </c>
      <c r="G21" s="107">
        <f>COUNTIF(Data_Eksportir!$H$2:$H$3401,A21)</f>
        <v>0</v>
      </c>
      <c r="H21" s="104" t="str">
        <f t="shared" si="2"/>
        <v>5 – 20</v>
      </c>
      <c r="I21" s="104" t="str">
        <f t="shared" si="3"/>
        <v>Di bawah ambang nilai</v>
      </c>
      <c r="J21" s="106">
        <f t="shared" si="4"/>
        <v>756.00002099999995</v>
      </c>
      <c r="K21" s="105">
        <f t="shared" si="5"/>
        <v>0</v>
      </c>
      <c r="L21" s="106">
        <f t="shared" si="6"/>
        <v>0</v>
      </c>
    </row>
    <row r="22" spans="1:12" x14ac:dyDescent="0.3">
      <c r="A22" s="104" t="s">
        <v>432</v>
      </c>
      <c r="B22" s="104" t="s">
        <v>433</v>
      </c>
      <c r="C22" s="105">
        <v>29</v>
      </c>
      <c r="D22" s="105">
        <v>210</v>
      </c>
      <c r="E22" s="106">
        <f t="shared" si="0"/>
        <v>7.2413793103448274</v>
      </c>
      <c r="F22" s="107">
        <f t="shared" si="1"/>
        <v>2</v>
      </c>
      <c r="G22" s="107">
        <f>COUNTIF(Data_Eksportir!$H$2:$H$3401,A22)</f>
        <v>0</v>
      </c>
      <c r="H22" s="104" t="str">
        <f t="shared" si="2"/>
        <v>5 – 20</v>
      </c>
      <c r="I22" s="104" t="str">
        <f t="shared" si="3"/>
        <v>Di bawah ambang nilai</v>
      </c>
      <c r="J22" s="106">
        <f t="shared" si="4"/>
        <v>210.000022</v>
      </c>
      <c r="K22" s="105">
        <f t="shared" si="5"/>
        <v>0</v>
      </c>
      <c r="L22" s="106">
        <f t="shared" si="6"/>
        <v>0</v>
      </c>
    </row>
    <row r="23" spans="1:12" x14ac:dyDescent="0.3">
      <c r="A23" s="104" t="s">
        <v>434</v>
      </c>
      <c r="B23" s="104" t="s">
        <v>435</v>
      </c>
      <c r="C23" s="105">
        <v>68</v>
      </c>
      <c r="D23" s="105">
        <v>5481</v>
      </c>
      <c r="E23" s="106">
        <f t="shared" si="0"/>
        <v>80.602941176470594</v>
      </c>
      <c r="F23" s="107">
        <f t="shared" si="1"/>
        <v>2</v>
      </c>
      <c r="G23" s="107">
        <f>COUNTIF(Data_Eksportir!$H$2:$H$3401,A23)</f>
        <v>0</v>
      </c>
      <c r="H23" s="104" t="str">
        <f t="shared" si="2"/>
        <v>20 – 100</v>
      </c>
      <c r="I23" s="104" t="str">
        <f t="shared" si="3"/>
        <v>Di bawah ambang nilai</v>
      </c>
      <c r="J23" s="106">
        <f t="shared" si="4"/>
        <v>5481.0000229999996</v>
      </c>
      <c r="K23" s="105">
        <f t="shared" si="5"/>
        <v>0</v>
      </c>
      <c r="L23" s="106">
        <f t="shared" si="6"/>
        <v>0</v>
      </c>
    </row>
    <row r="24" spans="1:12" x14ac:dyDescent="0.3">
      <c r="A24" s="104" t="s">
        <v>436</v>
      </c>
      <c r="B24" s="104" t="s">
        <v>437</v>
      </c>
      <c r="C24" s="105">
        <v>1</v>
      </c>
      <c r="D24" s="105">
        <v>18</v>
      </c>
      <c r="E24" s="106">
        <f t="shared" si="0"/>
        <v>18</v>
      </c>
      <c r="F24" s="107">
        <f t="shared" si="1"/>
        <v>2</v>
      </c>
      <c r="G24" s="107">
        <f>COUNTIF(Data_Eksportir!$H$2:$H$3401,A24)</f>
        <v>4</v>
      </c>
      <c r="H24" s="104" t="str">
        <f t="shared" si="2"/>
        <v>5 – 20</v>
      </c>
      <c r="I24" s="104" t="str">
        <f t="shared" si="3"/>
        <v>Di bawah ambang nilai</v>
      </c>
      <c r="J24" s="106">
        <f t="shared" si="4"/>
        <v>18.000024</v>
      </c>
      <c r="K24" s="105">
        <f t="shared" si="5"/>
        <v>0</v>
      </c>
      <c r="L24" s="106">
        <f t="shared" si="6"/>
        <v>0</v>
      </c>
    </row>
    <row r="25" spans="1:12" x14ac:dyDescent="0.3">
      <c r="A25" s="104" t="s">
        <v>438</v>
      </c>
      <c r="B25" s="104" t="s">
        <v>439</v>
      </c>
      <c r="C25" s="105">
        <v>1000</v>
      </c>
      <c r="D25" s="105">
        <v>1381</v>
      </c>
      <c r="E25" s="106">
        <f t="shared" si="0"/>
        <v>1.381</v>
      </c>
      <c r="F25" s="107">
        <f t="shared" si="1"/>
        <v>2</v>
      </c>
      <c r="G25" s="107">
        <f>COUNTIF(Data_Eksportir!$H$2:$H$3401,A25)</f>
        <v>0</v>
      </c>
      <c r="H25" s="104" t="str">
        <f t="shared" si="2"/>
        <v>1 – 5</v>
      </c>
      <c r="I25" s="104" t="str">
        <f t="shared" si="3"/>
        <v>Di bawah ambang nilai</v>
      </c>
      <c r="J25" s="106">
        <f t="shared" si="4"/>
        <v>1381.0000250000001</v>
      </c>
      <c r="K25" s="105">
        <f t="shared" si="5"/>
        <v>0</v>
      </c>
      <c r="L25" s="106">
        <f t="shared" si="6"/>
        <v>0</v>
      </c>
    </row>
    <row r="26" spans="1:12" x14ac:dyDescent="0.3">
      <c r="A26" s="104" t="s">
        <v>440</v>
      </c>
      <c r="B26" s="104" t="s">
        <v>441</v>
      </c>
      <c r="C26" s="105">
        <v>1586</v>
      </c>
      <c r="D26" s="105">
        <v>4863</v>
      </c>
      <c r="E26" s="106">
        <f t="shared" si="0"/>
        <v>3.0662042875157631</v>
      </c>
      <c r="F26" s="107">
        <f t="shared" si="1"/>
        <v>2</v>
      </c>
      <c r="G26" s="107">
        <f>COUNTIF(Data_Eksportir!$H$2:$H$3401,A26)</f>
        <v>0</v>
      </c>
      <c r="H26" s="104" t="str">
        <f t="shared" si="2"/>
        <v>1 – 5</v>
      </c>
      <c r="I26" s="104" t="str">
        <f t="shared" si="3"/>
        <v>Di bawah ambang nilai</v>
      </c>
      <c r="J26" s="106">
        <f t="shared" si="4"/>
        <v>4863.0000259999997</v>
      </c>
      <c r="K26" s="105">
        <f t="shared" si="5"/>
        <v>0</v>
      </c>
      <c r="L26" s="106">
        <f t="shared" si="6"/>
        <v>0</v>
      </c>
    </row>
    <row r="27" spans="1:12" x14ac:dyDescent="0.3">
      <c r="A27" s="104" t="s">
        <v>442</v>
      </c>
      <c r="B27" s="104" t="s">
        <v>443</v>
      </c>
      <c r="C27" s="105">
        <v>50</v>
      </c>
      <c r="D27" s="105">
        <v>586</v>
      </c>
      <c r="E27" s="106">
        <f t="shared" si="0"/>
        <v>11.72</v>
      </c>
      <c r="F27" s="107">
        <f t="shared" si="1"/>
        <v>2</v>
      </c>
      <c r="G27" s="107">
        <f>COUNTIF(Data_Eksportir!$H$2:$H$3401,A27)</f>
        <v>0</v>
      </c>
      <c r="H27" s="104" t="str">
        <f t="shared" si="2"/>
        <v>5 – 20</v>
      </c>
      <c r="I27" s="104" t="str">
        <f t="shared" si="3"/>
        <v>Di bawah ambang nilai</v>
      </c>
      <c r="J27" s="106">
        <f t="shared" si="4"/>
        <v>586.00002700000005</v>
      </c>
      <c r="K27" s="105">
        <f t="shared" si="5"/>
        <v>0</v>
      </c>
      <c r="L27" s="106">
        <f t="shared" si="6"/>
        <v>0</v>
      </c>
    </row>
    <row r="28" spans="1:12" x14ac:dyDescent="0.3">
      <c r="A28" s="104" t="s">
        <v>444</v>
      </c>
      <c r="B28" s="104" t="s">
        <v>445</v>
      </c>
      <c r="C28" s="105">
        <v>843941</v>
      </c>
      <c r="D28" s="105">
        <v>1784700</v>
      </c>
      <c r="E28" s="106">
        <f t="shared" si="0"/>
        <v>2.1147212897584073</v>
      </c>
      <c r="F28" s="107">
        <f t="shared" si="1"/>
        <v>2</v>
      </c>
      <c r="G28" s="107">
        <f>COUNTIF(Data_Eksportir!$H$2:$H$3401,A28)</f>
        <v>0</v>
      </c>
      <c r="H28" s="104" t="str">
        <f t="shared" si="2"/>
        <v>1 – 5</v>
      </c>
      <c r="I28" s="104" t="str">
        <f t="shared" si="3"/>
        <v>Di bawah ambang nilai</v>
      </c>
      <c r="J28" s="106">
        <f t="shared" si="4"/>
        <v>1784700.000028</v>
      </c>
      <c r="K28" s="105">
        <f t="shared" si="5"/>
        <v>0</v>
      </c>
      <c r="L28" s="106">
        <f t="shared" si="6"/>
        <v>0</v>
      </c>
    </row>
    <row r="29" spans="1:12" x14ac:dyDescent="0.3">
      <c r="A29" s="104" t="s">
        <v>446</v>
      </c>
      <c r="B29" s="104" t="s">
        <v>447</v>
      </c>
      <c r="C29" s="105">
        <v>6757</v>
      </c>
      <c r="D29" s="105">
        <v>4877</v>
      </c>
      <c r="E29" s="106">
        <f t="shared" si="0"/>
        <v>0.72177001627941395</v>
      </c>
      <c r="F29" s="107">
        <f t="shared" si="1"/>
        <v>2</v>
      </c>
      <c r="G29" s="107">
        <f>COUNTIF(Data_Eksportir!$H$2:$H$3401,A29)</f>
        <v>0</v>
      </c>
      <c r="H29" s="104" t="str">
        <f t="shared" si="2"/>
        <v>Di bawah 1</v>
      </c>
      <c r="I29" s="104" t="str">
        <f t="shared" si="3"/>
        <v>Di bawah ambang nilai</v>
      </c>
      <c r="J29" s="106">
        <f t="shared" si="4"/>
        <v>4877.0000289999998</v>
      </c>
      <c r="K29" s="105">
        <f t="shared" si="5"/>
        <v>0</v>
      </c>
      <c r="L29" s="106">
        <f t="shared" si="6"/>
        <v>0</v>
      </c>
    </row>
    <row r="30" spans="1:12" x14ac:dyDescent="0.3">
      <c r="A30" s="104" t="s">
        <v>448</v>
      </c>
      <c r="B30" s="104" t="s">
        <v>449</v>
      </c>
      <c r="C30" s="105">
        <v>7643</v>
      </c>
      <c r="D30" s="105">
        <v>20177</v>
      </c>
      <c r="E30" s="106">
        <f t="shared" si="0"/>
        <v>2.6399319638885252</v>
      </c>
      <c r="F30" s="107">
        <f t="shared" si="1"/>
        <v>2</v>
      </c>
      <c r="G30" s="107">
        <f>COUNTIF(Data_Eksportir!$H$2:$H$3401,A30)</f>
        <v>0</v>
      </c>
      <c r="H30" s="104" t="str">
        <f t="shared" si="2"/>
        <v>1 – 5</v>
      </c>
      <c r="I30" s="104" t="str">
        <f t="shared" si="3"/>
        <v>Di bawah ambang nilai</v>
      </c>
      <c r="J30" s="106">
        <f t="shared" si="4"/>
        <v>20177.000029999999</v>
      </c>
      <c r="K30" s="105">
        <f t="shared" si="5"/>
        <v>0</v>
      </c>
      <c r="L30" s="106">
        <f t="shared" si="6"/>
        <v>0</v>
      </c>
    </row>
    <row r="31" spans="1:12" x14ac:dyDescent="0.3">
      <c r="A31" s="104" t="s">
        <v>450</v>
      </c>
      <c r="B31" s="104" t="s">
        <v>451</v>
      </c>
      <c r="C31" s="105">
        <v>79344</v>
      </c>
      <c r="D31" s="105">
        <v>99</v>
      </c>
      <c r="E31" s="106">
        <f t="shared" si="0"/>
        <v>1.2477313974591652E-3</v>
      </c>
      <c r="F31" s="107">
        <f t="shared" si="1"/>
        <v>2</v>
      </c>
      <c r="G31" s="107">
        <f>COUNTIF(Data_Eksportir!$H$2:$H$3401,A31)</f>
        <v>0</v>
      </c>
      <c r="H31" s="104" t="str">
        <f t="shared" si="2"/>
        <v>Di bawah 1</v>
      </c>
      <c r="I31" s="104" t="str">
        <f t="shared" si="3"/>
        <v>Di bawah ambang nilai</v>
      </c>
      <c r="J31" s="106">
        <f t="shared" si="4"/>
        <v>99.000031000000007</v>
      </c>
      <c r="K31" s="105">
        <f t="shared" si="5"/>
        <v>0</v>
      </c>
      <c r="L31" s="106">
        <f t="shared" si="6"/>
        <v>0</v>
      </c>
    </row>
    <row r="32" spans="1:12" x14ac:dyDescent="0.3">
      <c r="A32" s="104" t="s">
        <v>452</v>
      </c>
      <c r="B32" s="104" t="s">
        <v>453</v>
      </c>
      <c r="C32" s="105">
        <v>583</v>
      </c>
      <c r="D32" s="105">
        <v>1004</v>
      </c>
      <c r="E32" s="106">
        <f t="shared" si="0"/>
        <v>1.7221269296740995</v>
      </c>
      <c r="F32" s="107">
        <f t="shared" si="1"/>
        <v>2</v>
      </c>
      <c r="G32" s="107">
        <f>COUNTIF(Data_Eksportir!$H$2:$H$3401,A32)</f>
        <v>0</v>
      </c>
      <c r="H32" s="104" t="str">
        <f t="shared" si="2"/>
        <v>1 – 5</v>
      </c>
      <c r="I32" s="104" t="str">
        <f t="shared" si="3"/>
        <v>Di bawah ambang nilai</v>
      </c>
      <c r="J32" s="106">
        <f t="shared" si="4"/>
        <v>1004.000032</v>
      </c>
      <c r="K32" s="105">
        <f t="shared" si="5"/>
        <v>0</v>
      </c>
      <c r="L32" s="106">
        <f t="shared" si="6"/>
        <v>0</v>
      </c>
    </row>
    <row r="33" spans="1:12" x14ac:dyDescent="0.3">
      <c r="A33" s="104" t="s">
        <v>454</v>
      </c>
      <c r="B33" s="104" t="s">
        <v>455</v>
      </c>
      <c r="C33" s="105">
        <v>30019</v>
      </c>
      <c r="D33" s="105">
        <v>121052</v>
      </c>
      <c r="E33" s="106">
        <f t="shared" si="0"/>
        <v>4.0325127419301108</v>
      </c>
      <c r="F33" s="107">
        <f t="shared" si="1"/>
        <v>2</v>
      </c>
      <c r="G33" s="107">
        <f>COUNTIF(Data_Eksportir!$H$2:$H$3401,A33)</f>
        <v>0</v>
      </c>
      <c r="H33" s="104" t="str">
        <f t="shared" si="2"/>
        <v>1 – 5</v>
      </c>
      <c r="I33" s="104" t="str">
        <f t="shared" si="3"/>
        <v>Di bawah ambang nilai</v>
      </c>
      <c r="J33" s="106">
        <f t="shared" si="4"/>
        <v>121052.000033</v>
      </c>
      <c r="K33" s="105">
        <f t="shared" si="5"/>
        <v>0</v>
      </c>
      <c r="L33" s="106">
        <f t="shared" si="6"/>
        <v>0</v>
      </c>
    </row>
    <row r="34" spans="1:12" x14ac:dyDescent="0.3">
      <c r="A34" s="104" t="s">
        <v>456</v>
      </c>
      <c r="B34" s="104" t="s">
        <v>457</v>
      </c>
      <c r="C34" s="105">
        <v>30000</v>
      </c>
      <c r="D34" s="105">
        <v>123300</v>
      </c>
      <c r="E34" s="106">
        <f t="shared" si="0"/>
        <v>4.1100000000000003</v>
      </c>
      <c r="F34" s="107">
        <f t="shared" si="1"/>
        <v>2</v>
      </c>
      <c r="G34" s="107">
        <f>COUNTIF(Data_Eksportir!$H$2:$H$3401,A34)</f>
        <v>1</v>
      </c>
      <c r="H34" s="104" t="str">
        <f t="shared" si="2"/>
        <v>1 – 5</v>
      </c>
      <c r="I34" s="104" t="str">
        <f t="shared" si="3"/>
        <v>Di bawah ambang nilai</v>
      </c>
      <c r="J34" s="106">
        <f t="shared" si="4"/>
        <v>123300.000034</v>
      </c>
      <c r="K34" s="105">
        <f t="shared" si="5"/>
        <v>0</v>
      </c>
      <c r="L34" s="106">
        <f t="shared" si="6"/>
        <v>0</v>
      </c>
    </row>
    <row r="35" spans="1:12" x14ac:dyDescent="0.3">
      <c r="A35" s="104" t="s">
        <v>458</v>
      </c>
      <c r="B35" s="104" t="s">
        <v>459</v>
      </c>
      <c r="C35" s="105">
        <v>692125</v>
      </c>
      <c r="D35" s="105">
        <v>6441566</v>
      </c>
      <c r="E35" s="106">
        <f t="shared" si="0"/>
        <v>9.3069402203359228</v>
      </c>
      <c r="F35" s="107">
        <f t="shared" si="1"/>
        <v>2</v>
      </c>
      <c r="G35" s="107">
        <f>COUNTIF(Data_Eksportir!$H$2:$H$3401,A35)</f>
        <v>0</v>
      </c>
      <c r="H35" s="104" t="str">
        <f t="shared" si="2"/>
        <v>5 – 20</v>
      </c>
      <c r="I35" s="104" t="str">
        <f t="shared" si="3"/>
        <v>Di bawah ambang nilai</v>
      </c>
      <c r="J35" s="106">
        <f t="shared" si="4"/>
        <v>6441566.000035</v>
      </c>
      <c r="K35" s="105">
        <f t="shared" si="5"/>
        <v>0</v>
      </c>
      <c r="L35" s="106">
        <f t="shared" si="6"/>
        <v>0</v>
      </c>
    </row>
    <row r="36" spans="1:12" x14ac:dyDescent="0.3">
      <c r="A36" s="104" t="s">
        <v>460</v>
      </c>
      <c r="B36" s="104" t="s">
        <v>461</v>
      </c>
      <c r="C36" s="105">
        <v>27</v>
      </c>
      <c r="D36" s="105">
        <v>510</v>
      </c>
      <c r="E36" s="106">
        <f t="shared" si="0"/>
        <v>18.888888888888889</v>
      </c>
      <c r="F36" s="107">
        <f t="shared" si="1"/>
        <v>2</v>
      </c>
      <c r="G36" s="107">
        <f>COUNTIF(Data_Eksportir!$H$2:$H$3401,A36)</f>
        <v>4</v>
      </c>
      <c r="H36" s="104" t="str">
        <f t="shared" si="2"/>
        <v>5 – 20</v>
      </c>
      <c r="I36" s="104" t="str">
        <f t="shared" si="3"/>
        <v>Di bawah ambang nilai</v>
      </c>
      <c r="J36" s="106">
        <f t="shared" si="4"/>
        <v>510.00003600000002</v>
      </c>
      <c r="K36" s="105">
        <f t="shared" si="5"/>
        <v>0</v>
      </c>
      <c r="L36" s="106">
        <f t="shared" si="6"/>
        <v>0</v>
      </c>
    </row>
    <row r="37" spans="1:12" x14ac:dyDescent="0.3">
      <c r="A37" s="104" t="s">
        <v>462</v>
      </c>
      <c r="B37" s="104" t="s">
        <v>463</v>
      </c>
      <c r="C37" s="105">
        <v>83</v>
      </c>
      <c r="D37" s="105">
        <v>1705</v>
      </c>
      <c r="E37" s="106">
        <f t="shared" si="0"/>
        <v>20.542168674698797</v>
      </c>
      <c r="F37" s="107">
        <f t="shared" si="1"/>
        <v>2</v>
      </c>
      <c r="G37" s="107">
        <f>COUNTIF(Data_Eksportir!$H$2:$H$3401,A37)</f>
        <v>0</v>
      </c>
      <c r="H37" s="104" t="str">
        <f t="shared" si="2"/>
        <v>20 – 100</v>
      </c>
      <c r="I37" s="104" t="str">
        <f t="shared" si="3"/>
        <v>Di bawah ambang nilai</v>
      </c>
      <c r="J37" s="106">
        <f t="shared" si="4"/>
        <v>1705.000037</v>
      </c>
      <c r="K37" s="105">
        <f t="shared" si="5"/>
        <v>0</v>
      </c>
      <c r="L37" s="106">
        <f t="shared" si="6"/>
        <v>0</v>
      </c>
    </row>
    <row r="38" spans="1:12" x14ac:dyDescent="0.3">
      <c r="A38" s="104" t="s">
        <v>464</v>
      </c>
      <c r="B38" s="104" t="s">
        <v>465</v>
      </c>
      <c r="C38" s="105">
        <v>122919</v>
      </c>
      <c r="D38" s="105">
        <v>3044548</v>
      </c>
      <c r="E38" s="106">
        <f t="shared" si="0"/>
        <v>24.768733881661909</v>
      </c>
      <c r="F38" s="107">
        <f t="shared" si="1"/>
        <v>2</v>
      </c>
      <c r="G38" s="107">
        <f>COUNTIF(Data_Eksportir!$H$2:$H$3401,A38)</f>
        <v>1</v>
      </c>
      <c r="H38" s="104" t="str">
        <f t="shared" si="2"/>
        <v>20 – 100</v>
      </c>
      <c r="I38" s="104" t="str">
        <f t="shared" si="3"/>
        <v>Di bawah ambang nilai</v>
      </c>
      <c r="J38" s="106">
        <f t="shared" si="4"/>
        <v>3044548.0000379998</v>
      </c>
      <c r="K38" s="105">
        <f t="shared" si="5"/>
        <v>0</v>
      </c>
      <c r="L38" s="106">
        <f t="shared" si="6"/>
        <v>0</v>
      </c>
    </row>
    <row r="39" spans="1:12" x14ac:dyDescent="0.3">
      <c r="A39" s="104" t="s">
        <v>466</v>
      </c>
      <c r="B39" s="104" t="s">
        <v>467</v>
      </c>
      <c r="C39" s="105">
        <v>5420</v>
      </c>
      <c r="D39" s="105">
        <v>28350</v>
      </c>
      <c r="E39" s="106">
        <f t="shared" si="0"/>
        <v>5.230627306273063</v>
      </c>
      <c r="F39" s="107">
        <f t="shared" si="1"/>
        <v>2</v>
      </c>
      <c r="G39" s="107">
        <f>COUNTIF(Data_Eksportir!$H$2:$H$3401,A39)</f>
        <v>3</v>
      </c>
      <c r="H39" s="104" t="str">
        <f t="shared" si="2"/>
        <v>5 – 20</v>
      </c>
      <c r="I39" s="104" t="str">
        <f t="shared" si="3"/>
        <v>Di bawah ambang nilai</v>
      </c>
      <c r="J39" s="106">
        <f t="shared" si="4"/>
        <v>28350.000038999999</v>
      </c>
      <c r="K39" s="105">
        <f t="shared" si="5"/>
        <v>0</v>
      </c>
      <c r="L39" s="106">
        <f t="shared" si="6"/>
        <v>0</v>
      </c>
    </row>
    <row r="40" spans="1:12" x14ac:dyDescent="0.3">
      <c r="A40" s="104" t="s">
        <v>468</v>
      </c>
      <c r="B40" s="104" t="s">
        <v>469</v>
      </c>
      <c r="C40" s="105">
        <v>3079</v>
      </c>
      <c r="D40" s="105">
        <v>70407</v>
      </c>
      <c r="E40" s="106">
        <f t="shared" si="0"/>
        <v>22.866839883078921</v>
      </c>
      <c r="F40" s="107">
        <f t="shared" si="1"/>
        <v>2</v>
      </c>
      <c r="G40" s="107">
        <f>COUNTIF(Data_Eksportir!$H$2:$H$3401,A40)</f>
        <v>0</v>
      </c>
      <c r="H40" s="104" t="str">
        <f t="shared" si="2"/>
        <v>20 – 100</v>
      </c>
      <c r="I40" s="104" t="str">
        <f t="shared" si="3"/>
        <v>Di bawah ambang nilai</v>
      </c>
      <c r="J40" s="106">
        <f t="shared" si="4"/>
        <v>70407.000039999999</v>
      </c>
      <c r="K40" s="105">
        <f t="shared" si="5"/>
        <v>0</v>
      </c>
      <c r="L40" s="106">
        <f t="shared" si="6"/>
        <v>0</v>
      </c>
    </row>
    <row r="41" spans="1:12" x14ac:dyDescent="0.3">
      <c r="A41" s="104" t="s">
        <v>470</v>
      </c>
      <c r="B41" s="104" t="s">
        <v>471</v>
      </c>
      <c r="C41" s="105">
        <v>1700</v>
      </c>
      <c r="D41" s="105">
        <v>130977</v>
      </c>
      <c r="E41" s="106">
        <f t="shared" si="0"/>
        <v>77.04529411764706</v>
      </c>
      <c r="F41" s="107">
        <f t="shared" si="1"/>
        <v>3</v>
      </c>
      <c r="G41" s="107">
        <f>COUNTIF(Data_Eksportir!$H$2:$H$3401,A41)</f>
        <v>4</v>
      </c>
      <c r="H41" s="104" t="str">
        <f t="shared" si="2"/>
        <v>20 – 100</v>
      </c>
      <c r="I41" s="104" t="str">
        <f t="shared" si="3"/>
        <v>Di bawah ambang nilai</v>
      </c>
      <c r="J41" s="106">
        <f t="shared" si="4"/>
        <v>130977.00004100001</v>
      </c>
      <c r="K41" s="105">
        <f t="shared" si="5"/>
        <v>0</v>
      </c>
      <c r="L41" s="106">
        <f t="shared" si="6"/>
        <v>0</v>
      </c>
    </row>
    <row r="42" spans="1:12" x14ac:dyDescent="0.3">
      <c r="A42" s="104" t="s">
        <v>472</v>
      </c>
      <c r="B42" s="104" t="s">
        <v>473</v>
      </c>
      <c r="C42" s="105">
        <v>3844</v>
      </c>
      <c r="D42" s="105">
        <v>148225</v>
      </c>
      <c r="E42" s="106">
        <f t="shared" si="0"/>
        <v>38.560093652445367</v>
      </c>
      <c r="F42" s="107">
        <f t="shared" si="1"/>
        <v>3</v>
      </c>
      <c r="G42" s="107">
        <f>COUNTIF(Data_Eksportir!$H$2:$H$3401,A42)</f>
        <v>0</v>
      </c>
      <c r="H42" s="104" t="str">
        <f t="shared" si="2"/>
        <v>20 – 100</v>
      </c>
      <c r="I42" s="104" t="str">
        <f t="shared" si="3"/>
        <v>Di bawah ambang nilai</v>
      </c>
      <c r="J42" s="106">
        <f t="shared" si="4"/>
        <v>148225.000042</v>
      </c>
      <c r="K42" s="105">
        <f t="shared" si="5"/>
        <v>0</v>
      </c>
      <c r="L42" s="106">
        <f t="shared" si="6"/>
        <v>0</v>
      </c>
    </row>
    <row r="43" spans="1:12" x14ac:dyDescent="0.3">
      <c r="A43" s="104" t="s">
        <v>474</v>
      </c>
      <c r="B43" s="104" t="s">
        <v>475</v>
      </c>
      <c r="C43" s="105">
        <v>27882</v>
      </c>
      <c r="D43" s="105">
        <v>1528004</v>
      </c>
      <c r="E43" s="106">
        <f t="shared" si="0"/>
        <v>54.802524926475861</v>
      </c>
      <c r="F43" s="107">
        <f t="shared" si="1"/>
        <v>3</v>
      </c>
      <c r="G43" s="107">
        <f>COUNTIF(Data_Eksportir!$H$2:$H$3401,A43)</f>
        <v>0</v>
      </c>
      <c r="H43" s="104" t="str">
        <f t="shared" si="2"/>
        <v>20 – 100</v>
      </c>
      <c r="I43" s="104" t="str">
        <f t="shared" si="3"/>
        <v>Di bawah ambang nilai</v>
      </c>
      <c r="J43" s="106">
        <f t="shared" si="4"/>
        <v>1528004.0000430001</v>
      </c>
      <c r="K43" s="105">
        <f t="shared" si="5"/>
        <v>0</v>
      </c>
      <c r="L43" s="106">
        <f t="shared" si="6"/>
        <v>0</v>
      </c>
    </row>
    <row r="44" spans="1:12" x14ac:dyDescent="0.3">
      <c r="A44" s="104" t="s">
        <v>476</v>
      </c>
      <c r="B44" s="104" t="s">
        <v>477</v>
      </c>
      <c r="C44" s="105">
        <v>21832</v>
      </c>
      <c r="D44" s="105">
        <v>553078</v>
      </c>
      <c r="E44" s="106">
        <f t="shared" si="0"/>
        <v>25.333363869549284</v>
      </c>
      <c r="F44" s="107">
        <f t="shared" si="1"/>
        <v>3</v>
      </c>
      <c r="G44" s="107">
        <f>COUNTIF(Data_Eksportir!$H$2:$H$3401,A44)</f>
        <v>1</v>
      </c>
      <c r="H44" s="104" t="str">
        <f t="shared" si="2"/>
        <v>20 – 100</v>
      </c>
      <c r="I44" s="104" t="str">
        <f t="shared" si="3"/>
        <v>Di bawah ambang nilai</v>
      </c>
      <c r="J44" s="106">
        <f t="shared" si="4"/>
        <v>553078.00004399999</v>
      </c>
      <c r="K44" s="105">
        <f t="shared" si="5"/>
        <v>0</v>
      </c>
      <c r="L44" s="106">
        <f t="shared" si="6"/>
        <v>0</v>
      </c>
    </row>
    <row r="45" spans="1:12" x14ac:dyDescent="0.3">
      <c r="A45" s="104" t="s">
        <v>478</v>
      </c>
      <c r="B45" s="104" t="s">
        <v>479</v>
      </c>
      <c r="C45" s="105">
        <v>113214</v>
      </c>
      <c r="D45" s="105">
        <v>8684955</v>
      </c>
      <c r="E45" s="106">
        <f t="shared" si="0"/>
        <v>76.712729874397155</v>
      </c>
      <c r="F45" s="107">
        <f t="shared" si="1"/>
        <v>3</v>
      </c>
      <c r="G45" s="107">
        <f>COUNTIF(Data_Eksportir!$H$2:$H$3401,A45)</f>
        <v>0</v>
      </c>
      <c r="H45" s="104" t="str">
        <f t="shared" si="2"/>
        <v>20 – 100</v>
      </c>
      <c r="I45" s="104" t="str">
        <f t="shared" si="3"/>
        <v>Di bawah ambang nilai</v>
      </c>
      <c r="J45" s="106">
        <f t="shared" si="4"/>
        <v>8684955.0000449996</v>
      </c>
      <c r="K45" s="105">
        <f t="shared" si="5"/>
        <v>0</v>
      </c>
      <c r="L45" s="106">
        <f t="shared" si="6"/>
        <v>0</v>
      </c>
    </row>
    <row r="46" spans="1:12" x14ac:dyDescent="0.3">
      <c r="A46" s="104" t="s">
        <v>480</v>
      </c>
      <c r="B46" s="104" t="s">
        <v>481</v>
      </c>
      <c r="C46" s="105">
        <v>781722</v>
      </c>
      <c r="D46" s="105">
        <v>20313892</v>
      </c>
      <c r="E46" s="106">
        <f t="shared" si="0"/>
        <v>25.986082008693629</v>
      </c>
      <c r="F46" s="107">
        <f t="shared" si="1"/>
        <v>3</v>
      </c>
      <c r="G46" s="107">
        <f>COUNTIF(Data_Eksportir!$H$2:$H$3401,A46)</f>
        <v>0</v>
      </c>
      <c r="H46" s="104" t="str">
        <f t="shared" si="2"/>
        <v>20 – 100</v>
      </c>
      <c r="I46" s="104" t="str">
        <f t="shared" si="3"/>
        <v>Belum terwakili</v>
      </c>
      <c r="J46" s="106">
        <f t="shared" si="4"/>
        <v>20313892.000046</v>
      </c>
      <c r="K46" s="105">
        <f t="shared" si="5"/>
        <v>20313892</v>
      </c>
      <c r="L46" s="106">
        <f t="shared" si="6"/>
        <v>20313892.000046</v>
      </c>
    </row>
    <row r="47" spans="1:12" x14ac:dyDescent="0.3">
      <c r="A47" s="104" t="s">
        <v>482</v>
      </c>
      <c r="B47" s="104" t="s">
        <v>483</v>
      </c>
      <c r="C47" s="105">
        <v>1215</v>
      </c>
      <c r="D47" s="105">
        <v>7325</v>
      </c>
      <c r="E47" s="106">
        <f t="shared" si="0"/>
        <v>6.0288065843621403</v>
      </c>
      <c r="F47" s="107">
        <f t="shared" si="1"/>
        <v>3</v>
      </c>
      <c r="G47" s="107">
        <f>COUNTIF(Data_Eksportir!$H$2:$H$3401,A47)</f>
        <v>0</v>
      </c>
      <c r="H47" s="104" t="str">
        <f t="shared" si="2"/>
        <v>5 – 20</v>
      </c>
      <c r="I47" s="104" t="str">
        <f t="shared" si="3"/>
        <v>Di bawah ambang nilai</v>
      </c>
      <c r="J47" s="106">
        <f t="shared" si="4"/>
        <v>7325.0000470000004</v>
      </c>
      <c r="K47" s="105">
        <f t="shared" si="5"/>
        <v>0</v>
      </c>
      <c r="L47" s="106">
        <f t="shared" si="6"/>
        <v>0</v>
      </c>
    </row>
    <row r="48" spans="1:12" x14ac:dyDescent="0.3">
      <c r="A48" s="104" t="s">
        <v>484</v>
      </c>
      <c r="B48" s="104" t="s">
        <v>485</v>
      </c>
      <c r="C48" s="105">
        <v>673748</v>
      </c>
      <c r="D48" s="105">
        <v>7636754</v>
      </c>
      <c r="E48" s="106">
        <f t="shared" si="0"/>
        <v>11.334733461175395</v>
      </c>
      <c r="F48" s="107">
        <f t="shared" si="1"/>
        <v>3</v>
      </c>
      <c r="G48" s="107">
        <f>COUNTIF(Data_Eksportir!$H$2:$H$3401,A48)</f>
        <v>0</v>
      </c>
      <c r="H48" s="104" t="str">
        <f t="shared" si="2"/>
        <v>5 – 20</v>
      </c>
      <c r="I48" s="104" t="str">
        <f t="shared" si="3"/>
        <v>Di bawah ambang nilai</v>
      </c>
      <c r="J48" s="106">
        <f t="shared" si="4"/>
        <v>7636754.0000480004</v>
      </c>
      <c r="K48" s="105">
        <f t="shared" si="5"/>
        <v>0</v>
      </c>
      <c r="L48" s="106">
        <f t="shared" si="6"/>
        <v>0</v>
      </c>
    </row>
    <row r="49" spans="1:12" x14ac:dyDescent="0.3">
      <c r="A49" s="104" t="s">
        <v>486</v>
      </c>
      <c r="B49" s="104" t="s">
        <v>487</v>
      </c>
      <c r="C49" s="105">
        <v>271</v>
      </c>
      <c r="D49" s="105">
        <v>978</v>
      </c>
      <c r="E49" s="106">
        <f t="shared" si="0"/>
        <v>3.6088560885608856</v>
      </c>
      <c r="F49" s="107">
        <f t="shared" si="1"/>
        <v>3</v>
      </c>
      <c r="G49" s="107">
        <f>COUNTIF(Data_Eksportir!$H$2:$H$3401,A49)</f>
        <v>0</v>
      </c>
      <c r="H49" s="104" t="str">
        <f t="shared" si="2"/>
        <v>1 – 5</v>
      </c>
      <c r="I49" s="104" t="str">
        <f t="shared" si="3"/>
        <v>Di bawah ambang nilai</v>
      </c>
      <c r="J49" s="106">
        <f t="shared" si="4"/>
        <v>978.00004899999999</v>
      </c>
      <c r="K49" s="105">
        <f t="shared" si="5"/>
        <v>0</v>
      </c>
      <c r="L49" s="106">
        <f t="shared" si="6"/>
        <v>0</v>
      </c>
    </row>
    <row r="50" spans="1:12" x14ac:dyDescent="0.3">
      <c r="A50" s="104" t="s">
        <v>488</v>
      </c>
      <c r="B50" s="104" t="s">
        <v>489</v>
      </c>
      <c r="C50" s="105">
        <v>994466</v>
      </c>
      <c r="D50" s="105">
        <v>4126537</v>
      </c>
      <c r="E50" s="106">
        <f t="shared" si="0"/>
        <v>4.1495003348530766</v>
      </c>
      <c r="F50" s="107">
        <f t="shared" si="1"/>
        <v>3</v>
      </c>
      <c r="G50" s="107">
        <f>COUNTIF(Data_Eksportir!$H$2:$H$3401,A50)</f>
        <v>1</v>
      </c>
      <c r="H50" s="104" t="str">
        <f t="shared" si="2"/>
        <v>1 – 5</v>
      </c>
      <c r="I50" s="104" t="str">
        <f t="shared" si="3"/>
        <v>Di bawah ambang nilai</v>
      </c>
      <c r="J50" s="106">
        <f t="shared" si="4"/>
        <v>4126537.0000499999</v>
      </c>
      <c r="K50" s="105">
        <f t="shared" si="5"/>
        <v>0</v>
      </c>
      <c r="L50" s="106">
        <f t="shared" si="6"/>
        <v>0</v>
      </c>
    </row>
    <row r="51" spans="1:12" x14ac:dyDescent="0.3">
      <c r="A51" s="104" t="s">
        <v>490</v>
      </c>
      <c r="B51" s="104" t="s">
        <v>491</v>
      </c>
      <c r="C51" s="105">
        <v>98213</v>
      </c>
      <c r="D51" s="105">
        <v>2378532</v>
      </c>
      <c r="E51" s="106">
        <f t="shared" si="0"/>
        <v>24.218097400547791</v>
      </c>
      <c r="F51" s="107">
        <f t="shared" si="1"/>
        <v>3</v>
      </c>
      <c r="G51" s="107">
        <f>COUNTIF(Data_Eksportir!$H$2:$H$3401,A51)</f>
        <v>2</v>
      </c>
      <c r="H51" s="104" t="str">
        <f t="shared" si="2"/>
        <v>20 – 100</v>
      </c>
      <c r="I51" s="104" t="str">
        <f t="shared" si="3"/>
        <v>Di bawah ambang nilai</v>
      </c>
      <c r="J51" s="106">
        <f t="shared" si="4"/>
        <v>2378532.0000510002</v>
      </c>
      <c r="K51" s="105">
        <f t="shared" si="5"/>
        <v>0</v>
      </c>
      <c r="L51" s="106">
        <f t="shared" si="6"/>
        <v>0</v>
      </c>
    </row>
    <row r="52" spans="1:12" x14ac:dyDescent="0.3">
      <c r="A52" s="104" t="s">
        <v>492</v>
      </c>
      <c r="B52" s="104" t="s">
        <v>493</v>
      </c>
      <c r="C52" s="105">
        <v>33511</v>
      </c>
      <c r="D52" s="105">
        <v>630506</v>
      </c>
      <c r="E52" s="106">
        <f t="shared" si="0"/>
        <v>18.81489660111605</v>
      </c>
      <c r="F52" s="107">
        <f t="shared" si="1"/>
        <v>3</v>
      </c>
      <c r="G52" s="107">
        <f>COUNTIF(Data_Eksportir!$H$2:$H$3401,A52)</f>
        <v>0</v>
      </c>
      <c r="H52" s="104" t="str">
        <f t="shared" si="2"/>
        <v>5 – 20</v>
      </c>
      <c r="I52" s="104" t="str">
        <f t="shared" si="3"/>
        <v>Di bawah ambang nilai</v>
      </c>
      <c r="J52" s="106">
        <f t="shared" si="4"/>
        <v>630506.00005200005</v>
      </c>
      <c r="K52" s="105">
        <f t="shared" si="5"/>
        <v>0</v>
      </c>
      <c r="L52" s="106">
        <f t="shared" si="6"/>
        <v>0</v>
      </c>
    </row>
    <row r="53" spans="1:12" x14ac:dyDescent="0.3">
      <c r="A53" s="104" t="s">
        <v>494</v>
      </c>
      <c r="B53" s="104" t="s">
        <v>495</v>
      </c>
      <c r="C53" s="105">
        <v>6506</v>
      </c>
      <c r="D53" s="105">
        <v>28889</v>
      </c>
      <c r="E53" s="106">
        <f t="shared" si="0"/>
        <v>4.44036274208423</v>
      </c>
      <c r="F53" s="107">
        <f t="shared" si="1"/>
        <v>3</v>
      </c>
      <c r="G53" s="107">
        <f>COUNTIF(Data_Eksportir!$H$2:$H$3401,A53)</f>
        <v>0</v>
      </c>
      <c r="H53" s="104" t="str">
        <f t="shared" si="2"/>
        <v>1 – 5</v>
      </c>
      <c r="I53" s="104" t="str">
        <f t="shared" si="3"/>
        <v>Di bawah ambang nilai</v>
      </c>
      <c r="J53" s="106">
        <f t="shared" si="4"/>
        <v>28889.000053</v>
      </c>
      <c r="K53" s="105">
        <f t="shared" si="5"/>
        <v>0</v>
      </c>
      <c r="L53" s="106">
        <f t="shared" si="6"/>
        <v>0</v>
      </c>
    </row>
    <row r="54" spans="1:12" x14ac:dyDescent="0.3">
      <c r="A54" s="104" t="s">
        <v>496</v>
      </c>
      <c r="B54" s="104" t="s">
        <v>497</v>
      </c>
      <c r="C54" s="105">
        <v>46262</v>
      </c>
      <c r="D54" s="105">
        <v>2586239</v>
      </c>
      <c r="E54" s="106">
        <f t="shared" si="0"/>
        <v>55.904176213739134</v>
      </c>
      <c r="F54" s="107">
        <f t="shared" si="1"/>
        <v>3</v>
      </c>
      <c r="G54" s="107">
        <f>COUNTIF(Data_Eksportir!$H$2:$H$3401,A54)</f>
        <v>0</v>
      </c>
      <c r="H54" s="104" t="str">
        <f t="shared" si="2"/>
        <v>20 – 100</v>
      </c>
      <c r="I54" s="104" t="str">
        <f t="shared" si="3"/>
        <v>Di bawah ambang nilai</v>
      </c>
      <c r="J54" s="106">
        <f t="shared" si="4"/>
        <v>2586239.0000539999</v>
      </c>
      <c r="K54" s="105">
        <f t="shared" si="5"/>
        <v>0</v>
      </c>
      <c r="L54" s="106">
        <f t="shared" si="6"/>
        <v>0</v>
      </c>
    </row>
    <row r="55" spans="1:12" x14ac:dyDescent="0.3">
      <c r="A55" s="104" t="s">
        <v>498</v>
      </c>
      <c r="B55" s="104" t="s">
        <v>499</v>
      </c>
      <c r="C55" s="105">
        <v>1690</v>
      </c>
      <c r="D55" s="105">
        <v>9303</v>
      </c>
      <c r="E55" s="106">
        <f t="shared" si="0"/>
        <v>5.5047337278106507</v>
      </c>
      <c r="F55" s="107">
        <f t="shared" si="1"/>
        <v>3</v>
      </c>
      <c r="G55" s="107">
        <f>COUNTIF(Data_Eksportir!$H$2:$H$3401,A55)</f>
        <v>0</v>
      </c>
      <c r="H55" s="104" t="str">
        <f t="shared" si="2"/>
        <v>5 – 20</v>
      </c>
      <c r="I55" s="104" t="str">
        <f t="shared" si="3"/>
        <v>Di bawah ambang nilai</v>
      </c>
      <c r="J55" s="106">
        <f t="shared" si="4"/>
        <v>9303.0000550000004</v>
      </c>
      <c r="K55" s="105">
        <f t="shared" si="5"/>
        <v>0</v>
      </c>
      <c r="L55" s="106">
        <f t="shared" si="6"/>
        <v>0</v>
      </c>
    </row>
    <row r="56" spans="1:12" x14ac:dyDescent="0.3">
      <c r="A56" s="104" t="s">
        <v>500</v>
      </c>
      <c r="B56" s="104" t="s">
        <v>501</v>
      </c>
      <c r="C56" s="105">
        <v>369541</v>
      </c>
      <c r="D56" s="105">
        <v>7369605</v>
      </c>
      <c r="E56" s="106">
        <f t="shared" si="0"/>
        <v>19.942590943900676</v>
      </c>
      <c r="F56" s="107">
        <f t="shared" si="1"/>
        <v>3</v>
      </c>
      <c r="G56" s="107">
        <f>COUNTIF(Data_Eksportir!$H$2:$H$3401,A56)</f>
        <v>0</v>
      </c>
      <c r="H56" s="104" t="str">
        <f t="shared" si="2"/>
        <v>5 – 20</v>
      </c>
      <c r="I56" s="104" t="str">
        <f t="shared" si="3"/>
        <v>Di bawah ambang nilai</v>
      </c>
      <c r="J56" s="106">
        <f t="shared" si="4"/>
        <v>7369605.0000560004</v>
      </c>
      <c r="K56" s="105">
        <f t="shared" si="5"/>
        <v>0</v>
      </c>
      <c r="L56" s="106">
        <f t="shared" si="6"/>
        <v>0</v>
      </c>
    </row>
    <row r="57" spans="1:12" x14ac:dyDescent="0.3">
      <c r="A57" s="104" t="s">
        <v>502</v>
      </c>
      <c r="B57" s="104" t="s">
        <v>503</v>
      </c>
      <c r="C57" s="105">
        <v>107890</v>
      </c>
      <c r="D57" s="105">
        <v>1571682</v>
      </c>
      <c r="E57" s="106">
        <f t="shared" si="0"/>
        <v>14.567448326999722</v>
      </c>
      <c r="F57" s="107">
        <f t="shared" si="1"/>
        <v>3</v>
      </c>
      <c r="G57" s="107">
        <f>COUNTIF(Data_Eksportir!$H$2:$H$3401,A57)</f>
        <v>0</v>
      </c>
      <c r="H57" s="104" t="str">
        <f t="shared" si="2"/>
        <v>5 – 20</v>
      </c>
      <c r="I57" s="104" t="str">
        <f t="shared" si="3"/>
        <v>Di bawah ambang nilai</v>
      </c>
      <c r="J57" s="106">
        <f t="shared" si="4"/>
        <v>1571682.000057</v>
      </c>
      <c r="K57" s="105">
        <f t="shared" si="5"/>
        <v>0</v>
      </c>
      <c r="L57" s="106">
        <f t="shared" si="6"/>
        <v>0</v>
      </c>
    </row>
    <row r="58" spans="1:12" x14ac:dyDescent="0.3">
      <c r="A58" s="104" t="s">
        <v>504</v>
      </c>
      <c r="B58" s="104" t="s">
        <v>505</v>
      </c>
      <c r="C58" s="105">
        <v>11614</v>
      </c>
      <c r="D58" s="105">
        <v>392102</v>
      </c>
      <c r="E58" s="106">
        <f t="shared" si="0"/>
        <v>33.761150335801617</v>
      </c>
      <c r="F58" s="107">
        <f t="shared" si="1"/>
        <v>3</v>
      </c>
      <c r="G58" s="107">
        <f>COUNTIF(Data_Eksportir!$H$2:$H$3401,A58)</f>
        <v>0</v>
      </c>
      <c r="H58" s="104" t="str">
        <f t="shared" si="2"/>
        <v>20 – 100</v>
      </c>
      <c r="I58" s="104" t="str">
        <f t="shared" si="3"/>
        <v>Di bawah ambang nilai</v>
      </c>
      <c r="J58" s="106">
        <f t="shared" si="4"/>
        <v>392102.00005799998</v>
      </c>
      <c r="K58" s="105">
        <f t="shared" si="5"/>
        <v>0</v>
      </c>
      <c r="L58" s="106">
        <f t="shared" si="6"/>
        <v>0</v>
      </c>
    </row>
    <row r="59" spans="1:12" x14ac:dyDescent="0.3">
      <c r="A59" s="104" t="s">
        <v>506</v>
      </c>
      <c r="B59" s="104" t="s">
        <v>507</v>
      </c>
      <c r="C59" s="105">
        <v>401341</v>
      </c>
      <c r="D59" s="105">
        <v>4958802</v>
      </c>
      <c r="E59" s="106">
        <f t="shared" si="0"/>
        <v>12.355582908299924</v>
      </c>
      <c r="F59" s="107">
        <f t="shared" si="1"/>
        <v>3</v>
      </c>
      <c r="G59" s="107">
        <f>COUNTIF(Data_Eksportir!$H$2:$H$3401,A59)</f>
        <v>0</v>
      </c>
      <c r="H59" s="104" t="str">
        <f t="shared" si="2"/>
        <v>5 – 20</v>
      </c>
      <c r="I59" s="104" t="str">
        <f t="shared" si="3"/>
        <v>Di bawah ambang nilai</v>
      </c>
      <c r="J59" s="106">
        <f t="shared" si="4"/>
        <v>4958802.0000590002</v>
      </c>
      <c r="K59" s="105">
        <f t="shared" si="5"/>
        <v>0</v>
      </c>
      <c r="L59" s="106">
        <f t="shared" si="6"/>
        <v>0</v>
      </c>
    </row>
    <row r="60" spans="1:12" x14ac:dyDescent="0.3">
      <c r="A60" s="104" t="s">
        <v>508</v>
      </c>
      <c r="B60" s="104" t="s">
        <v>509</v>
      </c>
      <c r="C60" s="105">
        <v>209741</v>
      </c>
      <c r="D60" s="105">
        <v>1542191</v>
      </c>
      <c r="E60" s="106">
        <f t="shared" si="0"/>
        <v>7.3528351633681543</v>
      </c>
      <c r="F60" s="107">
        <f t="shared" si="1"/>
        <v>3</v>
      </c>
      <c r="G60" s="107">
        <f>COUNTIF(Data_Eksportir!$H$2:$H$3401,A60)</f>
        <v>0</v>
      </c>
      <c r="H60" s="104" t="str">
        <f t="shared" si="2"/>
        <v>5 – 20</v>
      </c>
      <c r="I60" s="104" t="str">
        <f t="shared" si="3"/>
        <v>Di bawah ambang nilai</v>
      </c>
      <c r="J60" s="106">
        <f t="shared" si="4"/>
        <v>1542191.00006</v>
      </c>
      <c r="K60" s="105">
        <f t="shared" si="5"/>
        <v>0</v>
      </c>
      <c r="L60" s="106">
        <f t="shared" si="6"/>
        <v>0</v>
      </c>
    </row>
    <row r="61" spans="1:12" x14ac:dyDescent="0.3">
      <c r="A61" s="104" t="s">
        <v>510</v>
      </c>
      <c r="B61" s="104" t="s">
        <v>511</v>
      </c>
      <c r="C61" s="105"/>
      <c r="D61" s="105">
        <v>100</v>
      </c>
      <c r="E61" s="106" t="str">
        <f t="shared" si="0"/>
        <v/>
      </c>
      <c r="F61" s="107">
        <f t="shared" si="1"/>
        <v>3</v>
      </c>
      <c r="G61" s="107">
        <f>COUNTIF(Data_Eksportir!$H$2:$H$3401,A61)</f>
        <v>0</v>
      </c>
      <c r="H61" s="104" t="str">
        <f t="shared" si="2"/>
        <v>Tanpa data berat</v>
      </c>
      <c r="I61" s="104" t="str">
        <f t="shared" si="3"/>
        <v>Di bawah ambang nilai</v>
      </c>
      <c r="J61" s="106">
        <f t="shared" si="4"/>
        <v>100.000061</v>
      </c>
      <c r="K61" s="105">
        <f t="shared" si="5"/>
        <v>0</v>
      </c>
      <c r="L61" s="106">
        <f t="shared" si="6"/>
        <v>0</v>
      </c>
    </row>
    <row r="62" spans="1:12" x14ac:dyDescent="0.3">
      <c r="A62" s="104" t="s">
        <v>512</v>
      </c>
      <c r="B62" s="104" t="s">
        <v>513</v>
      </c>
      <c r="C62" s="105">
        <v>136407</v>
      </c>
      <c r="D62" s="105">
        <v>548308</v>
      </c>
      <c r="E62" s="106">
        <f t="shared" si="0"/>
        <v>4.0196470855601252</v>
      </c>
      <c r="F62" s="107">
        <f t="shared" si="1"/>
        <v>3</v>
      </c>
      <c r="G62" s="107">
        <f>COUNTIF(Data_Eksportir!$H$2:$H$3401,A62)</f>
        <v>0</v>
      </c>
      <c r="H62" s="104" t="str">
        <f t="shared" si="2"/>
        <v>1 – 5</v>
      </c>
      <c r="I62" s="104" t="str">
        <f t="shared" si="3"/>
        <v>Di bawah ambang nilai</v>
      </c>
      <c r="J62" s="106">
        <f t="shared" si="4"/>
        <v>548308.00006200001</v>
      </c>
      <c r="K62" s="105">
        <f t="shared" si="5"/>
        <v>0</v>
      </c>
      <c r="L62" s="106">
        <f t="shared" si="6"/>
        <v>0</v>
      </c>
    </row>
    <row r="63" spans="1:12" x14ac:dyDescent="0.3">
      <c r="A63" s="104" t="s">
        <v>514</v>
      </c>
      <c r="B63" s="104" t="s">
        <v>515</v>
      </c>
      <c r="C63" s="105">
        <v>768</v>
      </c>
      <c r="D63" s="105">
        <v>2903</v>
      </c>
      <c r="E63" s="106">
        <f t="shared" si="0"/>
        <v>3.7799479166666665</v>
      </c>
      <c r="F63" s="107">
        <f t="shared" si="1"/>
        <v>3</v>
      </c>
      <c r="G63" s="107">
        <f>COUNTIF(Data_Eksportir!$H$2:$H$3401,A63)</f>
        <v>0</v>
      </c>
      <c r="H63" s="104" t="str">
        <f t="shared" si="2"/>
        <v>1 – 5</v>
      </c>
      <c r="I63" s="104" t="str">
        <f t="shared" si="3"/>
        <v>Di bawah ambang nilai</v>
      </c>
      <c r="J63" s="106">
        <f t="shared" si="4"/>
        <v>2903.000063</v>
      </c>
      <c r="K63" s="105">
        <f t="shared" si="5"/>
        <v>0</v>
      </c>
      <c r="L63" s="106">
        <f t="shared" si="6"/>
        <v>0</v>
      </c>
    </row>
    <row r="64" spans="1:12" x14ac:dyDescent="0.3">
      <c r="A64" s="104" t="s">
        <v>516</v>
      </c>
      <c r="B64" s="104" t="s">
        <v>517</v>
      </c>
      <c r="C64" s="105">
        <v>56</v>
      </c>
      <c r="D64" s="105">
        <v>426</v>
      </c>
      <c r="E64" s="106">
        <f t="shared" si="0"/>
        <v>7.6071428571428568</v>
      </c>
      <c r="F64" s="107">
        <f t="shared" si="1"/>
        <v>3</v>
      </c>
      <c r="G64" s="107">
        <f>COUNTIF(Data_Eksportir!$H$2:$H$3401,A64)</f>
        <v>0</v>
      </c>
      <c r="H64" s="104" t="str">
        <f t="shared" si="2"/>
        <v>5 – 20</v>
      </c>
      <c r="I64" s="104" t="str">
        <f t="shared" si="3"/>
        <v>Di bawah ambang nilai</v>
      </c>
      <c r="J64" s="106">
        <f t="shared" si="4"/>
        <v>426.00006400000001</v>
      </c>
      <c r="K64" s="105">
        <f t="shared" si="5"/>
        <v>0</v>
      </c>
      <c r="L64" s="106">
        <f t="shared" si="6"/>
        <v>0</v>
      </c>
    </row>
    <row r="65" spans="1:12" x14ac:dyDescent="0.3">
      <c r="A65" s="104" t="s">
        <v>518</v>
      </c>
      <c r="B65" s="104" t="s">
        <v>519</v>
      </c>
      <c r="C65" s="105">
        <v>58830</v>
      </c>
      <c r="D65" s="105">
        <v>56529</v>
      </c>
      <c r="E65" s="106">
        <f t="shared" si="0"/>
        <v>0.96088730239673636</v>
      </c>
      <c r="F65" s="107">
        <f t="shared" si="1"/>
        <v>3</v>
      </c>
      <c r="G65" s="107">
        <f>COUNTIF(Data_Eksportir!$H$2:$H$3401,A65)</f>
        <v>0</v>
      </c>
      <c r="H65" s="104" t="str">
        <f t="shared" si="2"/>
        <v>Di bawah 1</v>
      </c>
      <c r="I65" s="104" t="str">
        <f t="shared" si="3"/>
        <v>Di bawah ambang nilai</v>
      </c>
      <c r="J65" s="106">
        <f t="shared" si="4"/>
        <v>56529.000065</v>
      </c>
      <c r="K65" s="105">
        <f t="shared" si="5"/>
        <v>0</v>
      </c>
      <c r="L65" s="106">
        <f t="shared" si="6"/>
        <v>0</v>
      </c>
    </row>
    <row r="66" spans="1:12" x14ac:dyDescent="0.3">
      <c r="A66" s="104" t="s">
        <v>520</v>
      </c>
      <c r="B66" s="104" t="s">
        <v>521</v>
      </c>
      <c r="C66" s="105">
        <v>1926286</v>
      </c>
      <c r="D66" s="105">
        <v>2148170</v>
      </c>
      <c r="E66" s="106">
        <f t="shared" ref="E66:E129" si="7">IF(AND(ISNUMBER(C66),C66&gt;0),D66/C66,"")</f>
        <v>1.115187464374449</v>
      </c>
      <c r="F66" s="107">
        <f t="shared" ref="F66:F129" si="8">VALUE(LEFT(A66,2))</f>
        <v>3</v>
      </c>
      <c r="G66" s="107">
        <f>COUNTIF(Data_Eksportir!$H$2:$H$3401,A66)</f>
        <v>0</v>
      </c>
      <c r="H66" s="104" t="str">
        <f t="shared" ref="H66:H129" si="9">IF(E66="","Tanpa data berat",IF(E66&lt;1,"Di bawah 1",IF(E66&lt;5,"1 – 5",IF(E66&lt;20,"5 – 20",IF(E66&lt;100,"20 – 100","100 ke atas")))))</f>
        <v>1 – 5</v>
      </c>
      <c r="I66" s="104" t="str">
        <f t="shared" ref="I66:I129" si="10">IF(D66&lt;p_nilai_besar,"Di bawah ambang nilai",IF(G66=0,"Belum terwakili",IF(G66&lt;=p_listing_rendah,"Keterwakilan rendah","Terwakili")))</f>
        <v>Di bawah ambang nilai</v>
      </c>
      <c r="J66" s="106">
        <f t="shared" ref="J66:J129" si="11">D66+ROW()/10^6</f>
        <v>2148170.000066</v>
      </c>
      <c r="K66" s="105">
        <f t="shared" ref="K66:K129" si="12">IF(D66&gt;=p_nilai_besar,D66/(1+G66),0)</f>
        <v>0</v>
      </c>
      <c r="L66" s="106">
        <f t="shared" ref="L66:L129" si="13">IF(K66&gt;0,K66+ROW()/10^6,0)</f>
        <v>0</v>
      </c>
    </row>
    <row r="67" spans="1:12" x14ac:dyDescent="0.3">
      <c r="A67" s="104" t="s">
        <v>522</v>
      </c>
      <c r="B67" s="104" t="s">
        <v>523</v>
      </c>
      <c r="C67" s="105">
        <v>100</v>
      </c>
      <c r="D67" s="105">
        <v>250</v>
      </c>
      <c r="E67" s="106">
        <f t="shared" si="7"/>
        <v>2.5</v>
      </c>
      <c r="F67" s="107">
        <f t="shared" si="8"/>
        <v>3</v>
      </c>
      <c r="G67" s="107">
        <f>COUNTIF(Data_Eksportir!$H$2:$H$3401,A67)</f>
        <v>0</v>
      </c>
      <c r="H67" s="104" t="str">
        <f t="shared" si="9"/>
        <v>1 – 5</v>
      </c>
      <c r="I67" s="104" t="str">
        <f t="shared" si="10"/>
        <v>Di bawah ambang nilai</v>
      </c>
      <c r="J67" s="106">
        <f t="shared" si="11"/>
        <v>250.000067</v>
      </c>
      <c r="K67" s="105">
        <f t="shared" si="12"/>
        <v>0</v>
      </c>
      <c r="L67" s="106">
        <f t="shared" si="13"/>
        <v>0</v>
      </c>
    </row>
    <row r="68" spans="1:12" x14ac:dyDescent="0.3">
      <c r="A68" s="104" t="s">
        <v>524</v>
      </c>
      <c r="B68" s="104" t="s">
        <v>525</v>
      </c>
      <c r="C68" s="105">
        <v>1768797</v>
      </c>
      <c r="D68" s="105">
        <v>16120221</v>
      </c>
      <c r="E68" s="106">
        <f t="shared" si="7"/>
        <v>9.1136636934594524</v>
      </c>
      <c r="F68" s="107">
        <f t="shared" si="8"/>
        <v>3</v>
      </c>
      <c r="G68" s="107">
        <f>COUNTIF(Data_Eksportir!$H$2:$H$3401,A68)</f>
        <v>0</v>
      </c>
      <c r="H68" s="104" t="str">
        <f t="shared" si="9"/>
        <v>5 – 20</v>
      </c>
      <c r="I68" s="104" t="str">
        <f t="shared" si="10"/>
        <v>Belum terwakili</v>
      </c>
      <c r="J68" s="106">
        <f t="shared" si="11"/>
        <v>16120221.000068</v>
      </c>
      <c r="K68" s="105">
        <f t="shared" si="12"/>
        <v>16120221</v>
      </c>
      <c r="L68" s="106">
        <f t="shared" si="13"/>
        <v>16120221.000068</v>
      </c>
    </row>
    <row r="69" spans="1:12" x14ac:dyDescent="0.3">
      <c r="A69" s="104" t="s">
        <v>526</v>
      </c>
      <c r="B69" s="104" t="s">
        <v>527</v>
      </c>
      <c r="C69" s="105">
        <v>260</v>
      </c>
      <c r="D69" s="105">
        <v>476</v>
      </c>
      <c r="E69" s="106">
        <f t="shared" si="7"/>
        <v>1.8307692307692307</v>
      </c>
      <c r="F69" s="107">
        <f t="shared" si="8"/>
        <v>3</v>
      </c>
      <c r="G69" s="107">
        <f>COUNTIF(Data_Eksportir!$H$2:$H$3401,A69)</f>
        <v>2</v>
      </c>
      <c r="H69" s="104" t="str">
        <f t="shared" si="9"/>
        <v>1 – 5</v>
      </c>
      <c r="I69" s="104" t="str">
        <f t="shared" si="10"/>
        <v>Di bawah ambang nilai</v>
      </c>
      <c r="J69" s="106">
        <f t="shared" si="11"/>
        <v>476.000069</v>
      </c>
      <c r="K69" s="105">
        <f t="shared" si="12"/>
        <v>0</v>
      </c>
      <c r="L69" s="106">
        <f t="shared" si="13"/>
        <v>0</v>
      </c>
    </row>
    <row r="70" spans="1:12" x14ac:dyDescent="0.3">
      <c r="A70" s="104" t="s">
        <v>528</v>
      </c>
      <c r="B70" s="104" t="s">
        <v>529</v>
      </c>
      <c r="C70" s="105">
        <v>247683</v>
      </c>
      <c r="D70" s="105">
        <v>1928507</v>
      </c>
      <c r="E70" s="106">
        <f t="shared" si="7"/>
        <v>7.7861904127453236</v>
      </c>
      <c r="F70" s="107">
        <f t="shared" si="8"/>
        <v>3</v>
      </c>
      <c r="G70" s="107">
        <f>COUNTIF(Data_Eksportir!$H$2:$H$3401,A70)</f>
        <v>0</v>
      </c>
      <c r="H70" s="104" t="str">
        <f t="shared" si="9"/>
        <v>5 – 20</v>
      </c>
      <c r="I70" s="104" t="str">
        <f t="shared" si="10"/>
        <v>Di bawah ambang nilai</v>
      </c>
      <c r="J70" s="106">
        <f t="shared" si="11"/>
        <v>1928507.0000700001</v>
      </c>
      <c r="K70" s="105">
        <f t="shared" si="12"/>
        <v>0</v>
      </c>
      <c r="L70" s="106">
        <f t="shared" si="13"/>
        <v>0</v>
      </c>
    </row>
    <row r="71" spans="1:12" x14ac:dyDescent="0.3">
      <c r="A71" s="104" t="s">
        <v>530</v>
      </c>
      <c r="B71" s="104" t="s">
        <v>531</v>
      </c>
      <c r="C71" s="105">
        <v>10550</v>
      </c>
      <c r="D71" s="105">
        <v>96232</v>
      </c>
      <c r="E71" s="106">
        <f t="shared" si="7"/>
        <v>9.1215165876777249</v>
      </c>
      <c r="F71" s="107">
        <f t="shared" si="8"/>
        <v>3</v>
      </c>
      <c r="G71" s="107">
        <f>COUNTIF(Data_Eksportir!$H$2:$H$3401,A71)</f>
        <v>0</v>
      </c>
      <c r="H71" s="104" t="str">
        <f t="shared" si="9"/>
        <v>5 – 20</v>
      </c>
      <c r="I71" s="104" t="str">
        <f t="shared" si="10"/>
        <v>Di bawah ambang nilai</v>
      </c>
      <c r="J71" s="106">
        <f t="shared" si="11"/>
        <v>96232.000071000002</v>
      </c>
      <c r="K71" s="105">
        <f t="shared" si="12"/>
        <v>0</v>
      </c>
      <c r="L71" s="106">
        <f t="shared" si="13"/>
        <v>0</v>
      </c>
    </row>
    <row r="72" spans="1:12" x14ac:dyDescent="0.3">
      <c r="A72" s="104" t="s">
        <v>532</v>
      </c>
      <c r="B72" s="104" t="s">
        <v>533</v>
      </c>
      <c r="C72" s="105">
        <v>392798</v>
      </c>
      <c r="D72" s="105">
        <v>1345390</v>
      </c>
      <c r="E72" s="106">
        <f t="shared" si="7"/>
        <v>3.4251447308794853</v>
      </c>
      <c r="F72" s="107">
        <f t="shared" si="8"/>
        <v>3</v>
      </c>
      <c r="G72" s="107">
        <f>COUNTIF(Data_Eksportir!$H$2:$H$3401,A72)</f>
        <v>0</v>
      </c>
      <c r="H72" s="104" t="str">
        <f t="shared" si="9"/>
        <v>1 – 5</v>
      </c>
      <c r="I72" s="104" t="str">
        <f t="shared" si="10"/>
        <v>Di bawah ambang nilai</v>
      </c>
      <c r="J72" s="106">
        <f t="shared" si="11"/>
        <v>1345390.0000720001</v>
      </c>
      <c r="K72" s="105">
        <f t="shared" si="12"/>
        <v>0</v>
      </c>
      <c r="L72" s="106">
        <f t="shared" si="13"/>
        <v>0</v>
      </c>
    </row>
    <row r="73" spans="1:12" x14ac:dyDescent="0.3">
      <c r="A73" s="104" t="s">
        <v>534</v>
      </c>
      <c r="B73" s="104" t="s">
        <v>535</v>
      </c>
      <c r="C73" s="105">
        <v>46000</v>
      </c>
      <c r="D73" s="105">
        <v>16790</v>
      </c>
      <c r="E73" s="106">
        <f t="shared" si="7"/>
        <v>0.36499999999999999</v>
      </c>
      <c r="F73" s="107">
        <f t="shared" si="8"/>
        <v>3</v>
      </c>
      <c r="G73" s="107">
        <f>COUNTIF(Data_Eksportir!$H$2:$H$3401,A73)</f>
        <v>0</v>
      </c>
      <c r="H73" s="104" t="str">
        <f t="shared" si="9"/>
        <v>Di bawah 1</v>
      </c>
      <c r="I73" s="104" t="str">
        <f t="shared" si="10"/>
        <v>Di bawah ambang nilai</v>
      </c>
      <c r="J73" s="106">
        <f t="shared" si="11"/>
        <v>16790.000072999999</v>
      </c>
      <c r="K73" s="105">
        <f t="shared" si="12"/>
        <v>0</v>
      </c>
      <c r="L73" s="106">
        <f t="shared" si="13"/>
        <v>0</v>
      </c>
    </row>
    <row r="74" spans="1:12" x14ac:dyDescent="0.3">
      <c r="A74" s="104" t="s">
        <v>536</v>
      </c>
      <c r="B74" s="104" t="s">
        <v>537</v>
      </c>
      <c r="C74" s="105">
        <v>33000</v>
      </c>
      <c r="D74" s="105">
        <v>40260</v>
      </c>
      <c r="E74" s="106">
        <f t="shared" si="7"/>
        <v>1.22</v>
      </c>
      <c r="F74" s="107">
        <f t="shared" si="8"/>
        <v>3</v>
      </c>
      <c r="G74" s="107">
        <f>COUNTIF(Data_Eksportir!$H$2:$H$3401,A74)</f>
        <v>0</v>
      </c>
      <c r="H74" s="104" t="str">
        <f t="shared" si="9"/>
        <v>1 – 5</v>
      </c>
      <c r="I74" s="104" t="str">
        <f t="shared" si="10"/>
        <v>Di bawah ambang nilai</v>
      </c>
      <c r="J74" s="106">
        <f t="shared" si="11"/>
        <v>40260.000074000003</v>
      </c>
      <c r="K74" s="105">
        <f t="shared" si="12"/>
        <v>0</v>
      </c>
      <c r="L74" s="106">
        <f t="shared" si="13"/>
        <v>0</v>
      </c>
    </row>
    <row r="75" spans="1:12" x14ac:dyDescent="0.3">
      <c r="A75" s="104" t="s">
        <v>538</v>
      </c>
      <c r="B75" s="104" t="s">
        <v>539</v>
      </c>
      <c r="C75" s="105">
        <v>39851</v>
      </c>
      <c r="D75" s="105">
        <v>79661</v>
      </c>
      <c r="E75" s="106">
        <f t="shared" si="7"/>
        <v>1.9989711675993074</v>
      </c>
      <c r="F75" s="107">
        <f t="shared" si="8"/>
        <v>3</v>
      </c>
      <c r="G75" s="107">
        <f>COUNTIF(Data_Eksportir!$H$2:$H$3401,A75)</f>
        <v>4</v>
      </c>
      <c r="H75" s="104" t="str">
        <f t="shared" si="9"/>
        <v>1 – 5</v>
      </c>
      <c r="I75" s="104" t="str">
        <f t="shared" si="10"/>
        <v>Di bawah ambang nilai</v>
      </c>
      <c r="J75" s="106">
        <f t="shared" si="11"/>
        <v>79661.000075000004</v>
      </c>
      <c r="K75" s="105">
        <f t="shared" si="12"/>
        <v>0</v>
      </c>
      <c r="L75" s="106">
        <f t="shared" si="13"/>
        <v>0</v>
      </c>
    </row>
    <row r="76" spans="1:12" x14ac:dyDescent="0.3">
      <c r="A76" s="104" t="s">
        <v>540</v>
      </c>
      <c r="B76" s="104" t="s">
        <v>541</v>
      </c>
      <c r="C76" s="105">
        <v>214608</v>
      </c>
      <c r="D76" s="105">
        <v>867544</v>
      </c>
      <c r="E76" s="106">
        <f t="shared" si="7"/>
        <v>4.0424588086185045</v>
      </c>
      <c r="F76" s="107">
        <f t="shared" si="8"/>
        <v>3</v>
      </c>
      <c r="G76" s="107">
        <f>COUNTIF(Data_Eksportir!$H$2:$H$3401,A76)</f>
        <v>0</v>
      </c>
      <c r="H76" s="104" t="str">
        <f t="shared" si="9"/>
        <v>1 – 5</v>
      </c>
      <c r="I76" s="104" t="str">
        <f t="shared" si="10"/>
        <v>Di bawah ambang nilai</v>
      </c>
      <c r="J76" s="106">
        <f t="shared" si="11"/>
        <v>867544.000076</v>
      </c>
      <c r="K76" s="105">
        <f t="shared" si="12"/>
        <v>0</v>
      </c>
      <c r="L76" s="106">
        <f t="shared" si="13"/>
        <v>0</v>
      </c>
    </row>
    <row r="77" spans="1:12" x14ac:dyDescent="0.3">
      <c r="A77" s="104" t="s">
        <v>542</v>
      </c>
      <c r="B77" s="104" t="s">
        <v>543</v>
      </c>
      <c r="C77" s="105">
        <v>22680</v>
      </c>
      <c r="D77" s="105">
        <v>9726</v>
      </c>
      <c r="E77" s="106">
        <f t="shared" si="7"/>
        <v>0.42883597883597885</v>
      </c>
      <c r="F77" s="107">
        <f t="shared" si="8"/>
        <v>3</v>
      </c>
      <c r="G77" s="107">
        <f>COUNTIF(Data_Eksportir!$H$2:$H$3401,A77)</f>
        <v>3</v>
      </c>
      <c r="H77" s="104" t="str">
        <f t="shared" si="9"/>
        <v>Di bawah 1</v>
      </c>
      <c r="I77" s="104" t="str">
        <f t="shared" si="10"/>
        <v>Di bawah ambang nilai</v>
      </c>
      <c r="J77" s="106">
        <f t="shared" si="11"/>
        <v>9726.0000770000006</v>
      </c>
      <c r="K77" s="105">
        <f t="shared" si="12"/>
        <v>0</v>
      </c>
      <c r="L77" s="106">
        <f t="shared" si="13"/>
        <v>0</v>
      </c>
    </row>
    <row r="78" spans="1:12" x14ac:dyDescent="0.3">
      <c r="A78" s="104" t="s">
        <v>544</v>
      </c>
      <c r="B78" s="104" t="s">
        <v>545</v>
      </c>
      <c r="C78" s="105">
        <v>50015</v>
      </c>
      <c r="D78" s="105">
        <v>73721</v>
      </c>
      <c r="E78" s="106">
        <f t="shared" si="7"/>
        <v>1.4739778066580027</v>
      </c>
      <c r="F78" s="107">
        <f t="shared" si="8"/>
        <v>3</v>
      </c>
      <c r="G78" s="107">
        <f>COUNTIF(Data_Eksportir!$H$2:$H$3401,A78)</f>
        <v>0</v>
      </c>
      <c r="H78" s="104" t="str">
        <f t="shared" si="9"/>
        <v>1 – 5</v>
      </c>
      <c r="I78" s="104" t="str">
        <f t="shared" si="10"/>
        <v>Di bawah ambang nilai</v>
      </c>
      <c r="J78" s="106">
        <f t="shared" si="11"/>
        <v>73721.000077999997</v>
      </c>
      <c r="K78" s="105">
        <f t="shared" si="12"/>
        <v>0</v>
      </c>
      <c r="L78" s="106">
        <f t="shared" si="13"/>
        <v>0</v>
      </c>
    </row>
    <row r="79" spans="1:12" x14ac:dyDescent="0.3">
      <c r="A79" s="104" t="s">
        <v>546</v>
      </c>
      <c r="B79" s="104" t="s">
        <v>547</v>
      </c>
      <c r="C79" s="105">
        <v>143880</v>
      </c>
      <c r="D79" s="105">
        <v>1151122</v>
      </c>
      <c r="E79" s="106">
        <f t="shared" si="7"/>
        <v>8.0005699193772593</v>
      </c>
      <c r="F79" s="107">
        <f t="shared" si="8"/>
        <v>3</v>
      </c>
      <c r="G79" s="107">
        <f>COUNTIF(Data_Eksportir!$H$2:$H$3401,A79)</f>
        <v>0</v>
      </c>
      <c r="H79" s="104" t="str">
        <f t="shared" si="9"/>
        <v>5 – 20</v>
      </c>
      <c r="I79" s="104" t="str">
        <f t="shared" si="10"/>
        <v>Di bawah ambang nilai</v>
      </c>
      <c r="J79" s="106">
        <f t="shared" si="11"/>
        <v>1151122.0000789999</v>
      </c>
      <c r="K79" s="105">
        <f t="shared" si="12"/>
        <v>0</v>
      </c>
      <c r="L79" s="106">
        <f t="shared" si="13"/>
        <v>0</v>
      </c>
    </row>
    <row r="80" spans="1:12" x14ac:dyDescent="0.3">
      <c r="A80" s="104" t="s">
        <v>548</v>
      </c>
      <c r="B80" s="104" t="s">
        <v>549</v>
      </c>
      <c r="C80" s="105">
        <v>10052562</v>
      </c>
      <c r="D80" s="105">
        <v>34965680</v>
      </c>
      <c r="E80" s="106">
        <f t="shared" si="7"/>
        <v>3.4782854360908195</v>
      </c>
      <c r="F80" s="107">
        <f t="shared" si="8"/>
        <v>3</v>
      </c>
      <c r="G80" s="107">
        <f>COUNTIF(Data_Eksportir!$H$2:$H$3401,A80)</f>
        <v>0</v>
      </c>
      <c r="H80" s="104" t="str">
        <f t="shared" si="9"/>
        <v>1 – 5</v>
      </c>
      <c r="I80" s="104" t="str">
        <f t="shared" si="10"/>
        <v>Belum terwakili</v>
      </c>
      <c r="J80" s="106">
        <f t="shared" si="11"/>
        <v>34965680.000079997</v>
      </c>
      <c r="K80" s="105">
        <f t="shared" si="12"/>
        <v>34965680</v>
      </c>
      <c r="L80" s="106">
        <f t="shared" si="13"/>
        <v>34965680.000079997</v>
      </c>
    </row>
    <row r="81" spans="1:12" x14ac:dyDescent="0.3">
      <c r="A81" s="104" t="s">
        <v>550</v>
      </c>
      <c r="B81" s="104" t="s">
        <v>551</v>
      </c>
      <c r="C81" s="105">
        <v>207600</v>
      </c>
      <c r="D81" s="105">
        <v>290652</v>
      </c>
      <c r="E81" s="106">
        <f t="shared" si="7"/>
        <v>1.4000578034682081</v>
      </c>
      <c r="F81" s="107">
        <f t="shared" si="8"/>
        <v>3</v>
      </c>
      <c r="G81" s="107">
        <f>COUNTIF(Data_Eksportir!$H$2:$H$3401,A81)</f>
        <v>0</v>
      </c>
      <c r="H81" s="104" t="str">
        <f t="shared" si="9"/>
        <v>1 – 5</v>
      </c>
      <c r="I81" s="104" t="str">
        <f t="shared" si="10"/>
        <v>Di bawah ambang nilai</v>
      </c>
      <c r="J81" s="106">
        <f t="shared" si="11"/>
        <v>290652.00008099998</v>
      </c>
      <c r="K81" s="105">
        <f t="shared" si="12"/>
        <v>0</v>
      </c>
      <c r="L81" s="106">
        <f t="shared" si="13"/>
        <v>0</v>
      </c>
    </row>
    <row r="82" spans="1:12" x14ac:dyDescent="0.3">
      <c r="A82" s="104" t="s">
        <v>552</v>
      </c>
      <c r="B82" s="104" t="s">
        <v>553</v>
      </c>
      <c r="C82" s="105">
        <v>3282</v>
      </c>
      <c r="D82" s="105">
        <v>13980</v>
      </c>
      <c r="E82" s="106">
        <f t="shared" si="7"/>
        <v>4.259597806215722</v>
      </c>
      <c r="F82" s="107">
        <f t="shared" si="8"/>
        <v>3</v>
      </c>
      <c r="G82" s="107">
        <f>COUNTIF(Data_Eksportir!$H$2:$H$3401,A82)</f>
        <v>0</v>
      </c>
      <c r="H82" s="104" t="str">
        <f t="shared" si="9"/>
        <v>1 – 5</v>
      </c>
      <c r="I82" s="104" t="str">
        <f t="shared" si="10"/>
        <v>Di bawah ambang nilai</v>
      </c>
      <c r="J82" s="106">
        <f t="shared" si="11"/>
        <v>13980.000082</v>
      </c>
      <c r="K82" s="105">
        <f t="shared" si="12"/>
        <v>0</v>
      </c>
      <c r="L82" s="106">
        <f t="shared" si="13"/>
        <v>0</v>
      </c>
    </row>
    <row r="83" spans="1:12" x14ac:dyDescent="0.3">
      <c r="A83" s="104" t="s">
        <v>554</v>
      </c>
      <c r="B83" s="104" t="s">
        <v>555</v>
      </c>
      <c r="C83" s="105">
        <v>125</v>
      </c>
      <c r="D83" s="105">
        <v>375</v>
      </c>
      <c r="E83" s="106">
        <f t="shared" si="7"/>
        <v>3</v>
      </c>
      <c r="F83" s="107">
        <f t="shared" si="8"/>
        <v>3</v>
      </c>
      <c r="G83" s="107">
        <f>COUNTIF(Data_Eksportir!$H$2:$H$3401,A83)</f>
        <v>0</v>
      </c>
      <c r="H83" s="104" t="str">
        <f t="shared" si="9"/>
        <v>1 – 5</v>
      </c>
      <c r="I83" s="104" t="str">
        <f t="shared" si="10"/>
        <v>Di bawah ambang nilai</v>
      </c>
      <c r="J83" s="106">
        <f t="shared" si="11"/>
        <v>375.00008300000002</v>
      </c>
      <c r="K83" s="105">
        <f t="shared" si="12"/>
        <v>0</v>
      </c>
      <c r="L83" s="106">
        <f t="shared" si="13"/>
        <v>0</v>
      </c>
    </row>
    <row r="84" spans="1:12" x14ac:dyDescent="0.3">
      <c r="A84" s="104" t="s">
        <v>556</v>
      </c>
      <c r="B84" s="104" t="s">
        <v>557</v>
      </c>
      <c r="C84" s="105">
        <v>2190</v>
      </c>
      <c r="D84" s="105">
        <v>10546</v>
      </c>
      <c r="E84" s="106">
        <f t="shared" si="7"/>
        <v>4.8155251141552515</v>
      </c>
      <c r="F84" s="107">
        <f t="shared" si="8"/>
        <v>3</v>
      </c>
      <c r="G84" s="107">
        <f>COUNTIF(Data_Eksportir!$H$2:$H$3401,A84)</f>
        <v>0</v>
      </c>
      <c r="H84" s="104" t="str">
        <f t="shared" si="9"/>
        <v>1 – 5</v>
      </c>
      <c r="I84" s="104" t="str">
        <f t="shared" si="10"/>
        <v>Di bawah ambang nilai</v>
      </c>
      <c r="J84" s="106">
        <f t="shared" si="11"/>
        <v>10546.000083999999</v>
      </c>
      <c r="K84" s="105">
        <f t="shared" si="12"/>
        <v>0</v>
      </c>
      <c r="L84" s="106">
        <f t="shared" si="13"/>
        <v>0</v>
      </c>
    </row>
    <row r="85" spans="1:12" x14ac:dyDescent="0.3">
      <c r="A85" s="104" t="s">
        <v>558</v>
      </c>
      <c r="B85" s="104" t="s">
        <v>559</v>
      </c>
      <c r="C85" s="105">
        <v>38340</v>
      </c>
      <c r="D85" s="105">
        <v>107985</v>
      </c>
      <c r="E85" s="106">
        <f t="shared" si="7"/>
        <v>2.8165101721439751</v>
      </c>
      <c r="F85" s="107">
        <f t="shared" si="8"/>
        <v>3</v>
      </c>
      <c r="G85" s="107">
        <f>COUNTIF(Data_Eksportir!$H$2:$H$3401,A85)</f>
        <v>0</v>
      </c>
      <c r="H85" s="104" t="str">
        <f t="shared" si="9"/>
        <v>1 – 5</v>
      </c>
      <c r="I85" s="104" t="str">
        <f t="shared" si="10"/>
        <v>Di bawah ambang nilai</v>
      </c>
      <c r="J85" s="106">
        <f t="shared" si="11"/>
        <v>107985.00008500001</v>
      </c>
      <c r="K85" s="105">
        <f t="shared" si="12"/>
        <v>0</v>
      </c>
      <c r="L85" s="106">
        <f t="shared" si="13"/>
        <v>0</v>
      </c>
    </row>
    <row r="86" spans="1:12" x14ac:dyDescent="0.3">
      <c r="A86" s="104" t="s">
        <v>560</v>
      </c>
      <c r="B86" s="104" t="s">
        <v>561</v>
      </c>
      <c r="C86" s="105">
        <v>96434</v>
      </c>
      <c r="D86" s="105">
        <v>217142</v>
      </c>
      <c r="E86" s="106">
        <f t="shared" si="7"/>
        <v>2.2517161996806108</v>
      </c>
      <c r="F86" s="107">
        <f t="shared" si="8"/>
        <v>3</v>
      </c>
      <c r="G86" s="107">
        <f>COUNTIF(Data_Eksportir!$H$2:$H$3401,A86)</f>
        <v>0</v>
      </c>
      <c r="H86" s="104" t="str">
        <f t="shared" si="9"/>
        <v>1 – 5</v>
      </c>
      <c r="I86" s="104" t="str">
        <f t="shared" si="10"/>
        <v>Di bawah ambang nilai</v>
      </c>
      <c r="J86" s="106">
        <f t="shared" si="11"/>
        <v>217142.00008599999</v>
      </c>
      <c r="K86" s="105">
        <f t="shared" si="12"/>
        <v>0</v>
      </c>
      <c r="L86" s="106">
        <f t="shared" si="13"/>
        <v>0</v>
      </c>
    </row>
    <row r="87" spans="1:12" x14ac:dyDescent="0.3">
      <c r="A87" s="104" t="s">
        <v>562</v>
      </c>
      <c r="B87" s="104" t="s">
        <v>563</v>
      </c>
      <c r="C87" s="105">
        <v>4</v>
      </c>
      <c r="D87" s="105">
        <v>77</v>
      </c>
      <c r="E87" s="106">
        <f t="shared" si="7"/>
        <v>19.25</v>
      </c>
      <c r="F87" s="107">
        <f t="shared" si="8"/>
        <v>3</v>
      </c>
      <c r="G87" s="107">
        <f>COUNTIF(Data_Eksportir!$H$2:$H$3401,A87)</f>
        <v>0</v>
      </c>
      <c r="H87" s="104" t="str">
        <f t="shared" si="9"/>
        <v>5 – 20</v>
      </c>
      <c r="I87" s="104" t="str">
        <f t="shared" si="10"/>
        <v>Di bawah ambang nilai</v>
      </c>
      <c r="J87" s="106">
        <f t="shared" si="11"/>
        <v>77.000086999999994</v>
      </c>
      <c r="K87" s="105">
        <f t="shared" si="12"/>
        <v>0</v>
      </c>
      <c r="L87" s="106">
        <f t="shared" si="13"/>
        <v>0</v>
      </c>
    </row>
    <row r="88" spans="1:12" x14ac:dyDescent="0.3">
      <c r="A88" s="104" t="s">
        <v>564</v>
      </c>
      <c r="B88" s="104" t="s">
        <v>565</v>
      </c>
      <c r="C88" s="105">
        <v>203482</v>
      </c>
      <c r="D88" s="105">
        <v>366108</v>
      </c>
      <c r="E88" s="106">
        <f t="shared" si="7"/>
        <v>1.7992156554388103</v>
      </c>
      <c r="F88" s="107">
        <f t="shared" si="8"/>
        <v>3</v>
      </c>
      <c r="G88" s="107">
        <f>COUNTIF(Data_Eksportir!$H$2:$H$3401,A88)</f>
        <v>0</v>
      </c>
      <c r="H88" s="104" t="str">
        <f t="shared" si="9"/>
        <v>1 – 5</v>
      </c>
      <c r="I88" s="104" t="str">
        <f t="shared" si="10"/>
        <v>Di bawah ambang nilai</v>
      </c>
      <c r="J88" s="106">
        <f t="shared" si="11"/>
        <v>366108.00008799997</v>
      </c>
      <c r="K88" s="105">
        <f t="shared" si="12"/>
        <v>0</v>
      </c>
      <c r="L88" s="106">
        <f t="shared" si="13"/>
        <v>0</v>
      </c>
    </row>
    <row r="89" spans="1:12" x14ac:dyDescent="0.3">
      <c r="A89" s="104" t="s">
        <v>566</v>
      </c>
      <c r="B89" s="104" t="s">
        <v>567</v>
      </c>
      <c r="C89" s="105">
        <v>5159102</v>
      </c>
      <c r="D89" s="105">
        <v>59135885</v>
      </c>
      <c r="E89" s="106">
        <f t="shared" si="7"/>
        <v>11.462437649032719</v>
      </c>
      <c r="F89" s="107">
        <f t="shared" si="8"/>
        <v>3</v>
      </c>
      <c r="G89" s="107">
        <f>COUNTIF(Data_Eksportir!$H$2:$H$3401,A89)</f>
        <v>0</v>
      </c>
      <c r="H89" s="104" t="str">
        <f t="shared" si="9"/>
        <v>5 – 20</v>
      </c>
      <c r="I89" s="104" t="str">
        <f t="shared" si="10"/>
        <v>Belum terwakili</v>
      </c>
      <c r="J89" s="106">
        <f t="shared" si="11"/>
        <v>59135885.000088997</v>
      </c>
      <c r="K89" s="105">
        <f t="shared" si="12"/>
        <v>59135885</v>
      </c>
      <c r="L89" s="106">
        <f t="shared" si="13"/>
        <v>59135885.000088997</v>
      </c>
    </row>
    <row r="90" spans="1:12" x14ac:dyDescent="0.3">
      <c r="A90" s="104" t="s">
        <v>568</v>
      </c>
      <c r="B90" s="104" t="s">
        <v>569</v>
      </c>
      <c r="C90" s="105">
        <v>2078787</v>
      </c>
      <c r="D90" s="105">
        <v>5873023</v>
      </c>
      <c r="E90" s="106">
        <f t="shared" si="7"/>
        <v>2.8252163401060328</v>
      </c>
      <c r="F90" s="107">
        <f t="shared" si="8"/>
        <v>3</v>
      </c>
      <c r="G90" s="107">
        <f>COUNTIF(Data_Eksportir!$H$2:$H$3401,A90)</f>
        <v>0</v>
      </c>
      <c r="H90" s="104" t="str">
        <f t="shared" si="9"/>
        <v>1 – 5</v>
      </c>
      <c r="I90" s="104" t="str">
        <f t="shared" si="10"/>
        <v>Di bawah ambang nilai</v>
      </c>
      <c r="J90" s="106">
        <f t="shared" si="11"/>
        <v>5873023.0000900002</v>
      </c>
      <c r="K90" s="105">
        <f t="shared" si="12"/>
        <v>0</v>
      </c>
      <c r="L90" s="106">
        <f t="shared" si="13"/>
        <v>0</v>
      </c>
    </row>
    <row r="91" spans="1:12" x14ac:dyDescent="0.3">
      <c r="A91" s="104" t="s">
        <v>570</v>
      </c>
      <c r="B91" s="104" t="s">
        <v>571</v>
      </c>
      <c r="C91" s="105">
        <v>1</v>
      </c>
      <c r="D91" s="105">
        <v>2</v>
      </c>
      <c r="E91" s="106">
        <f t="shared" si="7"/>
        <v>2</v>
      </c>
      <c r="F91" s="107">
        <f t="shared" si="8"/>
        <v>3</v>
      </c>
      <c r="G91" s="107">
        <f>COUNTIF(Data_Eksportir!$H$2:$H$3401,A91)</f>
        <v>0</v>
      </c>
      <c r="H91" s="104" t="str">
        <f t="shared" si="9"/>
        <v>1 – 5</v>
      </c>
      <c r="I91" s="104" t="str">
        <f t="shared" si="10"/>
        <v>Di bawah ambang nilai</v>
      </c>
      <c r="J91" s="106">
        <f t="shared" si="11"/>
        <v>2.0000909999999998</v>
      </c>
      <c r="K91" s="105">
        <f t="shared" si="12"/>
        <v>0</v>
      </c>
      <c r="L91" s="106">
        <f t="shared" si="13"/>
        <v>0</v>
      </c>
    </row>
    <row r="92" spans="1:12" x14ac:dyDescent="0.3">
      <c r="A92" s="104" t="s">
        <v>572</v>
      </c>
      <c r="B92" s="104" t="s">
        <v>573</v>
      </c>
      <c r="C92" s="105">
        <v>666038</v>
      </c>
      <c r="D92" s="105">
        <v>618401</v>
      </c>
      <c r="E92" s="106">
        <f t="shared" si="7"/>
        <v>0.92847705386179169</v>
      </c>
      <c r="F92" s="107">
        <f t="shared" si="8"/>
        <v>3</v>
      </c>
      <c r="G92" s="107">
        <f>COUNTIF(Data_Eksportir!$H$2:$H$3401,A92)</f>
        <v>0</v>
      </c>
      <c r="H92" s="104" t="str">
        <f t="shared" si="9"/>
        <v>Di bawah 1</v>
      </c>
      <c r="I92" s="104" t="str">
        <f t="shared" si="10"/>
        <v>Di bawah ambang nilai</v>
      </c>
      <c r="J92" s="106">
        <f t="shared" si="11"/>
        <v>618401.000092</v>
      </c>
      <c r="K92" s="105">
        <f t="shared" si="12"/>
        <v>0</v>
      </c>
      <c r="L92" s="106">
        <f t="shared" si="13"/>
        <v>0</v>
      </c>
    </row>
    <row r="93" spans="1:12" x14ac:dyDescent="0.3">
      <c r="A93" s="104" t="s">
        <v>574</v>
      </c>
      <c r="B93" s="104" t="s">
        <v>575</v>
      </c>
      <c r="C93" s="105">
        <v>1710505</v>
      </c>
      <c r="D93" s="105">
        <v>5081273</v>
      </c>
      <c r="E93" s="106">
        <f t="shared" si="7"/>
        <v>2.9706273878182174</v>
      </c>
      <c r="F93" s="107">
        <f t="shared" si="8"/>
        <v>3</v>
      </c>
      <c r="G93" s="107">
        <f>COUNTIF(Data_Eksportir!$H$2:$H$3401,A93)</f>
        <v>7</v>
      </c>
      <c r="H93" s="104" t="str">
        <f t="shared" si="9"/>
        <v>1 – 5</v>
      </c>
      <c r="I93" s="104" t="str">
        <f t="shared" si="10"/>
        <v>Di bawah ambang nilai</v>
      </c>
      <c r="J93" s="106">
        <f t="shared" si="11"/>
        <v>5081273.000093</v>
      </c>
      <c r="K93" s="105">
        <f t="shared" si="12"/>
        <v>0</v>
      </c>
      <c r="L93" s="106">
        <f t="shared" si="13"/>
        <v>0</v>
      </c>
    </row>
    <row r="94" spans="1:12" x14ac:dyDescent="0.3">
      <c r="A94" s="104" t="s">
        <v>576</v>
      </c>
      <c r="B94" s="104" t="s">
        <v>577</v>
      </c>
      <c r="C94" s="105">
        <v>1293636</v>
      </c>
      <c r="D94" s="105">
        <v>4717355</v>
      </c>
      <c r="E94" s="106">
        <f t="shared" si="7"/>
        <v>3.6465860566650896</v>
      </c>
      <c r="F94" s="107">
        <f t="shared" si="8"/>
        <v>3</v>
      </c>
      <c r="G94" s="107">
        <f>COUNTIF(Data_Eksportir!$H$2:$H$3401,A94)</f>
        <v>7</v>
      </c>
      <c r="H94" s="104" t="str">
        <f t="shared" si="9"/>
        <v>1 – 5</v>
      </c>
      <c r="I94" s="104" t="str">
        <f t="shared" si="10"/>
        <v>Di bawah ambang nilai</v>
      </c>
      <c r="J94" s="106">
        <f t="shared" si="11"/>
        <v>4717355.0000940003</v>
      </c>
      <c r="K94" s="105">
        <f t="shared" si="12"/>
        <v>0</v>
      </c>
      <c r="L94" s="106">
        <f t="shared" si="13"/>
        <v>0</v>
      </c>
    </row>
    <row r="95" spans="1:12" x14ac:dyDescent="0.3">
      <c r="A95" s="104" t="s">
        <v>578</v>
      </c>
      <c r="B95" s="104" t="s">
        <v>579</v>
      </c>
      <c r="C95" s="105">
        <v>26248771</v>
      </c>
      <c r="D95" s="105">
        <v>39615158</v>
      </c>
      <c r="E95" s="106">
        <f t="shared" si="7"/>
        <v>1.5092195364118191</v>
      </c>
      <c r="F95" s="107">
        <f t="shared" si="8"/>
        <v>3</v>
      </c>
      <c r="G95" s="107">
        <f>COUNTIF(Data_Eksportir!$H$2:$H$3401,A95)</f>
        <v>0</v>
      </c>
      <c r="H95" s="104" t="str">
        <f t="shared" si="9"/>
        <v>1 – 5</v>
      </c>
      <c r="I95" s="104" t="str">
        <f t="shared" si="10"/>
        <v>Belum terwakili</v>
      </c>
      <c r="J95" s="106">
        <f t="shared" si="11"/>
        <v>39615158.000095002</v>
      </c>
      <c r="K95" s="105">
        <f t="shared" si="12"/>
        <v>39615158</v>
      </c>
      <c r="L95" s="106">
        <f t="shared" si="13"/>
        <v>39615158.000095002</v>
      </c>
    </row>
    <row r="96" spans="1:12" x14ac:dyDescent="0.3">
      <c r="A96" s="104" t="s">
        <v>580</v>
      </c>
      <c r="B96" s="104" t="s">
        <v>581</v>
      </c>
      <c r="C96" s="105">
        <v>176</v>
      </c>
      <c r="D96" s="105">
        <v>528</v>
      </c>
      <c r="E96" s="106">
        <f t="shared" si="7"/>
        <v>3</v>
      </c>
      <c r="F96" s="107">
        <f t="shared" si="8"/>
        <v>3</v>
      </c>
      <c r="G96" s="107">
        <f>COUNTIF(Data_Eksportir!$H$2:$H$3401,A96)</f>
        <v>0</v>
      </c>
      <c r="H96" s="104" t="str">
        <f t="shared" si="9"/>
        <v>1 – 5</v>
      </c>
      <c r="I96" s="104" t="str">
        <f t="shared" si="10"/>
        <v>Di bawah ambang nilai</v>
      </c>
      <c r="J96" s="106">
        <f t="shared" si="11"/>
        <v>528.00009599999998</v>
      </c>
      <c r="K96" s="105">
        <f t="shared" si="12"/>
        <v>0</v>
      </c>
      <c r="L96" s="106">
        <f t="shared" si="13"/>
        <v>0</v>
      </c>
    </row>
    <row r="97" spans="1:12" x14ac:dyDescent="0.3">
      <c r="A97" s="104" t="s">
        <v>582</v>
      </c>
      <c r="B97" s="104" t="s">
        <v>583</v>
      </c>
      <c r="C97" s="105">
        <v>2181</v>
      </c>
      <c r="D97" s="105">
        <v>7878</v>
      </c>
      <c r="E97" s="106">
        <f t="shared" si="7"/>
        <v>3.6121045392022006</v>
      </c>
      <c r="F97" s="107">
        <f t="shared" si="8"/>
        <v>3</v>
      </c>
      <c r="G97" s="107">
        <f>COUNTIF(Data_Eksportir!$H$2:$H$3401,A97)</f>
        <v>0</v>
      </c>
      <c r="H97" s="104" t="str">
        <f t="shared" si="9"/>
        <v>1 – 5</v>
      </c>
      <c r="I97" s="104" t="str">
        <f t="shared" si="10"/>
        <v>Di bawah ambang nilai</v>
      </c>
      <c r="J97" s="106">
        <f t="shared" si="11"/>
        <v>7878.0000970000001</v>
      </c>
      <c r="K97" s="105">
        <f t="shared" si="12"/>
        <v>0</v>
      </c>
      <c r="L97" s="106">
        <f t="shared" si="13"/>
        <v>0</v>
      </c>
    </row>
    <row r="98" spans="1:12" x14ac:dyDescent="0.3">
      <c r="A98" s="104" t="s">
        <v>584</v>
      </c>
      <c r="B98" s="104" t="s">
        <v>585</v>
      </c>
      <c r="C98" s="105">
        <v>1469039</v>
      </c>
      <c r="D98" s="105">
        <v>1444105</v>
      </c>
      <c r="E98" s="106">
        <f t="shared" si="7"/>
        <v>0.98302699928320492</v>
      </c>
      <c r="F98" s="107">
        <f t="shared" si="8"/>
        <v>3</v>
      </c>
      <c r="G98" s="107">
        <f>COUNTIF(Data_Eksportir!$H$2:$H$3401,A98)</f>
        <v>0</v>
      </c>
      <c r="H98" s="104" t="str">
        <f t="shared" si="9"/>
        <v>Di bawah 1</v>
      </c>
      <c r="I98" s="104" t="str">
        <f t="shared" si="10"/>
        <v>Di bawah ambang nilai</v>
      </c>
      <c r="J98" s="106">
        <f t="shared" si="11"/>
        <v>1444105.000098</v>
      </c>
      <c r="K98" s="105">
        <f t="shared" si="12"/>
        <v>0</v>
      </c>
      <c r="L98" s="106">
        <f t="shared" si="13"/>
        <v>0</v>
      </c>
    </row>
    <row r="99" spans="1:12" x14ac:dyDescent="0.3">
      <c r="A99" s="104" t="s">
        <v>586</v>
      </c>
      <c r="B99" s="104" t="s">
        <v>587</v>
      </c>
      <c r="C99" s="105">
        <v>686</v>
      </c>
      <c r="D99" s="105">
        <v>36978</v>
      </c>
      <c r="E99" s="106">
        <f t="shared" si="7"/>
        <v>53.903790087463555</v>
      </c>
      <c r="F99" s="107">
        <f t="shared" si="8"/>
        <v>3</v>
      </c>
      <c r="G99" s="107">
        <f>COUNTIF(Data_Eksportir!$H$2:$H$3401,A99)</f>
        <v>0</v>
      </c>
      <c r="H99" s="104" t="str">
        <f t="shared" si="9"/>
        <v>20 – 100</v>
      </c>
      <c r="I99" s="104" t="str">
        <f t="shared" si="10"/>
        <v>Di bawah ambang nilai</v>
      </c>
      <c r="J99" s="106">
        <f t="shared" si="11"/>
        <v>36978.000098999997</v>
      </c>
      <c r="K99" s="105">
        <f t="shared" si="12"/>
        <v>0</v>
      </c>
      <c r="L99" s="106">
        <f t="shared" si="13"/>
        <v>0</v>
      </c>
    </row>
    <row r="100" spans="1:12" x14ac:dyDescent="0.3">
      <c r="A100" s="104" t="s">
        <v>588</v>
      </c>
      <c r="B100" s="104" t="s">
        <v>589</v>
      </c>
      <c r="C100" s="105">
        <v>591826</v>
      </c>
      <c r="D100" s="105">
        <v>1491928</v>
      </c>
      <c r="E100" s="106">
        <f t="shared" si="7"/>
        <v>2.5208895857904183</v>
      </c>
      <c r="F100" s="107">
        <f t="shared" si="8"/>
        <v>3</v>
      </c>
      <c r="G100" s="107">
        <f>COUNTIF(Data_Eksportir!$H$2:$H$3401,A100)</f>
        <v>0</v>
      </c>
      <c r="H100" s="104" t="str">
        <f t="shared" si="9"/>
        <v>1 – 5</v>
      </c>
      <c r="I100" s="104" t="str">
        <f t="shared" si="10"/>
        <v>Di bawah ambang nilai</v>
      </c>
      <c r="J100" s="106">
        <f t="shared" si="11"/>
        <v>1491928.0001000001</v>
      </c>
      <c r="K100" s="105">
        <f t="shared" si="12"/>
        <v>0</v>
      </c>
      <c r="L100" s="106">
        <f t="shared" si="13"/>
        <v>0</v>
      </c>
    </row>
    <row r="101" spans="1:12" x14ac:dyDescent="0.3">
      <c r="A101" s="104" t="s">
        <v>590</v>
      </c>
      <c r="B101" s="104" t="s">
        <v>591</v>
      </c>
      <c r="C101" s="105">
        <v>2322974</v>
      </c>
      <c r="D101" s="105">
        <v>4199352</v>
      </c>
      <c r="E101" s="106">
        <f t="shared" si="7"/>
        <v>1.8077481710944676</v>
      </c>
      <c r="F101" s="107">
        <f t="shared" si="8"/>
        <v>3</v>
      </c>
      <c r="G101" s="107">
        <f>COUNTIF(Data_Eksportir!$H$2:$H$3401,A101)</f>
        <v>0</v>
      </c>
      <c r="H101" s="104" t="str">
        <f t="shared" si="9"/>
        <v>1 – 5</v>
      </c>
      <c r="I101" s="104" t="str">
        <f t="shared" si="10"/>
        <v>Di bawah ambang nilai</v>
      </c>
      <c r="J101" s="106">
        <f t="shared" si="11"/>
        <v>4199352.0001010001</v>
      </c>
      <c r="K101" s="105">
        <f t="shared" si="12"/>
        <v>0</v>
      </c>
      <c r="L101" s="106">
        <f t="shared" si="13"/>
        <v>0</v>
      </c>
    </row>
    <row r="102" spans="1:12" x14ac:dyDescent="0.3">
      <c r="A102" s="104" t="s">
        <v>592</v>
      </c>
      <c r="B102" s="104" t="s">
        <v>593</v>
      </c>
      <c r="C102" s="105">
        <v>10961</v>
      </c>
      <c r="D102" s="105">
        <v>50278</v>
      </c>
      <c r="E102" s="106">
        <f t="shared" si="7"/>
        <v>4.5869902381169601</v>
      </c>
      <c r="F102" s="107">
        <f t="shared" si="8"/>
        <v>3</v>
      </c>
      <c r="G102" s="107">
        <f>COUNTIF(Data_Eksportir!$H$2:$H$3401,A102)</f>
        <v>0</v>
      </c>
      <c r="H102" s="104" t="str">
        <f t="shared" si="9"/>
        <v>1 – 5</v>
      </c>
      <c r="I102" s="104" t="str">
        <f t="shared" si="10"/>
        <v>Di bawah ambang nilai</v>
      </c>
      <c r="J102" s="106">
        <f t="shared" si="11"/>
        <v>50278.000101999998</v>
      </c>
      <c r="K102" s="105">
        <f t="shared" si="12"/>
        <v>0</v>
      </c>
      <c r="L102" s="106">
        <f t="shared" si="13"/>
        <v>0</v>
      </c>
    </row>
    <row r="103" spans="1:12" x14ac:dyDescent="0.3">
      <c r="A103" s="104" t="s">
        <v>594</v>
      </c>
      <c r="B103" s="104" t="s">
        <v>595</v>
      </c>
      <c r="C103" s="105">
        <v>2360661</v>
      </c>
      <c r="D103" s="105">
        <v>4532651</v>
      </c>
      <c r="E103" s="106">
        <f t="shared" si="7"/>
        <v>1.9200770462171399</v>
      </c>
      <c r="F103" s="107">
        <f t="shared" si="8"/>
        <v>3</v>
      </c>
      <c r="G103" s="107">
        <f>COUNTIF(Data_Eksportir!$H$2:$H$3401,A103)</f>
        <v>0</v>
      </c>
      <c r="H103" s="104" t="str">
        <f t="shared" si="9"/>
        <v>1 – 5</v>
      </c>
      <c r="I103" s="104" t="str">
        <f t="shared" si="10"/>
        <v>Di bawah ambang nilai</v>
      </c>
      <c r="J103" s="106">
        <f t="shared" si="11"/>
        <v>4532651.0001029996</v>
      </c>
      <c r="K103" s="105">
        <f t="shared" si="12"/>
        <v>0</v>
      </c>
      <c r="L103" s="106">
        <f t="shared" si="13"/>
        <v>0</v>
      </c>
    </row>
    <row r="104" spans="1:12" x14ac:dyDescent="0.3">
      <c r="A104" s="104" t="s">
        <v>596</v>
      </c>
      <c r="B104" s="104" t="s">
        <v>597</v>
      </c>
      <c r="C104" s="105">
        <v>3739</v>
      </c>
      <c r="D104" s="105">
        <v>10855</v>
      </c>
      <c r="E104" s="106">
        <f t="shared" si="7"/>
        <v>2.9031826691628777</v>
      </c>
      <c r="F104" s="107">
        <f t="shared" si="8"/>
        <v>3</v>
      </c>
      <c r="G104" s="107">
        <f>COUNTIF(Data_Eksportir!$H$2:$H$3401,A104)</f>
        <v>0</v>
      </c>
      <c r="H104" s="104" t="str">
        <f t="shared" si="9"/>
        <v>1 – 5</v>
      </c>
      <c r="I104" s="104" t="str">
        <f t="shared" si="10"/>
        <v>Di bawah ambang nilai</v>
      </c>
      <c r="J104" s="106">
        <f t="shared" si="11"/>
        <v>10855.000104000001</v>
      </c>
      <c r="K104" s="105">
        <f t="shared" si="12"/>
        <v>0</v>
      </c>
      <c r="L104" s="106">
        <f t="shared" si="13"/>
        <v>0</v>
      </c>
    </row>
    <row r="105" spans="1:12" x14ac:dyDescent="0.3">
      <c r="A105" s="104" t="s">
        <v>598</v>
      </c>
      <c r="B105" s="104" t="s">
        <v>599</v>
      </c>
      <c r="C105" s="105">
        <v>171903</v>
      </c>
      <c r="D105" s="105">
        <v>238138</v>
      </c>
      <c r="E105" s="106">
        <f t="shared" si="7"/>
        <v>1.3853045031209461</v>
      </c>
      <c r="F105" s="107">
        <f t="shared" si="8"/>
        <v>3</v>
      </c>
      <c r="G105" s="107">
        <f>COUNTIF(Data_Eksportir!$H$2:$H$3401,A105)</f>
        <v>0</v>
      </c>
      <c r="H105" s="104" t="str">
        <f t="shared" si="9"/>
        <v>1 – 5</v>
      </c>
      <c r="I105" s="104" t="str">
        <f t="shared" si="10"/>
        <v>Di bawah ambang nilai</v>
      </c>
      <c r="J105" s="106">
        <f t="shared" si="11"/>
        <v>238138.00010500001</v>
      </c>
      <c r="K105" s="105">
        <f t="shared" si="12"/>
        <v>0</v>
      </c>
      <c r="L105" s="106">
        <f t="shared" si="13"/>
        <v>0</v>
      </c>
    </row>
    <row r="106" spans="1:12" x14ac:dyDescent="0.3">
      <c r="A106" s="104" t="s">
        <v>600</v>
      </c>
      <c r="B106" s="104" t="s">
        <v>601</v>
      </c>
      <c r="C106" s="105">
        <v>21944</v>
      </c>
      <c r="D106" s="105">
        <v>37468</v>
      </c>
      <c r="E106" s="106">
        <f t="shared" si="7"/>
        <v>1.7074371126503829</v>
      </c>
      <c r="F106" s="107">
        <f t="shared" si="8"/>
        <v>3</v>
      </c>
      <c r="G106" s="107">
        <f>COUNTIF(Data_Eksportir!$H$2:$H$3401,A106)</f>
        <v>0</v>
      </c>
      <c r="H106" s="104" t="str">
        <f t="shared" si="9"/>
        <v>1 – 5</v>
      </c>
      <c r="I106" s="104" t="str">
        <f t="shared" si="10"/>
        <v>Di bawah ambang nilai</v>
      </c>
      <c r="J106" s="106">
        <f t="shared" si="11"/>
        <v>37468.000106</v>
      </c>
      <c r="K106" s="105">
        <f t="shared" si="12"/>
        <v>0</v>
      </c>
      <c r="L106" s="106">
        <f t="shared" si="13"/>
        <v>0</v>
      </c>
    </row>
    <row r="107" spans="1:12" x14ac:dyDescent="0.3">
      <c r="A107" s="104" t="s">
        <v>602</v>
      </c>
      <c r="B107" s="104" t="s">
        <v>603</v>
      </c>
      <c r="C107" s="105">
        <v>33437</v>
      </c>
      <c r="D107" s="105">
        <v>78217</v>
      </c>
      <c r="E107" s="106">
        <f t="shared" si="7"/>
        <v>2.3392349792146425</v>
      </c>
      <c r="F107" s="107">
        <f t="shared" si="8"/>
        <v>3</v>
      </c>
      <c r="G107" s="107">
        <f>COUNTIF(Data_Eksportir!$H$2:$H$3401,A107)</f>
        <v>2</v>
      </c>
      <c r="H107" s="104" t="str">
        <f t="shared" si="9"/>
        <v>1 – 5</v>
      </c>
      <c r="I107" s="104" t="str">
        <f t="shared" si="10"/>
        <v>Di bawah ambang nilai</v>
      </c>
      <c r="J107" s="106">
        <f t="shared" si="11"/>
        <v>78217.000107</v>
      </c>
      <c r="K107" s="105">
        <f t="shared" si="12"/>
        <v>0</v>
      </c>
      <c r="L107" s="106">
        <f t="shared" si="13"/>
        <v>0</v>
      </c>
    </row>
    <row r="108" spans="1:12" x14ac:dyDescent="0.3">
      <c r="A108" s="104" t="s">
        <v>604</v>
      </c>
      <c r="B108" s="104" t="s">
        <v>605</v>
      </c>
      <c r="C108" s="105">
        <v>5766484</v>
      </c>
      <c r="D108" s="105">
        <v>14759518</v>
      </c>
      <c r="E108" s="106">
        <f t="shared" si="7"/>
        <v>2.5595350650413664</v>
      </c>
      <c r="F108" s="107">
        <f t="shared" si="8"/>
        <v>3</v>
      </c>
      <c r="G108" s="107">
        <f>COUNTIF(Data_Eksportir!$H$2:$H$3401,A108)</f>
        <v>0</v>
      </c>
      <c r="H108" s="104" t="str">
        <f t="shared" si="9"/>
        <v>1 – 5</v>
      </c>
      <c r="I108" s="104" t="str">
        <f t="shared" si="10"/>
        <v>Belum terwakili</v>
      </c>
      <c r="J108" s="106">
        <f t="shared" si="11"/>
        <v>14759518.000108</v>
      </c>
      <c r="K108" s="105">
        <f t="shared" si="12"/>
        <v>14759518</v>
      </c>
      <c r="L108" s="106">
        <f t="shared" si="13"/>
        <v>14759518.000108</v>
      </c>
    </row>
    <row r="109" spans="1:12" x14ac:dyDescent="0.3">
      <c r="A109" s="104" t="s">
        <v>606</v>
      </c>
      <c r="B109" s="104" t="s">
        <v>607</v>
      </c>
      <c r="C109" s="105">
        <v>40437740</v>
      </c>
      <c r="D109" s="105">
        <v>108866721</v>
      </c>
      <c r="E109" s="106">
        <f t="shared" si="7"/>
        <v>2.6922058700609877</v>
      </c>
      <c r="F109" s="107">
        <f t="shared" si="8"/>
        <v>3</v>
      </c>
      <c r="G109" s="107">
        <f>COUNTIF(Data_Eksportir!$H$2:$H$3401,A109)</f>
        <v>0</v>
      </c>
      <c r="H109" s="104" t="str">
        <f t="shared" si="9"/>
        <v>1 – 5</v>
      </c>
      <c r="I109" s="104" t="str">
        <f t="shared" si="10"/>
        <v>Belum terwakili</v>
      </c>
      <c r="J109" s="106">
        <f t="shared" si="11"/>
        <v>108866721.000109</v>
      </c>
      <c r="K109" s="105">
        <f t="shared" si="12"/>
        <v>108866721</v>
      </c>
      <c r="L109" s="106">
        <f t="shared" si="13"/>
        <v>108866721.000109</v>
      </c>
    </row>
    <row r="110" spans="1:12" x14ac:dyDescent="0.3">
      <c r="A110" s="104" t="s">
        <v>608</v>
      </c>
      <c r="B110" s="104" t="s">
        <v>609</v>
      </c>
      <c r="C110" s="105">
        <v>97803746</v>
      </c>
      <c r="D110" s="105">
        <v>142610264</v>
      </c>
      <c r="E110" s="106">
        <f t="shared" si="7"/>
        <v>1.4581268083535368</v>
      </c>
      <c r="F110" s="107">
        <f t="shared" si="8"/>
        <v>3</v>
      </c>
      <c r="G110" s="107">
        <f>COUNTIF(Data_Eksportir!$H$2:$H$3401,A110)</f>
        <v>1</v>
      </c>
      <c r="H110" s="104" t="str">
        <f t="shared" si="9"/>
        <v>1 – 5</v>
      </c>
      <c r="I110" s="104" t="str">
        <f t="shared" si="10"/>
        <v>Keterwakilan rendah</v>
      </c>
      <c r="J110" s="106">
        <f t="shared" si="11"/>
        <v>142610264.00011</v>
      </c>
      <c r="K110" s="105">
        <f t="shared" si="12"/>
        <v>71305132</v>
      </c>
      <c r="L110" s="106">
        <f t="shared" si="13"/>
        <v>71305132.00011</v>
      </c>
    </row>
    <row r="111" spans="1:12" x14ac:dyDescent="0.3">
      <c r="A111" s="104" t="s">
        <v>610</v>
      </c>
      <c r="B111" s="104" t="s">
        <v>611</v>
      </c>
      <c r="C111" s="105">
        <v>1935337</v>
      </c>
      <c r="D111" s="105">
        <v>3839700</v>
      </c>
      <c r="E111" s="106">
        <f t="shared" si="7"/>
        <v>1.983995552195819</v>
      </c>
      <c r="F111" s="107">
        <f t="shared" si="8"/>
        <v>3</v>
      </c>
      <c r="G111" s="107">
        <f>COUNTIF(Data_Eksportir!$H$2:$H$3401,A111)</f>
        <v>0</v>
      </c>
      <c r="H111" s="104" t="str">
        <f t="shared" si="9"/>
        <v>1 – 5</v>
      </c>
      <c r="I111" s="104" t="str">
        <f t="shared" si="10"/>
        <v>Di bawah ambang nilai</v>
      </c>
      <c r="J111" s="106">
        <f t="shared" si="11"/>
        <v>3839700.0001110001</v>
      </c>
      <c r="K111" s="105">
        <f t="shared" si="12"/>
        <v>0</v>
      </c>
      <c r="L111" s="106">
        <f t="shared" si="13"/>
        <v>0</v>
      </c>
    </row>
    <row r="112" spans="1:12" x14ac:dyDescent="0.3">
      <c r="A112" s="104" t="s">
        <v>612</v>
      </c>
      <c r="B112" s="104" t="s">
        <v>613</v>
      </c>
      <c r="C112" s="105">
        <v>121</v>
      </c>
      <c r="D112" s="105">
        <v>927</v>
      </c>
      <c r="E112" s="106">
        <f t="shared" si="7"/>
        <v>7.661157024793388</v>
      </c>
      <c r="F112" s="107">
        <f t="shared" si="8"/>
        <v>3</v>
      </c>
      <c r="G112" s="107">
        <f>COUNTIF(Data_Eksportir!$H$2:$H$3401,A112)</f>
        <v>0</v>
      </c>
      <c r="H112" s="104" t="str">
        <f t="shared" si="9"/>
        <v>5 – 20</v>
      </c>
      <c r="I112" s="104" t="str">
        <f t="shared" si="10"/>
        <v>Di bawah ambang nilai</v>
      </c>
      <c r="J112" s="106">
        <f t="shared" si="11"/>
        <v>927.00011199999994</v>
      </c>
      <c r="K112" s="105">
        <f t="shared" si="12"/>
        <v>0</v>
      </c>
      <c r="L112" s="106">
        <f t="shared" si="13"/>
        <v>0</v>
      </c>
    </row>
    <row r="113" spans="1:12" x14ac:dyDescent="0.3">
      <c r="A113" s="104" t="s">
        <v>614</v>
      </c>
      <c r="B113" s="104" t="s">
        <v>615</v>
      </c>
      <c r="C113" s="105">
        <v>20977</v>
      </c>
      <c r="D113" s="105">
        <v>206066</v>
      </c>
      <c r="E113" s="106">
        <f t="shared" si="7"/>
        <v>9.8234256566715921</v>
      </c>
      <c r="F113" s="107">
        <f t="shared" si="8"/>
        <v>3</v>
      </c>
      <c r="G113" s="107">
        <f>COUNTIF(Data_Eksportir!$H$2:$H$3401,A113)</f>
        <v>0</v>
      </c>
      <c r="H113" s="104" t="str">
        <f t="shared" si="9"/>
        <v>5 – 20</v>
      </c>
      <c r="I113" s="104" t="str">
        <f t="shared" si="10"/>
        <v>Di bawah ambang nilai</v>
      </c>
      <c r="J113" s="106">
        <f t="shared" si="11"/>
        <v>206066.00011299999</v>
      </c>
      <c r="K113" s="105">
        <f t="shared" si="12"/>
        <v>0</v>
      </c>
      <c r="L113" s="106">
        <f t="shared" si="13"/>
        <v>0</v>
      </c>
    </row>
    <row r="114" spans="1:12" x14ac:dyDescent="0.3">
      <c r="A114" s="104" t="s">
        <v>616</v>
      </c>
      <c r="B114" s="104" t="s">
        <v>617</v>
      </c>
      <c r="C114" s="105">
        <v>1042490</v>
      </c>
      <c r="D114" s="105">
        <v>1651294</v>
      </c>
      <c r="E114" s="106">
        <f t="shared" si="7"/>
        <v>1.583990254103157</v>
      </c>
      <c r="F114" s="107">
        <f t="shared" si="8"/>
        <v>3</v>
      </c>
      <c r="G114" s="107">
        <f>COUNTIF(Data_Eksportir!$H$2:$H$3401,A114)</f>
        <v>0</v>
      </c>
      <c r="H114" s="104" t="str">
        <f t="shared" si="9"/>
        <v>1 – 5</v>
      </c>
      <c r="I114" s="104" t="str">
        <f t="shared" si="10"/>
        <v>Di bawah ambang nilai</v>
      </c>
      <c r="J114" s="106">
        <f t="shared" si="11"/>
        <v>1651294.0001139999</v>
      </c>
      <c r="K114" s="105">
        <f t="shared" si="12"/>
        <v>0</v>
      </c>
      <c r="L114" s="106">
        <f t="shared" si="13"/>
        <v>0</v>
      </c>
    </row>
    <row r="115" spans="1:12" x14ac:dyDescent="0.3">
      <c r="A115" s="104" t="s">
        <v>618</v>
      </c>
      <c r="B115" s="104" t="s">
        <v>619</v>
      </c>
      <c r="C115" s="105">
        <v>101744</v>
      </c>
      <c r="D115" s="105">
        <v>225039</v>
      </c>
      <c r="E115" s="106">
        <f t="shared" si="7"/>
        <v>2.2118159301777007</v>
      </c>
      <c r="F115" s="107">
        <f t="shared" si="8"/>
        <v>3</v>
      </c>
      <c r="G115" s="107">
        <f>COUNTIF(Data_Eksportir!$H$2:$H$3401,A115)</f>
        <v>0</v>
      </c>
      <c r="H115" s="104" t="str">
        <f t="shared" si="9"/>
        <v>1 – 5</v>
      </c>
      <c r="I115" s="104" t="str">
        <f t="shared" si="10"/>
        <v>Di bawah ambang nilai</v>
      </c>
      <c r="J115" s="106">
        <f t="shared" si="11"/>
        <v>225039.000115</v>
      </c>
      <c r="K115" s="105">
        <f t="shared" si="12"/>
        <v>0</v>
      </c>
      <c r="L115" s="106">
        <f t="shared" si="13"/>
        <v>0</v>
      </c>
    </row>
    <row r="116" spans="1:12" x14ac:dyDescent="0.3">
      <c r="A116" s="104" t="s">
        <v>620</v>
      </c>
      <c r="B116" s="104" t="s">
        <v>621</v>
      </c>
      <c r="C116" s="105"/>
      <c r="D116" s="105">
        <v>102</v>
      </c>
      <c r="E116" s="106" t="str">
        <f t="shared" si="7"/>
        <v/>
      </c>
      <c r="F116" s="107">
        <f t="shared" si="8"/>
        <v>3</v>
      </c>
      <c r="G116" s="107">
        <f>COUNTIF(Data_Eksportir!$H$2:$H$3401,A116)</f>
        <v>0</v>
      </c>
      <c r="H116" s="104" t="str">
        <f t="shared" si="9"/>
        <v>Tanpa data berat</v>
      </c>
      <c r="I116" s="104" t="str">
        <f t="shared" si="10"/>
        <v>Di bawah ambang nilai</v>
      </c>
      <c r="J116" s="106">
        <f t="shared" si="11"/>
        <v>102.00011600000001</v>
      </c>
      <c r="K116" s="105">
        <f t="shared" si="12"/>
        <v>0</v>
      </c>
      <c r="L116" s="106">
        <f t="shared" si="13"/>
        <v>0</v>
      </c>
    </row>
    <row r="117" spans="1:12" x14ac:dyDescent="0.3">
      <c r="A117" s="104" t="s">
        <v>622</v>
      </c>
      <c r="B117" s="104" t="s">
        <v>623</v>
      </c>
      <c r="C117" s="105">
        <v>2889113</v>
      </c>
      <c r="D117" s="105">
        <v>1339586</v>
      </c>
      <c r="E117" s="106">
        <f t="shared" si="7"/>
        <v>0.4636668763042498</v>
      </c>
      <c r="F117" s="107">
        <f t="shared" si="8"/>
        <v>3</v>
      </c>
      <c r="G117" s="107">
        <f>COUNTIF(Data_Eksportir!$H$2:$H$3401,A117)</f>
        <v>0</v>
      </c>
      <c r="H117" s="104" t="str">
        <f t="shared" si="9"/>
        <v>Di bawah 1</v>
      </c>
      <c r="I117" s="104" t="str">
        <f t="shared" si="10"/>
        <v>Di bawah ambang nilai</v>
      </c>
      <c r="J117" s="106">
        <f t="shared" si="11"/>
        <v>1339586.000117</v>
      </c>
      <c r="K117" s="105">
        <f t="shared" si="12"/>
        <v>0</v>
      </c>
      <c r="L117" s="106">
        <f t="shared" si="13"/>
        <v>0</v>
      </c>
    </row>
    <row r="118" spans="1:12" x14ac:dyDescent="0.3">
      <c r="A118" s="104" t="s">
        <v>624</v>
      </c>
      <c r="B118" s="104" t="s">
        <v>625</v>
      </c>
      <c r="C118" s="105">
        <v>777703</v>
      </c>
      <c r="D118" s="105">
        <v>2198470</v>
      </c>
      <c r="E118" s="106">
        <f t="shared" si="7"/>
        <v>2.8268760696564113</v>
      </c>
      <c r="F118" s="107">
        <f t="shared" si="8"/>
        <v>3</v>
      </c>
      <c r="G118" s="107">
        <f>COUNTIF(Data_Eksportir!$H$2:$H$3401,A118)</f>
        <v>0</v>
      </c>
      <c r="H118" s="104" t="str">
        <f t="shared" si="9"/>
        <v>1 – 5</v>
      </c>
      <c r="I118" s="104" t="str">
        <f t="shared" si="10"/>
        <v>Di bawah ambang nilai</v>
      </c>
      <c r="J118" s="106">
        <f t="shared" si="11"/>
        <v>2198470.000118</v>
      </c>
      <c r="K118" s="105">
        <f t="shared" si="12"/>
        <v>0</v>
      </c>
      <c r="L118" s="106">
        <f t="shared" si="13"/>
        <v>0</v>
      </c>
    </row>
    <row r="119" spans="1:12" x14ac:dyDescent="0.3">
      <c r="A119" s="104" t="s">
        <v>626</v>
      </c>
      <c r="B119" s="104" t="s">
        <v>627</v>
      </c>
      <c r="C119" s="105">
        <v>1830219</v>
      </c>
      <c r="D119" s="105">
        <v>1364316</v>
      </c>
      <c r="E119" s="106">
        <f t="shared" si="7"/>
        <v>0.74543866061930297</v>
      </c>
      <c r="F119" s="107">
        <f t="shared" si="8"/>
        <v>3</v>
      </c>
      <c r="G119" s="107">
        <f>COUNTIF(Data_Eksportir!$H$2:$H$3401,A119)</f>
        <v>0</v>
      </c>
      <c r="H119" s="104" t="str">
        <f t="shared" si="9"/>
        <v>Di bawah 1</v>
      </c>
      <c r="I119" s="104" t="str">
        <f t="shared" si="10"/>
        <v>Di bawah ambang nilai</v>
      </c>
      <c r="J119" s="106">
        <f t="shared" si="11"/>
        <v>1364316.000119</v>
      </c>
      <c r="K119" s="105">
        <f t="shared" si="12"/>
        <v>0</v>
      </c>
      <c r="L119" s="106">
        <f t="shared" si="13"/>
        <v>0</v>
      </c>
    </row>
    <row r="120" spans="1:12" x14ac:dyDescent="0.3">
      <c r="A120" s="104" t="s">
        <v>628</v>
      </c>
      <c r="B120" s="104" t="s">
        <v>629</v>
      </c>
      <c r="C120" s="105">
        <v>296094</v>
      </c>
      <c r="D120" s="105">
        <v>552170</v>
      </c>
      <c r="E120" s="106">
        <f t="shared" si="7"/>
        <v>1.864846974271684</v>
      </c>
      <c r="F120" s="107">
        <f t="shared" si="8"/>
        <v>3</v>
      </c>
      <c r="G120" s="107">
        <f>COUNTIF(Data_Eksportir!$H$2:$H$3401,A120)</f>
        <v>0</v>
      </c>
      <c r="H120" s="104" t="str">
        <f t="shared" si="9"/>
        <v>1 – 5</v>
      </c>
      <c r="I120" s="104" t="str">
        <f t="shared" si="10"/>
        <v>Di bawah ambang nilai</v>
      </c>
      <c r="J120" s="106">
        <f t="shared" si="11"/>
        <v>552170.00011999998</v>
      </c>
      <c r="K120" s="105">
        <f t="shared" si="12"/>
        <v>0</v>
      </c>
      <c r="L120" s="106">
        <f t="shared" si="13"/>
        <v>0</v>
      </c>
    </row>
    <row r="121" spans="1:12" x14ac:dyDescent="0.3">
      <c r="A121" s="104" t="s">
        <v>630</v>
      </c>
      <c r="B121" s="104" t="s">
        <v>631</v>
      </c>
      <c r="C121" s="105">
        <v>2377515</v>
      </c>
      <c r="D121" s="105">
        <v>8985556</v>
      </c>
      <c r="E121" s="106">
        <f t="shared" si="7"/>
        <v>3.7793898250904832</v>
      </c>
      <c r="F121" s="107">
        <f t="shared" si="8"/>
        <v>3</v>
      </c>
      <c r="G121" s="107">
        <f>COUNTIF(Data_Eksportir!$H$2:$H$3401,A121)</f>
        <v>0</v>
      </c>
      <c r="H121" s="104" t="str">
        <f t="shared" si="9"/>
        <v>1 – 5</v>
      </c>
      <c r="I121" s="104" t="str">
        <f t="shared" si="10"/>
        <v>Di bawah ambang nilai</v>
      </c>
      <c r="J121" s="106">
        <f t="shared" si="11"/>
        <v>8985556.0001209993</v>
      </c>
      <c r="K121" s="105">
        <f t="shared" si="12"/>
        <v>0</v>
      </c>
      <c r="L121" s="106">
        <f t="shared" si="13"/>
        <v>0</v>
      </c>
    </row>
    <row r="122" spans="1:12" x14ac:dyDescent="0.3">
      <c r="A122" s="104" t="s">
        <v>632</v>
      </c>
      <c r="B122" s="104" t="s">
        <v>633</v>
      </c>
      <c r="C122" s="105">
        <v>1487605</v>
      </c>
      <c r="D122" s="105">
        <v>3073691</v>
      </c>
      <c r="E122" s="106">
        <f t="shared" si="7"/>
        <v>2.0662010412710363</v>
      </c>
      <c r="F122" s="107">
        <f t="shared" si="8"/>
        <v>3</v>
      </c>
      <c r="G122" s="107">
        <f>COUNTIF(Data_Eksportir!$H$2:$H$3401,A122)</f>
        <v>0</v>
      </c>
      <c r="H122" s="104" t="str">
        <f t="shared" si="9"/>
        <v>1 – 5</v>
      </c>
      <c r="I122" s="104" t="str">
        <f t="shared" si="10"/>
        <v>Di bawah ambang nilai</v>
      </c>
      <c r="J122" s="106">
        <f t="shared" si="11"/>
        <v>3073691.000122</v>
      </c>
      <c r="K122" s="105">
        <f t="shared" si="12"/>
        <v>0</v>
      </c>
      <c r="L122" s="106">
        <f t="shared" si="13"/>
        <v>0</v>
      </c>
    </row>
    <row r="123" spans="1:12" x14ac:dyDescent="0.3">
      <c r="A123" s="104" t="s">
        <v>634</v>
      </c>
      <c r="B123" s="104" t="s">
        <v>635</v>
      </c>
      <c r="C123" s="105">
        <v>658020</v>
      </c>
      <c r="D123" s="105">
        <v>3488612</v>
      </c>
      <c r="E123" s="106">
        <f t="shared" si="7"/>
        <v>5.301680799975685</v>
      </c>
      <c r="F123" s="107">
        <f t="shared" si="8"/>
        <v>3</v>
      </c>
      <c r="G123" s="107">
        <f>COUNTIF(Data_Eksportir!$H$2:$H$3401,A123)</f>
        <v>0</v>
      </c>
      <c r="H123" s="104" t="str">
        <f t="shared" si="9"/>
        <v>5 – 20</v>
      </c>
      <c r="I123" s="104" t="str">
        <f t="shared" si="10"/>
        <v>Di bawah ambang nilai</v>
      </c>
      <c r="J123" s="106">
        <f t="shared" si="11"/>
        <v>3488612.0001229998</v>
      </c>
      <c r="K123" s="105">
        <f t="shared" si="12"/>
        <v>0</v>
      </c>
      <c r="L123" s="106">
        <f t="shared" si="13"/>
        <v>0</v>
      </c>
    </row>
    <row r="124" spans="1:12" x14ac:dyDescent="0.3">
      <c r="A124" s="104" t="s">
        <v>636</v>
      </c>
      <c r="B124" s="104" t="s">
        <v>637</v>
      </c>
      <c r="C124" s="105">
        <v>18648122</v>
      </c>
      <c r="D124" s="105">
        <v>40904702</v>
      </c>
      <c r="E124" s="106">
        <f t="shared" si="7"/>
        <v>2.1935024878108371</v>
      </c>
      <c r="F124" s="107">
        <f t="shared" si="8"/>
        <v>3</v>
      </c>
      <c r="G124" s="107">
        <f>COUNTIF(Data_Eksportir!$H$2:$H$3401,A124)</f>
        <v>0</v>
      </c>
      <c r="H124" s="104" t="str">
        <f t="shared" si="9"/>
        <v>1 – 5</v>
      </c>
      <c r="I124" s="104" t="str">
        <f t="shared" si="10"/>
        <v>Belum terwakili</v>
      </c>
      <c r="J124" s="106">
        <f t="shared" si="11"/>
        <v>40904702.000124</v>
      </c>
      <c r="K124" s="105">
        <f t="shared" si="12"/>
        <v>40904702</v>
      </c>
      <c r="L124" s="106">
        <f t="shared" si="13"/>
        <v>40904702.000124</v>
      </c>
    </row>
    <row r="125" spans="1:12" x14ac:dyDescent="0.3">
      <c r="A125" s="104" t="s">
        <v>638</v>
      </c>
      <c r="B125" s="104" t="s">
        <v>639</v>
      </c>
      <c r="C125" s="105">
        <v>32400</v>
      </c>
      <c r="D125" s="105">
        <v>34020</v>
      </c>
      <c r="E125" s="106">
        <f t="shared" si="7"/>
        <v>1.05</v>
      </c>
      <c r="F125" s="107">
        <f t="shared" si="8"/>
        <v>3</v>
      </c>
      <c r="G125" s="107">
        <f>COUNTIF(Data_Eksportir!$H$2:$H$3401,A125)</f>
        <v>0</v>
      </c>
      <c r="H125" s="104" t="str">
        <f t="shared" si="9"/>
        <v>1 – 5</v>
      </c>
      <c r="I125" s="104" t="str">
        <f t="shared" si="10"/>
        <v>Di bawah ambang nilai</v>
      </c>
      <c r="J125" s="106">
        <f t="shared" si="11"/>
        <v>34020.000124999999</v>
      </c>
      <c r="K125" s="105">
        <f t="shared" si="12"/>
        <v>0</v>
      </c>
      <c r="L125" s="106">
        <f t="shared" si="13"/>
        <v>0</v>
      </c>
    </row>
    <row r="126" spans="1:12" x14ac:dyDescent="0.3">
      <c r="A126" s="104" t="s">
        <v>640</v>
      </c>
      <c r="B126" s="104" t="s">
        <v>641</v>
      </c>
      <c r="C126" s="105">
        <v>26344</v>
      </c>
      <c r="D126" s="105">
        <v>85801</v>
      </c>
      <c r="E126" s="106">
        <f t="shared" si="7"/>
        <v>3.2569465532948678</v>
      </c>
      <c r="F126" s="107">
        <f t="shared" si="8"/>
        <v>3</v>
      </c>
      <c r="G126" s="107">
        <f>COUNTIF(Data_Eksportir!$H$2:$H$3401,A126)</f>
        <v>0</v>
      </c>
      <c r="H126" s="104" t="str">
        <f t="shared" si="9"/>
        <v>1 – 5</v>
      </c>
      <c r="I126" s="104" t="str">
        <f t="shared" si="10"/>
        <v>Di bawah ambang nilai</v>
      </c>
      <c r="J126" s="106">
        <f t="shared" si="11"/>
        <v>85801.000125999999</v>
      </c>
      <c r="K126" s="105">
        <f t="shared" si="12"/>
        <v>0</v>
      </c>
      <c r="L126" s="106">
        <f t="shared" si="13"/>
        <v>0</v>
      </c>
    </row>
    <row r="127" spans="1:12" x14ac:dyDescent="0.3">
      <c r="A127" s="104" t="s">
        <v>642</v>
      </c>
      <c r="B127" s="104" t="s">
        <v>643</v>
      </c>
      <c r="C127" s="105">
        <v>2201020</v>
      </c>
      <c r="D127" s="105">
        <v>3358550</v>
      </c>
      <c r="E127" s="106">
        <f t="shared" si="7"/>
        <v>1.5259061707753678</v>
      </c>
      <c r="F127" s="107">
        <f t="shared" si="8"/>
        <v>3</v>
      </c>
      <c r="G127" s="107">
        <f>COUNTIF(Data_Eksportir!$H$2:$H$3401,A127)</f>
        <v>0</v>
      </c>
      <c r="H127" s="104" t="str">
        <f t="shared" si="9"/>
        <v>1 – 5</v>
      </c>
      <c r="I127" s="104" t="str">
        <f t="shared" si="10"/>
        <v>Di bawah ambang nilai</v>
      </c>
      <c r="J127" s="106">
        <f t="shared" si="11"/>
        <v>3358550.0001269998</v>
      </c>
      <c r="K127" s="105">
        <f t="shared" si="12"/>
        <v>0</v>
      </c>
      <c r="L127" s="106">
        <f t="shared" si="13"/>
        <v>0</v>
      </c>
    </row>
    <row r="128" spans="1:12" x14ac:dyDescent="0.3">
      <c r="A128" s="104" t="s">
        <v>644</v>
      </c>
      <c r="B128" s="104" t="s">
        <v>645</v>
      </c>
      <c r="C128" s="105">
        <v>1010230</v>
      </c>
      <c r="D128" s="105">
        <v>2514460</v>
      </c>
      <c r="E128" s="106">
        <f t="shared" si="7"/>
        <v>2.488997555012225</v>
      </c>
      <c r="F128" s="107">
        <f t="shared" si="8"/>
        <v>3</v>
      </c>
      <c r="G128" s="107">
        <f>COUNTIF(Data_Eksportir!$H$2:$H$3401,A128)</f>
        <v>0</v>
      </c>
      <c r="H128" s="104" t="str">
        <f t="shared" si="9"/>
        <v>1 – 5</v>
      </c>
      <c r="I128" s="104" t="str">
        <f t="shared" si="10"/>
        <v>Di bawah ambang nilai</v>
      </c>
      <c r="J128" s="106">
        <f t="shared" si="11"/>
        <v>2514460.000128</v>
      </c>
      <c r="K128" s="105">
        <f t="shared" si="12"/>
        <v>0</v>
      </c>
      <c r="L128" s="106">
        <f t="shared" si="13"/>
        <v>0</v>
      </c>
    </row>
    <row r="129" spans="1:12" x14ac:dyDescent="0.3">
      <c r="A129" s="104" t="s">
        <v>646</v>
      </c>
      <c r="B129" s="104" t="s">
        <v>647</v>
      </c>
      <c r="C129" s="105">
        <v>26625</v>
      </c>
      <c r="D129" s="105">
        <v>47020</v>
      </c>
      <c r="E129" s="106">
        <f t="shared" si="7"/>
        <v>1.7660093896713616</v>
      </c>
      <c r="F129" s="107">
        <f t="shared" si="8"/>
        <v>3</v>
      </c>
      <c r="G129" s="107">
        <f>COUNTIF(Data_Eksportir!$H$2:$H$3401,A129)</f>
        <v>0</v>
      </c>
      <c r="H129" s="104" t="str">
        <f t="shared" si="9"/>
        <v>1 – 5</v>
      </c>
      <c r="I129" s="104" t="str">
        <f t="shared" si="10"/>
        <v>Di bawah ambang nilai</v>
      </c>
      <c r="J129" s="106">
        <f t="shared" si="11"/>
        <v>47020.000129</v>
      </c>
      <c r="K129" s="105">
        <f t="shared" si="12"/>
        <v>0</v>
      </c>
      <c r="L129" s="106">
        <f t="shared" si="13"/>
        <v>0</v>
      </c>
    </row>
    <row r="130" spans="1:12" x14ac:dyDescent="0.3">
      <c r="A130" s="104" t="s">
        <v>648</v>
      </c>
      <c r="B130" s="104" t="s">
        <v>649</v>
      </c>
      <c r="C130" s="105">
        <v>1350939</v>
      </c>
      <c r="D130" s="105">
        <v>5734411</v>
      </c>
      <c r="E130" s="106">
        <f t="shared" ref="E130:E193" si="14">IF(AND(ISNUMBER(C130),C130&gt;0),D130/C130,"")</f>
        <v>4.2447593858790071</v>
      </c>
      <c r="F130" s="107">
        <f t="shared" ref="F130:F193" si="15">VALUE(LEFT(A130,2))</f>
        <v>3</v>
      </c>
      <c r="G130" s="107">
        <f>COUNTIF(Data_Eksportir!$H$2:$H$3401,A130)</f>
        <v>0</v>
      </c>
      <c r="H130" s="104" t="str">
        <f t="shared" ref="H130:H193" si="16">IF(E130="","Tanpa data berat",IF(E130&lt;1,"Di bawah 1",IF(E130&lt;5,"1 – 5",IF(E130&lt;20,"5 – 20",IF(E130&lt;100,"20 – 100","100 ke atas")))))</f>
        <v>1 – 5</v>
      </c>
      <c r="I130" s="104" t="str">
        <f t="shared" ref="I130:I193" si="17">IF(D130&lt;p_nilai_besar,"Di bawah ambang nilai",IF(G130=0,"Belum terwakili",IF(G130&lt;=p_listing_rendah,"Keterwakilan rendah","Terwakili")))</f>
        <v>Di bawah ambang nilai</v>
      </c>
      <c r="J130" s="106">
        <f t="shared" ref="J130:J193" si="18">D130+ROW()/10^6</f>
        <v>5734411.0001299996</v>
      </c>
      <c r="K130" s="105">
        <f t="shared" ref="K130:K193" si="19">IF(D130&gt;=p_nilai_besar,D130/(1+G130),0)</f>
        <v>0</v>
      </c>
      <c r="L130" s="106">
        <f t="shared" ref="L130:L193" si="20">IF(K130&gt;0,K130+ROW()/10^6,0)</f>
        <v>0</v>
      </c>
    </row>
    <row r="131" spans="1:12" x14ac:dyDescent="0.3">
      <c r="A131" s="104" t="s">
        <v>650</v>
      </c>
      <c r="B131" s="104" t="s">
        <v>651</v>
      </c>
      <c r="C131" s="105">
        <v>1491670</v>
      </c>
      <c r="D131" s="105">
        <v>1360956</v>
      </c>
      <c r="E131" s="106">
        <f t="shared" si="14"/>
        <v>0.91237069861296405</v>
      </c>
      <c r="F131" s="107">
        <f t="shared" si="15"/>
        <v>3</v>
      </c>
      <c r="G131" s="107">
        <f>COUNTIF(Data_Eksportir!$H$2:$H$3401,A131)</f>
        <v>0</v>
      </c>
      <c r="H131" s="104" t="str">
        <f t="shared" si="16"/>
        <v>Di bawah 1</v>
      </c>
      <c r="I131" s="104" t="str">
        <f t="shared" si="17"/>
        <v>Di bawah ambang nilai</v>
      </c>
      <c r="J131" s="106">
        <f t="shared" si="18"/>
        <v>1360956.0001310001</v>
      </c>
      <c r="K131" s="105">
        <f t="shared" si="19"/>
        <v>0</v>
      </c>
      <c r="L131" s="106">
        <f t="shared" si="20"/>
        <v>0</v>
      </c>
    </row>
    <row r="132" spans="1:12" x14ac:dyDescent="0.3">
      <c r="A132" s="104" t="s">
        <v>652</v>
      </c>
      <c r="B132" s="104" t="s">
        <v>653</v>
      </c>
      <c r="C132" s="105">
        <v>34045514</v>
      </c>
      <c r="D132" s="105">
        <v>64877287</v>
      </c>
      <c r="E132" s="106">
        <f t="shared" si="14"/>
        <v>1.9056045680496996</v>
      </c>
      <c r="F132" s="107">
        <f t="shared" si="15"/>
        <v>3</v>
      </c>
      <c r="G132" s="107">
        <f>COUNTIF(Data_Eksportir!$H$2:$H$3401,A132)</f>
        <v>0</v>
      </c>
      <c r="H132" s="104" t="str">
        <f t="shared" si="16"/>
        <v>1 – 5</v>
      </c>
      <c r="I132" s="104" t="str">
        <f t="shared" si="17"/>
        <v>Belum terwakili</v>
      </c>
      <c r="J132" s="106">
        <f t="shared" si="18"/>
        <v>64877287.000132002</v>
      </c>
      <c r="K132" s="105">
        <f t="shared" si="19"/>
        <v>64877287</v>
      </c>
      <c r="L132" s="106">
        <f t="shared" si="20"/>
        <v>64877287.000132002</v>
      </c>
    </row>
    <row r="133" spans="1:12" x14ac:dyDescent="0.3">
      <c r="A133" s="104" t="s">
        <v>654</v>
      </c>
      <c r="B133" s="104" t="s">
        <v>655</v>
      </c>
      <c r="C133" s="105">
        <v>1511072</v>
      </c>
      <c r="D133" s="105">
        <v>1215888</v>
      </c>
      <c r="E133" s="106">
        <f t="shared" si="14"/>
        <v>0.80465259100823783</v>
      </c>
      <c r="F133" s="107">
        <f t="shared" si="15"/>
        <v>3</v>
      </c>
      <c r="G133" s="107">
        <f>COUNTIF(Data_Eksportir!$H$2:$H$3401,A133)</f>
        <v>0</v>
      </c>
      <c r="H133" s="104" t="str">
        <f t="shared" si="16"/>
        <v>Di bawah 1</v>
      </c>
      <c r="I133" s="104" t="str">
        <f t="shared" si="17"/>
        <v>Di bawah ambang nilai</v>
      </c>
      <c r="J133" s="106">
        <f t="shared" si="18"/>
        <v>1215888.0001330001</v>
      </c>
      <c r="K133" s="105">
        <f t="shared" si="19"/>
        <v>0</v>
      </c>
      <c r="L133" s="106">
        <f t="shared" si="20"/>
        <v>0</v>
      </c>
    </row>
    <row r="134" spans="1:12" x14ac:dyDescent="0.3">
      <c r="A134" s="104" t="s">
        <v>656</v>
      </c>
      <c r="B134" s="104" t="s">
        <v>657</v>
      </c>
      <c r="C134" s="105">
        <v>5802998</v>
      </c>
      <c r="D134" s="105">
        <v>12117460</v>
      </c>
      <c r="E134" s="106">
        <f t="shared" si="14"/>
        <v>2.0881378901043908</v>
      </c>
      <c r="F134" s="107">
        <f t="shared" si="15"/>
        <v>3</v>
      </c>
      <c r="G134" s="107">
        <f>COUNTIF(Data_Eksportir!$H$2:$H$3401,A134)</f>
        <v>0</v>
      </c>
      <c r="H134" s="104" t="str">
        <f t="shared" si="16"/>
        <v>1 – 5</v>
      </c>
      <c r="I134" s="104" t="str">
        <f t="shared" si="17"/>
        <v>Belum terwakili</v>
      </c>
      <c r="J134" s="106">
        <f t="shared" si="18"/>
        <v>12117460.000134001</v>
      </c>
      <c r="K134" s="105">
        <f t="shared" si="19"/>
        <v>12117460</v>
      </c>
      <c r="L134" s="106">
        <f t="shared" si="20"/>
        <v>12117460.000134001</v>
      </c>
    </row>
    <row r="135" spans="1:12" x14ac:dyDescent="0.3">
      <c r="A135" s="104" t="s">
        <v>658</v>
      </c>
      <c r="B135" s="104" t="s">
        <v>659</v>
      </c>
      <c r="C135" s="105">
        <v>2662327</v>
      </c>
      <c r="D135" s="105">
        <v>10736435</v>
      </c>
      <c r="E135" s="106">
        <f t="shared" si="14"/>
        <v>4.0327258822826799</v>
      </c>
      <c r="F135" s="107">
        <f t="shared" si="15"/>
        <v>3</v>
      </c>
      <c r="G135" s="107">
        <f>COUNTIF(Data_Eksportir!$H$2:$H$3401,A135)</f>
        <v>0</v>
      </c>
      <c r="H135" s="104" t="str">
        <f t="shared" si="16"/>
        <v>1 – 5</v>
      </c>
      <c r="I135" s="104" t="str">
        <f t="shared" si="17"/>
        <v>Belum terwakili</v>
      </c>
      <c r="J135" s="106">
        <f t="shared" si="18"/>
        <v>10736435.000135001</v>
      </c>
      <c r="K135" s="105">
        <f t="shared" si="19"/>
        <v>10736435</v>
      </c>
      <c r="L135" s="106">
        <f t="shared" si="20"/>
        <v>10736435.000135001</v>
      </c>
    </row>
    <row r="136" spans="1:12" x14ac:dyDescent="0.3">
      <c r="A136" s="104" t="s">
        <v>660</v>
      </c>
      <c r="B136" s="104" t="s">
        <v>661</v>
      </c>
      <c r="C136" s="105">
        <v>62175537</v>
      </c>
      <c r="D136" s="105">
        <v>147203357</v>
      </c>
      <c r="E136" s="106">
        <f t="shared" si="14"/>
        <v>2.3675446019871127</v>
      </c>
      <c r="F136" s="107">
        <f t="shared" si="15"/>
        <v>3</v>
      </c>
      <c r="G136" s="107">
        <f>COUNTIF(Data_Eksportir!$H$2:$H$3401,A136)</f>
        <v>0</v>
      </c>
      <c r="H136" s="104" t="str">
        <f t="shared" si="16"/>
        <v>1 – 5</v>
      </c>
      <c r="I136" s="104" t="str">
        <f t="shared" si="17"/>
        <v>Belum terwakili</v>
      </c>
      <c r="J136" s="106">
        <f t="shared" si="18"/>
        <v>147203357.00013599</v>
      </c>
      <c r="K136" s="105">
        <f t="shared" si="19"/>
        <v>147203357</v>
      </c>
      <c r="L136" s="106">
        <f t="shared" si="20"/>
        <v>147203357.00013599</v>
      </c>
    </row>
    <row r="137" spans="1:12" x14ac:dyDescent="0.3">
      <c r="A137" s="104" t="s">
        <v>662</v>
      </c>
      <c r="B137" s="104" t="s">
        <v>663</v>
      </c>
      <c r="C137" s="105">
        <v>130</v>
      </c>
      <c r="D137" s="105">
        <v>421</v>
      </c>
      <c r="E137" s="106">
        <f t="shared" si="14"/>
        <v>3.2384615384615385</v>
      </c>
      <c r="F137" s="107">
        <f t="shared" si="15"/>
        <v>3</v>
      </c>
      <c r="G137" s="107">
        <f>COUNTIF(Data_Eksportir!$H$2:$H$3401,A137)</f>
        <v>0</v>
      </c>
      <c r="H137" s="104" t="str">
        <f t="shared" si="16"/>
        <v>1 – 5</v>
      </c>
      <c r="I137" s="104" t="str">
        <f t="shared" si="17"/>
        <v>Di bawah ambang nilai</v>
      </c>
      <c r="J137" s="106">
        <f t="shared" si="18"/>
        <v>421.000137</v>
      </c>
      <c r="K137" s="105">
        <f t="shared" si="19"/>
        <v>0</v>
      </c>
      <c r="L137" s="106">
        <f t="shared" si="20"/>
        <v>0</v>
      </c>
    </row>
    <row r="138" spans="1:12" x14ac:dyDescent="0.3">
      <c r="A138" s="104" t="s">
        <v>664</v>
      </c>
      <c r="B138" s="104" t="s">
        <v>665</v>
      </c>
      <c r="C138" s="105">
        <v>11015358</v>
      </c>
      <c r="D138" s="105">
        <v>15221471</v>
      </c>
      <c r="E138" s="106">
        <f t="shared" si="14"/>
        <v>1.3818407899225791</v>
      </c>
      <c r="F138" s="107">
        <f t="shared" si="15"/>
        <v>3</v>
      </c>
      <c r="G138" s="107">
        <f>COUNTIF(Data_Eksportir!$H$2:$H$3401,A138)</f>
        <v>1</v>
      </c>
      <c r="H138" s="104" t="str">
        <f t="shared" si="16"/>
        <v>1 – 5</v>
      </c>
      <c r="I138" s="104" t="str">
        <f t="shared" si="17"/>
        <v>Keterwakilan rendah</v>
      </c>
      <c r="J138" s="106">
        <f t="shared" si="18"/>
        <v>15221471.000138</v>
      </c>
      <c r="K138" s="105">
        <f t="shared" si="19"/>
        <v>7610735.5</v>
      </c>
      <c r="L138" s="106">
        <f t="shared" si="20"/>
        <v>7610735.5001379997</v>
      </c>
    </row>
    <row r="139" spans="1:12" x14ac:dyDescent="0.3">
      <c r="A139" s="104" t="s">
        <v>666</v>
      </c>
      <c r="B139" s="104" t="s">
        <v>667</v>
      </c>
      <c r="C139" s="105">
        <v>89506</v>
      </c>
      <c r="D139" s="105">
        <v>93111</v>
      </c>
      <c r="E139" s="106">
        <f t="shared" si="14"/>
        <v>1.0402766294996983</v>
      </c>
      <c r="F139" s="107">
        <f t="shared" si="15"/>
        <v>3</v>
      </c>
      <c r="G139" s="107">
        <f>COUNTIF(Data_Eksportir!$H$2:$H$3401,A139)</f>
        <v>0</v>
      </c>
      <c r="H139" s="104" t="str">
        <f t="shared" si="16"/>
        <v>1 – 5</v>
      </c>
      <c r="I139" s="104" t="str">
        <f t="shared" si="17"/>
        <v>Di bawah ambang nilai</v>
      </c>
      <c r="J139" s="106">
        <f t="shared" si="18"/>
        <v>93111.000138999996</v>
      </c>
      <c r="K139" s="105">
        <f t="shared" si="19"/>
        <v>0</v>
      </c>
      <c r="L139" s="106">
        <f t="shared" si="20"/>
        <v>0</v>
      </c>
    </row>
    <row r="140" spans="1:12" x14ac:dyDescent="0.3">
      <c r="A140" s="104" t="s">
        <v>668</v>
      </c>
      <c r="B140" s="104" t="s">
        <v>669</v>
      </c>
      <c r="C140" s="105">
        <v>13019</v>
      </c>
      <c r="D140" s="105">
        <v>48397</v>
      </c>
      <c r="E140" s="106">
        <f t="shared" si="14"/>
        <v>3.7174130117520545</v>
      </c>
      <c r="F140" s="107">
        <f t="shared" si="15"/>
        <v>3</v>
      </c>
      <c r="G140" s="107">
        <f>COUNTIF(Data_Eksportir!$H$2:$H$3401,A140)</f>
        <v>0</v>
      </c>
      <c r="H140" s="104" t="str">
        <f t="shared" si="16"/>
        <v>1 – 5</v>
      </c>
      <c r="I140" s="104" t="str">
        <f t="shared" si="17"/>
        <v>Di bawah ambang nilai</v>
      </c>
      <c r="J140" s="106">
        <f t="shared" si="18"/>
        <v>48397.000139999996</v>
      </c>
      <c r="K140" s="105">
        <f t="shared" si="19"/>
        <v>0</v>
      </c>
      <c r="L140" s="106">
        <f t="shared" si="20"/>
        <v>0</v>
      </c>
    </row>
    <row r="141" spans="1:12" x14ac:dyDescent="0.3">
      <c r="A141" s="104" t="s">
        <v>670</v>
      </c>
      <c r="B141" s="104" t="s">
        <v>671</v>
      </c>
      <c r="C141" s="105">
        <v>4487927</v>
      </c>
      <c r="D141" s="105">
        <v>10139759</v>
      </c>
      <c r="E141" s="106">
        <f t="shared" si="14"/>
        <v>2.2593413395538744</v>
      </c>
      <c r="F141" s="107">
        <f t="shared" si="15"/>
        <v>3</v>
      </c>
      <c r="G141" s="107">
        <f>COUNTIF(Data_Eksportir!$H$2:$H$3401,A141)</f>
        <v>0</v>
      </c>
      <c r="H141" s="104" t="str">
        <f t="shared" si="16"/>
        <v>1 – 5</v>
      </c>
      <c r="I141" s="104" t="str">
        <f t="shared" si="17"/>
        <v>Belum terwakili</v>
      </c>
      <c r="J141" s="106">
        <f t="shared" si="18"/>
        <v>10139759.000141</v>
      </c>
      <c r="K141" s="105">
        <f t="shared" si="19"/>
        <v>10139759</v>
      </c>
      <c r="L141" s="106">
        <f t="shared" si="20"/>
        <v>10139759.000141</v>
      </c>
    </row>
    <row r="142" spans="1:12" x14ac:dyDescent="0.3">
      <c r="A142" s="104" t="s">
        <v>672</v>
      </c>
      <c r="B142" s="104" t="s">
        <v>673</v>
      </c>
      <c r="C142" s="105">
        <v>2229918</v>
      </c>
      <c r="D142" s="105">
        <v>29243183</v>
      </c>
      <c r="E142" s="106">
        <f t="shared" si="14"/>
        <v>13.114017197044914</v>
      </c>
      <c r="F142" s="107">
        <f t="shared" si="15"/>
        <v>3</v>
      </c>
      <c r="G142" s="107">
        <f>COUNTIF(Data_Eksportir!$H$2:$H$3401,A142)</f>
        <v>0</v>
      </c>
      <c r="H142" s="104" t="str">
        <f t="shared" si="16"/>
        <v>5 – 20</v>
      </c>
      <c r="I142" s="104" t="str">
        <f t="shared" si="17"/>
        <v>Belum terwakili</v>
      </c>
      <c r="J142" s="106">
        <f t="shared" si="18"/>
        <v>29243183.000142001</v>
      </c>
      <c r="K142" s="105">
        <f t="shared" si="19"/>
        <v>29243183</v>
      </c>
      <c r="L142" s="106">
        <f t="shared" si="20"/>
        <v>29243183.000142001</v>
      </c>
    </row>
    <row r="143" spans="1:12" x14ac:dyDescent="0.3">
      <c r="A143" s="104" t="s">
        <v>674</v>
      </c>
      <c r="B143" s="104" t="s">
        <v>675</v>
      </c>
      <c r="C143" s="105">
        <v>76086</v>
      </c>
      <c r="D143" s="105">
        <v>1103712</v>
      </c>
      <c r="E143" s="106">
        <f t="shared" si="14"/>
        <v>14.506111505401782</v>
      </c>
      <c r="F143" s="107">
        <f t="shared" si="15"/>
        <v>3</v>
      </c>
      <c r="G143" s="107">
        <f>COUNTIF(Data_Eksportir!$H$2:$H$3401,A143)</f>
        <v>0</v>
      </c>
      <c r="H143" s="104" t="str">
        <f t="shared" si="16"/>
        <v>5 – 20</v>
      </c>
      <c r="I143" s="104" t="str">
        <f t="shared" si="17"/>
        <v>Di bawah ambang nilai</v>
      </c>
      <c r="J143" s="106">
        <f t="shared" si="18"/>
        <v>1103712.0001429999</v>
      </c>
      <c r="K143" s="105">
        <f t="shared" si="19"/>
        <v>0</v>
      </c>
      <c r="L143" s="106">
        <f t="shared" si="20"/>
        <v>0</v>
      </c>
    </row>
    <row r="144" spans="1:12" x14ac:dyDescent="0.3">
      <c r="A144" s="104" t="s">
        <v>676</v>
      </c>
      <c r="B144" s="104" t="s">
        <v>677</v>
      </c>
      <c r="C144" s="105">
        <v>1161737</v>
      </c>
      <c r="D144" s="105">
        <v>2005606</v>
      </c>
      <c r="E144" s="106">
        <f t="shared" si="14"/>
        <v>1.7263855760813334</v>
      </c>
      <c r="F144" s="107">
        <f t="shared" si="15"/>
        <v>3</v>
      </c>
      <c r="G144" s="107">
        <f>COUNTIF(Data_Eksportir!$H$2:$H$3401,A144)</f>
        <v>0</v>
      </c>
      <c r="H144" s="104" t="str">
        <f t="shared" si="16"/>
        <v>1 – 5</v>
      </c>
      <c r="I144" s="104" t="str">
        <f t="shared" si="17"/>
        <v>Di bawah ambang nilai</v>
      </c>
      <c r="J144" s="106">
        <f t="shared" si="18"/>
        <v>2005606.0001439999</v>
      </c>
      <c r="K144" s="105">
        <f t="shared" si="19"/>
        <v>0</v>
      </c>
      <c r="L144" s="106">
        <f t="shared" si="20"/>
        <v>0</v>
      </c>
    </row>
    <row r="145" spans="1:12" x14ac:dyDescent="0.3">
      <c r="A145" s="104" t="s">
        <v>678</v>
      </c>
      <c r="B145" s="104" t="s">
        <v>679</v>
      </c>
      <c r="C145" s="105">
        <v>3129</v>
      </c>
      <c r="D145" s="105">
        <v>4533</v>
      </c>
      <c r="E145" s="106">
        <f t="shared" si="14"/>
        <v>1.4487056567593479</v>
      </c>
      <c r="F145" s="107">
        <f t="shared" si="15"/>
        <v>3</v>
      </c>
      <c r="G145" s="107">
        <f>COUNTIF(Data_Eksportir!$H$2:$H$3401,A145)</f>
        <v>0</v>
      </c>
      <c r="H145" s="104" t="str">
        <f t="shared" si="16"/>
        <v>1 – 5</v>
      </c>
      <c r="I145" s="104" t="str">
        <f t="shared" si="17"/>
        <v>Di bawah ambang nilai</v>
      </c>
      <c r="J145" s="106">
        <f t="shared" si="18"/>
        <v>4533.000145</v>
      </c>
      <c r="K145" s="105">
        <f t="shared" si="19"/>
        <v>0</v>
      </c>
      <c r="L145" s="106">
        <f t="shared" si="20"/>
        <v>0</v>
      </c>
    </row>
    <row r="146" spans="1:12" x14ac:dyDescent="0.3">
      <c r="A146" s="104" t="s">
        <v>680</v>
      </c>
      <c r="B146" s="104" t="s">
        <v>681</v>
      </c>
      <c r="C146" s="105">
        <v>4233</v>
      </c>
      <c r="D146" s="105">
        <v>7624</v>
      </c>
      <c r="E146" s="106">
        <f t="shared" si="14"/>
        <v>1.8010866997401369</v>
      </c>
      <c r="F146" s="107">
        <f t="shared" si="15"/>
        <v>3</v>
      </c>
      <c r="G146" s="107">
        <f>COUNTIF(Data_Eksportir!$H$2:$H$3401,A146)</f>
        <v>0</v>
      </c>
      <c r="H146" s="104" t="str">
        <f t="shared" si="16"/>
        <v>1 – 5</v>
      </c>
      <c r="I146" s="104" t="str">
        <f t="shared" si="17"/>
        <v>Di bawah ambang nilai</v>
      </c>
      <c r="J146" s="106">
        <f t="shared" si="18"/>
        <v>7624.0001460000003</v>
      </c>
      <c r="K146" s="105">
        <f t="shared" si="19"/>
        <v>0</v>
      </c>
      <c r="L146" s="106">
        <f t="shared" si="20"/>
        <v>0</v>
      </c>
    </row>
    <row r="147" spans="1:12" x14ac:dyDescent="0.3">
      <c r="A147" s="104" t="s">
        <v>682</v>
      </c>
      <c r="B147" s="104" t="s">
        <v>683</v>
      </c>
      <c r="C147" s="105">
        <v>29828</v>
      </c>
      <c r="D147" s="105">
        <v>374624</v>
      </c>
      <c r="E147" s="106">
        <f t="shared" si="14"/>
        <v>12.559474319431407</v>
      </c>
      <c r="F147" s="107">
        <f t="shared" si="15"/>
        <v>3</v>
      </c>
      <c r="G147" s="107">
        <f>COUNTIF(Data_Eksportir!$H$2:$H$3401,A147)</f>
        <v>0</v>
      </c>
      <c r="H147" s="104" t="str">
        <f t="shared" si="16"/>
        <v>5 – 20</v>
      </c>
      <c r="I147" s="104" t="str">
        <f t="shared" si="17"/>
        <v>Di bawah ambang nilai</v>
      </c>
      <c r="J147" s="106">
        <f t="shared" si="18"/>
        <v>374624.00014700001</v>
      </c>
      <c r="K147" s="105">
        <f t="shared" si="19"/>
        <v>0</v>
      </c>
      <c r="L147" s="106">
        <f t="shared" si="20"/>
        <v>0</v>
      </c>
    </row>
    <row r="148" spans="1:12" x14ac:dyDescent="0.3">
      <c r="A148" s="104" t="s">
        <v>684</v>
      </c>
      <c r="B148" s="104" t="s">
        <v>685</v>
      </c>
      <c r="C148" s="105">
        <v>6262</v>
      </c>
      <c r="D148" s="105">
        <v>23027</v>
      </c>
      <c r="E148" s="106">
        <f t="shared" si="14"/>
        <v>3.6772596614500159</v>
      </c>
      <c r="F148" s="107">
        <f t="shared" si="15"/>
        <v>3</v>
      </c>
      <c r="G148" s="107">
        <f>COUNTIF(Data_Eksportir!$H$2:$H$3401,A148)</f>
        <v>0</v>
      </c>
      <c r="H148" s="104" t="str">
        <f t="shared" si="16"/>
        <v>1 – 5</v>
      </c>
      <c r="I148" s="104" t="str">
        <f t="shared" si="17"/>
        <v>Di bawah ambang nilai</v>
      </c>
      <c r="J148" s="106">
        <f t="shared" si="18"/>
        <v>23027.000147999999</v>
      </c>
      <c r="K148" s="105">
        <f t="shared" si="19"/>
        <v>0</v>
      </c>
      <c r="L148" s="106">
        <f t="shared" si="20"/>
        <v>0</v>
      </c>
    </row>
    <row r="149" spans="1:12" x14ac:dyDescent="0.3">
      <c r="A149" s="104" t="s">
        <v>686</v>
      </c>
      <c r="B149" s="104" t="s">
        <v>687</v>
      </c>
      <c r="C149" s="105">
        <v>1422519</v>
      </c>
      <c r="D149" s="105">
        <v>15874029</v>
      </c>
      <c r="E149" s="106">
        <f t="shared" si="14"/>
        <v>11.159098050711449</v>
      </c>
      <c r="F149" s="107">
        <f t="shared" si="15"/>
        <v>3</v>
      </c>
      <c r="G149" s="107">
        <f>COUNTIF(Data_Eksportir!$H$2:$H$3401,A149)</f>
        <v>0</v>
      </c>
      <c r="H149" s="104" t="str">
        <f t="shared" si="16"/>
        <v>5 – 20</v>
      </c>
      <c r="I149" s="104" t="str">
        <f t="shared" si="17"/>
        <v>Belum terwakili</v>
      </c>
      <c r="J149" s="106">
        <f t="shared" si="18"/>
        <v>15874029.000149</v>
      </c>
      <c r="K149" s="105">
        <f t="shared" si="19"/>
        <v>15874029</v>
      </c>
      <c r="L149" s="106">
        <f t="shared" si="20"/>
        <v>15874029.000149</v>
      </c>
    </row>
    <row r="150" spans="1:12" x14ac:dyDescent="0.3">
      <c r="A150" s="104" t="s">
        <v>688</v>
      </c>
      <c r="B150" s="104" t="s">
        <v>689</v>
      </c>
      <c r="C150" s="105">
        <v>16009</v>
      </c>
      <c r="D150" s="105">
        <v>38883</v>
      </c>
      <c r="E150" s="106">
        <f t="shared" si="14"/>
        <v>2.4288212880254858</v>
      </c>
      <c r="F150" s="107">
        <f t="shared" si="15"/>
        <v>3</v>
      </c>
      <c r="G150" s="107">
        <f>COUNTIF(Data_Eksportir!$H$2:$H$3401,A150)</f>
        <v>1</v>
      </c>
      <c r="H150" s="104" t="str">
        <f t="shared" si="16"/>
        <v>1 – 5</v>
      </c>
      <c r="I150" s="104" t="str">
        <f t="shared" si="17"/>
        <v>Di bawah ambang nilai</v>
      </c>
      <c r="J150" s="106">
        <f t="shared" si="18"/>
        <v>38883.00015</v>
      </c>
      <c r="K150" s="105">
        <f t="shared" si="19"/>
        <v>0</v>
      </c>
      <c r="L150" s="106">
        <f t="shared" si="20"/>
        <v>0</v>
      </c>
    </row>
    <row r="151" spans="1:12" x14ac:dyDescent="0.3">
      <c r="A151" s="104" t="s">
        <v>690</v>
      </c>
      <c r="B151" s="104" t="s">
        <v>691</v>
      </c>
      <c r="C151" s="105">
        <v>1000</v>
      </c>
      <c r="D151" s="105">
        <v>10000</v>
      </c>
      <c r="E151" s="106">
        <f t="shared" si="14"/>
        <v>10</v>
      </c>
      <c r="F151" s="107">
        <f t="shared" si="15"/>
        <v>3</v>
      </c>
      <c r="G151" s="107">
        <f>COUNTIF(Data_Eksportir!$H$2:$H$3401,A151)</f>
        <v>0</v>
      </c>
      <c r="H151" s="104" t="str">
        <f t="shared" si="16"/>
        <v>5 – 20</v>
      </c>
      <c r="I151" s="104" t="str">
        <f t="shared" si="17"/>
        <v>Di bawah ambang nilai</v>
      </c>
      <c r="J151" s="106">
        <f t="shared" si="18"/>
        <v>10000.000151</v>
      </c>
      <c r="K151" s="105">
        <f t="shared" si="19"/>
        <v>0</v>
      </c>
      <c r="L151" s="106">
        <f t="shared" si="20"/>
        <v>0</v>
      </c>
    </row>
    <row r="152" spans="1:12" x14ac:dyDescent="0.3">
      <c r="A152" s="104" t="s">
        <v>692</v>
      </c>
      <c r="B152" s="104" t="s">
        <v>693</v>
      </c>
      <c r="C152" s="105">
        <v>2252</v>
      </c>
      <c r="D152" s="105">
        <v>9113</v>
      </c>
      <c r="E152" s="106">
        <f t="shared" si="14"/>
        <v>4.0466252220248666</v>
      </c>
      <c r="F152" s="107">
        <f t="shared" si="15"/>
        <v>3</v>
      </c>
      <c r="G152" s="107">
        <f>COUNTIF(Data_Eksportir!$H$2:$H$3401,A152)</f>
        <v>0</v>
      </c>
      <c r="H152" s="104" t="str">
        <f t="shared" si="16"/>
        <v>1 – 5</v>
      </c>
      <c r="I152" s="104" t="str">
        <f t="shared" si="17"/>
        <v>Di bawah ambang nilai</v>
      </c>
      <c r="J152" s="106">
        <f t="shared" si="18"/>
        <v>9113.0001520000005</v>
      </c>
      <c r="K152" s="105">
        <f t="shared" si="19"/>
        <v>0</v>
      </c>
      <c r="L152" s="106">
        <f t="shared" si="20"/>
        <v>0</v>
      </c>
    </row>
    <row r="153" spans="1:12" x14ac:dyDescent="0.3">
      <c r="A153" s="104" t="s">
        <v>694</v>
      </c>
      <c r="B153" s="104" t="s">
        <v>695</v>
      </c>
      <c r="C153" s="105">
        <v>26848</v>
      </c>
      <c r="D153" s="105">
        <v>372600</v>
      </c>
      <c r="E153" s="106">
        <f t="shared" si="14"/>
        <v>13.878128724672228</v>
      </c>
      <c r="F153" s="107">
        <f t="shared" si="15"/>
        <v>3</v>
      </c>
      <c r="G153" s="107">
        <f>COUNTIF(Data_Eksportir!$H$2:$H$3401,A153)</f>
        <v>0</v>
      </c>
      <c r="H153" s="104" t="str">
        <f t="shared" si="16"/>
        <v>5 – 20</v>
      </c>
      <c r="I153" s="104" t="str">
        <f t="shared" si="17"/>
        <v>Di bawah ambang nilai</v>
      </c>
      <c r="J153" s="106">
        <f t="shared" si="18"/>
        <v>372600.000153</v>
      </c>
      <c r="K153" s="105">
        <f t="shared" si="19"/>
        <v>0</v>
      </c>
      <c r="L153" s="106">
        <f t="shared" si="20"/>
        <v>0</v>
      </c>
    </row>
    <row r="154" spans="1:12" x14ac:dyDescent="0.3">
      <c r="A154" s="104" t="s">
        <v>696</v>
      </c>
      <c r="B154" s="104" t="s">
        <v>697</v>
      </c>
      <c r="C154" s="105">
        <v>11737616</v>
      </c>
      <c r="D154" s="105">
        <v>85787406</v>
      </c>
      <c r="E154" s="106">
        <f t="shared" si="14"/>
        <v>7.3087589507102635</v>
      </c>
      <c r="F154" s="107">
        <f t="shared" si="15"/>
        <v>3</v>
      </c>
      <c r="G154" s="107">
        <f>COUNTIF(Data_Eksportir!$H$2:$H$3401,A154)</f>
        <v>0</v>
      </c>
      <c r="H154" s="104" t="str">
        <f t="shared" si="16"/>
        <v>5 – 20</v>
      </c>
      <c r="I154" s="104" t="str">
        <f t="shared" si="17"/>
        <v>Belum terwakili</v>
      </c>
      <c r="J154" s="106">
        <f t="shared" si="18"/>
        <v>85787406.000154004</v>
      </c>
      <c r="K154" s="105">
        <f t="shared" si="19"/>
        <v>85787406</v>
      </c>
      <c r="L154" s="106">
        <f t="shared" si="20"/>
        <v>85787406.000154004</v>
      </c>
    </row>
    <row r="155" spans="1:12" x14ac:dyDescent="0.3">
      <c r="A155" s="104" t="s">
        <v>698</v>
      </c>
      <c r="B155" s="104" t="s">
        <v>699</v>
      </c>
      <c r="C155" s="105">
        <v>3</v>
      </c>
      <c r="D155" s="105">
        <v>7</v>
      </c>
      <c r="E155" s="106">
        <f t="shared" si="14"/>
        <v>2.3333333333333335</v>
      </c>
      <c r="F155" s="107">
        <f t="shared" si="15"/>
        <v>3</v>
      </c>
      <c r="G155" s="107">
        <f>COUNTIF(Data_Eksportir!$H$2:$H$3401,A155)</f>
        <v>0</v>
      </c>
      <c r="H155" s="104" t="str">
        <f t="shared" si="16"/>
        <v>1 – 5</v>
      </c>
      <c r="I155" s="104" t="str">
        <f t="shared" si="17"/>
        <v>Di bawah ambang nilai</v>
      </c>
      <c r="J155" s="106">
        <f t="shared" si="18"/>
        <v>7.0001550000000003</v>
      </c>
      <c r="K155" s="105">
        <f t="shared" si="19"/>
        <v>0</v>
      </c>
      <c r="L155" s="106">
        <f t="shared" si="20"/>
        <v>0</v>
      </c>
    </row>
    <row r="156" spans="1:12" x14ac:dyDescent="0.3">
      <c r="A156" s="104" t="s">
        <v>700</v>
      </c>
      <c r="B156" s="104" t="s">
        <v>701</v>
      </c>
      <c r="C156" s="105">
        <v>20663</v>
      </c>
      <c r="D156" s="105">
        <v>122111</v>
      </c>
      <c r="E156" s="106">
        <f t="shared" si="14"/>
        <v>5.9096452596428399</v>
      </c>
      <c r="F156" s="107">
        <f t="shared" si="15"/>
        <v>3</v>
      </c>
      <c r="G156" s="107">
        <f>COUNTIF(Data_Eksportir!$H$2:$H$3401,A156)</f>
        <v>0</v>
      </c>
      <c r="H156" s="104" t="str">
        <f t="shared" si="16"/>
        <v>5 – 20</v>
      </c>
      <c r="I156" s="104" t="str">
        <f t="shared" si="17"/>
        <v>Di bawah ambang nilai</v>
      </c>
      <c r="J156" s="106">
        <f t="shared" si="18"/>
        <v>122111.00015599999</v>
      </c>
      <c r="K156" s="105">
        <f t="shared" si="19"/>
        <v>0</v>
      </c>
      <c r="L156" s="106">
        <f t="shared" si="20"/>
        <v>0</v>
      </c>
    </row>
    <row r="157" spans="1:12" x14ac:dyDescent="0.3">
      <c r="A157" s="104" t="s">
        <v>702</v>
      </c>
      <c r="B157" s="104" t="s">
        <v>703</v>
      </c>
      <c r="C157" s="105">
        <v>4217532</v>
      </c>
      <c r="D157" s="105">
        <v>33956219</v>
      </c>
      <c r="E157" s="106">
        <f t="shared" si="14"/>
        <v>8.0512060133746459</v>
      </c>
      <c r="F157" s="107">
        <f t="shared" si="15"/>
        <v>3</v>
      </c>
      <c r="G157" s="107">
        <f>COUNTIF(Data_Eksportir!$H$2:$H$3401,A157)</f>
        <v>0</v>
      </c>
      <c r="H157" s="104" t="str">
        <f t="shared" si="16"/>
        <v>5 – 20</v>
      </c>
      <c r="I157" s="104" t="str">
        <f t="shared" si="17"/>
        <v>Belum terwakili</v>
      </c>
      <c r="J157" s="106">
        <f t="shared" si="18"/>
        <v>33956219.000156999</v>
      </c>
      <c r="K157" s="105">
        <f t="shared" si="19"/>
        <v>33956219</v>
      </c>
      <c r="L157" s="106">
        <f t="shared" si="20"/>
        <v>33956219.000156999</v>
      </c>
    </row>
    <row r="158" spans="1:12" x14ac:dyDescent="0.3">
      <c r="A158" s="104" t="s">
        <v>704</v>
      </c>
      <c r="B158" s="104" t="s">
        <v>705</v>
      </c>
      <c r="C158" s="105">
        <v>2053962</v>
      </c>
      <c r="D158" s="105">
        <v>17159483</v>
      </c>
      <c r="E158" s="106">
        <f t="shared" si="14"/>
        <v>8.3543332349868198</v>
      </c>
      <c r="F158" s="107">
        <f t="shared" si="15"/>
        <v>3</v>
      </c>
      <c r="G158" s="107">
        <f>COUNTIF(Data_Eksportir!$H$2:$H$3401,A158)</f>
        <v>0</v>
      </c>
      <c r="H158" s="104" t="str">
        <f t="shared" si="16"/>
        <v>5 – 20</v>
      </c>
      <c r="I158" s="104" t="str">
        <f t="shared" si="17"/>
        <v>Belum terwakili</v>
      </c>
      <c r="J158" s="106">
        <f t="shared" si="18"/>
        <v>17159483.000158001</v>
      </c>
      <c r="K158" s="105">
        <f t="shared" si="19"/>
        <v>17159483</v>
      </c>
      <c r="L158" s="106">
        <f t="shared" si="20"/>
        <v>17159483.000158001</v>
      </c>
    </row>
    <row r="159" spans="1:12" x14ac:dyDescent="0.3">
      <c r="A159" s="104" t="s">
        <v>706</v>
      </c>
      <c r="B159" s="104" t="s">
        <v>707</v>
      </c>
      <c r="C159" s="105">
        <v>1343181</v>
      </c>
      <c r="D159" s="105">
        <v>5086265</v>
      </c>
      <c r="E159" s="106">
        <f t="shared" si="14"/>
        <v>3.7867309022387898</v>
      </c>
      <c r="F159" s="107">
        <f t="shared" si="15"/>
        <v>3</v>
      </c>
      <c r="G159" s="107">
        <f>COUNTIF(Data_Eksportir!$H$2:$H$3401,A159)</f>
        <v>0</v>
      </c>
      <c r="H159" s="104" t="str">
        <f t="shared" si="16"/>
        <v>1 – 5</v>
      </c>
      <c r="I159" s="104" t="str">
        <f t="shared" si="17"/>
        <v>Di bawah ambang nilai</v>
      </c>
      <c r="J159" s="106">
        <f t="shared" si="18"/>
        <v>5086265.000159</v>
      </c>
      <c r="K159" s="105">
        <f t="shared" si="19"/>
        <v>0</v>
      </c>
      <c r="L159" s="106">
        <f t="shared" si="20"/>
        <v>0</v>
      </c>
    </row>
    <row r="160" spans="1:12" x14ac:dyDescent="0.3">
      <c r="A160" s="104" t="s">
        <v>708</v>
      </c>
      <c r="B160" s="104" t="s">
        <v>709</v>
      </c>
      <c r="C160" s="105">
        <v>18159</v>
      </c>
      <c r="D160" s="105">
        <v>80483</v>
      </c>
      <c r="E160" s="106">
        <f t="shared" si="14"/>
        <v>4.432127319786332</v>
      </c>
      <c r="F160" s="107">
        <f t="shared" si="15"/>
        <v>3</v>
      </c>
      <c r="G160" s="107">
        <f>COUNTIF(Data_Eksportir!$H$2:$H$3401,A160)</f>
        <v>0</v>
      </c>
      <c r="H160" s="104" t="str">
        <f t="shared" si="16"/>
        <v>1 – 5</v>
      </c>
      <c r="I160" s="104" t="str">
        <f t="shared" si="17"/>
        <v>Di bawah ambang nilai</v>
      </c>
      <c r="J160" s="106">
        <f t="shared" si="18"/>
        <v>80483.000159999996</v>
      </c>
      <c r="K160" s="105">
        <f t="shared" si="19"/>
        <v>0</v>
      </c>
      <c r="L160" s="106">
        <f t="shared" si="20"/>
        <v>0</v>
      </c>
    </row>
    <row r="161" spans="1:12" x14ac:dyDescent="0.3">
      <c r="A161" s="104" t="s">
        <v>710</v>
      </c>
      <c r="B161" s="104" t="s">
        <v>711</v>
      </c>
      <c r="C161" s="105">
        <v>958170</v>
      </c>
      <c r="D161" s="105">
        <v>5717638</v>
      </c>
      <c r="E161" s="106">
        <f t="shared" si="14"/>
        <v>5.9672479831345164</v>
      </c>
      <c r="F161" s="107">
        <f t="shared" si="15"/>
        <v>3</v>
      </c>
      <c r="G161" s="107">
        <f>COUNTIF(Data_Eksportir!$H$2:$H$3401,A161)</f>
        <v>1</v>
      </c>
      <c r="H161" s="104" t="str">
        <f t="shared" si="16"/>
        <v>5 – 20</v>
      </c>
      <c r="I161" s="104" t="str">
        <f t="shared" si="17"/>
        <v>Di bawah ambang nilai</v>
      </c>
      <c r="J161" s="106">
        <f t="shared" si="18"/>
        <v>5717638.0001609996</v>
      </c>
      <c r="K161" s="105">
        <f t="shared" si="19"/>
        <v>0</v>
      </c>
      <c r="L161" s="106">
        <f t="shared" si="20"/>
        <v>0</v>
      </c>
    </row>
    <row r="162" spans="1:12" x14ac:dyDescent="0.3">
      <c r="A162" s="104" t="s">
        <v>712</v>
      </c>
      <c r="B162" s="104" t="s">
        <v>713</v>
      </c>
      <c r="C162" s="105">
        <v>107175</v>
      </c>
      <c r="D162" s="105">
        <v>491343</v>
      </c>
      <c r="E162" s="106">
        <f t="shared" si="14"/>
        <v>4.5844926522043385</v>
      </c>
      <c r="F162" s="107">
        <f t="shared" si="15"/>
        <v>3</v>
      </c>
      <c r="G162" s="107">
        <f>COUNTIF(Data_Eksportir!$H$2:$H$3401,A162)</f>
        <v>0</v>
      </c>
      <c r="H162" s="104" t="str">
        <f t="shared" si="16"/>
        <v>1 – 5</v>
      </c>
      <c r="I162" s="104" t="str">
        <f t="shared" si="17"/>
        <v>Di bawah ambang nilai</v>
      </c>
      <c r="J162" s="106">
        <f t="shared" si="18"/>
        <v>491343.00016200001</v>
      </c>
      <c r="K162" s="105">
        <f t="shared" si="19"/>
        <v>0</v>
      </c>
      <c r="L162" s="106">
        <f t="shared" si="20"/>
        <v>0</v>
      </c>
    </row>
    <row r="163" spans="1:12" x14ac:dyDescent="0.3">
      <c r="A163" s="104" t="s">
        <v>714</v>
      </c>
      <c r="B163" s="104" t="s">
        <v>715</v>
      </c>
      <c r="C163" s="105">
        <v>97479</v>
      </c>
      <c r="D163" s="105">
        <v>668902</v>
      </c>
      <c r="E163" s="106">
        <f t="shared" si="14"/>
        <v>6.862011304999025</v>
      </c>
      <c r="F163" s="107">
        <f t="shared" si="15"/>
        <v>3</v>
      </c>
      <c r="G163" s="107">
        <f>COUNTIF(Data_Eksportir!$H$2:$H$3401,A163)</f>
        <v>0</v>
      </c>
      <c r="H163" s="104" t="str">
        <f t="shared" si="16"/>
        <v>5 – 20</v>
      </c>
      <c r="I163" s="104" t="str">
        <f t="shared" si="17"/>
        <v>Di bawah ambang nilai</v>
      </c>
      <c r="J163" s="106">
        <f t="shared" si="18"/>
        <v>668902.00016299996</v>
      </c>
      <c r="K163" s="105">
        <f t="shared" si="19"/>
        <v>0</v>
      </c>
      <c r="L163" s="106">
        <f t="shared" si="20"/>
        <v>0</v>
      </c>
    </row>
    <row r="164" spans="1:12" x14ac:dyDescent="0.3">
      <c r="A164" s="104" t="s">
        <v>716</v>
      </c>
      <c r="B164" s="104" t="s">
        <v>717</v>
      </c>
      <c r="C164" s="105">
        <v>805767</v>
      </c>
      <c r="D164" s="105">
        <v>5895493</v>
      </c>
      <c r="E164" s="106">
        <f t="shared" si="14"/>
        <v>7.3166225472127797</v>
      </c>
      <c r="F164" s="107">
        <f t="shared" si="15"/>
        <v>3</v>
      </c>
      <c r="G164" s="107">
        <f>COUNTIF(Data_Eksportir!$H$2:$H$3401,A164)</f>
        <v>0</v>
      </c>
      <c r="H164" s="104" t="str">
        <f t="shared" si="16"/>
        <v>5 – 20</v>
      </c>
      <c r="I164" s="104" t="str">
        <f t="shared" si="17"/>
        <v>Di bawah ambang nilai</v>
      </c>
      <c r="J164" s="106">
        <f t="shared" si="18"/>
        <v>5895493.0001640003</v>
      </c>
      <c r="K164" s="105">
        <f t="shared" si="19"/>
        <v>0</v>
      </c>
      <c r="L164" s="106">
        <f t="shared" si="20"/>
        <v>0</v>
      </c>
    </row>
    <row r="165" spans="1:12" x14ac:dyDescent="0.3">
      <c r="A165" s="104" t="s">
        <v>718</v>
      </c>
      <c r="B165" s="104" t="s">
        <v>719</v>
      </c>
      <c r="C165" s="105">
        <v>3542</v>
      </c>
      <c r="D165" s="105">
        <v>34432</v>
      </c>
      <c r="E165" s="106">
        <f t="shared" si="14"/>
        <v>9.7210615471485031</v>
      </c>
      <c r="F165" s="107">
        <f t="shared" si="15"/>
        <v>3</v>
      </c>
      <c r="G165" s="107">
        <f>COUNTIF(Data_Eksportir!$H$2:$H$3401,A165)</f>
        <v>0</v>
      </c>
      <c r="H165" s="104" t="str">
        <f t="shared" si="16"/>
        <v>5 – 20</v>
      </c>
      <c r="I165" s="104" t="str">
        <f t="shared" si="17"/>
        <v>Di bawah ambang nilai</v>
      </c>
      <c r="J165" s="106">
        <f t="shared" si="18"/>
        <v>34432.000164999998</v>
      </c>
      <c r="K165" s="105">
        <f t="shared" si="19"/>
        <v>0</v>
      </c>
      <c r="L165" s="106">
        <f t="shared" si="20"/>
        <v>0</v>
      </c>
    </row>
    <row r="166" spans="1:12" x14ac:dyDescent="0.3">
      <c r="A166" s="104" t="s">
        <v>720</v>
      </c>
      <c r="B166" s="104" t="s">
        <v>721</v>
      </c>
      <c r="C166" s="105">
        <v>41603520</v>
      </c>
      <c r="D166" s="105">
        <v>291091350</v>
      </c>
      <c r="E166" s="106">
        <f t="shared" si="14"/>
        <v>6.9967961845536149</v>
      </c>
      <c r="F166" s="107">
        <f t="shared" si="15"/>
        <v>3</v>
      </c>
      <c r="G166" s="107">
        <f>COUNTIF(Data_Eksportir!$H$2:$H$3401,A166)</f>
        <v>1</v>
      </c>
      <c r="H166" s="104" t="str">
        <f t="shared" si="16"/>
        <v>5 – 20</v>
      </c>
      <c r="I166" s="104" t="str">
        <f t="shared" si="17"/>
        <v>Keterwakilan rendah</v>
      </c>
      <c r="J166" s="106">
        <f t="shared" si="18"/>
        <v>291091350.000166</v>
      </c>
      <c r="K166" s="105">
        <f t="shared" si="19"/>
        <v>145545675</v>
      </c>
      <c r="L166" s="106">
        <f t="shared" si="20"/>
        <v>145545675.000166</v>
      </c>
    </row>
    <row r="167" spans="1:12" x14ac:dyDescent="0.3">
      <c r="A167" s="104" t="s">
        <v>722</v>
      </c>
      <c r="B167" s="104" t="s">
        <v>723</v>
      </c>
      <c r="C167" s="105">
        <v>119206</v>
      </c>
      <c r="D167" s="105">
        <v>394174</v>
      </c>
      <c r="E167" s="106">
        <f t="shared" si="14"/>
        <v>3.3066624163213261</v>
      </c>
      <c r="F167" s="107">
        <f t="shared" si="15"/>
        <v>3</v>
      </c>
      <c r="G167" s="107">
        <f>COUNTIF(Data_Eksportir!$H$2:$H$3401,A167)</f>
        <v>0</v>
      </c>
      <c r="H167" s="104" t="str">
        <f t="shared" si="16"/>
        <v>1 – 5</v>
      </c>
      <c r="I167" s="104" t="str">
        <f t="shared" si="17"/>
        <v>Di bawah ambang nilai</v>
      </c>
      <c r="J167" s="106">
        <f t="shared" si="18"/>
        <v>394174.00016699999</v>
      </c>
      <c r="K167" s="105">
        <f t="shared" si="19"/>
        <v>0</v>
      </c>
      <c r="L167" s="106">
        <f t="shared" si="20"/>
        <v>0</v>
      </c>
    </row>
    <row r="168" spans="1:12" x14ac:dyDescent="0.3">
      <c r="A168" s="104" t="s">
        <v>724</v>
      </c>
      <c r="B168" s="104" t="s">
        <v>725</v>
      </c>
      <c r="C168" s="105">
        <v>1411749</v>
      </c>
      <c r="D168" s="105">
        <v>10041287</v>
      </c>
      <c r="E168" s="106">
        <f t="shared" si="14"/>
        <v>7.1126574199804642</v>
      </c>
      <c r="F168" s="107">
        <f t="shared" si="15"/>
        <v>3</v>
      </c>
      <c r="G168" s="107">
        <f>COUNTIF(Data_Eksportir!$H$2:$H$3401,A168)</f>
        <v>0</v>
      </c>
      <c r="H168" s="104" t="str">
        <f t="shared" si="16"/>
        <v>5 – 20</v>
      </c>
      <c r="I168" s="104" t="str">
        <f t="shared" si="17"/>
        <v>Belum terwakili</v>
      </c>
      <c r="J168" s="106">
        <f t="shared" si="18"/>
        <v>10041287.000167999</v>
      </c>
      <c r="K168" s="105">
        <f t="shared" si="19"/>
        <v>10041287</v>
      </c>
      <c r="L168" s="106">
        <f t="shared" si="20"/>
        <v>10041287.000167999</v>
      </c>
    </row>
    <row r="169" spans="1:12" x14ac:dyDescent="0.3">
      <c r="A169" s="104" t="s">
        <v>726</v>
      </c>
      <c r="B169" s="104" t="s">
        <v>727</v>
      </c>
      <c r="C169" s="105">
        <v>21151481</v>
      </c>
      <c r="D169" s="105">
        <v>162769007</v>
      </c>
      <c r="E169" s="106">
        <f t="shared" si="14"/>
        <v>7.6953952775221746</v>
      </c>
      <c r="F169" s="107">
        <f t="shared" si="15"/>
        <v>3</v>
      </c>
      <c r="G169" s="107">
        <f>COUNTIF(Data_Eksportir!$H$2:$H$3401,A169)</f>
        <v>0</v>
      </c>
      <c r="H169" s="104" t="str">
        <f t="shared" si="16"/>
        <v>5 – 20</v>
      </c>
      <c r="I169" s="104" t="str">
        <f t="shared" si="17"/>
        <v>Belum terwakili</v>
      </c>
      <c r="J169" s="106">
        <f t="shared" si="18"/>
        <v>162769007.00016901</v>
      </c>
      <c r="K169" s="105">
        <f t="shared" si="19"/>
        <v>162769007</v>
      </c>
      <c r="L169" s="106">
        <f t="shared" si="20"/>
        <v>162769007.00016901</v>
      </c>
    </row>
    <row r="170" spans="1:12" x14ac:dyDescent="0.3">
      <c r="A170" s="104" t="s">
        <v>728</v>
      </c>
      <c r="B170" s="104" t="s">
        <v>729</v>
      </c>
      <c r="C170" s="105">
        <v>4715</v>
      </c>
      <c r="D170" s="105">
        <v>104</v>
      </c>
      <c r="E170" s="106">
        <f t="shared" si="14"/>
        <v>2.2057264050901377E-2</v>
      </c>
      <c r="F170" s="107">
        <f t="shared" si="15"/>
        <v>3</v>
      </c>
      <c r="G170" s="107">
        <f>COUNTIF(Data_Eksportir!$H$2:$H$3401,A170)</f>
        <v>0</v>
      </c>
      <c r="H170" s="104" t="str">
        <f t="shared" si="16"/>
        <v>Di bawah 1</v>
      </c>
      <c r="I170" s="104" t="str">
        <f t="shared" si="17"/>
        <v>Di bawah ambang nilai</v>
      </c>
      <c r="J170" s="106">
        <f t="shared" si="18"/>
        <v>104.00017</v>
      </c>
      <c r="K170" s="105">
        <f t="shared" si="19"/>
        <v>0</v>
      </c>
      <c r="L170" s="106">
        <f t="shared" si="20"/>
        <v>0</v>
      </c>
    </row>
    <row r="171" spans="1:12" x14ac:dyDescent="0.3">
      <c r="A171" s="104" t="s">
        <v>730</v>
      </c>
      <c r="B171" s="104" t="s">
        <v>731</v>
      </c>
      <c r="C171" s="105">
        <v>84</v>
      </c>
      <c r="D171" s="105">
        <v>402</v>
      </c>
      <c r="E171" s="106">
        <f t="shared" si="14"/>
        <v>4.7857142857142856</v>
      </c>
      <c r="F171" s="107">
        <f t="shared" si="15"/>
        <v>3</v>
      </c>
      <c r="G171" s="107">
        <f>COUNTIF(Data_Eksportir!$H$2:$H$3401,A171)</f>
        <v>0</v>
      </c>
      <c r="H171" s="104" t="str">
        <f t="shared" si="16"/>
        <v>1 – 5</v>
      </c>
      <c r="I171" s="104" t="str">
        <f t="shared" si="17"/>
        <v>Di bawah ambang nilai</v>
      </c>
      <c r="J171" s="106">
        <f t="shared" si="18"/>
        <v>402.00017100000002</v>
      </c>
      <c r="K171" s="105">
        <f t="shared" si="19"/>
        <v>0</v>
      </c>
      <c r="L171" s="106">
        <f t="shared" si="20"/>
        <v>0</v>
      </c>
    </row>
    <row r="172" spans="1:12" x14ac:dyDescent="0.3">
      <c r="A172" s="104" t="s">
        <v>732</v>
      </c>
      <c r="B172" s="104" t="s">
        <v>733</v>
      </c>
      <c r="C172" s="105">
        <v>951484</v>
      </c>
      <c r="D172" s="105">
        <v>1020928</v>
      </c>
      <c r="E172" s="106">
        <f t="shared" si="14"/>
        <v>1.072984937213868</v>
      </c>
      <c r="F172" s="107">
        <f t="shared" si="15"/>
        <v>3</v>
      </c>
      <c r="G172" s="107">
        <f>COUNTIF(Data_Eksportir!$H$2:$H$3401,A172)</f>
        <v>0</v>
      </c>
      <c r="H172" s="104" t="str">
        <f t="shared" si="16"/>
        <v>1 – 5</v>
      </c>
      <c r="I172" s="104" t="str">
        <f t="shared" si="17"/>
        <v>Di bawah ambang nilai</v>
      </c>
      <c r="J172" s="106">
        <f t="shared" si="18"/>
        <v>1020928.000172</v>
      </c>
      <c r="K172" s="105">
        <f t="shared" si="19"/>
        <v>0</v>
      </c>
      <c r="L172" s="106">
        <f t="shared" si="20"/>
        <v>0</v>
      </c>
    </row>
    <row r="173" spans="1:12" x14ac:dyDescent="0.3">
      <c r="A173" s="104" t="s">
        <v>734</v>
      </c>
      <c r="B173" s="104" t="s">
        <v>735</v>
      </c>
      <c r="C173" s="105">
        <v>35933</v>
      </c>
      <c r="D173" s="105">
        <v>230790</v>
      </c>
      <c r="E173" s="106">
        <f t="shared" si="14"/>
        <v>6.4227868533103276</v>
      </c>
      <c r="F173" s="107">
        <f t="shared" si="15"/>
        <v>3</v>
      </c>
      <c r="G173" s="107">
        <f>COUNTIF(Data_Eksportir!$H$2:$H$3401,A173)</f>
        <v>0</v>
      </c>
      <c r="H173" s="104" t="str">
        <f t="shared" si="16"/>
        <v>5 – 20</v>
      </c>
      <c r="I173" s="104" t="str">
        <f t="shared" si="17"/>
        <v>Di bawah ambang nilai</v>
      </c>
      <c r="J173" s="106">
        <f t="shared" si="18"/>
        <v>230790.00017300001</v>
      </c>
      <c r="K173" s="105">
        <f t="shared" si="19"/>
        <v>0</v>
      </c>
      <c r="L173" s="106">
        <f t="shared" si="20"/>
        <v>0</v>
      </c>
    </row>
    <row r="174" spans="1:12" x14ac:dyDescent="0.3">
      <c r="A174" s="104" t="s">
        <v>736</v>
      </c>
      <c r="B174" s="104" t="s">
        <v>737</v>
      </c>
      <c r="C174" s="105">
        <v>562101</v>
      </c>
      <c r="D174" s="105">
        <v>564925</v>
      </c>
      <c r="E174" s="106">
        <f t="shared" si="14"/>
        <v>1.0050240081408857</v>
      </c>
      <c r="F174" s="107">
        <f t="shared" si="15"/>
        <v>3</v>
      </c>
      <c r="G174" s="107">
        <f>COUNTIF(Data_Eksportir!$H$2:$H$3401,A174)</f>
        <v>0</v>
      </c>
      <c r="H174" s="104" t="str">
        <f t="shared" si="16"/>
        <v>1 – 5</v>
      </c>
      <c r="I174" s="104" t="str">
        <f t="shared" si="17"/>
        <v>Di bawah ambang nilai</v>
      </c>
      <c r="J174" s="106">
        <f t="shared" si="18"/>
        <v>564925.00017400004</v>
      </c>
      <c r="K174" s="105">
        <f t="shared" si="19"/>
        <v>0</v>
      </c>
      <c r="L174" s="106">
        <f t="shared" si="20"/>
        <v>0</v>
      </c>
    </row>
    <row r="175" spans="1:12" x14ac:dyDescent="0.3">
      <c r="A175" s="104" t="s">
        <v>738</v>
      </c>
      <c r="B175" s="104" t="s">
        <v>739</v>
      </c>
      <c r="C175" s="105">
        <v>8328</v>
      </c>
      <c r="D175" s="105">
        <v>48667</v>
      </c>
      <c r="E175" s="106">
        <f t="shared" si="14"/>
        <v>5.8437800192122955</v>
      </c>
      <c r="F175" s="107">
        <f t="shared" si="15"/>
        <v>3</v>
      </c>
      <c r="G175" s="107">
        <f>COUNTIF(Data_Eksportir!$H$2:$H$3401,A175)</f>
        <v>0</v>
      </c>
      <c r="H175" s="104" t="str">
        <f t="shared" si="16"/>
        <v>5 – 20</v>
      </c>
      <c r="I175" s="104" t="str">
        <f t="shared" si="17"/>
        <v>Di bawah ambang nilai</v>
      </c>
      <c r="J175" s="106">
        <f t="shared" si="18"/>
        <v>48667.000175000001</v>
      </c>
      <c r="K175" s="105">
        <f t="shared" si="19"/>
        <v>0</v>
      </c>
      <c r="L175" s="106">
        <f t="shared" si="20"/>
        <v>0</v>
      </c>
    </row>
    <row r="176" spans="1:12" x14ac:dyDescent="0.3">
      <c r="A176" s="104" t="s">
        <v>740</v>
      </c>
      <c r="B176" s="104" t="s">
        <v>741</v>
      </c>
      <c r="C176" s="105">
        <v>12343009</v>
      </c>
      <c r="D176" s="105">
        <v>30695948</v>
      </c>
      <c r="E176" s="106">
        <f t="shared" si="14"/>
        <v>2.4869096344335486</v>
      </c>
      <c r="F176" s="107">
        <f t="shared" si="15"/>
        <v>3</v>
      </c>
      <c r="G176" s="107">
        <f>COUNTIF(Data_Eksportir!$H$2:$H$3401,A176)</f>
        <v>0</v>
      </c>
      <c r="H176" s="104" t="str">
        <f t="shared" si="16"/>
        <v>1 – 5</v>
      </c>
      <c r="I176" s="104" t="str">
        <f t="shared" si="17"/>
        <v>Belum terwakili</v>
      </c>
      <c r="J176" s="106">
        <f t="shared" si="18"/>
        <v>30695948.000176001</v>
      </c>
      <c r="K176" s="105">
        <f t="shared" si="19"/>
        <v>30695948</v>
      </c>
      <c r="L176" s="106">
        <f t="shared" si="20"/>
        <v>30695948.000176001</v>
      </c>
    </row>
    <row r="177" spans="1:12" x14ac:dyDescent="0.3">
      <c r="A177" s="104" t="s">
        <v>742</v>
      </c>
      <c r="B177" s="104" t="s">
        <v>743</v>
      </c>
      <c r="C177" s="105">
        <v>2708703</v>
      </c>
      <c r="D177" s="105">
        <v>13067937</v>
      </c>
      <c r="E177" s="106">
        <f t="shared" si="14"/>
        <v>4.824425933740244</v>
      </c>
      <c r="F177" s="107">
        <f t="shared" si="15"/>
        <v>3</v>
      </c>
      <c r="G177" s="107">
        <f>COUNTIF(Data_Eksportir!$H$2:$H$3401,A177)</f>
        <v>0</v>
      </c>
      <c r="H177" s="104" t="str">
        <f t="shared" si="16"/>
        <v>1 – 5</v>
      </c>
      <c r="I177" s="104" t="str">
        <f t="shared" si="17"/>
        <v>Belum terwakili</v>
      </c>
      <c r="J177" s="106">
        <f t="shared" si="18"/>
        <v>13067937.000177</v>
      </c>
      <c r="K177" s="105">
        <f t="shared" si="19"/>
        <v>13067937</v>
      </c>
      <c r="L177" s="106">
        <f t="shared" si="20"/>
        <v>13067937.000177</v>
      </c>
    </row>
    <row r="178" spans="1:12" x14ac:dyDescent="0.3">
      <c r="A178" s="104" t="s">
        <v>744</v>
      </c>
      <c r="B178" s="104" t="s">
        <v>745</v>
      </c>
      <c r="C178" s="105">
        <v>1714279</v>
      </c>
      <c r="D178" s="105">
        <v>30407543</v>
      </c>
      <c r="E178" s="106">
        <f t="shared" si="14"/>
        <v>17.737802889727984</v>
      </c>
      <c r="F178" s="107">
        <f t="shared" si="15"/>
        <v>3</v>
      </c>
      <c r="G178" s="107">
        <f>COUNTIF(Data_Eksportir!$H$2:$H$3401,A178)</f>
        <v>2</v>
      </c>
      <c r="H178" s="104" t="str">
        <f t="shared" si="16"/>
        <v>5 – 20</v>
      </c>
      <c r="I178" s="104" t="str">
        <f t="shared" si="17"/>
        <v>Keterwakilan rendah</v>
      </c>
      <c r="J178" s="106">
        <f t="shared" si="18"/>
        <v>30407543.000178002</v>
      </c>
      <c r="K178" s="105">
        <f t="shared" si="19"/>
        <v>10135847.666666666</v>
      </c>
      <c r="L178" s="106">
        <f t="shared" si="20"/>
        <v>10135847.666844666</v>
      </c>
    </row>
    <row r="179" spans="1:12" x14ac:dyDescent="0.3">
      <c r="A179" s="104" t="s">
        <v>746</v>
      </c>
      <c r="B179" s="104" t="s">
        <v>747</v>
      </c>
      <c r="C179" s="105">
        <v>163146</v>
      </c>
      <c r="D179" s="105">
        <v>529593</v>
      </c>
      <c r="E179" s="106">
        <f t="shared" si="14"/>
        <v>3.2461292339377001</v>
      </c>
      <c r="F179" s="107">
        <f t="shared" si="15"/>
        <v>3</v>
      </c>
      <c r="G179" s="107">
        <f>COUNTIF(Data_Eksportir!$H$2:$H$3401,A179)</f>
        <v>0</v>
      </c>
      <c r="H179" s="104" t="str">
        <f t="shared" si="16"/>
        <v>1 – 5</v>
      </c>
      <c r="I179" s="104" t="str">
        <f t="shared" si="17"/>
        <v>Di bawah ambang nilai</v>
      </c>
      <c r="J179" s="106">
        <f t="shared" si="18"/>
        <v>529593.00017899997</v>
      </c>
      <c r="K179" s="105">
        <f t="shared" si="19"/>
        <v>0</v>
      </c>
      <c r="L179" s="106">
        <f t="shared" si="20"/>
        <v>0</v>
      </c>
    </row>
    <row r="180" spans="1:12" x14ac:dyDescent="0.3">
      <c r="A180" s="104" t="s">
        <v>748</v>
      </c>
      <c r="B180" s="104" t="s">
        <v>749</v>
      </c>
      <c r="C180" s="105">
        <v>127157</v>
      </c>
      <c r="D180" s="105">
        <v>553845</v>
      </c>
      <c r="E180" s="106">
        <f t="shared" si="14"/>
        <v>4.3555997703626224</v>
      </c>
      <c r="F180" s="107">
        <f t="shared" si="15"/>
        <v>3</v>
      </c>
      <c r="G180" s="107">
        <f>COUNTIF(Data_Eksportir!$H$2:$H$3401,A180)</f>
        <v>0</v>
      </c>
      <c r="H180" s="104" t="str">
        <f t="shared" si="16"/>
        <v>1 – 5</v>
      </c>
      <c r="I180" s="104" t="str">
        <f t="shared" si="17"/>
        <v>Di bawah ambang nilai</v>
      </c>
      <c r="J180" s="106">
        <f t="shared" si="18"/>
        <v>553845.00017999997</v>
      </c>
      <c r="K180" s="105">
        <f t="shared" si="19"/>
        <v>0</v>
      </c>
      <c r="L180" s="106">
        <f t="shared" si="20"/>
        <v>0</v>
      </c>
    </row>
    <row r="181" spans="1:12" x14ac:dyDescent="0.3">
      <c r="A181" s="104" t="s">
        <v>750</v>
      </c>
      <c r="B181" s="104" t="s">
        <v>751</v>
      </c>
      <c r="C181" s="105">
        <v>2599655</v>
      </c>
      <c r="D181" s="105">
        <v>17230642</v>
      </c>
      <c r="E181" s="106">
        <f t="shared" si="14"/>
        <v>6.6280494911824839</v>
      </c>
      <c r="F181" s="107">
        <f t="shared" si="15"/>
        <v>3</v>
      </c>
      <c r="G181" s="107">
        <f>COUNTIF(Data_Eksportir!$H$2:$H$3401,A181)</f>
        <v>1</v>
      </c>
      <c r="H181" s="104" t="str">
        <f t="shared" si="16"/>
        <v>5 – 20</v>
      </c>
      <c r="I181" s="104" t="str">
        <f t="shared" si="17"/>
        <v>Keterwakilan rendah</v>
      </c>
      <c r="J181" s="106">
        <f t="shared" si="18"/>
        <v>17230642.000181001</v>
      </c>
      <c r="K181" s="105">
        <f t="shared" si="19"/>
        <v>8615321</v>
      </c>
      <c r="L181" s="106">
        <f t="shared" si="20"/>
        <v>8615321.0001810007</v>
      </c>
    </row>
    <row r="182" spans="1:12" x14ac:dyDescent="0.3">
      <c r="A182" s="104" t="s">
        <v>752</v>
      </c>
      <c r="B182" s="104" t="s">
        <v>753</v>
      </c>
      <c r="C182" s="105">
        <v>407711</v>
      </c>
      <c r="D182" s="105">
        <v>2014145</v>
      </c>
      <c r="E182" s="106">
        <f t="shared" si="14"/>
        <v>4.9401291601158661</v>
      </c>
      <c r="F182" s="107">
        <f t="shared" si="15"/>
        <v>3</v>
      </c>
      <c r="G182" s="107">
        <f>COUNTIF(Data_Eksportir!$H$2:$H$3401,A182)</f>
        <v>0</v>
      </c>
      <c r="H182" s="104" t="str">
        <f t="shared" si="16"/>
        <v>1 – 5</v>
      </c>
      <c r="I182" s="104" t="str">
        <f t="shared" si="17"/>
        <v>Di bawah ambang nilai</v>
      </c>
      <c r="J182" s="106">
        <f t="shared" si="18"/>
        <v>2014145.000182</v>
      </c>
      <c r="K182" s="105">
        <f t="shared" si="19"/>
        <v>0</v>
      </c>
      <c r="L182" s="106">
        <f t="shared" si="20"/>
        <v>0</v>
      </c>
    </row>
    <row r="183" spans="1:12" x14ac:dyDescent="0.3">
      <c r="A183" s="104" t="s">
        <v>754</v>
      </c>
      <c r="B183" s="104" t="s">
        <v>755</v>
      </c>
      <c r="C183" s="105">
        <v>666525</v>
      </c>
      <c r="D183" s="105">
        <v>889924</v>
      </c>
      <c r="E183" s="106">
        <f t="shared" si="14"/>
        <v>1.3351697235662578</v>
      </c>
      <c r="F183" s="107">
        <f t="shared" si="15"/>
        <v>3</v>
      </c>
      <c r="G183" s="107">
        <f>COUNTIF(Data_Eksportir!$H$2:$H$3401,A183)</f>
        <v>1</v>
      </c>
      <c r="H183" s="104" t="str">
        <f t="shared" si="16"/>
        <v>1 – 5</v>
      </c>
      <c r="I183" s="104" t="str">
        <f t="shared" si="17"/>
        <v>Di bawah ambang nilai</v>
      </c>
      <c r="J183" s="106">
        <f t="shared" si="18"/>
        <v>889924.000183</v>
      </c>
      <c r="K183" s="105">
        <f t="shared" si="19"/>
        <v>0</v>
      </c>
      <c r="L183" s="106">
        <f t="shared" si="20"/>
        <v>0</v>
      </c>
    </row>
    <row r="184" spans="1:12" x14ac:dyDescent="0.3">
      <c r="A184" s="104" t="s">
        <v>756</v>
      </c>
      <c r="B184" s="104" t="s">
        <v>757</v>
      </c>
      <c r="C184" s="105">
        <v>779843</v>
      </c>
      <c r="D184" s="105">
        <v>2059943</v>
      </c>
      <c r="E184" s="106">
        <f t="shared" si="14"/>
        <v>2.641484247470324</v>
      </c>
      <c r="F184" s="107">
        <f t="shared" si="15"/>
        <v>3</v>
      </c>
      <c r="G184" s="107">
        <f>COUNTIF(Data_Eksportir!$H$2:$H$3401,A184)</f>
        <v>0</v>
      </c>
      <c r="H184" s="104" t="str">
        <f t="shared" si="16"/>
        <v>1 – 5</v>
      </c>
      <c r="I184" s="104" t="str">
        <f t="shared" si="17"/>
        <v>Di bawah ambang nilai</v>
      </c>
      <c r="J184" s="106">
        <f t="shared" si="18"/>
        <v>2059943.000184</v>
      </c>
      <c r="K184" s="105">
        <f t="shared" si="19"/>
        <v>0</v>
      </c>
      <c r="L184" s="106">
        <f t="shared" si="20"/>
        <v>0</v>
      </c>
    </row>
    <row r="185" spans="1:12" x14ac:dyDescent="0.3">
      <c r="A185" s="104" t="s">
        <v>758</v>
      </c>
      <c r="B185" s="104" t="s">
        <v>759</v>
      </c>
      <c r="C185" s="105">
        <v>529978</v>
      </c>
      <c r="D185" s="105">
        <v>1191714</v>
      </c>
      <c r="E185" s="106">
        <f t="shared" si="14"/>
        <v>2.2486103196736469</v>
      </c>
      <c r="F185" s="107">
        <f t="shared" si="15"/>
        <v>3</v>
      </c>
      <c r="G185" s="107">
        <f>COUNTIF(Data_Eksportir!$H$2:$H$3401,A185)</f>
        <v>0</v>
      </c>
      <c r="H185" s="104" t="str">
        <f t="shared" si="16"/>
        <v>1 – 5</v>
      </c>
      <c r="I185" s="104" t="str">
        <f t="shared" si="17"/>
        <v>Di bawah ambang nilai</v>
      </c>
      <c r="J185" s="106">
        <f t="shared" si="18"/>
        <v>1191714.000185</v>
      </c>
      <c r="K185" s="105">
        <f t="shared" si="19"/>
        <v>0</v>
      </c>
      <c r="L185" s="106">
        <f t="shared" si="20"/>
        <v>0</v>
      </c>
    </row>
    <row r="186" spans="1:12" x14ac:dyDescent="0.3">
      <c r="A186" s="104" t="s">
        <v>760</v>
      </c>
      <c r="B186" s="104" t="s">
        <v>761</v>
      </c>
      <c r="C186" s="105">
        <v>2142437</v>
      </c>
      <c r="D186" s="105">
        <v>4896279</v>
      </c>
      <c r="E186" s="106">
        <f t="shared" si="14"/>
        <v>2.285378286502707</v>
      </c>
      <c r="F186" s="107">
        <f t="shared" si="15"/>
        <v>3</v>
      </c>
      <c r="G186" s="107">
        <f>COUNTIF(Data_Eksportir!$H$2:$H$3401,A186)</f>
        <v>0</v>
      </c>
      <c r="H186" s="104" t="str">
        <f t="shared" si="16"/>
        <v>1 – 5</v>
      </c>
      <c r="I186" s="104" t="str">
        <f t="shared" si="17"/>
        <v>Di bawah ambang nilai</v>
      </c>
      <c r="J186" s="106">
        <f t="shared" si="18"/>
        <v>4896279.000186</v>
      </c>
      <c r="K186" s="105">
        <f t="shared" si="19"/>
        <v>0</v>
      </c>
      <c r="L186" s="106">
        <f t="shared" si="20"/>
        <v>0</v>
      </c>
    </row>
    <row r="187" spans="1:12" x14ac:dyDescent="0.3">
      <c r="A187" s="104" t="s">
        <v>762</v>
      </c>
      <c r="B187" s="104" t="s">
        <v>763</v>
      </c>
      <c r="C187" s="105">
        <v>78215</v>
      </c>
      <c r="D187" s="105">
        <v>590595</v>
      </c>
      <c r="E187" s="106">
        <f t="shared" si="14"/>
        <v>7.5509173432206103</v>
      </c>
      <c r="F187" s="107">
        <f t="shared" si="15"/>
        <v>3</v>
      </c>
      <c r="G187" s="107">
        <f>COUNTIF(Data_Eksportir!$H$2:$H$3401,A187)</f>
        <v>0</v>
      </c>
      <c r="H187" s="104" t="str">
        <f t="shared" si="16"/>
        <v>5 – 20</v>
      </c>
      <c r="I187" s="104" t="str">
        <f t="shared" si="17"/>
        <v>Di bawah ambang nilai</v>
      </c>
      <c r="J187" s="106">
        <f t="shared" si="18"/>
        <v>590595.00018700003</v>
      </c>
      <c r="K187" s="105">
        <f t="shared" si="19"/>
        <v>0</v>
      </c>
      <c r="L187" s="106">
        <f t="shared" si="20"/>
        <v>0</v>
      </c>
    </row>
    <row r="188" spans="1:12" x14ac:dyDescent="0.3">
      <c r="A188" s="104" t="s">
        <v>764</v>
      </c>
      <c r="B188" s="104" t="s">
        <v>765</v>
      </c>
      <c r="C188" s="105">
        <v>96740</v>
      </c>
      <c r="D188" s="105">
        <v>1130723</v>
      </c>
      <c r="E188" s="106">
        <f t="shared" si="14"/>
        <v>11.68826752119082</v>
      </c>
      <c r="F188" s="107">
        <f t="shared" si="15"/>
        <v>3</v>
      </c>
      <c r="G188" s="107">
        <f>COUNTIF(Data_Eksportir!$H$2:$H$3401,A188)</f>
        <v>0</v>
      </c>
      <c r="H188" s="104" t="str">
        <f t="shared" si="16"/>
        <v>5 – 20</v>
      </c>
      <c r="I188" s="104" t="str">
        <f t="shared" si="17"/>
        <v>Di bawah ambang nilai</v>
      </c>
      <c r="J188" s="106">
        <f t="shared" si="18"/>
        <v>1130723.000188</v>
      </c>
      <c r="K188" s="105">
        <f t="shared" si="19"/>
        <v>0</v>
      </c>
      <c r="L188" s="106">
        <f t="shared" si="20"/>
        <v>0</v>
      </c>
    </row>
    <row r="189" spans="1:12" x14ac:dyDescent="0.3">
      <c r="A189" s="104" t="s">
        <v>766</v>
      </c>
      <c r="B189" s="104" t="s">
        <v>767</v>
      </c>
      <c r="C189" s="105">
        <v>88959</v>
      </c>
      <c r="D189" s="105">
        <v>84323</v>
      </c>
      <c r="E189" s="106">
        <f t="shared" si="14"/>
        <v>0.9478861048348115</v>
      </c>
      <c r="F189" s="107">
        <f t="shared" si="15"/>
        <v>3</v>
      </c>
      <c r="G189" s="107">
        <f>COUNTIF(Data_Eksportir!$H$2:$H$3401,A189)</f>
        <v>0</v>
      </c>
      <c r="H189" s="104" t="str">
        <f t="shared" si="16"/>
        <v>Di bawah 1</v>
      </c>
      <c r="I189" s="104" t="str">
        <f t="shared" si="17"/>
        <v>Di bawah ambang nilai</v>
      </c>
      <c r="J189" s="106">
        <f t="shared" si="18"/>
        <v>84323.000188999998</v>
      </c>
      <c r="K189" s="105">
        <f t="shared" si="19"/>
        <v>0</v>
      </c>
      <c r="L189" s="106">
        <f t="shared" si="20"/>
        <v>0</v>
      </c>
    </row>
    <row r="190" spans="1:12" x14ac:dyDescent="0.3">
      <c r="A190" s="104" t="s">
        <v>768</v>
      </c>
      <c r="B190" s="104" t="s">
        <v>769</v>
      </c>
      <c r="C190" s="105">
        <v>505126</v>
      </c>
      <c r="D190" s="105">
        <v>816619</v>
      </c>
      <c r="E190" s="106">
        <f t="shared" si="14"/>
        <v>1.6166639610710991</v>
      </c>
      <c r="F190" s="107">
        <f t="shared" si="15"/>
        <v>3</v>
      </c>
      <c r="G190" s="107">
        <f>COUNTIF(Data_Eksportir!$H$2:$H$3401,A190)</f>
        <v>0</v>
      </c>
      <c r="H190" s="104" t="str">
        <f t="shared" si="16"/>
        <v>1 – 5</v>
      </c>
      <c r="I190" s="104" t="str">
        <f t="shared" si="17"/>
        <v>Di bawah ambang nilai</v>
      </c>
      <c r="J190" s="106">
        <f t="shared" si="18"/>
        <v>816619.00019000005</v>
      </c>
      <c r="K190" s="105">
        <f t="shared" si="19"/>
        <v>0</v>
      </c>
      <c r="L190" s="106">
        <f t="shared" si="20"/>
        <v>0</v>
      </c>
    </row>
    <row r="191" spans="1:12" x14ac:dyDescent="0.3">
      <c r="A191" s="104" t="s">
        <v>770</v>
      </c>
      <c r="B191" s="104" t="s">
        <v>771</v>
      </c>
      <c r="C191" s="105">
        <v>213554</v>
      </c>
      <c r="D191" s="105">
        <v>6305719</v>
      </c>
      <c r="E191" s="106">
        <f t="shared" si="14"/>
        <v>29.527515288873072</v>
      </c>
      <c r="F191" s="107">
        <f t="shared" si="15"/>
        <v>3</v>
      </c>
      <c r="G191" s="107">
        <f>COUNTIF(Data_Eksportir!$H$2:$H$3401,A191)</f>
        <v>0</v>
      </c>
      <c r="H191" s="104" t="str">
        <f t="shared" si="16"/>
        <v>20 – 100</v>
      </c>
      <c r="I191" s="104" t="str">
        <f t="shared" si="17"/>
        <v>Di bawah ambang nilai</v>
      </c>
      <c r="J191" s="106">
        <f t="shared" si="18"/>
        <v>6305719.0001910003</v>
      </c>
      <c r="K191" s="105">
        <f t="shared" si="19"/>
        <v>0</v>
      </c>
      <c r="L191" s="106">
        <f t="shared" si="20"/>
        <v>0</v>
      </c>
    </row>
    <row r="192" spans="1:12" x14ac:dyDescent="0.3">
      <c r="A192" s="104" t="s">
        <v>772</v>
      </c>
      <c r="B192" s="104" t="s">
        <v>773</v>
      </c>
      <c r="C192" s="105">
        <v>2527</v>
      </c>
      <c r="D192" s="105">
        <v>39037</v>
      </c>
      <c r="E192" s="106">
        <f t="shared" si="14"/>
        <v>15.447962010288879</v>
      </c>
      <c r="F192" s="107">
        <f t="shared" si="15"/>
        <v>3</v>
      </c>
      <c r="G192" s="107">
        <f>COUNTIF(Data_Eksportir!$H$2:$H$3401,A192)</f>
        <v>0</v>
      </c>
      <c r="H192" s="104" t="str">
        <f t="shared" si="16"/>
        <v>5 – 20</v>
      </c>
      <c r="I192" s="104" t="str">
        <f t="shared" si="17"/>
        <v>Di bawah ambang nilai</v>
      </c>
      <c r="J192" s="106">
        <f t="shared" si="18"/>
        <v>39037.000192</v>
      </c>
      <c r="K192" s="105">
        <f t="shared" si="19"/>
        <v>0</v>
      </c>
      <c r="L192" s="106">
        <f t="shared" si="20"/>
        <v>0</v>
      </c>
    </row>
    <row r="193" spans="1:12" x14ac:dyDescent="0.3">
      <c r="A193" s="104" t="s">
        <v>774</v>
      </c>
      <c r="B193" s="104" t="s">
        <v>775</v>
      </c>
      <c r="C193" s="105">
        <v>3124</v>
      </c>
      <c r="D193" s="105">
        <v>471255</v>
      </c>
      <c r="E193" s="106">
        <f t="shared" si="14"/>
        <v>150.8498719590269</v>
      </c>
      <c r="F193" s="107">
        <f t="shared" si="15"/>
        <v>3</v>
      </c>
      <c r="G193" s="107">
        <f>COUNTIF(Data_Eksportir!$H$2:$H$3401,A193)</f>
        <v>0</v>
      </c>
      <c r="H193" s="104" t="str">
        <f t="shared" si="16"/>
        <v>100 ke atas</v>
      </c>
      <c r="I193" s="104" t="str">
        <f t="shared" si="17"/>
        <v>Di bawah ambang nilai</v>
      </c>
      <c r="J193" s="106">
        <f t="shared" si="18"/>
        <v>471255.00019300001</v>
      </c>
      <c r="K193" s="105">
        <f t="shared" si="19"/>
        <v>0</v>
      </c>
      <c r="L193" s="106">
        <f t="shared" si="20"/>
        <v>0</v>
      </c>
    </row>
    <row r="194" spans="1:12" x14ac:dyDescent="0.3">
      <c r="A194" s="104" t="s">
        <v>776</v>
      </c>
      <c r="B194" s="104" t="s">
        <v>777</v>
      </c>
      <c r="C194" s="105">
        <v>313736</v>
      </c>
      <c r="D194" s="105">
        <v>7932680</v>
      </c>
      <c r="E194" s="106">
        <f t="shared" ref="E194:E257" si="21">IF(AND(ISNUMBER(C194),C194&gt;0),D194/C194,"")</f>
        <v>25.28457046688936</v>
      </c>
      <c r="F194" s="107">
        <f t="shared" ref="F194:F257" si="22">VALUE(LEFT(A194,2))</f>
        <v>3</v>
      </c>
      <c r="G194" s="107">
        <f>COUNTIF(Data_Eksportir!$H$2:$H$3401,A194)</f>
        <v>0</v>
      </c>
      <c r="H194" s="104" t="str">
        <f t="shared" ref="H194:H257" si="23">IF(E194="","Tanpa data berat",IF(E194&lt;1,"Di bawah 1",IF(E194&lt;5,"1 – 5",IF(E194&lt;20,"5 – 20",IF(E194&lt;100,"20 – 100","100 ke atas")))))</f>
        <v>20 – 100</v>
      </c>
      <c r="I194" s="104" t="str">
        <f t="shared" ref="I194:I257" si="24">IF(D194&lt;p_nilai_besar,"Di bawah ambang nilai",IF(G194=0,"Belum terwakili",IF(G194&lt;=p_listing_rendah,"Keterwakilan rendah","Terwakili")))</f>
        <v>Di bawah ambang nilai</v>
      </c>
      <c r="J194" s="106">
        <f t="shared" ref="J194:J257" si="25">D194+ROW()/10^6</f>
        <v>7932680.0001940001</v>
      </c>
      <c r="K194" s="105">
        <f t="shared" ref="K194:K257" si="26">IF(D194&gt;=p_nilai_besar,D194/(1+G194),0)</f>
        <v>0</v>
      </c>
      <c r="L194" s="106">
        <f t="shared" ref="L194:L257" si="27">IF(K194&gt;0,K194+ROW()/10^6,0)</f>
        <v>0</v>
      </c>
    </row>
    <row r="195" spans="1:12" x14ac:dyDescent="0.3">
      <c r="A195" s="104" t="s">
        <v>778</v>
      </c>
      <c r="B195" s="104" t="s">
        <v>779</v>
      </c>
      <c r="C195" s="105">
        <v>10101</v>
      </c>
      <c r="D195" s="105">
        <v>1629654</v>
      </c>
      <c r="E195" s="106">
        <f t="shared" si="21"/>
        <v>161.33590733590734</v>
      </c>
      <c r="F195" s="107">
        <f t="shared" si="22"/>
        <v>3</v>
      </c>
      <c r="G195" s="107">
        <f>COUNTIF(Data_Eksportir!$H$2:$H$3401,A195)</f>
        <v>0</v>
      </c>
      <c r="H195" s="104" t="str">
        <f t="shared" si="23"/>
        <v>100 ke atas</v>
      </c>
      <c r="I195" s="104" t="str">
        <f t="shared" si="24"/>
        <v>Di bawah ambang nilai</v>
      </c>
      <c r="J195" s="106">
        <f t="shared" si="25"/>
        <v>1629654.0001950001</v>
      </c>
      <c r="K195" s="105">
        <f t="shared" si="26"/>
        <v>0</v>
      </c>
      <c r="L195" s="106">
        <f t="shared" si="27"/>
        <v>0</v>
      </c>
    </row>
    <row r="196" spans="1:12" x14ac:dyDescent="0.3">
      <c r="A196" s="104" t="s">
        <v>780</v>
      </c>
      <c r="B196" s="104" t="s">
        <v>781</v>
      </c>
      <c r="C196" s="105">
        <v>25950</v>
      </c>
      <c r="D196" s="105">
        <v>13585</v>
      </c>
      <c r="E196" s="106">
        <f t="shared" si="21"/>
        <v>0.52350674373795758</v>
      </c>
      <c r="F196" s="107">
        <f t="shared" si="22"/>
        <v>3</v>
      </c>
      <c r="G196" s="107">
        <f>COUNTIF(Data_Eksportir!$H$2:$H$3401,A196)</f>
        <v>0</v>
      </c>
      <c r="H196" s="104" t="str">
        <f t="shared" si="23"/>
        <v>Di bawah 1</v>
      </c>
      <c r="I196" s="104" t="str">
        <f t="shared" si="24"/>
        <v>Di bawah ambang nilai</v>
      </c>
      <c r="J196" s="106">
        <f t="shared" si="25"/>
        <v>13585.000196000001</v>
      </c>
      <c r="K196" s="105">
        <f t="shared" si="26"/>
        <v>0</v>
      </c>
      <c r="L196" s="106">
        <f t="shared" si="27"/>
        <v>0</v>
      </c>
    </row>
    <row r="197" spans="1:12" x14ac:dyDescent="0.3">
      <c r="A197" s="104" t="s">
        <v>782</v>
      </c>
      <c r="B197" s="104" t="s">
        <v>783</v>
      </c>
      <c r="C197" s="105">
        <v>130771</v>
      </c>
      <c r="D197" s="105">
        <v>2560968</v>
      </c>
      <c r="E197" s="106">
        <f t="shared" si="21"/>
        <v>19.583607986480182</v>
      </c>
      <c r="F197" s="107">
        <f t="shared" si="22"/>
        <v>3</v>
      </c>
      <c r="G197" s="107">
        <f>COUNTIF(Data_Eksportir!$H$2:$H$3401,A197)</f>
        <v>0</v>
      </c>
      <c r="H197" s="104" t="str">
        <f t="shared" si="23"/>
        <v>5 – 20</v>
      </c>
      <c r="I197" s="104" t="str">
        <f t="shared" si="24"/>
        <v>Di bawah ambang nilai</v>
      </c>
      <c r="J197" s="106">
        <f t="shared" si="25"/>
        <v>2560968.0001969999</v>
      </c>
      <c r="K197" s="105">
        <f t="shared" si="26"/>
        <v>0</v>
      </c>
      <c r="L197" s="106">
        <f t="shared" si="27"/>
        <v>0</v>
      </c>
    </row>
    <row r="198" spans="1:12" x14ac:dyDescent="0.3">
      <c r="A198" s="104" t="s">
        <v>784</v>
      </c>
      <c r="B198" s="104" t="s">
        <v>785</v>
      </c>
      <c r="C198" s="105">
        <v>44493</v>
      </c>
      <c r="D198" s="105">
        <v>490944</v>
      </c>
      <c r="E198" s="106">
        <f t="shared" si="21"/>
        <v>11.034185152720653</v>
      </c>
      <c r="F198" s="107">
        <f t="shared" si="22"/>
        <v>3</v>
      </c>
      <c r="G198" s="107">
        <f>COUNTIF(Data_Eksportir!$H$2:$H$3401,A198)</f>
        <v>3</v>
      </c>
      <c r="H198" s="104" t="str">
        <f t="shared" si="23"/>
        <v>5 – 20</v>
      </c>
      <c r="I198" s="104" t="str">
        <f t="shared" si="24"/>
        <v>Di bawah ambang nilai</v>
      </c>
      <c r="J198" s="106">
        <f t="shared" si="25"/>
        <v>490944.00019799999</v>
      </c>
      <c r="K198" s="105">
        <f t="shared" si="26"/>
        <v>0</v>
      </c>
      <c r="L198" s="106">
        <f t="shared" si="27"/>
        <v>0</v>
      </c>
    </row>
    <row r="199" spans="1:12" x14ac:dyDescent="0.3">
      <c r="A199" s="104" t="s">
        <v>786</v>
      </c>
      <c r="B199" s="104" t="s">
        <v>787</v>
      </c>
      <c r="C199" s="105">
        <v>268270</v>
      </c>
      <c r="D199" s="105">
        <v>4697187</v>
      </c>
      <c r="E199" s="106">
        <f t="shared" si="21"/>
        <v>17.509177321355352</v>
      </c>
      <c r="F199" s="107">
        <f t="shared" si="22"/>
        <v>3</v>
      </c>
      <c r="G199" s="107">
        <f>COUNTIF(Data_Eksportir!$H$2:$H$3401,A199)</f>
        <v>0</v>
      </c>
      <c r="H199" s="104" t="str">
        <f t="shared" si="23"/>
        <v>5 – 20</v>
      </c>
      <c r="I199" s="104" t="str">
        <f t="shared" si="24"/>
        <v>Di bawah ambang nilai</v>
      </c>
      <c r="J199" s="106">
        <f t="shared" si="25"/>
        <v>4697187.0001990004</v>
      </c>
      <c r="K199" s="105">
        <f t="shared" si="26"/>
        <v>0</v>
      </c>
      <c r="L199" s="106">
        <f t="shared" si="27"/>
        <v>0</v>
      </c>
    </row>
    <row r="200" spans="1:12" x14ac:dyDescent="0.3">
      <c r="A200" s="104" t="s">
        <v>788</v>
      </c>
      <c r="B200" s="104" t="s">
        <v>789</v>
      </c>
      <c r="C200" s="105">
        <v>3578</v>
      </c>
      <c r="D200" s="105">
        <v>75886</v>
      </c>
      <c r="E200" s="106">
        <f t="shared" si="21"/>
        <v>21.209055338177752</v>
      </c>
      <c r="F200" s="107">
        <f t="shared" si="22"/>
        <v>3</v>
      </c>
      <c r="G200" s="107">
        <f>COUNTIF(Data_Eksportir!$H$2:$H$3401,A200)</f>
        <v>0</v>
      </c>
      <c r="H200" s="104" t="str">
        <f t="shared" si="23"/>
        <v>20 – 100</v>
      </c>
      <c r="I200" s="104" t="str">
        <f t="shared" si="24"/>
        <v>Di bawah ambang nilai</v>
      </c>
      <c r="J200" s="106">
        <f t="shared" si="25"/>
        <v>75886.000199999995</v>
      </c>
      <c r="K200" s="105">
        <f t="shared" si="26"/>
        <v>0</v>
      </c>
      <c r="L200" s="106">
        <f t="shared" si="27"/>
        <v>0</v>
      </c>
    </row>
    <row r="201" spans="1:12" x14ac:dyDescent="0.3">
      <c r="A201" s="104" t="s">
        <v>790</v>
      </c>
      <c r="B201" s="104" t="s">
        <v>791</v>
      </c>
      <c r="C201" s="105">
        <v>813628</v>
      </c>
      <c r="D201" s="105">
        <v>5971727</v>
      </c>
      <c r="E201" s="106">
        <f t="shared" si="21"/>
        <v>7.3396281838874771</v>
      </c>
      <c r="F201" s="107">
        <f t="shared" si="22"/>
        <v>3</v>
      </c>
      <c r="G201" s="107">
        <f>COUNTIF(Data_Eksportir!$H$2:$H$3401,A201)</f>
        <v>2</v>
      </c>
      <c r="H201" s="104" t="str">
        <f t="shared" si="23"/>
        <v>5 – 20</v>
      </c>
      <c r="I201" s="104" t="str">
        <f t="shared" si="24"/>
        <v>Di bawah ambang nilai</v>
      </c>
      <c r="J201" s="106">
        <f t="shared" si="25"/>
        <v>5971727.0002009999</v>
      </c>
      <c r="K201" s="105">
        <f t="shared" si="26"/>
        <v>0</v>
      </c>
      <c r="L201" s="106">
        <f t="shared" si="27"/>
        <v>0</v>
      </c>
    </row>
    <row r="202" spans="1:12" x14ac:dyDescent="0.3">
      <c r="A202" s="104" t="s">
        <v>792</v>
      </c>
      <c r="B202" s="104" t="s">
        <v>793</v>
      </c>
      <c r="C202" s="105">
        <v>89516</v>
      </c>
      <c r="D202" s="105">
        <v>54487</v>
      </c>
      <c r="E202" s="106">
        <f t="shared" si="21"/>
        <v>0.6086844809866393</v>
      </c>
      <c r="F202" s="107">
        <f t="shared" si="22"/>
        <v>3</v>
      </c>
      <c r="G202" s="107">
        <f>COUNTIF(Data_Eksportir!$H$2:$H$3401,A202)</f>
        <v>1</v>
      </c>
      <c r="H202" s="104" t="str">
        <f t="shared" si="23"/>
        <v>Di bawah 1</v>
      </c>
      <c r="I202" s="104" t="str">
        <f t="shared" si="24"/>
        <v>Di bawah ambang nilai</v>
      </c>
      <c r="J202" s="106">
        <f t="shared" si="25"/>
        <v>54487.000202000003</v>
      </c>
      <c r="K202" s="105">
        <f t="shared" si="26"/>
        <v>0</v>
      </c>
      <c r="L202" s="106">
        <f t="shared" si="27"/>
        <v>0</v>
      </c>
    </row>
    <row r="203" spans="1:12" x14ac:dyDescent="0.3">
      <c r="A203" s="104" t="s">
        <v>794</v>
      </c>
      <c r="B203" s="104" t="s">
        <v>795</v>
      </c>
      <c r="C203" s="105">
        <v>106467</v>
      </c>
      <c r="D203" s="105">
        <v>484304</v>
      </c>
      <c r="E203" s="106">
        <f t="shared" si="21"/>
        <v>4.5488649064968492</v>
      </c>
      <c r="F203" s="107">
        <f t="shared" si="22"/>
        <v>3</v>
      </c>
      <c r="G203" s="107">
        <f>COUNTIF(Data_Eksportir!$H$2:$H$3401,A203)</f>
        <v>0</v>
      </c>
      <c r="H203" s="104" t="str">
        <f t="shared" si="23"/>
        <v>1 – 5</v>
      </c>
      <c r="I203" s="104" t="str">
        <f t="shared" si="24"/>
        <v>Di bawah ambang nilai</v>
      </c>
      <c r="J203" s="106">
        <f t="shared" si="25"/>
        <v>484304.00020299997</v>
      </c>
      <c r="K203" s="105">
        <f t="shared" si="26"/>
        <v>0</v>
      </c>
      <c r="L203" s="106">
        <f t="shared" si="27"/>
        <v>0</v>
      </c>
    </row>
    <row r="204" spans="1:12" x14ac:dyDescent="0.3">
      <c r="A204" s="104" t="s">
        <v>796</v>
      </c>
      <c r="B204" s="104" t="s">
        <v>797</v>
      </c>
      <c r="C204" s="105">
        <v>18</v>
      </c>
      <c r="D204" s="105">
        <v>307</v>
      </c>
      <c r="E204" s="106">
        <f t="shared" si="21"/>
        <v>17.055555555555557</v>
      </c>
      <c r="F204" s="107">
        <f t="shared" si="22"/>
        <v>3</v>
      </c>
      <c r="G204" s="107">
        <f>COUNTIF(Data_Eksportir!$H$2:$H$3401,A204)</f>
        <v>0</v>
      </c>
      <c r="H204" s="104" t="str">
        <f t="shared" si="23"/>
        <v>5 – 20</v>
      </c>
      <c r="I204" s="104" t="str">
        <f t="shared" si="24"/>
        <v>Di bawah ambang nilai</v>
      </c>
      <c r="J204" s="106">
        <f t="shared" si="25"/>
        <v>307.000204</v>
      </c>
      <c r="K204" s="105">
        <f t="shared" si="26"/>
        <v>0</v>
      </c>
      <c r="L204" s="106">
        <f t="shared" si="27"/>
        <v>0</v>
      </c>
    </row>
    <row r="205" spans="1:12" x14ac:dyDescent="0.3">
      <c r="A205" s="104" t="s">
        <v>798</v>
      </c>
      <c r="B205" s="104" t="s">
        <v>799</v>
      </c>
      <c r="C205" s="105">
        <v>100309</v>
      </c>
      <c r="D205" s="105">
        <v>1547089</v>
      </c>
      <c r="E205" s="106">
        <f t="shared" si="21"/>
        <v>15.423232212463487</v>
      </c>
      <c r="F205" s="107">
        <f t="shared" si="22"/>
        <v>3</v>
      </c>
      <c r="G205" s="107">
        <f>COUNTIF(Data_Eksportir!$H$2:$H$3401,A205)</f>
        <v>0</v>
      </c>
      <c r="H205" s="104" t="str">
        <f t="shared" si="23"/>
        <v>5 – 20</v>
      </c>
      <c r="I205" s="104" t="str">
        <f t="shared" si="24"/>
        <v>Di bawah ambang nilai</v>
      </c>
      <c r="J205" s="106">
        <f t="shared" si="25"/>
        <v>1547089.0002049999</v>
      </c>
      <c r="K205" s="105">
        <f t="shared" si="26"/>
        <v>0</v>
      </c>
      <c r="L205" s="106">
        <f t="shared" si="27"/>
        <v>0</v>
      </c>
    </row>
    <row r="206" spans="1:12" x14ac:dyDescent="0.3">
      <c r="A206" s="104" t="s">
        <v>800</v>
      </c>
      <c r="B206" s="104" t="s">
        <v>801</v>
      </c>
      <c r="C206" s="105">
        <v>527974</v>
      </c>
      <c r="D206" s="105">
        <v>3375919</v>
      </c>
      <c r="E206" s="106">
        <f t="shared" si="21"/>
        <v>6.3941008458749859</v>
      </c>
      <c r="F206" s="107">
        <f t="shared" si="22"/>
        <v>3</v>
      </c>
      <c r="G206" s="107">
        <f>COUNTIF(Data_Eksportir!$H$2:$H$3401,A206)</f>
        <v>0</v>
      </c>
      <c r="H206" s="104" t="str">
        <f t="shared" si="23"/>
        <v>5 – 20</v>
      </c>
      <c r="I206" s="104" t="str">
        <f t="shared" si="24"/>
        <v>Di bawah ambang nilai</v>
      </c>
      <c r="J206" s="106">
        <f t="shared" si="25"/>
        <v>3375919.0002060002</v>
      </c>
      <c r="K206" s="105">
        <f t="shared" si="26"/>
        <v>0</v>
      </c>
      <c r="L206" s="106">
        <f t="shared" si="27"/>
        <v>0</v>
      </c>
    </row>
    <row r="207" spans="1:12" x14ac:dyDescent="0.3">
      <c r="A207" s="104" t="s">
        <v>802</v>
      </c>
      <c r="B207" s="104" t="s">
        <v>803</v>
      </c>
      <c r="C207" s="105">
        <v>18</v>
      </c>
      <c r="D207" s="105">
        <v>106</v>
      </c>
      <c r="E207" s="106">
        <f t="shared" si="21"/>
        <v>5.8888888888888893</v>
      </c>
      <c r="F207" s="107">
        <f t="shared" si="22"/>
        <v>3</v>
      </c>
      <c r="G207" s="107">
        <f>COUNTIF(Data_Eksportir!$H$2:$H$3401,A207)</f>
        <v>0</v>
      </c>
      <c r="H207" s="104" t="str">
        <f t="shared" si="23"/>
        <v>5 – 20</v>
      </c>
      <c r="I207" s="104" t="str">
        <f t="shared" si="24"/>
        <v>Di bawah ambang nilai</v>
      </c>
      <c r="J207" s="106">
        <f t="shared" si="25"/>
        <v>106.000207</v>
      </c>
      <c r="K207" s="105">
        <f t="shared" si="26"/>
        <v>0</v>
      </c>
      <c r="L207" s="106">
        <f t="shared" si="27"/>
        <v>0</v>
      </c>
    </row>
    <row r="208" spans="1:12" x14ac:dyDescent="0.3">
      <c r="A208" s="104" t="s">
        <v>804</v>
      </c>
      <c r="B208" s="104" t="s">
        <v>805</v>
      </c>
      <c r="C208" s="105">
        <v>435399</v>
      </c>
      <c r="D208" s="105">
        <v>4228795</v>
      </c>
      <c r="E208" s="106">
        <f t="shared" si="21"/>
        <v>9.7124591466677686</v>
      </c>
      <c r="F208" s="107">
        <f t="shared" si="22"/>
        <v>3</v>
      </c>
      <c r="G208" s="107">
        <f>COUNTIF(Data_Eksportir!$H$2:$H$3401,A208)</f>
        <v>0</v>
      </c>
      <c r="H208" s="104" t="str">
        <f t="shared" si="23"/>
        <v>5 – 20</v>
      </c>
      <c r="I208" s="104" t="str">
        <f t="shared" si="24"/>
        <v>Di bawah ambang nilai</v>
      </c>
      <c r="J208" s="106">
        <f t="shared" si="25"/>
        <v>4228795.0002079997</v>
      </c>
      <c r="K208" s="105">
        <f t="shared" si="26"/>
        <v>0</v>
      </c>
      <c r="L208" s="106">
        <f t="shared" si="27"/>
        <v>0</v>
      </c>
    </row>
    <row r="209" spans="1:12" x14ac:dyDescent="0.3">
      <c r="A209" s="104" t="s">
        <v>806</v>
      </c>
      <c r="B209" s="104" t="s">
        <v>807</v>
      </c>
      <c r="C209" s="105">
        <v>5987370</v>
      </c>
      <c r="D209" s="105">
        <v>80221142</v>
      </c>
      <c r="E209" s="106">
        <f t="shared" si="21"/>
        <v>13.398393952603564</v>
      </c>
      <c r="F209" s="107">
        <f t="shared" si="22"/>
        <v>3</v>
      </c>
      <c r="G209" s="107">
        <f>COUNTIF(Data_Eksportir!$H$2:$H$3401,A209)</f>
        <v>3</v>
      </c>
      <c r="H209" s="104" t="str">
        <f t="shared" si="23"/>
        <v>5 – 20</v>
      </c>
      <c r="I209" s="104" t="str">
        <f t="shared" si="24"/>
        <v>Keterwakilan rendah</v>
      </c>
      <c r="J209" s="106">
        <f t="shared" si="25"/>
        <v>80221142.000209004</v>
      </c>
      <c r="K209" s="105">
        <f t="shared" si="26"/>
        <v>20055285.5</v>
      </c>
      <c r="L209" s="106">
        <f t="shared" si="27"/>
        <v>20055285.500209</v>
      </c>
    </row>
    <row r="210" spans="1:12" x14ac:dyDescent="0.3">
      <c r="A210" s="104" t="s">
        <v>808</v>
      </c>
      <c r="B210" s="104" t="s">
        <v>809</v>
      </c>
      <c r="C210" s="105">
        <v>1884540</v>
      </c>
      <c r="D210" s="105">
        <v>25646348</v>
      </c>
      <c r="E210" s="106">
        <f t="shared" si="21"/>
        <v>13.608810638139811</v>
      </c>
      <c r="F210" s="107">
        <f t="shared" si="22"/>
        <v>3</v>
      </c>
      <c r="G210" s="107">
        <f>COUNTIF(Data_Eksportir!$H$2:$H$3401,A210)</f>
        <v>0</v>
      </c>
      <c r="H210" s="104" t="str">
        <f t="shared" si="23"/>
        <v>5 – 20</v>
      </c>
      <c r="I210" s="104" t="str">
        <f t="shared" si="24"/>
        <v>Belum terwakili</v>
      </c>
      <c r="J210" s="106">
        <f t="shared" si="25"/>
        <v>25646348.000209998</v>
      </c>
      <c r="K210" s="105">
        <f t="shared" si="26"/>
        <v>25646348</v>
      </c>
      <c r="L210" s="106">
        <f t="shared" si="27"/>
        <v>25646348.000209998</v>
      </c>
    </row>
    <row r="211" spans="1:12" x14ac:dyDescent="0.3">
      <c r="A211" s="104" t="s">
        <v>810</v>
      </c>
      <c r="B211" s="104" t="s">
        <v>811</v>
      </c>
      <c r="C211" s="105">
        <v>16298924</v>
      </c>
      <c r="D211" s="105">
        <v>144226917</v>
      </c>
      <c r="E211" s="106">
        <f t="shared" si="21"/>
        <v>8.8488612499819013</v>
      </c>
      <c r="F211" s="107">
        <f t="shared" si="22"/>
        <v>3</v>
      </c>
      <c r="G211" s="107">
        <f>COUNTIF(Data_Eksportir!$H$2:$H$3401,A211)</f>
        <v>1</v>
      </c>
      <c r="H211" s="104" t="str">
        <f t="shared" si="23"/>
        <v>5 – 20</v>
      </c>
      <c r="I211" s="104" t="str">
        <f t="shared" si="24"/>
        <v>Keterwakilan rendah</v>
      </c>
      <c r="J211" s="106">
        <f t="shared" si="25"/>
        <v>144226917.000211</v>
      </c>
      <c r="K211" s="105">
        <f t="shared" si="26"/>
        <v>72113458.5</v>
      </c>
      <c r="L211" s="106">
        <f t="shared" si="27"/>
        <v>72113458.500211</v>
      </c>
    </row>
    <row r="212" spans="1:12" x14ac:dyDescent="0.3">
      <c r="A212" s="104" t="s">
        <v>812</v>
      </c>
      <c r="B212" s="104" t="s">
        <v>813</v>
      </c>
      <c r="C212" s="105">
        <v>14458561</v>
      </c>
      <c r="D212" s="105">
        <v>121927476</v>
      </c>
      <c r="E212" s="106">
        <f t="shared" si="21"/>
        <v>8.4328914889939597</v>
      </c>
      <c r="F212" s="107">
        <f t="shared" si="22"/>
        <v>3</v>
      </c>
      <c r="G212" s="107">
        <f>COUNTIF(Data_Eksportir!$H$2:$H$3401,A212)</f>
        <v>0</v>
      </c>
      <c r="H212" s="104" t="str">
        <f t="shared" si="23"/>
        <v>5 – 20</v>
      </c>
      <c r="I212" s="104" t="str">
        <f t="shared" si="24"/>
        <v>Belum terwakili</v>
      </c>
      <c r="J212" s="106">
        <f t="shared" si="25"/>
        <v>121927476.000212</v>
      </c>
      <c r="K212" s="105">
        <f t="shared" si="26"/>
        <v>121927476</v>
      </c>
      <c r="L212" s="106">
        <f t="shared" si="27"/>
        <v>121927476.000212</v>
      </c>
    </row>
    <row r="213" spans="1:12" x14ac:dyDescent="0.3">
      <c r="A213" s="104" t="s">
        <v>814</v>
      </c>
      <c r="B213" s="104" t="s">
        <v>815</v>
      </c>
      <c r="C213" s="105">
        <v>54466336</v>
      </c>
      <c r="D213" s="105">
        <v>484272771</v>
      </c>
      <c r="E213" s="106">
        <f t="shared" si="21"/>
        <v>8.8912309247311949</v>
      </c>
      <c r="F213" s="107">
        <f t="shared" si="22"/>
        <v>3</v>
      </c>
      <c r="G213" s="107">
        <f>COUNTIF(Data_Eksportir!$H$2:$H$3401,A213)</f>
        <v>0</v>
      </c>
      <c r="H213" s="104" t="str">
        <f t="shared" si="23"/>
        <v>5 – 20</v>
      </c>
      <c r="I213" s="104" t="str">
        <f t="shared" si="24"/>
        <v>Belum terwakili</v>
      </c>
      <c r="J213" s="106">
        <f t="shared" si="25"/>
        <v>484272771.00021303</v>
      </c>
      <c r="K213" s="105">
        <f t="shared" si="26"/>
        <v>484272771</v>
      </c>
      <c r="L213" s="106">
        <f t="shared" si="27"/>
        <v>484272771.00021303</v>
      </c>
    </row>
    <row r="214" spans="1:12" x14ac:dyDescent="0.3">
      <c r="A214" s="104" t="s">
        <v>816</v>
      </c>
      <c r="B214" s="104" t="s">
        <v>817</v>
      </c>
      <c r="C214" s="105">
        <v>21959509</v>
      </c>
      <c r="D214" s="105">
        <v>106</v>
      </c>
      <c r="E214" s="106">
        <f t="shared" si="21"/>
        <v>4.8270660332159517E-6</v>
      </c>
      <c r="F214" s="107">
        <f t="shared" si="22"/>
        <v>3</v>
      </c>
      <c r="G214" s="107">
        <f>COUNTIF(Data_Eksportir!$H$2:$H$3401,A214)</f>
        <v>0</v>
      </c>
      <c r="H214" s="104" t="str">
        <f t="shared" si="23"/>
        <v>Di bawah 1</v>
      </c>
      <c r="I214" s="104" t="str">
        <f t="shared" si="24"/>
        <v>Di bawah ambang nilai</v>
      </c>
      <c r="J214" s="106">
        <f t="shared" si="25"/>
        <v>106.000214</v>
      </c>
      <c r="K214" s="105">
        <f t="shared" si="26"/>
        <v>0</v>
      </c>
      <c r="L214" s="106">
        <f t="shared" si="27"/>
        <v>0</v>
      </c>
    </row>
    <row r="215" spans="1:12" x14ac:dyDescent="0.3">
      <c r="A215" s="104" t="s">
        <v>818</v>
      </c>
      <c r="B215" s="104" t="s">
        <v>819</v>
      </c>
      <c r="C215" s="105">
        <v>191380</v>
      </c>
      <c r="D215" s="105">
        <v>1102081</v>
      </c>
      <c r="E215" s="106">
        <f t="shared" si="21"/>
        <v>5.7586006897272446</v>
      </c>
      <c r="F215" s="107">
        <f t="shared" si="22"/>
        <v>3</v>
      </c>
      <c r="G215" s="107">
        <f>COUNTIF(Data_Eksportir!$H$2:$H$3401,A215)</f>
        <v>0</v>
      </c>
      <c r="H215" s="104" t="str">
        <f t="shared" si="23"/>
        <v>5 – 20</v>
      </c>
      <c r="I215" s="104" t="str">
        <f t="shared" si="24"/>
        <v>Di bawah ambang nilai</v>
      </c>
      <c r="J215" s="106">
        <f t="shared" si="25"/>
        <v>1102081.000215</v>
      </c>
      <c r="K215" s="105">
        <f t="shared" si="26"/>
        <v>0</v>
      </c>
      <c r="L215" s="106">
        <f t="shared" si="27"/>
        <v>0</v>
      </c>
    </row>
    <row r="216" spans="1:12" x14ac:dyDescent="0.3">
      <c r="A216" s="104" t="s">
        <v>820</v>
      </c>
      <c r="B216" s="104" t="s">
        <v>821</v>
      </c>
      <c r="C216" s="105">
        <v>105440</v>
      </c>
      <c r="D216" s="105">
        <v>47662941</v>
      </c>
      <c r="E216" s="106">
        <f t="shared" si="21"/>
        <v>452.03851479514418</v>
      </c>
      <c r="F216" s="107">
        <f t="shared" si="22"/>
        <v>3</v>
      </c>
      <c r="G216" s="107">
        <f>COUNTIF(Data_Eksportir!$H$2:$H$3401,A216)</f>
        <v>3</v>
      </c>
      <c r="H216" s="104" t="str">
        <f t="shared" si="23"/>
        <v>100 ke atas</v>
      </c>
      <c r="I216" s="104" t="str">
        <f t="shared" si="24"/>
        <v>Keterwakilan rendah</v>
      </c>
      <c r="J216" s="106">
        <f t="shared" si="25"/>
        <v>47662941.000216</v>
      </c>
      <c r="K216" s="105">
        <f t="shared" si="26"/>
        <v>11915735.25</v>
      </c>
      <c r="L216" s="106">
        <f t="shared" si="27"/>
        <v>11915735.250216</v>
      </c>
    </row>
    <row r="217" spans="1:12" x14ac:dyDescent="0.3">
      <c r="A217" s="104" t="s">
        <v>822</v>
      </c>
      <c r="B217" s="104" t="s">
        <v>823</v>
      </c>
      <c r="C217" s="105">
        <v>880145</v>
      </c>
      <c r="D217" s="105">
        <v>21917239</v>
      </c>
      <c r="E217" s="106">
        <f t="shared" si="21"/>
        <v>24.901850263308887</v>
      </c>
      <c r="F217" s="107">
        <f t="shared" si="22"/>
        <v>3</v>
      </c>
      <c r="G217" s="107">
        <f>COUNTIF(Data_Eksportir!$H$2:$H$3401,A217)</f>
        <v>0</v>
      </c>
      <c r="H217" s="104" t="str">
        <f t="shared" si="23"/>
        <v>20 – 100</v>
      </c>
      <c r="I217" s="104" t="str">
        <f t="shared" si="24"/>
        <v>Belum terwakili</v>
      </c>
      <c r="J217" s="106">
        <f t="shared" si="25"/>
        <v>21917239.000216998</v>
      </c>
      <c r="K217" s="105">
        <f t="shared" si="26"/>
        <v>21917239</v>
      </c>
      <c r="L217" s="106">
        <f t="shared" si="27"/>
        <v>21917239.000216998</v>
      </c>
    </row>
    <row r="218" spans="1:12" x14ac:dyDescent="0.3">
      <c r="A218" s="104" t="s">
        <v>824</v>
      </c>
      <c r="B218" s="104" t="s">
        <v>825</v>
      </c>
      <c r="C218" s="105">
        <v>6295</v>
      </c>
      <c r="D218" s="105">
        <v>27865</v>
      </c>
      <c r="E218" s="106">
        <f t="shared" si="21"/>
        <v>4.4265289912629067</v>
      </c>
      <c r="F218" s="107">
        <f t="shared" si="22"/>
        <v>3</v>
      </c>
      <c r="G218" s="107">
        <f>COUNTIF(Data_Eksportir!$H$2:$H$3401,A218)</f>
        <v>0</v>
      </c>
      <c r="H218" s="104" t="str">
        <f t="shared" si="23"/>
        <v>1 – 5</v>
      </c>
      <c r="I218" s="104" t="str">
        <f t="shared" si="24"/>
        <v>Di bawah ambang nilai</v>
      </c>
      <c r="J218" s="106">
        <f t="shared" si="25"/>
        <v>27865.000218000001</v>
      </c>
      <c r="K218" s="105">
        <f t="shared" si="26"/>
        <v>0</v>
      </c>
      <c r="L218" s="106">
        <f t="shared" si="27"/>
        <v>0</v>
      </c>
    </row>
    <row r="219" spans="1:12" x14ac:dyDescent="0.3">
      <c r="A219" s="104" t="s">
        <v>826</v>
      </c>
      <c r="B219" s="104" t="s">
        <v>827</v>
      </c>
      <c r="C219" s="105">
        <v>7219</v>
      </c>
      <c r="D219" s="105">
        <v>37827</v>
      </c>
      <c r="E219" s="106">
        <f t="shared" si="21"/>
        <v>5.2399224269289375</v>
      </c>
      <c r="F219" s="107">
        <f t="shared" si="22"/>
        <v>3</v>
      </c>
      <c r="G219" s="107">
        <f>COUNTIF(Data_Eksportir!$H$2:$H$3401,A219)</f>
        <v>0</v>
      </c>
      <c r="H219" s="104" t="str">
        <f t="shared" si="23"/>
        <v>5 – 20</v>
      </c>
      <c r="I219" s="104" t="str">
        <f t="shared" si="24"/>
        <v>Di bawah ambang nilai</v>
      </c>
      <c r="J219" s="106">
        <f t="shared" si="25"/>
        <v>37827.000219000001</v>
      </c>
      <c r="K219" s="105">
        <f t="shared" si="26"/>
        <v>0</v>
      </c>
      <c r="L219" s="106">
        <f t="shared" si="27"/>
        <v>0</v>
      </c>
    </row>
    <row r="220" spans="1:12" x14ac:dyDescent="0.3">
      <c r="A220" s="104" t="s">
        <v>828</v>
      </c>
      <c r="B220" s="104" t="s">
        <v>829</v>
      </c>
      <c r="C220" s="105">
        <v>200</v>
      </c>
      <c r="D220" s="105">
        <v>283</v>
      </c>
      <c r="E220" s="106">
        <f t="shared" si="21"/>
        <v>1.415</v>
      </c>
      <c r="F220" s="107">
        <f t="shared" si="22"/>
        <v>3</v>
      </c>
      <c r="G220" s="107">
        <f>COUNTIF(Data_Eksportir!$H$2:$H$3401,A220)</f>
        <v>0</v>
      </c>
      <c r="H220" s="104" t="str">
        <f t="shared" si="23"/>
        <v>1 – 5</v>
      </c>
      <c r="I220" s="104" t="str">
        <f t="shared" si="24"/>
        <v>Di bawah ambang nilai</v>
      </c>
      <c r="J220" s="106">
        <f t="shared" si="25"/>
        <v>283.00022000000001</v>
      </c>
      <c r="K220" s="105">
        <f t="shared" si="26"/>
        <v>0</v>
      </c>
      <c r="L220" s="106">
        <f t="shared" si="27"/>
        <v>0</v>
      </c>
    </row>
    <row r="221" spans="1:12" x14ac:dyDescent="0.3">
      <c r="A221" s="104" t="s">
        <v>830</v>
      </c>
      <c r="B221" s="104" t="s">
        <v>831</v>
      </c>
      <c r="C221" s="105">
        <v>1762287</v>
      </c>
      <c r="D221" s="105">
        <v>11955899</v>
      </c>
      <c r="E221" s="106">
        <f t="shared" si="21"/>
        <v>6.7843086852482033</v>
      </c>
      <c r="F221" s="107">
        <f t="shared" si="22"/>
        <v>3</v>
      </c>
      <c r="G221" s="107">
        <f>COUNTIF(Data_Eksportir!$H$2:$H$3401,A221)</f>
        <v>1</v>
      </c>
      <c r="H221" s="104" t="str">
        <f t="shared" si="23"/>
        <v>5 – 20</v>
      </c>
      <c r="I221" s="104" t="str">
        <f t="shared" si="24"/>
        <v>Keterwakilan rendah</v>
      </c>
      <c r="J221" s="106">
        <f t="shared" si="25"/>
        <v>11955899.000220999</v>
      </c>
      <c r="K221" s="105">
        <f t="shared" si="26"/>
        <v>5977949.5</v>
      </c>
      <c r="L221" s="106">
        <f t="shared" si="27"/>
        <v>5977949.5002210001</v>
      </c>
    </row>
    <row r="222" spans="1:12" x14ac:dyDescent="0.3">
      <c r="A222" s="104" t="s">
        <v>832</v>
      </c>
      <c r="B222" s="104" t="s">
        <v>833</v>
      </c>
      <c r="C222" s="105">
        <v>31349</v>
      </c>
      <c r="D222" s="105">
        <v>24400</v>
      </c>
      <c r="E222" s="106">
        <f t="shared" si="21"/>
        <v>0.77833423713675076</v>
      </c>
      <c r="F222" s="107">
        <f t="shared" si="22"/>
        <v>3</v>
      </c>
      <c r="G222" s="107">
        <f>COUNTIF(Data_Eksportir!$H$2:$H$3401,A222)</f>
        <v>0</v>
      </c>
      <c r="H222" s="104" t="str">
        <f t="shared" si="23"/>
        <v>Di bawah 1</v>
      </c>
      <c r="I222" s="104" t="str">
        <f t="shared" si="24"/>
        <v>Di bawah ambang nilai</v>
      </c>
      <c r="J222" s="106">
        <f t="shared" si="25"/>
        <v>24400.000221999999</v>
      </c>
      <c r="K222" s="105">
        <f t="shared" si="26"/>
        <v>0</v>
      </c>
      <c r="L222" s="106">
        <f t="shared" si="27"/>
        <v>0</v>
      </c>
    </row>
    <row r="223" spans="1:12" x14ac:dyDescent="0.3">
      <c r="A223" s="104" t="s">
        <v>834</v>
      </c>
      <c r="B223" s="104" t="s">
        <v>835</v>
      </c>
      <c r="C223" s="105">
        <v>13241554</v>
      </c>
      <c r="D223" s="105">
        <v>93270684</v>
      </c>
      <c r="E223" s="106">
        <f t="shared" si="21"/>
        <v>7.0437868546244644</v>
      </c>
      <c r="F223" s="107">
        <f t="shared" si="22"/>
        <v>3</v>
      </c>
      <c r="G223" s="107">
        <f>COUNTIF(Data_Eksportir!$H$2:$H$3401,A223)</f>
        <v>1</v>
      </c>
      <c r="H223" s="104" t="str">
        <f t="shared" si="23"/>
        <v>5 – 20</v>
      </c>
      <c r="I223" s="104" t="str">
        <f t="shared" si="24"/>
        <v>Keterwakilan rendah</v>
      </c>
      <c r="J223" s="106">
        <f t="shared" si="25"/>
        <v>93270684.000222996</v>
      </c>
      <c r="K223" s="105">
        <f t="shared" si="26"/>
        <v>46635342</v>
      </c>
      <c r="L223" s="106">
        <f t="shared" si="27"/>
        <v>46635342.000223003</v>
      </c>
    </row>
    <row r="224" spans="1:12" x14ac:dyDescent="0.3">
      <c r="A224" s="104" t="s">
        <v>836</v>
      </c>
      <c r="B224" s="104" t="s">
        <v>837</v>
      </c>
      <c r="C224" s="105">
        <v>1442554</v>
      </c>
      <c r="D224" s="105">
        <v>5546656</v>
      </c>
      <c r="E224" s="106">
        <f t="shared" si="21"/>
        <v>3.8450248656202817</v>
      </c>
      <c r="F224" s="107">
        <f t="shared" si="22"/>
        <v>3</v>
      </c>
      <c r="G224" s="107">
        <f>COUNTIF(Data_Eksportir!$H$2:$H$3401,A224)</f>
        <v>0</v>
      </c>
      <c r="H224" s="104" t="str">
        <f t="shared" si="23"/>
        <v>1 – 5</v>
      </c>
      <c r="I224" s="104" t="str">
        <f t="shared" si="24"/>
        <v>Di bawah ambang nilai</v>
      </c>
      <c r="J224" s="106">
        <f t="shared" si="25"/>
        <v>5546656.0002239998</v>
      </c>
      <c r="K224" s="105">
        <f t="shared" si="26"/>
        <v>0</v>
      </c>
      <c r="L224" s="106">
        <f t="shared" si="27"/>
        <v>0</v>
      </c>
    </row>
    <row r="225" spans="1:12" x14ac:dyDescent="0.3">
      <c r="A225" s="104" t="s">
        <v>838</v>
      </c>
      <c r="B225" s="104" t="s">
        <v>839</v>
      </c>
      <c r="C225" s="105">
        <v>1419</v>
      </c>
      <c r="D225" s="105">
        <v>27227</v>
      </c>
      <c r="E225" s="106">
        <f t="shared" si="21"/>
        <v>19.187455954897814</v>
      </c>
      <c r="F225" s="107">
        <f t="shared" si="22"/>
        <v>3</v>
      </c>
      <c r="G225" s="107">
        <f>COUNTIF(Data_Eksportir!$H$2:$H$3401,A225)</f>
        <v>0</v>
      </c>
      <c r="H225" s="104" t="str">
        <f t="shared" si="23"/>
        <v>5 – 20</v>
      </c>
      <c r="I225" s="104" t="str">
        <f t="shared" si="24"/>
        <v>Di bawah ambang nilai</v>
      </c>
      <c r="J225" s="106">
        <f t="shared" si="25"/>
        <v>27227.000225</v>
      </c>
      <c r="K225" s="105">
        <f t="shared" si="26"/>
        <v>0</v>
      </c>
      <c r="L225" s="106">
        <f t="shared" si="27"/>
        <v>0</v>
      </c>
    </row>
    <row r="226" spans="1:12" x14ac:dyDescent="0.3">
      <c r="A226" s="104" t="s">
        <v>840</v>
      </c>
      <c r="B226" s="104" t="s">
        <v>841</v>
      </c>
      <c r="C226" s="105">
        <v>575844</v>
      </c>
      <c r="D226" s="105">
        <v>1433898</v>
      </c>
      <c r="E226" s="106">
        <f t="shared" si="21"/>
        <v>2.4900806468418528</v>
      </c>
      <c r="F226" s="107">
        <f t="shared" si="22"/>
        <v>3</v>
      </c>
      <c r="G226" s="107">
        <f>COUNTIF(Data_Eksportir!$H$2:$H$3401,A226)</f>
        <v>0</v>
      </c>
      <c r="H226" s="104" t="str">
        <f t="shared" si="23"/>
        <v>1 – 5</v>
      </c>
      <c r="I226" s="104" t="str">
        <f t="shared" si="24"/>
        <v>Di bawah ambang nilai</v>
      </c>
      <c r="J226" s="106">
        <f t="shared" si="25"/>
        <v>1433898.0002260001</v>
      </c>
      <c r="K226" s="105">
        <f t="shared" si="26"/>
        <v>0</v>
      </c>
      <c r="L226" s="106">
        <f t="shared" si="27"/>
        <v>0</v>
      </c>
    </row>
    <row r="227" spans="1:12" x14ac:dyDescent="0.3">
      <c r="A227" s="104" t="s">
        <v>842</v>
      </c>
      <c r="B227" s="104" t="s">
        <v>843</v>
      </c>
      <c r="C227" s="105">
        <v>13489</v>
      </c>
      <c r="D227" s="105">
        <v>40816</v>
      </c>
      <c r="E227" s="106">
        <f t="shared" si="21"/>
        <v>3.0258729335013714</v>
      </c>
      <c r="F227" s="107">
        <f t="shared" si="22"/>
        <v>3</v>
      </c>
      <c r="G227" s="107">
        <f>COUNTIF(Data_Eksportir!$H$2:$H$3401,A227)</f>
        <v>0</v>
      </c>
      <c r="H227" s="104" t="str">
        <f t="shared" si="23"/>
        <v>1 – 5</v>
      </c>
      <c r="I227" s="104" t="str">
        <f t="shared" si="24"/>
        <v>Di bawah ambang nilai</v>
      </c>
      <c r="J227" s="106">
        <f t="shared" si="25"/>
        <v>40816.000226999997</v>
      </c>
      <c r="K227" s="105">
        <f t="shared" si="26"/>
        <v>0</v>
      </c>
      <c r="L227" s="106">
        <f t="shared" si="27"/>
        <v>0</v>
      </c>
    </row>
    <row r="228" spans="1:12" x14ac:dyDescent="0.3">
      <c r="A228" s="104" t="s">
        <v>844</v>
      </c>
      <c r="B228" s="104" t="s">
        <v>845</v>
      </c>
      <c r="C228" s="105">
        <v>426390</v>
      </c>
      <c r="D228" s="105">
        <v>892521</v>
      </c>
      <c r="E228" s="106">
        <f t="shared" si="21"/>
        <v>2.0932034053331456</v>
      </c>
      <c r="F228" s="107">
        <f t="shared" si="22"/>
        <v>3</v>
      </c>
      <c r="G228" s="107">
        <f>COUNTIF(Data_Eksportir!$H$2:$H$3401,A228)</f>
        <v>0</v>
      </c>
      <c r="H228" s="104" t="str">
        <f t="shared" si="23"/>
        <v>1 – 5</v>
      </c>
      <c r="I228" s="104" t="str">
        <f t="shared" si="24"/>
        <v>Di bawah ambang nilai</v>
      </c>
      <c r="J228" s="106">
        <f t="shared" si="25"/>
        <v>892521.00022799999</v>
      </c>
      <c r="K228" s="105">
        <f t="shared" si="26"/>
        <v>0</v>
      </c>
      <c r="L228" s="106">
        <f t="shared" si="27"/>
        <v>0</v>
      </c>
    </row>
    <row r="229" spans="1:12" x14ac:dyDescent="0.3">
      <c r="A229" s="104" t="s">
        <v>846</v>
      </c>
      <c r="B229" s="104" t="s">
        <v>847</v>
      </c>
      <c r="C229" s="105">
        <v>125</v>
      </c>
      <c r="D229" s="105">
        <v>1648</v>
      </c>
      <c r="E229" s="106">
        <f t="shared" si="21"/>
        <v>13.183999999999999</v>
      </c>
      <c r="F229" s="107">
        <f t="shared" si="22"/>
        <v>3</v>
      </c>
      <c r="G229" s="107">
        <f>COUNTIF(Data_Eksportir!$H$2:$H$3401,A229)</f>
        <v>0</v>
      </c>
      <c r="H229" s="104" t="str">
        <f t="shared" si="23"/>
        <v>5 – 20</v>
      </c>
      <c r="I229" s="104" t="str">
        <f t="shared" si="24"/>
        <v>Di bawah ambang nilai</v>
      </c>
      <c r="J229" s="106">
        <f t="shared" si="25"/>
        <v>1648.000229</v>
      </c>
      <c r="K229" s="105">
        <f t="shared" si="26"/>
        <v>0</v>
      </c>
      <c r="L229" s="106">
        <f t="shared" si="27"/>
        <v>0</v>
      </c>
    </row>
    <row r="230" spans="1:12" x14ac:dyDescent="0.3">
      <c r="A230" s="104" t="s">
        <v>848</v>
      </c>
      <c r="B230" s="104" t="s">
        <v>849</v>
      </c>
      <c r="C230" s="105">
        <v>500</v>
      </c>
      <c r="D230" s="105">
        <v>1068</v>
      </c>
      <c r="E230" s="106">
        <f t="shared" si="21"/>
        <v>2.1360000000000001</v>
      </c>
      <c r="F230" s="107">
        <f t="shared" si="22"/>
        <v>3</v>
      </c>
      <c r="G230" s="107">
        <f>COUNTIF(Data_Eksportir!$H$2:$H$3401,A230)</f>
        <v>0</v>
      </c>
      <c r="H230" s="104" t="str">
        <f t="shared" si="23"/>
        <v>1 – 5</v>
      </c>
      <c r="I230" s="104" t="str">
        <f t="shared" si="24"/>
        <v>Di bawah ambang nilai</v>
      </c>
      <c r="J230" s="106">
        <f t="shared" si="25"/>
        <v>1068.0002300000001</v>
      </c>
      <c r="K230" s="105">
        <f t="shared" si="26"/>
        <v>0</v>
      </c>
      <c r="L230" s="106">
        <f t="shared" si="27"/>
        <v>0</v>
      </c>
    </row>
    <row r="231" spans="1:12" x14ac:dyDescent="0.3">
      <c r="A231" s="104" t="s">
        <v>850</v>
      </c>
      <c r="B231" s="104" t="s">
        <v>851</v>
      </c>
      <c r="C231" s="105">
        <v>18</v>
      </c>
      <c r="D231" s="105">
        <v>11000</v>
      </c>
      <c r="E231" s="106">
        <f t="shared" si="21"/>
        <v>611.11111111111109</v>
      </c>
      <c r="F231" s="107">
        <f t="shared" si="22"/>
        <v>3</v>
      </c>
      <c r="G231" s="107">
        <f>COUNTIF(Data_Eksportir!$H$2:$H$3401,A231)</f>
        <v>0</v>
      </c>
      <c r="H231" s="104" t="str">
        <f t="shared" si="23"/>
        <v>100 ke atas</v>
      </c>
      <c r="I231" s="104" t="str">
        <f t="shared" si="24"/>
        <v>Di bawah ambang nilai</v>
      </c>
      <c r="J231" s="106">
        <f t="shared" si="25"/>
        <v>11000.000231</v>
      </c>
      <c r="K231" s="105">
        <f t="shared" si="26"/>
        <v>0</v>
      </c>
      <c r="L231" s="106">
        <f t="shared" si="27"/>
        <v>0</v>
      </c>
    </row>
    <row r="232" spans="1:12" x14ac:dyDescent="0.3">
      <c r="A232" s="104" t="s">
        <v>852</v>
      </c>
      <c r="B232" s="104" t="s">
        <v>853</v>
      </c>
      <c r="C232" s="105">
        <v>1849306</v>
      </c>
      <c r="D232" s="105">
        <v>51479210</v>
      </c>
      <c r="E232" s="106">
        <f t="shared" si="21"/>
        <v>27.837042652757304</v>
      </c>
      <c r="F232" s="107">
        <f t="shared" si="22"/>
        <v>3</v>
      </c>
      <c r="G232" s="107">
        <f>COUNTIF(Data_Eksportir!$H$2:$H$3401,A232)</f>
        <v>0</v>
      </c>
      <c r="H232" s="104" t="str">
        <f t="shared" si="23"/>
        <v>20 – 100</v>
      </c>
      <c r="I232" s="104" t="str">
        <f t="shared" si="24"/>
        <v>Belum terwakili</v>
      </c>
      <c r="J232" s="106">
        <f t="shared" si="25"/>
        <v>51479210.000232004</v>
      </c>
      <c r="K232" s="105">
        <f t="shared" si="26"/>
        <v>51479210</v>
      </c>
      <c r="L232" s="106">
        <f t="shared" si="27"/>
        <v>51479210.000232004</v>
      </c>
    </row>
    <row r="233" spans="1:12" x14ac:dyDescent="0.3">
      <c r="A233" s="104" t="s">
        <v>854</v>
      </c>
      <c r="B233" s="104" t="s">
        <v>855</v>
      </c>
      <c r="C233" s="105">
        <v>118740</v>
      </c>
      <c r="D233" s="105">
        <v>430412</v>
      </c>
      <c r="E233" s="106">
        <f t="shared" si="21"/>
        <v>3.624827353882432</v>
      </c>
      <c r="F233" s="107">
        <f t="shared" si="22"/>
        <v>3</v>
      </c>
      <c r="G233" s="107">
        <f>COUNTIF(Data_Eksportir!$H$2:$H$3401,A233)</f>
        <v>0</v>
      </c>
      <c r="H233" s="104" t="str">
        <f t="shared" si="23"/>
        <v>1 – 5</v>
      </c>
      <c r="I233" s="104" t="str">
        <f t="shared" si="24"/>
        <v>Di bawah ambang nilai</v>
      </c>
      <c r="J233" s="106">
        <f t="shared" si="25"/>
        <v>430412.00023300003</v>
      </c>
      <c r="K233" s="105">
        <f t="shared" si="26"/>
        <v>0</v>
      </c>
      <c r="L233" s="106">
        <f t="shared" si="27"/>
        <v>0</v>
      </c>
    </row>
    <row r="234" spans="1:12" x14ac:dyDescent="0.3">
      <c r="A234" s="104" t="s">
        <v>856</v>
      </c>
      <c r="B234" s="104" t="s">
        <v>857</v>
      </c>
      <c r="C234" s="105">
        <v>9956642</v>
      </c>
      <c r="D234" s="105">
        <v>18165890</v>
      </c>
      <c r="E234" s="106">
        <f t="shared" si="21"/>
        <v>1.8244996656503267</v>
      </c>
      <c r="F234" s="107">
        <f t="shared" si="22"/>
        <v>3</v>
      </c>
      <c r="G234" s="107">
        <f>COUNTIF(Data_Eksportir!$H$2:$H$3401,A234)</f>
        <v>0</v>
      </c>
      <c r="H234" s="104" t="str">
        <f t="shared" si="23"/>
        <v>1 – 5</v>
      </c>
      <c r="I234" s="104" t="str">
        <f t="shared" si="24"/>
        <v>Belum terwakili</v>
      </c>
      <c r="J234" s="106">
        <f t="shared" si="25"/>
        <v>18165890.000234</v>
      </c>
      <c r="K234" s="105">
        <f t="shared" si="26"/>
        <v>18165890</v>
      </c>
      <c r="L234" s="106">
        <f t="shared" si="27"/>
        <v>18165890.000234</v>
      </c>
    </row>
    <row r="235" spans="1:12" x14ac:dyDescent="0.3">
      <c r="A235" s="104" t="s">
        <v>858</v>
      </c>
      <c r="B235" s="104" t="s">
        <v>859</v>
      </c>
      <c r="C235" s="105">
        <v>27601</v>
      </c>
      <c r="D235" s="105">
        <v>109642</v>
      </c>
      <c r="E235" s="106">
        <f t="shared" si="21"/>
        <v>3.9723923046266441</v>
      </c>
      <c r="F235" s="107">
        <f t="shared" si="22"/>
        <v>3</v>
      </c>
      <c r="G235" s="107">
        <f>COUNTIF(Data_Eksportir!$H$2:$H$3401,A235)</f>
        <v>0</v>
      </c>
      <c r="H235" s="104" t="str">
        <f t="shared" si="23"/>
        <v>1 – 5</v>
      </c>
      <c r="I235" s="104" t="str">
        <f t="shared" si="24"/>
        <v>Di bawah ambang nilai</v>
      </c>
      <c r="J235" s="106">
        <f t="shared" si="25"/>
        <v>109642.000235</v>
      </c>
      <c r="K235" s="105">
        <f t="shared" si="26"/>
        <v>0</v>
      </c>
      <c r="L235" s="106">
        <f t="shared" si="27"/>
        <v>0</v>
      </c>
    </row>
    <row r="236" spans="1:12" x14ac:dyDescent="0.3">
      <c r="A236" s="104" t="s">
        <v>860</v>
      </c>
      <c r="B236" s="104" t="s">
        <v>861</v>
      </c>
      <c r="C236" s="105">
        <v>1506107</v>
      </c>
      <c r="D236" s="105">
        <v>4564488</v>
      </c>
      <c r="E236" s="106">
        <f t="shared" si="21"/>
        <v>3.0306532006026132</v>
      </c>
      <c r="F236" s="107">
        <f t="shared" si="22"/>
        <v>3</v>
      </c>
      <c r="G236" s="107">
        <f>COUNTIF(Data_Eksportir!$H$2:$H$3401,A236)</f>
        <v>0</v>
      </c>
      <c r="H236" s="104" t="str">
        <f t="shared" si="23"/>
        <v>1 – 5</v>
      </c>
      <c r="I236" s="104" t="str">
        <f t="shared" si="24"/>
        <v>Di bawah ambang nilai</v>
      </c>
      <c r="J236" s="106">
        <f t="shared" si="25"/>
        <v>4564488.0002359999</v>
      </c>
      <c r="K236" s="105">
        <f t="shared" si="26"/>
        <v>0</v>
      </c>
      <c r="L236" s="106">
        <f t="shared" si="27"/>
        <v>0</v>
      </c>
    </row>
    <row r="237" spans="1:12" x14ac:dyDescent="0.3">
      <c r="A237" s="104" t="s">
        <v>862</v>
      </c>
      <c r="B237" s="104" t="s">
        <v>863</v>
      </c>
      <c r="C237" s="105">
        <v>43783</v>
      </c>
      <c r="D237" s="105">
        <v>792706</v>
      </c>
      <c r="E237" s="106">
        <f t="shared" si="21"/>
        <v>18.105337688143798</v>
      </c>
      <c r="F237" s="107">
        <f t="shared" si="22"/>
        <v>3</v>
      </c>
      <c r="G237" s="107">
        <f>COUNTIF(Data_Eksportir!$H$2:$H$3401,A237)</f>
        <v>0</v>
      </c>
      <c r="H237" s="104" t="str">
        <f t="shared" si="23"/>
        <v>5 – 20</v>
      </c>
      <c r="I237" s="104" t="str">
        <f t="shared" si="24"/>
        <v>Di bawah ambang nilai</v>
      </c>
      <c r="J237" s="106">
        <f t="shared" si="25"/>
        <v>792706.00023699994</v>
      </c>
      <c r="K237" s="105">
        <f t="shared" si="26"/>
        <v>0</v>
      </c>
      <c r="L237" s="106">
        <f t="shared" si="27"/>
        <v>0</v>
      </c>
    </row>
    <row r="238" spans="1:12" x14ac:dyDescent="0.3">
      <c r="A238" s="104" t="s">
        <v>864</v>
      </c>
      <c r="B238" s="104" t="s">
        <v>865</v>
      </c>
      <c r="C238" s="105">
        <v>120</v>
      </c>
      <c r="D238" s="105">
        <v>360</v>
      </c>
      <c r="E238" s="106">
        <f t="shared" si="21"/>
        <v>3</v>
      </c>
      <c r="F238" s="107">
        <f t="shared" si="22"/>
        <v>3</v>
      </c>
      <c r="G238" s="107">
        <f>COUNTIF(Data_Eksportir!$H$2:$H$3401,A238)</f>
        <v>0</v>
      </c>
      <c r="H238" s="104" t="str">
        <f t="shared" si="23"/>
        <v>1 – 5</v>
      </c>
      <c r="I238" s="104" t="str">
        <f t="shared" si="24"/>
        <v>Di bawah ambang nilai</v>
      </c>
      <c r="J238" s="106">
        <f t="shared" si="25"/>
        <v>360.00023800000002</v>
      </c>
      <c r="K238" s="105">
        <f t="shared" si="26"/>
        <v>0</v>
      </c>
      <c r="L238" s="106">
        <f t="shared" si="27"/>
        <v>0</v>
      </c>
    </row>
    <row r="239" spans="1:12" x14ac:dyDescent="0.3">
      <c r="A239" s="104" t="s">
        <v>866</v>
      </c>
      <c r="B239" s="104" t="s">
        <v>867</v>
      </c>
      <c r="C239" s="105">
        <v>25</v>
      </c>
      <c r="D239" s="105">
        <v>144</v>
      </c>
      <c r="E239" s="106">
        <f t="shared" si="21"/>
        <v>5.76</v>
      </c>
      <c r="F239" s="107">
        <f t="shared" si="22"/>
        <v>3</v>
      </c>
      <c r="G239" s="107">
        <f>COUNTIF(Data_Eksportir!$H$2:$H$3401,A239)</f>
        <v>0</v>
      </c>
      <c r="H239" s="104" t="str">
        <f t="shared" si="23"/>
        <v>5 – 20</v>
      </c>
      <c r="I239" s="104" t="str">
        <f t="shared" si="24"/>
        <v>Di bawah ambang nilai</v>
      </c>
      <c r="J239" s="106">
        <f t="shared" si="25"/>
        <v>144.00023899999999</v>
      </c>
      <c r="K239" s="105">
        <f t="shared" si="26"/>
        <v>0</v>
      </c>
      <c r="L239" s="106">
        <f t="shared" si="27"/>
        <v>0</v>
      </c>
    </row>
    <row r="240" spans="1:12" x14ac:dyDescent="0.3">
      <c r="A240" s="104" t="s">
        <v>868</v>
      </c>
      <c r="B240" s="104" t="s">
        <v>869</v>
      </c>
      <c r="C240" s="105">
        <v>24397</v>
      </c>
      <c r="D240" s="105">
        <v>390475</v>
      </c>
      <c r="E240" s="106">
        <f t="shared" si="21"/>
        <v>16.005041603475838</v>
      </c>
      <c r="F240" s="107">
        <f t="shared" si="22"/>
        <v>3</v>
      </c>
      <c r="G240" s="107">
        <f>COUNTIF(Data_Eksportir!$H$2:$H$3401,A240)</f>
        <v>1</v>
      </c>
      <c r="H240" s="104" t="str">
        <f t="shared" si="23"/>
        <v>5 – 20</v>
      </c>
      <c r="I240" s="104" t="str">
        <f t="shared" si="24"/>
        <v>Di bawah ambang nilai</v>
      </c>
      <c r="J240" s="106">
        <f t="shared" si="25"/>
        <v>390475.00024000002</v>
      </c>
      <c r="K240" s="105">
        <f t="shared" si="26"/>
        <v>0</v>
      </c>
      <c r="L240" s="106">
        <f t="shared" si="27"/>
        <v>0</v>
      </c>
    </row>
    <row r="241" spans="1:12" x14ac:dyDescent="0.3">
      <c r="A241" s="104" t="s">
        <v>870</v>
      </c>
      <c r="B241" s="104" t="s">
        <v>871</v>
      </c>
      <c r="C241" s="105">
        <v>30</v>
      </c>
      <c r="D241" s="105">
        <v>515</v>
      </c>
      <c r="E241" s="106">
        <f t="shared" si="21"/>
        <v>17.166666666666668</v>
      </c>
      <c r="F241" s="107">
        <f t="shared" si="22"/>
        <v>3</v>
      </c>
      <c r="G241" s="107">
        <f>COUNTIF(Data_Eksportir!$H$2:$H$3401,A241)</f>
        <v>0</v>
      </c>
      <c r="H241" s="104" t="str">
        <f t="shared" si="23"/>
        <v>5 – 20</v>
      </c>
      <c r="I241" s="104" t="str">
        <f t="shared" si="24"/>
        <v>Di bawah ambang nilai</v>
      </c>
      <c r="J241" s="106">
        <f t="shared" si="25"/>
        <v>515.00024099999996</v>
      </c>
      <c r="K241" s="105">
        <f t="shared" si="26"/>
        <v>0</v>
      </c>
      <c r="L241" s="106">
        <f t="shared" si="27"/>
        <v>0</v>
      </c>
    </row>
    <row r="242" spans="1:12" x14ac:dyDescent="0.3">
      <c r="A242" s="104" t="s">
        <v>872</v>
      </c>
      <c r="B242" s="104" t="s">
        <v>873</v>
      </c>
      <c r="C242" s="105">
        <v>100</v>
      </c>
      <c r="D242" s="105">
        <v>2109</v>
      </c>
      <c r="E242" s="106">
        <f t="shared" si="21"/>
        <v>21.09</v>
      </c>
      <c r="F242" s="107">
        <f t="shared" si="22"/>
        <v>3</v>
      </c>
      <c r="G242" s="107">
        <f>COUNTIF(Data_Eksportir!$H$2:$H$3401,A242)</f>
        <v>0</v>
      </c>
      <c r="H242" s="104" t="str">
        <f t="shared" si="23"/>
        <v>20 – 100</v>
      </c>
      <c r="I242" s="104" t="str">
        <f t="shared" si="24"/>
        <v>Di bawah ambang nilai</v>
      </c>
      <c r="J242" s="106">
        <f t="shared" si="25"/>
        <v>2109.0002420000001</v>
      </c>
      <c r="K242" s="105">
        <f t="shared" si="26"/>
        <v>0</v>
      </c>
      <c r="L242" s="106">
        <f t="shared" si="27"/>
        <v>0</v>
      </c>
    </row>
    <row r="243" spans="1:12" x14ac:dyDescent="0.3">
      <c r="A243" s="104" t="s">
        <v>874</v>
      </c>
      <c r="B243" s="104" t="s">
        <v>875</v>
      </c>
      <c r="C243" s="105">
        <v>882256</v>
      </c>
      <c r="D243" s="105">
        <v>1254237</v>
      </c>
      <c r="E243" s="106">
        <f t="shared" si="21"/>
        <v>1.4216247891768377</v>
      </c>
      <c r="F243" s="107">
        <f t="shared" si="22"/>
        <v>3</v>
      </c>
      <c r="G243" s="107">
        <f>COUNTIF(Data_Eksportir!$H$2:$H$3401,A243)</f>
        <v>0</v>
      </c>
      <c r="H243" s="104" t="str">
        <f t="shared" si="23"/>
        <v>1 – 5</v>
      </c>
      <c r="I243" s="104" t="str">
        <f t="shared" si="24"/>
        <v>Di bawah ambang nilai</v>
      </c>
      <c r="J243" s="106">
        <f t="shared" si="25"/>
        <v>1254237.000243</v>
      </c>
      <c r="K243" s="105">
        <f t="shared" si="26"/>
        <v>0</v>
      </c>
      <c r="L243" s="106">
        <f t="shared" si="27"/>
        <v>0</v>
      </c>
    </row>
    <row r="244" spans="1:12" x14ac:dyDescent="0.3">
      <c r="A244" s="104" t="s">
        <v>876</v>
      </c>
      <c r="B244" s="104" t="s">
        <v>877</v>
      </c>
      <c r="C244" s="105">
        <v>20</v>
      </c>
      <c r="D244" s="105">
        <v>67</v>
      </c>
      <c r="E244" s="106">
        <f t="shared" si="21"/>
        <v>3.35</v>
      </c>
      <c r="F244" s="107">
        <f t="shared" si="22"/>
        <v>3</v>
      </c>
      <c r="G244" s="107">
        <f>COUNTIF(Data_Eksportir!$H$2:$H$3401,A244)</f>
        <v>0</v>
      </c>
      <c r="H244" s="104" t="str">
        <f t="shared" si="23"/>
        <v>1 – 5</v>
      </c>
      <c r="I244" s="104" t="str">
        <f t="shared" si="24"/>
        <v>Di bawah ambang nilai</v>
      </c>
      <c r="J244" s="106">
        <f t="shared" si="25"/>
        <v>67.000243999999995</v>
      </c>
      <c r="K244" s="105">
        <f t="shared" si="26"/>
        <v>0</v>
      </c>
      <c r="L244" s="106">
        <f t="shared" si="27"/>
        <v>0</v>
      </c>
    </row>
    <row r="245" spans="1:12" x14ac:dyDescent="0.3">
      <c r="A245" s="104" t="s">
        <v>878</v>
      </c>
      <c r="B245" s="104" t="s">
        <v>879</v>
      </c>
      <c r="C245" s="105">
        <v>66840</v>
      </c>
      <c r="D245" s="105">
        <v>146299</v>
      </c>
      <c r="E245" s="106">
        <f t="shared" si="21"/>
        <v>2.1887941352483544</v>
      </c>
      <c r="F245" s="107">
        <f t="shared" si="22"/>
        <v>3</v>
      </c>
      <c r="G245" s="107">
        <f>COUNTIF(Data_Eksportir!$H$2:$H$3401,A245)</f>
        <v>0</v>
      </c>
      <c r="H245" s="104" t="str">
        <f t="shared" si="23"/>
        <v>1 – 5</v>
      </c>
      <c r="I245" s="104" t="str">
        <f t="shared" si="24"/>
        <v>Di bawah ambang nilai</v>
      </c>
      <c r="J245" s="106">
        <f t="shared" si="25"/>
        <v>146299.000245</v>
      </c>
      <c r="K245" s="105">
        <f t="shared" si="26"/>
        <v>0</v>
      </c>
      <c r="L245" s="106">
        <f t="shared" si="27"/>
        <v>0</v>
      </c>
    </row>
    <row r="246" spans="1:12" x14ac:dyDescent="0.3">
      <c r="A246" s="104" t="s">
        <v>880</v>
      </c>
      <c r="B246" s="104" t="s">
        <v>881</v>
      </c>
      <c r="C246" s="105">
        <v>54969</v>
      </c>
      <c r="D246" s="105">
        <v>169093</v>
      </c>
      <c r="E246" s="106">
        <f t="shared" si="21"/>
        <v>3.0761520129527553</v>
      </c>
      <c r="F246" s="107">
        <f t="shared" si="22"/>
        <v>3</v>
      </c>
      <c r="G246" s="107">
        <f>COUNTIF(Data_Eksportir!$H$2:$H$3401,A246)</f>
        <v>0</v>
      </c>
      <c r="H246" s="104" t="str">
        <f t="shared" si="23"/>
        <v>1 – 5</v>
      </c>
      <c r="I246" s="104" t="str">
        <f t="shared" si="24"/>
        <v>Di bawah ambang nilai</v>
      </c>
      <c r="J246" s="106">
        <f t="shared" si="25"/>
        <v>169093.00024600001</v>
      </c>
      <c r="K246" s="105">
        <f t="shared" si="26"/>
        <v>0</v>
      </c>
      <c r="L246" s="106">
        <f t="shared" si="27"/>
        <v>0</v>
      </c>
    </row>
    <row r="247" spans="1:12" x14ac:dyDescent="0.3">
      <c r="A247" s="104" t="s">
        <v>882</v>
      </c>
      <c r="B247" s="104" t="s">
        <v>883</v>
      </c>
      <c r="C247" s="105">
        <v>24300</v>
      </c>
      <c r="D247" s="105">
        <v>40321</v>
      </c>
      <c r="E247" s="106">
        <f t="shared" si="21"/>
        <v>1.6593004115226337</v>
      </c>
      <c r="F247" s="107">
        <f t="shared" si="22"/>
        <v>3</v>
      </c>
      <c r="G247" s="107">
        <f>COUNTIF(Data_Eksportir!$H$2:$H$3401,A247)</f>
        <v>0</v>
      </c>
      <c r="H247" s="104" t="str">
        <f t="shared" si="23"/>
        <v>1 – 5</v>
      </c>
      <c r="I247" s="104" t="str">
        <f t="shared" si="24"/>
        <v>Di bawah ambang nilai</v>
      </c>
      <c r="J247" s="106">
        <f t="shared" si="25"/>
        <v>40321.000247000004</v>
      </c>
      <c r="K247" s="105">
        <f t="shared" si="26"/>
        <v>0</v>
      </c>
      <c r="L247" s="106">
        <f t="shared" si="27"/>
        <v>0</v>
      </c>
    </row>
    <row r="248" spans="1:12" x14ac:dyDescent="0.3">
      <c r="A248" s="104" t="s">
        <v>884</v>
      </c>
      <c r="B248" s="104" t="s">
        <v>885</v>
      </c>
      <c r="C248" s="105">
        <v>1254670</v>
      </c>
      <c r="D248" s="105">
        <v>8417914</v>
      </c>
      <c r="E248" s="106">
        <f t="shared" si="21"/>
        <v>6.7092653845234205</v>
      </c>
      <c r="F248" s="107">
        <f t="shared" si="22"/>
        <v>3</v>
      </c>
      <c r="G248" s="107">
        <f>COUNTIF(Data_Eksportir!$H$2:$H$3401,A248)</f>
        <v>0</v>
      </c>
      <c r="H248" s="104" t="str">
        <f t="shared" si="23"/>
        <v>5 – 20</v>
      </c>
      <c r="I248" s="104" t="str">
        <f t="shared" si="24"/>
        <v>Di bawah ambang nilai</v>
      </c>
      <c r="J248" s="106">
        <f t="shared" si="25"/>
        <v>8417914.000248</v>
      </c>
      <c r="K248" s="105">
        <f t="shared" si="26"/>
        <v>0</v>
      </c>
      <c r="L248" s="106">
        <f t="shared" si="27"/>
        <v>0</v>
      </c>
    </row>
    <row r="249" spans="1:12" x14ac:dyDescent="0.3">
      <c r="A249" s="104" t="s">
        <v>886</v>
      </c>
      <c r="B249" s="104" t="s">
        <v>887</v>
      </c>
      <c r="C249" s="105">
        <v>579</v>
      </c>
      <c r="D249" s="105">
        <v>9468</v>
      </c>
      <c r="E249" s="106">
        <f t="shared" si="21"/>
        <v>16.352331606217618</v>
      </c>
      <c r="F249" s="107">
        <f t="shared" si="22"/>
        <v>3</v>
      </c>
      <c r="G249" s="107">
        <f>COUNTIF(Data_Eksportir!$H$2:$H$3401,A249)</f>
        <v>0</v>
      </c>
      <c r="H249" s="104" t="str">
        <f t="shared" si="23"/>
        <v>5 – 20</v>
      </c>
      <c r="I249" s="104" t="str">
        <f t="shared" si="24"/>
        <v>Di bawah ambang nilai</v>
      </c>
      <c r="J249" s="106">
        <f t="shared" si="25"/>
        <v>9468.0002490000006</v>
      </c>
      <c r="K249" s="105">
        <f t="shared" si="26"/>
        <v>0</v>
      </c>
      <c r="L249" s="106">
        <f t="shared" si="27"/>
        <v>0</v>
      </c>
    </row>
    <row r="250" spans="1:12" x14ac:dyDescent="0.3">
      <c r="A250" s="104" t="s">
        <v>888</v>
      </c>
      <c r="B250" s="104" t="s">
        <v>889</v>
      </c>
      <c r="C250" s="105">
        <v>59</v>
      </c>
      <c r="D250" s="105">
        <v>2769</v>
      </c>
      <c r="E250" s="106">
        <f t="shared" si="21"/>
        <v>46.932203389830505</v>
      </c>
      <c r="F250" s="107">
        <f t="shared" si="22"/>
        <v>3</v>
      </c>
      <c r="G250" s="107">
        <f>COUNTIF(Data_Eksportir!$H$2:$H$3401,A250)</f>
        <v>0</v>
      </c>
      <c r="H250" s="104" t="str">
        <f t="shared" si="23"/>
        <v>20 – 100</v>
      </c>
      <c r="I250" s="104" t="str">
        <f t="shared" si="24"/>
        <v>Di bawah ambang nilai</v>
      </c>
      <c r="J250" s="106">
        <f t="shared" si="25"/>
        <v>2769.0002500000001</v>
      </c>
      <c r="K250" s="105">
        <f t="shared" si="26"/>
        <v>0</v>
      </c>
      <c r="L250" s="106">
        <f t="shared" si="27"/>
        <v>0</v>
      </c>
    </row>
    <row r="251" spans="1:12" x14ac:dyDescent="0.3">
      <c r="A251" s="104" t="s">
        <v>890</v>
      </c>
      <c r="B251" s="104" t="s">
        <v>891</v>
      </c>
      <c r="C251" s="105">
        <v>3195</v>
      </c>
      <c r="D251" s="105">
        <v>8677</v>
      </c>
      <c r="E251" s="106">
        <f t="shared" si="21"/>
        <v>2.7158059467918623</v>
      </c>
      <c r="F251" s="107">
        <f t="shared" si="22"/>
        <v>3</v>
      </c>
      <c r="G251" s="107">
        <f>COUNTIF(Data_Eksportir!$H$2:$H$3401,A251)</f>
        <v>0</v>
      </c>
      <c r="H251" s="104" t="str">
        <f t="shared" si="23"/>
        <v>1 – 5</v>
      </c>
      <c r="I251" s="104" t="str">
        <f t="shared" si="24"/>
        <v>Di bawah ambang nilai</v>
      </c>
      <c r="J251" s="106">
        <f t="shared" si="25"/>
        <v>8677.0002509999995</v>
      </c>
      <c r="K251" s="105">
        <f t="shared" si="26"/>
        <v>0</v>
      </c>
      <c r="L251" s="106">
        <f t="shared" si="27"/>
        <v>0</v>
      </c>
    </row>
    <row r="252" spans="1:12" x14ac:dyDescent="0.3">
      <c r="A252" s="104" t="s">
        <v>892</v>
      </c>
      <c r="B252" s="104" t="s">
        <v>893</v>
      </c>
      <c r="C252" s="105">
        <v>18924</v>
      </c>
      <c r="D252" s="105">
        <v>53070</v>
      </c>
      <c r="E252" s="106">
        <f t="shared" si="21"/>
        <v>2.8043753963221305</v>
      </c>
      <c r="F252" s="107">
        <f t="shared" si="22"/>
        <v>3</v>
      </c>
      <c r="G252" s="107">
        <f>COUNTIF(Data_Eksportir!$H$2:$H$3401,A252)</f>
        <v>0</v>
      </c>
      <c r="H252" s="104" t="str">
        <f t="shared" si="23"/>
        <v>1 – 5</v>
      </c>
      <c r="I252" s="104" t="str">
        <f t="shared" si="24"/>
        <v>Di bawah ambang nilai</v>
      </c>
      <c r="J252" s="106">
        <f t="shared" si="25"/>
        <v>53070.000251999998</v>
      </c>
      <c r="K252" s="105">
        <f t="shared" si="26"/>
        <v>0</v>
      </c>
      <c r="L252" s="106">
        <f t="shared" si="27"/>
        <v>0</v>
      </c>
    </row>
    <row r="253" spans="1:12" x14ac:dyDescent="0.3">
      <c r="A253" s="104" t="s">
        <v>894</v>
      </c>
      <c r="B253" s="104" t="s">
        <v>895</v>
      </c>
      <c r="C253" s="105">
        <v>512667</v>
      </c>
      <c r="D253" s="105">
        <v>1714151</v>
      </c>
      <c r="E253" s="106">
        <f t="shared" si="21"/>
        <v>3.3435953552696001</v>
      </c>
      <c r="F253" s="107">
        <f t="shared" si="22"/>
        <v>3</v>
      </c>
      <c r="G253" s="107">
        <f>COUNTIF(Data_Eksportir!$H$2:$H$3401,A253)</f>
        <v>0</v>
      </c>
      <c r="H253" s="104" t="str">
        <f t="shared" si="23"/>
        <v>1 – 5</v>
      </c>
      <c r="I253" s="104" t="str">
        <f t="shared" si="24"/>
        <v>Di bawah ambang nilai</v>
      </c>
      <c r="J253" s="106">
        <f t="shared" si="25"/>
        <v>1714151.0002530001</v>
      </c>
      <c r="K253" s="105">
        <f t="shared" si="26"/>
        <v>0</v>
      </c>
      <c r="L253" s="106">
        <f t="shared" si="27"/>
        <v>0</v>
      </c>
    </row>
    <row r="254" spans="1:12" x14ac:dyDescent="0.3">
      <c r="A254" s="104" t="s">
        <v>896</v>
      </c>
      <c r="B254" s="104" t="s">
        <v>897</v>
      </c>
      <c r="C254" s="105">
        <v>228036</v>
      </c>
      <c r="D254" s="105">
        <v>252498</v>
      </c>
      <c r="E254" s="106">
        <f t="shared" si="21"/>
        <v>1.1072725359153819</v>
      </c>
      <c r="F254" s="107">
        <f t="shared" si="22"/>
        <v>3</v>
      </c>
      <c r="G254" s="107">
        <f>COUNTIF(Data_Eksportir!$H$2:$H$3401,A254)</f>
        <v>0</v>
      </c>
      <c r="H254" s="104" t="str">
        <f t="shared" si="23"/>
        <v>1 – 5</v>
      </c>
      <c r="I254" s="104" t="str">
        <f t="shared" si="24"/>
        <v>Di bawah ambang nilai</v>
      </c>
      <c r="J254" s="106">
        <f t="shared" si="25"/>
        <v>252498.00025400001</v>
      </c>
      <c r="K254" s="105">
        <f t="shared" si="26"/>
        <v>0</v>
      </c>
      <c r="L254" s="106">
        <f t="shared" si="27"/>
        <v>0</v>
      </c>
    </row>
    <row r="255" spans="1:12" x14ac:dyDescent="0.3">
      <c r="A255" s="104" t="s">
        <v>898</v>
      </c>
      <c r="B255" s="104" t="s">
        <v>899</v>
      </c>
      <c r="C255" s="105">
        <v>120714173</v>
      </c>
      <c r="D255" s="105">
        <v>605423147</v>
      </c>
      <c r="E255" s="106">
        <f t="shared" si="21"/>
        <v>5.0153443622564522</v>
      </c>
      <c r="F255" s="107">
        <f t="shared" si="22"/>
        <v>3</v>
      </c>
      <c r="G255" s="107">
        <f>COUNTIF(Data_Eksportir!$H$2:$H$3401,A255)</f>
        <v>0</v>
      </c>
      <c r="H255" s="104" t="str">
        <f t="shared" si="23"/>
        <v>5 – 20</v>
      </c>
      <c r="I255" s="104" t="str">
        <f t="shared" si="24"/>
        <v>Belum terwakili</v>
      </c>
      <c r="J255" s="106">
        <f t="shared" si="25"/>
        <v>605423147.00025499</v>
      </c>
      <c r="K255" s="105">
        <f t="shared" si="26"/>
        <v>605423147</v>
      </c>
      <c r="L255" s="106">
        <f t="shared" si="27"/>
        <v>605423147.00025499</v>
      </c>
    </row>
    <row r="256" spans="1:12" x14ac:dyDescent="0.3">
      <c r="A256" s="104" t="s">
        <v>900</v>
      </c>
      <c r="B256" s="104" t="s">
        <v>901</v>
      </c>
      <c r="C256" s="105">
        <v>11905187</v>
      </c>
      <c r="D256" s="105">
        <v>48120664</v>
      </c>
      <c r="E256" s="106">
        <f t="shared" si="21"/>
        <v>4.0419914445694971</v>
      </c>
      <c r="F256" s="107">
        <f t="shared" si="22"/>
        <v>3</v>
      </c>
      <c r="G256" s="107">
        <f>COUNTIF(Data_Eksportir!$H$2:$H$3401,A256)</f>
        <v>0</v>
      </c>
      <c r="H256" s="104" t="str">
        <f t="shared" si="23"/>
        <v>1 – 5</v>
      </c>
      <c r="I256" s="104" t="str">
        <f t="shared" si="24"/>
        <v>Belum terwakili</v>
      </c>
      <c r="J256" s="106">
        <f t="shared" si="25"/>
        <v>48120664.000256002</v>
      </c>
      <c r="K256" s="105">
        <f t="shared" si="26"/>
        <v>48120664</v>
      </c>
      <c r="L256" s="106">
        <f t="shared" si="27"/>
        <v>48120664.000256002</v>
      </c>
    </row>
    <row r="257" spans="1:12" x14ac:dyDescent="0.3">
      <c r="A257" s="104" t="s">
        <v>902</v>
      </c>
      <c r="B257" s="104" t="s">
        <v>903</v>
      </c>
      <c r="C257" s="105">
        <v>91649</v>
      </c>
      <c r="D257" s="105">
        <v>580027</v>
      </c>
      <c r="E257" s="106">
        <f t="shared" si="21"/>
        <v>6.3287870025859529</v>
      </c>
      <c r="F257" s="107">
        <f t="shared" si="22"/>
        <v>3</v>
      </c>
      <c r="G257" s="107">
        <f>COUNTIF(Data_Eksportir!$H$2:$H$3401,A257)</f>
        <v>0</v>
      </c>
      <c r="H257" s="104" t="str">
        <f t="shared" si="23"/>
        <v>5 – 20</v>
      </c>
      <c r="I257" s="104" t="str">
        <f t="shared" si="24"/>
        <v>Di bawah ambang nilai</v>
      </c>
      <c r="J257" s="106">
        <f t="shared" si="25"/>
        <v>580027.00025699998</v>
      </c>
      <c r="K257" s="105">
        <f t="shared" si="26"/>
        <v>0</v>
      </c>
      <c r="L257" s="106">
        <f t="shared" si="27"/>
        <v>0</v>
      </c>
    </row>
    <row r="258" spans="1:12" x14ac:dyDescent="0.3">
      <c r="A258" s="104" t="s">
        <v>904</v>
      </c>
      <c r="B258" s="104" t="s">
        <v>905</v>
      </c>
      <c r="C258" s="105">
        <v>132941</v>
      </c>
      <c r="D258" s="105">
        <v>1501788</v>
      </c>
      <c r="E258" s="106">
        <f t="shared" ref="E258:E321" si="28">IF(AND(ISNUMBER(C258),C258&gt;0),D258/C258,"")</f>
        <v>11.296650393783709</v>
      </c>
      <c r="F258" s="107">
        <f t="shared" ref="F258:F321" si="29">VALUE(LEFT(A258,2))</f>
        <v>3</v>
      </c>
      <c r="G258" s="107">
        <f>COUNTIF(Data_Eksportir!$H$2:$H$3401,A258)</f>
        <v>0</v>
      </c>
      <c r="H258" s="104" t="str">
        <f t="shared" ref="H258:H321" si="30">IF(E258="","Tanpa data berat",IF(E258&lt;1,"Di bawah 1",IF(E258&lt;5,"1 – 5",IF(E258&lt;20,"5 – 20",IF(E258&lt;100,"20 – 100","100 ke atas")))))</f>
        <v>5 – 20</v>
      </c>
      <c r="I258" s="104" t="str">
        <f t="shared" ref="I258:I321" si="31">IF(D258&lt;p_nilai_besar,"Di bawah ambang nilai",IF(G258=0,"Belum terwakili",IF(G258&lt;=p_listing_rendah,"Keterwakilan rendah","Terwakili")))</f>
        <v>Di bawah ambang nilai</v>
      </c>
      <c r="J258" s="106">
        <f t="shared" ref="J258:J321" si="32">D258+ROW()/10^6</f>
        <v>1501788.0002580001</v>
      </c>
      <c r="K258" s="105">
        <f t="shared" ref="K258:K321" si="33">IF(D258&gt;=p_nilai_besar,D258/(1+G258),0)</f>
        <v>0</v>
      </c>
      <c r="L258" s="106">
        <f t="shared" ref="L258:L321" si="34">IF(K258&gt;0,K258+ROW()/10^6,0)</f>
        <v>0</v>
      </c>
    </row>
    <row r="259" spans="1:12" x14ac:dyDescent="0.3">
      <c r="A259" s="104" t="s">
        <v>906</v>
      </c>
      <c r="B259" s="104" t="s">
        <v>907</v>
      </c>
      <c r="C259" s="105">
        <v>2196</v>
      </c>
      <c r="D259" s="105">
        <v>8835</v>
      </c>
      <c r="E259" s="106">
        <f t="shared" si="28"/>
        <v>4.0232240437158469</v>
      </c>
      <c r="F259" s="107">
        <f t="shared" si="29"/>
        <v>3</v>
      </c>
      <c r="G259" s="107">
        <f>COUNTIF(Data_Eksportir!$H$2:$H$3401,A259)</f>
        <v>0</v>
      </c>
      <c r="H259" s="104" t="str">
        <f t="shared" si="30"/>
        <v>1 – 5</v>
      </c>
      <c r="I259" s="104" t="str">
        <f t="shared" si="31"/>
        <v>Di bawah ambang nilai</v>
      </c>
      <c r="J259" s="106">
        <f t="shared" si="32"/>
        <v>8835.0002590000004</v>
      </c>
      <c r="K259" s="105">
        <f t="shared" si="33"/>
        <v>0</v>
      </c>
      <c r="L259" s="106">
        <f t="shared" si="34"/>
        <v>0</v>
      </c>
    </row>
    <row r="260" spans="1:12" x14ac:dyDescent="0.3">
      <c r="A260" s="104" t="s">
        <v>908</v>
      </c>
      <c r="B260" s="104" t="s">
        <v>909</v>
      </c>
      <c r="C260" s="105">
        <v>19237340</v>
      </c>
      <c r="D260" s="105">
        <v>104624260</v>
      </c>
      <c r="E260" s="106">
        <f t="shared" si="28"/>
        <v>5.4386032580387935</v>
      </c>
      <c r="F260" s="107">
        <f t="shared" si="29"/>
        <v>3</v>
      </c>
      <c r="G260" s="107">
        <f>COUNTIF(Data_Eksportir!$H$2:$H$3401,A260)</f>
        <v>0</v>
      </c>
      <c r="H260" s="104" t="str">
        <f t="shared" si="30"/>
        <v>5 – 20</v>
      </c>
      <c r="I260" s="104" t="str">
        <f t="shared" si="31"/>
        <v>Belum terwakili</v>
      </c>
      <c r="J260" s="106">
        <f t="shared" si="32"/>
        <v>104624260.00026</v>
      </c>
      <c r="K260" s="105">
        <f t="shared" si="33"/>
        <v>104624260</v>
      </c>
      <c r="L260" s="106">
        <f t="shared" si="34"/>
        <v>104624260.00026</v>
      </c>
    </row>
    <row r="261" spans="1:12" x14ac:dyDescent="0.3">
      <c r="A261" s="104" t="s">
        <v>910</v>
      </c>
      <c r="B261" s="104" t="s">
        <v>911</v>
      </c>
      <c r="C261" s="105">
        <v>27360</v>
      </c>
      <c r="D261" s="105">
        <v>212911</v>
      </c>
      <c r="E261" s="106">
        <f t="shared" si="28"/>
        <v>7.7818347953216378</v>
      </c>
      <c r="F261" s="107">
        <f t="shared" si="29"/>
        <v>3</v>
      </c>
      <c r="G261" s="107">
        <f>COUNTIF(Data_Eksportir!$H$2:$H$3401,A261)</f>
        <v>0</v>
      </c>
      <c r="H261" s="104" t="str">
        <f t="shared" si="30"/>
        <v>5 – 20</v>
      </c>
      <c r="I261" s="104" t="str">
        <f t="shared" si="31"/>
        <v>Di bawah ambang nilai</v>
      </c>
      <c r="J261" s="106">
        <f t="shared" si="32"/>
        <v>212911.00026100001</v>
      </c>
      <c r="K261" s="105">
        <f t="shared" si="33"/>
        <v>0</v>
      </c>
      <c r="L261" s="106">
        <f t="shared" si="34"/>
        <v>0</v>
      </c>
    </row>
    <row r="262" spans="1:12" x14ac:dyDescent="0.3">
      <c r="A262" s="104" t="s">
        <v>912</v>
      </c>
      <c r="B262" s="104" t="s">
        <v>913</v>
      </c>
      <c r="C262" s="105">
        <v>169920</v>
      </c>
      <c r="D262" s="105">
        <v>1997676</v>
      </c>
      <c r="E262" s="106">
        <f t="shared" si="28"/>
        <v>11.75656779661017</v>
      </c>
      <c r="F262" s="107">
        <f t="shared" si="29"/>
        <v>3</v>
      </c>
      <c r="G262" s="107">
        <f>COUNTIF(Data_Eksportir!$H$2:$H$3401,A262)</f>
        <v>0</v>
      </c>
      <c r="H262" s="104" t="str">
        <f t="shared" si="30"/>
        <v>5 – 20</v>
      </c>
      <c r="I262" s="104" t="str">
        <f t="shared" si="31"/>
        <v>Di bawah ambang nilai</v>
      </c>
      <c r="J262" s="106">
        <f t="shared" si="32"/>
        <v>1997676.0002619999</v>
      </c>
      <c r="K262" s="105">
        <f t="shared" si="33"/>
        <v>0</v>
      </c>
      <c r="L262" s="106">
        <f t="shared" si="34"/>
        <v>0</v>
      </c>
    </row>
    <row r="263" spans="1:12" x14ac:dyDescent="0.3">
      <c r="A263" s="104" t="s">
        <v>914</v>
      </c>
      <c r="B263" s="104" t="s">
        <v>915</v>
      </c>
      <c r="C263" s="105">
        <v>435658</v>
      </c>
      <c r="D263" s="105">
        <v>1546945</v>
      </c>
      <c r="E263" s="106">
        <f t="shared" si="28"/>
        <v>3.5508242704139485</v>
      </c>
      <c r="F263" s="107">
        <f t="shared" si="29"/>
        <v>3</v>
      </c>
      <c r="G263" s="107">
        <f>COUNTIF(Data_Eksportir!$H$2:$H$3401,A263)</f>
        <v>0</v>
      </c>
      <c r="H263" s="104" t="str">
        <f t="shared" si="30"/>
        <v>1 – 5</v>
      </c>
      <c r="I263" s="104" t="str">
        <f t="shared" si="31"/>
        <v>Di bawah ambang nilai</v>
      </c>
      <c r="J263" s="106">
        <f t="shared" si="32"/>
        <v>1546945.0002629999</v>
      </c>
      <c r="K263" s="105">
        <f t="shared" si="33"/>
        <v>0</v>
      </c>
      <c r="L263" s="106">
        <f t="shared" si="34"/>
        <v>0</v>
      </c>
    </row>
    <row r="264" spans="1:12" x14ac:dyDescent="0.3">
      <c r="A264" s="104" t="s">
        <v>916</v>
      </c>
      <c r="B264" s="104" t="s">
        <v>917</v>
      </c>
      <c r="C264" s="105">
        <v>200956</v>
      </c>
      <c r="D264" s="105">
        <v>108</v>
      </c>
      <c r="E264" s="106">
        <f t="shared" si="28"/>
        <v>5.3743107944027554E-4</v>
      </c>
      <c r="F264" s="107">
        <f t="shared" si="29"/>
        <v>3</v>
      </c>
      <c r="G264" s="107">
        <f>COUNTIF(Data_Eksportir!$H$2:$H$3401,A264)</f>
        <v>0</v>
      </c>
      <c r="H264" s="104" t="str">
        <f t="shared" si="30"/>
        <v>Di bawah 1</v>
      </c>
      <c r="I264" s="104" t="str">
        <f t="shared" si="31"/>
        <v>Di bawah ambang nilai</v>
      </c>
      <c r="J264" s="106">
        <f t="shared" si="32"/>
        <v>108.000264</v>
      </c>
      <c r="K264" s="105">
        <f t="shared" si="33"/>
        <v>0</v>
      </c>
      <c r="L264" s="106">
        <f t="shared" si="34"/>
        <v>0</v>
      </c>
    </row>
    <row r="265" spans="1:12" x14ac:dyDescent="0.3">
      <c r="A265" s="104" t="s">
        <v>918</v>
      </c>
      <c r="B265" s="104" t="s">
        <v>919</v>
      </c>
      <c r="C265" s="105">
        <v>3117585</v>
      </c>
      <c r="D265" s="105">
        <v>6463936</v>
      </c>
      <c r="E265" s="106">
        <f t="shared" si="28"/>
        <v>2.0733792342470214</v>
      </c>
      <c r="F265" s="107">
        <f t="shared" si="29"/>
        <v>3</v>
      </c>
      <c r="G265" s="107">
        <f>COUNTIF(Data_Eksportir!$H$2:$H$3401,A265)</f>
        <v>0</v>
      </c>
      <c r="H265" s="104" t="str">
        <f t="shared" si="30"/>
        <v>1 – 5</v>
      </c>
      <c r="I265" s="104" t="str">
        <f t="shared" si="31"/>
        <v>Di bawah ambang nilai</v>
      </c>
      <c r="J265" s="106">
        <f t="shared" si="32"/>
        <v>6463936.0002650004</v>
      </c>
      <c r="K265" s="105">
        <f t="shared" si="33"/>
        <v>0</v>
      </c>
      <c r="L265" s="106">
        <f t="shared" si="34"/>
        <v>0</v>
      </c>
    </row>
    <row r="266" spans="1:12" x14ac:dyDescent="0.3">
      <c r="A266" s="104" t="s">
        <v>920</v>
      </c>
      <c r="B266" s="104" t="s">
        <v>921</v>
      </c>
      <c r="C266" s="105">
        <v>105400</v>
      </c>
      <c r="D266" s="105">
        <v>103207</v>
      </c>
      <c r="E266" s="106">
        <f t="shared" si="28"/>
        <v>0.97919354838709682</v>
      </c>
      <c r="F266" s="107">
        <f t="shared" si="29"/>
        <v>3</v>
      </c>
      <c r="G266" s="107">
        <f>COUNTIF(Data_Eksportir!$H$2:$H$3401,A266)</f>
        <v>0</v>
      </c>
      <c r="H266" s="104" t="str">
        <f t="shared" si="30"/>
        <v>Di bawah 1</v>
      </c>
      <c r="I266" s="104" t="str">
        <f t="shared" si="31"/>
        <v>Di bawah ambang nilai</v>
      </c>
      <c r="J266" s="106">
        <f t="shared" si="32"/>
        <v>103207.000266</v>
      </c>
      <c r="K266" s="105">
        <f t="shared" si="33"/>
        <v>0</v>
      </c>
      <c r="L266" s="106">
        <f t="shared" si="34"/>
        <v>0</v>
      </c>
    </row>
    <row r="267" spans="1:12" x14ac:dyDescent="0.3">
      <c r="A267" s="104" t="s">
        <v>922</v>
      </c>
      <c r="B267" s="104" t="s">
        <v>923</v>
      </c>
      <c r="C267" s="105">
        <v>1872057</v>
      </c>
      <c r="D267" s="105">
        <v>2488110</v>
      </c>
      <c r="E267" s="106">
        <f t="shared" si="28"/>
        <v>1.329078121018751</v>
      </c>
      <c r="F267" s="107">
        <f t="shared" si="29"/>
        <v>3</v>
      </c>
      <c r="G267" s="107">
        <f>COUNTIF(Data_Eksportir!$H$2:$H$3401,A267)</f>
        <v>0</v>
      </c>
      <c r="H267" s="104" t="str">
        <f t="shared" si="30"/>
        <v>1 – 5</v>
      </c>
      <c r="I267" s="104" t="str">
        <f t="shared" si="31"/>
        <v>Di bawah ambang nilai</v>
      </c>
      <c r="J267" s="106">
        <f t="shared" si="32"/>
        <v>2488110.0002669999</v>
      </c>
      <c r="K267" s="105">
        <f t="shared" si="33"/>
        <v>0</v>
      </c>
      <c r="L267" s="106">
        <f t="shared" si="34"/>
        <v>0</v>
      </c>
    </row>
    <row r="268" spans="1:12" x14ac:dyDescent="0.3">
      <c r="A268" s="104" t="s">
        <v>924</v>
      </c>
      <c r="B268" s="104" t="s">
        <v>925</v>
      </c>
      <c r="C268" s="105">
        <v>392</v>
      </c>
      <c r="D268" s="105">
        <v>99962</v>
      </c>
      <c r="E268" s="106">
        <f t="shared" si="28"/>
        <v>255.00510204081633</v>
      </c>
      <c r="F268" s="107">
        <f t="shared" si="29"/>
        <v>3</v>
      </c>
      <c r="G268" s="107">
        <f>COUNTIF(Data_Eksportir!$H$2:$H$3401,A268)</f>
        <v>0</v>
      </c>
      <c r="H268" s="104" t="str">
        <f t="shared" si="30"/>
        <v>100 ke atas</v>
      </c>
      <c r="I268" s="104" t="str">
        <f t="shared" si="31"/>
        <v>Di bawah ambang nilai</v>
      </c>
      <c r="J268" s="106">
        <f t="shared" si="32"/>
        <v>99962.000268000003</v>
      </c>
      <c r="K268" s="105">
        <f t="shared" si="33"/>
        <v>0</v>
      </c>
      <c r="L268" s="106">
        <f t="shared" si="34"/>
        <v>0</v>
      </c>
    </row>
    <row r="269" spans="1:12" x14ac:dyDescent="0.3">
      <c r="A269" s="104" t="s">
        <v>926</v>
      </c>
      <c r="B269" s="104" t="s">
        <v>927</v>
      </c>
      <c r="C269" s="105">
        <v>98</v>
      </c>
      <c r="D269" s="105">
        <v>1200</v>
      </c>
      <c r="E269" s="106">
        <f t="shared" si="28"/>
        <v>12.244897959183673</v>
      </c>
      <c r="F269" s="107">
        <f t="shared" si="29"/>
        <v>3</v>
      </c>
      <c r="G269" s="107">
        <f>COUNTIF(Data_Eksportir!$H$2:$H$3401,A269)</f>
        <v>0</v>
      </c>
      <c r="H269" s="104" t="str">
        <f t="shared" si="30"/>
        <v>5 – 20</v>
      </c>
      <c r="I269" s="104" t="str">
        <f t="shared" si="31"/>
        <v>Di bawah ambang nilai</v>
      </c>
      <c r="J269" s="106">
        <f t="shared" si="32"/>
        <v>1200.0002689999999</v>
      </c>
      <c r="K269" s="105">
        <f t="shared" si="33"/>
        <v>0</v>
      </c>
      <c r="L269" s="106">
        <f t="shared" si="34"/>
        <v>0</v>
      </c>
    </row>
    <row r="270" spans="1:12" x14ac:dyDescent="0.3">
      <c r="A270" s="104" t="s">
        <v>928</v>
      </c>
      <c r="B270" s="104" t="s">
        <v>929</v>
      </c>
      <c r="C270" s="105">
        <v>50510</v>
      </c>
      <c r="D270" s="105">
        <v>896497</v>
      </c>
      <c r="E270" s="106">
        <f t="shared" si="28"/>
        <v>17.748901207681648</v>
      </c>
      <c r="F270" s="107">
        <f t="shared" si="29"/>
        <v>3</v>
      </c>
      <c r="G270" s="107">
        <f>COUNTIF(Data_Eksportir!$H$2:$H$3401,A270)</f>
        <v>0</v>
      </c>
      <c r="H270" s="104" t="str">
        <f t="shared" si="30"/>
        <v>5 – 20</v>
      </c>
      <c r="I270" s="104" t="str">
        <f t="shared" si="31"/>
        <v>Di bawah ambang nilai</v>
      </c>
      <c r="J270" s="106">
        <f t="shared" si="32"/>
        <v>896497.00026999996</v>
      </c>
      <c r="K270" s="105">
        <f t="shared" si="33"/>
        <v>0</v>
      </c>
      <c r="L270" s="106">
        <f t="shared" si="34"/>
        <v>0</v>
      </c>
    </row>
    <row r="271" spans="1:12" x14ac:dyDescent="0.3">
      <c r="A271" s="104" t="s">
        <v>930</v>
      </c>
      <c r="B271" s="104" t="s">
        <v>931</v>
      </c>
      <c r="C271" s="105">
        <v>674177</v>
      </c>
      <c r="D271" s="105">
        <v>1425991</v>
      </c>
      <c r="E271" s="106">
        <f t="shared" si="28"/>
        <v>2.1151581854616812</v>
      </c>
      <c r="F271" s="107">
        <f t="shared" si="29"/>
        <v>3</v>
      </c>
      <c r="G271" s="107">
        <f>COUNTIF(Data_Eksportir!$H$2:$H$3401,A271)</f>
        <v>0</v>
      </c>
      <c r="H271" s="104" t="str">
        <f t="shared" si="30"/>
        <v>1 – 5</v>
      </c>
      <c r="I271" s="104" t="str">
        <f t="shared" si="31"/>
        <v>Di bawah ambang nilai</v>
      </c>
      <c r="J271" s="106">
        <f t="shared" si="32"/>
        <v>1425991.000271</v>
      </c>
      <c r="K271" s="105">
        <f t="shared" si="33"/>
        <v>0</v>
      </c>
      <c r="L271" s="106">
        <f t="shared" si="34"/>
        <v>0</v>
      </c>
    </row>
    <row r="272" spans="1:12" x14ac:dyDescent="0.3">
      <c r="A272" s="104" t="s">
        <v>932</v>
      </c>
      <c r="B272" s="104" t="s">
        <v>933</v>
      </c>
      <c r="C272" s="105">
        <v>1360312</v>
      </c>
      <c r="D272" s="105">
        <v>3644366</v>
      </c>
      <c r="E272" s="106">
        <f t="shared" si="28"/>
        <v>2.6790662730314811</v>
      </c>
      <c r="F272" s="107">
        <f t="shared" si="29"/>
        <v>3</v>
      </c>
      <c r="G272" s="107">
        <f>COUNTIF(Data_Eksportir!$H$2:$H$3401,A272)</f>
        <v>0</v>
      </c>
      <c r="H272" s="104" t="str">
        <f t="shared" si="30"/>
        <v>1 – 5</v>
      </c>
      <c r="I272" s="104" t="str">
        <f t="shared" si="31"/>
        <v>Di bawah ambang nilai</v>
      </c>
      <c r="J272" s="106">
        <f t="shared" si="32"/>
        <v>3644366.0002720002</v>
      </c>
      <c r="K272" s="105">
        <f t="shared" si="33"/>
        <v>0</v>
      </c>
      <c r="L272" s="106">
        <f t="shared" si="34"/>
        <v>0</v>
      </c>
    </row>
    <row r="273" spans="1:12" x14ac:dyDescent="0.3">
      <c r="A273" s="104" t="s">
        <v>934</v>
      </c>
      <c r="B273" s="104" t="s">
        <v>935</v>
      </c>
      <c r="C273" s="105">
        <v>908</v>
      </c>
      <c r="D273" s="105">
        <v>7058</v>
      </c>
      <c r="E273" s="106">
        <f t="shared" si="28"/>
        <v>7.7731277533039647</v>
      </c>
      <c r="F273" s="107">
        <f t="shared" si="29"/>
        <v>3</v>
      </c>
      <c r="G273" s="107">
        <f>COUNTIF(Data_Eksportir!$H$2:$H$3401,A273)</f>
        <v>0</v>
      </c>
      <c r="H273" s="104" t="str">
        <f t="shared" si="30"/>
        <v>5 – 20</v>
      </c>
      <c r="I273" s="104" t="str">
        <f t="shared" si="31"/>
        <v>Di bawah ambang nilai</v>
      </c>
      <c r="J273" s="106">
        <f t="shared" si="32"/>
        <v>7058.0002729999997</v>
      </c>
      <c r="K273" s="105">
        <f t="shared" si="33"/>
        <v>0</v>
      </c>
      <c r="L273" s="106">
        <f t="shared" si="34"/>
        <v>0</v>
      </c>
    </row>
    <row r="274" spans="1:12" x14ac:dyDescent="0.3">
      <c r="A274" s="104" t="s">
        <v>936</v>
      </c>
      <c r="B274" s="104" t="s">
        <v>937</v>
      </c>
      <c r="C274" s="105">
        <v>1130673</v>
      </c>
      <c r="D274" s="105">
        <v>3218118</v>
      </c>
      <c r="E274" s="106">
        <f t="shared" si="28"/>
        <v>2.8461969110432461</v>
      </c>
      <c r="F274" s="107">
        <f t="shared" si="29"/>
        <v>3</v>
      </c>
      <c r="G274" s="107">
        <f>COUNTIF(Data_Eksportir!$H$2:$H$3401,A274)</f>
        <v>0</v>
      </c>
      <c r="H274" s="104" t="str">
        <f t="shared" si="30"/>
        <v>1 – 5</v>
      </c>
      <c r="I274" s="104" t="str">
        <f t="shared" si="31"/>
        <v>Di bawah ambang nilai</v>
      </c>
      <c r="J274" s="106">
        <f t="shared" si="32"/>
        <v>3218118.0002740002</v>
      </c>
      <c r="K274" s="105">
        <f t="shared" si="33"/>
        <v>0</v>
      </c>
      <c r="L274" s="106">
        <f t="shared" si="34"/>
        <v>0</v>
      </c>
    </row>
    <row r="275" spans="1:12" x14ac:dyDescent="0.3">
      <c r="A275" s="104" t="s">
        <v>938</v>
      </c>
      <c r="B275" s="104" t="s">
        <v>939</v>
      </c>
      <c r="C275" s="105">
        <v>519</v>
      </c>
      <c r="D275" s="105">
        <v>10080</v>
      </c>
      <c r="E275" s="106">
        <f t="shared" si="28"/>
        <v>19.421965317919074</v>
      </c>
      <c r="F275" s="107">
        <f t="shared" si="29"/>
        <v>3</v>
      </c>
      <c r="G275" s="107">
        <f>COUNTIF(Data_Eksportir!$H$2:$H$3401,A275)</f>
        <v>0</v>
      </c>
      <c r="H275" s="104" t="str">
        <f t="shared" si="30"/>
        <v>5 – 20</v>
      </c>
      <c r="I275" s="104" t="str">
        <f t="shared" si="31"/>
        <v>Di bawah ambang nilai</v>
      </c>
      <c r="J275" s="106">
        <f t="shared" si="32"/>
        <v>10080.000275</v>
      </c>
      <c r="K275" s="105">
        <f t="shared" si="33"/>
        <v>0</v>
      </c>
      <c r="L275" s="106">
        <f t="shared" si="34"/>
        <v>0</v>
      </c>
    </row>
    <row r="276" spans="1:12" x14ac:dyDescent="0.3">
      <c r="A276" s="104" t="s">
        <v>940</v>
      </c>
      <c r="B276" s="104" t="s">
        <v>941</v>
      </c>
      <c r="C276" s="105">
        <v>20087</v>
      </c>
      <c r="D276" s="105">
        <v>41519</v>
      </c>
      <c r="E276" s="106">
        <f t="shared" si="28"/>
        <v>2.0669587295265597</v>
      </c>
      <c r="F276" s="107">
        <f t="shared" si="29"/>
        <v>3</v>
      </c>
      <c r="G276" s="107">
        <f>COUNTIF(Data_Eksportir!$H$2:$H$3401,A276)</f>
        <v>0</v>
      </c>
      <c r="H276" s="104" t="str">
        <f t="shared" si="30"/>
        <v>1 – 5</v>
      </c>
      <c r="I276" s="104" t="str">
        <f t="shared" si="31"/>
        <v>Di bawah ambang nilai</v>
      </c>
      <c r="J276" s="106">
        <f t="shared" si="32"/>
        <v>41519.000275999999</v>
      </c>
      <c r="K276" s="105">
        <f t="shared" si="33"/>
        <v>0</v>
      </c>
      <c r="L276" s="106">
        <f t="shared" si="34"/>
        <v>0</v>
      </c>
    </row>
    <row r="277" spans="1:12" x14ac:dyDescent="0.3">
      <c r="A277" s="104" t="s">
        <v>942</v>
      </c>
      <c r="B277" s="104" t="s">
        <v>943</v>
      </c>
      <c r="C277" s="105">
        <v>102783</v>
      </c>
      <c r="D277" s="105">
        <v>2413655</v>
      </c>
      <c r="E277" s="106">
        <f t="shared" si="28"/>
        <v>23.48301761964527</v>
      </c>
      <c r="F277" s="107">
        <f t="shared" si="29"/>
        <v>3</v>
      </c>
      <c r="G277" s="107">
        <f>COUNTIF(Data_Eksportir!$H$2:$H$3401,A277)</f>
        <v>1</v>
      </c>
      <c r="H277" s="104" t="str">
        <f t="shared" si="30"/>
        <v>20 – 100</v>
      </c>
      <c r="I277" s="104" t="str">
        <f t="shared" si="31"/>
        <v>Di bawah ambang nilai</v>
      </c>
      <c r="J277" s="106">
        <f t="shared" si="32"/>
        <v>2413655.000277</v>
      </c>
      <c r="K277" s="105">
        <f t="shared" si="33"/>
        <v>0</v>
      </c>
      <c r="L277" s="106">
        <f t="shared" si="34"/>
        <v>0</v>
      </c>
    </row>
    <row r="278" spans="1:12" x14ac:dyDescent="0.3">
      <c r="A278" s="104" t="s">
        <v>944</v>
      </c>
      <c r="B278" s="104" t="s">
        <v>945</v>
      </c>
      <c r="C278" s="105">
        <v>16278</v>
      </c>
      <c r="D278" s="105">
        <v>155313</v>
      </c>
      <c r="E278" s="106">
        <f t="shared" si="28"/>
        <v>9.541282712863989</v>
      </c>
      <c r="F278" s="107">
        <f t="shared" si="29"/>
        <v>3</v>
      </c>
      <c r="G278" s="107">
        <f>COUNTIF(Data_Eksportir!$H$2:$H$3401,A278)</f>
        <v>0</v>
      </c>
      <c r="H278" s="104" t="str">
        <f t="shared" si="30"/>
        <v>5 – 20</v>
      </c>
      <c r="I278" s="104" t="str">
        <f t="shared" si="31"/>
        <v>Di bawah ambang nilai</v>
      </c>
      <c r="J278" s="106">
        <f t="shared" si="32"/>
        <v>155313.00027799999</v>
      </c>
      <c r="K278" s="105">
        <f t="shared" si="33"/>
        <v>0</v>
      </c>
      <c r="L278" s="106">
        <f t="shared" si="34"/>
        <v>0</v>
      </c>
    </row>
    <row r="279" spans="1:12" x14ac:dyDescent="0.3">
      <c r="A279" s="104" t="s">
        <v>946</v>
      </c>
      <c r="B279" s="104" t="s">
        <v>947</v>
      </c>
      <c r="C279" s="105">
        <v>3757099</v>
      </c>
      <c r="D279" s="105">
        <v>5645007</v>
      </c>
      <c r="E279" s="106">
        <f t="shared" si="28"/>
        <v>1.5024908845894134</v>
      </c>
      <c r="F279" s="107">
        <f t="shared" si="29"/>
        <v>3</v>
      </c>
      <c r="G279" s="107">
        <f>COUNTIF(Data_Eksportir!$H$2:$H$3401,A279)</f>
        <v>0</v>
      </c>
      <c r="H279" s="104" t="str">
        <f t="shared" si="30"/>
        <v>1 – 5</v>
      </c>
      <c r="I279" s="104" t="str">
        <f t="shared" si="31"/>
        <v>Di bawah ambang nilai</v>
      </c>
      <c r="J279" s="106">
        <f t="shared" si="32"/>
        <v>5645007.000279</v>
      </c>
      <c r="K279" s="105">
        <f t="shared" si="33"/>
        <v>0</v>
      </c>
      <c r="L279" s="106">
        <f t="shared" si="34"/>
        <v>0</v>
      </c>
    </row>
    <row r="280" spans="1:12" x14ac:dyDescent="0.3">
      <c r="A280" s="104" t="s">
        <v>948</v>
      </c>
      <c r="B280" s="104" t="s">
        <v>949</v>
      </c>
      <c r="C280" s="105">
        <v>218254</v>
      </c>
      <c r="D280" s="105">
        <v>1360402</v>
      </c>
      <c r="E280" s="106">
        <f t="shared" si="28"/>
        <v>6.2331137115470963</v>
      </c>
      <c r="F280" s="107">
        <f t="shared" si="29"/>
        <v>3</v>
      </c>
      <c r="G280" s="107">
        <f>COUNTIF(Data_Eksportir!$H$2:$H$3401,A280)</f>
        <v>0</v>
      </c>
      <c r="H280" s="104" t="str">
        <f t="shared" si="30"/>
        <v>5 – 20</v>
      </c>
      <c r="I280" s="104" t="str">
        <f t="shared" si="31"/>
        <v>Di bawah ambang nilai</v>
      </c>
      <c r="J280" s="106">
        <f t="shared" si="32"/>
        <v>1360402.00028</v>
      </c>
      <c r="K280" s="105">
        <f t="shared" si="33"/>
        <v>0</v>
      </c>
      <c r="L280" s="106">
        <f t="shared" si="34"/>
        <v>0</v>
      </c>
    </row>
    <row r="281" spans="1:12" x14ac:dyDescent="0.3">
      <c r="A281" s="104" t="s">
        <v>950</v>
      </c>
      <c r="B281" s="104" t="s">
        <v>951</v>
      </c>
      <c r="C281" s="105">
        <v>100805</v>
      </c>
      <c r="D281" s="105">
        <v>173211</v>
      </c>
      <c r="E281" s="106">
        <f t="shared" si="28"/>
        <v>1.7182778632012301</v>
      </c>
      <c r="F281" s="107">
        <f t="shared" si="29"/>
        <v>3</v>
      </c>
      <c r="G281" s="107">
        <f>COUNTIF(Data_Eksportir!$H$2:$H$3401,A281)</f>
        <v>0</v>
      </c>
      <c r="H281" s="104" t="str">
        <f t="shared" si="30"/>
        <v>1 – 5</v>
      </c>
      <c r="I281" s="104" t="str">
        <f t="shared" si="31"/>
        <v>Di bawah ambang nilai</v>
      </c>
      <c r="J281" s="106">
        <f t="shared" si="32"/>
        <v>173211.00028099999</v>
      </c>
      <c r="K281" s="105">
        <f t="shared" si="33"/>
        <v>0</v>
      </c>
      <c r="L281" s="106">
        <f t="shared" si="34"/>
        <v>0</v>
      </c>
    </row>
    <row r="282" spans="1:12" x14ac:dyDescent="0.3">
      <c r="A282" s="104" t="s">
        <v>952</v>
      </c>
      <c r="B282" s="104" t="s">
        <v>953</v>
      </c>
      <c r="C282" s="105">
        <v>11000</v>
      </c>
      <c r="D282" s="105">
        <v>164447</v>
      </c>
      <c r="E282" s="106">
        <f t="shared" si="28"/>
        <v>14.949727272727273</v>
      </c>
      <c r="F282" s="107">
        <f t="shared" si="29"/>
        <v>3</v>
      </c>
      <c r="G282" s="107">
        <f>COUNTIF(Data_Eksportir!$H$2:$H$3401,A282)</f>
        <v>0</v>
      </c>
      <c r="H282" s="104" t="str">
        <f t="shared" si="30"/>
        <v>5 – 20</v>
      </c>
      <c r="I282" s="104" t="str">
        <f t="shared" si="31"/>
        <v>Di bawah ambang nilai</v>
      </c>
      <c r="J282" s="106">
        <f t="shared" si="32"/>
        <v>164447.00028199999</v>
      </c>
      <c r="K282" s="105">
        <f t="shared" si="33"/>
        <v>0</v>
      </c>
      <c r="L282" s="106">
        <f t="shared" si="34"/>
        <v>0</v>
      </c>
    </row>
    <row r="283" spans="1:12" x14ac:dyDescent="0.3">
      <c r="A283" s="104" t="s">
        <v>954</v>
      </c>
      <c r="B283" s="104" t="s">
        <v>955</v>
      </c>
      <c r="C283" s="105">
        <v>1241</v>
      </c>
      <c r="D283" s="105">
        <v>15240</v>
      </c>
      <c r="E283" s="106">
        <f t="shared" si="28"/>
        <v>12.280419016921837</v>
      </c>
      <c r="F283" s="107">
        <f t="shared" si="29"/>
        <v>3</v>
      </c>
      <c r="G283" s="107">
        <f>COUNTIF(Data_Eksportir!$H$2:$H$3401,A283)</f>
        <v>0</v>
      </c>
      <c r="H283" s="104" t="str">
        <f t="shared" si="30"/>
        <v>5 – 20</v>
      </c>
      <c r="I283" s="104" t="str">
        <f t="shared" si="31"/>
        <v>Di bawah ambang nilai</v>
      </c>
      <c r="J283" s="106">
        <f t="shared" si="32"/>
        <v>15240.000282999999</v>
      </c>
      <c r="K283" s="105">
        <f t="shared" si="33"/>
        <v>0</v>
      </c>
      <c r="L283" s="106">
        <f t="shared" si="34"/>
        <v>0</v>
      </c>
    </row>
    <row r="284" spans="1:12" x14ac:dyDescent="0.3">
      <c r="A284" s="104" t="s">
        <v>956</v>
      </c>
      <c r="B284" s="104" t="s">
        <v>957</v>
      </c>
      <c r="C284" s="105">
        <v>58841</v>
      </c>
      <c r="D284" s="105">
        <v>92932</v>
      </c>
      <c r="E284" s="106">
        <f t="shared" si="28"/>
        <v>1.5793749256470828</v>
      </c>
      <c r="F284" s="107">
        <f t="shared" si="29"/>
        <v>3</v>
      </c>
      <c r="G284" s="107">
        <f>COUNTIF(Data_Eksportir!$H$2:$H$3401,A284)</f>
        <v>0</v>
      </c>
      <c r="H284" s="104" t="str">
        <f t="shared" si="30"/>
        <v>1 – 5</v>
      </c>
      <c r="I284" s="104" t="str">
        <f t="shared" si="31"/>
        <v>Di bawah ambang nilai</v>
      </c>
      <c r="J284" s="106">
        <f t="shared" si="32"/>
        <v>92932.000283999994</v>
      </c>
      <c r="K284" s="105">
        <f t="shared" si="33"/>
        <v>0</v>
      </c>
      <c r="L284" s="106">
        <f t="shared" si="34"/>
        <v>0</v>
      </c>
    </row>
    <row r="285" spans="1:12" x14ac:dyDescent="0.3">
      <c r="A285" s="104" t="s">
        <v>958</v>
      </c>
      <c r="B285" s="104" t="s">
        <v>959</v>
      </c>
      <c r="C285" s="105">
        <v>2400</v>
      </c>
      <c r="D285" s="105">
        <v>78660</v>
      </c>
      <c r="E285" s="106">
        <f t="shared" si="28"/>
        <v>32.774999999999999</v>
      </c>
      <c r="F285" s="107">
        <f t="shared" si="29"/>
        <v>3</v>
      </c>
      <c r="G285" s="107">
        <f>COUNTIF(Data_Eksportir!$H$2:$H$3401,A285)</f>
        <v>0</v>
      </c>
      <c r="H285" s="104" t="str">
        <f t="shared" si="30"/>
        <v>20 – 100</v>
      </c>
      <c r="I285" s="104" t="str">
        <f t="shared" si="31"/>
        <v>Di bawah ambang nilai</v>
      </c>
      <c r="J285" s="106">
        <f t="shared" si="32"/>
        <v>78660.000285000002</v>
      </c>
      <c r="K285" s="105">
        <f t="shared" si="33"/>
        <v>0</v>
      </c>
      <c r="L285" s="106">
        <f t="shared" si="34"/>
        <v>0</v>
      </c>
    </row>
    <row r="286" spans="1:12" x14ac:dyDescent="0.3">
      <c r="A286" s="104" t="s">
        <v>960</v>
      </c>
      <c r="B286" s="104" t="s">
        <v>961</v>
      </c>
      <c r="C286" s="105">
        <v>506087</v>
      </c>
      <c r="D286" s="105">
        <v>376932</v>
      </c>
      <c r="E286" s="106">
        <f t="shared" si="28"/>
        <v>0.74479684323051176</v>
      </c>
      <c r="F286" s="107">
        <f t="shared" si="29"/>
        <v>4</v>
      </c>
      <c r="G286" s="107">
        <f>COUNTIF(Data_Eksportir!$H$2:$H$3401,A286)</f>
        <v>9</v>
      </c>
      <c r="H286" s="104" t="str">
        <f t="shared" si="30"/>
        <v>Di bawah 1</v>
      </c>
      <c r="I286" s="104" t="str">
        <f t="shared" si="31"/>
        <v>Di bawah ambang nilai</v>
      </c>
      <c r="J286" s="106">
        <f t="shared" si="32"/>
        <v>376932.00028600002</v>
      </c>
      <c r="K286" s="105">
        <f t="shared" si="33"/>
        <v>0</v>
      </c>
      <c r="L286" s="106">
        <f t="shared" si="34"/>
        <v>0</v>
      </c>
    </row>
    <row r="287" spans="1:12" x14ac:dyDescent="0.3">
      <c r="A287" s="104" t="s">
        <v>962</v>
      </c>
      <c r="B287" s="104" t="s">
        <v>963</v>
      </c>
      <c r="C287" s="105">
        <v>9201</v>
      </c>
      <c r="D287" s="105">
        <v>17173</v>
      </c>
      <c r="E287" s="106">
        <f t="shared" si="28"/>
        <v>1.8664275622214976</v>
      </c>
      <c r="F287" s="107">
        <f t="shared" si="29"/>
        <v>4</v>
      </c>
      <c r="G287" s="107">
        <f>COUNTIF(Data_Eksportir!$H$2:$H$3401,A287)</f>
        <v>0</v>
      </c>
      <c r="H287" s="104" t="str">
        <f t="shared" si="30"/>
        <v>1 – 5</v>
      </c>
      <c r="I287" s="104" t="str">
        <f t="shared" si="31"/>
        <v>Di bawah ambang nilai</v>
      </c>
      <c r="J287" s="106">
        <f t="shared" si="32"/>
        <v>17173.000286999999</v>
      </c>
      <c r="K287" s="105">
        <f t="shared" si="33"/>
        <v>0</v>
      </c>
      <c r="L287" s="106">
        <f t="shared" si="34"/>
        <v>0</v>
      </c>
    </row>
    <row r="288" spans="1:12" x14ac:dyDescent="0.3">
      <c r="A288" s="104" t="s">
        <v>964</v>
      </c>
      <c r="B288" s="104" t="s">
        <v>965</v>
      </c>
      <c r="C288" s="105">
        <v>5772349</v>
      </c>
      <c r="D288" s="105">
        <v>4947453</v>
      </c>
      <c r="E288" s="106">
        <f t="shared" si="28"/>
        <v>0.85709526572284522</v>
      </c>
      <c r="F288" s="107">
        <f t="shared" si="29"/>
        <v>4</v>
      </c>
      <c r="G288" s="107">
        <f>COUNTIF(Data_Eksportir!$H$2:$H$3401,A288)</f>
        <v>0</v>
      </c>
      <c r="H288" s="104" t="str">
        <f t="shared" si="30"/>
        <v>Di bawah 1</v>
      </c>
      <c r="I288" s="104" t="str">
        <f t="shared" si="31"/>
        <v>Di bawah ambang nilai</v>
      </c>
      <c r="J288" s="106">
        <f t="shared" si="32"/>
        <v>4947453.0002880003</v>
      </c>
      <c r="K288" s="105">
        <f t="shared" si="33"/>
        <v>0</v>
      </c>
      <c r="L288" s="106">
        <f t="shared" si="34"/>
        <v>0</v>
      </c>
    </row>
    <row r="289" spans="1:12" x14ac:dyDescent="0.3">
      <c r="A289" s="104" t="s">
        <v>966</v>
      </c>
      <c r="B289" s="104" t="s">
        <v>967</v>
      </c>
      <c r="C289" s="105">
        <v>2937</v>
      </c>
      <c r="D289" s="105">
        <v>4513</v>
      </c>
      <c r="E289" s="106">
        <f t="shared" si="28"/>
        <v>1.5366019748042219</v>
      </c>
      <c r="F289" s="107">
        <f t="shared" si="29"/>
        <v>4</v>
      </c>
      <c r="G289" s="107">
        <f>COUNTIF(Data_Eksportir!$H$2:$H$3401,A289)</f>
        <v>0</v>
      </c>
      <c r="H289" s="104" t="str">
        <f t="shared" si="30"/>
        <v>1 – 5</v>
      </c>
      <c r="I289" s="104" t="str">
        <f t="shared" si="31"/>
        <v>Di bawah ambang nilai</v>
      </c>
      <c r="J289" s="106">
        <f t="shared" si="32"/>
        <v>4513.0002889999996</v>
      </c>
      <c r="K289" s="105">
        <f t="shared" si="33"/>
        <v>0</v>
      </c>
      <c r="L289" s="106">
        <f t="shared" si="34"/>
        <v>0</v>
      </c>
    </row>
    <row r="290" spans="1:12" x14ac:dyDescent="0.3">
      <c r="A290" s="104" t="s">
        <v>968</v>
      </c>
      <c r="B290" s="104" t="s">
        <v>969</v>
      </c>
      <c r="C290" s="105">
        <v>239183</v>
      </c>
      <c r="D290" s="105">
        <v>375707</v>
      </c>
      <c r="E290" s="106">
        <f t="shared" si="28"/>
        <v>1.5707930747586576</v>
      </c>
      <c r="F290" s="107">
        <f t="shared" si="29"/>
        <v>4</v>
      </c>
      <c r="G290" s="107">
        <f>COUNTIF(Data_Eksportir!$H$2:$H$3401,A290)</f>
        <v>0</v>
      </c>
      <c r="H290" s="104" t="str">
        <f t="shared" si="30"/>
        <v>1 – 5</v>
      </c>
      <c r="I290" s="104" t="str">
        <f t="shared" si="31"/>
        <v>Di bawah ambang nilai</v>
      </c>
      <c r="J290" s="106">
        <f t="shared" si="32"/>
        <v>375707.00029</v>
      </c>
      <c r="K290" s="105">
        <f t="shared" si="33"/>
        <v>0</v>
      </c>
      <c r="L290" s="106">
        <f t="shared" si="34"/>
        <v>0</v>
      </c>
    </row>
    <row r="291" spans="1:12" x14ac:dyDescent="0.3">
      <c r="A291" s="104" t="s">
        <v>970</v>
      </c>
      <c r="B291" s="104" t="s">
        <v>971</v>
      </c>
      <c r="C291" s="105">
        <v>585</v>
      </c>
      <c r="D291" s="105">
        <v>1281</v>
      </c>
      <c r="E291" s="106">
        <f t="shared" si="28"/>
        <v>2.18974358974359</v>
      </c>
      <c r="F291" s="107">
        <f t="shared" si="29"/>
        <v>4</v>
      </c>
      <c r="G291" s="107">
        <f>COUNTIF(Data_Eksportir!$H$2:$H$3401,A291)</f>
        <v>0</v>
      </c>
      <c r="H291" s="104" t="str">
        <f t="shared" si="30"/>
        <v>1 – 5</v>
      </c>
      <c r="I291" s="104" t="str">
        <f t="shared" si="31"/>
        <v>Di bawah ambang nilai</v>
      </c>
      <c r="J291" s="106">
        <f t="shared" si="32"/>
        <v>1281.0002910000001</v>
      </c>
      <c r="K291" s="105">
        <f t="shared" si="33"/>
        <v>0</v>
      </c>
      <c r="L291" s="106">
        <f t="shared" si="34"/>
        <v>0</v>
      </c>
    </row>
    <row r="292" spans="1:12" x14ac:dyDescent="0.3">
      <c r="A292" s="104" t="s">
        <v>972</v>
      </c>
      <c r="B292" s="104" t="s">
        <v>973</v>
      </c>
      <c r="C292" s="105">
        <v>407645</v>
      </c>
      <c r="D292" s="105">
        <v>2855345</v>
      </c>
      <c r="E292" s="106">
        <f t="shared" si="28"/>
        <v>7.0044892001619052</v>
      </c>
      <c r="F292" s="107">
        <f t="shared" si="29"/>
        <v>4</v>
      </c>
      <c r="G292" s="107">
        <f>COUNTIF(Data_Eksportir!$H$2:$H$3401,A292)</f>
        <v>0</v>
      </c>
      <c r="H292" s="104" t="str">
        <f t="shared" si="30"/>
        <v>5 – 20</v>
      </c>
      <c r="I292" s="104" t="str">
        <f t="shared" si="31"/>
        <v>Di bawah ambang nilai</v>
      </c>
      <c r="J292" s="106">
        <f t="shared" si="32"/>
        <v>2855345.0002919999</v>
      </c>
      <c r="K292" s="105">
        <f t="shared" si="33"/>
        <v>0</v>
      </c>
      <c r="L292" s="106">
        <f t="shared" si="34"/>
        <v>0</v>
      </c>
    </row>
    <row r="293" spans="1:12" x14ac:dyDescent="0.3">
      <c r="A293" s="104" t="s">
        <v>974</v>
      </c>
      <c r="B293" s="104" t="s">
        <v>975</v>
      </c>
      <c r="C293" s="105">
        <v>82478</v>
      </c>
      <c r="D293" s="105">
        <v>191798</v>
      </c>
      <c r="E293" s="106">
        <f t="shared" si="28"/>
        <v>2.3254443609204878</v>
      </c>
      <c r="F293" s="107">
        <f t="shared" si="29"/>
        <v>4</v>
      </c>
      <c r="G293" s="107">
        <f>COUNTIF(Data_Eksportir!$H$2:$H$3401,A293)</f>
        <v>0</v>
      </c>
      <c r="H293" s="104" t="str">
        <f t="shared" si="30"/>
        <v>1 – 5</v>
      </c>
      <c r="I293" s="104" t="str">
        <f t="shared" si="31"/>
        <v>Di bawah ambang nilai</v>
      </c>
      <c r="J293" s="106">
        <f t="shared" si="32"/>
        <v>191798.00029299999</v>
      </c>
      <c r="K293" s="105">
        <f t="shared" si="33"/>
        <v>0</v>
      </c>
      <c r="L293" s="106">
        <f t="shared" si="34"/>
        <v>0</v>
      </c>
    </row>
    <row r="294" spans="1:12" x14ac:dyDescent="0.3">
      <c r="A294" s="104" t="s">
        <v>976</v>
      </c>
      <c r="B294" s="104" t="s">
        <v>977</v>
      </c>
      <c r="C294" s="105">
        <v>8</v>
      </c>
      <c r="D294" s="105">
        <v>430</v>
      </c>
      <c r="E294" s="106">
        <f t="shared" si="28"/>
        <v>53.75</v>
      </c>
      <c r="F294" s="107">
        <f t="shared" si="29"/>
        <v>4</v>
      </c>
      <c r="G294" s="107">
        <f>COUNTIF(Data_Eksportir!$H$2:$H$3401,A294)</f>
        <v>0</v>
      </c>
      <c r="H294" s="104" t="str">
        <f t="shared" si="30"/>
        <v>20 – 100</v>
      </c>
      <c r="I294" s="104" t="str">
        <f t="shared" si="31"/>
        <v>Di bawah ambang nilai</v>
      </c>
      <c r="J294" s="106">
        <f t="shared" si="32"/>
        <v>430.000294</v>
      </c>
      <c r="K294" s="105">
        <f t="shared" si="33"/>
        <v>0</v>
      </c>
      <c r="L294" s="106">
        <f t="shared" si="34"/>
        <v>0</v>
      </c>
    </row>
    <row r="295" spans="1:12" x14ac:dyDescent="0.3">
      <c r="A295" s="104" t="s">
        <v>978</v>
      </c>
      <c r="B295" s="104" t="s">
        <v>979</v>
      </c>
      <c r="C295" s="105">
        <v>4445</v>
      </c>
      <c r="D295" s="105">
        <v>6040</v>
      </c>
      <c r="E295" s="106">
        <f t="shared" si="28"/>
        <v>1.3588301462317209</v>
      </c>
      <c r="F295" s="107">
        <f t="shared" si="29"/>
        <v>4</v>
      </c>
      <c r="G295" s="107">
        <f>COUNTIF(Data_Eksportir!$H$2:$H$3401,A295)</f>
        <v>17</v>
      </c>
      <c r="H295" s="104" t="str">
        <f t="shared" si="30"/>
        <v>1 – 5</v>
      </c>
      <c r="I295" s="104" t="str">
        <f t="shared" si="31"/>
        <v>Di bawah ambang nilai</v>
      </c>
      <c r="J295" s="106">
        <f t="shared" si="32"/>
        <v>6040.0002949999998</v>
      </c>
      <c r="K295" s="105">
        <f t="shared" si="33"/>
        <v>0</v>
      </c>
      <c r="L295" s="106">
        <f t="shared" si="34"/>
        <v>0</v>
      </c>
    </row>
    <row r="296" spans="1:12" x14ac:dyDescent="0.3">
      <c r="A296" s="104" t="s">
        <v>980</v>
      </c>
      <c r="B296" s="104" t="s">
        <v>981</v>
      </c>
      <c r="C296" s="105">
        <v>51304</v>
      </c>
      <c r="D296" s="105">
        <v>159273</v>
      </c>
      <c r="E296" s="106">
        <f t="shared" si="28"/>
        <v>3.1044947762357711</v>
      </c>
      <c r="F296" s="107">
        <f t="shared" si="29"/>
        <v>4</v>
      </c>
      <c r="G296" s="107">
        <f>COUNTIF(Data_Eksportir!$H$2:$H$3401,A296)</f>
        <v>1</v>
      </c>
      <c r="H296" s="104" t="str">
        <f t="shared" si="30"/>
        <v>1 – 5</v>
      </c>
      <c r="I296" s="104" t="str">
        <f t="shared" si="31"/>
        <v>Di bawah ambang nilai</v>
      </c>
      <c r="J296" s="106">
        <f t="shared" si="32"/>
        <v>159273.00029600001</v>
      </c>
      <c r="K296" s="105">
        <f t="shared" si="33"/>
        <v>0</v>
      </c>
      <c r="L296" s="106">
        <f t="shared" si="34"/>
        <v>0</v>
      </c>
    </row>
    <row r="297" spans="1:12" x14ac:dyDescent="0.3">
      <c r="A297" s="104" t="s">
        <v>982</v>
      </c>
      <c r="B297" s="104" t="s">
        <v>983</v>
      </c>
      <c r="C297" s="105">
        <v>345780</v>
      </c>
      <c r="D297" s="105">
        <v>1818436</v>
      </c>
      <c r="E297" s="106">
        <f t="shared" si="28"/>
        <v>5.2589392099022501</v>
      </c>
      <c r="F297" s="107">
        <f t="shared" si="29"/>
        <v>4</v>
      </c>
      <c r="G297" s="107">
        <f>COUNTIF(Data_Eksportir!$H$2:$H$3401,A297)</f>
        <v>0</v>
      </c>
      <c r="H297" s="104" t="str">
        <f t="shared" si="30"/>
        <v>5 – 20</v>
      </c>
      <c r="I297" s="104" t="str">
        <f t="shared" si="31"/>
        <v>Di bawah ambang nilai</v>
      </c>
      <c r="J297" s="106">
        <f t="shared" si="32"/>
        <v>1818436.0002969999</v>
      </c>
      <c r="K297" s="105">
        <f t="shared" si="33"/>
        <v>0</v>
      </c>
      <c r="L297" s="106">
        <f t="shared" si="34"/>
        <v>0</v>
      </c>
    </row>
    <row r="298" spans="1:12" x14ac:dyDescent="0.3">
      <c r="A298" s="104" t="s">
        <v>984</v>
      </c>
      <c r="B298" s="104" t="s">
        <v>985</v>
      </c>
      <c r="C298" s="105">
        <v>679</v>
      </c>
      <c r="D298" s="105">
        <v>3995</v>
      </c>
      <c r="E298" s="106">
        <f t="shared" si="28"/>
        <v>5.883652430044183</v>
      </c>
      <c r="F298" s="107">
        <f t="shared" si="29"/>
        <v>4</v>
      </c>
      <c r="G298" s="107">
        <f>COUNTIF(Data_Eksportir!$H$2:$H$3401,A298)</f>
        <v>0</v>
      </c>
      <c r="H298" s="104" t="str">
        <f t="shared" si="30"/>
        <v>5 – 20</v>
      </c>
      <c r="I298" s="104" t="str">
        <f t="shared" si="31"/>
        <v>Di bawah ambang nilai</v>
      </c>
      <c r="J298" s="106">
        <f t="shared" si="32"/>
        <v>3995.0002979999999</v>
      </c>
      <c r="K298" s="105">
        <f t="shared" si="33"/>
        <v>0</v>
      </c>
      <c r="L298" s="106">
        <f t="shared" si="34"/>
        <v>0</v>
      </c>
    </row>
    <row r="299" spans="1:12" x14ac:dyDescent="0.3">
      <c r="A299" s="104" t="s">
        <v>986</v>
      </c>
      <c r="B299" s="104" t="s">
        <v>987</v>
      </c>
      <c r="C299" s="105">
        <v>3062</v>
      </c>
      <c r="D299" s="105">
        <v>110</v>
      </c>
      <c r="E299" s="106">
        <f t="shared" si="28"/>
        <v>3.5924232527759635E-2</v>
      </c>
      <c r="F299" s="107">
        <f t="shared" si="29"/>
        <v>4</v>
      </c>
      <c r="G299" s="107">
        <f>COUNTIF(Data_Eksportir!$H$2:$H$3401,A299)</f>
        <v>0</v>
      </c>
      <c r="H299" s="104" t="str">
        <f t="shared" si="30"/>
        <v>Di bawah 1</v>
      </c>
      <c r="I299" s="104" t="str">
        <f t="shared" si="31"/>
        <v>Di bawah ambang nilai</v>
      </c>
      <c r="J299" s="106">
        <f t="shared" si="32"/>
        <v>110.000299</v>
      </c>
      <c r="K299" s="105">
        <f t="shared" si="33"/>
        <v>0</v>
      </c>
      <c r="L299" s="106">
        <f t="shared" si="34"/>
        <v>0</v>
      </c>
    </row>
    <row r="300" spans="1:12" x14ac:dyDescent="0.3">
      <c r="A300" s="104" t="s">
        <v>988</v>
      </c>
      <c r="B300" s="104" t="s">
        <v>989</v>
      </c>
      <c r="C300" s="105">
        <v>11521</v>
      </c>
      <c r="D300" s="105">
        <v>82874</v>
      </c>
      <c r="E300" s="106">
        <f t="shared" si="28"/>
        <v>7.1932991927784045</v>
      </c>
      <c r="F300" s="107">
        <f t="shared" si="29"/>
        <v>4</v>
      </c>
      <c r="G300" s="107">
        <f>COUNTIF(Data_Eksportir!$H$2:$H$3401,A300)</f>
        <v>0</v>
      </c>
      <c r="H300" s="104" t="str">
        <f t="shared" si="30"/>
        <v>5 – 20</v>
      </c>
      <c r="I300" s="104" t="str">
        <f t="shared" si="31"/>
        <v>Di bawah ambang nilai</v>
      </c>
      <c r="J300" s="106">
        <f t="shared" si="32"/>
        <v>82874.0003</v>
      </c>
      <c r="K300" s="105">
        <f t="shared" si="33"/>
        <v>0</v>
      </c>
      <c r="L300" s="106">
        <f t="shared" si="34"/>
        <v>0</v>
      </c>
    </row>
    <row r="301" spans="1:12" x14ac:dyDescent="0.3">
      <c r="A301" s="104" t="s">
        <v>990</v>
      </c>
      <c r="B301" s="104" t="s">
        <v>991</v>
      </c>
      <c r="C301" s="105">
        <v>5254</v>
      </c>
      <c r="D301" s="105">
        <v>38985</v>
      </c>
      <c r="E301" s="106">
        <f t="shared" si="28"/>
        <v>7.4200609059763991</v>
      </c>
      <c r="F301" s="107">
        <f t="shared" si="29"/>
        <v>4</v>
      </c>
      <c r="G301" s="107">
        <f>COUNTIF(Data_Eksportir!$H$2:$H$3401,A301)</f>
        <v>0</v>
      </c>
      <c r="H301" s="104" t="str">
        <f t="shared" si="30"/>
        <v>5 – 20</v>
      </c>
      <c r="I301" s="104" t="str">
        <f t="shared" si="31"/>
        <v>Di bawah ambang nilai</v>
      </c>
      <c r="J301" s="106">
        <f t="shared" si="32"/>
        <v>38985.000301</v>
      </c>
      <c r="K301" s="105">
        <f t="shared" si="33"/>
        <v>0</v>
      </c>
      <c r="L301" s="106">
        <f t="shared" si="34"/>
        <v>0</v>
      </c>
    </row>
    <row r="302" spans="1:12" x14ac:dyDescent="0.3">
      <c r="A302" s="104" t="s">
        <v>992</v>
      </c>
      <c r="B302" s="104" t="s">
        <v>993</v>
      </c>
      <c r="C302" s="105">
        <v>150168</v>
      </c>
      <c r="D302" s="105">
        <v>1009865</v>
      </c>
      <c r="E302" s="106">
        <f t="shared" si="28"/>
        <v>6.7249014437163712</v>
      </c>
      <c r="F302" s="107">
        <f t="shared" si="29"/>
        <v>4</v>
      </c>
      <c r="G302" s="107">
        <f>COUNTIF(Data_Eksportir!$H$2:$H$3401,A302)</f>
        <v>0</v>
      </c>
      <c r="H302" s="104" t="str">
        <f t="shared" si="30"/>
        <v>5 – 20</v>
      </c>
      <c r="I302" s="104" t="str">
        <f t="shared" si="31"/>
        <v>Di bawah ambang nilai</v>
      </c>
      <c r="J302" s="106">
        <f t="shared" si="32"/>
        <v>1009865.000302</v>
      </c>
      <c r="K302" s="105">
        <f t="shared" si="33"/>
        <v>0</v>
      </c>
      <c r="L302" s="106">
        <f t="shared" si="34"/>
        <v>0</v>
      </c>
    </row>
    <row r="303" spans="1:12" x14ac:dyDescent="0.3">
      <c r="A303" s="104" t="s">
        <v>994</v>
      </c>
      <c r="B303" s="104" t="s">
        <v>995</v>
      </c>
      <c r="C303" s="105">
        <v>21830</v>
      </c>
      <c r="D303" s="105">
        <v>40805</v>
      </c>
      <c r="E303" s="106">
        <f t="shared" si="28"/>
        <v>1.86921667430142</v>
      </c>
      <c r="F303" s="107">
        <f t="shared" si="29"/>
        <v>4</v>
      </c>
      <c r="G303" s="107">
        <f>COUNTIF(Data_Eksportir!$H$2:$H$3401,A303)</f>
        <v>0</v>
      </c>
      <c r="H303" s="104" t="str">
        <f t="shared" si="30"/>
        <v>1 – 5</v>
      </c>
      <c r="I303" s="104" t="str">
        <f t="shared" si="31"/>
        <v>Di bawah ambang nilai</v>
      </c>
      <c r="J303" s="106">
        <f t="shared" si="32"/>
        <v>40805.000303000001</v>
      </c>
      <c r="K303" s="105">
        <f t="shared" si="33"/>
        <v>0</v>
      </c>
      <c r="L303" s="106">
        <f t="shared" si="34"/>
        <v>0</v>
      </c>
    </row>
    <row r="304" spans="1:12" x14ac:dyDescent="0.3">
      <c r="A304" s="104" t="s">
        <v>996</v>
      </c>
      <c r="B304" s="104" t="s">
        <v>997</v>
      </c>
      <c r="C304" s="105">
        <v>9350</v>
      </c>
      <c r="D304" s="105">
        <v>31626</v>
      </c>
      <c r="E304" s="106">
        <f t="shared" si="28"/>
        <v>3.3824598930481282</v>
      </c>
      <c r="F304" s="107">
        <f t="shared" si="29"/>
        <v>4</v>
      </c>
      <c r="G304" s="107">
        <f>COUNTIF(Data_Eksportir!$H$2:$H$3401,A304)</f>
        <v>0</v>
      </c>
      <c r="H304" s="104" t="str">
        <f t="shared" si="30"/>
        <v>1 – 5</v>
      </c>
      <c r="I304" s="104" t="str">
        <f t="shared" si="31"/>
        <v>Di bawah ambang nilai</v>
      </c>
      <c r="J304" s="106">
        <f t="shared" si="32"/>
        <v>31626.000304000001</v>
      </c>
      <c r="K304" s="105">
        <f t="shared" si="33"/>
        <v>0</v>
      </c>
      <c r="L304" s="106">
        <f t="shared" si="34"/>
        <v>0</v>
      </c>
    </row>
    <row r="305" spans="1:12" x14ac:dyDescent="0.3">
      <c r="A305" s="104" t="s">
        <v>998</v>
      </c>
      <c r="B305" s="104" t="s">
        <v>999</v>
      </c>
      <c r="C305" s="105">
        <v>7898</v>
      </c>
      <c r="D305" s="105">
        <v>20736</v>
      </c>
      <c r="E305" s="106">
        <f t="shared" si="28"/>
        <v>2.6254748037477844</v>
      </c>
      <c r="F305" s="107">
        <f t="shared" si="29"/>
        <v>4</v>
      </c>
      <c r="G305" s="107">
        <f>COUNTIF(Data_Eksportir!$H$2:$H$3401,A305)</f>
        <v>0</v>
      </c>
      <c r="H305" s="104" t="str">
        <f t="shared" si="30"/>
        <v>1 – 5</v>
      </c>
      <c r="I305" s="104" t="str">
        <f t="shared" si="31"/>
        <v>Di bawah ambang nilai</v>
      </c>
      <c r="J305" s="106">
        <f t="shared" si="32"/>
        <v>20736.000305000001</v>
      </c>
      <c r="K305" s="105">
        <f t="shared" si="33"/>
        <v>0</v>
      </c>
      <c r="L305" s="106">
        <f t="shared" si="34"/>
        <v>0</v>
      </c>
    </row>
    <row r="306" spans="1:12" x14ac:dyDescent="0.3">
      <c r="A306" s="104" t="s">
        <v>1000</v>
      </c>
      <c r="B306" s="104" t="s">
        <v>1001</v>
      </c>
      <c r="C306" s="105">
        <v>7080479</v>
      </c>
      <c r="D306" s="105">
        <v>8820073</v>
      </c>
      <c r="E306" s="106">
        <f t="shared" si="28"/>
        <v>1.2456887450693661</v>
      </c>
      <c r="F306" s="107">
        <f t="shared" si="29"/>
        <v>4</v>
      </c>
      <c r="G306" s="107">
        <f>COUNTIF(Data_Eksportir!$H$2:$H$3401,A306)</f>
        <v>0</v>
      </c>
      <c r="H306" s="104" t="str">
        <f t="shared" si="30"/>
        <v>1 – 5</v>
      </c>
      <c r="I306" s="104" t="str">
        <f t="shared" si="31"/>
        <v>Di bawah ambang nilai</v>
      </c>
      <c r="J306" s="106">
        <f t="shared" si="32"/>
        <v>8820073.0003059991</v>
      </c>
      <c r="K306" s="105">
        <f t="shared" si="33"/>
        <v>0</v>
      </c>
      <c r="L306" s="106">
        <f t="shared" si="34"/>
        <v>0</v>
      </c>
    </row>
    <row r="307" spans="1:12" x14ac:dyDescent="0.3">
      <c r="A307" s="104" t="s">
        <v>1002</v>
      </c>
      <c r="B307" s="104" t="s">
        <v>1003</v>
      </c>
      <c r="C307" s="105">
        <v>5875954</v>
      </c>
      <c r="D307" s="105">
        <v>9014959</v>
      </c>
      <c r="E307" s="106">
        <f t="shared" si="28"/>
        <v>1.5342119764722459</v>
      </c>
      <c r="F307" s="107">
        <f t="shared" si="29"/>
        <v>4</v>
      </c>
      <c r="G307" s="107">
        <f>COUNTIF(Data_Eksportir!$H$2:$H$3401,A307)</f>
        <v>7</v>
      </c>
      <c r="H307" s="104" t="str">
        <f t="shared" si="30"/>
        <v>1 – 5</v>
      </c>
      <c r="I307" s="104" t="str">
        <f t="shared" si="31"/>
        <v>Di bawah ambang nilai</v>
      </c>
      <c r="J307" s="106">
        <f t="shared" si="32"/>
        <v>9014959.0003069993</v>
      </c>
      <c r="K307" s="105">
        <f t="shared" si="33"/>
        <v>0</v>
      </c>
      <c r="L307" s="106">
        <f t="shared" si="34"/>
        <v>0</v>
      </c>
    </row>
    <row r="308" spans="1:12" x14ac:dyDescent="0.3">
      <c r="A308" s="104" t="s">
        <v>1004</v>
      </c>
      <c r="B308" s="104" t="s">
        <v>1005</v>
      </c>
      <c r="C308" s="105">
        <v>89576</v>
      </c>
      <c r="D308" s="105">
        <v>172115</v>
      </c>
      <c r="E308" s="106">
        <f t="shared" si="28"/>
        <v>1.9214410109850852</v>
      </c>
      <c r="F308" s="107">
        <f t="shared" si="29"/>
        <v>4</v>
      </c>
      <c r="G308" s="107">
        <f>COUNTIF(Data_Eksportir!$H$2:$H$3401,A308)</f>
        <v>0</v>
      </c>
      <c r="H308" s="104" t="str">
        <f t="shared" si="30"/>
        <v>1 – 5</v>
      </c>
      <c r="I308" s="104" t="str">
        <f t="shared" si="31"/>
        <v>Di bawah ambang nilai</v>
      </c>
      <c r="J308" s="106">
        <f t="shared" si="32"/>
        <v>172115.00030799999</v>
      </c>
      <c r="K308" s="105">
        <f t="shared" si="33"/>
        <v>0</v>
      </c>
      <c r="L308" s="106">
        <f t="shared" si="34"/>
        <v>0</v>
      </c>
    </row>
    <row r="309" spans="1:12" x14ac:dyDescent="0.3">
      <c r="A309" s="104" t="s">
        <v>1006</v>
      </c>
      <c r="B309" s="104" t="s">
        <v>1007</v>
      </c>
      <c r="C309" s="105">
        <v>23494</v>
      </c>
      <c r="D309" s="105">
        <v>27104</v>
      </c>
      <c r="E309" s="106">
        <f t="shared" si="28"/>
        <v>1.1536562526602536</v>
      </c>
      <c r="F309" s="107">
        <f t="shared" si="29"/>
        <v>4</v>
      </c>
      <c r="G309" s="107">
        <f>COUNTIF(Data_Eksportir!$H$2:$H$3401,A309)</f>
        <v>0</v>
      </c>
      <c r="H309" s="104" t="str">
        <f t="shared" si="30"/>
        <v>1 – 5</v>
      </c>
      <c r="I309" s="104" t="str">
        <f t="shared" si="31"/>
        <v>Di bawah ambang nilai</v>
      </c>
      <c r="J309" s="106">
        <f t="shared" si="32"/>
        <v>27104.000308999999</v>
      </c>
      <c r="K309" s="105">
        <f t="shared" si="33"/>
        <v>0</v>
      </c>
      <c r="L309" s="106">
        <f t="shared" si="34"/>
        <v>0</v>
      </c>
    </row>
    <row r="310" spans="1:12" x14ac:dyDescent="0.3">
      <c r="A310" s="104" t="s">
        <v>1008</v>
      </c>
      <c r="B310" s="104" t="s">
        <v>1009</v>
      </c>
      <c r="C310" s="105">
        <v>98979</v>
      </c>
      <c r="D310" s="105">
        <v>233512</v>
      </c>
      <c r="E310" s="106">
        <f t="shared" si="28"/>
        <v>2.3592075086634541</v>
      </c>
      <c r="F310" s="107">
        <f t="shared" si="29"/>
        <v>4</v>
      </c>
      <c r="G310" s="107">
        <f>COUNTIF(Data_Eksportir!$H$2:$H$3401,A310)</f>
        <v>0</v>
      </c>
      <c r="H310" s="104" t="str">
        <f t="shared" si="30"/>
        <v>1 – 5</v>
      </c>
      <c r="I310" s="104" t="str">
        <f t="shared" si="31"/>
        <v>Di bawah ambang nilai</v>
      </c>
      <c r="J310" s="106">
        <f t="shared" si="32"/>
        <v>233512.00031</v>
      </c>
      <c r="K310" s="105">
        <f t="shared" si="33"/>
        <v>0</v>
      </c>
      <c r="L310" s="106">
        <f t="shared" si="34"/>
        <v>0</v>
      </c>
    </row>
    <row r="311" spans="1:12" x14ac:dyDescent="0.3">
      <c r="A311" s="104" t="s">
        <v>1010</v>
      </c>
      <c r="B311" s="104" t="s">
        <v>1011</v>
      </c>
      <c r="C311" s="105">
        <v>25</v>
      </c>
      <c r="D311" s="105">
        <v>106</v>
      </c>
      <c r="E311" s="106">
        <f t="shared" si="28"/>
        <v>4.24</v>
      </c>
      <c r="F311" s="107">
        <f t="shared" si="29"/>
        <v>4</v>
      </c>
      <c r="G311" s="107">
        <f>COUNTIF(Data_Eksportir!$H$2:$H$3401,A311)</f>
        <v>0</v>
      </c>
      <c r="H311" s="104" t="str">
        <f t="shared" si="30"/>
        <v>1 – 5</v>
      </c>
      <c r="I311" s="104" t="str">
        <f t="shared" si="31"/>
        <v>Di bawah ambang nilai</v>
      </c>
      <c r="J311" s="106">
        <f t="shared" si="32"/>
        <v>106.000311</v>
      </c>
      <c r="K311" s="105">
        <f t="shared" si="33"/>
        <v>0</v>
      </c>
      <c r="L311" s="106">
        <f t="shared" si="34"/>
        <v>0</v>
      </c>
    </row>
    <row r="312" spans="1:12" x14ac:dyDescent="0.3">
      <c r="A312" s="104" t="s">
        <v>1012</v>
      </c>
      <c r="B312" s="104" t="s">
        <v>1013</v>
      </c>
      <c r="C312" s="105">
        <v>23556362</v>
      </c>
      <c r="D312" s="105">
        <v>22809811</v>
      </c>
      <c r="E312" s="106">
        <f t="shared" si="28"/>
        <v>0.96830788217637342</v>
      </c>
      <c r="F312" s="107">
        <f t="shared" si="29"/>
        <v>4</v>
      </c>
      <c r="G312" s="107">
        <f>COUNTIF(Data_Eksportir!$H$2:$H$3401,A312)</f>
        <v>9</v>
      </c>
      <c r="H312" s="104" t="str">
        <f t="shared" si="30"/>
        <v>Di bawah 1</v>
      </c>
      <c r="I312" s="104" t="str">
        <f t="shared" si="31"/>
        <v>Terwakili</v>
      </c>
      <c r="J312" s="106">
        <f t="shared" si="32"/>
        <v>22809811.000312001</v>
      </c>
      <c r="K312" s="105">
        <f t="shared" si="33"/>
        <v>2280981.1</v>
      </c>
      <c r="L312" s="106">
        <f t="shared" si="34"/>
        <v>2280981.1003120001</v>
      </c>
    </row>
    <row r="313" spans="1:12" x14ac:dyDescent="0.3">
      <c r="A313" s="104" t="s">
        <v>1014</v>
      </c>
      <c r="B313" s="104" t="s">
        <v>1015</v>
      </c>
      <c r="C313" s="105">
        <v>455</v>
      </c>
      <c r="D313" s="105">
        <v>8281</v>
      </c>
      <c r="E313" s="106">
        <f t="shared" si="28"/>
        <v>18.2</v>
      </c>
      <c r="F313" s="107">
        <f t="shared" si="29"/>
        <v>4</v>
      </c>
      <c r="G313" s="107">
        <f>COUNTIF(Data_Eksportir!$H$2:$H$3401,A313)</f>
        <v>0</v>
      </c>
      <c r="H313" s="104" t="str">
        <f t="shared" si="30"/>
        <v>5 – 20</v>
      </c>
      <c r="I313" s="104" t="str">
        <f t="shared" si="31"/>
        <v>Di bawah ambang nilai</v>
      </c>
      <c r="J313" s="106">
        <f t="shared" si="32"/>
        <v>8281.0003130000005</v>
      </c>
      <c r="K313" s="105">
        <f t="shared" si="33"/>
        <v>0</v>
      </c>
      <c r="L313" s="106">
        <f t="shared" si="34"/>
        <v>0</v>
      </c>
    </row>
    <row r="314" spans="1:12" x14ac:dyDescent="0.3">
      <c r="A314" s="104" t="s">
        <v>1016</v>
      </c>
      <c r="B314" s="104" t="s">
        <v>1017</v>
      </c>
      <c r="C314" s="105">
        <v>141</v>
      </c>
      <c r="D314" s="105">
        <v>172</v>
      </c>
      <c r="E314" s="106">
        <f t="shared" si="28"/>
        <v>1.2198581560283688</v>
      </c>
      <c r="F314" s="107">
        <f t="shared" si="29"/>
        <v>4</v>
      </c>
      <c r="G314" s="107">
        <f>COUNTIF(Data_Eksportir!$H$2:$H$3401,A314)</f>
        <v>0</v>
      </c>
      <c r="H314" s="104" t="str">
        <f t="shared" si="30"/>
        <v>1 – 5</v>
      </c>
      <c r="I314" s="104" t="str">
        <f t="shared" si="31"/>
        <v>Di bawah ambang nilai</v>
      </c>
      <c r="J314" s="106">
        <f t="shared" si="32"/>
        <v>172.000314</v>
      </c>
      <c r="K314" s="105">
        <f t="shared" si="33"/>
        <v>0</v>
      </c>
      <c r="L314" s="106">
        <f t="shared" si="34"/>
        <v>0</v>
      </c>
    </row>
    <row r="315" spans="1:12" x14ac:dyDescent="0.3">
      <c r="A315" s="104" t="s">
        <v>1018</v>
      </c>
      <c r="B315" s="104" t="s">
        <v>1019</v>
      </c>
      <c r="C315" s="105">
        <v>3</v>
      </c>
      <c r="D315" s="105">
        <v>6</v>
      </c>
      <c r="E315" s="106">
        <f t="shared" si="28"/>
        <v>2</v>
      </c>
      <c r="F315" s="107">
        <f t="shared" si="29"/>
        <v>4</v>
      </c>
      <c r="G315" s="107">
        <f>COUNTIF(Data_Eksportir!$H$2:$H$3401,A315)</f>
        <v>0</v>
      </c>
      <c r="H315" s="104" t="str">
        <f t="shared" si="30"/>
        <v>1 – 5</v>
      </c>
      <c r="I315" s="104" t="str">
        <f t="shared" si="31"/>
        <v>Di bawah ambang nilai</v>
      </c>
      <c r="J315" s="106">
        <f t="shared" si="32"/>
        <v>6.0003149999999996</v>
      </c>
      <c r="K315" s="105">
        <f t="shared" si="33"/>
        <v>0</v>
      </c>
      <c r="L315" s="106">
        <f t="shared" si="34"/>
        <v>0</v>
      </c>
    </row>
    <row r="316" spans="1:12" x14ac:dyDescent="0.3">
      <c r="A316" s="104" t="s">
        <v>1020</v>
      </c>
      <c r="B316" s="104" t="s">
        <v>1021</v>
      </c>
      <c r="C316" s="105">
        <v>28838</v>
      </c>
      <c r="D316" s="105">
        <v>5112</v>
      </c>
      <c r="E316" s="106">
        <f t="shared" si="28"/>
        <v>0.17726610721964076</v>
      </c>
      <c r="F316" s="107">
        <f t="shared" si="29"/>
        <v>4</v>
      </c>
      <c r="G316" s="107">
        <f>COUNTIF(Data_Eksportir!$H$2:$H$3401,A316)</f>
        <v>7</v>
      </c>
      <c r="H316" s="104" t="str">
        <f t="shared" si="30"/>
        <v>Di bawah 1</v>
      </c>
      <c r="I316" s="104" t="str">
        <f t="shared" si="31"/>
        <v>Di bawah ambang nilai</v>
      </c>
      <c r="J316" s="106">
        <f t="shared" si="32"/>
        <v>5112.0003159999997</v>
      </c>
      <c r="K316" s="105">
        <f t="shared" si="33"/>
        <v>0</v>
      </c>
      <c r="L316" s="106">
        <f t="shared" si="34"/>
        <v>0</v>
      </c>
    </row>
    <row r="317" spans="1:12" x14ac:dyDescent="0.3">
      <c r="A317" s="104" t="s">
        <v>1022</v>
      </c>
      <c r="B317" s="104" t="s">
        <v>1023</v>
      </c>
      <c r="C317" s="105">
        <v>15557</v>
      </c>
      <c r="D317" s="105">
        <v>197848</v>
      </c>
      <c r="E317" s="106">
        <f t="shared" si="28"/>
        <v>12.71761907822845</v>
      </c>
      <c r="F317" s="107">
        <f t="shared" si="29"/>
        <v>4</v>
      </c>
      <c r="G317" s="107">
        <f>COUNTIF(Data_Eksportir!$H$2:$H$3401,A317)</f>
        <v>1</v>
      </c>
      <c r="H317" s="104" t="str">
        <f t="shared" si="30"/>
        <v>5 – 20</v>
      </c>
      <c r="I317" s="104" t="str">
        <f t="shared" si="31"/>
        <v>Di bawah ambang nilai</v>
      </c>
      <c r="J317" s="106">
        <f t="shared" si="32"/>
        <v>197848.000317</v>
      </c>
      <c r="K317" s="105">
        <f t="shared" si="33"/>
        <v>0</v>
      </c>
      <c r="L317" s="106">
        <f t="shared" si="34"/>
        <v>0</v>
      </c>
    </row>
    <row r="318" spans="1:12" x14ac:dyDescent="0.3">
      <c r="A318" s="104" t="s">
        <v>1024</v>
      </c>
      <c r="B318" s="104" t="s">
        <v>1025</v>
      </c>
      <c r="C318" s="105">
        <v>16385</v>
      </c>
      <c r="D318" s="105">
        <v>155891</v>
      </c>
      <c r="E318" s="106">
        <f t="shared" si="28"/>
        <v>9.5142508391821785</v>
      </c>
      <c r="F318" s="107">
        <f t="shared" si="29"/>
        <v>4</v>
      </c>
      <c r="G318" s="107">
        <f>COUNTIF(Data_Eksportir!$H$2:$H$3401,A318)</f>
        <v>0</v>
      </c>
      <c r="H318" s="104" t="str">
        <f t="shared" si="30"/>
        <v>5 – 20</v>
      </c>
      <c r="I318" s="104" t="str">
        <f t="shared" si="31"/>
        <v>Di bawah ambang nilai</v>
      </c>
      <c r="J318" s="106">
        <f t="shared" si="32"/>
        <v>155891.00031800001</v>
      </c>
      <c r="K318" s="105">
        <f t="shared" si="33"/>
        <v>0</v>
      </c>
      <c r="L318" s="106">
        <f t="shared" si="34"/>
        <v>0</v>
      </c>
    </row>
    <row r="319" spans="1:12" x14ac:dyDescent="0.3">
      <c r="A319" s="104" t="s">
        <v>1026</v>
      </c>
      <c r="B319" s="104" t="s">
        <v>1027</v>
      </c>
      <c r="C319" s="105">
        <v>1605</v>
      </c>
      <c r="D319" s="105">
        <v>2022</v>
      </c>
      <c r="E319" s="106">
        <f t="shared" si="28"/>
        <v>1.2598130841121495</v>
      </c>
      <c r="F319" s="107">
        <f t="shared" si="29"/>
        <v>4</v>
      </c>
      <c r="G319" s="107">
        <f>COUNTIF(Data_Eksportir!$H$2:$H$3401,A319)</f>
        <v>0</v>
      </c>
      <c r="H319" s="104" t="str">
        <f t="shared" si="30"/>
        <v>1 – 5</v>
      </c>
      <c r="I319" s="104" t="str">
        <f t="shared" si="31"/>
        <v>Di bawah ambang nilai</v>
      </c>
      <c r="J319" s="106">
        <f t="shared" si="32"/>
        <v>2022.000319</v>
      </c>
      <c r="K319" s="105">
        <f t="shared" si="33"/>
        <v>0</v>
      </c>
      <c r="L319" s="106">
        <f t="shared" si="34"/>
        <v>0</v>
      </c>
    </row>
    <row r="320" spans="1:12" x14ac:dyDescent="0.3">
      <c r="A320" s="104" t="s">
        <v>1028</v>
      </c>
      <c r="B320" s="104" t="s">
        <v>1029</v>
      </c>
      <c r="C320" s="105">
        <v>3707</v>
      </c>
      <c r="D320" s="105">
        <v>4650</v>
      </c>
      <c r="E320" s="106">
        <f t="shared" si="28"/>
        <v>1.2543835985972485</v>
      </c>
      <c r="F320" s="107">
        <f t="shared" si="29"/>
        <v>4</v>
      </c>
      <c r="G320" s="107">
        <f>COUNTIF(Data_Eksportir!$H$2:$H$3401,A320)</f>
        <v>0</v>
      </c>
      <c r="H320" s="104" t="str">
        <f t="shared" si="30"/>
        <v>1 – 5</v>
      </c>
      <c r="I320" s="104" t="str">
        <f t="shared" si="31"/>
        <v>Di bawah ambang nilai</v>
      </c>
      <c r="J320" s="106">
        <f t="shared" si="32"/>
        <v>4650.0003200000001</v>
      </c>
      <c r="K320" s="105">
        <f t="shared" si="33"/>
        <v>0</v>
      </c>
      <c r="L320" s="106">
        <f t="shared" si="34"/>
        <v>0</v>
      </c>
    </row>
    <row r="321" spans="1:12" x14ac:dyDescent="0.3">
      <c r="A321" s="104" t="s">
        <v>1030</v>
      </c>
      <c r="B321" s="104" t="s">
        <v>1031</v>
      </c>
      <c r="C321" s="105">
        <v>37866</v>
      </c>
      <c r="D321" s="105">
        <v>114919</v>
      </c>
      <c r="E321" s="106">
        <f t="shared" si="28"/>
        <v>3.0348861775735489</v>
      </c>
      <c r="F321" s="107">
        <f t="shared" si="29"/>
        <v>4</v>
      </c>
      <c r="G321" s="107">
        <f>COUNTIF(Data_Eksportir!$H$2:$H$3401,A321)</f>
        <v>0</v>
      </c>
      <c r="H321" s="104" t="str">
        <f t="shared" si="30"/>
        <v>1 – 5</v>
      </c>
      <c r="I321" s="104" t="str">
        <f t="shared" si="31"/>
        <v>Di bawah ambang nilai</v>
      </c>
      <c r="J321" s="106">
        <f t="shared" si="32"/>
        <v>114919.000321</v>
      </c>
      <c r="K321" s="105">
        <f t="shared" si="33"/>
        <v>0</v>
      </c>
      <c r="L321" s="106">
        <f t="shared" si="34"/>
        <v>0</v>
      </c>
    </row>
    <row r="322" spans="1:12" x14ac:dyDescent="0.3">
      <c r="A322" s="104" t="s">
        <v>1032</v>
      </c>
      <c r="B322" s="104" t="s">
        <v>1033</v>
      </c>
      <c r="C322" s="105">
        <v>2966</v>
      </c>
      <c r="D322" s="105">
        <v>27439</v>
      </c>
      <c r="E322" s="106">
        <f t="shared" ref="E322:E385" si="35">IF(AND(ISNUMBER(C322),C322&gt;0),D322/C322,"")</f>
        <v>9.2511800404585305</v>
      </c>
      <c r="F322" s="107">
        <f t="shared" ref="F322:F385" si="36">VALUE(LEFT(A322,2))</f>
        <v>4</v>
      </c>
      <c r="G322" s="107">
        <f>COUNTIF(Data_Eksportir!$H$2:$H$3401,A322)</f>
        <v>0</v>
      </c>
      <c r="H322" s="104" t="str">
        <f t="shared" ref="H322:H385" si="37">IF(E322="","Tanpa data berat",IF(E322&lt;1,"Di bawah 1",IF(E322&lt;5,"1 – 5",IF(E322&lt;20,"5 – 20",IF(E322&lt;100,"20 – 100","100 ke atas")))))</f>
        <v>5 – 20</v>
      </c>
      <c r="I322" s="104" t="str">
        <f t="shared" ref="I322:I385" si="38">IF(D322&lt;p_nilai_besar,"Di bawah ambang nilai",IF(G322=0,"Belum terwakili",IF(G322&lt;=p_listing_rendah,"Keterwakilan rendah","Terwakili")))</f>
        <v>Di bawah ambang nilai</v>
      </c>
      <c r="J322" s="106">
        <f t="shared" ref="J322:J385" si="39">D322+ROW()/10^6</f>
        <v>27439.000322</v>
      </c>
      <c r="K322" s="105">
        <f t="shared" ref="K322:K385" si="40">IF(D322&gt;=p_nilai_besar,D322/(1+G322),0)</f>
        <v>0</v>
      </c>
      <c r="L322" s="106">
        <f t="shared" ref="L322:L385" si="41">IF(K322&gt;0,K322+ROW()/10^6,0)</f>
        <v>0</v>
      </c>
    </row>
    <row r="323" spans="1:12" x14ac:dyDescent="0.3">
      <c r="A323" s="104" t="s">
        <v>1034</v>
      </c>
      <c r="B323" s="104" t="s">
        <v>1035</v>
      </c>
      <c r="C323" s="105">
        <v>12801</v>
      </c>
      <c r="D323" s="105">
        <v>59855</v>
      </c>
      <c r="E323" s="106">
        <f t="shared" si="35"/>
        <v>4.6758065776111239</v>
      </c>
      <c r="F323" s="107">
        <f t="shared" si="36"/>
        <v>4</v>
      </c>
      <c r="G323" s="107">
        <f>COUNTIF(Data_Eksportir!$H$2:$H$3401,A323)</f>
        <v>3</v>
      </c>
      <c r="H323" s="104" t="str">
        <f t="shared" si="37"/>
        <v>1 – 5</v>
      </c>
      <c r="I323" s="104" t="str">
        <f t="shared" si="38"/>
        <v>Di bawah ambang nilai</v>
      </c>
      <c r="J323" s="106">
        <f t="shared" si="39"/>
        <v>59855.000323</v>
      </c>
      <c r="K323" s="105">
        <f t="shared" si="40"/>
        <v>0</v>
      </c>
      <c r="L323" s="106">
        <f t="shared" si="41"/>
        <v>0</v>
      </c>
    </row>
    <row r="324" spans="1:12" x14ac:dyDescent="0.3">
      <c r="A324" s="104" t="s">
        <v>1036</v>
      </c>
      <c r="B324" s="104" t="s">
        <v>1037</v>
      </c>
      <c r="C324" s="105">
        <v>20900</v>
      </c>
      <c r="D324" s="105">
        <v>88702</v>
      </c>
      <c r="E324" s="106">
        <f t="shared" si="35"/>
        <v>4.2441148325358853</v>
      </c>
      <c r="F324" s="107">
        <f t="shared" si="36"/>
        <v>4</v>
      </c>
      <c r="G324" s="107">
        <f>COUNTIF(Data_Eksportir!$H$2:$H$3401,A324)</f>
        <v>0</v>
      </c>
      <c r="H324" s="104" t="str">
        <f t="shared" si="37"/>
        <v>1 – 5</v>
      </c>
      <c r="I324" s="104" t="str">
        <f t="shared" si="38"/>
        <v>Di bawah ambang nilai</v>
      </c>
      <c r="J324" s="106">
        <f t="shared" si="39"/>
        <v>88702.000323999993</v>
      </c>
      <c r="K324" s="105">
        <f t="shared" si="40"/>
        <v>0</v>
      </c>
      <c r="L324" s="106">
        <f t="shared" si="41"/>
        <v>0</v>
      </c>
    </row>
    <row r="325" spans="1:12" x14ac:dyDescent="0.3">
      <c r="A325" s="104" t="s">
        <v>1038</v>
      </c>
      <c r="B325" s="104" t="s">
        <v>1039</v>
      </c>
      <c r="C325" s="105">
        <v>2519899</v>
      </c>
      <c r="D325" s="105">
        <v>9382838</v>
      </c>
      <c r="E325" s="106">
        <f t="shared" si="35"/>
        <v>3.7234976481200239</v>
      </c>
      <c r="F325" s="107">
        <f t="shared" si="36"/>
        <v>4</v>
      </c>
      <c r="G325" s="107">
        <f>COUNTIF(Data_Eksportir!$H$2:$H$3401,A325)</f>
        <v>0</v>
      </c>
      <c r="H325" s="104" t="str">
        <f t="shared" si="37"/>
        <v>1 – 5</v>
      </c>
      <c r="I325" s="104" t="str">
        <f t="shared" si="38"/>
        <v>Di bawah ambang nilai</v>
      </c>
      <c r="J325" s="106">
        <f t="shared" si="39"/>
        <v>9382838.0003249999</v>
      </c>
      <c r="K325" s="105">
        <f t="shared" si="40"/>
        <v>0</v>
      </c>
      <c r="L325" s="106">
        <f t="shared" si="41"/>
        <v>0</v>
      </c>
    </row>
    <row r="326" spans="1:12" x14ac:dyDescent="0.3">
      <c r="A326" s="104" t="s">
        <v>1040</v>
      </c>
      <c r="B326" s="104" t="s">
        <v>1041</v>
      </c>
      <c r="C326" s="105">
        <v>660956</v>
      </c>
      <c r="D326" s="105">
        <v>3195036</v>
      </c>
      <c r="E326" s="106">
        <f t="shared" si="35"/>
        <v>4.8339617160597683</v>
      </c>
      <c r="F326" s="107">
        <f t="shared" si="36"/>
        <v>4</v>
      </c>
      <c r="G326" s="107">
        <f>COUNTIF(Data_Eksportir!$H$2:$H$3401,A326)</f>
        <v>0</v>
      </c>
      <c r="H326" s="104" t="str">
        <f t="shared" si="37"/>
        <v>1 – 5</v>
      </c>
      <c r="I326" s="104" t="str">
        <f t="shared" si="38"/>
        <v>Di bawah ambang nilai</v>
      </c>
      <c r="J326" s="106">
        <f t="shared" si="39"/>
        <v>3195036.0003260002</v>
      </c>
      <c r="K326" s="105">
        <f t="shared" si="40"/>
        <v>0</v>
      </c>
      <c r="L326" s="106">
        <f t="shared" si="41"/>
        <v>0</v>
      </c>
    </row>
    <row r="327" spans="1:12" x14ac:dyDescent="0.3">
      <c r="A327" s="104" t="s">
        <v>1042</v>
      </c>
      <c r="B327" s="104" t="s">
        <v>1043</v>
      </c>
      <c r="C327" s="105">
        <v>528855</v>
      </c>
      <c r="D327" s="105">
        <v>3274635</v>
      </c>
      <c r="E327" s="106">
        <f t="shared" si="35"/>
        <v>6.1919335167484473</v>
      </c>
      <c r="F327" s="107">
        <f t="shared" si="36"/>
        <v>4</v>
      </c>
      <c r="G327" s="107">
        <f>COUNTIF(Data_Eksportir!$H$2:$H$3401,A327)</f>
        <v>1</v>
      </c>
      <c r="H327" s="104" t="str">
        <f t="shared" si="37"/>
        <v>5 – 20</v>
      </c>
      <c r="I327" s="104" t="str">
        <f t="shared" si="38"/>
        <v>Di bawah ambang nilai</v>
      </c>
      <c r="J327" s="106">
        <f t="shared" si="39"/>
        <v>3274635.0003269999</v>
      </c>
      <c r="K327" s="105">
        <f t="shared" si="40"/>
        <v>0</v>
      </c>
      <c r="L327" s="106">
        <f t="shared" si="41"/>
        <v>0</v>
      </c>
    </row>
    <row r="328" spans="1:12" x14ac:dyDescent="0.3">
      <c r="A328" s="104" t="s">
        <v>1044</v>
      </c>
      <c r="B328" s="104" t="s">
        <v>1045</v>
      </c>
      <c r="C328" s="105">
        <v>708926</v>
      </c>
      <c r="D328" s="105">
        <v>672918</v>
      </c>
      <c r="E328" s="106">
        <f t="shared" si="35"/>
        <v>0.94920767470793854</v>
      </c>
      <c r="F328" s="107">
        <f t="shared" si="36"/>
        <v>4</v>
      </c>
      <c r="G328" s="107">
        <f>COUNTIF(Data_Eksportir!$H$2:$H$3401,A328)</f>
        <v>0</v>
      </c>
      <c r="H328" s="104" t="str">
        <f t="shared" si="37"/>
        <v>Di bawah 1</v>
      </c>
      <c r="I328" s="104" t="str">
        <f t="shared" si="38"/>
        <v>Di bawah ambang nilai</v>
      </c>
      <c r="J328" s="106">
        <f t="shared" si="39"/>
        <v>672918.00032800005</v>
      </c>
      <c r="K328" s="105">
        <f t="shared" si="40"/>
        <v>0</v>
      </c>
      <c r="L328" s="106">
        <f t="shared" si="41"/>
        <v>0</v>
      </c>
    </row>
    <row r="329" spans="1:12" x14ac:dyDescent="0.3">
      <c r="A329" s="104" t="s">
        <v>1046</v>
      </c>
      <c r="B329" s="104" t="s">
        <v>1047</v>
      </c>
      <c r="C329" s="105">
        <v>4827115</v>
      </c>
      <c r="D329" s="105">
        <v>8761849</v>
      </c>
      <c r="E329" s="106">
        <f t="shared" si="35"/>
        <v>1.8151316055242106</v>
      </c>
      <c r="F329" s="107">
        <f t="shared" si="36"/>
        <v>4</v>
      </c>
      <c r="G329" s="107">
        <f>COUNTIF(Data_Eksportir!$H$2:$H$3401,A329)</f>
        <v>0</v>
      </c>
      <c r="H329" s="104" t="str">
        <f t="shared" si="37"/>
        <v>1 – 5</v>
      </c>
      <c r="I329" s="104" t="str">
        <f t="shared" si="38"/>
        <v>Di bawah ambang nilai</v>
      </c>
      <c r="J329" s="106">
        <f t="shared" si="39"/>
        <v>8761849.0003290009</v>
      </c>
      <c r="K329" s="105">
        <f t="shared" si="40"/>
        <v>0</v>
      </c>
      <c r="L329" s="106">
        <f t="shared" si="41"/>
        <v>0</v>
      </c>
    </row>
    <row r="330" spans="1:12" x14ac:dyDescent="0.3">
      <c r="A330" s="104" t="s">
        <v>1048</v>
      </c>
      <c r="B330" s="104" t="s">
        <v>1049</v>
      </c>
      <c r="C330" s="105">
        <v>23616</v>
      </c>
      <c r="D330" s="105">
        <v>17016</v>
      </c>
      <c r="E330" s="106">
        <f t="shared" si="35"/>
        <v>0.72052845528455289</v>
      </c>
      <c r="F330" s="107">
        <f t="shared" si="36"/>
        <v>4</v>
      </c>
      <c r="G330" s="107">
        <f>COUNTIF(Data_Eksportir!$H$2:$H$3401,A330)</f>
        <v>7</v>
      </c>
      <c r="H330" s="104" t="str">
        <f t="shared" si="37"/>
        <v>Di bawah 1</v>
      </c>
      <c r="I330" s="104" t="str">
        <f t="shared" si="38"/>
        <v>Di bawah ambang nilai</v>
      </c>
      <c r="J330" s="106">
        <f t="shared" si="39"/>
        <v>17016.000329999999</v>
      </c>
      <c r="K330" s="105">
        <f t="shared" si="40"/>
        <v>0</v>
      </c>
      <c r="L330" s="106">
        <f t="shared" si="41"/>
        <v>0</v>
      </c>
    </row>
    <row r="331" spans="1:12" x14ac:dyDescent="0.3">
      <c r="A331" s="104" t="s">
        <v>1050</v>
      </c>
      <c r="B331" s="104" t="s">
        <v>1051</v>
      </c>
      <c r="C331" s="105">
        <v>837598</v>
      </c>
      <c r="D331" s="105">
        <v>1178047</v>
      </c>
      <c r="E331" s="106">
        <f t="shared" si="35"/>
        <v>1.4064587069214587</v>
      </c>
      <c r="F331" s="107">
        <f t="shared" si="36"/>
        <v>4</v>
      </c>
      <c r="G331" s="107">
        <f>COUNTIF(Data_Eksportir!$H$2:$H$3401,A331)</f>
        <v>8</v>
      </c>
      <c r="H331" s="104" t="str">
        <f t="shared" si="37"/>
        <v>1 – 5</v>
      </c>
      <c r="I331" s="104" t="str">
        <f t="shared" si="38"/>
        <v>Di bawah ambang nilai</v>
      </c>
      <c r="J331" s="106">
        <f t="shared" si="39"/>
        <v>1178047.000331</v>
      </c>
      <c r="K331" s="105">
        <f t="shared" si="40"/>
        <v>0</v>
      </c>
      <c r="L331" s="106">
        <f t="shared" si="41"/>
        <v>0</v>
      </c>
    </row>
    <row r="332" spans="1:12" x14ac:dyDescent="0.3">
      <c r="A332" s="104" t="s">
        <v>1052</v>
      </c>
      <c r="B332" s="104" t="s">
        <v>1053</v>
      </c>
      <c r="C332" s="105">
        <v>1573</v>
      </c>
      <c r="D332" s="105">
        <v>105511</v>
      </c>
      <c r="E332" s="106">
        <f t="shared" si="35"/>
        <v>67.076287349014621</v>
      </c>
      <c r="F332" s="107">
        <f t="shared" si="36"/>
        <v>4</v>
      </c>
      <c r="G332" s="107">
        <f>COUNTIF(Data_Eksportir!$H$2:$H$3401,A332)</f>
        <v>0</v>
      </c>
      <c r="H332" s="104" t="str">
        <f t="shared" si="37"/>
        <v>20 – 100</v>
      </c>
      <c r="I332" s="104" t="str">
        <f t="shared" si="38"/>
        <v>Di bawah ambang nilai</v>
      </c>
      <c r="J332" s="106">
        <f t="shared" si="39"/>
        <v>105511.000332</v>
      </c>
      <c r="K332" s="105">
        <f t="shared" si="40"/>
        <v>0</v>
      </c>
      <c r="L332" s="106">
        <f t="shared" si="41"/>
        <v>0</v>
      </c>
    </row>
    <row r="333" spans="1:12" x14ac:dyDescent="0.3">
      <c r="A333" s="104" t="s">
        <v>1054</v>
      </c>
      <c r="B333" s="104" t="s">
        <v>1055</v>
      </c>
      <c r="C333" s="105">
        <v>1063222</v>
      </c>
      <c r="D333" s="105">
        <v>430786826</v>
      </c>
      <c r="E333" s="106">
        <f t="shared" si="35"/>
        <v>405.17109879216196</v>
      </c>
      <c r="F333" s="107">
        <f t="shared" si="36"/>
        <v>4</v>
      </c>
      <c r="G333" s="107">
        <f>COUNTIF(Data_Eksportir!$H$2:$H$3401,A333)</f>
        <v>2</v>
      </c>
      <c r="H333" s="104" t="str">
        <f t="shared" si="37"/>
        <v>100 ke atas</v>
      </c>
      <c r="I333" s="104" t="str">
        <f t="shared" si="38"/>
        <v>Keterwakilan rendah</v>
      </c>
      <c r="J333" s="106">
        <f t="shared" si="39"/>
        <v>430786826.00033301</v>
      </c>
      <c r="K333" s="105">
        <f t="shared" si="40"/>
        <v>143595608.66666666</v>
      </c>
      <c r="L333" s="106">
        <f t="shared" si="41"/>
        <v>143595608.66699967</v>
      </c>
    </row>
    <row r="334" spans="1:12" x14ac:dyDescent="0.3">
      <c r="A334" s="104" t="s">
        <v>1056</v>
      </c>
      <c r="B334" s="104" t="s">
        <v>1057</v>
      </c>
      <c r="C334" s="105">
        <v>5</v>
      </c>
      <c r="D334" s="105">
        <v>215</v>
      </c>
      <c r="E334" s="106">
        <f t="shared" si="35"/>
        <v>43</v>
      </c>
      <c r="F334" s="107">
        <f t="shared" si="36"/>
        <v>4</v>
      </c>
      <c r="G334" s="107">
        <f>COUNTIF(Data_Eksportir!$H$2:$H$3401,A334)</f>
        <v>3</v>
      </c>
      <c r="H334" s="104" t="str">
        <f t="shared" si="37"/>
        <v>20 – 100</v>
      </c>
      <c r="I334" s="104" t="str">
        <f t="shared" si="38"/>
        <v>Di bawah ambang nilai</v>
      </c>
      <c r="J334" s="106">
        <f t="shared" si="39"/>
        <v>215.00033400000001</v>
      </c>
      <c r="K334" s="105">
        <f t="shared" si="40"/>
        <v>0</v>
      </c>
      <c r="L334" s="106">
        <f t="shared" si="41"/>
        <v>0</v>
      </c>
    </row>
    <row r="335" spans="1:12" x14ac:dyDescent="0.3">
      <c r="A335" s="104" t="s">
        <v>1058</v>
      </c>
      <c r="B335" s="104" t="s">
        <v>1059</v>
      </c>
      <c r="C335" s="105">
        <v>2940</v>
      </c>
      <c r="D335" s="105">
        <v>87259</v>
      </c>
      <c r="E335" s="106">
        <f t="shared" si="35"/>
        <v>29.679931972789117</v>
      </c>
      <c r="F335" s="107">
        <f t="shared" si="36"/>
        <v>5</v>
      </c>
      <c r="G335" s="107">
        <f>COUNTIF(Data_Eksportir!$H$2:$H$3401,A335)</f>
        <v>6</v>
      </c>
      <c r="H335" s="104" t="str">
        <f t="shared" si="37"/>
        <v>20 – 100</v>
      </c>
      <c r="I335" s="104" t="str">
        <f t="shared" si="38"/>
        <v>Di bawah ambang nilai</v>
      </c>
      <c r="J335" s="106">
        <f t="shared" si="39"/>
        <v>87259.000335000004</v>
      </c>
      <c r="K335" s="105">
        <f t="shared" si="40"/>
        <v>0</v>
      </c>
      <c r="L335" s="106">
        <f t="shared" si="41"/>
        <v>0</v>
      </c>
    </row>
    <row r="336" spans="1:12" x14ac:dyDescent="0.3">
      <c r="A336" s="104" t="s">
        <v>1060</v>
      </c>
      <c r="B336" s="104" t="s">
        <v>1061</v>
      </c>
      <c r="C336" s="105">
        <v>3169898</v>
      </c>
      <c r="D336" s="105">
        <v>9862187</v>
      </c>
      <c r="E336" s="106">
        <f t="shared" si="35"/>
        <v>3.111200108016094</v>
      </c>
      <c r="F336" s="107">
        <f t="shared" si="36"/>
        <v>5</v>
      </c>
      <c r="G336" s="107">
        <f>COUNTIF(Data_Eksportir!$H$2:$H$3401,A336)</f>
        <v>1</v>
      </c>
      <c r="H336" s="104" t="str">
        <f t="shared" si="37"/>
        <v>1 – 5</v>
      </c>
      <c r="I336" s="104" t="str">
        <f t="shared" si="38"/>
        <v>Di bawah ambang nilai</v>
      </c>
      <c r="J336" s="106">
        <f t="shared" si="39"/>
        <v>9862187.0003360007</v>
      </c>
      <c r="K336" s="105">
        <f t="shared" si="40"/>
        <v>0</v>
      </c>
      <c r="L336" s="106">
        <f t="shared" si="41"/>
        <v>0</v>
      </c>
    </row>
    <row r="337" spans="1:12" x14ac:dyDescent="0.3">
      <c r="A337" s="104" t="s">
        <v>1062</v>
      </c>
      <c r="B337" s="104" t="s">
        <v>1063</v>
      </c>
      <c r="C337" s="105">
        <v>12357</v>
      </c>
      <c r="D337" s="105">
        <v>53710</v>
      </c>
      <c r="E337" s="106">
        <f t="shared" si="35"/>
        <v>4.3465242372744193</v>
      </c>
      <c r="F337" s="107">
        <f t="shared" si="36"/>
        <v>5</v>
      </c>
      <c r="G337" s="107">
        <f>COUNTIF(Data_Eksportir!$H$2:$H$3401,A337)</f>
        <v>0</v>
      </c>
      <c r="H337" s="104" t="str">
        <f t="shared" si="37"/>
        <v>1 – 5</v>
      </c>
      <c r="I337" s="104" t="str">
        <f t="shared" si="38"/>
        <v>Di bawah ambang nilai</v>
      </c>
      <c r="J337" s="106">
        <f t="shared" si="39"/>
        <v>53710.000336999998</v>
      </c>
      <c r="K337" s="105">
        <f t="shared" si="40"/>
        <v>0</v>
      </c>
      <c r="L337" s="106">
        <f t="shared" si="41"/>
        <v>0</v>
      </c>
    </row>
    <row r="338" spans="1:12" x14ac:dyDescent="0.3">
      <c r="A338" s="104" t="s">
        <v>1064</v>
      </c>
      <c r="B338" s="104" t="s">
        <v>1065</v>
      </c>
      <c r="C338" s="105">
        <v>97084</v>
      </c>
      <c r="D338" s="105">
        <v>369793</v>
      </c>
      <c r="E338" s="106">
        <f t="shared" si="35"/>
        <v>3.8090004532157717</v>
      </c>
      <c r="F338" s="107">
        <f t="shared" si="36"/>
        <v>5</v>
      </c>
      <c r="G338" s="107">
        <f>COUNTIF(Data_Eksportir!$H$2:$H$3401,A338)</f>
        <v>0</v>
      </c>
      <c r="H338" s="104" t="str">
        <f t="shared" si="37"/>
        <v>1 – 5</v>
      </c>
      <c r="I338" s="104" t="str">
        <f t="shared" si="38"/>
        <v>Di bawah ambang nilai</v>
      </c>
      <c r="J338" s="106">
        <f t="shared" si="39"/>
        <v>369793.00033800001</v>
      </c>
      <c r="K338" s="105">
        <f t="shared" si="40"/>
        <v>0</v>
      </c>
      <c r="L338" s="106">
        <f t="shared" si="41"/>
        <v>0</v>
      </c>
    </row>
    <row r="339" spans="1:12" x14ac:dyDescent="0.3">
      <c r="A339" s="104" t="s">
        <v>1066</v>
      </c>
      <c r="B339" s="104" t="s">
        <v>1067</v>
      </c>
      <c r="C339" s="105">
        <v>9</v>
      </c>
      <c r="D339" s="105">
        <v>112</v>
      </c>
      <c r="E339" s="106">
        <f t="shared" si="35"/>
        <v>12.444444444444445</v>
      </c>
      <c r="F339" s="107">
        <f t="shared" si="36"/>
        <v>5</v>
      </c>
      <c r="G339" s="107">
        <f>COUNTIF(Data_Eksportir!$H$2:$H$3401,A339)</f>
        <v>0</v>
      </c>
      <c r="H339" s="104" t="str">
        <f t="shared" si="37"/>
        <v>5 – 20</v>
      </c>
      <c r="I339" s="104" t="str">
        <f t="shared" si="38"/>
        <v>Di bawah ambang nilai</v>
      </c>
      <c r="J339" s="106">
        <f t="shared" si="39"/>
        <v>112.000339</v>
      </c>
      <c r="K339" s="105">
        <f t="shared" si="40"/>
        <v>0</v>
      </c>
      <c r="L339" s="106">
        <f t="shared" si="41"/>
        <v>0</v>
      </c>
    </row>
    <row r="340" spans="1:12" x14ac:dyDescent="0.3">
      <c r="A340" s="104" t="s">
        <v>1068</v>
      </c>
      <c r="B340" s="104" t="s">
        <v>1069</v>
      </c>
      <c r="C340" s="105">
        <v>395</v>
      </c>
      <c r="D340" s="105">
        <v>900</v>
      </c>
      <c r="E340" s="106">
        <f t="shared" si="35"/>
        <v>2.278481012658228</v>
      </c>
      <c r="F340" s="107">
        <f t="shared" si="36"/>
        <v>5</v>
      </c>
      <c r="G340" s="107">
        <f>COUNTIF(Data_Eksportir!$H$2:$H$3401,A340)</f>
        <v>0</v>
      </c>
      <c r="H340" s="104" t="str">
        <f t="shared" si="37"/>
        <v>1 – 5</v>
      </c>
      <c r="I340" s="104" t="str">
        <f t="shared" si="38"/>
        <v>Di bawah ambang nilai</v>
      </c>
      <c r="J340" s="106">
        <f t="shared" si="39"/>
        <v>900.00034000000005</v>
      </c>
      <c r="K340" s="105">
        <f t="shared" si="40"/>
        <v>0</v>
      </c>
      <c r="L340" s="106">
        <f t="shared" si="41"/>
        <v>0</v>
      </c>
    </row>
    <row r="341" spans="1:12" x14ac:dyDescent="0.3">
      <c r="A341" s="104" t="s">
        <v>1070</v>
      </c>
      <c r="B341" s="104" t="s">
        <v>1071</v>
      </c>
      <c r="C341" s="105">
        <v>840128</v>
      </c>
      <c r="D341" s="105">
        <v>474274</v>
      </c>
      <c r="E341" s="106">
        <f t="shared" si="35"/>
        <v>0.56452588177039686</v>
      </c>
      <c r="F341" s="107">
        <f t="shared" si="36"/>
        <v>5</v>
      </c>
      <c r="G341" s="107">
        <f>COUNTIF(Data_Eksportir!$H$2:$H$3401,A341)</f>
        <v>2</v>
      </c>
      <c r="H341" s="104" t="str">
        <f t="shared" si="37"/>
        <v>Di bawah 1</v>
      </c>
      <c r="I341" s="104" t="str">
        <f t="shared" si="38"/>
        <v>Di bawah ambang nilai</v>
      </c>
      <c r="J341" s="106">
        <f t="shared" si="39"/>
        <v>474274.00034099998</v>
      </c>
      <c r="K341" s="105">
        <f t="shared" si="40"/>
        <v>0</v>
      </c>
      <c r="L341" s="106">
        <f t="shared" si="41"/>
        <v>0</v>
      </c>
    </row>
    <row r="342" spans="1:12" x14ac:dyDescent="0.3">
      <c r="A342" s="104" t="s">
        <v>1072</v>
      </c>
      <c r="B342" s="104" t="s">
        <v>1073</v>
      </c>
      <c r="C342" s="105">
        <v>18906</v>
      </c>
      <c r="D342" s="105">
        <v>292352</v>
      </c>
      <c r="E342" s="106">
        <f t="shared" si="35"/>
        <v>15.463450756373637</v>
      </c>
      <c r="F342" s="107">
        <f t="shared" si="36"/>
        <v>5</v>
      </c>
      <c r="G342" s="107">
        <f>COUNTIF(Data_Eksportir!$H$2:$H$3401,A342)</f>
        <v>0</v>
      </c>
      <c r="H342" s="104" t="str">
        <f t="shared" si="37"/>
        <v>5 – 20</v>
      </c>
      <c r="I342" s="104" t="str">
        <f t="shared" si="38"/>
        <v>Di bawah ambang nilai</v>
      </c>
      <c r="J342" s="106">
        <f t="shared" si="39"/>
        <v>292352.00034199998</v>
      </c>
      <c r="K342" s="105">
        <f t="shared" si="40"/>
        <v>0</v>
      </c>
      <c r="L342" s="106">
        <f t="shared" si="41"/>
        <v>0</v>
      </c>
    </row>
    <row r="343" spans="1:12" x14ac:dyDescent="0.3">
      <c r="A343" s="104" t="s">
        <v>1074</v>
      </c>
      <c r="B343" s="104" t="s">
        <v>1075</v>
      </c>
      <c r="C343" s="105">
        <v>7487731</v>
      </c>
      <c r="D343" s="105">
        <v>6007029</v>
      </c>
      <c r="E343" s="106">
        <f t="shared" si="35"/>
        <v>0.80224957333536684</v>
      </c>
      <c r="F343" s="107">
        <f t="shared" si="36"/>
        <v>5</v>
      </c>
      <c r="G343" s="107">
        <f>COUNTIF(Data_Eksportir!$H$2:$H$3401,A343)</f>
        <v>0</v>
      </c>
      <c r="H343" s="104" t="str">
        <f t="shared" si="37"/>
        <v>Di bawah 1</v>
      </c>
      <c r="I343" s="104" t="str">
        <f t="shared" si="38"/>
        <v>Di bawah ambang nilai</v>
      </c>
      <c r="J343" s="106">
        <f t="shared" si="39"/>
        <v>6007029.0003429996</v>
      </c>
      <c r="K343" s="105">
        <f t="shared" si="40"/>
        <v>0</v>
      </c>
      <c r="L343" s="106">
        <f t="shared" si="41"/>
        <v>0</v>
      </c>
    </row>
    <row r="344" spans="1:12" x14ac:dyDescent="0.3">
      <c r="A344" s="104" t="s">
        <v>1076</v>
      </c>
      <c r="B344" s="104" t="s">
        <v>1077</v>
      </c>
      <c r="C344" s="105">
        <v>934290</v>
      </c>
      <c r="D344" s="105">
        <v>10421971</v>
      </c>
      <c r="E344" s="106">
        <f t="shared" si="35"/>
        <v>11.154963662246198</v>
      </c>
      <c r="F344" s="107">
        <f t="shared" si="36"/>
        <v>5</v>
      </c>
      <c r="G344" s="107">
        <f>COUNTIF(Data_Eksportir!$H$2:$H$3401,A344)</f>
        <v>0</v>
      </c>
      <c r="H344" s="104" t="str">
        <f t="shared" si="37"/>
        <v>5 – 20</v>
      </c>
      <c r="I344" s="104" t="str">
        <f t="shared" si="38"/>
        <v>Belum terwakili</v>
      </c>
      <c r="J344" s="106">
        <f t="shared" si="39"/>
        <v>10421971.000344001</v>
      </c>
      <c r="K344" s="105">
        <f t="shared" si="40"/>
        <v>10421971</v>
      </c>
      <c r="L344" s="106">
        <f t="shared" si="41"/>
        <v>10421971.000344001</v>
      </c>
    </row>
    <row r="345" spans="1:12" x14ac:dyDescent="0.3">
      <c r="A345" s="104" t="s">
        <v>1078</v>
      </c>
      <c r="B345" s="104" t="s">
        <v>1079</v>
      </c>
      <c r="C345" s="105">
        <v>80</v>
      </c>
      <c r="D345" s="105">
        <v>5000</v>
      </c>
      <c r="E345" s="106">
        <f t="shared" si="35"/>
        <v>62.5</v>
      </c>
      <c r="F345" s="107">
        <f t="shared" si="36"/>
        <v>5</v>
      </c>
      <c r="G345" s="107">
        <f>COUNTIF(Data_Eksportir!$H$2:$H$3401,A345)</f>
        <v>3</v>
      </c>
      <c r="H345" s="104" t="str">
        <f t="shared" si="37"/>
        <v>20 – 100</v>
      </c>
      <c r="I345" s="104" t="str">
        <f t="shared" si="38"/>
        <v>Di bawah ambang nilai</v>
      </c>
      <c r="J345" s="106">
        <f t="shared" si="39"/>
        <v>5000.0003450000004</v>
      </c>
      <c r="K345" s="105">
        <f t="shared" si="40"/>
        <v>0</v>
      </c>
      <c r="L345" s="106">
        <f t="shared" si="41"/>
        <v>0</v>
      </c>
    </row>
    <row r="346" spans="1:12" x14ac:dyDescent="0.3">
      <c r="A346" s="104" t="s">
        <v>1080</v>
      </c>
      <c r="B346" s="104" t="s">
        <v>1081</v>
      </c>
      <c r="C346" s="105">
        <v>7995013</v>
      </c>
      <c r="D346" s="105">
        <v>7608201</v>
      </c>
      <c r="E346" s="106">
        <f t="shared" si="35"/>
        <v>0.95161834008274904</v>
      </c>
      <c r="F346" s="107">
        <f t="shared" si="36"/>
        <v>5</v>
      </c>
      <c r="G346" s="107">
        <f>COUNTIF(Data_Eksportir!$H$2:$H$3401,A346)</f>
        <v>0</v>
      </c>
      <c r="H346" s="104" t="str">
        <f t="shared" si="37"/>
        <v>Di bawah 1</v>
      </c>
      <c r="I346" s="104" t="str">
        <f t="shared" si="38"/>
        <v>Di bawah ambang nilai</v>
      </c>
      <c r="J346" s="106">
        <f t="shared" si="39"/>
        <v>7608201.0003460003</v>
      </c>
      <c r="K346" s="105">
        <f t="shared" si="40"/>
        <v>0</v>
      </c>
      <c r="L346" s="106">
        <f t="shared" si="41"/>
        <v>0</v>
      </c>
    </row>
    <row r="347" spans="1:12" x14ac:dyDescent="0.3">
      <c r="A347" s="104" t="s">
        <v>1082</v>
      </c>
      <c r="B347" s="104" t="s">
        <v>1083</v>
      </c>
      <c r="C347" s="105">
        <v>856692</v>
      </c>
      <c r="D347" s="105">
        <v>1744853</v>
      </c>
      <c r="E347" s="106">
        <f t="shared" si="35"/>
        <v>2.0367331549728491</v>
      </c>
      <c r="F347" s="107">
        <f t="shared" si="36"/>
        <v>5</v>
      </c>
      <c r="G347" s="107">
        <f>COUNTIF(Data_Eksportir!$H$2:$H$3401,A347)</f>
        <v>2</v>
      </c>
      <c r="H347" s="104" t="str">
        <f t="shared" si="37"/>
        <v>1 – 5</v>
      </c>
      <c r="I347" s="104" t="str">
        <f t="shared" si="38"/>
        <v>Di bawah ambang nilai</v>
      </c>
      <c r="J347" s="106">
        <f t="shared" si="39"/>
        <v>1744853.0003470001</v>
      </c>
      <c r="K347" s="105">
        <f t="shared" si="40"/>
        <v>0</v>
      </c>
      <c r="L347" s="106">
        <f t="shared" si="41"/>
        <v>0</v>
      </c>
    </row>
    <row r="348" spans="1:12" x14ac:dyDescent="0.3">
      <c r="A348" s="104" t="s">
        <v>1084</v>
      </c>
      <c r="B348" s="104" t="s">
        <v>1085</v>
      </c>
      <c r="C348" s="105">
        <v>671427</v>
      </c>
      <c r="D348" s="105">
        <v>2629500</v>
      </c>
      <c r="E348" s="106">
        <f t="shared" si="35"/>
        <v>3.9162857615198674</v>
      </c>
      <c r="F348" s="107">
        <f t="shared" si="36"/>
        <v>5</v>
      </c>
      <c r="G348" s="107">
        <f>COUNTIF(Data_Eksportir!$H$2:$H$3401,A348)</f>
        <v>1</v>
      </c>
      <c r="H348" s="104" t="str">
        <f t="shared" si="37"/>
        <v>1 – 5</v>
      </c>
      <c r="I348" s="104" t="str">
        <f t="shared" si="38"/>
        <v>Di bawah ambang nilai</v>
      </c>
      <c r="J348" s="106">
        <f t="shared" si="39"/>
        <v>2629500.0003479999</v>
      </c>
      <c r="K348" s="105">
        <f t="shared" si="40"/>
        <v>0</v>
      </c>
      <c r="L348" s="106">
        <f t="shared" si="41"/>
        <v>0</v>
      </c>
    </row>
    <row r="349" spans="1:12" x14ac:dyDescent="0.3">
      <c r="A349" s="104" t="s">
        <v>1086</v>
      </c>
      <c r="B349" s="104" t="s">
        <v>1087</v>
      </c>
      <c r="C349" s="105">
        <v>29</v>
      </c>
      <c r="D349" s="105">
        <v>563</v>
      </c>
      <c r="E349" s="106">
        <f t="shared" si="35"/>
        <v>19.413793103448278</v>
      </c>
      <c r="F349" s="107">
        <f t="shared" si="36"/>
        <v>5</v>
      </c>
      <c r="G349" s="107">
        <f>COUNTIF(Data_Eksportir!$H$2:$H$3401,A349)</f>
        <v>0</v>
      </c>
      <c r="H349" s="104" t="str">
        <f t="shared" si="37"/>
        <v>5 – 20</v>
      </c>
      <c r="I349" s="104" t="str">
        <f t="shared" si="38"/>
        <v>Di bawah ambang nilai</v>
      </c>
      <c r="J349" s="106">
        <f t="shared" si="39"/>
        <v>563.00034900000003</v>
      </c>
      <c r="K349" s="105">
        <f t="shared" si="40"/>
        <v>0</v>
      </c>
      <c r="L349" s="106">
        <f t="shared" si="41"/>
        <v>0</v>
      </c>
    </row>
    <row r="350" spans="1:12" x14ac:dyDescent="0.3">
      <c r="A350" s="104" t="s">
        <v>1088</v>
      </c>
      <c r="B350" s="104" t="s">
        <v>1089</v>
      </c>
      <c r="C350" s="105">
        <v>2431</v>
      </c>
      <c r="D350" s="105">
        <v>188825</v>
      </c>
      <c r="E350" s="106">
        <f t="shared" si="35"/>
        <v>77.673796791443849</v>
      </c>
      <c r="F350" s="107">
        <f t="shared" si="36"/>
        <v>5</v>
      </c>
      <c r="G350" s="107">
        <f>COUNTIF(Data_Eksportir!$H$2:$H$3401,A350)</f>
        <v>0</v>
      </c>
      <c r="H350" s="104" t="str">
        <f t="shared" si="37"/>
        <v>20 – 100</v>
      </c>
      <c r="I350" s="104" t="str">
        <f t="shared" si="38"/>
        <v>Di bawah ambang nilai</v>
      </c>
      <c r="J350" s="106">
        <f t="shared" si="39"/>
        <v>188825.00034999999</v>
      </c>
      <c r="K350" s="105">
        <f t="shared" si="40"/>
        <v>0</v>
      </c>
      <c r="L350" s="106">
        <f t="shared" si="41"/>
        <v>0</v>
      </c>
    </row>
    <row r="351" spans="1:12" x14ac:dyDescent="0.3">
      <c r="A351" s="104" t="s">
        <v>1090</v>
      </c>
      <c r="B351" s="104" t="s">
        <v>1091</v>
      </c>
      <c r="C351" s="105">
        <v>6228</v>
      </c>
      <c r="D351" s="105">
        <v>566114</v>
      </c>
      <c r="E351" s="106">
        <f t="shared" si="35"/>
        <v>90.898201669877977</v>
      </c>
      <c r="F351" s="107">
        <f t="shared" si="36"/>
        <v>6</v>
      </c>
      <c r="G351" s="107">
        <f>COUNTIF(Data_Eksportir!$H$2:$H$3401,A351)</f>
        <v>0</v>
      </c>
      <c r="H351" s="104" t="str">
        <f t="shared" si="37"/>
        <v>20 – 100</v>
      </c>
      <c r="I351" s="104" t="str">
        <f t="shared" si="38"/>
        <v>Di bawah ambang nilai</v>
      </c>
      <c r="J351" s="106">
        <f t="shared" si="39"/>
        <v>566114.000351</v>
      </c>
      <c r="K351" s="105">
        <f t="shared" si="40"/>
        <v>0</v>
      </c>
      <c r="L351" s="106">
        <f t="shared" si="41"/>
        <v>0</v>
      </c>
    </row>
    <row r="352" spans="1:12" x14ac:dyDescent="0.3">
      <c r="A352" s="104" t="s">
        <v>1092</v>
      </c>
      <c r="B352" s="104" t="s">
        <v>1093</v>
      </c>
      <c r="C352" s="105">
        <v>28</v>
      </c>
      <c r="D352" s="105">
        <v>657</v>
      </c>
      <c r="E352" s="106">
        <f t="shared" si="35"/>
        <v>23.464285714285715</v>
      </c>
      <c r="F352" s="107">
        <f t="shared" si="36"/>
        <v>6</v>
      </c>
      <c r="G352" s="107">
        <f>COUNTIF(Data_Eksportir!$H$2:$H$3401,A352)</f>
        <v>0</v>
      </c>
      <c r="H352" s="104" t="str">
        <f t="shared" si="37"/>
        <v>20 – 100</v>
      </c>
      <c r="I352" s="104" t="str">
        <f t="shared" si="38"/>
        <v>Di bawah ambang nilai</v>
      </c>
      <c r="J352" s="106">
        <f t="shared" si="39"/>
        <v>657.00035200000002</v>
      </c>
      <c r="K352" s="105">
        <f t="shared" si="40"/>
        <v>0</v>
      </c>
      <c r="L352" s="106">
        <f t="shared" si="41"/>
        <v>0</v>
      </c>
    </row>
    <row r="353" spans="1:12" x14ac:dyDescent="0.3">
      <c r="A353" s="104" t="s">
        <v>1094</v>
      </c>
      <c r="B353" s="104" t="s">
        <v>1095</v>
      </c>
      <c r="C353" s="105">
        <v>9439</v>
      </c>
      <c r="D353" s="105">
        <v>312130</v>
      </c>
      <c r="E353" s="106">
        <f t="shared" si="35"/>
        <v>33.068121623053287</v>
      </c>
      <c r="F353" s="107">
        <f t="shared" si="36"/>
        <v>6</v>
      </c>
      <c r="G353" s="107">
        <f>COUNTIF(Data_Eksportir!$H$2:$H$3401,A353)</f>
        <v>1</v>
      </c>
      <c r="H353" s="104" t="str">
        <f t="shared" si="37"/>
        <v>20 – 100</v>
      </c>
      <c r="I353" s="104" t="str">
        <f t="shared" si="38"/>
        <v>Di bawah ambang nilai</v>
      </c>
      <c r="J353" s="106">
        <f t="shared" si="39"/>
        <v>312130.00035300001</v>
      </c>
      <c r="K353" s="105">
        <f t="shared" si="40"/>
        <v>0</v>
      </c>
      <c r="L353" s="106">
        <f t="shared" si="41"/>
        <v>0</v>
      </c>
    </row>
    <row r="354" spans="1:12" x14ac:dyDescent="0.3">
      <c r="A354" s="104" t="s">
        <v>1096</v>
      </c>
      <c r="B354" s="104" t="s">
        <v>1097</v>
      </c>
      <c r="C354" s="105">
        <v>3093960</v>
      </c>
      <c r="D354" s="105">
        <v>5649566</v>
      </c>
      <c r="E354" s="106">
        <f t="shared" si="35"/>
        <v>1.8259983968764948</v>
      </c>
      <c r="F354" s="107">
        <f t="shared" si="36"/>
        <v>6</v>
      </c>
      <c r="G354" s="107">
        <f>COUNTIF(Data_Eksportir!$H$2:$H$3401,A354)</f>
        <v>0</v>
      </c>
      <c r="H354" s="104" t="str">
        <f t="shared" si="37"/>
        <v>1 – 5</v>
      </c>
      <c r="I354" s="104" t="str">
        <f t="shared" si="38"/>
        <v>Di bawah ambang nilai</v>
      </c>
      <c r="J354" s="106">
        <f t="shared" si="39"/>
        <v>5649566.0003540004</v>
      </c>
      <c r="K354" s="105">
        <f t="shared" si="40"/>
        <v>0</v>
      </c>
      <c r="L354" s="106">
        <f t="shared" si="41"/>
        <v>0</v>
      </c>
    </row>
    <row r="355" spans="1:12" x14ac:dyDescent="0.3">
      <c r="A355" s="104" t="s">
        <v>1098</v>
      </c>
      <c r="B355" s="104" t="s">
        <v>1099</v>
      </c>
      <c r="C355" s="105">
        <v>6800</v>
      </c>
      <c r="D355" s="105">
        <v>16484</v>
      </c>
      <c r="E355" s="106">
        <f t="shared" si="35"/>
        <v>2.4241176470588237</v>
      </c>
      <c r="F355" s="107">
        <f t="shared" si="36"/>
        <v>6</v>
      </c>
      <c r="G355" s="107">
        <f>COUNTIF(Data_Eksportir!$H$2:$H$3401,A355)</f>
        <v>0</v>
      </c>
      <c r="H355" s="104" t="str">
        <f t="shared" si="37"/>
        <v>1 – 5</v>
      </c>
      <c r="I355" s="104" t="str">
        <f t="shared" si="38"/>
        <v>Di bawah ambang nilai</v>
      </c>
      <c r="J355" s="106">
        <f t="shared" si="39"/>
        <v>16484.000355</v>
      </c>
      <c r="K355" s="105">
        <f t="shared" si="40"/>
        <v>0</v>
      </c>
      <c r="L355" s="106">
        <f t="shared" si="41"/>
        <v>0</v>
      </c>
    </row>
    <row r="356" spans="1:12" x14ac:dyDescent="0.3">
      <c r="A356" s="104" t="s">
        <v>1100</v>
      </c>
      <c r="B356" s="104" t="s">
        <v>1101</v>
      </c>
      <c r="C356" s="105">
        <v>6262</v>
      </c>
      <c r="D356" s="105">
        <v>80530</v>
      </c>
      <c r="E356" s="106">
        <f t="shared" si="35"/>
        <v>12.860108591504313</v>
      </c>
      <c r="F356" s="107">
        <f t="shared" si="36"/>
        <v>6</v>
      </c>
      <c r="G356" s="107">
        <f>COUNTIF(Data_Eksportir!$H$2:$H$3401,A356)</f>
        <v>0</v>
      </c>
      <c r="H356" s="104" t="str">
        <f t="shared" si="37"/>
        <v>5 – 20</v>
      </c>
      <c r="I356" s="104" t="str">
        <f t="shared" si="38"/>
        <v>Di bawah ambang nilai</v>
      </c>
      <c r="J356" s="106">
        <f t="shared" si="39"/>
        <v>80530.000356000004</v>
      </c>
      <c r="K356" s="105">
        <f t="shared" si="40"/>
        <v>0</v>
      </c>
      <c r="L356" s="106">
        <f t="shared" si="41"/>
        <v>0</v>
      </c>
    </row>
    <row r="357" spans="1:12" x14ac:dyDescent="0.3">
      <c r="A357" s="104" t="s">
        <v>1102</v>
      </c>
      <c r="B357" s="104" t="s">
        <v>1103</v>
      </c>
      <c r="C357" s="105">
        <v>2683</v>
      </c>
      <c r="D357" s="105">
        <v>318012</v>
      </c>
      <c r="E357" s="106">
        <f t="shared" si="35"/>
        <v>118.52851285874021</v>
      </c>
      <c r="F357" s="107">
        <f t="shared" si="36"/>
        <v>6</v>
      </c>
      <c r="G357" s="107">
        <f>COUNTIF(Data_Eksportir!$H$2:$H$3401,A357)</f>
        <v>0</v>
      </c>
      <c r="H357" s="104" t="str">
        <f t="shared" si="37"/>
        <v>100 ke atas</v>
      </c>
      <c r="I357" s="104" t="str">
        <f t="shared" si="38"/>
        <v>Di bawah ambang nilai</v>
      </c>
      <c r="J357" s="106">
        <f t="shared" si="39"/>
        <v>318012.00035699998</v>
      </c>
      <c r="K357" s="105">
        <f t="shared" si="40"/>
        <v>0</v>
      </c>
      <c r="L357" s="106">
        <f t="shared" si="41"/>
        <v>0</v>
      </c>
    </row>
    <row r="358" spans="1:12" x14ac:dyDescent="0.3">
      <c r="A358" s="104" t="s">
        <v>1104</v>
      </c>
      <c r="B358" s="104" t="s">
        <v>1105</v>
      </c>
      <c r="C358" s="105">
        <v>5075</v>
      </c>
      <c r="D358" s="105">
        <v>11605</v>
      </c>
      <c r="E358" s="106">
        <f t="shared" si="35"/>
        <v>2.2866995073891627</v>
      </c>
      <c r="F358" s="107">
        <f t="shared" si="36"/>
        <v>6</v>
      </c>
      <c r="G358" s="107">
        <f>COUNTIF(Data_Eksportir!$H$2:$H$3401,A358)</f>
        <v>0</v>
      </c>
      <c r="H358" s="104" t="str">
        <f t="shared" si="37"/>
        <v>1 – 5</v>
      </c>
      <c r="I358" s="104" t="str">
        <f t="shared" si="38"/>
        <v>Di bawah ambang nilai</v>
      </c>
      <c r="J358" s="106">
        <f t="shared" si="39"/>
        <v>11605.000357999999</v>
      </c>
      <c r="K358" s="105">
        <f t="shared" si="40"/>
        <v>0</v>
      </c>
      <c r="L358" s="106">
        <f t="shared" si="41"/>
        <v>0</v>
      </c>
    </row>
    <row r="359" spans="1:12" x14ac:dyDescent="0.3">
      <c r="A359" s="104" t="s">
        <v>1106</v>
      </c>
      <c r="B359" s="104" t="s">
        <v>1107</v>
      </c>
      <c r="C359" s="105">
        <v>38</v>
      </c>
      <c r="D359" s="105">
        <v>1120</v>
      </c>
      <c r="E359" s="106">
        <f t="shared" si="35"/>
        <v>29.473684210526315</v>
      </c>
      <c r="F359" s="107">
        <f t="shared" si="36"/>
        <v>6</v>
      </c>
      <c r="G359" s="107">
        <f>COUNTIF(Data_Eksportir!$H$2:$H$3401,A359)</f>
        <v>0</v>
      </c>
      <c r="H359" s="104" t="str">
        <f t="shared" si="37"/>
        <v>20 – 100</v>
      </c>
      <c r="I359" s="104" t="str">
        <f t="shared" si="38"/>
        <v>Di bawah ambang nilai</v>
      </c>
      <c r="J359" s="106">
        <f t="shared" si="39"/>
        <v>1120.0003589999999</v>
      </c>
      <c r="K359" s="105">
        <f t="shared" si="40"/>
        <v>0</v>
      </c>
      <c r="L359" s="106">
        <f t="shared" si="41"/>
        <v>0</v>
      </c>
    </row>
    <row r="360" spans="1:12" x14ac:dyDescent="0.3">
      <c r="A360" s="104" t="s">
        <v>1108</v>
      </c>
      <c r="B360" s="104" t="s">
        <v>1109</v>
      </c>
      <c r="C360" s="105">
        <v>431901</v>
      </c>
      <c r="D360" s="105">
        <v>3680180</v>
      </c>
      <c r="E360" s="106">
        <f t="shared" si="35"/>
        <v>8.5208878886596704</v>
      </c>
      <c r="F360" s="107">
        <f t="shared" si="36"/>
        <v>6</v>
      </c>
      <c r="G360" s="107">
        <f>COUNTIF(Data_Eksportir!$H$2:$H$3401,A360)</f>
        <v>2</v>
      </c>
      <c r="H360" s="104" t="str">
        <f t="shared" si="37"/>
        <v>5 – 20</v>
      </c>
      <c r="I360" s="104" t="str">
        <f t="shared" si="38"/>
        <v>Di bawah ambang nilai</v>
      </c>
      <c r="J360" s="106">
        <f t="shared" si="39"/>
        <v>3680180.0003599999</v>
      </c>
      <c r="K360" s="105">
        <f t="shared" si="40"/>
        <v>0</v>
      </c>
      <c r="L360" s="106">
        <f t="shared" si="41"/>
        <v>0</v>
      </c>
    </row>
    <row r="361" spans="1:12" x14ac:dyDescent="0.3">
      <c r="A361" s="104" t="s">
        <v>1110</v>
      </c>
      <c r="B361" s="104" t="s">
        <v>1111</v>
      </c>
      <c r="C361" s="105">
        <v>45957</v>
      </c>
      <c r="D361" s="105">
        <v>130901</v>
      </c>
      <c r="E361" s="106">
        <f t="shared" si="35"/>
        <v>2.8483364884566007</v>
      </c>
      <c r="F361" s="107">
        <f t="shared" si="36"/>
        <v>6</v>
      </c>
      <c r="G361" s="107">
        <f>COUNTIF(Data_Eksportir!$H$2:$H$3401,A361)</f>
        <v>0</v>
      </c>
      <c r="H361" s="104" t="str">
        <f t="shared" si="37"/>
        <v>1 – 5</v>
      </c>
      <c r="I361" s="104" t="str">
        <f t="shared" si="38"/>
        <v>Di bawah ambang nilai</v>
      </c>
      <c r="J361" s="106">
        <f t="shared" si="39"/>
        <v>130901.000361</v>
      </c>
      <c r="K361" s="105">
        <f t="shared" si="40"/>
        <v>0</v>
      </c>
      <c r="L361" s="106">
        <f t="shared" si="41"/>
        <v>0</v>
      </c>
    </row>
    <row r="362" spans="1:12" x14ac:dyDescent="0.3">
      <c r="A362" s="104" t="s">
        <v>1112</v>
      </c>
      <c r="B362" s="104" t="s">
        <v>1113</v>
      </c>
      <c r="C362" s="105">
        <v>650</v>
      </c>
      <c r="D362" s="105">
        <v>8674</v>
      </c>
      <c r="E362" s="106">
        <f t="shared" si="35"/>
        <v>13.344615384615384</v>
      </c>
      <c r="F362" s="107">
        <f t="shared" si="36"/>
        <v>6</v>
      </c>
      <c r="G362" s="107">
        <f>COUNTIF(Data_Eksportir!$H$2:$H$3401,A362)</f>
        <v>0</v>
      </c>
      <c r="H362" s="104" t="str">
        <f t="shared" si="37"/>
        <v>5 – 20</v>
      </c>
      <c r="I362" s="104" t="str">
        <f t="shared" si="38"/>
        <v>Di bawah ambang nilai</v>
      </c>
      <c r="J362" s="106">
        <f t="shared" si="39"/>
        <v>8674.0003620000007</v>
      </c>
      <c r="K362" s="105">
        <f t="shared" si="40"/>
        <v>0</v>
      </c>
      <c r="L362" s="106">
        <f t="shared" si="41"/>
        <v>0</v>
      </c>
    </row>
    <row r="363" spans="1:12" x14ac:dyDescent="0.3">
      <c r="A363" s="104" t="s">
        <v>1114</v>
      </c>
      <c r="B363" s="104" t="s">
        <v>1115</v>
      </c>
      <c r="C363" s="105">
        <v>6612</v>
      </c>
      <c r="D363" s="105">
        <v>40152</v>
      </c>
      <c r="E363" s="106">
        <f t="shared" si="35"/>
        <v>6.0725952813067154</v>
      </c>
      <c r="F363" s="107">
        <f t="shared" si="36"/>
        <v>6</v>
      </c>
      <c r="G363" s="107">
        <f>COUNTIF(Data_Eksportir!$H$2:$H$3401,A363)</f>
        <v>0</v>
      </c>
      <c r="H363" s="104" t="str">
        <f t="shared" si="37"/>
        <v>5 – 20</v>
      </c>
      <c r="I363" s="104" t="str">
        <f t="shared" si="38"/>
        <v>Di bawah ambang nilai</v>
      </c>
      <c r="J363" s="106">
        <f t="shared" si="39"/>
        <v>40152.000362999999</v>
      </c>
      <c r="K363" s="105">
        <f t="shared" si="40"/>
        <v>0</v>
      </c>
      <c r="L363" s="106">
        <f t="shared" si="41"/>
        <v>0</v>
      </c>
    </row>
    <row r="364" spans="1:12" x14ac:dyDescent="0.3">
      <c r="A364" s="104" t="s">
        <v>1116</v>
      </c>
      <c r="B364" s="104" t="s">
        <v>1117</v>
      </c>
      <c r="C364" s="105">
        <v>753621</v>
      </c>
      <c r="D364" s="105">
        <v>3900595</v>
      </c>
      <c r="E364" s="106">
        <f t="shared" si="35"/>
        <v>5.1758045489709019</v>
      </c>
      <c r="F364" s="107">
        <f t="shared" si="36"/>
        <v>6</v>
      </c>
      <c r="G364" s="107">
        <f>COUNTIF(Data_Eksportir!$H$2:$H$3401,A364)</f>
        <v>0</v>
      </c>
      <c r="H364" s="104" t="str">
        <f t="shared" si="37"/>
        <v>5 – 20</v>
      </c>
      <c r="I364" s="104" t="str">
        <f t="shared" si="38"/>
        <v>Di bawah ambang nilai</v>
      </c>
      <c r="J364" s="106">
        <f t="shared" si="39"/>
        <v>3900595.000364</v>
      </c>
      <c r="K364" s="105">
        <f t="shared" si="40"/>
        <v>0</v>
      </c>
      <c r="L364" s="106">
        <f t="shared" si="41"/>
        <v>0</v>
      </c>
    </row>
    <row r="365" spans="1:12" x14ac:dyDescent="0.3">
      <c r="A365" s="104" t="s">
        <v>1118</v>
      </c>
      <c r="B365" s="104" t="s">
        <v>1119</v>
      </c>
      <c r="C365" s="105">
        <v>124</v>
      </c>
      <c r="D365" s="105">
        <v>2565</v>
      </c>
      <c r="E365" s="106">
        <f t="shared" si="35"/>
        <v>20.68548387096774</v>
      </c>
      <c r="F365" s="107">
        <f t="shared" si="36"/>
        <v>6</v>
      </c>
      <c r="G365" s="107">
        <f>COUNTIF(Data_Eksportir!$H$2:$H$3401,A365)</f>
        <v>0</v>
      </c>
      <c r="H365" s="104" t="str">
        <f t="shared" si="37"/>
        <v>20 – 100</v>
      </c>
      <c r="I365" s="104" t="str">
        <f t="shared" si="38"/>
        <v>Di bawah ambang nilai</v>
      </c>
      <c r="J365" s="106">
        <f t="shared" si="39"/>
        <v>2565.0003649999999</v>
      </c>
      <c r="K365" s="105">
        <f t="shared" si="40"/>
        <v>0</v>
      </c>
      <c r="L365" s="106">
        <f t="shared" si="41"/>
        <v>0</v>
      </c>
    </row>
    <row r="366" spans="1:12" x14ac:dyDescent="0.3">
      <c r="A366" s="104" t="s">
        <v>1120</v>
      </c>
      <c r="B366" s="104" t="s">
        <v>1121</v>
      </c>
      <c r="C366" s="105">
        <v>644342</v>
      </c>
      <c r="D366" s="105">
        <v>1326324</v>
      </c>
      <c r="E366" s="106">
        <f t="shared" si="35"/>
        <v>2.0584161827104239</v>
      </c>
      <c r="F366" s="107">
        <f t="shared" si="36"/>
        <v>6</v>
      </c>
      <c r="G366" s="107">
        <f>COUNTIF(Data_Eksportir!$H$2:$H$3401,A366)</f>
        <v>0</v>
      </c>
      <c r="H366" s="104" t="str">
        <f t="shared" si="37"/>
        <v>1 – 5</v>
      </c>
      <c r="I366" s="104" t="str">
        <f t="shared" si="38"/>
        <v>Di bawah ambang nilai</v>
      </c>
      <c r="J366" s="106">
        <f t="shared" si="39"/>
        <v>1326324.000366</v>
      </c>
      <c r="K366" s="105">
        <f t="shared" si="40"/>
        <v>0</v>
      </c>
      <c r="L366" s="106">
        <f t="shared" si="41"/>
        <v>0</v>
      </c>
    </row>
    <row r="367" spans="1:12" x14ac:dyDescent="0.3">
      <c r="A367" s="104" t="s">
        <v>1122</v>
      </c>
      <c r="B367" s="104" t="s">
        <v>1123</v>
      </c>
      <c r="C367" s="105">
        <v>61948</v>
      </c>
      <c r="D367" s="105">
        <v>130805</v>
      </c>
      <c r="E367" s="106">
        <f t="shared" si="35"/>
        <v>2.1115290243429974</v>
      </c>
      <c r="F367" s="107">
        <f t="shared" si="36"/>
        <v>6</v>
      </c>
      <c r="G367" s="107">
        <f>COUNTIF(Data_Eksportir!$H$2:$H$3401,A367)</f>
        <v>1</v>
      </c>
      <c r="H367" s="104" t="str">
        <f t="shared" si="37"/>
        <v>1 – 5</v>
      </c>
      <c r="I367" s="104" t="str">
        <f t="shared" si="38"/>
        <v>Di bawah ambang nilai</v>
      </c>
      <c r="J367" s="106">
        <f t="shared" si="39"/>
        <v>130805.000367</v>
      </c>
      <c r="K367" s="105">
        <f t="shared" si="40"/>
        <v>0</v>
      </c>
      <c r="L367" s="106">
        <f t="shared" si="41"/>
        <v>0</v>
      </c>
    </row>
    <row r="368" spans="1:12" x14ac:dyDescent="0.3">
      <c r="A368" s="104" t="s">
        <v>1124</v>
      </c>
      <c r="B368" s="104" t="s">
        <v>1125</v>
      </c>
      <c r="C368" s="105">
        <v>73291</v>
      </c>
      <c r="D368" s="105">
        <v>545551</v>
      </c>
      <c r="E368" s="106">
        <f t="shared" si="35"/>
        <v>7.4436288220927533</v>
      </c>
      <c r="F368" s="107">
        <f t="shared" si="36"/>
        <v>6</v>
      </c>
      <c r="G368" s="107">
        <f>COUNTIF(Data_Eksportir!$H$2:$H$3401,A368)</f>
        <v>0</v>
      </c>
      <c r="H368" s="104" t="str">
        <f t="shared" si="37"/>
        <v>5 – 20</v>
      </c>
      <c r="I368" s="104" t="str">
        <f t="shared" si="38"/>
        <v>Di bawah ambang nilai</v>
      </c>
      <c r="J368" s="106">
        <f t="shared" si="39"/>
        <v>545551.00036800001</v>
      </c>
      <c r="K368" s="105">
        <f t="shared" si="40"/>
        <v>0</v>
      </c>
      <c r="L368" s="106">
        <f t="shared" si="41"/>
        <v>0</v>
      </c>
    </row>
    <row r="369" spans="1:12" x14ac:dyDescent="0.3">
      <c r="A369" s="104" t="s">
        <v>1126</v>
      </c>
      <c r="B369" s="104" t="s">
        <v>1127</v>
      </c>
      <c r="C369" s="105">
        <v>1528537</v>
      </c>
      <c r="D369" s="105">
        <v>2528023</v>
      </c>
      <c r="E369" s="106">
        <f t="shared" si="35"/>
        <v>1.6538840734637108</v>
      </c>
      <c r="F369" s="107">
        <f t="shared" si="36"/>
        <v>6</v>
      </c>
      <c r="G369" s="107">
        <f>COUNTIF(Data_Eksportir!$H$2:$H$3401,A369)</f>
        <v>0</v>
      </c>
      <c r="H369" s="104" t="str">
        <f t="shared" si="37"/>
        <v>1 – 5</v>
      </c>
      <c r="I369" s="104" t="str">
        <f t="shared" si="38"/>
        <v>Di bawah ambang nilai</v>
      </c>
      <c r="J369" s="106">
        <f t="shared" si="39"/>
        <v>2528023.0003689998</v>
      </c>
      <c r="K369" s="105">
        <f t="shared" si="40"/>
        <v>0</v>
      </c>
      <c r="L369" s="106">
        <f t="shared" si="41"/>
        <v>0</v>
      </c>
    </row>
    <row r="370" spans="1:12" x14ac:dyDescent="0.3">
      <c r="A370" s="104" t="s">
        <v>1128</v>
      </c>
      <c r="B370" s="104" t="s">
        <v>1129</v>
      </c>
      <c r="C370" s="105">
        <v>92107</v>
      </c>
      <c r="D370" s="105">
        <v>558766</v>
      </c>
      <c r="E370" s="106">
        <f t="shared" si="35"/>
        <v>6.0664878890855203</v>
      </c>
      <c r="F370" s="107">
        <f t="shared" si="36"/>
        <v>6</v>
      </c>
      <c r="G370" s="107">
        <f>COUNTIF(Data_Eksportir!$H$2:$H$3401,A370)</f>
        <v>0</v>
      </c>
      <c r="H370" s="104" t="str">
        <f t="shared" si="37"/>
        <v>5 – 20</v>
      </c>
      <c r="I370" s="104" t="str">
        <f t="shared" si="38"/>
        <v>Di bawah ambang nilai</v>
      </c>
      <c r="J370" s="106">
        <f t="shared" si="39"/>
        <v>558766.00037000002</v>
      </c>
      <c r="K370" s="105">
        <f t="shared" si="40"/>
        <v>0</v>
      </c>
      <c r="L370" s="106">
        <f t="shared" si="41"/>
        <v>0</v>
      </c>
    </row>
    <row r="371" spans="1:12" x14ac:dyDescent="0.3">
      <c r="A371" s="104" t="s">
        <v>1130</v>
      </c>
      <c r="B371" s="104" t="s">
        <v>1131</v>
      </c>
      <c r="C371" s="105">
        <v>16942</v>
      </c>
      <c r="D371" s="105">
        <v>72196</v>
      </c>
      <c r="E371" s="106">
        <f t="shared" si="35"/>
        <v>4.2613622948884426</v>
      </c>
      <c r="F371" s="107">
        <f t="shared" si="36"/>
        <v>6</v>
      </c>
      <c r="G371" s="107">
        <f>COUNTIF(Data_Eksportir!$H$2:$H$3401,A371)</f>
        <v>0</v>
      </c>
      <c r="H371" s="104" t="str">
        <f t="shared" si="37"/>
        <v>1 – 5</v>
      </c>
      <c r="I371" s="104" t="str">
        <f t="shared" si="38"/>
        <v>Di bawah ambang nilai</v>
      </c>
      <c r="J371" s="106">
        <f t="shared" si="39"/>
        <v>72196.000371000002</v>
      </c>
      <c r="K371" s="105">
        <f t="shared" si="40"/>
        <v>0</v>
      </c>
      <c r="L371" s="106">
        <f t="shared" si="41"/>
        <v>0</v>
      </c>
    </row>
    <row r="372" spans="1:12" x14ac:dyDescent="0.3">
      <c r="A372" s="104" t="s">
        <v>1132</v>
      </c>
      <c r="B372" s="104" t="s">
        <v>1133</v>
      </c>
      <c r="C372" s="105">
        <v>435965</v>
      </c>
      <c r="D372" s="105">
        <v>563282</v>
      </c>
      <c r="E372" s="106">
        <f t="shared" si="35"/>
        <v>1.2920349110593741</v>
      </c>
      <c r="F372" s="107">
        <f t="shared" si="36"/>
        <v>7</v>
      </c>
      <c r="G372" s="107">
        <f>COUNTIF(Data_Eksportir!$H$2:$H$3401,A372)</f>
        <v>2</v>
      </c>
      <c r="H372" s="104" t="str">
        <f t="shared" si="37"/>
        <v>1 – 5</v>
      </c>
      <c r="I372" s="104" t="str">
        <f t="shared" si="38"/>
        <v>Di bawah ambang nilai</v>
      </c>
      <c r="J372" s="106">
        <f t="shared" si="39"/>
        <v>563282.00037200004</v>
      </c>
      <c r="K372" s="105">
        <f t="shared" si="40"/>
        <v>0</v>
      </c>
      <c r="L372" s="106">
        <f t="shared" si="41"/>
        <v>0</v>
      </c>
    </row>
    <row r="373" spans="1:12" x14ac:dyDescent="0.3">
      <c r="A373" s="104" t="s">
        <v>1134</v>
      </c>
      <c r="B373" s="104" t="s">
        <v>1135</v>
      </c>
      <c r="C373" s="105">
        <v>521257</v>
      </c>
      <c r="D373" s="105">
        <v>475766</v>
      </c>
      <c r="E373" s="106">
        <f t="shared" si="35"/>
        <v>0.91272827031579429</v>
      </c>
      <c r="F373" s="107">
        <f t="shared" si="36"/>
        <v>7</v>
      </c>
      <c r="G373" s="107">
        <f>COUNTIF(Data_Eksportir!$H$2:$H$3401,A373)</f>
        <v>3</v>
      </c>
      <c r="H373" s="104" t="str">
        <f t="shared" si="37"/>
        <v>Di bawah 1</v>
      </c>
      <c r="I373" s="104" t="str">
        <f t="shared" si="38"/>
        <v>Di bawah ambang nilai</v>
      </c>
      <c r="J373" s="106">
        <f t="shared" si="39"/>
        <v>475766.00037299999</v>
      </c>
      <c r="K373" s="105">
        <f t="shared" si="40"/>
        <v>0</v>
      </c>
      <c r="L373" s="106">
        <f t="shared" si="41"/>
        <v>0</v>
      </c>
    </row>
    <row r="374" spans="1:12" x14ac:dyDescent="0.3">
      <c r="A374" s="104" t="s">
        <v>1136</v>
      </c>
      <c r="B374" s="104" t="s">
        <v>1137</v>
      </c>
      <c r="C374" s="105">
        <v>910515</v>
      </c>
      <c r="D374" s="105">
        <v>293208</v>
      </c>
      <c r="E374" s="106">
        <f t="shared" si="35"/>
        <v>0.32202434885751469</v>
      </c>
      <c r="F374" s="107">
        <f t="shared" si="36"/>
        <v>7</v>
      </c>
      <c r="G374" s="107">
        <f>COUNTIF(Data_Eksportir!$H$2:$H$3401,A374)</f>
        <v>0</v>
      </c>
      <c r="H374" s="104" t="str">
        <f t="shared" si="37"/>
        <v>Di bawah 1</v>
      </c>
      <c r="I374" s="104" t="str">
        <f t="shared" si="38"/>
        <v>Di bawah ambang nilai</v>
      </c>
      <c r="J374" s="106">
        <f t="shared" si="39"/>
        <v>293208.000374</v>
      </c>
      <c r="K374" s="105">
        <f t="shared" si="40"/>
        <v>0</v>
      </c>
      <c r="L374" s="106">
        <f t="shared" si="41"/>
        <v>0</v>
      </c>
    </row>
    <row r="375" spans="1:12" x14ac:dyDescent="0.3">
      <c r="A375" s="104" t="s">
        <v>1138</v>
      </c>
      <c r="B375" s="104" t="s">
        <v>1139</v>
      </c>
      <c r="C375" s="105">
        <v>107</v>
      </c>
      <c r="D375" s="105">
        <v>189</v>
      </c>
      <c r="E375" s="106">
        <f t="shared" si="35"/>
        <v>1.766355140186916</v>
      </c>
      <c r="F375" s="107">
        <f t="shared" si="36"/>
        <v>7</v>
      </c>
      <c r="G375" s="107">
        <f>COUNTIF(Data_Eksportir!$H$2:$H$3401,A375)</f>
        <v>1</v>
      </c>
      <c r="H375" s="104" t="str">
        <f t="shared" si="37"/>
        <v>1 – 5</v>
      </c>
      <c r="I375" s="104" t="str">
        <f t="shared" si="38"/>
        <v>Di bawah ambang nilai</v>
      </c>
      <c r="J375" s="106">
        <f t="shared" si="39"/>
        <v>189.00037499999999</v>
      </c>
      <c r="K375" s="105">
        <f t="shared" si="40"/>
        <v>0</v>
      </c>
      <c r="L375" s="106">
        <f t="shared" si="41"/>
        <v>0</v>
      </c>
    </row>
    <row r="376" spans="1:12" x14ac:dyDescent="0.3">
      <c r="A376" s="104" t="s">
        <v>1140</v>
      </c>
      <c r="B376" s="104" t="s">
        <v>1141</v>
      </c>
      <c r="C376" s="105">
        <v>363402</v>
      </c>
      <c r="D376" s="105">
        <v>338060</v>
      </c>
      <c r="E376" s="106">
        <f t="shared" si="35"/>
        <v>0.9302645555060236</v>
      </c>
      <c r="F376" s="107">
        <f t="shared" si="36"/>
        <v>7</v>
      </c>
      <c r="G376" s="107">
        <f>COUNTIF(Data_Eksportir!$H$2:$H$3401,A376)</f>
        <v>0</v>
      </c>
      <c r="H376" s="104" t="str">
        <f t="shared" si="37"/>
        <v>Di bawah 1</v>
      </c>
      <c r="I376" s="104" t="str">
        <f t="shared" si="38"/>
        <v>Di bawah ambang nilai</v>
      </c>
      <c r="J376" s="106">
        <f t="shared" si="39"/>
        <v>338060.00037600001</v>
      </c>
      <c r="K376" s="105">
        <f t="shared" si="40"/>
        <v>0</v>
      </c>
      <c r="L376" s="106">
        <f t="shared" si="41"/>
        <v>0</v>
      </c>
    </row>
    <row r="377" spans="1:12" x14ac:dyDescent="0.3">
      <c r="A377" s="104" t="s">
        <v>1142</v>
      </c>
      <c r="B377" s="104" t="s">
        <v>1143</v>
      </c>
      <c r="C377" s="105">
        <v>1559887</v>
      </c>
      <c r="D377" s="105">
        <v>2752071</v>
      </c>
      <c r="E377" s="106">
        <f t="shared" si="35"/>
        <v>1.7642758738293223</v>
      </c>
      <c r="F377" s="107">
        <f t="shared" si="36"/>
        <v>7</v>
      </c>
      <c r="G377" s="107">
        <f>COUNTIF(Data_Eksportir!$H$2:$H$3401,A377)</f>
        <v>2</v>
      </c>
      <c r="H377" s="104" t="str">
        <f t="shared" si="37"/>
        <v>1 – 5</v>
      </c>
      <c r="I377" s="104" t="str">
        <f t="shared" si="38"/>
        <v>Di bawah ambang nilai</v>
      </c>
      <c r="J377" s="106">
        <f t="shared" si="39"/>
        <v>2752071.0003769998</v>
      </c>
      <c r="K377" s="105">
        <f t="shared" si="40"/>
        <v>0</v>
      </c>
      <c r="L377" s="106">
        <f t="shared" si="41"/>
        <v>0</v>
      </c>
    </row>
    <row r="378" spans="1:12" x14ac:dyDescent="0.3">
      <c r="A378" s="104" t="s">
        <v>1144</v>
      </c>
      <c r="B378" s="104" t="s">
        <v>1145</v>
      </c>
      <c r="C378" s="105">
        <v>382377</v>
      </c>
      <c r="D378" s="105">
        <v>449466</v>
      </c>
      <c r="E378" s="106">
        <f t="shared" si="35"/>
        <v>1.1754524984504822</v>
      </c>
      <c r="F378" s="107">
        <f t="shared" si="36"/>
        <v>7</v>
      </c>
      <c r="G378" s="107">
        <f>COUNTIF(Data_Eksportir!$H$2:$H$3401,A378)</f>
        <v>1</v>
      </c>
      <c r="H378" s="104" t="str">
        <f t="shared" si="37"/>
        <v>1 – 5</v>
      </c>
      <c r="I378" s="104" t="str">
        <f t="shared" si="38"/>
        <v>Di bawah ambang nilai</v>
      </c>
      <c r="J378" s="106">
        <f t="shared" si="39"/>
        <v>449466.00037800003</v>
      </c>
      <c r="K378" s="105">
        <f t="shared" si="40"/>
        <v>0</v>
      </c>
      <c r="L378" s="106">
        <f t="shared" si="41"/>
        <v>0</v>
      </c>
    </row>
    <row r="379" spans="1:12" x14ac:dyDescent="0.3">
      <c r="A379" s="104" t="s">
        <v>1146</v>
      </c>
      <c r="B379" s="104" t="s">
        <v>1147</v>
      </c>
      <c r="C379" s="105">
        <v>17200</v>
      </c>
      <c r="D379" s="105">
        <v>4596</v>
      </c>
      <c r="E379" s="106">
        <f t="shared" si="35"/>
        <v>0.26720930232558138</v>
      </c>
      <c r="F379" s="107">
        <f t="shared" si="36"/>
        <v>7</v>
      </c>
      <c r="G379" s="107">
        <f>COUNTIF(Data_Eksportir!$H$2:$H$3401,A379)</f>
        <v>0</v>
      </c>
      <c r="H379" s="104" t="str">
        <f t="shared" si="37"/>
        <v>Di bawah 1</v>
      </c>
      <c r="I379" s="104" t="str">
        <f t="shared" si="38"/>
        <v>Di bawah ambang nilai</v>
      </c>
      <c r="J379" s="106">
        <f t="shared" si="39"/>
        <v>4596.0003790000001</v>
      </c>
      <c r="K379" s="105">
        <f t="shared" si="40"/>
        <v>0</v>
      </c>
      <c r="L379" s="106">
        <f t="shared" si="41"/>
        <v>0</v>
      </c>
    </row>
    <row r="380" spans="1:12" x14ac:dyDescent="0.3">
      <c r="A380" s="104" t="s">
        <v>1148</v>
      </c>
      <c r="B380" s="104" t="s">
        <v>1149</v>
      </c>
      <c r="C380" s="105">
        <v>4630</v>
      </c>
      <c r="D380" s="105">
        <v>837</v>
      </c>
      <c r="E380" s="106">
        <f t="shared" si="35"/>
        <v>0.18077753779697625</v>
      </c>
      <c r="F380" s="107">
        <f t="shared" si="36"/>
        <v>7</v>
      </c>
      <c r="G380" s="107">
        <f>COUNTIF(Data_Eksportir!$H$2:$H$3401,A380)</f>
        <v>0</v>
      </c>
      <c r="H380" s="104" t="str">
        <f t="shared" si="37"/>
        <v>Di bawah 1</v>
      </c>
      <c r="I380" s="104" t="str">
        <f t="shared" si="38"/>
        <v>Di bawah ambang nilai</v>
      </c>
      <c r="J380" s="106">
        <f t="shared" si="39"/>
        <v>837.00037999999995</v>
      </c>
      <c r="K380" s="105">
        <f t="shared" si="40"/>
        <v>0</v>
      </c>
      <c r="L380" s="106">
        <f t="shared" si="41"/>
        <v>0</v>
      </c>
    </row>
    <row r="381" spans="1:12" x14ac:dyDescent="0.3">
      <c r="A381" s="104" t="s">
        <v>1150</v>
      </c>
      <c r="B381" s="104" t="s">
        <v>1151</v>
      </c>
      <c r="C381" s="105">
        <v>20</v>
      </c>
      <c r="D381" s="105">
        <v>7</v>
      </c>
      <c r="E381" s="106">
        <f t="shared" si="35"/>
        <v>0.35</v>
      </c>
      <c r="F381" s="107">
        <f t="shared" si="36"/>
        <v>7</v>
      </c>
      <c r="G381" s="107">
        <f>COUNTIF(Data_Eksportir!$H$2:$H$3401,A381)</f>
        <v>0</v>
      </c>
      <c r="H381" s="104" t="str">
        <f t="shared" si="37"/>
        <v>Di bawah 1</v>
      </c>
      <c r="I381" s="104" t="str">
        <f t="shared" si="38"/>
        <v>Di bawah ambang nilai</v>
      </c>
      <c r="J381" s="106">
        <f t="shared" si="39"/>
        <v>7.000381</v>
      </c>
      <c r="K381" s="105">
        <f t="shared" si="40"/>
        <v>0</v>
      </c>
      <c r="L381" s="106">
        <f t="shared" si="41"/>
        <v>0</v>
      </c>
    </row>
    <row r="382" spans="1:12" x14ac:dyDescent="0.3">
      <c r="A382" s="104" t="s">
        <v>1152</v>
      </c>
      <c r="B382" s="104" t="s">
        <v>1153</v>
      </c>
      <c r="C382" s="105">
        <v>60</v>
      </c>
      <c r="D382" s="105">
        <v>30</v>
      </c>
      <c r="E382" s="106">
        <f t="shared" si="35"/>
        <v>0.5</v>
      </c>
      <c r="F382" s="107">
        <f t="shared" si="36"/>
        <v>7</v>
      </c>
      <c r="G382" s="107">
        <f>COUNTIF(Data_Eksportir!$H$2:$H$3401,A382)</f>
        <v>0</v>
      </c>
      <c r="H382" s="104" t="str">
        <f t="shared" si="37"/>
        <v>Di bawah 1</v>
      </c>
      <c r="I382" s="104" t="str">
        <f t="shared" si="38"/>
        <v>Di bawah ambang nilai</v>
      </c>
      <c r="J382" s="106">
        <f t="shared" si="39"/>
        <v>30.000381999999998</v>
      </c>
      <c r="K382" s="105">
        <f t="shared" si="40"/>
        <v>0</v>
      </c>
      <c r="L382" s="106">
        <f t="shared" si="41"/>
        <v>0</v>
      </c>
    </row>
    <row r="383" spans="1:12" x14ac:dyDescent="0.3">
      <c r="A383" s="104" t="s">
        <v>1154</v>
      </c>
      <c r="B383" s="104" t="s">
        <v>1155</v>
      </c>
      <c r="C383" s="105">
        <v>22971537</v>
      </c>
      <c r="D383" s="105">
        <v>5497773</v>
      </c>
      <c r="E383" s="106">
        <f t="shared" si="35"/>
        <v>0.23932978450680073</v>
      </c>
      <c r="F383" s="107">
        <f t="shared" si="36"/>
        <v>7</v>
      </c>
      <c r="G383" s="107">
        <f>COUNTIF(Data_Eksportir!$H$2:$H$3401,A383)</f>
        <v>9</v>
      </c>
      <c r="H383" s="104" t="str">
        <f t="shared" si="37"/>
        <v>Di bawah 1</v>
      </c>
      <c r="I383" s="104" t="str">
        <f t="shared" si="38"/>
        <v>Di bawah ambang nilai</v>
      </c>
      <c r="J383" s="106">
        <f t="shared" si="39"/>
        <v>5497773.0003829999</v>
      </c>
      <c r="K383" s="105">
        <f t="shared" si="40"/>
        <v>0</v>
      </c>
      <c r="L383" s="106">
        <f t="shared" si="41"/>
        <v>0</v>
      </c>
    </row>
    <row r="384" spans="1:12" x14ac:dyDescent="0.3">
      <c r="A384" s="104" t="s">
        <v>1156</v>
      </c>
      <c r="B384" s="104" t="s">
        <v>1157</v>
      </c>
      <c r="C384" s="105">
        <v>23404</v>
      </c>
      <c r="D384" s="105">
        <v>4397</v>
      </c>
      <c r="E384" s="106">
        <f t="shared" si="35"/>
        <v>0.18787386771492054</v>
      </c>
      <c r="F384" s="107">
        <f t="shared" si="36"/>
        <v>7</v>
      </c>
      <c r="G384" s="107">
        <f>COUNTIF(Data_Eksportir!$H$2:$H$3401,A384)</f>
        <v>0</v>
      </c>
      <c r="H384" s="104" t="str">
        <f t="shared" si="37"/>
        <v>Di bawah 1</v>
      </c>
      <c r="I384" s="104" t="str">
        <f t="shared" si="38"/>
        <v>Di bawah ambang nilai</v>
      </c>
      <c r="J384" s="106">
        <f t="shared" si="39"/>
        <v>4397.0003839999999</v>
      </c>
      <c r="K384" s="105">
        <f t="shared" si="40"/>
        <v>0</v>
      </c>
      <c r="L384" s="106">
        <f t="shared" si="41"/>
        <v>0</v>
      </c>
    </row>
    <row r="385" spans="1:12" x14ac:dyDescent="0.3">
      <c r="A385" s="104" t="s">
        <v>1158</v>
      </c>
      <c r="B385" s="104" t="s">
        <v>1159</v>
      </c>
      <c r="C385" s="105">
        <v>175887</v>
      </c>
      <c r="D385" s="105">
        <v>129980</v>
      </c>
      <c r="E385" s="106">
        <f t="shared" si="35"/>
        <v>0.73899719706402411</v>
      </c>
      <c r="F385" s="107">
        <f t="shared" si="36"/>
        <v>7</v>
      </c>
      <c r="G385" s="107">
        <f>COUNTIF(Data_Eksportir!$H$2:$H$3401,A385)</f>
        <v>0</v>
      </c>
      <c r="H385" s="104" t="str">
        <f t="shared" si="37"/>
        <v>Di bawah 1</v>
      </c>
      <c r="I385" s="104" t="str">
        <f t="shared" si="38"/>
        <v>Di bawah ambang nilai</v>
      </c>
      <c r="J385" s="106">
        <f t="shared" si="39"/>
        <v>129980.00038500001</v>
      </c>
      <c r="K385" s="105">
        <f t="shared" si="40"/>
        <v>0</v>
      </c>
      <c r="L385" s="106">
        <f t="shared" si="41"/>
        <v>0</v>
      </c>
    </row>
    <row r="386" spans="1:12" x14ac:dyDescent="0.3">
      <c r="A386" s="104" t="s">
        <v>1160</v>
      </c>
      <c r="B386" s="104" t="s">
        <v>1161</v>
      </c>
      <c r="C386" s="105">
        <v>11256108</v>
      </c>
      <c r="D386" s="105">
        <v>3124157</v>
      </c>
      <c r="E386" s="106">
        <f t="shared" ref="E386:E449" si="42">IF(AND(ISNUMBER(C386),C386&gt;0),D386/C386,"")</f>
        <v>0.27755215212931506</v>
      </c>
      <c r="F386" s="107">
        <f t="shared" ref="F386:F449" si="43">VALUE(LEFT(A386,2))</f>
        <v>7</v>
      </c>
      <c r="G386" s="107">
        <f>COUNTIF(Data_Eksportir!$H$2:$H$3401,A386)</f>
        <v>0</v>
      </c>
      <c r="H386" s="104" t="str">
        <f t="shared" ref="H386:H449" si="44">IF(E386="","Tanpa data berat",IF(E386&lt;1,"Di bawah 1",IF(E386&lt;5,"1 – 5",IF(E386&lt;20,"5 – 20",IF(E386&lt;100,"20 – 100","100 ke atas")))))</f>
        <v>Di bawah 1</v>
      </c>
      <c r="I386" s="104" t="str">
        <f t="shared" ref="I386:I449" si="45">IF(D386&lt;p_nilai_besar,"Di bawah ambang nilai",IF(G386=0,"Belum terwakili",IF(G386&lt;=p_listing_rendah,"Keterwakilan rendah","Terwakili")))</f>
        <v>Di bawah ambang nilai</v>
      </c>
      <c r="J386" s="106">
        <f t="shared" ref="J386:J449" si="46">D386+ROW()/10^6</f>
        <v>3124157.0003860001</v>
      </c>
      <c r="K386" s="105">
        <f t="shared" ref="K386:K449" si="47">IF(D386&gt;=p_nilai_besar,D386/(1+G386),0)</f>
        <v>0</v>
      </c>
      <c r="L386" s="106">
        <f t="shared" ref="L386:L449" si="48">IF(K386&gt;0,K386+ROW()/10^6,0)</f>
        <v>0</v>
      </c>
    </row>
    <row r="387" spans="1:12" x14ac:dyDescent="0.3">
      <c r="A387" s="104" t="s">
        <v>1162</v>
      </c>
      <c r="B387" s="104" t="s">
        <v>1163</v>
      </c>
      <c r="C387" s="105">
        <v>959336</v>
      </c>
      <c r="D387" s="105">
        <v>598958</v>
      </c>
      <c r="E387" s="106">
        <f t="shared" si="42"/>
        <v>0.62434642294253528</v>
      </c>
      <c r="F387" s="107">
        <f t="shared" si="43"/>
        <v>7</v>
      </c>
      <c r="G387" s="107">
        <f>COUNTIF(Data_Eksportir!$H$2:$H$3401,A387)</f>
        <v>2</v>
      </c>
      <c r="H387" s="104" t="str">
        <f t="shared" si="44"/>
        <v>Di bawah 1</v>
      </c>
      <c r="I387" s="104" t="str">
        <f t="shared" si="45"/>
        <v>Di bawah ambang nilai</v>
      </c>
      <c r="J387" s="106">
        <f t="shared" si="46"/>
        <v>598958.00038700004</v>
      </c>
      <c r="K387" s="105">
        <f t="shared" si="47"/>
        <v>0</v>
      </c>
      <c r="L387" s="106">
        <f t="shared" si="48"/>
        <v>0</v>
      </c>
    </row>
    <row r="388" spans="1:12" x14ac:dyDescent="0.3">
      <c r="A388" s="104" t="s">
        <v>1164</v>
      </c>
      <c r="B388" s="104" t="s">
        <v>1165</v>
      </c>
      <c r="C388" s="105">
        <v>820527</v>
      </c>
      <c r="D388" s="105">
        <v>1317261</v>
      </c>
      <c r="E388" s="106">
        <f t="shared" si="42"/>
        <v>1.6053841007060097</v>
      </c>
      <c r="F388" s="107">
        <f t="shared" si="43"/>
        <v>7</v>
      </c>
      <c r="G388" s="107">
        <f>COUNTIF(Data_Eksportir!$H$2:$H$3401,A388)</f>
        <v>0</v>
      </c>
      <c r="H388" s="104" t="str">
        <f t="shared" si="44"/>
        <v>1 – 5</v>
      </c>
      <c r="I388" s="104" t="str">
        <f t="shared" si="45"/>
        <v>Di bawah ambang nilai</v>
      </c>
      <c r="J388" s="106">
        <f t="shared" si="46"/>
        <v>1317261.0003879999</v>
      </c>
      <c r="K388" s="105">
        <f t="shared" si="47"/>
        <v>0</v>
      </c>
      <c r="L388" s="106">
        <f t="shared" si="48"/>
        <v>0</v>
      </c>
    </row>
    <row r="389" spans="1:12" x14ac:dyDescent="0.3">
      <c r="A389" s="104" t="s">
        <v>1166</v>
      </c>
      <c r="B389" s="104" t="s">
        <v>1167</v>
      </c>
      <c r="C389" s="105">
        <v>9</v>
      </c>
      <c r="D389" s="105">
        <v>5</v>
      </c>
      <c r="E389" s="106">
        <f t="shared" si="42"/>
        <v>0.55555555555555558</v>
      </c>
      <c r="F389" s="107">
        <f t="shared" si="43"/>
        <v>7</v>
      </c>
      <c r="G389" s="107">
        <f>COUNTIF(Data_Eksportir!$H$2:$H$3401,A389)</f>
        <v>0</v>
      </c>
      <c r="H389" s="104" t="str">
        <f t="shared" si="44"/>
        <v>Di bawah 1</v>
      </c>
      <c r="I389" s="104" t="str">
        <f t="shared" si="45"/>
        <v>Di bawah ambang nilai</v>
      </c>
      <c r="J389" s="106">
        <f t="shared" si="46"/>
        <v>5.0003890000000002</v>
      </c>
      <c r="K389" s="105">
        <f t="shared" si="47"/>
        <v>0</v>
      </c>
      <c r="L389" s="106">
        <f t="shared" si="48"/>
        <v>0</v>
      </c>
    </row>
    <row r="390" spans="1:12" x14ac:dyDescent="0.3">
      <c r="A390" s="104" t="s">
        <v>1168</v>
      </c>
      <c r="B390" s="104" t="s">
        <v>1169</v>
      </c>
      <c r="C390" s="105">
        <v>33475</v>
      </c>
      <c r="D390" s="105">
        <v>46718</v>
      </c>
      <c r="E390" s="106">
        <f t="shared" si="42"/>
        <v>1.3956086631814788</v>
      </c>
      <c r="F390" s="107">
        <f t="shared" si="43"/>
        <v>7</v>
      </c>
      <c r="G390" s="107">
        <f>COUNTIF(Data_Eksportir!$H$2:$H$3401,A390)</f>
        <v>0</v>
      </c>
      <c r="H390" s="104" t="str">
        <f t="shared" si="44"/>
        <v>1 – 5</v>
      </c>
      <c r="I390" s="104" t="str">
        <f t="shared" si="45"/>
        <v>Di bawah ambang nilai</v>
      </c>
      <c r="J390" s="106">
        <f t="shared" si="46"/>
        <v>46718.000390000001</v>
      </c>
      <c r="K390" s="105">
        <f t="shared" si="47"/>
        <v>0</v>
      </c>
      <c r="L390" s="106">
        <f t="shared" si="48"/>
        <v>0</v>
      </c>
    </row>
    <row r="391" spans="1:12" x14ac:dyDescent="0.3">
      <c r="A391" s="104" t="s">
        <v>1170</v>
      </c>
      <c r="B391" s="104" t="s">
        <v>1171</v>
      </c>
      <c r="C391" s="105">
        <v>16215</v>
      </c>
      <c r="D391" s="105">
        <v>8208</v>
      </c>
      <c r="E391" s="106">
        <f t="shared" si="42"/>
        <v>0.50619796484736357</v>
      </c>
      <c r="F391" s="107">
        <f t="shared" si="43"/>
        <v>7</v>
      </c>
      <c r="G391" s="107">
        <f>COUNTIF(Data_Eksportir!$H$2:$H$3401,A391)</f>
        <v>0</v>
      </c>
      <c r="H391" s="104" t="str">
        <f t="shared" si="44"/>
        <v>Di bawah 1</v>
      </c>
      <c r="I391" s="104" t="str">
        <f t="shared" si="45"/>
        <v>Di bawah ambang nilai</v>
      </c>
      <c r="J391" s="106">
        <f t="shared" si="46"/>
        <v>8208.0003909999996</v>
      </c>
      <c r="K391" s="105">
        <f t="shared" si="47"/>
        <v>0</v>
      </c>
      <c r="L391" s="106">
        <f t="shared" si="48"/>
        <v>0</v>
      </c>
    </row>
    <row r="392" spans="1:12" x14ac:dyDescent="0.3">
      <c r="A392" s="104" t="s">
        <v>1172</v>
      </c>
      <c r="B392" s="104" t="s">
        <v>1173</v>
      </c>
      <c r="C392" s="105">
        <v>28836</v>
      </c>
      <c r="D392" s="105">
        <v>5411</v>
      </c>
      <c r="E392" s="106">
        <f t="shared" si="42"/>
        <v>0.18764738521292829</v>
      </c>
      <c r="F392" s="107">
        <f t="shared" si="43"/>
        <v>7</v>
      </c>
      <c r="G392" s="107">
        <f>COUNTIF(Data_Eksportir!$H$2:$H$3401,A392)</f>
        <v>0</v>
      </c>
      <c r="H392" s="104" t="str">
        <f t="shared" si="44"/>
        <v>Di bawah 1</v>
      </c>
      <c r="I392" s="104" t="str">
        <f t="shared" si="45"/>
        <v>Di bawah ambang nilai</v>
      </c>
      <c r="J392" s="106">
        <f t="shared" si="46"/>
        <v>5411.0003919999999</v>
      </c>
      <c r="K392" s="105">
        <f t="shared" si="47"/>
        <v>0</v>
      </c>
      <c r="L392" s="106">
        <f t="shared" si="48"/>
        <v>0</v>
      </c>
    </row>
    <row r="393" spans="1:12" x14ac:dyDescent="0.3">
      <c r="A393" s="104" t="s">
        <v>1174</v>
      </c>
      <c r="B393" s="104" t="s">
        <v>1175</v>
      </c>
      <c r="C393" s="105">
        <v>500186</v>
      </c>
      <c r="D393" s="105">
        <v>127766</v>
      </c>
      <c r="E393" s="106">
        <f t="shared" si="42"/>
        <v>0.2554369774443907</v>
      </c>
      <c r="F393" s="107">
        <f t="shared" si="43"/>
        <v>7</v>
      </c>
      <c r="G393" s="107">
        <f>COUNTIF(Data_Eksportir!$H$2:$H$3401,A393)</f>
        <v>0</v>
      </c>
      <c r="H393" s="104" t="str">
        <f t="shared" si="44"/>
        <v>Di bawah 1</v>
      </c>
      <c r="I393" s="104" t="str">
        <f t="shared" si="45"/>
        <v>Di bawah ambang nilai</v>
      </c>
      <c r="J393" s="106">
        <f t="shared" si="46"/>
        <v>127766.00039299999</v>
      </c>
      <c r="K393" s="105">
        <f t="shared" si="47"/>
        <v>0</v>
      </c>
      <c r="L393" s="106">
        <f t="shared" si="48"/>
        <v>0</v>
      </c>
    </row>
    <row r="394" spans="1:12" x14ac:dyDescent="0.3">
      <c r="A394" s="104" t="s">
        <v>1176</v>
      </c>
      <c r="B394" s="104" t="s">
        <v>1177</v>
      </c>
      <c r="C394" s="105">
        <v>285158</v>
      </c>
      <c r="D394" s="105">
        <v>39898</v>
      </c>
      <c r="E394" s="106">
        <f t="shared" si="42"/>
        <v>0.13991541531361562</v>
      </c>
      <c r="F394" s="107">
        <f t="shared" si="43"/>
        <v>7</v>
      </c>
      <c r="G394" s="107">
        <f>COUNTIF(Data_Eksportir!$H$2:$H$3401,A394)</f>
        <v>0</v>
      </c>
      <c r="H394" s="104" t="str">
        <f t="shared" si="44"/>
        <v>Di bawah 1</v>
      </c>
      <c r="I394" s="104" t="str">
        <f t="shared" si="45"/>
        <v>Di bawah ambang nilai</v>
      </c>
      <c r="J394" s="106">
        <f t="shared" si="46"/>
        <v>39898.000394000002</v>
      </c>
      <c r="K394" s="105">
        <f t="shared" si="47"/>
        <v>0</v>
      </c>
      <c r="L394" s="106">
        <f t="shared" si="48"/>
        <v>0</v>
      </c>
    </row>
    <row r="395" spans="1:12" x14ac:dyDescent="0.3">
      <c r="A395" s="104" t="s">
        <v>1178</v>
      </c>
      <c r="B395" s="104" t="s">
        <v>1179</v>
      </c>
      <c r="C395" s="105">
        <v>6420</v>
      </c>
      <c r="D395" s="105">
        <v>28131</v>
      </c>
      <c r="E395" s="106">
        <f t="shared" si="42"/>
        <v>4.381775700934579</v>
      </c>
      <c r="F395" s="107">
        <f t="shared" si="43"/>
        <v>7</v>
      </c>
      <c r="G395" s="107">
        <f>COUNTIF(Data_Eksportir!$H$2:$H$3401,A395)</f>
        <v>0</v>
      </c>
      <c r="H395" s="104" t="str">
        <f t="shared" si="44"/>
        <v>1 – 5</v>
      </c>
      <c r="I395" s="104" t="str">
        <f t="shared" si="45"/>
        <v>Di bawah ambang nilai</v>
      </c>
      <c r="J395" s="106">
        <f t="shared" si="46"/>
        <v>28131.000394999999</v>
      </c>
      <c r="K395" s="105">
        <f t="shared" si="47"/>
        <v>0</v>
      </c>
      <c r="L395" s="106">
        <f t="shared" si="48"/>
        <v>0</v>
      </c>
    </row>
    <row r="396" spans="1:12" x14ac:dyDescent="0.3">
      <c r="A396" s="104" t="s">
        <v>1180</v>
      </c>
      <c r="B396" s="104" t="s">
        <v>1181</v>
      </c>
      <c r="C396" s="105">
        <v>210443</v>
      </c>
      <c r="D396" s="105">
        <v>114</v>
      </c>
      <c r="E396" s="106">
        <f t="shared" si="42"/>
        <v>5.4171438346725719E-4</v>
      </c>
      <c r="F396" s="107">
        <f t="shared" si="43"/>
        <v>7</v>
      </c>
      <c r="G396" s="107">
        <f>COUNTIF(Data_Eksportir!$H$2:$H$3401,A396)</f>
        <v>6</v>
      </c>
      <c r="H396" s="104" t="str">
        <f t="shared" si="44"/>
        <v>Di bawah 1</v>
      </c>
      <c r="I396" s="104" t="str">
        <f t="shared" si="45"/>
        <v>Di bawah ambang nilai</v>
      </c>
      <c r="J396" s="106">
        <f t="shared" si="46"/>
        <v>114.00039599999999</v>
      </c>
      <c r="K396" s="105">
        <f t="shared" si="47"/>
        <v>0</v>
      </c>
      <c r="L396" s="106">
        <f t="shared" si="48"/>
        <v>0</v>
      </c>
    </row>
    <row r="397" spans="1:12" x14ac:dyDescent="0.3">
      <c r="A397" s="104" t="s">
        <v>1182</v>
      </c>
      <c r="B397" s="104" t="s">
        <v>1183</v>
      </c>
      <c r="C397" s="105">
        <v>49968</v>
      </c>
      <c r="D397" s="105">
        <v>12527</v>
      </c>
      <c r="E397" s="106">
        <f t="shared" si="42"/>
        <v>0.25070044828690363</v>
      </c>
      <c r="F397" s="107">
        <f t="shared" si="43"/>
        <v>7</v>
      </c>
      <c r="G397" s="107">
        <f>COUNTIF(Data_Eksportir!$H$2:$H$3401,A397)</f>
        <v>0</v>
      </c>
      <c r="H397" s="104" t="str">
        <f t="shared" si="44"/>
        <v>Di bawah 1</v>
      </c>
      <c r="I397" s="104" t="str">
        <f t="shared" si="45"/>
        <v>Di bawah ambang nilai</v>
      </c>
      <c r="J397" s="106">
        <f t="shared" si="46"/>
        <v>12527.000397</v>
      </c>
      <c r="K397" s="105">
        <f t="shared" si="47"/>
        <v>0</v>
      </c>
      <c r="L397" s="106">
        <f t="shared" si="48"/>
        <v>0</v>
      </c>
    </row>
    <row r="398" spans="1:12" x14ac:dyDescent="0.3">
      <c r="A398" s="104" t="s">
        <v>1184</v>
      </c>
      <c r="B398" s="104" t="s">
        <v>1185</v>
      </c>
      <c r="C398" s="105">
        <v>315944</v>
      </c>
      <c r="D398" s="105">
        <v>461567</v>
      </c>
      <c r="E398" s="106">
        <f t="shared" si="42"/>
        <v>1.4609139594358493</v>
      </c>
      <c r="F398" s="107">
        <f t="shared" si="43"/>
        <v>7</v>
      </c>
      <c r="G398" s="107">
        <f>COUNTIF(Data_Eksportir!$H$2:$H$3401,A398)</f>
        <v>0</v>
      </c>
      <c r="H398" s="104" t="str">
        <f t="shared" si="44"/>
        <v>1 – 5</v>
      </c>
      <c r="I398" s="104" t="str">
        <f t="shared" si="45"/>
        <v>Di bawah ambang nilai</v>
      </c>
      <c r="J398" s="106">
        <f t="shared" si="46"/>
        <v>461567.000398</v>
      </c>
      <c r="K398" s="105">
        <f t="shared" si="47"/>
        <v>0</v>
      </c>
      <c r="L398" s="106">
        <f t="shared" si="48"/>
        <v>0</v>
      </c>
    </row>
    <row r="399" spans="1:12" x14ac:dyDescent="0.3">
      <c r="A399" s="104" t="s">
        <v>1186</v>
      </c>
      <c r="B399" s="104" t="s">
        <v>1187</v>
      </c>
      <c r="C399" s="105">
        <v>2637713</v>
      </c>
      <c r="D399" s="105">
        <v>2516568</v>
      </c>
      <c r="E399" s="106">
        <f t="shared" si="42"/>
        <v>0.95407195551600954</v>
      </c>
      <c r="F399" s="107">
        <f t="shared" si="43"/>
        <v>7</v>
      </c>
      <c r="G399" s="107">
        <f>COUNTIF(Data_Eksportir!$H$2:$H$3401,A399)</f>
        <v>0</v>
      </c>
      <c r="H399" s="104" t="str">
        <f t="shared" si="44"/>
        <v>Di bawah 1</v>
      </c>
      <c r="I399" s="104" t="str">
        <f t="shared" si="45"/>
        <v>Di bawah ambang nilai</v>
      </c>
      <c r="J399" s="106">
        <f t="shared" si="46"/>
        <v>2516568.000399</v>
      </c>
      <c r="K399" s="105">
        <f t="shared" si="47"/>
        <v>0</v>
      </c>
      <c r="L399" s="106">
        <f t="shared" si="48"/>
        <v>0</v>
      </c>
    </row>
    <row r="400" spans="1:12" x14ac:dyDescent="0.3">
      <c r="A400" s="104" t="s">
        <v>1188</v>
      </c>
      <c r="B400" s="104" t="s">
        <v>1189</v>
      </c>
      <c r="C400" s="105">
        <v>563</v>
      </c>
      <c r="D400" s="105">
        <v>3214</v>
      </c>
      <c r="E400" s="106">
        <f t="shared" si="42"/>
        <v>5.7087033747779747</v>
      </c>
      <c r="F400" s="107">
        <f t="shared" si="43"/>
        <v>7</v>
      </c>
      <c r="G400" s="107">
        <f>COUNTIF(Data_Eksportir!$H$2:$H$3401,A400)</f>
        <v>1</v>
      </c>
      <c r="H400" s="104" t="str">
        <f t="shared" si="44"/>
        <v>5 – 20</v>
      </c>
      <c r="I400" s="104" t="str">
        <f t="shared" si="45"/>
        <v>Di bawah ambang nilai</v>
      </c>
      <c r="J400" s="106">
        <f t="shared" si="46"/>
        <v>3214.0003999999999</v>
      </c>
      <c r="K400" s="105">
        <f t="shared" si="47"/>
        <v>0</v>
      </c>
      <c r="L400" s="106">
        <f t="shared" si="48"/>
        <v>0</v>
      </c>
    </row>
    <row r="401" spans="1:12" x14ac:dyDescent="0.3">
      <c r="A401" s="104" t="s">
        <v>1190</v>
      </c>
      <c r="B401" s="104" t="s">
        <v>1191</v>
      </c>
      <c r="C401" s="105">
        <v>350394</v>
      </c>
      <c r="D401" s="105">
        <v>367296</v>
      </c>
      <c r="E401" s="106">
        <f t="shared" si="42"/>
        <v>1.0482371273480711</v>
      </c>
      <c r="F401" s="107">
        <f t="shared" si="43"/>
        <v>7</v>
      </c>
      <c r="G401" s="107">
        <f>COUNTIF(Data_Eksportir!$H$2:$H$3401,A401)</f>
        <v>0</v>
      </c>
      <c r="H401" s="104" t="str">
        <f t="shared" si="44"/>
        <v>1 – 5</v>
      </c>
      <c r="I401" s="104" t="str">
        <f t="shared" si="45"/>
        <v>Di bawah ambang nilai</v>
      </c>
      <c r="J401" s="106">
        <f t="shared" si="46"/>
        <v>367296.00040100003</v>
      </c>
      <c r="K401" s="105">
        <f t="shared" si="47"/>
        <v>0</v>
      </c>
      <c r="L401" s="106">
        <f t="shared" si="48"/>
        <v>0</v>
      </c>
    </row>
    <row r="402" spans="1:12" x14ac:dyDescent="0.3">
      <c r="A402" s="104" t="s">
        <v>1192</v>
      </c>
      <c r="B402" s="104" t="s">
        <v>1193</v>
      </c>
      <c r="C402" s="105">
        <v>549</v>
      </c>
      <c r="D402" s="105">
        <v>1459</v>
      </c>
      <c r="E402" s="106">
        <f t="shared" si="42"/>
        <v>2.6575591985428053</v>
      </c>
      <c r="F402" s="107">
        <f t="shared" si="43"/>
        <v>7</v>
      </c>
      <c r="G402" s="107">
        <f>COUNTIF(Data_Eksportir!$H$2:$H$3401,A402)</f>
        <v>0</v>
      </c>
      <c r="H402" s="104" t="str">
        <f t="shared" si="44"/>
        <v>1 – 5</v>
      </c>
      <c r="I402" s="104" t="str">
        <f t="shared" si="45"/>
        <v>Di bawah ambang nilai</v>
      </c>
      <c r="J402" s="106">
        <f t="shared" si="46"/>
        <v>1459.0004019999999</v>
      </c>
      <c r="K402" s="105">
        <f t="shared" si="47"/>
        <v>0</v>
      </c>
      <c r="L402" s="106">
        <f t="shared" si="48"/>
        <v>0</v>
      </c>
    </row>
    <row r="403" spans="1:12" x14ac:dyDescent="0.3">
      <c r="A403" s="104" t="s">
        <v>1194</v>
      </c>
      <c r="B403" s="104" t="s">
        <v>1195</v>
      </c>
      <c r="C403" s="105">
        <v>9091</v>
      </c>
      <c r="D403" s="105">
        <v>44348</v>
      </c>
      <c r="E403" s="106">
        <f t="shared" si="42"/>
        <v>4.8782312176878229</v>
      </c>
      <c r="F403" s="107">
        <f t="shared" si="43"/>
        <v>7</v>
      </c>
      <c r="G403" s="107">
        <f>COUNTIF(Data_Eksportir!$H$2:$H$3401,A403)</f>
        <v>0</v>
      </c>
      <c r="H403" s="104" t="str">
        <f t="shared" si="44"/>
        <v>1 – 5</v>
      </c>
      <c r="I403" s="104" t="str">
        <f t="shared" si="45"/>
        <v>Di bawah ambang nilai</v>
      </c>
      <c r="J403" s="106">
        <f t="shared" si="46"/>
        <v>44348.000402999998</v>
      </c>
      <c r="K403" s="105">
        <f t="shared" si="47"/>
        <v>0</v>
      </c>
      <c r="L403" s="106">
        <f t="shared" si="48"/>
        <v>0</v>
      </c>
    </row>
    <row r="404" spans="1:12" x14ac:dyDescent="0.3">
      <c r="A404" s="104" t="s">
        <v>1196</v>
      </c>
      <c r="B404" s="104" t="s">
        <v>1197</v>
      </c>
      <c r="C404" s="105">
        <v>15</v>
      </c>
      <c r="D404" s="105">
        <v>5</v>
      </c>
      <c r="E404" s="106">
        <f t="shared" si="42"/>
        <v>0.33333333333333331</v>
      </c>
      <c r="F404" s="107">
        <f t="shared" si="43"/>
        <v>7</v>
      </c>
      <c r="G404" s="107">
        <f>COUNTIF(Data_Eksportir!$H$2:$H$3401,A404)</f>
        <v>0</v>
      </c>
      <c r="H404" s="104" t="str">
        <f t="shared" si="44"/>
        <v>Di bawah 1</v>
      </c>
      <c r="I404" s="104" t="str">
        <f t="shared" si="45"/>
        <v>Di bawah ambang nilai</v>
      </c>
      <c r="J404" s="106">
        <f t="shared" si="46"/>
        <v>5.0004039999999996</v>
      </c>
      <c r="K404" s="105">
        <f t="shared" si="47"/>
        <v>0</v>
      </c>
      <c r="L404" s="106">
        <f t="shared" si="48"/>
        <v>0</v>
      </c>
    </row>
    <row r="405" spans="1:12" x14ac:dyDescent="0.3">
      <c r="A405" s="104" t="s">
        <v>1198</v>
      </c>
      <c r="B405" s="104" t="s">
        <v>1199</v>
      </c>
      <c r="C405" s="105">
        <v>8058</v>
      </c>
      <c r="D405" s="105">
        <v>2405</v>
      </c>
      <c r="E405" s="106">
        <f t="shared" si="42"/>
        <v>0.29846115661454453</v>
      </c>
      <c r="F405" s="107">
        <f t="shared" si="43"/>
        <v>7</v>
      </c>
      <c r="G405" s="107">
        <f>COUNTIF(Data_Eksportir!$H$2:$H$3401,A405)</f>
        <v>0</v>
      </c>
      <c r="H405" s="104" t="str">
        <f t="shared" si="44"/>
        <v>Di bawah 1</v>
      </c>
      <c r="I405" s="104" t="str">
        <f t="shared" si="45"/>
        <v>Di bawah ambang nilai</v>
      </c>
      <c r="J405" s="106">
        <f t="shared" si="46"/>
        <v>2405.0004049999998</v>
      </c>
      <c r="K405" s="105">
        <f t="shared" si="47"/>
        <v>0</v>
      </c>
      <c r="L405" s="106">
        <f t="shared" si="48"/>
        <v>0</v>
      </c>
    </row>
    <row r="406" spans="1:12" x14ac:dyDescent="0.3">
      <c r="A406" s="104" t="s">
        <v>1200</v>
      </c>
      <c r="B406" s="104" t="s">
        <v>1201</v>
      </c>
      <c r="C406" s="105">
        <v>515331</v>
      </c>
      <c r="D406" s="105">
        <v>638700</v>
      </c>
      <c r="E406" s="106">
        <f t="shared" si="42"/>
        <v>1.2393975910628314</v>
      </c>
      <c r="F406" s="107">
        <f t="shared" si="43"/>
        <v>7</v>
      </c>
      <c r="G406" s="107">
        <f>COUNTIF(Data_Eksportir!$H$2:$H$3401,A406)</f>
        <v>1</v>
      </c>
      <c r="H406" s="104" t="str">
        <f t="shared" si="44"/>
        <v>1 – 5</v>
      </c>
      <c r="I406" s="104" t="str">
        <f t="shared" si="45"/>
        <v>Di bawah ambang nilai</v>
      </c>
      <c r="J406" s="106">
        <f t="shared" si="46"/>
        <v>638700.00040599995</v>
      </c>
      <c r="K406" s="105">
        <f t="shared" si="47"/>
        <v>0</v>
      </c>
      <c r="L406" s="106">
        <f t="shared" si="48"/>
        <v>0</v>
      </c>
    </row>
    <row r="407" spans="1:12" x14ac:dyDescent="0.3">
      <c r="A407" s="104" t="s">
        <v>1202</v>
      </c>
      <c r="B407" s="104" t="s">
        <v>1203</v>
      </c>
      <c r="C407" s="105">
        <v>61</v>
      </c>
      <c r="D407" s="105">
        <v>521</v>
      </c>
      <c r="E407" s="106">
        <f t="shared" si="42"/>
        <v>8.5409836065573774</v>
      </c>
      <c r="F407" s="107">
        <f t="shared" si="43"/>
        <v>7</v>
      </c>
      <c r="G407" s="107">
        <f>COUNTIF(Data_Eksportir!$H$2:$H$3401,A407)</f>
        <v>0</v>
      </c>
      <c r="H407" s="104" t="str">
        <f t="shared" si="44"/>
        <v>5 – 20</v>
      </c>
      <c r="I407" s="104" t="str">
        <f t="shared" si="45"/>
        <v>Di bawah ambang nilai</v>
      </c>
      <c r="J407" s="106">
        <f t="shared" si="46"/>
        <v>521.000407</v>
      </c>
      <c r="K407" s="105">
        <f t="shared" si="47"/>
        <v>0</v>
      </c>
      <c r="L407" s="106">
        <f t="shared" si="48"/>
        <v>0</v>
      </c>
    </row>
    <row r="408" spans="1:12" x14ac:dyDescent="0.3">
      <c r="A408" s="104" t="s">
        <v>1204</v>
      </c>
      <c r="B408" s="104" t="s">
        <v>1205</v>
      </c>
      <c r="C408" s="105">
        <v>28124</v>
      </c>
      <c r="D408" s="105">
        <v>39176</v>
      </c>
      <c r="E408" s="106">
        <f t="shared" si="42"/>
        <v>1.3929739724079078</v>
      </c>
      <c r="F408" s="107">
        <f t="shared" si="43"/>
        <v>7</v>
      </c>
      <c r="G408" s="107">
        <f>COUNTIF(Data_Eksportir!$H$2:$H$3401,A408)</f>
        <v>3</v>
      </c>
      <c r="H408" s="104" t="str">
        <f t="shared" si="44"/>
        <v>1 – 5</v>
      </c>
      <c r="I408" s="104" t="str">
        <f t="shared" si="45"/>
        <v>Di bawah ambang nilai</v>
      </c>
      <c r="J408" s="106">
        <f t="shared" si="46"/>
        <v>39176.000408</v>
      </c>
      <c r="K408" s="105">
        <f t="shared" si="47"/>
        <v>0</v>
      </c>
      <c r="L408" s="106">
        <f t="shared" si="48"/>
        <v>0</v>
      </c>
    </row>
    <row r="409" spans="1:12" x14ac:dyDescent="0.3">
      <c r="A409" s="104" t="s">
        <v>1206</v>
      </c>
      <c r="B409" s="104" t="s">
        <v>1207</v>
      </c>
      <c r="C409" s="105">
        <v>2081858</v>
      </c>
      <c r="D409" s="105">
        <v>653898</v>
      </c>
      <c r="E409" s="106">
        <f t="shared" si="42"/>
        <v>0.31409346843060382</v>
      </c>
      <c r="F409" s="107">
        <f t="shared" si="43"/>
        <v>7</v>
      </c>
      <c r="G409" s="107">
        <f>COUNTIF(Data_Eksportir!$H$2:$H$3401,A409)</f>
        <v>0</v>
      </c>
      <c r="H409" s="104" t="str">
        <f t="shared" si="44"/>
        <v>Di bawah 1</v>
      </c>
      <c r="I409" s="104" t="str">
        <f t="shared" si="45"/>
        <v>Di bawah ambang nilai</v>
      </c>
      <c r="J409" s="106">
        <f t="shared" si="46"/>
        <v>653898.00040899997</v>
      </c>
      <c r="K409" s="105">
        <f t="shared" si="47"/>
        <v>0</v>
      </c>
      <c r="L409" s="106">
        <f t="shared" si="48"/>
        <v>0</v>
      </c>
    </row>
    <row r="410" spans="1:12" x14ac:dyDescent="0.3">
      <c r="A410" s="104" t="s">
        <v>1208</v>
      </c>
      <c r="B410" s="104" t="s">
        <v>1209</v>
      </c>
      <c r="C410" s="105">
        <v>152986</v>
      </c>
      <c r="D410" s="105">
        <v>41568</v>
      </c>
      <c r="E410" s="106">
        <f t="shared" si="42"/>
        <v>0.27171113696678129</v>
      </c>
      <c r="F410" s="107">
        <f t="shared" si="43"/>
        <v>7</v>
      </c>
      <c r="G410" s="107">
        <f>COUNTIF(Data_Eksportir!$H$2:$H$3401,A410)</f>
        <v>11</v>
      </c>
      <c r="H410" s="104" t="str">
        <f t="shared" si="44"/>
        <v>Di bawah 1</v>
      </c>
      <c r="I410" s="104" t="str">
        <f t="shared" si="45"/>
        <v>Di bawah ambang nilai</v>
      </c>
      <c r="J410" s="106">
        <f t="shared" si="46"/>
        <v>41568.000410000001</v>
      </c>
      <c r="K410" s="105">
        <f t="shared" si="47"/>
        <v>0</v>
      </c>
      <c r="L410" s="106">
        <f t="shared" si="48"/>
        <v>0</v>
      </c>
    </row>
    <row r="411" spans="1:12" x14ac:dyDescent="0.3">
      <c r="A411" s="104" t="s">
        <v>1210</v>
      </c>
      <c r="B411" s="104" t="s">
        <v>1211</v>
      </c>
      <c r="C411" s="105">
        <v>325727</v>
      </c>
      <c r="D411" s="105">
        <v>61340</v>
      </c>
      <c r="E411" s="106">
        <f t="shared" si="42"/>
        <v>0.1883172104246808</v>
      </c>
      <c r="F411" s="107">
        <f t="shared" si="43"/>
        <v>7</v>
      </c>
      <c r="G411" s="107">
        <f>COUNTIF(Data_Eksportir!$H$2:$H$3401,A411)</f>
        <v>1</v>
      </c>
      <c r="H411" s="104" t="str">
        <f t="shared" si="44"/>
        <v>Di bawah 1</v>
      </c>
      <c r="I411" s="104" t="str">
        <f t="shared" si="45"/>
        <v>Di bawah ambang nilai</v>
      </c>
      <c r="J411" s="106">
        <f t="shared" si="46"/>
        <v>61340.000411000001</v>
      </c>
      <c r="K411" s="105">
        <f t="shared" si="47"/>
        <v>0</v>
      </c>
      <c r="L411" s="106">
        <f t="shared" si="48"/>
        <v>0</v>
      </c>
    </row>
    <row r="412" spans="1:12" x14ac:dyDescent="0.3">
      <c r="A412" s="104" t="s">
        <v>1212</v>
      </c>
      <c r="B412" s="104" t="s">
        <v>1213</v>
      </c>
      <c r="C412" s="105">
        <v>768878</v>
      </c>
      <c r="D412" s="105">
        <v>704229</v>
      </c>
      <c r="E412" s="106">
        <f t="shared" si="42"/>
        <v>0.91591773987550695</v>
      </c>
      <c r="F412" s="107">
        <f t="shared" si="43"/>
        <v>7</v>
      </c>
      <c r="G412" s="107">
        <f>COUNTIF(Data_Eksportir!$H$2:$H$3401,A412)</f>
        <v>0</v>
      </c>
      <c r="H412" s="104" t="str">
        <f t="shared" si="44"/>
        <v>Di bawah 1</v>
      </c>
      <c r="I412" s="104" t="str">
        <f t="shared" si="45"/>
        <v>Di bawah ambang nilai</v>
      </c>
      <c r="J412" s="106">
        <f t="shared" si="46"/>
        <v>704229.00041199999</v>
      </c>
      <c r="K412" s="105">
        <f t="shared" si="47"/>
        <v>0</v>
      </c>
      <c r="L412" s="106">
        <f t="shared" si="48"/>
        <v>0</v>
      </c>
    </row>
    <row r="413" spans="1:12" x14ac:dyDescent="0.3">
      <c r="A413" s="104" t="s">
        <v>1214</v>
      </c>
      <c r="B413" s="104" t="s">
        <v>1215</v>
      </c>
      <c r="C413" s="105">
        <v>1768849</v>
      </c>
      <c r="D413" s="105">
        <v>2339847</v>
      </c>
      <c r="E413" s="106">
        <f t="shared" si="42"/>
        <v>1.3228076562781785</v>
      </c>
      <c r="F413" s="107">
        <f t="shared" si="43"/>
        <v>7</v>
      </c>
      <c r="G413" s="107">
        <f>COUNTIF(Data_Eksportir!$H$2:$H$3401,A413)</f>
        <v>2</v>
      </c>
      <c r="H413" s="104" t="str">
        <f t="shared" si="44"/>
        <v>1 – 5</v>
      </c>
      <c r="I413" s="104" t="str">
        <f t="shared" si="45"/>
        <v>Di bawah ambang nilai</v>
      </c>
      <c r="J413" s="106">
        <f t="shared" si="46"/>
        <v>2339847.0004130001</v>
      </c>
      <c r="K413" s="105">
        <f t="shared" si="47"/>
        <v>0</v>
      </c>
      <c r="L413" s="106">
        <f t="shared" si="48"/>
        <v>0</v>
      </c>
    </row>
    <row r="414" spans="1:12" x14ac:dyDescent="0.3">
      <c r="A414" s="104" t="s">
        <v>1216</v>
      </c>
      <c r="B414" s="104" t="s">
        <v>1217</v>
      </c>
      <c r="C414" s="105">
        <v>17470</v>
      </c>
      <c r="D414" s="105">
        <v>27084</v>
      </c>
      <c r="E414" s="106">
        <f t="shared" si="42"/>
        <v>1.5503148254149972</v>
      </c>
      <c r="F414" s="107">
        <f t="shared" si="43"/>
        <v>7</v>
      </c>
      <c r="G414" s="107">
        <f>COUNTIF(Data_Eksportir!$H$2:$H$3401,A414)</f>
        <v>0</v>
      </c>
      <c r="H414" s="104" t="str">
        <f t="shared" si="44"/>
        <v>1 – 5</v>
      </c>
      <c r="I414" s="104" t="str">
        <f t="shared" si="45"/>
        <v>Di bawah ambang nilai</v>
      </c>
      <c r="J414" s="106">
        <f t="shared" si="46"/>
        <v>27084.000413999998</v>
      </c>
      <c r="K414" s="105">
        <f t="shared" si="47"/>
        <v>0</v>
      </c>
      <c r="L414" s="106">
        <f t="shared" si="48"/>
        <v>0</v>
      </c>
    </row>
    <row r="415" spans="1:12" x14ac:dyDescent="0.3">
      <c r="A415" s="104" t="s">
        <v>1218</v>
      </c>
      <c r="B415" s="104" t="s">
        <v>1219</v>
      </c>
      <c r="C415" s="105">
        <v>139079</v>
      </c>
      <c r="D415" s="105">
        <v>229778</v>
      </c>
      <c r="E415" s="106">
        <f t="shared" si="42"/>
        <v>1.6521401505619109</v>
      </c>
      <c r="F415" s="107">
        <f t="shared" si="43"/>
        <v>7</v>
      </c>
      <c r="G415" s="107">
        <f>COUNTIF(Data_Eksportir!$H$2:$H$3401,A415)</f>
        <v>0</v>
      </c>
      <c r="H415" s="104" t="str">
        <f t="shared" si="44"/>
        <v>1 – 5</v>
      </c>
      <c r="I415" s="104" t="str">
        <f t="shared" si="45"/>
        <v>Di bawah ambang nilai</v>
      </c>
      <c r="J415" s="106">
        <f t="shared" si="46"/>
        <v>229778.00041499999</v>
      </c>
      <c r="K415" s="105">
        <f t="shared" si="47"/>
        <v>0</v>
      </c>
      <c r="L415" s="106">
        <f t="shared" si="48"/>
        <v>0</v>
      </c>
    </row>
    <row r="416" spans="1:12" x14ac:dyDescent="0.3">
      <c r="A416" s="104" t="s">
        <v>1220</v>
      </c>
      <c r="B416" s="104" t="s">
        <v>1221</v>
      </c>
      <c r="C416" s="105">
        <v>3888809</v>
      </c>
      <c r="D416" s="105">
        <v>7914791</v>
      </c>
      <c r="E416" s="106">
        <f t="shared" si="42"/>
        <v>2.0352737817671169</v>
      </c>
      <c r="F416" s="107">
        <f t="shared" si="43"/>
        <v>7</v>
      </c>
      <c r="G416" s="107">
        <f>COUNTIF(Data_Eksportir!$H$2:$H$3401,A416)</f>
        <v>8</v>
      </c>
      <c r="H416" s="104" t="str">
        <f t="shared" si="44"/>
        <v>1 – 5</v>
      </c>
      <c r="I416" s="104" t="str">
        <f t="shared" si="45"/>
        <v>Di bawah ambang nilai</v>
      </c>
      <c r="J416" s="106">
        <f t="shared" si="46"/>
        <v>7914791.0004160004</v>
      </c>
      <c r="K416" s="105">
        <f t="shared" si="47"/>
        <v>0</v>
      </c>
      <c r="L416" s="106">
        <f t="shared" si="48"/>
        <v>0</v>
      </c>
    </row>
    <row r="417" spans="1:12" x14ac:dyDescent="0.3">
      <c r="A417" s="104" t="s">
        <v>1222</v>
      </c>
      <c r="B417" s="104" t="s">
        <v>1223</v>
      </c>
      <c r="C417" s="105">
        <v>10296</v>
      </c>
      <c r="D417" s="105">
        <v>17849</v>
      </c>
      <c r="E417" s="106">
        <f t="shared" si="42"/>
        <v>1.7335858585858586</v>
      </c>
      <c r="F417" s="107">
        <f t="shared" si="43"/>
        <v>7</v>
      </c>
      <c r="G417" s="107">
        <f>COUNTIF(Data_Eksportir!$H$2:$H$3401,A417)</f>
        <v>0</v>
      </c>
      <c r="H417" s="104" t="str">
        <f t="shared" si="44"/>
        <v>1 – 5</v>
      </c>
      <c r="I417" s="104" t="str">
        <f t="shared" si="45"/>
        <v>Di bawah ambang nilai</v>
      </c>
      <c r="J417" s="106">
        <f t="shared" si="46"/>
        <v>17849.000416999999</v>
      </c>
      <c r="K417" s="105">
        <f t="shared" si="47"/>
        <v>0</v>
      </c>
      <c r="L417" s="106">
        <f t="shared" si="48"/>
        <v>0</v>
      </c>
    </row>
    <row r="418" spans="1:12" x14ac:dyDescent="0.3">
      <c r="A418" s="104" t="s">
        <v>1224</v>
      </c>
      <c r="B418" s="104" t="s">
        <v>1225</v>
      </c>
      <c r="C418" s="105">
        <v>1432780</v>
      </c>
      <c r="D418" s="105">
        <v>1735735</v>
      </c>
      <c r="E418" s="106">
        <f t="shared" si="42"/>
        <v>1.2114455813174387</v>
      </c>
      <c r="F418" s="107">
        <f t="shared" si="43"/>
        <v>7</v>
      </c>
      <c r="G418" s="107">
        <f>COUNTIF(Data_Eksportir!$H$2:$H$3401,A418)</f>
        <v>2</v>
      </c>
      <c r="H418" s="104" t="str">
        <f t="shared" si="44"/>
        <v>1 – 5</v>
      </c>
      <c r="I418" s="104" t="str">
        <f t="shared" si="45"/>
        <v>Di bawah ambang nilai</v>
      </c>
      <c r="J418" s="106">
        <f t="shared" si="46"/>
        <v>1735735.0004179999</v>
      </c>
      <c r="K418" s="105">
        <f t="shared" si="47"/>
        <v>0</v>
      </c>
      <c r="L418" s="106">
        <f t="shared" si="48"/>
        <v>0</v>
      </c>
    </row>
    <row r="419" spans="1:12" x14ac:dyDescent="0.3">
      <c r="A419" s="104" t="s">
        <v>1226</v>
      </c>
      <c r="B419" s="104" t="s">
        <v>1227</v>
      </c>
      <c r="C419" s="105">
        <v>8673655</v>
      </c>
      <c r="D419" s="105">
        <v>15159434</v>
      </c>
      <c r="E419" s="106">
        <f t="shared" si="42"/>
        <v>1.7477561650768909</v>
      </c>
      <c r="F419" s="107">
        <f t="shared" si="43"/>
        <v>7</v>
      </c>
      <c r="G419" s="107">
        <f>COUNTIF(Data_Eksportir!$H$2:$H$3401,A419)</f>
        <v>0</v>
      </c>
      <c r="H419" s="104" t="str">
        <f t="shared" si="44"/>
        <v>1 – 5</v>
      </c>
      <c r="I419" s="104" t="str">
        <f t="shared" si="45"/>
        <v>Belum terwakili</v>
      </c>
      <c r="J419" s="106">
        <f t="shared" si="46"/>
        <v>15159434.000419</v>
      </c>
      <c r="K419" s="105">
        <f t="shared" si="47"/>
        <v>15159434</v>
      </c>
      <c r="L419" s="106">
        <f t="shared" si="48"/>
        <v>15159434.000419</v>
      </c>
    </row>
    <row r="420" spans="1:12" x14ac:dyDescent="0.3">
      <c r="A420" s="104" t="s">
        <v>1228</v>
      </c>
      <c r="B420" s="104" t="s">
        <v>1229</v>
      </c>
      <c r="C420" s="105">
        <v>513061</v>
      </c>
      <c r="D420" s="105">
        <v>520082</v>
      </c>
      <c r="E420" s="106">
        <f t="shared" si="42"/>
        <v>1.0136845326384192</v>
      </c>
      <c r="F420" s="107">
        <f t="shared" si="43"/>
        <v>7</v>
      </c>
      <c r="G420" s="107">
        <f>COUNTIF(Data_Eksportir!$H$2:$H$3401,A420)</f>
        <v>0</v>
      </c>
      <c r="H420" s="104" t="str">
        <f t="shared" si="44"/>
        <v>1 – 5</v>
      </c>
      <c r="I420" s="104" t="str">
        <f t="shared" si="45"/>
        <v>Di bawah ambang nilai</v>
      </c>
      <c r="J420" s="106">
        <f t="shared" si="46"/>
        <v>520082.00042</v>
      </c>
      <c r="K420" s="105">
        <f t="shared" si="47"/>
        <v>0</v>
      </c>
      <c r="L420" s="106">
        <f t="shared" si="48"/>
        <v>0</v>
      </c>
    </row>
    <row r="421" spans="1:12" x14ac:dyDescent="0.3">
      <c r="A421" s="104" t="s">
        <v>1230</v>
      </c>
      <c r="B421" s="104" t="s">
        <v>1231</v>
      </c>
      <c r="C421" s="105">
        <v>2687</v>
      </c>
      <c r="D421" s="105">
        <v>562</v>
      </c>
      <c r="E421" s="106">
        <f t="shared" si="42"/>
        <v>0.2091551916635653</v>
      </c>
      <c r="F421" s="107">
        <f t="shared" si="43"/>
        <v>7</v>
      </c>
      <c r="G421" s="107">
        <f>COUNTIF(Data_Eksportir!$H$2:$H$3401,A421)</f>
        <v>0</v>
      </c>
      <c r="H421" s="104" t="str">
        <f t="shared" si="44"/>
        <v>Di bawah 1</v>
      </c>
      <c r="I421" s="104" t="str">
        <f t="shared" si="45"/>
        <v>Di bawah ambang nilai</v>
      </c>
      <c r="J421" s="106">
        <f t="shared" si="46"/>
        <v>562.00042099999996</v>
      </c>
      <c r="K421" s="105">
        <f t="shared" si="47"/>
        <v>0</v>
      </c>
      <c r="L421" s="106">
        <f t="shared" si="48"/>
        <v>0</v>
      </c>
    </row>
    <row r="422" spans="1:12" x14ac:dyDescent="0.3">
      <c r="A422" s="104" t="s">
        <v>1232</v>
      </c>
      <c r="B422" s="104" t="s">
        <v>1233</v>
      </c>
      <c r="C422" s="105">
        <v>1140</v>
      </c>
      <c r="D422" s="105">
        <v>1011</v>
      </c>
      <c r="E422" s="106">
        <f t="shared" si="42"/>
        <v>0.88684210526315788</v>
      </c>
      <c r="F422" s="107">
        <f t="shared" si="43"/>
        <v>7</v>
      </c>
      <c r="G422" s="107">
        <f>COUNTIF(Data_Eksportir!$H$2:$H$3401,A422)</f>
        <v>0</v>
      </c>
      <c r="H422" s="104" t="str">
        <f t="shared" si="44"/>
        <v>Di bawah 1</v>
      </c>
      <c r="I422" s="104" t="str">
        <f t="shared" si="45"/>
        <v>Di bawah ambang nilai</v>
      </c>
      <c r="J422" s="106">
        <f t="shared" si="46"/>
        <v>1011.000422</v>
      </c>
      <c r="K422" s="105">
        <f t="shared" si="47"/>
        <v>0</v>
      </c>
      <c r="L422" s="106">
        <f t="shared" si="48"/>
        <v>0</v>
      </c>
    </row>
    <row r="423" spans="1:12" x14ac:dyDescent="0.3">
      <c r="A423" s="104" t="s">
        <v>1234</v>
      </c>
      <c r="B423" s="104" t="s">
        <v>1235</v>
      </c>
      <c r="C423" s="105">
        <v>8130</v>
      </c>
      <c r="D423" s="105">
        <v>28291</v>
      </c>
      <c r="E423" s="106">
        <f t="shared" si="42"/>
        <v>3.4798277982779826</v>
      </c>
      <c r="F423" s="107">
        <f t="shared" si="43"/>
        <v>7</v>
      </c>
      <c r="G423" s="107">
        <f>COUNTIF(Data_Eksportir!$H$2:$H$3401,A423)</f>
        <v>0</v>
      </c>
      <c r="H423" s="104" t="str">
        <f t="shared" si="44"/>
        <v>1 – 5</v>
      </c>
      <c r="I423" s="104" t="str">
        <f t="shared" si="45"/>
        <v>Di bawah ambang nilai</v>
      </c>
      <c r="J423" s="106">
        <f t="shared" si="46"/>
        <v>28291.000423000001</v>
      </c>
      <c r="K423" s="105">
        <f t="shared" si="47"/>
        <v>0</v>
      </c>
      <c r="L423" s="106">
        <f t="shared" si="48"/>
        <v>0</v>
      </c>
    </row>
    <row r="424" spans="1:12" x14ac:dyDescent="0.3">
      <c r="A424" s="104" t="s">
        <v>1236</v>
      </c>
      <c r="B424" s="104" t="s">
        <v>1237</v>
      </c>
      <c r="C424" s="105">
        <v>216</v>
      </c>
      <c r="D424" s="105">
        <v>1086</v>
      </c>
      <c r="E424" s="106">
        <f t="shared" si="42"/>
        <v>5.0277777777777777</v>
      </c>
      <c r="F424" s="107">
        <f t="shared" si="43"/>
        <v>7</v>
      </c>
      <c r="G424" s="107">
        <f>COUNTIF(Data_Eksportir!$H$2:$H$3401,A424)</f>
        <v>0</v>
      </c>
      <c r="H424" s="104" t="str">
        <f t="shared" si="44"/>
        <v>5 – 20</v>
      </c>
      <c r="I424" s="104" t="str">
        <f t="shared" si="45"/>
        <v>Di bawah ambang nilai</v>
      </c>
      <c r="J424" s="106">
        <f t="shared" si="46"/>
        <v>1086.0004240000001</v>
      </c>
      <c r="K424" s="105">
        <f t="shared" si="47"/>
        <v>0</v>
      </c>
      <c r="L424" s="106">
        <f t="shared" si="48"/>
        <v>0</v>
      </c>
    </row>
    <row r="425" spans="1:12" x14ac:dyDescent="0.3">
      <c r="A425" s="104" t="s">
        <v>1238</v>
      </c>
      <c r="B425" s="104" t="s">
        <v>1239</v>
      </c>
      <c r="C425" s="105">
        <v>62576</v>
      </c>
      <c r="D425" s="105">
        <v>302055</v>
      </c>
      <c r="E425" s="106">
        <f t="shared" si="42"/>
        <v>4.8270103554078245</v>
      </c>
      <c r="F425" s="107">
        <f t="shared" si="43"/>
        <v>7</v>
      </c>
      <c r="G425" s="107">
        <f>COUNTIF(Data_Eksportir!$H$2:$H$3401,A425)</f>
        <v>0</v>
      </c>
      <c r="H425" s="104" t="str">
        <f t="shared" si="44"/>
        <v>1 – 5</v>
      </c>
      <c r="I425" s="104" t="str">
        <f t="shared" si="45"/>
        <v>Di bawah ambang nilai</v>
      </c>
      <c r="J425" s="106">
        <f t="shared" si="46"/>
        <v>302055.00042499998</v>
      </c>
      <c r="K425" s="105">
        <f t="shared" si="47"/>
        <v>0</v>
      </c>
      <c r="L425" s="106">
        <f t="shared" si="48"/>
        <v>0</v>
      </c>
    </row>
    <row r="426" spans="1:12" x14ac:dyDescent="0.3">
      <c r="A426" s="104" t="s">
        <v>1240</v>
      </c>
      <c r="B426" s="104" t="s">
        <v>1241</v>
      </c>
      <c r="C426" s="105">
        <v>51660</v>
      </c>
      <c r="D426" s="105">
        <v>155426</v>
      </c>
      <c r="E426" s="106">
        <f t="shared" si="42"/>
        <v>3.0086333720480063</v>
      </c>
      <c r="F426" s="107">
        <f t="shared" si="43"/>
        <v>7</v>
      </c>
      <c r="G426" s="107">
        <f>COUNTIF(Data_Eksportir!$H$2:$H$3401,A426)</f>
        <v>0</v>
      </c>
      <c r="H426" s="104" t="str">
        <f t="shared" si="44"/>
        <v>1 – 5</v>
      </c>
      <c r="I426" s="104" t="str">
        <f t="shared" si="45"/>
        <v>Di bawah ambang nilai</v>
      </c>
      <c r="J426" s="106">
        <f t="shared" si="46"/>
        <v>155426.00042600001</v>
      </c>
      <c r="K426" s="105">
        <f t="shared" si="47"/>
        <v>0</v>
      </c>
      <c r="L426" s="106">
        <f t="shared" si="48"/>
        <v>0</v>
      </c>
    </row>
    <row r="427" spans="1:12" x14ac:dyDescent="0.3">
      <c r="A427" s="104" t="s">
        <v>1242</v>
      </c>
      <c r="B427" s="104" t="s">
        <v>1243</v>
      </c>
      <c r="C427" s="105">
        <v>2909</v>
      </c>
      <c r="D427" s="105">
        <v>14906</v>
      </c>
      <c r="E427" s="106">
        <f t="shared" si="42"/>
        <v>5.124097628050877</v>
      </c>
      <c r="F427" s="107">
        <f t="shared" si="43"/>
        <v>7</v>
      </c>
      <c r="G427" s="107">
        <f>COUNTIF(Data_Eksportir!$H$2:$H$3401,A427)</f>
        <v>10</v>
      </c>
      <c r="H427" s="104" t="str">
        <f t="shared" si="44"/>
        <v>5 – 20</v>
      </c>
      <c r="I427" s="104" t="str">
        <f t="shared" si="45"/>
        <v>Di bawah ambang nilai</v>
      </c>
      <c r="J427" s="106">
        <f t="shared" si="46"/>
        <v>14906.000427000001</v>
      </c>
      <c r="K427" s="105">
        <f t="shared" si="47"/>
        <v>0</v>
      </c>
      <c r="L427" s="106">
        <f t="shared" si="48"/>
        <v>0</v>
      </c>
    </row>
    <row r="428" spans="1:12" x14ac:dyDescent="0.3">
      <c r="A428" s="104" t="s">
        <v>1244</v>
      </c>
      <c r="B428" s="104" t="s">
        <v>1245</v>
      </c>
      <c r="C428" s="105">
        <v>19442</v>
      </c>
      <c r="D428" s="105">
        <v>88870</v>
      </c>
      <c r="E428" s="106">
        <f t="shared" si="42"/>
        <v>4.5710317868532044</v>
      </c>
      <c r="F428" s="107">
        <f t="shared" si="43"/>
        <v>7</v>
      </c>
      <c r="G428" s="107">
        <f>COUNTIF(Data_Eksportir!$H$2:$H$3401,A428)</f>
        <v>0</v>
      </c>
      <c r="H428" s="104" t="str">
        <f t="shared" si="44"/>
        <v>1 – 5</v>
      </c>
      <c r="I428" s="104" t="str">
        <f t="shared" si="45"/>
        <v>Di bawah ambang nilai</v>
      </c>
      <c r="J428" s="106">
        <f t="shared" si="46"/>
        <v>88870.000427999999</v>
      </c>
      <c r="K428" s="105">
        <f t="shared" si="47"/>
        <v>0</v>
      </c>
      <c r="L428" s="106">
        <f t="shared" si="48"/>
        <v>0</v>
      </c>
    </row>
    <row r="429" spans="1:12" x14ac:dyDescent="0.3">
      <c r="A429" s="104" t="s">
        <v>1246</v>
      </c>
      <c r="B429" s="104" t="s">
        <v>1247</v>
      </c>
      <c r="C429" s="105">
        <v>1010</v>
      </c>
      <c r="D429" s="105">
        <v>13767</v>
      </c>
      <c r="E429" s="106">
        <f t="shared" si="42"/>
        <v>13.630693069306931</v>
      </c>
      <c r="F429" s="107">
        <f t="shared" si="43"/>
        <v>7</v>
      </c>
      <c r="G429" s="107">
        <f>COUNTIF(Data_Eksportir!$H$2:$H$3401,A429)</f>
        <v>4</v>
      </c>
      <c r="H429" s="104" t="str">
        <f t="shared" si="44"/>
        <v>5 – 20</v>
      </c>
      <c r="I429" s="104" t="str">
        <f t="shared" si="45"/>
        <v>Di bawah ambang nilai</v>
      </c>
      <c r="J429" s="106">
        <f t="shared" si="46"/>
        <v>13767.000429</v>
      </c>
      <c r="K429" s="105">
        <f t="shared" si="47"/>
        <v>0</v>
      </c>
      <c r="L429" s="106">
        <f t="shared" si="48"/>
        <v>0</v>
      </c>
    </row>
    <row r="430" spans="1:12" x14ac:dyDescent="0.3">
      <c r="A430" s="104" t="s">
        <v>1248</v>
      </c>
      <c r="B430" s="104" t="s">
        <v>1249</v>
      </c>
      <c r="C430" s="105">
        <v>870</v>
      </c>
      <c r="D430" s="105">
        <v>11876</v>
      </c>
      <c r="E430" s="106">
        <f t="shared" si="42"/>
        <v>13.650574712643678</v>
      </c>
      <c r="F430" s="107">
        <f t="shared" si="43"/>
        <v>7</v>
      </c>
      <c r="G430" s="107">
        <f>COUNTIF(Data_Eksportir!$H$2:$H$3401,A430)</f>
        <v>0</v>
      </c>
      <c r="H430" s="104" t="str">
        <f t="shared" si="44"/>
        <v>5 – 20</v>
      </c>
      <c r="I430" s="104" t="str">
        <f t="shared" si="45"/>
        <v>Di bawah ambang nilai</v>
      </c>
      <c r="J430" s="106">
        <f t="shared" si="46"/>
        <v>11876.00043</v>
      </c>
      <c r="K430" s="105">
        <f t="shared" si="47"/>
        <v>0</v>
      </c>
      <c r="L430" s="106">
        <f t="shared" si="48"/>
        <v>0</v>
      </c>
    </row>
    <row r="431" spans="1:12" x14ac:dyDescent="0.3">
      <c r="A431" s="104" t="s">
        <v>1250</v>
      </c>
      <c r="B431" s="104" t="s">
        <v>1251</v>
      </c>
      <c r="C431" s="105">
        <v>308867</v>
      </c>
      <c r="D431" s="105">
        <v>123924</v>
      </c>
      <c r="E431" s="106">
        <f t="shared" si="42"/>
        <v>0.40122123762007594</v>
      </c>
      <c r="F431" s="107">
        <f t="shared" si="43"/>
        <v>7</v>
      </c>
      <c r="G431" s="107">
        <f>COUNTIF(Data_Eksportir!$H$2:$H$3401,A431)</f>
        <v>0</v>
      </c>
      <c r="H431" s="104" t="str">
        <f t="shared" si="44"/>
        <v>Di bawah 1</v>
      </c>
      <c r="I431" s="104" t="str">
        <f t="shared" si="45"/>
        <v>Di bawah ambang nilai</v>
      </c>
      <c r="J431" s="106">
        <f t="shared" si="46"/>
        <v>123924.00043099999</v>
      </c>
      <c r="K431" s="105">
        <f t="shared" si="47"/>
        <v>0</v>
      </c>
      <c r="L431" s="106">
        <f t="shared" si="48"/>
        <v>0</v>
      </c>
    </row>
    <row r="432" spans="1:12" x14ac:dyDescent="0.3">
      <c r="A432" s="104" t="s">
        <v>1252</v>
      </c>
      <c r="B432" s="104" t="s">
        <v>1253</v>
      </c>
      <c r="C432" s="105">
        <v>23516</v>
      </c>
      <c r="D432" s="105">
        <v>61449</v>
      </c>
      <c r="E432" s="106">
        <f t="shared" si="42"/>
        <v>2.6130719510120768</v>
      </c>
      <c r="F432" s="107">
        <f t="shared" si="43"/>
        <v>7</v>
      </c>
      <c r="G432" s="107">
        <f>COUNTIF(Data_Eksportir!$H$2:$H$3401,A432)</f>
        <v>2</v>
      </c>
      <c r="H432" s="104" t="str">
        <f t="shared" si="44"/>
        <v>1 – 5</v>
      </c>
      <c r="I432" s="104" t="str">
        <f t="shared" si="45"/>
        <v>Di bawah ambang nilai</v>
      </c>
      <c r="J432" s="106">
        <f t="shared" si="46"/>
        <v>61449.000432000001</v>
      </c>
      <c r="K432" s="105">
        <f t="shared" si="47"/>
        <v>0</v>
      </c>
      <c r="L432" s="106">
        <f t="shared" si="48"/>
        <v>0</v>
      </c>
    </row>
    <row r="433" spans="1:12" x14ac:dyDescent="0.3">
      <c r="A433" s="104" t="s">
        <v>1254</v>
      </c>
      <c r="B433" s="104" t="s">
        <v>1255</v>
      </c>
      <c r="C433" s="105">
        <v>1365616</v>
      </c>
      <c r="D433" s="105">
        <v>3599437</v>
      </c>
      <c r="E433" s="106">
        <f t="shared" si="42"/>
        <v>2.6357607116495414</v>
      </c>
      <c r="F433" s="107">
        <f t="shared" si="43"/>
        <v>7</v>
      </c>
      <c r="G433" s="107">
        <f>COUNTIF(Data_Eksportir!$H$2:$H$3401,A433)</f>
        <v>0</v>
      </c>
      <c r="H433" s="104" t="str">
        <f t="shared" si="44"/>
        <v>1 – 5</v>
      </c>
      <c r="I433" s="104" t="str">
        <f t="shared" si="45"/>
        <v>Di bawah ambang nilai</v>
      </c>
      <c r="J433" s="106">
        <f t="shared" si="46"/>
        <v>3599437.0004329998</v>
      </c>
      <c r="K433" s="105">
        <f t="shared" si="47"/>
        <v>0</v>
      </c>
      <c r="L433" s="106">
        <f t="shared" si="48"/>
        <v>0</v>
      </c>
    </row>
    <row r="434" spans="1:12" x14ac:dyDescent="0.3">
      <c r="A434" s="104" t="s">
        <v>1256</v>
      </c>
      <c r="B434" s="104" t="s">
        <v>1257</v>
      </c>
      <c r="C434" s="105">
        <v>5</v>
      </c>
      <c r="D434" s="105">
        <v>112</v>
      </c>
      <c r="E434" s="106">
        <f t="shared" si="42"/>
        <v>22.4</v>
      </c>
      <c r="F434" s="107">
        <f t="shared" si="43"/>
        <v>7</v>
      </c>
      <c r="G434" s="107">
        <f>COUNTIF(Data_Eksportir!$H$2:$H$3401,A434)</f>
        <v>1</v>
      </c>
      <c r="H434" s="104" t="str">
        <f t="shared" si="44"/>
        <v>20 – 100</v>
      </c>
      <c r="I434" s="104" t="str">
        <f t="shared" si="45"/>
        <v>Di bawah ambang nilai</v>
      </c>
      <c r="J434" s="106">
        <f t="shared" si="46"/>
        <v>112.000434</v>
      </c>
      <c r="K434" s="105">
        <f t="shared" si="47"/>
        <v>0</v>
      </c>
      <c r="L434" s="106">
        <f t="shared" si="48"/>
        <v>0</v>
      </c>
    </row>
    <row r="435" spans="1:12" x14ac:dyDescent="0.3">
      <c r="A435" s="104" t="s">
        <v>1258</v>
      </c>
      <c r="B435" s="104" t="s">
        <v>1259</v>
      </c>
      <c r="C435" s="105">
        <v>12</v>
      </c>
      <c r="D435" s="105">
        <v>223</v>
      </c>
      <c r="E435" s="106">
        <f t="shared" si="42"/>
        <v>18.583333333333332</v>
      </c>
      <c r="F435" s="107">
        <f t="shared" si="43"/>
        <v>7</v>
      </c>
      <c r="G435" s="107">
        <f>COUNTIF(Data_Eksportir!$H$2:$H$3401,A435)</f>
        <v>0</v>
      </c>
      <c r="H435" s="104" t="str">
        <f t="shared" si="44"/>
        <v>5 – 20</v>
      </c>
      <c r="I435" s="104" t="str">
        <f t="shared" si="45"/>
        <v>Di bawah ambang nilai</v>
      </c>
      <c r="J435" s="106">
        <f t="shared" si="46"/>
        <v>223.00043500000001</v>
      </c>
      <c r="K435" s="105">
        <f t="shared" si="47"/>
        <v>0</v>
      </c>
      <c r="L435" s="106">
        <f t="shared" si="48"/>
        <v>0</v>
      </c>
    </row>
    <row r="436" spans="1:12" x14ac:dyDescent="0.3">
      <c r="A436" s="104" t="s">
        <v>1260</v>
      </c>
      <c r="B436" s="104" t="s">
        <v>1261</v>
      </c>
      <c r="C436" s="105">
        <v>100000</v>
      </c>
      <c r="D436" s="105">
        <v>58200</v>
      </c>
      <c r="E436" s="106">
        <f t="shared" si="42"/>
        <v>0.58199999999999996</v>
      </c>
      <c r="F436" s="107">
        <f t="shared" si="43"/>
        <v>7</v>
      </c>
      <c r="G436" s="107">
        <f>COUNTIF(Data_Eksportir!$H$2:$H$3401,A436)</f>
        <v>0</v>
      </c>
      <c r="H436" s="104" t="str">
        <f t="shared" si="44"/>
        <v>Di bawah 1</v>
      </c>
      <c r="I436" s="104" t="str">
        <f t="shared" si="45"/>
        <v>Di bawah ambang nilai</v>
      </c>
      <c r="J436" s="106">
        <f t="shared" si="46"/>
        <v>58200.000436000002</v>
      </c>
      <c r="K436" s="105">
        <f t="shared" si="47"/>
        <v>0</v>
      </c>
      <c r="L436" s="106">
        <f t="shared" si="48"/>
        <v>0</v>
      </c>
    </row>
    <row r="437" spans="1:12" x14ac:dyDescent="0.3">
      <c r="A437" s="104" t="s">
        <v>1262</v>
      </c>
      <c r="B437" s="104" t="s">
        <v>1263</v>
      </c>
      <c r="C437" s="105">
        <v>21938791</v>
      </c>
      <c r="D437" s="105">
        <v>30806289</v>
      </c>
      <c r="E437" s="106">
        <f t="shared" si="42"/>
        <v>1.404192646714215</v>
      </c>
      <c r="F437" s="107">
        <f t="shared" si="43"/>
        <v>7</v>
      </c>
      <c r="G437" s="107">
        <f>COUNTIF(Data_Eksportir!$H$2:$H$3401,A437)</f>
        <v>0</v>
      </c>
      <c r="H437" s="104" t="str">
        <f t="shared" si="44"/>
        <v>1 – 5</v>
      </c>
      <c r="I437" s="104" t="str">
        <f t="shared" si="45"/>
        <v>Belum terwakili</v>
      </c>
      <c r="J437" s="106">
        <f t="shared" si="46"/>
        <v>30806289.000436999</v>
      </c>
      <c r="K437" s="105">
        <f t="shared" si="47"/>
        <v>30806289</v>
      </c>
      <c r="L437" s="106">
        <f t="shared" si="48"/>
        <v>30806289.000436999</v>
      </c>
    </row>
    <row r="438" spans="1:12" x14ac:dyDescent="0.3">
      <c r="A438" s="104" t="s">
        <v>1264</v>
      </c>
      <c r="B438" s="104" t="s">
        <v>1265</v>
      </c>
      <c r="C438" s="105">
        <v>200</v>
      </c>
      <c r="D438" s="105">
        <v>37</v>
      </c>
      <c r="E438" s="106">
        <f t="shared" si="42"/>
        <v>0.185</v>
      </c>
      <c r="F438" s="107">
        <f t="shared" si="43"/>
        <v>7</v>
      </c>
      <c r="G438" s="107">
        <f>COUNTIF(Data_Eksportir!$H$2:$H$3401,A438)</f>
        <v>8</v>
      </c>
      <c r="H438" s="104" t="str">
        <f t="shared" si="44"/>
        <v>Di bawah 1</v>
      </c>
      <c r="I438" s="104" t="str">
        <f t="shared" si="45"/>
        <v>Di bawah ambang nilai</v>
      </c>
      <c r="J438" s="106">
        <f t="shared" si="46"/>
        <v>37.000438000000003</v>
      </c>
      <c r="K438" s="105">
        <f t="shared" si="47"/>
        <v>0</v>
      </c>
      <c r="L438" s="106">
        <f t="shared" si="48"/>
        <v>0</v>
      </c>
    </row>
    <row r="439" spans="1:12" x14ac:dyDescent="0.3">
      <c r="A439" s="104" t="s">
        <v>1266</v>
      </c>
      <c r="B439" s="104" t="s">
        <v>1267</v>
      </c>
      <c r="C439" s="105">
        <v>379451</v>
      </c>
      <c r="D439" s="105">
        <v>99617</v>
      </c>
      <c r="E439" s="106">
        <f t="shared" si="42"/>
        <v>0.26252928573122747</v>
      </c>
      <c r="F439" s="107">
        <f t="shared" si="43"/>
        <v>7</v>
      </c>
      <c r="G439" s="107">
        <f>COUNTIF(Data_Eksportir!$H$2:$H$3401,A439)</f>
        <v>0</v>
      </c>
      <c r="H439" s="104" t="str">
        <f t="shared" si="44"/>
        <v>Di bawah 1</v>
      </c>
      <c r="I439" s="104" t="str">
        <f t="shared" si="45"/>
        <v>Di bawah ambang nilai</v>
      </c>
      <c r="J439" s="106">
        <f t="shared" si="46"/>
        <v>99617.000438999996</v>
      </c>
      <c r="K439" s="105">
        <f t="shared" si="47"/>
        <v>0</v>
      </c>
      <c r="L439" s="106">
        <f t="shared" si="48"/>
        <v>0</v>
      </c>
    </row>
    <row r="440" spans="1:12" x14ac:dyDescent="0.3">
      <c r="A440" s="104" t="s">
        <v>1268</v>
      </c>
      <c r="B440" s="104" t="s">
        <v>1269</v>
      </c>
      <c r="C440" s="105">
        <v>3145</v>
      </c>
      <c r="D440" s="105">
        <v>954</v>
      </c>
      <c r="E440" s="106">
        <f t="shared" si="42"/>
        <v>0.30333863275039746</v>
      </c>
      <c r="F440" s="107">
        <f t="shared" si="43"/>
        <v>7</v>
      </c>
      <c r="G440" s="107">
        <f>COUNTIF(Data_Eksportir!$H$2:$H$3401,A440)</f>
        <v>0</v>
      </c>
      <c r="H440" s="104" t="str">
        <f t="shared" si="44"/>
        <v>Di bawah 1</v>
      </c>
      <c r="I440" s="104" t="str">
        <f t="shared" si="45"/>
        <v>Di bawah ambang nilai</v>
      </c>
      <c r="J440" s="106">
        <f t="shared" si="46"/>
        <v>954.00044000000003</v>
      </c>
      <c r="K440" s="105">
        <f t="shared" si="47"/>
        <v>0</v>
      </c>
      <c r="L440" s="106">
        <f t="shared" si="48"/>
        <v>0</v>
      </c>
    </row>
    <row r="441" spans="1:12" x14ac:dyDescent="0.3">
      <c r="A441" s="104" t="s">
        <v>1270</v>
      </c>
      <c r="B441" s="104" t="s">
        <v>1271</v>
      </c>
      <c r="C441" s="105">
        <v>21232</v>
      </c>
      <c r="D441" s="105">
        <v>7409</v>
      </c>
      <c r="E441" s="106">
        <f t="shared" si="42"/>
        <v>0.3489544084400904</v>
      </c>
      <c r="F441" s="107">
        <f t="shared" si="43"/>
        <v>7</v>
      </c>
      <c r="G441" s="107">
        <f>COUNTIF(Data_Eksportir!$H$2:$H$3401,A441)</f>
        <v>0</v>
      </c>
      <c r="H441" s="104" t="str">
        <f t="shared" si="44"/>
        <v>Di bawah 1</v>
      </c>
      <c r="I441" s="104" t="str">
        <f t="shared" si="45"/>
        <v>Di bawah ambang nilai</v>
      </c>
      <c r="J441" s="106">
        <f t="shared" si="46"/>
        <v>7409.0004410000001</v>
      </c>
      <c r="K441" s="105">
        <f t="shared" si="47"/>
        <v>0</v>
      </c>
      <c r="L441" s="106">
        <f t="shared" si="48"/>
        <v>0</v>
      </c>
    </row>
    <row r="442" spans="1:12" x14ac:dyDescent="0.3">
      <c r="A442" s="104" t="s">
        <v>1272</v>
      </c>
      <c r="B442" s="104" t="s">
        <v>1273</v>
      </c>
      <c r="C442" s="105">
        <v>279</v>
      </c>
      <c r="D442" s="105">
        <v>1500</v>
      </c>
      <c r="E442" s="106">
        <f t="shared" si="42"/>
        <v>5.376344086021505</v>
      </c>
      <c r="F442" s="107">
        <f t="shared" si="43"/>
        <v>7</v>
      </c>
      <c r="G442" s="107">
        <f>COUNTIF(Data_Eksportir!$H$2:$H$3401,A442)</f>
        <v>0</v>
      </c>
      <c r="H442" s="104" t="str">
        <f t="shared" si="44"/>
        <v>5 – 20</v>
      </c>
      <c r="I442" s="104" t="str">
        <f t="shared" si="45"/>
        <v>Di bawah ambang nilai</v>
      </c>
      <c r="J442" s="106">
        <f t="shared" si="46"/>
        <v>1500.000442</v>
      </c>
      <c r="K442" s="105">
        <f t="shared" si="47"/>
        <v>0</v>
      </c>
      <c r="L442" s="106">
        <f t="shared" si="48"/>
        <v>0</v>
      </c>
    </row>
    <row r="443" spans="1:12" x14ac:dyDescent="0.3">
      <c r="A443" s="104" t="s">
        <v>1274</v>
      </c>
      <c r="B443" s="104" t="s">
        <v>1275</v>
      </c>
      <c r="C443" s="105">
        <v>5401</v>
      </c>
      <c r="D443" s="105">
        <v>12123</v>
      </c>
      <c r="E443" s="106">
        <f t="shared" si="42"/>
        <v>2.2445843362340305</v>
      </c>
      <c r="F443" s="107">
        <f t="shared" si="43"/>
        <v>7</v>
      </c>
      <c r="G443" s="107">
        <f>COUNTIF(Data_Eksportir!$H$2:$H$3401,A443)</f>
        <v>0</v>
      </c>
      <c r="H443" s="104" t="str">
        <f t="shared" si="44"/>
        <v>1 – 5</v>
      </c>
      <c r="I443" s="104" t="str">
        <f t="shared" si="45"/>
        <v>Di bawah ambang nilai</v>
      </c>
      <c r="J443" s="106">
        <f t="shared" si="46"/>
        <v>12123.000443000001</v>
      </c>
      <c r="K443" s="105">
        <f t="shared" si="47"/>
        <v>0</v>
      </c>
      <c r="L443" s="106">
        <f t="shared" si="48"/>
        <v>0</v>
      </c>
    </row>
    <row r="444" spans="1:12" x14ac:dyDescent="0.3">
      <c r="A444" s="104" t="s">
        <v>1276</v>
      </c>
      <c r="B444" s="104" t="s">
        <v>1277</v>
      </c>
      <c r="C444" s="105">
        <v>678989</v>
      </c>
      <c r="D444" s="105">
        <v>1073245</v>
      </c>
      <c r="E444" s="106">
        <f t="shared" si="42"/>
        <v>1.5806515274916089</v>
      </c>
      <c r="F444" s="107">
        <f t="shared" si="43"/>
        <v>7</v>
      </c>
      <c r="G444" s="107">
        <f>COUNTIF(Data_Eksportir!$H$2:$H$3401,A444)</f>
        <v>20</v>
      </c>
      <c r="H444" s="104" t="str">
        <f t="shared" si="44"/>
        <v>1 – 5</v>
      </c>
      <c r="I444" s="104" t="str">
        <f t="shared" si="45"/>
        <v>Di bawah ambang nilai</v>
      </c>
      <c r="J444" s="106">
        <f t="shared" si="46"/>
        <v>1073245.0004439999</v>
      </c>
      <c r="K444" s="105">
        <f t="shared" si="47"/>
        <v>0</v>
      </c>
      <c r="L444" s="106">
        <f t="shared" si="48"/>
        <v>0</v>
      </c>
    </row>
    <row r="445" spans="1:12" x14ac:dyDescent="0.3">
      <c r="A445" s="104" t="s">
        <v>1278</v>
      </c>
      <c r="B445" s="104" t="s">
        <v>1279</v>
      </c>
      <c r="C445" s="105">
        <v>642707</v>
      </c>
      <c r="D445" s="105">
        <v>693629</v>
      </c>
      <c r="E445" s="106">
        <f t="shared" si="42"/>
        <v>1.0792305047245478</v>
      </c>
      <c r="F445" s="107">
        <f t="shared" si="43"/>
        <v>7</v>
      </c>
      <c r="G445" s="107">
        <f>COUNTIF(Data_Eksportir!$H$2:$H$3401,A445)</f>
        <v>0</v>
      </c>
      <c r="H445" s="104" t="str">
        <f t="shared" si="44"/>
        <v>1 – 5</v>
      </c>
      <c r="I445" s="104" t="str">
        <f t="shared" si="45"/>
        <v>Di bawah ambang nilai</v>
      </c>
      <c r="J445" s="106">
        <f t="shared" si="46"/>
        <v>693629.00044500001</v>
      </c>
      <c r="K445" s="105">
        <f t="shared" si="47"/>
        <v>0</v>
      </c>
      <c r="L445" s="106">
        <f t="shared" si="48"/>
        <v>0</v>
      </c>
    </row>
    <row r="446" spans="1:12" x14ac:dyDescent="0.3">
      <c r="A446" s="104" t="s">
        <v>1280</v>
      </c>
      <c r="B446" s="104" t="s">
        <v>1281</v>
      </c>
      <c r="C446" s="105">
        <v>400686</v>
      </c>
      <c r="D446" s="105">
        <v>116</v>
      </c>
      <c r="E446" s="106">
        <f t="shared" si="42"/>
        <v>2.8950350149493616E-4</v>
      </c>
      <c r="F446" s="107">
        <f t="shared" si="43"/>
        <v>7</v>
      </c>
      <c r="G446" s="107">
        <f>COUNTIF(Data_Eksportir!$H$2:$H$3401,A446)</f>
        <v>0</v>
      </c>
      <c r="H446" s="104" t="str">
        <f t="shared" si="44"/>
        <v>Di bawah 1</v>
      </c>
      <c r="I446" s="104" t="str">
        <f t="shared" si="45"/>
        <v>Di bawah ambang nilai</v>
      </c>
      <c r="J446" s="106">
        <f t="shared" si="46"/>
        <v>116.000446</v>
      </c>
      <c r="K446" s="105">
        <f t="shared" si="47"/>
        <v>0</v>
      </c>
      <c r="L446" s="106">
        <f t="shared" si="48"/>
        <v>0</v>
      </c>
    </row>
    <row r="447" spans="1:12" x14ac:dyDescent="0.3">
      <c r="A447" s="104" t="s">
        <v>1282</v>
      </c>
      <c r="B447" s="104" t="s">
        <v>1283</v>
      </c>
      <c r="C447" s="105">
        <v>455035</v>
      </c>
      <c r="D447" s="105">
        <v>230156</v>
      </c>
      <c r="E447" s="106">
        <f t="shared" si="42"/>
        <v>0.5057984550638962</v>
      </c>
      <c r="F447" s="107">
        <f t="shared" si="43"/>
        <v>7</v>
      </c>
      <c r="G447" s="107">
        <f>COUNTIF(Data_Eksportir!$H$2:$H$3401,A447)</f>
        <v>0</v>
      </c>
      <c r="H447" s="104" t="str">
        <f t="shared" si="44"/>
        <v>Di bawah 1</v>
      </c>
      <c r="I447" s="104" t="str">
        <f t="shared" si="45"/>
        <v>Di bawah ambang nilai</v>
      </c>
      <c r="J447" s="106">
        <f t="shared" si="46"/>
        <v>230156.000447</v>
      </c>
      <c r="K447" s="105">
        <f t="shared" si="47"/>
        <v>0</v>
      </c>
      <c r="L447" s="106">
        <f t="shared" si="48"/>
        <v>0</v>
      </c>
    </row>
    <row r="448" spans="1:12" x14ac:dyDescent="0.3">
      <c r="A448" s="104" t="s">
        <v>1284</v>
      </c>
      <c r="B448" s="104" t="s">
        <v>1285</v>
      </c>
      <c r="C448" s="105">
        <v>2851313</v>
      </c>
      <c r="D448" s="105">
        <v>4612580</v>
      </c>
      <c r="E448" s="106">
        <f t="shared" si="42"/>
        <v>1.6177038438080982</v>
      </c>
      <c r="F448" s="107">
        <f t="shared" si="43"/>
        <v>7</v>
      </c>
      <c r="G448" s="107">
        <f>COUNTIF(Data_Eksportir!$H$2:$H$3401,A448)</f>
        <v>1</v>
      </c>
      <c r="H448" s="104" t="str">
        <f t="shared" si="44"/>
        <v>1 – 5</v>
      </c>
      <c r="I448" s="104" t="str">
        <f t="shared" si="45"/>
        <v>Di bawah ambang nilai</v>
      </c>
      <c r="J448" s="106">
        <f t="shared" si="46"/>
        <v>4612580.0004479997</v>
      </c>
      <c r="K448" s="105">
        <f t="shared" si="47"/>
        <v>0</v>
      </c>
      <c r="L448" s="106">
        <f t="shared" si="48"/>
        <v>0</v>
      </c>
    </row>
    <row r="449" spans="1:12" x14ac:dyDescent="0.3">
      <c r="A449" s="104" t="s">
        <v>1286</v>
      </c>
      <c r="B449" s="104" t="s">
        <v>1287</v>
      </c>
      <c r="C449" s="105">
        <v>11503652</v>
      </c>
      <c r="D449" s="105">
        <v>5519791</v>
      </c>
      <c r="E449" s="106">
        <f t="shared" si="42"/>
        <v>0.47982944894369195</v>
      </c>
      <c r="F449" s="107">
        <f t="shared" si="43"/>
        <v>7</v>
      </c>
      <c r="G449" s="107">
        <f>COUNTIF(Data_Eksportir!$H$2:$H$3401,A449)</f>
        <v>0</v>
      </c>
      <c r="H449" s="104" t="str">
        <f t="shared" si="44"/>
        <v>Di bawah 1</v>
      </c>
      <c r="I449" s="104" t="str">
        <f t="shared" si="45"/>
        <v>Di bawah ambang nilai</v>
      </c>
      <c r="J449" s="106">
        <f t="shared" si="46"/>
        <v>5519791.0004489999</v>
      </c>
      <c r="K449" s="105">
        <f t="shared" si="47"/>
        <v>0</v>
      </c>
      <c r="L449" s="106">
        <f t="shared" si="48"/>
        <v>0</v>
      </c>
    </row>
    <row r="450" spans="1:12" x14ac:dyDescent="0.3">
      <c r="A450" s="104" t="s">
        <v>1288</v>
      </c>
      <c r="B450" s="104" t="s">
        <v>1289</v>
      </c>
      <c r="C450" s="105">
        <v>3508</v>
      </c>
      <c r="D450" s="105">
        <v>5275</v>
      </c>
      <c r="E450" s="106">
        <f t="shared" ref="E450:E513" si="49">IF(AND(ISNUMBER(C450),C450&gt;0),D450/C450,"")</f>
        <v>1.5037058152793614</v>
      </c>
      <c r="F450" s="107">
        <f t="shared" ref="F450:F513" si="50">VALUE(LEFT(A450,2))</f>
        <v>7</v>
      </c>
      <c r="G450" s="107">
        <f>COUNTIF(Data_Eksportir!$H$2:$H$3401,A450)</f>
        <v>0</v>
      </c>
      <c r="H450" s="104" t="str">
        <f t="shared" ref="H450:H513" si="51">IF(E450="","Tanpa data berat",IF(E450&lt;1,"Di bawah 1",IF(E450&lt;5,"1 – 5",IF(E450&lt;20,"5 – 20",IF(E450&lt;100,"20 – 100","100 ke atas")))))</f>
        <v>1 – 5</v>
      </c>
      <c r="I450" s="104" t="str">
        <f t="shared" ref="I450:I513" si="52">IF(D450&lt;p_nilai_besar,"Di bawah ambang nilai",IF(G450=0,"Belum terwakili",IF(G450&lt;=p_listing_rendah,"Keterwakilan rendah","Terwakili")))</f>
        <v>Di bawah ambang nilai</v>
      </c>
      <c r="J450" s="106">
        <f t="shared" ref="J450:J513" si="53">D450+ROW()/10^6</f>
        <v>5275.0004499999995</v>
      </c>
      <c r="K450" s="105">
        <f t="shared" ref="K450:K513" si="54">IF(D450&gt;=p_nilai_besar,D450/(1+G450),0)</f>
        <v>0</v>
      </c>
      <c r="L450" s="106">
        <f t="shared" ref="L450:L513" si="55">IF(K450&gt;0,K450+ROW()/10^6,0)</f>
        <v>0</v>
      </c>
    </row>
    <row r="451" spans="1:12" x14ac:dyDescent="0.3">
      <c r="A451" s="104" t="s">
        <v>1290</v>
      </c>
      <c r="B451" s="104" t="s">
        <v>1291</v>
      </c>
      <c r="C451" s="105">
        <v>164652</v>
      </c>
      <c r="D451" s="105">
        <v>317353</v>
      </c>
      <c r="E451" s="106">
        <f t="shared" si="49"/>
        <v>1.9274166120059277</v>
      </c>
      <c r="F451" s="107">
        <f t="shared" si="50"/>
        <v>7</v>
      </c>
      <c r="G451" s="107">
        <f>COUNTIF(Data_Eksportir!$H$2:$H$3401,A451)</f>
        <v>2</v>
      </c>
      <c r="H451" s="104" t="str">
        <f t="shared" si="51"/>
        <v>1 – 5</v>
      </c>
      <c r="I451" s="104" t="str">
        <f t="shared" si="52"/>
        <v>Di bawah ambang nilai</v>
      </c>
      <c r="J451" s="106">
        <f t="shared" si="53"/>
        <v>317353.000451</v>
      </c>
      <c r="K451" s="105">
        <f t="shared" si="54"/>
        <v>0</v>
      </c>
      <c r="L451" s="106">
        <f t="shared" si="55"/>
        <v>0</v>
      </c>
    </row>
    <row r="452" spans="1:12" x14ac:dyDescent="0.3">
      <c r="A452" s="104" t="s">
        <v>1292</v>
      </c>
      <c r="B452" s="104" t="s">
        <v>1293</v>
      </c>
      <c r="C452" s="105">
        <v>1471150</v>
      </c>
      <c r="D452" s="105">
        <v>466807</v>
      </c>
      <c r="E452" s="106">
        <f t="shared" si="49"/>
        <v>0.3173075485164667</v>
      </c>
      <c r="F452" s="107">
        <f t="shared" si="50"/>
        <v>7</v>
      </c>
      <c r="G452" s="107">
        <f>COUNTIF(Data_Eksportir!$H$2:$H$3401,A452)</f>
        <v>4</v>
      </c>
      <c r="H452" s="104" t="str">
        <f t="shared" si="51"/>
        <v>Di bawah 1</v>
      </c>
      <c r="I452" s="104" t="str">
        <f t="shared" si="52"/>
        <v>Di bawah ambang nilai</v>
      </c>
      <c r="J452" s="106">
        <f t="shared" si="53"/>
        <v>466807.00045200001</v>
      </c>
      <c r="K452" s="105">
        <f t="shared" si="54"/>
        <v>0</v>
      </c>
      <c r="L452" s="106">
        <f t="shared" si="55"/>
        <v>0</v>
      </c>
    </row>
    <row r="453" spans="1:12" x14ac:dyDescent="0.3">
      <c r="A453" s="104" t="s">
        <v>1294</v>
      </c>
      <c r="B453" s="104" t="s">
        <v>1295</v>
      </c>
      <c r="C453" s="105">
        <v>4751400</v>
      </c>
      <c r="D453" s="105">
        <v>1264275</v>
      </c>
      <c r="E453" s="106">
        <f t="shared" si="49"/>
        <v>0.26608473292082335</v>
      </c>
      <c r="F453" s="107">
        <f t="shared" si="50"/>
        <v>7</v>
      </c>
      <c r="G453" s="107">
        <f>COUNTIF(Data_Eksportir!$H$2:$H$3401,A453)</f>
        <v>13</v>
      </c>
      <c r="H453" s="104" t="str">
        <f t="shared" si="51"/>
        <v>Di bawah 1</v>
      </c>
      <c r="I453" s="104" t="str">
        <f t="shared" si="52"/>
        <v>Di bawah ambang nilai</v>
      </c>
      <c r="J453" s="106">
        <f t="shared" si="53"/>
        <v>1264275.000453</v>
      </c>
      <c r="K453" s="105">
        <f t="shared" si="54"/>
        <v>0</v>
      </c>
      <c r="L453" s="106">
        <f t="shared" si="55"/>
        <v>0</v>
      </c>
    </row>
    <row r="454" spans="1:12" x14ac:dyDescent="0.3">
      <c r="A454" s="104" t="s">
        <v>1296</v>
      </c>
      <c r="B454" s="104" t="s">
        <v>1297</v>
      </c>
      <c r="C454" s="105">
        <v>16250</v>
      </c>
      <c r="D454" s="105">
        <v>19698</v>
      </c>
      <c r="E454" s="106">
        <f t="shared" si="49"/>
        <v>1.2121846153846154</v>
      </c>
      <c r="F454" s="107">
        <f t="shared" si="50"/>
        <v>7</v>
      </c>
      <c r="G454" s="107">
        <f>COUNTIF(Data_Eksportir!$H$2:$H$3401,A454)</f>
        <v>7</v>
      </c>
      <c r="H454" s="104" t="str">
        <f t="shared" si="51"/>
        <v>1 – 5</v>
      </c>
      <c r="I454" s="104" t="str">
        <f t="shared" si="52"/>
        <v>Di bawah ambang nilai</v>
      </c>
      <c r="J454" s="106">
        <f t="shared" si="53"/>
        <v>19698.000454000001</v>
      </c>
      <c r="K454" s="105">
        <f t="shared" si="54"/>
        <v>0</v>
      </c>
      <c r="L454" s="106">
        <f t="shared" si="55"/>
        <v>0</v>
      </c>
    </row>
    <row r="455" spans="1:12" x14ac:dyDescent="0.3">
      <c r="A455" s="104" t="s">
        <v>1298</v>
      </c>
      <c r="B455" s="104" t="s">
        <v>1299</v>
      </c>
      <c r="C455" s="105">
        <v>109605594</v>
      </c>
      <c r="D455" s="105">
        <v>286688769</v>
      </c>
      <c r="E455" s="106">
        <f t="shared" si="49"/>
        <v>2.6156399371367853</v>
      </c>
      <c r="F455" s="107">
        <f t="shared" si="50"/>
        <v>8</v>
      </c>
      <c r="G455" s="107">
        <f>COUNTIF(Data_Eksportir!$H$2:$H$3401,A455)</f>
        <v>4</v>
      </c>
      <c r="H455" s="104" t="str">
        <f t="shared" si="51"/>
        <v>1 – 5</v>
      </c>
      <c r="I455" s="104" t="str">
        <f t="shared" si="52"/>
        <v>Terwakili</v>
      </c>
      <c r="J455" s="106">
        <f t="shared" si="53"/>
        <v>286688769.00045502</v>
      </c>
      <c r="K455" s="105">
        <f t="shared" si="54"/>
        <v>57337753.799999997</v>
      </c>
      <c r="L455" s="106">
        <f t="shared" si="55"/>
        <v>57337753.800454997</v>
      </c>
    </row>
    <row r="456" spans="1:12" x14ac:dyDescent="0.3">
      <c r="A456" s="104" t="s">
        <v>1300</v>
      </c>
      <c r="B456" s="104" t="s">
        <v>1301</v>
      </c>
      <c r="C456" s="105">
        <v>586961204</v>
      </c>
      <c r="D456" s="105">
        <v>224769873</v>
      </c>
      <c r="E456" s="106">
        <f t="shared" si="49"/>
        <v>0.38293821034209274</v>
      </c>
      <c r="F456" s="107">
        <f t="shared" si="50"/>
        <v>8</v>
      </c>
      <c r="G456" s="107">
        <f>COUNTIF(Data_Eksportir!$H$2:$H$3401,A456)</f>
        <v>0</v>
      </c>
      <c r="H456" s="104" t="str">
        <f t="shared" si="51"/>
        <v>Di bawah 1</v>
      </c>
      <c r="I456" s="104" t="str">
        <f t="shared" si="52"/>
        <v>Belum terwakili</v>
      </c>
      <c r="J456" s="106">
        <f t="shared" si="53"/>
        <v>224769873.00045601</v>
      </c>
      <c r="K456" s="105">
        <f t="shared" si="54"/>
        <v>224769873</v>
      </c>
      <c r="L456" s="106">
        <f t="shared" si="55"/>
        <v>224769873.00045601</v>
      </c>
    </row>
    <row r="457" spans="1:12" x14ac:dyDescent="0.3">
      <c r="A457" s="104" t="s">
        <v>1302</v>
      </c>
      <c r="B457" s="104" t="s">
        <v>1303</v>
      </c>
      <c r="C457" s="105">
        <v>1123063</v>
      </c>
      <c r="D457" s="105">
        <v>534847</v>
      </c>
      <c r="E457" s="106">
        <f t="shared" si="49"/>
        <v>0.47623953420244458</v>
      </c>
      <c r="F457" s="107">
        <f t="shared" si="50"/>
        <v>8</v>
      </c>
      <c r="G457" s="107">
        <f>COUNTIF(Data_Eksportir!$H$2:$H$3401,A457)</f>
        <v>70</v>
      </c>
      <c r="H457" s="104" t="str">
        <f t="shared" si="51"/>
        <v>Di bawah 1</v>
      </c>
      <c r="I457" s="104" t="str">
        <f t="shared" si="52"/>
        <v>Di bawah ambang nilai</v>
      </c>
      <c r="J457" s="106">
        <f t="shared" si="53"/>
        <v>534847.00045699999</v>
      </c>
      <c r="K457" s="105">
        <f t="shared" si="54"/>
        <v>0</v>
      </c>
      <c r="L457" s="106">
        <f t="shared" si="55"/>
        <v>0</v>
      </c>
    </row>
    <row r="458" spans="1:12" x14ac:dyDescent="0.3">
      <c r="A458" s="104" t="s">
        <v>1304</v>
      </c>
      <c r="B458" s="104" t="s">
        <v>1305</v>
      </c>
      <c r="C458" s="105">
        <v>643305159</v>
      </c>
      <c r="D458" s="105">
        <v>274279695</v>
      </c>
      <c r="E458" s="106">
        <f t="shared" si="49"/>
        <v>0.42636016696393381</v>
      </c>
      <c r="F458" s="107">
        <f t="shared" si="50"/>
        <v>8</v>
      </c>
      <c r="G458" s="107">
        <f>COUNTIF(Data_Eksportir!$H$2:$H$3401,A458)</f>
        <v>49</v>
      </c>
      <c r="H458" s="104" t="str">
        <f t="shared" si="51"/>
        <v>Di bawah 1</v>
      </c>
      <c r="I458" s="104" t="str">
        <f t="shared" si="52"/>
        <v>Terwakili</v>
      </c>
      <c r="J458" s="106">
        <f t="shared" si="53"/>
        <v>274279695.000458</v>
      </c>
      <c r="K458" s="105">
        <f t="shared" si="54"/>
        <v>5485593.9000000004</v>
      </c>
      <c r="L458" s="106">
        <f t="shared" si="55"/>
        <v>5485593.9004580006</v>
      </c>
    </row>
    <row r="459" spans="1:12" x14ac:dyDescent="0.3">
      <c r="A459" s="104" t="s">
        <v>1306</v>
      </c>
      <c r="B459" s="104" t="s">
        <v>1307</v>
      </c>
      <c r="C459" s="105">
        <v>650</v>
      </c>
      <c r="D459" s="105">
        <v>79</v>
      </c>
      <c r="E459" s="106">
        <f t="shared" si="49"/>
        <v>0.12153846153846154</v>
      </c>
      <c r="F459" s="107">
        <f t="shared" si="50"/>
        <v>8</v>
      </c>
      <c r="G459" s="107">
        <f>COUNTIF(Data_Eksportir!$H$2:$H$3401,A459)</f>
        <v>1</v>
      </c>
      <c r="H459" s="104" t="str">
        <f t="shared" si="51"/>
        <v>Di bawah 1</v>
      </c>
      <c r="I459" s="104" t="str">
        <f t="shared" si="52"/>
        <v>Di bawah ambang nilai</v>
      </c>
      <c r="J459" s="106">
        <f t="shared" si="53"/>
        <v>79.000459000000006</v>
      </c>
      <c r="K459" s="105">
        <f t="shared" si="54"/>
        <v>0</v>
      </c>
      <c r="L459" s="106">
        <f t="shared" si="55"/>
        <v>0</v>
      </c>
    </row>
    <row r="460" spans="1:12" x14ac:dyDescent="0.3">
      <c r="A460" s="104" t="s">
        <v>1308</v>
      </c>
      <c r="B460" s="104" t="s">
        <v>1309</v>
      </c>
      <c r="C460" s="105">
        <v>38139779</v>
      </c>
      <c r="D460" s="105">
        <v>59810325</v>
      </c>
      <c r="E460" s="106">
        <f t="shared" si="49"/>
        <v>1.5681875083754417</v>
      </c>
      <c r="F460" s="107">
        <f t="shared" si="50"/>
        <v>8</v>
      </c>
      <c r="G460" s="107">
        <f>COUNTIF(Data_Eksportir!$H$2:$H$3401,A460)</f>
        <v>18</v>
      </c>
      <c r="H460" s="104" t="str">
        <f t="shared" si="51"/>
        <v>1 – 5</v>
      </c>
      <c r="I460" s="104" t="str">
        <f t="shared" si="52"/>
        <v>Terwakili</v>
      </c>
      <c r="J460" s="106">
        <f t="shared" si="53"/>
        <v>59810325.000459999</v>
      </c>
      <c r="K460" s="105">
        <f t="shared" si="54"/>
        <v>3147911.8421052634</v>
      </c>
      <c r="L460" s="106">
        <f t="shared" si="55"/>
        <v>3147911.8425652632</v>
      </c>
    </row>
    <row r="461" spans="1:12" x14ac:dyDescent="0.3">
      <c r="A461" s="104" t="s">
        <v>1310</v>
      </c>
      <c r="B461" s="104" t="s">
        <v>1311</v>
      </c>
      <c r="C461" s="105">
        <v>2088792</v>
      </c>
      <c r="D461" s="105">
        <v>16288912</v>
      </c>
      <c r="E461" s="106">
        <f t="shared" si="49"/>
        <v>7.7982451100923402</v>
      </c>
      <c r="F461" s="107">
        <f t="shared" si="50"/>
        <v>8</v>
      </c>
      <c r="G461" s="107">
        <f>COUNTIF(Data_Eksportir!$H$2:$H$3401,A461)</f>
        <v>0</v>
      </c>
      <c r="H461" s="104" t="str">
        <f t="shared" si="51"/>
        <v>5 – 20</v>
      </c>
      <c r="I461" s="104" t="str">
        <f t="shared" si="52"/>
        <v>Belum terwakili</v>
      </c>
      <c r="J461" s="106">
        <f t="shared" si="53"/>
        <v>16288912.000460999</v>
      </c>
      <c r="K461" s="105">
        <f t="shared" si="54"/>
        <v>16288912</v>
      </c>
      <c r="L461" s="106">
        <f t="shared" si="55"/>
        <v>16288912.000460999</v>
      </c>
    </row>
    <row r="462" spans="1:12" x14ac:dyDescent="0.3">
      <c r="A462" s="104" t="s">
        <v>1312</v>
      </c>
      <c r="B462" s="104" t="s">
        <v>1313</v>
      </c>
      <c r="C462" s="105">
        <v>656214</v>
      </c>
      <c r="D462" s="105">
        <v>453118</v>
      </c>
      <c r="E462" s="106">
        <f t="shared" si="49"/>
        <v>0.69050340285333744</v>
      </c>
      <c r="F462" s="107">
        <f t="shared" si="50"/>
        <v>8</v>
      </c>
      <c r="G462" s="107">
        <f>COUNTIF(Data_Eksportir!$H$2:$H$3401,A462)</f>
        <v>0</v>
      </c>
      <c r="H462" s="104" t="str">
        <f t="shared" si="51"/>
        <v>Di bawah 1</v>
      </c>
      <c r="I462" s="104" t="str">
        <f t="shared" si="52"/>
        <v>Di bawah ambang nilai</v>
      </c>
      <c r="J462" s="106">
        <f t="shared" si="53"/>
        <v>453118.00046200003</v>
      </c>
      <c r="K462" s="105">
        <f t="shared" si="54"/>
        <v>0</v>
      </c>
      <c r="L462" s="106">
        <f t="shared" si="55"/>
        <v>0</v>
      </c>
    </row>
    <row r="463" spans="1:12" x14ac:dyDescent="0.3">
      <c r="A463" s="104" t="s">
        <v>1314</v>
      </c>
      <c r="B463" s="104" t="s">
        <v>1315</v>
      </c>
      <c r="C463" s="105">
        <v>751721</v>
      </c>
      <c r="D463" s="105">
        <v>5736716</v>
      </c>
      <c r="E463" s="106">
        <f t="shared" si="49"/>
        <v>7.6314430486842859</v>
      </c>
      <c r="F463" s="107">
        <f t="shared" si="50"/>
        <v>8</v>
      </c>
      <c r="G463" s="107">
        <f>COUNTIF(Data_Eksportir!$H$2:$H$3401,A463)</f>
        <v>0</v>
      </c>
      <c r="H463" s="104" t="str">
        <f t="shared" si="51"/>
        <v>5 – 20</v>
      </c>
      <c r="I463" s="104" t="str">
        <f t="shared" si="52"/>
        <v>Di bawah ambang nilai</v>
      </c>
      <c r="J463" s="106">
        <f t="shared" si="53"/>
        <v>5736716.0004629996</v>
      </c>
      <c r="K463" s="105">
        <f t="shared" si="54"/>
        <v>0</v>
      </c>
      <c r="L463" s="106">
        <f t="shared" si="55"/>
        <v>0</v>
      </c>
    </row>
    <row r="464" spans="1:12" x14ac:dyDescent="0.3">
      <c r="A464" s="104" t="s">
        <v>1316</v>
      </c>
      <c r="B464" s="104" t="s">
        <v>1317</v>
      </c>
      <c r="C464" s="105">
        <v>1094257</v>
      </c>
      <c r="D464" s="105">
        <v>4452718</v>
      </c>
      <c r="E464" s="106">
        <f t="shared" si="49"/>
        <v>4.0691702223517874</v>
      </c>
      <c r="F464" s="107">
        <f t="shared" si="50"/>
        <v>8</v>
      </c>
      <c r="G464" s="107">
        <f>COUNTIF(Data_Eksportir!$H$2:$H$3401,A464)</f>
        <v>0</v>
      </c>
      <c r="H464" s="104" t="str">
        <f t="shared" si="51"/>
        <v>1 – 5</v>
      </c>
      <c r="I464" s="104" t="str">
        <f t="shared" si="52"/>
        <v>Di bawah ambang nilai</v>
      </c>
      <c r="J464" s="106">
        <f t="shared" si="53"/>
        <v>4452718.0004639998</v>
      </c>
      <c r="K464" s="105">
        <f t="shared" si="54"/>
        <v>0</v>
      </c>
      <c r="L464" s="106">
        <f t="shared" si="55"/>
        <v>0</v>
      </c>
    </row>
    <row r="465" spans="1:12" x14ac:dyDescent="0.3">
      <c r="A465" s="104" t="s">
        <v>1318</v>
      </c>
      <c r="B465" s="104" t="s">
        <v>1319</v>
      </c>
      <c r="C465" s="105">
        <v>400</v>
      </c>
      <c r="D465" s="105">
        <v>910</v>
      </c>
      <c r="E465" s="106">
        <f t="shared" si="49"/>
        <v>2.2749999999999999</v>
      </c>
      <c r="F465" s="107">
        <f t="shared" si="50"/>
        <v>8</v>
      </c>
      <c r="G465" s="107">
        <f>COUNTIF(Data_Eksportir!$H$2:$H$3401,A465)</f>
        <v>0</v>
      </c>
      <c r="H465" s="104" t="str">
        <f t="shared" si="51"/>
        <v>1 – 5</v>
      </c>
      <c r="I465" s="104" t="str">
        <f t="shared" si="52"/>
        <v>Di bawah ambang nilai</v>
      </c>
      <c r="J465" s="106">
        <f t="shared" si="53"/>
        <v>910.00046499999996</v>
      </c>
      <c r="K465" s="105">
        <f t="shared" si="54"/>
        <v>0</v>
      </c>
      <c r="L465" s="106">
        <f t="shared" si="55"/>
        <v>0</v>
      </c>
    </row>
    <row r="466" spans="1:12" x14ac:dyDescent="0.3">
      <c r="A466" s="104" t="s">
        <v>1320</v>
      </c>
      <c r="B466" s="104" t="s">
        <v>1321</v>
      </c>
      <c r="C466" s="105">
        <v>29438</v>
      </c>
      <c r="D466" s="105">
        <v>53248</v>
      </c>
      <c r="E466" s="106">
        <f t="shared" si="49"/>
        <v>1.80881853386779</v>
      </c>
      <c r="F466" s="107">
        <f t="shared" si="50"/>
        <v>8</v>
      </c>
      <c r="G466" s="107">
        <f>COUNTIF(Data_Eksportir!$H$2:$H$3401,A466)</f>
        <v>0</v>
      </c>
      <c r="H466" s="104" t="str">
        <f t="shared" si="51"/>
        <v>1 – 5</v>
      </c>
      <c r="I466" s="104" t="str">
        <f t="shared" si="52"/>
        <v>Di bawah ambang nilai</v>
      </c>
      <c r="J466" s="106">
        <f t="shared" si="53"/>
        <v>53248.000465999998</v>
      </c>
      <c r="K466" s="105">
        <f t="shared" si="54"/>
        <v>0</v>
      </c>
      <c r="L466" s="106">
        <f t="shared" si="55"/>
        <v>0</v>
      </c>
    </row>
    <row r="467" spans="1:12" x14ac:dyDescent="0.3">
      <c r="A467" s="104" t="s">
        <v>1322</v>
      </c>
      <c r="B467" s="104" t="s">
        <v>1323</v>
      </c>
      <c r="C467" s="105">
        <v>2222</v>
      </c>
      <c r="D467" s="105">
        <v>7624</v>
      </c>
      <c r="E467" s="106">
        <f t="shared" si="49"/>
        <v>3.431143114311431</v>
      </c>
      <c r="F467" s="107">
        <f t="shared" si="50"/>
        <v>8</v>
      </c>
      <c r="G467" s="107">
        <f>COUNTIF(Data_Eksportir!$H$2:$H$3401,A467)</f>
        <v>3</v>
      </c>
      <c r="H467" s="104" t="str">
        <f t="shared" si="51"/>
        <v>1 – 5</v>
      </c>
      <c r="I467" s="104" t="str">
        <f t="shared" si="52"/>
        <v>Di bawah ambang nilai</v>
      </c>
      <c r="J467" s="106">
        <f t="shared" si="53"/>
        <v>7624.0004669999998</v>
      </c>
      <c r="K467" s="105">
        <f t="shared" si="54"/>
        <v>0</v>
      </c>
      <c r="L467" s="106">
        <f t="shared" si="55"/>
        <v>0</v>
      </c>
    </row>
    <row r="468" spans="1:12" x14ac:dyDescent="0.3">
      <c r="A468" s="104" t="s">
        <v>1324</v>
      </c>
      <c r="B468" s="104" t="s">
        <v>1325</v>
      </c>
      <c r="C468" s="105">
        <v>2475</v>
      </c>
      <c r="D468" s="105">
        <v>4028</v>
      </c>
      <c r="E468" s="106">
        <f t="shared" si="49"/>
        <v>1.6274747474747475</v>
      </c>
      <c r="F468" s="107">
        <f t="shared" si="50"/>
        <v>8</v>
      </c>
      <c r="G468" s="107">
        <f>COUNTIF(Data_Eksportir!$H$2:$H$3401,A468)</f>
        <v>0</v>
      </c>
      <c r="H468" s="104" t="str">
        <f t="shared" si="51"/>
        <v>1 – 5</v>
      </c>
      <c r="I468" s="104" t="str">
        <f t="shared" si="52"/>
        <v>Di bawah ambang nilai</v>
      </c>
      <c r="J468" s="106">
        <f t="shared" si="53"/>
        <v>4028.0004680000002</v>
      </c>
      <c r="K468" s="105">
        <f t="shared" si="54"/>
        <v>0</v>
      </c>
      <c r="L468" s="106">
        <f t="shared" si="55"/>
        <v>0</v>
      </c>
    </row>
    <row r="469" spans="1:12" x14ac:dyDescent="0.3">
      <c r="A469" s="104" t="s">
        <v>1326</v>
      </c>
      <c r="B469" s="104" t="s">
        <v>1327</v>
      </c>
      <c r="C469" s="105">
        <v>38810</v>
      </c>
      <c r="D469" s="105">
        <v>380567</v>
      </c>
      <c r="E469" s="106">
        <f t="shared" si="49"/>
        <v>9.805900541097655</v>
      </c>
      <c r="F469" s="107">
        <f t="shared" si="50"/>
        <v>8</v>
      </c>
      <c r="G469" s="107">
        <f>COUNTIF(Data_Eksportir!$H$2:$H$3401,A469)</f>
        <v>0</v>
      </c>
      <c r="H469" s="104" t="str">
        <f t="shared" si="51"/>
        <v>5 – 20</v>
      </c>
      <c r="I469" s="104" t="str">
        <f t="shared" si="52"/>
        <v>Di bawah ambang nilai</v>
      </c>
      <c r="J469" s="106">
        <f t="shared" si="53"/>
        <v>380567.00046900002</v>
      </c>
      <c r="K469" s="105">
        <f t="shared" si="54"/>
        <v>0</v>
      </c>
      <c r="L469" s="106">
        <f t="shared" si="55"/>
        <v>0</v>
      </c>
    </row>
    <row r="470" spans="1:12" x14ac:dyDescent="0.3">
      <c r="A470" s="104" t="s">
        <v>1328</v>
      </c>
      <c r="B470" s="104" t="s">
        <v>1329</v>
      </c>
      <c r="C470" s="105">
        <v>217001542</v>
      </c>
      <c r="D470" s="105">
        <v>264758837</v>
      </c>
      <c r="E470" s="106">
        <f t="shared" si="49"/>
        <v>1.2200781365876192</v>
      </c>
      <c r="F470" s="107">
        <f t="shared" si="50"/>
        <v>8</v>
      </c>
      <c r="G470" s="107">
        <f>COUNTIF(Data_Eksportir!$H$2:$H$3401,A470)</f>
        <v>32</v>
      </c>
      <c r="H470" s="104" t="str">
        <f t="shared" si="51"/>
        <v>1 – 5</v>
      </c>
      <c r="I470" s="104" t="str">
        <f t="shared" si="52"/>
        <v>Terwakili</v>
      </c>
      <c r="J470" s="106">
        <f t="shared" si="53"/>
        <v>264758837.00047001</v>
      </c>
      <c r="K470" s="105">
        <f t="shared" si="54"/>
        <v>8022995.0606060605</v>
      </c>
      <c r="L470" s="106">
        <f t="shared" si="55"/>
        <v>8022995.0610760609</v>
      </c>
    </row>
    <row r="471" spans="1:12" x14ac:dyDescent="0.3">
      <c r="A471" s="104" t="s">
        <v>1330</v>
      </c>
      <c r="B471" s="104" t="s">
        <v>1331</v>
      </c>
      <c r="C471" s="105">
        <v>91140</v>
      </c>
      <c r="D471" s="105">
        <v>68507</v>
      </c>
      <c r="E471" s="106">
        <f t="shared" si="49"/>
        <v>0.75166776387974543</v>
      </c>
      <c r="F471" s="107">
        <f t="shared" si="50"/>
        <v>8</v>
      </c>
      <c r="G471" s="107">
        <f>COUNTIF(Data_Eksportir!$H$2:$H$3401,A471)</f>
        <v>0</v>
      </c>
      <c r="H471" s="104" t="str">
        <f t="shared" si="51"/>
        <v>Di bawah 1</v>
      </c>
      <c r="I471" s="104" t="str">
        <f t="shared" si="52"/>
        <v>Di bawah ambang nilai</v>
      </c>
      <c r="J471" s="106">
        <f t="shared" si="53"/>
        <v>68507.000471000007</v>
      </c>
      <c r="K471" s="105">
        <f t="shared" si="54"/>
        <v>0</v>
      </c>
      <c r="L471" s="106">
        <f t="shared" si="55"/>
        <v>0</v>
      </c>
    </row>
    <row r="472" spans="1:12" x14ac:dyDescent="0.3">
      <c r="A472" s="104" t="s">
        <v>1332</v>
      </c>
      <c r="B472" s="104" t="s">
        <v>1333</v>
      </c>
      <c r="C472" s="105">
        <v>8768412</v>
      </c>
      <c r="D472" s="105">
        <v>11987233</v>
      </c>
      <c r="E472" s="106">
        <f t="shared" si="49"/>
        <v>1.3670928099637654</v>
      </c>
      <c r="F472" s="107">
        <f t="shared" si="50"/>
        <v>8</v>
      </c>
      <c r="G472" s="107">
        <f>COUNTIF(Data_Eksportir!$H$2:$H$3401,A472)</f>
        <v>0</v>
      </c>
      <c r="H472" s="104" t="str">
        <f t="shared" si="51"/>
        <v>1 – 5</v>
      </c>
      <c r="I472" s="104" t="str">
        <f t="shared" si="52"/>
        <v>Belum terwakili</v>
      </c>
      <c r="J472" s="106">
        <f t="shared" si="53"/>
        <v>11987233.000472</v>
      </c>
      <c r="K472" s="105">
        <f t="shared" si="54"/>
        <v>11987233</v>
      </c>
      <c r="L472" s="106">
        <f t="shared" si="55"/>
        <v>11987233.000472</v>
      </c>
    </row>
    <row r="473" spans="1:12" x14ac:dyDescent="0.3">
      <c r="A473" s="104" t="s">
        <v>1334</v>
      </c>
      <c r="B473" s="104" t="s">
        <v>1335</v>
      </c>
      <c r="C473" s="105">
        <v>14908193</v>
      </c>
      <c r="D473" s="105">
        <v>5106927</v>
      </c>
      <c r="E473" s="106">
        <f t="shared" si="49"/>
        <v>0.34255841737492937</v>
      </c>
      <c r="F473" s="107">
        <f t="shared" si="50"/>
        <v>8</v>
      </c>
      <c r="G473" s="107">
        <f>COUNTIF(Data_Eksportir!$H$2:$H$3401,A473)</f>
        <v>0</v>
      </c>
      <c r="H473" s="104" t="str">
        <f t="shared" si="51"/>
        <v>Di bawah 1</v>
      </c>
      <c r="I473" s="104" t="str">
        <f t="shared" si="52"/>
        <v>Di bawah ambang nilai</v>
      </c>
      <c r="J473" s="106">
        <f t="shared" si="53"/>
        <v>5106927.0004730001</v>
      </c>
      <c r="K473" s="105">
        <f t="shared" si="54"/>
        <v>0</v>
      </c>
      <c r="L473" s="106">
        <f t="shared" si="55"/>
        <v>0</v>
      </c>
    </row>
    <row r="474" spans="1:12" x14ac:dyDescent="0.3">
      <c r="A474" s="104" t="s">
        <v>1336</v>
      </c>
      <c r="B474" s="104" t="s">
        <v>1337</v>
      </c>
      <c r="C474" s="105">
        <v>27099</v>
      </c>
      <c r="D474" s="105">
        <v>80815</v>
      </c>
      <c r="E474" s="106">
        <f t="shared" si="49"/>
        <v>2.9822133658068561</v>
      </c>
      <c r="F474" s="107">
        <f t="shared" si="50"/>
        <v>8</v>
      </c>
      <c r="G474" s="107">
        <f>COUNTIF(Data_Eksportir!$H$2:$H$3401,A474)</f>
        <v>0</v>
      </c>
      <c r="H474" s="104" t="str">
        <f t="shared" si="51"/>
        <v>1 – 5</v>
      </c>
      <c r="I474" s="104" t="str">
        <f t="shared" si="52"/>
        <v>Di bawah ambang nilai</v>
      </c>
      <c r="J474" s="106">
        <f t="shared" si="53"/>
        <v>80815.000474</v>
      </c>
      <c r="K474" s="105">
        <f t="shared" si="54"/>
        <v>0</v>
      </c>
      <c r="L474" s="106">
        <f t="shared" si="55"/>
        <v>0</v>
      </c>
    </row>
    <row r="475" spans="1:12" x14ac:dyDescent="0.3">
      <c r="A475" s="104" t="s">
        <v>1338</v>
      </c>
      <c r="B475" s="104" t="s">
        <v>1339</v>
      </c>
      <c r="C475" s="105">
        <v>76343</v>
      </c>
      <c r="D475" s="105">
        <v>120696</v>
      </c>
      <c r="E475" s="106">
        <f t="shared" si="49"/>
        <v>1.5809700954900907</v>
      </c>
      <c r="F475" s="107">
        <f t="shared" si="50"/>
        <v>8</v>
      </c>
      <c r="G475" s="107">
        <f>COUNTIF(Data_Eksportir!$H$2:$H$3401,A475)</f>
        <v>36</v>
      </c>
      <c r="H475" s="104" t="str">
        <f t="shared" si="51"/>
        <v>1 – 5</v>
      </c>
      <c r="I475" s="104" t="str">
        <f t="shared" si="52"/>
        <v>Di bawah ambang nilai</v>
      </c>
      <c r="J475" s="106">
        <f t="shared" si="53"/>
        <v>120696.00047499999</v>
      </c>
      <c r="K475" s="105">
        <f t="shared" si="54"/>
        <v>0</v>
      </c>
      <c r="L475" s="106">
        <f t="shared" si="55"/>
        <v>0</v>
      </c>
    </row>
    <row r="476" spans="1:12" x14ac:dyDescent="0.3">
      <c r="A476" s="104" t="s">
        <v>1340</v>
      </c>
      <c r="B476" s="104" t="s">
        <v>1341</v>
      </c>
      <c r="C476" s="105">
        <v>13340656</v>
      </c>
      <c r="D476" s="105">
        <v>7504280</v>
      </c>
      <c r="E476" s="106">
        <f t="shared" si="49"/>
        <v>0.56251206837205003</v>
      </c>
      <c r="F476" s="107">
        <f t="shared" si="50"/>
        <v>8</v>
      </c>
      <c r="G476" s="107">
        <f>COUNTIF(Data_Eksportir!$H$2:$H$3401,A476)</f>
        <v>5</v>
      </c>
      <c r="H476" s="104" t="str">
        <f t="shared" si="51"/>
        <v>Di bawah 1</v>
      </c>
      <c r="I476" s="104" t="str">
        <f t="shared" si="52"/>
        <v>Di bawah ambang nilai</v>
      </c>
      <c r="J476" s="106">
        <f t="shared" si="53"/>
        <v>7504280.0004759999</v>
      </c>
      <c r="K476" s="105">
        <f t="shared" si="54"/>
        <v>0</v>
      </c>
      <c r="L476" s="106">
        <f t="shared" si="55"/>
        <v>0</v>
      </c>
    </row>
    <row r="477" spans="1:12" x14ac:dyDescent="0.3">
      <c r="A477" s="104" t="s">
        <v>1342</v>
      </c>
      <c r="B477" s="104" t="s">
        <v>1343</v>
      </c>
      <c r="C477" s="105">
        <v>676313</v>
      </c>
      <c r="D477" s="105">
        <v>99197</v>
      </c>
      <c r="E477" s="106">
        <f t="shared" si="49"/>
        <v>0.14667321195955127</v>
      </c>
      <c r="F477" s="107">
        <f t="shared" si="50"/>
        <v>8</v>
      </c>
      <c r="G477" s="107">
        <f>COUNTIF(Data_Eksportir!$H$2:$H$3401,A477)</f>
        <v>0</v>
      </c>
      <c r="H477" s="104" t="str">
        <f t="shared" si="51"/>
        <v>Di bawah 1</v>
      </c>
      <c r="I477" s="104" t="str">
        <f t="shared" si="52"/>
        <v>Di bawah ambang nilai</v>
      </c>
      <c r="J477" s="106">
        <f t="shared" si="53"/>
        <v>99197.000476999994</v>
      </c>
      <c r="K477" s="105">
        <f t="shared" si="54"/>
        <v>0</v>
      </c>
      <c r="L477" s="106">
        <f t="shared" si="55"/>
        <v>0</v>
      </c>
    </row>
    <row r="478" spans="1:12" x14ac:dyDescent="0.3">
      <c r="A478" s="104" t="s">
        <v>1344</v>
      </c>
      <c r="B478" s="104" t="s">
        <v>1345</v>
      </c>
      <c r="C478" s="105">
        <v>302540</v>
      </c>
      <c r="D478" s="105">
        <v>346914</v>
      </c>
      <c r="E478" s="106">
        <f t="shared" si="49"/>
        <v>1.146671514510478</v>
      </c>
      <c r="F478" s="107">
        <f t="shared" si="50"/>
        <v>8</v>
      </c>
      <c r="G478" s="107">
        <f>COUNTIF(Data_Eksportir!$H$2:$H$3401,A478)</f>
        <v>0</v>
      </c>
      <c r="H478" s="104" t="str">
        <f t="shared" si="51"/>
        <v>1 – 5</v>
      </c>
      <c r="I478" s="104" t="str">
        <f t="shared" si="52"/>
        <v>Di bawah ambang nilai</v>
      </c>
      <c r="J478" s="106">
        <f t="shared" si="53"/>
        <v>346914.00047799997</v>
      </c>
      <c r="K478" s="105">
        <f t="shared" si="54"/>
        <v>0</v>
      </c>
      <c r="L478" s="106">
        <f t="shared" si="55"/>
        <v>0</v>
      </c>
    </row>
    <row r="479" spans="1:12" x14ac:dyDescent="0.3">
      <c r="A479" s="104" t="s">
        <v>1346</v>
      </c>
      <c r="B479" s="104" t="s">
        <v>1347</v>
      </c>
      <c r="C479" s="105">
        <v>9995264</v>
      </c>
      <c r="D479" s="105">
        <v>6488517</v>
      </c>
      <c r="E479" s="106">
        <f t="shared" si="49"/>
        <v>0.64915914176954204</v>
      </c>
      <c r="F479" s="107">
        <f t="shared" si="50"/>
        <v>8</v>
      </c>
      <c r="G479" s="107">
        <f>COUNTIF(Data_Eksportir!$H$2:$H$3401,A479)</f>
        <v>2</v>
      </c>
      <c r="H479" s="104" t="str">
        <f t="shared" si="51"/>
        <v>Di bawah 1</v>
      </c>
      <c r="I479" s="104" t="str">
        <f t="shared" si="52"/>
        <v>Di bawah ambang nilai</v>
      </c>
      <c r="J479" s="106">
        <f t="shared" si="53"/>
        <v>6488517.0004789997</v>
      </c>
      <c r="K479" s="105">
        <f t="shared" si="54"/>
        <v>0</v>
      </c>
      <c r="L479" s="106">
        <f t="shared" si="55"/>
        <v>0</v>
      </c>
    </row>
    <row r="480" spans="1:12" x14ac:dyDescent="0.3">
      <c r="A480" s="104" t="s">
        <v>1348</v>
      </c>
      <c r="B480" s="104" t="s">
        <v>1349</v>
      </c>
      <c r="C480" s="105">
        <v>705534</v>
      </c>
      <c r="D480" s="105">
        <v>359523</v>
      </c>
      <c r="E480" s="106">
        <f t="shared" si="49"/>
        <v>0.50957572562059372</v>
      </c>
      <c r="F480" s="107">
        <f t="shared" si="50"/>
        <v>8</v>
      </c>
      <c r="G480" s="107">
        <f>COUNTIF(Data_Eksportir!$H$2:$H$3401,A480)</f>
        <v>1</v>
      </c>
      <c r="H480" s="104" t="str">
        <f t="shared" si="51"/>
        <v>Di bawah 1</v>
      </c>
      <c r="I480" s="104" t="str">
        <f t="shared" si="52"/>
        <v>Di bawah ambang nilai</v>
      </c>
      <c r="J480" s="106">
        <f t="shared" si="53"/>
        <v>359523.00047999999</v>
      </c>
      <c r="K480" s="105">
        <f t="shared" si="54"/>
        <v>0</v>
      </c>
      <c r="L480" s="106">
        <f t="shared" si="55"/>
        <v>0</v>
      </c>
    </row>
    <row r="481" spans="1:12" x14ac:dyDescent="0.3">
      <c r="A481" s="104" t="s">
        <v>1350</v>
      </c>
      <c r="B481" s="104" t="s">
        <v>1351</v>
      </c>
      <c r="C481" s="105">
        <v>65291</v>
      </c>
      <c r="D481" s="105">
        <v>82136</v>
      </c>
      <c r="E481" s="106">
        <f t="shared" si="49"/>
        <v>1.2579988053483635</v>
      </c>
      <c r="F481" s="107">
        <f t="shared" si="50"/>
        <v>8</v>
      </c>
      <c r="G481" s="107">
        <f>COUNTIF(Data_Eksportir!$H$2:$H$3401,A481)</f>
        <v>0</v>
      </c>
      <c r="H481" s="104" t="str">
        <f t="shared" si="51"/>
        <v>1 – 5</v>
      </c>
      <c r="I481" s="104" t="str">
        <f t="shared" si="52"/>
        <v>Di bawah ambang nilai</v>
      </c>
      <c r="J481" s="106">
        <f t="shared" si="53"/>
        <v>82136.000480999995</v>
      </c>
      <c r="K481" s="105">
        <f t="shared" si="54"/>
        <v>0</v>
      </c>
      <c r="L481" s="106">
        <f t="shared" si="55"/>
        <v>0</v>
      </c>
    </row>
    <row r="482" spans="1:12" x14ac:dyDescent="0.3">
      <c r="A482" s="104" t="s">
        <v>1352</v>
      </c>
      <c r="B482" s="104" t="s">
        <v>1353</v>
      </c>
      <c r="C482" s="105">
        <v>677099</v>
      </c>
      <c r="D482" s="105">
        <v>1062959</v>
      </c>
      <c r="E482" s="106">
        <f t="shared" si="49"/>
        <v>1.5698723524920284</v>
      </c>
      <c r="F482" s="107">
        <f t="shared" si="50"/>
        <v>8</v>
      </c>
      <c r="G482" s="107">
        <f>COUNTIF(Data_Eksportir!$H$2:$H$3401,A482)</f>
        <v>0</v>
      </c>
      <c r="H482" s="104" t="str">
        <f t="shared" si="51"/>
        <v>1 – 5</v>
      </c>
      <c r="I482" s="104" t="str">
        <f t="shared" si="52"/>
        <v>Di bawah ambang nilai</v>
      </c>
      <c r="J482" s="106">
        <f t="shared" si="53"/>
        <v>1062959.0004819999</v>
      </c>
      <c r="K482" s="105">
        <f t="shared" si="54"/>
        <v>0</v>
      </c>
      <c r="L482" s="106">
        <f t="shared" si="55"/>
        <v>0</v>
      </c>
    </row>
    <row r="483" spans="1:12" x14ac:dyDescent="0.3">
      <c r="A483" s="104" t="s">
        <v>1354</v>
      </c>
      <c r="B483" s="104" t="s">
        <v>1355</v>
      </c>
      <c r="C483" s="105">
        <v>700</v>
      </c>
      <c r="D483" s="105">
        <v>2724</v>
      </c>
      <c r="E483" s="106">
        <f t="shared" si="49"/>
        <v>3.8914285714285715</v>
      </c>
      <c r="F483" s="107">
        <f t="shared" si="50"/>
        <v>8</v>
      </c>
      <c r="G483" s="107">
        <f>COUNTIF(Data_Eksportir!$H$2:$H$3401,A483)</f>
        <v>1</v>
      </c>
      <c r="H483" s="104" t="str">
        <f t="shared" si="51"/>
        <v>1 – 5</v>
      </c>
      <c r="I483" s="104" t="str">
        <f t="shared" si="52"/>
        <v>Di bawah ambang nilai</v>
      </c>
      <c r="J483" s="106">
        <f t="shared" si="53"/>
        <v>2724.0004829999998</v>
      </c>
      <c r="K483" s="105">
        <f t="shared" si="54"/>
        <v>0</v>
      </c>
      <c r="L483" s="106">
        <f t="shared" si="55"/>
        <v>0</v>
      </c>
    </row>
    <row r="484" spans="1:12" x14ac:dyDescent="0.3">
      <c r="A484" s="104" t="s">
        <v>1356</v>
      </c>
      <c r="B484" s="104" t="s">
        <v>1357</v>
      </c>
      <c r="C484" s="105">
        <v>37381381</v>
      </c>
      <c r="D484" s="105">
        <v>93551847</v>
      </c>
      <c r="E484" s="106">
        <f t="shared" si="49"/>
        <v>2.5026321793729345</v>
      </c>
      <c r="F484" s="107">
        <f t="shared" si="50"/>
        <v>8</v>
      </c>
      <c r="G484" s="107">
        <f>COUNTIF(Data_Eksportir!$H$2:$H$3401,A484)</f>
        <v>1</v>
      </c>
      <c r="H484" s="104" t="str">
        <f t="shared" si="51"/>
        <v>1 – 5</v>
      </c>
      <c r="I484" s="104" t="str">
        <f t="shared" si="52"/>
        <v>Keterwakilan rendah</v>
      </c>
      <c r="J484" s="106">
        <f t="shared" si="53"/>
        <v>93551847.000484005</v>
      </c>
      <c r="K484" s="105">
        <f t="shared" si="54"/>
        <v>46775923.5</v>
      </c>
      <c r="L484" s="106">
        <f t="shared" si="55"/>
        <v>46775923.500483997</v>
      </c>
    </row>
    <row r="485" spans="1:12" x14ac:dyDescent="0.3">
      <c r="A485" s="104" t="s">
        <v>1358</v>
      </c>
      <c r="B485" s="104" t="s">
        <v>1359</v>
      </c>
      <c r="C485" s="105">
        <v>1277479</v>
      </c>
      <c r="D485" s="105">
        <v>371433</v>
      </c>
      <c r="E485" s="106">
        <f t="shared" si="49"/>
        <v>0.2907546816816558</v>
      </c>
      <c r="F485" s="107">
        <f t="shared" si="50"/>
        <v>8</v>
      </c>
      <c r="G485" s="107">
        <f>COUNTIF(Data_Eksportir!$H$2:$H$3401,A485)</f>
        <v>0</v>
      </c>
      <c r="H485" s="104" t="str">
        <f t="shared" si="51"/>
        <v>Di bawah 1</v>
      </c>
      <c r="I485" s="104" t="str">
        <f t="shared" si="52"/>
        <v>Di bawah ambang nilai</v>
      </c>
      <c r="J485" s="106">
        <f t="shared" si="53"/>
        <v>371433.00048500003</v>
      </c>
      <c r="K485" s="105">
        <f t="shared" si="54"/>
        <v>0</v>
      </c>
      <c r="L485" s="106">
        <f t="shared" si="55"/>
        <v>0</v>
      </c>
    </row>
    <row r="486" spans="1:12" x14ac:dyDescent="0.3">
      <c r="A486" s="104" t="s">
        <v>1360</v>
      </c>
      <c r="B486" s="104" t="s">
        <v>1361</v>
      </c>
      <c r="C486" s="105">
        <v>1524</v>
      </c>
      <c r="D486" s="105">
        <v>497</v>
      </c>
      <c r="E486" s="106">
        <f t="shared" si="49"/>
        <v>0.32611548556430447</v>
      </c>
      <c r="F486" s="107">
        <f t="shared" si="50"/>
        <v>8</v>
      </c>
      <c r="G486" s="107">
        <f>COUNTIF(Data_Eksportir!$H$2:$H$3401,A486)</f>
        <v>0</v>
      </c>
      <c r="H486" s="104" t="str">
        <f t="shared" si="51"/>
        <v>Di bawah 1</v>
      </c>
      <c r="I486" s="104" t="str">
        <f t="shared" si="52"/>
        <v>Di bawah ambang nilai</v>
      </c>
      <c r="J486" s="106">
        <f t="shared" si="53"/>
        <v>497.00048600000002</v>
      </c>
      <c r="K486" s="105">
        <f t="shared" si="54"/>
        <v>0</v>
      </c>
      <c r="L486" s="106">
        <f t="shared" si="55"/>
        <v>0</v>
      </c>
    </row>
    <row r="487" spans="1:12" x14ac:dyDescent="0.3">
      <c r="A487" s="104" t="s">
        <v>1362</v>
      </c>
      <c r="B487" s="104" t="s">
        <v>1363</v>
      </c>
      <c r="C487" s="105">
        <v>10</v>
      </c>
      <c r="D487" s="105">
        <v>35</v>
      </c>
      <c r="E487" s="106">
        <f t="shared" si="49"/>
        <v>3.5</v>
      </c>
      <c r="F487" s="107">
        <f t="shared" si="50"/>
        <v>8</v>
      </c>
      <c r="G487" s="107">
        <f>COUNTIF(Data_Eksportir!$H$2:$H$3401,A487)</f>
        <v>0</v>
      </c>
      <c r="H487" s="104" t="str">
        <f t="shared" si="51"/>
        <v>1 – 5</v>
      </c>
      <c r="I487" s="104" t="str">
        <f t="shared" si="52"/>
        <v>Di bawah ambang nilai</v>
      </c>
      <c r="J487" s="106">
        <f t="shared" si="53"/>
        <v>35.000487</v>
      </c>
      <c r="K487" s="105">
        <f t="shared" si="54"/>
        <v>0</v>
      </c>
      <c r="L487" s="106">
        <f t="shared" si="55"/>
        <v>0</v>
      </c>
    </row>
    <row r="488" spans="1:12" x14ac:dyDescent="0.3">
      <c r="A488" s="104" t="s">
        <v>1364</v>
      </c>
      <c r="B488" s="104" t="s">
        <v>1365</v>
      </c>
      <c r="C488" s="105">
        <v>605</v>
      </c>
      <c r="D488" s="105">
        <v>5339</v>
      </c>
      <c r="E488" s="106">
        <f t="shared" si="49"/>
        <v>8.824793388429752</v>
      </c>
      <c r="F488" s="107">
        <f t="shared" si="50"/>
        <v>8</v>
      </c>
      <c r="G488" s="107">
        <f>COUNTIF(Data_Eksportir!$H$2:$H$3401,A488)</f>
        <v>0</v>
      </c>
      <c r="H488" s="104" t="str">
        <f t="shared" si="51"/>
        <v>5 – 20</v>
      </c>
      <c r="I488" s="104" t="str">
        <f t="shared" si="52"/>
        <v>Di bawah ambang nilai</v>
      </c>
      <c r="J488" s="106">
        <f t="shared" si="53"/>
        <v>5339.0004879999997</v>
      </c>
      <c r="K488" s="105">
        <f t="shared" si="54"/>
        <v>0</v>
      </c>
      <c r="L488" s="106">
        <f t="shared" si="55"/>
        <v>0</v>
      </c>
    </row>
    <row r="489" spans="1:12" x14ac:dyDescent="0.3">
      <c r="A489" s="104" t="s">
        <v>1366</v>
      </c>
      <c r="B489" s="104" t="s">
        <v>1367</v>
      </c>
      <c r="C489" s="105">
        <v>6241</v>
      </c>
      <c r="D489" s="105">
        <v>9288</v>
      </c>
      <c r="E489" s="106">
        <f t="shared" si="49"/>
        <v>1.4882230411792983</v>
      </c>
      <c r="F489" s="107">
        <f t="shared" si="50"/>
        <v>8</v>
      </c>
      <c r="G489" s="107">
        <f>COUNTIF(Data_Eksportir!$H$2:$H$3401,A489)</f>
        <v>1</v>
      </c>
      <c r="H489" s="104" t="str">
        <f t="shared" si="51"/>
        <v>1 – 5</v>
      </c>
      <c r="I489" s="104" t="str">
        <f t="shared" si="52"/>
        <v>Di bawah ambang nilai</v>
      </c>
      <c r="J489" s="106">
        <f t="shared" si="53"/>
        <v>9288.000489</v>
      </c>
      <c r="K489" s="105">
        <f t="shared" si="54"/>
        <v>0</v>
      </c>
      <c r="L489" s="106">
        <f t="shared" si="55"/>
        <v>0</v>
      </c>
    </row>
    <row r="490" spans="1:12" x14ac:dyDescent="0.3">
      <c r="A490" s="104" t="s">
        <v>1368</v>
      </c>
      <c r="B490" s="104" t="s">
        <v>1369</v>
      </c>
      <c r="C490" s="105">
        <v>744</v>
      </c>
      <c r="D490" s="105">
        <v>4324</v>
      </c>
      <c r="E490" s="106">
        <f t="shared" si="49"/>
        <v>5.811827956989247</v>
      </c>
      <c r="F490" s="107">
        <f t="shared" si="50"/>
        <v>8</v>
      </c>
      <c r="G490" s="107">
        <f>COUNTIF(Data_Eksportir!$H$2:$H$3401,A490)</f>
        <v>0</v>
      </c>
      <c r="H490" s="104" t="str">
        <f t="shared" si="51"/>
        <v>5 – 20</v>
      </c>
      <c r="I490" s="104" t="str">
        <f t="shared" si="52"/>
        <v>Di bawah ambang nilai</v>
      </c>
      <c r="J490" s="106">
        <f t="shared" si="53"/>
        <v>4324.0004900000004</v>
      </c>
      <c r="K490" s="105">
        <f t="shared" si="54"/>
        <v>0</v>
      </c>
      <c r="L490" s="106">
        <f t="shared" si="55"/>
        <v>0</v>
      </c>
    </row>
    <row r="491" spans="1:12" x14ac:dyDescent="0.3">
      <c r="A491" s="104" t="s">
        <v>1370</v>
      </c>
      <c r="B491" s="104" t="s">
        <v>1371</v>
      </c>
      <c r="C491" s="105">
        <v>14724</v>
      </c>
      <c r="D491" s="105">
        <v>49326</v>
      </c>
      <c r="E491" s="106">
        <f t="shared" si="49"/>
        <v>3.3500407497962512</v>
      </c>
      <c r="F491" s="107">
        <f t="shared" si="50"/>
        <v>8</v>
      </c>
      <c r="G491" s="107">
        <f>COUNTIF(Data_Eksportir!$H$2:$H$3401,A491)</f>
        <v>0</v>
      </c>
      <c r="H491" s="104" t="str">
        <f t="shared" si="51"/>
        <v>1 – 5</v>
      </c>
      <c r="I491" s="104" t="str">
        <f t="shared" si="52"/>
        <v>Di bawah ambang nilai</v>
      </c>
      <c r="J491" s="106">
        <f t="shared" si="53"/>
        <v>49326.000490999999</v>
      </c>
      <c r="K491" s="105">
        <f t="shared" si="54"/>
        <v>0</v>
      </c>
      <c r="L491" s="106">
        <f t="shared" si="55"/>
        <v>0</v>
      </c>
    </row>
    <row r="492" spans="1:12" x14ac:dyDescent="0.3">
      <c r="A492" s="104" t="s">
        <v>1372</v>
      </c>
      <c r="B492" s="104" t="s">
        <v>1373</v>
      </c>
      <c r="C492" s="105">
        <v>501794</v>
      </c>
      <c r="D492" s="105">
        <v>325884</v>
      </c>
      <c r="E492" s="106">
        <f t="shared" si="49"/>
        <v>0.64943781711220139</v>
      </c>
      <c r="F492" s="107">
        <f t="shared" si="50"/>
        <v>8</v>
      </c>
      <c r="G492" s="107">
        <f>COUNTIF(Data_Eksportir!$H$2:$H$3401,A492)</f>
        <v>0</v>
      </c>
      <c r="H492" s="104" t="str">
        <f t="shared" si="51"/>
        <v>Di bawah 1</v>
      </c>
      <c r="I492" s="104" t="str">
        <f t="shared" si="52"/>
        <v>Di bawah ambang nilai</v>
      </c>
      <c r="J492" s="106">
        <f t="shared" si="53"/>
        <v>325884.00049200002</v>
      </c>
      <c r="K492" s="105">
        <f t="shared" si="54"/>
        <v>0</v>
      </c>
      <c r="L492" s="106">
        <f t="shared" si="55"/>
        <v>0</v>
      </c>
    </row>
    <row r="493" spans="1:12" x14ac:dyDescent="0.3">
      <c r="A493" s="104" t="s">
        <v>1374</v>
      </c>
      <c r="B493" s="104" t="s">
        <v>1375</v>
      </c>
      <c r="C493" s="105">
        <v>51679</v>
      </c>
      <c r="D493" s="105">
        <v>263134</v>
      </c>
      <c r="E493" s="106">
        <f t="shared" si="49"/>
        <v>5.091700690802841</v>
      </c>
      <c r="F493" s="107">
        <f t="shared" si="50"/>
        <v>8</v>
      </c>
      <c r="G493" s="107">
        <f>COUNTIF(Data_Eksportir!$H$2:$H$3401,A493)</f>
        <v>0</v>
      </c>
      <c r="H493" s="104" t="str">
        <f t="shared" si="51"/>
        <v>5 – 20</v>
      </c>
      <c r="I493" s="104" t="str">
        <f t="shared" si="52"/>
        <v>Di bawah ambang nilai</v>
      </c>
      <c r="J493" s="106">
        <f t="shared" si="53"/>
        <v>263134.00049300003</v>
      </c>
      <c r="K493" s="105">
        <f t="shared" si="54"/>
        <v>0</v>
      </c>
      <c r="L493" s="106">
        <f t="shared" si="55"/>
        <v>0</v>
      </c>
    </row>
    <row r="494" spans="1:12" x14ac:dyDescent="0.3">
      <c r="A494" s="104" t="s">
        <v>1376</v>
      </c>
      <c r="B494" s="104" t="s">
        <v>1377</v>
      </c>
      <c r="C494" s="105">
        <v>649</v>
      </c>
      <c r="D494" s="105">
        <v>4126</v>
      </c>
      <c r="E494" s="106">
        <f t="shared" si="49"/>
        <v>6.3574730354391376</v>
      </c>
      <c r="F494" s="107">
        <f t="shared" si="50"/>
        <v>8</v>
      </c>
      <c r="G494" s="107">
        <f>COUNTIF(Data_Eksportir!$H$2:$H$3401,A494)</f>
        <v>1</v>
      </c>
      <c r="H494" s="104" t="str">
        <f t="shared" si="51"/>
        <v>5 – 20</v>
      </c>
      <c r="I494" s="104" t="str">
        <f t="shared" si="52"/>
        <v>Di bawah ambang nilai</v>
      </c>
      <c r="J494" s="106">
        <f t="shared" si="53"/>
        <v>4126.0004939999999</v>
      </c>
      <c r="K494" s="105">
        <f t="shared" si="54"/>
        <v>0</v>
      </c>
      <c r="L494" s="106">
        <f t="shared" si="55"/>
        <v>0</v>
      </c>
    </row>
    <row r="495" spans="1:12" x14ac:dyDescent="0.3">
      <c r="A495" s="104" t="s">
        <v>1378</v>
      </c>
      <c r="B495" s="104" t="s">
        <v>1379</v>
      </c>
      <c r="C495" s="105">
        <v>3487</v>
      </c>
      <c r="D495" s="105">
        <v>5693</v>
      </c>
      <c r="E495" s="106">
        <f t="shared" si="49"/>
        <v>1.6326355032979638</v>
      </c>
      <c r="F495" s="107">
        <f t="shared" si="50"/>
        <v>8</v>
      </c>
      <c r="G495" s="107">
        <f>COUNTIF(Data_Eksportir!$H$2:$H$3401,A495)</f>
        <v>0</v>
      </c>
      <c r="H495" s="104" t="str">
        <f t="shared" si="51"/>
        <v>1 – 5</v>
      </c>
      <c r="I495" s="104" t="str">
        <f t="shared" si="52"/>
        <v>Di bawah ambang nilai</v>
      </c>
      <c r="J495" s="106">
        <f t="shared" si="53"/>
        <v>5693.0004950000002</v>
      </c>
      <c r="K495" s="105">
        <f t="shared" si="54"/>
        <v>0</v>
      </c>
      <c r="L495" s="106">
        <f t="shared" si="55"/>
        <v>0</v>
      </c>
    </row>
    <row r="496" spans="1:12" x14ac:dyDescent="0.3">
      <c r="A496" s="104" t="s">
        <v>1380</v>
      </c>
      <c r="B496" s="104" t="s">
        <v>1381</v>
      </c>
      <c r="C496" s="105">
        <v>1777550</v>
      </c>
      <c r="D496" s="105">
        <v>524353</v>
      </c>
      <c r="E496" s="106">
        <f t="shared" si="49"/>
        <v>0.29498635762707098</v>
      </c>
      <c r="F496" s="107">
        <f t="shared" si="50"/>
        <v>8</v>
      </c>
      <c r="G496" s="107">
        <f>COUNTIF(Data_Eksportir!$H$2:$H$3401,A496)</f>
        <v>1</v>
      </c>
      <c r="H496" s="104" t="str">
        <f t="shared" si="51"/>
        <v>Di bawah 1</v>
      </c>
      <c r="I496" s="104" t="str">
        <f t="shared" si="52"/>
        <v>Di bawah ambang nilai</v>
      </c>
      <c r="J496" s="106">
        <f t="shared" si="53"/>
        <v>524353.00049600005</v>
      </c>
      <c r="K496" s="105">
        <f t="shared" si="54"/>
        <v>0</v>
      </c>
      <c r="L496" s="106">
        <f t="shared" si="55"/>
        <v>0</v>
      </c>
    </row>
    <row r="497" spans="1:12" x14ac:dyDescent="0.3">
      <c r="A497" s="104" t="s">
        <v>1382</v>
      </c>
      <c r="B497" s="104" t="s">
        <v>1383</v>
      </c>
      <c r="C497" s="105">
        <v>290961</v>
      </c>
      <c r="D497" s="105">
        <v>261763</v>
      </c>
      <c r="E497" s="106">
        <f t="shared" si="49"/>
        <v>0.89964978124215955</v>
      </c>
      <c r="F497" s="107">
        <f t="shared" si="50"/>
        <v>8</v>
      </c>
      <c r="G497" s="107">
        <f>COUNTIF(Data_Eksportir!$H$2:$H$3401,A497)</f>
        <v>4</v>
      </c>
      <c r="H497" s="104" t="str">
        <f t="shared" si="51"/>
        <v>Di bawah 1</v>
      </c>
      <c r="I497" s="104" t="str">
        <f t="shared" si="52"/>
        <v>Di bawah ambang nilai</v>
      </c>
      <c r="J497" s="106">
        <f t="shared" si="53"/>
        <v>261763.000497</v>
      </c>
      <c r="K497" s="105">
        <f t="shared" si="54"/>
        <v>0</v>
      </c>
      <c r="L497" s="106">
        <f t="shared" si="55"/>
        <v>0</v>
      </c>
    </row>
    <row r="498" spans="1:12" x14ac:dyDescent="0.3">
      <c r="A498" s="104" t="s">
        <v>1384</v>
      </c>
      <c r="B498" s="104" t="s">
        <v>1385</v>
      </c>
      <c r="C498" s="105">
        <v>180201</v>
      </c>
      <c r="D498" s="105">
        <v>132871</v>
      </c>
      <c r="E498" s="106">
        <f t="shared" si="49"/>
        <v>0.73734884934045875</v>
      </c>
      <c r="F498" s="107">
        <f t="shared" si="50"/>
        <v>8</v>
      </c>
      <c r="G498" s="107">
        <f>COUNTIF(Data_Eksportir!$H$2:$H$3401,A498)</f>
        <v>0</v>
      </c>
      <c r="H498" s="104" t="str">
        <f t="shared" si="51"/>
        <v>Di bawah 1</v>
      </c>
      <c r="I498" s="104" t="str">
        <f t="shared" si="52"/>
        <v>Di bawah ambang nilai</v>
      </c>
      <c r="J498" s="106">
        <f t="shared" si="53"/>
        <v>132871.00049800001</v>
      </c>
      <c r="K498" s="105">
        <f t="shared" si="54"/>
        <v>0</v>
      </c>
      <c r="L498" s="106">
        <f t="shared" si="55"/>
        <v>0</v>
      </c>
    </row>
    <row r="499" spans="1:12" x14ac:dyDescent="0.3">
      <c r="A499" s="104" t="s">
        <v>1386</v>
      </c>
      <c r="B499" s="104" t="s">
        <v>1387</v>
      </c>
      <c r="C499" s="105">
        <v>659</v>
      </c>
      <c r="D499" s="105">
        <v>1929</v>
      </c>
      <c r="E499" s="106">
        <f t="shared" si="49"/>
        <v>2.9271623672230653</v>
      </c>
      <c r="F499" s="107">
        <f t="shared" si="50"/>
        <v>8</v>
      </c>
      <c r="G499" s="107">
        <f>COUNTIF(Data_Eksportir!$H$2:$H$3401,A499)</f>
        <v>0</v>
      </c>
      <c r="H499" s="104" t="str">
        <f t="shared" si="51"/>
        <v>1 – 5</v>
      </c>
      <c r="I499" s="104" t="str">
        <f t="shared" si="52"/>
        <v>Di bawah ambang nilai</v>
      </c>
      <c r="J499" s="106">
        <f t="shared" si="53"/>
        <v>1929.000499</v>
      </c>
      <c r="K499" s="105">
        <f t="shared" si="54"/>
        <v>0</v>
      </c>
      <c r="L499" s="106">
        <f t="shared" si="55"/>
        <v>0</v>
      </c>
    </row>
    <row r="500" spans="1:12" x14ac:dyDescent="0.3">
      <c r="A500" s="104" t="s">
        <v>1388</v>
      </c>
      <c r="B500" s="104" t="s">
        <v>1389</v>
      </c>
      <c r="C500" s="105">
        <v>16</v>
      </c>
      <c r="D500" s="105">
        <v>7</v>
      </c>
      <c r="E500" s="106">
        <f t="shared" si="49"/>
        <v>0.4375</v>
      </c>
      <c r="F500" s="107">
        <f t="shared" si="50"/>
        <v>8</v>
      </c>
      <c r="G500" s="107">
        <f>COUNTIF(Data_Eksportir!$H$2:$H$3401,A500)</f>
        <v>0</v>
      </c>
      <c r="H500" s="104" t="str">
        <f t="shared" si="51"/>
        <v>Di bawah 1</v>
      </c>
      <c r="I500" s="104" t="str">
        <f t="shared" si="52"/>
        <v>Di bawah ambang nilai</v>
      </c>
      <c r="J500" s="106">
        <f t="shared" si="53"/>
        <v>7.0004999999999997</v>
      </c>
      <c r="K500" s="105">
        <f t="shared" si="54"/>
        <v>0</v>
      </c>
      <c r="L500" s="106">
        <f t="shared" si="55"/>
        <v>0</v>
      </c>
    </row>
    <row r="501" spans="1:12" x14ac:dyDescent="0.3">
      <c r="A501" s="104" t="s">
        <v>1390</v>
      </c>
      <c r="B501" s="104" t="s">
        <v>1391</v>
      </c>
      <c r="C501" s="105">
        <v>2500</v>
      </c>
      <c r="D501" s="105">
        <v>4225</v>
      </c>
      <c r="E501" s="106">
        <f t="shared" si="49"/>
        <v>1.69</v>
      </c>
      <c r="F501" s="107">
        <f t="shared" si="50"/>
        <v>8</v>
      </c>
      <c r="G501" s="107">
        <f>COUNTIF(Data_Eksportir!$H$2:$H$3401,A501)</f>
        <v>0</v>
      </c>
      <c r="H501" s="104" t="str">
        <f t="shared" si="51"/>
        <v>1 – 5</v>
      </c>
      <c r="I501" s="104" t="str">
        <f t="shared" si="52"/>
        <v>Di bawah ambang nilai</v>
      </c>
      <c r="J501" s="106">
        <f t="shared" si="53"/>
        <v>4225.0005010000004</v>
      </c>
      <c r="K501" s="105">
        <f t="shared" si="54"/>
        <v>0</v>
      </c>
      <c r="L501" s="106">
        <f t="shared" si="55"/>
        <v>0</v>
      </c>
    </row>
    <row r="502" spans="1:12" x14ac:dyDescent="0.3">
      <c r="A502" s="104" t="s">
        <v>1392</v>
      </c>
      <c r="B502" s="104" t="s">
        <v>1393</v>
      </c>
      <c r="C502" s="105">
        <v>350</v>
      </c>
      <c r="D502" s="105">
        <v>634</v>
      </c>
      <c r="E502" s="106">
        <f t="shared" si="49"/>
        <v>1.8114285714285714</v>
      </c>
      <c r="F502" s="107">
        <f t="shared" si="50"/>
        <v>8</v>
      </c>
      <c r="G502" s="107">
        <f>COUNTIF(Data_Eksportir!$H$2:$H$3401,A502)</f>
        <v>0</v>
      </c>
      <c r="H502" s="104" t="str">
        <f t="shared" si="51"/>
        <v>1 – 5</v>
      </c>
      <c r="I502" s="104" t="str">
        <f t="shared" si="52"/>
        <v>Di bawah ambang nilai</v>
      </c>
      <c r="J502" s="106">
        <f t="shared" si="53"/>
        <v>634.00050199999998</v>
      </c>
      <c r="K502" s="105">
        <f t="shared" si="54"/>
        <v>0</v>
      </c>
      <c r="L502" s="106">
        <f t="shared" si="55"/>
        <v>0</v>
      </c>
    </row>
    <row r="503" spans="1:12" x14ac:dyDescent="0.3">
      <c r="A503" s="104" t="s">
        <v>1394</v>
      </c>
      <c r="B503" s="104" t="s">
        <v>1395</v>
      </c>
      <c r="C503" s="105">
        <v>6918</v>
      </c>
      <c r="D503" s="105">
        <v>6463</v>
      </c>
      <c r="E503" s="106">
        <f t="shared" si="49"/>
        <v>0.93422954611159292</v>
      </c>
      <c r="F503" s="107">
        <f t="shared" si="50"/>
        <v>8</v>
      </c>
      <c r="G503" s="107">
        <f>COUNTIF(Data_Eksportir!$H$2:$H$3401,A503)</f>
        <v>0</v>
      </c>
      <c r="H503" s="104" t="str">
        <f t="shared" si="51"/>
        <v>Di bawah 1</v>
      </c>
      <c r="I503" s="104" t="str">
        <f t="shared" si="52"/>
        <v>Di bawah ambang nilai</v>
      </c>
      <c r="J503" s="106">
        <f t="shared" si="53"/>
        <v>6463.0005030000002</v>
      </c>
      <c r="K503" s="105">
        <f t="shared" si="54"/>
        <v>0</v>
      </c>
      <c r="L503" s="106">
        <f t="shared" si="55"/>
        <v>0</v>
      </c>
    </row>
    <row r="504" spans="1:12" x14ac:dyDescent="0.3">
      <c r="A504" s="104" t="s">
        <v>1396</v>
      </c>
      <c r="B504" s="104" t="s">
        <v>1397</v>
      </c>
      <c r="C504" s="105">
        <v>46576</v>
      </c>
      <c r="D504" s="105">
        <v>834931</v>
      </c>
      <c r="E504" s="106">
        <f t="shared" si="49"/>
        <v>17.926206630024048</v>
      </c>
      <c r="F504" s="107">
        <f t="shared" si="50"/>
        <v>8</v>
      </c>
      <c r="G504" s="107">
        <f>COUNTIF(Data_Eksportir!$H$2:$H$3401,A504)</f>
        <v>0</v>
      </c>
      <c r="H504" s="104" t="str">
        <f t="shared" si="51"/>
        <v>5 – 20</v>
      </c>
      <c r="I504" s="104" t="str">
        <f t="shared" si="52"/>
        <v>Di bawah ambang nilai</v>
      </c>
      <c r="J504" s="106">
        <f t="shared" si="53"/>
        <v>834931.000504</v>
      </c>
      <c r="K504" s="105">
        <f t="shared" si="54"/>
        <v>0</v>
      </c>
      <c r="L504" s="106">
        <f t="shared" si="55"/>
        <v>0</v>
      </c>
    </row>
    <row r="505" spans="1:12" x14ac:dyDescent="0.3">
      <c r="A505" s="104" t="s">
        <v>1398</v>
      </c>
      <c r="B505" s="104" t="s">
        <v>1399</v>
      </c>
      <c r="C505" s="105">
        <v>2162</v>
      </c>
      <c r="D505" s="105">
        <v>938</v>
      </c>
      <c r="E505" s="106">
        <f t="shared" si="49"/>
        <v>0.43385753931544868</v>
      </c>
      <c r="F505" s="107">
        <f t="shared" si="50"/>
        <v>8</v>
      </c>
      <c r="G505" s="107">
        <f>COUNTIF(Data_Eksportir!$H$2:$H$3401,A505)</f>
        <v>2</v>
      </c>
      <c r="H505" s="104" t="str">
        <f t="shared" si="51"/>
        <v>Di bawah 1</v>
      </c>
      <c r="I505" s="104" t="str">
        <f t="shared" si="52"/>
        <v>Di bawah ambang nilai</v>
      </c>
      <c r="J505" s="106">
        <f t="shared" si="53"/>
        <v>938.00050499999998</v>
      </c>
      <c r="K505" s="105">
        <f t="shared" si="54"/>
        <v>0</v>
      </c>
      <c r="L505" s="106">
        <f t="shared" si="55"/>
        <v>0</v>
      </c>
    </row>
    <row r="506" spans="1:12" x14ac:dyDescent="0.3">
      <c r="A506" s="104" t="s">
        <v>1400</v>
      </c>
      <c r="B506" s="104" t="s">
        <v>1401</v>
      </c>
      <c r="C506" s="105">
        <v>522816</v>
      </c>
      <c r="D506" s="105">
        <v>1044448</v>
      </c>
      <c r="E506" s="106">
        <f t="shared" si="49"/>
        <v>1.9977353409230016</v>
      </c>
      <c r="F506" s="107">
        <f t="shared" si="50"/>
        <v>8</v>
      </c>
      <c r="G506" s="107">
        <f>COUNTIF(Data_Eksportir!$H$2:$H$3401,A506)</f>
        <v>0</v>
      </c>
      <c r="H506" s="104" t="str">
        <f t="shared" si="51"/>
        <v>1 – 5</v>
      </c>
      <c r="I506" s="104" t="str">
        <f t="shared" si="52"/>
        <v>Di bawah ambang nilai</v>
      </c>
      <c r="J506" s="106">
        <f t="shared" si="53"/>
        <v>1044448.000506</v>
      </c>
      <c r="K506" s="105">
        <f t="shared" si="54"/>
        <v>0</v>
      </c>
      <c r="L506" s="106">
        <f t="shared" si="55"/>
        <v>0</v>
      </c>
    </row>
    <row r="507" spans="1:12" x14ac:dyDescent="0.3">
      <c r="A507" s="104" t="s">
        <v>1402</v>
      </c>
      <c r="B507" s="104" t="s">
        <v>1403</v>
      </c>
      <c r="C507" s="105">
        <v>400</v>
      </c>
      <c r="D507" s="105">
        <v>98</v>
      </c>
      <c r="E507" s="106">
        <f t="shared" si="49"/>
        <v>0.245</v>
      </c>
      <c r="F507" s="107">
        <f t="shared" si="50"/>
        <v>8</v>
      </c>
      <c r="G507" s="107">
        <f>COUNTIF(Data_Eksportir!$H$2:$H$3401,A507)</f>
        <v>0</v>
      </c>
      <c r="H507" s="104" t="str">
        <f t="shared" si="51"/>
        <v>Di bawah 1</v>
      </c>
      <c r="I507" s="104" t="str">
        <f t="shared" si="52"/>
        <v>Di bawah ambang nilai</v>
      </c>
      <c r="J507" s="106">
        <f t="shared" si="53"/>
        <v>98.000506999999999</v>
      </c>
      <c r="K507" s="105">
        <f t="shared" si="54"/>
        <v>0</v>
      </c>
      <c r="L507" s="106">
        <f t="shared" si="55"/>
        <v>0</v>
      </c>
    </row>
    <row r="508" spans="1:12" x14ac:dyDescent="0.3">
      <c r="A508" s="104" t="s">
        <v>1404</v>
      </c>
      <c r="B508" s="104" t="s">
        <v>1405</v>
      </c>
      <c r="C508" s="105">
        <v>15035</v>
      </c>
      <c r="D508" s="105">
        <v>10433</v>
      </c>
      <c r="E508" s="106">
        <f t="shared" si="49"/>
        <v>0.69391420019953443</v>
      </c>
      <c r="F508" s="107">
        <f t="shared" si="50"/>
        <v>8</v>
      </c>
      <c r="G508" s="107">
        <f>COUNTIF(Data_Eksportir!$H$2:$H$3401,A508)</f>
        <v>0</v>
      </c>
      <c r="H508" s="104" t="str">
        <f t="shared" si="51"/>
        <v>Di bawah 1</v>
      </c>
      <c r="I508" s="104" t="str">
        <f t="shared" si="52"/>
        <v>Di bawah ambang nilai</v>
      </c>
      <c r="J508" s="106">
        <f t="shared" si="53"/>
        <v>10433.000507999999</v>
      </c>
      <c r="K508" s="105">
        <f t="shared" si="54"/>
        <v>0</v>
      </c>
      <c r="L508" s="106">
        <f t="shared" si="55"/>
        <v>0</v>
      </c>
    </row>
    <row r="509" spans="1:12" x14ac:dyDescent="0.3">
      <c r="A509" s="104" t="s">
        <v>1406</v>
      </c>
      <c r="B509" s="104" t="s">
        <v>1407</v>
      </c>
      <c r="C509" s="105">
        <v>40</v>
      </c>
      <c r="D509" s="105">
        <v>131</v>
      </c>
      <c r="E509" s="106">
        <f t="shared" si="49"/>
        <v>3.2749999999999999</v>
      </c>
      <c r="F509" s="107">
        <f t="shared" si="50"/>
        <v>8</v>
      </c>
      <c r="G509" s="107">
        <f>COUNTIF(Data_Eksportir!$H$2:$H$3401,A509)</f>
        <v>0</v>
      </c>
      <c r="H509" s="104" t="str">
        <f t="shared" si="51"/>
        <v>1 – 5</v>
      </c>
      <c r="I509" s="104" t="str">
        <f t="shared" si="52"/>
        <v>Di bawah ambang nilai</v>
      </c>
      <c r="J509" s="106">
        <f t="shared" si="53"/>
        <v>131.00050899999999</v>
      </c>
      <c r="K509" s="105">
        <f t="shared" si="54"/>
        <v>0</v>
      </c>
      <c r="L509" s="106">
        <f t="shared" si="55"/>
        <v>0</v>
      </c>
    </row>
    <row r="510" spans="1:12" x14ac:dyDescent="0.3">
      <c r="A510" s="104" t="s">
        <v>1408</v>
      </c>
      <c r="B510" s="104" t="s">
        <v>1409</v>
      </c>
      <c r="C510" s="105">
        <v>563236</v>
      </c>
      <c r="D510" s="105">
        <v>1303407</v>
      </c>
      <c r="E510" s="106">
        <f t="shared" si="49"/>
        <v>2.3141400762735338</v>
      </c>
      <c r="F510" s="107">
        <f t="shared" si="50"/>
        <v>8</v>
      </c>
      <c r="G510" s="107">
        <f>COUNTIF(Data_Eksportir!$H$2:$H$3401,A510)</f>
        <v>3</v>
      </c>
      <c r="H510" s="104" t="str">
        <f t="shared" si="51"/>
        <v>1 – 5</v>
      </c>
      <c r="I510" s="104" t="str">
        <f t="shared" si="52"/>
        <v>Di bawah ambang nilai</v>
      </c>
      <c r="J510" s="106">
        <f t="shared" si="53"/>
        <v>1303407.0005099999</v>
      </c>
      <c r="K510" s="105">
        <f t="shared" si="54"/>
        <v>0</v>
      </c>
      <c r="L510" s="106">
        <f t="shared" si="55"/>
        <v>0</v>
      </c>
    </row>
    <row r="511" spans="1:12" x14ac:dyDescent="0.3">
      <c r="A511" s="104" t="s">
        <v>1410</v>
      </c>
      <c r="B511" s="104" t="s">
        <v>1411</v>
      </c>
      <c r="C511" s="105">
        <v>597531</v>
      </c>
      <c r="D511" s="105">
        <v>283168</v>
      </c>
      <c r="E511" s="106">
        <f t="shared" si="49"/>
        <v>0.47389675180032498</v>
      </c>
      <c r="F511" s="107">
        <f t="shared" si="50"/>
        <v>8</v>
      </c>
      <c r="G511" s="107">
        <f>COUNTIF(Data_Eksportir!$H$2:$H$3401,A511)</f>
        <v>1</v>
      </c>
      <c r="H511" s="104" t="str">
        <f t="shared" si="51"/>
        <v>Di bawah 1</v>
      </c>
      <c r="I511" s="104" t="str">
        <f t="shared" si="52"/>
        <v>Di bawah ambang nilai</v>
      </c>
      <c r="J511" s="106">
        <f t="shared" si="53"/>
        <v>283168.00051099999</v>
      </c>
      <c r="K511" s="105">
        <f t="shared" si="54"/>
        <v>0</v>
      </c>
      <c r="L511" s="106">
        <f t="shared" si="55"/>
        <v>0</v>
      </c>
    </row>
    <row r="512" spans="1:12" x14ac:dyDescent="0.3">
      <c r="A512" s="104" t="s">
        <v>1412</v>
      </c>
      <c r="B512" s="104" t="s">
        <v>1413</v>
      </c>
      <c r="C512" s="105">
        <v>177965</v>
      </c>
      <c r="D512" s="105">
        <v>159909</v>
      </c>
      <c r="E512" s="106">
        <f t="shared" si="49"/>
        <v>0.89854184811620263</v>
      </c>
      <c r="F512" s="107">
        <f t="shared" si="50"/>
        <v>8</v>
      </c>
      <c r="G512" s="107">
        <f>COUNTIF(Data_Eksportir!$H$2:$H$3401,A512)</f>
        <v>2</v>
      </c>
      <c r="H512" s="104" t="str">
        <f t="shared" si="51"/>
        <v>Di bawah 1</v>
      </c>
      <c r="I512" s="104" t="str">
        <f t="shared" si="52"/>
        <v>Di bawah ambang nilai</v>
      </c>
      <c r="J512" s="106">
        <f t="shared" si="53"/>
        <v>159909.000512</v>
      </c>
      <c r="K512" s="105">
        <f t="shared" si="54"/>
        <v>0</v>
      </c>
      <c r="L512" s="106">
        <f t="shared" si="55"/>
        <v>0</v>
      </c>
    </row>
    <row r="513" spans="1:12" x14ac:dyDescent="0.3">
      <c r="A513" s="104" t="s">
        <v>1414</v>
      </c>
      <c r="B513" s="104" t="s">
        <v>1415</v>
      </c>
      <c r="C513" s="105">
        <v>690915</v>
      </c>
      <c r="D513" s="105">
        <v>448096</v>
      </c>
      <c r="E513" s="106">
        <f t="shared" si="49"/>
        <v>0.64855445315270333</v>
      </c>
      <c r="F513" s="107">
        <f t="shared" si="50"/>
        <v>8</v>
      </c>
      <c r="G513" s="107">
        <f>COUNTIF(Data_Eksportir!$H$2:$H$3401,A513)</f>
        <v>1</v>
      </c>
      <c r="H513" s="104" t="str">
        <f t="shared" si="51"/>
        <v>Di bawah 1</v>
      </c>
      <c r="I513" s="104" t="str">
        <f t="shared" si="52"/>
        <v>Di bawah ambang nilai</v>
      </c>
      <c r="J513" s="106">
        <f t="shared" si="53"/>
        <v>448096.00051300001</v>
      </c>
      <c r="K513" s="105">
        <f t="shared" si="54"/>
        <v>0</v>
      </c>
      <c r="L513" s="106">
        <f t="shared" si="55"/>
        <v>0</v>
      </c>
    </row>
    <row r="514" spans="1:12" x14ac:dyDescent="0.3">
      <c r="A514" s="104" t="s">
        <v>1416</v>
      </c>
      <c r="B514" s="104" t="s">
        <v>1417</v>
      </c>
      <c r="C514" s="105">
        <v>2625</v>
      </c>
      <c r="D514" s="105">
        <v>8684</v>
      </c>
      <c r="E514" s="106">
        <f t="shared" ref="E514:E577" si="56">IF(AND(ISNUMBER(C514),C514&gt;0),D514/C514,"")</f>
        <v>3.3081904761904761</v>
      </c>
      <c r="F514" s="107">
        <f t="shared" ref="F514:F577" si="57">VALUE(LEFT(A514,2))</f>
        <v>8</v>
      </c>
      <c r="G514" s="107">
        <f>COUNTIF(Data_Eksportir!$H$2:$H$3401,A514)</f>
        <v>1</v>
      </c>
      <c r="H514" s="104" t="str">
        <f t="shared" ref="H514:H577" si="58">IF(E514="","Tanpa data berat",IF(E514&lt;1,"Di bawah 1",IF(E514&lt;5,"1 – 5",IF(E514&lt;20,"5 – 20",IF(E514&lt;100,"20 – 100","100 ke atas")))))</f>
        <v>1 – 5</v>
      </c>
      <c r="I514" s="104" t="str">
        <f t="shared" ref="I514:I577" si="59">IF(D514&lt;p_nilai_besar,"Di bawah ambang nilai",IF(G514=0,"Belum terwakili",IF(G514&lt;=p_listing_rendah,"Keterwakilan rendah","Terwakili")))</f>
        <v>Di bawah ambang nilai</v>
      </c>
      <c r="J514" s="106">
        <f t="shared" ref="J514:J577" si="60">D514+ROW()/10^6</f>
        <v>8684.0005139999994</v>
      </c>
      <c r="K514" s="105">
        <f t="shared" ref="K514:K577" si="61">IF(D514&gt;=p_nilai_besar,D514/(1+G514),0)</f>
        <v>0</v>
      </c>
      <c r="L514" s="106">
        <f t="shared" ref="L514:L577" si="62">IF(K514&gt;0,K514+ROW()/10^6,0)</f>
        <v>0</v>
      </c>
    </row>
    <row r="515" spans="1:12" x14ac:dyDescent="0.3">
      <c r="A515" s="104" t="s">
        <v>1418</v>
      </c>
      <c r="B515" s="104" t="s">
        <v>1419</v>
      </c>
      <c r="C515" s="105">
        <v>6735042</v>
      </c>
      <c r="D515" s="105">
        <v>8557231</v>
      </c>
      <c r="E515" s="106">
        <f t="shared" si="56"/>
        <v>1.2705534724208105</v>
      </c>
      <c r="F515" s="107">
        <f t="shared" si="57"/>
        <v>8</v>
      </c>
      <c r="G515" s="107">
        <f>COUNTIF(Data_Eksportir!$H$2:$H$3401,A515)</f>
        <v>2</v>
      </c>
      <c r="H515" s="104" t="str">
        <f t="shared" si="58"/>
        <v>1 – 5</v>
      </c>
      <c r="I515" s="104" t="str">
        <f t="shared" si="59"/>
        <v>Di bawah ambang nilai</v>
      </c>
      <c r="J515" s="106">
        <f t="shared" si="60"/>
        <v>8557231.0005150009</v>
      </c>
      <c r="K515" s="105">
        <f t="shared" si="61"/>
        <v>0</v>
      </c>
      <c r="L515" s="106">
        <f t="shared" si="62"/>
        <v>0</v>
      </c>
    </row>
    <row r="516" spans="1:12" x14ac:dyDescent="0.3">
      <c r="A516" s="104" t="s">
        <v>1420</v>
      </c>
      <c r="B516" s="104" t="s">
        <v>1421</v>
      </c>
      <c r="C516" s="105">
        <v>1225601</v>
      </c>
      <c r="D516" s="105">
        <v>951946</v>
      </c>
      <c r="E516" s="106">
        <f t="shared" si="56"/>
        <v>0.77671770829168707</v>
      </c>
      <c r="F516" s="107">
        <f t="shared" si="57"/>
        <v>8</v>
      </c>
      <c r="G516" s="107">
        <f>COUNTIF(Data_Eksportir!$H$2:$H$3401,A516)</f>
        <v>6</v>
      </c>
      <c r="H516" s="104" t="str">
        <f t="shared" si="58"/>
        <v>Di bawah 1</v>
      </c>
      <c r="I516" s="104" t="str">
        <f t="shared" si="59"/>
        <v>Di bawah ambang nilai</v>
      </c>
      <c r="J516" s="106">
        <f t="shared" si="60"/>
        <v>951946.00051599997</v>
      </c>
      <c r="K516" s="105">
        <f t="shared" si="61"/>
        <v>0</v>
      </c>
      <c r="L516" s="106">
        <f t="shared" si="62"/>
        <v>0</v>
      </c>
    </row>
    <row r="517" spans="1:12" x14ac:dyDescent="0.3">
      <c r="A517" s="104" t="s">
        <v>1422</v>
      </c>
      <c r="B517" s="104" t="s">
        <v>1423</v>
      </c>
      <c r="C517" s="105">
        <v>2561</v>
      </c>
      <c r="D517" s="105">
        <v>7229</v>
      </c>
      <c r="E517" s="106">
        <f t="shared" si="56"/>
        <v>2.8227254978524012</v>
      </c>
      <c r="F517" s="107">
        <f t="shared" si="57"/>
        <v>8</v>
      </c>
      <c r="G517" s="107">
        <f>COUNTIF(Data_Eksportir!$H$2:$H$3401,A517)</f>
        <v>0</v>
      </c>
      <c r="H517" s="104" t="str">
        <f t="shared" si="58"/>
        <v>1 – 5</v>
      </c>
      <c r="I517" s="104" t="str">
        <f t="shared" si="59"/>
        <v>Di bawah ambang nilai</v>
      </c>
      <c r="J517" s="106">
        <f t="shared" si="60"/>
        <v>7229.0005170000004</v>
      </c>
      <c r="K517" s="105">
        <f t="shared" si="61"/>
        <v>0</v>
      </c>
      <c r="L517" s="106">
        <f t="shared" si="62"/>
        <v>0</v>
      </c>
    </row>
    <row r="518" spans="1:12" x14ac:dyDescent="0.3">
      <c r="A518" s="104" t="s">
        <v>1424</v>
      </c>
      <c r="B518" s="104" t="s">
        <v>1425</v>
      </c>
      <c r="C518" s="105">
        <v>87681</v>
      </c>
      <c r="D518" s="105">
        <v>85694</v>
      </c>
      <c r="E518" s="106">
        <f t="shared" si="56"/>
        <v>0.97733830590435788</v>
      </c>
      <c r="F518" s="107">
        <f t="shared" si="57"/>
        <v>8</v>
      </c>
      <c r="G518" s="107">
        <f>COUNTIF(Data_Eksportir!$H$2:$H$3401,A518)</f>
        <v>2</v>
      </c>
      <c r="H518" s="104" t="str">
        <f t="shared" si="58"/>
        <v>Di bawah 1</v>
      </c>
      <c r="I518" s="104" t="str">
        <f t="shared" si="59"/>
        <v>Di bawah ambang nilai</v>
      </c>
      <c r="J518" s="106">
        <f t="shared" si="60"/>
        <v>85694.000518000001</v>
      </c>
      <c r="K518" s="105">
        <f t="shared" si="61"/>
        <v>0</v>
      </c>
      <c r="L518" s="106">
        <f t="shared" si="62"/>
        <v>0</v>
      </c>
    </row>
    <row r="519" spans="1:12" x14ac:dyDescent="0.3">
      <c r="A519" s="104" t="s">
        <v>1426</v>
      </c>
      <c r="B519" s="104" t="s">
        <v>1427</v>
      </c>
      <c r="C519" s="105">
        <v>22987</v>
      </c>
      <c r="D519" s="105">
        <v>118</v>
      </c>
      <c r="E519" s="106">
        <f t="shared" si="56"/>
        <v>5.1333362335232958E-3</v>
      </c>
      <c r="F519" s="107">
        <f t="shared" si="57"/>
        <v>8</v>
      </c>
      <c r="G519" s="107">
        <f>COUNTIF(Data_Eksportir!$H$2:$H$3401,A519)</f>
        <v>0</v>
      </c>
      <c r="H519" s="104" t="str">
        <f t="shared" si="58"/>
        <v>Di bawah 1</v>
      </c>
      <c r="I519" s="104" t="str">
        <f t="shared" si="59"/>
        <v>Di bawah ambang nilai</v>
      </c>
      <c r="J519" s="106">
        <f t="shared" si="60"/>
        <v>118.000519</v>
      </c>
      <c r="K519" s="105">
        <f t="shared" si="61"/>
        <v>0</v>
      </c>
      <c r="L519" s="106">
        <f t="shared" si="62"/>
        <v>0</v>
      </c>
    </row>
    <row r="520" spans="1:12" x14ac:dyDescent="0.3">
      <c r="A520" s="104" t="s">
        <v>1428</v>
      </c>
      <c r="B520" s="104" t="s">
        <v>1429</v>
      </c>
      <c r="C520" s="105">
        <v>17661295</v>
      </c>
      <c r="D520" s="105">
        <v>38561419</v>
      </c>
      <c r="E520" s="106">
        <f t="shared" si="56"/>
        <v>2.1833857030302704</v>
      </c>
      <c r="F520" s="107">
        <f t="shared" si="57"/>
        <v>8</v>
      </c>
      <c r="G520" s="107">
        <f>COUNTIF(Data_Eksportir!$H$2:$H$3401,A520)</f>
        <v>0</v>
      </c>
      <c r="H520" s="104" t="str">
        <f t="shared" si="58"/>
        <v>1 – 5</v>
      </c>
      <c r="I520" s="104" t="str">
        <f t="shared" si="59"/>
        <v>Belum terwakili</v>
      </c>
      <c r="J520" s="106">
        <f t="shared" si="60"/>
        <v>38561419.000519998</v>
      </c>
      <c r="K520" s="105">
        <f t="shared" si="61"/>
        <v>38561419</v>
      </c>
      <c r="L520" s="106">
        <f t="shared" si="62"/>
        <v>38561419.000519998</v>
      </c>
    </row>
    <row r="521" spans="1:12" x14ac:dyDescent="0.3">
      <c r="A521" s="104" t="s">
        <v>1430</v>
      </c>
      <c r="B521" s="104" t="s">
        <v>1431</v>
      </c>
      <c r="C521" s="105">
        <v>6237</v>
      </c>
      <c r="D521" s="105">
        <v>54469</v>
      </c>
      <c r="E521" s="106">
        <f t="shared" si="56"/>
        <v>8.7332050665383996</v>
      </c>
      <c r="F521" s="107">
        <f t="shared" si="57"/>
        <v>8</v>
      </c>
      <c r="G521" s="107">
        <f>COUNTIF(Data_Eksportir!$H$2:$H$3401,A521)</f>
        <v>0</v>
      </c>
      <c r="H521" s="104" t="str">
        <f t="shared" si="58"/>
        <v>5 – 20</v>
      </c>
      <c r="I521" s="104" t="str">
        <f t="shared" si="59"/>
        <v>Di bawah ambang nilai</v>
      </c>
      <c r="J521" s="106">
        <f t="shared" si="60"/>
        <v>54469.000521000002</v>
      </c>
      <c r="K521" s="105">
        <f t="shared" si="61"/>
        <v>0</v>
      </c>
      <c r="L521" s="106">
        <f t="shared" si="62"/>
        <v>0</v>
      </c>
    </row>
    <row r="522" spans="1:12" x14ac:dyDescent="0.3">
      <c r="A522" s="104" t="s">
        <v>1432</v>
      </c>
      <c r="B522" s="104" t="s">
        <v>1433</v>
      </c>
      <c r="C522" s="105">
        <v>960</v>
      </c>
      <c r="D522" s="105">
        <v>9440</v>
      </c>
      <c r="E522" s="106">
        <f t="shared" si="56"/>
        <v>9.8333333333333339</v>
      </c>
      <c r="F522" s="107">
        <f t="shared" si="57"/>
        <v>8</v>
      </c>
      <c r="G522" s="107">
        <f>COUNTIF(Data_Eksportir!$H$2:$H$3401,A522)</f>
        <v>0</v>
      </c>
      <c r="H522" s="104" t="str">
        <f t="shared" si="58"/>
        <v>5 – 20</v>
      </c>
      <c r="I522" s="104" t="str">
        <f t="shared" si="59"/>
        <v>Di bawah ambang nilai</v>
      </c>
      <c r="J522" s="106">
        <f t="shared" si="60"/>
        <v>9440.0005220000003</v>
      </c>
      <c r="K522" s="105">
        <f t="shared" si="61"/>
        <v>0</v>
      </c>
      <c r="L522" s="106">
        <f t="shared" si="62"/>
        <v>0</v>
      </c>
    </row>
    <row r="523" spans="1:12" x14ac:dyDescent="0.3">
      <c r="A523" s="104" t="s">
        <v>1434</v>
      </c>
      <c r="B523" s="104" t="s">
        <v>1435</v>
      </c>
      <c r="C523" s="105">
        <v>4867915</v>
      </c>
      <c r="D523" s="105">
        <v>1884122</v>
      </c>
      <c r="E523" s="106">
        <f t="shared" si="56"/>
        <v>0.38704907542551586</v>
      </c>
      <c r="F523" s="107">
        <f t="shared" si="57"/>
        <v>8</v>
      </c>
      <c r="G523" s="107">
        <f>COUNTIF(Data_Eksportir!$H$2:$H$3401,A523)</f>
        <v>0</v>
      </c>
      <c r="H523" s="104" t="str">
        <f t="shared" si="58"/>
        <v>Di bawah 1</v>
      </c>
      <c r="I523" s="104" t="str">
        <f t="shared" si="59"/>
        <v>Di bawah ambang nilai</v>
      </c>
      <c r="J523" s="106">
        <f t="shared" si="60"/>
        <v>1884122.000523</v>
      </c>
      <c r="K523" s="105">
        <f t="shared" si="61"/>
        <v>0</v>
      </c>
      <c r="L523" s="106">
        <f t="shared" si="62"/>
        <v>0</v>
      </c>
    </row>
    <row r="524" spans="1:12" x14ac:dyDescent="0.3">
      <c r="A524" s="104" t="s">
        <v>1436</v>
      </c>
      <c r="B524" s="104" t="s">
        <v>1437</v>
      </c>
      <c r="C524" s="105">
        <v>18583335</v>
      </c>
      <c r="D524" s="105">
        <v>10431808</v>
      </c>
      <c r="E524" s="106">
        <f t="shared" si="56"/>
        <v>0.56135284651543982</v>
      </c>
      <c r="F524" s="107">
        <f t="shared" si="57"/>
        <v>8</v>
      </c>
      <c r="G524" s="107">
        <f>COUNTIF(Data_Eksportir!$H$2:$H$3401,A524)</f>
        <v>1</v>
      </c>
      <c r="H524" s="104" t="str">
        <f t="shared" si="58"/>
        <v>Di bawah 1</v>
      </c>
      <c r="I524" s="104" t="str">
        <f t="shared" si="59"/>
        <v>Keterwakilan rendah</v>
      </c>
      <c r="J524" s="106">
        <f t="shared" si="60"/>
        <v>10431808.000523999</v>
      </c>
      <c r="K524" s="105">
        <f t="shared" si="61"/>
        <v>5215904</v>
      </c>
      <c r="L524" s="106">
        <f t="shared" si="62"/>
        <v>5215904.0005240003</v>
      </c>
    </row>
    <row r="525" spans="1:12" x14ac:dyDescent="0.3">
      <c r="A525" s="104" t="s">
        <v>1438</v>
      </c>
      <c r="B525" s="104" t="s">
        <v>1439</v>
      </c>
      <c r="C525" s="105">
        <v>1784954</v>
      </c>
      <c r="D525" s="105">
        <v>1473092</v>
      </c>
      <c r="E525" s="106">
        <f t="shared" si="56"/>
        <v>0.8252828924442871</v>
      </c>
      <c r="F525" s="107">
        <f t="shared" si="57"/>
        <v>8</v>
      </c>
      <c r="G525" s="107">
        <f>COUNTIF(Data_Eksportir!$H$2:$H$3401,A525)</f>
        <v>0</v>
      </c>
      <c r="H525" s="104" t="str">
        <f t="shared" si="58"/>
        <v>Di bawah 1</v>
      </c>
      <c r="I525" s="104" t="str">
        <f t="shared" si="59"/>
        <v>Di bawah ambang nilai</v>
      </c>
      <c r="J525" s="106">
        <f t="shared" si="60"/>
        <v>1473092.000525</v>
      </c>
      <c r="K525" s="105">
        <f t="shared" si="61"/>
        <v>0</v>
      </c>
      <c r="L525" s="106">
        <f t="shared" si="62"/>
        <v>0</v>
      </c>
    </row>
    <row r="526" spans="1:12" x14ac:dyDescent="0.3">
      <c r="A526" s="104" t="s">
        <v>1440</v>
      </c>
      <c r="B526" s="104" t="s">
        <v>1441</v>
      </c>
      <c r="C526" s="105">
        <v>2303</v>
      </c>
      <c r="D526" s="105">
        <v>12010</v>
      </c>
      <c r="E526" s="106">
        <f t="shared" si="56"/>
        <v>5.2149370386452452</v>
      </c>
      <c r="F526" s="107">
        <f t="shared" si="57"/>
        <v>8</v>
      </c>
      <c r="G526" s="107">
        <f>COUNTIF(Data_Eksportir!$H$2:$H$3401,A526)</f>
        <v>0</v>
      </c>
      <c r="H526" s="104" t="str">
        <f t="shared" si="58"/>
        <v>5 – 20</v>
      </c>
      <c r="I526" s="104" t="str">
        <f t="shared" si="59"/>
        <v>Di bawah ambang nilai</v>
      </c>
      <c r="J526" s="106">
        <f t="shared" si="60"/>
        <v>12010.000526</v>
      </c>
      <c r="K526" s="105">
        <f t="shared" si="61"/>
        <v>0</v>
      </c>
      <c r="L526" s="106">
        <f t="shared" si="62"/>
        <v>0</v>
      </c>
    </row>
    <row r="527" spans="1:12" x14ac:dyDescent="0.3">
      <c r="A527" s="104" t="s">
        <v>1442</v>
      </c>
      <c r="B527" s="104" t="s">
        <v>1443</v>
      </c>
      <c r="C527" s="105">
        <v>10673</v>
      </c>
      <c r="D527" s="105">
        <v>30684</v>
      </c>
      <c r="E527" s="106">
        <f t="shared" si="56"/>
        <v>2.8749180174271527</v>
      </c>
      <c r="F527" s="107">
        <f t="shared" si="57"/>
        <v>8</v>
      </c>
      <c r="G527" s="107">
        <f>COUNTIF(Data_Eksportir!$H$2:$H$3401,A527)</f>
        <v>0</v>
      </c>
      <c r="H527" s="104" t="str">
        <f t="shared" si="58"/>
        <v>1 – 5</v>
      </c>
      <c r="I527" s="104" t="str">
        <f t="shared" si="59"/>
        <v>Di bawah ambang nilai</v>
      </c>
      <c r="J527" s="106">
        <f t="shared" si="60"/>
        <v>30684.000527</v>
      </c>
      <c r="K527" s="105">
        <f t="shared" si="61"/>
        <v>0</v>
      </c>
      <c r="L527" s="106">
        <f t="shared" si="62"/>
        <v>0</v>
      </c>
    </row>
    <row r="528" spans="1:12" x14ac:dyDescent="0.3">
      <c r="A528" s="104" t="s">
        <v>1444</v>
      </c>
      <c r="B528" s="104" t="s">
        <v>1445</v>
      </c>
      <c r="C528" s="105">
        <v>11785</v>
      </c>
      <c r="D528" s="105">
        <v>2163</v>
      </c>
      <c r="E528" s="106">
        <f t="shared" si="56"/>
        <v>0.18353839626644039</v>
      </c>
      <c r="F528" s="107">
        <f t="shared" si="57"/>
        <v>8</v>
      </c>
      <c r="G528" s="107">
        <f>COUNTIF(Data_Eksportir!$H$2:$H$3401,A528)</f>
        <v>0</v>
      </c>
      <c r="H528" s="104" t="str">
        <f t="shared" si="58"/>
        <v>Di bawah 1</v>
      </c>
      <c r="I528" s="104" t="str">
        <f t="shared" si="59"/>
        <v>Di bawah ambang nilai</v>
      </c>
      <c r="J528" s="106">
        <f t="shared" si="60"/>
        <v>2163.000528</v>
      </c>
      <c r="K528" s="105">
        <f t="shared" si="61"/>
        <v>0</v>
      </c>
      <c r="L528" s="106">
        <f t="shared" si="62"/>
        <v>0</v>
      </c>
    </row>
    <row r="529" spans="1:12" x14ac:dyDescent="0.3">
      <c r="A529" s="104" t="s">
        <v>1446</v>
      </c>
      <c r="B529" s="104" t="s">
        <v>1447</v>
      </c>
      <c r="C529" s="105">
        <v>15125</v>
      </c>
      <c r="D529" s="105">
        <v>33854</v>
      </c>
      <c r="E529" s="106">
        <f t="shared" si="56"/>
        <v>2.2382809917355373</v>
      </c>
      <c r="F529" s="107">
        <f t="shared" si="57"/>
        <v>8</v>
      </c>
      <c r="G529" s="107">
        <f>COUNTIF(Data_Eksportir!$H$2:$H$3401,A529)</f>
        <v>0</v>
      </c>
      <c r="H529" s="104" t="str">
        <f t="shared" si="58"/>
        <v>1 – 5</v>
      </c>
      <c r="I529" s="104" t="str">
        <f t="shared" si="59"/>
        <v>Di bawah ambang nilai</v>
      </c>
      <c r="J529" s="106">
        <f t="shared" si="60"/>
        <v>33854.000528999997</v>
      </c>
      <c r="K529" s="105">
        <f t="shared" si="61"/>
        <v>0</v>
      </c>
      <c r="L529" s="106">
        <f t="shared" si="62"/>
        <v>0</v>
      </c>
    </row>
    <row r="530" spans="1:12" x14ac:dyDescent="0.3">
      <c r="A530" s="104" t="s">
        <v>1448</v>
      </c>
      <c r="B530" s="104" t="s">
        <v>1449</v>
      </c>
      <c r="C530" s="105">
        <v>2536</v>
      </c>
      <c r="D530" s="105">
        <v>1666</v>
      </c>
      <c r="E530" s="106">
        <f t="shared" si="56"/>
        <v>0.65694006309148267</v>
      </c>
      <c r="F530" s="107">
        <f t="shared" si="57"/>
        <v>8</v>
      </c>
      <c r="G530" s="107">
        <f>COUNTIF(Data_Eksportir!$H$2:$H$3401,A530)</f>
        <v>1</v>
      </c>
      <c r="H530" s="104" t="str">
        <f t="shared" si="58"/>
        <v>Di bawah 1</v>
      </c>
      <c r="I530" s="104" t="str">
        <f t="shared" si="59"/>
        <v>Di bawah ambang nilai</v>
      </c>
      <c r="J530" s="106">
        <f t="shared" si="60"/>
        <v>1666.00053</v>
      </c>
      <c r="K530" s="105">
        <f t="shared" si="61"/>
        <v>0</v>
      </c>
      <c r="L530" s="106">
        <f t="shared" si="62"/>
        <v>0</v>
      </c>
    </row>
    <row r="531" spans="1:12" x14ac:dyDescent="0.3">
      <c r="A531" s="104" t="s">
        <v>1450</v>
      </c>
      <c r="B531" s="104" t="s">
        <v>1451</v>
      </c>
      <c r="C531" s="105">
        <v>64969275</v>
      </c>
      <c r="D531" s="105">
        <v>486420429</v>
      </c>
      <c r="E531" s="106">
        <f t="shared" si="56"/>
        <v>7.4869302297124296</v>
      </c>
      <c r="F531" s="107">
        <f t="shared" si="57"/>
        <v>9</v>
      </c>
      <c r="G531" s="107">
        <f>COUNTIF(Data_Eksportir!$H$2:$H$3401,A531)</f>
        <v>29</v>
      </c>
      <c r="H531" s="104" t="str">
        <f t="shared" si="58"/>
        <v>5 – 20</v>
      </c>
      <c r="I531" s="104" t="str">
        <f t="shared" si="59"/>
        <v>Terwakili</v>
      </c>
      <c r="J531" s="106">
        <f t="shared" si="60"/>
        <v>486420429.00053102</v>
      </c>
      <c r="K531" s="105">
        <f t="shared" si="61"/>
        <v>16214014.300000001</v>
      </c>
      <c r="L531" s="106">
        <f t="shared" si="62"/>
        <v>16214014.300531</v>
      </c>
    </row>
    <row r="532" spans="1:12" x14ac:dyDescent="0.3">
      <c r="A532" s="104" t="s">
        <v>1452</v>
      </c>
      <c r="B532" s="104" t="s">
        <v>1453</v>
      </c>
      <c r="C532" s="105">
        <v>402531220</v>
      </c>
      <c r="D532" s="105">
        <v>1820307526</v>
      </c>
      <c r="E532" s="106">
        <f t="shared" si="56"/>
        <v>4.5221524084516975</v>
      </c>
      <c r="F532" s="107">
        <f t="shared" si="57"/>
        <v>9</v>
      </c>
      <c r="G532" s="107">
        <f>COUNTIF(Data_Eksportir!$H$2:$H$3401,A532)</f>
        <v>15</v>
      </c>
      <c r="H532" s="104" t="str">
        <f t="shared" si="58"/>
        <v>1 – 5</v>
      </c>
      <c r="I532" s="104" t="str">
        <f t="shared" si="59"/>
        <v>Terwakili</v>
      </c>
      <c r="J532" s="106">
        <f t="shared" si="60"/>
        <v>1820307526.0005319</v>
      </c>
      <c r="K532" s="105">
        <f t="shared" si="61"/>
        <v>113769220.375</v>
      </c>
      <c r="L532" s="106">
        <f t="shared" si="62"/>
        <v>113769220.375532</v>
      </c>
    </row>
    <row r="533" spans="1:12" x14ac:dyDescent="0.3">
      <c r="A533" s="104" t="s">
        <v>1454</v>
      </c>
      <c r="B533" s="104" t="s">
        <v>1455</v>
      </c>
      <c r="C533" s="105">
        <v>3794273</v>
      </c>
      <c r="D533" s="105">
        <v>18126420</v>
      </c>
      <c r="E533" s="106">
        <f t="shared" si="56"/>
        <v>4.7773104360176504</v>
      </c>
      <c r="F533" s="107">
        <f t="shared" si="57"/>
        <v>9</v>
      </c>
      <c r="G533" s="107">
        <f>COUNTIF(Data_Eksportir!$H$2:$H$3401,A533)</f>
        <v>1</v>
      </c>
      <c r="H533" s="104" t="str">
        <f t="shared" si="58"/>
        <v>1 – 5</v>
      </c>
      <c r="I533" s="104" t="str">
        <f t="shared" si="59"/>
        <v>Keterwakilan rendah</v>
      </c>
      <c r="J533" s="106">
        <f t="shared" si="60"/>
        <v>18126420.000533</v>
      </c>
      <c r="K533" s="105">
        <f t="shared" si="61"/>
        <v>9063210</v>
      </c>
      <c r="L533" s="106">
        <f t="shared" si="62"/>
        <v>9063210.0005329996</v>
      </c>
    </row>
    <row r="534" spans="1:12" x14ac:dyDescent="0.3">
      <c r="A534" s="104" t="s">
        <v>1456</v>
      </c>
      <c r="B534" s="104" t="s">
        <v>1457</v>
      </c>
      <c r="C534" s="105">
        <v>130005</v>
      </c>
      <c r="D534" s="105">
        <v>1112279</v>
      </c>
      <c r="E534" s="106">
        <f t="shared" si="56"/>
        <v>8.555663243721396</v>
      </c>
      <c r="F534" s="107">
        <f t="shared" si="57"/>
        <v>9</v>
      </c>
      <c r="G534" s="107">
        <f>COUNTIF(Data_Eksportir!$H$2:$H$3401,A534)</f>
        <v>1</v>
      </c>
      <c r="H534" s="104" t="str">
        <f t="shared" si="58"/>
        <v>5 – 20</v>
      </c>
      <c r="I534" s="104" t="str">
        <f t="shared" si="59"/>
        <v>Di bawah ambang nilai</v>
      </c>
      <c r="J534" s="106">
        <f t="shared" si="60"/>
        <v>1112279.0005340001</v>
      </c>
      <c r="K534" s="105">
        <f t="shared" si="61"/>
        <v>0</v>
      </c>
      <c r="L534" s="106">
        <f t="shared" si="62"/>
        <v>0</v>
      </c>
    </row>
    <row r="535" spans="1:12" x14ac:dyDescent="0.3">
      <c r="A535" s="104" t="s">
        <v>1458</v>
      </c>
      <c r="B535" s="104" t="s">
        <v>1459</v>
      </c>
      <c r="C535" s="105">
        <v>37058</v>
      </c>
      <c r="D535" s="105">
        <v>485497</v>
      </c>
      <c r="E535" s="106">
        <f t="shared" si="56"/>
        <v>13.101003831831184</v>
      </c>
      <c r="F535" s="107">
        <f t="shared" si="57"/>
        <v>9</v>
      </c>
      <c r="G535" s="107">
        <f>COUNTIF(Data_Eksportir!$H$2:$H$3401,A535)</f>
        <v>0</v>
      </c>
      <c r="H535" s="104" t="str">
        <f t="shared" si="58"/>
        <v>5 – 20</v>
      </c>
      <c r="I535" s="104" t="str">
        <f t="shared" si="59"/>
        <v>Di bawah ambang nilai</v>
      </c>
      <c r="J535" s="106">
        <f t="shared" si="60"/>
        <v>485497.000535</v>
      </c>
      <c r="K535" s="105">
        <f t="shared" si="61"/>
        <v>0</v>
      </c>
      <c r="L535" s="106">
        <f t="shared" si="62"/>
        <v>0</v>
      </c>
    </row>
    <row r="536" spans="1:12" x14ac:dyDescent="0.3">
      <c r="A536" s="104" t="s">
        <v>1460</v>
      </c>
      <c r="B536" s="104" t="s">
        <v>1461</v>
      </c>
      <c r="C536" s="105">
        <v>96112</v>
      </c>
      <c r="D536" s="105">
        <v>661521</v>
      </c>
      <c r="E536" s="106">
        <f t="shared" si="56"/>
        <v>6.882813800566006</v>
      </c>
      <c r="F536" s="107">
        <f t="shared" si="57"/>
        <v>9</v>
      </c>
      <c r="G536" s="107">
        <f>COUNTIF(Data_Eksportir!$H$2:$H$3401,A536)</f>
        <v>238</v>
      </c>
      <c r="H536" s="104" t="str">
        <f t="shared" si="58"/>
        <v>5 – 20</v>
      </c>
      <c r="I536" s="104" t="str">
        <f t="shared" si="59"/>
        <v>Di bawah ambang nilai</v>
      </c>
      <c r="J536" s="106">
        <f t="shared" si="60"/>
        <v>661521.00053600001</v>
      </c>
      <c r="K536" s="105">
        <f t="shared" si="61"/>
        <v>0</v>
      </c>
      <c r="L536" s="106">
        <f t="shared" si="62"/>
        <v>0</v>
      </c>
    </row>
    <row r="537" spans="1:12" x14ac:dyDescent="0.3">
      <c r="A537" s="104" t="s">
        <v>1462</v>
      </c>
      <c r="B537" s="104" t="s">
        <v>1463</v>
      </c>
      <c r="C537" s="105">
        <v>1313251</v>
      </c>
      <c r="D537" s="105">
        <v>5539704</v>
      </c>
      <c r="E537" s="106">
        <f t="shared" si="56"/>
        <v>4.2183131785165209</v>
      </c>
      <c r="F537" s="107">
        <f t="shared" si="57"/>
        <v>9</v>
      </c>
      <c r="G537" s="107">
        <f>COUNTIF(Data_Eksportir!$H$2:$H$3401,A537)</f>
        <v>2</v>
      </c>
      <c r="H537" s="104" t="str">
        <f t="shared" si="58"/>
        <v>1 – 5</v>
      </c>
      <c r="I537" s="104" t="str">
        <f t="shared" si="59"/>
        <v>Di bawah ambang nilai</v>
      </c>
      <c r="J537" s="106">
        <f t="shared" si="60"/>
        <v>5539704.0005369997</v>
      </c>
      <c r="K537" s="105">
        <f t="shared" si="61"/>
        <v>0</v>
      </c>
      <c r="L537" s="106">
        <f t="shared" si="62"/>
        <v>0</v>
      </c>
    </row>
    <row r="538" spans="1:12" x14ac:dyDescent="0.3">
      <c r="A538" s="104" t="s">
        <v>1464</v>
      </c>
      <c r="B538" s="104" t="s">
        <v>1465</v>
      </c>
      <c r="C538" s="105">
        <v>155784</v>
      </c>
      <c r="D538" s="105">
        <v>1561225</v>
      </c>
      <c r="E538" s="106">
        <f t="shared" si="56"/>
        <v>10.021728803985004</v>
      </c>
      <c r="F538" s="107">
        <f t="shared" si="57"/>
        <v>9</v>
      </c>
      <c r="G538" s="107">
        <f>COUNTIF(Data_Eksportir!$H$2:$H$3401,A538)</f>
        <v>0</v>
      </c>
      <c r="H538" s="104" t="str">
        <f t="shared" si="58"/>
        <v>5 – 20</v>
      </c>
      <c r="I538" s="104" t="str">
        <f t="shared" si="59"/>
        <v>Di bawah ambang nilai</v>
      </c>
      <c r="J538" s="106">
        <f t="shared" si="60"/>
        <v>1561225.0005379999</v>
      </c>
      <c r="K538" s="105">
        <f t="shared" si="61"/>
        <v>0</v>
      </c>
      <c r="L538" s="106">
        <f t="shared" si="62"/>
        <v>0</v>
      </c>
    </row>
    <row r="539" spans="1:12" x14ac:dyDescent="0.3">
      <c r="A539" s="104" t="s">
        <v>1466</v>
      </c>
      <c r="B539" s="104" t="s">
        <v>1467</v>
      </c>
      <c r="C539" s="105">
        <v>670389</v>
      </c>
      <c r="D539" s="105">
        <v>2597434</v>
      </c>
      <c r="E539" s="106">
        <f t="shared" si="56"/>
        <v>3.8745176308083815</v>
      </c>
      <c r="F539" s="107">
        <f t="shared" si="57"/>
        <v>9</v>
      </c>
      <c r="G539" s="107">
        <f>COUNTIF(Data_Eksportir!$H$2:$H$3401,A539)</f>
        <v>2</v>
      </c>
      <c r="H539" s="104" t="str">
        <f t="shared" si="58"/>
        <v>1 – 5</v>
      </c>
      <c r="I539" s="104" t="str">
        <f t="shared" si="59"/>
        <v>Di bawah ambang nilai</v>
      </c>
      <c r="J539" s="106">
        <f t="shared" si="60"/>
        <v>2597434.0005390001</v>
      </c>
      <c r="K539" s="105">
        <f t="shared" si="61"/>
        <v>0</v>
      </c>
      <c r="L539" s="106">
        <f t="shared" si="62"/>
        <v>0</v>
      </c>
    </row>
    <row r="540" spans="1:12" x14ac:dyDescent="0.3">
      <c r="A540" s="104" t="s">
        <v>1468</v>
      </c>
      <c r="B540" s="104" t="s">
        <v>1469</v>
      </c>
      <c r="C540" s="105">
        <v>368</v>
      </c>
      <c r="D540" s="105">
        <v>8317</v>
      </c>
      <c r="E540" s="106">
        <f t="shared" si="56"/>
        <v>22.600543478260871</v>
      </c>
      <c r="F540" s="107">
        <f t="shared" si="57"/>
        <v>9</v>
      </c>
      <c r="G540" s="107">
        <f>COUNTIF(Data_Eksportir!$H$2:$H$3401,A540)</f>
        <v>0</v>
      </c>
      <c r="H540" s="104" t="str">
        <f t="shared" si="58"/>
        <v>20 – 100</v>
      </c>
      <c r="I540" s="104" t="str">
        <f t="shared" si="59"/>
        <v>Di bawah ambang nilai</v>
      </c>
      <c r="J540" s="106">
        <f t="shared" si="60"/>
        <v>8317.0005399999991</v>
      </c>
      <c r="K540" s="105">
        <f t="shared" si="61"/>
        <v>0</v>
      </c>
      <c r="L540" s="106">
        <f t="shared" si="62"/>
        <v>0</v>
      </c>
    </row>
    <row r="541" spans="1:12" x14ac:dyDescent="0.3">
      <c r="A541" s="104" t="s">
        <v>1470</v>
      </c>
      <c r="B541" s="104" t="s">
        <v>1471</v>
      </c>
      <c r="C541" s="105">
        <v>38053</v>
      </c>
      <c r="D541" s="105">
        <v>153230</v>
      </c>
      <c r="E541" s="106">
        <f t="shared" si="56"/>
        <v>4.0267521614590178</v>
      </c>
      <c r="F541" s="107">
        <f t="shared" si="57"/>
        <v>9</v>
      </c>
      <c r="G541" s="107">
        <f>COUNTIF(Data_Eksportir!$H$2:$H$3401,A541)</f>
        <v>0</v>
      </c>
      <c r="H541" s="104" t="str">
        <f t="shared" si="58"/>
        <v>1 – 5</v>
      </c>
      <c r="I541" s="104" t="str">
        <f t="shared" si="59"/>
        <v>Di bawah ambang nilai</v>
      </c>
      <c r="J541" s="106">
        <f t="shared" si="60"/>
        <v>153230.00054099999</v>
      </c>
      <c r="K541" s="105">
        <f t="shared" si="61"/>
        <v>0</v>
      </c>
      <c r="L541" s="106">
        <f t="shared" si="62"/>
        <v>0</v>
      </c>
    </row>
    <row r="542" spans="1:12" x14ac:dyDescent="0.3">
      <c r="A542" s="104" t="s">
        <v>1472</v>
      </c>
      <c r="B542" s="104" t="s">
        <v>1473</v>
      </c>
      <c r="C542" s="105">
        <v>175</v>
      </c>
      <c r="D542" s="105">
        <v>1052</v>
      </c>
      <c r="E542" s="106">
        <f t="shared" si="56"/>
        <v>6.0114285714285716</v>
      </c>
      <c r="F542" s="107">
        <f t="shared" si="57"/>
        <v>9</v>
      </c>
      <c r="G542" s="107">
        <f>COUNTIF(Data_Eksportir!$H$2:$H$3401,A542)</f>
        <v>1</v>
      </c>
      <c r="H542" s="104" t="str">
        <f t="shared" si="58"/>
        <v>5 – 20</v>
      </c>
      <c r="I542" s="104" t="str">
        <f t="shared" si="59"/>
        <v>Di bawah ambang nilai</v>
      </c>
      <c r="J542" s="106">
        <f t="shared" si="60"/>
        <v>1052.000542</v>
      </c>
      <c r="K542" s="105">
        <f t="shared" si="61"/>
        <v>0</v>
      </c>
      <c r="L542" s="106">
        <f t="shared" si="62"/>
        <v>0</v>
      </c>
    </row>
    <row r="543" spans="1:12" x14ac:dyDescent="0.3">
      <c r="A543" s="104" t="s">
        <v>1474</v>
      </c>
      <c r="B543" s="104" t="s">
        <v>1475</v>
      </c>
      <c r="C543" s="105">
        <v>18926</v>
      </c>
      <c r="D543" s="105">
        <v>34379</v>
      </c>
      <c r="E543" s="106">
        <f t="shared" si="56"/>
        <v>1.8164958258480397</v>
      </c>
      <c r="F543" s="107">
        <f t="shared" si="57"/>
        <v>9</v>
      </c>
      <c r="G543" s="107">
        <f>COUNTIF(Data_Eksportir!$H$2:$H$3401,A543)</f>
        <v>0</v>
      </c>
      <c r="H543" s="104" t="str">
        <f t="shared" si="58"/>
        <v>1 – 5</v>
      </c>
      <c r="I543" s="104" t="str">
        <f t="shared" si="59"/>
        <v>Di bawah ambang nilai</v>
      </c>
      <c r="J543" s="106">
        <f t="shared" si="60"/>
        <v>34379.000543000002</v>
      </c>
      <c r="K543" s="105">
        <f t="shared" si="61"/>
        <v>0</v>
      </c>
      <c r="L543" s="106">
        <f t="shared" si="62"/>
        <v>0</v>
      </c>
    </row>
    <row r="544" spans="1:12" x14ac:dyDescent="0.3">
      <c r="A544" s="104" t="s">
        <v>1476</v>
      </c>
      <c r="B544" s="104" t="s">
        <v>1477</v>
      </c>
      <c r="C544" s="105">
        <v>9155</v>
      </c>
      <c r="D544" s="105">
        <v>56533</v>
      </c>
      <c r="E544" s="106">
        <f t="shared" si="56"/>
        <v>6.1750955761878759</v>
      </c>
      <c r="F544" s="107">
        <f t="shared" si="57"/>
        <v>9</v>
      </c>
      <c r="G544" s="107">
        <f>COUNTIF(Data_Eksportir!$H$2:$H$3401,A544)</f>
        <v>57</v>
      </c>
      <c r="H544" s="104" t="str">
        <f t="shared" si="58"/>
        <v>5 – 20</v>
      </c>
      <c r="I544" s="104" t="str">
        <f t="shared" si="59"/>
        <v>Di bawah ambang nilai</v>
      </c>
      <c r="J544" s="106">
        <f t="shared" si="60"/>
        <v>56533.000544000002</v>
      </c>
      <c r="K544" s="105">
        <f t="shared" si="61"/>
        <v>0</v>
      </c>
      <c r="L544" s="106">
        <f t="shared" si="62"/>
        <v>0</v>
      </c>
    </row>
    <row r="545" spans="1:12" x14ac:dyDescent="0.3">
      <c r="A545" s="104" t="s">
        <v>1478</v>
      </c>
      <c r="B545" s="104" t="s">
        <v>1479</v>
      </c>
      <c r="C545" s="105">
        <v>110147</v>
      </c>
      <c r="D545" s="105">
        <v>272159</v>
      </c>
      <c r="E545" s="106">
        <f t="shared" si="56"/>
        <v>2.4708707454583418</v>
      </c>
      <c r="F545" s="107">
        <f t="shared" si="57"/>
        <v>9</v>
      </c>
      <c r="G545" s="107">
        <f>COUNTIF(Data_Eksportir!$H$2:$H$3401,A545)</f>
        <v>0</v>
      </c>
      <c r="H545" s="104" t="str">
        <f t="shared" si="58"/>
        <v>1 – 5</v>
      </c>
      <c r="I545" s="104" t="str">
        <f t="shared" si="59"/>
        <v>Di bawah ambang nilai</v>
      </c>
      <c r="J545" s="106">
        <f t="shared" si="60"/>
        <v>272159.00054500002</v>
      </c>
      <c r="K545" s="105">
        <f t="shared" si="61"/>
        <v>0</v>
      </c>
      <c r="L545" s="106">
        <f t="shared" si="62"/>
        <v>0</v>
      </c>
    </row>
    <row r="546" spans="1:12" x14ac:dyDescent="0.3">
      <c r="A546" s="104" t="s">
        <v>1480</v>
      </c>
      <c r="B546" s="104" t="s">
        <v>1481</v>
      </c>
      <c r="C546" s="105">
        <v>2038752</v>
      </c>
      <c r="D546" s="105">
        <v>3991519</v>
      </c>
      <c r="E546" s="106">
        <f t="shared" si="56"/>
        <v>1.9578246888292445</v>
      </c>
      <c r="F546" s="107">
        <f t="shared" si="57"/>
        <v>9</v>
      </c>
      <c r="G546" s="107">
        <f>COUNTIF(Data_Eksportir!$H$2:$H$3401,A546)</f>
        <v>0</v>
      </c>
      <c r="H546" s="104" t="str">
        <f t="shared" si="58"/>
        <v>1 – 5</v>
      </c>
      <c r="I546" s="104" t="str">
        <f t="shared" si="59"/>
        <v>Di bawah ambang nilai</v>
      </c>
      <c r="J546" s="106">
        <f t="shared" si="60"/>
        <v>3991519.000546</v>
      </c>
      <c r="K546" s="105">
        <f t="shared" si="61"/>
        <v>0</v>
      </c>
      <c r="L546" s="106">
        <f t="shared" si="62"/>
        <v>0</v>
      </c>
    </row>
    <row r="547" spans="1:12" x14ac:dyDescent="0.3">
      <c r="A547" s="104" t="s">
        <v>1482</v>
      </c>
      <c r="B547" s="104" t="s">
        <v>1479</v>
      </c>
      <c r="C547" s="105">
        <v>696123</v>
      </c>
      <c r="D547" s="105">
        <v>1387464</v>
      </c>
      <c r="E547" s="106">
        <f t="shared" si="56"/>
        <v>1.9931305243469903</v>
      </c>
      <c r="F547" s="107">
        <f t="shared" si="57"/>
        <v>9</v>
      </c>
      <c r="G547" s="107">
        <f>COUNTIF(Data_Eksportir!$H$2:$H$3401,A547)</f>
        <v>0</v>
      </c>
      <c r="H547" s="104" t="str">
        <f t="shared" si="58"/>
        <v>1 – 5</v>
      </c>
      <c r="I547" s="104" t="str">
        <f t="shared" si="59"/>
        <v>Di bawah ambang nilai</v>
      </c>
      <c r="J547" s="106">
        <f t="shared" si="60"/>
        <v>1387464.000547</v>
      </c>
      <c r="K547" s="105">
        <f t="shared" si="61"/>
        <v>0</v>
      </c>
      <c r="L547" s="106">
        <f t="shared" si="62"/>
        <v>0</v>
      </c>
    </row>
    <row r="548" spans="1:12" x14ac:dyDescent="0.3">
      <c r="A548" s="104" t="s">
        <v>1483</v>
      </c>
      <c r="B548" s="104" t="s">
        <v>1484</v>
      </c>
      <c r="C548" s="105">
        <v>13358</v>
      </c>
      <c r="D548" s="105">
        <v>99056</v>
      </c>
      <c r="E548" s="106">
        <f t="shared" si="56"/>
        <v>7.4154813594849527</v>
      </c>
      <c r="F548" s="107">
        <f t="shared" si="57"/>
        <v>9</v>
      </c>
      <c r="G548" s="107">
        <f>COUNTIF(Data_Eksportir!$H$2:$H$3401,A548)</f>
        <v>10</v>
      </c>
      <c r="H548" s="104" t="str">
        <f t="shared" si="58"/>
        <v>5 – 20</v>
      </c>
      <c r="I548" s="104" t="str">
        <f t="shared" si="59"/>
        <v>Di bawah ambang nilai</v>
      </c>
      <c r="J548" s="106">
        <f t="shared" si="60"/>
        <v>99056.000547999996</v>
      </c>
      <c r="K548" s="105">
        <f t="shared" si="61"/>
        <v>0</v>
      </c>
      <c r="L548" s="106">
        <f t="shared" si="62"/>
        <v>0</v>
      </c>
    </row>
    <row r="549" spans="1:12" x14ac:dyDescent="0.3">
      <c r="A549" s="104" t="s">
        <v>1485</v>
      </c>
      <c r="B549" s="104" t="s">
        <v>1486</v>
      </c>
      <c r="C549" s="105">
        <v>280113</v>
      </c>
      <c r="D549" s="105">
        <v>988542</v>
      </c>
      <c r="E549" s="106">
        <f t="shared" si="56"/>
        <v>3.5290829058272912</v>
      </c>
      <c r="F549" s="107">
        <f t="shared" si="57"/>
        <v>9</v>
      </c>
      <c r="G549" s="107">
        <f>COUNTIF(Data_Eksportir!$H$2:$H$3401,A549)</f>
        <v>0</v>
      </c>
      <c r="H549" s="104" t="str">
        <f t="shared" si="58"/>
        <v>1 – 5</v>
      </c>
      <c r="I549" s="104" t="str">
        <f t="shared" si="59"/>
        <v>Di bawah ambang nilai</v>
      </c>
      <c r="J549" s="106">
        <f t="shared" si="60"/>
        <v>988542.00054899999</v>
      </c>
      <c r="K549" s="105">
        <f t="shared" si="61"/>
        <v>0</v>
      </c>
      <c r="L549" s="106">
        <f t="shared" si="62"/>
        <v>0</v>
      </c>
    </row>
    <row r="550" spans="1:12" x14ac:dyDescent="0.3">
      <c r="A550" s="104" t="s">
        <v>1487</v>
      </c>
      <c r="B550" s="104" t="s">
        <v>1488</v>
      </c>
      <c r="C550" s="105">
        <v>2301642</v>
      </c>
      <c r="D550" s="105">
        <v>4387405</v>
      </c>
      <c r="E550" s="106">
        <f t="shared" si="56"/>
        <v>1.906206525602157</v>
      </c>
      <c r="F550" s="107">
        <f t="shared" si="57"/>
        <v>9</v>
      </c>
      <c r="G550" s="107">
        <f>COUNTIF(Data_Eksportir!$H$2:$H$3401,A550)</f>
        <v>0</v>
      </c>
      <c r="H550" s="104" t="str">
        <f t="shared" si="58"/>
        <v>1 – 5</v>
      </c>
      <c r="I550" s="104" t="str">
        <f t="shared" si="59"/>
        <v>Di bawah ambang nilai</v>
      </c>
      <c r="J550" s="106">
        <f t="shared" si="60"/>
        <v>4387405.00055</v>
      </c>
      <c r="K550" s="105">
        <f t="shared" si="61"/>
        <v>0</v>
      </c>
      <c r="L550" s="106">
        <f t="shared" si="62"/>
        <v>0</v>
      </c>
    </row>
    <row r="551" spans="1:12" x14ac:dyDescent="0.3">
      <c r="A551" s="104" t="s">
        <v>1489</v>
      </c>
      <c r="B551" s="104" t="s">
        <v>1490</v>
      </c>
      <c r="C551" s="105">
        <v>22088083</v>
      </c>
      <c r="D551" s="105">
        <v>32948217</v>
      </c>
      <c r="E551" s="106">
        <f t="shared" si="56"/>
        <v>1.4916739039779958</v>
      </c>
      <c r="F551" s="107">
        <f t="shared" si="57"/>
        <v>9</v>
      </c>
      <c r="G551" s="107">
        <f>COUNTIF(Data_Eksportir!$H$2:$H$3401,A551)</f>
        <v>0</v>
      </c>
      <c r="H551" s="104" t="str">
        <f t="shared" si="58"/>
        <v>1 – 5</v>
      </c>
      <c r="I551" s="104" t="str">
        <f t="shared" si="59"/>
        <v>Belum terwakili</v>
      </c>
      <c r="J551" s="106">
        <f t="shared" si="60"/>
        <v>32948217.000551</v>
      </c>
      <c r="K551" s="105">
        <f t="shared" si="61"/>
        <v>32948217</v>
      </c>
      <c r="L551" s="106">
        <f t="shared" si="62"/>
        <v>32948217.000551</v>
      </c>
    </row>
    <row r="552" spans="1:12" x14ac:dyDescent="0.3">
      <c r="A552" s="104" t="s">
        <v>1491</v>
      </c>
      <c r="B552" s="104" t="s">
        <v>1492</v>
      </c>
      <c r="C552" s="105">
        <v>14344</v>
      </c>
      <c r="D552" s="105">
        <v>20937</v>
      </c>
      <c r="E552" s="106">
        <f t="shared" si="56"/>
        <v>1.4596346904629114</v>
      </c>
      <c r="F552" s="107">
        <f t="shared" si="57"/>
        <v>9</v>
      </c>
      <c r="G552" s="107">
        <f>COUNTIF(Data_Eksportir!$H$2:$H$3401,A552)</f>
        <v>0</v>
      </c>
      <c r="H552" s="104" t="str">
        <f t="shared" si="58"/>
        <v>1 – 5</v>
      </c>
      <c r="I552" s="104" t="str">
        <f t="shared" si="59"/>
        <v>Di bawah ambang nilai</v>
      </c>
      <c r="J552" s="106">
        <f t="shared" si="60"/>
        <v>20937.000552000001</v>
      </c>
      <c r="K552" s="105">
        <f t="shared" si="61"/>
        <v>0</v>
      </c>
      <c r="L552" s="106">
        <f t="shared" si="62"/>
        <v>0</v>
      </c>
    </row>
    <row r="553" spans="1:12" x14ac:dyDescent="0.3">
      <c r="A553" s="104" t="s">
        <v>1493</v>
      </c>
      <c r="B553" s="104" t="s">
        <v>1494</v>
      </c>
      <c r="C553" s="105">
        <v>15939919</v>
      </c>
      <c r="D553" s="105">
        <v>115484566</v>
      </c>
      <c r="E553" s="106">
        <f t="shared" si="56"/>
        <v>7.2449907681463124</v>
      </c>
      <c r="F553" s="107">
        <f t="shared" si="57"/>
        <v>9</v>
      </c>
      <c r="G553" s="107">
        <f>COUNTIF(Data_Eksportir!$H$2:$H$3401,A553)</f>
        <v>37</v>
      </c>
      <c r="H553" s="104" t="str">
        <f t="shared" si="58"/>
        <v>5 – 20</v>
      </c>
      <c r="I553" s="104" t="str">
        <f t="shared" si="59"/>
        <v>Terwakili</v>
      </c>
      <c r="J553" s="106">
        <f t="shared" si="60"/>
        <v>115484566.000553</v>
      </c>
      <c r="K553" s="105">
        <f t="shared" si="61"/>
        <v>3039067.5263157897</v>
      </c>
      <c r="L553" s="106">
        <f t="shared" si="62"/>
        <v>3039067.5268687895</v>
      </c>
    </row>
    <row r="554" spans="1:12" x14ac:dyDescent="0.3">
      <c r="A554" s="104" t="s">
        <v>1495</v>
      </c>
      <c r="B554" s="104" t="s">
        <v>1496</v>
      </c>
      <c r="C554" s="105">
        <v>12889267</v>
      </c>
      <c r="D554" s="105">
        <v>86650292</v>
      </c>
      <c r="E554" s="106">
        <f t="shared" si="56"/>
        <v>6.7226702651128258</v>
      </c>
      <c r="F554" s="107">
        <f t="shared" si="57"/>
        <v>9</v>
      </c>
      <c r="G554" s="107">
        <f>COUNTIF(Data_Eksportir!$H$2:$H$3401,A554)</f>
        <v>56</v>
      </c>
      <c r="H554" s="104" t="str">
        <f t="shared" si="58"/>
        <v>5 – 20</v>
      </c>
      <c r="I554" s="104" t="str">
        <f t="shared" si="59"/>
        <v>Terwakili</v>
      </c>
      <c r="J554" s="106">
        <f t="shared" si="60"/>
        <v>86650292.000553995</v>
      </c>
      <c r="K554" s="105">
        <f t="shared" si="61"/>
        <v>1520180.5614035088</v>
      </c>
      <c r="L554" s="106">
        <f t="shared" si="62"/>
        <v>1520180.5619575088</v>
      </c>
    </row>
    <row r="555" spans="1:12" x14ac:dyDescent="0.3">
      <c r="A555" s="104" t="s">
        <v>1497</v>
      </c>
      <c r="B555" s="104" t="s">
        <v>1498</v>
      </c>
      <c r="C555" s="105">
        <v>2018939</v>
      </c>
      <c r="D555" s="105">
        <v>11458189</v>
      </c>
      <c r="E555" s="106">
        <f t="shared" si="56"/>
        <v>5.6753517565414313</v>
      </c>
      <c r="F555" s="107">
        <f t="shared" si="57"/>
        <v>9</v>
      </c>
      <c r="G555" s="107">
        <f>COUNTIF(Data_Eksportir!$H$2:$H$3401,A555)</f>
        <v>1</v>
      </c>
      <c r="H555" s="104" t="str">
        <f t="shared" si="58"/>
        <v>5 – 20</v>
      </c>
      <c r="I555" s="104" t="str">
        <f t="shared" si="59"/>
        <v>Keterwakilan rendah</v>
      </c>
      <c r="J555" s="106">
        <f t="shared" si="60"/>
        <v>11458189.000554999</v>
      </c>
      <c r="K555" s="105">
        <f t="shared" si="61"/>
        <v>5729094.5</v>
      </c>
      <c r="L555" s="106">
        <f t="shared" si="62"/>
        <v>5729094.5005550003</v>
      </c>
    </row>
    <row r="556" spans="1:12" x14ac:dyDescent="0.3">
      <c r="A556" s="104" t="s">
        <v>1499</v>
      </c>
      <c r="B556" s="104" t="s">
        <v>1500</v>
      </c>
      <c r="C556" s="105">
        <v>264059</v>
      </c>
      <c r="D556" s="105">
        <v>2806450</v>
      </c>
      <c r="E556" s="106">
        <f t="shared" si="56"/>
        <v>10.628117201080062</v>
      </c>
      <c r="F556" s="107">
        <f t="shared" si="57"/>
        <v>9</v>
      </c>
      <c r="G556" s="107">
        <f>COUNTIF(Data_Eksportir!$H$2:$H$3401,A556)</f>
        <v>0</v>
      </c>
      <c r="H556" s="104" t="str">
        <f t="shared" si="58"/>
        <v>5 – 20</v>
      </c>
      <c r="I556" s="104" t="str">
        <f t="shared" si="59"/>
        <v>Di bawah ambang nilai</v>
      </c>
      <c r="J556" s="106">
        <f t="shared" si="60"/>
        <v>2806450.000556</v>
      </c>
      <c r="K556" s="105">
        <f t="shared" si="61"/>
        <v>0</v>
      </c>
      <c r="L556" s="106">
        <f t="shared" si="62"/>
        <v>0</v>
      </c>
    </row>
    <row r="557" spans="1:12" x14ac:dyDescent="0.3">
      <c r="A557" s="104" t="s">
        <v>1501</v>
      </c>
      <c r="B557" s="104" t="s">
        <v>1502</v>
      </c>
      <c r="C557" s="105">
        <v>1028531</v>
      </c>
      <c r="D557" s="105">
        <v>7424155</v>
      </c>
      <c r="E557" s="106">
        <f t="shared" si="56"/>
        <v>7.2182121880623917</v>
      </c>
      <c r="F557" s="107">
        <f t="shared" si="57"/>
        <v>9</v>
      </c>
      <c r="G557" s="107">
        <f>COUNTIF(Data_Eksportir!$H$2:$H$3401,A557)</f>
        <v>0</v>
      </c>
      <c r="H557" s="104" t="str">
        <f t="shared" si="58"/>
        <v>5 – 20</v>
      </c>
      <c r="I557" s="104" t="str">
        <f t="shared" si="59"/>
        <v>Di bawah ambang nilai</v>
      </c>
      <c r="J557" s="106">
        <f t="shared" si="60"/>
        <v>7424155.0005569998</v>
      </c>
      <c r="K557" s="105">
        <f t="shared" si="61"/>
        <v>0</v>
      </c>
      <c r="L557" s="106">
        <f t="shared" si="62"/>
        <v>0</v>
      </c>
    </row>
    <row r="558" spans="1:12" x14ac:dyDescent="0.3">
      <c r="A558" s="104" t="s">
        <v>1503</v>
      </c>
      <c r="B558" s="104" t="s">
        <v>1504</v>
      </c>
      <c r="C558" s="105">
        <v>19185</v>
      </c>
      <c r="D558" s="105">
        <v>92076</v>
      </c>
      <c r="E558" s="106">
        <f t="shared" si="56"/>
        <v>4.7993745113369819</v>
      </c>
      <c r="F558" s="107">
        <f t="shared" si="57"/>
        <v>9</v>
      </c>
      <c r="G558" s="107">
        <f>COUNTIF(Data_Eksportir!$H$2:$H$3401,A558)</f>
        <v>0</v>
      </c>
      <c r="H558" s="104" t="str">
        <f t="shared" si="58"/>
        <v>1 – 5</v>
      </c>
      <c r="I558" s="104" t="str">
        <f t="shared" si="59"/>
        <v>Di bawah ambang nilai</v>
      </c>
      <c r="J558" s="106">
        <f t="shared" si="60"/>
        <v>92076.000558</v>
      </c>
      <c r="K558" s="105">
        <f t="shared" si="61"/>
        <v>0</v>
      </c>
      <c r="L558" s="106">
        <f t="shared" si="62"/>
        <v>0</v>
      </c>
    </row>
    <row r="559" spans="1:12" x14ac:dyDescent="0.3">
      <c r="A559" s="104" t="s">
        <v>1505</v>
      </c>
      <c r="B559" s="104" t="s">
        <v>1506</v>
      </c>
      <c r="C559" s="105">
        <v>2108</v>
      </c>
      <c r="D559" s="105">
        <v>10780</v>
      </c>
      <c r="E559" s="106">
        <f t="shared" si="56"/>
        <v>5.1138519924098675</v>
      </c>
      <c r="F559" s="107">
        <f t="shared" si="57"/>
        <v>9</v>
      </c>
      <c r="G559" s="107">
        <f>COUNTIF(Data_Eksportir!$H$2:$H$3401,A559)</f>
        <v>1</v>
      </c>
      <c r="H559" s="104" t="str">
        <f t="shared" si="58"/>
        <v>5 – 20</v>
      </c>
      <c r="I559" s="104" t="str">
        <f t="shared" si="59"/>
        <v>Di bawah ambang nilai</v>
      </c>
      <c r="J559" s="106">
        <f t="shared" si="60"/>
        <v>10780.000559</v>
      </c>
      <c r="K559" s="105">
        <f t="shared" si="61"/>
        <v>0</v>
      </c>
      <c r="L559" s="106">
        <f t="shared" si="62"/>
        <v>0</v>
      </c>
    </row>
    <row r="560" spans="1:12" x14ac:dyDescent="0.3">
      <c r="A560" s="104" t="s">
        <v>1507</v>
      </c>
      <c r="B560" s="104" t="s">
        <v>1508</v>
      </c>
      <c r="C560" s="105">
        <v>174687</v>
      </c>
      <c r="D560" s="105">
        <v>1657139</v>
      </c>
      <c r="E560" s="106">
        <f t="shared" si="56"/>
        <v>9.4863326979111218</v>
      </c>
      <c r="F560" s="107">
        <f t="shared" si="57"/>
        <v>9</v>
      </c>
      <c r="G560" s="107">
        <f>COUNTIF(Data_Eksportir!$H$2:$H$3401,A560)</f>
        <v>0</v>
      </c>
      <c r="H560" s="104" t="str">
        <f t="shared" si="58"/>
        <v>5 – 20</v>
      </c>
      <c r="I560" s="104" t="str">
        <f t="shared" si="59"/>
        <v>Di bawah ambang nilai</v>
      </c>
      <c r="J560" s="106">
        <f t="shared" si="60"/>
        <v>1657139.0005600001</v>
      </c>
      <c r="K560" s="105">
        <f t="shared" si="61"/>
        <v>0</v>
      </c>
      <c r="L560" s="106">
        <f t="shared" si="62"/>
        <v>0</v>
      </c>
    </row>
    <row r="561" spans="1:12" x14ac:dyDescent="0.3">
      <c r="A561" s="104" t="s">
        <v>1509</v>
      </c>
      <c r="B561" s="104" t="s">
        <v>1510</v>
      </c>
      <c r="C561" s="105">
        <v>38641</v>
      </c>
      <c r="D561" s="105">
        <v>199507</v>
      </c>
      <c r="E561" s="106">
        <f t="shared" si="56"/>
        <v>5.1630910173132163</v>
      </c>
      <c r="F561" s="107">
        <f t="shared" si="57"/>
        <v>9</v>
      </c>
      <c r="G561" s="107">
        <f>COUNTIF(Data_Eksportir!$H$2:$H$3401,A561)</f>
        <v>0</v>
      </c>
      <c r="H561" s="104" t="str">
        <f t="shared" si="58"/>
        <v>5 – 20</v>
      </c>
      <c r="I561" s="104" t="str">
        <f t="shared" si="59"/>
        <v>Di bawah ambang nilai</v>
      </c>
      <c r="J561" s="106">
        <f t="shared" si="60"/>
        <v>199507.00056099999</v>
      </c>
      <c r="K561" s="105">
        <f t="shared" si="61"/>
        <v>0</v>
      </c>
      <c r="L561" s="106">
        <f t="shared" si="62"/>
        <v>0</v>
      </c>
    </row>
    <row r="562" spans="1:12" x14ac:dyDescent="0.3">
      <c r="A562" s="104" t="s">
        <v>1511</v>
      </c>
      <c r="B562" s="104" t="s">
        <v>1512</v>
      </c>
      <c r="C562" s="105">
        <v>136262</v>
      </c>
      <c r="D562" s="105">
        <v>391152</v>
      </c>
      <c r="E562" s="106">
        <f t="shared" si="56"/>
        <v>2.8705875445832292</v>
      </c>
      <c r="F562" s="107">
        <f t="shared" si="57"/>
        <v>9</v>
      </c>
      <c r="G562" s="107">
        <f>COUNTIF(Data_Eksportir!$H$2:$H$3401,A562)</f>
        <v>0</v>
      </c>
      <c r="H562" s="104" t="str">
        <f t="shared" si="58"/>
        <v>1 – 5</v>
      </c>
      <c r="I562" s="104" t="str">
        <f t="shared" si="59"/>
        <v>Di bawah ambang nilai</v>
      </c>
      <c r="J562" s="106">
        <f t="shared" si="60"/>
        <v>391152.00056199997</v>
      </c>
      <c r="K562" s="105">
        <f t="shared" si="61"/>
        <v>0</v>
      </c>
      <c r="L562" s="106">
        <f t="shared" si="62"/>
        <v>0</v>
      </c>
    </row>
    <row r="563" spans="1:12" x14ac:dyDescent="0.3">
      <c r="A563" s="104" t="s">
        <v>1513</v>
      </c>
      <c r="B563" s="104" t="s">
        <v>1514</v>
      </c>
      <c r="C563" s="105">
        <v>179281</v>
      </c>
      <c r="D563" s="105">
        <v>8635355</v>
      </c>
      <c r="E563" s="106">
        <f t="shared" si="56"/>
        <v>48.166593225160504</v>
      </c>
      <c r="F563" s="107">
        <f t="shared" si="57"/>
        <v>9</v>
      </c>
      <c r="G563" s="107">
        <f>COUNTIF(Data_Eksportir!$H$2:$H$3401,A563)</f>
        <v>115</v>
      </c>
      <c r="H563" s="104" t="str">
        <f t="shared" si="58"/>
        <v>20 – 100</v>
      </c>
      <c r="I563" s="104" t="str">
        <f t="shared" si="59"/>
        <v>Di bawah ambang nilai</v>
      </c>
      <c r="J563" s="106">
        <f t="shared" si="60"/>
        <v>8635355.0005629994</v>
      </c>
      <c r="K563" s="105">
        <f t="shared" si="61"/>
        <v>0</v>
      </c>
      <c r="L563" s="106">
        <f t="shared" si="62"/>
        <v>0</v>
      </c>
    </row>
    <row r="564" spans="1:12" x14ac:dyDescent="0.3">
      <c r="A564" s="104" t="s">
        <v>1515</v>
      </c>
      <c r="B564" s="104" t="s">
        <v>1516</v>
      </c>
      <c r="C564" s="105">
        <v>55327</v>
      </c>
      <c r="D564" s="105">
        <v>1784050</v>
      </c>
      <c r="E564" s="106">
        <f t="shared" si="56"/>
        <v>32.245558226543999</v>
      </c>
      <c r="F564" s="107">
        <f t="shared" si="57"/>
        <v>9</v>
      </c>
      <c r="G564" s="107">
        <f>COUNTIF(Data_Eksportir!$H$2:$H$3401,A564)</f>
        <v>1</v>
      </c>
      <c r="H564" s="104" t="str">
        <f t="shared" si="58"/>
        <v>20 – 100</v>
      </c>
      <c r="I564" s="104" t="str">
        <f t="shared" si="59"/>
        <v>Di bawah ambang nilai</v>
      </c>
      <c r="J564" s="106">
        <f t="shared" si="60"/>
        <v>1784050.0005640001</v>
      </c>
      <c r="K564" s="105">
        <f t="shared" si="61"/>
        <v>0</v>
      </c>
      <c r="L564" s="106">
        <f t="shared" si="62"/>
        <v>0</v>
      </c>
    </row>
    <row r="565" spans="1:12" x14ac:dyDescent="0.3">
      <c r="A565" s="104" t="s">
        <v>1517</v>
      </c>
      <c r="B565" s="104" t="s">
        <v>1518</v>
      </c>
      <c r="C565" s="105">
        <v>3157742</v>
      </c>
      <c r="D565" s="105">
        <v>14266240</v>
      </c>
      <c r="E565" s="106">
        <f t="shared" si="56"/>
        <v>4.5178611805524325</v>
      </c>
      <c r="F565" s="107">
        <f t="shared" si="57"/>
        <v>9</v>
      </c>
      <c r="G565" s="107">
        <f>COUNTIF(Data_Eksportir!$H$2:$H$3401,A565)</f>
        <v>46</v>
      </c>
      <c r="H565" s="104" t="str">
        <f t="shared" si="58"/>
        <v>1 – 5</v>
      </c>
      <c r="I565" s="104" t="str">
        <f t="shared" si="59"/>
        <v>Terwakili</v>
      </c>
      <c r="J565" s="106">
        <f t="shared" si="60"/>
        <v>14266240.000565</v>
      </c>
      <c r="K565" s="105">
        <f t="shared" si="61"/>
        <v>303537.02127659577</v>
      </c>
      <c r="L565" s="106">
        <f t="shared" si="62"/>
        <v>303537.02184159576</v>
      </c>
    </row>
    <row r="566" spans="1:12" x14ac:dyDescent="0.3">
      <c r="A566" s="104" t="s">
        <v>1519</v>
      </c>
      <c r="B566" s="104" t="s">
        <v>1520</v>
      </c>
      <c r="C566" s="105">
        <v>8081473</v>
      </c>
      <c r="D566" s="105">
        <v>28674717</v>
      </c>
      <c r="E566" s="106">
        <f t="shared" si="56"/>
        <v>3.5482042691969644</v>
      </c>
      <c r="F566" s="107">
        <f t="shared" si="57"/>
        <v>9</v>
      </c>
      <c r="G566" s="107">
        <f>COUNTIF(Data_Eksportir!$H$2:$H$3401,A566)</f>
        <v>1</v>
      </c>
      <c r="H566" s="104" t="str">
        <f t="shared" si="58"/>
        <v>1 – 5</v>
      </c>
      <c r="I566" s="104" t="str">
        <f t="shared" si="59"/>
        <v>Keterwakilan rendah</v>
      </c>
      <c r="J566" s="106">
        <f t="shared" si="60"/>
        <v>28674717.000565998</v>
      </c>
      <c r="K566" s="105">
        <f t="shared" si="61"/>
        <v>14337358.5</v>
      </c>
      <c r="L566" s="106">
        <f t="shared" si="62"/>
        <v>14337358.500566</v>
      </c>
    </row>
    <row r="567" spans="1:12" x14ac:dyDescent="0.3">
      <c r="A567" s="104" t="s">
        <v>1521</v>
      </c>
      <c r="B567" s="104" t="s">
        <v>1522</v>
      </c>
      <c r="C567" s="105">
        <v>12304060</v>
      </c>
      <c r="D567" s="105">
        <v>45825127</v>
      </c>
      <c r="E567" s="106">
        <f t="shared" si="56"/>
        <v>3.7243907295640626</v>
      </c>
      <c r="F567" s="107">
        <f t="shared" si="57"/>
        <v>9</v>
      </c>
      <c r="G567" s="107">
        <f>COUNTIF(Data_Eksportir!$H$2:$H$3401,A567)</f>
        <v>0</v>
      </c>
      <c r="H567" s="104" t="str">
        <f t="shared" si="58"/>
        <v>1 – 5</v>
      </c>
      <c r="I567" s="104" t="str">
        <f t="shared" si="59"/>
        <v>Belum terwakili</v>
      </c>
      <c r="J567" s="106">
        <f t="shared" si="60"/>
        <v>45825127.000566997</v>
      </c>
      <c r="K567" s="105">
        <f t="shared" si="61"/>
        <v>45825127</v>
      </c>
      <c r="L567" s="106">
        <f t="shared" si="62"/>
        <v>45825127.000566997</v>
      </c>
    </row>
    <row r="568" spans="1:12" x14ac:dyDescent="0.3">
      <c r="A568" s="104" t="s">
        <v>1523</v>
      </c>
      <c r="B568" s="104" t="s">
        <v>1524</v>
      </c>
      <c r="C568" s="105">
        <v>36572506</v>
      </c>
      <c r="D568" s="105">
        <v>202516431</v>
      </c>
      <c r="E568" s="106">
        <f t="shared" si="56"/>
        <v>5.5373955232928251</v>
      </c>
      <c r="F568" s="107">
        <f t="shared" si="57"/>
        <v>9</v>
      </c>
      <c r="G568" s="107">
        <f>COUNTIF(Data_Eksportir!$H$2:$H$3401,A568)</f>
        <v>40</v>
      </c>
      <c r="H568" s="104" t="str">
        <f t="shared" si="58"/>
        <v>5 – 20</v>
      </c>
      <c r="I568" s="104" t="str">
        <f t="shared" si="59"/>
        <v>Terwakili</v>
      </c>
      <c r="J568" s="106">
        <f t="shared" si="60"/>
        <v>202516431.000568</v>
      </c>
      <c r="K568" s="105">
        <f t="shared" si="61"/>
        <v>4939425.1463414636</v>
      </c>
      <c r="L568" s="106">
        <f t="shared" si="62"/>
        <v>4939425.1469094632</v>
      </c>
    </row>
    <row r="569" spans="1:12" x14ac:dyDescent="0.3">
      <c r="A569" s="104" t="s">
        <v>1525</v>
      </c>
      <c r="B569" s="104" t="s">
        <v>1526</v>
      </c>
      <c r="C569" s="105">
        <v>375590</v>
      </c>
      <c r="D569" s="105">
        <v>3039867</v>
      </c>
      <c r="E569" s="106">
        <f t="shared" si="56"/>
        <v>8.0935781037833809</v>
      </c>
      <c r="F569" s="107">
        <f t="shared" si="57"/>
        <v>9</v>
      </c>
      <c r="G569" s="107">
        <f>COUNTIF(Data_Eksportir!$H$2:$H$3401,A569)</f>
        <v>0</v>
      </c>
      <c r="H569" s="104" t="str">
        <f t="shared" si="58"/>
        <v>5 – 20</v>
      </c>
      <c r="I569" s="104" t="str">
        <f t="shared" si="59"/>
        <v>Di bawah ambang nilai</v>
      </c>
      <c r="J569" s="106">
        <f t="shared" si="60"/>
        <v>3039867.0005689999</v>
      </c>
      <c r="K569" s="105">
        <f t="shared" si="61"/>
        <v>0</v>
      </c>
      <c r="L569" s="106">
        <f t="shared" si="62"/>
        <v>0</v>
      </c>
    </row>
    <row r="570" spans="1:12" x14ac:dyDescent="0.3">
      <c r="A570" s="104" t="s">
        <v>1527</v>
      </c>
      <c r="B570" s="104" t="s">
        <v>1528</v>
      </c>
      <c r="C570" s="105">
        <v>17821558</v>
      </c>
      <c r="D570" s="105">
        <v>98045222</v>
      </c>
      <c r="E570" s="106">
        <f t="shared" si="56"/>
        <v>5.5014955482567798</v>
      </c>
      <c r="F570" s="107">
        <f t="shared" si="57"/>
        <v>9</v>
      </c>
      <c r="G570" s="107">
        <f>COUNTIF(Data_Eksportir!$H$2:$H$3401,A570)</f>
        <v>35</v>
      </c>
      <c r="H570" s="104" t="str">
        <f t="shared" si="58"/>
        <v>5 – 20</v>
      </c>
      <c r="I570" s="104" t="str">
        <f t="shared" si="59"/>
        <v>Terwakili</v>
      </c>
      <c r="J570" s="106">
        <f t="shared" si="60"/>
        <v>98045222.000569999</v>
      </c>
      <c r="K570" s="105">
        <f t="shared" si="61"/>
        <v>2723478.388888889</v>
      </c>
      <c r="L570" s="106">
        <f t="shared" si="62"/>
        <v>2723478.3894588891</v>
      </c>
    </row>
    <row r="571" spans="1:12" x14ac:dyDescent="0.3">
      <c r="A571" s="104" t="s">
        <v>1529</v>
      </c>
      <c r="B571" s="104" t="s">
        <v>1530</v>
      </c>
      <c r="C571" s="105">
        <v>3155409</v>
      </c>
      <c r="D571" s="105">
        <v>24556574</v>
      </c>
      <c r="E571" s="106">
        <f t="shared" si="56"/>
        <v>7.7823743292866316</v>
      </c>
      <c r="F571" s="107">
        <f t="shared" si="57"/>
        <v>9</v>
      </c>
      <c r="G571" s="107">
        <f>COUNTIF(Data_Eksportir!$H$2:$H$3401,A571)</f>
        <v>0</v>
      </c>
      <c r="H571" s="104" t="str">
        <f t="shared" si="58"/>
        <v>5 – 20</v>
      </c>
      <c r="I571" s="104" t="str">
        <f t="shared" si="59"/>
        <v>Belum terwakili</v>
      </c>
      <c r="J571" s="106">
        <f t="shared" si="60"/>
        <v>24556574.000571001</v>
      </c>
      <c r="K571" s="105">
        <f t="shared" si="61"/>
        <v>24556574</v>
      </c>
      <c r="L571" s="106">
        <f t="shared" si="62"/>
        <v>24556574.000571001</v>
      </c>
    </row>
    <row r="572" spans="1:12" x14ac:dyDescent="0.3">
      <c r="A572" s="104" t="s">
        <v>1531</v>
      </c>
      <c r="B572" s="104" t="s">
        <v>1532</v>
      </c>
      <c r="C572" s="105">
        <v>5025525</v>
      </c>
      <c r="D572" s="105">
        <v>61597912</v>
      </c>
      <c r="E572" s="106">
        <f t="shared" si="56"/>
        <v>12.257010362101472</v>
      </c>
      <c r="F572" s="107">
        <f t="shared" si="57"/>
        <v>9</v>
      </c>
      <c r="G572" s="107">
        <f>COUNTIF(Data_Eksportir!$H$2:$H$3401,A572)</f>
        <v>10</v>
      </c>
      <c r="H572" s="104" t="str">
        <f t="shared" si="58"/>
        <v>5 – 20</v>
      </c>
      <c r="I572" s="104" t="str">
        <f t="shared" si="59"/>
        <v>Terwakili</v>
      </c>
      <c r="J572" s="106">
        <f t="shared" si="60"/>
        <v>61597912.000572003</v>
      </c>
      <c r="K572" s="105">
        <f t="shared" si="61"/>
        <v>5599810.1818181816</v>
      </c>
      <c r="L572" s="106">
        <f t="shared" si="62"/>
        <v>5599810.1823901813</v>
      </c>
    </row>
    <row r="573" spans="1:12" x14ac:dyDescent="0.3">
      <c r="A573" s="104" t="s">
        <v>1533</v>
      </c>
      <c r="B573" s="104" t="s">
        <v>1534</v>
      </c>
      <c r="C573" s="105">
        <v>382767</v>
      </c>
      <c r="D573" s="105">
        <v>6652964</v>
      </c>
      <c r="E573" s="106">
        <f t="shared" si="56"/>
        <v>17.381237149493035</v>
      </c>
      <c r="F573" s="107">
        <f t="shared" si="57"/>
        <v>9</v>
      </c>
      <c r="G573" s="107">
        <f>COUNTIF(Data_Eksportir!$H$2:$H$3401,A573)</f>
        <v>0</v>
      </c>
      <c r="H573" s="104" t="str">
        <f t="shared" si="58"/>
        <v>5 – 20</v>
      </c>
      <c r="I573" s="104" t="str">
        <f t="shared" si="59"/>
        <v>Di bawah ambang nilai</v>
      </c>
      <c r="J573" s="106">
        <f t="shared" si="60"/>
        <v>6652964.0005729999</v>
      </c>
      <c r="K573" s="105">
        <f t="shared" si="61"/>
        <v>0</v>
      </c>
      <c r="L573" s="106">
        <f t="shared" si="62"/>
        <v>0</v>
      </c>
    </row>
    <row r="574" spans="1:12" x14ac:dyDescent="0.3">
      <c r="A574" s="104" t="s">
        <v>1535</v>
      </c>
      <c r="B574" s="104" t="s">
        <v>1536</v>
      </c>
      <c r="C574" s="105">
        <v>11763445</v>
      </c>
      <c r="D574" s="105">
        <v>55323883</v>
      </c>
      <c r="E574" s="106">
        <f t="shared" si="56"/>
        <v>4.7030341026799549</v>
      </c>
      <c r="F574" s="107">
        <f t="shared" si="57"/>
        <v>9</v>
      </c>
      <c r="G574" s="107">
        <f>COUNTIF(Data_Eksportir!$H$2:$H$3401,A574)</f>
        <v>0</v>
      </c>
      <c r="H574" s="104" t="str">
        <f t="shared" si="58"/>
        <v>1 – 5</v>
      </c>
      <c r="I574" s="104" t="str">
        <f t="shared" si="59"/>
        <v>Belum terwakili</v>
      </c>
      <c r="J574" s="106">
        <f t="shared" si="60"/>
        <v>55323883.000574</v>
      </c>
      <c r="K574" s="105">
        <f t="shared" si="61"/>
        <v>55323883</v>
      </c>
      <c r="L574" s="106">
        <f t="shared" si="62"/>
        <v>55323883.000574</v>
      </c>
    </row>
    <row r="575" spans="1:12" x14ac:dyDescent="0.3">
      <c r="A575" s="104" t="s">
        <v>1537</v>
      </c>
      <c r="B575" s="104" t="s">
        <v>1538</v>
      </c>
      <c r="C575" s="105">
        <v>3370</v>
      </c>
      <c r="D575" s="105">
        <v>27808</v>
      </c>
      <c r="E575" s="106">
        <f t="shared" si="56"/>
        <v>8.2516320474777451</v>
      </c>
      <c r="F575" s="107">
        <f t="shared" si="57"/>
        <v>9</v>
      </c>
      <c r="G575" s="107">
        <f>COUNTIF(Data_Eksportir!$H$2:$H$3401,A575)</f>
        <v>0</v>
      </c>
      <c r="H575" s="104" t="str">
        <f t="shared" si="58"/>
        <v>5 – 20</v>
      </c>
      <c r="I575" s="104" t="str">
        <f t="shared" si="59"/>
        <v>Di bawah ambang nilai</v>
      </c>
      <c r="J575" s="106">
        <f t="shared" si="60"/>
        <v>27808.000574999998</v>
      </c>
      <c r="K575" s="105">
        <f t="shared" si="61"/>
        <v>0</v>
      </c>
      <c r="L575" s="106">
        <f t="shared" si="62"/>
        <v>0</v>
      </c>
    </row>
    <row r="576" spans="1:12" x14ac:dyDescent="0.3">
      <c r="A576" s="104" t="s">
        <v>1539</v>
      </c>
      <c r="B576" s="104" t="s">
        <v>1540</v>
      </c>
      <c r="C576" s="105">
        <v>157965</v>
      </c>
      <c r="D576" s="105">
        <v>389653</v>
      </c>
      <c r="E576" s="106">
        <f t="shared" si="56"/>
        <v>2.4667046497641882</v>
      </c>
      <c r="F576" s="107">
        <f t="shared" si="57"/>
        <v>9</v>
      </c>
      <c r="G576" s="107">
        <f>COUNTIF(Data_Eksportir!$H$2:$H$3401,A576)</f>
        <v>13</v>
      </c>
      <c r="H576" s="104" t="str">
        <f t="shared" si="58"/>
        <v>1 – 5</v>
      </c>
      <c r="I576" s="104" t="str">
        <f t="shared" si="59"/>
        <v>Di bawah ambang nilai</v>
      </c>
      <c r="J576" s="106">
        <f t="shared" si="60"/>
        <v>389653.00057600002</v>
      </c>
      <c r="K576" s="105">
        <f t="shared" si="61"/>
        <v>0</v>
      </c>
      <c r="L576" s="106">
        <f t="shared" si="62"/>
        <v>0</v>
      </c>
    </row>
    <row r="577" spans="1:12" x14ac:dyDescent="0.3">
      <c r="A577" s="104" t="s">
        <v>1541</v>
      </c>
      <c r="B577" s="104" t="s">
        <v>1542</v>
      </c>
      <c r="C577" s="105">
        <v>10657</v>
      </c>
      <c r="D577" s="105">
        <v>29742</v>
      </c>
      <c r="E577" s="106">
        <f t="shared" si="56"/>
        <v>2.7908417002908887</v>
      </c>
      <c r="F577" s="107">
        <f t="shared" si="57"/>
        <v>9</v>
      </c>
      <c r="G577" s="107">
        <f>COUNTIF(Data_Eksportir!$H$2:$H$3401,A577)</f>
        <v>0</v>
      </c>
      <c r="H577" s="104" t="str">
        <f t="shared" si="58"/>
        <v>1 – 5</v>
      </c>
      <c r="I577" s="104" t="str">
        <f t="shared" si="59"/>
        <v>Di bawah ambang nilai</v>
      </c>
      <c r="J577" s="106">
        <f t="shared" si="60"/>
        <v>29742.000576999999</v>
      </c>
      <c r="K577" s="105">
        <f t="shared" si="61"/>
        <v>0</v>
      </c>
      <c r="L577" s="106">
        <f t="shared" si="62"/>
        <v>0</v>
      </c>
    </row>
    <row r="578" spans="1:12" x14ac:dyDescent="0.3">
      <c r="A578" s="104" t="s">
        <v>1543</v>
      </c>
      <c r="B578" s="104" t="s">
        <v>1544</v>
      </c>
      <c r="C578" s="105">
        <v>82016</v>
      </c>
      <c r="D578" s="105">
        <v>205817</v>
      </c>
      <c r="E578" s="106">
        <f t="shared" ref="E578:E641" si="63">IF(AND(ISNUMBER(C578),C578&gt;0),D578/C578,"")</f>
        <v>2.5094737612173232</v>
      </c>
      <c r="F578" s="107">
        <f t="shared" ref="F578:F641" si="64">VALUE(LEFT(A578,2))</f>
        <v>9</v>
      </c>
      <c r="G578" s="107">
        <f>COUNTIF(Data_Eksportir!$H$2:$H$3401,A578)</f>
        <v>2</v>
      </c>
      <c r="H578" s="104" t="str">
        <f t="shared" ref="H578:H641" si="65">IF(E578="","Tanpa data berat",IF(E578&lt;1,"Di bawah 1",IF(E578&lt;5,"1 – 5",IF(E578&lt;20,"5 – 20",IF(E578&lt;100,"20 – 100","100 ke atas")))))</f>
        <v>1 – 5</v>
      </c>
      <c r="I578" s="104" t="str">
        <f t="shared" ref="I578:I641" si="66">IF(D578&lt;p_nilai_besar,"Di bawah ambang nilai",IF(G578=0,"Belum terwakili",IF(G578&lt;=p_listing_rendah,"Keterwakilan rendah","Terwakili")))</f>
        <v>Di bawah ambang nilai</v>
      </c>
      <c r="J578" s="106">
        <f t="shared" ref="J578:J641" si="67">D578+ROW()/10^6</f>
        <v>205817.00057800001</v>
      </c>
      <c r="K578" s="105">
        <f t="shared" ref="K578:K641" si="68">IF(D578&gt;=p_nilai_besar,D578/(1+G578),0)</f>
        <v>0</v>
      </c>
      <c r="L578" s="106">
        <f t="shared" ref="L578:L641" si="69">IF(K578&gt;0,K578+ROW()/10^6,0)</f>
        <v>0</v>
      </c>
    </row>
    <row r="579" spans="1:12" x14ac:dyDescent="0.3">
      <c r="A579" s="104" t="s">
        <v>1545</v>
      </c>
      <c r="B579" s="104" t="s">
        <v>1546</v>
      </c>
      <c r="C579" s="105">
        <v>525</v>
      </c>
      <c r="D579" s="105">
        <v>2875</v>
      </c>
      <c r="E579" s="106">
        <f t="shared" si="63"/>
        <v>5.4761904761904763</v>
      </c>
      <c r="F579" s="107">
        <f t="shared" si="64"/>
        <v>9</v>
      </c>
      <c r="G579" s="107">
        <f>COUNTIF(Data_Eksportir!$H$2:$H$3401,A579)</f>
        <v>0</v>
      </c>
      <c r="H579" s="104" t="str">
        <f t="shared" si="65"/>
        <v>5 – 20</v>
      </c>
      <c r="I579" s="104" t="str">
        <f t="shared" si="66"/>
        <v>Di bawah ambang nilai</v>
      </c>
      <c r="J579" s="106">
        <f t="shared" si="67"/>
        <v>2875.000579</v>
      </c>
      <c r="K579" s="105">
        <f t="shared" si="68"/>
        <v>0</v>
      </c>
      <c r="L579" s="106">
        <f t="shared" si="69"/>
        <v>0</v>
      </c>
    </row>
    <row r="580" spans="1:12" x14ac:dyDescent="0.3">
      <c r="A580" s="104" t="s">
        <v>1547</v>
      </c>
      <c r="B580" s="104" t="s">
        <v>1548</v>
      </c>
      <c r="C580" s="105">
        <v>1811</v>
      </c>
      <c r="D580" s="105">
        <v>15083</v>
      </c>
      <c r="E580" s="106">
        <f t="shared" si="63"/>
        <v>8.3285477636664833</v>
      </c>
      <c r="F580" s="107">
        <f t="shared" si="64"/>
        <v>9</v>
      </c>
      <c r="G580" s="107">
        <f>COUNTIF(Data_Eksportir!$H$2:$H$3401,A580)</f>
        <v>0</v>
      </c>
      <c r="H580" s="104" t="str">
        <f t="shared" si="65"/>
        <v>5 – 20</v>
      </c>
      <c r="I580" s="104" t="str">
        <f t="shared" si="66"/>
        <v>Di bawah ambang nilai</v>
      </c>
      <c r="J580" s="106">
        <f t="shared" si="67"/>
        <v>15083.00058</v>
      </c>
      <c r="K580" s="105">
        <f t="shared" si="68"/>
        <v>0</v>
      </c>
      <c r="L580" s="106">
        <f t="shared" si="69"/>
        <v>0</v>
      </c>
    </row>
    <row r="581" spans="1:12" x14ac:dyDescent="0.3">
      <c r="A581" s="104" t="s">
        <v>1549</v>
      </c>
      <c r="B581" s="104" t="s">
        <v>1550</v>
      </c>
      <c r="C581" s="105"/>
      <c r="D581" s="105">
        <v>120</v>
      </c>
      <c r="E581" s="106" t="str">
        <f t="shared" si="63"/>
        <v/>
      </c>
      <c r="F581" s="107">
        <f t="shared" si="64"/>
        <v>9</v>
      </c>
      <c r="G581" s="107">
        <f>COUNTIF(Data_Eksportir!$H$2:$H$3401,A581)</f>
        <v>1</v>
      </c>
      <c r="H581" s="104" t="str">
        <f t="shared" si="65"/>
        <v>Tanpa data berat</v>
      </c>
      <c r="I581" s="104" t="str">
        <f t="shared" si="66"/>
        <v>Di bawah ambang nilai</v>
      </c>
      <c r="J581" s="106">
        <f t="shared" si="67"/>
        <v>120.000581</v>
      </c>
      <c r="K581" s="105">
        <f t="shared" si="68"/>
        <v>0</v>
      </c>
      <c r="L581" s="106">
        <f t="shared" si="69"/>
        <v>0</v>
      </c>
    </row>
    <row r="582" spans="1:12" x14ac:dyDescent="0.3">
      <c r="A582" s="104" t="s">
        <v>1551</v>
      </c>
      <c r="B582" s="104" t="s">
        <v>1552</v>
      </c>
      <c r="C582" s="105">
        <v>1037</v>
      </c>
      <c r="D582" s="105">
        <v>2838</v>
      </c>
      <c r="E582" s="106">
        <f t="shared" si="63"/>
        <v>2.7367405978784958</v>
      </c>
      <c r="F582" s="107">
        <f t="shared" si="64"/>
        <v>9</v>
      </c>
      <c r="G582" s="107">
        <f>COUNTIF(Data_Eksportir!$H$2:$H$3401,A582)</f>
        <v>0</v>
      </c>
      <c r="H582" s="104" t="str">
        <f t="shared" si="65"/>
        <v>1 – 5</v>
      </c>
      <c r="I582" s="104" t="str">
        <f t="shared" si="66"/>
        <v>Di bawah ambang nilai</v>
      </c>
      <c r="J582" s="106">
        <f t="shared" si="67"/>
        <v>2838.0005820000001</v>
      </c>
      <c r="K582" s="105">
        <f t="shared" si="68"/>
        <v>0</v>
      </c>
      <c r="L582" s="106">
        <f t="shared" si="69"/>
        <v>0</v>
      </c>
    </row>
    <row r="583" spans="1:12" x14ac:dyDescent="0.3">
      <c r="A583" s="104" t="s">
        <v>1553</v>
      </c>
      <c r="B583" s="104" t="s">
        <v>1554</v>
      </c>
      <c r="C583" s="105">
        <v>250</v>
      </c>
      <c r="D583" s="105">
        <v>2877</v>
      </c>
      <c r="E583" s="106">
        <f t="shared" si="63"/>
        <v>11.507999999999999</v>
      </c>
      <c r="F583" s="107">
        <f t="shared" si="64"/>
        <v>9</v>
      </c>
      <c r="G583" s="107">
        <f>COUNTIF(Data_Eksportir!$H$2:$H$3401,A583)</f>
        <v>0</v>
      </c>
      <c r="H583" s="104" t="str">
        <f t="shared" si="65"/>
        <v>5 – 20</v>
      </c>
      <c r="I583" s="104" t="str">
        <f t="shared" si="66"/>
        <v>Di bawah ambang nilai</v>
      </c>
      <c r="J583" s="106">
        <f t="shared" si="67"/>
        <v>2877.000583</v>
      </c>
      <c r="K583" s="105">
        <f t="shared" si="68"/>
        <v>0</v>
      </c>
      <c r="L583" s="106">
        <f t="shared" si="69"/>
        <v>0</v>
      </c>
    </row>
    <row r="584" spans="1:12" x14ac:dyDescent="0.3">
      <c r="A584" s="104" t="s">
        <v>1555</v>
      </c>
      <c r="B584" s="104" t="s">
        <v>1556</v>
      </c>
      <c r="C584" s="105">
        <v>108</v>
      </c>
      <c r="D584" s="105">
        <v>245</v>
      </c>
      <c r="E584" s="106">
        <f t="shared" si="63"/>
        <v>2.2685185185185186</v>
      </c>
      <c r="F584" s="107">
        <f t="shared" si="64"/>
        <v>9</v>
      </c>
      <c r="G584" s="107">
        <f>COUNTIF(Data_Eksportir!$H$2:$H$3401,A584)</f>
        <v>0</v>
      </c>
      <c r="H584" s="104" t="str">
        <f t="shared" si="65"/>
        <v>1 – 5</v>
      </c>
      <c r="I584" s="104" t="str">
        <f t="shared" si="66"/>
        <v>Di bawah ambang nilai</v>
      </c>
      <c r="J584" s="106">
        <f t="shared" si="67"/>
        <v>245.000584</v>
      </c>
      <c r="K584" s="105">
        <f t="shared" si="68"/>
        <v>0</v>
      </c>
      <c r="L584" s="106">
        <f t="shared" si="69"/>
        <v>0</v>
      </c>
    </row>
    <row r="585" spans="1:12" x14ac:dyDescent="0.3">
      <c r="A585" s="104" t="s">
        <v>1557</v>
      </c>
      <c r="B585" s="104" t="s">
        <v>1558</v>
      </c>
      <c r="C585" s="105">
        <v>2455209</v>
      </c>
      <c r="D585" s="105">
        <v>1883070</v>
      </c>
      <c r="E585" s="106">
        <f t="shared" si="63"/>
        <v>0.76696932929131489</v>
      </c>
      <c r="F585" s="107">
        <f t="shared" si="64"/>
        <v>9</v>
      </c>
      <c r="G585" s="107">
        <f>COUNTIF(Data_Eksportir!$H$2:$H$3401,A585)</f>
        <v>61</v>
      </c>
      <c r="H585" s="104" t="str">
        <f t="shared" si="65"/>
        <v>Di bawah 1</v>
      </c>
      <c r="I585" s="104" t="str">
        <f t="shared" si="66"/>
        <v>Di bawah ambang nilai</v>
      </c>
      <c r="J585" s="106">
        <f t="shared" si="67"/>
        <v>1883070.000585</v>
      </c>
      <c r="K585" s="105">
        <f t="shared" si="68"/>
        <v>0</v>
      </c>
      <c r="L585" s="106">
        <f t="shared" si="69"/>
        <v>0</v>
      </c>
    </row>
    <row r="586" spans="1:12" x14ac:dyDescent="0.3">
      <c r="A586" s="104" t="s">
        <v>1559</v>
      </c>
      <c r="B586" s="104" t="s">
        <v>1560</v>
      </c>
      <c r="C586" s="105">
        <v>311971</v>
      </c>
      <c r="D586" s="105">
        <v>1747262</v>
      </c>
      <c r="E586" s="106">
        <f t="shared" si="63"/>
        <v>5.6007192976270233</v>
      </c>
      <c r="F586" s="107">
        <f t="shared" si="64"/>
        <v>9</v>
      </c>
      <c r="G586" s="107">
        <f>COUNTIF(Data_Eksportir!$H$2:$H$3401,A586)</f>
        <v>0</v>
      </c>
      <c r="H586" s="104" t="str">
        <f t="shared" si="65"/>
        <v>5 – 20</v>
      </c>
      <c r="I586" s="104" t="str">
        <f t="shared" si="66"/>
        <v>Di bawah ambang nilai</v>
      </c>
      <c r="J586" s="106">
        <f t="shared" si="67"/>
        <v>1747262.000586</v>
      </c>
      <c r="K586" s="105">
        <f t="shared" si="68"/>
        <v>0</v>
      </c>
      <c r="L586" s="106">
        <f t="shared" si="69"/>
        <v>0</v>
      </c>
    </row>
    <row r="587" spans="1:12" x14ac:dyDescent="0.3">
      <c r="A587" s="104" t="s">
        <v>1561</v>
      </c>
      <c r="B587" s="104" t="s">
        <v>1562</v>
      </c>
      <c r="C587" s="105">
        <v>3116</v>
      </c>
      <c r="D587" s="105">
        <v>23116</v>
      </c>
      <c r="E587" s="106">
        <f t="shared" si="63"/>
        <v>7.4184852374839538</v>
      </c>
      <c r="F587" s="107">
        <f t="shared" si="64"/>
        <v>9</v>
      </c>
      <c r="G587" s="107">
        <f>COUNTIF(Data_Eksportir!$H$2:$H$3401,A587)</f>
        <v>0</v>
      </c>
      <c r="H587" s="104" t="str">
        <f t="shared" si="65"/>
        <v>5 – 20</v>
      </c>
      <c r="I587" s="104" t="str">
        <f t="shared" si="66"/>
        <v>Di bawah ambang nilai</v>
      </c>
      <c r="J587" s="106">
        <f t="shared" si="67"/>
        <v>23116.000586999999</v>
      </c>
      <c r="K587" s="105">
        <f t="shared" si="68"/>
        <v>0</v>
      </c>
      <c r="L587" s="106">
        <f t="shared" si="69"/>
        <v>0</v>
      </c>
    </row>
    <row r="588" spans="1:12" x14ac:dyDescent="0.3">
      <c r="A588" s="104" t="s">
        <v>1563</v>
      </c>
      <c r="B588" s="104" t="s">
        <v>1564</v>
      </c>
      <c r="C588" s="105">
        <v>5328563</v>
      </c>
      <c r="D588" s="105">
        <v>7174947</v>
      </c>
      <c r="E588" s="106">
        <f t="shared" si="63"/>
        <v>1.3465069287911207</v>
      </c>
      <c r="F588" s="107">
        <f t="shared" si="64"/>
        <v>9</v>
      </c>
      <c r="G588" s="107">
        <f>COUNTIF(Data_Eksportir!$H$2:$H$3401,A588)</f>
        <v>40</v>
      </c>
      <c r="H588" s="104" t="str">
        <f t="shared" si="65"/>
        <v>1 – 5</v>
      </c>
      <c r="I588" s="104" t="str">
        <f t="shared" si="66"/>
        <v>Di bawah ambang nilai</v>
      </c>
      <c r="J588" s="106">
        <f t="shared" si="67"/>
        <v>7174947.0005879998</v>
      </c>
      <c r="K588" s="105">
        <f t="shared" si="68"/>
        <v>0</v>
      </c>
      <c r="L588" s="106">
        <f t="shared" si="69"/>
        <v>0</v>
      </c>
    </row>
    <row r="589" spans="1:12" x14ac:dyDescent="0.3">
      <c r="A589" s="104" t="s">
        <v>1565</v>
      </c>
      <c r="B589" s="104" t="s">
        <v>1566</v>
      </c>
      <c r="C589" s="105">
        <v>1416</v>
      </c>
      <c r="D589" s="105">
        <v>12889</v>
      </c>
      <c r="E589" s="106">
        <f t="shared" si="63"/>
        <v>9.1024011299435035</v>
      </c>
      <c r="F589" s="107">
        <f t="shared" si="64"/>
        <v>9</v>
      </c>
      <c r="G589" s="107">
        <f>COUNTIF(Data_Eksportir!$H$2:$H$3401,A589)</f>
        <v>0</v>
      </c>
      <c r="H589" s="104" t="str">
        <f t="shared" si="65"/>
        <v>5 – 20</v>
      </c>
      <c r="I589" s="104" t="str">
        <f t="shared" si="66"/>
        <v>Di bawah ambang nilai</v>
      </c>
      <c r="J589" s="106">
        <f t="shared" si="67"/>
        <v>12889.000588999999</v>
      </c>
      <c r="K589" s="105">
        <f t="shared" si="68"/>
        <v>0</v>
      </c>
      <c r="L589" s="106">
        <f t="shared" si="69"/>
        <v>0</v>
      </c>
    </row>
    <row r="590" spans="1:12" x14ac:dyDescent="0.3">
      <c r="A590" s="104" t="s">
        <v>1567</v>
      </c>
      <c r="B590" s="104" t="s">
        <v>1568</v>
      </c>
      <c r="C590" s="105">
        <v>627181</v>
      </c>
      <c r="D590" s="105">
        <v>861342</v>
      </c>
      <c r="E590" s="106">
        <f t="shared" si="63"/>
        <v>1.3733547412947777</v>
      </c>
      <c r="F590" s="107">
        <f t="shared" si="64"/>
        <v>9</v>
      </c>
      <c r="G590" s="107">
        <f>COUNTIF(Data_Eksportir!$H$2:$H$3401,A590)</f>
        <v>5</v>
      </c>
      <c r="H590" s="104" t="str">
        <f t="shared" si="65"/>
        <v>1 – 5</v>
      </c>
      <c r="I590" s="104" t="str">
        <f t="shared" si="66"/>
        <v>Di bawah ambang nilai</v>
      </c>
      <c r="J590" s="106">
        <f t="shared" si="67"/>
        <v>861342.00058999995</v>
      </c>
      <c r="K590" s="105">
        <f t="shared" si="68"/>
        <v>0</v>
      </c>
      <c r="L590" s="106">
        <f t="shared" si="69"/>
        <v>0</v>
      </c>
    </row>
    <row r="591" spans="1:12" x14ac:dyDescent="0.3">
      <c r="A591" s="104" t="s">
        <v>1569</v>
      </c>
      <c r="B591" s="104" t="s">
        <v>1570</v>
      </c>
      <c r="C591" s="105">
        <v>29749</v>
      </c>
      <c r="D591" s="105">
        <v>186284</v>
      </c>
      <c r="E591" s="106">
        <f t="shared" si="63"/>
        <v>6.261857541429964</v>
      </c>
      <c r="F591" s="107">
        <f t="shared" si="64"/>
        <v>9</v>
      </c>
      <c r="G591" s="107">
        <f>COUNTIF(Data_Eksportir!$H$2:$H$3401,A591)</f>
        <v>5</v>
      </c>
      <c r="H591" s="104" t="str">
        <f t="shared" si="65"/>
        <v>5 – 20</v>
      </c>
      <c r="I591" s="104" t="str">
        <f t="shared" si="66"/>
        <v>Di bawah ambang nilai</v>
      </c>
      <c r="J591" s="106">
        <f t="shared" si="67"/>
        <v>186284.00059099999</v>
      </c>
      <c r="K591" s="105">
        <f t="shared" si="68"/>
        <v>0</v>
      </c>
      <c r="L591" s="106">
        <f t="shared" si="69"/>
        <v>0</v>
      </c>
    </row>
    <row r="592" spans="1:12" x14ac:dyDescent="0.3">
      <c r="A592" s="104" t="s">
        <v>1571</v>
      </c>
      <c r="B592" s="104" t="s">
        <v>1572</v>
      </c>
      <c r="C592" s="105">
        <v>2771723</v>
      </c>
      <c r="D592" s="105">
        <v>3695668</v>
      </c>
      <c r="E592" s="106">
        <f t="shared" si="63"/>
        <v>1.3333468026927655</v>
      </c>
      <c r="F592" s="107">
        <f t="shared" si="64"/>
        <v>9</v>
      </c>
      <c r="G592" s="107">
        <f>COUNTIF(Data_Eksportir!$H$2:$H$3401,A592)</f>
        <v>0</v>
      </c>
      <c r="H592" s="104" t="str">
        <f t="shared" si="65"/>
        <v>1 – 5</v>
      </c>
      <c r="I592" s="104" t="str">
        <f t="shared" si="66"/>
        <v>Di bawah ambang nilai</v>
      </c>
      <c r="J592" s="106">
        <f t="shared" si="67"/>
        <v>3695668.0005919999</v>
      </c>
      <c r="K592" s="105">
        <f t="shared" si="68"/>
        <v>0</v>
      </c>
      <c r="L592" s="106">
        <f t="shared" si="69"/>
        <v>0</v>
      </c>
    </row>
    <row r="593" spans="1:12" x14ac:dyDescent="0.3">
      <c r="A593" s="104" t="s">
        <v>1573</v>
      </c>
      <c r="B593" s="104" t="s">
        <v>1574</v>
      </c>
      <c r="C593" s="105">
        <v>50</v>
      </c>
      <c r="D593" s="105">
        <v>10000</v>
      </c>
      <c r="E593" s="106">
        <f t="shared" si="63"/>
        <v>200</v>
      </c>
      <c r="F593" s="107">
        <f t="shared" si="64"/>
        <v>10</v>
      </c>
      <c r="G593" s="107">
        <f>COUNTIF(Data_Eksportir!$H$2:$H$3401,A593)</f>
        <v>0</v>
      </c>
      <c r="H593" s="104" t="str">
        <f t="shared" si="65"/>
        <v>100 ke atas</v>
      </c>
      <c r="I593" s="104" t="str">
        <f t="shared" si="66"/>
        <v>Di bawah ambang nilai</v>
      </c>
      <c r="J593" s="106">
        <f t="shared" si="67"/>
        <v>10000.000593000001</v>
      </c>
      <c r="K593" s="105">
        <f t="shared" si="68"/>
        <v>0</v>
      </c>
      <c r="L593" s="106">
        <f t="shared" si="69"/>
        <v>0</v>
      </c>
    </row>
    <row r="594" spans="1:12" x14ac:dyDescent="0.3">
      <c r="A594" s="104" t="s">
        <v>1575</v>
      </c>
      <c r="B594" s="104" t="s">
        <v>1576</v>
      </c>
      <c r="C594" s="105">
        <v>20000</v>
      </c>
      <c r="D594" s="105">
        <v>76860</v>
      </c>
      <c r="E594" s="106">
        <f t="shared" si="63"/>
        <v>3.843</v>
      </c>
      <c r="F594" s="107">
        <f t="shared" si="64"/>
        <v>10</v>
      </c>
      <c r="G594" s="107">
        <f>COUNTIF(Data_Eksportir!$H$2:$H$3401,A594)</f>
        <v>1</v>
      </c>
      <c r="H594" s="104" t="str">
        <f t="shared" si="65"/>
        <v>1 – 5</v>
      </c>
      <c r="I594" s="104" t="str">
        <f t="shared" si="66"/>
        <v>Di bawah ambang nilai</v>
      </c>
      <c r="J594" s="106">
        <f t="shared" si="67"/>
        <v>76860.000593999997</v>
      </c>
      <c r="K594" s="105">
        <f t="shared" si="68"/>
        <v>0</v>
      </c>
      <c r="L594" s="106">
        <f t="shared" si="69"/>
        <v>0</v>
      </c>
    </row>
    <row r="595" spans="1:12" x14ac:dyDescent="0.3">
      <c r="A595" s="104" t="s">
        <v>1577</v>
      </c>
      <c r="B595" s="104" t="s">
        <v>1578</v>
      </c>
      <c r="C595" s="105">
        <v>26533</v>
      </c>
      <c r="D595" s="105">
        <v>78774</v>
      </c>
      <c r="E595" s="106">
        <f t="shared" si="63"/>
        <v>2.9689066445558363</v>
      </c>
      <c r="F595" s="107">
        <f t="shared" si="64"/>
        <v>10</v>
      </c>
      <c r="G595" s="107">
        <f>COUNTIF(Data_Eksportir!$H$2:$H$3401,A595)</f>
        <v>0</v>
      </c>
      <c r="H595" s="104" t="str">
        <f t="shared" si="65"/>
        <v>1 – 5</v>
      </c>
      <c r="I595" s="104" t="str">
        <f t="shared" si="66"/>
        <v>Di bawah ambang nilai</v>
      </c>
      <c r="J595" s="106">
        <f t="shared" si="67"/>
        <v>78774.000595000005</v>
      </c>
      <c r="K595" s="105">
        <f t="shared" si="68"/>
        <v>0</v>
      </c>
      <c r="L595" s="106">
        <f t="shared" si="69"/>
        <v>0</v>
      </c>
    </row>
    <row r="596" spans="1:12" x14ac:dyDescent="0.3">
      <c r="A596" s="104" t="s">
        <v>1579</v>
      </c>
      <c r="B596" s="104" t="s">
        <v>1580</v>
      </c>
      <c r="C596" s="105">
        <v>591206</v>
      </c>
      <c r="D596" s="105">
        <v>2177401</v>
      </c>
      <c r="E596" s="106">
        <f t="shared" si="63"/>
        <v>3.6829819047844574</v>
      </c>
      <c r="F596" s="107">
        <f t="shared" si="64"/>
        <v>10</v>
      </c>
      <c r="G596" s="107">
        <f>COUNTIF(Data_Eksportir!$H$2:$H$3401,A596)</f>
        <v>1</v>
      </c>
      <c r="H596" s="104" t="str">
        <f t="shared" si="65"/>
        <v>1 – 5</v>
      </c>
      <c r="I596" s="104" t="str">
        <f t="shared" si="66"/>
        <v>Di bawah ambang nilai</v>
      </c>
      <c r="J596" s="106">
        <f t="shared" si="67"/>
        <v>2177401.0005959999</v>
      </c>
      <c r="K596" s="105">
        <f t="shared" si="68"/>
        <v>0</v>
      </c>
      <c r="L596" s="106">
        <f t="shared" si="69"/>
        <v>0</v>
      </c>
    </row>
    <row r="597" spans="1:12" x14ac:dyDescent="0.3">
      <c r="A597" s="104" t="s">
        <v>1581</v>
      </c>
      <c r="B597" s="104" t="s">
        <v>1582</v>
      </c>
      <c r="C597" s="105">
        <v>226688</v>
      </c>
      <c r="D597" s="105">
        <v>232469</v>
      </c>
      <c r="E597" s="106">
        <f t="shared" si="63"/>
        <v>1.0255020115753812</v>
      </c>
      <c r="F597" s="107">
        <f t="shared" si="64"/>
        <v>10</v>
      </c>
      <c r="G597" s="107">
        <f>COUNTIF(Data_Eksportir!$H$2:$H$3401,A597)</f>
        <v>2</v>
      </c>
      <c r="H597" s="104" t="str">
        <f t="shared" si="65"/>
        <v>1 – 5</v>
      </c>
      <c r="I597" s="104" t="str">
        <f t="shared" si="66"/>
        <v>Di bawah ambang nilai</v>
      </c>
      <c r="J597" s="106">
        <f t="shared" si="67"/>
        <v>232469.00059700001</v>
      </c>
      <c r="K597" s="105">
        <f t="shared" si="68"/>
        <v>0</v>
      </c>
      <c r="L597" s="106">
        <f t="shared" si="69"/>
        <v>0</v>
      </c>
    </row>
    <row r="598" spans="1:12" x14ac:dyDescent="0.3">
      <c r="A598" s="104" t="s">
        <v>1583</v>
      </c>
      <c r="B598" s="104" t="s">
        <v>1584</v>
      </c>
      <c r="C598" s="105">
        <v>754387</v>
      </c>
      <c r="D598" s="105">
        <v>734035</v>
      </c>
      <c r="E598" s="106">
        <f t="shared" si="63"/>
        <v>0.97302180445845432</v>
      </c>
      <c r="F598" s="107">
        <f t="shared" si="64"/>
        <v>10</v>
      </c>
      <c r="G598" s="107">
        <f>COUNTIF(Data_Eksportir!$H$2:$H$3401,A598)</f>
        <v>0</v>
      </c>
      <c r="H598" s="104" t="str">
        <f t="shared" si="65"/>
        <v>Di bawah 1</v>
      </c>
      <c r="I598" s="104" t="str">
        <f t="shared" si="66"/>
        <v>Di bawah ambang nilai</v>
      </c>
      <c r="J598" s="106">
        <f t="shared" si="67"/>
        <v>734035.00059800001</v>
      </c>
      <c r="K598" s="105">
        <f t="shared" si="68"/>
        <v>0</v>
      </c>
      <c r="L598" s="106">
        <f t="shared" si="69"/>
        <v>0</v>
      </c>
    </row>
    <row r="599" spans="1:12" x14ac:dyDescent="0.3">
      <c r="A599" s="104" t="s">
        <v>1585</v>
      </c>
      <c r="B599" s="104" t="s">
        <v>1586</v>
      </c>
      <c r="C599" s="105">
        <v>6054758</v>
      </c>
      <c r="D599" s="105">
        <v>1697973</v>
      </c>
      <c r="E599" s="106">
        <f t="shared" si="63"/>
        <v>0.28043614625060159</v>
      </c>
      <c r="F599" s="107">
        <f t="shared" si="64"/>
        <v>10</v>
      </c>
      <c r="G599" s="107">
        <f>COUNTIF(Data_Eksportir!$H$2:$H$3401,A599)</f>
        <v>0</v>
      </c>
      <c r="H599" s="104" t="str">
        <f t="shared" si="65"/>
        <v>Di bawah 1</v>
      </c>
      <c r="I599" s="104" t="str">
        <f t="shared" si="66"/>
        <v>Di bawah ambang nilai</v>
      </c>
      <c r="J599" s="106">
        <f t="shared" si="67"/>
        <v>1697973.0005989999</v>
      </c>
      <c r="K599" s="105">
        <f t="shared" si="68"/>
        <v>0</v>
      </c>
      <c r="L599" s="106">
        <f t="shared" si="69"/>
        <v>0</v>
      </c>
    </row>
    <row r="600" spans="1:12" x14ac:dyDescent="0.3">
      <c r="A600" s="104" t="s">
        <v>1587</v>
      </c>
      <c r="B600" s="104" t="s">
        <v>1588</v>
      </c>
      <c r="C600" s="105">
        <v>31500</v>
      </c>
      <c r="D600" s="105">
        <v>354375</v>
      </c>
      <c r="E600" s="106">
        <f t="shared" si="63"/>
        <v>11.25</v>
      </c>
      <c r="F600" s="107">
        <f t="shared" si="64"/>
        <v>10</v>
      </c>
      <c r="G600" s="107">
        <f>COUNTIF(Data_Eksportir!$H$2:$H$3401,A600)</f>
        <v>34</v>
      </c>
      <c r="H600" s="104" t="str">
        <f t="shared" si="65"/>
        <v>5 – 20</v>
      </c>
      <c r="I600" s="104" t="str">
        <f t="shared" si="66"/>
        <v>Di bawah ambang nilai</v>
      </c>
      <c r="J600" s="106">
        <f t="shared" si="67"/>
        <v>354375.00060000003</v>
      </c>
      <c r="K600" s="105">
        <f t="shared" si="68"/>
        <v>0</v>
      </c>
      <c r="L600" s="106">
        <f t="shared" si="69"/>
        <v>0</v>
      </c>
    </row>
    <row r="601" spans="1:12" x14ac:dyDescent="0.3">
      <c r="A601" s="104" t="s">
        <v>1589</v>
      </c>
      <c r="B601" s="104" t="s">
        <v>1590</v>
      </c>
      <c r="C601" s="105">
        <v>2968</v>
      </c>
      <c r="D601" s="105">
        <v>5210</v>
      </c>
      <c r="E601" s="106">
        <f t="shared" si="63"/>
        <v>1.7553908355795149</v>
      </c>
      <c r="F601" s="107">
        <f t="shared" si="64"/>
        <v>10</v>
      </c>
      <c r="G601" s="107">
        <f>COUNTIF(Data_Eksportir!$H$2:$H$3401,A601)</f>
        <v>0</v>
      </c>
      <c r="H601" s="104" t="str">
        <f t="shared" si="65"/>
        <v>1 – 5</v>
      </c>
      <c r="I601" s="104" t="str">
        <f t="shared" si="66"/>
        <v>Di bawah ambang nilai</v>
      </c>
      <c r="J601" s="106">
        <f t="shared" si="67"/>
        <v>5210.0006009999997</v>
      </c>
      <c r="K601" s="105">
        <f t="shared" si="68"/>
        <v>0</v>
      </c>
      <c r="L601" s="106">
        <f t="shared" si="69"/>
        <v>0</v>
      </c>
    </row>
    <row r="602" spans="1:12" x14ac:dyDescent="0.3">
      <c r="A602" s="104" t="s">
        <v>1591</v>
      </c>
      <c r="B602" s="104" t="s">
        <v>1592</v>
      </c>
      <c r="C602" s="105">
        <v>20</v>
      </c>
      <c r="D602" s="105">
        <v>1</v>
      </c>
      <c r="E602" s="106">
        <f t="shared" si="63"/>
        <v>0.05</v>
      </c>
      <c r="F602" s="107">
        <f t="shared" si="64"/>
        <v>10</v>
      </c>
      <c r="G602" s="107">
        <f>COUNTIF(Data_Eksportir!$H$2:$H$3401,A602)</f>
        <v>0</v>
      </c>
      <c r="H602" s="104" t="str">
        <f t="shared" si="65"/>
        <v>Di bawah 1</v>
      </c>
      <c r="I602" s="104" t="str">
        <f t="shared" si="66"/>
        <v>Di bawah ambang nilai</v>
      </c>
      <c r="J602" s="106">
        <f t="shared" si="67"/>
        <v>1.000602</v>
      </c>
      <c r="K602" s="105">
        <f t="shared" si="68"/>
        <v>0</v>
      </c>
      <c r="L602" s="106">
        <f t="shared" si="69"/>
        <v>0</v>
      </c>
    </row>
    <row r="603" spans="1:12" x14ac:dyDescent="0.3">
      <c r="A603" s="104" t="s">
        <v>1593</v>
      </c>
      <c r="B603" s="104" t="s">
        <v>1594</v>
      </c>
      <c r="C603" s="105">
        <v>10707</v>
      </c>
      <c r="D603" s="105">
        <v>45408</v>
      </c>
      <c r="E603" s="106">
        <f t="shared" si="63"/>
        <v>4.2409638554216871</v>
      </c>
      <c r="F603" s="107">
        <f t="shared" si="64"/>
        <v>10</v>
      </c>
      <c r="G603" s="107">
        <f>COUNTIF(Data_Eksportir!$H$2:$H$3401,A603)</f>
        <v>29</v>
      </c>
      <c r="H603" s="104" t="str">
        <f t="shared" si="65"/>
        <v>1 – 5</v>
      </c>
      <c r="I603" s="104" t="str">
        <f t="shared" si="66"/>
        <v>Di bawah ambang nilai</v>
      </c>
      <c r="J603" s="106">
        <f t="shared" si="67"/>
        <v>45408.000603</v>
      </c>
      <c r="K603" s="105">
        <f t="shared" si="68"/>
        <v>0</v>
      </c>
      <c r="L603" s="106">
        <f t="shared" si="69"/>
        <v>0</v>
      </c>
    </row>
    <row r="604" spans="1:12" x14ac:dyDescent="0.3">
      <c r="A604" s="104" t="s">
        <v>1595</v>
      </c>
      <c r="B604" s="104" t="s">
        <v>1596</v>
      </c>
      <c r="C604" s="105">
        <v>15270</v>
      </c>
      <c r="D604" s="105">
        <v>41787</v>
      </c>
      <c r="E604" s="106">
        <f t="shared" si="63"/>
        <v>2.736542239685658</v>
      </c>
      <c r="F604" s="107">
        <f t="shared" si="64"/>
        <v>10</v>
      </c>
      <c r="G604" s="107">
        <f>COUNTIF(Data_Eksportir!$H$2:$H$3401,A604)</f>
        <v>2</v>
      </c>
      <c r="H604" s="104" t="str">
        <f t="shared" si="65"/>
        <v>1 – 5</v>
      </c>
      <c r="I604" s="104" t="str">
        <f t="shared" si="66"/>
        <v>Di bawah ambang nilai</v>
      </c>
      <c r="J604" s="106">
        <f t="shared" si="67"/>
        <v>41787.000604000001</v>
      </c>
      <c r="K604" s="105">
        <f t="shared" si="68"/>
        <v>0</v>
      </c>
      <c r="L604" s="106">
        <f t="shared" si="69"/>
        <v>0</v>
      </c>
    </row>
    <row r="605" spans="1:12" x14ac:dyDescent="0.3">
      <c r="A605" s="104" t="s">
        <v>1597</v>
      </c>
      <c r="B605" s="104" t="s">
        <v>1598</v>
      </c>
      <c r="C605" s="105">
        <v>7650</v>
      </c>
      <c r="D605" s="105">
        <v>13019</v>
      </c>
      <c r="E605" s="106">
        <f t="shared" si="63"/>
        <v>1.7018300653594771</v>
      </c>
      <c r="F605" s="107">
        <f t="shared" si="64"/>
        <v>10</v>
      </c>
      <c r="G605" s="107">
        <f>COUNTIF(Data_Eksportir!$H$2:$H$3401,A605)</f>
        <v>3</v>
      </c>
      <c r="H605" s="104" t="str">
        <f t="shared" si="65"/>
        <v>1 – 5</v>
      </c>
      <c r="I605" s="104" t="str">
        <f t="shared" si="66"/>
        <v>Di bawah ambang nilai</v>
      </c>
      <c r="J605" s="106">
        <f t="shared" si="67"/>
        <v>13019.000604999999</v>
      </c>
      <c r="K605" s="105">
        <f t="shared" si="68"/>
        <v>0</v>
      </c>
      <c r="L605" s="106">
        <f t="shared" si="69"/>
        <v>0</v>
      </c>
    </row>
    <row r="606" spans="1:12" x14ac:dyDescent="0.3">
      <c r="A606" s="104" t="s">
        <v>1599</v>
      </c>
      <c r="B606" s="104" t="s">
        <v>1600</v>
      </c>
      <c r="C606" s="105">
        <v>10966</v>
      </c>
      <c r="D606" s="105">
        <v>23271</v>
      </c>
      <c r="E606" s="106">
        <f t="shared" si="63"/>
        <v>2.1221046872150282</v>
      </c>
      <c r="F606" s="107">
        <f t="shared" si="64"/>
        <v>10</v>
      </c>
      <c r="G606" s="107">
        <f>COUNTIF(Data_Eksportir!$H$2:$H$3401,A606)</f>
        <v>0</v>
      </c>
      <c r="H606" s="104" t="str">
        <f t="shared" si="65"/>
        <v>1 – 5</v>
      </c>
      <c r="I606" s="104" t="str">
        <f t="shared" si="66"/>
        <v>Di bawah ambang nilai</v>
      </c>
      <c r="J606" s="106">
        <f t="shared" si="67"/>
        <v>23271.000606000001</v>
      </c>
      <c r="K606" s="105">
        <f t="shared" si="68"/>
        <v>0</v>
      </c>
      <c r="L606" s="106">
        <f t="shared" si="69"/>
        <v>0</v>
      </c>
    </row>
    <row r="607" spans="1:12" x14ac:dyDescent="0.3">
      <c r="A607" s="104" t="s">
        <v>1601</v>
      </c>
      <c r="B607" s="104" t="s">
        <v>1602</v>
      </c>
      <c r="C607" s="105">
        <v>1972</v>
      </c>
      <c r="D607" s="105">
        <v>1838</v>
      </c>
      <c r="E607" s="106">
        <f t="shared" si="63"/>
        <v>0.93204868154158216</v>
      </c>
      <c r="F607" s="107">
        <f t="shared" si="64"/>
        <v>10</v>
      </c>
      <c r="G607" s="107">
        <f>COUNTIF(Data_Eksportir!$H$2:$H$3401,A607)</f>
        <v>3</v>
      </c>
      <c r="H607" s="104" t="str">
        <f t="shared" si="65"/>
        <v>Di bawah 1</v>
      </c>
      <c r="I607" s="104" t="str">
        <f t="shared" si="66"/>
        <v>Di bawah ambang nilai</v>
      </c>
      <c r="J607" s="106">
        <f t="shared" si="67"/>
        <v>1838.0006069999999</v>
      </c>
      <c r="K607" s="105">
        <f t="shared" si="68"/>
        <v>0</v>
      </c>
      <c r="L607" s="106">
        <f t="shared" si="69"/>
        <v>0</v>
      </c>
    </row>
    <row r="608" spans="1:12" x14ac:dyDescent="0.3">
      <c r="A608" s="104" t="s">
        <v>1603</v>
      </c>
      <c r="B608" s="104" t="s">
        <v>1604</v>
      </c>
      <c r="C608" s="105">
        <v>4350</v>
      </c>
      <c r="D608" s="105">
        <v>3307</v>
      </c>
      <c r="E608" s="106">
        <f t="shared" si="63"/>
        <v>0.76022988505747124</v>
      </c>
      <c r="F608" s="107">
        <f t="shared" si="64"/>
        <v>10</v>
      </c>
      <c r="G608" s="107">
        <f>COUNTIF(Data_Eksportir!$H$2:$H$3401,A608)</f>
        <v>0</v>
      </c>
      <c r="H608" s="104" t="str">
        <f t="shared" si="65"/>
        <v>Di bawah 1</v>
      </c>
      <c r="I608" s="104" t="str">
        <f t="shared" si="66"/>
        <v>Di bawah ambang nilai</v>
      </c>
      <c r="J608" s="106">
        <f t="shared" si="67"/>
        <v>3307.0006079999998</v>
      </c>
      <c r="K608" s="105">
        <f t="shared" si="68"/>
        <v>0</v>
      </c>
      <c r="L608" s="106">
        <f t="shared" si="69"/>
        <v>0</v>
      </c>
    </row>
    <row r="609" spans="1:12" x14ac:dyDescent="0.3">
      <c r="A609" s="104" t="s">
        <v>1605</v>
      </c>
      <c r="B609" s="104" t="s">
        <v>1606</v>
      </c>
      <c r="C609" s="105">
        <v>30</v>
      </c>
      <c r="D609" s="105">
        <v>15</v>
      </c>
      <c r="E609" s="106">
        <f t="shared" si="63"/>
        <v>0.5</v>
      </c>
      <c r="F609" s="107">
        <f t="shared" si="64"/>
        <v>10</v>
      </c>
      <c r="G609" s="107">
        <f>COUNTIF(Data_Eksportir!$H$2:$H$3401,A609)</f>
        <v>2</v>
      </c>
      <c r="H609" s="104" t="str">
        <f t="shared" si="65"/>
        <v>Di bawah 1</v>
      </c>
      <c r="I609" s="104" t="str">
        <f t="shared" si="66"/>
        <v>Di bawah ambang nilai</v>
      </c>
      <c r="J609" s="106">
        <f t="shared" si="67"/>
        <v>15.000609000000001</v>
      </c>
      <c r="K609" s="105">
        <f t="shared" si="68"/>
        <v>0</v>
      </c>
      <c r="L609" s="106">
        <f t="shared" si="69"/>
        <v>0</v>
      </c>
    </row>
    <row r="610" spans="1:12" x14ac:dyDescent="0.3">
      <c r="A610" s="104" t="s">
        <v>1607</v>
      </c>
      <c r="B610" s="104" t="s">
        <v>1608</v>
      </c>
      <c r="C610" s="105">
        <v>17968</v>
      </c>
      <c r="D610" s="105">
        <v>10424</v>
      </c>
      <c r="E610" s="106">
        <f t="shared" si="63"/>
        <v>0.58014247551202136</v>
      </c>
      <c r="F610" s="107">
        <f t="shared" si="64"/>
        <v>10</v>
      </c>
      <c r="G610" s="107">
        <f>COUNTIF(Data_Eksportir!$H$2:$H$3401,A610)</f>
        <v>0</v>
      </c>
      <c r="H610" s="104" t="str">
        <f t="shared" si="65"/>
        <v>Di bawah 1</v>
      </c>
      <c r="I610" s="104" t="str">
        <f t="shared" si="66"/>
        <v>Di bawah ambang nilai</v>
      </c>
      <c r="J610" s="106">
        <f t="shared" si="67"/>
        <v>10424.000609999999</v>
      </c>
      <c r="K610" s="105">
        <f t="shared" si="68"/>
        <v>0</v>
      </c>
      <c r="L610" s="106">
        <f t="shared" si="69"/>
        <v>0</v>
      </c>
    </row>
    <row r="611" spans="1:12" x14ac:dyDescent="0.3">
      <c r="A611" s="104" t="s">
        <v>1609</v>
      </c>
      <c r="B611" s="104" t="s">
        <v>1610</v>
      </c>
      <c r="C611" s="105">
        <v>12251</v>
      </c>
      <c r="D611" s="105">
        <v>53992</v>
      </c>
      <c r="E611" s="106">
        <f t="shared" si="63"/>
        <v>4.4071504366990446</v>
      </c>
      <c r="F611" s="107">
        <f t="shared" si="64"/>
        <v>10</v>
      </c>
      <c r="G611" s="107">
        <f>COUNTIF(Data_Eksportir!$H$2:$H$3401,A611)</f>
        <v>0</v>
      </c>
      <c r="H611" s="104" t="str">
        <f t="shared" si="65"/>
        <v>1 – 5</v>
      </c>
      <c r="I611" s="104" t="str">
        <f t="shared" si="66"/>
        <v>Di bawah ambang nilai</v>
      </c>
      <c r="J611" s="106">
        <f t="shared" si="67"/>
        <v>53992.000611000003</v>
      </c>
      <c r="K611" s="105">
        <f t="shared" si="68"/>
        <v>0</v>
      </c>
      <c r="L611" s="106">
        <f t="shared" si="69"/>
        <v>0</v>
      </c>
    </row>
    <row r="612" spans="1:12" x14ac:dyDescent="0.3">
      <c r="A612" s="104" t="s">
        <v>1611</v>
      </c>
      <c r="B612" s="104" t="s">
        <v>1612</v>
      </c>
      <c r="C612" s="105">
        <v>42373349</v>
      </c>
      <c r="D612" s="105">
        <v>19764133</v>
      </c>
      <c r="E612" s="106">
        <f t="shared" si="63"/>
        <v>0.46642839110970435</v>
      </c>
      <c r="F612" s="107">
        <f t="shared" si="64"/>
        <v>11</v>
      </c>
      <c r="G612" s="107">
        <f>COUNTIF(Data_Eksportir!$H$2:$H$3401,A612)</f>
        <v>2</v>
      </c>
      <c r="H612" s="104" t="str">
        <f t="shared" si="65"/>
        <v>Di bawah 1</v>
      </c>
      <c r="I612" s="104" t="str">
        <f t="shared" si="66"/>
        <v>Keterwakilan rendah</v>
      </c>
      <c r="J612" s="106">
        <f t="shared" si="67"/>
        <v>19764133.000611998</v>
      </c>
      <c r="K612" s="105">
        <f t="shared" si="68"/>
        <v>6588044.333333333</v>
      </c>
      <c r="L612" s="106">
        <f t="shared" si="69"/>
        <v>6588044.333945333</v>
      </c>
    </row>
    <row r="613" spans="1:12" x14ac:dyDescent="0.3">
      <c r="A613" s="104" t="s">
        <v>1613</v>
      </c>
      <c r="B613" s="104" t="s">
        <v>1614</v>
      </c>
      <c r="C613" s="105">
        <v>6464910</v>
      </c>
      <c r="D613" s="105">
        <v>3454827</v>
      </c>
      <c r="E613" s="106">
        <f t="shared" si="63"/>
        <v>0.53439676654431389</v>
      </c>
      <c r="F613" s="107">
        <f t="shared" si="64"/>
        <v>11</v>
      </c>
      <c r="G613" s="107">
        <f>COUNTIF(Data_Eksportir!$H$2:$H$3401,A613)</f>
        <v>0</v>
      </c>
      <c r="H613" s="104" t="str">
        <f t="shared" si="65"/>
        <v>Di bawah 1</v>
      </c>
      <c r="I613" s="104" t="str">
        <f t="shared" si="66"/>
        <v>Di bawah ambang nilai</v>
      </c>
      <c r="J613" s="106">
        <f t="shared" si="67"/>
        <v>3454827.0006129998</v>
      </c>
      <c r="K613" s="105">
        <f t="shared" si="68"/>
        <v>0</v>
      </c>
      <c r="L613" s="106">
        <f t="shared" si="69"/>
        <v>0</v>
      </c>
    </row>
    <row r="614" spans="1:12" x14ac:dyDescent="0.3">
      <c r="A614" s="104" t="s">
        <v>1615</v>
      </c>
      <c r="B614" s="104" t="s">
        <v>1616</v>
      </c>
      <c r="C614" s="105">
        <v>196601</v>
      </c>
      <c r="D614" s="105">
        <v>126452</v>
      </c>
      <c r="E614" s="106">
        <f t="shared" si="63"/>
        <v>0.64319103158173152</v>
      </c>
      <c r="F614" s="107">
        <f t="shared" si="64"/>
        <v>11</v>
      </c>
      <c r="G614" s="107">
        <f>COUNTIF(Data_Eksportir!$H$2:$H$3401,A614)</f>
        <v>0</v>
      </c>
      <c r="H614" s="104" t="str">
        <f t="shared" si="65"/>
        <v>Di bawah 1</v>
      </c>
      <c r="I614" s="104" t="str">
        <f t="shared" si="66"/>
        <v>Di bawah ambang nilai</v>
      </c>
      <c r="J614" s="106">
        <f t="shared" si="67"/>
        <v>126452.000614</v>
      </c>
      <c r="K614" s="105">
        <f t="shared" si="68"/>
        <v>0</v>
      </c>
      <c r="L614" s="106">
        <f t="shared" si="69"/>
        <v>0</v>
      </c>
    </row>
    <row r="615" spans="1:12" x14ac:dyDescent="0.3">
      <c r="A615" s="104" t="s">
        <v>1617</v>
      </c>
      <c r="B615" s="104" t="s">
        <v>1618</v>
      </c>
      <c r="C615" s="105">
        <v>538148</v>
      </c>
      <c r="D615" s="105">
        <v>495121</v>
      </c>
      <c r="E615" s="106">
        <f t="shared" si="63"/>
        <v>0.92004615830589354</v>
      </c>
      <c r="F615" s="107">
        <f t="shared" si="64"/>
        <v>11</v>
      </c>
      <c r="G615" s="107">
        <f>COUNTIF(Data_Eksportir!$H$2:$H$3401,A615)</f>
        <v>0</v>
      </c>
      <c r="H615" s="104" t="str">
        <f t="shared" si="65"/>
        <v>Di bawah 1</v>
      </c>
      <c r="I615" s="104" t="str">
        <f t="shared" si="66"/>
        <v>Di bawah ambang nilai</v>
      </c>
      <c r="J615" s="106">
        <f t="shared" si="67"/>
        <v>495121.00061500003</v>
      </c>
      <c r="K615" s="105">
        <f t="shared" si="68"/>
        <v>0</v>
      </c>
      <c r="L615" s="106">
        <f t="shared" si="69"/>
        <v>0</v>
      </c>
    </row>
    <row r="616" spans="1:12" x14ac:dyDescent="0.3">
      <c r="A616" s="104" t="s">
        <v>1619</v>
      </c>
      <c r="B616" s="104" t="s">
        <v>1620</v>
      </c>
      <c r="C616" s="105">
        <v>501711</v>
      </c>
      <c r="D616" s="105">
        <v>472077</v>
      </c>
      <c r="E616" s="106">
        <f t="shared" si="63"/>
        <v>0.94093412342962379</v>
      </c>
      <c r="F616" s="107">
        <f t="shared" si="64"/>
        <v>11</v>
      </c>
      <c r="G616" s="107">
        <f>COUNTIF(Data_Eksportir!$H$2:$H$3401,A616)</f>
        <v>0</v>
      </c>
      <c r="H616" s="104" t="str">
        <f t="shared" si="65"/>
        <v>Di bawah 1</v>
      </c>
      <c r="I616" s="104" t="str">
        <f t="shared" si="66"/>
        <v>Di bawah ambang nilai</v>
      </c>
      <c r="J616" s="106">
        <f t="shared" si="67"/>
        <v>472077.00061599998</v>
      </c>
      <c r="K616" s="105">
        <f t="shared" si="68"/>
        <v>0</v>
      </c>
      <c r="L616" s="106">
        <f t="shared" si="69"/>
        <v>0</v>
      </c>
    </row>
    <row r="617" spans="1:12" x14ac:dyDescent="0.3">
      <c r="A617" s="104" t="s">
        <v>1621</v>
      </c>
      <c r="B617" s="104" t="s">
        <v>1622</v>
      </c>
      <c r="C617" s="105">
        <v>864</v>
      </c>
      <c r="D617" s="105">
        <v>4187</v>
      </c>
      <c r="E617" s="106">
        <f t="shared" si="63"/>
        <v>4.8460648148148149</v>
      </c>
      <c r="F617" s="107">
        <f t="shared" si="64"/>
        <v>11</v>
      </c>
      <c r="G617" s="107">
        <f>COUNTIF(Data_Eksportir!$H$2:$H$3401,A617)</f>
        <v>0</v>
      </c>
      <c r="H617" s="104" t="str">
        <f t="shared" si="65"/>
        <v>1 – 5</v>
      </c>
      <c r="I617" s="104" t="str">
        <f t="shared" si="66"/>
        <v>Di bawah ambang nilai</v>
      </c>
      <c r="J617" s="106">
        <f t="shared" si="67"/>
        <v>4187.0006169999997</v>
      </c>
      <c r="K617" s="105">
        <f t="shared" si="68"/>
        <v>0</v>
      </c>
      <c r="L617" s="106">
        <f t="shared" si="69"/>
        <v>0</v>
      </c>
    </row>
    <row r="618" spans="1:12" x14ac:dyDescent="0.3">
      <c r="A618" s="104" t="s">
        <v>1623</v>
      </c>
      <c r="B618" s="104" t="s">
        <v>1624</v>
      </c>
      <c r="C618" s="105">
        <v>376056</v>
      </c>
      <c r="D618" s="105">
        <v>325980</v>
      </c>
      <c r="E618" s="106">
        <f t="shared" si="63"/>
        <v>0.86683898142829796</v>
      </c>
      <c r="F618" s="107">
        <f t="shared" si="64"/>
        <v>11</v>
      </c>
      <c r="G618" s="107">
        <f>COUNTIF(Data_Eksportir!$H$2:$H$3401,A618)</f>
        <v>0</v>
      </c>
      <c r="H618" s="104" t="str">
        <f t="shared" si="65"/>
        <v>Di bawah 1</v>
      </c>
      <c r="I618" s="104" t="str">
        <f t="shared" si="66"/>
        <v>Di bawah ambang nilai</v>
      </c>
      <c r="J618" s="106">
        <f t="shared" si="67"/>
        <v>325980.00061799999</v>
      </c>
      <c r="K618" s="105">
        <f t="shared" si="68"/>
        <v>0</v>
      </c>
      <c r="L618" s="106">
        <f t="shared" si="69"/>
        <v>0</v>
      </c>
    </row>
    <row r="619" spans="1:12" x14ac:dyDescent="0.3">
      <c r="A619" s="104" t="s">
        <v>1625</v>
      </c>
      <c r="B619" s="104" t="s">
        <v>1626</v>
      </c>
      <c r="C619" s="105">
        <v>1076</v>
      </c>
      <c r="D619" s="105">
        <v>7959</v>
      </c>
      <c r="E619" s="106">
        <f t="shared" si="63"/>
        <v>7.3968401486988844</v>
      </c>
      <c r="F619" s="107">
        <f t="shared" si="64"/>
        <v>11</v>
      </c>
      <c r="G619" s="107">
        <f>COUNTIF(Data_Eksportir!$H$2:$H$3401,A619)</f>
        <v>3</v>
      </c>
      <c r="H619" s="104" t="str">
        <f t="shared" si="65"/>
        <v>5 – 20</v>
      </c>
      <c r="I619" s="104" t="str">
        <f t="shared" si="66"/>
        <v>Di bawah ambang nilai</v>
      </c>
      <c r="J619" s="106">
        <f t="shared" si="67"/>
        <v>7959.0006190000004</v>
      </c>
      <c r="K619" s="105">
        <f t="shared" si="68"/>
        <v>0</v>
      </c>
      <c r="L619" s="106">
        <f t="shared" si="69"/>
        <v>0</v>
      </c>
    </row>
    <row r="620" spans="1:12" x14ac:dyDescent="0.3">
      <c r="A620" s="104" t="s">
        <v>1627</v>
      </c>
      <c r="B620" s="104" t="s">
        <v>1628</v>
      </c>
      <c r="C620" s="105">
        <v>302650</v>
      </c>
      <c r="D620" s="105">
        <v>123078</v>
      </c>
      <c r="E620" s="106">
        <f t="shared" si="63"/>
        <v>0.40666776804890137</v>
      </c>
      <c r="F620" s="107">
        <f t="shared" si="64"/>
        <v>11</v>
      </c>
      <c r="G620" s="107">
        <f>COUNTIF(Data_Eksportir!$H$2:$H$3401,A620)</f>
        <v>5</v>
      </c>
      <c r="H620" s="104" t="str">
        <f t="shared" si="65"/>
        <v>Di bawah 1</v>
      </c>
      <c r="I620" s="104" t="str">
        <f t="shared" si="66"/>
        <v>Di bawah ambang nilai</v>
      </c>
      <c r="J620" s="106">
        <f t="shared" si="67"/>
        <v>123078.00062000001</v>
      </c>
      <c r="K620" s="105">
        <f t="shared" si="68"/>
        <v>0</v>
      </c>
      <c r="L620" s="106">
        <f t="shared" si="69"/>
        <v>0</v>
      </c>
    </row>
    <row r="621" spans="1:12" x14ac:dyDescent="0.3">
      <c r="A621" s="104" t="s">
        <v>1629</v>
      </c>
      <c r="B621" s="104" t="s">
        <v>1630</v>
      </c>
      <c r="C621" s="105">
        <v>10756</v>
      </c>
      <c r="D621" s="105">
        <v>9813</v>
      </c>
      <c r="E621" s="106">
        <f t="shared" si="63"/>
        <v>0.91232800297508365</v>
      </c>
      <c r="F621" s="107">
        <f t="shared" si="64"/>
        <v>11</v>
      </c>
      <c r="G621" s="107">
        <f>COUNTIF(Data_Eksportir!$H$2:$H$3401,A621)</f>
        <v>0</v>
      </c>
      <c r="H621" s="104" t="str">
        <f t="shared" si="65"/>
        <v>Di bawah 1</v>
      </c>
      <c r="I621" s="104" t="str">
        <f t="shared" si="66"/>
        <v>Di bawah ambang nilai</v>
      </c>
      <c r="J621" s="106">
        <f t="shared" si="67"/>
        <v>9813.0006209999992</v>
      </c>
      <c r="K621" s="105">
        <f t="shared" si="68"/>
        <v>0</v>
      </c>
      <c r="L621" s="106">
        <f t="shared" si="69"/>
        <v>0</v>
      </c>
    </row>
    <row r="622" spans="1:12" x14ac:dyDescent="0.3">
      <c r="A622" s="104" t="s">
        <v>1631</v>
      </c>
      <c r="B622" s="104" t="s">
        <v>1632</v>
      </c>
      <c r="C622" s="105">
        <v>1722</v>
      </c>
      <c r="D622" s="105">
        <v>18534</v>
      </c>
      <c r="E622" s="106">
        <f t="shared" si="63"/>
        <v>10.763066202090592</v>
      </c>
      <c r="F622" s="107">
        <f t="shared" si="64"/>
        <v>11</v>
      </c>
      <c r="G622" s="107">
        <f>COUNTIF(Data_Eksportir!$H$2:$H$3401,A622)</f>
        <v>1</v>
      </c>
      <c r="H622" s="104" t="str">
        <f t="shared" si="65"/>
        <v>5 – 20</v>
      </c>
      <c r="I622" s="104" t="str">
        <f t="shared" si="66"/>
        <v>Di bawah ambang nilai</v>
      </c>
      <c r="J622" s="106">
        <f t="shared" si="67"/>
        <v>18534.000622</v>
      </c>
      <c r="K622" s="105">
        <f t="shared" si="68"/>
        <v>0</v>
      </c>
      <c r="L622" s="106">
        <f t="shared" si="69"/>
        <v>0</v>
      </c>
    </row>
    <row r="623" spans="1:12" x14ac:dyDescent="0.3">
      <c r="A623" s="104" t="s">
        <v>1633</v>
      </c>
      <c r="B623" s="104" t="s">
        <v>1634</v>
      </c>
      <c r="C623" s="105">
        <v>453</v>
      </c>
      <c r="D623" s="105">
        <v>110</v>
      </c>
      <c r="E623" s="106">
        <f t="shared" si="63"/>
        <v>0.24282560706401765</v>
      </c>
      <c r="F623" s="107">
        <f t="shared" si="64"/>
        <v>11</v>
      </c>
      <c r="G623" s="107">
        <f>COUNTIF(Data_Eksportir!$H$2:$H$3401,A623)</f>
        <v>0</v>
      </c>
      <c r="H623" s="104" t="str">
        <f t="shared" si="65"/>
        <v>Di bawah 1</v>
      </c>
      <c r="I623" s="104" t="str">
        <f t="shared" si="66"/>
        <v>Di bawah ambang nilai</v>
      </c>
      <c r="J623" s="106">
        <f t="shared" si="67"/>
        <v>110.000623</v>
      </c>
      <c r="K623" s="105">
        <f t="shared" si="68"/>
        <v>0</v>
      </c>
      <c r="L623" s="106">
        <f t="shared" si="69"/>
        <v>0</v>
      </c>
    </row>
    <row r="624" spans="1:12" x14ac:dyDescent="0.3">
      <c r="A624" s="104" t="s">
        <v>1635</v>
      </c>
      <c r="B624" s="104" t="s">
        <v>1636</v>
      </c>
      <c r="C624" s="105">
        <v>165</v>
      </c>
      <c r="D624" s="105">
        <v>822</v>
      </c>
      <c r="E624" s="106">
        <f t="shared" si="63"/>
        <v>4.9818181818181815</v>
      </c>
      <c r="F624" s="107">
        <f t="shared" si="64"/>
        <v>11</v>
      </c>
      <c r="G624" s="107">
        <f>COUNTIF(Data_Eksportir!$H$2:$H$3401,A624)</f>
        <v>0</v>
      </c>
      <c r="H624" s="104" t="str">
        <f t="shared" si="65"/>
        <v>1 – 5</v>
      </c>
      <c r="I624" s="104" t="str">
        <f t="shared" si="66"/>
        <v>Di bawah ambang nilai</v>
      </c>
      <c r="J624" s="106">
        <f t="shared" si="67"/>
        <v>822.00062400000002</v>
      </c>
      <c r="K624" s="105">
        <f t="shared" si="68"/>
        <v>0</v>
      </c>
      <c r="L624" s="106">
        <f t="shared" si="69"/>
        <v>0</v>
      </c>
    </row>
    <row r="625" spans="1:12" x14ac:dyDescent="0.3">
      <c r="A625" s="104" t="s">
        <v>1637</v>
      </c>
      <c r="B625" s="104" t="s">
        <v>1638</v>
      </c>
      <c r="C625" s="105">
        <v>6875</v>
      </c>
      <c r="D625" s="105">
        <v>5785</v>
      </c>
      <c r="E625" s="106">
        <f t="shared" si="63"/>
        <v>0.84145454545454546</v>
      </c>
      <c r="F625" s="107">
        <f t="shared" si="64"/>
        <v>11</v>
      </c>
      <c r="G625" s="107">
        <f>COUNTIF(Data_Eksportir!$H$2:$H$3401,A625)</f>
        <v>0</v>
      </c>
      <c r="H625" s="104" t="str">
        <f t="shared" si="65"/>
        <v>Di bawah 1</v>
      </c>
      <c r="I625" s="104" t="str">
        <f t="shared" si="66"/>
        <v>Di bawah ambang nilai</v>
      </c>
      <c r="J625" s="106">
        <f t="shared" si="67"/>
        <v>5785.0006249999997</v>
      </c>
      <c r="K625" s="105">
        <f t="shared" si="68"/>
        <v>0</v>
      </c>
      <c r="L625" s="106">
        <f t="shared" si="69"/>
        <v>0</v>
      </c>
    </row>
    <row r="626" spans="1:12" x14ac:dyDescent="0.3">
      <c r="A626" s="104" t="s">
        <v>1639</v>
      </c>
      <c r="B626" s="104" t="s">
        <v>1640</v>
      </c>
      <c r="C626" s="105">
        <v>15906</v>
      </c>
      <c r="D626" s="105">
        <v>15725</v>
      </c>
      <c r="E626" s="106">
        <f t="shared" si="63"/>
        <v>0.98862064629699486</v>
      </c>
      <c r="F626" s="107">
        <f t="shared" si="64"/>
        <v>11</v>
      </c>
      <c r="G626" s="107">
        <f>COUNTIF(Data_Eksportir!$H$2:$H$3401,A626)</f>
        <v>0</v>
      </c>
      <c r="H626" s="104" t="str">
        <f t="shared" si="65"/>
        <v>Di bawah 1</v>
      </c>
      <c r="I626" s="104" t="str">
        <f t="shared" si="66"/>
        <v>Di bawah ambang nilai</v>
      </c>
      <c r="J626" s="106">
        <f t="shared" si="67"/>
        <v>15725.000625999999</v>
      </c>
      <c r="K626" s="105">
        <f t="shared" si="68"/>
        <v>0</v>
      </c>
      <c r="L626" s="106">
        <f t="shared" si="69"/>
        <v>0</v>
      </c>
    </row>
    <row r="627" spans="1:12" x14ac:dyDescent="0.3">
      <c r="A627" s="104" t="s">
        <v>1641</v>
      </c>
      <c r="B627" s="104" t="s">
        <v>1642</v>
      </c>
      <c r="C627" s="105">
        <v>590</v>
      </c>
      <c r="D627" s="105">
        <v>1432</v>
      </c>
      <c r="E627" s="106">
        <f t="shared" si="63"/>
        <v>2.4271186440677965</v>
      </c>
      <c r="F627" s="107">
        <f t="shared" si="64"/>
        <v>11</v>
      </c>
      <c r="G627" s="107">
        <f>COUNTIF(Data_Eksportir!$H$2:$H$3401,A627)</f>
        <v>0</v>
      </c>
      <c r="H627" s="104" t="str">
        <f t="shared" si="65"/>
        <v>1 – 5</v>
      </c>
      <c r="I627" s="104" t="str">
        <f t="shared" si="66"/>
        <v>Di bawah ambang nilai</v>
      </c>
      <c r="J627" s="106">
        <f t="shared" si="67"/>
        <v>1432.0006269999999</v>
      </c>
      <c r="K627" s="105">
        <f t="shared" si="68"/>
        <v>0</v>
      </c>
      <c r="L627" s="106">
        <f t="shared" si="69"/>
        <v>0</v>
      </c>
    </row>
    <row r="628" spans="1:12" x14ac:dyDescent="0.3">
      <c r="A628" s="104" t="s">
        <v>1643</v>
      </c>
      <c r="B628" s="104" t="s">
        <v>1644</v>
      </c>
      <c r="C628" s="105">
        <v>80</v>
      </c>
      <c r="D628" s="105">
        <v>34</v>
      </c>
      <c r="E628" s="106">
        <f t="shared" si="63"/>
        <v>0.42499999999999999</v>
      </c>
      <c r="F628" s="107">
        <f t="shared" si="64"/>
        <v>11</v>
      </c>
      <c r="G628" s="107">
        <f>COUNTIF(Data_Eksportir!$H$2:$H$3401,A628)</f>
        <v>0</v>
      </c>
      <c r="H628" s="104" t="str">
        <f t="shared" si="65"/>
        <v>Di bawah 1</v>
      </c>
      <c r="I628" s="104" t="str">
        <f t="shared" si="66"/>
        <v>Di bawah ambang nilai</v>
      </c>
      <c r="J628" s="106">
        <f t="shared" si="67"/>
        <v>34.000627999999999</v>
      </c>
      <c r="K628" s="105">
        <f t="shared" si="68"/>
        <v>0</v>
      </c>
      <c r="L628" s="106">
        <f t="shared" si="69"/>
        <v>0</v>
      </c>
    </row>
    <row r="629" spans="1:12" x14ac:dyDescent="0.3">
      <c r="A629" s="104" t="s">
        <v>1645</v>
      </c>
      <c r="B629" s="104" t="s">
        <v>1646</v>
      </c>
      <c r="C629" s="105">
        <v>2669021</v>
      </c>
      <c r="D629" s="105">
        <v>1173176</v>
      </c>
      <c r="E629" s="106">
        <f t="shared" si="63"/>
        <v>0.43955292970718479</v>
      </c>
      <c r="F629" s="107">
        <f t="shared" si="64"/>
        <v>11</v>
      </c>
      <c r="G629" s="107">
        <f>COUNTIF(Data_Eksportir!$H$2:$H$3401,A629)</f>
        <v>0</v>
      </c>
      <c r="H629" s="104" t="str">
        <f t="shared" si="65"/>
        <v>Di bawah 1</v>
      </c>
      <c r="I629" s="104" t="str">
        <f t="shared" si="66"/>
        <v>Di bawah ambang nilai</v>
      </c>
      <c r="J629" s="106">
        <f t="shared" si="67"/>
        <v>1173176.0006289999</v>
      </c>
      <c r="K629" s="105">
        <f t="shared" si="68"/>
        <v>0</v>
      </c>
      <c r="L629" s="106">
        <f t="shared" si="69"/>
        <v>0</v>
      </c>
    </row>
    <row r="630" spans="1:12" x14ac:dyDescent="0.3">
      <c r="A630" s="104" t="s">
        <v>1647</v>
      </c>
      <c r="B630" s="104" t="s">
        <v>1648</v>
      </c>
      <c r="C630" s="105">
        <v>811871</v>
      </c>
      <c r="D630" s="105">
        <v>678428</v>
      </c>
      <c r="E630" s="106">
        <f t="shared" si="63"/>
        <v>0.83563521791023454</v>
      </c>
      <c r="F630" s="107">
        <f t="shared" si="64"/>
        <v>11</v>
      </c>
      <c r="G630" s="107">
        <f>COUNTIF(Data_Eksportir!$H$2:$H$3401,A630)</f>
        <v>1</v>
      </c>
      <c r="H630" s="104" t="str">
        <f t="shared" si="65"/>
        <v>Di bawah 1</v>
      </c>
      <c r="I630" s="104" t="str">
        <f t="shared" si="66"/>
        <v>Di bawah ambang nilai</v>
      </c>
      <c r="J630" s="106">
        <f t="shared" si="67"/>
        <v>678428.00063000002</v>
      </c>
      <c r="K630" s="105">
        <f t="shared" si="68"/>
        <v>0</v>
      </c>
      <c r="L630" s="106">
        <f t="shared" si="69"/>
        <v>0</v>
      </c>
    </row>
    <row r="631" spans="1:12" x14ac:dyDescent="0.3">
      <c r="A631" s="104" t="s">
        <v>1649</v>
      </c>
      <c r="B631" s="104" t="s">
        <v>1650</v>
      </c>
      <c r="C631" s="105">
        <v>145399</v>
      </c>
      <c r="D631" s="105">
        <v>326560</v>
      </c>
      <c r="E631" s="106">
        <f t="shared" si="63"/>
        <v>2.2459576750871739</v>
      </c>
      <c r="F631" s="107">
        <f t="shared" si="64"/>
        <v>11</v>
      </c>
      <c r="G631" s="107">
        <f>COUNTIF(Data_Eksportir!$H$2:$H$3401,A631)</f>
        <v>0</v>
      </c>
      <c r="H631" s="104" t="str">
        <f t="shared" si="65"/>
        <v>1 – 5</v>
      </c>
      <c r="I631" s="104" t="str">
        <f t="shared" si="66"/>
        <v>Di bawah ambang nilai</v>
      </c>
      <c r="J631" s="106">
        <f t="shared" si="67"/>
        <v>326560.00063099997</v>
      </c>
      <c r="K631" s="105">
        <f t="shared" si="68"/>
        <v>0</v>
      </c>
      <c r="L631" s="106">
        <f t="shared" si="69"/>
        <v>0</v>
      </c>
    </row>
    <row r="632" spans="1:12" x14ac:dyDescent="0.3">
      <c r="A632" s="104" t="s">
        <v>1651</v>
      </c>
      <c r="B632" s="104" t="s">
        <v>1652</v>
      </c>
      <c r="C632" s="105">
        <v>3690</v>
      </c>
      <c r="D632" s="105">
        <v>25963</v>
      </c>
      <c r="E632" s="106">
        <f t="shared" si="63"/>
        <v>7.0360433604336041</v>
      </c>
      <c r="F632" s="107">
        <f t="shared" si="64"/>
        <v>11</v>
      </c>
      <c r="G632" s="107">
        <f>COUNTIF(Data_Eksportir!$H$2:$H$3401,A632)</f>
        <v>0</v>
      </c>
      <c r="H632" s="104" t="str">
        <f t="shared" si="65"/>
        <v>5 – 20</v>
      </c>
      <c r="I632" s="104" t="str">
        <f t="shared" si="66"/>
        <v>Di bawah ambang nilai</v>
      </c>
      <c r="J632" s="106">
        <f t="shared" si="67"/>
        <v>25963.000631999999</v>
      </c>
      <c r="K632" s="105">
        <f t="shared" si="68"/>
        <v>0</v>
      </c>
      <c r="L632" s="106">
        <f t="shared" si="69"/>
        <v>0</v>
      </c>
    </row>
    <row r="633" spans="1:12" x14ac:dyDescent="0.3">
      <c r="A633" s="104" t="s">
        <v>1653</v>
      </c>
      <c r="B633" s="104" t="s">
        <v>1654</v>
      </c>
      <c r="C633" s="105">
        <v>438404</v>
      </c>
      <c r="D633" s="105">
        <v>141151</v>
      </c>
      <c r="E633" s="106">
        <f t="shared" si="63"/>
        <v>0.32196558425561811</v>
      </c>
      <c r="F633" s="107">
        <f t="shared" si="64"/>
        <v>11</v>
      </c>
      <c r="G633" s="107">
        <f>COUNTIF(Data_Eksportir!$H$2:$H$3401,A633)</f>
        <v>5</v>
      </c>
      <c r="H633" s="104" t="str">
        <f t="shared" si="65"/>
        <v>Di bawah 1</v>
      </c>
      <c r="I633" s="104" t="str">
        <f t="shared" si="66"/>
        <v>Di bawah ambang nilai</v>
      </c>
      <c r="J633" s="106">
        <f t="shared" si="67"/>
        <v>141151.00063299999</v>
      </c>
      <c r="K633" s="105">
        <f t="shared" si="68"/>
        <v>0</v>
      </c>
      <c r="L633" s="106">
        <f t="shared" si="69"/>
        <v>0</v>
      </c>
    </row>
    <row r="634" spans="1:12" x14ac:dyDescent="0.3">
      <c r="A634" s="104" t="s">
        <v>1655</v>
      </c>
      <c r="B634" s="104" t="s">
        <v>1656</v>
      </c>
      <c r="C634" s="105">
        <v>7189147</v>
      </c>
      <c r="D634" s="105">
        <v>2494372</v>
      </c>
      <c r="E634" s="106">
        <f t="shared" si="63"/>
        <v>0.34696355492522268</v>
      </c>
      <c r="F634" s="107">
        <f t="shared" si="64"/>
        <v>11</v>
      </c>
      <c r="G634" s="107">
        <f>COUNTIF(Data_Eksportir!$H$2:$H$3401,A634)</f>
        <v>1</v>
      </c>
      <c r="H634" s="104" t="str">
        <f t="shared" si="65"/>
        <v>Di bawah 1</v>
      </c>
      <c r="I634" s="104" t="str">
        <f t="shared" si="66"/>
        <v>Di bawah ambang nilai</v>
      </c>
      <c r="J634" s="106">
        <f t="shared" si="67"/>
        <v>2494372.0006340002</v>
      </c>
      <c r="K634" s="105">
        <f t="shared" si="68"/>
        <v>0</v>
      </c>
      <c r="L634" s="106">
        <f t="shared" si="69"/>
        <v>0</v>
      </c>
    </row>
    <row r="635" spans="1:12" x14ac:dyDescent="0.3">
      <c r="A635" s="104" t="s">
        <v>1657</v>
      </c>
      <c r="B635" s="104" t="s">
        <v>1658</v>
      </c>
      <c r="C635" s="105">
        <v>838264</v>
      </c>
      <c r="D635" s="105">
        <v>453122</v>
      </c>
      <c r="E635" s="106">
        <f t="shared" si="63"/>
        <v>0.54054808509013863</v>
      </c>
      <c r="F635" s="107">
        <f t="shared" si="64"/>
        <v>11</v>
      </c>
      <c r="G635" s="107">
        <f>COUNTIF(Data_Eksportir!$H$2:$H$3401,A635)</f>
        <v>0</v>
      </c>
      <c r="H635" s="104" t="str">
        <f t="shared" si="65"/>
        <v>Di bawah 1</v>
      </c>
      <c r="I635" s="104" t="str">
        <f t="shared" si="66"/>
        <v>Di bawah ambang nilai</v>
      </c>
      <c r="J635" s="106">
        <f t="shared" si="67"/>
        <v>453122.000635</v>
      </c>
      <c r="K635" s="105">
        <f t="shared" si="68"/>
        <v>0</v>
      </c>
      <c r="L635" s="106">
        <f t="shared" si="69"/>
        <v>0</v>
      </c>
    </row>
    <row r="636" spans="1:12" x14ac:dyDescent="0.3">
      <c r="A636" s="104" t="s">
        <v>1659</v>
      </c>
      <c r="B636" s="104" t="s">
        <v>1660</v>
      </c>
      <c r="C636" s="105">
        <v>2306531</v>
      </c>
      <c r="D636" s="105">
        <v>13060086</v>
      </c>
      <c r="E636" s="106">
        <f t="shared" si="63"/>
        <v>5.6622200178536515</v>
      </c>
      <c r="F636" s="107">
        <f t="shared" si="64"/>
        <v>11</v>
      </c>
      <c r="G636" s="107">
        <f>COUNTIF(Data_Eksportir!$H$2:$H$3401,A636)</f>
        <v>6</v>
      </c>
      <c r="H636" s="104" t="str">
        <f t="shared" si="65"/>
        <v>5 – 20</v>
      </c>
      <c r="I636" s="104" t="str">
        <f t="shared" si="66"/>
        <v>Terwakili</v>
      </c>
      <c r="J636" s="106">
        <f t="shared" si="67"/>
        <v>13060086.000636</v>
      </c>
      <c r="K636" s="105">
        <f t="shared" si="68"/>
        <v>1865726.5714285714</v>
      </c>
      <c r="L636" s="106">
        <f t="shared" si="69"/>
        <v>1865726.5720645713</v>
      </c>
    </row>
    <row r="637" spans="1:12" x14ac:dyDescent="0.3">
      <c r="A637" s="104" t="s">
        <v>1661</v>
      </c>
      <c r="B637" s="104" t="s">
        <v>1662</v>
      </c>
      <c r="C637" s="105">
        <v>2</v>
      </c>
      <c r="D637" s="105">
        <v>3</v>
      </c>
      <c r="E637" s="106">
        <f t="shared" si="63"/>
        <v>1.5</v>
      </c>
      <c r="F637" s="107">
        <f t="shared" si="64"/>
        <v>11</v>
      </c>
      <c r="G637" s="107">
        <f>COUNTIF(Data_Eksportir!$H$2:$H$3401,A637)</f>
        <v>0</v>
      </c>
      <c r="H637" s="104" t="str">
        <f t="shared" si="65"/>
        <v>1 – 5</v>
      </c>
      <c r="I637" s="104" t="str">
        <f t="shared" si="66"/>
        <v>Di bawah ambang nilai</v>
      </c>
      <c r="J637" s="106">
        <f t="shared" si="67"/>
        <v>3.0006370000000002</v>
      </c>
      <c r="K637" s="105">
        <f t="shared" si="68"/>
        <v>0</v>
      </c>
      <c r="L637" s="106">
        <f t="shared" si="69"/>
        <v>0</v>
      </c>
    </row>
    <row r="638" spans="1:12" x14ac:dyDescent="0.3">
      <c r="A638" s="104" t="s">
        <v>1663</v>
      </c>
      <c r="B638" s="104" t="s">
        <v>1664</v>
      </c>
      <c r="C638" s="105">
        <v>5049</v>
      </c>
      <c r="D638" s="105">
        <v>8824</v>
      </c>
      <c r="E638" s="106">
        <f t="shared" si="63"/>
        <v>1.7476728064963358</v>
      </c>
      <c r="F638" s="107">
        <f t="shared" si="64"/>
        <v>11</v>
      </c>
      <c r="G638" s="107">
        <f>COUNTIF(Data_Eksportir!$H$2:$H$3401,A638)</f>
        <v>0</v>
      </c>
      <c r="H638" s="104" t="str">
        <f t="shared" si="65"/>
        <v>1 – 5</v>
      </c>
      <c r="I638" s="104" t="str">
        <f t="shared" si="66"/>
        <v>Di bawah ambang nilai</v>
      </c>
      <c r="J638" s="106">
        <f t="shared" si="67"/>
        <v>8824.0006379999995</v>
      </c>
      <c r="K638" s="105">
        <f t="shared" si="68"/>
        <v>0</v>
      </c>
      <c r="L638" s="106">
        <f t="shared" si="69"/>
        <v>0</v>
      </c>
    </row>
    <row r="639" spans="1:12" x14ac:dyDescent="0.3">
      <c r="A639" s="104" t="s">
        <v>1665</v>
      </c>
      <c r="B639" s="104" t="s">
        <v>1666</v>
      </c>
      <c r="C639" s="105">
        <v>59735220</v>
      </c>
      <c r="D639" s="105">
        <v>25647419</v>
      </c>
      <c r="E639" s="106">
        <f t="shared" si="63"/>
        <v>0.42935171244033254</v>
      </c>
      <c r="F639" s="107">
        <f t="shared" si="64"/>
        <v>11</v>
      </c>
      <c r="G639" s="107">
        <f>COUNTIF(Data_Eksportir!$H$2:$H$3401,A639)</f>
        <v>0</v>
      </c>
      <c r="H639" s="104" t="str">
        <f t="shared" si="65"/>
        <v>Di bawah 1</v>
      </c>
      <c r="I639" s="104" t="str">
        <f t="shared" si="66"/>
        <v>Belum terwakili</v>
      </c>
      <c r="J639" s="106">
        <f t="shared" si="67"/>
        <v>25647419.000638999</v>
      </c>
      <c r="K639" s="105">
        <f t="shared" si="68"/>
        <v>25647419</v>
      </c>
      <c r="L639" s="106">
        <f t="shared" si="69"/>
        <v>25647419.000638999</v>
      </c>
    </row>
    <row r="640" spans="1:12" x14ac:dyDescent="0.3">
      <c r="A640" s="104" t="s">
        <v>1667</v>
      </c>
      <c r="B640" s="104" t="s">
        <v>1668</v>
      </c>
      <c r="C640" s="105">
        <v>403</v>
      </c>
      <c r="D640" s="105">
        <v>1535</v>
      </c>
      <c r="E640" s="106">
        <f t="shared" si="63"/>
        <v>3.8089330024813894</v>
      </c>
      <c r="F640" s="107">
        <f t="shared" si="64"/>
        <v>11</v>
      </c>
      <c r="G640" s="107">
        <f>COUNTIF(Data_Eksportir!$H$2:$H$3401,A640)</f>
        <v>16</v>
      </c>
      <c r="H640" s="104" t="str">
        <f t="shared" si="65"/>
        <v>1 – 5</v>
      </c>
      <c r="I640" s="104" t="str">
        <f t="shared" si="66"/>
        <v>Di bawah ambang nilai</v>
      </c>
      <c r="J640" s="106">
        <f t="shared" si="67"/>
        <v>1535.00064</v>
      </c>
      <c r="K640" s="105">
        <f t="shared" si="68"/>
        <v>0</v>
      </c>
      <c r="L640" s="106">
        <f t="shared" si="69"/>
        <v>0</v>
      </c>
    </row>
    <row r="641" spans="1:12" x14ac:dyDescent="0.3">
      <c r="A641" s="104" t="s">
        <v>1669</v>
      </c>
      <c r="B641" s="104" t="s">
        <v>1670</v>
      </c>
      <c r="C641" s="105">
        <v>47483331</v>
      </c>
      <c r="D641" s="105">
        <v>18721194</v>
      </c>
      <c r="E641" s="106">
        <f t="shared" si="63"/>
        <v>0.3942687592831261</v>
      </c>
      <c r="F641" s="107">
        <f t="shared" si="64"/>
        <v>11</v>
      </c>
      <c r="G641" s="107">
        <f>COUNTIF(Data_Eksportir!$H$2:$H$3401,A641)</f>
        <v>0</v>
      </c>
      <c r="H641" s="104" t="str">
        <f t="shared" si="65"/>
        <v>Di bawah 1</v>
      </c>
      <c r="I641" s="104" t="str">
        <f t="shared" si="66"/>
        <v>Belum terwakili</v>
      </c>
      <c r="J641" s="106">
        <f t="shared" si="67"/>
        <v>18721194.000641</v>
      </c>
      <c r="K641" s="105">
        <f t="shared" si="68"/>
        <v>18721194</v>
      </c>
      <c r="L641" s="106">
        <f t="shared" si="69"/>
        <v>18721194.000641</v>
      </c>
    </row>
    <row r="642" spans="1:12" x14ac:dyDescent="0.3">
      <c r="A642" s="104" t="s">
        <v>1671</v>
      </c>
      <c r="B642" s="104" t="s">
        <v>1672</v>
      </c>
      <c r="C642" s="105">
        <v>2558167</v>
      </c>
      <c r="D642" s="105">
        <v>1478380</v>
      </c>
      <c r="E642" s="106">
        <f t="shared" ref="E642:E705" si="70">IF(AND(ISNUMBER(C642),C642&gt;0),D642/C642,"")</f>
        <v>0.57790597720946291</v>
      </c>
      <c r="F642" s="107">
        <f t="shared" ref="F642:F705" si="71">VALUE(LEFT(A642,2))</f>
        <v>11</v>
      </c>
      <c r="G642" s="107">
        <f>COUNTIF(Data_Eksportir!$H$2:$H$3401,A642)</f>
        <v>0</v>
      </c>
      <c r="H642" s="104" t="str">
        <f t="shared" ref="H642:H705" si="72">IF(E642="","Tanpa data berat",IF(E642&lt;1,"Di bawah 1",IF(E642&lt;5,"1 – 5",IF(E642&lt;20,"5 – 20",IF(E642&lt;100,"20 – 100","100 ke atas")))))</f>
        <v>Di bawah 1</v>
      </c>
      <c r="I642" s="104" t="str">
        <f t="shared" ref="I642:I705" si="73">IF(D642&lt;p_nilai_besar,"Di bawah ambang nilai",IF(G642=0,"Belum terwakili",IF(G642&lt;=p_listing_rendah,"Keterwakilan rendah","Terwakili")))</f>
        <v>Di bawah ambang nilai</v>
      </c>
      <c r="J642" s="106">
        <f t="shared" ref="J642:J705" si="74">D642+ROW()/10^6</f>
        <v>1478380.000642</v>
      </c>
      <c r="K642" s="105">
        <f t="shared" ref="K642:K705" si="75">IF(D642&gt;=p_nilai_besar,D642/(1+G642),0)</f>
        <v>0</v>
      </c>
      <c r="L642" s="106">
        <f t="shared" ref="L642:L705" si="76">IF(K642&gt;0,K642+ROW()/10^6,0)</f>
        <v>0</v>
      </c>
    </row>
    <row r="643" spans="1:12" x14ac:dyDescent="0.3">
      <c r="A643" s="104" t="s">
        <v>1673</v>
      </c>
      <c r="B643" s="104" t="s">
        <v>1674</v>
      </c>
      <c r="C643" s="105">
        <v>1300617</v>
      </c>
      <c r="D643" s="105">
        <v>245284</v>
      </c>
      <c r="E643" s="106">
        <f t="shared" si="70"/>
        <v>0.18859049205108036</v>
      </c>
      <c r="F643" s="107">
        <f t="shared" si="71"/>
        <v>11</v>
      </c>
      <c r="G643" s="107">
        <f>COUNTIF(Data_Eksportir!$H$2:$H$3401,A643)</f>
        <v>0</v>
      </c>
      <c r="H643" s="104" t="str">
        <f t="shared" si="72"/>
        <v>Di bawah 1</v>
      </c>
      <c r="I643" s="104" t="str">
        <f t="shared" si="73"/>
        <v>Di bawah ambang nilai</v>
      </c>
      <c r="J643" s="106">
        <f t="shared" si="74"/>
        <v>245284.00064300001</v>
      </c>
      <c r="K643" s="105">
        <f t="shared" si="75"/>
        <v>0</v>
      </c>
      <c r="L643" s="106">
        <f t="shared" si="76"/>
        <v>0</v>
      </c>
    </row>
    <row r="644" spans="1:12" x14ac:dyDescent="0.3">
      <c r="A644" s="104" t="s">
        <v>1675</v>
      </c>
      <c r="B644" s="104" t="s">
        <v>1676</v>
      </c>
      <c r="C644" s="105">
        <v>4000</v>
      </c>
      <c r="D644" s="105">
        <v>8170</v>
      </c>
      <c r="E644" s="106">
        <f t="shared" si="70"/>
        <v>2.0425</v>
      </c>
      <c r="F644" s="107">
        <f t="shared" si="71"/>
        <v>11</v>
      </c>
      <c r="G644" s="107">
        <f>COUNTIF(Data_Eksportir!$H$2:$H$3401,A644)</f>
        <v>0</v>
      </c>
      <c r="H644" s="104" t="str">
        <f t="shared" si="72"/>
        <v>1 – 5</v>
      </c>
      <c r="I644" s="104" t="str">
        <f t="shared" si="73"/>
        <v>Di bawah ambang nilai</v>
      </c>
      <c r="J644" s="106">
        <f t="shared" si="74"/>
        <v>8170.0006439999997</v>
      </c>
      <c r="K644" s="105">
        <f t="shared" si="75"/>
        <v>0</v>
      </c>
      <c r="L644" s="106">
        <f t="shared" si="76"/>
        <v>0</v>
      </c>
    </row>
    <row r="645" spans="1:12" x14ac:dyDescent="0.3">
      <c r="A645" s="104" t="s">
        <v>1677</v>
      </c>
      <c r="B645" s="104" t="s">
        <v>1678</v>
      </c>
      <c r="C645" s="105">
        <v>2936504</v>
      </c>
      <c r="D645" s="105">
        <v>987378</v>
      </c>
      <c r="E645" s="106">
        <f t="shared" si="70"/>
        <v>0.33624268858479334</v>
      </c>
      <c r="F645" s="107">
        <f t="shared" si="71"/>
        <v>12</v>
      </c>
      <c r="G645" s="107">
        <f>COUNTIF(Data_Eksportir!$H$2:$H$3401,A645)</f>
        <v>0</v>
      </c>
      <c r="H645" s="104" t="str">
        <f t="shared" si="72"/>
        <v>Di bawah 1</v>
      </c>
      <c r="I645" s="104" t="str">
        <f t="shared" si="73"/>
        <v>Di bawah ambang nilai</v>
      </c>
      <c r="J645" s="106">
        <f t="shared" si="74"/>
        <v>987378.00064500002</v>
      </c>
      <c r="K645" s="105">
        <f t="shared" si="75"/>
        <v>0</v>
      </c>
      <c r="L645" s="106">
        <f t="shared" si="76"/>
        <v>0</v>
      </c>
    </row>
    <row r="646" spans="1:12" x14ac:dyDescent="0.3">
      <c r="A646" s="104" t="s">
        <v>1679</v>
      </c>
      <c r="B646" s="104" t="s">
        <v>1680</v>
      </c>
      <c r="C646" s="105">
        <v>2000</v>
      </c>
      <c r="D646" s="105">
        <v>600</v>
      </c>
      <c r="E646" s="106">
        <f t="shared" si="70"/>
        <v>0.3</v>
      </c>
      <c r="F646" s="107">
        <f t="shared" si="71"/>
        <v>12</v>
      </c>
      <c r="G646" s="107">
        <f>COUNTIF(Data_Eksportir!$H$2:$H$3401,A646)</f>
        <v>1</v>
      </c>
      <c r="H646" s="104" t="str">
        <f t="shared" si="72"/>
        <v>Di bawah 1</v>
      </c>
      <c r="I646" s="104" t="str">
        <f t="shared" si="73"/>
        <v>Di bawah ambang nilai</v>
      </c>
      <c r="J646" s="106">
        <f t="shared" si="74"/>
        <v>600.00064599999996</v>
      </c>
      <c r="K646" s="105">
        <f t="shared" si="75"/>
        <v>0</v>
      </c>
      <c r="L646" s="106">
        <f t="shared" si="76"/>
        <v>0</v>
      </c>
    </row>
    <row r="647" spans="1:12" x14ac:dyDescent="0.3">
      <c r="A647" s="104" t="s">
        <v>1681</v>
      </c>
      <c r="B647" s="104" t="s">
        <v>1682</v>
      </c>
      <c r="C647" s="105">
        <v>1675496</v>
      </c>
      <c r="D647" s="105">
        <v>4364166</v>
      </c>
      <c r="E647" s="106">
        <f t="shared" si="70"/>
        <v>2.6047009363197526</v>
      </c>
      <c r="F647" s="107">
        <f t="shared" si="71"/>
        <v>12</v>
      </c>
      <c r="G647" s="107">
        <f>COUNTIF(Data_Eksportir!$H$2:$H$3401,A647)</f>
        <v>0</v>
      </c>
      <c r="H647" s="104" t="str">
        <f t="shared" si="72"/>
        <v>1 – 5</v>
      </c>
      <c r="I647" s="104" t="str">
        <f t="shared" si="73"/>
        <v>Di bawah ambang nilai</v>
      </c>
      <c r="J647" s="106">
        <f t="shared" si="74"/>
        <v>4364166.000647</v>
      </c>
      <c r="K647" s="105">
        <f t="shared" si="75"/>
        <v>0</v>
      </c>
      <c r="L647" s="106">
        <f t="shared" si="76"/>
        <v>0</v>
      </c>
    </row>
    <row r="648" spans="1:12" x14ac:dyDescent="0.3">
      <c r="A648" s="104" t="s">
        <v>1683</v>
      </c>
      <c r="B648" s="104" t="s">
        <v>1684</v>
      </c>
      <c r="C648" s="105">
        <v>252110</v>
      </c>
      <c r="D648" s="105">
        <v>252538</v>
      </c>
      <c r="E648" s="106">
        <f t="shared" si="70"/>
        <v>1.0016976716512633</v>
      </c>
      <c r="F648" s="107">
        <f t="shared" si="71"/>
        <v>12</v>
      </c>
      <c r="G648" s="107">
        <f>COUNTIF(Data_Eksportir!$H$2:$H$3401,A648)</f>
        <v>0</v>
      </c>
      <c r="H648" s="104" t="str">
        <f t="shared" si="72"/>
        <v>1 – 5</v>
      </c>
      <c r="I648" s="104" t="str">
        <f t="shared" si="73"/>
        <v>Di bawah ambang nilai</v>
      </c>
      <c r="J648" s="106">
        <f t="shared" si="74"/>
        <v>252538.00064799999</v>
      </c>
      <c r="K648" s="105">
        <f t="shared" si="75"/>
        <v>0</v>
      </c>
      <c r="L648" s="106">
        <f t="shared" si="76"/>
        <v>0</v>
      </c>
    </row>
    <row r="649" spans="1:12" x14ac:dyDescent="0.3">
      <c r="A649" s="104" t="s">
        <v>1685</v>
      </c>
      <c r="B649" s="104" t="s">
        <v>1686</v>
      </c>
      <c r="C649" s="105">
        <v>26548120</v>
      </c>
      <c r="D649" s="105">
        <v>45437832</v>
      </c>
      <c r="E649" s="106">
        <f t="shared" si="70"/>
        <v>1.7115272945880913</v>
      </c>
      <c r="F649" s="107">
        <f t="shared" si="71"/>
        <v>12</v>
      </c>
      <c r="G649" s="107">
        <f>COUNTIF(Data_Eksportir!$H$2:$H$3401,A649)</f>
        <v>30</v>
      </c>
      <c r="H649" s="104" t="str">
        <f t="shared" si="72"/>
        <v>1 – 5</v>
      </c>
      <c r="I649" s="104" t="str">
        <f t="shared" si="73"/>
        <v>Terwakili</v>
      </c>
      <c r="J649" s="106">
        <f t="shared" si="74"/>
        <v>45437832.000648998</v>
      </c>
      <c r="K649" s="105">
        <f t="shared" si="75"/>
        <v>1465736.5161290322</v>
      </c>
      <c r="L649" s="106">
        <f t="shared" si="76"/>
        <v>1465736.5167780323</v>
      </c>
    </row>
    <row r="650" spans="1:12" x14ac:dyDescent="0.3">
      <c r="A650" s="104" t="s">
        <v>1687</v>
      </c>
      <c r="B650" s="104" t="s">
        <v>1688</v>
      </c>
      <c r="C650" s="105">
        <v>1091</v>
      </c>
      <c r="D650" s="105">
        <v>5360</v>
      </c>
      <c r="E650" s="106">
        <f t="shared" si="70"/>
        <v>4.9129239230064163</v>
      </c>
      <c r="F650" s="107">
        <f t="shared" si="71"/>
        <v>12</v>
      </c>
      <c r="G650" s="107">
        <f>COUNTIF(Data_Eksportir!$H$2:$H$3401,A650)</f>
        <v>0</v>
      </c>
      <c r="H650" s="104" t="str">
        <f t="shared" si="72"/>
        <v>1 – 5</v>
      </c>
      <c r="I650" s="104" t="str">
        <f t="shared" si="73"/>
        <v>Di bawah ambang nilai</v>
      </c>
      <c r="J650" s="106">
        <f t="shared" si="74"/>
        <v>5360.00065</v>
      </c>
      <c r="K650" s="105">
        <f t="shared" si="75"/>
        <v>0</v>
      </c>
      <c r="L650" s="106">
        <f t="shared" si="76"/>
        <v>0</v>
      </c>
    </row>
    <row r="651" spans="1:12" x14ac:dyDescent="0.3">
      <c r="A651" s="104" t="s">
        <v>1689</v>
      </c>
      <c r="B651" s="104" t="s">
        <v>1690</v>
      </c>
      <c r="C651" s="105">
        <v>300</v>
      </c>
      <c r="D651" s="105">
        <v>92</v>
      </c>
      <c r="E651" s="106">
        <f t="shared" si="70"/>
        <v>0.30666666666666664</v>
      </c>
      <c r="F651" s="107">
        <f t="shared" si="71"/>
        <v>12</v>
      </c>
      <c r="G651" s="107">
        <f>COUNTIF(Data_Eksportir!$H$2:$H$3401,A651)</f>
        <v>9</v>
      </c>
      <c r="H651" s="104" t="str">
        <f t="shared" si="72"/>
        <v>Di bawah 1</v>
      </c>
      <c r="I651" s="104" t="str">
        <f t="shared" si="73"/>
        <v>Di bawah ambang nilai</v>
      </c>
      <c r="J651" s="106">
        <f t="shared" si="74"/>
        <v>92.000651000000005</v>
      </c>
      <c r="K651" s="105">
        <f t="shared" si="75"/>
        <v>0</v>
      </c>
      <c r="L651" s="106">
        <f t="shared" si="76"/>
        <v>0</v>
      </c>
    </row>
    <row r="652" spans="1:12" x14ac:dyDescent="0.3">
      <c r="A652" s="104" t="s">
        <v>1691</v>
      </c>
      <c r="B652" s="104" t="s">
        <v>1692</v>
      </c>
      <c r="C652" s="105">
        <v>1358</v>
      </c>
      <c r="D652" s="105">
        <v>4309</v>
      </c>
      <c r="E652" s="106">
        <f t="shared" si="70"/>
        <v>3.1730486008836523</v>
      </c>
      <c r="F652" s="107">
        <f t="shared" si="71"/>
        <v>12</v>
      </c>
      <c r="G652" s="107">
        <f>COUNTIF(Data_Eksportir!$H$2:$H$3401,A652)</f>
        <v>0</v>
      </c>
      <c r="H652" s="104" t="str">
        <f t="shared" si="72"/>
        <v>1 – 5</v>
      </c>
      <c r="I652" s="104" t="str">
        <f t="shared" si="73"/>
        <v>Di bawah ambang nilai</v>
      </c>
      <c r="J652" s="106">
        <f t="shared" si="74"/>
        <v>4309.0006519999997</v>
      </c>
      <c r="K652" s="105">
        <f t="shared" si="75"/>
        <v>0</v>
      </c>
      <c r="L652" s="106">
        <f t="shared" si="76"/>
        <v>0</v>
      </c>
    </row>
    <row r="653" spans="1:12" x14ac:dyDescent="0.3">
      <c r="A653" s="104" t="s">
        <v>1693</v>
      </c>
      <c r="B653" s="104" t="s">
        <v>1694</v>
      </c>
      <c r="C653" s="105">
        <v>16754</v>
      </c>
      <c r="D653" s="105">
        <v>3333847</v>
      </c>
      <c r="E653" s="106">
        <f t="shared" si="70"/>
        <v>198.98812223946521</v>
      </c>
      <c r="F653" s="107">
        <f t="shared" si="71"/>
        <v>12</v>
      </c>
      <c r="G653" s="107">
        <f>COUNTIF(Data_Eksportir!$H$2:$H$3401,A653)</f>
        <v>3</v>
      </c>
      <c r="H653" s="104" t="str">
        <f t="shared" si="72"/>
        <v>100 ke atas</v>
      </c>
      <c r="I653" s="104" t="str">
        <f t="shared" si="73"/>
        <v>Di bawah ambang nilai</v>
      </c>
      <c r="J653" s="106">
        <f t="shared" si="74"/>
        <v>3333847.0006530001</v>
      </c>
      <c r="K653" s="105">
        <f t="shared" si="75"/>
        <v>0</v>
      </c>
      <c r="L653" s="106">
        <f t="shared" si="76"/>
        <v>0</v>
      </c>
    </row>
    <row r="654" spans="1:12" x14ac:dyDescent="0.3">
      <c r="A654" s="104" t="s">
        <v>1695</v>
      </c>
      <c r="B654" s="104" t="s">
        <v>1696</v>
      </c>
      <c r="C654" s="105">
        <v>21</v>
      </c>
      <c r="D654" s="105">
        <v>10</v>
      </c>
      <c r="E654" s="106">
        <f t="shared" si="70"/>
        <v>0.47619047619047616</v>
      </c>
      <c r="F654" s="107">
        <f t="shared" si="71"/>
        <v>12</v>
      </c>
      <c r="G654" s="107">
        <f>COUNTIF(Data_Eksportir!$H$2:$H$3401,A654)</f>
        <v>2</v>
      </c>
      <c r="H654" s="104" t="str">
        <f t="shared" si="72"/>
        <v>Di bawah 1</v>
      </c>
      <c r="I654" s="104" t="str">
        <f t="shared" si="73"/>
        <v>Di bawah ambang nilai</v>
      </c>
      <c r="J654" s="106">
        <f t="shared" si="74"/>
        <v>10.000654000000001</v>
      </c>
      <c r="K654" s="105">
        <f t="shared" si="75"/>
        <v>0</v>
      </c>
      <c r="L654" s="106">
        <f t="shared" si="76"/>
        <v>0</v>
      </c>
    </row>
    <row r="655" spans="1:12" x14ac:dyDescent="0.3">
      <c r="A655" s="104" t="s">
        <v>1697</v>
      </c>
      <c r="B655" s="104" t="s">
        <v>1698</v>
      </c>
      <c r="C655" s="105">
        <v>260020</v>
      </c>
      <c r="D655" s="105">
        <v>207961</v>
      </c>
      <c r="E655" s="106">
        <f t="shared" si="70"/>
        <v>0.79978847780939932</v>
      </c>
      <c r="F655" s="107">
        <f t="shared" si="71"/>
        <v>12</v>
      </c>
      <c r="G655" s="107">
        <f>COUNTIF(Data_Eksportir!$H$2:$H$3401,A655)</f>
        <v>0</v>
      </c>
      <c r="H655" s="104" t="str">
        <f t="shared" si="72"/>
        <v>Di bawah 1</v>
      </c>
      <c r="I655" s="104" t="str">
        <f t="shared" si="73"/>
        <v>Di bawah ambang nilai</v>
      </c>
      <c r="J655" s="106">
        <f t="shared" si="74"/>
        <v>207961.00065500001</v>
      </c>
      <c r="K655" s="105">
        <f t="shared" si="75"/>
        <v>0</v>
      </c>
      <c r="L655" s="106">
        <f t="shared" si="76"/>
        <v>0</v>
      </c>
    </row>
    <row r="656" spans="1:12" x14ac:dyDescent="0.3">
      <c r="A656" s="104" t="s">
        <v>1699</v>
      </c>
      <c r="B656" s="104" t="s">
        <v>1700</v>
      </c>
      <c r="C656" s="105">
        <v>4387604</v>
      </c>
      <c r="D656" s="105">
        <v>1021241</v>
      </c>
      <c r="E656" s="106">
        <f t="shared" si="70"/>
        <v>0.23275596430306839</v>
      </c>
      <c r="F656" s="107">
        <f t="shared" si="71"/>
        <v>12</v>
      </c>
      <c r="G656" s="107">
        <f>COUNTIF(Data_Eksportir!$H$2:$H$3401,A656)</f>
        <v>0</v>
      </c>
      <c r="H656" s="104" t="str">
        <f t="shared" si="72"/>
        <v>Di bawah 1</v>
      </c>
      <c r="I656" s="104" t="str">
        <f t="shared" si="73"/>
        <v>Di bawah ambang nilai</v>
      </c>
      <c r="J656" s="106">
        <f t="shared" si="74"/>
        <v>1021241.000656</v>
      </c>
      <c r="K656" s="105">
        <f t="shared" si="75"/>
        <v>0</v>
      </c>
      <c r="L656" s="106">
        <f t="shared" si="76"/>
        <v>0</v>
      </c>
    </row>
    <row r="657" spans="1:12" x14ac:dyDescent="0.3">
      <c r="A657" s="104" t="s">
        <v>1701</v>
      </c>
      <c r="B657" s="104" t="s">
        <v>1702</v>
      </c>
      <c r="C657" s="105">
        <v>30156</v>
      </c>
      <c r="D657" s="105">
        <v>35733</v>
      </c>
      <c r="E657" s="106">
        <f t="shared" si="70"/>
        <v>1.1849383207321926</v>
      </c>
      <c r="F657" s="107">
        <f t="shared" si="71"/>
        <v>12</v>
      </c>
      <c r="G657" s="107">
        <f>COUNTIF(Data_Eksportir!$H$2:$H$3401,A657)</f>
        <v>0</v>
      </c>
      <c r="H657" s="104" t="str">
        <f t="shared" si="72"/>
        <v>1 – 5</v>
      </c>
      <c r="I657" s="104" t="str">
        <f t="shared" si="73"/>
        <v>Di bawah ambang nilai</v>
      </c>
      <c r="J657" s="106">
        <f t="shared" si="74"/>
        <v>35733.000656999997</v>
      </c>
      <c r="K657" s="105">
        <f t="shared" si="75"/>
        <v>0</v>
      </c>
      <c r="L657" s="106">
        <f t="shared" si="76"/>
        <v>0</v>
      </c>
    </row>
    <row r="658" spans="1:12" x14ac:dyDescent="0.3">
      <c r="A658" s="104" t="s">
        <v>1703</v>
      </c>
      <c r="B658" s="104" t="s">
        <v>1704</v>
      </c>
      <c r="C658" s="105">
        <v>469090</v>
      </c>
      <c r="D658" s="105">
        <v>898666</v>
      </c>
      <c r="E658" s="106">
        <f t="shared" si="70"/>
        <v>1.9157645654352042</v>
      </c>
      <c r="F658" s="107">
        <f t="shared" si="71"/>
        <v>12</v>
      </c>
      <c r="G658" s="107">
        <f>COUNTIF(Data_Eksportir!$H$2:$H$3401,A658)</f>
        <v>0</v>
      </c>
      <c r="H658" s="104" t="str">
        <f t="shared" si="72"/>
        <v>1 – 5</v>
      </c>
      <c r="I658" s="104" t="str">
        <f t="shared" si="73"/>
        <v>Di bawah ambang nilai</v>
      </c>
      <c r="J658" s="106">
        <f t="shared" si="74"/>
        <v>898666.000658</v>
      </c>
      <c r="K658" s="105">
        <f t="shared" si="75"/>
        <v>0</v>
      </c>
      <c r="L658" s="106">
        <f t="shared" si="76"/>
        <v>0</v>
      </c>
    </row>
    <row r="659" spans="1:12" x14ac:dyDescent="0.3">
      <c r="A659" s="104" t="s">
        <v>1705</v>
      </c>
      <c r="B659" s="104" t="s">
        <v>1706</v>
      </c>
      <c r="C659" s="105">
        <v>10</v>
      </c>
      <c r="D659" s="105">
        <v>24</v>
      </c>
      <c r="E659" s="106">
        <f t="shared" si="70"/>
        <v>2.4</v>
      </c>
      <c r="F659" s="107">
        <f t="shared" si="71"/>
        <v>12</v>
      </c>
      <c r="G659" s="107">
        <f>COUNTIF(Data_Eksportir!$H$2:$H$3401,A659)</f>
        <v>0</v>
      </c>
      <c r="H659" s="104" t="str">
        <f t="shared" si="72"/>
        <v>1 – 5</v>
      </c>
      <c r="I659" s="104" t="str">
        <f t="shared" si="73"/>
        <v>Di bawah ambang nilai</v>
      </c>
      <c r="J659" s="106">
        <f t="shared" si="74"/>
        <v>24.000658999999999</v>
      </c>
      <c r="K659" s="105">
        <f t="shared" si="75"/>
        <v>0</v>
      </c>
      <c r="L659" s="106">
        <f t="shared" si="76"/>
        <v>0</v>
      </c>
    </row>
    <row r="660" spans="1:12" x14ac:dyDescent="0.3">
      <c r="A660" s="104" t="s">
        <v>1707</v>
      </c>
      <c r="B660" s="104" t="s">
        <v>1708</v>
      </c>
      <c r="C660" s="105">
        <v>81138</v>
      </c>
      <c r="D660" s="105">
        <v>268213</v>
      </c>
      <c r="E660" s="106">
        <f t="shared" si="70"/>
        <v>3.3056397742118366</v>
      </c>
      <c r="F660" s="107">
        <f t="shared" si="71"/>
        <v>12</v>
      </c>
      <c r="G660" s="107">
        <f>COUNTIF(Data_Eksportir!$H$2:$H$3401,A660)</f>
        <v>0</v>
      </c>
      <c r="H660" s="104" t="str">
        <f t="shared" si="72"/>
        <v>1 – 5</v>
      </c>
      <c r="I660" s="104" t="str">
        <f t="shared" si="73"/>
        <v>Di bawah ambang nilai</v>
      </c>
      <c r="J660" s="106">
        <f t="shared" si="74"/>
        <v>268213.00066000002</v>
      </c>
      <c r="K660" s="105">
        <f t="shared" si="75"/>
        <v>0</v>
      </c>
      <c r="L660" s="106">
        <f t="shared" si="76"/>
        <v>0</v>
      </c>
    </row>
    <row r="661" spans="1:12" x14ac:dyDescent="0.3">
      <c r="A661" s="104" t="s">
        <v>1709</v>
      </c>
      <c r="B661" s="104" t="s">
        <v>1710</v>
      </c>
      <c r="C661" s="105">
        <v>164</v>
      </c>
      <c r="D661" s="105">
        <v>25516</v>
      </c>
      <c r="E661" s="106">
        <f t="shared" si="70"/>
        <v>155.58536585365854</v>
      </c>
      <c r="F661" s="107">
        <f t="shared" si="71"/>
        <v>12</v>
      </c>
      <c r="G661" s="107">
        <f>COUNTIF(Data_Eksportir!$H$2:$H$3401,A661)</f>
        <v>1</v>
      </c>
      <c r="H661" s="104" t="str">
        <f t="shared" si="72"/>
        <v>100 ke atas</v>
      </c>
      <c r="I661" s="104" t="str">
        <f t="shared" si="73"/>
        <v>Di bawah ambang nilai</v>
      </c>
      <c r="J661" s="106">
        <f t="shared" si="74"/>
        <v>25516.000660999998</v>
      </c>
      <c r="K661" s="105">
        <f t="shared" si="75"/>
        <v>0</v>
      </c>
      <c r="L661" s="106">
        <f t="shared" si="76"/>
        <v>0</v>
      </c>
    </row>
    <row r="662" spans="1:12" x14ac:dyDescent="0.3">
      <c r="A662" s="104" t="s">
        <v>1711</v>
      </c>
      <c r="B662" s="104" t="s">
        <v>1712</v>
      </c>
      <c r="C662" s="105">
        <v>20000</v>
      </c>
      <c r="D662" s="105">
        <v>1743</v>
      </c>
      <c r="E662" s="106">
        <f t="shared" si="70"/>
        <v>8.7150000000000005E-2</v>
      </c>
      <c r="F662" s="107">
        <f t="shared" si="71"/>
        <v>12</v>
      </c>
      <c r="G662" s="107">
        <f>COUNTIF(Data_Eksportir!$H$2:$H$3401,A662)</f>
        <v>0</v>
      </c>
      <c r="H662" s="104" t="str">
        <f t="shared" si="72"/>
        <v>Di bawah 1</v>
      </c>
      <c r="I662" s="104" t="str">
        <f t="shared" si="73"/>
        <v>Di bawah ambang nilai</v>
      </c>
      <c r="J662" s="106">
        <f t="shared" si="74"/>
        <v>1743.0006619999999</v>
      </c>
      <c r="K662" s="105">
        <f t="shared" si="75"/>
        <v>0</v>
      </c>
      <c r="L662" s="106">
        <f t="shared" si="76"/>
        <v>0</v>
      </c>
    </row>
    <row r="663" spans="1:12" x14ac:dyDescent="0.3">
      <c r="A663" s="104" t="s">
        <v>1713</v>
      </c>
      <c r="B663" s="104" t="s">
        <v>1714</v>
      </c>
      <c r="C663" s="105">
        <v>21759</v>
      </c>
      <c r="D663" s="105">
        <v>13867</v>
      </c>
      <c r="E663" s="106">
        <f t="shared" si="70"/>
        <v>0.63729950824946002</v>
      </c>
      <c r="F663" s="107">
        <f t="shared" si="71"/>
        <v>12</v>
      </c>
      <c r="G663" s="107">
        <f>COUNTIF(Data_Eksportir!$H$2:$H$3401,A663)</f>
        <v>0</v>
      </c>
      <c r="H663" s="104" t="str">
        <f t="shared" si="72"/>
        <v>Di bawah 1</v>
      </c>
      <c r="I663" s="104" t="str">
        <f t="shared" si="73"/>
        <v>Di bawah ambang nilai</v>
      </c>
      <c r="J663" s="106">
        <f t="shared" si="74"/>
        <v>13867.000663000001</v>
      </c>
      <c r="K663" s="105">
        <f t="shared" si="75"/>
        <v>0</v>
      </c>
      <c r="L663" s="106">
        <f t="shared" si="76"/>
        <v>0</v>
      </c>
    </row>
    <row r="664" spans="1:12" x14ac:dyDescent="0.3">
      <c r="A664" s="104" t="s">
        <v>1715</v>
      </c>
      <c r="B664" s="104" t="s">
        <v>1716</v>
      </c>
      <c r="C664" s="105">
        <v>41752</v>
      </c>
      <c r="D664" s="105">
        <v>122</v>
      </c>
      <c r="E664" s="106">
        <f t="shared" si="70"/>
        <v>2.922015711822188E-3</v>
      </c>
      <c r="F664" s="107">
        <f t="shared" si="71"/>
        <v>12</v>
      </c>
      <c r="G664" s="107">
        <f>COUNTIF(Data_Eksportir!$H$2:$H$3401,A664)</f>
        <v>21</v>
      </c>
      <c r="H664" s="104" t="str">
        <f t="shared" si="72"/>
        <v>Di bawah 1</v>
      </c>
      <c r="I664" s="104" t="str">
        <f t="shared" si="73"/>
        <v>Di bawah ambang nilai</v>
      </c>
      <c r="J664" s="106">
        <f t="shared" si="74"/>
        <v>122.000664</v>
      </c>
      <c r="K664" s="105">
        <f t="shared" si="75"/>
        <v>0</v>
      </c>
      <c r="L664" s="106">
        <f t="shared" si="76"/>
        <v>0</v>
      </c>
    </row>
    <row r="665" spans="1:12" x14ac:dyDescent="0.3">
      <c r="A665" s="104" t="s">
        <v>1717</v>
      </c>
      <c r="B665" s="104" t="s">
        <v>1718</v>
      </c>
      <c r="C665" s="105">
        <v>30644</v>
      </c>
      <c r="D665" s="105">
        <v>99394</v>
      </c>
      <c r="E665" s="106">
        <f t="shared" si="70"/>
        <v>3.2435060697036939</v>
      </c>
      <c r="F665" s="107">
        <f t="shared" si="71"/>
        <v>12</v>
      </c>
      <c r="G665" s="107">
        <f>COUNTIF(Data_Eksportir!$H$2:$H$3401,A665)</f>
        <v>1</v>
      </c>
      <c r="H665" s="104" t="str">
        <f t="shared" si="72"/>
        <v>1 – 5</v>
      </c>
      <c r="I665" s="104" t="str">
        <f t="shared" si="73"/>
        <v>Di bawah ambang nilai</v>
      </c>
      <c r="J665" s="106">
        <f t="shared" si="74"/>
        <v>99394.000665</v>
      </c>
      <c r="K665" s="105">
        <f t="shared" si="75"/>
        <v>0</v>
      </c>
      <c r="L665" s="106">
        <f t="shared" si="76"/>
        <v>0</v>
      </c>
    </row>
    <row r="666" spans="1:12" x14ac:dyDescent="0.3">
      <c r="A666" s="104" t="s">
        <v>1719</v>
      </c>
      <c r="B666" s="104" t="s">
        <v>1720</v>
      </c>
      <c r="C666" s="105">
        <v>5540</v>
      </c>
      <c r="D666" s="105">
        <v>2640</v>
      </c>
      <c r="E666" s="106">
        <f t="shared" si="70"/>
        <v>0.47653429602888087</v>
      </c>
      <c r="F666" s="107">
        <f t="shared" si="71"/>
        <v>12</v>
      </c>
      <c r="G666" s="107">
        <f>COUNTIF(Data_Eksportir!$H$2:$H$3401,A666)</f>
        <v>0</v>
      </c>
      <c r="H666" s="104" t="str">
        <f t="shared" si="72"/>
        <v>Di bawah 1</v>
      </c>
      <c r="I666" s="104" t="str">
        <f t="shared" si="73"/>
        <v>Di bawah ambang nilai</v>
      </c>
      <c r="J666" s="106">
        <f t="shared" si="74"/>
        <v>2640.0006659999999</v>
      </c>
      <c r="K666" s="105">
        <f t="shared" si="75"/>
        <v>0</v>
      </c>
      <c r="L666" s="106">
        <f t="shared" si="76"/>
        <v>0</v>
      </c>
    </row>
    <row r="667" spans="1:12" x14ac:dyDescent="0.3">
      <c r="A667" s="104" t="s">
        <v>1721</v>
      </c>
      <c r="B667" s="104" t="s">
        <v>1722</v>
      </c>
      <c r="C667" s="105">
        <v>21201</v>
      </c>
      <c r="D667" s="105">
        <v>59068</v>
      </c>
      <c r="E667" s="106">
        <f t="shared" si="70"/>
        <v>2.7860949955190795</v>
      </c>
      <c r="F667" s="107">
        <f t="shared" si="71"/>
        <v>12</v>
      </c>
      <c r="G667" s="107">
        <f>COUNTIF(Data_Eksportir!$H$2:$H$3401,A667)</f>
        <v>0</v>
      </c>
      <c r="H667" s="104" t="str">
        <f t="shared" si="72"/>
        <v>1 – 5</v>
      </c>
      <c r="I667" s="104" t="str">
        <f t="shared" si="73"/>
        <v>Di bawah ambang nilai</v>
      </c>
      <c r="J667" s="106">
        <f t="shared" si="74"/>
        <v>59068.000667</v>
      </c>
      <c r="K667" s="105">
        <f t="shared" si="75"/>
        <v>0</v>
      </c>
      <c r="L667" s="106">
        <f t="shared" si="76"/>
        <v>0</v>
      </c>
    </row>
    <row r="668" spans="1:12" x14ac:dyDescent="0.3">
      <c r="A668" s="104" t="s">
        <v>1723</v>
      </c>
      <c r="B668" s="104" t="s">
        <v>1724</v>
      </c>
      <c r="C668" s="105">
        <v>8789</v>
      </c>
      <c r="D668" s="105">
        <v>25268</v>
      </c>
      <c r="E668" s="106">
        <f t="shared" si="70"/>
        <v>2.8749573330299238</v>
      </c>
      <c r="F668" s="107">
        <f t="shared" si="71"/>
        <v>12</v>
      </c>
      <c r="G668" s="107">
        <f>COUNTIF(Data_Eksportir!$H$2:$H$3401,A668)</f>
        <v>0</v>
      </c>
      <c r="H668" s="104" t="str">
        <f t="shared" si="72"/>
        <v>1 – 5</v>
      </c>
      <c r="I668" s="104" t="str">
        <f t="shared" si="73"/>
        <v>Di bawah ambang nilai</v>
      </c>
      <c r="J668" s="106">
        <f t="shared" si="74"/>
        <v>25268.000668000001</v>
      </c>
      <c r="K668" s="105">
        <f t="shared" si="75"/>
        <v>0</v>
      </c>
      <c r="L668" s="106">
        <f t="shared" si="76"/>
        <v>0</v>
      </c>
    </row>
    <row r="669" spans="1:12" x14ac:dyDescent="0.3">
      <c r="A669" s="104" t="s">
        <v>1725</v>
      </c>
      <c r="B669" s="104" t="s">
        <v>1726</v>
      </c>
      <c r="C669" s="105">
        <v>605721</v>
      </c>
      <c r="D669" s="105">
        <v>1679451</v>
      </c>
      <c r="E669" s="106">
        <f t="shared" si="70"/>
        <v>2.7726478031965214</v>
      </c>
      <c r="F669" s="107">
        <f t="shared" si="71"/>
        <v>12</v>
      </c>
      <c r="G669" s="107">
        <f>COUNTIF(Data_Eksportir!$H$2:$H$3401,A669)</f>
        <v>0</v>
      </c>
      <c r="H669" s="104" t="str">
        <f t="shared" si="72"/>
        <v>1 – 5</v>
      </c>
      <c r="I669" s="104" t="str">
        <f t="shared" si="73"/>
        <v>Di bawah ambang nilai</v>
      </c>
      <c r="J669" s="106">
        <f t="shared" si="74"/>
        <v>1679451.000669</v>
      </c>
      <c r="K669" s="105">
        <f t="shared" si="75"/>
        <v>0</v>
      </c>
      <c r="L669" s="106">
        <f t="shared" si="76"/>
        <v>0</v>
      </c>
    </row>
    <row r="670" spans="1:12" x14ac:dyDescent="0.3">
      <c r="A670" s="104" t="s">
        <v>1727</v>
      </c>
      <c r="B670" s="104" t="s">
        <v>1728</v>
      </c>
      <c r="C670" s="105">
        <v>28466</v>
      </c>
      <c r="D670" s="105">
        <v>2472023</v>
      </c>
      <c r="E670" s="106">
        <f t="shared" si="70"/>
        <v>86.841249209583367</v>
      </c>
      <c r="F670" s="107">
        <f t="shared" si="71"/>
        <v>12</v>
      </c>
      <c r="G670" s="107">
        <f>COUNTIF(Data_Eksportir!$H$2:$H$3401,A670)</f>
        <v>0</v>
      </c>
      <c r="H670" s="104" t="str">
        <f t="shared" si="72"/>
        <v>20 – 100</v>
      </c>
      <c r="I670" s="104" t="str">
        <f t="shared" si="73"/>
        <v>Di bawah ambang nilai</v>
      </c>
      <c r="J670" s="106">
        <f t="shared" si="74"/>
        <v>2472023.00067</v>
      </c>
      <c r="K670" s="105">
        <f t="shared" si="75"/>
        <v>0</v>
      </c>
      <c r="L670" s="106">
        <f t="shared" si="76"/>
        <v>0</v>
      </c>
    </row>
    <row r="671" spans="1:12" x14ac:dyDescent="0.3">
      <c r="A671" s="104" t="s">
        <v>1729</v>
      </c>
      <c r="B671" s="104" t="s">
        <v>1730</v>
      </c>
      <c r="C671" s="105">
        <v>2355107</v>
      </c>
      <c r="D671" s="105">
        <v>4910489</v>
      </c>
      <c r="E671" s="106">
        <f t="shared" si="70"/>
        <v>2.0850385990954976</v>
      </c>
      <c r="F671" s="107">
        <f t="shared" si="71"/>
        <v>12</v>
      </c>
      <c r="G671" s="107">
        <f>COUNTIF(Data_Eksportir!$H$2:$H$3401,A671)</f>
        <v>6</v>
      </c>
      <c r="H671" s="104" t="str">
        <f t="shared" si="72"/>
        <v>1 – 5</v>
      </c>
      <c r="I671" s="104" t="str">
        <f t="shared" si="73"/>
        <v>Di bawah ambang nilai</v>
      </c>
      <c r="J671" s="106">
        <f t="shared" si="74"/>
        <v>4910489.0006710002</v>
      </c>
      <c r="K671" s="105">
        <f t="shared" si="75"/>
        <v>0</v>
      </c>
      <c r="L671" s="106">
        <f t="shared" si="76"/>
        <v>0</v>
      </c>
    </row>
    <row r="672" spans="1:12" x14ac:dyDescent="0.3">
      <c r="A672" s="104" t="s">
        <v>1731</v>
      </c>
      <c r="B672" s="104" t="s">
        <v>1732</v>
      </c>
      <c r="C672" s="105">
        <v>200</v>
      </c>
      <c r="D672" s="105">
        <v>24</v>
      </c>
      <c r="E672" s="106">
        <f t="shared" si="70"/>
        <v>0.12</v>
      </c>
      <c r="F672" s="107">
        <f t="shared" si="71"/>
        <v>12</v>
      </c>
      <c r="G672" s="107">
        <f>COUNTIF(Data_Eksportir!$H$2:$H$3401,A672)</f>
        <v>0</v>
      </c>
      <c r="H672" s="104" t="str">
        <f t="shared" si="72"/>
        <v>Di bawah 1</v>
      </c>
      <c r="I672" s="104" t="str">
        <f t="shared" si="73"/>
        <v>Di bawah ambang nilai</v>
      </c>
      <c r="J672" s="106">
        <f t="shared" si="74"/>
        <v>24.000672000000002</v>
      </c>
      <c r="K672" s="105">
        <f t="shared" si="75"/>
        <v>0</v>
      </c>
      <c r="L672" s="106">
        <f t="shared" si="76"/>
        <v>0</v>
      </c>
    </row>
    <row r="673" spans="1:12" x14ac:dyDescent="0.3">
      <c r="A673" s="104" t="s">
        <v>1733</v>
      </c>
      <c r="B673" s="104" t="s">
        <v>1734</v>
      </c>
      <c r="C673" s="105">
        <v>1272622</v>
      </c>
      <c r="D673" s="105">
        <v>6094935</v>
      </c>
      <c r="E673" s="106">
        <f t="shared" si="70"/>
        <v>4.7892736413483341</v>
      </c>
      <c r="F673" s="107">
        <f t="shared" si="71"/>
        <v>12</v>
      </c>
      <c r="G673" s="107">
        <f>COUNTIF(Data_Eksportir!$H$2:$H$3401,A673)</f>
        <v>0</v>
      </c>
      <c r="H673" s="104" t="str">
        <f t="shared" si="72"/>
        <v>1 – 5</v>
      </c>
      <c r="I673" s="104" t="str">
        <f t="shared" si="73"/>
        <v>Di bawah ambang nilai</v>
      </c>
      <c r="J673" s="106">
        <f t="shared" si="74"/>
        <v>6094935.0006729998</v>
      </c>
      <c r="K673" s="105">
        <f t="shared" si="75"/>
        <v>0</v>
      </c>
      <c r="L673" s="106">
        <f t="shared" si="76"/>
        <v>0</v>
      </c>
    </row>
    <row r="674" spans="1:12" x14ac:dyDescent="0.3">
      <c r="A674" s="104" t="s">
        <v>1735</v>
      </c>
      <c r="B674" s="104" t="s">
        <v>1736</v>
      </c>
      <c r="C674" s="105">
        <v>5366</v>
      </c>
      <c r="D674" s="105">
        <v>12341</v>
      </c>
      <c r="E674" s="106">
        <f t="shared" si="70"/>
        <v>2.2998509131569138</v>
      </c>
      <c r="F674" s="107">
        <f t="shared" si="71"/>
        <v>12</v>
      </c>
      <c r="G674" s="107">
        <f>COUNTIF(Data_Eksportir!$H$2:$H$3401,A674)</f>
        <v>0</v>
      </c>
      <c r="H674" s="104" t="str">
        <f t="shared" si="72"/>
        <v>1 – 5</v>
      </c>
      <c r="I674" s="104" t="str">
        <f t="shared" si="73"/>
        <v>Di bawah ambang nilai</v>
      </c>
      <c r="J674" s="106">
        <f t="shared" si="74"/>
        <v>12341.000674000001</v>
      </c>
      <c r="K674" s="105">
        <f t="shared" si="75"/>
        <v>0</v>
      </c>
      <c r="L674" s="106">
        <f t="shared" si="76"/>
        <v>0</v>
      </c>
    </row>
    <row r="675" spans="1:12" x14ac:dyDescent="0.3">
      <c r="A675" s="104" t="s">
        <v>1737</v>
      </c>
      <c r="B675" s="104" t="s">
        <v>1738</v>
      </c>
      <c r="C675" s="105">
        <v>26892</v>
      </c>
      <c r="D675" s="105">
        <v>21853</v>
      </c>
      <c r="E675" s="106">
        <f t="shared" si="70"/>
        <v>0.81262085378551241</v>
      </c>
      <c r="F675" s="107">
        <f t="shared" si="71"/>
        <v>12</v>
      </c>
      <c r="G675" s="107">
        <f>COUNTIF(Data_Eksportir!$H$2:$H$3401,A675)</f>
        <v>0</v>
      </c>
      <c r="H675" s="104" t="str">
        <f t="shared" si="72"/>
        <v>Di bawah 1</v>
      </c>
      <c r="I675" s="104" t="str">
        <f t="shared" si="73"/>
        <v>Di bawah ambang nilai</v>
      </c>
      <c r="J675" s="106">
        <f t="shared" si="74"/>
        <v>21853.000674999999</v>
      </c>
      <c r="K675" s="105">
        <f t="shared" si="75"/>
        <v>0</v>
      </c>
      <c r="L675" s="106">
        <f t="shared" si="76"/>
        <v>0</v>
      </c>
    </row>
    <row r="676" spans="1:12" x14ac:dyDescent="0.3">
      <c r="A676" s="104" t="s">
        <v>1739</v>
      </c>
      <c r="B676" s="104" t="s">
        <v>1740</v>
      </c>
      <c r="C676" s="105">
        <v>7920</v>
      </c>
      <c r="D676" s="105">
        <v>10484</v>
      </c>
      <c r="E676" s="106">
        <f t="shared" si="70"/>
        <v>1.3237373737373737</v>
      </c>
      <c r="F676" s="107">
        <f t="shared" si="71"/>
        <v>12</v>
      </c>
      <c r="G676" s="107">
        <f>COUNTIF(Data_Eksportir!$H$2:$H$3401,A676)</f>
        <v>0</v>
      </c>
      <c r="H676" s="104" t="str">
        <f t="shared" si="72"/>
        <v>1 – 5</v>
      </c>
      <c r="I676" s="104" t="str">
        <f t="shared" si="73"/>
        <v>Di bawah ambang nilai</v>
      </c>
      <c r="J676" s="106">
        <f t="shared" si="74"/>
        <v>10484.000676</v>
      </c>
      <c r="K676" s="105">
        <f t="shared" si="75"/>
        <v>0</v>
      </c>
      <c r="L676" s="106">
        <f t="shared" si="76"/>
        <v>0</v>
      </c>
    </row>
    <row r="677" spans="1:12" x14ac:dyDescent="0.3">
      <c r="A677" s="104" t="s">
        <v>1741</v>
      </c>
      <c r="B677" s="104" t="s">
        <v>1742</v>
      </c>
      <c r="C677" s="105">
        <v>690514</v>
      </c>
      <c r="D677" s="105">
        <v>714470</v>
      </c>
      <c r="E677" s="106">
        <f t="shared" si="70"/>
        <v>1.0346929968110712</v>
      </c>
      <c r="F677" s="107">
        <f t="shared" si="71"/>
        <v>12</v>
      </c>
      <c r="G677" s="107">
        <f>COUNTIF(Data_Eksportir!$H$2:$H$3401,A677)</f>
        <v>0</v>
      </c>
      <c r="H677" s="104" t="str">
        <f t="shared" si="72"/>
        <v>1 – 5</v>
      </c>
      <c r="I677" s="104" t="str">
        <f t="shared" si="73"/>
        <v>Di bawah ambang nilai</v>
      </c>
      <c r="J677" s="106">
        <f t="shared" si="74"/>
        <v>714470.00067700003</v>
      </c>
      <c r="K677" s="105">
        <f t="shared" si="75"/>
        <v>0</v>
      </c>
      <c r="L677" s="106">
        <f t="shared" si="76"/>
        <v>0</v>
      </c>
    </row>
    <row r="678" spans="1:12" x14ac:dyDescent="0.3">
      <c r="A678" s="104" t="s">
        <v>1743</v>
      </c>
      <c r="B678" s="104" t="s">
        <v>1744</v>
      </c>
      <c r="C678" s="105">
        <v>440000</v>
      </c>
      <c r="D678" s="105">
        <v>1175563</v>
      </c>
      <c r="E678" s="106">
        <f t="shared" si="70"/>
        <v>2.6717340909090908</v>
      </c>
      <c r="F678" s="107">
        <f t="shared" si="71"/>
        <v>12</v>
      </c>
      <c r="G678" s="107">
        <f>COUNTIF(Data_Eksportir!$H$2:$H$3401,A678)</f>
        <v>0</v>
      </c>
      <c r="H678" s="104" t="str">
        <f t="shared" si="72"/>
        <v>1 – 5</v>
      </c>
      <c r="I678" s="104" t="str">
        <f t="shared" si="73"/>
        <v>Di bawah ambang nilai</v>
      </c>
      <c r="J678" s="106">
        <f t="shared" si="74"/>
        <v>1175563.000678</v>
      </c>
      <c r="K678" s="105">
        <f t="shared" si="75"/>
        <v>0</v>
      </c>
      <c r="L678" s="106">
        <f t="shared" si="76"/>
        <v>0</v>
      </c>
    </row>
    <row r="679" spans="1:12" x14ac:dyDescent="0.3">
      <c r="A679" s="104" t="s">
        <v>1745</v>
      </c>
      <c r="B679" s="104" t="s">
        <v>1746</v>
      </c>
      <c r="C679" s="105">
        <v>265085</v>
      </c>
      <c r="D679" s="105">
        <v>333598</v>
      </c>
      <c r="E679" s="106">
        <f t="shared" si="70"/>
        <v>1.2584567214289757</v>
      </c>
      <c r="F679" s="107">
        <f t="shared" si="71"/>
        <v>12</v>
      </c>
      <c r="G679" s="107">
        <f>COUNTIF(Data_Eksportir!$H$2:$H$3401,A679)</f>
        <v>0</v>
      </c>
      <c r="H679" s="104" t="str">
        <f t="shared" si="72"/>
        <v>1 – 5</v>
      </c>
      <c r="I679" s="104" t="str">
        <f t="shared" si="73"/>
        <v>Di bawah ambang nilai</v>
      </c>
      <c r="J679" s="106">
        <f t="shared" si="74"/>
        <v>333598.00067899999</v>
      </c>
      <c r="K679" s="105">
        <f t="shared" si="75"/>
        <v>0</v>
      </c>
      <c r="L679" s="106">
        <f t="shared" si="76"/>
        <v>0</v>
      </c>
    </row>
    <row r="680" spans="1:12" x14ac:dyDescent="0.3">
      <c r="A680" s="104" t="s">
        <v>1747</v>
      </c>
      <c r="B680" s="104" t="s">
        <v>1748</v>
      </c>
      <c r="C680" s="105">
        <v>1206295</v>
      </c>
      <c r="D680" s="105">
        <v>2356308</v>
      </c>
      <c r="E680" s="106">
        <f t="shared" si="70"/>
        <v>1.9533430877190074</v>
      </c>
      <c r="F680" s="107">
        <f t="shared" si="71"/>
        <v>12</v>
      </c>
      <c r="G680" s="107">
        <f>COUNTIF(Data_Eksportir!$H$2:$H$3401,A680)</f>
        <v>0</v>
      </c>
      <c r="H680" s="104" t="str">
        <f t="shared" si="72"/>
        <v>1 – 5</v>
      </c>
      <c r="I680" s="104" t="str">
        <f t="shared" si="73"/>
        <v>Di bawah ambang nilai</v>
      </c>
      <c r="J680" s="106">
        <f t="shared" si="74"/>
        <v>2356308.0006800001</v>
      </c>
      <c r="K680" s="105">
        <f t="shared" si="75"/>
        <v>0</v>
      </c>
      <c r="L680" s="106">
        <f t="shared" si="76"/>
        <v>0</v>
      </c>
    </row>
    <row r="681" spans="1:12" x14ac:dyDescent="0.3">
      <c r="A681" s="104" t="s">
        <v>1749</v>
      </c>
      <c r="B681" s="104" t="s">
        <v>1750</v>
      </c>
      <c r="C681" s="105">
        <v>9245</v>
      </c>
      <c r="D681" s="105">
        <v>69933</v>
      </c>
      <c r="E681" s="106">
        <f t="shared" si="70"/>
        <v>7.5644131963223362</v>
      </c>
      <c r="F681" s="107">
        <f t="shared" si="71"/>
        <v>12</v>
      </c>
      <c r="G681" s="107">
        <f>COUNTIF(Data_Eksportir!$H$2:$H$3401,A681)</f>
        <v>0</v>
      </c>
      <c r="H681" s="104" t="str">
        <f t="shared" si="72"/>
        <v>5 – 20</v>
      </c>
      <c r="I681" s="104" t="str">
        <f t="shared" si="73"/>
        <v>Di bawah ambang nilai</v>
      </c>
      <c r="J681" s="106">
        <f t="shared" si="74"/>
        <v>69933.000681000005</v>
      </c>
      <c r="K681" s="105">
        <f t="shared" si="75"/>
        <v>0</v>
      </c>
      <c r="L681" s="106">
        <f t="shared" si="76"/>
        <v>0</v>
      </c>
    </row>
    <row r="682" spans="1:12" x14ac:dyDescent="0.3">
      <c r="A682" s="104" t="s">
        <v>1751</v>
      </c>
      <c r="B682" s="104" t="s">
        <v>1752</v>
      </c>
      <c r="C682" s="105">
        <v>379509</v>
      </c>
      <c r="D682" s="105">
        <v>338172</v>
      </c>
      <c r="E682" s="106">
        <f t="shared" si="70"/>
        <v>0.89107768195220671</v>
      </c>
      <c r="F682" s="107">
        <f t="shared" si="71"/>
        <v>12</v>
      </c>
      <c r="G682" s="107">
        <f>COUNTIF(Data_Eksportir!$H$2:$H$3401,A682)</f>
        <v>1</v>
      </c>
      <c r="H682" s="104" t="str">
        <f t="shared" si="72"/>
        <v>Di bawah 1</v>
      </c>
      <c r="I682" s="104" t="str">
        <f t="shared" si="73"/>
        <v>Di bawah ambang nilai</v>
      </c>
      <c r="J682" s="106">
        <f t="shared" si="74"/>
        <v>338172.00068200001</v>
      </c>
      <c r="K682" s="105">
        <f t="shared" si="75"/>
        <v>0</v>
      </c>
      <c r="L682" s="106">
        <f t="shared" si="76"/>
        <v>0</v>
      </c>
    </row>
    <row r="683" spans="1:12" x14ac:dyDescent="0.3">
      <c r="A683" s="104" t="s">
        <v>1753</v>
      </c>
      <c r="B683" s="104" t="s">
        <v>1754</v>
      </c>
      <c r="C683" s="105">
        <v>917076</v>
      </c>
      <c r="D683" s="105">
        <v>16214218</v>
      </c>
      <c r="E683" s="106">
        <f t="shared" si="70"/>
        <v>17.680342741495796</v>
      </c>
      <c r="F683" s="107">
        <f t="shared" si="71"/>
        <v>12</v>
      </c>
      <c r="G683" s="107">
        <f>COUNTIF(Data_Eksportir!$H$2:$H$3401,A683)</f>
        <v>6</v>
      </c>
      <c r="H683" s="104" t="str">
        <f t="shared" si="72"/>
        <v>5 – 20</v>
      </c>
      <c r="I683" s="104" t="str">
        <f t="shared" si="73"/>
        <v>Terwakili</v>
      </c>
      <c r="J683" s="106">
        <f t="shared" si="74"/>
        <v>16214218.000683</v>
      </c>
      <c r="K683" s="105">
        <f t="shared" si="75"/>
        <v>2316316.8571428573</v>
      </c>
      <c r="L683" s="106">
        <f t="shared" si="76"/>
        <v>2316316.8578258571</v>
      </c>
    </row>
    <row r="684" spans="1:12" x14ac:dyDescent="0.3">
      <c r="A684" s="104" t="s">
        <v>1755</v>
      </c>
      <c r="B684" s="104" t="s">
        <v>1756</v>
      </c>
      <c r="C684" s="105">
        <v>41900</v>
      </c>
      <c r="D684" s="105">
        <v>104221</v>
      </c>
      <c r="E684" s="106">
        <f t="shared" si="70"/>
        <v>2.4873747016706442</v>
      </c>
      <c r="F684" s="107">
        <f t="shared" si="71"/>
        <v>12</v>
      </c>
      <c r="G684" s="107">
        <f>COUNTIF(Data_Eksportir!$H$2:$H$3401,A684)</f>
        <v>0</v>
      </c>
      <c r="H684" s="104" t="str">
        <f t="shared" si="72"/>
        <v>1 – 5</v>
      </c>
      <c r="I684" s="104" t="str">
        <f t="shared" si="73"/>
        <v>Di bawah ambang nilai</v>
      </c>
      <c r="J684" s="106">
        <f t="shared" si="74"/>
        <v>104221.000684</v>
      </c>
      <c r="K684" s="105">
        <f t="shared" si="75"/>
        <v>0</v>
      </c>
      <c r="L684" s="106">
        <f t="shared" si="76"/>
        <v>0</v>
      </c>
    </row>
    <row r="685" spans="1:12" x14ac:dyDescent="0.3">
      <c r="A685" s="104" t="s">
        <v>1757</v>
      </c>
      <c r="B685" s="104" t="s">
        <v>1758</v>
      </c>
      <c r="C685" s="105">
        <v>12220479</v>
      </c>
      <c r="D685" s="105">
        <v>39384411</v>
      </c>
      <c r="E685" s="106">
        <f t="shared" si="70"/>
        <v>3.2228205621072625</v>
      </c>
      <c r="F685" s="107">
        <f t="shared" si="71"/>
        <v>12</v>
      </c>
      <c r="G685" s="107">
        <f>COUNTIF(Data_Eksportir!$H$2:$H$3401,A685)</f>
        <v>0</v>
      </c>
      <c r="H685" s="104" t="str">
        <f t="shared" si="72"/>
        <v>1 – 5</v>
      </c>
      <c r="I685" s="104" t="str">
        <f t="shared" si="73"/>
        <v>Belum terwakili</v>
      </c>
      <c r="J685" s="106">
        <f t="shared" si="74"/>
        <v>39384411.000684999</v>
      </c>
      <c r="K685" s="105">
        <f t="shared" si="75"/>
        <v>39384411</v>
      </c>
      <c r="L685" s="106">
        <f t="shared" si="76"/>
        <v>39384411.000684999</v>
      </c>
    </row>
    <row r="686" spans="1:12" x14ac:dyDescent="0.3">
      <c r="A686" s="104" t="s">
        <v>1759</v>
      </c>
      <c r="B686" s="104" t="s">
        <v>1760</v>
      </c>
      <c r="C686" s="105">
        <v>1755404</v>
      </c>
      <c r="D686" s="105">
        <v>4349438</v>
      </c>
      <c r="E686" s="106">
        <f t="shared" si="70"/>
        <v>2.4777418759442269</v>
      </c>
      <c r="F686" s="107">
        <f t="shared" si="71"/>
        <v>12</v>
      </c>
      <c r="G686" s="107">
        <f>COUNTIF(Data_Eksportir!$H$2:$H$3401,A686)</f>
        <v>1</v>
      </c>
      <c r="H686" s="104" t="str">
        <f t="shared" si="72"/>
        <v>1 – 5</v>
      </c>
      <c r="I686" s="104" t="str">
        <f t="shared" si="73"/>
        <v>Di bawah ambang nilai</v>
      </c>
      <c r="J686" s="106">
        <f t="shared" si="74"/>
        <v>4349438.0006860001</v>
      </c>
      <c r="K686" s="105">
        <f t="shared" si="75"/>
        <v>0</v>
      </c>
      <c r="L686" s="106">
        <f t="shared" si="76"/>
        <v>0</v>
      </c>
    </row>
    <row r="687" spans="1:12" x14ac:dyDescent="0.3">
      <c r="A687" s="104" t="s">
        <v>1761</v>
      </c>
      <c r="B687" s="104" t="s">
        <v>1762</v>
      </c>
      <c r="C687" s="105">
        <v>27502308</v>
      </c>
      <c r="D687" s="105">
        <v>13052103</v>
      </c>
      <c r="E687" s="106">
        <f t="shared" si="70"/>
        <v>0.47458209689164998</v>
      </c>
      <c r="F687" s="107">
        <f t="shared" si="71"/>
        <v>12</v>
      </c>
      <c r="G687" s="107">
        <f>COUNTIF(Data_Eksportir!$H$2:$H$3401,A687)</f>
        <v>2</v>
      </c>
      <c r="H687" s="104" t="str">
        <f t="shared" si="72"/>
        <v>Di bawah 1</v>
      </c>
      <c r="I687" s="104" t="str">
        <f t="shared" si="73"/>
        <v>Keterwakilan rendah</v>
      </c>
      <c r="J687" s="106">
        <f t="shared" si="74"/>
        <v>13052103.000686999</v>
      </c>
      <c r="K687" s="105">
        <f t="shared" si="75"/>
        <v>4350701</v>
      </c>
      <c r="L687" s="106">
        <f t="shared" si="76"/>
        <v>4350701.0006870003</v>
      </c>
    </row>
    <row r="688" spans="1:12" x14ac:dyDescent="0.3">
      <c r="A688" s="104" t="s">
        <v>1763</v>
      </c>
      <c r="B688" s="104" t="s">
        <v>1764</v>
      </c>
      <c r="C688" s="105">
        <v>101126965</v>
      </c>
      <c r="D688" s="105">
        <v>115054003</v>
      </c>
      <c r="E688" s="106">
        <f t="shared" si="70"/>
        <v>1.1377183424816517</v>
      </c>
      <c r="F688" s="107">
        <f t="shared" si="71"/>
        <v>12</v>
      </c>
      <c r="G688" s="107">
        <f>COUNTIF(Data_Eksportir!$H$2:$H$3401,A688)</f>
        <v>1</v>
      </c>
      <c r="H688" s="104" t="str">
        <f t="shared" si="72"/>
        <v>1 – 5</v>
      </c>
      <c r="I688" s="104" t="str">
        <f t="shared" si="73"/>
        <v>Keterwakilan rendah</v>
      </c>
      <c r="J688" s="106">
        <f t="shared" si="74"/>
        <v>115054003.000688</v>
      </c>
      <c r="K688" s="105">
        <f t="shared" si="75"/>
        <v>57527001.5</v>
      </c>
      <c r="L688" s="106">
        <f t="shared" si="76"/>
        <v>57527001.500688002</v>
      </c>
    </row>
    <row r="689" spans="1:12" x14ac:dyDescent="0.3">
      <c r="A689" s="104" t="s">
        <v>1765</v>
      </c>
      <c r="B689" s="104" t="s">
        <v>1766</v>
      </c>
      <c r="C689" s="105">
        <v>49091633</v>
      </c>
      <c r="D689" s="105">
        <v>30044160</v>
      </c>
      <c r="E689" s="106">
        <f t="shared" si="70"/>
        <v>0.61200164190912121</v>
      </c>
      <c r="F689" s="107">
        <f t="shared" si="71"/>
        <v>12</v>
      </c>
      <c r="G689" s="107">
        <f>COUNTIF(Data_Eksportir!$H$2:$H$3401,A689)</f>
        <v>0</v>
      </c>
      <c r="H689" s="104" t="str">
        <f t="shared" si="72"/>
        <v>Di bawah 1</v>
      </c>
      <c r="I689" s="104" t="str">
        <f t="shared" si="73"/>
        <v>Belum terwakili</v>
      </c>
      <c r="J689" s="106">
        <f t="shared" si="74"/>
        <v>30044160.000689</v>
      </c>
      <c r="K689" s="105">
        <f t="shared" si="75"/>
        <v>30044160</v>
      </c>
      <c r="L689" s="106">
        <f t="shared" si="76"/>
        <v>30044160.000689</v>
      </c>
    </row>
    <row r="690" spans="1:12" x14ac:dyDescent="0.3">
      <c r="A690" s="104" t="s">
        <v>1767</v>
      </c>
      <c r="B690" s="104" t="s">
        <v>1768</v>
      </c>
      <c r="C690" s="105">
        <v>1938151</v>
      </c>
      <c r="D690" s="105">
        <v>1259601</v>
      </c>
      <c r="E690" s="106">
        <f t="shared" si="70"/>
        <v>0.64989827933943223</v>
      </c>
      <c r="F690" s="107">
        <f t="shared" si="71"/>
        <v>12</v>
      </c>
      <c r="G690" s="107">
        <f>COUNTIF(Data_Eksportir!$H$2:$H$3401,A690)</f>
        <v>0</v>
      </c>
      <c r="H690" s="104" t="str">
        <f t="shared" si="72"/>
        <v>Di bawah 1</v>
      </c>
      <c r="I690" s="104" t="str">
        <f t="shared" si="73"/>
        <v>Di bawah ambang nilai</v>
      </c>
      <c r="J690" s="106">
        <f t="shared" si="74"/>
        <v>1259601.0006899999</v>
      </c>
      <c r="K690" s="105">
        <f t="shared" si="75"/>
        <v>0</v>
      </c>
      <c r="L690" s="106">
        <f t="shared" si="76"/>
        <v>0</v>
      </c>
    </row>
    <row r="691" spans="1:12" x14ac:dyDescent="0.3">
      <c r="A691" s="104" t="s">
        <v>1769</v>
      </c>
      <c r="B691" s="104" t="s">
        <v>1770</v>
      </c>
      <c r="C691" s="105">
        <v>3428813</v>
      </c>
      <c r="D691" s="105">
        <v>3120045</v>
      </c>
      <c r="E691" s="106">
        <f t="shared" si="70"/>
        <v>0.9099490115092308</v>
      </c>
      <c r="F691" s="107">
        <f t="shared" si="71"/>
        <v>12</v>
      </c>
      <c r="G691" s="107">
        <f>COUNTIF(Data_Eksportir!$H$2:$H$3401,A691)</f>
        <v>0</v>
      </c>
      <c r="H691" s="104" t="str">
        <f t="shared" si="72"/>
        <v>Di bawah 1</v>
      </c>
      <c r="I691" s="104" t="str">
        <f t="shared" si="73"/>
        <v>Di bawah ambang nilai</v>
      </c>
      <c r="J691" s="106">
        <f t="shared" si="74"/>
        <v>3120045.0006909999</v>
      </c>
      <c r="K691" s="105">
        <f t="shared" si="75"/>
        <v>0</v>
      </c>
      <c r="L691" s="106">
        <f t="shared" si="76"/>
        <v>0</v>
      </c>
    </row>
    <row r="692" spans="1:12" x14ac:dyDescent="0.3">
      <c r="A692" s="104" t="s">
        <v>1771</v>
      </c>
      <c r="B692" s="104" t="s">
        <v>1772</v>
      </c>
      <c r="C692" s="105">
        <v>12315475</v>
      </c>
      <c r="D692" s="105">
        <v>3614078</v>
      </c>
      <c r="E692" s="106">
        <f t="shared" si="70"/>
        <v>0.29345827099644961</v>
      </c>
      <c r="F692" s="107">
        <f t="shared" si="71"/>
        <v>12</v>
      </c>
      <c r="G692" s="107">
        <f>COUNTIF(Data_Eksportir!$H$2:$H$3401,A692)</f>
        <v>1</v>
      </c>
      <c r="H692" s="104" t="str">
        <f t="shared" si="72"/>
        <v>Di bawah 1</v>
      </c>
      <c r="I692" s="104" t="str">
        <f t="shared" si="73"/>
        <v>Di bawah ambang nilai</v>
      </c>
      <c r="J692" s="106">
        <f t="shared" si="74"/>
        <v>3614078.0006920001</v>
      </c>
      <c r="K692" s="105">
        <f t="shared" si="75"/>
        <v>0</v>
      </c>
      <c r="L692" s="106">
        <f t="shared" si="76"/>
        <v>0</v>
      </c>
    </row>
    <row r="693" spans="1:12" x14ac:dyDescent="0.3">
      <c r="A693" s="104" t="s">
        <v>1773</v>
      </c>
      <c r="B693" s="104" t="s">
        <v>1774</v>
      </c>
      <c r="C693" s="105">
        <v>12763290</v>
      </c>
      <c r="D693" s="105">
        <v>5863859</v>
      </c>
      <c r="E693" s="106">
        <f t="shared" si="70"/>
        <v>0.45943161990364556</v>
      </c>
      <c r="F693" s="107">
        <f t="shared" si="71"/>
        <v>12</v>
      </c>
      <c r="G693" s="107">
        <f>COUNTIF(Data_Eksportir!$H$2:$H$3401,A693)</f>
        <v>0</v>
      </c>
      <c r="H693" s="104" t="str">
        <f t="shared" si="72"/>
        <v>Di bawah 1</v>
      </c>
      <c r="I693" s="104" t="str">
        <f t="shared" si="73"/>
        <v>Di bawah ambang nilai</v>
      </c>
      <c r="J693" s="106">
        <f t="shared" si="74"/>
        <v>5863859.0006929999</v>
      </c>
      <c r="K693" s="105">
        <f t="shared" si="75"/>
        <v>0</v>
      </c>
      <c r="L693" s="106">
        <f t="shared" si="76"/>
        <v>0</v>
      </c>
    </row>
    <row r="694" spans="1:12" x14ac:dyDescent="0.3">
      <c r="A694" s="104" t="s">
        <v>1775</v>
      </c>
      <c r="B694" s="104" t="s">
        <v>1776</v>
      </c>
      <c r="C694" s="105">
        <v>81107</v>
      </c>
      <c r="D694" s="105">
        <v>117210</v>
      </c>
      <c r="E694" s="106">
        <f t="shared" si="70"/>
        <v>1.4451280407363114</v>
      </c>
      <c r="F694" s="107">
        <f t="shared" si="71"/>
        <v>12</v>
      </c>
      <c r="G694" s="107">
        <f>COUNTIF(Data_Eksportir!$H$2:$H$3401,A694)</f>
        <v>0</v>
      </c>
      <c r="H694" s="104" t="str">
        <f t="shared" si="72"/>
        <v>1 – 5</v>
      </c>
      <c r="I694" s="104" t="str">
        <f t="shared" si="73"/>
        <v>Di bawah ambang nilai</v>
      </c>
      <c r="J694" s="106">
        <f t="shared" si="74"/>
        <v>117210.000694</v>
      </c>
      <c r="K694" s="105">
        <f t="shared" si="75"/>
        <v>0</v>
      </c>
      <c r="L694" s="106">
        <f t="shared" si="76"/>
        <v>0</v>
      </c>
    </row>
    <row r="695" spans="1:12" x14ac:dyDescent="0.3">
      <c r="A695" s="104" t="s">
        <v>1777</v>
      </c>
      <c r="B695" s="104" t="s">
        <v>1778</v>
      </c>
      <c r="C695" s="105">
        <v>1025</v>
      </c>
      <c r="D695" s="105">
        <v>5842</v>
      </c>
      <c r="E695" s="106">
        <f t="shared" si="70"/>
        <v>5.699512195121951</v>
      </c>
      <c r="F695" s="107">
        <f t="shared" si="71"/>
        <v>12</v>
      </c>
      <c r="G695" s="107">
        <f>COUNTIF(Data_Eksportir!$H$2:$H$3401,A695)</f>
        <v>0</v>
      </c>
      <c r="H695" s="104" t="str">
        <f t="shared" si="72"/>
        <v>5 – 20</v>
      </c>
      <c r="I695" s="104" t="str">
        <f t="shared" si="73"/>
        <v>Di bawah ambang nilai</v>
      </c>
      <c r="J695" s="106">
        <f t="shared" si="74"/>
        <v>5842.0006949999997</v>
      </c>
      <c r="K695" s="105">
        <f t="shared" si="75"/>
        <v>0</v>
      </c>
      <c r="L695" s="106">
        <f t="shared" si="76"/>
        <v>0</v>
      </c>
    </row>
    <row r="696" spans="1:12" x14ac:dyDescent="0.3">
      <c r="A696" s="104" t="s">
        <v>1779</v>
      </c>
      <c r="B696" s="104" t="s">
        <v>1780</v>
      </c>
      <c r="C696" s="105">
        <v>78100</v>
      </c>
      <c r="D696" s="105">
        <v>12043</v>
      </c>
      <c r="E696" s="106">
        <f t="shared" si="70"/>
        <v>0.15419974391805377</v>
      </c>
      <c r="F696" s="107">
        <f t="shared" si="71"/>
        <v>12</v>
      </c>
      <c r="G696" s="107">
        <f>COUNTIF(Data_Eksportir!$H$2:$H$3401,A696)</f>
        <v>1</v>
      </c>
      <c r="H696" s="104" t="str">
        <f t="shared" si="72"/>
        <v>Di bawah 1</v>
      </c>
      <c r="I696" s="104" t="str">
        <f t="shared" si="73"/>
        <v>Di bawah ambang nilai</v>
      </c>
      <c r="J696" s="106">
        <f t="shared" si="74"/>
        <v>12043.000695999999</v>
      </c>
      <c r="K696" s="105">
        <f t="shared" si="75"/>
        <v>0</v>
      </c>
      <c r="L696" s="106">
        <f t="shared" si="76"/>
        <v>0</v>
      </c>
    </row>
    <row r="697" spans="1:12" x14ac:dyDescent="0.3">
      <c r="A697" s="104" t="s">
        <v>1781</v>
      </c>
      <c r="B697" s="104" t="s">
        <v>1782</v>
      </c>
      <c r="C697" s="105">
        <v>59254</v>
      </c>
      <c r="D697" s="105">
        <v>34447</v>
      </c>
      <c r="E697" s="106">
        <f t="shared" si="70"/>
        <v>0.5813447193438418</v>
      </c>
      <c r="F697" s="107">
        <f t="shared" si="71"/>
        <v>12</v>
      </c>
      <c r="G697" s="107">
        <f>COUNTIF(Data_Eksportir!$H$2:$H$3401,A697)</f>
        <v>0</v>
      </c>
      <c r="H697" s="104" t="str">
        <f t="shared" si="72"/>
        <v>Di bawah 1</v>
      </c>
      <c r="I697" s="104" t="str">
        <f t="shared" si="73"/>
        <v>Di bawah ambang nilai</v>
      </c>
      <c r="J697" s="106">
        <f t="shared" si="74"/>
        <v>34447.000697000003</v>
      </c>
      <c r="K697" s="105">
        <f t="shared" si="75"/>
        <v>0</v>
      </c>
      <c r="L697" s="106">
        <f t="shared" si="76"/>
        <v>0</v>
      </c>
    </row>
    <row r="698" spans="1:12" x14ac:dyDescent="0.3">
      <c r="A698" s="104" t="s">
        <v>1783</v>
      </c>
      <c r="B698" s="104" t="s">
        <v>1784</v>
      </c>
      <c r="C698" s="105">
        <v>32665444</v>
      </c>
      <c r="D698" s="105">
        <v>189273694</v>
      </c>
      <c r="E698" s="106">
        <f t="shared" si="70"/>
        <v>5.7943095461981171</v>
      </c>
      <c r="F698" s="107">
        <f t="shared" si="71"/>
        <v>12</v>
      </c>
      <c r="G698" s="107">
        <f>COUNTIF(Data_Eksportir!$H$2:$H$3401,A698)</f>
        <v>0</v>
      </c>
      <c r="H698" s="104" t="str">
        <f t="shared" si="72"/>
        <v>5 – 20</v>
      </c>
      <c r="I698" s="104" t="str">
        <f t="shared" si="73"/>
        <v>Belum terwakili</v>
      </c>
      <c r="J698" s="106">
        <f t="shared" si="74"/>
        <v>189273694.000698</v>
      </c>
      <c r="K698" s="105">
        <f t="shared" si="75"/>
        <v>189273694</v>
      </c>
      <c r="L698" s="106">
        <f t="shared" si="76"/>
        <v>189273694.000698</v>
      </c>
    </row>
    <row r="699" spans="1:12" x14ac:dyDescent="0.3">
      <c r="A699" s="104" t="s">
        <v>1785</v>
      </c>
      <c r="B699" s="104" t="s">
        <v>1786</v>
      </c>
      <c r="C699" s="105">
        <v>15115</v>
      </c>
      <c r="D699" s="105">
        <v>2083</v>
      </c>
      <c r="E699" s="106">
        <f t="shared" si="70"/>
        <v>0.1378101223949719</v>
      </c>
      <c r="F699" s="107">
        <f t="shared" si="71"/>
        <v>12</v>
      </c>
      <c r="G699" s="107">
        <f>COUNTIF(Data_Eksportir!$H$2:$H$3401,A699)</f>
        <v>1</v>
      </c>
      <c r="H699" s="104" t="str">
        <f t="shared" si="72"/>
        <v>Di bawah 1</v>
      </c>
      <c r="I699" s="104" t="str">
        <f t="shared" si="73"/>
        <v>Di bawah ambang nilai</v>
      </c>
      <c r="J699" s="106">
        <f t="shared" si="74"/>
        <v>2083.0006990000002</v>
      </c>
      <c r="K699" s="105">
        <f t="shared" si="75"/>
        <v>0</v>
      </c>
      <c r="L699" s="106">
        <f t="shared" si="76"/>
        <v>0</v>
      </c>
    </row>
    <row r="700" spans="1:12" x14ac:dyDescent="0.3">
      <c r="A700" s="104" t="s">
        <v>1787</v>
      </c>
      <c r="B700" s="104" t="s">
        <v>1788</v>
      </c>
      <c r="C700" s="105">
        <v>70</v>
      </c>
      <c r="D700" s="105">
        <v>14</v>
      </c>
      <c r="E700" s="106">
        <f t="shared" si="70"/>
        <v>0.2</v>
      </c>
      <c r="F700" s="107">
        <f t="shared" si="71"/>
        <v>12</v>
      </c>
      <c r="G700" s="107">
        <f>COUNTIF(Data_Eksportir!$H$2:$H$3401,A700)</f>
        <v>0</v>
      </c>
      <c r="H700" s="104" t="str">
        <f t="shared" si="72"/>
        <v>Di bawah 1</v>
      </c>
      <c r="I700" s="104" t="str">
        <f t="shared" si="73"/>
        <v>Di bawah ambang nilai</v>
      </c>
      <c r="J700" s="106">
        <f t="shared" si="74"/>
        <v>14.0007</v>
      </c>
      <c r="K700" s="105">
        <f t="shared" si="75"/>
        <v>0</v>
      </c>
      <c r="L700" s="106">
        <f t="shared" si="76"/>
        <v>0</v>
      </c>
    </row>
    <row r="701" spans="1:12" x14ac:dyDescent="0.3">
      <c r="A701" s="104" t="s">
        <v>1789</v>
      </c>
      <c r="B701" s="104" t="s">
        <v>1790</v>
      </c>
      <c r="C701" s="105">
        <v>66754</v>
      </c>
      <c r="D701" s="105">
        <v>25217</v>
      </c>
      <c r="E701" s="106">
        <f t="shared" si="70"/>
        <v>0.37776013422416632</v>
      </c>
      <c r="F701" s="107">
        <f t="shared" si="71"/>
        <v>12</v>
      </c>
      <c r="G701" s="107">
        <f>COUNTIF(Data_Eksportir!$H$2:$H$3401,A701)</f>
        <v>0</v>
      </c>
      <c r="H701" s="104" t="str">
        <f t="shared" si="72"/>
        <v>Di bawah 1</v>
      </c>
      <c r="I701" s="104" t="str">
        <f t="shared" si="73"/>
        <v>Di bawah ambang nilai</v>
      </c>
      <c r="J701" s="106">
        <f t="shared" si="74"/>
        <v>25217.000701000001</v>
      </c>
      <c r="K701" s="105">
        <f t="shared" si="75"/>
        <v>0</v>
      </c>
      <c r="L701" s="106">
        <f t="shared" si="76"/>
        <v>0</v>
      </c>
    </row>
    <row r="702" spans="1:12" x14ac:dyDescent="0.3">
      <c r="A702" s="104" t="s">
        <v>1791</v>
      </c>
      <c r="B702" s="104" t="s">
        <v>1792</v>
      </c>
      <c r="C702" s="105">
        <v>154641</v>
      </c>
      <c r="D702" s="105">
        <v>332573</v>
      </c>
      <c r="E702" s="106">
        <f t="shared" si="70"/>
        <v>2.1506133560957315</v>
      </c>
      <c r="F702" s="107">
        <f t="shared" si="71"/>
        <v>13</v>
      </c>
      <c r="G702" s="107">
        <f>COUNTIF(Data_Eksportir!$H$2:$H$3401,A702)</f>
        <v>4</v>
      </c>
      <c r="H702" s="104" t="str">
        <f t="shared" si="72"/>
        <v>1 – 5</v>
      </c>
      <c r="I702" s="104" t="str">
        <f t="shared" si="73"/>
        <v>Di bawah ambang nilai</v>
      </c>
      <c r="J702" s="106">
        <f t="shared" si="74"/>
        <v>332573.00070199999</v>
      </c>
      <c r="K702" s="105">
        <f t="shared" si="75"/>
        <v>0</v>
      </c>
      <c r="L702" s="106">
        <f t="shared" si="76"/>
        <v>0</v>
      </c>
    </row>
    <row r="703" spans="1:12" x14ac:dyDescent="0.3">
      <c r="A703" s="104" t="s">
        <v>1793</v>
      </c>
      <c r="B703" s="104" t="s">
        <v>1794</v>
      </c>
      <c r="C703" s="105">
        <v>1044436</v>
      </c>
      <c r="D703" s="105">
        <v>3693706</v>
      </c>
      <c r="E703" s="106">
        <f t="shared" si="70"/>
        <v>3.5365556147049699</v>
      </c>
      <c r="F703" s="107">
        <f t="shared" si="71"/>
        <v>13</v>
      </c>
      <c r="G703" s="107">
        <f>COUNTIF(Data_Eksportir!$H$2:$H$3401,A703)</f>
        <v>0</v>
      </c>
      <c r="H703" s="104" t="str">
        <f t="shared" si="72"/>
        <v>1 – 5</v>
      </c>
      <c r="I703" s="104" t="str">
        <f t="shared" si="73"/>
        <v>Di bawah ambang nilai</v>
      </c>
      <c r="J703" s="106">
        <f t="shared" si="74"/>
        <v>3693706.000703</v>
      </c>
      <c r="K703" s="105">
        <f t="shared" si="75"/>
        <v>0</v>
      </c>
      <c r="L703" s="106">
        <f t="shared" si="76"/>
        <v>0</v>
      </c>
    </row>
    <row r="704" spans="1:12" x14ac:dyDescent="0.3">
      <c r="A704" s="104" t="s">
        <v>1795</v>
      </c>
      <c r="B704" s="104" t="s">
        <v>1796</v>
      </c>
      <c r="C704" s="105">
        <v>39663493</v>
      </c>
      <c r="D704" s="105">
        <v>50370519</v>
      </c>
      <c r="E704" s="106">
        <f t="shared" si="70"/>
        <v>1.2699466232083998</v>
      </c>
      <c r="F704" s="107">
        <f t="shared" si="71"/>
        <v>13</v>
      </c>
      <c r="G704" s="107">
        <f>COUNTIF(Data_Eksportir!$H$2:$H$3401,A704)</f>
        <v>0</v>
      </c>
      <c r="H704" s="104" t="str">
        <f t="shared" si="72"/>
        <v>1 – 5</v>
      </c>
      <c r="I704" s="104" t="str">
        <f t="shared" si="73"/>
        <v>Belum terwakili</v>
      </c>
      <c r="J704" s="106">
        <f t="shared" si="74"/>
        <v>50370519.000703998</v>
      </c>
      <c r="K704" s="105">
        <f t="shared" si="75"/>
        <v>50370519</v>
      </c>
      <c r="L704" s="106">
        <f t="shared" si="76"/>
        <v>50370519.000703998</v>
      </c>
    </row>
    <row r="705" spans="1:12" x14ac:dyDescent="0.3">
      <c r="A705" s="104" t="s">
        <v>1797</v>
      </c>
      <c r="B705" s="104" t="s">
        <v>1798</v>
      </c>
      <c r="C705" s="105">
        <v>325</v>
      </c>
      <c r="D705" s="105">
        <v>5010</v>
      </c>
      <c r="E705" s="106">
        <f t="shared" si="70"/>
        <v>15.415384615384616</v>
      </c>
      <c r="F705" s="107">
        <f t="shared" si="71"/>
        <v>13</v>
      </c>
      <c r="G705" s="107">
        <f>COUNTIF(Data_Eksportir!$H$2:$H$3401,A705)</f>
        <v>0</v>
      </c>
      <c r="H705" s="104" t="str">
        <f t="shared" si="72"/>
        <v>5 – 20</v>
      </c>
      <c r="I705" s="104" t="str">
        <f t="shared" si="73"/>
        <v>Di bawah ambang nilai</v>
      </c>
      <c r="J705" s="106">
        <f t="shared" si="74"/>
        <v>5010.0007050000004</v>
      </c>
      <c r="K705" s="105">
        <f t="shared" si="75"/>
        <v>0</v>
      </c>
      <c r="L705" s="106">
        <f t="shared" si="76"/>
        <v>0</v>
      </c>
    </row>
    <row r="706" spans="1:12" x14ac:dyDescent="0.3">
      <c r="A706" s="104" t="s">
        <v>1799</v>
      </c>
      <c r="B706" s="104" t="s">
        <v>1800</v>
      </c>
      <c r="C706" s="105">
        <v>40</v>
      </c>
      <c r="D706" s="105">
        <v>1597</v>
      </c>
      <c r="E706" s="106">
        <f t="shared" ref="E706:E769" si="77">IF(AND(ISNUMBER(C706),C706&gt;0),D706/C706,"")</f>
        <v>39.924999999999997</v>
      </c>
      <c r="F706" s="107">
        <f t="shared" ref="F706:F769" si="78">VALUE(LEFT(A706,2))</f>
        <v>13</v>
      </c>
      <c r="G706" s="107">
        <f>COUNTIF(Data_Eksportir!$H$2:$H$3401,A706)</f>
        <v>0</v>
      </c>
      <c r="H706" s="104" t="str">
        <f t="shared" ref="H706:H769" si="79">IF(E706="","Tanpa data berat",IF(E706&lt;1,"Di bawah 1",IF(E706&lt;5,"1 – 5",IF(E706&lt;20,"5 – 20",IF(E706&lt;100,"20 – 100","100 ke atas")))))</f>
        <v>20 – 100</v>
      </c>
      <c r="I706" s="104" t="str">
        <f t="shared" ref="I706:I769" si="80">IF(D706&lt;p_nilai_besar,"Di bawah ambang nilai",IF(G706=0,"Belum terwakili",IF(G706&lt;=p_listing_rendah,"Keterwakilan rendah","Terwakili")))</f>
        <v>Di bawah ambang nilai</v>
      </c>
      <c r="J706" s="106">
        <f t="shared" ref="J706:J769" si="81">D706+ROW()/10^6</f>
        <v>1597.000706</v>
      </c>
      <c r="K706" s="105">
        <f t="shared" ref="K706:K769" si="82">IF(D706&gt;=p_nilai_besar,D706/(1+G706),0)</f>
        <v>0</v>
      </c>
      <c r="L706" s="106">
        <f t="shared" ref="L706:L769" si="83">IF(K706&gt;0,K706+ROW()/10^6,0)</f>
        <v>0</v>
      </c>
    </row>
    <row r="707" spans="1:12" x14ac:dyDescent="0.3">
      <c r="A707" s="104" t="s">
        <v>1801</v>
      </c>
      <c r="B707" s="104" t="s">
        <v>1802</v>
      </c>
      <c r="C707" s="105">
        <v>91109</v>
      </c>
      <c r="D707" s="105">
        <v>353363</v>
      </c>
      <c r="E707" s="106">
        <f t="shared" si="77"/>
        <v>3.8784642570986403</v>
      </c>
      <c r="F707" s="107">
        <f t="shared" si="78"/>
        <v>13</v>
      </c>
      <c r="G707" s="107">
        <f>COUNTIF(Data_Eksportir!$H$2:$H$3401,A707)</f>
        <v>0</v>
      </c>
      <c r="H707" s="104" t="str">
        <f t="shared" si="79"/>
        <v>1 – 5</v>
      </c>
      <c r="I707" s="104" t="str">
        <f t="shared" si="80"/>
        <v>Di bawah ambang nilai</v>
      </c>
      <c r="J707" s="106">
        <f t="shared" si="81"/>
        <v>353363.00070700003</v>
      </c>
      <c r="K707" s="105">
        <f t="shared" si="82"/>
        <v>0</v>
      </c>
      <c r="L707" s="106">
        <f t="shared" si="83"/>
        <v>0</v>
      </c>
    </row>
    <row r="708" spans="1:12" x14ac:dyDescent="0.3">
      <c r="A708" s="104" t="s">
        <v>1803</v>
      </c>
      <c r="B708" s="104" t="s">
        <v>1804</v>
      </c>
      <c r="C708" s="105">
        <v>425</v>
      </c>
      <c r="D708" s="105">
        <v>10033</v>
      </c>
      <c r="E708" s="106">
        <f t="shared" si="77"/>
        <v>23.60705882352941</v>
      </c>
      <c r="F708" s="107">
        <f t="shared" si="78"/>
        <v>13</v>
      </c>
      <c r="G708" s="107">
        <f>COUNTIF(Data_Eksportir!$H$2:$H$3401,A708)</f>
        <v>1</v>
      </c>
      <c r="H708" s="104" t="str">
        <f t="shared" si="79"/>
        <v>20 – 100</v>
      </c>
      <c r="I708" s="104" t="str">
        <f t="shared" si="80"/>
        <v>Di bawah ambang nilai</v>
      </c>
      <c r="J708" s="106">
        <f t="shared" si="81"/>
        <v>10033.000708</v>
      </c>
      <c r="K708" s="105">
        <f t="shared" si="82"/>
        <v>0</v>
      </c>
      <c r="L708" s="106">
        <f t="shared" si="83"/>
        <v>0</v>
      </c>
    </row>
    <row r="709" spans="1:12" x14ac:dyDescent="0.3">
      <c r="A709" s="104" t="s">
        <v>1805</v>
      </c>
      <c r="B709" s="104" t="s">
        <v>1806</v>
      </c>
      <c r="C709" s="105">
        <v>1065220</v>
      </c>
      <c r="D709" s="105">
        <v>1294052</v>
      </c>
      <c r="E709" s="106">
        <f t="shared" si="77"/>
        <v>1.2148213514579147</v>
      </c>
      <c r="F709" s="107">
        <f t="shared" si="78"/>
        <v>13</v>
      </c>
      <c r="G709" s="107">
        <f>COUNTIF(Data_Eksportir!$H$2:$H$3401,A709)</f>
        <v>0</v>
      </c>
      <c r="H709" s="104" t="str">
        <f t="shared" si="79"/>
        <v>1 – 5</v>
      </c>
      <c r="I709" s="104" t="str">
        <f t="shared" si="80"/>
        <v>Di bawah ambang nilai</v>
      </c>
      <c r="J709" s="106">
        <f t="shared" si="81"/>
        <v>1294052.000709</v>
      </c>
      <c r="K709" s="105">
        <f t="shared" si="82"/>
        <v>0</v>
      </c>
      <c r="L709" s="106">
        <f t="shared" si="83"/>
        <v>0</v>
      </c>
    </row>
    <row r="710" spans="1:12" x14ac:dyDescent="0.3">
      <c r="A710" s="104" t="s">
        <v>1807</v>
      </c>
      <c r="B710" s="104" t="s">
        <v>1808</v>
      </c>
      <c r="C710" s="105">
        <v>345130</v>
      </c>
      <c r="D710" s="105">
        <v>622798</v>
      </c>
      <c r="E710" s="106">
        <f t="shared" si="77"/>
        <v>1.8045316257642048</v>
      </c>
      <c r="F710" s="107">
        <f t="shared" si="78"/>
        <v>13</v>
      </c>
      <c r="G710" s="107">
        <f>COUNTIF(Data_Eksportir!$H$2:$H$3401,A710)</f>
        <v>0</v>
      </c>
      <c r="H710" s="104" t="str">
        <f t="shared" si="79"/>
        <v>1 – 5</v>
      </c>
      <c r="I710" s="104" t="str">
        <f t="shared" si="80"/>
        <v>Di bawah ambang nilai</v>
      </c>
      <c r="J710" s="106">
        <f t="shared" si="81"/>
        <v>622798.00071000005</v>
      </c>
      <c r="K710" s="105">
        <f t="shared" si="82"/>
        <v>0</v>
      </c>
      <c r="L710" s="106">
        <f t="shared" si="83"/>
        <v>0</v>
      </c>
    </row>
    <row r="711" spans="1:12" x14ac:dyDescent="0.3">
      <c r="A711" s="104" t="s">
        <v>1809</v>
      </c>
      <c r="B711" s="104" t="s">
        <v>1810</v>
      </c>
      <c r="C711" s="105">
        <v>1435224</v>
      </c>
      <c r="D711" s="105">
        <v>17369843</v>
      </c>
      <c r="E711" s="106">
        <f t="shared" si="77"/>
        <v>12.102531033483276</v>
      </c>
      <c r="F711" s="107">
        <f t="shared" si="78"/>
        <v>13</v>
      </c>
      <c r="G711" s="107">
        <f>COUNTIF(Data_Eksportir!$H$2:$H$3401,A711)</f>
        <v>1</v>
      </c>
      <c r="H711" s="104" t="str">
        <f t="shared" si="79"/>
        <v>5 – 20</v>
      </c>
      <c r="I711" s="104" t="str">
        <f t="shared" si="80"/>
        <v>Keterwakilan rendah</v>
      </c>
      <c r="J711" s="106">
        <f t="shared" si="81"/>
        <v>17369843.000711001</v>
      </c>
      <c r="K711" s="105">
        <f t="shared" si="82"/>
        <v>8684921.5</v>
      </c>
      <c r="L711" s="106">
        <f t="shared" si="83"/>
        <v>8684921.5007109996</v>
      </c>
    </row>
    <row r="712" spans="1:12" x14ac:dyDescent="0.3">
      <c r="A712" s="104" t="s">
        <v>1811</v>
      </c>
      <c r="B712" s="104" t="s">
        <v>1812</v>
      </c>
      <c r="C712" s="105"/>
      <c r="D712" s="105">
        <v>124</v>
      </c>
      <c r="E712" s="106" t="str">
        <f t="shared" si="77"/>
        <v/>
      </c>
      <c r="F712" s="107">
        <f t="shared" si="78"/>
        <v>13</v>
      </c>
      <c r="G712" s="107">
        <f>COUNTIF(Data_Eksportir!$H$2:$H$3401,A712)</f>
        <v>1</v>
      </c>
      <c r="H712" s="104" t="str">
        <f t="shared" si="79"/>
        <v>Tanpa data berat</v>
      </c>
      <c r="I712" s="104" t="str">
        <f t="shared" si="80"/>
        <v>Di bawah ambang nilai</v>
      </c>
      <c r="J712" s="106">
        <f t="shared" si="81"/>
        <v>124.00071199999999</v>
      </c>
      <c r="K712" s="105">
        <f t="shared" si="82"/>
        <v>0</v>
      </c>
      <c r="L712" s="106">
        <f t="shared" si="83"/>
        <v>0</v>
      </c>
    </row>
    <row r="713" spans="1:12" x14ac:dyDescent="0.3">
      <c r="A713" s="104" t="s">
        <v>1813</v>
      </c>
      <c r="B713" s="104" t="s">
        <v>1814</v>
      </c>
      <c r="C713" s="105">
        <v>15565282</v>
      </c>
      <c r="D713" s="105">
        <v>95921214</v>
      </c>
      <c r="E713" s="106">
        <f t="shared" si="77"/>
        <v>6.1625105153893136</v>
      </c>
      <c r="F713" s="107">
        <f t="shared" si="78"/>
        <v>13</v>
      </c>
      <c r="G713" s="107">
        <f>COUNTIF(Data_Eksportir!$H$2:$H$3401,A713)</f>
        <v>0</v>
      </c>
      <c r="H713" s="104" t="str">
        <f t="shared" si="79"/>
        <v>5 – 20</v>
      </c>
      <c r="I713" s="104" t="str">
        <f t="shared" si="80"/>
        <v>Belum terwakili</v>
      </c>
      <c r="J713" s="106">
        <f t="shared" si="81"/>
        <v>95921214.000713006</v>
      </c>
      <c r="K713" s="105">
        <f t="shared" si="82"/>
        <v>95921214</v>
      </c>
      <c r="L713" s="106">
        <f t="shared" si="83"/>
        <v>95921214.000713006</v>
      </c>
    </row>
    <row r="714" spans="1:12" x14ac:dyDescent="0.3">
      <c r="A714" s="104" t="s">
        <v>1815</v>
      </c>
      <c r="B714" s="104" t="s">
        <v>1816</v>
      </c>
      <c r="C714" s="105">
        <v>275913</v>
      </c>
      <c r="D714" s="105">
        <v>4550559</v>
      </c>
      <c r="E714" s="106">
        <f t="shared" si="77"/>
        <v>16.49273140446445</v>
      </c>
      <c r="F714" s="107">
        <f t="shared" si="78"/>
        <v>13</v>
      </c>
      <c r="G714" s="107">
        <f>COUNTIF(Data_Eksportir!$H$2:$H$3401,A714)</f>
        <v>0</v>
      </c>
      <c r="H714" s="104" t="str">
        <f t="shared" si="79"/>
        <v>5 – 20</v>
      </c>
      <c r="I714" s="104" t="str">
        <f t="shared" si="80"/>
        <v>Di bawah ambang nilai</v>
      </c>
      <c r="J714" s="106">
        <f t="shared" si="81"/>
        <v>4550559.0007140003</v>
      </c>
      <c r="K714" s="105">
        <f t="shared" si="82"/>
        <v>0</v>
      </c>
      <c r="L714" s="106">
        <f t="shared" si="83"/>
        <v>0</v>
      </c>
    </row>
    <row r="715" spans="1:12" x14ac:dyDescent="0.3">
      <c r="A715" s="104" t="s">
        <v>1817</v>
      </c>
      <c r="B715" s="104" t="s">
        <v>1818</v>
      </c>
      <c r="C715" s="105">
        <v>319280</v>
      </c>
      <c r="D715" s="105">
        <v>1982925</v>
      </c>
      <c r="E715" s="106">
        <f t="shared" si="77"/>
        <v>6.2106145076421946</v>
      </c>
      <c r="F715" s="107">
        <f t="shared" si="78"/>
        <v>13</v>
      </c>
      <c r="G715" s="107">
        <f>COUNTIF(Data_Eksportir!$H$2:$H$3401,A715)</f>
        <v>0</v>
      </c>
      <c r="H715" s="104" t="str">
        <f t="shared" si="79"/>
        <v>5 – 20</v>
      </c>
      <c r="I715" s="104" t="str">
        <f t="shared" si="80"/>
        <v>Di bawah ambang nilai</v>
      </c>
      <c r="J715" s="106">
        <f t="shared" si="81"/>
        <v>1982925.0007150001</v>
      </c>
      <c r="K715" s="105">
        <f t="shared" si="82"/>
        <v>0</v>
      </c>
      <c r="L715" s="106">
        <f t="shared" si="83"/>
        <v>0</v>
      </c>
    </row>
    <row r="716" spans="1:12" x14ac:dyDescent="0.3">
      <c r="A716" s="104" t="s">
        <v>1819</v>
      </c>
      <c r="B716" s="104" t="s">
        <v>1820</v>
      </c>
      <c r="C716" s="105">
        <v>116656</v>
      </c>
      <c r="D716" s="105">
        <v>694987</v>
      </c>
      <c r="E716" s="106">
        <f t="shared" si="77"/>
        <v>5.9575761212453706</v>
      </c>
      <c r="F716" s="107">
        <f t="shared" si="78"/>
        <v>13</v>
      </c>
      <c r="G716" s="107">
        <f>COUNTIF(Data_Eksportir!$H$2:$H$3401,A716)</f>
        <v>0</v>
      </c>
      <c r="H716" s="104" t="str">
        <f t="shared" si="79"/>
        <v>5 – 20</v>
      </c>
      <c r="I716" s="104" t="str">
        <f t="shared" si="80"/>
        <v>Di bawah ambang nilai</v>
      </c>
      <c r="J716" s="106">
        <f t="shared" si="81"/>
        <v>694987.00071599998</v>
      </c>
      <c r="K716" s="105">
        <f t="shared" si="82"/>
        <v>0</v>
      </c>
      <c r="L716" s="106">
        <f t="shared" si="83"/>
        <v>0</v>
      </c>
    </row>
    <row r="717" spans="1:12" x14ac:dyDescent="0.3">
      <c r="A717" s="104" t="s">
        <v>1821</v>
      </c>
      <c r="B717" s="104" t="s">
        <v>1822</v>
      </c>
      <c r="C717" s="105">
        <v>104053</v>
      </c>
      <c r="D717" s="105">
        <v>1797893</v>
      </c>
      <c r="E717" s="106">
        <f t="shared" si="77"/>
        <v>17.278627238042152</v>
      </c>
      <c r="F717" s="107">
        <f t="shared" si="78"/>
        <v>13</v>
      </c>
      <c r="G717" s="107">
        <f>COUNTIF(Data_Eksportir!$H$2:$H$3401,A717)</f>
        <v>0</v>
      </c>
      <c r="H717" s="104" t="str">
        <f t="shared" si="79"/>
        <v>5 – 20</v>
      </c>
      <c r="I717" s="104" t="str">
        <f t="shared" si="80"/>
        <v>Di bawah ambang nilai</v>
      </c>
      <c r="J717" s="106">
        <f t="shared" si="81"/>
        <v>1797893.0007170001</v>
      </c>
      <c r="K717" s="105">
        <f t="shared" si="82"/>
        <v>0</v>
      </c>
      <c r="L717" s="106">
        <f t="shared" si="83"/>
        <v>0</v>
      </c>
    </row>
    <row r="718" spans="1:12" x14ac:dyDescent="0.3">
      <c r="A718" s="104" t="s">
        <v>1823</v>
      </c>
      <c r="B718" s="104" t="s">
        <v>1824</v>
      </c>
      <c r="C718" s="105">
        <v>1096996</v>
      </c>
      <c r="D718" s="105">
        <v>651953</v>
      </c>
      <c r="E718" s="106">
        <f t="shared" si="77"/>
        <v>0.59430754533289087</v>
      </c>
      <c r="F718" s="107">
        <f t="shared" si="78"/>
        <v>14</v>
      </c>
      <c r="G718" s="107">
        <f>COUNTIF(Data_Eksportir!$H$2:$H$3401,A718)</f>
        <v>0</v>
      </c>
      <c r="H718" s="104" t="str">
        <f t="shared" si="79"/>
        <v>Di bawah 1</v>
      </c>
      <c r="I718" s="104" t="str">
        <f t="shared" si="80"/>
        <v>Di bawah ambang nilai</v>
      </c>
      <c r="J718" s="106">
        <f t="shared" si="81"/>
        <v>651953.000718</v>
      </c>
      <c r="K718" s="105">
        <f t="shared" si="82"/>
        <v>0</v>
      </c>
      <c r="L718" s="106">
        <f t="shared" si="83"/>
        <v>0</v>
      </c>
    </row>
    <row r="719" spans="1:12" x14ac:dyDescent="0.3">
      <c r="A719" s="104" t="s">
        <v>1825</v>
      </c>
      <c r="B719" s="104" t="s">
        <v>1826</v>
      </c>
      <c r="C719" s="105">
        <v>432470</v>
      </c>
      <c r="D719" s="105">
        <v>453791</v>
      </c>
      <c r="E719" s="106">
        <f t="shared" si="77"/>
        <v>1.0493005295164983</v>
      </c>
      <c r="F719" s="107">
        <f t="shared" si="78"/>
        <v>14</v>
      </c>
      <c r="G719" s="107">
        <f>COUNTIF(Data_Eksportir!$H$2:$H$3401,A719)</f>
        <v>1</v>
      </c>
      <c r="H719" s="104" t="str">
        <f t="shared" si="79"/>
        <v>1 – 5</v>
      </c>
      <c r="I719" s="104" t="str">
        <f t="shared" si="80"/>
        <v>Di bawah ambang nilai</v>
      </c>
      <c r="J719" s="106">
        <f t="shared" si="81"/>
        <v>453791.000719</v>
      </c>
      <c r="K719" s="105">
        <f t="shared" si="82"/>
        <v>0</v>
      </c>
      <c r="L719" s="106">
        <f t="shared" si="83"/>
        <v>0</v>
      </c>
    </row>
    <row r="720" spans="1:12" x14ac:dyDescent="0.3">
      <c r="A720" s="104" t="s">
        <v>1827</v>
      </c>
      <c r="B720" s="104" t="s">
        <v>1828</v>
      </c>
      <c r="C720" s="105">
        <v>3047</v>
      </c>
      <c r="D720" s="105">
        <v>12093</v>
      </c>
      <c r="E720" s="106">
        <f t="shared" si="77"/>
        <v>3.968821791926485</v>
      </c>
      <c r="F720" s="107">
        <f t="shared" si="78"/>
        <v>14</v>
      </c>
      <c r="G720" s="107">
        <f>COUNTIF(Data_Eksportir!$H$2:$H$3401,A720)</f>
        <v>0</v>
      </c>
      <c r="H720" s="104" t="str">
        <f t="shared" si="79"/>
        <v>1 – 5</v>
      </c>
      <c r="I720" s="104" t="str">
        <f t="shared" si="80"/>
        <v>Di bawah ambang nilai</v>
      </c>
      <c r="J720" s="106">
        <f t="shared" si="81"/>
        <v>12093.00072</v>
      </c>
      <c r="K720" s="105">
        <f t="shared" si="82"/>
        <v>0</v>
      </c>
      <c r="L720" s="106">
        <f t="shared" si="83"/>
        <v>0</v>
      </c>
    </row>
    <row r="721" spans="1:12" x14ac:dyDescent="0.3">
      <c r="A721" s="104" t="s">
        <v>1829</v>
      </c>
      <c r="B721" s="104" t="s">
        <v>1830</v>
      </c>
      <c r="C721" s="105">
        <v>6165549</v>
      </c>
      <c r="D721" s="105">
        <v>1900708</v>
      </c>
      <c r="E721" s="106">
        <f t="shared" si="77"/>
        <v>0.30827879236707062</v>
      </c>
      <c r="F721" s="107">
        <f t="shared" si="78"/>
        <v>14</v>
      </c>
      <c r="G721" s="107">
        <f>COUNTIF(Data_Eksportir!$H$2:$H$3401,A721)</f>
        <v>0</v>
      </c>
      <c r="H721" s="104" t="str">
        <f t="shared" si="79"/>
        <v>Di bawah 1</v>
      </c>
      <c r="I721" s="104" t="str">
        <f t="shared" si="80"/>
        <v>Di bawah ambang nilai</v>
      </c>
      <c r="J721" s="106">
        <f t="shared" si="81"/>
        <v>1900708.0007209999</v>
      </c>
      <c r="K721" s="105">
        <f t="shared" si="82"/>
        <v>0</v>
      </c>
      <c r="L721" s="106">
        <f t="shared" si="83"/>
        <v>0</v>
      </c>
    </row>
    <row r="722" spans="1:12" x14ac:dyDescent="0.3">
      <c r="A722" s="104" t="s">
        <v>1831</v>
      </c>
      <c r="B722" s="104" t="s">
        <v>1832</v>
      </c>
      <c r="C722" s="105">
        <v>8380924</v>
      </c>
      <c r="D722" s="105">
        <v>5445419</v>
      </c>
      <c r="E722" s="106">
        <f t="shared" si="77"/>
        <v>0.64973969457305658</v>
      </c>
      <c r="F722" s="107">
        <f t="shared" si="78"/>
        <v>14</v>
      </c>
      <c r="G722" s="107">
        <f>COUNTIF(Data_Eksportir!$H$2:$H$3401,A722)</f>
        <v>1</v>
      </c>
      <c r="H722" s="104" t="str">
        <f t="shared" si="79"/>
        <v>Di bawah 1</v>
      </c>
      <c r="I722" s="104" t="str">
        <f t="shared" si="80"/>
        <v>Di bawah ambang nilai</v>
      </c>
      <c r="J722" s="106">
        <f t="shared" si="81"/>
        <v>5445419.0007220004</v>
      </c>
      <c r="K722" s="105">
        <f t="shared" si="82"/>
        <v>0</v>
      </c>
      <c r="L722" s="106">
        <f t="shared" si="83"/>
        <v>0</v>
      </c>
    </row>
    <row r="723" spans="1:12" x14ac:dyDescent="0.3">
      <c r="A723" s="104" t="s">
        <v>1833</v>
      </c>
      <c r="B723" s="104" t="s">
        <v>1834</v>
      </c>
      <c r="C723" s="105">
        <v>5441216928</v>
      </c>
      <c r="D723" s="105">
        <v>561491959</v>
      </c>
      <c r="E723" s="106">
        <f t="shared" si="77"/>
        <v>0.10319234951112025</v>
      </c>
      <c r="F723" s="107">
        <f t="shared" si="78"/>
        <v>14</v>
      </c>
      <c r="G723" s="107">
        <f>COUNTIF(Data_Eksportir!$H$2:$H$3401,A723)</f>
        <v>52</v>
      </c>
      <c r="H723" s="104" t="str">
        <f t="shared" si="79"/>
        <v>Di bawah 1</v>
      </c>
      <c r="I723" s="104" t="str">
        <f t="shared" si="80"/>
        <v>Terwakili</v>
      </c>
      <c r="J723" s="106">
        <f t="shared" si="81"/>
        <v>561491959.000723</v>
      </c>
      <c r="K723" s="105">
        <f t="shared" si="82"/>
        <v>10594187.905660378</v>
      </c>
      <c r="L723" s="106">
        <f t="shared" si="83"/>
        <v>10594187.906383378</v>
      </c>
    </row>
    <row r="724" spans="1:12" x14ac:dyDescent="0.3">
      <c r="A724" s="104" t="s">
        <v>1835</v>
      </c>
      <c r="B724" s="104" t="s">
        <v>1836</v>
      </c>
      <c r="C724" s="105">
        <v>515</v>
      </c>
      <c r="D724" s="105">
        <v>134</v>
      </c>
      <c r="E724" s="106">
        <f t="shared" si="77"/>
        <v>0.26019417475728157</v>
      </c>
      <c r="F724" s="107">
        <f t="shared" si="78"/>
        <v>14</v>
      </c>
      <c r="G724" s="107">
        <f>COUNTIF(Data_Eksportir!$H$2:$H$3401,A724)</f>
        <v>0</v>
      </c>
      <c r="H724" s="104" t="str">
        <f t="shared" si="79"/>
        <v>Di bawah 1</v>
      </c>
      <c r="I724" s="104" t="str">
        <f t="shared" si="80"/>
        <v>Di bawah ambang nilai</v>
      </c>
      <c r="J724" s="106">
        <f t="shared" si="81"/>
        <v>134.00072399999999</v>
      </c>
      <c r="K724" s="105">
        <f t="shared" si="82"/>
        <v>0</v>
      </c>
      <c r="L724" s="106">
        <f t="shared" si="83"/>
        <v>0</v>
      </c>
    </row>
    <row r="725" spans="1:12" x14ac:dyDescent="0.3">
      <c r="A725" s="104" t="s">
        <v>1837</v>
      </c>
      <c r="B725" s="104" t="s">
        <v>1838</v>
      </c>
      <c r="C725" s="105">
        <v>7087324</v>
      </c>
      <c r="D725" s="105">
        <v>4039833</v>
      </c>
      <c r="E725" s="106">
        <f t="shared" si="77"/>
        <v>0.57000822877576929</v>
      </c>
      <c r="F725" s="107">
        <f t="shared" si="78"/>
        <v>14</v>
      </c>
      <c r="G725" s="107">
        <f>COUNTIF(Data_Eksportir!$H$2:$H$3401,A725)</f>
        <v>0</v>
      </c>
      <c r="H725" s="104" t="str">
        <f t="shared" si="79"/>
        <v>Di bawah 1</v>
      </c>
      <c r="I725" s="104" t="str">
        <f t="shared" si="80"/>
        <v>Di bawah ambang nilai</v>
      </c>
      <c r="J725" s="106">
        <f t="shared" si="81"/>
        <v>4039833.0007250002</v>
      </c>
      <c r="K725" s="105">
        <f t="shared" si="82"/>
        <v>0</v>
      </c>
      <c r="L725" s="106">
        <f t="shared" si="83"/>
        <v>0</v>
      </c>
    </row>
    <row r="726" spans="1:12" x14ac:dyDescent="0.3">
      <c r="A726" s="104" t="s">
        <v>1839</v>
      </c>
      <c r="B726" s="104" t="s">
        <v>1840</v>
      </c>
      <c r="C726" s="105">
        <v>35110</v>
      </c>
      <c r="D726" s="105">
        <v>150436</v>
      </c>
      <c r="E726" s="106">
        <f t="shared" si="77"/>
        <v>4.2847052121902589</v>
      </c>
      <c r="F726" s="107">
        <f t="shared" si="78"/>
        <v>15</v>
      </c>
      <c r="G726" s="107">
        <f>COUNTIF(Data_Eksportir!$H$2:$H$3401,A726)</f>
        <v>0</v>
      </c>
      <c r="H726" s="104" t="str">
        <f t="shared" si="79"/>
        <v>1 – 5</v>
      </c>
      <c r="I726" s="104" t="str">
        <f t="shared" si="80"/>
        <v>Di bawah ambang nilai</v>
      </c>
      <c r="J726" s="106">
        <f t="shared" si="81"/>
        <v>150436.000726</v>
      </c>
      <c r="K726" s="105">
        <f t="shared" si="82"/>
        <v>0</v>
      </c>
      <c r="L726" s="106">
        <f t="shared" si="83"/>
        <v>0</v>
      </c>
    </row>
    <row r="727" spans="1:12" x14ac:dyDescent="0.3">
      <c r="A727" s="104" t="s">
        <v>1841</v>
      </c>
      <c r="B727" s="104" t="s">
        <v>1842</v>
      </c>
      <c r="C727" s="105">
        <v>324</v>
      </c>
      <c r="D727" s="105">
        <v>1837</v>
      </c>
      <c r="E727" s="106">
        <f t="shared" si="77"/>
        <v>5.6697530864197532</v>
      </c>
      <c r="F727" s="107">
        <f t="shared" si="78"/>
        <v>15</v>
      </c>
      <c r="G727" s="107">
        <f>COUNTIF(Data_Eksportir!$H$2:$H$3401,A727)</f>
        <v>0</v>
      </c>
      <c r="H727" s="104" t="str">
        <f t="shared" si="79"/>
        <v>5 – 20</v>
      </c>
      <c r="I727" s="104" t="str">
        <f t="shared" si="80"/>
        <v>Di bawah ambang nilai</v>
      </c>
      <c r="J727" s="106">
        <f t="shared" si="81"/>
        <v>1837.0007270000001</v>
      </c>
      <c r="K727" s="105">
        <f t="shared" si="82"/>
        <v>0</v>
      </c>
      <c r="L727" s="106">
        <f t="shared" si="83"/>
        <v>0</v>
      </c>
    </row>
    <row r="728" spans="1:12" x14ac:dyDescent="0.3">
      <c r="A728" s="104" t="s">
        <v>1843</v>
      </c>
      <c r="B728" s="104" t="s">
        <v>1844</v>
      </c>
      <c r="C728" s="105">
        <v>4</v>
      </c>
      <c r="D728" s="105">
        <v>14</v>
      </c>
      <c r="E728" s="106">
        <f t="shared" si="77"/>
        <v>3.5</v>
      </c>
      <c r="F728" s="107">
        <f t="shared" si="78"/>
        <v>15</v>
      </c>
      <c r="G728" s="107">
        <f>COUNTIF(Data_Eksportir!$H$2:$H$3401,A728)</f>
        <v>0</v>
      </c>
      <c r="H728" s="104" t="str">
        <f t="shared" si="79"/>
        <v>1 – 5</v>
      </c>
      <c r="I728" s="104" t="str">
        <f t="shared" si="80"/>
        <v>Di bawah ambang nilai</v>
      </c>
      <c r="J728" s="106">
        <f t="shared" si="81"/>
        <v>14.000728000000001</v>
      </c>
      <c r="K728" s="105">
        <f t="shared" si="82"/>
        <v>0</v>
      </c>
      <c r="L728" s="106">
        <f t="shared" si="83"/>
        <v>0</v>
      </c>
    </row>
    <row r="729" spans="1:12" x14ac:dyDescent="0.3">
      <c r="A729" s="104" t="s">
        <v>1845</v>
      </c>
      <c r="B729" s="104" t="s">
        <v>1846</v>
      </c>
      <c r="C729" s="105">
        <v>1</v>
      </c>
      <c r="D729" s="105">
        <v>2</v>
      </c>
      <c r="E729" s="106">
        <f t="shared" si="77"/>
        <v>2</v>
      </c>
      <c r="F729" s="107">
        <f t="shared" si="78"/>
        <v>15</v>
      </c>
      <c r="G729" s="107">
        <f>COUNTIF(Data_Eksportir!$H$2:$H$3401,A729)</f>
        <v>0</v>
      </c>
      <c r="H729" s="104" t="str">
        <f t="shared" si="79"/>
        <v>1 – 5</v>
      </c>
      <c r="I729" s="104" t="str">
        <f t="shared" si="80"/>
        <v>Di bawah ambang nilai</v>
      </c>
      <c r="J729" s="106">
        <f t="shared" si="81"/>
        <v>2.0007290000000002</v>
      </c>
      <c r="K729" s="105">
        <f t="shared" si="82"/>
        <v>0</v>
      </c>
      <c r="L729" s="106">
        <f t="shared" si="83"/>
        <v>0</v>
      </c>
    </row>
    <row r="730" spans="1:12" x14ac:dyDescent="0.3">
      <c r="A730" s="104" t="s">
        <v>1847</v>
      </c>
      <c r="B730" s="104" t="s">
        <v>1848</v>
      </c>
      <c r="C730" s="105">
        <v>1242219</v>
      </c>
      <c r="D730" s="105">
        <v>3413610</v>
      </c>
      <c r="E730" s="106">
        <f t="shared" si="77"/>
        <v>2.7479937112538129</v>
      </c>
      <c r="F730" s="107">
        <f t="shared" si="78"/>
        <v>15</v>
      </c>
      <c r="G730" s="107">
        <f>COUNTIF(Data_Eksportir!$H$2:$H$3401,A730)</f>
        <v>0</v>
      </c>
      <c r="H730" s="104" t="str">
        <f t="shared" si="79"/>
        <v>1 – 5</v>
      </c>
      <c r="I730" s="104" t="str">
        <f t="shared" si="80"/>
        <v>Di bawah ambang nilai</v>
      </c>
      <c r="J730" s="106">
        <f t="shared" si="81"/>
        <v>3413610.00073</v>
      </c>
      <c r="K730" s="105">
        <f t="shared" si="82"/>
        <v>0</v>
      </c>
      <c r="L730" s="106">
        <f t="shared" si="83"/>
        <v>0</v>
      </c>
    </row>
    <row r="731" spans="1:12" x14ac:dyDescent="0.3">
      <c r="A731" s="104" t="s">
        <v>1849</v>
      </c>
      <c r="B731" s="104" t="s">
        <v>1850</v>
      </c>
      <c r="C731" s="105">
        <v>2847433</v>
      </c>
      <c r="D731" s="105">
        <v>4178298</v>
      </c>
      <c r="E731" s="106">
        <f t="shared" si="77"/>
        <v>1.4673911554723149</v>
      </c>
      <c r="F731" s="107">
        <f t="shared" si="78"/>
        <v>15</v>
      </c>
      <c r="G731" s="107">
        <f>COUNTIF(Data_Eksportir!$H$2:$H$3401,A731)</f>
        <v>0</v>
      </c>
      <c r="H731" s="104" t="str">
        <f t="shared" si="79"/>
        <v>1 – 5</v>
      </c>
      <c r="I731" s="104" t="str">
        <f t="shared" si="80"/>
        <v>Di bawah ambang nilai</v>
      </c>
      <c r="J731" s="106">
        <f t="shared" si="81"/>
        <v>4178298.0007310002</v>
      </c>
      <c r="K731" s="105">
        <f t="shared" si="82"/>
        <v>0</v>
      </c>
      <c r="L731" s="106">
        <f t="shared" si="83"/>
        <v>0</v>
      </c>
    </row>
    <row r="732" spans="1:12" x14ac:dyDescent="0.3">
      <c r="A732" s="104" t="s">
        <v>1851</v>
      </c>
      <c r="B732" s="104" t="s">
        <v>1852</v>
      </c>
      <c r="C732" s="105">
        <v>190</v>
      </c>
      <c r="D732" s="105">
        <v>4294</v>
      </c>
      <c r="E732" s="106">
        <f t="shared" si="77"/>
        <v>22.6</v>
      </c>
      <c r="F732" s="107">
        <f t="shared" si="78"/>
        <v>15</v>
      </c>
      <c r="G732" s="107">
        <f>COUNTIF(Data_Eksportir!$H$2:$H$3401,A732)</f>
        <v>0</v>
      </c>
      <c r="H732" s="104" t="str">
        <f t="shared" si="79"/>
        <v>20 – 100</v>
      </c>
      <c r="I732" s="104" t="str">
        <f t="shared" si="80"/>
        <v>Di bawah ambang nilai</v>
      </c>
      <c r="J732" s="106">
        <f t="shared" si="81"/>
        <v>4294.0007320000004</v>
      </c>
      <c r="K732" s="105">
        <f t="shared" si="82"/>
        <v>0</v>
      </c>
      <c r="L732" s="106">
        <f t="shared" si="83"/>
        <v>0</v>
      </c>
    </row>
    <row r="733" spans="1:12" x14ac:dyDescent="0.3">
      <c r="A733" s="104" t="s">
        <v>1853</v>
      </c>
      <c r="B733" s="104" t="s">
        <v>1854</v>
      </c>
      <c r="C733" s="105">
        <v>118</v>
      </c>
      <c r="D733" s="105">
        <v>34</v>
      </c>
      <c r="E733" s="106">
        <f t="shared" si="77"/>
        <v>0.28813559322033899</v>
      </c>
      <c r="F733" s="107">
        <f t="shared" si="78"/>
        <v>15</v>
      </c>
      <c r="G733" s="107">
        <f>COUNTIF(Data_Eksportir!$H$2:$H$3401,A733)</f>
        <v>0</v>
      </c>
      <c r="H733" s="104" t="str">
        <f t="shared" si="79"/>
        <v>Di bawah 1</v>
      </c>
      <c r="I733" s="104" t="str">
        <f t="shared" si="80"/>
        <v>Di bawah ambang nilai</v>
      </c>
      <c r="J733" s="106">
        <f t="shared" si="81"/>
        <v>34.000732999999997</v>
      </c>
      <c r="K733" s="105">
        <f t="shared" si="82"/>
        <v>0</v>
      </c>
      <c r="L733" s="106">
        <f t="shared" si="83"/>
        <v>0</v>
      </c>
    </row>
    <row r="734" spans="1:12" x14ac:dyDescent="0.3">
      <c r="A734" s="104" t="s">
        <v>1855</v>
      </c>
      <c r="B734" s="104" t="s">
        <v>1856</v>
      </c>
      <c r="C734" s="105">
        <v>979</v>
      </c>
      <c r="D734" s="105">
        <v>7101</v>
      </c>
      <c r="E734" s="106">
        <f t="shared" si="77"/>
        <v>7.2533197139938714</v>
      </c>
      <c r="F734" s="107">
        <f t="shared" si="78"/>
        <v>15</v>
      </c>
      <c r="G734" s="107">
        <f>COUNTIF(Data_Eksportir!$H$2:$H$3401,A734)</f>
        <v>1</v>
      </c>
      <c r="H734" s="104" t="str">
        <f t="shared" si="79"/>
        <v>5 – 20</v>
      </c>
      <c r="I734" s="104" t="str">
        <f t="shared" si="80"/>
        <v>Di bawah ambang nilai</v>
      </c>
      <c r="J734" s="106">
        <f t="shared" si="81"/>
        <v>7101.0007340000002</v>
      </c>
      <c r="K734" s="105">
        <f t="shared" si="82"/>
        <v>0</v>
      </c>
      <c r="L734" s="106">
        <f t="shared" si="83"/>
        <v>0</v>
      </c>
    </row>
    <row r="735" spans="1:12" x14ac:dyDescent="0.3">
      <c r="A735" s="104" t="s">
        <v>1857</v>
      </c>
      <c r="B735" s="104" t="s">
        <v>1858</v>
      </c>
      <c r="C735" s="105">
        <v>2</v>
      </c>
      <c r="D735" s="105">
        <v>5</v>
      </c>
      <c r="E735" s="106">
        <f t="shared" si="77"/>
        <v>2.5</v>
      </c>
      <c r="F735" s="107">
        <f t="shared" si="78"/>
        <v>15</v>
      </c>
      <c r="G735" s="107">
        <f>COUNTIF(Data_Eksportir!$H$2:$H$3401,A735)</f>
        <v>21</v>
      </c>
      <c r="H735" s="104" t="str">
        <f t="shared" si="79"/>
        <v>1 – 5</v>
      </c>
      <c r="I735" s="104" t="str">
        <f t="shared" si="80"/>
        <v>Di bawah ambang nilai</v>
      </c>
      <c r="J735" s="106">
        <f t="shared" si="81"/>
        <v>5.0007349999999997</v>
      </c>
      <c r="K735" s="105">
        <f t="shared" si="82"/>
        <v>0</v>
      </c>
      <c r="L735" s="106">
        <f t="shared" si="83"/>
        <v>0</v>
      </c>
    </row>
    <row r="736" spans="1:12" x14ac:dyDescent="0.3">
      <c r="A736" s="104" t="s">
        <v>1859</v>
      </c>
      <c r="B736" s="104" t="s">
        <v>1860</v>
      </c>
      <c r="C736" s="105">
        <v>84820</v>
      </c>
      <c r="D736" s="105">
        <v>177942</v>
      </c>
      <c r="E736" s="106">
        <f t="shared" si="77"/>
        <v>2.09787785899552</v>
      </c>
      <c r="F736" s="107">
        <f t="shared" si="78"/>
        <v>15</v>
      </c>
      <c r="G736" s="107">
        <f>COUNTIF(Data_Eksportir!$H$2:$H$3401,A736)</f>
        <v>31</v>
      </c>
      <c r="H736" s="104" t="str">
        <f t="shared" si="79"/>
        <v>1 – 5</v>
      </c>
      <c r="I736" s="104" t="str">
        <f t="shared" si="80"/>
        <v>Di bawah ambang nilai</v>
      </c>
      <c r="J736" s="106">
        <f t="shared" si="81"/>
        <v>177942.00073599999</v>
      </c>
      <c r="K736" s="105">
        <f t="shared" si="82"/>
        <v>0</v>
      </c>
      <c r="L736" s="106">
        <f t="shared" si="83"/>
        <v>0</v>
      </c>
    </row>
    <row r="737" spans="1:12" x14ac:dyDescent="0.3">
      <c r="A737" s="104" t="s">
        <v>1861</v>
      </c>
      <c r="B737" s="104" t="s">
        <v>1862</v>
      </c>
      <c r="C737" s="105">
        <v>811</v>
      </c>
      <c r="D737" s="105">
        <v>17620</v>
      </c>
      <c r="E737" s="106">
        <f t="shared" si="77"/>
        <v>21.726263871763255</v>
      </c>
      <c r="F737" s="107">
        <f t="shared" si="78"/>
        <v>15</v>
      </c>
      <c r="G737" s="107">
        <f>COUNTIF(Data_Eksportir!$H$2:$H$3401,A737)</f>
        <v>1</v>
      </c>
      <c r="H737" s="104" t="str">
        <f t="shared" si="79"/>
        <v>20 – 100</v>
      </c>
      <c r="I737" s="104" t="str">
        <f t="shared" si="80"/>
        <v>Di bawah ambang nilai</v>
      </c>
      <c r="J737" s="106">
        <f t="shared" si="81"/>
        <v>17620.000736999998</v>
      </c>
      <c r="K737" s="105">
        <f t="shared" si="82"/>
        <v>0</v>
      </c>
      <c r="L737" s="106">
        <f t="shared" si="83"/>
        <v>0</v>
      </c>
    </row>
    <row r="738" spans="1:12" x14ac:dyDescent="0.3">
      <c r="A738" s="104" t="s">
        <v>1863</v>
      </c>
      <c r="B738" s="104" t="s">
        <v>1864</v>
      </c>
      <c r="C738" s="105">
        <v>5735</v>
      </c>
      <c r="D738" s="105">
        <v>8747</v>
      </c>
      <c r="E738" s="106">
        <f t="shared" si="77"/>
        <v>1.5251961639058413</v>
      </c>
      <c r="F738" s="107">
        <f t="shared" si="78"/>
        <v>15</v>
      </c>
      <c r="G738" s="107">
        <f>COUNTIF(Data_Eksportir!$H$2:$H$3401,A738)</f>
        <v>0</v>
      </c>
      <c r="H738" s="104" t="str">
        <f t="shared" si="79"/>
        <v>1 – 5</v>
      </c>
      <c r="I738" s="104" t="str">
        <f t="shared" si="80"/>
        <v>Di bawah ambang nilai</v>
      </c>
      <c r="J738" s="106">
        <f t="shared" si="81"/>
        <v>8747.0007380000006</v>
      </c>
      <c r="K738" s="105">
        <f t="shared" si="82"/>
        <v>0</v>
      </c>
      <c r="L738" s="106">
        <f t="shared" si="83"/>
        <v>0</v>
      </c>
    </row>
    <row r="739" spans="1:12" x14ac:dyDescent="0.3">
      <c r="A739" s="104" t="s">
        <v>1865</v>
      </c>
      <c r="B739" s="104" t="s">
        <v>1866</v>
      </c>
      <c r="C739" s="105">
        <v>645</v>
      </c>
      <c r="D739" s="105">
        <v>4207</v>
      </c>
      <c r="E739" s="106">
        <f t="shared" si="77"/>
        <v>6.5224806201550392</v>
      </c>
      <c r="F739" s="107">
        <f t="shared" si="78"/>
        <v>15</v>
      </c>
      <c r="G739" s="107">
        <f>COUNTIF(Data_Eksportir!$H$2:$H$3401,A739)</f>
        <v>0</v>
      </c>
      <c r="H739" s="104" t="str">
        <f t="shared" si="79"/>
        <v>5 – 20</v>
      </c>
      <c r="I739" s="104" t="str">
        <f t="shared" si="80"/>
        <v>Di bawah ambang nilai</v>
      </c>
      <c r="J739" s="106">
        <f t="shared" si="81"/>
        <v>4207.0007390000001</v>
      </c>
      <c r="K739" s="105">
        <f t="shared" si="82"/>
        <v>0</v>
      </c>
      <c r="L739" s="106">
        <f t="shared" si="83"/>
        <v>0</v>
      </c>
    </row>
    <row r="740" spans="1:12" x14ac:dyDescent="0.3">
      <c r="A740" s="104" t="s">
        <v>1867</v>
      </c>
      <c r="B740" s="104" t="s">
        <v>1868</v>
      </c>
      <c r="C740" s="105">
        <v>37</v>
      </c>
      <c r="D740" s="105">
        <v>331</v>
      </c>
      <c r="E740" s="106">
        <f t="shared" si="77"/>
        <v>8.9459459459459456</v>
      </c>
      <c r="F740" s="107">
        <f t="shared" si="78"/>
        <v>15</v>
      </c>
      <c r="G740" s="107">
        <f>COUNTIF(Data_Eksportir!$H$2:$H$3401,A740)</f>
        <v>0</v>
      </c>
      <c r="H740" s="104" t="str">
        <f t="shared" si="79"/>
        <v>5 – 20</v>
      </c>
      <c r="I740" s="104" t="str">
        <f t="shared" si="80"/>
        <v>Di bawah ambang nilai</v>
      </c>
      <c r="J740" s="106">
        <f t="shared" si="81"/>
        <v>331.00074000000001</v>
      </c>
      <c r="K740" s="105">
        <f t="shared" si="82"/>
        <v>0</v>
      </c>
      <c r="L740" s="106">
        <f t="shared" si="83"/>
        <v>0</v>
      </c>
    </row>
    <row r="741" spans="1:12" x14ac:dyDescent="0.3">
      <c r="A741" s="104" t="s">
        <v>1869</v>
      </c>
      <c r="B741" s="104" t="s">
        <v>1870</v>
      </c>
      <c r="C741" s="105">
        <v>3</v>
      </c>
      <c r="D741" s="105">
        <v>554</v>
      </c>
      <c r="E741" s="106">
        <f t="shared" si="77"/>
        <v>184.66666666666666</v>
      </c>
      <c r="F741" s="107">
        <f t="shared" si="78"/>
        <v>15</v>
      </c>
      <c r="G741" s="107">
        <f>COUNTIF(Data_Eksportir!$H$2:$H$3401,A741)</f>
        <v>0</v>
      </c>
      <c r="H741" s="104" t="str">
        <f t="shared" si="79"/>
        <v>100 ke atas</v>
      </c>
      <c r="I741" s="104" t="str">
        <f t="shared" si="80"/>
        <v>Di bawah ambang nilai</v>
      </c>
      <c r="J741" s="106">
        <f t="shared" si="81"/>
        <v>554.00074099999995</v>
      </c>
      <c r="K741" s="105">
        <f t="shared" si="82"/>
        <v>0</v>
      </c>
      <c r="L741" s="106">
        <f t="shared" si="83"/>
        <v>0</v>
      </c>
    </row>
    <row r="742" spans="1:12" x14ac:dyDescent="0.3">
      <c r="A742" s="104" t="s">
        <v>1871</v>
      </c>
      <c r="B742" s="104" t="s">
        <v>1872</v>
      </c>
      <c r="C742" s="105">
        <v>1328</v>
      </c>
      <c r="D742" s="105">
        <v>5030</v>
      </c>
      <c r="E742" s="106">
        <f t="shared" si="77"/>
        <v>3.7876506024096384</v>
      </c>
      <c r="F742" s="107">
        <f t="shared" si="78"/>
        <v>15</v>
      </c>
      <c r="G742" s="107">
        <f>COUNTIF(Data_Eksportir!$H$2:$H$3401,A742)</f>
        <v>0</v>
      </c>
      <c r="H742" s="104" t="str">
        <f t="shared" si="79"/>
        <v>1 – 5</v>
      </c>
      <c r="I742" s="104" t="str">
        <f t="shared" si="80"/>
        <v>Di bawah ambang nilai</v>
      </c>
      <c r="J742" s="106">
        <f t="shared" si="81"/>
        <v>5030.0007420000002</v>
      </c>
      <c r="K742" s="105">
        <f t="shared" si="82"/>
        <v>0</v>
      </c>
      <c r="L742" s="106">
        <f t="shared" si="83"/>
        <v>0</v>
      </c>
    </row>
    <row r="743" spans="1:12" x14ac:dyDescent="0.3">
      <c r="A743" s="104" t="s">
        <v>1873</v>
      </c>
      <c r="B743" s="104" t="s">
        <v>1874</v>
      </c>
      <c r="C743" s="105">
        <v>167</v>
      </c>
      <c r="D743" s="105">
        <v>945</v>
      </c>
      <c r="E743" s="106">
        <f t="shared" si="77"/>
        <v>5.658682634730539</v>
      </c>
      <c r="F743" s="107">
        <f t="shared" si="78"/>
        <v>15</v>
      </c>
      <c r="G743" s="107">
        <f>COUNTIF(Data_Eksportir!$H$2:$H$3401,A743)</f>
        <v>0</v>
      </c>
      <c r="H743" s="104" t="str">
        <f t="shared" si="79"/>
        <v>5 – 20</v>
      </c>
      <c r="I743" s="104" t="str">
        <f t="shared" si="80"/>
        <v>Di bawah ambang nilai</v>
      </c>
      <c r="J743" s="106">
        <f t="shared" si="81"/>
        <v>945.00074300000006</v>
      </c>
      <c r="K743" s="105">
        <f t="shared" si="82"/>
        <v>0</v>
      </c>
      <c r="L743" s="106">
        <f t="shared" si="83"/>
        <v>0</v>
      </c>
    </row>
    <row r="744" spans="1:12" x14ac:dyDescent="0.3">
      <c r="A744" s="104" t="s">
        <v>1875</v>
      </c>
      <c r="B744" s="104" t="s">
        <v>1876</v>
      </c>
      <c r="C744" s="105">
        <v>2482133226</v>
      </c>
      <c r="D744" s="105">
        <v>2598870577</v>
      </c>
      <c r="E744" s="106">
        <f t="shared" si="77"/>
        <v>1.047031057711646</v>
      </c>
      <c r="F744" s="107">
        <f t="shared" si="78"/>
        <v>15</v>
      </c>
      <c r="G744" s="107">
        <f>COUNTIF(Data_Eksportir!$H$2:$H$3401,A744)</f>
        <v>4</v>
      </c>
      <c r="H744" s="104" t="str">
        <f t="shared" si="79"/>
        <v>1 – 5</v>
      </c>
      <c r="I744" s="104" t="str">
        <f t="shared" si="80"/>
        <v>Terwakili</v>
      </c>
      <c r="J744" s="106">
        <f t="shared" si="81"/>
        <v>2598870577.0007439</v>
      </c>
      <c r="K744" s="105">
        <f t="shared" si="82"/>
        <v>519774115.39999998</v>
      </c>
      <c r="L744" s="106">
        <f t="shared" si="83"/>
        <v>519774115.40074396</v>
      </c>
    </row>
    <row r="745" spans="1:12" x14ac:dyDescent="0.3">
      <c r="A745" s="104" t="s">
        <v>1877</v>
      </c>
      <c r="B745" s="104" t="s">
        <v>1878</v>
      </c>
      <c r="C745" s="105">
        <v>5094685247</v>
      </c>
      <c r="D745" s="105">
        <v>5248687015</v>
      </c>
      <c r="E745" s="106">
        <f t="shared" si="77"/>
        <v>1.030227925874456</v>
      </c>
      <c r="F745" s="107">
        <f t="shared" si="78"/>
        <v>15</v>
      </c>
      <c r="G745" s="107">
        <f>COUNTIF(Data_Eksportir!$H$2:$H$3401,A745)</f>
        <v>0</v>
      </c>
      <c r="H745" s="104" t="str">
        <f t="shared" si="79"/>
        <v>1 – 5</v>
      </c>
      <c r="I745" s="104" t="str">
        <f t="shared" si="80"/>
        <v>Belum terwakili</v>
      </c>
      <c r="J745" s="106">
        <f t="shared" si="81"/>
        <v>5248687015.0007448</v>
      </c>
      <c r="K745" s="105">
        <f t="shared" si="82"/>
        <v>5248687015</v>
      </c>
      <c r="L745" s="106">
        <f t="shared" si="83"/>
        <v>5248687015.0007448</v>
      </c>
    </row>
    <row r="746" spans="1:12" x14ac:dyDescent="0.3">
      <c r="A746" s="104" t="s">
        <v>1879</v>
      </c>
      <c r="B746" s="104" t="s">
        <v>1880</v>
      </c>
      <c r="C746" s="105">
        <v>1498134223</v>
      </c>
      <c r="D746" s="105">
        <v>1560422066</v>
      </c>
      <c r="E746" s="106">
        <f t="shared" si="77"/>
        <v>1.0415769442041509</v>
      </c>
      <c r="F746" s="107">
        <f t="shared" si="78"/>
        <v>15</v>
      </c>
      <c r="G746" s="107">
        <f>COUNTIF(Data_Eksportir!$H$2:$H$3401,A746)</f>
        <v>0</v>
      </c>
      <c r="H746" s="104" t="str">
        <f t="shared" si="79"/>
        <v>1 – 5</v>
      </c>
      <c r="I746" s="104" t="str">
        <f t="shared" si="80"/>
        <v>Belum terwakili</v>
      </c>
      <c r="J746" s="106">
        <f t="shared" si="81"/>
        <v>1560422066.000746</v>
      </c>
      <c r="K746" s="105">
        <f t="shared" si="82"/>
        <v>1560422066</v>
      </c>
      <c r="L746" s="106">
        <f t="shared" si="83"/>
        <v>1560422066.000746</v>
      </c>
    </row>
    <row r="747" spans="1:12" x14ac:dyDescent="0.3">
      <c r="A747" s="104" t="s">
        <v>1881</v>
      </c>
      <c r="B747" s="104" t="s">
        <v>1882</v>
      </c>
      <c r="C747" s="105">
        <v>146758133</v>
      </c>
      <c r="D747" s="105">
        <v>162840481</v>
      </c>
      <c r="E747" s="106">
        <f t="shared" si="77"/>
        <v>1.1095840323888557</v>
      </c>
      <c r="F747" s="107">
        <f t="shared" si="78"/>
        <v>15</v>
      </c>
      <c r="G747" s="107">
        <f>COUNTIF(Data_Eksportir!$H$2:$H$3401,A747)</f>
        <v>0</v>
      </c>
      <c r="H747" s="104" t="str">
        <f t="shared" si="79"/>
        <v>1 – 5</v>
      </c>
      <c r="I747" s="104" t="str">
        <f t="shared" si="80"/>
        <v>Belum terwakili</v>
      </c>
      <c r="J747" s="106">
        <f t="shared" si="81"/>
        <v>162840481.000747</v>
      </c>
      <c r="K747" s="105">
        <f t="shared" si="82"/>
        <v>162840481</v>
      </c>
      <c r="L747" s="106">
        <f t="shared" si="83"/>
        <v>162840481.000747</v>
      </c>
    </row>
    <row r="748" spans="1:12" x14ac:dyDescent="0.3">
      <c r="A748" s="104" t="s">
        <v>1883</v>
      </c>
      <c r="B748" s="104" t="s">
        <v>1884</v>
      </c>
      <c r="C748" s="105">
        <v>1499720756</v>
      </c>
      <c r="D748" s="105">
        <v>1724585455</v>
      </c>
      <c r="E748" s="106">
        <f t="shared" si="77"/>
        <v>1.1499377121376588</v>
      </c>
      <c r="F748" s="107">
        <f t="shared" si="78"/>
        <v>15</v>
      </c>
      <c r="G748" s="107">
        <f>COUNTIF(Data_Eksportir!$H$2:$H$3401,A748)</f>
        <v>0</v>
      </c>
      <c r="H748" s="104" t="str">
        <f t="shared" si="79"/>
        <v>1 – 5</v>
      </c>
      <c r="I748" s="104" t="str">
        <f t="shared" si="80"/>
        <v>Belum terwakili</v>
      </c>
      <c r="J748" s="106">
        <f t="shared" si="81"/>
        <v>1724585455.0007479</v>
      </c>
      <c r="K748" s="105">
        <f t="shared" si="82"/>
        <v>1724585455</v>
      </c>
      <c r="L748" s="106">
        <f t="shared" si="83"/>
        <v>1724585455.0007479</v>
      </c>
    </row>
    <row r="749" spans="1:12" x14ac:dyDescent="0.3">
      <c r="A749" s="104" t="s">
        <v>1885</v>
      </c>
      <c r="B749" s="104" t="s">
        <v>1886</v>
      </c>
      <c r="C749" s="105">
        <v>9815509089</v>
      </c>
      <c r="D749" s="105">
        <v>9998525147</v>
      </c>
      <c r="E749" s="106">
        <f t="shared" si="77"/>
        <v>1.018645600176266</v>
      </c>
      <c r="F749" s="107">
        <f t="shared" si="78"/>
        <v>15</v>
      </c>
      <c r="G749" s="107">
        <f>COUNTIF(Data_Eksportir!$H$2:$H$3401,A749)</f>
        <v>0</v>
      </c>
      <c r="H749" s="104" t="str">
        <f t="shared" si="79"/>
        <v>1 – 5</v>
      </c>
      <c r="I749" s="104" t="str">
        <f t="shared" si="80"/>
        <v>Belum terwakili</v>
      </c>
      <c r="J749" s="106">
        <f t="shared" si="81"/>
        <v>9998525147.0007496</v>
      </c>
      <c r="K749" s="105">
        <f t="shared" si="82"/>
        <v>9998525147</v>
      </c>
      <c r="L749" s="106">
        <f t="shared" si="83"/>
        <v>9998525147.0007496</v>
      </c>
    </row>
    <row r="750" spans="1:12" x14ac:dyDescent="0.3">
      <c r="A750" s="104" t="s">
        <v>1887</v>
      </c>
      <c r="B750" s="104" t="s">
        <v>1888</v>
      </c>
      <c r="C750" s="105">
        <v>137321944</v>
      </c>
      <c r="D750" s="105">
        <v>148204050</v>
      </c>
      <c r="E750" s="106">
        <f t="shared" si="77"/>
        <v>1.0792452078889883</v>
      </c>
      <c r="F750" s="107">
        <f t="shared" si="78"/>
        <v>15</v>
      </c>
      <c r="G750" s="107">
        <f>COUNTIF(Data_Eksportir!$H$2:$H$3401,A750)</f>
        <v>0</v>
      </c>
      <c r="H750" s="104" t="str">
        <f t="shared" si="79"/>
        <v>1 – 5</v>
      </c>
      <c r="I750" s="104" t="str">
        <f t="shared" si="80"/>
        <v>Belum terwakili</v>
      </c>
      <c r="J750" s="106">
        <f t="shared" si="81"/>
        <v>148204050.00075001</v>
      </c>
      <c r="K750" s="105">
        <f t="shared" si="82"/>
        <v>148204050</v>
      </c>
      <c r="L750" s="106">
        <f t="shared" si="83"/>
        <v>148204050.00075001</v>
      </c>
    </row>
    <row r="751" spans="1:12" x14ac:dyDescent="0.3">
      <c r="A751" s="104" t="s">
        <v>1889</v>
      </c>
      <c r="B751" s="104" t="s">
        <v>1890</v>
      </c>
      <c r="C751" s="105">
        <v>6399213</v>
      </c>
      <c r="D751" s="105">
        <v>6167574</v>
      </c>
      <c r="E751" s="106">
        <f t="shared" si="77"/>
        <v>0.96380195502165655</v>
      </c>
      <c r="F751" s="107">
        <f t="shared" si="78"/>
        <v>15</v>
      </c>
      <c r="G751" s="107">
        <f>COUNTIF(Data_Eksportir!$H$2:$H$3401,A751)</f>
        <v>0</v>
      </c>
      <c r="H751" s="104" t="str">
        <f t="shared" si="79"/>
        <v>Di bawah 1</v>
      </c>
      <c r="I751" s="104" t="str">
        <f t="shared" si="80"/>
        <v>Di bawah ambang nilai</v>
      </c>
      <c r="J751" s="106">
        <f t="shared" si="81"/>
        <v>6167574.0007509999</v>
      </c>
      <c r="K751" s="105">
        <f t="shared" si="82"/>
        <v>0</v>
      </c>
      <c r="L751" s="106">
        <f t="shared" si="83"/>
        <v>0</v>
      </c>
    </row>
    <row r="752" spans="1:12" x14ac:dyDescent="0.3">
      <c r="A752" s="104" t="s">
        <v>1891</v>
      </c>
      <c r="B752" s="104" t="s">
        <v>1892</v>
      </c>
      <c r="C752" s="105">
        <v>173120102</v>
      </c>
      <c r="D752" s="105">
        <v>182322602</v>
      </c>
      <c r="E752" s="106">
        <f t="shared" si="77"/>
        <v>1.0531567385513672</v>
      </c>
      <c r="F752" s="107">
        <f t="shared" si="78"/>
        <v>15</v>
      </c>
      <c r="G752" s="107">
        <f>COUNTIF(Data_Eksportir!$H$2:$H$3401,A752)</f>
        <v>0</v>
      </c>
      <c r="H752" s="104" t="str">
        <f t="shared" si="79"/>
        <v>1 – 5</v>
      </c>
      <c r="I752" s="104" t="str">
        <f t="shared" si="80"/>
        <v>Belum terwakili</v>
      </c>
      <c r="J752" s="106">
        <f t="shared" si="81"/>
        <v>182322602.000752</v>
      </c>
      <c r="K752" s="105">
        <f t="shared" si="82"/>
        <v>182322602</v>
      </c>
      <c r="L752" s="106">
        <f t="shared" si="83"/>
        <v>182322602.000752</v>
      </c>
    </row>
    <row r="753" spans="1:12" x14ac:dyDescent="0.3">
      <c r="A753" s="104" t="s">
        <v>1893</v>
      </c>
      <c r="B753" s="104" t="s">
        <v>1894</v>
      </c>
      <c r="C753" s="105">
        <v>95902</v>
      </c>
      <c r="D753" s="105">
        <v>137845</v>
      </c>
      <c r="E753" s="106">
        <f t="shared" si="77"/>
        <v>1.4373527142291089</v>
      </c>
      <c r="F753" s="107">
        <f t="shared" si="78"/>
        <v>15</v>
      </c>
      <c r="G753" s="107">
        <f>COUNTIF(Data_Eksportir!$H$2:$H$3401,A753)</f>
        <v>1</v>
      </c>
      <c r="H753" s="104" t="str">
        <f t="shared" si="79"/>
        <v>1 – 5</v>
      </c>
      <c r="I753" s="104" t="str">
        <f t="shared" si="80"/>
        <v>Di bawah ambang nilai</v>
      </c>
      <c r="J753" s="106">
        <f t="shared" si="81"/>
        <v>137845.000753</v>
      </c>
      <c r="K753" s="105">
        <f t="shared" si="82"/>
        <v>0</v>
      </c>
      <c r="L753" s="106">
        <f t="shared" si="83"/>
        <v>0</v>
      </c>
    </row>
    <row r="754" spans="1:12" x14ac:dyDescent="0.3">
      <c r="A754" s="104" t="s">
        <v>1895</v>
      </c>
      <c r="B754" s="104" t="s">
        <v>1896</v>
      </c>
      <c r="C754" s="105">
        <v>18717</v>
      </c>
      <c r="D754" s="105">
        <v>38616</v>
      </c>
      <c r="E754" s="106">
        <f t="shared" si="77"/>
        <v>2.06315114601699</v>
      </c>
      <c r="F754" s="107">
        <f t="shared" si="78"/>
        <v>15</v>
      </c>
      <c r="G754" s="107">
        <f>COUNTIF(Data_Eksportir!$H$2:$H$3401,A754)</f>
        <v>0</v>
      </c>
      <c r="H754" s="104" t="str">
        <f t="shared" si="79"/>
        <v>1 – 5</v>
      </c>
      <c r="I754" s="104" t="str">
        <f t="shared" si="80"/>
        <v>Di bawah ambang nilai</v>
      </c>
      <c r="J754" s="106">
        <f t="shared" si="81"/>
        <v>38616.000754000001</v>
      </c>
      <c r="K754" s="105">
        <f t="shared" si="82"/>
        <v>0</v>
      </c>
      <c r="L754" s="106">
        <f t="shared" si="83"/>
        <v>0</v>
      </c>
    </row>
    <row r="755" spans="1:12" x14ac:dyDescent="0.3">
      <c r="A755" s="104" t="s">
        <v>1897</v>
      </c>
      <c r="B755" s="104" t="s">
        <v>1898</v>
      </c>
      <c r="C755" s="105">
        <v>9882867</v>
      </c>
      <c r="D755" s="105">
        <v>21853687</v>
      </c>
      <c r="E755" s="106">
        <f t="shared" si="77"/>
        <v>2.2112699685222923</v>
      </c>
      <c r="F755" s="107">
        <f t="shared" si="78"/>
        <v>15</v>
      </c>
      <c r="G755" s="107">
        <f>COUNTIF(Data_Eksportir!$H$2:$H$3401,A755)</f>
        <v>35</v>
      </c>
      <c r="H755" s="104" t="str">
        <f t="shared" si="79"/>
        <v>1 – 5</v>
      </c>
      <c r="I755" s="104" t="str">
        <f t="shared" si="80"/>
        <v>Terwakili</v>
      </c>
      <c r="J755" s="106">
        <f t="shared" si="81"/>
        <v>21853687.000755001</v>
      </c>
      <c r="K755" s="105">
        <f t="shared" si="82"/>
        <v>607046.86111111112</v>
      </c>
      <c r="L755" s="106">
        <f t="shared" si="83"/>
        <v>607046.86186611117</v>
      </c>
    </row>
    <row r="756" spans="1:12" x14ac:dyDescent="0.3">
      <c r="A756" s="104" t="s">
        <v>1899</v>
      </c>
      <c r="B756" s="104" t="s">
        <v>1900</v>
      </c>
      <c r="C756" s="105">
        <v>240015756</v>
      </c>
      <c r="D756" s="105">
        <v>537694145</v>
      </c>
      <c r="E756" s="106">
        <f t="shared" si="77"/>
        <v>2.2402451987360363</v>
      </c>
      <c r="F756" s="107">
        <f t="shared" si="78"/>
        <v>15</v>
      </c>
      <c r="G756" s="107">
        <f>COUNTIF(Data_Eksportir!$H$2:$H$3401,A756)</f>
        <v>18</v>
      </c>
      <c r="H756" s="104" t="str">
        <f t="shared" si="79"/>
        <v>1 – 5</v>
      </c>
      <c r="I756" s="104" t="str">
        <f t="shared" si="80"/>
        <v>Terwakili</v>
      </c>
      <c r="J756" s="106">
        <f t="shared" si="81"/>
        <v>537694145.00075603</v>
      </c>
      <c r="K756" s="105">
        <f t="shared" si="82"/>
        <v>28299691.842105262</v>
      </c>
      <c r="L756" s="106">
        <f t="shared" si="83"/>
        <v>28299691.842861261</v>
      </c>
    </row>
    <row r="757" spans="1:12" x14ac:dyDescent="0.3">
      <c r="A757" s="104" t="s">
        <v>1901</v>
      </c>
      <c r="B757" s="104" t="s">
        <v>1902</v>
      </c>
      <c r="C757" s="105">
        <v>1974152</v>
      </c>
      <c r="D757" s="105">
        <v>5055704</v>
      </c>
      <c r="E757" s="106">
        <f t="shared" si="77"/>
        <v>2.5609497141050941</v>
      </c>
      <c r="F757" s="107">
        <f t="shared" si="78"/>
        <v>15</v>
      </c>
      <c r="G757" s="107">
        <f>COUNTIF(Data_Eksportir!$H$2:$H$3401,A757)</f>
        <v>0</v>
      </c>
      <c r="H757" s="104" t="str">
        <f t="shared" si="79"/>
        <v>1 – 5</v>
      </c>
      <c r="I757" s="104" t="str">
        <f t="shared" si="80"/>
        <v>Di bawah ambang nilai</v>
      </c>
      <c r="J757" s="106">
        <f t="shared" si="81"/>
        <v>5055704.0007570004</v>
      </c>
      <c r="K757" s="105">
        <f t="shared" si="82"/>
        <v>0</v>
      </c>
      <c r="L757" s="106">
        <f t="shared" si="83"/>
        <v>0</v>
      </c>
    </row>
    <row r="758" spans="1:12" x14ac:dyDescent="0.3">
      <c r="A758" s="104" t="s">
        <v>1903</v>
      </c>
      <c r="B758" s="104" t="s">
        <v>1904</v>
      </c>
      <c r="C758" s="105">
        <v>246831328</v>
      </c>
      <c r="D758" s="105">
        <v>584239742</v>
      </c>
      <c r="E758" s="106">
        <f t="shared" si="77"/>
        <v>2.3669594404159264</v>
      </c>
      <c r="F758" s="107">
        <f t="shared" si="78"/>
        <v>15</v>
      </c>
      <c r="G758" s="107">
        <f>COUNTIF(Data_Eksportir!$H$2:$H$3401,A758)</f>
        <v>0</v>
      </c>
      <c r="H758" s="104" t="str">
        <f t="shared" si="79"/>
        <v>1 – 5</v>
      </c>
      <c r="I758" s="104" t="str">
        <f t="shared" si="80"/>
        <v>Belum terwakili</v>
      </c>
      <c r="J758" s="106">
        <f t="shared" si="81"/>
        <v>584239742.00075805</v>
      </c>
      <c r="K758" s="105">
        <f t="shared" si="82"/>
        <v>584239742</v>
      </c>
      <c r="L758" s="106">
        <f t="shared" si="83"/>
        <v>584239742.00075805</v>
      </c>
    </row>
    <row r="759" spans="1:12" x14ac:dyDescent="0.3">
      <c r="A759" s="104" t="s">
        <v>1905</v>
      </c>
      <c r="B759" s="104" t="s">
        <v>1906</v>
      </c>
      <c r="C759" s="105">
        <v>13045824</v>
      </c>
      <c r="D759" s="105">
        <v>23352821</v>
      </c>
      <c r="E759" s="106">
        <f t="shared" si="77"/>
        <v>1.7900610187597197</v>
      </c>
      <c r="F759" s="107">
        <f t="shared" si="78"/>
        <v>15</v>
      </c>
      <c r="G759" s="107">
        <f>COUNTIF(Data_Eksportir!$H$2:$H$3401,A759)</f>
        <v>0</v>
      </c>
      <c r="H759" s="104" t="str">
        <f t="shared" si="79"/>
        <v>1 – 5</v>
      </c>
      <c r="I759" s="104" t="str">
        <f t="shared" si="80"/>
        <v>Belum terwakili</v>
      </c>
      <c r="J759" s="106">
        <f t="shared" si="81"/>
        <v>23352821.000759002</v>
      </c>
      <c r="K759" s="105">
        <f t="shared" si="82"/>
        <v>23352821</v>
      </c>
      <c r="L759" s="106">
        <f t="shared" si="83"/>
        <v>23352821.000759002</v>
      </c>
    </row>
    <row r="760" spans="1:12" x14ac:dyDescent="0.3">
      <c r="A760" s="104" t="s">
        <v>1907</v>
      </c>
      <c r="B760" s="104" t="s">
        <v>1908</v>
      </c>
      <c r="C760" s="105">
        <v>3889827</v>
      </c>
      <c r="D760" s="105">
        <v>7223126</v>
      </c>
      <c r="E760" s="106">
        <f t="shared" si="77"/>
        <v>1.8569273132198425</v>
      </c>
      <c r="F760" s="107">
        <f t="shared" si="78"/>
        <v>15</v>
      </c>
      <c r="G760" s="107">
        <f>COUNTIF(Data_Eksportir!$H$2:$H$3401,A760)</f>
        <v>0</v>
      </c>
      <c r="H760" s="104" t="str">
        <f t="shared" si="79"/>
        <v>1 – 5</v>
      </c>
      <c r="I760" s="104" t="str">
        <f t="shared" si="80"/>
        <v>Di bawah ambang nilai</v>
      </c>
      <c r="J760" s="106">
        <f t="shared" si="81"/>
        <v>7223126.0007600002</v>
      </c>
      <c r="K760" s="105">
        <f t="shared" si="82"/>
        <v>0</v>
      </c>
      <c r="L760" s="106">
        <f t="shared" si="83"/>
        <v>0</v>
      </c>
    </row>
    <row r="761" spans="1:12" x14ac:dyDescent="0.3">
      <c r="A761" s="104" t="s">
        <v>1909</v>
      </c>
      <c r="B761" s="104" t="s">
        <v>1910</v>
      </c>
      <c r="C761" s="105">
        <v>1</v>
      </c>
      <c r="D761" s="105">
        <v>1</v>
      </c>
      <c r="E761" s="106">
        <f t="shared" si="77"/>
        <v>1</v>
      </c>
      <c r="F761" s="107">
        <f t="shared" si="78"/>
        <v>15</v>
      </c>
      <c r="G761" s="107">
        <f>COUNTIF(Data_Eksportir!$H$2:$H$3401,A761)</f>
        <v>0</v>
      </c>
      <c r="H761" s="104" t="str">
        <f t="shared" si="79"/>
        <v>1 – 5</v>
      </c>
      <c r="I761" s="104" t="str">
        <f t="shared" si="80"/>
        <v>Di bawah ambang nilai</v>
      </c>
      <c r="J761" s="106">
        <f t="shared" si="81"/>
        <v>1.000761</v>
      </c>
      <c r="K761" s="105">
        <f t="shared" si="82"/>
        <v>0</v>
      </c>
      <c r="L761" s="106">
        <f t="shared" si="83"/>
        <v>0</v>
      </c>
    </row>
    <row r="762" spans="1:12" x14ac:dyDescent="0.3">
      <c r="A762" s="104" t="s">
        <v>1911</v>
      </c>
      <c r="B762" s="104" t="s">
        <v>1912</v>
      </c>
      <c r="C762" s="105">
        <v>184237033</v>
      </c>
      <c r="D762" s="105">
        <v>378678204</v>
      </c>
      <c r="E762" s="106">
        <f t="shared" si="77"/>
        <v>2.0553859223297413</v>
      </c>
      <c r="F762" s="107">
        <f t="shared" si="78"/>
        <v>15</v>
      </c>
      <c r="G762" s="107">
        <f>COUNTIF(Data_Eksportir!$H$2:$H$3401,A762)</f>
        <v>0</v>
      </c>
      <c r="H762" s="104" t="str">
        <f t="shared" si="79"/>
        <v>1 – 5</v>
      </c>
      <c r="I762" s="104" t="str">
        <f t="shared" si="80"/>
        <v>Belum terwakili</v>
      </c>
      <c r="J762" s="106">
        <f t="shared" si="81"/>
        <v>378678204.00076199</v>
      </c>
      <c r="K762" s="105">
        <f t="shared" si="82"/>
        <v>378678204</v>
      </c>
      <c r="L762" s="106">
        <f t="shared" si="83"/>
        <v>378678204.00076199</v>
      </c>
    </row>
    <row r="763" spans="1:12" x14ac:dyDescent="0.3">
      <c r="A763" s="104" t="s">
        <v>1913</v>
      </c>
      <c r="B763" s="104" t="s">
        <v>1914</v>
      </c>
      <c r="C763" s="105">
        <v>209729599</v>
      </c>
      <c r="D763" s="105">
        <v>351975579</v>
      </c>
      <c r="E763" s="106">
        <f t="shared" si="77"/>
        <v>1.6782351212143405</v>
      </c>
      <c r="F763" s="107">
        <f t="shared" si="78"/>
        <v>15</v>
      </c>
      <c r="G763" s="107">
        <f>COUNTIF(Data_Eksportir!$H$2:$H$3401,A763)</f>
        <v>6</v>
      </c>
      <c r="H763" s="104" t="str">
        <f t="shared" si="79"/>
        <v>1 – 5</v>
      </c>
      <c r="I763" s="104" t="str">
        <f t="shared" si="80"/>
        <v>Terwakili</v>
      </c>
      <c r="J763" s="106">
        <f t="shared" si="81"/>
        <v>351975579.000763</v>
      </c>
      <c r="K763" s="105">
        <f t="shared" si="82"/>
        <v>50282225.571428575</v>
      </c>
      <c r="L763" s="106">
        <f t="shared" si="83"/>
        <v>50282225.572191574</v>
      </c>
    </row>
    <row r="764" spans="1:12" x14ac:dyDescent="0.3">
      <c r="A764" s="104" t="s">
        <v>1915</v>
      </c>
      <c r="B764" s="104" t="s">
        <v>1916</v>
      </c>
      <c r="C764" s="105">
        <v>916215788</v>
      </c>
      <c r="D764" s="105">
        <v>1639506235</v>
      </c>
      <c r="E764" s="106">
        <f t="shared" si="77"/>
        <v>1.7894324202586214</v>
      </c>
      <c r="F764" s="107">
        <f t="shared" si="78"/>
        <v>15</v>
      </c>
      <c r="G764" s="107">
        <f>COUNTIF(Data_Eksportir!$H$2:$H$3401,A764)</f>
        <v>3</v>
      </c>
      <c r="H764" s="104" t="str">
        <f t="shared" si="79"/>
        <v>1 – 5</v>
      </c>
      <c r="I764" s="104" t="str">
        <f t="shared" si="80"/>
        <v>Keterwakilan rendah</v>
      </c>
      <c r="J764" s="106">
        <f t="shared" si="81"/>
        <v>1639506235.0007639</v>
      </c>
      <c r="K764" s="105">
        <f t="shared" si="82"/>
        <v>409876558.75</v>
      </c>
      <c r="L764" s="106">
        <f t="shared" si="83"/>
        <v>409876558.75076401</v>
      </c>
    </row>
    <row r="765" spans="1:12" x14ac:dyDescent="0.3">
      <c r="A765" s="104" t="s">
        <v>1917</v>
      </c>
      <c r="B765" s="104" t="s">
        <v>1918</v>
      </c>
      <c r="C765" s="105">
        <v>6</v>
      </c>
      <c r="D765" s="105">
        <v>41</v>
      </c>
      <c r="E765" s="106">
        <f t="shared" si="77"/>
        <v>6.833333333333333</v>
      </c>
      <c r="F765" s="107">
        <f t="shared" si="78"/>
        <v>15</v>
      </c>
      <c r="G765" s="107">
        <f>COUNTIF(Data_Eksportir!$H$2:$H$3401,A765)</f>
        <v>0</v>
      </c>
      <c r="H765" s="104" t="str">
        <f t="shared" si="79"/>
        <v>5 – 20</v>
      </c>
      <c r="I765" s="104" t="str">
        <f t="shared" si="80"/>
        <v>Di bawah ambang nilai</v>
      </c>
      <c r="J765" s="106">
        <f t="shared" si="81"/>
        <v>41.000765000000001</v>
      </c>
      <c r="K765" s="105">
        <f t="shared" si="82"/>
        <v>0</v>
      </c>
      <c r="L765" s="106">
        <f t="shared" si="83"/>
        <v>0</v>
      </c>
    </row>
    <row r="766" spans="1:12" x14ac:dyDescent="0.3">
      <c r="A766" s="104" t="s">
        <v>1919</v>
      </c>
      <c r="B766" s="104" t="s">
        <v>1920</v>
      </c>
      <c r="C766" s="105">
        <v>0</v>
      </c>
      <c r="D766" s="105">
        <v>1</v>
      </c>
      <c r="E766" s="106" t="str">
        <f t="shared" si="77"/>
        <v/>
      </c>
      <c r="F766" s="107">
        <f t="shared" si="78"/>
        <v>15</v>
      </c>
      <c r="G766" s="107">
        <f>COUNTIF(Data_Eksportir!$H$2:$H$3401,A766)</f>
        <v>0</v>
      </c>
      <c r="H766" s="104" t="str">
        <f t="shared" si="79"/>
        <v>Tanpa data berat</v>
      </c>
      <c r="I766" s="104" t="str">
        <f t="shared" si="80"/>
        <v>Di bawah ambang nilai</v>
      </c>
      <c r="J766" s="106">
        <f t="shared" si="81"/>
        <v>1.000766</v>
      </c>
      <c r="K766" s="105">
        <f t="shared" si="82"/>
        <v>0</v>
      </c>
      <c r="L766" s="106">
        <f t="shared" si="83"/>
        <v>0</v>
      </c>
    </row>
    <row r="767" spans="1:12" x14ac:dyDescent="0.3">
      <c r="A767" s="104" t="s">
        <v>1921</v>
      </c>
      <c r="B767" s="104" t="s">
        <v>1922</v>
      </c>
      <c r="C767" s="105">
        <v>4225</v>
      </c>
      <c r="D767" s="105">
        <v>14832</v>
      </c>
      <c r="E767" s="106">
        <f t="shared" si="77"/>
        <v>3.5105325443786981</v>
      </c>
      <c r="F767" s="107">
        <f t="shared" si="78"/>
        <v>15</v>
      </c>
      <c r="G767" s="107">
        <f>COUNTIF(Data_Eksportir!$H$2:$H$3401,A767)</f>
        <v>0</v>
      </c>
      <c r="H767" s="104" t="str">
        <f t="shared" si="79"/>
        <v>1 – 5</v>
      </c>
      <c r="I767" s="104" t="str">
        <f t="shared" si="80"/>
        <v>Di bawah ambang nilai</v>
      </c>
      <c r="J767" s="106">
        <f t="shared" si="81"/>
        <v>14832.000767</v>
      </c>
      <c r="K767" s="105">
        <f t="shared" si="82"/>
        <v>0</v>
      </c>
      <c r="L767" s="106">
        <f t="shared" si="83"/>
        <v>0</v>
      </c>
    </row>
    <row r="768" spans="1:12" x14ac:dyDescent="0.3">
      <c r="A768" s="104" t="s">
        <v>1923</v>
      </c>
      <c r="B768" s="104" t="s">
        <v>1924</v>
      </c>
      <c r="C768" s="105">
        <v>20</v>
      </c>
      <c r="D768" s="105">
        <v>48</v>
      </c>
      <c r="E768" s="106">
        <f t="shared" si="77"/>
        <v>2.4</v>
      </c>
      <c r="F768" s="107">
        <f t="shared" si="78"/>
        <v>15</v>
      </c>
      <c r="G768" s="107">
        <f>COUNTIF(Data_Eksportir!$H$2:$H$3401,A768)</f>
        <v>0</v>
      </c>
      <c r="H768" s="104" t="str">
        <f t="shared" si="79"/>
        <v>1 – 5</v>
      </c>
      <c r="I768" s="104" t="str">
        <f t="shared" si="80"/>
        <v>Di bawah ambang nilai</v>
      </c>
      <c r="J768" s="106">
        <f t="shared" si="81"/>
        <v>48.000768000000001</v>
      </c>
      <c r="K768" s="105">
        <f t="shared" si="82"/>
        <v>0</v>
      </c>
      <c r="L768" s="106">
        <f t="shared" si="83"/>
        <v>0</v>
      </c>
    </row>
    <row r="769" spans="1:12" x14ac:dyDescent="0.3">
      <c r="A769" s="104" t="s">
        <v>1925</v>
      </c>
      <c r="B769" s="104" t="s">
        <v>1926</v>
      </c>
      <c r="C769" s="105"/>
      <c r="D769" s="105">
        <v>126</v>
      </c>
      <c r="E769" s="106" t="str">
        <f t="shared" si="77"/>
        <v/>
      </c>
      <c r="F769" s="107">
        <f t="shared" si="78"/>
        <v>15</v>
      </c>
      <c r="G769" s="107">
        <f>COUNTIF(Data_Eksportir!$H$2:$H$3401,A769)</f>
        <v>0</v>
      </c>
      <c r="H769" s="104" t="str">
        <f t="shared" si="79"/>
        <v>Tanpa data berat</v>
      </c>
      <c r="I769" s="104" t="str">
        <f t="shared" si="80"/>
        <v>Di bawah ambang nilai</v>
      </c>
      <c r="J769" s="106">
        <f t="shared" si="81"/>
        <v>126.00076900000001</v>
      </c>
      <c r="K769" s="105">
        <f t="shared" si="82"/>
        <v>0</v>
      </c>
      <c r="L769" s="106">
        <f t="shared" si="83"/>
        <v>0</v>
      </c>
    </row>
    <row r="770" spans="1:12" x14ac:dyDescent="0.3">
      <c r="A770" s="104" t="s">
        <v>1927</v>
      </c>
      <c r="B770" s="104" t="s">
        <v>1928</v>
      </c>
      <c r="C770" s="105">
        <v>368</v>
      </c>
      <c r="D770" s="105">
        <v>2548</v>
      </c>
      <c r="E770" s="106">
        <f t="shared" ref="E770:E833" si="84">IF(AND(ISNUMBER(C770),C770&gt;0),D770/C770,"")</f>
        <v>6.9239130434782608</v>
      </c>
      <c r="F770" s="107">
        <f t="shared" ref="F770:F833" si="85">VALUE(LEFT(A770,2))</f>
        <v>15</v>
      </c>
      <c r="G770" s="107">
        <f>COUNTIF(Data_Eksportir!$H$2:$H$3401,A770)</f>
        <v>0</v>
      </c>
      <c r="H770" s="104" t="str">
        <f t="shared" ref="H770:H833" si="86">IF(E770="","Tanpa data berat",IF(E770&lt;1,"Di bawah 1",IF(E770&lt;5,"1 – 5",IF(E770&lt;20,"5 – 20",IF(E770&lt;100,"20 – 100","100 ke atas")))))</f>
        <v>5 – 20</v>
      </c>
      <c r="I770" s="104" t="str">
        <f t="shared" ref="I770:I833" si="87">IF(D770&lt;p_nilai_besar,"Di bawah ambang nilai",IF(G770=0,"Belum terwakili",IF(G770&lt;=p_listing_rendah,"Keterwakilan rendah","Terwakili")))</f>
        <v>Di bawah ambang nilai</v>
      </c>
      <c r="J770" s="106">
        <f t="shared" ref="J770:J833" si="88">D770+ROW()/10^6</f>
        <v>2548.0007700000001</v>
      </c>
      <c r="K770" s="105">
        <f t="shared" ref="K770:K833" si="89">IF(D770&gt;=p_nilai_besar,D770/(1+G770),0)</f>
        <v>0</v>
      </c>
      <c r="L770" s="106">
        <f t="shared" ref="L770:L833" si="90">IF(K770&gt;0,K770+ROW()/10^6,0)</f>
        <v>0</v>
      </c>
    </row>
    <row r="771" spans="1:12" x14ac:dyDescent="0.3">
      <c r="A771" s="104" t="s">
        <v>1929</v>
      </c>
      <c r="B771" s="104" t="s">
        <v>1930</v>
      </c>
      <c r="C771" s="105">
        <v>32</v>
      </c>
      <c r="D771" s="105">
        <v>169</v>
      </c>
      <c r="E771" s="106">
        <f t="shared" si="84"/>
        <v>5.28125</v>
      </c>
      <c r="F771" s="107">
        <f t="shared" si="85"/>
        <v>15</v>
      </c>
      <c r="G771" s="107">
        <f>COUNTIF(Data_Eksportir!$H$2:$H$3401,A771)</f>
        <v>0</v>
      </c>
      <c r="H771" s="104" t="str">
        <f t="shared" si="86"/>
        <v>5 – 20</v>
      </c>
      <c r="I771" s="104" t="str">
        <f t="shared" si="87"/>
        <v>Di bawah ambang nilai</v>
      </c>
      <c r="J771" s="106">
        <f t="shared" si="88"/>
        <v>169.00077099999999</v>
      </c>
      <c r="K771" s="105">
        <f t="shared" si="89"/>
        <v>0</v>
      </c>
      <c r="L771" s="106">
        <f t="shared" si="90"/>
        <v>0</v>
      </c>
    </row>
    <row r="772" spans="1:12" x14ac:dyDescent="0.3">
      <c r="A772" s="104" t="s">
        <v>1931</v>
      </c>
      <c r="B772" s="104" t="s">
        <v>1932</v>
      </c>
      <c r="C772" s="105">
        <v>22</v>
      </c>
      <c r="D772" s="105">
        <v>77</v>
      </c>
      <c r="E772" s="106">
        <f t="shared" si="84"/>
        <v>3.5</v>
      </c>
      <c r="F772" s="107">
        <f t="shared" si="85"/>
        <v>15</v>
      </c>
      <c r="G772" s="107">
        <f>COUNTIF(Data_Eksportir!$H$2:$H$3401,A772)</f>
        <v>1</v>
      </c>
      <c r="H772" s="104" t="str">
        <f t="shared" si="86"/>
        <v>1 – 5</v>
      </c>
      <c r="I772" s="104" t="str">
        <f t="shared" si="87"/>
        <v>Di bawah ambang nilai</v>
      </c>
      <c r="J772" s="106">
        <f t="shared" si="88"/>
        <v>77.000771999999998</v>
      </c>
      <c r="K772" s="105">
        <f t="shared" si="89"/>
        <v>0</v>
      </c>
      <c r="L772" s="106">
        <f t="shared" si="90"/>
        <v>0</v>
      </c>
    </row>
    <row r="773" spans="1:12" x14ac:dyDescent="0.3">
      <c r="A773" s="104" t="s">
        <v>1933</v>
      </c>
      <c r="B773" s="104" t="s">
        <v>1934</v>
      </c>
      <c r="C773" s="105">
        <v>8225</v>
      </c>
      <c r="D773" s="105">
        <v>27704</v>
      </c>
      <c r="E773" s="106">
        <f t="shared" si="84"/>
        <v>3.3682674772036476</v>
      </c>
      <c r="F773" s="107">
        <f t="shared" si="85"/>
        <v>15</v>
      </c>
      <c r="G773" s="107">
        <f>COUNTIF(Data_Eksportir!$H$2:$H$3401,A773)</f>
        <v>0</v>
      </c>
      <c r="H773" s="104" t="str">
        <f t="shared" si="86"/>
        <v>1 – 5</v>
      </c>
      <c r="I773" s="104" t="str">
        <f t="shared" si="87"/>
        <v>Di bawah ambang nilai</v>
      </c>
      <c r="J773" s="106">
        <f t="shared" si="88"/>
        <v>27704.000773</v>
      </c>
      <c r="K773" s="105">
        <f t="shared" si="89"/>
        <v>0</v>
      </c>
      <c r="L773" s="106">
        <f t="shared" si="90"/>
        <v>0</v>
      </c>
    </row>
    <row r="774" spans="1:12" x14ac:dyDescent="0.3">
      <c r="A774" s="104" t="s">
        <v>1935</v>
      </c>
      <c r="B774" s="104" t="s">
        <v>1936</v>
      </c>
      <c r="C774" s="105">
        <v>726</v>
      </c>
      <c r="D774" s="105">
        <v>8612</v>
      </c>
      <c r="E774" s="106">
        <f t="shared" si="84"/>
        <v>11.862258953168045</v>
      </c>
      <c r="F774" s="107">
        <f t="shared" si="85"/>
        <v>15</v>
      </c>
      <c r="G774" s="107">
        <f>COUNTIF(Data_Eksportir!$H$2:$H$3401,A774)</f>
        <v>1</v>
      </c>
      <c r="H774" s="104" t="str">
        <f t="shared" si="86"/>
        <v>5 – 20</v>
      </c>
      <c r="I774" s="104" t="str">
        <f t="shared" si="87"/>
        <v>Di bawah ambang nilai</v>
      </c>
      <c r="J774" s="106">
        <f t="shared" si="88"/>
        <v>8612.0007740000001</v>
      </c>
      <c r="K774" s="105">
        <f t="shared" si="89"/>
        <v>0</v>
      </c>
      <c r="L774" s="106">
        <f t="shared" si="90"/>
        <v>0</v>
      </c>
    </row>
    <row r="775" spans="1:12" x14ac:dyDescent="0.3">
      <c r="A775" s="104" t="s">
        <v>1937</v>
      </c>
      <c r="B775" s="104" t="s">
        <v>1938</v>
      </c>
      <c r="C775" s="105">
        <v>1735</v>
      </c>
      <c r="D775" s="105">
        <v>9400</v>
      </c>
      <c r="E775" s="106">
        <f t="shared" si="84"/>
        <v>5.4178674351585014</v>
      </c>
      <c r="F775" s="107">
        <f t="shared" si="85"/>
        <v>15</v>
      </c>
      <c r="G775" s="107">
        <f>COUNTIF(Data_Eksportir!$H$2:$H$3401,A775)</f>
        <v>0</v>
      </c>
      <c r="H775" s="104" t="str">
        <f t="shared" si="86"/>
        <v>5 – 20</v>
      </c>
      <c r="I775" s="104" t="str">
        <f t="shared" si="87"/>
        <v>Di bawah ambang nilai</v>
      </c>
      <c r="J775" s="106">
        <f t="shared" si="88"/>
        <v>9400.0007750000004</v>
      </c>
      <c r="K775" s="105">
        <f t="shared" si="89"/>
        <v>0</v>
      </c>
      <c r="L775" s="106">
        <f t="shared" si="90"/>
        <v>0</v>
      </c>
    </row>
    <row r="776" spans="1:12" x14ac:dyDescent="0.3">
      <c r="A776" s="104" t="s">
        <v>1939</v>
      </c>
      <c r="B776" s="104" t="s">
        <v>1940</v>
      </c>
      <c r="C776" s="105">
        <v>54100</v>
      </c>
      <c r="D776" s="105">
        <v>150789</v>
      </c>
      <c r="E776" s="106">
        <f t="shared" si="84"/>
        <v>2.7872273567467651</v>
      </c>
      <c r="F776" s="107">
        <f t="shared" si="85"/>
        <v>15</v>
      </c>
      <c r="G776" s="107">
        <f>COUNTIF(Data_Eksportir!$H$2:$H$3401,A776)</f>
        <v>0</v>
      </c>
      <c r="H776" s="104" t="str">
        <f t="shared" si="86"/>
        <v>1 – 5</v>
      </c>
      <c r="I776" s="104" t="str">
        <f t="shared" si="87"/>
        <v>Di bawah ambang nilai</v>
      </c>
      <c r="J776" s="106">
        <f t="shared" si="88"/>
        <v>150789.000776</v>
      </c>
      <c r="K776" s="105">
        <f t="shared" si="89"/>
        <v>0</v>
      </c>
      <c r="L776" s="106">
        <f t="shared" si="90"/>
        <v>0</v>
      </c>
    </row>
    <row r="777" spans="1:12" x14ac:dyDescent="0.3">
      <c r="A777" s="104" t="s">
        <v>1941</v>
      </c>
      <c r="B777" s="104" t="s">
        <v>1942</v>
      </c>
      <c r="C777" s="105">
        <v>800</v>
      </c>
      <c r="D777" s="105">
        <v>19200</v>
      </c>
      <c r="E777" s="106">
        <f t="shared" si="84"/>
        <v>24</v>
      </c>
      <c r="F777" s="107">
        <f t="shared" si="85"/>
        <v>15</v>
      </c>
      <c r="G777" s="107">
        <f>COUNTIF(Data_Eksportir!$H$2:$H$3401,A777)</f>
        <v>0</v>
      </c>
      <c r="H777" s="104" t="str">
        <f t="shared" si="86"/>
        <v>20 – 100</v>
      </c>
      <c r="I777" s="104" t="str">
        <f t="shared" si="87"/>
        <v>Di bawah ambang nilai</v>
      </c>
      <c r="J777" s="106">
        <f t="shared" si="88"/>
        <v>19200.000777000001</v>
      </c>
      <c r="K777" s="105">
        <f t="shared" si="89"/>
        <v>0</v>
      </c>
      <c r="L777" s="106">
        <f t="shared" si="90"/>
        <v>0</v>
      </c>
    </row>
    <row r="778" spans="1:12" x14ac:dyDescent="0.3">
      <c r="A778" s="104" t="s">
        <v>1943</v>
      </c>
      <c r="B778" s="104" t="s">
        <v>1944</v>
      </c>
      <c r="C778" s="105">
        <v>5260</v>
      </c>
      <c r="D778" s="105">
        <v>14</v>
      </c>
      <c r="E778" s="106">
        <f t="shared" si="84"/>
        <v>2.6615969581749049E-3</v>
      </c>
      <c r="F778" s="107">
        <f t="shared" si="85"/>
        <v>15</v>
      </c>
      <c r="G778" s="107">
        <f>COUNTIF(Data_Eksportir!$H$2:$H$3401,A778)</f>
        <v>0</v>
      </c>
      <c r="H778" s="104" t="str">
        <f t="shared" si="86"/>
        <v>Di bawah 1</v>
      </c>
      <c r="I778" s="104" t="str">
        <f t="shared" si="87"/>
        <v>Di bawah ambang nilai</v>
      </c>
      <c r="J778" s="106">
        <f t="shared" si="88"/>
        <v>14.000778</v>
      </c>
      <c r="K778" s="105">
        <f t="shared" si="89"/>
        <v>0</v>
      </c>
      <c r="L778" s="106">
        <f t="shared" si="90"/>
        <v>0</v>
      </c>
    </row>
    <row r="779" spans="1:12" x14ac:dyDescent="0.3">
      <c r="A779" s="104" t="s">
        <v>1945</v>
      </c>
      <c r="B779" s="104" t="s">
        <v>1946</v>
      </c>
      <c r="C779" s="105">
        <v>25</v>
      </c>
      <c r="D779" s="105">
        <v>38</v>
      </c>
      <c r="E779" s="106">
        <f t="shared" si="84"/>
        <v>1.52</v>
      </c>
      <c r="F779" s="107">
        <f t="shared" si="85"/>
        <v>15</v>
      </c>
      <c r="G779" s="107">
        <f>COUNTIF(Data_Eksportir!$H$2:$H$3401,A779)</f>
        <v>0</v>
      </c>
      <c r="H779" s="104" t="str">
        <f t="shared" si="86"/>
        <v>1 – 5</v>
      </c>
      <c r="I779" s="104" t="str">
        <f t="shared" si="87"/>
        <v>Di bawah ambang nilai</v>
      </c>
      <c r="J779" s="106">
        <f t="shared" si="88"/>
        <v>38.000779000000001</v>
      </c>
      <c r="K779" s="105">
        <f t="shared" si="89"/>
        <v>0</v>
      </c>
      <c r="L779" s="106">
        <f t="shared" si="90"/>
        <v>0</v>
      </c>
    </row>
    <row r="780" spans="1:12" x14ac:dyDescent="0.3">
      <c r="A780" s="104" t="s">
        <v>1947</v>
      </c>
      <c r="B780" s="104" t="s">
        <v>1948</v>
      </c>
      <c r="C780" s="105">
        <v>3227413</v>
      </c>
      <c r="D780" s="105">
        <v>64852094</v>
      </c>
      <c r="E780" s="106">
        <f t="shared" si="84"/>
        <v>20.094141654631745</v>
      </c>
      <c r="F780" s="107">
        <f t="shared" si="85"/>
        <v>15</v>
      </c>
      <c r="G780" s="107">
        <f>COUNTIF(Data_Eksportir!$H$2:$H$3401,A780)</f>
        <v>0</v>
      </c>
      <c r="H780" s="104" t="str">
        <f t="shared" si="86"/>
        <v>20 – 100</v>
      </c>
      <c r="I780" s="104" t="str">
        <f t="shared" si="87"/>
        <v>Belum terwakili</v>
      </c>
      <c r="J780" s="106">
        <f t="shared" si="88"/>
        <v>64852094.000780001</v>
      </c>
      <c r="K780" s="105">
        <f t="shared" si="89"/>
        <v>64852094</v>
      </c>
      <c r="L780" s="106">
        <f t="shared" si="90"/>
        <v>64852094.000780001</v>
      </c>
    </row>
    <row r="781" spans="1:12" x14ac:dyDescent="0.3">
      <c r="A781" s="104" t="s">
        <v>1949</v>
      </c>
      <c r="B781" s="104" t="s">
        <v>1950</v>
      </c>
      <c r="C781" s="105">
        <v>134410</v>
      </c>
      <c r="D781" s="105">
        <v>260314</v>
      </c>
      <c r="E781" s="106">
        <f t="shared" si="84"/>
        <v>1.9367160181534111</v>
      </c>
      <c r="F781" s="107">
        <f t="shared" si="85"/>
        <v>15</v>
      </c>
      <c r="G781" s="107">
        <f>COUNTIF(Data_Eksportir!$H$2:$H$3401,A781)</f>
        <v>0</v>
      </c>
      <c r="H781" s="104" t="str">
        <f t="shared" si="86"/>
        <v>1 – 5</v>
      </c>
      <c r="I781" s="104" t="str">
        <f t="shared" si="87"/>
        <v>Di bawah ambang nilai</v>
      </c>
      <c r="J781" s="106">
        <f t="shared" si="88"/>
        <v>260314.00078100001</v>
      </c>
      <c r="K781" s="105">
        <f t="shared" si="89"/>
        <v>0</v>
      </c>
      <c r="L781" s="106">
        <f t="shared" si="90"/>
        <v>0</v>
      </c>
    </row>
    <row r="782" spans="1:12" x14ac:dyDescent="0.3">
      <c r="A782" s="104" t="s">
        <v>1951</v>
      </c>
      <c r="B782" s="104" t="s">
        <v>1952</v>
      </c>
      <c r="C782" s="105">
        <v>1316133</v>
      </c>
      <c r="D782" s="105">
        <v>3538702</v>
      </c>
      <c r="E782" s="106">
        <f t="shared" si="84"/>
        <v>2.6887115511882156</v>
      </c>
      <c r="F782" s="107">
        <f t="shared" si="85"/>
        <v>15</v>
      </c>
      <c r="G782" s="107">
        <f>COUNTIF(Data_Eksportir!$H$2:$H$3401,A782)</f>
        <v>0</v>
      </c>
      <c r="H782" s="104" t="str">
        <f t="shared" si="86"/>
        <v>1 – 5</v>
      </c>
      <c r="I782" s="104" t="str">
        <f t="shared" si="87"/>
        <v>Di bawah ambang nilai</v>
      </c>
      <c r="J782" s="106">
        <f t="shared" si="88"/>
        <v>3538702.0007819999</v>
      </c>
      <c r="K782" s="105">
        <f t="shared" si="89"/>
        <v>0</v>
      </c>
      <c r="L782" s="106">
        <f t="shared" si="90"/>
        <v>0</v>
      </c>
    </row>
    <row r="783" spans="1:12" x14ac:dyDescent="0.3">
      <c r="A783" s="104" t="s">
        <v>1953</v>
      </c>
      <c r="B783" s="104" t="s">
        <v>1954</v>
      </c>
      <c r="C783" s="105">
        <v>90</v>
      </c>
      <c r="D783" s="105">
        <v>27</v>
      </c>
      <c r="E783" s="106">
        <f t="shared" si="84"/>
        <v>0.3</v>
      </c>
      <c r="F783" s="107">
        <f t="shared" si="85"/>
        <v>15</v>
      </c>
      <c r="G783" s="107">
        <f>COUNTIF(Data_Eksportir!$H$2:$H$3401,A783)</f>
        <v>0</v>
      </c>
      <c r="H783" s="104" t="str">
        <f t="shared" si="86"/>
        <v>Di bawah 1</v>
      </c>
      <c r="I783" s="104" t="str">
        <f t="shared" si="87"/>
        <v>Di bawah ambang nilai</v>
      </c>
      <c r="J783" s="106">
        <f t="shared" si="88"/>
        <v>27.000782999999998</v>
      </c>
      <c r="K783" s="105">
        <f t="shared" si="89"/>
        <v>0</v>
      </c>
      <c r="L783" s="106">
        <f t="shared" si="90"/>
        <v>0</v>
      </c>
    </row>
    <row r="784" spans="1:12" x14ac:dyDescent="0.3">
      <c r="A784" s="104" t="s">
        <v>1955</v>
      </c>
      <c r="B784" s="104" t="s">
        <v>1956</v>
      </c>
      <c r="C784" s="105">
        <v>2374421</v>
      </c>
      <c r="D784" s="105">
        <v>3539332</v>
      </c>
      <c r="E784" s="106">
        <f t="shared" si="84"/>
        <v>1.4906084472804106</v>
      </c>
      <c r="F784" s="107">
        <f t="shared" si="85"/>
        <v>15</v>
      </c>
      <c r="G784" s="107">
        <f>COUNTIF(Data_Eksportir!$H$2:$H$3401,A784)</f>
        <v>0</v>
      </c>
      <c r="H784" s="104" t="str">
        <f t="shared" si="86"/>
        <v>1 – 5</v>
      </c>
      <c r="I784" s="104" t="str">
        <f t="shared" si="87"/>
        <v>Di bawah ambang nilai</v>
      </c>
      <c r="J784" s="106">
        <f t="shared" si="88"/>
        <v>3539332.0007839999</v>
      </c>
      <c r="K784" s="105">
        <f t="shared" si="89"/>
        <v>0</v>
      </c>
      <c r="L784" s="106">
        <f t="shared" si="90"/>
        <v>0</v>
      </c>
    </row>
    <row r="785" spans="1:12" x14ac:dyDescent="0.3">
      <c r="A785" s="104" t="s">
        <v>1957</v>
      </c>
      <c r="B785" s="104" t="s">
        <v>1958</v>
      </c>
      <c r="C785" s="105">
        <v>770</v>
      </c>
      <c r="D785" s="105">
        <v>3211</v>
      </c>
      <c r="E785" s="106">
        <f t="shared" si="84"/>
        <v>4.1701298701298697</v>
      </c>
      <c r="F785" s="107">
        <f t="shared" si="85"/>
        <v>15</v>
      </c>
      <c r="G785" s="107">
        <f>COUNTIF(Data_Eksportir!$H$2:$H$3401,A785)</f>
        <v>0</v>
      </c>
      <c r="H785" s="104" t="str">
        <f t="shared" si="86"/>
        <v>1 – 5</v>
      </c>
      <c r="I785" s="104" t="str">
        <f t="shared" si="87"/>
        <v>Di bawah ambang nilai</v>
      </c>
      <c r="J785" s="106">
        <f t="shared" si="88"/>
        <v>3211.0007850000002</v>
      </c>
      <c r="K785" s="105">
        <f t="shared" si="89"/>
        <v>0</v>
      </c>
      <c r="L785" s="106">
        <f t="shared" si="90"/>
        <v>0</v>
      </c>
    </row>
    <row r="786" spans="1:12" x14ac:dyDescent="0.3">
      <c r="A786" s="104" t="s">
        <v>1959</v>
      </c>
      <c r="B786" s="104" t="s">
        <v>1960</v>
      </c>
      <c r="C786" s="105">
        <v>59106815</v>
      </c>
      <c r="D786" s="105">
        <v>56225129</v>
      </c>
      <c r="E786" s="106">
        <f t="shared" si="84"/>
        <v>0.95124612957067645</v>
      </c>
      <c r="F786" s="107">
        <f t="shared" si="85"/>
        <v>15</v>
      </c>
      <c r="G786" s="107">
        <f>COUNTIF(Data_Eksportir!$H$2:$H$3401,A786)</f>
        <v>0</v>
      </c>
      <c r="H786" s="104" t="str">
        <f t="shared" si="86"/>
        <v>Di bawah 1</v>
      </c>
      <c r="I786" s="104" t="str">
        <f t="shared" si="87"/>
        <v>Belum terwakili</v>
      </c>
      <c r="J786" s="106">
        <f t="shared" si="88"/>
        <v>56225129.000785999</v>
      </c>
      <c r="K786" s="105">
        <f t="shared" si="89"/>
        <v>56225129</v>
      </c>
      <c r="L786" s="106">
        <f t="shared" si="90"/>
        <v>56225129.000785999</v>
      </c>
    </row>
    <row r="787" spans="1:12" x14ac:dyDescent="0.3">
      <c r="A787" s="104" t="s">
        <v>1961</v>
      </c>
      <c r="B787" s="104" t="s">
        <v>1962</v>
      </c>
      <c r="C787" s="105">
        <v>22135092</v>
      </c>
      <c r="D787" s="105">
        <v>88077601</v>
      </c>
      <c r="E787" s="106">
        <f t="shared" si="84"/>
        <v>3.9790935135937091</v>
      </c>
      <c r="F787" s="107">
        <f t="shared" si="85"/>
        <v>15</v>
      </c>
      <c r="G787" s="107">
        <f>COUNTIF(Data_Eksportir!$H$2:$H$3401,A787)</f>
        <v>1</v>
      </c>
      <c r="H787" s="104" t="str">
        <f t="shared" si="86"/>
        <v>1 – 5</v>
      </c>
      <c r="I787" s="104" t="str">
        <f t="shared" si="87"/>
        <v>Keterwakilan rendah</v>
      </c>
      <c r="J787" s="106">
        <f t="shared" si="88"/>
        <v>88077601.000787005</v>
      </c>
      <c r="K787" s="105">
        <f t="shared" si="89"/>
        <v>44038800.5</v>
      </c>
      <c r="L787" s="106">
        <f t="shared" si="90"/>
        <v>44038800.500786997</v>
      </c>
    </row>
    <row r="788" spans="1:12" x14ac:dyDescent="0.3">
      <c r="A788" s="104" t="s">
        <v>1963</v>
      </c>
      <c r="B788" s="104" t="s">
        <v>1964</v>
      </c>
      <c r="C788" s="105">
        <v>679900</v>
      </c>
      <c r="D788" s="105">
        <v>1520647</v>
      </c>
      <c r="E788" s="106">
        <f t="shared" si="84"/>
        <v>2.2365744962494483</v>
      </c>
      <c r="F788" s="107">
        <f t="shared" si="85"/>
        <v>15</v>
      </c>
      <c r="G788" s="107">
        <f>COUNTIF(Data_Eksportir!$H$2:$H$3401,A788)</f>
        <v>0</v>
      </c>
      <c r="H788" s="104" t="str">
        <f t="shared" si="86"/>
        <v>1 – 5</v>
      </c>
      <c r="I788" s="104" t="str">
        <f t="shared" si="87"/>
        <v>Di bawah ambang nilai</v>
      </c>
      <c r="J788" s="106">
        <f t="shared" si="88"/>
        <v>1520647.0007879999</v>
      </c>
      <c r="K788" s="105">
        <f t="shared" si="89"/>
        <v>0</v>
      </c>
      <c r="L788" s="106">
        <f t="shared" si="90"/>
        <v>0</v>
      </c>
    </row>
    <row r="789" spans="1:12" x14ac:dyDescent="0.3">
      <c r="A789" s="104" t="s">
        <v>1965</v>
      </c>
      <c r="B789" s="104" t="s">
        <v>1966</v>
      </c>
      <c r="C789" s="105">
        <v>1477032</v>
      </c>
      <c r="D789" s="105">
        <v>2834562</v>
      </c>
      <c r="E789" s="106">
        <f t="shared" si="84"/>
        <v>1.9190931543798644</v>
      </c>
      <c r="F789" s="107">
        <f t="shared" si="85"/>
        <v>15</v>
      </c>
      <c r="G789" s="107">
        <f>COUNTIF(Data_Eksportir!$H$2:$H$3401,A789)</f>
        <v>0</v>
      </c>
      <c r="H789" s="104" t="str">
        <f t="shared" si="86"/>
        <v>1 – 5</v>
      </c>
      <c r="I789" s="104" t="str">
        <f t="shared" si="87"/>
        <v>Di bawah ambang nilai</v>
      </c>
      <c r="J789" s="106">
        <f t="shared" si="88"/>
        <v>2834562.0007890002</v>
      </c>
      <c r="K789" s="105">
        <f t="shared" si="89"/>
        <v>0</v>
      </c>
      <c r="L789" s="106">
        <f t="shared" si="90"/>
        <v>0</v>
      </c>
    </row>
    <row r="790" spans="1:12" x14ac:dyDescent="0.3">
      <c r="A790" s="104" t="s">
        <v>1967</v>
      </c>
      <c r="B790" s="104" t="s">
        <v>1968</v>
      </c>
      <c r="C790" s="105">
        <v>1092507</v>
      </c>
      <c r="D790" s="105">
        <v>4224751</v>
      </c>
      <c r="E790" s="106">
        <f t="shared" si="84"/>
        <v>3.8670241929799993</v>
      </c>
      <c r="F790" s="107">
        <f t="shared" si="85"/>
        <v>15</v>
      </c>
      <c r="G790" s="107">
        <f>COUNTIF(Data_Eksportir!$H$2:$H$3401,A790)</f>
        <v>0</v>
      </c>
      <c r="H790" s="104" t="str">
        <f t="shared" si="86"/>
        <v>1 – 5</v>
      </c>
      <c r="I790" s="104" t="str">
        <f t="shared" si="87"/>
        <v>Di bawah ambang nilai</v>
      </c>
      <c r="J790" s="106">
        <f t="shared" si="88"/>
        <v>4224751.00079</v>
      </c>
      <c r="K790" s="105">
        <f t="shared" si="89"/>
        <v>0</v>
      </c>
      <c r="L790" s="106">
        <f t="shared" si="90"/>
        <v>0</v>
      </c>
    </row>
    <row r="791" spans="1:12" x14ac:dyDescent="0.3">
      <c r="A791" s="104" t="s">
        <v>1969</v>
      </c>
      <c r="B791" s="104" t="s">
        <v>1970</v>
      </c>
      <c r="C791" s="105">
        <v>301650</v>
      </c>
      <c r="D791" s="105">
        <v>825756</v>
      </c>
      <c r="E791" s="106">
        <f t="shared" si="84"/>
        <v>2.7374639482844354</v>
      </c>
      <c r="F791" s="107">
        <f t="shared" si="85"/>
        <v>15</v>
      </c>
      <c r="G791" s="107">
        <f>COUNTIF(Data_Eksportir!$H$2:$H$3401,A791)</f>
        <v>0</v>
      </c>
      <c r="H791" s="104" t="str">
        <f t="shared" si="86"/>
        <v>1 – 5</v>
      </c>
      <c r="I791" s="104" t="str">
        <f t="shared" si="87"/>
        <v>Di bawah ambang nilai</v>
      </c>
      <c r="J791" s="106">
        <f t="shared" si="88"/>
        <v>825756.00079099997</v>
      </c>
      <c r="K791" s="105">
        <f t="shared" si="89"/>
        <v>0</v>
      </c>
      <c r="L791" s="106">
        <f t="shared" si="90"/>
        <v>0</v>
      </c>
    </row>
    <row r="792" spans="1:12" x14ac:dyDescent="0.3">
      <c r="A792" s="104" t="s">
        <v>1971</v>
      </c>
      <c r="B792" s="104" t="s">
        <v>1972</v>
      </c>
      <c r="C792" s="105">
        <v>3</v>
      </c>
      <c r="D792" s="105">
        <v>77</v>
      </c>
      <c r="E792" s="106">
        <f t="shared" si="84"/>
        <v>25.666666666666668</v>
      </c>
      <c r="F792" s="107">
        <f t="shared" si="85"/>
        <v>15</v>
      </c>
      <c r="G792" s="107">
        <f>COUNTIF(Data_Eksportir!$H$2:$H$3401,A792)</f>
        <v>0</v>
      </c>
      <c r="H792" s="104" t="str">
        <f t="shared" si="86"/>
        <v>20 – 100</v>
      </c>
      <c r="I792" s="104" t="str">
        <f t="shared" si="87"/>
        <v>Di bawah ambang nilai</v>
      </c>
      <c r="J792" s="106">
        <f t="shared" si="88"/>
        <v>77.000792000000004</v>
      </c>
      <c r="K792" s="105">
        <f t="shared" si="89"/>
        <v>0</v>
      </c>
      <c r="L792" s="106">
        <f t="shared" si="90"/>
        <v>0</v>
      </c>
    </row>
    <row r="793" spans="1:12" x14ac:dyDescent="0.3">
      <c r="A793" s="104" t="s">
        <v>1973</v>
      </c>
      <c r="B793" s="104" t="s">
        <v>1974</v>
      </c>
      <c r="C793" s="105">
        <v>436144729</v>
      </c>
      <c r="D793" s="105">
        <v>457539512</v>
      </c>
      <c r="E793" s="106">
        <f t="shared" si="84"/>
        <v>1.0490543197645752</v>
      </c>
      <c r="F793" s="107">
        <f t="shared" si="85"/>
        <v>15</v>
      </c>
      <c r="G793" s="107">
        <f>COUNTIF(Data_Eksportir!$H$2:$H$3401,A793)</f>
        <v>0</v>
      </c>
      <c r="H793" s="104" t="str">
        <f t="shared" si="86"/>
        <v>1 – 5</v>
      </c>
      <c r="I793" s="104" t="str">
        <f t="shared" si="87"/>
        <v>Belum terwakili</v>
      </c>
      <c r="J793" s="106">
        <f t="shared" si="88"/>
        <v>457539512.00079298</v>
      </c>
      <c r="K793" s="105">
        <f t="shared" si="89"/>
        <v>457539512</v>
      </c>
      <c r="L793" s="106">
        <f t="shared" si="90"/>
        <v>457539512.00079298</v>
      </c>
    </row>
    <row r="794" spans="1:12" x14ac:dyDescent="0.3">
      <c r="A794" s="104" t="s">
        <v>1975</v>
      </c>
      <c r="B794" s="104" t="s">
        <v>1976</v>
      </c>
      <c r="C794" s="105">
        <v>22055164</v>
      </c>
      <c r="D794" s="105">
        <v>39892784</v>
      </c>
      <c r="E794" s="106">
        <f t="shared" si="84"/>
        <v>1.8087729476869907</v>
      </c>
      <c r="F794" s="107">
        <f t="shared" si="85"/>
        <v>15</v>
      </c>
      <c r="G794" s="107">
        <f>COUNTIF(Data_Eksportir!$H$2:$H$3401,A794)</f>
        <v>0</v>
      </c>
      <c r="H794" s="104" t="str">
        <f t="shared" si="86"/>
        <v>1 – 5</v>
      </c>
      <c r="I794" s="104" t="str">
        <f t="shared" si="87"/>
        <v>Belum terwakili</v>
      </c>
      <c r="J794" s="106">
        <f t="shared" si="88"/>
        <v>39892784.000794001</v>
      </c>
      <c r="K794" s="105">
        <f t="shared" si="89"/>
        <v>39892784</v>
      </c>
      <c r="L794" s="106">
        <f t="shared" si="90"/>
        <v>39892784.000794001</v>
      </c>
    </row>
    <row r="795" spans="1:12" x14ac:dyDescent="0.3">
      <c r="A795" s="104" t="s">
        <v>1977</v>
      </c>
      <c r="B795" s="104" t="s">
        <v>1978</v>
      </c>
      <c r="C795" s="105">
        <v>147</v>
      </c>
      <c r="D795" s="105">
        <v>6954</v>
      </c>
      <c r="E795" s="106">
        <f t="shared" si="84"/>
        <v>47.306122448979593</v>
      </c>
      <c r="F795" s="107">
        <f t="shared" si="85"/>
        <v>15</v>
      </c>
      <c r="G795" s="107">
        <f>COUNTIF(Data_Eksportir!$H$2:$H$3401,A795)</f>
        <v>0</v>
      </c>
      <c r="H795" s="104" t="str">
        <f t="shared" si="86"/>
        <v>20 – 100</v>
      </c>
      <c r="I795" s="104" t="str">
        <f t="shared" si="87"/>
        <v>Di bawah ambang nilai</v>
      </c>
      <c r="J795" s="106">
        <f t="shared" si="88"/>
        <v>6954.0007949999999</v>
      </c>
      <c r="K795" s="105">
        <f t="shared" si="89"/>
        <v>0</v>
      </c>
      <c r="L795" s="106">
        <f t="shared" si="90"/>
        <v>0</v>
      </c>
    </row>
    <row r="796" spans="1:12" x14ac:dyDescent="0.3">
      <c r="A796" s="104" t="s">
        <v>1979</v>
      </c>
      <c r="B796" s="104" t="s">
        <v>1980</v>
      </c>
      <c r="C796" s="105">
        <v>100</v>
      </c>
      <c r="D796" s="105">
        <v>1055</v>
      </c>
      <c r="E796" s="106">
        <f t="shared" si="84"/>
        <v>10.55</v>
      </c>
      <c r="F796" s="107">
        <f t="shared" si="85"/>
        <v>15</v>
      </c>
      <c r="G796" s="107">
        <f>COUNTIF(Data_Eksportir!$H$2:$H$3401,A796)</f>
        <v>0</v>
      </c>
      <c r="H796" s="104" t="str">
        <f t="shared" si="86"/>
        <v>5 – 20</v>
      </c>
      <c r="I796" s="104" t="str">
        <f t="shared" si="87"/>
        <v>Di bawah ambang nilai</v>
      </c>
      <c r="J796" s="106">
        <f t="shared" si="88"/>
        <v>1055.000796</v>
      </c>
      <c r="K796" s="105">
        <f t="shared" si="89"/>
        <v>0</v>
      </c>
      <c r="L796" s="106">
        <f t="shared" si="90"/>
        <v>0</v>
      </c>
    </row>
    <row r="797" spans="1:12" x14ac:dyDescent="0.3">
      <c r="A797" s="104" t="s">
        <v>1981</v>
      </c>
      <c r="B797" s="104" t="s">
        <v>1982</v>
      </c>
      <c r="C797" s="105">
        <v>8717558</v>
      </c>
      <c r="D797" s="105">
        <v>19757673</v>
      </c>
      <c r="E797" s="106">
        <f t="shared" si="84"/>
        <v>2.2664228904470725</v>
      </c>
      <c r="F797" s="107">
        <f t="shared" si="85"/>
        <v>15</v>
      </c>
      <c r="G797" s="107">
        <f>COUNTIF(Data_Eksportir!$H$2:$H$3401,A797)</f>
        <v>0</v>
      </c>
      <c r="H797" s="104" t="str">
        <f t="shared" si="86"/>
        <v>1 – 5</v>
      </c>
      <c r="I797" s="104" t="str">
        <f t="shared" si="87"/>
        <v>Belum terwakili</v>
      </c>
      <c r="J797" s="106">
        <f t="shared" si="88"/>
        <v>19757673.000797</v>
      </c>
      <c r="K797" s="105">
        <f t="shared" si="89"/>
        <v>19757673</v>
      </c>
      <c r="L797" s="106">
        <f t="shared" si="90"/>
        <v>19757673.000797</v>
      </c>
    </row>
    <row r="798" spans="1:12" x14ac:dyDescent="0.3">
      <c r="A798" s="104" t="s">
        <v>1983</v>
      </c>
      <c r="B798" s="104" t="s">
        <v>1984</v>
      </c>
      <c r="C798" s="105">
        <v>0</v>
      </c>
      <c r="D798" s="105">
        <v>7</v>
      </c>
      <c r="E798" s="106" t="str">
        <f t="shared" si="84"/>
        <v/>
      </c>
      <c r="F798" s="107">
        <f t="shared" si="85"/>
        <v>15</v>
      </c>
      <c r="G798" s="107">
        <f>COUNTIF(Data_Eksportir!$H$2:$H$3401,A798)</f>
        <v>0</v>
      </c>
      <c r="H798" s="104" t="str">
        <f t="shared" si="86"/>
        <v>Tanpa data berat</v>
      </c>
      <c r="I798" s="104" t="str">
        <f t="shared" si="87"/>
        <v>Di bawah ambang nilai</v>
      </c>
      <c r="J798" s="106">
        <f t="shared" si="88"/>
        <v>7.0007979999999996</v>
      </c>
      <c r="K798" s="105">
        <f t="shared" si="89"/>
        <v>0</v>
      </c>
      <c r="L798" s="106">
        <f t="shared" si="90"/>
        <v>0</v>
      </c>
    </row>
    <row r="799" spans="1:12" x14ac:dyDescent="0.3">
      <c r="A799" s="104" t="s">
        <v>1985</v>
      </c>
      <c r="B799" s="104" t="s">
        <v>1986</v>
      </c>
      <c r="C799" s="105">
        <v>1732</v>
      </c>
      <c r="D799" s="105">
        <v>3976</v>
      </c>
      <c r="E799" s="106">
        <f t="shared" si="84"/>
        <v>2.2956120092378751</v>
      </c>
      <c r="F799" s="107">
        <f t="shared" si="85"/>
        <v>15</v>
      </c>
      <c r="G799" s="107">
        <f>COUNTIF(Data_Eksportir!$H$2:$H$3401,A799)</f>
        <v>0</v>
      </c>
      <c r="H799" s="104" t="str">
        <f t="shared" si="86"/>
        <v>1 – 5</v>
      </c>
      <c r="I799" s="104" t="str">
        <f t="shared" si="87"/>
        <v>Di bawah ambang nilai</v>
      </c>
      <c r="J799" s="106">
        <f t="shared" si="88"/>
        <v>3976.0007989999999</v>
      </c>
      <c r="K799" s="105">
        <f t="shared" si="89"/>
        <v>0</v>
      </c>
      <c r="L799" s="106">
        <f t="shared" si="90"/>
        <v>0</v>
      </c>
    </row>
    <row r="800" spans="1:12" x14ac:dyDescent="0.3">
      <c r="A800" s="104" t="s">
        <v>1987</v>
      </c>
      <c r="B800" s="104" t="s">
        <v>1988</v>
      </c>
      <c r="C800" s="105">
        <v>600023714</v>
      </c>
      <c r="D800" s="105">
        <v>589862225</v>
      </c>
      <c r="E800" s="106">
        <f t="shared" si="84"/>
        <v>0.98306485433340718</v>
      </c>
      <c r="F800" s="107">
        <f t="shared" si="85"/>
        <v>15</v>
      </c>
      <c r="G800" s="107">
        <f>COUNTIF(Data_Eksportir!$H$2:$H$3401,A800)</f>
        <v>0</v>
      </c>
      <c r="H800" s="104" t="str">
        <f t="shared" si="86"/>
        <v>Di bawah 1</v>
      </c>
      <c r="I800" s="104" t="str">
        <f t="shared" si="87"/>
        <v>Belum terwakili</v>
      </c>
      <c r="J800" s="106">
        <f t="shared" si="88"/>
        <v>589862225.00080001</v>
      </c>
      <c r="K800" s="105">
        <f t="shared" si="89"/>
        <v>589862225</v>
      </c>
      <c r="L800" s="106">
        <f t="shared" si="90"/>
        <v>589862225.00080001</v>
      </c>
    </row>
    <row r="801" spans="1:12" x14ac:dyDescent="0.3">
      <c r="A801" s="104" t="s">
        <v>1989</v>
      </c>
      <c r="B801" s="104" t="s">
        <v>1990</v>
      </c>
      <c r="C801" s="105">
        <v>258525410</v>
      </c>
      <c r="D801" s="105">
        <v>470885565</v>
      </c>
      <c r="E801" s="106">
        <f t="shared" si="84"/>
        <v>1.8214285589954193</v>
      </c>
      <c r="F801" s="107">
        <f t="shared" si="85"/>
        <v>15</v>
      </c>
      <c r="G801" s="107">
        <f>COUNTIF(Data_Eksportir!$H$2:$H$3401,A801)</f>
        <v>0</v>
      </c>
      <c r="H801" s="104" t="str">
        <f t="shared" si="86"/>
        <v>1 – 5</v>
      </c>
      <c r="I801" s="104" t="str">
        <f t="shared" si="87"/>
        <v>Belum terwakili</v>
      </c>
      <c r="J801" s="106">
        <f t="shared" si="88"/>
        <v>470885565.00080103</v>
      </c>
      <c r="K801" s="105">
        <f t="shared" si="89"/>
        <v>470885565</v>
      </c>
      <c r="L801" s="106">
        <f t="shared" si="90"/>
        <v>470885565.00080103</v>
      </c>
    </row>
    <row r="802" spans="1:12" x14ac:dyDescent="0.3">
      <c r="A802" s="104" t="s">
        <v>1991</v>
      </c>
      <c r="B802" s="104" t="s">
        <v>1992</v>
      </c>
      <c r="C802" s="105">
        <v>50</v>
      </c>
      <c r="D802" s="105">
        <v>50</v>
      </c>
      <c r="E802" s="106">
        <f t="shared" si="84"/>
        <v>1</v>
      </c>
      <c r="F802" s="107">
        <f t="shared" si="85"/>
        <v>15</v>
      </c>
      <c r="G802" s="107">
        <f>COUNTIF(Data_Eksportir!$H$2:$H$3401,A802)</f>
        <v>0</v>
      </c>
      <c r="H802" s="104" t="str">
        <f t="shared" si="86"/>
        <v>1 – 5</v>
      </c>
      <c r="I802" s="104" t="str">
        <f t="shared" si="87"/>
        <v>Di bawah ambang nilai</v>
      </c>
      <c r="J802" s="106">
        <f t="shared" si="88"/>
        <v>50.000802</v>
      </c>
      <c r="K802" s="105">
        <f t="shared" si="89"/>
        <v>0</v>
      </c>
      <c r="L802" s="106">
        <f t="shared" si="90"/>
        <v>0</v>
      </c>
    </row>
    <row r="803" spans="1:12" x14ac:dyDescent="0.3">
      <c r="A803" s="104" t="s">
        <v>1993</v>
      </c>
      <c r="B803" s="104" t="s">
        <v>1994</v>
      </c>
      <c r="C803" s="105">
        <v>2766120</v>
      </c>
      <c r="D803" s="105">
        <v>4190900</v>
      </c>
      <c r="E803" s="106">
        <f t="shared" si="84"/>
        <v>1.5150824982285656</v>
      </c>
      <c r="F803" s="107">
        <f t="shared" si="85"/>
        <v>15</v>
      </c>
      <c r="G803" s="107">
        <f>COUNTIF(Data_Eksportir!$H$2:$H$3401,A803)</f>
        <v>0</v>
      </c>
      <c r="H803" s="104" t="str">
        <f t="shared" si="86"/>
        <v>1 – 5</v>
      </c>
      <c r="I803" s="104" t="str">
        <f t="shared" si="87"/>
        <v>Di bawah ambang nilai</v>
      </c>
      <c r="J803" s="106">
        <f t="shared" si="88"/>
        <v>4190900.0008029998</v>
      </c>
      <c r="K803" s="105">
        <f t="shared" si="89"/>
        <v>0</v>
      </c>
      <c r="L803" s="106">
        <f t="shared" si="90"/>
        <v>0</v>
      </c>
    </row>
    <row r="804" spans="1:12" x14ac:dyDescent="0.3">
      <c r="A804" s="104" t="s">
        <v>1995</v>
      </c>
      <c r="B804" s="104" t="s">
        <v>1996</v>
      </c>
      <c r="C804" s="105">
        <v>418190535</v>
      </c>
      <c r="D804" s="105">
        <v>421659642</v>
      </c>
      <c r="E804" s="106">
        <f t="shared" si="84"/>
        <v>1.0082955177357134</v>
      </c>
      <c r="F804" s="107">
        <f t="shared" si="85"/>
        <v>15</v>
      </c>
      <c r="G804" s="107">
        <f>COUNTIF(Data_Eksportir!$H$2:$H$3401,A804)</f>
        <v>0</v>
      </c>
      <c r="H804" s="104" t="str">
        <f t="shared" si="86"/>
        <v>1 – 5</v>
      </c>
      <c r="I804" s="104" t="str">
        <f t="shared" si="87"/>
        <v>Belum terwakili</v>
      </c>
      <c r="J804" s="106">
        <f t="shared" si="88"/>
        <v>421659642.00080401</v>
      </c>
      <c r="K804" s="105">
        <f t="shared" si="89"/>
        <v>421659642</v>
      </c>
      <c r="L804" s="106">
        <f t="shared" si="90"/>
        <v>421659642.00080401</v>
      </c>
    </row>
    <row r="805" spans="1:12" x14ac:dyDescent="0.3">
      <c r="A805" s="104" t="s">
        <v>1997</v>
      </c>
      <c r="B805" s="104" t="s">
        <v>1998</v>
      </c>
      <c r="C805" s="105">
        <v>3947920</v>
      </c>
      <c r="D805" s="105">
        <v>6903364</v>
      </c>
      <c r="E805" s="106">
        <f t="shared" si="84"/>
        <v>1.7486078745263329</v>
      </c>
      <c r="F805" s="107">
        <f t="shared" si="85"/>
        <v>15</v>
      </c>
      <c r="G805" s="107">
        <f>COUNTIF(Data_Eksportir!$H$2:$H$3401,A805)</f>
        <v>0</v>
      </c>
      <c r="H805" s="104" t="str">
        <f t="shared" si="86"/>
        <v>1 – 5</v>
      </c>
      <c r="I805" s="104" t="str">
        <f t="shared" si="87"/>
        <v>Di bawah ambang nilai</v>
      </c>
      <c r="J805" s="106">
        <f t="shared" si="88"/>
        <v>6903364.0008049998</v>
      </c>
      <c r="K805" s="105">
        <f t="shared" si="89"/>
        <v>0</v>
      </c>
      <c r="L805" s="106">
        <f t="shared" si="90"/>
        <v>0</v>
      </c>
    </row>
    <row r="806" spans="1:12" x14ac:dyDescent="0.3">
      <c r="A806" s="104" t="s">
        <v>1999</v>
      </c>
      <c r="B806" s="104" t="s">
        <v>2000</v>
      </c>
      <c r="C806" s="105">
        <v>59</v>
      </c>
      <c r="D806" s="105">
        <v>10</v>
      </c>
      <c r="E806" s="106">
        <f t="shared" si="84"/>
        <v>0.16949152542372881</v>
      </c>
      <c r="F806" s="107">
        <f t="shared" si="85"/>
        <v>15</v>
      </c>
      <c r="G806" s="107">
        <f>COUNTIF(Data_Eksportir!$H$2:$H$3401,A806)</f>
        <v>1</v>
      </c>
      <c r="H806" s="104" t="str">
        <f t="shared" si="86"/>
        <v>Di bawah 1</v>
      </c>
      <c r="I806" s="104" t="str">
        <f t="shared" si="87"/>
        <v>Di bawah ambang nilai</v>
      </c>
      <c r="J806" s="106">
        <f t="shared" si="88"/>
        <v>10.000806000000001</v>
      </c>
      <c r="K806" s="105">
        <f t="shared" si="89"/>
        <v>0</v>
      </c>
      <c r="L806" s="106">
        <f t="shared" si="90"/>
        <v>0</v>
      </c>
    </row>
    <row r="807" spans="1:12" x14ac:dyDescent="0.3">
      <c r="A807" s="104" t="s">
        <v>2001</v>
      </c>
      <c r="B807" s="104" t="s">
        <v>2002</v>
      </c>
      <c r="C807" s="105">
        <v>11</v>
      </c>
      <c r="D807" s="105">
        <v>814</v>
      </c>
      <c r="E807" s="106">
        <f t="shared" si="84"/>
        <v>74</v>
      </c>
      <c r="F807" s="107">
        <f t="shared" si="85"/>
        <v>15</v>
      </c>
      <c r="G807" s="107">
        <f>COUNTIF(Data_Eksportir!$H$2:$H$3401,A807)</f>
        <v>0</v>
      </c>
      <c r="H807" s="104" t="str">
        <f t="shared" si="86"/>
        <v>20 – 100</v>
      </c>
      <c r="I807" s="104" t="str">
        <f t="shared" si="87"/>
        <v>Di bawah ambang nilai</v>
      </c>
      <c r="J807" s="106">
        <f t="shared" si="88"/>
        <v>814.00080700000001</v>
      </c>
      <c r="K807" s="105">
        <f t="shared" si="89"/>
        <v>0</v>
      </c>
      <c r="L807" s="106">
        <f t="shared" si="90"/>
        <v>0</v>
      </c>
    </row>
    <row r="808" spans="1:12" x14ac:dyDescent="0.3">
      <c r="A808" s="104" t="s">
        <v>2003</v>
      </c>
      <c r="B808" s="104" t="s">
        <v>2004</v>
      </c>
      <c r="C808" s="105">
        <v>22790261</v>
      </c>
      <c r="D808" s="105">
        <v>25502084</v>
      </c>
      <c r="E808" s="106">
        <f t="shared" si="84"/>
        <v>1.1189904319217756</v>
      </c>
      <c r="F808" s="107">
        <f t="shared" si="85"/>
        <v>15</v>
      </c>
      <c r="G808" s="107">
        <f>COUNTIF(Data_Eksportir!$H$2:$H$3401,A808)</f>
        <v>0</v>
      </c>
      <c r="H808" s="104" t="str">
        <f t="shared" si="86"/>
        <v>1 – 5</v>
      </c>
      <c r="I808" s="104" t="str">
        <f t="shared" si="87"/>
        <v>Belum terwakili</v>
      </c>
      <c r="J808" s="106">
        <f t="shared" si="88"/>
        <v>25502084.000808001</v>
      </c>
      <c r="K808" s="105">
        <f t="shared" si="89"/>
        <v>25502084</v>
      </c>
      <c r="L808" s="106">
        <f t="shared" si="90"/>
        <v>25502084.000808001</v>
      </c>
    </row>
    <row r="809" spans="1:12" x14ac:dyDescent="0.3">
      <c r="A809" s="104" t="s">
        <v>2005</v>
      </c>
      <c r="B809" s="104" t="s">
        <v>2006</v>
      </c>
      <c r="C809" s="105">
        <v>3360</v>
      </c>
      <c r="D809" s="105">
        <v>5443</v>
      </c>
      <c r="E809" s="106">
        <f t="shared" si="84"/>
        <v>1.6199404761904761</v>
      </c>
      <c r="F809" s="107">
        <f t="shared" si="85"/>
        <v>15</v>
      </c>
      <c r="G809" s="107">
        <f>COUNTIF(Data_Eksportir!$H$2:$H$3401,A809)</f>
        <v>0</v>
      </c>
      <c r="H809" s="104" t="str">
        <f t="shared" si="86"/>
        <v>1 – 5</v>
      </c>
      <c r="I809" s="104" t="str">
        <f t="shared" si="87"/>
        <v>Di bawah ambang nilai</v>
      </c>
      <c r="J809" s="106">
        <f t="shared" si="88"/>
        <v>5443.0008090000001</v>
      </c>
      <c r="K809" s="105">
        <f t="shared" si="89"/>
        <v>0</v>
      </c>
      <c r="L809" s="106">
        <f t="shared" si="90"/>
        <v>0</v>
      </c>
    </row>
    <row r="810" spans="1:12" x14ac:dyDescent="0.3">
      <c r="A810" s="104" t="s">
        <v>2007</v>
      </c>
      <c r="B810" s="104" t="s">
        <v>2008</v>
      </c>
      <c r="C810" s="105">
        <v>6265700</v>
      </c>
      <c r="D810" s="105">
        <v>13888570</v>
      </c>
      <c r="E810" s="106">
        <f t="shared" si="84"/>
        <v>2.216603093030308</v>
      </c>
      <c r="F810" s="107">
        <f t="shared" si="85"/>
        <v>15</v>
      </c>
      <c r="G810" s="107">
        <f>COUNTIF(Data_Eksportir!$H$2:$H$3401,A810)</f>
        <v>0</v>
      </c>
      <c r="H810" s="104" t="str">
        <f t="shared" si="86"/>
        <v>1 – 5</v>
      </c>
      <c r="I810" s="104" t="str">
        <f t="shared" si="87"/>
        <v>Belum terwakili</v>
      </c>
      <c r="J810" s="106">
        <f t="shared" si="88"/>
        <v>13888570.000809999</v>
      </c>
      <c r="K810" s="105">
        <f t="shared" si="89"/>
        <v>13888570</v>
      </c>
      <c r="L810" s="106">
        <f t="shared" si="90"/>
        <v>13888570.000809999</v>
      </c>
    </row>
    <row r="811" spans="1:12" x14ac:dyDescent="0.3">
      <c r="A811" s="104" t="s">
        <v>2009</v>
      </c>
      <c r="B811" s="104" t="s">
        <v>2010</v>
      </c>
      <c r="C811" s="105">
        <v>2180320</v>
      </c>
      <c r="D811" s="105">
        <v>9407954</v>
      </c>
      <c r="E811" s="106">
        <f t="shared" si="84"/>
        <v>4.3149418433991338</v>
      </c>
      <c r="F811" s="107">
        <f t="shared" si="85"/>
        <v>15</v>
      </c>
      <c r="G811" s="107">
        <f>COUNTIF(Data_Eksportir!$H$2:$H$3401,A811)</f>
        <v>0</v>
      </c>
      <c r="H811" s="104" t="str">
        <f t="shared" si="86"/>
        <v>1 – 5</v>
      </c>
      <c r="I811" s="104" t="str">
        <f t="shared" si="87"/>
        <v>Di bawah ambang nilai</v>
      </c>
      <c r="J811" s="106">
        <f t="shared" si="88"/>
        <v>9407954.0008109994</v>
      </c>
      <c r="K811" s="105">
        <f t="shared" si="89"/>
        <v>0</v>
      </c>
      <c r="L811" s="106">
        <f t="shared" si="90"/>
        <v>0</v>
      </c>
    </row>
    <row r="812" spans="1:12" x14ac:dyDescent="0.3">
      <c r="A812" s="104" t="s">
        <v>2011</v>
      </c>
      <c r="B812" s="104" t="s">
        <v>2012</v>
      </c>
      <c r="C812" s="105">
        <v>18636649</v>
      </c>
      <c r="D812" s="105">
        <v>32809410</v>
      </c>
      <c r="E812" s="106">
        <f t="shared" si="84"/>
        <v>1.760477970047083</v>
      </c>
      <c r="F812" s="107">
        <f t="shared" si="85"/>
        <v>15</v>
      </c>
      <c r="G812" s="107">
        <f>COUNTIF(Data_Eksportir!$H$2:$H$3401,A812)</f>
        <v>0</v>
      </c>
      <c r="H812" s="104" t="str">
        <f t="shared" si="86"/>
        <v>1 – 5</v>
      </c>
      <c r="I812" s="104" t="str">
        <f t="shared" si="87"/>
        <v>Belum terwakili</v>
      </c>
      <c r="J812" s="106">
        <f t="shared" si="88"/>
        <v>32809410.000812002</v>
      </c>
      <c r="K812" s="105">
        <f t="shared" si="89"/>
        <v>32809410</v>
      </c>
      <c r="L812" s="106">
        <f t="shared" si="90"/>
        <v>32809410.000812002</v>
      </c>
    </row>
    <row r="813" spans="1:12" x14ac:dyDescent="0.3">
      <c r="A813" s="104" t="s">
        <v>2013</v>
      </c>
      <c r="B813" s="104" t="s">
        <v>2014</v>
      </c>
      <c r="C813" s="105">
        <v>70374677</v>
      </c>
      <c r="D813" s="105">
        <v>81663921</v>
      </c>
      <c r="E813" s="106">
        <f t="shared" si="84"/>
        <v>1.1604162815553669</v>
      </c>
      <c r="F813" s="107">
        <f t="shared" si="85"/>
        <v>15</v>
      </c>
      <c r="G813" s="107">
        <f>COUNTIF(Data_Eksportir!$H$2:$H$3401,A813)</f>
        <v>0</v>
      </c>
      <c r="H813" s="104" t="str">
        <f t="shared" si="86"/>
        <v>1 – 5</v>
      </c>
      <c r="I813" s="104" t="str">
        <f t="shared" si="87"/>
        <v>Belum terwakili</v>
      </c>
      <c r="J813" s="106">
        <f t="shared" si="88"/>
        <v>81663921.000813007</v>
      </c>
      <c r="K813" s="105">
        <f t="shared" si="89"/>
        <v>81663921</v>
      </c>
      <c r="L813" s="106">
        <f t="shared" si="90"/>
        <v>81663921.000813007</v>
      </c>
    </row>
    <row r="814" spans="1:12" x14ac:dyDescent="0.3">
      <c r="A814" s="104" t="s">
        <v>2015</v>
      </c>
      <c r="B814" s="104" t="s">
        <v>2016</v>
      </c>
      <c r="C814" s="105">
        <v>46845488</v>
      </c>
      <c r="D814" s="105">
        <v>48151726</v>
      </c>
      <c r="E814" s="106">
        <f t="shared" si="84"/>
        <v>1.0278839661143033</v>
      </c>
      <c r="F814" s="107">
        <f t="shared" si="85"/>
        <v>15</v>
      </c>
      <c r="G814" s="107">
        <f>COUNTIF(Data_Eksportir!$H$2:$H$3401,A814)</f>
        <v>0</v>
      </c>
      <c r="H814" s="104" t="str">
        <f t="shared" si="86"/>
        <v>1 – 5</v>
      </c>
      <c r="I814" s="104" t="str">
        <f t="shared" si="87"/>
        <v>Belum terwakili</v>
      </c>
      <c r="J814" s="106">
        <f t="shared" si="88"/>
        <v>48151726.000813998</v>
      </c>
      <c r="K814" s="105">
        <f t="shared" si="89"/>
        <v>48151726</v>
      </c>
      <c r="L814" s="106">
        <f t="shared" si="90"/>
        <v>48151726.000813998</v>
      </c>
    </row>
    <row r="815" spans="1:12" x14ac:dyDescent="0.3">
      <c r="A815" s="104" t="s">
        <v>2017</v>
      </c>
      <c r="B815" s="104" t="s">
        <v>2018</v>
      </c>
      <c r="C815" s="105">
        <v>4767325</v>
      </c>
      <c r="D815" s="105">
        <v>5689961</v>
      </c>
      <c r="E815" s="106">
        <f t="shared" si="84"/>
        <v>1.1935332707545636</v>
      </c>
      <c r="F815" s="107">
        <f t="shared" si="85"/>
        <v>15</v>
      </c>
      <c r="G815" s="107">
        <f>COUNTIF(Data_Eksportir!$H$2:$H$3401,A815)</f>
        <v>0</v>
      </c>
      <c r="H815" s="104" t="str">
        <f t="shared" si="86"/>
        <v>1 – 5</v>
      </c>
      <c r="I815" s="104" t="str">
        <f t="shared" si="87"/>
        <v>Di bawah ambang nilai</v>
      </c>
      <c r="J815" s="106">
        <f t="shared" si="88"/>
        <v>5689961.0008150004</v>
      </c>
      <c r="K815" s="105">
        <f t="shared" si="89"/>
        <v>0</v>
      </c>
      <c r="L815" s="106">
        <f t="shared" si="90"/>
        <v>0</v>
      </c>
    </row>
    <row r="816" spans="1:12" x14ac:dyDescent="0.3">
      <c r="A816" s="104" t="s">
        <v>2019</v>
      </c>
      <c r="B816" s="104" t="s">
        <v>2020</v>
      </c>
      <c r="C816" s="105">
        <v>33673</v>
      </c>
      <c r="D816" s="105">
        <v>76482</v>
      </c>
      <c r="E816" s="106">
        <f t="shared" si="84"/>
        <v>2.2713152971223236</v>
      </c>
      <c r="F816" s="107">
        <f t="shared" si="85"/>
        <v>15</v>
      </c>
      <c r="G816" s="107">
        <f>COUNTIF(Data_Eksportir!$H$2:$H$3401,A816)</f>
        <v>0</v>
      </c>
      <c r="H816" s="104" t="str">
        <f t="shared" si="86"/>
        <v>1 – 5</v>
      </c>
      <c r="I816" s="104" t="str">
        <f t="shared" si="87"/>
        <v>Di bawah ambang nilai</v>
      </c>
      <c r="J816" s="106">
        <f t="shared" si="88"/>
        <v>76482.000816</v>
      </c>
      <c r="K816" s="105">
        <f t="shared" si="89"/>
        <v>0</v>
      </c>
      <c r="L816" s="106">
        <f t="shared" si="90"/>
        <v>0</v>
      </c>
    </row>
    <row r="817" spans="1:12" x14ac:dyDescent="0.3">
      <c r="A817" s="104" t="s">
        <v>2021</v>
      </c>
      <c r="B817" s="104" t="s">
        <v>2022</v>
      </c>
      <c r="C817" s="105">
        <v>42120</v>
      </c>
      <c r="D817" s="105">
        <v>73014</v>
      </c>
      <c r="E817" s="106">
        <f t="shared" si="84"/>
        <v>1.7334757834757835</v>
      </c>
      <c r="F817" s="107">
        <f t="shared" si="85"/>
        <v>15</v>
      </c>
      <c r="G817" s="107">
        <f>COUNTIF(Data_Eksportir!$H$2:$H$3401,A817)</f>
        <v>0</v>
      </c>
      <c r="H817" s="104" t="str">
        <f t="shared" si="86"/>
        <v>1 – 5</v>
      </c>
      <c r="I817" s="104" t="str">
        <f t="shared" si="87"/>
        <v>Di bawah ambang nilai</v>
      </c>
      <c r="J817" s="106">
        <f t="shared" si="88"/>
        <v>73014.000816999993</v>
      </c>
      <c r="K817" s="105">
        <f t="shared" si="89"/>
        <v>0</v>
      </c>
      <c r="L817" s="106">
        <f t="shared" si="90"/>
        <v>0</v>
      </c>
    </row>
    <row r="818" spans="1:12" x14ac:dyDescent="0.3">
      <c r="A818" s="104" t="s">
        <v>2023</v>
      </c>
      <c r="B818" s="104" t="s">
        <v>2024</v>
      </c>
      <c r="C818" s="105">
        <v>1930051138</v>
      </c>
      <c r="D818" s="105">
        <v>2021334632</v>
      </c>
      <c r="E818" s="106">
        <f t="shared" si="84"/>
        <v>1.0472958939806081</v>
      </c>
      <c r="F818" s="107">
        <f t="shared" si="85"/>
        <v>15</v>
      </c>
      <c r="G818" s="107">
        <f>COUNTIF(Data_Eksportir!$H$2:$H$3401,A818)</f>
        <v>1</v>
      </c>
      <c r="H818" s="104" t="str">
        <f t="shared" si="86"/>
        <v>1 – 5</v>
      </c>
      <c r="I818" s="104" t="str">
        <f t="shared" si="87"/>
        <v>Keterwakilan rendah</v>
      </c>
      <c r="J818" s="106">
        <f t="shared" si="88"/>
        <v>2021334632.000818</v>
      </c>
      <c r="K818" s="105">
        <f t="shared" si="89"/>
        <v>1010667316</v>
      </c>
      <c r="L818" s="106">
        <f t="shared" si="90"/>
        <v>1010667316.000818</v>
      </c>
    </row>
    <row r="819" spans="1:12" x14ac:dyDescent="0.3">
      <c r="A819" s="104" t="s">
        <v>2025</v>
      </c>
      <c r="B819" s="104" t="s">
        <v>2026</v>
      </c>
      <c r="C819" s="105">
        <v>1560000</v>
      </c>
      <c r="D819" s="105">
        <v>2432286</v>
      </c>
      <c r="E819" s="106">
        <f t="shared" si="84"/>
        <v>1.5591576923076924</v>
      </c>
      <c r="F819" s="107">
        <f t="shared" si="85"/>
        <v>15</v>
      </c>
      <c r="G819" s="107">
        <f>COUNTIF(Data_Eksportir!$H$2:$H$3401,A819)</f>
        <v>0</v>
      </c>
      <c r="H819" s="104" t="str">
        <f t="shared" si="86"/>
        <v>1 – 5</v>
      </c>
      <c r="I819" s="104" t="str">
        <f t="shared" si="87"/>
        <v>Di bawah ambang nilai</v>
      </c>
      <c r="J819" s="106">
        <f t="shared" si="88"/>
        <v>2432286.0008189999</v>
      </c>
      <c r="K819" s="105">
        <f t="shared" si="89"/>
        <v>0</v>
      </c>
      <c r="L819" s="106">
        <f t="shared" si="90"/>
        <v>0</v>
      </c>
    </row>
    <row r="820" spans="1:12" x14ac:dyDescent="0.3">
      <c r="A820" s="104" t="s">
        <v>2027</v>
      </c>
      <c r="B820" s="104" t="s">
        <v>2028</v>
      </c>
      <c r="C820" s="105"/>
      <c r="D820" s="105">
        <v>128</v>
      </c>
      <c r="E820" s="106" t="str">
        <f t="shared" si="84"/>
        <v/>
      </c>
      <c r="F820" s="107">
        <f t="shared" si="85"/>
        <v>15</v>
      </c>
      <c r="G820" s="107">
        <f>COUNTIF(Data_Eksportir!$H$2:$H$3401,A820)</f>
        <v>0</v>
      </c>
      <c r="H820" s="104" t="str">
        <f t="shared" si="86"/>
        <v>Tanpa data berat</v>
      </c>
      <c r="I820" s="104" t="str">
        <f t="shared" si="87"/>
        <v>Di bawah ambang nilai</v>
      </c>
      <c r="J820" s="106">
        <f t="shared" si="88"/>
        <v>128.00082</v>
      </c>
      <c r="K820" s="105">
        <f t="shared" si="89"/>
        <v>0</v>
      </c>
      <c r="L820" s="106">
        <f t="shared" si="90"/>
        <v>0</v>
      </c>
    </row>
    <row r="821" spans="1:12" x14ac:dyDescent="0.3">
      <c r="A821" s="104" t="s">
        <v>2029</v>
      </c>
      <c r="B821" s="104" t="s">
        <v>2030</v>
      </c>
      <c r="C821" s="105">
        <v>2304192</v>
      </c>
      <c r="D821" s="105">
        <v>6717730</v>
      </c>
      <c r="E821" s="106">
        <f t="shared" si="84"/>
        <v>2.9154384704052441</v>
      </c>
      <c r="F821" s="107">
        <f t="shared" si="85"/>
        <v>15</v>
      </c>
      <c r="G821" s="107">
        <f>COUNTIF(Data_Eksportir!$H$2:$H$3401,A821)</f>
        <v>0</v>
      </c>
      <c r="H821" s="104" t="str">
        <f t="shared" si="86"/>
        <v>1 – 5</v>
      </c>
      <c r="I821" s="104" t="str">
        <f t="shared" si="87"/>
        <v>Di bawah ambang nilai</v>
      </c>
      <c r="J821" s="106">
        <f t="shared" si="88"/>
        <v>6717730.000821</v>
      </c>
      <c r="K821" s="105">
        <f t="shared" si="89"/>
        <v>0</v>
      </c>
      <c r="L821" s="106">
        <f t="shared" si="90"/>
        <v>0</v>
      </c>
    </row>
    <row r="822" spans="1:12" x14ac:dyDescent="0.3">
      <c r="A822" s="104" t="s">
        <v>2031</v>
      </c>
      <c r="B822" s="104" t="s">
        <v>2032</v>
      </c>
      <c r="C822" s="105">
        <v>673</v>
      </c>
      <c r="D822" s="105">
        <v>641</v>
      </c>
      <c r="E822" s="106">
        <f t="shared" si="84"/>
        <v>0.95245170876671614</v>
      </c>
      <c r="F822" s="107">
        <f t="shared" si="85"/>
        <v>15</v>
      </c>
      <c r="G822" s="107">
        <f>COUNTIF(Data_Eksportir!$H$2:$H$3401,A822)</f>
        <v>1</v>
      </c>
      <c r="H822" s="104" t="str">
        <f t="shared" si="86"/>
        <v>Di bawah 1</v>
      </c>
      <c r="I822" s="104" t="str">
        <f t="shared" si="87"/>
        <v>Di bawah ambang nilai</v>
      </c>
      <c r="J822" s="106">
        <f t="shared" si="88"/>
        <v>641.00082199999997</v>
      </c>
      <c r="K822" s="105">
        <f t="shared" si="89"/>
        <v>0</v>
      </c>
      <c r="L822" s="106">
        <f t="shared" si="90"/>
        <v>0</v>
      </c>
    </row>
    <row r="823" spans="1:12" x14ac:dyDescent="0.3">
      <c r="A823" s="104" t="s">
        <v>2033</v>
      </c>
      <c r="B823" s="104" t="s">
        <v>2034</v>
      </c>
      <c r="C823" s="105">
        <v>74320</v>
      </c>
      <c r="D823" s="105">
        <v>498306</v>
      </c>
      <c r="E823" s="106">
        <f t="shared" si="84"/>
        <v>6.7048708288482235</v>
      </c>
      <c r="F823" s="107">
        <f t="shared" si="85"/>
        <v>15</v>
      </c>
      <c r="G823" s="107">
        <f>COUNTIF(Data_Eksportir!$H$2:$H$3401,A823)</f>
        <v>0</v>
      </c>
      <c r="H823" s="104" t="str">
        <f t="shared" si="86"/>
        <v>5 – 20</v>
      </c>
      <c r="I823" s="104" t="str">
        <f t="shared" si="87"/>
        <v>Di bawah ambang nilai</v>
      </c>
      <c r="J823" s="106">
        <f t="shared" si="88"/>
        <v>498306.00082299998</v>
      </c>
      <c r="K823" s="105">
        <f t="shared" si="89"/>
        <v>0</v>
      </c>
      <c r="L823" s="106">
        <f t="shared" si="90"/>
        <v>0</v>
      </c>
    </row>
    <row r="824" spans="1:12" x14ac:dyDescent="0.3">
      <c r="A824" s="104" t="s">
        <v>2035</v>
      </c>
      <c r="B824" s="104" t="s">
        <v>2036</v>
      </c>
      <c r="C824" s="105">
        <v>105608168</v>
      </c>
      <c r="D824" s="105">
        <v>102920613</v>
      </c>
      <c r="E824" s="106">
        <f t="shared" si="84"/>
        <v>0.97455163695292968</v>
      </c>
      <c r="F824" s="107">
        <f t="shared" si="85"/>
        <v>15</v>
      </c>
      <c r="G824" s="107">
        <f>COUNTIF(Data_Eksportir!$H$2:$H$3401,A824)</f>
        <v>0</v>
      </c>
      <c r="H824" s="104" t="str">
        <f t="shared" si="86"/>
        <v>Di bawah 1</v>
      </c>
      <c r="I824" s="104" t="str">
        <f t="shared" si="87"/>
        <v>Belum terwakili</v>
      </c>
      <c r="J824" s="106">
        <f t="shared" si="88"/>
        <v>102920613.000824</v>
      </c>
      <c r="K824" s="105">
        <f t="shared" si="89"/>
        <v>102920613</v>
      </c>
      <c r="L824" s="106">
        <f t="shared" si="90"/>
        <v>102920613.000824</v>
      </c>
    </row>
    <row r="825" spans="1:12" x14ac:dyDescent="0.3">
      <c r="A825" s="104" t="s">
        <v>2037</v>
      </c>
      <c r="B825" s="104" t="s">
        <v>2038</v>
      </c>
      <c r="C825" s="105">
        <v>120075823</v>
      </c>
      <c r="D825" s="105">
        <v>214435553</v>
      </c>
      <c r="E825" s="106">
        <f t="shared" si="84"/>
        <v>1.7858345472260473</v>
      </c>
      <c r="F825" s="107">
        <f t="shared" si="85"/>
        <v>15</v>
      </c>
      <c r="G825" s="107">
        <f>COUNTIF(Data_Eksportir!$H$2:$H$3401,A825)</f>
        <v>0</v>
      </c>
      <c r="H825" s="104" t="str">
        <f t="shared" si="86"/>
        <v>1 – 5</v>
      </c>
      <c r="I825" s="104" t="str">
        <f t="shared" si="87"/>
        <v>Belum terwakili</v>
      </c>
      <c r="J825" s="106">
        <f t="shared" si="88"/>
        <v>214435553.00082499</v>
      </c>
      <c r="K825" s="105">
        <f t="shared" si="89"/>
        <v>214435553</v>
      </c>
      <c r="L825" s="106">
        <f t="shared" si="90"/>
        <v>214435553.00082499</v>
      </c>
    </row>
    <row r="826" spans="1:12" x14ac:dyDescent="0.3">
      <c r="A826" s="104" t="s">
        <v>2039</v>
      </c>
      <c r="B826" s="104" t="s">
        <v>2040</v>
      </c>
      <c r="C826" s="105">
        <v>19711</v>
      </c>
      <c r="D826" s="105">
        <v>39590</v>
      </c>
      <c r="E826" s="106">
        <f t="shared" si="84"/>
        <v>2.0085231596570443</v>
      </c>
      <c r="F826" s="107">
        <f t="shared" si="85"/>
        <v>15</v>
      </c>
      <c r="G826" s="107">
        <f>COUNTIF(Data_Eksportir!$H$2:$H$3401,A826)</f>
        <v>2</v>
      </c>
      <c r="H826" s="104" t="str">
        <f t="shared" si="86"/>
        <v>1 – 5</v>
      </c>
      <c r="I826" s="104" t="str">
        <f t="shared" si="87"/>
        <v>Di bawah ambang nilai</v>
      </c>
      <c r="J826" s="106">
        <f t="shared" si="88"/>
        <v>39590.000826000003</v>
      </c>
      <c r="K826" s="105">
        <f t="shared" si="89"/>
        <v>0</v>
      </c>
      <c r="L826" s="106">
        <f t="shared" si="90"/>
        <v>0</v>
      </c>
    </row>
    <row r="827" spans="1:12" x14ac:dyDescent="0.3">
      <c r="A827" s="104" t="s">
        <v>2041</v>
      </c>
      <c r="B827" s="104" t="s">
        <v>2042</v>
      </c>
      <c r="C827" s="105">
        <v>327</v>
      </c>
      <c r="D827" s="105">
        <v>1028</v>
      </c>
      <c r="E827" s="106">
        <f t="shared" si="84"/>
        <v>3.143730886850153</v>
      </c>
      <c r="F827" s="107">
        <f t="shared" si="85"/>
        <v>15</v>
      </c>
      <c r="G827" s="107">
        <f>COUNTIF(Data_Eksportir!$H$2:$H$3401,A827)</f>
        <v>0</v>
      </c>
      <c r="H827" s="104" t="str">
        <f t="shared" si="86"/>
        <v>1 – 5</v>
      </c>
      <c r="I827" s="104" t="str">
        <f t="shared" si="87"/>
        <v>Di bawah ambang nilai</v>
      </c>
      <c r="J827" s="106">
        <f t="shared" si="88"/>
        <v>1028.0008270000001</v>
      </c>
      <c r="K827" s="105">
        <f t="shared" si="89"/>
        <v>0</v>
      </c>
      <c r="L827" s="106">
        <f t="shared" si="90"/>
        <v>0</v>
      </c>
    </row>
    <row r="828" spans="1:12" x14ac:dyDescent="0.3">
      <c r="A828" s="104" t="s">
        <v>2043</v>
      </c>
      <c r="B828" s="104" t="s">
        <v>2044</v>
      </c>
      <c r="C828" s="105">
        <v>59300349</v>
      </c>
      <c r="D828" s="105">
        <v>52982090</v>
      </c>
      <c r="E828" s="106">
        <f t="shared" si="84"/>
        <v>0.89345325775401419</v>
      </c>
      <c r="F828" s="107">
        <f t="shared" si="85"/>
        <v>15</v>
      </c>
      <c r="G828" s="107">
        <f>COUNTIF(Data_Eksportir!$H$2:$H$3401,A828)</f>
        <v>0</v>
      </c>
      <c r="H828" s="104" t="str">
        <f t="shared" si="86"/>
        <v>Di bawah 1</v>
      </c>
      <c r="I828" s="104" t="str">
        <f t="shared" si="87"/>
        <v>Belum terwakili</v>
      </c>
      <c r="J828" s="106">
        <f t="shared" si="88"/>
        <v>52982090.000827998</v>
      </c>
      <c r="K828" s="105">
        <f t="shared" si="89"/>
        <v>52982090</v>
      </c>
      <c r="L828" s="106">
        <f t="shared" si="90"/>
        <v>52982090.000827998</v>
      </c>
    </row>
    <row r="829" spans="1:12" x14ac:dyDescent="0.3">
      <c r="A829" s="104" t="s">
        <v>2045</v>
      </c>
      <c r="B829" s="104" t="s">
        <v>2046</v>
      </c>
      <c r="C829" s="105">
        <v>7</v>
      </c>
      <c r="D829" s="105">
        <v>7</v>
      </c>
      <c r="E829" s="106">
        <f t="shared" si="84"/>
        <v>1</v>
      </c>
      <c r="F829" s="107">
        <f t="shared" si="85"/>
        <v>15</v>
      </c>
      <c r="G829" s="107">
        <f>COUNTIF(Data_Eksportir!$H$2:$H$3401,A829)</f>
        <v>0</v>
      </c>
      <c r="H829" s="104" t="str">
        <f t="shared" si="86"/>
        <v>1 – 5</v>
      </c>
      <c r="I829" s="104" t="str">
        <f t="shared" si="87"/>
        <v>Di bawah ambang nilai</v>
      </c>
      <c r="J829" s="106">
        <f t="shared" si="88"/>
        <v>7.0008290000000004</v>
      </c>
      <c r="K829" s="105">
        <f t="shared" si="89"/>
        <v>0</v>
      </c>
      <c r="L829" s="106">
        <f t="shared" si="90"/>
        <v>0</v>
      </c>
    </row>
    <row r="830" spans="1:12" x14ac:dyDescent="0.3">
      <c r="A830" s="104" t="s">
        <v>2047</v>
      </c>
      <c r="B830" s="104" t="s">
        <v>2048</v>
      </c>
      <c r="C830" s="105">
        <v>3983290</v>
      </c>
      <c r="D830" s="105">
        <v>4492099</v>
      </c>
      <c r="E830" s="106">
        <f t="shared" si="84"/>
        <v>1.1277358665826491</v>
      </c>
      <c r="F830" s="107">
        <f t="shared" si="85"/>
        <v>15</v>
      </c>
      <c r="G830" s="107">
        <f>COUNTIF(Data_Eksportir!$H$2:$H$3401,A830)</f>
        <v>0</v>
      </c>
      <c r="H830" s="104" t="str">
        <f t="shared" si="86"/>
        <v>1 – 5</v>
      </c>
      <c r="I830" s="104" t="str">
        <f t="shared" si="87"/>
        <v>Di bawah ambang nilai</v>
      </c>
      <c r="J830" s="106">
        <f t="shared" si="88"/>
        <v>4492099.0008300003</v>
      </c>
      <c r="K830" s="105">
        <f t="shared" si="89"/>
        <v>0</v>
      </c>
      <c r="L830" s="106">
        <f t="shared" si="90"/>
        <v>0</v>
      </c>
    </row>
    <row r="831" spans="1:12" x14ac:dyDescent="0.3">
      <c r="A831" s="104" t="s">
        <v>2049</v>
      </c>
      <c r="B831" s="104" t="s">
        <v>2050</v>
      </c>
      <c r="C831" s="105">
        <v>811482243</v>
      </c>
      <c r="D831" s="105">
        <v>430476020</v>
      </c>
      <c r="E831" s="106">
        <f t="shared" si="84"/>
        <v>0.53048113339924308</v>
      </c>
      <c r="F831" s="107">
        <f t="shared" si="85"/>
        <v>15</v>
      </c>
      <c r="G831" s="107">
        <f>COUNTIF(Data_Eksportir!$H$2:$H$3401,A831)</f>
        <v>0</v>
      </c>
      <c r="H831" s="104" t="str">
        <f t="shared" si="86"/>
        <v>Di bawah 1</v>
      </c>
      <c r="I831" s="104" t="str">
        <f t="shared" si="87"/>
        <v>Belum terwakili</v>
      </c>
      <c r="J831" s="106">
        <f t="shared" si="88"/>
        <v>430476020.00083101</v>
      </c>
      <c r="K831" s="105">
        <f t="shared" si="89"/>
        <v>430476020</v>
      </c>
      <c r="L831" s="106">
        <f t="shared" si="90"/>
        <v>430476020.00083101</v>
      </c>
    </row>
    <row r="832" spans="1:12" x14ac:dyDescent="0.3">
      <c r="A832" s="104" t="s">
        <v>2051</v>
      </c>
      <c r="B832" s="104" t="s">
        <v>2052</v>
      </c>
      <c r="C832" s="105">
        <v>162806</v>
      </c>
      <c r="D832" s="105">
        <v>117941</v>
      </c>
      <c r="E832" s="106">
        <f t="shared" si="84"/>
        <v>0.72442661818360499</v>
      </c>
      <c r="F832" s="107">
        <f t="shared" si="85"/>
        <v>15</v>
      </c>
      <c r="G832" s="107">
        <f>COUNTIF(Data_Eksportir!$H$2:$H$3401,A832)</f>
        <v>0</v>
      </c>
      <c r="H832" s="104" t="str">
        <f t="shared" si="86"/>
        <v>Di bawah 1</v>
      </c>
      <c r="I832" s="104" t="str">
        <f t="shared" si="87"/>
        <v>Di bawah ambang nilai</v>
      </c>
      <c r="J832" s="106">
        <f t="shared" si="88"/>
        <v>117941.00083200001</v>
      </c>
      <c r="K832" s="105">
        <f t="shared" si="89"/>
        <v>0</v>
      </c>
      <c r="L832" s="106">
        <f t="shared" si="90"/>
        <v>0</v>
      </c>
    </row>
    <row r="833" spans="1:12" x14ac:dyDescent="0.3">
      <c r="A833" s="104" t="s">
        <v>2053</v>
      </c>
      <c r="B833" s="104" t="s">
        <v>2054</v>
      </c>
      <c r="C833" s="105">
        <v>146999</v>
      </c>
      <c r="D833" s="105">
        <v>166281</v>
      </c>
      <c r="E833" s="106">
        <f t="shared" si="84"/>
        <v>1.1311709603466691</v>
      </c>
      <c r="F833" s="107">
        <f t="shared" si="85"/>
        <v>15</v>
      </c>
      <c r="G833" s="107">
        <f>COUNTIF(Data_Eksportir!$H$2:$H$3401,A833)</f>
        <v>0</v>
      </c>
      <c r="H833" s="104" t="str">
        <f t="shared" si="86"/>
        <v>1 – 5</v>
      </c>
      <c r="I833" s="104" t="str">
        <f t="shared" si="87"/>
        <v>Di bawah ambang nilai</v>
      </c>
      <c r="J833" s="106">
        <f t="shared" si="88"/>
        <v>166281.000833</v>
      </c>
      <c r="K833" s="105">
        <f t="shared" si="89"/>
        <v>0</v>
      </c>
      <c r="L833" s="106">
        <f t="shared" si="90"/>
        <v>0</v>
      </c>
    </row>
    <row r="834" spans="1:12" x14ac:dyDescent="0.3">
      <c r="A834" s="104" t="s">
        <v>2055</v>
      </c>
      <c r="B834" s="104" t="s">
        <v>2056</v>
      </c>
      <c r="C834" s="105">
        <v>2183</v>
      </c>
      <c r="D834" s="105">
        <v>11460</v>
      </c>
      <c r="E834" s="106">
        <f t="shared" ref="E834:E897" si="91">IF(AND(ISNUMBER(C834),C834&gt;0),D834/C834,"")</f>
        <v>5.2496564360971139</v>
      </c>
      <c r="F834" s="107">
        <f t="shared" ref="F834:F897" si="92">VALUE(LEFT(A834,2))</f>
        <v>15</v>
      </c>
      <c r="G834" s="107">
        <f>COUNTIF(Data_Eksportir!$H$2:$H$3401,A834)</f>
        <v>1</v>
      </c>
      <c r="H834" s="104" t="str">
        <f t="shared" ref="H834:H897" si="93">IF(E834="","Tanpa data berat",IF(E834&lt;1,"Di bawah 1",IF(E834&lt;5,"1 – 5",IF(E834&lt;20,"5 – 20",IF(E834&lt;100,"20 – 100","100 ke atas")))))</f>
        <v>5 – 20</v>
      </c>
      <c r="I834" s="104" t="str">
        <f t="shared" ref="I834:I897" si="94">IF(D834&lt;p_nilai_besar,"Di bawah ambang nilai",IF(G834=0,"Belum terwakili",IF(G834&lt;=p_listing_rendah,"Keterwakilan rendah","Terwakili")))</f>
        <v>Di bawah ambang nilai</v>
      </c>
      <c r="J834" s="106">
        <f t="shared" ref="J834:J897" si="95">D834+ROW()/10^6</f>
        <v>11460.000834</v>
      </c>
      <c r="K834" s="105">
        <f t="shared" ref="K834:K897" si="96">IF(D834&gt;=p_nilai_besar,D834/(1+G834),0)</f>
        <v>0</v>
      </c>
      <c r="L834" s="106">
        <f t="shared" ref="L834:L897" si="97">IF(K834&gt;0,K834+ROW()/10^6,0)</f>
        <v>0</v>
      </c>
    </row>
    <row r="835" spans="1:12" x14ac:dyDescent="0.3">
      <c r="A835" s="104" t="s">
        <v>2057</v>
      </c>
      <c r="B835" s="104" t="s">
        <v>2058</v>
      </c>
      <c r="C835" s="105">
        <v>1001182</v>
      </c>
      <c r="D835" s="105">
        <v>504973</v>
      </c>
      <c r="E835" s="106">
        <f t="shared" si="91"/>
        <v>0.5043768265909695</v>
      </c>
      <c r="F835" s="107">
        <f t="shared" si="92"/>
        <v>15</v>
      </c>
      <c r="G835" s="107">
        <f>COUNTIF(Data_Eksportir!$H$2:$H$3401,A835)</f>
        <v>0</v>
      </c>
      <c r="H835" s="104" t="str">
        <f t="shared" si="93"/>
        <v>Di bawah 1</v>
      </c>
      <c r="I835" s="104" t="str">
        <f t="shared" si="94"/>
        <v>Di bawah ambang nilai</v>
      </c>
      <c r="J835" s="106">
        <f t="shared" si="95"/>
        <v>504973.00083500001</v>
      </c>
      <c r="K835" s="105">
        <f t="shared" si="96"/>
        <v>0</v>
      </c>
      <c r="L835" s="106">
        <f t="shared" si="97"/>
        <v>0</v>
      </c>
    </row>
    <row r="836" spans="1:12" x14ac:dyDescent="0.3">
      <c r="A836" s="104" t="s">
        <v>2059</v>
      </c>
      <c r="B836" s="104" t="s">
        <v>2060</v>
      </c>
      <c r="C836" s="105">
        <v>112561366</v>
      </c>
      <c r="D836" s="105">
        <v>95311231</v>
      </c>
      <c r="E836" s="106">
        <f t="shared" si="91"/>
        <v>0.84674906130758931</v>
      </c>
      <c r="F836" s="107">
        <f t="shared" si="92"/>
        <v>15</v>
      </c>
      <c r="G836" s="107">
        <f>COUNTIF(Data_Eksportir!$H$2:$H$3401,A836)</f>
        <v>0</v>
      </c>
      <c r="H836" s="104" t="str">
        <f t="shared" si="93"/>
        <v>Di bawah 1</v>
      </c>
      <c r="I836" s="104" t="str">
        <f t="shared" si="94"/>
        <v>Belum terwakili</v>
      </c>
      <c r="J836" s="106">
        <f t="shared" si="95"/>
        <v>95311231.000836</v>
      </c>
      <c r="K836" s="105">
        <f t="shared" si="96"/>
        <v>95311231</v>
      </c>
      <c r="L836" s="106">
        <f t="shared" si="97"/>
        <v>95311231.000836</v>
      </c>
    </row>
    <row r="837" spans="1:12" x14ac:dyDescent="0.3">
      <c r="A837" s="104" t="s">
        <v>2061</v>
      </c>
      <c r="B837" s="104" t="s">
        <v>2062</v>
      </c>
      <c r="C837" s="105">
        <v>72810</v>
      </c>
      <c r="D837" s="105">
        <v>250830</v>
      </c>
      <c r="E837" s="106">
        <f t="shared" si="91"/>
        <v>3.4449938195302843</v>
      </c>
      <c r="F837" s="107">
        <f t="shared" si="92"/>
        <v>16</v>
      </c>
      <c r="G837" s="107">
        <f>COUNTIF(Data_Eksportir!$H$2:$H$3401,A837)</f>
        <v>0</v>
      </c>
      <c r="H837" s="104" t="str">
        <f t="shared" si="93"/>
        <v>1 – 5</v>
      </c>
      <c r="I837" s="104" t="str">
        <f t="shared" si="94"/>
        <v>Di bawah ambang nilai</v>
      </c>
      <c r="J837" s="106">
        <f t="shared" si="95"/>
        <v>250830.000837</v>
      </c>
      <c r="K837" s="105">
        <f t="shared" si="96"/>
        <v>0</v>
      </c>
      <c r="L837" s="106">
        <f t="shared" si="97"/>
        <v>0</v>
      </c>
    </row>
    <row r="838" spans="1:12" x14ac:dyDescent="0.3">
      <c r="A838" s="104" t="s">
        <v>2063</v>
      </c>
      <c r="B838" s="104" t="s">
        <v>2064</v>
      </c>
      <c r="C838" s="105">
        <v>104934</v>
      </c>
      <c r="D838" s="105">
        <v>303479</v>
      </c>
      <c r="E838" s="106">
        <f t="shared" si="91"/>
        <v>2.8920940781824767</v>
      </c>
      <c r="F838" s="107">
        <f t="shared" si="92"/>
        <v>16</v>
      </c>
      <c r="G838" s="107">
        <f>COUNTIF(Data_Eksportir!$H$2:$H$3401,A838)</f>
        <v>0</v>
      </c>
      <c r="H838" s="104" t="str">
        <f t="shared" si="93"/>
        <v>1 – 5</v>
      </c>
      <c r="I838" s="104" t="str">
        <f t="shared" si="94"/>
        <v>Di bawah ambang nilai</v>
      </c>
      <c r="J838" s="106">
        <f t="shared" si="95"/>
        <v>303479.00083799998</v>
      </c>
      <c r="K838" s="105">
        <f t="shared" si="96"/>
        <v>0</v>
      </c>
      <c r="L838" s="106">
        <f t="shared" si="97"/>
        <v>0</v>
      </c>
    </row>
    <row r="839" spans="1:12" x14ac:dyDescent="0.3">
      <c r="A839" s="104" t="s">
        <v>2065</v>
      </c>
      <c r="B839" s="104" t="s">
        <v>2066</v>
      </c>
      <c r="C839" s="105">
        <v>226</v>
      </c>
      <c r="D839" s="105">
        <v>1913</v>
      </c>
      <c r="E839" s="106">
        <f t="shared" si="91"/>
        <v>8.4646017699115053</v>
      </c>
      <c r="F839" s="107">
        <f t="shared" si="92"/>
        <v>16</v>
      </c>
      <c r="G839" s="107">
        <f>COUNTIF(Data_Eksportir!$H$2:$H$3401,A839)</f>
        <v>0</v>
      </c>
      <c r="H839" s="104" t="str">
        <f t="shared" si="93"/>
        <v>5 – 20</v>
      </c>
      <c r="I839" s="104" t="str">
        <f t="shared" si="94"/>
        <v>Di bawah ambang nilai</v>
      </c>
      <c r="J839" s="106">
        <f t="shared" si="95"/>
        <v>1913.000839</v>
      </c>
      <c r="K839" s="105">
        <f t="shared" si="96"/>
        <v>0</v>
      </c>
      <c r="L839" s="106">
        <f t="shared" si="97"/>
        <v>0</v>
      </c>
    </row>
    <row r="840" spans="1:12" x14ac:dyDescent="0.3">
      <c r="A840" s="104" t="s">
        <v>2067</v>
      </c>
      <c r="B840" s="104" t="s">
        <v>2068</v>
      </c>
      <c r="C840" s="105">
        <v>18</v>
      </c>
      <c r="D840" s="105">
        <v>6</v>
      </c>
      <c r="E840" s="106">
        <f t="shared" si="91"/>
        <v>0.33333333333333331</v>
      </c>
      <c r="F840" s="107">
        <f t="shared" si="92"/>
        <v>16</v>
      </c>
      <c r="G840" s="107">
        <f>COUNTIF(Data_Eksportir!$H$2:$H$3401,A840)</f>
        <v>0</v>
      </c>
      <c r="H840" s="104" t="str">
        <f t="shared" si="93"/>
        <v>Di bawah 1</v>
      </c>
      <c r="I840" s="104" t="str">
        <f t="shared" si="94"/>
        <v>Di bawah ambang nilai</v>
      </c>
      <c r="J840" s="106">
        <f t="shared" si="95"/>
        <v>6.0008400000000002</v>
      </c>
      <c r="K840" s="105">
        <f t="shared" si="96"/>
        <v>0</v>
      </c>
      <c r="L840" s="106">
        <f t="shared" si="97"/>
        <v>0</v>
      </c>
    </row>
    <row r="841" spans="1:12" x14ac:dyDescent="0.3">
      <c r="A841" s="104" t="s">
        <v>2069</v>
      </c>
      <c r="B841" s="104" t="s">
        <v>2070</v>
      </c>
      <c r="C841" s="105">
        <v>10</v>
      </c>
      <c r="D841" s="105">
        <v>12</v>
      </c>
      <c r="E841" s="106">
        <f t="shared" si="91"/>
        <v>1.2</v>
      </c>
      <c r="F841" s="107">
        <f t="shared" si="92"/>
        <v>16</v>
      </c>
      <c r="G841" s="107">
        <f>COUNTIF(Data_Eksportir!$H$2:$H$3401,A841)</f>
        <v>0</v>
      </c>
      <c r="H841" s="104" t="str">
        <f t="shared" si="93"/>
        <v>1 – 5</v>
      </c>
      <c r="I841" s="104" t="str">
        <f t="shared" si="94"/>
        <v>Di bawah ambang nilai</v>
      </c>
      <c r="J841" s="106">
        <f t="shared" si="95"/>
        <v>12.000840999999999</v>
      </c>
      <c r="K841" s="105">
        <f t="shared" si="96"/>
        <v>0</v>
      </c>
      <c r="L841" s="106">
        <f t="shared" si="97"/>
        <v>0</v>
      </c>
    </row>
    <row r="842" spans="1:12" x14ac:dyDescent="0.3">
      <c r="A842" s="104" t="s">
        <v>2071</v>
      </c>
      <c r="B842" s="104" t="s">
        <v>2072</v>
      </c>
      <c r="C842" s="105">
        <v>7384</v>
      </c>
      <c r="D842" s="105">
        <v>29490</v>
      </c>
      <c r="E842" s="106">
        <f t="shared" si="91"/>
        <v>3.9937703141928496</v>
      </c>
      <c r="F842" s="107">
        <f t="shared" si="92"/>
        <v>16</v>
      </c>
      <c r="G842" s="107">
        <f>COUNTIF(Data_Eksportir!$H$2:$H$3401,A842)</f>
        <v>0</v>
      </c>
      <c r="H842" s="104" t="str">
        <f t="shared" si="93"/>
        <v>1 – 5</v>
      </c>
      <c r="I842" s="104" t="str">
        <f t="shared" si="94"/>
        <v>Di bawah ambang nilai</v>
      </c>
      <c r="J842" s="106">
        <f t="shared" si="95"/>
        <v>29490.000842000001</v>
      </c>
      <c r="K842" s="105">
        <f t="shared" si="96"/>
        <v>0</v>
      </c>
      <c r="L842" s="106">
        <f t="shared" si="97"/>
        <v>0</v>
      </c>
    </row>
    <row r="843" spans="1:12" x14ac:dyDescent="0.3">
      <c r="A843" s="104" t="s">
        <v>2073</v>
      </c>
      <c r="B843" s="104" t="s">
        <v>2074</v>
      </c>
      <c r="C843" s="105">
        <v>285362</v>
      </c>
      <c r="D843" s="105">
        <v>1428025</v>
      </c>
      <c r="E843" s="106">
        <f t="shared" si="91"/>
        <v>5.0042577498055101</v>
      </c>
      <c r="F843" s="107">
        <f t="shared" si="92"/>
        <v>16</v>
      </c>
      <c r="G843" s="107">
        <f>COUNTIF(Data_Eksportir!$H$2:$H$3401,A843)</f>
        <v>2</v>
      </c>
      <c r="H843" s="104" t="str">
        <f t="shared" si="93"/>
        <v>5 – 20</v>
      </c>
      <c r="I843" s="104" t="str">
        <f t="shared" si="94"/>
        <v>Di bawah ambang nilai</v>
      </c>
      <c r="J843" s="106">
        <f t="shared" si="95"/>
        <v>1428025.0008429999</v>
      </c>
      <c r="K843" s="105">
        <f t="shared" si="96"/>
        <v>0</v>
      </c>
      <c r="L843" s="106">
        <f t="shared" si="97"/>
        <v>0</v>
      </c>
    </row>
    <row r="844" spans="1:12" x14ac:dyDescent="0.3">
      <c r="A844" s="104" t="s">
        <v>2075</v>
      </c>
      <c r="B844" s="104" t="s">
        <v>2076</v>
      </c>
      <c r="C844" s="105">
        <v>2076</v>
      </c>
      <c r="D844" s="105">
        <v>8538</v>
      </c>
      <c r="E844" s="106">
        <f t="shared" si="91"/>
        <v>4.1127167630057802</v>
      </c>
      <c r="F844" s="107">
        <f t="shared" si="92"/>
        <v>16</v>
      </c>
      <c r="G844" s="107">
        <f>COUNTIF(Data_Eksportir!$H$2:$H$3401,A844)</f>
        <v>0</v>
      </c>
      <c r="H844" s="104" t="str">
        <f t="shared" si="93"/>
        <v>1 – 5</v>
      </c>
      <c r="I844" s="104" t="str">
        <f t="shared" si="94"/>
        <v>Di bawah ambang nilai</v>
      </c>
      <c r="J844" s="106">
        <f t="shared" si="95"/>
        <v>8538.0008440000001</v>
      </c>
      <c r="K844" s="105">
        <f t="shared" si="96"/>
        <v>0</v>
      </c>
      <c r="L844" s="106">
        <f t="shared" si="97"/>
        <v>0</v>
      </c>
    </row>
    <row r="845" spans="1:12" x14ac:dyDescent="0.3">
      <c r="A845" s="104" t="s">
        <v>2077</v>
      </c>
      <c r="B845" s="104" t="s">
        <v>2078</v>
      </c>
      <c r="C845" s="105">
        <v>25</v>
      </c>
      <c r="D845" s="105">
        <v>162</v>
      </c>
      <c r="E845" s="106">
        <f t="shared" si="91"/>
        <v>6.48</v>
      </c>
      <c r="F845" s="107">
        <f t="shared" si="92"/>
        <v>16</v>
      </c>
      <c r="G845" s="107">
        <f>COUNTIF(Data_Eksportir!$H$2:$H$3401,A845)</f>
        <v>0</v>
      </c>
      <c r="H845" s="104" t="str">
        <f t="shared" si="93"/>
        <v>5 – 20</v>
      </c>
      <c r="I845" s="104" t="str">
        <f t="shared" si="94"/>
        <v>Di bawah ambang nilai</v>
      </c>
      <c r="J845" s="106">
        <f t="shared" si="95"/>
        <v>162.000845</v>
      </c>
      <c r="K845" s="105">
        <f t="shared" si="96"/>
        <v>0</v>
      </c>
      <c r="L845" s="106">
        <f t="shared" si="97"/>
        <v>0</v>
      </c>
    </row>
    <row r="846" spans="1:12" x14ac:dyDescent="0.3">
      <c r="A846" s="104" t="s">
        <v>2079</v>
      </c>
      <c r="B846" s="104" t="s">
        <v>2080</v>
      </c>
      <c r="C846" s="105">
        <v>17446</v>
      </c>
      <c r="D846" s="105">
        <v>100544</v>
      </c>
      <c r="E846" s="106">
        <f t="shared" si="91"/>
        <v>5.7631548779089758</v>
      </c>
      <c r="F846" s="107">
        <f t="shared" si="92"/>
        <v>16</v>
      </c>
      <c r="G846" s="107">
        <f>COUNTIF(Data_Eksportir!$H$2:$H$3401,A846)</f>
        <v>0</v>
      </c>
      <c r="H846" s="104" t="str">
        <f t="shared" si="93"/>
        <v>5 – 20</v>
      </c>
      <c r="I846" s="104" t="str">
        <f t="shared" si="94"/>
        <v>Di bawah ambang nilai</v>
      </c>
      <c r="J846" s="106">
        <f t="shared" si="95"/>
        <v>100544.000846</v>
      </c>
      <c r="K846" s="105">
        <f t="shared" si="96"/>
        <v>0</v>
      </c>
      <c r="L846" s="106">
        <f t="shared" si="97"/>
        <v>0</v>
      </c>
    </row>
    <row r="847" spans="1:12" x14ac:dyDescent="0.3">
      <c r="A847" s="104" t="s">
        <v>2081</v>
      </c>
      <c r="B847" s="104" t="s">
        <v>2082</v>
      </c>
      <c r="C847" s="105">
        <v>3210</v>
      </c>
      <c r="D847" s="105">
        <v>38228</v>
      </c>
      <c r="E847" s="106">
        <f t="shared" si="91"/>
        <v>11.909034267912773</v>
      </c>
      <c r="F847" s="107">
        <f t="shared" si="92"/>
        <v>16</v>
      </c>
      <c r="G847" s="107">
        <f>COUNTIF(Data_Eksportir!$H$2:$H$3401,A847)</f>
        <v>0</v>
      </c>
      <c r="H847" s="104" t="str">
        <f t="shared" si="93"/>
        <v>5 – 20</v>
      </c>
      <c r="I847" s="104" t="str">
        <f t="shared" si="94"/>
        <v>Di bawah ambang nilai</v>
      </c>
      <c r="J847" s="106">
        <f t="shared" si="95"/>
        <v>38228.000847000003</v>
      </c>
      <c r="K847" s="105">
        <f t="shared" si="96"/>
        <v>0</v>
      </c>
      <c r="L847" s="106">
        <f t="shared" si="97"/>
        <v>0</v>
      </c>
    </row>
    <row r="848" spans="1:12" x14ac:dyDescent="0.3">
      <c r="A848" s="104" t="s">
        <v>2083</v>
      </c>
      <c r="B848" s="104" t="s">
        <v>2084</v>
      </c>
      <c r="C848" s="105">
        <v>24192</v>
      </c>
      <c r="D848" s="105">
        <v>342559</v>
      </c>
      <c r="E848" s="106">
        <f t="shared" si="91"/>
        <v>14.160011574074074</v>
      </c>
      <c r="F848" s="107">
        <f t="shared" si="92"/>
        <v>16</v>
      </c>
      <c r="G848" s="107">
        <f>COUNTIF(Data_Eksportir!$H$2:$H$3401,A848)</f>
        <v>0</v>
      </c>
      <c r="H848" s="104" t="str">
        <f t="shared" si="93"/>
        <v>5 – 20</v>
      </c>
      <c r="I848" s="104" t="str">
        <f t="shared" si="94"/>
        <v>Di bawah ambang nilai</v>
      </c>
      <c r="J848" s="106">
        <f t="shared" si="95"/>
        <v>342559.000848</v>
      </c>
      <c r="K848" s="105">
        <f t="shared" si="96"/>
        <v>0</v>
      </c>
      <c r="L848" s="106">
        <f t="shared" si="97"/>
        <v>0</v>
      </c>
    </row>
    <row r="849" spans="1:12" x14ac:dyDescent="0.3">
      <c r="A849" s="104" t="s">
        <v>2085</v>
      </c>
      <c r="B849" s="104" t="s">
        <v>2086</v>
      </c>
      <c r="C849" s="105">
        <v>38132</v>
      </c>
      <c r="D849" s="105">
        <v>57255</v>
      </c>
      <c r="E849" s="106">
        <f t="shared" si="91"/>
        <v>1.5014948075107521</v>
      </c>
      <c r="F849" s="107">
        <f t="shared" si="92"/>
        <v>16</v>
      </c>
      <c r="G849" s="107">
        <f>COUNTIF(Data_Eksportir!$H$2:$H$3401,A849)</f>
        <v>0</v>
      </c>
      <c r="H849" s="104" t="str">
        <f t="shared" si="93"/>
        <v>1 – 5</v>
      </c>
      <c r="I849" s="104" t="str">
        <f t="shared" si="94"/>
        <v>Di bawah ambang nilai</v>
      </c>
      <c r="J849" s="106">
        <f t="shared" si="95"/>
        <v>57255.000848999996</v>
      </c>
      <c r="K849" s="105">
        <f t="shared" si="96"/>
        <v>0</v>
      </c>
      <c r="L849" s="106">
        <f t="shared" si="97"/>
        <v>0</v>
      </c>
    </row>
    <row r="850" spans="1:12" x14ac:dyDescent="0.3">
      <c r="A850" s="104" t="s">
        <v>2087</v>
      </c>
      <c r="B850" s="104" t="s">
        <v>2088</v>
      </c>
      <c r="C850" s="105">
        <v>3370</v>
      </c>
      <c r="D850" s="105">
        <v>13389</v>
      </c>
      <c r="E850" s="106">
        <f t="shared" si="91"/>
        <v>3.9729970326409494</v>
      </c>
      <c r="F850" s="107">
        <f t="shared" si="92"/>
        <v>16</v>
      </c>
      <c r="G850" s="107">
        <f>COUNTIF(Data_Eksportir!$H$2:$H$3401,A850)</f>
        <v>0</v>
      </c>
      <c r="H850" s="104" t="str">
        <f t="shared" si="93"/>
        <v>1 – 5</v>
      </c>
      <c r="I850" s="104" t="str">
        <f t="shared" si="94"/>
        <v>Di bawah ambang nilai</v>
      </c>
      <c r="J850" s="106">
        <f t="shared" si="95"/>
        <v>13389.00085</v>
      </c>
      <c r="K850" s="105">
        <f t="shared" si="96"/>
        <v>0</v>
      </c>
      <c r="L850" s="106">
        <f t="shared" si="97"/>
        <v>0</v>
      </c>
    </row>
    <row r="851" spans="1:12" x14ac:dyDescent="0.3">
      <c r="A851" s="104" t="s">
        <v>2089</v>
      </c>
      <c r="B851" s="104" t="s">
        <v>2090</v>
      </c>
      <c r="C851" s="105">
        <v>186151</v>
      </c>
      <c r="D851" s="105">
        <v>443732</v>
      </c>
      <c r="E851" s="106">
        <f t="shared" si="91"/>
        <v>2.3837207428378036</v>
      </c>
      <c r="F851" s="107">
        <f t="shared" si="92"/>
        <v>16</v>
      </c>
      <c r="G851" s="107">
        <f>COUNTIF(Data_Eksportir!$H$2:$H$3401,A851)</f>
        <v>0</v>
      </c>
      <c r="H851" s="104" t="str">
        <f t="shared" si="93"/>
        <v>1 – 5</v>
      </c>
      <c r="I851" s="104" t="str">
        <f t="shared" si="94"/>
        <v>Di bawah ambang nilai</v>
      </c>
      <c r="J851" s="106">
        <f t="shared" si="95"/>
        <v>443732.00085100002</v>
      </c>
      <c r="K851" s="105">
        <f t="shared" si="96"/>
        <v>0</v>
      </c>
      <c r="L851" s="106">
        <f t="shared" si="97"/>
        <v>0</v>
      </c>
    </row>
    <row r="852" spans="1:12" x14ac:dyDescent="0.3">
      <c r="A852" s="104" t="s">
        <v>2091</v>
      </c>
      <c r="B852" s="104" t="s">
        <v>2092</v>
      </c>
      <c r="C852" s="105">
        <v>652</v>
      </c>
      <c r="D852" s="105">
        <v>13145</v>
      </c>
      <c r="E852" s="106">
        <f t="shared" si="91"/>
        <v>20.161042944785276</v>
      </c>
      <c r="F852" s="107">
        <f t="shared" si="92"/>
        <v>16</v>
      </c>
      <c r="G852" s="107">
        <f>COUNTIF(Data_Eksportir!$H$2:$H$3401,A852)</f>
        <v>0</v>
      </c>
      <c r="H852" s="104" t="str">
        <f t="shared" si="93"/>
        <v>20 – 100</v>
      </c>
      <c r="I852" s="104" t="str">
        <f t="shared" si="94"/>
        <v>Di bawah ambang nilai</v>
      </c>
      <c r="J852" s="106">
        <f t="shared" si="95"/>
        <v>13145.000851999999</v>
      </c>
      <c r="K852" s="105">
        <f t="shared" si="96"/>
        <v>0</v>
      </c>
      <c r="L852" s="106">
        <f t="shared" si="97"/>
        <v>0</v>
      </c>
    </row>
    <row r="853" spans="1:12" x14ac:dyDescent="0.3">
      <c r="A853" s="104" t="s">
        <v>2093</v>
      </c>
      <c r="B853" s="104" t="s">
        <v>2094</v>
      </c>
      <c r="C853" s="105">
        <v>49</v>
      </c>
      <c r="D853" s="105">
        <v>777</v>
      </c>
      <c r="E853" s="106">
        <f t="shared" si="91"/>
        <v>15.857142857142858</v>
      </c>
      <c r="F853" s="107">
        <f t="shared" si="92"/>
        <v>16</v>
      </c>
      <c r="G853" s="107">
        <f>COUNTIF(Data_Eksportir!$H$2:$H$3401,A853)</f>
        <v>0</v>
      </c>
      <c r="H853" s="104" t="str">
        <f t="shared" si="93"/>
        <v>5 – 20</v>
      </c>
      <c r="I853" s="104" t="str">
        <f t="shared" si="94"/>
        <v>Di bawah ambang nilai</v>
      </c>
      <c r="J853" s="106">
        <f t="shared" si="95"/>
        <v>777.00085300000001</v>
      </c>
      <c r="K853" s="105">
        <f t="shared" si="96"/>
        <v>0</v>
      </c>
      <c r="L853" s="106">
        <f t="shared" si="97"/>
        <v>0</v>
      </c>
    </row>
    <row r="854" spans="1:12" x14ac:dyDescent="0.3">
      <c r="A854" s="104" t="s">
        <v>2095</v>
      </c>
      <c r="B854" s="104" t="s">
        <v>2096</v>
      </c>
      <c r="C854" s="105">
        <v>14618272</v>
      </c>
      <c r="D854" s="105">
        <v>39021914</v>
      </c>
      <c r="E854" s="106">
        <f t="shared" si="91"/>
        <v>2.6693930719034369</v>
      </c>
      <c r="F854" s="107">
        <f t="shared" si="92"/>
        <v>16</v>
      </c>
      <c r="G854" s="107">
        <f>COUNTIF(Data_Eksportir!$H$2:$H$3401,A854)</f>
        <v>0</v>
      </c>
      <c r="H854" s="104" t="str">
        <f t="shared" si="93"/>
        <v>1 – 5</v>
      </c>
      <c r="I854" s="104" t="str">
        <f t="shared" si="94"/>
        <v>Belum terwakili</v>
      </c>
      <c r="J854" s="106">
        <f t="shared" si="95"/>
        <v>39021914.000854</v>
      </c>
      <c r="K854" s="105">
        <f t="shared" si="96"/>
        <v>39021914</v>
      </c>
      <c r="L854" s="106">
        <f t="shared" si="97"/>
        <v>39021914.000854</v>
      </c>
    </row>
    <row r="855" spans="1:12" x14ac:dyDescent="0.3">
      <c r="A855" s="104" t="s">
        <v>2097</v>
      </c>
      <c r="B855" s="104" t="s">
        <v>2098</v>
      </c>
      <c r="C855" s="105">
        <v>21044289</v>
      </c>
      <c r="D855" s="105">
        <v>56031514</v>
      </c>
      <c r="E855" s="106">
        <f t="shared" si="91"/>
        <v>2.6625520111418353</v>
      </c>
      <c r="F855" s="107">
        <f t="shared" si="92"/>
        <v>16</v>
      </c>
      <c r="G855" s="107">
        <f>COUNTIF(Data_Eksportir!$H$2:$H$3401,A855)</f>
        <v>0</v>
      </c>
      <c r="H855" s="104" t="str">
        <f t="shared" si="93"/>
        <v>1 – 5</v>
      </c>
      <c r="I855" s="104" t="str">
        <f t="shared" si="94"/>
        <v>Belum terwakili</v>
      </c>
      <c r="J855" s="106">
        <f t="shared" si="95"/>
        <v>56031514.000854999</v>
      </c>
      <c r="K855" s="105">
        <f t="shared" si="96"/>
        <v>56031514</v>
      </c>
      <c r="L855" s="106">
        <f t="shared" si="97"/>
        <v>56031514.000854999</v>
      </c>
    </row>
    <row r="856" spans="1:12" x14ac:dyDescent="0.3">
      <c r="A856" s="104" t="s">
        <v>2099</v>
      </c>
      <c r="B856" s="104" t="s">
        <v>2100</v>
      </c>
      <c r="C856" s="105">
        <v>328200</v>
      </c>
      <c r="D856" s="105">
        <v>120499</v>
      </c>
      <c r="E856" s="106">
        <f t="shared" si="91"/>
        <v>0.36715112736136502</v>
      </c>
      <c r="F856" s="107">
        <f t="shared" si="92"/>
        <v>16</v>
      </c>
      <c r="G856" s="107">
        <f>COUNTIF(Data_Eksportir!$H$2:$H$3401,A856)</f>
        <v>0</v>
      </c>
      <c r="H856" s="104" t="str">
        <f t="shared" si="93"/>
        <v>Di bawah 1</v>
      </c>
      <c r="I856" s="104" t="str">
        <f t="shared" si="94"/>
        <v>Di bawah ambang nilai</v>
      </c>
      <c r="J856" s="106">
        <f t="shared" si="95"/>
        <v>120499.000856</v>
      </c>
      <c r="K856" s="105">
        <f t="shared" si="96"/>
        <v>0</v>
      </c>
      <c r="L856" s="106">
        <f t="shared" si="97"/>
        <v>0</v>
      </c>
    </row>
    <row r="857" spans="1:12" x14ac:dyDescent="0.3">
      <c r="A857" s="104" t="s">
        <v>2101</v>
      </c>
      <c r="B857" s="104" t="s">
        <v>2102</v>
      </c>
      <c r="C857" s="105">
        <v>45547516</v>
      </c>
      <c r="D857" s="105">
        <v>205249085</v>
      </c>
      <c r="E857" s="106">
        <f t="shared" si="91"/>
        <v>4.5062629760094932</v>
      </c>
      <c r="F857" s="107">
        <f t="shared" si="92"/>
        <v>16</v>
      </c>
      <c r="G857" s="107">
        <f>COUNTIF(Data_Eksportir!$H$2:$H$3401,A857)</f>
        <v>0</v>
      </c>
      <c r="H857" s="104" t="str">
        <f t="shared" si="93"/>
        <v>1 – 5</v>
      </c>
      <c r="I857" s="104" t="str">
        <f t="shared" si="94"/>
        <v>Belum terwakili</v>
      </c>
      <c r="J857" s="106">
        <f t="shared" si="95"/>
        <v>205249085.000857</v>
      </c>
      <c r="K857" s="105">
        <f t="shared" si="96"/>
        <v>205249085</v>
      </c>
      <c r="L857" s="106">
        <f t="shared" si="97"/>
        <v>205249085.000857</v>
      </c>
    </row>
    <row r="858" spans="1:12" x14ac:dyDescent="0.3">
      <c r="A858" s="104" t="s">
        <v>2103</v>
      </c>
      <c r="B858" s="104" t="s">
        <v>2104</v>
      </c>
      <c r="C858" s="105">
        <v>6807428</v>
      </c>
      <c r="D858" s="105">
        <v>28199655</v>
      </c>
      <c r="E858" s="106">
        <f t="shared" si="91"/>
        <v>4.1424830347085564</v>
      </c>
      <c r="F858" s="107">
        <f t="shared" si="92"/>
        <v>16</v>
      </c>
      <c r="G858" s="107">
        <f>COUNTIF(Data_Eksportir!$H$2:$H$3401,A858)</f>
        <v>0</v>
      </c>
      <c r="H858" s="104" t="str">
        <f t="shared" si="93"/>
        <v>1 – 5</v>
      </c>
      <c r="I858" s="104" t="str">
        <f t="shared" si="94"/>
        <v>Belum terwakili</v>
      </c>
      <c r="J858" s="106">
        <f t="shared" si="95"/>
        <v>28199655.000858001</v>
      </c>
      <c r="K858" s="105">
        <f t="shared" si="96"/>
        <v>28199655</v>
      </c>
      <c r="L858" s="106">
        <f t="shared" si="97"/>
        <v>28199655.000858001</v>
      </c>
    </row>
    <row r="859" spans="1:12" x14ac:dyDescent="0.3">
      <c r="A859" s="104" t="s">
        <v>2105</v>
      </c>
      <c r="B859" s="104" t="s">
        <v>2106</v>
      </c>
      <c r="C859" s="105">
        <v>23916929</v>
      </c>
      <c r="D859" s="105">
        <v>110617333</v>
      </c>
      <c r="E859" s="106">
        <f t="shared" si="91"/>
        <v>4.6250642379713547</v>
      </c>
      <c r="F859" s="107">
        <f t="shared" si="92"/>
        <v>16</v>
      </c>
      <c r="G859" s="107">
        <f>COUNTIF(Data_Eksportir!$H$2:$H$3401,A859)</f>
        <v>0</v>
      </c>
      <c r="H859" s="104" t="str">
        <f t="shared" si="93"/>
        <v>1 – 5</v>
      </c>
      <c r="I859" s="104" t="str">
        <f t="shared" si="94"/>
        <v>Belum terwakili</v>
      </c>
      <c r="J859" s="106">
        <f t="shared" si="95"/>
        <v>110617333.00085901</v>
      </c>
      <c r="K859" s="105">
        <f t="shared" si="96"/>
        <v>110617333</v>
      </c>
      <c r="L859" s="106">
        <f t="shared" si="97"/>
        <v>110617333.00085901</v>
      </c>
    </row>
    <row r="860" spans="1:12" x14ac:dyDescent="0.3">
      <c r="A860" s="104" t="s">
        <v>2107</v>
      </c>
      <c r="B860" s="104" t="s">
        <v>2108</v>
      </c>
      <c r="C860" s="105">
        <v>765120</v>
      </c>
      <c r="D860" s="105">
        <v>130</v>
      </c>
      <c r="E860" s="106">
        <f t="shared" si="91"/>
        <v>1.6990798828941866E-4</v>
      </c>
      <c r="F860" s="107">
        <f t="shared" si="92"/>
        <v>16</v>
      </c>
      <c r="G860" s="107">
        <f>COUNTIF(Data_Eksportir!$H$2:$H$3401,A860)</f>
        <v>0</v>
      </c>
      <c r="H860" s="104" t="str">
        <f t="shared" si="93"/>
        <v>Di bawah 1</v>
      </c>
      <c r="I860" s="104" t="str">
        <f t="shared" si="94"/>
        <v>Di bawah ambang nilai</v>
      </c>
      <c r="J860" s="106">
        <f t="shared" si="95"/>
        <v>130.00085999999999</v>
      </c>
      <c r="K860" s="105">
        <f t="shared" si="96"/>
        <v>0</v>
      </c>
      <c r="L860" s="106">
        <f t="shared" si="97"/>
        <v>0</v>
      </c>
    </row>
    <row r="861" spans="1:12" x14ac:dyDescent="0.3">
      <c r="A861" s="104" t="s">
        <v>2109</v>
      </c>
      <c r="B861" s="104" t="s">
        <v>2110</v>
      </c>
      <c r="C861" s="105">
        <v>153092</v>
      </c>
      <c r="D861" s="105">
        <v>531343</v>
      </c>
      <c r="E861" s="106">
        <f t="shared" si="91"/>
        <v>3.4707430825908605</v>
      </c>
      <c r="F861" s="107">
        <f t="shared" si="92"/>
        <v>16</v>
      </c>
      <c r="G861" s="107">
        <f>COUNTIF(Data_Eksportir!$H$2:$H$3401,A861)</f>
        <v>0</v>
      </c>
      <c r="H861" s="104" t="str">
        <f t="shared" si="93"/>
        <v>1 – 5</v>
      </c>
      <c r="I861" s="104" t="str">
        <f t="shared" si="94"/>
        <v>Di bawah ambang nilai</v>
      </c>
      <c r="J861" s="106">
        <f t="shared" si="95"/>
        <v>531343.00086100004</v>
      </c>
      <c r="K861" s="105">
        <f t="shared" si="96"/>
        <v>0</v>
      </c>
      <c r="L861" s="106">
        <f t="shared" si="97"/>
        <v>0</v>
      </c>
    </row>
    <row r="862" spans="1:12" x14ac:dyDescent="0.3">
      <c r="A862" s="104" t="s">
        <v>2111</v>
      </c>
      <c r="B862" s="104" t="s">
        <v>2112</v>
      </c>
      <c r="C862" s="105">
        <v>410901</v>
      </c>
      <c r="D862" s="105">
        <v>996521</v>
      </c>
      <c r="E862" s="106">
        <f t="shared" si="91"/>
        <v>2.4252094786822131</v>
      </c>
      <c r="F862" s="107">
        <f t="shared" si="92"/>
        <v>16</v>
      </c>
      <c r="G862" s="107">
        <f>COUNTIF(Data_Eksportir!$H$2:$H$3401,A862)</f>
        <v>0</v>
      </c>
      <c r="H862" s="104" t="str">
        <f t="shared" si="93"/>
        <v>1 – 5</v>
      </c>
      <c r="I862" s="104" t="str">
        <f t="shared" si="94"/>
        <v>Di bawah ambang nilai</v>
      </c>
      <c r="J862" s="106">
        <f t="shared" si="95"/>
        <v>996521.00086200004</v>
      </c>
      <c r="K862" s="105">
        <f t="shared" si="96"/>
        <v>0</v>
      </c>
      <c r="L862" s="106">
        <f t="shared" si="97"/>
        <v>0</v>
      </c>
    </row>
    <row r="863" spans="1:12" x14ac:dyDescent="0.3">
      <c r="A863" s="104" t="s">
        <v>2113</v>
      </c>
      <c r="B863" s="104" t="s">
        <v>2114</v>
      </c>
      <c r="C863" s="105">
        <v>366</v>
      </c>
      <c r="D863" s="105">
        <v>396</v>
      </c>
      <c r="E863" s="106">
        <f t="shared" si="91"/>
        <v>1.0819672131147542</v>
      </c>
      <c r="F863" s="107">
        <f t="shared" si="92"/>
        <v>16</v>
      </c>
      <c r="G863" s="107">
        <f>COUNTIF(Data_Eksportir!$H$2:$H$3401,A863)</f>
        <v>0</v>
      </c>
      <c r="H863" s="104" t="str">
        <f t="shared" si="93"/>
        <v>1 – 5</v>
      </c>
      <c r="I863" s="104" t="str">
        <f t="shared" si="94"/>
        <v>Di bawah ambang nilai</v>
      </c>
      <c r="J863" s="106">
        <f t="shared" si="95"/>
        <v>396.00086299999998</v>
      </c>
      <c r="K863" s="105">
        <f t="shared" si="96"/>
        <v>0</v>
      </c>
      <c r="L863" s="106">
        <f t="shared" si="97"/>
        <v>0</v>
      </c>
    </row>
    <row r="864" spans="1:12" x14ac:dyDescent="0.3">
      <c r="A864" s="104" t="s">
        <v>2115</v>
      </c>
      <c r="B864" s="104" t="s">
        <v>2116</v>
      </c>
      <c r="C864" s="105">
        <v>57273</v>
      </c>
      <c r="D864" s="105">
        <v>575440</v>
      </c>
      <c r="E864" s="106">
        <f t="shared" si="91"/>
        <v>10.047317234997294</v>
      </c>
      <c r="F864" s="107">
        <f t="shared" si="92"/>
        <v>16</v>
      </c>
      <c r="G864" s="107">
        <f>COUNTIF(Data_Eksportir!$H$2:$H$3401,A864)</f>
        <v>0</v>
      </c>
      <c r="H864" s="104" t="str">
        <f t="shared" si="93"/>
        <v>5 – 20</v>
      </c>
      <c r="I864" s="104" t="str">
        <f t="shared" si="94"/>
        <v>Di bawah ambang nilai</v>
      </c>
      <c r="J864" s="106">
        <f t="shared" si="95"/>
        <v>575440.00086399994</v>
      </c>
      <c r="K864" s="105">
        <f t="shared" si="96"/>
        <v>0</v>
      </c>
      <c r="L864" s="106">
        <f t="shared" si="97"/>
        <v>0</v>
      </c>
    </row>
    <row r="865" spans="1:12" x14ac:dyDescent="0.3">
      <c r="A865" s="104" t="s">
        <v>2117</v>
      </c>
      <c r="B865" s="104" t="s">
        <v>2118</v>
      </c>
      <c r="C865" s="105">
        <v>36095</v>
      </c>
      <c r="D865" s="105">
        <v>413925</v>
      </c>
      <c r="E865" s="106">
        <f t="shared" si="91"/>
        <v>11.467654799833772</v>
      </c>
      <c r="F865" s="107">
        <f t="shared" si="92"/>
        <v>16</v>
      </c>
      <c r="G865" s="107">
        <f>COUNTIF(Data_Eksportir!$H$2:$H$3401,A865)</f>
        <v>0</v>
      </c>
      <c r="H865" s="104" t="str">
        <f t="shared" si="93"/>
        <v>5 – 20</v>
      </c>
      <c r="I865" s="104" t="str">
        <f t="shared" si="94"/>
        <v>Di bawah ambang nilai</v>
      </c>
      <c r="J865" s="106">
        <f t="shared" si="95"/>
        <v>413925.00086500001</v>
      </c>
      <c r="K865" s="105">
        <f t="shared" si="96"/>
        <v>0</v>
      </c>
      <c r="L865" s="106">
        <f t="shared" si="97"/>
        <v>0</v>
      </c>
    </row>
    <row r="866" spans="1:12" x14ac:dyDescent="0.3">
      <c r="A866" s="104" t="s">
        <v>2119</v>
      </c>
      <c r="B866" s="104" t="s">
        <v>2120</v>
      </c>
      <c r="C866" s="105">
        <v>34467</v>
      </c>
      <c r="D866" s="105">
        <v>298837</v>
      </c>
      <c r="E866" s="106">
        <f t="shared" si="91"/>
        <v>8.6702352975309722</v>
      </c>
      <c r="F866" s="107">
        <f t="shared" si="92"/>
        <v>16</v>
      </c>
      <c r="G866" s="107">
        <f>COUNTIF(Data_Eksportir!$H$2:$H$3401,A866)</f>
        <v>0</v>
      </c>
      <c r="H866" s="104" t="str">
        <f t="shared" si="93"/>
        <v>5 – 20</v>
      </c>
      <c r="I866" s="104" t="str">
        <f t="shared" si="94"/>
        <v>Di bawah ambang nilai</v>
      </c>
      <c r="J866" s="106">
        <f t="shared" si="95"/>
        <v>298837.00086600002</v>
      </c>
      <c r="K866" s="105">
        <f t="shared" si="96"/>
        <v>0</v>
      </c>
      <c r="L866" s="106">
        <f t="shared" si="97"/>
        <v>0</v>
      </c>
    </row>
    <row r="867" spans="1:12" x14ac:dyDescent="0.3">
      <c r="A867" s="104" t="s">
        <v>2121</v>
      </c>
      <c r="B867" s="104" t="s">
        <v>2122</v>
      </c>
      <c r="C867" s="105">
        <v>623374</v>
      </c>
      <c r="D867" s="105">
        <v>6849811</v>
      </c>
      <c r="E867" s="106">
        <f t="shared" si="91"/>
        <v>10.988284721531537</v>
      </c>
      <c r="F867" s="107">
        <f t="shared" si="92"/>
        <v>16</v>
      </c>
      <c r="G867" s="107">
        <f>COUNTIF(Data_Eksportir!$H$2:$H$3401,A867)</f>
        <v>0</v>
      </c>
      <c r="H867" s="104" t="str">
        <f t="shared" si="93"/>
        <v>5 – 20</v>
      </c>
      <c r="I867" s="104" t="str">
        <f t="shared" si="94"/>
        <v>Di bawah ambang nilai</v>
      </c>
      <c r="J867" s="106">
        <f t="shared" si="95"/>
        <v>6849811.0008669998</v>
      </c>
      <c r="K867" s="105">
        <f t="shared" si="96"/>
        <v>0</v>
      </c>
      <c r="L867" s="106">
        <f t="shared" si="97"/>
        <v>0</v>
      </c>
    </row>
    <row r="868" spans="1:12" x14ac:dyDescent="0.3">
      <c r="A868" s="104" t="s">
        <v>2123</v>
      </c>
      <c r="B868" s="104" t="s">
        <v>2124</v>
      </c>
      <c r="C868" s="105">
        <v>8034</v>
      </c>
      <c r="D868" s="105">
        <v>7778</v>
      </c>
      <c r="E868" s="106">
        <f t="shared" si="91"/>
        <v>0.96813542444610401</v>
      </c>
      <c r="F868" s="107">
        <f t="shared" si="92"/>
        <v>16</v>
      </c>
      <c r="G868" s="107">
        <f>COUNTIF(Data_Eksportir!$H$2:$H$3401,A868)</f>
        <v>0</v>
      </c>
      <c r="H868" s="104" t="str">
        <f t="shared" si="93"/>
        <v>Di bawah 1</v>
      </c>
      <c r="I868" s="104" t="str">
        <f t="shared" si="94"/>
        <v>Di bawah ambang nilai</v>
      </c>
      <c r="J868" s="106">
        <f t="shared" si="95"/>
        <v>7778.0008680000001</v>
      </c>
      <c r="K868" s="105">
        <f t="shared" si="96"/>
        <v>0</v>
      </c>
      <c r="L868" s="106">
        <f t="shared" si="97"/>
        <v>0</v>
      </c>
    </row>
    <row r="869" spans="1:12" x14ac:dyDescent="0.3">
      <c r="A869" s="104" t="s">
        <v>2125</v>
      </c>
      <c r="B869" s="104" t="s">
        <v>2126</v>
      </c>
      <c r="C869" s="105">
        <v>104853</v>
      </c>
      <c r="D869" s="105">
        <v>343760</v>
      </c>
      <c r="E869" s="106">
        <f t="shared" si="91"/>
        <v>3.2784946544209514</v>
      </c>
      <c r="F869" s="107">
        <f t="shared" si="92"/>
        <v>16</v>
      </c>
      <c r="G869" s="107">
        <f>COUNTIF(Data_Eksportir!$H$2:$H$3401,A869)</f>
        <v>0</v>
      </c>
      <c r="H869" s="104" t="str">
        <f t="shared" si="93"/>
        <v>1 – 5</v>
      </c>
      <c r="I869" s="104" t="str">
        <f t="shared" si="94"/>
        <v>Di bawah ambang nilai</v>
      </c>
      <c r="J869" s="106">
        <f t="shared" si="95"/>
        <v>343760.00086899998</v>
      </c>
      <c r="K869" s="105">
        <f t="shared" si="96"/>
        <v>0</v>
      </c>
      <c r="L869" s="106">
        <f t="shared" si="97"/>
        <v>0</v>
      </c>
    </row>
    <row r="870" spans="1:12" x14ac:dyDescent="0.3">
      <c r="A870" s="104" t="s">
        <v>2127</v>
      </c>
      <c r="B870" s="104" t="s">
        <v>2128</v>
      </c>
      <c r="C870" s="105">
        <v>75569</v>
      </c>
      <c r="D870" s="105">
        <v>169114</v>
      </c>
      <c r="E870" s="106">
        <f t="shared" si="91"/>
        <v>2.2378753192446639</v>
      </c>
      <c r="F870" s="107">
        <f t="shared" si="92"/>
        <v>16</v>
      </c>
      <c r="G870" s="107">
        <f>COUNTIF(Data_Eksportir!$H$2:$H$3401,A870)</f>
        <v>1</v>
      </c>
      <c r="H870" s="104" t="str">
        <f t="shared" si="93"/>
        <v>1 – 5</v>
      </c>
      <c r="I870" s="104" t="str">
        <f t="shared" si="94"/>
        <v>Di bawah ambang nilai</v>
      </c>
      <c r="J870" s="106">
        <f t="shared" si="95"/>
        <v>169114.00086999999</v>
      </c>
      <c r="K870" s="105">
        <f t="shared" si="96"/>
        <v>0</v>
      </c>
      <c r="L870" s="106">
        <f t="shared" si="97"/>
        <v>0</v>
      </c>
    </row>
    <row r="871" spans="1:12" x14ac:dyDescent="0.3">
      <c r="A871" s="104" t="s">
        <v>2129</v>
      </c>
      <c r="B871" s="104" t="s">
        <v>2130</v>
      </c>
      <c r="C871" s="105">
        <v>955758</v>
      </c>
      <c r="D871" s="105">
        <v>2427103</v>
      </c>
      <c r="E871" s="106">
        <f t="shared" si="91"/>
        <v>2.5394535018278686</v>
      </c>
      <c r="F871" s="107">
        <f t="shared" si="92"/>
        <v>16</v>
      </c>
      <c r="G871" s="107">
        <f>COUNTIF(Data_Eksportir!$H$2:$H$3401,A871)</f>
        <v>1</v>
      </c>
      <c r="H871" s="104" t="str">
        <f t="shared" si="93"/>
        <v>1 – 5</v>
      </c>
      <c r="I871" s="104" t="str">
        <f t="shared" si="94"/>
        <v>Di bawah ambang nilai</v>
      </c>
      <c r="J871" s="106">
        <f t="shared" si="95"/>
        <v>2427103.0008709999</v>
      </c>
      <c r="K871" s="105">
        <f t="shared" si="96"/>
        <v>0</v>
      </c>
      <c r="L871" s="106">
        <f t="shared" si="97"/>
        <v>0</v>
      </c>
    </row>
    <row r="872" spans="1:12" x14ac:dyDescent="0.3">
      <c r="A872" s="104" t="s">
        <v>2131</v>
      </c>
      <c r="B872" s="104" t="s">
        <v>2132</v>
      </c>
      <c r="C872" s="105">
        <v>323388</v>
      </c>
      <c r="D872" s="105">
        <v>1406493</v>
      </c>
      <c r="E872" s="106">
        <f t="shared" si="91"/>
        <v>4.3492430145831014</v>
      </c>
      <c r="F872" s="107">
        <f t="shared" si="92"/>
        <v>16</v>
      </c>
      <c r="G872" s="107">
        <f>COUNTIF(Data_Eksportir!$H$2:$H$3401,A872)</f>
        <v>0</v>
      </c>
      <c r="H872" s="104" t="str">
        <f t="shared" si="93"/>
        <v>1 – 5</v>
      </c>
      <c r="I872" s="104" t="str">
        <f t="shared" si="94"/>
        <v>Di bawah ambang nilai</v>
      </c>
      <c r="J872" s="106">
        <f t="shared" si="95"/>
        <v>1406493.0008719999</v>
      </c>
      <c r="K872" s="105">
        <f t="shared" si="96"/>
        <v>0</v>
      </c>
      <c r="L872" s="106">
        <f t="shared" si="97"/>
        <v>0</v>
      </c>
    </row>
    <row r="873" spans="1:12" x14ac:dyDescent="0.3">
      <c r="A873" s="104" t="s">
        <v>2133</v>
      </c>
      <c r="B873" s="104" t="s">
        <v>2134</v>
      </c>
      <c r="C873" s="105">
        <v>48</v>
      </c>
      <c r="D873" s="105">
        <v>16470</v>
      </c>
      <c r="E873" s="106">
        <f t="shared" si="91"/>
        <v>343.125</v>
      </c>
      <c r="F873" s="107">
        <f t="shared" si="92"/>
        <v>16</v>
      </c>
      <c r="G873" s="107">
        <f>COUNTIF(Data_Eksportir!$H$2:$H$3401,A873)</f>
        <v>0</v>
      </c>
      <c r="H873" s="104" t="str">
        <f t="shared" si="93"/>
        <v>100 ke atas</v>
      </c>
      <c r="I873" s="104" t="str">
        <f t="shared" si="94"/>
        <v>Di bawah ambang nilai</v>
      </c>
      <c r="J873" s="106">
        <f t="shared" si="95"/>
        <v>16470.000873000001</v>
      </c>
      <c r="K873" s="105">
        <f t="shared" si="96"/>
        <v>0</v>
      </c>
      <c r="L873" s="106">
        <f t="shared" si="97"/>
        <v>0</v>
      </c>
    </row>
    <row r="874" spans="1:12" x14ac:dyDescent="0.3">
      <c r="A874" s="104" t="s">
        <v>2135</v>
      </c>
      <c r="B874" s="104" t="s">
        <v>2136</v>
      </c>
      <c r="C874" s="105">
        <v>85610</v>
      </c>
      <c r="D874" s="105">
        <v>3606325</v>
      </c>
      <c r="E874" s="106">
        <f t="shared" si="91"/>
        <v>42.125043803294005</v>
      </c>
      <c r="F874" s="107">
        <f t="shared" si="92"/>
        <v>16</v>
      </c>
      <c r="G874" s="107">
        <f>COUNTIF(Data_Eksportir!$H$2:$H$3401,A874)</f>
        <v>0</v>
      </c>
      <c r="H874" s="104" t="str">
        <f t="shared" si="93"/>
        <v>20 – 100</v>
      </c>
      <c r="I874" s="104" t="str">
        <f t="shared" si="94"/>
        <v>Di bawah ambang nilai</v>
      </c>
      <c r="J874" s="106">
        <f t="shared" si="95"/>
        <v>3606325.0008740001</v>
      </c>
      <c r="K874" s="105">
        <f t="shared" si="96"/>
        <v>0</v>
      </c>
      <c r="L874" s="106">
        <f t="shared" si="97"/>
        <v>0</v>
      </c>
    </row>
    <row r="875" spans="1:12" x14ac:dyDescent="0.3">
      <c r="A875" s="104" t="s">
        <v>2137</v>
      </c>
      <c r="B875" s="104" t="s">
        <v>2138</v>
      </c>
      <c r="C875" s="105">
        <v>7906981</v>
      </c>
      <c r="D875" s="105">
        <v>211826520</v>
      </c>
      <c r="E875" s="106">
        <f t="shared" si="91"/>
        <v>26.78981016901394</v>
      </c>
      <c r="F875" s="107">
        <f t="shared" si="92"/>
        <v>16</v>
      </c>
      <c r="G875" s="107">
        <f>COUNTIF(Data_Eksportir!$H$2:$H$3401,A875)</f>
        <v>0</v>
      </c>
      <c r="H875" s="104" t="str">
        <f t="shared" si="93"/>
        <v>20 – 100</v>
      </c>
      <c r="I875" s="104" t="str">
        <f t="shared" si="94"/>
        <v>Belum terwakili</v>
      </c>
      <c r="J875" s="106">
        <f t="shared" si="95"/>
        <v>211826520.000875</v>
      </c>
      <c r="K875" s="105">
        <f t="shared" si="96"/>
        <v>211826520</v>
      </c>
      <c r="L875" s="106">
        <f t="shared" si="97"/>
        <v>211826520.000875</v>
      </c>
    </row>
    <row r="876" spans="1:12" x14ac:dyDescent="0.3">
      <c r="A876" s="104" t="s">
        <v>2139</v>
      </c>
      <c r="B876" s="104" t="s">
        <v>2140</v>
      </c>
      <c r="C876" s="105">
        <v>174832</v>
      </c>
      <c r="D876" s="105">
        <v>6978522</v>
      </c>
      <c r="E876" s="106">
        <f t="shared" si="91"/>
        <v>39.915587535462613</v>
      </c>
      <c r="F876" s="107">
        <f t="shared" si="92"/>
        <v>16</v>
      </c>
      <c r="G876" s="107">
        <f>COUNTIF(Data_Eksportir!$H$2:$H$3401,A876)</f>
        <v>0</v>
      </c>
      <c r="H876" s="104" t="str">
        <f t="shared" si="93"/>
        <v>20 – 100</v>
      </c>
      <c r="I876" s="104" t="str">
        <f t="shared" si="94"/>
        <v>Di bawah ambang nilai</v>
      </c>
      <c r="J876" s="106">
        <f t="shared" si="95"/>
        <v>6978522.0008760002</v>
      </c>
      <c r="K876" s="105">
        <f t="shared" si="96"/>
        <v>0</v>
      </c>
      <c r="L876" s="106">
        <f t="shared" si="97"/>
        <v>0</v>
      </c>
    </row>
    <row r="877" spans="1:12" x14ac:dyDescent="0.3">
      <c r="A877" s="104" t="s">
        <v>2141</v>
      </c>
      <c r="B877" s="104" t="s">
        <v>2142</v>
      </c>
      <c r="C877" s="105">
        <v>290201</v>
      </c>
      <c r="D877" s="105">
        <v>5425490</v>
      </c>
      <c r="E877" s="106">
        <f t="shared" si="91"/>
        <v>18.6956282025217</v>
      </c>
      <c r="F877" s="107">
        <f t="shared" si="92"/>
        <v>16</v>
      </c>
      <c r="G877" s="107">
        <f>COUNTIF(Data_Eksportir!$H$2:$H$3401,A877)</f>
        <v>0</v>
      </c>
      <c r="H877" s="104" t="str">
        <f t="shared" si="93"/>
        <v>5 – 20</v>
      </c>
      <c r="I877" s="104" t="str">
        <f t="shared" si="94"/>
        <v>Di bawah ambang nilai</v>
      </c>
      <c r="J877" s="106">
        <f t="shared" si="95"/>
        <v>5425490.0008770004</v>
      </c>
      <c r="K877" s="105">
        <f t="shared" si="96"/>
        <v>0</v>
      </c>
      <c r="L877" s="106">
        <f t="shared" si="97"/>
        <v>0</v>
      </c>
    </row>
    <row r="878" spans="1:12" x14ac:dyDescent="0.3">
      <c r="A878" s="104" t="s">
        <v>2143</v>
      </c>
      <c r="B878" s="104" t="s">
        <v>2144</v>
      </c>
      <c r="C878" s="105">
        <v>3155114</v>
      </c>
      <c r="D878" s="105">
        <v>58844758</v>
      </c>
      <c r="E878" s="106">
        <f t="shared" si="91"/>
        <v>18.650596460222989</v>
      </c>
      <c r="F878" s="107">
        <f t="shared" si="92"/>
        <v>16</v>
      </c>
      <c r="G878" s="107">
        <f>COUNTIF(Data_Eksportir!$H$2:$H$3401,A878)</f>
        <v>0</v>
      </c>
      <c r="H878" s="104" t="str">
        <f t="shared" si="93"/>
        <v>5 – 20</v>
      </c>
      <c r="I878" s="104" t="str">
        <f t="shared" si="94"/>
        <v>Belum terwakili</v>
      </c>
      <c r="J878" s="106">
        <f t="shared" si="95"/>
        <v>58844758.000877999</v>
      </c>
      <c r="K878" s="105">
        <f t="shared" si="96"/>
        <v>58844758</v>
      </c>
      <c r="L878" s="106">
        <f t="shared" si="97"/>
        <v>58844758.000877999</v>
      </c>
    </row>
    <row r="879" spans="1:12" x14ac:dyDescent="0.3">
      <c r="A879" s="104" t="s">
        <v>2145</v>
      </c>
      <c r="B879" s="104" t="s">
        <v>2146</v>
      </c>
      <c r="C879" s="105">
        <v>2583401</v>
      </c>
      <c r="D879" s="105">
        <v>53628555</v>
      </c>
      <c r="E879" s="106">
        <f t="shared" si="91"/>
        <v>20.758896895990983</v>
      </c>
      <c r="F879" s="107">
        <f t="shared" si="92"/>
        <v>16</v>
      </c>
      <c r="G879" s="107">
        <f>COUNTIF(Data_Eksportir!$H$2:$H$3401,A879)</f>
        <v>0</v>
      </c>
      <c r="H879" s="104" t="str">
        <f t="shared" si="93"/>
        <v>20 – 100</v>
      </c>
      <c r="I879" s="104" t="str">
        <f t="shared" si="94"/>
        <v>Belum terwakili</v>
      </c>
      <c r="J879" s="106">
        <f t="shared" si="95"/>
        <v>53628555.000878997</v>
      </c>
      <c r="K879" s="105">
        <f t="shared" si="96"/>
        <v>53628555</v>
      </c>
      <c r="L879" s="106">
        <f t="shared" si="97"/>
        <v>53628555.000878997</v>
      </c>
    </row>
    <row r="880" spans="1:12" x14ac:dyDescent="0.3">
      <c r="A880" s="104" t="s">
        <v>2147</v>
      </c>
      <c r="B880" s="104" t="s">
        <v>2148</v>
      </c>
      <c r="C880" s="105">
        <v>47568733</v>
      </c>
      <c r="D880" s="105">
        <v>408641962</v>
      </c>
      <c r="E880" s="106">
        <f t="shared" si="91"/>
        <v>8.5905580457650625</v>
      </c>
      <c r="F880" s="107">
        <f t="shared" si="92"/>
        <v>16</v>
      </c>
      <c r="G880" s="107">
        <f>COUNTIF(Data_Eksportir!$H$2:$H$3401,A880)</f>
        <v>0</v>
      </c>
      <c r="H880" s="104" t="str">
        <f t="shared" si="93"/>
        <v>5 – 20</v>
      </c>
      <c r="I880" s="104" t="str">
        <f t="shared" si="94"/>
        <v>Belum terwakili</v>
      </c>
      <c r="J880" s="106">
        <f t="shared" si="95"/>
        <v>408641962.00088</v>
      </c>
      <c r="K880" s="105">
        <f t="shared" si="96"/>
        <v>408641962</v>
      </c>
      <c r="L880" s="106">
        <f t="shared" si="97"/>
        <v>408641962.00088</v>
      </c>
    </row>
    <row r="881" spans="1:12" x14ac:dyDescent="0.3">
      <c r="A881" s="104" t="s">
        <v>2149</v>
      </c>
      <c r="B881" s="104" t="s">
        <v>2150</v>
      </c>
      <c r="C881" s="105">
        <v>803967</v>
      </c>
      <c r="D881" s="105">
        <v>8771128</v>
      </c>
      <c r="E881" s="106">
        <f t="shared" si="91"/>
        <v>10.909810974828568</v>
      </c>
      <c r="F881" s="107">
        <f t="shared" si="92"/>
        <v>16</v>
      </c>
      <c r="G881" s="107">
        <f>COUNTIF(Data_Eksportir!$H$2:$H$3401,A881)</f>
        <v>5</v>
      </c>
      <c r="H881" s="104" t="str">
        <f t="shared" si="93"/>
        <v>5 – 20</v>
      </c>
      <c r="I881" s="104" t="str">
        <f t="shared" si="94"/>
        <v>Di bawah ambang nilai</v>
      </c>
      <c r="J881" s="106">
        <f t="shared" si="95"/>
        <v>8771128.0008809995</v>
      </c>
      <c r="K881" s="105">
        <f t="shared" si="96"/>
        <v>0</v>
      </c>
      <c r="L881" s="106">
        <f t="shared" si="97"/>
        <v>0</v>
      </c>
    </row>
    <row r="882" spans="1:12" x14ac:dyDescent="0.3">
      <c r="A882" s="104" t="s">
        <v>2151</v>
      </c>
      <c r="B882" s="104" t="s">
        <v>2152</v>
      </c>
      <c r="C882" s="105">
        <v>7610237</v>
      </c>
      <c r="D882" s="105">
        <v>54230016</v>
      </c>
      <c r="E882" s="106">
        <f t="shared" si="91"/>
        <v>7.1259299808928418</v>
      </c>
      <c r="F882" s="107">
        <f t="shared" si="92"/>
        <v>16</v>
      </c>
      <c r="G882" s="107">
        <f>COUNTIF(Data_Eksportir!$H$2:$H$3401,A882)</f>
        <v>0</v>
      </c>
      <c r="H882" s="104" t="str">
        <f t="shared" si="93"/>
        <v>5 – 20</v>
      </c>
      <c r="I882" s="104" t="str">
        <f t="shared" si="94"/>
        <v>Belum terwakili</v>
      </c>
      <c r="J882" s="106">
        <f t="shared" si="95"/>
        <v>54230016.000882</v>
      </c>
      <c r="K882" s="105">
        <f t="shared" si="96"/>
        <v>54230016</v>
      </c>
      <c r="L882" s="106">
        <f t="shared" si="97"/>
        <v>54230016.000882</v>
      </c>
    </row>
    <row r="883" spans="1:12" x14ac:dyDescent="0.3">
      <c r="A883" s="104" t="s">
        <v>2153</v>
      </c>
      <c r="B883" s="104" t="s">
        <v>2154</v>
      </c>
      <c r="C883" s="105">
        <v>2302079</v>
      </c>
      <c r="D883" s="105">
        <v>22245946</v>
      </c>
      <c r="E883" s="106">
        <f t="shared" si="91"/>
        <v>9.6634155474247407</v>
      </c>
      <c r="F883" s="107">
        <f t="shared" si="92"/>
        <v>16</v>
      </c>
      <c r="G883" s="107">
        <f>COUNTIF(Data_Eksportir!$H$2:$H$3401,A883)</f>
        <v>0</v>
      </c>
      <c r="H883" s="104" t="str">
        <f t="shared" si="93"/>
        <v>5 – 20</v>
      </c>
      <c r="I883" s="104" t="str">
        <f t="shared" si="94"/>
        <v>Belum terwakili</v>
      </c>
      <c r="J883" s="106">
        <f t="shared" si="95"/>
        <v>22245946.000883002</v>
      </c>
      <c r="K883" s="105">
        <f t="shared" si="96"/>
        <v>22245946</v>
      </c>
      <c r="L883" s="106">
        <f t="shared" si="97"/>
        <v>22245946.000883002</v>
      </c>
    </row>
    <row r="884" spans="1:12" x14ac:dyDescent="0.3">
      <c r="A884" s="104" t="s">
        <v>2155</v>
      </c>
      <c r="B884" s="104" t="s">
        <v>2156</v>
      </c>
      <c r="C884" s="105">
        <v>23767</v>
      </c>
      <c r="D884" s="105">
        <v>579652</v>
      </c>
      <c r="E884" s="106">
        <f t="shared" si="91"/>
        <v>24.388942651575714</v>
      </c>
      <c r="F884" s="107">
        <f t="shared" si="92"/>
        <v>16</v>
      </c>
      <c r="G884" s="107">
        <f>COUNTIF(Data_Eksportir!$H$2:$H$3401,A884)</f>
        <v>0</v>
      </c>
      <c r="H884" s="104" t="str">
        <f t="shared" si="93"/>
        <v>20 – 100</v>
      </c>
      <c r="I884" s="104" t="str">
        <f t="shared" si="94"/>
        <v>Di bawah ambang nilai</v>
      </c>
      <c r="J884" s="106">
        <f t="shared" si="95"/>
        <v>579652.00088399998</v>
      </c>
      <c r="K884" s="105">
        <f t="shared" si="96"/>
        <v>0</v>
      </c>
      <c r="L884" s="106">
        <f t="shared" si="97"/>
        <v>0</v>
      </c>
    </row>
    <row r="885" spans="1:12" x14ac:dyDescent="0.3">
      <c r="A885" s="104" t="s">
        <v>2157</v>
      </c>
      <c r="B885" s="104" t="s">
        <v>2158</v>
      </c>
      <c r="C885" s="105">
        <v>488888</v>
      </c>
      <c r="D885" s="105">
        <v>13937644</v>
      </c>
      <c r="E885" s="106">
        <f t="shared" si="91"/>
        <v>28.508869107034741</v>
      </c>
      <c r="F885" s="107">
        <f t="shared" si="92"/>
        <v>16</v>
      </c>
      <c r="G885" s="107">
        <f>COUNTIF(Data_Eksportir!$H$2:$H$3401,A885)</f>
        <v>0</v>
      </c>
      <c r="H885" s="104" t="str">
        <f t="shared" si="93"/>
        <v>20 – 100</v>
      </c>
      <c r="I885" s="104" t="str">
        <f t="shared" si="94"/>
        <v>Belum terwakili</v>
      </c>
      <c r="J885" s="106">
        <f t="shared" si="95"/>
        <v>13937644.000885</v>
      </c>
      <c r="K885" s="105">
        <f t="shared" si="96"/>
        <v>13937644</v>
      </c>
      <c r="L885" s="106">
        <f t="shared" si="97"/>
        <v>13937644.000885</v>
      </c>
    </row>
    <row r="886" spans="1:12" x14ac:dyDescent="0.3">
      <c r="A886" s="104" t="s">
        <v>2159</v>
      </c>
      <c r="B886" s="104" t="s">
        <v>2160</v>
      </c>
      <c r="C886" s="105">
        <v>128</v>
      </c>
      <c r="D886" s="105">
        <v>4261</v>
      </c>
      <c r="E886" s="106">
        <f t="shared" si="91"/>
        <v>33.2890625</v>
      </c>
      <c r="F886" s="107">
        <f t="shared" si="92"/>
        <v>16</v>
      </c>
      <c r="G886" s="107">
        <f>COUNTIF(Data_Eksportir!$H$2:$H$3401,A886)</f>
        <v>0</v>
      </c>
      <c r="H886" s="104" t="str">
        <f t="shared" si="93"/>
        <v>20 – 100</v>
      </c>
      <c r="I886" s="104" t="str">
        <f t="shared" si="94"/>
        <v>Di bawah ambang nilai</v>
      </c>
      <c r="J886" s="106">
        <f t="shared" si="95"/>
        <v>4261.0008859999998</v>
      </c>
      <c r="K886" s="105">
        <f t="shared" si="96"/>
        <v>0</v>
      </c>
      <c r="L886" s="106">
        <f t="shared" si="97"/>
        <v>0</v>
      </c>
    </row>
    <row r="887" spans="1:12" x14ac:dyDescent="0.3">
      <c r="A887" s="104" t="s">
        <v>2161</v>
      </c>
      <c r="B887" s="104" t="s">
        <v>2162</v>
      </c>
      <c r="C887" s="105">
        <v>28765</v>
      </c>
      <c r="D887" s="105">
        <v>174810</v>
      </c>
      <c r="E887" s="106">
        <f t="shared" si="91"/>
        <v>6.077177124978272</v>
      </c>
      <c r="F887" s="107">
        <f t="shared" si="92"/>
        <v>16</v>
      </c>
      <c r="G887" s="107">
        <f>COUNTIF(Data_Eksportir!$H$2:$H$3401,A887)</f>
        <v>0</v>
      </c>
      <c r="H887" s="104" t="str">
        <f t="shared" si="93"/>
        <v>5 – 20</v>
      </c>
      <c r="I887" s="104" t="str">
        <f t="shared" si="94"/>
        <v>Di bawah ambang nilai</v>
      </c>
      <c r="J887" s="106">
        <f t="shared" si="95"/>
        <v>174810.000887</v>
      </c>
      <c r="K887" s="105">
        <f t="shared" si="96"/>
        <v>0</v>
      </c>
      <c r="L887" s="106">
        <f t="shared" si="97"/>
        <v>0</v>
      </c>
    </row>
    <row r="888" spans="1:12" x14ac:dyDescent="0.3">
      <c r="A888" s="104" t="s">
        <v>2163</v>
      </c>
      <c r="B888" s="104" t="s">
        <v>2164</v>
      </c>
      <c r="C888" s="105">
        <v>10760</v>
      </c>
      <c r="D888" s="105">
        <v>59679</v>
      </c>
      <c r="E888" s="106">
        <f t="shared" si="91"/>
        <v>5.5463754646840151</v>
      </c>
      <c r="F888" s="107">
        <f t="shared" si="92"/>
        <v>16</v>
      </c>
      <c r="G888" s="107">
        <f>COUNTIF(Data_Eksportir!$H$2:$H$3401,A888)</f>
        <v>0</v>
      </c>
      <c r="H888" s="104" t="str">
        <f t="shared" si="93"/>
        <v>5 – 20</v>
      </c>
      <c r="I888" s="104" t="str">
        <f t="shared" si="94"/>
        <v>Di bawah ambang nilai</v>
      </c>
      <c r="J888" s="106">
        <f t="shared" si="95"/>
        <v>59679.000888000002</v>
      </c>
      <c r="K888" s="105">
        <f t="shared" si="96"/>
        <v>0</v>
      </c>
      <c r="L888" s="106">
        <f t="shared" si="97"/>
        <v>0</v>
      </c>
    </row>
    <row r="889" spans="1:12" x14ac:dyDescent="0.3">
      <c r="A889" s="104" t="s">
        <v>2165</v>
      </c>
      <c r="B889" s="104" t="s">
        <v>2166</v>
      </c>
      <c r="C889" s="105">
        <v>416300</v>
      </c>
      <c r="D889" s="105">
        <v>3384112</v>
      </c>
      <c r="E889" s="106">
        <f t="shared" si="91"/>
        <v>8.1290223396588992</v>
      </c>
      <c r="F889" s="107">
        <f t="shared" si="92"/>
        <v>16</v>
      </c>
      <c r="G889" s="107">
        <f>COUNTIF(Data_Eksportir!$H$2:$H$3401,A889)</f>
        <v>0</v>
      </c>
      <c r="H889" s="104" t="str">
        <f t="shared" si="93"/>
        <v>5 – 20</v>
      </c>
      <c r="I889" s="104" t="str">
        <f t="shared" si="94"/>
        <v>Di bawah ambang nilai</v>
      </c>
      <c r="J889" s="106">
        <f t="shared" si="95"/>
        <v>3384112.000889</v>
      </c>
      <c r="K889" s="105">
        <f t="shared" si="96"/>
        <v>0</v>
      </c>
      <c r="L889" s="106">
        <f t="shared" si="97"/>
        <v>0</v>
      </c>
    </row>
    <row r="890" spans="1:12" x14ac:dyDescent="0.3">
      <c r="A890" s="104" t="s">
        <v>2167</v>
      </c>
      <c r="B890" s="104" t="s">
        <v>2168</v>
      </c>
      <c r="C890" s="105">
        <v>671474</v>
      </c>
      <c r="D890" s="105">
        <v>6813505</v>
      </c>
      <c r="E890" s="106">
        <f t="shared" si="91"/>
        <v>10.147086856676506</v>
      </c>
      <c r="F890" s="107">
        <f t="shared" si="92"/>
        <v>16</v>
      </c>
      <c r="G890" s="107">
        <f>COUNTIF(Data_Eksportir!$H$2:$H$3401,A890)</f>
        <v>0</v>
      </c>
      <c r="H890" s="104" t="str">
        <f t="shared" si="93"/>
        <v>5 – 20</v>
      </c>
      <c r="I890" s="104" t="str">
        <f t="shared" si="94"/>
        <v>Di bawah ambang nilai</v>
      </c>
      <c r="J890" s="106">
        <f t="shared" si="95"/>
        <v>6813505.0008899998</v>
      </c>
      <c r="K890" s="105">
        <f t="shared" si="96"/>
        <v>0</v>
      </c>
      <c r="L890" s="106">
        <f t="shared" si="97"/>
        <v>0</v>
      </c>
    </row>
    <row r="891" spans="1:12" x14ac:dyDescent="0.3">
      <c r="A891" s="104" t="s">
        <v>2169</v>
      </c>
      <c r="B891" s="104" t="s">
        <v>2170</v>
      </c>
      <c r="C891" s="105">
        <v>1272615</v>
      </c>
      <c r="D891" s="105">
        <v>14143828</v>
      </c>
      <c r="E891" s="106">
        <f t="shared" si="91"/>
        <v>11.113988126809758</v>
      </c>
      <c r="F891" s="107">
        <f t="shared" si="92"/>
        <v>16</v>
      </c>
      <c r="G891" s="107">
        <f>COUNTIF(Data_Eksportir!$H$2:$H$3401,A891)</f>
        <v>0</v>
      </c>
      <c r="H891" s="104" t="str">
        <f t="shared" si="93"/>
        <v>5 – 20</v>
      </c>
      <c r="I891" s="104" t="str">
        <f t="shared" si="94"/>
        <v>Belum terwakili</v>
      </c>
      <c r="J891" s="106">
        <f t="shared" si="95"/>
        <v>14143828.000891</v>
      </c>
      <c r="K891" s="105">
        <f t="shared" si="96"/>
        <v>14143828</v>
      </c>
      <c r="L891" s="106">
        <f t="shared" si="97"/>
        <v>14143828.000891</v>
      </c>
    </row>
    <row r="892" spans="1:12" x14ac:dyDescent="0.3">
      <c r="A892" s="104" t="s">
        <v>2171</v>
      </c>
      <c r="B892" s="104" t="s">
        <v>2172</v>
      </c>
      <c r="C892" s="105">
        <v>1711909</v>
      </c>
      <c r="D892" s="105">
        <v>5986140</v>
      </c>
      <c r="E892" s="106">
        <f t="shared" si="91"/>
        <v>3.496762970461631</v>
      </c>
      <c r="F892" s="107">
        <f t="shared" si="92"/>
        <v>16</v>
      </c>
      <c r="G892" s="107">
        <f>COUNTIF(Data_Eksportir!$H$2:$H$3401,A892)</f>
        <v>0</v>
      </c>
      <c r="H892" s="104" t="str">
        <f t="shared" si="93"/>
        <v>1 – 5</v>
      </c>
      <c r="I892" s="104" t="str">
        <f t="shared" si="94"/>
        <v>Di bawah ambang nilai</v>
      </c>
      <c r="J892" s="106">
        <f t="shared" si="95"/>
        <v>5986140.0008920003</v>
      </c>
      <c r="K892" s="105">
        <f t="shared" si="96"/>
        <v>0</v>
      </c>
      <c r="L892" s="106">
        <f t="shared" si="97"/>
        <v>0</v>
      </c>
    </row>
    <row r="893" spans="1:12" x14ac:dyDescent="0.3">
      <c r="A893" s="104" t="s">
        <v>2173</v>
      </c>
      <c r="B893" s="104" t="s">
        <v>2174</v>
      </c>
      <c r="C893" s="105">
        <v>16599</v>
      </c>
      <c r="D893" s="105">
        <v>296106</v>
      </c>
      <c r="E893" s="106">
        <f t="shared" si="91"/>
        <v>17.838785469004158</v>
      </c>
      <c r="F893" s="107">
        <f t="shared" si="92"/>
        <v>16</v>
      </c>
      <c r="G893" s="107">
        <f>COUNTIF(Data_Eksportir!$H$2:$H$3401,A893)</f>
        <v>0</v>
      </c>
      <c r="H893" s="104" t="str">
        <f t="shared" si="93"/>
        <v>5 – 20</v>
      </c>
      <c r="I893" s="104" t="str">
        <f t="shared" si="94"/>
        <v>Di bawah ambang nilai</v>
      </c>
      <c r="J893" s="106">
        <f t="shared" si="95"/>
        <v>296106.00089299999</v>
      </c>
      <c r="K893" s="105">
        <f t="shared" si="96"/>
        <v>0</v>
      </c>
      <c r="L893" s="106">
        <f t="shared" si="97"/>
        <v>0</v>
      </c>
    </row>
    <row r="894" spans="1:12" x14ac:dyDescent="0.3">
      <c r="A894" s="104" t="s">
        <v>2175</v>
      </c>
      <c r="B894" s="104" t="s">
        <v>2176</v>
      </c>
      <c r="C894" s="105">
        <v>808056</v>
      </c>
      <c r="D894" s="105">
        <v>4587383</v>
      </c>
      <c r="E894" s="106">
        <f t="shared" si="91"/>
        <v>5.6770607482649718</v>
      </c>
      <c r="F894" s="107">
        <f t="shared" si="92"/>
        <v>16</v>
      </c>
      <c r="G894" s="107">
        <f>COUNTIF(Data_Eksportir!$H$2:$H$3401,A894)</f>
        <v>0</v>
      </c>
      <c r="H894" s="104" t="str">
        <f t="shared" si="93"/>
        <v>5 – 20</v>
      </c>
      <c r="I894" s="104" t="str">
        <f t="shared" si="94"/>
        <v>Di bawah ambang nilai</v>
      </c>
      <c r="J894" s="106">
        <f t="shared" si="95"/>
        <v>4587383.0008939998</v>
      </c>
      <c r="K894" s="105">
        <f t="shared" si="96"/>
        <v>0</v>
      </c>
      <c r="L894" s="106">
        <f t="shared" si="97"/>
        <v>0</v>
      </c>
    </row>
    <row r="895" spans="1:12" x14ac:dyDescent="0.3">
      <c r="A895" s="104" t="s">
        <v>2177</v>
      </c>
      <c r="B895" s="104" t="s">
        <v>2178</v>
      </c>
      <c r="C895" s="105">
        <v>329847</v>
      </c>
      <c r="D895" s="105">
        <v>849748</v>
      </c>
      <c r="E895" s="106">
        <f t="shared" si="91"/>
        <v>2.5761883539944277</v>
      </c>
      <c r="F895" s="107">
        <f t="shared" si="92"/>
        <v>16</v>
      </c>
      <c r="G895" s="107">
        <f>COUNTIF(Data_Eksportir!$H$2:$H$3401,A895)</f>
        <v>0</v>
      </c>
      <c r="H895" s="104" t="str">
        <f t="shared" si="93"/>
        <v>1 – 5</v>
      </c>
      <c r="I895" s="104" t="str">
        <f t="shared" si="94"/>
        <v>Di bawah ambang nilai</v>
      </c>
      <c r="J895" s="106">
        <f t="shared" si="95"/>
        <v>849748.00089499995</v>
      </c>
      <c r="K895" s="105">
        <f t="shared" si="96"/>
        <v>0</v>
      </c>
      <c r="L895" s="106">
        <f t="shared" si="97"/>
        <v>0</v>
      </c>
    </row>
    <row r="896" spans="1:12" x14ac:dyDescent="0.3">
      <c r="A896" s="104" t="s">
        <v>2179</v>
      </c>
      <c r="B896" s="104" t="s">
        <v>2180</v>
      </c>
      <c r="C896" s="105">
        <v>1139188</v>
      </c>
      <c r="D896" s="105">
        <v>11254684</v>
      </c>
      <c r="E896" s="106">
        <f t="shared" si="91"/>
        <v>9.8795668493699029</v>
      </c>
      <c r="F896" s="107">
        <f t="shared" si="92"/>
        <v>16</v>
      </c>
      <c r="G896" s="107">
        <f>COUNTIF(Data_Eksportir!$H$2:$H$3401,A896)</f>
        <v>0</v>
      </c>
      <c r="H896" s="104" t="str">
        <f t="shared" si="93"/>
        <v>5 – 20</v>
      </c>
      <c r="I896" s="104" t="str">
        <f t="shared" si="94"/>
        <v>Belum terwakili</v>
      </c>
      <c r="J896" s="106">
        <f t="shared" si="95"/>
        <v>11254684.000895999</v>
      </c>
      <c r="K896" s="105">
        <f t="shared" si="96"/>
        <v>11254684</v>
      </c>
      <c r="L896" s="106">
        <f t="shared" si="97"/>
        <v>11254684.000895999</v>
      </c>
    </row>
    <row r="897" spans="1:12" x14ac:dyDescent="0.3">
      <c r="A897" s="104" t="s">
        <v>2181</v>
      </c>
      <c r="B897" s="104" t="s">
        <v>2182</v>
      </c>
      <c r="C897" s="105">
        <v>1</v>
      </c>
      <c r="D897" s="105">
        <v>164</v>
      </c>
      <c r="E897" s="106">
        <f t="shared" si="91"/>
        <v>164</v>
      </c>
      <c r="F897" s="107">
        <f t="shared" si="92"/>
        <v>16</v>
      </c>
      <c r="G897" s="107">
        <f>COUNTIF(Data_Eksportir!$H$2:$H$3401,A897)</f>
        <v>0</v>
      </c>
      <c r="H897" s="104" t="str">
        <f t="shared" si="93"/>
        <v>100 ke atas</v>
      </c>
      <c r="I897" s="104" t="str">
        <f t="shared" si="94"/>
        <v>Di bawah ambang nilai</v>
      </c>
      <c r="J897" s="106">
        <f t="shared" si="95"/>
        <v>164.00089700000001</v>
      </c>
      <c r="K897" s="105">
        <f t="shared" si="96"/>
        <v>0</v>
      </c>
      <c r="L897" s="106">
        <f t="shared" si="97"/>
        <v>0</v>
      </c>
    </row>
    <row r="898" spans="1:12" x14ac:dyDescent="0.3">
      <c r="A898" s="104" t="s">
        <v>2183</v>
      </c>
      <c r="B898" s="104" t="s">
        <v>2184</v>
      </c>
      <c r="C898" s="105">
        <v>299175</v>
      </c>
      <c r="D898" s="105">
        <v>529279</v>
      </c>
      <c r="E898" s="106">
        <f t="shared" ref="E898:E961" si="98">IF(AND(ISNUMBER(C898),C898&gt;0),D898/C898,"")</f>
        <v>1.7691284365338014</v>
      </c>
      <c r="F898" s="107">
        <f t="shared" ref="F898:F961" si="99">VALUE(LEFT(A898,2))</f>
        <v>16</v>
      </c>
      <c r="G898" s="107">
        <f>COUNTIF(Data_Eksportir!$H$2:$H$3401,A898)</f>
        <v>0</v>
      </c>
      <c r="H898" s="104" t="str">
        <f t="shared" ref="H898:H961" si="100">IF(E898="","Tanpa data berat",IF(E898&lt;1,"Di bawah 1",IF(E898&lt;5,"1 – 5",IF(E898&lt;20,"5 – 20",IF(E898&lt;100,"20 – 100","100 ke atas")))))</f>
        <v>1 – 5</v>
      </c>
      <c r="I898" s="104" t="str">
        <f t="shared" ref="I898:I961" si="101">IF(D898&lt;p_nilai_besar,"Di bawah ambang nilai",IF(G898=0,"Belum terwakili",IF(G898&lt;=p_listing_rendah,"Keterwakilan rendah","Terwakili")))</f>
        <v>Di bawah ambang nilai</v>
      </c>
      <c r="J898" s="106">
        <f t="shared" ref="J898:J961" si="102">D898+ROW()/10^6</f>
        <v>529279.00089799997</v>
      </c>
      <c r="K898" s="105">
        <f t="shared" ref="K898:K961" si="103">IF(D898&gt;=p_nilai_besar,D898/(1+G898),0)</f>
        <v>0</v>
      </c>
      <c r="L898" s="106">
        <f t="shared" ref="L898:L961" si="104">IF(K898&gt;0,K898+ROW()/10^6,0)</f>
        <v>0</v>
      </c>
    </row>
    <row r="899" spans="1:12" x14ac:dyDescent="0.3">
      <c r="A899" s="104" t="s">
        <v>2185</v>
      </c>
      <c r="B899" s="104" t="s">
        <v>2186</v>
      </c>
      <c r="C899" s="105">
        <v>7043</v>
      </c>
      <c r="D899" s="105">
        <v>60175</v>
      </c>
      <c r="E899" s="106">
        <f t="shared" si="98"/>
        <v>8.543944341899758</v>
      </c>
      <c r="F899" s="107">
        <f t="shared" si="99"/>
        <v>16</v>
      </c>
      <c r="G899" s="107">
        <f>COUNTIF(Data_Eksportir!$H$2:$H$3401,A899)</f>
        <v>0</v>
      </c>
      <c r="H899" s="104" t="str">
        <f t="shared" si="100"/>
        <v>5 – 20</v>
      </c>
      <c r="I899" s="104" t="str">
        <f t="shared" si="101"/>
        <v>Di bawah ambang nilai</v>
      </c>
      <c r="J899" s="106">
        <f t="shared" si="102"/>
        <v>60175.000898999999</v>
      </c>
      <c r="K899" s="105">
        <f t="shared" si="103"/>
        <v>0</v>
      </c>
      <c r="L899" s="106">
        <f t="shared" si="104"/>
        <v>0</v>
      </c>
    </row>
    <row r="900" spans="1:12" x14ac:dyDescent="0.3">
      <c r="A900" s="104" t="s">
        <v>2187</v>
      </c>
      <c r="B900" s="104" t="s">
        <v>2188</v>
      </c>
      <c r="C900" s="105">
        <v>53</v>
      </c>
      <c r="D900" s="105">
        <v>294</v>
      </c>
      <c r="E900" s="106">
        <f t="shared" si="98"/>
        <v>5.5471698113207548</v>
      </c>
      <c r="F900" s="107">
        <f t="shared" si="99"/>
        <v>17</v>
      </c>
      <c r="G900" s="107">
        <f>COUNTIF(Data_Eksportir!$H$2:$H$3401,A900)</f>
        <v>0</v>
      </c>
      <c r="H900" s="104" t="str">
        <f t="shared" si="100"/>
        <v>5 – 20</v>
      </c>
      <c r="I900" s="104" t="str">
        <f t="shared" si="101"/>
        <v>Di bawah ambang nilai</v>
      </c>
      <c r="J900" s="106">
        <f t="shared" si="102"/>
        <v>294.0009</v>
      </c>
      <c r="K900" s="105">
        <f t="shared" si="103"/>
        <v>0</v>
      </c>
      <c r="L900" s="106">
        <f t="shared" si="104"/>
        <v>0</v>
      </c>
    </row>
    <row r="901" spans="1:12" x14ac:dyDescent="0.3">
      <c r="A901" s="104" t="s">
        <v>2189</v>
      </c>
      <c r="B901" s="104" t="s">
        <v>2190</v>
      </c>
      <c r="C901" s="105">
        <v>200</v>
      </c>
      <c r="D901" s="105">
        <v>271</v>
      </c>
      <c r="E901" s="106">
        <f t="shared" si="98"/>
        <v>1.355</v>
      </c>
      <c r="F901" s="107">
        <f t="shared" si="99"/>
        <v>17</v>
      </c>
      <c r="G901" s="107">
        <f>COUNTIF(Data_Eksportir!$H$2:$H$3401,A901)</f>
        <v>0</v>
      </c>
      <c r="H901" s="104" t="str">
        <f t="shared" si="100"/>
        <v>1 – 5</v>
      </c>
      <c r="I901" s="104" t="str">
        <f t="shared" si="101"/>
        <v>Di bawah ambang nilai</v>
      </c>
      <c r="J901" s="106">
        <f t="shared" si="102"/>
        <v>271.000901</v>
      </c>
      <c r="K901" s="105">
        <f t="shared" si="103"/>
        <v>0</v>
      </c>
      <c r="L901" s="106">
        <f t="shared" si="104"/>
        <v>0</v>
      </c>
    </row>
    <row r="902" spans="1:12" x14ac:dyDescent="0.3">
      <c r="A902" s="104" t="s">
        <v>2191</v>
      </c>
      <c r="B902" s="104" t="s">
        <v>2192</v>
      </c>
      <c r="C902" s="105">
        <v>90110</v>
      </c>
      <c r="D902" s="105">
        <v>121755</v>
      </c>
      <c r="E902" s="106">
        <f t="shared" si="98"/>
        <v>1.3511818888025746</v>
      </c>
      <c r="F902" s="107">
        <f t="shared" si="99"/>
        <v>17</v>
      </c>
      <c r="G902" s="107">
        <f>COUNTIF(Data_Eksportir!$H$2:$H$3401,A902)</f>
        <v>0</v>
      </c>
      <c r="H902" s="104" t="str">
        <f t="shared" si="100"/>
        <v>1 – 5</v>
      </c>
      <c r="I902" s="104" t="str">
        <f t="shared" si="101"/>
        <v>Di bawah ambang nilai</v>
      </c>
      <c r="J902" s="106">
        <f t="shared" si="102"/>
        <v>121755.000902</v>
      </c>
      <c r="K902" s="105">
        <f t="shared" si="103"/>
        <v>0</v>
      </c>
      <c r="L902" s="106">
        <f t="shared" si="104"/>
        <v>0</v>
      </c>
    </row>
    <row r="903" spans="1:12" x14ac:dyDescent="0.3">
      <c r="A903" s="104" t="s">
        <v>2193</v>
      </c>
      <c r="B903" s="104" t="s">
        <v>2194</v>
      </c>
      <c r="C903" s="105">
        <v>5048</v>
      </c>
      <c r="D903" s="105">
        <v>9577</v>
      </c>
      <c r="E903" s="106">
        <f t="shared" si="98"/>
        <v>1.8971870047543582</v>
      </c>
      <c r="F903" s="107">
        <f t="shared" si="99"/>
        <v>17</v>
      </c>
      <c r="G903" s="107">
        <f>COUNTIF(Data_Eksportir!$H$2:$H$3401,A903)</f>
        <v>0</v>
      </c>
      <c r="H903" s="104" t="str">
        <f t="shared" si="100"/>
        <v>1 – 5</v>
      </c>
      <c r="I903" s="104" t="str">
        <f t="shared" si="101"/>
        <v>Di bawah ambang nilai</v>
      </c>
      <c r="J903" s="106">
        <f t="shared" si="102"/>
        <v>9577.0009030000001</v>
      </c>
      <c r="K903" s="105">
        <f t="shared" si="103"/>
        <v>0</v>
      </c>
      <c r="L903" s="106">
        <f t="shared" si="104"/>
        <v>0</v>
      </c>
    </row>
    <row r="904" spans="1:12" x14ac:dyDescent="0.3">
      <c r="A904" s="104" t="s">
        <v>2195</v>
      </c>
      <c r="B904" s="104" t="s">
        <v>2196</v>
      </c>
      <c r="C904" s="105">
        <v>58782724</v>
      </c>
      <c r="D904" s="105">
        <v>33741718</v>
      </c>
      <c r="E904" s="106">
        <f t="shared" si="98"/>
        <v>0.57400739033461601</v>
      </c>
      <c r="F904" s="107">
        <f t="shared" si="99"/>
        <v>17</v>
      </c>
      <c r="G904" s="107">
        <f>COUNTIF(Data_Eksportir!$H$2:$H$3401,A904)</f>
        <v>0</v>
      </c>
      <c r="H904" s="104" t="str">
        <f t="shared" si="100"/>
        <v>Di bawah 1</v>
      </c>
      <c r="I904" s="104" t="str">
        <f t="shared" si="101"/>
        <v>Belum terwakili</v>
      </c>
      <c r="J904" s="106">
        <f t="shared" si="102"/>
        <v>33741718.000904001</v>
      </c>
      <c r="K904" s="105">
        <f t="shared" si="103"/>
        <v>33741718</v>
      </c>
      <c r="L904" s="106">
        <f t="shared" si="104"/>
        <v>33741718.000904001</v>
      </c>
    </row>
    <row r="905" spans="1:12" x14ac:dyDescent="0.3">
      <c r="A905" s="104" t="s">
        <v>2197</v>
      </c>
      <c r="B905" s="104" t="s">
        <v>2198</v>
      </c>
      <c r="C905" s="105">
        <v>1631863</v>
      </c>
      <c r="D905" s="105">
        <v>1929489</v>
      </c>
      <c r="E905" s="106">
        <f t="shared" si="98"/>
        <v>1.1823841829859492</v>
      </c>
      <c r="F905" s="107">
        <f t="shared" si="99"/>
        <v>17</v>
      </c>
      <c r="G905" s="107">
        <f>COUNTIF(Data_Eksportir!$H$2:$H$3401,A905)</f>
        <v>2</v>
      </c>
      <c r="H905" s="104" t="str">
        <f t="shared" si="100"/>
        <v>1 – 5</v>
      </c>
      <c r="I905" s="104" t="str">
        <f t="shared" si="101"/>
        <v>Di bawah ambang nilai</v>
      </c>
      <c r="J905" s="106">
        <f t="shared" si="102"/>
        <v>1929489.0009049999</v>
      </c>
      <c r="K905" s="105">
        <f t="shared" si="103"/>
        <v>0</v>
      </c>
      <c r="L905" s="106">
        <f t="shared" si="104"/>
        <v>0</v>
      </c>
    </row>
    <row r="906" spans="1:12" x14ac:dyDescent="0.3">
      <c r="A906" s="104" t="s">
        <v>2199</v>
      </c>
      <c r="B906" s="104" t="s">
        <v>2200</v>
      </c>
      <c r="C906" s="105">
        <v>452720</v>
      </c>
      <c r="D906" s="105">
        <v>304670</v>
      </c>
      <c r="E906" s="106">
        <f t="shared" si="98"/>
        <v>0.67297667432408548</v>
      </c>
      <c r="F906" s="107">
        <f t="shared" si="99"/>
        <v>17</v>
      </c>
      <c r="G906" s="107">
        <f>COUNTIF(Data_Eksportir!$H$2:$H$3401,A906)</f>
        <v>3</v>
      </c>
      <c r="H906" s="104" t="str">
        <f t="shared" si="100"/>
        <v>Di bawah 1</v>
      </c>
      <c r="I906" s="104" t="str">
        <f t="shared" si="101"/>
        <v>Di bawah ambang nilai</v>
      </c>
      <c r="J906" s="106">
        <f t="shared" si="102"/>
        <v>304670.00090599997</v>
      </c>
      <c r="K906" s="105">
        <f t="shared" si="103"/>
        <v>0</v>
      </c>
      <c r="L906" s="106">
        <f t="shared" si="104"/>
        <v>0</v>
      </c>
    </row>
    <row r="907" spans="1:12" x14ac:dyDescent="0.3">
      <c r="A907" s="104" t="s">
        <v>2201</v>
      </c>
      <c r="B907" s="104" t="s">
        <v>2202</v>
      </c>
      <c r="C907" s="105">
        <v>616541</v>
      </c>
      <c r="D907" s="105">
        <v>457978</v>
      </c>
      <c r="E907" s="106">
        <f t="shared" si="98"/>
        <v>0.74281840137152277</v>
      </c>
      <c r="F907" s="107">
        <f t="shared" si="99"/>
        <v>17</v>
      </c>
      <c r="G907" s="107">
        <f>COUNTIF(Data_Eksportir!$H$2:$H$3401,A907)</f>
        <v>0</v>
      </c>
      <c r="H907" s="104" t="str">
        <f t="shared" si="100"/>
        <v>Di bawah 1</v>
      </c>
      <c r="I907" s="104" t="str">
        <f t="shared" si="101"/>
        <v>Di bawah ambang nilai</v>
      </c>
      <c r="J907" s="106">
        <f t="shared" si="102"/>
        <v>457978.00090699998</v>
      </c>
      <c r="K907" s="105">
        <f t="shared" si="103"/>
        <v>0</v>
      </c>
      <c r="L907" s="106">
        <f t="shared" si="104"/>
        <v>0</v>
      </c>
    </row>
    <row r="908" spans="1:12" x14ac:dyDescent="0.3">
      <c r="A908" s="104" t="s">
        <v>2203</v>
      </c>
      <c r="B908" s="104" t="s">
        <v>2204</v>
      </c>
      <c r="C908" s="105">
        <v>26931</v>
      </c>
      <c r="D908" s="105">
        <v>11023</v>
      </c>
      <c r="E908" s="106">
        <f t="shared" si="98"/>
        <v>0.40930526159444508</v>
      </c>
      <c r="F908" s="107">
        <f t="shared" si="99"/>
        <v>17</v>
      </c>
      <c r="G908" s="107">
        <f>COUNTIF(Data_Eksportir!$H$2:$H$3401,A908)</f>
        <v>2</v>
      </c>
      <c r="H908" s="104" t="str">
        <f t="shared" si="100"/>
        <v>Di bawah 1</v>
      </c>
      <c r="I908" s="104" t="str">
        <f t="shared" si="101"/>
        <v>Di bawah ambang nilai</v>
      </c>
      <c r="J908" s="106">
        <f t="shared" si="102"/>
        <v>11023.000908</v>
      </c>
      <c r="K908" s="105">
        <f t="shared" si="103"/>
        <v>0</v>
      </c>
      <c r="L908" s="106">
        <f t="shared" si="104"/>
        <v>0</v>
      </c>
    </row>
    <row r="909" spans="1:12" x14ac:dyDescent="0.3">
      <c r="A909" s="104" t="s">
        <v>2205</v>
      </c>
      <c r="B909" s="104" t="s">
        <v>2206</v>
      </c>
      <c r="C909" s="105">
        <v>2956169</v>
      </c>
      <c r="D909" s="105">
        <v>2840476</v>
      </c>
      <c r="E909" s="106">
        <f t="shared" si="98"/>
        <v>0.96086387483259583</v>
      </c>
      <c r="F909" s="107">
        <f t="shared" si="99"/>
        <v>17</v>
      </c>
      <c r="G909" s="107">
        <f>COUNTIF(Data_Eksportir!$H$2:$H$3401,A909)</f>
        <v>0</v>
      </c>
      <c r="H909" s="104" t="str">
        <f t="shared" si="100"/>
        <v>Di bawah 1</v>
      </c>
      <c r="I909" s="104" t="str">
        <f t="shared" si="101"/>
        <v>Di bawah ambang nilai</v>
      </c>
      <c r="J909" s="106">
        <f t="shared" si="102"/>
        <v>2840476.0009090002</v>
      </c>
      <c r="K909" s="105">
        <f t="shared" si="103"/>
        <v>0</v>
      </c>
      <c r="L909" s="106">
        <f t="shared" si="104"/>
        <v>0</v>
      </c>
    </row>
    <row r="910" spans="1:12" x14ac:dyDescent="0.3">
      <c r="A910" s="104" t="s">
        <v>2207</v>
      </c>
      <c r="B910" s="104" t="s">
        <v>2208</v>
      </c>
      <c r="C910" s="105">
        <v>3670906</v>
      </c>
      <c r="D910" s="105">
        <v>4267945</v>
      </c>
      <c r="E910" s="106">
        <f t="shared" si="98"/>
        <v>1.1626407758738579</v>
      </c>
      <c r="F910" s="107">
        <f t="shared" si="99"/>
        <v>17</v>
      </c>
      <c r="G910" s="107">
        <f>COUNTIF(Data_Eksportir!$H$2:$H$3401,A910)</f>
        <v>1</v>
      </c>
      <c r="H910" s="104" t="str">
        <f t="shared" si="100"/>
        <v>1 – 5</v>
      </c>
      <c r="I910" s="104" t="str">
        <f t="shared" si="101"/>
        <v>Di bawah ambang nilai</v>
      </c>
      <c r="J910" s="106">
        <f t="shared" si="102"/>
        <v>4267945.0009099999</v>
      </c>
      <c r="K910" s="105">
        <f t="shared" si="103"/>
        <v>0</v>
      </c>
      <c r="L910" s="106">
        <f t="shared" si="104"/>
        <v>0</v>
      </c>
    </row>
    <row r="911" spans="1:12" x14ac:dyDescent="0.3">
      <c r="A911" s="104" t="s">
        <v>2209</v>
      </c>
      <c r="B911" s="104" t="s">
        <v>2210</v>
      </c>
      <c r="C911" s="105">
        <v>120</v>
      </c>
      <c r="D911" s="105">
        <v>240</v>
      </c>
      <c r="E911" s="106">
        <f t="shared" si="98"/>
        <v>2</v>
      </c>
      <c r="F911" s="107">
        <f t="shared" si="99"/>
        <v>17</v>
      </c>
      <c r="G911" s="107">
        <f>COUNTIF(Data_Eksportir!$H$2:$H$3401,A911)</f>
        <v>1</v>
      </c>
      <c r="H911" s="104" t="str">
        <f t="shared" si="100"/>
        <v>1 – 5</v>
      </c>
      <c r="I911" s="104" t="str">
        <f t="shared" si="101"/>
        <v>Di bawah ambang nilai</v>
      </c>
      <c r="J911" s="106">
        <f t="shared" si="102"/>
        <v>240.000911</v>
      </c>
      <c r="K911" s="105">
        <f t="shared" si="103"/>
        <v>0</v>
      </c>
      <c r="L911" s="106">
        <f t="shared" si="104"/>
        <v>0</v>
      </c>
    </row>
    <row r="912" spans="1:12" x14ac:dyDescent="0.3">
      <c r="A912" s="104" t="s">
        <v>2211</v>
      </c>
      <c r="B912" s="104" t="s">
        <v>2212</v>
      </c>
      <c r="C912" s="105">
        <v>260</v>
      </c>
      <c r="D912" s="105">
        <v>208</v>
      </c>
      <c r="E912" s="106">
        <f t="shared" si="98"/>
        <v>0.8</v>
      </c>
      <c r="F912" s="107">
        <f t="shared" si="99"/>
        <v>17</v>
      </c>
      <c r="G912" s="107">
        <f>COUNTIF(Data_Eksportir!$H$2:$H$3401,A912)</f>
        <v>0</v>
      </c>
      <c r="H912" s="104" t="str">
        <f t="shared" si="100"/>
        <v>Di bawah 1</v>
      </c>
      <c r="I912" s="104" t="str">
        <f t="shared" si="101"/>
        <v>Di bawah ambang nilai</v>
      </c>
      <c r="J912" s="106">
        <f t="shared" si="102"/>
        <v>208.000912</v>
      </c>
      <c r="K912" s="105">
        <f t="shared" si="103"/>
        <v>0</v>
      </c>
      <c r="L912" s="106">
        <f t="shared" si="104"/>
        <v>0</v>
      </c>
    </row>
    <row r="913" spans="1:12" x14ac:dyDescent="0.3">
      <c r="A913" s="104" t="s">
        <v>2213</v>
      </c>
      <c r="B913" s="104" t="s">
        <v>2214</v>
      </c>
      <c r="C913" s="105">
        <v>1270</v>
      </c>
      <c r="D913" s="105">
        <v>4895</v>
      </c>
      <c r="E913" s="106">
        <f t="shared" si="98"/>
        <v>3.8543307086614171</v>
      </c>
      <c r="F913" s="107">
        <f t="shared" si="99"/>
        <v>17</v>
      </c>
      <c r="G913" s="107">
        <f>COUNTIF(Data_Eksportir!$H$2:$H$3401,A913)</f>
        <v>0</v>
      </c>
      <c r="H913" s="104" t="str">
        <f t="shared" si="100"/>
        <v>1 – 5</v>
      </c>
      <c r="I913" s="104" t="str">
        <f t="shared" si="101"/>
        <v>Di bawah ambang nilai</v>
      </c>
      <c r="J913" s="106">
        <f t="shared" si="102"/>
        <v>4895.0009129999999</v>
      </c>
      <c r="K913" s="105">
        <f t="shared" si="103"/>
        <v>0</v>
      </c>
      <c r="L913" s="106">
        <f t="shared" si="104"/>
        <v>0</v>
      </c>
    </row>
    <row r="914" spans="1:12" x14ac:dyDescent="0.3">
      <c r="A914" s="104" t="s">
        <v>2215</v>
      </c>
      <c r="B914" s="104" t="s">
        <v>2216</v>
      </c>
      <c r="C914" s="105">
        <v>266600</v>
      </c>
      <c r="D914" s="105">
        <v>181882</v>
      </c>
      <c r="E914" s="106">
        <f t="shared" si="98"/>
        <v>0.6822280570142536</v>
      </c>
      <c r="F914" s="107">
        <f t="shared" si="99"/>
        <v>17</v>
      </c>
      <c r="G914" s="107">
        <f>COUNTIF(Data_Eksportir!$H$2:$H$3401,A914)</f>
        <v>0</v>
      </c>
      <c r="H914" s="104" t="str">
        <f t="shared" si="100"/>
        <v>Di bawah 1</v>
      </c>
      <c r="I914" s="104" t="str">
        <f t="shared" si="101"/>
        <v>Di bawah ambang nilai</v>
      </c>
      <c r="J914" s="106">
        <f t="shared" si="102"/>
        <v>181882.000914</v>
      </c>
      <c r="K914" s="105">
        <f t="shared" si="103"/>
        <v>0</v>
      </c>
      <c r="L914" s="106">
        <f t="shared" si="104"/>
        <v>0</v>
      </c>
    </row>
    <row r="915" spans="1:12" x14ac:dyDescent="0.3">
      <c r="A915" s="104" t="s">
        <v>2217</v>
      </c>
      <c r="B915" s="104" t="s">
        <v>2218</v>
      </c>
      <c r="C915" s="105">
        <v>20692962</v>
      </c>
      <c r="D915" s="105">
        <v>8754741</v>
      </c>
      <c r="E915" s="106">
        <f t="shared" si="98"/>
        <v>0.42307819441218708</v>
      </c>
      <c r="F915" s="107">
        <f t="shared" si="99"/>
        <v>17</v>
      </c>
      <c r="G915" s="107">
        <f>COUNTIF(Data_Eksportir!$H$2:$H$3401,A915)</f>
        <v>0</v>
      </c>
      <c r="H915" s="104" t="str">
        <f t="shared" si="100"/>
        <v>Di bawah 1</v>
      </c>
      <c r="I915" s="104" t="str">
        <f t="shared" si="101"/>
        <v>Di bawah ambang nilai</v>
      </c>
      <c r="J915" s="106">
        <f t="shared" si="102"/>
        <v>8754741.0009150002</v>
      </c>
      <c r="K915" s="105">
        <f t="shared" si="103"/>
        <v>0</v>
      </c>
      <c r="L915" s="106">
        <f t="shared" si="104"/>
        <v>0</v>
      </c>
    </row>
    <row r="916" spans="1:12" x14ac:dyDescent="0.3">
      <c r="A916" s="104" t="s">
        <v>2219</v>
      </c>
      <c r="B916" s="104" t="s">
        <v>2220</v>
      </c>
      <c r="C916" s="105">
        <v>132879</v>
      </c>
      <c r="D916" s="105">
        <v>372236</v>
      </c>
      <c r="E916" s="106">
        <f t="shared" si="98"/>
        <v>2.8013154825066415</v>
      </c>
      <c r="F916" s="107">
        <f t="shared" si="99"/>
        <v>17</v>
      </c>
      <c r="G916" s="107">
        <f>COUNTIF(Data_Eksportir!$H$2:$H$3401,A916)</f>
        <v>0</v>
      </c>
      <c r="H916" s="104" t="str">
        <f t="shared" si="100"/>
        <v>1 – 5</v>
      </c>
      <c r="I916" s="104" t="str">
        <f t="shared" si="101"/>
        <v>Di bawah ambang nilai</v>
      </c>
      <c r="J916" s="106">
        <f t="shared" si="102"/>
        <v>372236.00091599999</v>
      </c>
      <c r="K916" s="105">
        <f t="shared" si="103"/>
        <v>0</v>
      </c>
      <c r="L916" s="106">
        <f t="shared" si="104"/>
        <v>0</v>
      </c>
    </row>
    <row r="917" spans="1:12" x14ac:dyDescent="0.3">
      <c r="A917" s="104" t="s">
        <v>2221</v>
      </c>
      <c r="B917" s="104" t="s">
        <v>2222</v>
      </c>
      <c r="C917" s="105">
        <v>488921</v>
      </c>
      <c r="D917" s="105">
        <v>831862</v>
      </c>
      <c r="E917" s="106">
        <f t="shared" si="98"/>
        <v>1.7014241564588144</v>
      </c>
      <c r="F917" s="107">
        <f t="shared" si="99"/>
        <v>17</v>
      </c>
      <c r="G917" s="107">
        <f>COUNTIF(Data_Eksportir!$H$2:$H$3401,A917)</f>
        <v>10</v>
      </c>
      <c r="H917" s="104" t="str">
        <f t="shared" si="100"/>
        <v>1 – 5</v>
      </c>
      <c r="I917" s="104" t="str">
        <f t="shared" si="101"/>
        <v>Di bawah ambang nilai</v>
      </c>
      <c r="J917" s="106">
        <f t="shared" si="102"/>
        <v>831862.000917</v>
      </c>
      <c r="K917" s="105">
        <f t="shared" si="103"/>
        <v>0</v>
      </c>
      <c r="L917" s="106">
        <f t="shared" si="104"/>
        <v>0</v>
      </c>
    </row>
    <row r="918" spans="1:12" x14ac:dyDescent="0.3">
      <c r="A918" s="104" t="s">
        <v>2223</v>
      </c>
      <c r="B918" s="104" t="s">
        <v>2224</v>
      </c>
      <c r="C918" s="105">
        <v>10595</v>
      </c>
      <c r="D918" s="105">
        <v>132</v>
      </c>
      <c r="E918" s="106">
        <f t="shared" si="98"/>
        <v>1.2458706937234545E-2</v>
      </c>
      <c r="F918" s="107">
        <f t="shared" si="99"/>
        <v>17</v>
      </c>
      <c r="G918" s="107">
        <f>COUNTIF(Data_Eksportir!$H$2:$H$3401,A918)</f>
        <v>1</v>
      </c>
      <c r="H918" s="104" t="str">
        <f t="shared" si="100"/>
        <v>Di bawah 1</v>
      </c>
      <c r="I918" s="104" t="str">
        <f t="shared" si="101"/>
        <v>Di bawah ambang nilai</v>
      </c>
      <c r="J918" s="106">
        <f t="shared" si="102"/>
        <v>132.00091800000001</v>
      </c>
      <c r="K918" s="105">
        <f t="shared" si="103"/>
        <v>0</v>
      </c>
      <c r="L918" s="106">
        <f t="shared" si="104"/>
        <v>0</v>
      </c>
    </row>
    <row r="919" spans="1:12" x14ac:dyDescent="0.3">
      <c r="A919" s="104" t="s">
        <v>2225</v>
      </c>
      <c r="B919" s="104" t="s">
        <v>2226</v>
      </c>
      <c r="C919" s="105">
        <v>8356685</v>
      </c>
      <c r="D919" s="105">
        <v>17358272</v>
      </c>
      <c r="E919" s="106">
        <f t="shared" si="98"/>
        <v>2.0771719886533955</v>
      </c>
      <c r="F919" s="107">
        <f t="shared" si="99"/>
        <v>17</v>
      </c>
      <c r="G919" s="107">
        <f>COUNTIF(Data_Eksportir!$H$2:$H$3401,A919)</f>
        <v>41</v>
      </c>
      <c r="H919" s="104" t="str">
        <f t="shared" si="100"/>
        <v>1 – 5</v>
      </c>
      <c r="I919" s="104" t="str">
        <f t="shared" si="101"/>
        <v>Terwakili</v>
      </c>
      <c r="J919" s="106">
        <f t="shared" si="102"/>
        <v>17358272.000918999</v>
      </c>
      <c r="K919" s="105">
        <f t="shared" si="103"/>
        <v>413292.19047619047</v>
      </c>
      <c r="L919" s="106">
        <f t="shared" si="104"/>
        <v>413292.19139519049</v>
      </c>
    </row>
    <row r="920" spans="1:12" x14ac:dyDescent="0.3">
      <c r="A920" s="104" t="s">
        <v>2227</v>
      </c>
      <c r="B920" s="104" t="s">
        <v>2228</v>
      </c>
      <c r="C920" s="105">
        <v>225714</v>
      </c>
      <c r="D920" s="105">
        <v>286067</v>
      </c>
      <c r="E920" s="106">
        <f t="shared" si="98"/>
        <v>1.2673870473253763</v>
      </c>
      <c r="F920" s="107">
        <f t="shared" si="99"/>
        <v>17</v>
      </c>
      <c r="G920" s="107">
        <f>COUNTIF(Data_Eksportir!$H$2:$H$3401,A920)</f>
        <v>17</v>
      </c>
      <c r="H920" s="104" t="str">
        <f t="shared" si="100"/>
        <v>1 – 5</v>
      </c>
      <c r="I920" s="104" t="str">
        <f t="shared" si="101"/>
        <v>Di bawah ambang nilai</v>
      </c>
      <c r="J920" s="106">
        <f t="shared" si="102"/>
        <v>286067.00092000002</v>
      </c>
      <c r="K920" s="105">
        <f t="shared" si="103"/>
        <v>0</v>
      </c>
      <c r="L920" s="106">
        <f t="shared" si="104"/>
        <v>0</v>
      </c>
    </row>
    <row r="921" spans="1:12" x14ac:dyDescent="0.3">
      <c r="A921" s="104" t="s">
        <v>2229</v>
      </c>
      <c r="B921" s="104" t="s">
        <v>2230</v>
      </c>
      <c r="C921" s="105">
        <v>532796</v>
      </c>
      <c r="D921" s="105">
        <v>928973</v>
      </c>
      <c r="E921" s="106">
        <f t="shared" si="98"/>
        <v>1.7435810328906374</v>
      </c>
      <c r="F921" s="107">
        <f t="shared" si="99"/>
        <v>17</v>
      </c>
      <c r="G921" s="107">
        <f>COUNTIF(Data_Eksportir!$H$2:$H$3401,A921)</f>
        <v>0</v>
      </c>
      <c r="H921" s="104" t="str">
        <f t="shared" si="100"/>
        <v>1 – 5</v>
      </c>
      <c r="I921" s="104" t="str">
        <f t="shared" si="101"/>
        <v>Di bawah ambang nilai</v>
      </c>
      <c r="J921" s="106">
        <f t="shared" si="102"/>
        <v>928973.00092100003</v>
      </c>
      <c r="K921" s="105">
        <f t="shared" si="103"/>
        <v>0</v>
      </c>
      <c r="L921" s="106">
        <f t="shared" si="104"/>
        <v>0</v>
      </c>
    </row>
    <row r="922" spans="1:12" x14ac:dyDescent="0.3">
      <c r="A922" s="104" t="s">
        <v>2231</v>
      </c>
      <c r="B922" s="104" t="s">
        <v>2232</v>
      </c>
      <c r="C922" s="105">
        <v>34566319</v>
      </c>
      <c r="D922" s="105">
        <v>71634557</v>
      </c>
      <c r="E922" s="106">
        <f t="shared" si="98"/>
        <v>2.0723802554735435</v>
      </c>
      <c r="F922" s="107">
        <f t="shared" si="99"/>
        <v>17</v>
      </c>
      <c r="G922" s="107">
        <f>COUNTIF(Data_Eksportir!$H$2:$H$3401,A922)</f>
        <v>0</v>
      </c>
      <c r="H922" s="104" t="str">
        <f t="shared" si="100"/>
        <v>1 – 5</v>
      </c>
      <c r="I922" s="104" t="str">
        <f t="shared" si="101"/>
        <v>Belum terwakili</v>
      </c>
      <c r="J922" s="106">
        <f t="shared" si="102"/>
        <v>71634557.000921994</v>
      </c>
      <c r="K922" s="105">
        <f t="shared" si="103"/>
        <v>71634557</v>
      </c>
      <c r="L922" s="106">
        <f t="shared" si="104"/>
        <v>71634557.000921994</v>
      </c>
    </row>
    <row r="923" spans="1:12" x14ac:dyDescent="0.3">
      <c r="A923" s="104" t="s">
        <v>2233</v>
      </c>
      <c r="B923" s="104" t="s">
        <v>2234</v>
      </c>
      <c r="C923" s="105">
        <v>230469</v>
      </c>
      <c r="D923" s="105">
        <v>39506</v>
      </c>
      <c r="E923" s="106">
        <f t="shared" si="98"/>
        <v>0.1714156784643488</v>
      </c>
      <c r="F923" s="107">
        <f t="shared" si="99"/>
        <v>17</v>
      </c>
      <c r="G923" s="107">
        <f>COUNTIF(Data_Eksportir!$H$2:$H$3401,A923)</f>
        <v>1</v>
      </c>
      <c r="H923" s="104" t="str">
        <f t="shared" si="100"/>
        <v>Di bawah 1</v>
      </c>
      <c r="I923" s="104" t="str">
        <f t="shared" si="101"/>
        <v>Di bawah ambang nilai</v>
      </c>
      <c r="J923" s="106">
        <f t="shared" si="102"/>
        <v>39506.000923</v>
      </c>
      <c r="K923" s="105">
        <f t="shared" si="103"/>
        <v>0</v>
      </c>
      <c r="L923" s="106">
        <f t="shared" si="104"/>
        <v>0</v>
      </c>
    </row>
    <row r="924" spans="1:12" x14ac:dyDescent="0.3">
      <c r="A924" s="104" t="s">
        <v>2235</v>
      </c>
      <c r="B924" s="104" t="s">
        <v>2236</v>
      </c>
      <c r="C924" s="105">
        <v>718198016</v>
      </c>
      <c r="D924" s="105">
        <v>88031232</v>
      </c>
      <c r="E924" s="106">
        <f t="shared" si="98"/>
        <v>0.12257236867666313</v>
      </c>
      <c r="F924" s="107">
        <f t="shared" si="99"/>
        <v>17</v>
      </c>
      <c r="G924" s="107">
        <f>COUNTIF(Data_Eksportir!$H$2:$H$3401,A924)</f>
        <v>0</v>
      </c>
      <c r="H924" s="104" t="str">
        <f t="shared" si="100"/>
        <v>Di bawah 1</v>
      </c>
      <c r="I924" s="104" t="str">
        <f t="shared" si="101"/>
        <v>Belum terwakili</v>
      </c>
      <c r="J924" s="106">
        <f t="shared" si="102"/>
        <v>88031232.000924006</v>
      </c>
      <c r="K924" s="105">
        <f t="shared" si="103"/>
        <v>88031232</v>
      </c>
      <c r="L924" s="106">
        <f t="shared" si="104"/>
        <v>88031232.000924006</v>
      </c>
    </row>
    <row r="925" spans="1:12" x14ac:dyDescent="0.3">
      <c r="A925" s="104" t="s">
        <v>2237</v>
      </c>
      <c r="B925" s="104" t="s">
        <v>2238</v>
      </c>
      <c r="C925" s="105">
        <v>1672</v>
      </c>
      <c r="D925" s="105">
        <v>6372</v>
      </c>
      <c r="E925" s="106">
        <f t="shared" si="98"/>
        <v>3.8110047846889952</v>
      </c>
      <c r="F925" s="107">
        <f t="shared" si="99"/>
        <v>17</v>
      </c>
      <c r="G925" s="107">
        <f>COUNTIF(Data_Eksportir!$H$2:$H$3401,A925)</f>
        <v>0</v>
      </c>
      <c r="H925" s="104" t="str">
        <f t="shared" si="100"/>
        <v>1 – 5</v>
      </c>
      <c r="I925" s="104" t="str">
        <f t="shared" si="101"/>
        <v>Di bawah ambang nilai</v>
      </c>
      <c r="J925" s="106">
        <f t="shared" si="102"/>
        <v>6372.0009250000003</v>
      </c>
      <c r="K925" s="105">
        <f t="shared" si="103"/>
        <v>0</v>
      </c>
      <c r="L925" s="106">
        <f t="shared" si="104"/>
        <v>0</v>
      </c>
    </row>
    <row r="926" spans="1:12" x14ac:dyDescent="0.3">
      <c r="A926" s="104" t="s">
        <v>2239</v>
      </c>
      <c r="B926" s="104" t="s">
        <v>2240</v>
      </c>
      <c r="C926" s="105">
        <v>1077375</v>
      </c>
      <c r="D926" s="105">
        <v>4381117</v>
      </c>
      <c r="E926" s="106">
        <f t="shared" si="98"/>
        <v>4.0664736048265464</v>
      </c>
      <c r="F926" s="107">
        <f t="shared" si="99"/>
        <v>17</v>
      </c>
      <c r="G926" s="107">
        <f>COUNTIF(Data_Eksportir!$H$2:$H$3401,A926)</f>
        <v>0</v>
      </c>
      <c r="H926" s="104" t="str">
        <f t="shared" si="100"/>
        <v>1 – 5</v>
      </c>
      <c r="I926" s="104" t="str">
        <f t="shared" si="101"/>
        <v>Di bawah ambang nilai</v>
      </c>
      <c r="J926" s="106">
        <f t="shared" si="102"/>
        <v>4381117.0009260001</v>
      </c>
      <c r="K926" s="105">
        <f t="shared" si="103"/>
        <v>0</v>
      </c>
      <c r="L926" s="106">
        <f t="shared" si="104"/>
        <v>0</v>
      </c>
    </row>
    <row r="927" spans="1:12" x14ac:dyDescent="0.3">
      <c r="A927" s="104" t="s">
        <v>2241</v>
      </c>
      <c r="B927" s="104" t="s">
        <v>2242</v>
      </c>
      <c r="C927" s="105">
        <v>1226820</v>
      </c>
      <c r="D927" s="105">
        <v>5075423</v>
      </c>
      <c r="E927" s="106">
        <f t="shared" si="98"/>
        <v>4.1370559658303581</v>
      </c>
      <c r="F927" s="107">
        <f t="shared" si="99"/>
        <v>17</v>
      </c>
      <c r="G927" s="107">
        <f>COUNTIF(Data_Eksportir!$H$2:$H$3401,A927)</f>
        <v>0</v>
      </c>
      <c r="H927" s="104" t="str">
        <f t="shared" si="100"/>
        <v>1 – 5</v>
      </c>
      <c r="I927" s="104" t="str">
        <f t="shared" si="101"/>
        <v>Di bawah ambang nilai</v>
      </c>
      <c r="J927" s="106">
        <f t="shared" si="102"/>
        <v>5075423.0009270003</v>
      </c>
      <c r="K927" s="105">
        <f t="shared" si="103"/>
        <v>0</v>
      </c>
      <c r="L927" s="106">
        <f t="shared" si="104"/>
        <v>0</v>
      </c>
    </row>
    <row r="928" spans="1:12" x14ac:dyDescent="0.3">
      <c r="A928" s="104" t="s">
        <v>2243</v>
      </c>
      <c r="B928" s="104" t="s">
        <v>2244</v>
      </c>
      <c r="C928" s="105">
        <v>133532</v>
      </c>
      <c r="D928" s="105">
        <v>942351</v>
      </c>
      <c r="E928" s="106">
        <f t="shared" si="98"/>
        <v>7.0571173950813284</v>
      </c>
      <c r="F928" s="107">
        <f t="shared" si="99"/>
        <v>17</v>
      </c>
      <c r="G928" s="107">
        <f>COUNTIF(Data_Eksportir!$H$2:$H$3401,A928)</f>
        <v>0</v>
      </c>
      <c r="H928" s="104" t="str">
        <f t="shared" si="100"/>
        <v>5 – 20</v>
      </c>
      <c r="I928" s="104" t="str">
        <f t="shared" si="101"/>
        <v>Di bawah ambang nilai</v>
      </c>
      <c r="J928" s="106">
        <f t="shared" si="102"/>
        <v>942351.00092799996</v>
      </c>
      <c r="K928" s="105">
        <f t="shared" si="103"/>
        <v>0</v>
      </c>
      <c r="L928" s="106">
        <f t="shared" si="104"/>
        <v>0</v>
      </c>
    </row>
    <row r="929" spans="1:12" x14ac:dyDescent="0.3">
      <c r="A929" s="104" t="s">
        <v>2245</v>
      </c>
      <c r="B929" s="104" t="s">
        <v>2246</v>
      </c>
      <c r="C929" s="105">
        <v>1758006</v>
      </c>
      <c r="D929" s="105">
        <v>6444522</v>
      </c>
      <c r="E929" s="106">
        <f t="shared" si="98"/>
        <v>3.6658134272579272</v>
      </c>
      <c r="F929" s="107">
        <f t="shared" si="99"/>
        <v>17</v>
      </c>
      <c r="G929" s="107">
        <f>COUNTIF(Data_Eksportir!$H$2:$H$3401,A929)</f>
        <v>2</v>
      </c>
      <c r="H929" s="104" t="str">
        <f t="shared" si="100"/>
        <v>1 – 5</v>
      </c>
      <c r="I929" s="104" t="str">
        <f t="shared" si="101"/>
        <v>Di bawah ambang nilai</v>
      </c>
      <c r="J929" s="106">
        <f t="shared" si="102"/>
        <v>6444522.0009289999</v>
      </c>
      <c r="K929" s="105">
        <f t="shared" si="103"/>
        <v>0</v>
      </c>
      <c r="L929" s="106">
        <f t="shared" si="104"/>
        <v>0</v>
      </c>
    </row>
    <row r="930" spans="1:12" x14ac:dyDescent="0.3">
      <c r="A930" s="104" t="s">
        <v>2247</v>
      </c>
      <c r="B930" s="104" t="s">
        <v>2248</v>
      </c>
      <c r="C930" s="105">
        <v>10462487</v>
      </c>
      <c r="D930" s="105">
        <v>43756464</v>
      </c>
      <c r="E930" s="106">
        <f t="shared" si="98"/>
        <v>4.1822239779127086</v>
      </c>
      <c r="F930" s="107">
        <f t="shared" si="99"/>
        <v>17</v>
      </c>
      <c r="G930" s="107">
        <f>COUNTIF(Data_Eksportir!$H$2:$H$3401,A930)</f>
        <v>0</v>
      </c>
      <c r="H930" s="104" t="str">
        <f t="shared" si="100"/>
        <v>1 – 5</v>
      </c>
      <c r="I930" s="104" t="str">
        <f t="shared" si="101"/>
        <v>Belum terwakili</v>
      </c>
      <c r="J930" s="106">
        <f t="shared" si="102"/>
        <v>43756464.000929996</v>
      </c>
      <c r="K930" s="105">
        <f t="shared" si="103"/>
        <v>43756464</v>
      </c>
      <c r="L930" s="106">
        <f t="shared" si="104"/>
        <v>43756464.000929996</v>
      </c>
    </row>
    <row r="931" spans="1:12" x14ac:dyDescent="0.3">
      <c r="A931" s="104" t="s">
        <v>2249</v>
      </c>
      <c r="B931" s="104" t="s">
        <v>2250</v>
      </c>
      <c r="C931" s="105">
        <v>42631158</v>
      </c>
      <c r="D931" s="105">
        <v>127349509</v>
      </c>
      <c r="E931" s="106">
        <f t="shared" si="98"/>
        <v>2.9872402011692949</v>
      </c>
      <c r="F931" s="107">
        <f t="shared" si="99"/>
        <v>17</v>
      </c>
      <c r="G931" s="107">
        <f>COUNTIF(Data_Eksportir!$H$2:$H$3401,A931)</f>
        <v>0</v>
      </c>
      <c r="H931" s="104" t="str">
        <f t="shared" si="100"/>
        <v>1 – 5</v>
      </c>
      <c r="I931" s="104" t="str">
        <f t="shared" si="101"/>
        <v>Belum terwakili</v>
      </c>
      <c r="J931" s="106">
        <f t="shared" si="102"/>
        <v>127349509.00093099</v>
      </c>
      <c r="K931" s="105">
        <f t="shared" si="103"/>
        <v>127349509</v>
      </c>
      <c r="L931" s="106">
        <f t="shared" si="104"/>
        <v>127349509.00093099</v>
      </c>
    </row>
    <row r="932" spans="1:12" x14ac:dyDescent="0.3">
      <c r="A932" s="104" t="s">
        <v>2251</v>
      </c>
      <c r="B932" s="104" t="s">
        <v>2252</v>
      </c>
      <c r="C932" s="105">
        <v>508615</v>
      </c>
      <c r="D932" s="105">
        <v>2826352</v>
      </c>
      <c r="E932" s="106">
        <f t="shared" si="98"/>
        <v>5.5569576202038871</v>
      </c>
      <c r="F932" s="107">
        <f t="shared" si="99"/>
        <v>18</v>
      </c>
      <c r="G932" s="107">
        <f>COUNTIF(Data_Eksportir!$H$2:$H$3401,A932)</f>
        <v>19</v>
      </c>
      <c r="H932" s="104" t="str">
        <f t="shared" si="100"/>
        <v>5 – 20</v>
      </c>
      <c r="I932" s="104" t="str">
        <f t="shared" si="101"/>
        <v>Di bawah ambang nilai</v>
      </c>
      <c r="J932" s="106">
        <f t="shared" si="102"/>
        <v>2826352.0009320001</v>
      </c>
      <c r="K932" s="105">
        <f t="shared" si="103"/>
        <v>0</v>
      </c>
      <c r="L932" s="106">
        <f t="shared" si="104"/>
        <v>0</v>
      </c>
    </row>
    <row r="933" spans="1:12" x14ac:dyDescent="0.3">
      <c r="A933" s="104" t="s">
        <v>2253</v>
      </c>
      <c r="B933" s="104" t="s">
        <v>2254</v>
      </c>
      <c r="C933" s="105">
        <v>7305502</v>
      </c>
      <c r="D933" s="105">
        <v>62848645</v>
      </c>
      <c r="E933" s="106">
        <f t="shared" si="98"/>
        <v>8.602919416078457</v>
      </c>
      <c r="F933" s="107">
        <f t="shared" si="99"/>
        <v>18</v>
      </c>
      <c r="G933" s="107">
        <f>COUNTIF(Data_Eksportir!$H$2:$H$3401,A933)</f>
        <v>0</v>
      </c>
      <c r="H933" s="104" t="str">
        <f t="shared" si="100"/>
        <v>5 – 20</v>
      </c>
      <c r="I933" s="104" t="str">
        <f t="shared" si="101"/>
        <v>Belum terwakili</v>
      </c>
      <c r="J933" s="106">
        <f t="shared" si="102"/>
        <v>62848645.000932999</v>
      </c>
      <c r="K933" s="105">
        <f t="shared" si="103"/>
        <v>62848645</v>
      </c>
      <c r="L933" s="106">
        <f t="shared" si="104"/>
        <v>62848645.000932999</v>
      </c>
    </row>
    <row r="934" spans="1:12" x14ac:dyDescent="0.3">
      <c r="A934" s="104" t="s">
        <v>2255</v>
      </c>
      <c r="B934" s="104" t="s">
        <v>2256</v>
      </c>
      <c r="C934" s="105">
        <v>2149274</v>
      </c>
      <c r="D934" s="105">
        <v>1042464</v>
      </c>
      <c r="E934" s="106">
        <f t="shared" si="98"/>
        <v>0.48503075922381234</v>
      </c>
      <c r="F934" s="107">
        <f t="shared" si="99"/>
        <v>18</v>
      </c>
      <c r="G934" s="107">
        <f>COUNTIF(Data_Eksportir!$H$2:$H$3401,A934)</f>
        <v>3</v>
      </c>
      <c r="H934" s="104" t="str">
        <f t="shared" si="100"/>
        <v>Di bawah 1</v>
      </c>
      <c r="I934" s="104" t="str">
        <f t="shared" si="101"/>
        <v>Di bawah ambang nilai</v>
      </c>
      <c r="J934" s="106">
        <f t="shared" si="102"/>
        <v>1042464.000934</v>
      </c>
      <c r="K934" s="105">
        <f t="shared" si="103"/>
        <v>0</v>
      </c>
      <c r="L934" s="106">
        <f t="shared" si="104"/>
        <v>0</v>
      </c>
    </row>
    <row r="935" spans="1:12" x14ac:dyDescent="0.3">
      <c r="A935" s="104" t="s">
        <v>2257</v>
      </c>
      <c r="B935" s="104" t="s">
        <v>2258</v>
      </c>
      <c r="C935" s="105">
        <v>15653199</v>
      </c>
      <c r="D935" s="105">
        <v>207763387</v>
      </c>
      <c r="E935" s="106">
        <f t="shared" si="98"/>
        <v>13.272902682704027</v>
      </c>
      <c r="F935" s="107">
        <f t="shared" si="99"/>
        <v>18</v>
      </c>
      <c r="G935" s="107">
        <f>COUNTIF(Data_Eksportir!$H$2:$H$3401,A935)</f>
        <v>1</v>
      </c>
      <c r="H935" s="104" t="str">
        <f t="shared" si="100"/>
        <v>5 – 20</v>
      </c>
      <c r="I935" s="104" t="str">
        <f t="shared" si="101"/>
        <v>Keterwakilan rendah</v>
      </c>
      <c r="J935" s="106">
        <f t="shared" si="102"/>
        <v>207763387.00093499</v>
      </c>
      <c r="K935" s="105">
        <f t="shared" si="103"/>
        <v>103881693.5</v>
      </c>
      <c r="L935" s="106">
        <f t="shared" si="104"/>
        <v>103881693.500935</v>
      </c>
    </row>
    <row r="936" spans="1:12" x14ac:dyDescent="0.3">
      <c r="A936" s="104" t="s">
        <v>2259</v>
      </c>
      <c r="B936" s="104" t="s">
        <v>2260</v>
      </c>
      <c r="C936" s="105">
        <v>36364429</v>
      </c>
      <c r="D936" s="105">
        <v>207185257</v>
      </c>
      <c r="E936" s="106">
        <f t="shared" si="98"/>
        <v>5.6974703768894601</v>
      </c>
      <c r="F936" s="107">
        <f t="shared" si="99"/>
        <v>18</v>
      </c>
      <c r="G936" s="107">
        <f>COUNTIF(Data_Eksportir!$H$2:$H$3401,A936)</f>
        <v>0</v>
      </c>
      <c r="H936" s="104" t="str">
        <f t="shared" si="100"/>
        <v>5 – 20</v>
      </c>
      <c r="I936" s="104" t="str">
        <f t="shared" si="101"/>
        <v>Belum terwakili</v>
      </c>
      <c r="J936" s="106">
        <f t="shared" si="102"/>
        <v>207185257.000936</v>
      </c>
      <c r="K936" s="105">
        <f t="shared" si="103"/>
        <v>207185257</v>
      </c>
      <c r="L936" s="106">
        <f t="shared" si="104"/>
        <v>207185257.000936</v>
      </c>
    </row>
    <row r="937" spans="1:12" x14ac:dyDescent="0.3">
      <c r="A937" s="104" t="s">
        <v>2261</v>
      </c>
      <c r="B937" s="104" t="s">
        <v>2262</v>
      </c>
      <c r="C937" s="105">
        <v>115565346</v>
      </c>
      <c r="D937" s="105">
        <v>2084703274</v>
      </c>
      <c r="E937" s="106">
        <f t="shared" si="98"/>
        <v>18.039173040679515</v>
      </c>
      <c r="F937" s="107">
        <f t="shared" si="99"/>
        <v>18</v>
      </c>
      <c r="G937" s="107">
        <f>COUNTIF(Data_Eksportir!$H$2:$H$3401,A937)</f>
        <v>18</v>
      </c>
      <c r="H937" s="104" t="str">
        <f t="shared" si="100"/>
        <v>5 – 20</v>
      </c>
      <c r="I937" s="104" t="str">
        <f t="shared" si="101"/>
        <v>Terwakili</v>
      </c>
      <c r="J937" s="106">
        <f t="shared" si="102"/>
        <v>2084703274.000937</v>
      </c>
      <c r="K937" s="105">
        <f t="shared" si="103"/>
        <v>109721224.94736843</v>
      </c>
      <c r="L937" s="106">
        <f t="shared" si="104"/>
        <v>109721224.94830543</v>
      </c>
    </row>
    <row r="938" spans="1:12" x14ac:dyDescent="0.3">
      <c r="A938" s="104" t="s">
        <v>2263</v>
      </c>
      <c r="B938" s="104" t="s">
        <v>2264</v>
      </c>
      <c r="C938" s="105">
        <v>114067058</v>
      </c>
      <c r="D938" s="105">
        <v>705369687</v>
      </c>
      <c r="E938" s="106">
        <f t="shared" si="98"/>
        <v>6.1838159006432862</v>
      </c>
      <c r="F938" s="107">
        <f t="shared" si="99"/>
        <v>18</v>
      </c>
      <c r="G938" s="107">
        <f>COUNTIF(Data_Eksportir!$H$2:$H$3401,A938)</f>
        <v>45</v>
      </c>
      <c r="H938" s="104" t="str">
        <f t="shared" si="100"/>
        <v>5 – 20</v>
      </c>
      <c r="I938" s="104" t="str">
        <f t="shared" si="101"/>
        <v>Terwakili</v>
      </c>
      <c r="J938" s="106">
        <f t="shared" si="102"/>
        <v>705369687.00093806</v>
      </c>
      <c r="K938" s="105">
        <f t="shared" si="103"/>
        <v>15334123.630434783</v>
      </c>
      <c r="L938" s="106">
        <f t="shared" si="104"/>
        <v>15334123.631372783</v>
      </c>
    </row>
    <row r="939" spans="1:12" x14ac:dyDescent="0.3">
      <c r="A939" s="104" t="s">
        <v>2265</v>
      </c>
      <c r="B939" s="104" t="s">
        <v>2266</v>
      </c>
      <c r="C939" s="105">
        <v>265996</v>
      </c>
      <c r="D939" s="105">
        <v>932505</v>
      </c>
      <c r="E939" s="106">
        <f t="shared" si="98"/>
        <v>3.5057106121896568</v>
      </c>
      <c r="F939" s="107">
        <f t="shared" si="99"/>
        <v>18</v>
      </c>
      <c r="G939" s="107">
        <f>COUNTIF(Data_Eksportir!$H$2:$H$3401,A939)</f>
        <v>0</v>
      </c>
      <c r="H939" s="104" t="str">
        <f t="shared" si="100"/>
        <v>1 – 5</v>
      </c>
      <c r="I939" s="104" t="str">
        <f t="shared" si="101"/>
        <v>Di bawah ambang nilai</v>
      </c>
      <c r="J939" s="106">
        <f t="shared" si="102"/>
        <v>932505.00093900005</v>
      </c>
      <c r="K939" s="105">
        <f t="shared" si="103"/>
        <v>0</v>
      </c>
      <c r="L939" s="106">
        <f t="shared" si="104"/>
        <v>0</v>
      </c>
    </row>
    <row r="940" spans="1:12" x14ac:dyDescent="0.3">
      <c r="A940" s="104" t="s">
        <v>2267</v>
      </c>
      <c r="B940" s="104" t="s">
        <v>2268</v>
      </c>
      <c r="C940" s="105">
        <v>7277198</v>
      </c>
      <c r="D940" s="105">
        <v>26961119</v>
      </c>
      <c r="E940" s="106">
        <f t="shared" si="98"/>
        <v>3.7048763823658502</v>
      </c>
      <c r="F940" s="107">
        <f t="shared" si="99"/>
        <v>18</v>
      </c>
      <c r="G940" s="107">
        <f>COUNTIF(Data_Eksportir!$H$2:$H$3401,A940)</f>
        <v>2</v>
      </c>
      <c r="H940" s="104" t="str">
        <f t="shared" si="100"/>
        <v>1 – 5</v>
      </c>
      <c r="I940" s="104" t="str">
        <f t="shared" si="101"/>
        <v>Keterwakilan rendah</v>
      </c>
      <c r="J940" s="106">
        <f t="shared" si="102"/>
        <v>26961119.000939999</v>
      </c>
      <c r="K940" s="105">
        <f t="shared" si="103"/>
        <v>8987039.666666666</v>
      </c>
      <c r="L940" s="106">
        <f t="shared" si="104"/>
        <v>8987039.6676066667</v>
      </c>
    </row>
    <row r="941" spans="1:12" x14ac:dyDescent="0.3">
      <c r="A941" s="104" t="s">
        <v>2269</v>
      </c>
      <c r="B941" s="104" t="s">
        <v>2270</v>
      </c>
      <c r="C941" s="105">
        <v>4238334</v>
      </c>
      <c r="D941" s="105">
        <v>12746689</v>
      </c>
      <c r="E941" s="106">
        <f t="shared" si="98"/>
        <v>3.0074762866730183</v>
      </c>
      <c r="F941" s="107">
        <f t="shared" si="99"/>
        <v>18</v>
      </c>
      <c r="G941" s="107">
        <f>COUNTIF(Data_Eksportir!$H$2:$H$3401,A941)</f>
        <v>2</v>
      </c>
      <c r="H941" s="104" t="str">
        <f t="shared" si="100"/>
        <v>1 – 5</v>
      </c>
      <c r="I941" s="104" t="str">
        <f t="shared" si="101"/>
        <v>Keterwakilan rendah</v>
      </c>
      <c r="J941" s="106">
        <f t="shared" si="102"/>
        <v>12746689.000941001</v>
      </c>
      <c r="K941" s="105">
        <f t="shared" si="103"/>
        <v>4248896.333333333</v>
      </c>
      <c r="L941" s="106">
        <f t="shared" si="104"/>
        <v>4248896.334274333</v>
      </c>
    </row>
    <row r="942" spans="1:12" x14ac:dyDescent="0.3">
      <c r="A942" s="104" t="s">
        <v>2271</v>
      </c>
      <c r="B942" s="104" t="s">
        <v>2272</v>
      </c>
      <c r="C942" s="105">
        <v>912308</v>
      </c>
      <c r="D942" s="105">
        <v>5630345</v>
      </c>
      <c r="E942" s="106">
        <f t="shared" si="98"/>
        <v>6.1715396554672326</v>
      </c>
      <c r="F942" s="107">
        <f t="shared" si="99"/>
        <v>18</v>
      </c>
      <c r="G942" s="107">
        <f>COUNTIF(Data_Eksportir!$H$2:$H$3401,A942)</f>
        <v>0</v>
      </c>
      <c r="H942" s="104" t="str">
        <f t="shared" si="100"/>
        <v>5 – 20</v>
      </c>
      <c r="I942" s="104" t="str">
        <f t="shared" si="101"/>
        <v>Di bawah ambang nilai</v>
      </c>
      <c r="J942" s="106">
        <f t="shared" si="102"/>
        <v>5630345.0009420002</v>
      </c>
      <c r="K942" s="105">
        <f t="shared" si="103"/>
        <v>0</v>
      </c>
      <c r="L942" s="106">
        <f t="shared" si="104"/>
        <v>0</v>
      </c>
    </row>
    <row r="943" spans="1:12" x14ac:dyDescent="0.3">
      <c r="A943" s="104" t="s">
        <v>2273</v>
      </c>
      <c r="B943" s="104" t="s">
        <v>2274</v>
      </c>
      <c r="C943" s="105">
        <v>1211767</v>
      </c>
      <c r="D943" s="105">
        <v>5380379</v>
      </c>
      <c r="E943" s="106">
        <f t="shared" si="98"/>
        <v>4.4401101861991616</v>
      </c>
      <c r="F943" s="107">
        <f t="shared" si="99"/>
        <v>18</v>
      </c>
      <c r="G943" s="107">
        <f>COUNTIF(Data_Eksportir!$H$2:$H$3401,A943)</f>
        <v>0</v>
      </c>
      <c r="H943" s="104" t="str">
        <f t="shared" si="100"/>
        <v>1 – 5</v>
      </c>
      <c r="I943" s="104" t="str">
        <f t="shared" si="101"/>
        <v>Di bawah ambang nilai</v>
      </c>
      <c r="J943" s="106">
        <f t="shared" si="102"/>
        <v>5380379.0009430004</v>
      </c>
      <c r="K943" s="105">
        <f t="shared" si="103"/>
        <v>0</v>
      </c>
      <c r="L943" s="106">
        <f t="shared" si="104"/>
        <v>0</v>
      </c>
    </row>
    <row r="944" spans="1:12" x14ac:dyDescent="0.3">
      <c r="A944" s="104" t="s">
        <v>2275</v>
      </c>
      <c r="B944" s="104" t="s">
        <v>2276</v>
      </c>
      <c r="C944" s="105">
        <v>1300844</v>
      </c>
      <c r="D944" s="105">
        <v>7564294</v>
      </c>
      <c r="E944" s="106">
        <f t="shared" si="98"/>
        <v>5.8149124722103496</v>
      </c>
      <c r="F944" s="107">
        <f t="shared" si="99"/>
        <v>18</v>
      </c>
      <c r="G944" s="107">
        <f>COUNTIF(Data_Eksportir!$H$2:$H$3401,A944)</f>
        <v>0</v>
      </c>
      <c r="H944" s="104" t="str">
        <f t="shared" si="100"/>
        <v>5 – 20</v>
      </c>
      <c r="I944" s="104" t="str">
        <f t="shared" si="101"/>
        <v>Di bawah ambang nilai</v>
      </c>
      <c r="J944" s="106">
        <f t="shared" si="102"/>
        <v>7564294.0009439997</v>
      </c>
      <c r="K944" s="105">
        <f t="shared" si="103"/>
        <v>0</v>
      </c>
      <c r="L944" s="106">
        <f t="shared" si="104"/>
        <v>0</v>
      </c>
    </row>
    <row r="945" spans="1:12" x14ac:dyDescent="0.3">
      <c r="A945" s="104" t="s">
        <v>2277</v>
      </c>
      <c r="B945" s="104" t="s">
        <v>2278</v>
      </c>
      <c r="C945" s="105">
        <v>16938</v>
      </c>
      <c r="D945" s="105">
        <v>128753</v>
      </c>
      <c r="E945" s="106">
        <f t="shared" si="98"/>
        <v>7.6014287401109932</v>
      </c>
      <c r="F945" s="107">
        <f t="shared" si="99"/>
        <v>18</v>
      </c>
      <c r="G945" s="107">
        <f>COUNTIF(Data_Eksportir!$H$2:$H$3401,A945)</f>
        <v>2</v>
      </c>
      <c r="H945" s="104" t="str">
        <f t="shared" si="100"/>
        <v>5 – 20</v>
      </c>
      <c r="I945" s="104" t="str">
        <f t="shared" si="101"/>
        <v>Di bawah ambang nilai</v>
      </c>
      <c r="J945" s="106">
        <f t="shared" si="102"/>
        <v>128753.00094500001</v>
      </c>
      <c r="K945" s="105">
        <f t="shared" si="103"/>
        <v>0</v>
      </c>
      <c r="L945" s="106">
        <f t="shared" si="104"/>
        <v>0</v>
      </c>
    </row>
    <row r="946" spans="1:12" x14ac:dyDescent="0.3">
      <c r="A946" s="104" t="s">
        <v>2279</v>
      </c>
      <c r="B946" s="104" t="s">
        <v>2280</v>
      </c>
      <c r="C946" s="105">
        <v>798</v>
      </c>
      <c r="D946" s="105">
        <v>7732</v>
      </c>
      <c r="E946" s="106">
        <f t="shared" si="98"/>
        <v>9.6892230576441101</v>
      </c>
      <c r="F946" s="107">
        <f t="shared" si="99"/>
        <v>18</v>
      </c>
      <c r="G946" s="107">
        <f>COUNTIF(Data_Eksportir!$H$2:$H$3401,A946)</f>
        <v>1</v>
      </c>
      <c r="H946" s="104" t="str">
        <f t="shared" si="100"/>
        <v>5 – 20</v>
      </c>
      <c r="I946" s="104" t="str">
        <f t="shared" si="101"/>
        <v>Di bawah ambang nilai</v>
      </c>
      <c r="J946" s="106">
        <f t="shared" si="102"/>
        <v>7732.0009460000001</v>
      </c>
      <c r="K946" s="105">
        <f t="shared" si="103"/>
        <v>0</v>
      </c>
      <c r="L946" s="106">
        <f t="shared" si="104"/>
        <v>0</v>
      </c>
    </row>
    <row r="947" spans="1:12" x14ac:dyDescent="0.3">
      <c r="A947" s="104" t="s">
        <v>2281</v>
      </c>
      <c r="B947" s="104" t="s">
        <v>2282</v>
      </c>
      <c r="C947" s="105">
        <v>9823459</v>
      </c>
      <c r="D947" s="105">
        <v>34337671</v>
      </c>
      <c r="E947" s="106">
        <f t="shared" si="98"/>
        <v>3.4954765933262406</v>
      </c>
      <c r="F947" s="107">
        <f t="shared" si="99"/>
        <v>18</v>
      </c>
      <c r="G947" s="107">
        <f>COUNTIF(Data_Eksportir!$H$2:$H$3401,A947)</f>
        <v>0</v>
      </c>
      <c r="H947" s="104" t="str">
        <f t="shared" si="100"/>
        <v>1 – 5</v>
      </c>
      <c r="I947" s="104" t="str">
        <f t="shared" si="101"/>
        <v>Belum terwakili</v>
      </c>
      <c r="J947" s="106">
        <f t="shared" si="102"/>
        <v>34337671.000946999</v>
      </c>
      <c r="K947" s="105">
        <f t="shared" si="103"/>
        <v>34337671</v>
      </c>
      <c r="L947" s="106">
        <f t="shared" si="104"/>
        <v>34337671.000946999</v>
      </c>
    </row>
    <row r="948" spans="1:12" x14ac:dyDescent="0.3">
      <c r="A948" s="104" t="s">
        <v>2283</v>
      </c>
      <c r="B948" s="104" t="s">
        <v>2284</v>
      </c>
      <c r="C948" s="105">
        <v>544099</v>
      </c>
      <c r="D948" s="105">
        <v>3159501</v>
      </c>
      <c r="E948" s="106">
        <f t="shared" si="98"/>
        <v>5.8068494887878863</v>
      </c>
      <c r="F948" s="107">
        <f t="shared" si="99"/>
        <v>19</v>
      </c>
      <c r="G948" s="107">
        <f>COUNTIF(Data_Eksportir!$H$2:$H$3401,A948)</f>
        <v>0</v>
      </c>
      <c r="H948" s="104" t="str">
        <f t="shared" si="100"/>
        <v>5 – 20</v>
      </c>
      <c r="I948" s="104" t="str">
        <f t="shared" si="101"/>
        <v>Di bawah ambang nilai</v>
      </c>
      <c r="J948" s="106">
        <f t="shared" si="102"/>
        <v>3159501.0009479998</v>
      </c>
      <c r="K948" s="105">
        <f t="shared" si="103"/>
        <v>0</v>
      </c>
      <c r="L948" s="106">
        <f t="shared" si="104"/>
        <v>0</v>
      </c>
    </row>
    <row r="949" spans="1:12" x14ac:dyDescent="0.3">
      <c r="A949" s="104" t="s">
        <v>2285</v>
      </c>
      <c r="B949" s="104" t="s">
        <v>2286</v>
      </c>
      <c r="C949" s="105">
        <v>10020804</v>
      </c>
      <c r="D949" s="105">
        <v>39472018</v>
      </c>
      <c r="E949" s="106">
        <f t="shared" si="98"/>
        <v>3.9390070896506906</v>
      </c>
      <c r="F949" s="107">
        <f t="shared" si="99"/>
        <v>19</v>
      </c>
      <c r="G949" s="107">
        <f>COUNTIF(Data_Eksportir!$H$2:$H$3401,A949)</f>
        <v>0</v>
      </c>
      <c r="H949" s="104" t="str">
        <f t="shared" si="100"/>
        <v>1 – 5</v>
      </c>
      <c r="I949" s="104" t="str">
        <f t="shared" si="101"/>
        <v>Belum terwakili</v>
      </c>
      <c r="J949" s="106">
        <f t="shared" si="102"/>
        <v>39472018.000949003</v>
      </c>
      <c r="K949" s="105">
        <f t="shared" si="103"/>
        <v>39472018</v>
      </c>
      <c r="L949" s="106">
        <f t="shared" si="104"/>
        <v>39472018.000949003</v>
      </c>
    </row>
    <row r="950" spans="1:12" x14ac:dyDescent="0.3">
      <c r="A950" s="104" t="s">
        <v>2287</v>
      </c>
      <c r="B950" s="104" t="s">
        <v>2288</v>
      </c>
      <c r="C950" s="105">
        <v>26967</v>
      </c>
      <c r="D950" s="105">
        <v>168958</v>
      </c>
      <c r="E950" s="106">
        <f t="shared" si="98"/>
        <v>6.2653613675974338</v>
      </c>
      <c r="F950" s="107">
        <f t="shared" si="99"/>
        <v>19</v>
      </c>
      <c r="G950" s="107">
        <f>COUNTIF(Data_Eksportir!$H$2:$H$3401,A950)</f>
        <v>0</v>
      </c>
      <c r="H950" s="104" t="str">
        <f t="shared" si="100"/>
        <v>5 – 20</v>
      </c>
      <c r="I950" s="104" t="str">
        <f t="shared" si="101"/>
        <v>Di bawah ambang nilai</v>
      </c>
      <c r="J950" s="106">
        <f t="shared" si="102"/>
        <v>168958.00094999999</v>
      </c>
      <c r="K950" s="105">
        <f t="shared" si="103"/>
        <v>0</v>
      </c>
      <c r="L950" s="106">
        <f t="shared" si="104"/>
        <v>0</v>
      </c>
    </row>
    <row r="951" spans="1:12" x14ac:dyDescent="0.3">
      <c r="A951" s="104" t="s">
        <v>2289</v>
      </c>
      <c r="B951" s="104" t="s">
        <v>2290</v>
      </c>
      <c r="C951" s="105">
        <v>3</v>
      </c>
      <c r="D951" s="105">
        <v>10</v>
      </c>
      <c r="E951" s="106">
        <f t="shared" si="98"/>
        <v>3.3333333333333335</v>
      </c>
      <c r="F951" s="107">
        <f t="shared" si="99"/>
        <v>19</v>
      </c>
      <c r="G951" s="107">
        <f>COUNTIF(Data_Eksportir!$H$2:$H$3401,A951)</f>
        <v>0</v>
      </c>
      <c r="H951" s="104" t="str">
        <f t="shared" si="100"/>
        <v>1 – 5</v>
      </c>
      <c r="I951" s="104" t="str">
        <f t="shared" si="101"/>
        <v>Di bawah ambang nilai</v>
      </c>
      <c r="J951" s="106">
        <f t="shared" si="102"/>
        <v>10.000951000000001</v>
      </c>
      <c r="K951" s="105">
        <f t="shared" si="103"/>
        <v>0</v>
      </c>
      <c r="L951" s="106">
        <f t="shared" si="104"/>
        <v>0</v>
      </c>
    </row>
    <row r="952" spans="1:12" x14ac:dyDescent="0.3">
      <c r="A952" s="104" t="s">
        <v>2291</v>
      </c>
      <c r="B952" s="104" t="s">
        <v>2292</v>
      </c>
      <c r="C952" s="105">
        <v>1195</v>
      </c>
      <c r="D952" s="105">
        <v>9602</v>
      </c>
      <c r="E952" s="106">
        <f t="shared" si="98"/>
        <v>8.0351464435146447</v>
      </c>
      <c r="F952" s="107">
        <f t="shared" si="99"/>
        <v>19</v>
      </c>
      <c r="G952" s="107">
        <f>COUNTIF(Data_Eksportir!$H$2:$H$3401,A952)</f>
        <v>0</v>
      </c>
      <c r="H952" s="104" t="str">
        <f t="shared" si="100"/>
        <v>5 – 20</v>
      </c>
      <c r="I952" s="104" t="str">
        <f t="shared" si="101"/>
        <v>Di bawah ambang nilai</v>
      </c>
      <c r="J952" s="106">
        <f t="shared" si="102"/>
        <v>9602.0009520000003</v>
      </c>
      <c r="K952" s="105">
        <f t="shared" si="103"/>
        <v>0</v>
      </c>
      <c r="L952" s="106">
        <f t="shared" si="104"/>
        <v>0</v>
      </c>
    </row>
    <row r="953" spans="1:12" x14ac:dyDescent="0.3">
      <c r="A953" s="104" t="s">
        <v>2293</v>
      </c>
      <c r="B953" s="104" t="s">
        <v>2294</v>
      </c>
      <c r="C953" s="105">
        <v>3898058</v>
      </c>
      <c r="D953" s="105">
        <v>14963212</v>
      </c>
      <c r="E953" s="106">
        <f t="shared" si="98"/>
        <v>3.8386324677570216</v>
      </c>
      <c r="F953" s="107">
        <f t="shared" si="99"/>
        <v>19</v>
      </c>
      <c r="G953" s="107">
        <f>COUNTIF(Data_Eksportir!$H$2:$H$3401,A953)</f>
        <v>0</v>
      </c>
      <c r="H953" s="104" t="str">
        <f t="shared" si="100"/>
        <v>1 – 5</v>
      </c>
      <c r="I953" s="104" t="str">
        <f t="shared" si="101"/>
        <v>Belum terwakili</v>
      </c>
      <c r="J953" s="106">
        <f t="shared" si="102"/>
        <v>14963212.000953</v>
      </c>
      <c r="K953" s="105">
        <f t="shared" si="103"/>
        <v>14963212</v>
      </c>
      <c r="L953" s="106">
        <f t="shared" si="104"/>
        <v>14963212.000953</v>
      </c>
    </row>
    <row r="954" spans="1:12" x14ac:dyDescent="0.3">
      <c r="A954" s="104" t="s">
        <v>2295</v>
      </c>
      <c r="B954" s="104" t="s">
        <v>2296</v>
      </c>
      <c r="C954" s="105">
        <v>4335270</v>
      </c>
      <c r="D954" s="105">
        <v>8005577</v>
      </c>
      <c r="E954" s="106">
        <f t="shared" si="98"/>
        <v>1.846615551049877</v>
      </c>
      <c r="F954" s="107">
        <f t="shared" si="99"/>
        <v>19</v>
      </c>
      <c r="G954" s="107">
        <f>COUNTIF(Data_Eksportir!$H$2:$H$3401,A954)</f>
        <v>0</v>
      </c>
      <c r="H954" s="104" t="str">
        <f t="shared" si="100"/>
        <v>1 – 5</v>
      </c>
      <c r="I954" s="104" t="str">
        <f t="shared" si="101"/>
        <v>Di bawah ambang nilai</v>
      </c>
      <c r="J954" s="106">
        <f t="shared" si="102"/>
        <v>8005577.0009540003</v>
      </c>
      <c r="K954" s="105">
        <f t="shared" si="103"/>
        <v>0</v>
      </c>
      <c r="L954" s="106">
        <f t="shared" si="104"/>
        <v>0</v>
      </c>
    </row>
    <row r="955" spans="1:12" x14ac:dyDescent="0.3">
      <c r="A955" s="104" t="s">
        <v>2297</v>
      </c>
      <c r="B955" s="104" t="s">
        <v>2298</v>
      </c>
      <c r="C955" s="105">
        <v>33049</v>
      </c>
      <c r="D955" s="105">
        <v>218311</v>
      </c>
      <c r="E955" s="106">
        <f t="shared" si="98"/>
        <v>6.6056764198614175</v>
      </c>
      <c r="F955" s="107">
        <f t="shared" si="99"/>
        <v>19</v>
      </c>
      <c r="G955" s="107">
        <f>COUNTIF(Data_Eksportir!$H$2:$H$3401,A955)</f>
        <v>0</v>
      </c>
      <c r="H955" s="104" t="str">
        <f t="shared" si="100"/>
        <v>5 – 20</v>
      </c>
      <c r="I955" s="104" t="str">
        <f t="shared" si="101"/>
        <v>Di bawah ambang nilai</v>
      </c>
      <c r="J955" s="106">
        <f t="shared" si="102"/>
        <v>218311.000955</v>
      </c>
      <c r="K955" s="105">
        <f t="shared" si="103"/>
        <v>0</v>
      </c>
      <c r="L955" s="106">
        <f t="shared" si="104"/>
        <v>0</v>
      </c>
    </row>
    <row r="956" spans="1:12" x14ac:dyDescent="0.3">
      <c r="A956" s="104" t="s">
        <v>2299</v>
      </c>
      <c r="B956" s="104" t="s">
        <v>2300</v>
      </c>
      <c r="C956" s="105">
        <v>1859941</v>
      </c>
      <c r="D956" s="105">
        <v>4209791</v>
      </c>
      <c r="E956" s="106">
        <f t="shared" si="98"/>
        <v>2.2634002906543809</v>
      </c>
      <c r="F956" s="107">
        <f t="shared" si="99"/>
        <v>19</v>
      </c>
      <c r="G956" s="107">
        <f>COUNTIF(Data_Eksportir!$H$2:$H$3401,A956)</f>
        <v>0</v>
      </c>
      <c r="H956" s="104" t="str">
        <f t="shared" si="100"/>
        <v>1 – 5</v>
      </c>
      <c r="I956" s="104" t="str">
        <f t="shared" si="101"/>
        <v>Di bawah ambang nilai</v>
      </c>
      <c r="J956" s="106">
        <f t="shared" si="102"/>
        <v>4209791.0009559998</v>
      </c>
      <c r="K956" s="105">
        <f t="shared" si="103"/>
        <v>0</v>
      </c>
      <c r="L956" s="106">
        <f t="shared" si="104"/>
        <v>0</v>
      </c>
    </row>
    <row r="957" spans="1:12" x14ac:dyDescent="0.3">
      <c r="A957" s="104" t="s">
        <v>2301</v>
      </c>
      <c r="B957" s="104" t="s">
        <v>2302</v>
      </c>
      <c r="C957" s="105">
        <v>113071</v>
      </c>
      <c r="D957" s="105">
        <v>625423</v>
      </c>
      <c r="E957" s="106">
        <f t="shared" si="98"/>
        <v>5.5312414323743493</v>
      </c>
      <c r="F957" s="107">
        <f t="shared" si="99"/>
        <v>19</v>
      </c>
      <c r="G957" s="107">
        <f>COUNTIF(Data_Eksportir!$H$2:$H$3401,A957)</f>
        <v>0</v>
      </c>
      <c r="H957" s="104" t="str">
        <f t="shared" si="100"/>
        <v>5 – 20</v>
      </c>
      <c r="I957" s="104" t="str">
        <f t="shared" si="101"/>
        <v>Di bawah ambang nilai</v>
      </c>
      <c r="J957" s="106">
        <f t="shared" si="102"/>
        <v>625423.00095699995</v>
      </c>
      <c r="K957" s="105">
        <f t="shared" si="103"/>
        <v>0</v>
      </c>
      <c r="L957" s="106">
        <f t="shared" si="104"/>
        <v>0</v>
      </c>
    </row>
    <row r="958" spans="1:12" x14ac:dyDescent="0.3">
      <c r="A958" s="104" t="s">
        <v>2303</v>
      </c>
      <c r="B958" s="104" t="s">
        <v>2304</v>
      </c>
      <c r="C958" s="105">
        <v>37536</v>
      </c>
      <c r="D958" s="105">
        <v>223630</v>
      </c>
      <c r="E958" s="106">
        <f t="shared" si="98"/>
        <v>5.9577472293265128</v>
      </c>
      <c r="F958" s="107">
        <f t="shared" si="99"/>
        <v>19</v>
      </c>
      <c r="G958" s="107">
        <f>COUNTIF(Data_Eksportir!$H$2:$H$3401,A958)</f>
        <v>0</v>
      </c>
      <c r="H958" s="104" t="str">
        <f t="shared" si="100"/>
        <v>5 – 20</v>
      </c>
      <c r="I958" s="104" t="str">
        <f t="shared" si="101"/>
        <v>Di bawah ambang nilai</v>
      </c>
      <c r="J958" s="106">
        <f t="shared" si="102"/>
        <v>223630.00095799999</v>
      </c>
      <c r="K958" s="105">
        <f t="shared" si="103"/>
        <v>0</v>
      </c>
      <c r="L958" s="106">
        <f t="shared" si="104"/>
        <v>0</v>
      </c>
    </row>
    <row r="959" spans="1:12" x14ac:dyDescent="0.3">
      <c r="A959" s="104" t="s">
        <v>2305</v>
      </c>
      <c r="B959" s="104" t="s">
        <v>2306</v>
      </c>
      <c r="C959" s="105">
        <v>7186523</v>
      </c>
      <c r="D959" s="105">
        <v>24679277</v>
      </c>
      <c r="E959" s="106">
        <f t="shared" si="98"/>
        <v>3.4341053385621949</v>
      </c>
      <c r="F959" s="107">
        <f t="shared" si="99"/>
        <v>19</v>
      </c>
      <c r="G959" s="107">
        <f>COUNTIF(Data_Eksportir!$H$2:$H$3401,A959)</f>
        <v>0</v>
      </c>
      <c r="H959" s="104" t="str">
        <f t="shared" si="100"/>
        <v>1 – 5</v>
      </c>
      <c r="I959" s="104" t="str">
        <f t="shared" si="101"/>
        <v>Belum terwakili</v>
      </c>
      <c r="J959" s="106">
        <f t="shared" si="102"/>
        <v>24679277.000959001</v>
      </c>
      <c r="K959" s="105">
        <f t="shared" si="103"/>
        <v>24679277</v>
      </c>
      <c r="L959" s="106">
        <f t="shared" si="104"/>
        <v>24679277.000959001</v>
      </c>
    </row>
    <row r="960" spans="1:12" x14ac:dyDescent="0.3">
      <c r="A960" s="104" t="s">
        <v>2307</v>
      </c>
      <c r="B960" s="104" t="s">
        <v>2308</v>
      </c>
      <c r="C960" s="105">
        <v>317039</v>
      </c>
      <c r="D960" s="105">
        <v>3487965</v>
      </c>
      <c r="E960" s="106">
        <f t="shared" si="98"/>
        <v>11.001690643737836</v>
      </c>
      <c r="F960" s="107">
        <f t="shared" si="99"/>
        <v>19</v>
      </c>
      <c r="G960" s="107">
        <f>COUNTIF(Data_Eksportir!$H$2:$H$3401,A960)</f>
        <v>0</v>
      </c>
      <c r="H960" s="104" t="str">
        <f t="shared" si="100"/>
        <v>5 – 20</v>
      </c>
      <c r="I960" s="104" t="str">
        <f t="shared" si="101"/>
        <v>Di bawah ambang nilai</v>
      </c>
      <c r="J960" s="106">
        <f t="shared" si="102"/>
        <v>3487965.0009599999</v>
      </c>
      <c r="K960" s="105">
        <f t="shared" si="103"/>
        <v>0</v>
      </c>
      <c r="L960" s="106">
        <f t="shared" si="104"/>
        <v>0</v>
      </c>
    </row>
    <row r="961" spans="1:12" x14ac:dyDescent="0.3">
      <c r="A961" s="104" t="s">
        <v>2309</v>
      </c>
      <c r="B961" s="104" t="s">
        <v>2310</v>
      </c>
      <c r="C961" s="105">
        <v>52897006</v>
      </c>
      <c r="D961" s="105">
        <v>59016934</v>
      </c>
      <c r="E961" s="106">
        <f t="shared" si="98"/>
        <v>1.1156951680781328</v>
      </c>
      <c r="F961" s="107">
        <f t="shared" si="99"/>
        <v>19</v>
      </c>
      <c r="G961" s="107">
        <f>COUNTIF(Data_Eksportir!$H$2:$H$3401,A961)</f>
        <v>0</v>
      </c>
      <c r="H961" s="104" t="str">
        <f t="shared" si="100"/>
        <v>1 – 5</v>
      </c>
      <c r="I961" s="104" t="str">
        <f t="shared" si="101"/>
        <v>Belum terwakili</v>
      </c>
      <c r="J961" s="106">
        <f t="shared" si="102"/>
        <v>59016934.000960998</v>
      </c>
      <c r="K961" s="105">
        <f t="shared" si="103"/>
        <v>59016934</v>
      </c>
      <c r="L961" s="106">
        <f t="shared" si="104"/>
        <v>59016934.000960998</v>
      </c>
    </row>
    <row r="962" spans="1:12" x14ac:dyDescent="0.3">
      <c r="A962" s="104" t="s">
        <v>2311</v>
      </c>
      <c r="B962" s="104" t="s">
        <v>2312</v>
      </c>
      <c r="C962" s="105">
        <v>1701548</v>
      </c>
      <c r="D962" s="105">
        <v>6143022</v>
      </c>
      <c r="E962" s="106">
        <f t="shared" ref="E962:E1025" si="105">IF(AND(ISNUMBER(C962),C962&gt;0),D962/C962,"")</f>
        <v>3.6102548973052775</v>
      </c>
      <c r="F962" s="107">
        <f t="shared" ref="F962:F1025" si="106">VALUE(LEFT(A962,2))</f>
        <v>19</v>
      </c>
      <c r="G962" s="107">
        <f>COUNTIF(Data_Eksportir!$H$2:$H$3401,A962)</f>
        <v>0</v>
      </c>
      <c r="H962" s="104" t="str">
        <f t="shared" ref="H962:H1025" si="107">IF(E962="","Tanpa data berat",IF(E962&lt;1,"Di bawah 1",IF(E962&lt;5,"1 – 5",IF(E962&lt;20,"5 – 20",IF(E962&lt;100,"20 – 100","100 ke atas")))))</f>
        <v>1 – 5</v>
      </c>
      <c r="I962" s="104" t="str">
        <f t="shared" ref="I962:I1025" si="108">IF(D962&lt;p_nilai_besar,"Di bawah ambang nilai",IF(G962=0,"Belum terwakili",IF(G962&lt;=p_listing_rendah,"Keterwakilan rendah","Terwakili")))</f>
        <v>Di bawah ambang nilai</v>
      </c>
      <c r="J962" s="106">
        <f t="shared" ref="J962:J1025" si="109">D962+ROW()/10^6</f>
        <v>6143022.0009620003</v>
      </c>
      <c r="K962" s="105">
        <f t="shared" ref="K962:K1025" si="110">IF(D962&gt;=p_nilai_besar,D962/(1+G962),0)</f>
        <v>0</v>
      </c>
      <c r="L962" s="106">
        <f t="shared" ref="L962:L1025" si="111">IF(K962&gt;0,K962+ROW()/10^6,0)</f>
        <v>0</v>
      </c>
    </row>
    <row r="963" spans="1:12" x14ac:dyDescent="0.3">
      <c r="A963" s="104" t="s">
        <v>2313</v>
      </c>
      <c r="B963" s="104" t="s">
        <v>2314</v>
      </c>
      <c r="C963" s="105">
        <v>5989246</v>
      </c>
      <c r="D963" s="105">
        <v>20167805</v>
      </c>
      <c r="E963" s="106">
        <f t="shared" si="105"/>
        <v>3.3673362222890826</v>
      </c>
      <c r="F963" s="107">
        <f t="shared" si="106"/>
        <v>19</v>
      </c>
      <c r="G963" s="107">
        <f>COUNTIF(Data_Eksportir!$H$2:$H$3401,A963)</f>
        <v>0</v>
      </c>
      <c r="H963" s="104" t="str">
        <f t="shared" si="107"/>
        <v>1 – 5</v>
      </c>
      <c r="I963" s="104" t="str">
        <f t="shared" si="108"/>
        <v>Belum terwakili</v>
      </c>
      <c r="J963" s="106">
        <f t="shared" si="109"/>
        <v>20167805.000962999</v>
      </c>
      <c r="K963" s="105">
        <f t="shared" si="110"/>
        <v>20167805</v>
      </c>
      <c r="L963" s="106">
        <f t="shared" si="111"/>
        <v>20167805.000962999</v>
      </c>
    </row>
    <row r="964" spans="1:12" x14ac:dyDescent="0.3">
      <c r="A964" s="104" t="s">
        <v>2315</v>
      </c>
      <c r="B964" s="104" t="s">
        <v>2316</v>
      </c>
      <c r="C964" s="105">
        <v>35581</v>
      </c>
      <c r="D964" s="105">
        <v>217621</v>
      </c>
      <c r="E964" s="106">
        <f t="shared" si="105"/>
        <v>6.1162137095640929</v>
      </c>
      <c r="F964" s="107">
        <f t="shared" si="106"/>
        <v>19</v>
      </c>
      <c r="G964" s="107">
        <f>COUNTIF(Data_Eksportir!$H$2:$H$3401,A964)</f>
        <v>0</v>
      </c>
      <c r="H964" s="104" t="str">
        <f t="shared" si="107"/>
        <v>5 – 20</v>
      </c>
      <c r="I964" s="104" t="str">
        <f t="shared" si="108"/>
        <v>Di bawah ambang nilai</v>
      </c>
      <c r="J964" s="106">
        <f t="shared" si="109"/>
        <v>217621.00096400001</v>
      </c>
      <c r="K964" s="105">
        <f t="shared" si="110"/>
        <v>0</v>
      </c>
      <c r="L964" s="106">
        <f t="shared" si="111"/>
        <v>0</v>
      </c>
    </row>
    <row r="965" spans="1:12" x14ac:dyDescent="0.3">
      <c r="A965" s="104" t="s">
        <v>2317</v>
      </c>
      <c r="B965" s="104" t="s">
        <v>2318</v>
      </c>
      <c r="C965" s="105"/>
      <c r="D965" s="105">
        <v>134</v>
      </c>
      <c r="E965" s="106" t="str">
        <f t="shared" si="105"/>
        <v/>
      </c>
      <c r="F965" s="107">
        <f t="shared" si="106"/>
        <v>19</v>
      </c>
      <c r="G965" s="107">
        <f>COUNTIF(Data_Eksportir!$H$2:$H$3401,A965)</f>
        <v>0</v>
      </c>
      <c r="H965" s="104" t="str">
        <f t="shared" si="107"/>
        <v>Tanpa data berat</v>
      </c>
      <c r="I965" s="104" t="str">
        <f t="shared" si="108"/>
        <v>Di bawah ambang nilai</v>
      </c>
      <c r="J965" s="106">
        <f t="shared" si="109"/>
        <v>134.00096500000001</v>
      </c>
      <c r="K965" s="105">
        <f t="shared" si="110"/>
        <v>0</v>
      </c>
      <c r="L965" s="106">
        <f t="shared" si="111"/>
        <v>0</v>
      </c>
    </row>
    <row r="966" spans="1:12" x14ac:dyDescent="0.3">
      <c r="A966" s="104" t="s">
        <v>2319</v>
      </c>
      <c r="B966" s="104" t="s">
        <v>2320</v>
      </c>
      <c r="C966" s="105">
        <v>2526</v>
      </c>
      <c r="D966" s="105">
        <v>4519</v>
      </c>
      <c r="E966" s="106">
        <f t="shared" si="105"/>
        <v>1.7889944576405383</v>
      </c>
      <c r="F966" s="107">
        <f t="shared" si="106"/>
        <v>19</v>
      </c>
      <c r="G966" s="107">
        <f>COUNTIF(Data_Eksportir!$H$2:$H$3401,A966)</f>
        <v>0</v>
      </c>
      <c r="H966" s="104" t="str">
        <f t="shared" si="107"/>
        <v>1 – 5</v>
      </c>
      <c r="I966" s="104" t="str">
        <f t="shared" si="108"/>
        <v>Di bawah ambang nilai</v>
      </c>
      <c r="J966" s="106">
        <f t="shared" si="109"/>
        <v>4519.0009659999996</v>
      </c>
      <c r="K966" s="105">
        <f t="shared" si="110"/>
        <v>0</v>
      </c>
      <c r="L966" s="106">
        <f t="shared" si="111"/>
        <v>0</v>
      </c>
    </row>
    <row r="967" spans="1:12" x14ac:dyDescent="0.3">
      <c r="A967" s="104" t="s">
        <v>2321</v>
      </c>
      <c r="B967" s="104" t="s">
        <v>2322</v>
      </c>
      <c r="C967" s="105">
        <v>12048996</v>
      </c>
      <c r="D967" s="105">
        <v>29344648</v>
      </c>
      <c r="E967" s="106">
        <f t="shared" si="105"/>
        <v>2.4354434178582181</v>
      </c>
      <c r="F967" s="107">
        <f t="shared" si="106"/>
        <v>19</v>
      </c>
      <c r="G967" s="107">
        <f>COUNTIF(Data_Eksportir!$H$2:$H$3401,A967)</f>
        <v>0</v>
      </c>
      <c r="H967" s="104" t="str">
        <f t="shared" si="107"/>
        <v>1 – 5</v>
      </c>
      <c r="I967" s="104" t="str">
        <f t="shared" si="108"/>
        <v>Belum terwakili</v>
      </c>
      <c r="J967" s="106">
        <f t="shared" si="109"/>
        <v>29344648.000967</v>
      </c>
      <c r="K967" s="105">
        <f t="shared" si="110"/>
        <v>29344648</v>
      </c>
      <c r="L967" s="106">
        <f t="shared" si="111"/>
        <v>29344648.000967</v>
      </c>
    </row>
    <row r="968" spans="1:12" x14ac:dyDescent="0.3">
      <c r="A968" s="104" t="s">
        <v>2323</v>
      </c>
      <c r="B968" s="104" t="s">
        <v>2324</v>
      </c>
      <c r="C968" s="105">
        <v>2641304</v>
      </c>
      <c r="D968" s="105">
        <v>5233874</v>
      </c>
      <c r="E968" s="106">
        <f t="shared" si="105"/>
        <v>1.9815492650599855</v>
      </c>
      <c r="F968" s="107">
        <f t="shared" si="106"/>
        <v>19</v>
      </c>
      <c r="G968" s="107">
        <f>COUNTIF(Data_Eksportir!$H$2:$H$3401,A968)</f>
        <v>0</v>
      </c>
      <c r="H968" s="104" t="str">
        <f t="shared" si="107"/>
        <v>1 – 5</v>
      </c>
      <c r="I968" s="104" t="str">
        <f t="shared" si="108"/>
        <v>Di bawah ambang nilai</v>
      </c>
      <c r="J968" s="106">
        <f t="shared" si="109"/>
        <v>5233874.0009679999</v>
      </c>
      <c r="K968" s="105">
        <f t="shared" si="110"/>
        <v>0</v>
      </c>
      <c r="L968" s="106">
        <f t="shared" si="111"/>
        <v>0</v>
      </c>
    </row>
    <row r="969" spans="1:12" x14ac:dyDescent="0.3">
      <c r="A969" s="104" t="s">
        <v>2325</v>
      </c>
      <c r="B969" s="104" t="s">
        <v>2326</v>
      </c>
      <c r="C969" s="105">
        <v>106433</v>
      </c>
      <c r="D969" s="105">
        <v>139339</v>
      </c>
      <c r="E969" s="106">
        <f t="shared" si="105"/>
        <v>1.3091710277827366</v>
      </c>
      <c r="F969" s="107">
        <f t="shared" si="106"/>
        <v>19</v>
      </c>
      <c r="G969" s="107">
        <f>COUNTIF(Data_Eksportir!$H$2:$H$3401,A969)</f>
        <v>3</v>
      </c>
      <c r="H969" s="104" t="str">
        <f t="shared" si="107"/>
        <v>1 – 5</v>
      </c>
      <c r="I969" s="104" t="str">
        <f t="shared" si="108"/>
        <v>Di bawah ambang nilai</v>
      </c>
      <c r="J969" s="106">
        <f t="shared" si="109"/>
        <v>139339.00096899999</v>
      </c>
      <c r="K969" s="105">
        <f t="shared" si="110"/>
        <v>0</v>
      </c>
      <c r="L969" s="106">
        <f t="shared" si="111"/>
        <v>0</v>
      </c>
    </row>
    <row r="970" spans="1:12" x14ac:dyDescent="0.3">
      <c r="A970" s="104" t="s">
        <v>2327</v>
      </c>
      <c r="B970" s="104" t="s">
        <v>2328</v>
      </c>
      <c r="C970" s="105">
        <v>11897</v>
      </c>
      <c r="D970" s="105">
        <v>22174</v>
      </c>
      <c r="E970" s="106">
        <f t="shared" si="105"/>
        <v>1.8638312179541061</v>
      </c>
      <c r="F970" s="107">
        <f t="shared" si="106"/>
        <v>19</v>
      </c>
      <c r="G970" s="107">
        <f>COUNTIF(Data_Eksportir!$H$2:$H$3401,A970)</f>
        <v>0</v>
      </c>
      <c r="H970" s="104" t="str">
        <f t="shared" si="107"/>
        <v>1 – 5</v>
      </c>
      <c r="I970" s="104" t="str">
        <f t="shared" si="108"/>
        <v>Di bawah ambang nilai</v>
      </c>
      <c r="J970" s="106">
        <f t="shared" si="109"/>
        <v>22174.000970000001</v>
      </c>
      <c r="K970" s="105">
        <f t="shared" si="110"/>
        <v>0</v>
      </c>
      <c r="L970" s="106">
        <f t="shared" si="111"/>
        <v>0</v>
      </c>
    </row>
    <row r="971" spans="1:12" x14ac:dyDescent="0.3">
      <c r="A971" s="104" t="s">
        <v>2329</v>
      </c>
      <c r="B971" s="104" t="s">
        <v>2330</v>
      </c>
      <c r="C971" s="105">
        <v>3542560</v>
      </c>
      <c r="D971" s="105">
        <v>3604127</v>
      </c>
      <c r="E971" s="106">
        <f t="shared" si="105"/>
        <v>1.0173792398717312</v>
      </c>
      <c r="F971" s="107">
        <f t="shared" si="106"/>
        <v>19</v>
      </c>
      <c r="G971" s="107">
        <f>COUNTIF(Data_Eksportir!$H$2:$H$3401,A971)</f>
        <v>2</v>
      </c>
      <c r="H971" s="104" t="str">
        <f t="shared" si="107"/>
        <v>1 – 5</v>
      </c>
      <c r="I971" s="104" t="str">
        <f t="shared" si="108"/>
        <v>Di bawah ambang nilai</v>
      </c>
      <c r="J971" s="106">
        <f t="shared" si="109"/>
        <v>3604127.0009710002</v>
      </c>
      <c r="K971" s="105">
        <f t="shared" si="110"/>
        <v>0</v>
      </c>
      <c r="L971" s="106">
        <f t="shared" si="111"/>
        <v>0</v>
      </c>
    </row>
    <row r="972" spans="1:12" x14ac:dyDescent="0.3">
      <c r="A972" s="104" t="s">
        <v>2331</v>
      </c>
      <c r="B972" s="104" t="s">
        <v>2332</v>
      </c>
      <c r="C972" s="105">
        <v>22920505</v>
      </c>
      <c r="D972" s="105">
        <v>24842960</v>
      </c>
      <c r="E972" s="106">
        <f t="shared" si="105"/>
        <v>1.0838748971717682</v>
      </c>
      <c r="F972" s="107">
        <f t="shared" si="106"/>
        <v>19</v>
      </c>
      <c r="G972" s="107">
        <f>COUNTIF(Data_Eksportir!$H$2:$H$3401,A972)</f>
        <v>0</v>
      </c>
      <c r="H972" s="104" t="str">
        <f t="shared" si="107"/>
        <v>1 – 5</v>
      </c>
      <c r="I972" s="104" t="str">
        <f t="shared" si="108"/>
        <v>Belum terwakili</v>
      </c>
      <c r="J972" s="106">
        <f t="shared" si="109"/>
        <v>24842960.000971999</v>
      </c>
      <c r="K972" s="105">
        <f t="shared" si="110"/>
        <v>24842960</v>
      </c>
      <c r="L972" s="106">
        <f t="shared" si="111"/>
        <v>24842960.000971999</v>
      </c>
    </row>
    <row r="973" spans="1:12" x14ac:dyDescent="0.3">
      <c r="A973" s="104" t="s">
        <v>2333</v>
      </c>
      <c r="B973" s="104" t="s">
        <v>2334</v>
      </c>
      <c r="C973" s="105">
        <v>2997</v>
      </c>
      <c r="D973" s="105">
        <v>13001</v>
      </c>
      <c r="E973" s="106">
        <f t="shared" si="105"/>
        <v>4.3380046713380045</v>
      </c>
      <c r="F973" s="107">
        <f t="shared" si="106"/>
        <v>19</v>
      </c>
      <c r="G973" s="107">
        <f>COUNTIF(Data_Eksportir!$H$2:$H$3401,A973)</f>
        <v>0</v>
      </c>
      <c r="H973" s="104" t="str">
        <f t="shared" si="107"/>
        <v>1 – 5</v>
      </c>
      <c r="I973" s="104" t="str">
        <f t="shared" si="108"/>
        <v>Di bawah ambang nilai</v>
      </c>
      <c r="J973" s="106">
        <f t="shared" si="109"/>
        <v>13001.000973</v>
      </c>
      <c r="K973" s="105">
        <f t="shared" si="110"/>
        <v>0</v>
      </c>
      <c r="L973" s="106">
        <f t="shared" si="111"/>
        <v>0</v>
      </c>
    </row>
    <row r="974" spans="1:12" x14ac:dyDescent="0.3">
      <c r="A974" s="104" t="s">
        <v>2335</v>
      </c>
      <c r="B974" s="104" t="s">
        <v>2336</v>
      </c>
      <c r="C974" s="105">
        <v>1262</v>
      </c>
      <c r="D974" s="105">
        <v>8245</v>
      </c>
      <c r="E974" s="106">
        <f t="shared" si="105"/>
        <v>6.5332805071315372</v>
      </c>
      <c r="F974" s="107">
        <f t="shared" si="106"/>
        <v>19</v>
      </c>
      <c r="G974" s="107">
        <f>COUNTIF(Data_Eksportir!$H$2:$H$3401,A974)</f>
        <v>0</v>
      </c>
      <c r="H974" s="104" t="str">
        <f t="shared" si="107"/>
        <v>5 – 20</v>
      </c>
      <c r="I974" s="104" t="str">
        <f t="shared" si="108"/>
        <v>Di bawah ambang nilai</v>
      </c>
      <c r="J974" s="106">
        <f t="shared" si="109"/>
        <v>8245.0009740000005</v>
      </c>
      <c r="K974" s="105">
        <f t="shared" si="110"/>
        <v>0</v>
      </c>
      <c r="L974" s="106">
        <f t="shared" si="111"/>
        <v>0</v>
      </c>
    </row>
    <row r="975" spans="1:12" x14ac:dyDescent="0.3">
      <c r="A975" s="104" t="s">
        <v>2337</v>
      </c>
      <c r="B975" s="104" t="s">
        <v>2338</v>
      </c>
      <c r="C975" s="105">
        <v>104989</v>
      </c>
      <c r="D975" s="105">
        <v>318572</v>
      </c>
      <c r="E975" s="106">
        <f t="shared" si="105"/>
        <v>3.0343369305355798</v>
      </c>
      <c r="F975" s="107">
        <f t="shared" si="106"/>
        <v>19</v>
      </c>
      <c r="G975" s="107">
        <f>COUNTIF(Data_Eksportir!$H$2:$H$3401,A975)</f>
        <v>0</v>
      </c>
      <c r="H975" s="104" t="str">
        <f t="shared" si="107"/>
        <v>1 – 5</v>
      </c>
      <c r="I975" s="104" t="str">
        <f t="shared" si="108"/>
        <v>Di bawah ambang nilai</v>
      </c>
      <c r="J975" s="106">
        <f t="shared" si="109"/>
        <v>318572.00097499997</v>
      </c>
      <c r="K975" s="105">
        <f t="shared" si="110"/>
        <v>0</v>
      </c>
      <c r="L975" s="106">
        <f t="shared" si="111"/>
        <v>0</v>
      </c>
    </row>
    <row r="976" spans="1:12" x14ac:dyDescent="0.3">
      <c r="A976" s="104" t="s">
        <v>2339</v>
      </c>
      <c r="B976" s="104" t="s">
        <v>2340</v>
      </c>
      <c r="C976" s="105">
        <v>128942</v>
      </c>
      <c r="D976" s="105">
        <v>174107</v>
      </c>
      <c r="E976" s="106">
        <f t="shared" si="105"/>
        <v>1.3502737664996665</v>
      </c>
      <c r="F976" s="107">
        <f t="shared" si="106"/>
        <v>19</v>
      </c>
      <c r="G976" s="107">
        <f>COUNTIF(Data_Eksportir!$H$2:$H$3401,A976)</f>
        <v>0</v>
      </c>
      <c r="H976" s="104" t="str">
        <f t="shared" si="107"/>
        <v>1 – 5</v>
      </c>
      <c r="I976" s="104" t="str">
        <f t="shared" si="108"/>
        <v>Di bawah ambang nilai</v>
      </c>
      <c r="J976" s="106">
        <f t="shared" si="109"/>
        <v>174107.00097600001</v>
      </c>
      <c r="K976" s="105">
        <f t="shared" si="110"/>
        <v>0</v>
      </c>
      <c r="L976" s="106">
        <f t="shared" si="111"/>
        <v>0</v>
      </c>
    </row>
    <row r="977" spans="1:12" x14ac:dyDescent="0.3">
      <c r="A977" s="104" t="s">
        <v>2341</v>
      </c>
      <c r="B977" s="104" t="s">
        <v>2342</v>
      </c>
      <c r="C977" s="105">
        <v>604953</v>
      </c>
      <c r="D977" s="105">
        <v>2021149</v>
      </c>
      <c r="E977" s="106">
        <f t="shared" si="105"/>
        <v>3.341001697652545</v>
      </c>
      <c r="F977" s="107">
        <f t="shared" si="106"/>
        <v>19</v>
      </c>
      <c r="G977" s="107">
        <f>COUNTIF(Data_Eksportir!$H$2:$H$3401,A977)</f>
        <v>0</v>
      </c>
      <c r="H977" s="104" t="str">
        <f t="shared" si="107"/>
        <v>1 – 5</v>
      </c>
      <c r="I977" s="104" t="str">
        <f t="shared" si="108"/>
        <v>Di bawah ambang nilai</v>
      </c>
      <c r="J977" s="106">
        <f t="shared" si="109"/>
        <v>2021149.000977</v>
      </c>
      <c r="K977" s="105">
        <f t="shared" si="110"/>
        <v>0</v>
      </c>
      <c r="L977" s="106">
        <f t="shared" si="111"/>
        <v>0</v>
      </c>
    </row>
    <row r="978" spans="1:12" x14ac:dyDescent="0.3">
      <c r="A978" s="104" t="s">
        <v>2343</v>
      </c>
      <c r="B978" s="104" t="s">
        <v>2344</v>
      </c>
      <c r="C978" s="105">
        <v>180888313</v>
      </c>
      <c r="D978" s="105">
        <v>337322377</v>
      </c>
      <c r="E978" s="106">
        <f t="shared" si="105"/>
        <v>1.8648102323780309</v>
      </c>
      <c r="F978" s="107">
        <f t="shared" si="106"/>
        <v>19</v>
      </c>
      <c r="G978" s="107">
        <f>COUNTIF(Data_Eksportir!$H$2:$H$3401,A978)</f>
        <v>2</v>
      </c>
      <c r="H978" s="104" t="str">
        <f t="shared" si="107"/>
        <v>1 – 5</v>
      </c>
      <c r="I978" s="104" t="str">
        <f t="shared" si="108"/>
        <v>Keterwakilan rendah</v>
      </c>
      <c r="J978" s="106">
        <f t="shared" si="109"/>
        <v>337322377.00097799</v>
      </c>
      <c r="K978" s="105">
        <f t="shared" si="110"/>
        <v>112440792.33333333</v>
      </c>
      <c r="L978" s="106">
        <f t="shared" si="111"/>
        <v>112440792.33431132</v>
      </c>
    </row>
    <row r="979" spans="1:12" x14ac:dyDescent="0.3">
      <c r="A979" s="104" t="s">
        <v>2345</v>
      </c>
      <c r="B979" s="104" t="s">
        <v>2346</v>
      </c>
      <c r="C979" s="105">
        <v>14937181</v>
      </c>
      <c r="D979" s="105">
        <v>55831962</v>
      </c>
      <c r="E979" s="106">
        <f t="shared" si="105"/>
        <v>3.7377843918474309</v>
      </c>
      <c r="F979" s="107">
        <f t="shared" si="106"/>
        <v>19</v>
      </c>
      <c r="G979" s="107">
        <f>COUNTIF(Data_Eksportir!$H$2:$H$3401,A979)</f>
        <v>1</v>
      </c>
      <c r="H979" s="104" t="str">
        <f t="shared" si="107"/>
        <v>1 – 5</v>
      </c>
      <c r="I979" s="104" t="str">
        <f t="shared" si="108"/>
        <v>Keterwakilan rendah</v>
      </c>
      <c r="J979" s="106">
        <f t="shared" si="109"/>
        <v>55831962.000978999</v>
      </c>
      <c r="K979" s="105">
        <f t="shared" si="110"/>
        <v>27915981</v>
      </c>
      <c r="L979" s="106">
        <f t="shared" si="111"/>
        <v>27915981.000978999</v>
      </c>
    </row>
    <row r="980" spans="1:12" x14ac:dyDescent="0.3">
      <c r="A980" s="104" t="s">
        <v>2347</v>
      </c>
      <c r="B980" s="104" t="s">
        <v>2348</v>
      </c>
      <c r="C980" s="105">
        <v>86</v>
      </c>
      <c r="D980" s="105">
        <v>249</v>
      </c>
      <c r="E980" s="106">
        <f t="shared" si="105"/>
        <v>2.8953488372093021</v>
      </c>
      <c r="F980" s="107">
        <f t="shared" si="106"/>
        <v>19</v>
      </c>
      <c r="G980" s="107">
        <f>COUNTIF(Data_Eksportir!$H$2:$H$3401,A980)</f>
        <v>0</v>
      </c>
      <c r="H980" s="104" t="str">
        <f t="shared" si="107"/>
        <v>1 – 5</v>
      </c>
      <c r="I980" s="104" t="str">
        <f t="shared" si="108"/>
        <v>Di bawah ambang nilai</v>
      </c>
      <c r="J980" s="106">
        <f t="shared" si="109"/>
        <v>249.00098</v>
      </c>
      <c r="K980" s="105">
        <f t="shared" si="110"/>
        <v>0</v>
      </c>
      <c r="L980" s="106">
        <f t="shared" si="111"/>
        <v>0</v>
      </c>
    </row>
    <row r="981" spans="1:12" x14ac:dyDescent="0.3">
      <c r="A981" s="104" t="s">
        <v>2349</v>
      </c>
      <c r="B981" s="104" t="s">
        <v>2350</v>
      </c>
      <c r="C981" s="105">
        <v>1762799</v>
      </c>
      <c r="D981" s="105">
        <v>3868871</v>
      </c>
      <c r="E981" s="106">
        <f t="shared" si="105"/>
        <v>2.1947317873450123</v>
      </c>
      <c r="F981" s="107">
        <f t="shared" si="106"/>
        <v>19</v>
      </c>
      <c r="G981" s="107">
        <f>COUNTIF(Data_Eksportir!$H$2:$H$3401,A981)</f>
        <v>5</v>
      </c>
      <c r="H981" s="104" t="str">
        <f t="shared" si="107"/>
        <v>1 – 5</v>
      </c>
      <c r="I981" s="104" t="str">
        <f t="shared" si="108"/>
        <v>Di bawah ambang nilai</v>
      </c>
      <c r="J981" s="106">
        <f t="shared" si="109"/>
        <v>3868871.0009809998</v>
      </c>
      <c r="K981" s="105">
        <f t="shared" si="110"/>
        <v>0</v>
      </c>
      <c r="L981" s="106">
        <f t="shared" si="111"/>
        <v>0</v>
      </c>
    </row>
    <row r="982" spans="1:12" x14ac:dyDescent="0.3">
      <c r="A982" s="104" t="s">
        <v>2351</v>
      </c>
      <c r="B982" s="104" t="s">
        <v>2352</v>
      </c>
      <c r="C982" s="105">
        <v>197380</v>
      </c>
      <c r="D982" s="105">
        <v>651515</v>
      </c>
      <c r="E982" s="106">
        <f t="shared" si="105"/>
        <v>3.300815685479785</v>
      </c>
      <c r="F982" s="107">
        <f t="shared" si="106"/>
        <v>19</v>
      </c>
      <c r="G982" s="107">
        <f>COUNTIF(Data_Eksportir!$H$2:$H$3401,A982)</f>
        <v>0</v>
      </c>
      <c r="H982" s="104" t="str">
        <f t="shared" si="107"/>
        <v>1 – 5</v>
      </c>
      <c r="I982" s="104" t="str">
        <f t="shared" si="108"/>
        <v>Di bawah ambang nilai</v>
      </c>
      <c r="J982" s="106">
        <f t="shared" si="109"/>
        <v>651515.00098200003</v>
      </c>
      <c r="K982" s="105">
        <f t="shared" si="110"/>
        <v>0</v>
      </c>
      <c r="L982" s="106">
        <f t="shared" si="111"/>
        <v>0</v>
      </c>
    </row>
    <row r="983" spans="1:12" x14ac:dyDescent="0.3">
      <c r="A983" s="104" t="s">
        <v>2353</v>
      </c>
      <c r="B983" s="104" t="s">
        <v>2354</v>
      </c>
      <c r="C983" s="105">
        <v>1662955</v>
      </c>
      <c r="D983" s="105">
        <v>7684134</v>
      </c>
      <c r="E983" s="106">
        <f t="shared" si="105"/>
        <v>4.6207708566978658</v>
      </c>
      <c r="F983" s="107">
        <f t="shared" si="106"/>
        <v>19</v>
      </c>
      <c r="G983" s="107">
        <f>COUNTIF(Data_Eksportir!$H$2:$H$3401,A983)</f>
        <v>0</v>
      </c>
      <c r="H983" s="104" t="str">
        <f t="shared" si="107"/>
        <v>1 – 5</v>
      </c>
      <c r="I983" s="104" t="str">
        <f t="shared" si="108"/>
        <v>Di bawah ambang nilai</v>
      </c>
      <c r="J983" s="106">
        <f t="shared" si="109"/>
        <v>7684134.0009829998</v>
      </c>
      <c r="K983" s="105">
        <f t="shared" si="110"/>
        <v>0</v>
      </c>
      <c r="L983" s="106">
        <f t="shared" si="111"/>
        <v>0</v>
      </c>
    </row>
    <row r="984" spans="1:12" x14ac:dyDescent="0.3">
      <c r="A984" s="104" t="s">
        <v>2355</v>
      </c>
      <c r="B984" s="104" t="s">
        <v>2356</v>
      </c>
      <c r="C984" s="105">
        <v>293134</v>
      </c>
      <c r="D984" s="105">
        <v>605514</v>
      </c>
      <c r="E984" s="106">
        <f t="shared" si="105"/>
        <v>2.0656559798590406</v>
      </c>
      <c r="F984" s="107">
        <f t="shared" si="106"/>
        <v>19</v>
      </c>
      <c r="G984" s="107">
        <f>COUNTIF(Data_Eksportir!$H$2:$H$3401,A984)</f>
        <v>0</v>
      </c>
      <c r="H984" s="104" t="str">
        <f t="shared" si="107"/>
        <v>1 – 5</v>
      </c>
      <c r="I984" s="104" t="str">
        <f t="shared" si="108"/>
        <v>Di bawah ambang nilai</v>
      </c>
      <c r="J984" s="106">
        <f t="shared" si="109"/>
        <v>605514.00098400004</v>
      </c>
      <c r="K984" s="105">
        <f t="shared" si="110"/>
        <v>0</v>
      </c>
      <c r="L984" s="106">
        <f t="shared" si="111"/>
        <v>0</v>
      </c>
    </row>
    <row r="985" spans="1:12" x14ac:dyDescent="0.3">
      <c r="A985" s="104" t="s">
        <v>2357</v>
      </c>
      <c r="B985" s="104" t="s">
        <v>2358</v>
      </c>
      <c r="C985" s="105">
        <v>13055176</v>
      </c>
      <c r="D985" s="105">
        <v>32358595</v>
      </c>
      <c r="E985" s="106">
        <f t="shared" si="105"/>
        <v>2.4786027396336903</v>
      </c>
      <c r="F985" s="107">
        <f t="shared" si="106"/>
        <v>19</v>
      </c>
      <c r="G985" s="107">
        <f>COUNTIF(Data_Eksportir!$H$2:$H$3401,A985)</f>
        <v>1</v>
      </c>
      <c r="H985" s="104" t="str">
        <f t="shared" si="107"/>
        <v>1 – 5</v>
      </c>
      <c r="I985" s="104" t="str">
        <f t="shared" si="108"/>
        <v>Keterwakilan rendah</v>
      </c>
      <c r="J985" s="106">
        <f t="shared" si="109"/>
        <v>32358595.000985</v>
      </c>
      <c r="K985" s="105">
        <f t="shared" si="110"/>
        <v>16179297.5</v>
      </c>
      <c r="L985" s="106">
        <f t="shared" si="111"/>
        <v>16179297.500985</v>
      </c>
    </row>
    <row r="986" spans="1:12" x14ac:dyDescent="0.3">
      <c r="A986" s="104" t="s">
        <v>2359</v>
      </c>
      <c r="B986" s="104" t="s">
        <v>2360</v>
      </c>
      <c r="C986" s="105">
        <v>430</v>
      </c>
      <c r="D986" s="105">
        <v>1450</v>
      </c>
      <c r="E986" s="106">
        <f t="shared" si="105"/>
        <v>3.3720930232558142</v>
      </c>
      <c r="F986" s="107">
        <f t="shared" si="106"/>
        <v>19</v>
      </c>
      <c r="G986" s="107">
        <f>COUNTIF(Data_Eksportir!$H$2:$H$3401,A986)</f>
        <v>0</v>
      </c>
      <c r="H986" s="104" t="str">
        <f t="shared" si="107"/>
        <v>1 – 5</v>
      </c>
      <c r="I986" s="104" t="str">
        <f t="shared" si="108"/>
        <v>Di bawah ambang nilai</v>
      </c>
      <c r="J986" s="106">
        <f t="shared" si="109"/>
        <v>1450.000986</v>
      </c>
      <c r="K986" s="105">
        <f t="shared" si="110"/>
        <v>0</v>
      </c>
      <c r="L986" s="106">
        <f t="shared" si="111"/>
        <v>0</v>
      </c>
    </row>
    <row r="987" spans="1:12" x14ac:dyDescent="0.3">
      <c r="A987" s="104" t="s">
        <v>2361</v>
      </c>
      <c r="B987" s="104" t="s">
        <v>2362</v>
      </c>
      <c r="C987" s="105">
        <v>53267</v>
      </c>
      <c r="D987" s="105">
        <v>343808</v>
      </c>
      <c r="E987" s="106">
        <f t="shared" si="105"/>
        <v>6.4544276944449663</v>
      </c>
      <c r="F987" s="107">
        <f t="shared" si="106"/>
        <v>19</v>
      </c>
      <c r="G987" s="107">
        <f>COUNTIF(Data_Eksportir!$H$2:$H$3401,A987)</f>
        <v>0</v>
      </c>
      <c r="H987" s="104" t="str">
        <f t="shared" si="107"/>
        <v>5 – 20</v>
      </c>
      <c r="I987" s="104" t="str">
        <f t="shared" si="108"/>
        <v>Di bawah ambang nilai</v>
      </c>
      <c r="J987" s="106">
        <f t="shared" si="109"/>
        <v>343808.00098700001</v>
      </c>
      <c r="K987" s="105">
        <f t="shared" si="110"/>
        <v>0</v>
      </c>
      <c r="L987" s="106">
        <f t="shared" si="111"/>
        <v>0</v>
      </c>
    </row>
    <row r="988" spans="1:12" x14ac:dyDescent="0.3">
      <c r="A988" s="104" t="s">
        <v>2363</v>
      </c>
      <c r="B988" s="104" t="s">
        <v>2364</v>
      </c>
      <c r="C988" s="105">
        <v>4539293</v>
      </c>
      <c r="D988" s="105">
        <v>10226851</v>
      </c>
      <c r="E988" s="106">
        <f t="shared" si="105"/>
        <v>2.2529611990237246</v>
      </c>
      <c r="F988" s="107">
        <f t="shared" si="106"/>
        <v>19</v>
      </c>
      <c r="G988" s="107">
        <f>COUNTIF(Data_Eksportir!$H$2:$H$3401,A988)</f>
        <v>0</v>
      </c>
      <c r="H988" s="104" t="str">
        <f t="shared" si="107"/>
        <v>1 – 5</v>
      </c>
      <c r="I988" s="104" t="str">
        <f t="shared" si="108"/>
        <v>Belum terwakili</v>
      </c>
      <c r="J988" s="106">
        <f t="shared" si="109"/>
        <v>10226851.000987999</v>
      </c>
      <c r="K988" s="105">
        <f t="shared" si="110"/>
        <v>10226851</v>
      </c>
      <c r="L988" s="106">
        <f t="shared" si="111"/>
        <v>10226851.000987999</v>
      </c>
    </row>
    <row r="989" spans="1:12" x14ac:dyDescent="0.3">
      <c r="A989" s="104" t="s">
        <v>2365</v>
      </c>
      <c r="B989" s="104" t="s">
        <v>2366</v>
      </c>
      <c r="C989" s="105">
        <v>858804</v>
      </c>
      <c r="D989" s="105">
        <v>1853871</v>
      </c>
      <c r="E989" s="106">
        <f t="shared" si="105"/>
        <v>2.1586660052817641</v>
      </c>
      <c r="F989" s="107">
        <f t="shared" si="106"/>
        <v>19</v>
      </c>
      <c r="G989" s="107">
        <f>COUNTIF(Data_Eksportir!$H$2:$H$3401,A989)</f>
        <v>0</v>
      </c>
      <c r="H989" s="104" t="str">
        <f t="shared" si="107"/>
        <v>1 – 5</v>
      </c>
      <c r="I989" s="104" t="str">
        <f t="shared" si="108"/>
        <v>Di bawah ambang nilai</v>
      </c>
      <c r="J989" s="106">
        <f t="shared" si="109"/>
        <v>1853871.0009890001</v>
      </c>
      <c r="K989" s="105">
        <f t="shared" si="110"/>
        <v>0</v>
      </c>
      <c r="L989" s="106">
        <f t="shared" si="111"/>
        <v>0</v>
      </c>
    </row>
    <row r="990" spans="1:12" x14ac:dyDescent="0.3">
      <c r="A990" s="104" t="s">
        <v>2367</v>
      </c>
      <c r="B990" s="104" t="s">
        <v>2368</v>
      </c>
      <c r="C990" s="105">
        <v>22923</v>
      </c>
      <c r="D990" s="105">
        <v>26348</v>
      </c>
      <c r="E990" s="106">
        <f t="shared" si="105"/>
        <v>1.1494132530646075</v>
      </c>
      <c r="F990" s="107">
        <f t="shared" si="106"/>
        <v>19</v>
      </c>
      <c r="G990" s="107">
        <f>COUNTIF(Data_Eksportir!$H$2:$H$3401,A990)</f>
        <v>0</v>
      </c>
      <c r="H990" s="104" t="str">
        <f t="shared" si="107"/>
        <v>1 – 5</v>
      </c>
      <c r="I990" s="104" t="str">
        <f t="shared" si="108"/>
        <v>Di bawah ambang nilai</v>
      </c>
      <c r="J990" s="106">
        <f t="shared" si="109"/>
        <v>26348.00099</v>
      </c>
      <c r="K990" s="105">
        <f t="shared" si="110"/>
        <v>0</v>
      </c>
      <c r="L990" s="106">
        <f t="shared" si="111"/>
        <v>0</v>
      </c>
    </row>
    <row r="991" spans="1:12" x14ac:dyDescent="0.3">
      <c r="A991" s="104" t="s">
        <v>2369</v>
      </c>
      <c r="B991" s="104" t="s">
        <v>2370</v>
      </c>
      <c r="C991" s="105">
        <v>82255844</v>
      </c>
      <c r="D991" s="105">
        <v>225909915</v>
      </c>
      <c r="E991" s="106">
        <f t="shared" si="105"/>
        <v>2.74642996794246</v>
      </c>
      <c r="F991" s="107">
        <f t="shared" si="106"/>
        <v>19</v>
      </c>
      <c r="G991" s="107">
        <f>COUNTIF(Data_Eksportir!$H$2:$H$3401,A991)</f>
        <v>1</v>
      </c>
      <c r="H991" s="104" t="str">
        <f t="shared" si="107"/>
        <v>1 – 5</v>
      </c>
      <c r="I991" s="104" t="str">
        <f t="shared" si="108"/>
        <v>Keterwakilan rendah</v>
      </c>
      <c r="J991" s="106">
        <f t="shared" si="109"/>
        <v>225909915.00099099</v>
      </c>
      <c r="K991" s="105">
        <f t="shared" si="110"/>
        <v>112954957.5</v>
      </c>
      <c r="L991" s="106">
        <f t="shared" si="111"/>
        <v>112954957.500991</v>
      </c>
    </row>
    <row r="992" spans="1:12" x14ac:dyDescent="0.3">
      <c r="A992" s="104" t="s">
        <v>2371</v>
      </c>
      <c r="B992" s="104" t="s">
        <v>2372</v>
      </c>
      <c r="C992" s="105">
        <v>74279938</v>
      </c>
      <c r="D992" s="105">
        <v>186683236</v>
      </c>
      <c r="E992" s="106">
        <f t="shared" si="105"/>
        <v>2.5132389852021686</v>
      </c>
      <c r="F992" s="107">
        <f t="shared" si="106"/>
        <v>19</v>
      </c>
      <c r="G992" s="107">
        <f>COUNTIF(Data_Eksportir!$H$2:$H$3401,A992)</f>
        <v>0</v>
      </c>
      <c r="H992" s="104" t="str">
        <f t="shared" si="107"/>
        <v>1 – 5</v>
      </c>
      <c r="I992" s="104" t="str">
        <f t="shared" si="108"/>
        <v>Belum terwakili</v>
      </c>
      <c r="J992" s="106">
        <f t="shared" si="109"/>
        <v>186683236.000992</v>
      </c>
      <c r="K992" s="105">
        <f t="shared" si="110"/>
        <v>186683236</v>
      </c>
      <c r="L992" s="106">
        <f t="shared" si="111"/>
        <v>186683236.000992</v>
      </c>
    </row>
    <row r="993" spans="1:12" x14ac:dyDescent="0.3">
      <c r="A993" s="104" t="s">
        <v>2373</v>
      </c>
      <c r="B993" s="104" t="s">
        <v>2374</v>
      </c>
      <c r="C993" s="105">
        <v>1902645</v>
      </c>
      <c r="D993" s="105">
        <v>9111892</v>
      </c>
      <c r="E993" s="106">
        <f t="shared" si="105"/>
        <v>4.7890657479456227</v>
      </c>
      <c r="F993" s="107">
        <f t="shared" si="106"/>
        <v>19</v>
      </c>
      <c r="G993" s="107">
        <f>COUNTIF(Data_Eksportir!$H$2:$H$3401,A993)</f>
        <v>0</v>
      </c>
      <c r="H993" s="104" t="str">
        <f t="shared" si="107"/>
        <v>1 – 5</v>
      </c>
      <c r="I993" s="104" t="str">
        <f t="shared" si="108"/>
        <v>Di bawah ambang nilai</v>
      </c>
      <c r="J993" s="106">
        <f t="shared" si="109"/>
        <v>9111892.0009930003</v>
      </c>
      <c r="K993" s="105">
        <f t="shared" si="110"/>
        <v>0</v>
      </c>
      <c r="L993" s="106">
        <f t="shared" si="111"/>
        <v>0</v>
      </c>
    </row>
    <row r="994" spans="1:12" x14ac:dyDescent="0.3">
      <c r="A994" s="104" t="s">
        <v>2375</v>
      </c>
      <c r="B994" s="104" t="s">
        <v>2376</v>
      </c>
      <c r="C994" s="105">
        <v>118015364</v>
      </c>
      <c r="D994" s="105">
        <v>321967321</v>
      </c>
      <c r="E994" s="106">
        <f t="shared" si="105"/>
        <v>2.7281814001776921</v>
      </c>
      <c r="F994" s="107">
        <f t="shared" si="106"/>
        <v>19</v>
      </c>
      <c r="G994" s="107">
        <f>COUNTIF(Data_Eksportir!$H$2:$H$3401,A994)</f>
        <v>0</v>
      </c>
      <c r="H994" s="104" t="str">
        <f t="shared" si="107"/>
        <v>1 – 5</v>
      </c>
      <c r="I994" s="104" t="str">
        <f t="shared" si="108"/>
        <v>Belum terwakili</v>
      </c>
      <c r="J994" s="106">
        <f t="shared" si="109"/>
        <v>321967321.00099403</v>
      </c>
      <c r="K994" s="105">
        <f t="shared" si="110"/>
        <v>321967321</v>
      </c>
      <c r="L994" s="106">
        <f t="shared" si="111"/>
        <v>321967321.00099403</v>
      </c>
    </row>
    <row r="995" spans="1:12" x14ac:dyDescent="0.3">
      <c r="A995" s="104" t="s">
        <v>2377</v>
      </c>
      <c r="B995" s="104" t="s">
        <v>2378</v>
      </c>
      <c r="C995" s="105">
        <v>14</v>
      </c>
      <c r="D995" s="105">
        <v>7</v>
      </c>
      <c r="E995" s="106">
        <f t="shared" si="105"/>
        <v>0.5</v>
      </c>
      <c r="F995" s="107">
        <f t="shared" si="106"/>
        <v>19</v>
      </c>
      <c r="G995" s="107">
        <f>COUNTIF(Data_Eksportir!$H$2:$H$3401,A995)</f>
        <v>2</v>
      </c>
      <c r="H995" s="104" t="str">
        <f t="shared" si="107"/>
        <v>Di bawah 1</v>
      </c>
      <c r="I995" s="104" t="str">
        <f t="shared" si="108"/>
        <v>Di bawah ambang nilai</v>
      </c>
      <c r="J995" s="106">
        <f t="shared" si="109"/>
        <v>7.0009949999999996</v>
      </c>
      <c r="K995" s="105">
        <f t="shared" si="110"/>
        <v>0</v>
      </c>
      <c r="L995" s="106">
        <f t="shared" si="111"/>
        <v>0</v>
      </c>
    </row>
    <row r="996" spans="1:12" x14ac:dyDescent="0.3">
      <c r="A996" s="104" t="s">
        <v>2379</v>
      </c>
      <c r="B996" s="104" t="s">
        <v>2380</v>
      </c>
      <c r="C996" s="105">
        <v>3575026</v>
      </c>
      <c r="D996" s="105">
        <v>4151946</v>
      </c>
      <c r="E996" s="106">
        <f t="shared" si="105"/>
        <v>1.1613750501394955</v>
      </c>
      <c r="F996" s="107">
        <f t="shared" si="106"/>
        <v>19</v>
      </c>
      <c r="G996" s="107">
        <f>COUNTIF(Data_Eksportir!$H$2:$H$3401,A996)</f>
        <v>1</v>
      </c>
      <c r="H996" s="104" t="str">
        <f t="shared" si="107"/>
        <v>1 – 5</v>
      </c>
      <c r="I996" s="104" t="str">
        <f t="shared" si="108"/>
        <v>Di bawah ambang nilai</v>
      </c>
      <c r="J996" s="106">
        <f t="shared" si="109"/>
        <v>4151946.0009960001</v>
      </c>
      <c r="K996" s="105">
        <f t="shared" si="110"/>
        <v>0</v>
      </c>
      <c r="L996" s="106">
        <f t="shared" si="111"/>
        <v>0</v>
      </c>
    </row>
    <row r="997" spans="1:12" x14ac:dyDescent="0.3">
      <c r="A997" s="104" t="s">
        <v>2381</v>
      </c>
      <c r="B997" s="104" t="s">
        <v>2382</v>
      </c>
      <c r="C997" s="105">
        <v>5045956</v>
      </c>
      <c r="D997" s="105">
        <v>10770624</v>
      </c>
      <c r="E997" s="106">
        <f t="shared" si="105"/>
        <v>2.1345061272829171</v>
      </c>
      <c r="F997" s="107">
        <f t="shared" si="106"/>
        <v>19</v>
      </c>
      <c r="G997" s="107">
        <f>COUNTIF(Data_Eksportir!$H$2:$H$3401,A997)</f>
        <v>0</v>
      </c>
      <c r="H997" s="104" t="str">
        <f t="shared" si="107"/>
        <v>1 – 5</v>
      </c>
      <c r="I997" s="104" t="str">
        <f t="shared" si="108"/>
        <v>Belum terwakili</v>
      </c>
      <c r="J997" s="106">
        <f t="shared" si="109"/>
        <v>10770624.000996999</v>
      </c>
      <c r="K997" s="105">
        <f t="shared" si="110"/>
        <v>10770624</v>
      </c>
      <c r="L997" s="106">
        <f t="shared" si="111"/>
        <v>10770624.000996999</v>
      </c>
    </row>
    <row r="998" spans="1:12" x14ac:dyDescent="0.3">
      <c r="A998" s="104" t="s">
        <v>2383</v>
      </c>
      <c r="B998" s="104" t="s">
        <v>2384</v>
      </c>
      <c r="C998" s="105">
        <v>963730</v>
      </c>
      <c r="D998" s="105">
        <v>1704620</v>
      </c>
      <c r="E998" s="106">
        <f t="shared" si="105"/>
        <v>1.7687734116401896</v>
      </c>
      <c r="F998" s="107">
        <f t="shared" si="106"/>
        <v>19</v>
      </c>
      <c r="G998" s="107">
        <f>COUNTIF(Data_Eksportir!$H$2:$H$3401,A998)</f>
        <v>0</v>
      </c>
      <c r="H998" s="104" t="str">
        <f t="shared" si="107"/>
        <v>1 – 5</v>
      </c>
      <c r="I998" s="104" t="str">
        <f t="shared" si="108"/>
        <v>Di bawah ambang nilai</v>
      </c>
      <c r="J998" s="106">
        <f t="shared" si="109"/>
        <v>1704620.0009979999</v>
      </c>
      <c r="K998" s="105">
        <f t="shared" si="110"/>
        <v>0</v>
      </c>
      <c r="L998" s="106">
        <f t="shared" si="111"/>
        <v>0</v>
      </c>
    </row>
    <row r="999" spans="1:12" x14ac:dyDescent="0.3">
      <c r="A999" s="104" t="s">
        <v>2385</v>
      </c>
      <c r="B999" s="104" t="s">
        <v>2386</v>
      </c>
      <c r="C999" s="105">
        <v>292687</v>
      </c>
      <c r="D999" s="105">
        <v>929745</v>
      </c>
      <c r="E999" s="106">
        <f t="shared" si="105"/>
        <v>3.1765845425317831</v>
      </c>
      <c r="F999" s="107">
        <f t="shared" si="106"/>
        <v>19</v>
      </c>
      <c r="G999" s="107">
        <f>COUNTIF(Data_Eksportir!$H$2:$H$3401,A999)</f>
        <v>0</v>
      </c>
      <c r="H999" s="104" t="str">
        <f t="shared" si="107"/>
        <v>1 – 5</v>
      </c>
      <c r="I999" s="104" t="str">
        <f t="shared" si="108"/>
        <v>Di bawah ambang nilai</v>
      </c>
      <c r="J999" s="106">
        <f t="shared" si="109"/>
        <v>929745.00099900004</v>
      </c>
      <c r="K999" s="105">
        <f t="shared" si="110"/>
        <v>0</v>
      </c>
      <c r="L999" s="106">
        <f t="shared" si="111"/>
        <v>0</v>
      </c>
    </row>
    <row r="1000" spans="1:12" x14ac:dyDescent="0.3">
      <c r="A1000" s="104" t="s">
        <v>2387</v>
      </c>
      <c r="B1000" s="104" t="s">
        <v>2388</v>
      </c>
      <c r="C1000" s="105">
        <v>1869922</v>
      </c>
      <c r="D1000" s="105">
        <v>2672146</v>
      </c>
      <c r="E1000" s="106">
        <f t="shared" si="105"/>
        <v>1.4290146861740758</v>
      </c>
      <c r="F1000" s="107">
        <f t="shared" si="106"/>
        <v>19</v>
      </c>
      <c r="G1000" s="107">
        <f>COUNTIF(Data_Eksportir!$H$2:$H$3401,A1000)</f>
        <v>0</v>
      </c>
      <c r="H1000" s="104" t="str">
        <f t="shared" si="107"/>
        <v>1 – 5</v>
      </c>
      <c r="I1000" s="104" t="str">
        <f t="shared" si="108"/>
        <v>Di bawah ambang nilai</v>
      </c>
      <c r="J1000" s="106">
        <f t="shared" si="109"/>
        <v>2672146.0010000002</v>
      </c>
      <c r="K1000" s="105">
        <f t="shared" si="110"/>
        <v>0</v>
      </c>
      <c r="L1000" s="106">
        <f t="shared" si="111"/>
        <v>0</v>
      </c>
    </row>
    <row r="1001" spans="1:12" x14ac:dyDescent="0.3">
      <c r="A1001" s="104" t="s">
        <v>2389</v>
      </c>
      <c r="B1001" s="104" t="s">
        <v>2390</v>
      </c>
      <c r="C1001" s="105">
        <v>5133</v>
      </c>
      <c r="D1001" s="105">
        <v>13636</v>
      </c>
      <c r="E1001" s="106">
        <f t="shared" si="105"/>
        <v>2.6565361387103059</v>
      </c>
      <c r="F1001" s="107">
        <f t="shared" si="106"/>
        <v>19</v>
      </c>
      <c r="G1001" s="107">
        <f>COUNTIF(Data_Eksportir!$H$2:$H$3401,A1001)</f>
        <v>0</v>
      </c>
      <c r="H1001" s="104" t="str">
        <f t="shared" si="107"/>
        <v>1 – 5</v>
      </c>
      <c r="I1001" s="104" t="str">
        <f t="shared" si="108"/>
        <v>Di bawah ambang nilai</v>
      </c>
      <c r="J1001" s="106">
        <f t="shared" si="109"/>
        <v>13636.001001000001</v>
      </c>
      <c r="K1001" s="105">
        <f t="shared" si="110"/>
        <v>0</v>
      </c>
      <c r="L1001" s="106">
        <f t="shared" si="111"/>
        <v>0</v>
      </c>
    </row>
    <row r="1002" spans="1:12" x14ac:dyDescent="0.3">
      <c r="A1002" s="104" t="s">
        <v>2391</v>
      </c>
      <c r="B1002" s="104" t="s">
        <v>2392</v>
      </c>
      <c r="C1002" s="105">
        <v>30243</v>
      </c>
      <c r="D1002" s="105">
        <v>82876</v>
      </c>
      <c r="E1002" s="106">
        <f t="shared" si="105"/>
        <v>2.7403366068181065</v>
      </c>
      <c r="F1002" s="107">
        <f t="shared" si="106"/>
        <v>19</v>
      </c>
      <c r="G1002" s="107">
        <f>COUNTIF(Data_Eksportir!$H$2:$H$3401,A1002)</f>
        <v>0</v>
      </c>
      <c r="H1002" s="104" t="str">
        <f t="shared" si="107"/>
        <v>1 – 5</v>
      </c>
      <c r="I1002" s="104" t="str">
        <f t="shared" si="108"/>
        <v>Di bawah ambang nilai</v>
      </c>
      <c r="J1002" s="106">
        <f t="shared" si="109"/>
        <v>82876.001002000005</v>
      </c>
      <c r="K1002" s="105">
        <f t="shared" si="110"/>
        <v>0</v>
      </c>
      <c r="L1002" s="106">
        <f t="shared" si="111"/>
        <v>0</v>
      </c>
    </row>
    <row r="1003" spans="1:12" x14ac:dyDescent="0.3">
      <c r="A1003" s="104" t="s">
        <v>2393</v>
      </c>
      <c r="B1003" s="104" t="s">
        <v>2394</v>
      </c>
      <c r="C1003" s="105">
        <v>9134210</v>
      </c>
      <c r="D1003" s="105">
        <v>24714131</v>
      </c>
      <c r="E1003" s="106">
        <f t="shared" si="105"/>
        <v>2.7056670472870668</v>
      </c>
      <c r="F1003" s="107">
        <f t="shared" si="106"/>
        <v>19</v>
      </c>
      <c r="G1003" s="107">
        <f>COUNTIF(Data_Eksportir!$H$2:$H$3401,A1003)</f>
        <v>0</v>
      </c>
      <c r="H1003" s="104" t="str">
        <f t="shared" si="107"/>
        <v>1 – 5</v>
      </c>
      <c r="I1003" s="104" t="str">
        <f t="shared" si="108"/>
        <v>Belum terwakili</v>
      </c>
      <c r="J1003" s="106">
        <f t="shared" si="109"/>
        <v>24714131.001003001</v>
      </c>
      <c r="K1003" s="105">
        <f t="shared" si="110"/>
        <v>24714131</v>
      </c>
      <c r="L1003" s="106">
        <f t="shared" si="111"/>
        <v>24714131.001003001</v>
      </c>
    </row>
    <row r="1004" spans="1:12" x14ac:dyDescent="0.3">
      <c r="A1004" s="104" t="s">
        <v>2395</v>
      </c>
      <c r="B1004" s="104" t="s">
        <v>2396</v>
      </c>
      <c r="C1004" s="105">
        <v>13834043</v>
      </c>
      <c r="D1004" s="105">
        <v>35067135</v>
      </c>
      <c r="E1004" s="106">
        <f t="shared" si="105"/>
        <v>2.5348435739284603</v>
      </c>
      <c r="F1004" s="107">
        <f t="shared" si="106"/>
        <v>19</v>
      </c>
      <c r="G1004" s="107">
        <f>COUNTIF(Data_Eksportir!$H$2:$H$3401,A1004)</f>
        <v>1</v>
      </c>
      <c r="H1004" s="104" t="str">
        <f t="shared" si="107"/>
        <v>1 – 5</v>
      </c>
      <c r="I1004" s="104" t="str">
        <f t="shared" si="108"/>
        <v>Keterwakilan rendah</v>
      </c>
      <c r="J1004" s="106">
        <f t="shared" si="109"/>
        <v>35067135.001004003</v>
      </c>
      <c r="K1004" s="105">
        <f t="shared" si="110"/>
        <v>17533567.5</v>
      </c>
      <c r="L1004" s="106">
        <f t="shared" si="111"/>
        <v>17533567.501003999</v>
      </c>
    </row>
    <row r="1005" spans="1:12" x14ac:dyDescent="0.3">
      <c r="A1005" s="104" t="s">
        <v>2397</v>
      </c>
      <c r="B1005" s="104" t="s">
        <v>2398</v>
      </c>
      <c r="C1005" s="105">
        <v>7584</v>
      </c>
      <c r="D1005" s="105">
        <v>6675</v>
      </c>
      <c r="E1005" s="106">
        <f t="shared" si="105"/>
        <v>0.88014240506329111</v>
      </c>
      <c r="F1005" s="107">
        <f t="shared" si="106"/>
        <v>20</v>
      </c>
      <c r="G1005" s="107">
        <f>COUNTIF(Data_Eksportir!$H$2:$H$3401,A1005)</f>
        <v>1</v>
      </c>
      <c r="H1005" s="104" t="str">
        <f t="shared" si="107"/>
        <v>Di bawah 1</v>
      </c>
      <c r="I1005" s="104" t="str">
        <f t="shared" si="108"/>
        <v>Di bawah ambang nilai</v>
      </c>
      <c r="J1005" s="106">
        <f t="shared" si="109"/>
        <v>6675.0010050000001</v>
      </c>
      <c r="K1005" s="105">
        <f t="shared" si="110"/>
        <v>0</v>
      </c>
      <c r="L1005" s="106">
        <f t="shared" si="111"/>
        <v>0</v>
      </c>
    </row>
    <row r="1006" spans="1:12" x14ac:dyDescent="0.3">
      <c r="A1006" s="104" t="s">
        <v>2399</v>
      </c>
      <c r="B1006" s="104" t="s">
        <v>2400</v>
      </c>
      <c r="C1006" s="105">
        <v>359</v>
      </c>
      <c r="D1006" s="105">
        <v>6856</v>
      </c>
      <c r="E1006" s="106">
        <f t="shared" si="105"/>
        <v>19.097493036211699</v>
      </c>
      <c r="F1006" s="107">
        <f t="shared" si="106"/>
        <v>20</v>
      </c>
      <c r="G1006" s="107">
        <f>COUNTIF(Data_Eksportir!$H$2:$H$3401,A1006)</f>
        <v>0</v>
      </c>
      <c r="H1006" s="104" t="str">
        <f t="shared" si="107"/>
        <v>5 – 20</v>
      </c>
      <c r="I1006" s="104" t="str">
        <f t="shared" si="108"/>
        <v>Di bawah ambang nilai</v>
      </c>
      <c r="J1006" s="106">
        <f t="shared" si="109"/>
        <v>6856.0010060000004</v>
      </c>
      <c r="K1006" s="105">
        <f t="shared" si="110"/>
        <v>0</v>
      </c>
      <c r="L1006" s="106">
        <f t="shared" si="111"/>
        <v>0</v>
      </c>
    </row>
    <row r="1007" spans="1:12" x14ac:dyDescent="0.3">
      <c r="A1007" s="104" t="s">
        <v>2401</v>
      </c>
      <c r="B1007" s="104" t="s">
        <v>2402</v>
      </c>
      <c r="C1007" s="105">
        <v>304869</v>
      </c>
      <c r="D1007" s="105">
        <v>497854</v>
      </c>
      <c r="E1007" s="106">
        <f t="shared" si="105"/>
        <v>1.6330095877245636</v>
      </c>
      <c r="F1007" s="107">
        <f t="shared" si="106"/>
        <v>20</v>
      </c>
      <c r="G1007" s="107">
        <f>COUNTIF(Data_Eksportir!$H$2:$H$3401,A1007)</f>
        <v>0</v>
      </c>
      <c r="H1007" s="104" t="str">
        <f t="shared" si="107"/>
        <v>1 – 5</v>
      </c>
      <c r="I1007" s="104" t="str">
        <f t="shared" si="108"/>
        <v>Di bawah ambang nilai</v>
      </c>
      <c r="J1007" s="106">
        <f t="shared" si="109"/>
        <v>497854.00100699998</v>
      </c>
      <c r="K1007" s="105">
        <f t="shared" si="110"/>
        <v>0</v>
      </c>
      <c r="L1007" s="106">
        <f t="shared" si="111"/>
        <v>0</v>
      </c>
    </row>
    <row r="1008" spans="1:12" x14ac:dyDescent="0.3">
      <c r="A1008" s="104" t="s">
        <v>2403</v>
      </c>
      <c r="B1008" s="104" t="s">
        <v>2404</v>
      </c>
      <c r="C1008" s="105">
        <v>22190</v>
      </c>
      <c r="D1008" s="105">
        <v>17977</v>
      </c>
      <c r="E1008" s="106">
        <f t="shared" si="105"/>
        <v>0.8101397025687247</v>
      </c>
      <c r="F1008" s="107">
        <f t="shared" si="106"/>
        <v>20</v>
      </c>
      <c r="G1008" s="107">
        <f>COUNTIF(Data_Eksportir!$H$2:$H$3401,A1008)</f>
        <v>0</v>
      </c>
      <c r="H1008" s="104" t="str">
        <f t="shared" si="107"/>
        <v>Di bawah 1</v>
      </c>
      <c r="I1008" s="104" t="str">
        <f t="shared" si="108"/>
        <v>Di bawah ambang nilai</v>
      </c>
      <c r="J1008" s="106">
        <f t="shared" si="109"/>
        <v>17977.001007999999</v>
      </c>
      <c r="K1008" s="105">
        <f t="shared" si="110"/>
        <v>0</v>
      </c>
      <c r="L1008" s="106">
        <f t="shared" si="111"/>
        <v>0</v>
      </c>
    </row>
    <row r="1009" spans="1:12" x14ac:dyDescent="0.3">
      <c r="A1009" s="104" t="s">
        <v>2405</v>
      </c>
      <c r="B1009" s="104" t="s">
        <v>2406</v>
      </c>
      <c r="C1009" s="105">
        <v>1000</v>
      </c>
      <c r="D1009" s="105">
        <v>28091</v>
      </c>
      <c r="E1009" s="106">
        <f t="shared" si="105"/>
        <v>28.091000000000001</v>
      </c>
      <c r="F1009" s="107">
        <f t="shared" si="106"/>
        <v>20</v>
      </c>
      <c r="G1009" s="107">
        <f>COUNTIF(Data_Eksportir!$H$2:$H$3401,A1009)</f>
        <v>2</v>
      </c>
      <c r="H1009" s="104" t="str">
        <f t="shared" si="107"/>
        <v>20 – 100</v>
      </c>
      <c r="I1009" s="104" t="str">
        <f t="shared" si="108"/>
        <v>Di bawah ambang nilai</v>
      </c>
      <c r="J1009" s="106">
        <f t="shared" si="109"/>
        <v>28091.001009</v>
      </c>
      <c r="K1009" s="105">
        <f t="shared" si="110"/>
        <v>0</v>
      </c>
      <c r="L1009" s="106">
        <f t="shared" si="111"/>
        <v>0</v>
      </c>
    </row>
    <row r="1010" spans="1:12" x14ac:dyDescent="0.3">
      <c r="A1010" s="104" t="s">
        <v>2407</v>
      </c>
      <c r="B1010" s="104" t="s">
        <v>2408</v>
      </c>
      <c r="C1010" s="105">
        <v>60</v>
      </c>
      <c r="D1010" s="105">
        <v>98</v>
      </c>
      <c r="E1010" s="106">
        <f t="shared" si="105"/>
        <v>1.6333333333333333</v>
      </c>
      <c r="F1010" s="107">
        <f t="shared" si="106"/>
        <v>20</v>
      </c>
      <c r="G1010" s="107">
        <f>COUNTIF(Data_Eksportir!$H$2:$H$3401,A1010)</f>
        <v>0</v>
      </c>
      <c r="H1010" s="104" t="str">
        <f t="shared" si="107"/>
        <v>1 – 5</v>
      </c>
      <c r="I1010" s="104" t="str">
        <f t="shared" si="108"/>
        <v>Di bawah ambang nilai</v>
      </c>
      <c r="J1010" s="106">
        <f t="shared" si="109"/>
        <v>98.001009999999994</v>
      </c>
      <c r="K1010" s="105">
        <f t="shared" si="110"/>
        <v>0</v>
      </c>
      <c r="L1010" s="106">
        <f t="shared" si="111"/>
        <v>0</v>
      </c>
    </row>
    <row r="1011" spans="1:12" x14ac:dyDescent="0.3">
      <c r="A1011" s="104" t="s">
        <v>2409</v>
      </c>
      <c r="B1011" s="104" t="s">
        <v>2410</v>
      </c>
      <c r="C1011" s="105">
        <v>3618526</v>
      </c>
      <c r="D1011" s="105">
        <v>7857350</v>
      </c>
      <c r="E1011" s="106">
        <f t="shared" si="105"/>
        <v>2.1714228390234034</v>
      </c>
      <c r="F1011" s="107">
        <f t="shared" si="106"/>
        <v>20</v>
      </c>
      <c r="G1011" s="107">
        <f>COUNTIF(Data_Eksportir!$H$2:$H$3401,A1011)</f>
        <v>0</v>
      </c>
      <c r="H1011" s="104" t="str">
        <f t="shared" si="107"/>
        <v>1 – 5</v>
      </c>
      <c r="I1011" s="104" t="str">
        <f t="shared" si="108"/>
        <v>Di bawah ambang nilai</v>
      </c>
      <c r="J1011" s="106">
        <f t="shared" si="109"/>
        <v>7857350.001011</v>
      </c>
      <c r="K1011" s="105">
        <f t="shared" si="110"/>
        <v>0</v>
      </c>
      <c r="L1011" s="106">
        <f t="shared" si="111"/>
        <v>0</v>
      </c>
    </row>
    <row r="1012" spans="1:12" x14ac:dyDescent="0.3">
      <c r="A1012" s="104" t="s">
        <v>2411</v>
      </c>
      <c r="B1012" s="104" t="s">
        <v>2412</v>
      </c>
      <c r="C1012" s="105">
        <v>201</v>
      </c>
      <c r="D1012" s="105">
        <v>10440</v>
      </c>
      <c r="E1012" s="106">
        <f t="shared" si="105"/>
        <v>51.940298507462686</v>
      </c>
      <c r="F1012" s="107">
        <f t="shared" si="106"/>
        <v>20</v>
      </c>
      <c r="G1012" s="107">
        <f>COUNTIF(Data_Eksportir!$H$2:$H$3401,A1012)</f>
        <v>0</v>
      </c>
      <c r="H1012" s="104" t="str">
        <f t="shared" si="107"/>
        <v>20 – 100</v>
      </c>
      <c r="I1012" s="104" t="str">
        <f t="shared" si="108"/>
        <v>Di bawah ambang nilai</v>
      </c>
      <c r="J1012" s="106">
        <f t="shared" si="109"/>
        <v>10440.001012000001</v>
      </c>
      <c r="K1012" s="105">
        <f t="shared" si="110"/>
        <v>0</v>
      </c>
      <c r="L1012" s="106">
        <f t="shared" si="111"/>
        <v>0</v>
      </c>
    </row>
    <row r="1013" spans="1:12" x14ac:dyDescent="0.3">
      <c r="A1013" s="104" t="s">
        <v>2413</v>
      </c>
      <c r="B1013" s="104" t="s">
        <v>2414</v>
      </c>
      <c r="C1013" s="105">
        <v>53067</v>
      </c>
      <c r="D1013" s="105">
        <v>252326</v>
      </c>
      <c r="E1013" s="106">
        <f t="shared" si="105"/>
        <v>4.7548570674807316</v>
      </c>
      <c r="F1013" s="107">
        <f t="shared" si="106"/>
        <v>20</v>
      </c>
      <c r="G1013" s="107">
        <f>COUNTIF(Data_Eksportir!$H$2:$H$3401,A1013)</f>
        <v>0</v>
      </c>
      <c r="H1013" s="104" t="str">
        <f t="shared" si="107"/>
        <v>1 – 5</v>
      </c>
      <c r="I1013" s="104" t="str">
        <f t="shared" si="108"/>
        <v>Di bawah ambang nilai</v>
      </c>
      <c r="J1013" s="106">
        <f t="shared" si="109"/>
        <v>252326.001013</v>
      </c>
      <c r="K1013" s="105">
        <f t="shared" si="110"/>
        <v>0</v>
      </c>
      <c r="L1013" s="106">
        <f t="shared" si="111"/>
        <v>0</v>
      </c>
    </row>
    <row r="1014" spans="1:12" x14ac:dyDescent="0.3">
      <c r="A1014" s="104" t="s">
        <v>2415</v>
      </c>
      <c r="B1014" s="104" t="s">
        <v>2416</v>
      </c>
      <c r="C1014" s="105">
        <v>32778</v>
      </c>
      <c r="D1014" s="105">
        <v>66462</v>
      </c>
      <c r="E1014" s="106">
        <f t="shared" si="105"/>
        <v>2.0276404905729453</v>
      </c>
      <c r="F1014" s="107">
        <f t="shared" si="106"/>
        <v>20</v>
      </c>
      <c r="G1014" s="107">
        <f>COUNTIF(Data_Eksportir!$H$2:$H$3401,A1014)</f>
        <v>0</v>
      </c>
      <c r="H1014" s="104" t="str">
        <f t="shared" si="107"/>
        <v>1 – 5</v>
      </c>
      <c r="I1014" s="104" t="str">
        <f t="shared" si="108"/>
        <v>Di bawah ambang nilai</v>
      </c>
      <c r="J1014" s="106">
        <f t="shared" si="109"/>
        <v>66462.001013999994</v>
      </c>
      <c r="K1014" s="105">
        <f t="shared" si="110"/>
        <v>0</v>
      </c>
      <c r="L1014" s="106">
        <f t="shared" si="111"/>
        <v>0</v>
      </c>
    </row>
    <row r="1015" spans="1:12" x14ac:dyDescent="0.3">
      <c r="A1015" s="104" t="s">
        <v>2417</v>
      </c>
      <c r="B1015" s="104" t="s">
        <v>2418</v>
      </c>
      <c r="C1015" s="105">
        <v>1017171</v>
      </c>
      <c r="D1015" s="105">
        <v>2760016</v>
      </c>
      <c r="E1015" s="106">
        <f t="shared" si="105"/>
        <v>2.7134237999313782</v>
      </c>
      <c r="F1015" s="107">
        <f t="shared" si="106"/>
        <v>20</v>
      </c>
      <c r="G1015" s="107">
        <f>COUNTIF(Data_Eksportir!$H$2:$H$3401,A1015)</f>
        <v>0</v>
      </c>
      <c r="H1015" s="104" t="str">
        <f t="shared" si="107"/>
        <v>1 – 5</v>
      </c>
      <c r="I1015" s="104" t="str">
        <f t="shared" si="108"/>
        <v>Di bawah ambang nilai</v>
      </c>
      <c r="J1015" s="106">
        <f t="shared" si="109"/>
        <v>2760016.001015</v>
      </c>
      <c r="K1015" s="105">
        <f t="shared" si="110"/>
        <v>0</v>
      </c>
      <c r="L1015" s="106">
        <f t="shared" si="111"/>
        <v>0</v>
      </c>
    </row>
    <row r="1016" spans="1:12" x14ac:dyDescent="0.3">
      <c r="A1016" s="104" t="s">
        <v>2419</v>
      </c>
      <c r="B1016" s="104" t="s">
        <v>2420</v>
      </c>
      <c r="C1016" s="105">
        <v>33627</v>
      </c>
      <c r="D1016" s="105">
        <v>136</v>
      </c>
      <c r="E1016" s="106">
        <f t="shared" si="105"/>
        <v>4.0443691081571359E-3</v>
      </c>
      <c r="F1016" s="107">
        <f t="shared" si="106"/>
        <v>20</v>
      </c>
      <c r="G1016" s="107">
        <f>COUNTIF(Data_Eksportir!$H$2:$H$3401,A1016)</f>
        <v>0</v>
      </c>
      <c r="H1016" s="104" t="str">
        <f t="shared" si="107"/>
        <v>Di bawah 1</v>
      </c>
      <c r="I1016" s="104" t="str">
        <f t="shared" si="108"/>
        <v>Di bawah ambang nilai</v>
      </c>
      <c r="J1016" s="106">
        <f t="shared" si="109"/>
        <v>136.00101599999999</v>
      </c>
      <c r="K1016" s="105">
        <f t="shared" si="110"/>
        <v>0</v>
      </c>
      <c r="L1016" s="106">
        <f t="shared" si="111"/>
        <v>0</v>
      </c>
    </row>
    <row r="1017" spans="1:12" x14ac:dyDescent="0.3">
      <c r="A1017" s="104" t="s">
        <v>2421</v>
      </c>
      <c r="B1017" s="104" t="s">
        <v>2422</v>
      </c>
      <c r="C1017" s="105">
        <v>9545</v>
      </c>
      <c r="D1017" s="105">
        <v>47019</v>
      </c>
      <c r="E1017" s="106">
        <f t="shared" si="105"/>
        <v>4.926034573074908</v>
      </c>
      <c r="F1017" s="107">
        <f t="shared" si="106"/>
        <v>20</v>
      </c>
      <c r="G1017" s="107">
        <f>COUNTIF(Data_Eksportir!$H$2:$H$3401,A1017)</f>
        <v>0</v>
      </c>
      <c r="H1017" s="104" t="str">
        <f t="shared" si="107"/>
        <v>1 – 5</v>
      </c>
      <c r="I1017" s="104" t="str">
        <f t="shared" si="108"/>
        <v>Di bawah ambang nilai</v>
      </c>
      <c r="J1017" s="106">
        <f t="shared" si="109"/>
        <v>47019.001017000002</v>
      </c>
      <c r="K1017" s="105">
        <f t="shared" si="110"/>
        <v>0</v>
      </c>
      <c r="L1017" s="106">
        <f t="shared" si="111"/>
        <v>0</v>
      </c>
    </row>
    <row r="1018" spans="1:12" x14ac:dyDescent="0.3">
      <c r="A1018" s="104" t="s">
        <v>2423</v>
      </c>
      <c r="B1018" s="104" t="s">
        <v>2424</v>
      </c>
      <c r="C1018" s="105">
        <v>4</v>
      </c>
      <c r="D1018" s="105">
        <v>63</v>
      </c>
      <c r="E1018" s="106">
        <f t="shared" si="105"/>
        <v>15.75</v>
      </c>
      <c r="F1018" s="107">
        <f t="shared" si="106"/>
        <v>20</v>
      </c>
      <c r="G1018" s="107">
        <f>COUNTIF(Data_Eksportir!$H$2:$H$3401,A1018)</f>
        <v>0</v>
      </c>
      <c r="H1018" s="104" t="str">
        <f t="shared" si="107"/>
        <v>5 – 20</v>
      </c>
      <c r="I1018" s="104" t="str">
        <f t="shared" si="108"/>
        <v>Di bawah ambang nilai</v>
      </c>
      <c r="J1018" s="106">
        <f t="shared" si="109"/>
        <v>63.001018000000002</v>
      </c>
      <c r="K1018" s="105">
        <f t="shared" si="110"/>
        <v>0</v>
      </c>
      <c r="L1018" s="106">
        <f t="shared" si="111"/>
        <v>0</v>
      </c>
    </row>
    <row r="1019" spans="1:12" x14ac:dyDescent="0.3">
      <c r="A1019" s="104" t="s">
        <v>2425</v>
      </c>
      <c r="B1019" s="104" t="s">
        <v>2426</v>
      </c>
      <c r="C1019" s="105">
        <v>1349</v>
      </c>
      <c r="D1019" s="105">
        <v>2968</v>
      </c>
      <c r="E1019" s="106">
        <f t="shared" si="105"/>
        <v>2.2001482579688658</v>
      </c>
      <c r="F1019" s="107">
        <f t="shared" si="106"/>
        <v>20</v>
      </c>
      <c r="G1019" s="107">
        <f>COUNTIF(Data_Eksportir!$H$2:$H$3401,A1019)</f>
        <v>0</v>
      </c>
      <c r="H1019" s="104" t="str">
        <f t="shared" si="107"/>
        <v>1 – 5</v>
      </c>
      <c r="I1019" s="104" t="str">
        <f t="shared" si="108"/>
        <v>Di bawah ambang nilai</v>
      </c>
      <c r="J1019" s="106">
        <f t="shared" si="109"/>
        <v>2968.0010189999998</v>
      </c>
      <c r="K1019" s="105">
        <f t="shared" si="110"/>
        <v>0</v>
      </c>
      <c r="L1019" s="106">
        <f t="shared" si="111"/>
        <v>0</v>
      </c>
    </row>
    <row r="1020" spans="1:12" x14ac:dyDescent="0.3">
      <c r="A1020" s="104" t="s">
        <v>2427</v>
      </c>
      <c r="B1020" s="104" t="s">
        <v>2428</v>
      </c>
      <c r="C1020" s="105">
        <v>1395</v>
      </c>
      <c r="D1020" s="105">
        <v>8837</v>
      </c>
      <c r="E1020" s="106">
        <f t="shared" si="105"/>
        <v>6.3347670250896053</v>
      </c>
      <c r="F1020" s="107">
        <f t="shared" si="106"/>
        <v>20</v>
      </c>
      <c r="G1020" s="107">
        <f>COUNTIF(Data_Eksportir!$H$2:$H$3401,A1020)</f>
        <v>0</v>
      </c>
      <c r="H1020" s="104" t="str">
        <f t="shared" si="107"/>
        <v>5 – 20</v>
      </c>
      <c r="I1020" s="104" t="str">
        <f t="shared" si="108"/>
        <v>Di bawah ambang nilai</v>
      </c>
      <c r="J1020" s="106">
        <f t="shared" si="109"/>
        <v>8837.0010199999997</v>
      </c>
      <c r="K1020" s="105">
        <f t="shared" si="110"/>
        <v>0</v>
      </c>
      <c r="L1020" s="106">
        <f t="shared" si="111"/>
        <v>0</v>
      </c>
    </row>
    <row r="1021" spans="1:12" x14ac:dyDescent="0.3">
      <c r="A1021" s="104" t="s">
        <v>2429</v>
      </c>
      <c r="B1021" s="104" t="s">
        <v>2430</v>
      </c>
      <c r="C1021" s="105">
        <v>5424</v>
      </c>
      <c r="D1021" s="105">
        <v>16500</v>
      </c>
      <c r="E1021" s="106">
        <f t="shared" si="105"/>
        <v>3.0420353982300883</v>
      </c>
      <c r="F1021" s="107">
        <f t="shared" si="106"/>
        <v>20</v>
      </c>
      <c r="G1021" s="107">
        <f>COUNTIF(Data_Eksportir!$H$2:$H$3401,A1021)</f>
        <v>0</v>
      </c>
      <c r="H1021" s="104" t="str">
        <f t="shared" si="107"/>
        <v>1 – 5</v>
      </c>
      <c r="I1021" s="104" t="str">
        <f t="shared" si="108"/>
        <v>Di bawah ambang nilai</v>
      </c>
      <c r="J1021" s="106">
        <f t="shared" si="109"/>
        <v>16500.001021</v>
      </c>
      <c r="K1021" s="105">
        <f t="shared" si="110"/>
        <v>0</v>
      </c>
      <c r="L1021" s="106">
        <f t="shared" si="111"/>
        <v>0</v>
      </c>
    </row>
    <row r="1022" spans="1:12" x14ac:dyDescent="0.3">
      <c r="A1022" s="104" t="s">
        <v>2431</v>
      </c>
      <c r="B1022" s="104" t="s">
        <v>2432</v>
      </c>
      <c r="C1022" s="105">
        <v>3381</v>
      </c>
      <c r="D1022" s="105">
        <v>5203</v>
      </c>
      <c r="E1022" s="106">
        <f t="shared" si="105"/>
        <v>1.5388938183969241</v>
      </c>
      <c r="F1022" s="107">
        <f t="shared" si="106"/>
        <v>20</v>
      </c>
      <c r="G1022" s="107">
        <f>COUNTIF(Data_Eksportir!$H$2:$H$3401,A1022)</f>
        <v>0</v>
      </c>
      <c r="H1022" s="104" t="str">
        <f t="shared" si="107"/>
        <v>1 – 5</v>
      </c>
      <c r="I1022" s="104" t="str">
        <f t="shared" si="108"/>
        <v>Di bawah ambang nilai</v>
      </c>
      <c r="J1022" s="106">
        <f t="shared" si="109"/>
        <v>5203.0010220000004</v>
      </c>
      <c r="K1022" s="105">
        <f t="shared" si="110"/>
        <v>0</v>
      </c>
      <c r="L1022" s="106">
        <f t="shared" si="111"/>
        <v>0</v>
      </c>
    </row>
    <row r="1023" spans="1:12" x14ac:dyDescent="0.3">
      <c r="A1023" s="104" t="s">
        <v>2433</v>
      </c>
      <c r="B1023" s="104" t="s">
        <v>2434</v>
      </c>
      <c r="C1023" s="105">
        <v>7339</v>
      </c>
      <c r="D1023" s="105">
        <v>21927</v>
      </c>
      <c r="E1023" s="106">
        <f t="shared" si="105"/>
        <v>2.9877367488758688</v>
      </c>
      <c r="F1023" s="107">
        <f t="shared" si="106"/>
        <v>20</v>
      </c>
      <c r="G1023" s="107">
        <f>COUNTIF(Data_Eksportir!$H$2:$H$3401,A1023)</f>
        <v>0</v>
      </c>
      <c r="H1023" s="104" t="str">
        <f t="shared" si="107"/>
        <v>1 – 5</v>
      </c>
      <c r="I1023" s="104" t="str">
        <f t="shared" si="108"/>
        <v>Di bawah ambang nilai</v>
      </c>
      <c r="J1023" s="106">
        <f t="shared" si="109"/>
        <v>21927.001023000001</v>
      </c>
      <c r="K1023" s="105">
        <f t="shared" si="110"/>
        <v>0</v>
      </c>
      <c r="L1023" s="106">
        <f t="shared" si="111"/>
        <v>0</v>
      </c>
    </row>
    <row r="1024" spans="1:12" x14ac:dyDescent="0.3">
      <c r="A1024" s="104" t="s">
        <v>2435</v>
      </c>
      <c r="B1024" s="104" t="s">
        <v>2436</v>
      </c>
      <c r="C1024" s="105">
        <v>6865</v>
      </c>
      <c r="D1024" s="105">
        <v>1683</v>
      </c>
      <c r="E1024" s="106">
        <f t="shared" si="105"/>
        <v>0.245156591405681</v>
      </c>
      <c r="F1024" s="107">
        <f t="shared" si="106"/>
        <v>20</v>
      </c>
      <c r="G1024" s="107">
        <f>COUNTIF(Data_Eksportir!$H$2:$H$3401,A1024)</f>
        <v>0</v>
      </c>
      <c r="H1024" s="104" t="str">
        <f t="shared" si="107"/>
        <v>Di bawah 1</v>
      </c>
      <c r="I1024" s="104" t="str">
        <f t="shared" si="108"/>
        <v>Di bawah ambang nilai</v>
      </c>
      <c r="J1024" s="106">
        <f t="shared" si="109"/>
        <v>1683.0010239999999</v>
      </c>
      <c r="K1024" s="105">
        <f t="shared" si="110"/>
        <v>0</v>
      </c>
      <c r="L1024" s="106">
        <f t="shared" si="111"/>
        <v>0</v>
      </c>
    </row>
    <row r="1025" spans="1:12" x14ac:dyDescent="0.3">
      <c r="A1025" s="104" t="s">
        <v>2437</v>
      </c>
      <c r="B1025" s="104" t="s">
        <v>2438</v>
      </c>
      <c r="C1025" s="105">
        <v>721</v>
      </c>
      <c r="D1025" s="105">
        <v>147</v>
      </c>
      <c r="E1025" s="106">
        <f t="shared" si="105"/>
        <v>0.20388349514563106</v>
      </c>
      <c r="F1025" s="107">
        <f t="shared" si="106"/>
        <v>20</v>
      </c>
      <c r="G1025" s="107">
        <f>COUNTIF(Data_Eksportir!$H$2:$H$3401,A1025)</f>
        <v>4</v>
      </c>
      <c r="H1025" s="104" t="str">
        <f t="shared" si="107"/>
        <v>Di bawah 1</v>
      </c>
      <c r="I1025" s="104" t="str">
        <f t="shared" si="108"/>
        <v>Di bawah ambang nilai</v>
      </c>
      <c r="J1025" s="106">
        <f t="shared" si="109"/>
        <v>147.001025</v>
      </c>
      <c r="K1025" s="105">
        <f t="shared" si="110"/>
        <v>0</v>
      </c>
      <c r="L1025" s="106">
        <f t="shared" si="111"/>
        <v>0</v>
      </c>
    </row>
    <row r="1026" spans="1:12" x14ac:dyDescent="0.3">
      <c r="A1026" s="104" t="s">
        <v>2439</v>
      </c>
      <c r="B1026" s="104" t="s">
        <v>2440</v>
      </c>
      <c r="C1026" s="105">
        <v>18872</v>
      </c>
      <c r="D1026" s="105">
        <v>67472</v>
      </c>
      <c r="E1026" s="106">
        <f t="shared" ref="E1026:E1089" si="112">IF(AND(ISNUMBER(C1026),C1026&gt;0),D1026/C1026,"")</f>
        <v>3.5752437473505725</v>
      </c>
      <c r="F1026" s="107">
        <f t="shared" ref="F1026:F1089" si="113">VALUE(LEFT(A1026,2))</f>
        <v>20</v>
      </c>
      <c r="G1026" s="107">
        <f>COUNTIF(Data_Eksportir!$H$2:$H$3401,A1026)</f>
        <v>0</v>
      </c>
      <c r="H1026" s="104" t="str">
        <f t="shared" ref="H1026:H1089" si="114">IF(E1026="","Tanpa data berat",IF(E1026&lt;1,"Di bawah 1",IF(E1026&lt;5,"1 – 5",IF(E1026&lt;20,"5 – 20",IF(E1026&lt;100,"20 – 100","100 ke atas")))))</f>
        <v>1 – 5</v>
      </c>
      <c r="I1026" s="104" t="str">
        <f t="shared" ref="I1026:I1089" si="115">IF(D1026&lt;p_nilai_besar,"Di bawah ambang nilai",IF(G1026=0,"Belum terwakili",IF(G1026&lt;=p_listing_rendah,"Keterwakilan rendah","Terwakili")))</f>
        <v>Di bawah ambang nilai</v>
      </c>
      <c r="J1026" s="106">
        <f t="shared" ref="J1026:J1089" si="116">D1026+ROW()/10^6</f>
        <v>67472.001025999998</v>
      </c>
      <c r="K1026" s="105">
        <f t="shared" ref="K1026:K1089" si="117">IF(D1026&gt;=p_nilai_besar,D1026/(1+G1026),0)</f>
        <v>0</v>
      </c>
      <c r="L1026" s="106">
        <f t="shared" ref="L1026:L1089" si="118">IF(K1026&gt;0,K1026+ROW()/10^6,0)</f>
        <v>0</v>
      </c>
    </row>
    <row r="1027" spans="1:12" x14ac:dyDescent="0.3">
      <c r="A1027" s="104" t="s">
        <v>2441</v>
      </c>
      <c r="B1027" s="104" t="s">
        <v>2442</v>
      </c>
      <c r="C1027" s="105">
        <v>2565040</v>
      </c>
      <c r="D1027" s="105">
        <v>4360489</v>
      </c>
      <c r="E1027" s="106">
        <f t="shared" si="112"/>
        <v>1.6999692012600194</v>
      </c>
      <c r="F1027" s="107">
        <f t="shared" si="113"/>
        <v>20</v>
      </c>
      <c r="G1027" s="107">
        <f>COUNTIF(Data_Eksportir!$H$2:$H$3401,A1027)</f>
        <v>0</v>
      </c>
      <c r="H1027" s="104" t="str">
        <f t="shared" si="114"/>
        <v>1 – 5</v>
      </c>
      <c r="I1027" s="104" t="str">
        <f t="shared" si="115"/>
        <v>Di bawah ambang nilai</v>
      </c>
      <c r="J1027" s="106">
        <f t="shared" si="116"/>
        <v>4360489.0010270001</v>
      </c>
      <c r="K1027" s="105">
        <f t="shared" si="117"/>
        <v>0</v>
      </c>
      <c r="L1027" s="106">
        <f t="shared" si="118"/>
        <v>0</v>
      </c>
    </row>
    <row r="1028" spans="1:12" x14ac:dyDescent="0.3">
      <c r="A1028" s="104" t="s">
        <v>2443</v>
      </c>
      <c r="B1028" s="104" t="s">
        <v>2444</v>
      </c>
      <c r="C1028" s="105">
        <v>110007</v>
      </c>
      <c r="D1028" s="105">
        <v>51147</v>
      </c>
      <c r="E1028" s="106">
        <f t="shared" si="112"/>
        <v>0.46494313998200115</v>
      </c>
      <c r="F1028" s="107">
        <f t="shared" si="113"/>
        <v>20</v>
      </c>
      <c r="G1028" s="107">
        <f>COUNTIF(Data_Eksportir!$H$2:$H$3401,A1028)</f>
        <v>0</v>
      </c>
      <c r="H1028" s="104" t="str">
        <f t="shared" si="114"/>
        <v>Di bawah 1</v>
      </c>
      <c r="I1028" s="104" t="str">
        <f t="shared" si="115"/>
        <v>Di bawah ambang nilai</v>
      </c>
      <c r="J1028" s="106">
        <f t="shared" si="116"/>
        <v>51147.001027999999</v>
      </c>
      <c r="K1028" s="105">
        <f t="shared" si="117"/>
        <v>0</v>
      </c>
      <c r="L1028" s="106">
        <f t="shared" si="118"/>
        <v>0</v>
      </c>
    </row>
    <row r="1029" spans="1:12" x14ac:dyDescent="0.3">
      <c r="A1029" s="104" t="s">
        <v>2445</v>
      </c>
      <c r="B1029" s="104" t="s">
        <v>2446</v>
      </c>
      <c r="C1029" s="105">
        <v>406941</v>
      </c>
      <c r="D1029" s="105">
        <v>874327</v>
      </c>
      <c r="E1029" s="106">
        <f t="shared" si="112"/>
        <v>2.1485350456208638</v>
      </c>
      <c r="F1029" s="107">
        <f t="shared" si="113"/>
        <v>20</v>
      </c>
      <c r="G1029" s="107">
        <f>COUNTIF(Data_Eksportir!$H$2:$H$3401,A1029)</f>
        <v>1</v>
      </c>
      <c r="H1029" s="104" t="str">
        <f t="shared" si="114"/>
        <v>1 – 5</v>
      </c>
      <c r="I1029" s="104" t="str">
        <f t="shared" si="115"/>
        <v>Di bawah ambang nilai</v>
      </c>
      <c r="J1029" s="106">
        <f t="shared" si="116"/>
        <v>874327.00102900004</v>
      </c>
      <c r="K1029" s="105">
        <f t="shared" si="117"/>
        <v>0</v>
      </c>
      <c r="L1029" s="106">
        <f t="shared" si="118"/>
        <v>0</v>
      </c>
    </row>
    <row r="1030" spans="1:12" x14ac:dyDescent="0.3">
      <c r="A1030" s="104" t="s">
        <v>2447</v>
      </c>
      <c r="B1030" s="104" t="s">
        <v>2448</v>
      </c>
      <c r="C1030" s="105">
        <v>49766</v>
      </c>
      <c r="D1030" s="105">
        <v>38290</v>
      </c>
      <c r="E1030" s="106">
        <f t="shared" si="112"/>
        <v>0.76940079572398823</v>
      </c>
      <c r="F1030" s="107">
        <f t="shared" si="113"/>
        <v>20</v>
      </c>
      <c r="G1030" s="107">
        <f>COUNTIF(Data_Eksportir!$H$2:$H$3401,A1030)</f>
        <v>0</v>
      </c>
      <c r="H1030" s="104" t="str">
        <f t="shared" si="114"/>
        <v>Di bawah 1</v>
      </c>
      <c r="I1030" s="104" t="str">
        <f t="shared" si="115"/>
        <v>Di bawah ambang nilai</v>
      </c>
      <c r="J1030" s="106">
        <f t="shared" si="116"/>
        <v>38290.001029999999</v>
      </c>
      <c r="K1030" s="105">
        <f t="shared" si="117"/>
        <v>0</v>
      </c>
      <c r="L1030" s="106">
        <f t="shared" si="118"/>
        <v>0</v>
      </c>
    </row>
    <row r="1031" spans="1:12" x14ac:dyDescent="0.3">
      <c r="A1031" s="104" t="s">
        <v>2449</v>
      </c>
      <c r="B1031" s="104" t="s">
        <v>2450</v>
      </c>
      <c r="C1031" s="105">
        <v>4149</v>
      </c>
      <c r="D1031" s="105">
        <v>39571</v>
      </c>
      <c r="E1031" s="106">
        <f t="shared" si="112"/>
        <v>9.5374789105808624</v>
      </c>
      <c r="F1031" s="107">
        <f t="shared" si="113"/>
        <v>20</v>
      </c>
      <c r="G1031" s="107">
        <f>COUNTIF(Data_Eksportir!$H$2:$H$3401,A1031)</f>
        <v>0</v>
      </c>
      <c r="H1031" s="104" t="str">
        <f t="shared" si="114"/>
        <v>5 – 20</v>
      </c>
      <c r="I1031" s="104" t="str">
        <f t="shared" si="115"/>
        <v>Di bawah ambang nilai</v>
      </c>
      <c r="J1031" s="106">
        <f t="shared" si="116"/>
        <v>39571.001031</v>
      </c>
      <c r="K1031" s="105">
        <f t="shared" si="117"/>
        <v>0</v>
      </c>
      <c r="L1031" s="106">
        <f t="shared" si="118"/>
        <v>0</v>
      </c>
    </row>
    <row r="1032" spans="1:12" x14ac:dyDescent="0.3">
      <c r="A1032" s="104" t="s">
        <v>2451</v>
      </c>
      <c r="B1032" s="104" t="s">
        <v>2452</v>
      </c>
      <c r="C1032" s="105">
        <v>70270</v>
      </c>
      <c r="D1032" s="105">
        <v>153218</v>
      </c>
      <c r="E1032" s="106">
        <f t="shared" si="112"/>
        <v>2.1804183862245625</v>
      </c>
      <c r="F1032" s="107">
        <f t="shared" si="113"/>
        <v>20</v>
      </c>
      <c r="G1032" s="107">
        <f>COUNTIF(Data_Eksportir!$H$2:$H$3401,A1032)</f>
        <v>0</v>
      </c>
      <c r="H1032" s="104" t="str">
        <f t="shared" si="114"/>
        <v>1 – 5</v>
      </c>
      <c r="I1032" s="104" t="str">
        <f t="shared" si="115"/>
        <v>Di bawah ambang nilai</v>
      </c>
      <c r="J1032" s="106">
        <f t="shared" si="116"/>
        <v>153218.001032</v>
      </c>
      <c r="K1032" s="105">
        <f t="shared" si="117"/>
        <v>0</v>
      </c>
      <c r="L1032" s="106">
        <f t="shared" si="118"/>
        <v>0</v>
      </c>
    </row>
    <row r="1033" spans="1:12" x14ac:dyDescent="0.3">
      <c r="A1033" s="104" t="s">
        <v>2453</v>
      </c>
      <c r="B1033" s="104" t="s">
        <v>2454</v>
      </c>
      <c r="C1033" s="105">
        <v>1732</v>
      </c>
      <c r="D1033" s="105">
        <v>1464</v>
      </c>
      <c r="E1033" s="106">
        <f t="shared" si="112"/>
        <v>0.84526558891454961</v>
      </c>
      <c r="F1033" s="107">
        <f t="shared" si="113"/>
        <v>20</v>
      </c>
      <c r="G1033" s="107">
        <f>COUNTIF(Data_Eksportir!$H$2:$H$3401,A1033)</f>
        <v>3</v>
      </c>
      <c r="H1033" s="104" t="str">
        <f t="shared" si="114"/>
        <v>Di bawah 1</v>
      </c>
      <c r="I1033" s="104" t="str">
        <f t="shared" si="115"/>
        <v>Di bawah ambang nilai</v>
      </c>
      <c r="J1033" s="106">
        <f t="shared" si="116"/>
        <v>1464.001033</v>
      </c>
      <c r="K1033" s="105">
        <f t="shared" si="117"/>
        <v>0</v>
      </c>
      <c r="L1033" s="106">
        <f t="shared" si="118"/>
        <v>0</v>
      </c>
    </row>
    <row r="1034" spans="1:12" x14ac:dyDescent="0.3">
      <c r="A1034" s="104" t="s">
        <v>2455</v>
      </c>
      <c r="B1034" s="104" t="s">
        <v>2456</v>
      </c>
      <c r="C1034" s="105">
        <v>4143611</v>
      </c>
      <c r="D1034" s="105">
        <v>15975219</v>
      </c>
      <c r="E1034" s="106">
        <f t="shared" si="112"/>
        <v>3.8553857975567687</v>
      </c>
      <c r="F1034" s="107">
        <f t="shared" si="113"/>
        <v>20</v>
      </c>
      <c r="G1034" s="107">
        <f>COUNTIF(Data_Eksportir!$H$2:$H$3401,A1034)</f>
        <v>1</v>
      </c>
      <c r="H1034" s="104" t="str">
        <f t="shared" si="114"/>
        <v>1 – 5</v>
      </c>
      <c r="I1034" s="104" t="str">
        <f t="shared" si="115"/>
        <v>Keterwakilan rendah</v>
      </c>
      <c r="J1034" s="106">
        <f t="shared" si="116"/>
        <v>15975219.001034001</v>
      </c>
      <c r="K1034" s="105">
        <f t="shared" si="117"/>
        <v>7987609.5</v>
      </c>
      <c r="L1034" s="106">
        <f t="shared" si="118"/>
        <v>7987609.501034</v>
      </c>
    </row>
    <row r="1035" spans="1:12" x14ac:dyDescent="0.3">
      <c r="A1035" s="104" t="s">
        <v>2457</v>
      </c>
      <c r="B1035" s="104" t="s">
        <v>2458</v>
      </c>
      <c r="C1035" s="105">
        <v>815970</v>
      </c>
      <c r="D1035" s="105">
        <v>2920058</v>
      </c>
      <c r="E1035" s="106">
        <f t="shared" si="112"/>
        <v>3.5786340184075396</v>
      </c>
      <c r="F1035" s="107">
        <f t="shared" si="113"/>
        <v>20</v>
      </c>
      <c r="G1035" s="107">
        <f>COUNTIF(Data_Eksportir!$H$2:$H$3401,A1035)</f>
        <v>0</v>
      </c>
      <c r="H1035" s="104" t="str">
        <f t="shared" si="114"/>
        <v>1 – 5</v>
      </c>
      <c r="I1035" s="104" t="str">
        <f t="shared" si="115"/>
        <v>Di bawah ambang nilai</v>
      </c>
      <c r="J1035" s="106">
        <f t="shared" si="116"/>
        <v>2920058.0010350002</v>
      </c>
      <c r="K1035" s="105">
        <f t="shared" si="117"/>
        <v>0</v>
      </c>
      <c r="L1035" s="106">
        <f t="shared" si="118"/>
        <v>0</v>
      </c>
    </row>
    <row r="1036" spans="1:12" x14ac:dyDescent="0.3">
      <c r="A1036" s="104" t="s">
        <v>2459</v>
      </c>
      <c r="B1036" s="104" t="s">
        <v>2460</v>
      </c>
      <c r="C1036" s="105">
        <v>252395</v>
      </c>
      <c r="D1036" s="105">
        <v>784867</v>
      </c>
      <c r="E1036" s="106">
        <f t="shared" si="112"/>
        <v>3.1096772915469799</v>
      </c>
      <c r="F1036" s="107">
        <f t="shared" si="113"/>
        <v>20</v>
      </c>
      <c r="G1036" s="107">
        <f>COUNTIF(Data_Eksportir!$H$2:$H$3401,A1036)</f>
        <v>0</v>
      </c>
      <c r="H1036" s="104" t="str">
        <f t="shared" si="114"/>
        <v>1 – 5</v>
      </c>
      <c r="I1036" s="104" t="str">
        <f t="shared" si="115"/>
        <v>Di bawah ambang nilai</v>
      </c>
      <c r="J1036" s="106">
        <f t="shared" si="116"/>
        <v>784867.00103599997</v>
      </c>
      <c r="K1036" s="105">
        <f t="shared" si="117"/>
        <v>0</v>
      </c>
      <c r="L1036" s="106">
        <f t="shared" si="118"/>
        <v>0</v>
      </c>
    </row>
    <row r="1037" spans="1:12" x14ac:dyDescent="0.3">
      <c r="A1037" s="104" t="s">
        <v>2461</v>
      </c>
      <c r="B1037" s="104" t="s">
        <v>2462</v>
      </c>
      <c r="C1037" s="105">
        <v>998214</v>
      </c>
      <c r="D1037" s="105">
        <v>3528894</v>
      </c>
      <c r="E1037" s="106">
        <f t="shared" si="112"/>
        <v>3.5352078812759586</v>
      </c>
      <c r="F1037" s="107">
        <f t="shared" si="113"/>
        <v>20</v>
      </c>
      <c r="G1037" s="107">
        <f>COUNTIF(Data_Eksportir!$H$2:$H$3401,A1037)</f>
        <v>0</v>
      </c>
      <c r="H1037" s="104" t="str">
        <f t="shared" si="114"/>
        <v>1 – 5</v>
      </c>
      <c r="I1037" s="104" t="str">
        <f t="shared" si="115"/>
        <v>Di bawah ambang nilai</v>
      </c>
      <c r="J1037" s="106">
        <f t="shared" si="116"/>
        <v>3528894.0010370002</v>
      </c>
      <c r="K1037" s="105">
        <f t="shared" si="117"/>
        <v>0</v>
      </c>
      <c r="L1037" s="106">
        <f t="shared" si="118"/>
        <v>0</v>
      </c>
    </row>
    <row r="1038" spans="1:12" x14ac:dyDescent="0.3">
      <c r="A1038" s="104" t="s">
        <v>2463</v>
      </c>
      <c r="B1038" s="104" t="s">
        <v>2464</v>
      </c>
      <c r="C1038" s="105">
        <v>501143</v>
      </c>
      <c r="D1038" s="105">
        <v>4417638</v>
      </c>
      <c r="E1038" s="106">
        <f t="shared" si="112"/>
        <v>8.8151246251070052</v>
      </c>
      <c r="F1038" s="107">
        <f t="shared" si="113"/>
        <v>20</v>
      </c>
      <c r="G1038" s="107">
        <f>COUNTIF(Data_Eksportir!$H$2:$H$3401,A1038)</f>
        <v>15</v>
      </c>
      <c r="H1038" s="104" t="str">
        <f t="shared" si="114"/>
        <v>5 – 20</v>
      </c>
      <c r="I1038" s="104" t="str">
        <f t="shared" si="115"/>
        <v>Di bawah ambang nilai</v>
      </c>
      <c r="J1038" s="106">
        <f t="shared" si="116"/>
        <v>4417638.001038</v>
      </c>
      <c r="K1038" s="105">
        <f t="shared" si="117"/>
        <v>0</v>
      </c>
      <c r="L1038" s="106">
        <f t="shared" si="118"/>
        <v>0</v>
      </c>
    </row>
    <row r="1039" spans="1:12" x14ac:dyDescent="0.3">
      <c r="A1039" s="104" t="s">
        <v>2465</v>
      </c>
      <c r="B1039" s="104" t="s">
        <v>2466</v>
      </c>
      <c r="C1039" s="105">
        <v>25363449</v>
      </c>
      <c r="D1039" s="105">
        <v>40108513</v>
      </c>
      <c r="E1039" s="106">
        <f t="shared" si="112"/>
        <v>1.5813509038143827</v>
      </c>
      <c r="F1039" s="107">
        <f t="shared" si="113"/>
        <v>20</v>
      </c>
      <c r="G1039" s="107">
        <f>COUNTIF(Data_Eksportir!$H$2:$H$3401,A1039)</f>
        <v>1</v>
      </c>
      <c r="H1039" s="104" t="str">
        <f t="shared" si="114"/>
        <v>1 – 5</v>
      </c>
      <c r="I1039" s="104" t="str">
        <f t="shared" si="115"/>
        <v>Keterwakilan rendah</v>
      </c>
      <c r="J1039" s="106">
        <f t="shared" si="116"/>
        <v>40108513.001038998</v>
      </c>
      <c r="K1039" s="105">
        <f t="shared" si="117"/>
        <v>20054256.5</v>
      </c>
      <c r="L1039" s="106">
        <f t="shared" si="118"/>
        <v>20054256.501038998</v>
      </c>
    </row>
    <row r="1040" spans="1:12" x14ac:dyDescent="0.3">
      <c r="A1040" s="104" t="s">
        <v>2467</v>
      </c>
      <c r="B1040" s="104" t="s">
        <v>2468</v>
      </c>
      <c r="C1040" s="105">
        <v>4033687</v>
      </c>
      <c r="D1040" s="105">
        <v>8648666</v>
      </c>
      <c r="E1040" s="106">
        <f t="shared" si="112"/>
        <v>2.14410934710601</v>
      </c>
      <c r="F1040" s="107">
        <f t="shared" si="113"/>
        <v>20</v>
      </c>
      <c r="G1040" s="107">
        <f>COUNTIF(Data_Eksportir!$H$2:$H$3401,A1040)</f>
        <v>0</v>
      </c>
      <c r="H1040" s="104" t="str">
        <f t="shared" si="114"/>
        <v>1 – 5</v>
      </c>
      <c r="I1040" s="104" t="str">
        <f t="shared" si="115"/>
        <v>Di bawah ambang nilai</v>
      </c>
      <c r="J1040" s="106">
        <f t="shared" si="116"/>
        <v>8648666.0010400005</v>
      </c>
      <c r="K1040" s="105">
        <f t="shared" si="117"/>
        <v>0</v>
      </c>
      <c r="L1040" s="106">
        <f t="shared" si="118"/>
        <v>0</v>
      </c>
    </row>
    <row r="1041" spans="1:12" x14ac:dyDescent="0.3">
      <c r="A1041" s="104" t="s">
        <v>2469</v>
      </c>
      <c r="B1041" s="104" t="s">
        <v>2470</v>
      </c>
      <c r="C1041" s="105">
        <v>170982114</v>
      </c>
      <c r="D1041" s="105">
        <v>240746166</v>
      </c>
      <c r="E1041" s="106">
        <f t="shared" si="112"/>
        <v>1.4080195896981365</v>
      </c>
      <c r="F1041" s="107">
        <f t="shared" si="113"/>
        <v>20</v>
      </c>
      <c r="G1041" s="107">
        <f>COUNTIF(Data_Eksportir!$H$2:$H$3401,A1041)</f>
        <v>0</v>
      </c>
      <c r="H1041" s="104" t="str">
        <f t="shared" si="114"/>
        <v>1 – 5</v>
      </c>
      <c r="I1041" s="104" t="str">
        <f t="shared" si="115"/>
        <v>Belum terwakili</v>
      </c>
      <c r="J1041" s="106">
        <f t="shared" si="116"/>
        <v>240746166.001041</v>
      </c>
      <c r="K1041" s="105">
        <f t="shared" si="117"/>
        <v>240746166</v>
      </c>
      <c r="L1041" s="106">
        <f t="shared" si="118"/>
        <v>240746166.001041</v>
      </c>
    </row>
    <row r="1042" spans="1:12" x14ac:dyDescent="0.3">
      <c r="A1042" s="104" t="s">
        <v>2471</v>
      </c>
      <c r="B1042" s="104" t="s">
        <v>2472</v>
      </c>
      <c r="C1042" s="105">
        <v>3538932</v>
      </c>
      <c r="D1042" s="105">
        <v>4385280</v>
      </c>
      <c r="E1042" s="106">
        <f t="shared" si="112"/>
        <v>1.2391535073293298</v>
      </c>
      <c r="F1042" s="107">
        <f t="shared" si="113"/>
        <v>20</v>
      </c>
      <c r="G1042" s="107">
        <f>COUNTIF(Data_Eksportir!$H$2:$H$3401,A1042)</f>
        <v>0</v>
      </c>
      <c r="H1042" s="104" t="str">
        <f t="shared" si="114"/>
        <v>1 – 5</v>
      </c>
      <c r="I1042" s="104" t="str">
        <f t="shared" si="115"/>
        <v>Di bawah ambang nilai</v>
      </c>
      <c r="J1042" s="106">
        <f t="shared" si="116"/>
        <v>4385280.001042</v>
      </c>
      <c r="K1042" s="105">
        <f t="shared" si="117"/>
        <v>0</v>
      </c>
      <c r="L1042" s="106">
        <f t="shared" si="118"/>
        <v>0</v>
      </c>
    </row>
    <row r="1043" spans="1:12" x14ac:dyDescent="0.3">
      <c r="A1043" s="104" t="s">
        <v>2473</v>
      </c>
      <c r="B1043" s="104" t="s">
        <v>2474</v>
      </c>
      <c r="C1043" s="105">
        <v>6291</v>
      </c>
      <c r="D1043" s="105">
        <v>19911</v>
      </c>
      <c r="E1043" s="106">
        <f t="shared" si="112"/>
        <v>3.1649976156413926</v>
      </c>
      <c r="F1043" s="107">
        <f t="shared" si="113"/>
        <v>20</v>
      </c>
      <c r="G1043" s="107">
        <f>COUNTIF(Data_Eksportir!$H$2:$H$3401,A1043)</f>
        <v>0</v>
      </c>
      <c r="H1043" s="104" t="str">
        <f t="shared" si="114"/>
        <v>1 – 5</v>
      </c>
      <c r="I1043" s="104" t="str">
        <f t="shared" si="115"/>
        <v>Di bawah ambang nilai</v>
      </c>
      <c r="J1043" s="106">
        <f t="shared" si="116"/>
        <v>19911.001043</v>
      </c>
      <c r="K1043" s="105">
        <f t="shared" si="117"/>
        <v>0</v>
      </c>
      <c r="L1043" s="106">
        <f t="shared" si="118"/>
        <v>0</v>
      </c>
    </row>
    <row r="1044" spans="1:12" x14ac:dyDescent="0.3">
      <c r="A1044" s="104" t="s">
        <v>2475</v>
      </c>
      <c r="B1044" s="104" t="s">
        <v>2476</v>
      </c>
      <c r="C1044" s="105">
        <v>18188</v>
      </c>
      <c r="D1044" s="105">
        <v>43411</v>
      </c>
      <c r="E1044" s="106">
        <f t="shared" si="112"/>
        <v>2.3867934902133277</v>
      </c>
      <c r="F1044" s="107">
        <f t="shared" si="113"/>
        <v>20</v>
      </c>
      <c r="G1044" s="107">
        <f>COUNTIF(Data_Eksportir!$H$2:$H$3401,A1044)</f>
        <v>0</v>
      </c>
      <c r="H1044" s="104" t="str">
        <f t="shared" si="114"/>
        <v>1 – 5</v>
      </c>
      <c r="I1044" s="104" t="str">
        <f t="shared" si="115"/>
        <v>Di bawah ambang nilai</v>
      </c>
      <c r="J1044" s="106">
        <f t="shared" si="116"/>
        <v>43411.001043999997</v>
      </c>
      <c r="K1044" s="105">
        <f t="shared" si="117"/>
        <v>0</v>
      </c>
      <c r="L1044" s="106">
        <f t="shared" si="118"/>
        <v>0</v>
      </c>
    </row>
    <row r="1045" spans="1:12" x14ac:dyDescent="0.3">
      <c r="A1045" s="104" t="s">
        <v>2477</v>
      </c>
      <c r="B1045" s="104" t="s">
        <v>2478</v>
      </c>
      <c r="C1045" s="105">
        <v>20</v>
      </c>
      <c r="D1045" s="105">
        <v>120</v>
      </c>
      <c r="E1045" s="106">
        <f t="shared" si="112"/>
        <v>6</v>
      </c>
      <c r="F1045" s="107">
        <f t="shared" si="113"/>
        <v>20</v>
      </c>
      <c r="G1045" s="107">
        <f>COUNTIF(Data_Eksportir!$H$2:$H$3401,A1045)</f>
        <v>0</v>
      </c>
      <c r="H1045" s="104" t="str">
        <f t="shared" si="114"/>
        <v>5 – 20</v>
      </c>
      <c r="I1045" s="104" t="str">
        <f t="shared" si="115"/>
        <v>Di bawah ambang nilai</v>
      </c>
      <c r="J1045" s="106">
        <f t="shared" si="116"/>
        <v>120.001045</v>
      </c>
      <c r="K1045" s="105">
        <f t="shared" si="117"/>
        <v>0</v>
      </c>
      <c r="L1045" s="106">
        <f t="shared" si="118"/>
        <v>0</v>
      </c>
    </row>
    <row r="1046" spans="1:12" x14ac:dyDescent="0.3">
      <c r="A1046" s="104" t="s">
        <v>2479</v>
      </c>
      <c r="B1046" s="104" t="s">
        <v>2480</v>
      </c>
      <c r="C1046" s="105">
        <v>22</v>
      </c>
      <c r="D1046" s="105">
        <v>832</v>
      </c>
      <c r="E1046" s="106">
        <f t="shared" si="112"/>
        <v>37.81818181818182</v>
      </c>
      <c r="F1046" s="107">
        <f t="shared" si="113"/>
        <v>20</v>
      </c>
      <c r="G1046" s="107">
        <f>COUNTIF(Data_Eksportir!$H$2:$H$3401,A1046)</f>
        <v>0</v>
      </c>
      <c r="H1046" s="104" t="str">
        <f t="shared" si="114"/>
        <v>20 – 100</v>
      </c>
      <c r="I1046" s="104" t="str">
        <f t="shared" si="115"/>
        <v>Di bawah ambang nilai</v>
      </c>
      <c r="J1046" s="106">
        <f t="shared" si="116"/>
        <v>832.00104599999997</v>
      </c>
      <c r="K1046" s="105">
        <f t="shared" si="117"/>
        <v>0</v>
      </c>
      <c r="L1046" s="106">
        <f t="shared" si="118"/>
        <v>0</v>
      </c>
    </row>
    <row r="1047" spans="1:12" x14ac:dyDescent="0.3">
      <c r="A1047" s="104" t="s">
        <v>2481</v>
      </c>
      <c r="B1047" s="104" t="s">
        <v>2482</v>
      </c>
      <c r="C1047" s="105">
        <v>40</v>
      </c>
      <c r="D1047" s="105">
        <v>45</v>
      </c>
      <c r="E1047" s="106">
        <f t="shared" si="112"/>
        <v>1.125</v>
      </c>
      <c r="F1047" s="107">
        <f t="shared" si="113"/>
        <v>20</v>
      </c>
      <c r="G1047" s="107">
        <f>COUNTIF(Data_Eksportir!$H$2:$H$3401,A1047)</f>
        <v>0</v>
      </c>
      <c r="H1047" s="104" t="str">
        <f t="shared" si="114"/>
        <v>1 – 5</v>
      </c>
      <c r="I1047" s="104" t="str">
        <f t="shared" si="115"/>
        <v>Di bawah ambang nilai</v>
      </c>
      <c r="J1047" s="106">
        <f t="shared" si="116"/>
        <v>45.001047</v>
      </c>
      <c r="K1047" s="105">
        <f t="shared" si="117"/>
        <v>0</v>
      </c>
      <c r="L1047" s="106">
        <f t="shared" si="118"/>
        <v>0</v>
      </c>
    </row>
    <row r="1048" spans="1:12" x14ac:dyDescent="0.3">
      <c r="A1048" s="104" t="s">
        <v>2483</v>
      </c>
      <c r="B1048" s="104" t="s">
        <v>2484</v>
      </c>
      <c r="C1048" s="105">
        <v>55810</v>
      </c>
      <c r="D1048" s="105">
        <v>26632</v>
      </c>
      <c r="E1048" s="106">
        <f t="shared" si="112"/>
        <v>0.47719046765812578</v>
      </c>
      <c r="F1048" s="107">
        <f t="shared" si="113"/>
        <v>20</v>
      </c>
      <c r="G1048" s="107">
        <f>COUNTIF(Data_Eksportir!$H$2:$H$3401,A1048)</f>
        <v>0</v>
      </c>
      <c r="H1048" s="104" t="str">
        <f t="shared" si="114"/>
        <v>Di bawah 1</v>
      </c>
      <c r="I1048" s="104" t="str">
        <f t="shared" si="115"/>
        <v>Di bawah ambang nilai</v>
      </c>
      <c r="J1048" s="106">
        <f t="shared" si="116"/>
        <v>26632.001047999998</v>
      </c>
      <c r="K1048" s="105">
        <f t="shared" si="117"/>
        <v>0</v>
      </c>
      <c r="L1048" s="106">
        <f t="shared" si="118"/>
        <v>0</v>
      </c>
    </row>
    <row r="1049" spans="1:12" x14ac:dyDescent="0.3">
      <c r="A1049" s="104" t="s">
        <v>2485</v>
      </c>
      <c r="B1049" s="104" t="s">
        <v>2486</v>
      </c>
      <c r="C1049" s="105">
        <v>3810</v>
      </c>
      <c r="D1049" s="105">
        <v>138</v>
      </c>
      <c r="E1049" s="106">
        <f t="shared" si="112"/>
        <v>3.6220472440944881E-2</v>
      </c>
      <c r="F1049" s="107">
        <f t="shared" si="113"/>
        <v>20</v>
      </c>
      <c r="G1049" s="107">
        <f>COUNTIF(Data_Eksportir!$H$2:$H$3401,A1049)</f>
        <v>1</v>
      </c>
      <c r="H1049" s="104" t="str">
        <f t="shared" si="114"/>
        <v>Di bawah 1</v>
      </c>
      <c r="I1049" s="104" t="str">
        <f t="shared" si="115"/>
        <v>Di bawah ambang nilai</v>
      </c>
      <c r="J1049" s="106">
        <f t="shared" si="116"/>
        <v>138.00104899999999</v>
      </c>
      <c r="K1049" s="105">
        <f t="shared" si="117"/>
        <v>0</v>
      </c>
      <c r="L1049" s="106">
        <f t="shared" si="118"/>
        <v>0</v>
      </c>
    </row>
    <row r="1050" spans="1:12" x14ac:dyDescent="0.3">
      <c r="A1050" s="104" t="s">
        <v>2487</v>
      </c>
      <c r="B1050" s="104" t="s">
        <v>2488</v>
      </c>
      <c r="C1050" s="105">
        <v>5440783</v>
      </c>
      <c r="D1050" s="105">
        <v>7328073</v>
      </c>
      <c r="E1050" s="106">
        <f t="shared" si="112"/>
        <v>1.3468783812918104</v>
      </c>
      <c r="F1050" s="107">
        <f t="shared" si="113"/>
        <v>20</v>
      </c>
      <c r="G1050" s="107">
        <f>COUNTIF(Data_Eksportir!$H$2:$H$3401,A1050)</f>
        <v>0</v>
      </c>
      <c r="H1050" s="104" t="str">
        <f t="shared" si="114"/>
        <v>1 – 5</v>
      </c>
      <c r="I1050" s="104" t="str">
        <f t="shared" si="115"/>
        <v>Di bawah ambang nilai</v>
      </c>
      <c r="J1050" s="106">
        <f t="shared" si="116"/>
        <v>7328073.0010500001</v>
      </c>
      <c r="K1050" s="105">
        <f t="shared" si="117"/>
        <v>0</v>
      </c>
      <c r="L1050" s="106">
        <f t="shared" si="118"/>
        <v>0</v>
      </c>
    </row>
    <row r="1051" spans="1:12" x14ac:dyDescent="0.3">
      <c r="A1051" s="104" t="s">
        <v>2489</v>
      </c>
      <c r="B1051" s="104" t="s">
        <v>2490</v>
      </c>
      <c r="C1051" s="105">
        <v>62705</v>
      </c>
      <c r="D1051" s="105">
        <v>61440</v>
      </c>
      <c r="E1051" s="106">
        <f t="shared" si="112"/>
        <v>0.97982617016186901</v>
      </c>
      <c r="F1051" s="107">
        <f t="shared" si="113"/>
        <v>20</v>
      </c>
      <c r="G1051" s="107">
        <f>COUNTIF(Data_Eksportir!$H$2:$H$3401,A1051)</f>
        <v>0</v>
      </c>
      <c r="H1051" s="104" t="str">
        <f t="shared" si="114"/>
        <v>Di bawah 1</v>
      </c>
      <c r="I1051" s="104" t="str">
        <f t="shared" si="115"/>
        <v>Di bawah ambang nilai</v>
      </c>
      <c r="J1051" s="106">
        <f t="shared" si="116"/>
        <v>61440.001050999999</v>
      </c>
      <c r="K1051" s="105">
        <f t="shared" si="117"/>
        <v>0</v>
      </c>
      <c r="L1051" s="106">
        <f t="shared" si="118"/>
        <v>0</v>
      </c>
    </row>
    <row r="1052" spans="1:12" x14ac:dyDescent="0.3">
      <c r="A1052" s="104" t="s">
        <v>2491</v>
      </c>
      <c r="B1052" s="104" t="s">
        <v>2492</v>
      </c>
      <c r="C1052" s="105">
        <v>58201</v>
      </c>
      <c r="D1052" s="105">
        <v>46412</v>
      </c>
      <c r="E1052" s="106">
        <f t="shared" si="112"/>
        <v>0.79744334289788832</v>
      </c>
      <c r="F1052" s="107">
        <f t="shared" si="113"/>
        <v>20</v>
      </c>
      <c r="G1052" s="107">
        <f>COUNTIF(Data_Eksportir!$H$2:$H$3401,A1052)</f>
        <v>5</v>
      </c>
      <c r="H1052" s="104" t="str">
        <f t="shared" si="114"/>
        <v>Di bawah 1</v>
      </c>
      <c r="I1052" s="104" t="str">
        <f t="shared" si="115"/>
        <v>Di bawah ambang nilai</v>
      </c>
      <c r="J1052" s="106">
        <f t="shared" si="116"/>
        <v>46412.001052</v>
      </c>
      <c r="K1052" s="105">
        <f t="shared" si="117"/>
        <v>0</v>
      </c>
      <c r="L1052" s="106">
        <f t="shared" si="118"/>
        <v>0</v>
      </c>
    </row>
    <row r="1053" spans="1:12" x14ac:dyDescent="0.3">
      <c r="A1053" s="104" t="s">
        <v>2493</v>
      </c>
      <c r="B1053" s="104" t="s">
        <v>2494</v>
      </c>
      <c r="C1053" s="105">
        <v>292352</v>
      </c>
      <c r="D1053" s="105">
        <v>342467</v>
      </c>
      <c r="E1053" s="106">
        <f t="shared" si="112"/>
        <v>1.1714200689579686</v>
      </c>
      <c r="F1053" s="107">
        <f t="shared" si="113"/>
        <v>20</v>
      </c>
      <c r="G1053" s="107">
        <f>COUNTIF(Data_Eksportir!$H$2:$H$3401,A1053)</f>
        <v>0</v>
      </c>
      <c r="H1053" s="104" t="str">
        <f t="shared" si="114"/>
        <v>1 – 5</v>
      </c>
      <c r="I1053" s="104" t="str">
        <f t="shared" si="115"/>
        <v>Di bawah ambang nilai</v>
      </c>
      <c r="J1053" s="106">
        <f t="shared" si="116"/>
        <v>342467.00105299999</v>
      </c>
      <c r="K1053" s="105">
        <f t="shared" si="117"/>
        <v>0</v>
      </c>
      <c r="L1053" s="106">
        <f t="shared" si="118"/>
        <v>0</v>
      </c>
    </row>
    <row r="1054" spans="1:12" x14ac:dyDescent="0.3">
      <c r="A1054" s="104" t="s">
        <v>2495</v>
      </c>
      <c r="B1054" s="104" t="s">
        <v>2496</v>
      </c>
      <c r="C1054" s="105">
        <v>10532122</v>
      </c>
      <c r="D1054" s="105">
        <v>20194267</v>
      </c>
      <c r="E1054" s="106">
        <f t="shared" si="112"/>
        <v>1.9173977475764143</v>
      </c>
      <c r="F1054" s="107">
        <f t="shared" si="113"/>
        <v>20</v>
      </c>
      <c r="G1054" s="107">
        <f>COUNTIF(Data_Eksportir!$H$2:$H$3401,A1054)</f>
        <v>0</v>
      </c>
      <c r="H1054" s="104" t="str">
        <f t="shared" si="114"/>
        <v>1 – 5</v>
      </c>
      <c r="I1054" s="104" t="str">
        <f t="shared" si="115"/>
        <v>Belum terwakili</v>
      </c>
      <c r="J1054" s="106">
        <f t="shared" si="116"/>
        <v>20194267.001054</v>
      </c>
      <c r="K1054" s="105">
        <f t="shared" si="117"/>
        <v>20194267</v>
      </c>
      <c r="L1054" s="106">
        <f t="shared" si="118"/>
        <v>20194267.001054</v>
      </c>
    </row>
    <row r="1055" spans="1:12" x14ac:dyDescent="0.3">
      <c r="A1055" s="104" t="s">
        <v>2497</v>
      </c>
      <c r="B1055" s="104" t="s">
        <v>2498</v>
      </c>
      <c r="C1055" s="105">
        <v>7321</v>
      </c>
      <c r="D1055" s="105">
        <v>7240</v>
      </c>
      <c r="E1055" s="106">
        <f t="shared" si="112"/>
        <v>0.98893593771342714</v>
      </c>
      <c r="F1055" s="107">
        <f t="shared" si="113"/>
        <v>20</v>
      </c>
      <c r="G1055" s="107">
        <f>COUNTIF(Data_Eksportir!$H$2:$H$3401,A1055)</f>
        <v>2</v>
      </c>
      <c r="H1055" s="104" t="str">
        <f t="shared" si="114"/>
        <v>Di bawah 1</v>
      </c>
      <c r="I1055" s="104" t="str">
        <f t="shared" si="115"/>
        <v>Di bawah ambang nilai</v>
      </c>
      <c r="J1055" s="106">
        <f t="shared" si="116"/>
        <v>7240.0010549999997</v>
      </c>
      <c r="K1055" s="105">
        <f t="shared" si="117"/>
        <v>0</v>
      </c>
      <c r="L1055" s="106">
        <f t="shared" si="118"/>
        <v>0</v>
      </c>
    </row>
    <row r="1056" spans="1:12" x14ac:dyDescent="0.3">
      <c r="A1056" s="104" t="s">
        <v>2499</v>
      </c>
      <c r="B1056" s="104" t="s">
        <v>2500</v>
      </c>
      <c r="C1056" s="105">
        <v>324393</v>
      </c>
      <c r="D1056" s="105">
        <v>425135</v>
      </c>
      <c r="E1056" s="106">
        <f t="shared" si="112"/>
        <v>1.3105554065593277</v>
      </c>
      <c r="F1056" s="107">
        <f t="shared" si="113"/>
        <v>20</v>
      </c>
      <c r="G1056" s="107">
        <f>COUNTIF(Data_Eksportir!$H$2:$H$3401,A1056)</f>
        <v>0</v>
      </c>
      <c r="H1056" s="104" t="str">
        <f t="shared" si="114"/>
        <v>1 – 5</v>
      </c>
      <c r="I1056" s="104" t="str">
        <f t="shared" si="115"/>
        <v>Di bawah ambang nilai</v>
      </c>
      <c r="J1056" s="106">
        <f t="shared" si="116"/>
        <v>425135.00105600001</v>
      </c>
      <c r="K1056" s="105">
        <f t="shared" si="117"/>
        <v>0</v>
      </c>
      <c r="L1056" s="106">
        <f t="shared" si="118"/>
        <v>0</v>
      </c>
    </row>
    <row r="1057" spans="1:12" x14ac:dyDescent="0.3">
      <c r="A1057" s="104" t="s">
        <v>2501</v>
      </c>
      <c r="B1057" s="104" t="s">
        <v>2502</v>
      </c>
      <c r="C1057" s="105">
        <v>10928</v>
      </c>
      <c r="D1057" s="105">
        <v>9119</v>
      </c>
      <c r="E1057" s="106">
        <f t="shared" si="112"/>
        <v>0.83446193265007318</v>
      </c>
      <c r="F1057" s="107">
        <f t="shared" si="113"/>
        <v>20</v>
      </c>
      <c r="G1057" s="107">
        <f>COUNTIF(Data_Eksportir!$H$2:$H$3401,A1057)</f>
        <v>0</v>
      </c>
      <c r="H1057" s="104" t="str">
        <f t="shared" si="114"/>
        <v>Di bawah 1</v>
      </c>
      <c r="I1057" s="104" t="str">
        <f t="shared" si="115"/>
        <v>Di bawah ambang nilai</v>
      </c>
      <c r="J1057" s="106">
        <f t="shared" si="116"/>
        <v>9119.0010569999995</v>
      </c>
      <c r="K1057" s="105">
        <f t="shared" si="117"/>
        <v>0</v>
      </c>
      <c r="L1057" s="106">
        <f t="shared" si="118"/>
        <v>0</v>
      </c>
    </row>
    <row r="1058" spans="1:12" x14ac:dyDescent="0.3">
      <c r="A1058" s="104" t="s">
        <v>2503</v>
      </c>
      <c r="B1058" s="104" t="s">
        <v>2504</v>
      </c>
      <c r="C1058" s="105">
        <v>21217</v>
      </c>
      <c r="D1058" s="105">
        <v>20115</v>
      </c>
      <c r="E1058" s="106">
        <f t="shared" si="112"/>
        <v>0.94806051750954423</v>
      </c>
      <c r="F1058" s="107">
        <f t="shared" si="113"/>
        <v>20</v>
      </c>
      <c r="G1058" s="107">
        <f>COUNTIF(Data_Eksportir!$H$2:$H$3401,A1058)</f>
        <v>1</v>
      </c>
      <c r="H1058" s="104" t="str">
        <f t="shared" si="114"/>
        <v>Di bawah 1</v>
      </c>
      <c r="I1058" s="104" t="str">
        <f t="shared" si="115"/>
        <v>Di bawah ambang nilai</v>
      </c>
      <c r="J1058" s="106">
        <f t="shared" si="116"/>
        <v>20115.001058000002</v>
      </c>
      <c r="K1058" s="105">
        <f t="shared" si="117"/>
        <v>0</v>
      </c>
      <c r="L1058" s="106">
        <f t="shared" si="118"/>
        <v>0</v>
      </c>
    </row>
    <row r="1059" spans="1:12" x14ac:dyDescent="0.3">
      <c r="A1059" s="104" t="s">
        <v>2505</v>
      </c>
      <c r="B1059" s="104" t="s">
        <v>2506</v>
      </c>
      <c r="C1059" s="105">
        <v>3153</v>
      </c>
      <c r="D1059" s="105">
        <v>12425</v>
      </c>
      <c r="E1059" s="106">
        <f t="shared" si="112"/>
        <v>3.9406914050111004</v>
      </c>
      <c r="F1059" s="107">
        <f t="shared" si="113"/>
        <v>20</v>
      </c>
      <c r="G1059" s="107">
        <f>COUNTIF(Data_Eksportir!$H$2:$H$3401,A1059)</f>
        <v>0</v>
      </c>
      <c r="H1059" s="104" t="str">
        <f t="shared" si="114"/>
        <v>1 – 5</v>
      </c>
      <c r="I1059" s="104" t="str">
        <f t="shared" si="115"/>
        <v>Di bawah ambang nilai</v>
      </c>
      <c r="J1059" s="106">
        <f t="shared" si="116"/>
        <v>12425.001059</v>
      </c>
      <c r="K1059" s="105">
        <f t="shared" si="117"/>
        <v>0</v>
      </c>
      <c r="L1059" s="106">
        <f t="shared" si="118"/>
        <v>0</v>
      </c>
    </row>
    <row r="1060" spans="1:12" x14ac:dyDescent="0.3">
      <c r="A1060" s="104" t="s">
        <v>2507</v>
      </c>
      <c r="B1060" s="104" t="s">
        <v>2508</v>
      </c>
      <c r="C1060" s="105">
        <v>122807</v>
      </c>
      <c r="D1060" s="105">
        <v>97145</v>
      </c>
      <c r="E1060" s="106">
        <f t="shared" si="112"/>
        <v>0.79103797014828148</v>
      </c>
      <c r="F1060" s="107">
        <f t="shared" si="113"/>
        <v>20</v>
      </c>
      <c r="G1060" s="107">
        <f>COUNTIF(Data_Eksportir!$H$2:$H$3401,A1060)</f>
        <v>12</v>
      </c>
      <c r="H1060" s="104" t="str">
        <f t="shared" si="114"/>
        <v>Di bawah 1</v>
      </c>
      <c r="I1060" s="104" t="str">
        <f t="shared" si="115"/>
        <v>Di bawah ambang nilai</v>
      </c>
      <c r="J1060" s="106">
        <f t="shared" si="116"/>
        <v>97145.001059999995</v>
      </c>
      <c r="K1060" s="105">
        <f t="shared" si="117"/>
        <v>0</v>
      </c>
      <c r="L1060" s="106">
        <f t="shared" si="118"/>
        <v>0</v>
      </c>
    </row>
    <row r="1061" spans="1:12" x14ac:dyDescent="0.3">
      <c r="A1061" s="104" t="s">
        <v>2509</v>
      </c>
      <c r="B1061" s="104" t="s">
        <v>2510</v>
      </c>
      <c r="C1061" s="105">
        <v>15558372</v>
      </c>
      <c r="D1061" s="105">
        <v>53600113</v>
      </c>
      <c r="E1061" s="106">
        <f t="shared" si="112"/>
        <v>3.4450977904371998</v>
      </c>
      <c r="F1061" s="107">
        <f t="shared" si="113"/>
        <v>20</v>
      </c>
      <c r="G1061" s="107">
        <f>COUNTIF(Data_Eksportir!$H$2:$H$3401,A1061)</f>
        <v>0</v>
      </c>
      <c r="H1061" s="104" t="str">
        <f t="shared" si="114"/>
        <v>1 – 5</v>
      </c>
      <c r="I1061" s="104" t="str">
        <f t="shared" si="115"/>
        <v>Belum terwakili</v>
      </c>
      <c r="J1061" s="106">
        <f t="shared" si="116"/>
        <v>53600113.001061</v>
      </c>
      <c r="K1061" s="105">
        <f t="shared" si="117"/>
        <v>53600113</v>
      </c>
      <c r="L1061" s="106">
        <f t="shared" si="118"/>
        <v>53600113.001061</v>
      </c>
    </row>
    <row r="1062" spans="1:12" x14ac:dyDescent="0.3">
      <c r="A1062" s="104" t="s">
        <v>2511</v>
      </c>
      <c r="B1062" s="104" t="s">
        <v>2512</v>
      </c>
      <c r="C1062" s="105">
        <v>2632</v>
      </c>
      <c r="D1062" s="105">
        <v>2578</v>
      </c>
      <c r="E1062" s="106">
        <f t="shared" si="112"/>
        <v>0.97948328267477203</v>
      </c>
      <c r="F1062" s="107">
        <f t="shared" si="113"/>
        <v>20</v>
      </c>
      <c r="G1062" s="107">
        <f>COUNTIF(Data_Eksportir!$H$2:$H$3401,A1062)</f>
        <v>0</v>
      </c>
      <c r="H1062" s="104" t="str">
        <f t="shared" si="114"/>
        <v>Di bawah 1</v>
      </c>
      <c r="I1062" s="104" t="str">
        <f t="shared" si="115"/>
        <v>Di bawah ambang nilai</v>
      </c>
      <c r="J1062" s="106">
        <f t="shared" si="116"/>
        <v>2578.0010619999998</v>
      </c>
      <c r="K1062" s="105">
        <f t="shared" si="117"/>
        <v>0</v>
      </c>
      <c r="L1062" s="106">
        <f t="shared" si="118"/>
        <v>0</v>
      </c>
    </row>
    <row r="1063" spans="1:12" x14ac:dyDescent="0.3">
      <c r="A1063" s="104" t="s">
        <v>2513</v>
      </c>
      <c r="B1063" s="104" t="s">
        <v>2514</v>
      </c>
      <c r="C1063" s="105">
        <v>248</v>
      </c>
      <c r="D1063" s="105">
        <v>2360</v>
      </c>
      <c r="E1063" s="106">
        <f t="shared" si="112"/>
        <v>9.5161290322580641</v>
      </c>
      <c r="F1063" s="107">
        <f t="shared" si="113"/>
        <v>20</v>
      </c>
      <c r="G1063" s="107">
        <f>COUNTIF(Data_Eksportir!$H$2:$H$3401,A1063)</f>
        <v>0</v>
      </c>
      <c r="H1063" s="104" t="str">
        <f t="shared" si="114"/>
        <v>5 – 20</v>
      </c>
      <c r="I1063" s="104" t="str">
        <f t="shared" si="115"/>
        <v>Di bawah ambang nilai</v>
      </c>
      <c r="J1063" s="106">
        <f t="shared" si="116"/>
        <v>2360.0010630000002</v>
      </c>
      <c r="K1063" s="105">
        <f t="shared" si="117"/>
        <v>0</v>
      </c>
      <c r="L1063" s="106">
        <f t="shared" si="118"/>
        <v>0</v>
      </c>
    </row>
    <row r="1064" spans="1:12" x14ac:dyDescent="0.3">
      <c r="A1064" s="104" t="s">
        <v>2515</v>
      </c>
      <c r="B1064" s="104" t="s">
        <v>2516</v>
      </c>
      <c r="C1064" s="105">
        <v>10221</v>
      </c>
      <c r="D1064" s="105">
        <v>7763</v>
      </c>
      <c r="E1064" s="106">
        <f t="shared" si="112"/>
        <v>0.75951472458663538</v>
      </c>
      <c r="F1064" s="107">
        <f t="shared" si="113"/>
        <v>20</v>
      </c>
      <c r="G1064" s="107">
        <f>COUNTIF(Data_Eksportir!$H$2:$H$3401,A1064)</f>
        <v>1</v>
      </c>
      <c r="H1064" s="104" t="str">
        <f t="shared" si="114"/>
        <v>Di bawah 1</v>
      </c>
      <c r="I1064" s="104" t="str">
        <f t="shared" si="115"/>
        <v>Di bawah ambang nilai</v>
      </c>
      <c r="J1064" s="106">
        <f t="shared" si="116"/>
        <v>7763.001064</v>
      </c>
      <c r="K1064" s="105">
        <f t="shared" si="117"/>
        <v>0</v>
      </c>
      <c r="L1064" s="106">
        <f t="shared" si="118"/>
        <v>0</v>
      </c>
    </row>
    <row r="1065" spans="1:12" x14ac:dyDescent="0.3">
      <c r="A1065" s="104" t="s">
        <v>2517</v>
      </c>
      <c r="B1065" s="104" t="s">
        <v>2518</v>
      </c>
      <c r="C1065" s="105">
        <v>40916</v>
      </c>
      <c r="D1065" s="105">
        <v>54442</v>
      </c>
      <c r="E1065" s="106">
        <f t="shared" si="112"/>
        <v>1.3305797243132271</v>
      </c>
      <c r="F1065" s="107">
        <f t="shared" si="113"/>
        <v>20</v>
      </c>
      <c r="G1065" s="107">
        <f>COUNTIF(Data_Eksportir!$H$2:$H$3401,A1065)</f>
        <v>0</v>
      </c>
      <c r="H1065" s="104" t="str">
        <f t="shared" si="114"/>
        <v>1 – 5</v>
      </c>
      <c r="I1065" s="104" t="str">
        <f t="shared" si="115"/>
        <v>Di bawah ambang nilai</v>
      </c>
      <c r="J1065" s="106">
        <f t="shared" si="116"/>
        <v>54442.001064999997</v>
      </c>
      <c r="K1065" s="105">
        <f t="shared" si="117"/>
        <v>0</v>
      </c>
      <c r="L1065" s="106">
        <f t="shared" si="118"/>
        <v>0</v>
      </c>
    </row>
    <row r="1066" spans="1:12" x14ac:dyDescent="0.3">
      <c r="A1066" s="104" t="s">
        <v>2519</v>
      </c>
      <c r="B1066" s="104" t="s">
        <v>2520</v>
      </c>
      <c r="C1066" s="105">
        <v>78</v>
      </c>
      <c r="D1066" s="105">
        <v>138</v>
      </c>
      <c r="E1066" s="106">
        <f t="shared" si="112"/>
        <v>1.7692307692307692</v>
      </c>
      <c r="F1066" s="107">
        <f t="shared" si="113"/>
        <v>20</v>
      </c>
      <c r="G1066" s="107">
        <f>COUNTIF(Data_Eksportir!$H$2:$H$3401,A1066)</f>
        <v>0</v>
      </c>
      <c r="H1066" s="104" t="str">
        <f t="shared" si="114"/>
        <v>1 – 5</v>
      </c>
      <c r="I1066" s="104" t="str">
        <f t="shared" si="115"/>
        <v>Di bawah ambang nilai</v>
      </c>
      <c r="J1066" s="106">
        <f t="shared" si="116"/>
        <v>138.00106600000001</v>
      </c>
      <c r="K1066" s="105">
        <f t="shared" si="117"/>
        <v>0</v>
      </c>
      <c r="L1066" s="106">
        <f t="shared" si="118"/>
        <v>0</v>
      </c>
    </row>
    <row r="1067" spans="1:12" x14ac:dyDescent="0.3">
      <c r="A1067" s="104" t="s">
        <v>2521</v>
      </c>
      <c r="B1067" s="104" t="s">
        <v>2522</v>
      </c>
      <c r="C1067" s="105">
        <v>1020</v>
      </c>
      <c r="D1067" s="105">
        <v>1235</v>
      </c>
      <c r="E1067" s="106">
        <f t="shared" si="112"/>
        <v>1.2107843137254901</v>
      </c>
      <c r="F1067" s="107">
        <f t="shared" si="113"/>
        <v>20</v>
      </c>
      <c r="G1067" s="107">
        <f>COUNTIF(Data_Eksportir!$H$2:$H$3401,A1067)</f>
        <v>0</v>
      </c>
      <c r="H1067" s="104" t="str">
        <f t="shared" si="114"/>
        <v>1 – 5</v>
      </c>
      <c r="I1067" s="104" t="str">
        <f t="shared" si="115"/>
        <v>Di bawah ambang nilai</v>
      </c>
      <c r="J1067" s="106">
        <f t="shared" si="116"/>
        <v>1235.0010669999999</v>
      </c>
      <c r="K1067" s="105">
        <f t="shared" si="117"/>
        <v>0</v>
      </c>
      <c r="L1067" s="106">
        <f t="shared" si="118"/>
        <v>0</v>
      </c>
    </row>
    <row r="1068" spans="1:12" x14ac:dyDescent="0.3">
      <c r="A1068" s="104" t="s">
        <v>2523</v>
      </c>
      <c r="B1068" s="104" t="s">
        <v>2524</v>
      </c>
      <c r="C1068" s="105">
        <v>6612995</v>
      </c>
      <c r="D1068" s="105">
        <v>5284650</v>
      </c>
      <c r="E1068" s="106">
        <f t="shared" si="112"/>
        <v>0.79913110474149762</v>
      </c>
      <c r="F1068" s="107">
        <f t="shared" si="113"/>
        <v>20</v>
      </c>
      <c r="G1068" s="107">
        <f>COUNTIF(Data_Eksportir!$H$2:$H$3401,A1068)</f>
        <v>7</v>
      </c>
      <c r="H1068" s="104" t="str">
        <f t="shared" si="114"/>
        <v>Di bawah 1</v>
      </c>
      <c r="I1068" s="104" t="str">
        <f t="shared" si="115"/>
        <v>Di bawah ambang nilai</v>
      </c>
      <c r="J1068" s="106">
        <f t="shared" si="116"/>
        <v>5284650.0010679998</v>
      </c>
      <c r="K1068" s="105">
        <f t="shared" si="117"/>
        <v>0</v>
      </c>
      <c r="L1068" s="106">
        <f t="shared" si="118"/>
        <v>0</v>
      </c>
    </row>
    <row r="1069" spans="1:12" x14ac:dyDescent="0.3">
      <c r="A1069" s="104" t="s">
        <v>2525</v>
      </c>
      <c r="B1069" s="104" t="s">
        <v>2526</v>
      </c>
      <c r="C1069" s="105">
        <v>6232260</v>
      </c>
      <c r="D1069" s="105">
        <v>23918337</v>
      </c>
      <c r="E1069" s="106">
        <f t="shared" si="112"/>
        <v>3.8378272087493142</v>
      </c>
      <c r="F1069" s="107">
        <f t="shared" si="113"/>
        <v>20</v>
      </c>
      <c r="G1069" s="107">
        <f>COUNTIF(Data_Eksportir!$H$2:$H$3401,A1069)</f>
        <v>1</v>
      </c>
      <c r="H1069" s="104" t="str">
        <f t="shared" si="114"/>
        <v>1 – 5</v>
      </c>
      <c r="I1069" s="104" t="str">
        <f t="shared" si="115"/>
        <v>Keterwakilan rendah</v>
      </c>
      <c r="J1069" s="106">
        <f t="shared" si="116"/>
        <v>23918337.001069002</v>
      </c>
      <c r="K1069" s="105">
        <f t="shared" si="117"/>
        <v>11959168.5</v>
      </c>
      <c r="L1069" s="106">
        <f t="shared" si="118"/>
        <v>11959168.501069</v>
      </c>
    </row>
    <row r="1070" spans="1:12" x14ac:dyDescent="0.3">
      <c r="A1070" s="104" t="s">
        <v>2527</v>
      </c>
      <c r="B1070" s="104" t="s">
        <v>2528</v>
      </c>
      <c r="C1070" s="105">
        <v>2738</v>
      </c>
      <c r="D1070" s="105">
        <v>3059</v>
      </c>
      <c r="E1070" s="106">
        <f t="shared" si="112"/>
        <v>1.1172388604821037</v>
      </c>
      <c r="F1070" s="107">
        <f t="shared" si="113"/>
        <v>20</v>
      </c>
      <c r="G1070" s="107">
        <f>COUNTIF(Data_Eksportir!$H$2:$H$3401,A1070)</f>
        <v>0</v>
      </c>
      <c r="H1070" s="104" t="str">
        <f t="shared" si="114"/>
        <v>1 – 5</v>
      </c>
      <c r="I1070" s="104" t="str">
        <f t="shared" si="115"/>
        <v>Di bawah ambang nilai</v>
      </c>
      <c r="J1070" s="106">
        <f t="shared" si="116"/>
        <v>3059.0010699999998</v>
      </c>
      <c r="K1070" s="105">
        <f t="shared" si="117"/>
        <v>0</v>
      </c>
      <c r="L1070" s="106">
        <f t="shared" si="118"/>
        <v>0</v>
      </c>
    </row>
    <row r="1071" spans="1:12" x14ac:dyDescent="0.3">
      <c r="A1071" s="104" t="s">
        <v>2529</v>
      </c>
      <c r="B1071" s="104" t="s">
        <v>2530</v>
      </c>
      <c r="C1071" s="105">
        <v>4122069</v>
      </c>
      <c r="D1071" s="105">
        <v>8993996</v>
      </c>
      <c r="E1071" s="106">
        <f t="shared" si="112"/>
        <v>2.1819130150417183</v>
      </c>
      <c r="F1071" s="107">
        <f t="shared" si="113"/>
        <v>20</v>
      </c>
      <c r="G1071" s="107">
        <f>COUNTIF(Data_Eksportir!$H$2:$H$3401,A1071)</f>
        <v>1</v>
      </c>
      <c r="H1071" s="104" t="str">
        <f t="shared" si="114"/>
        <v>1 – 5</v>
      </c>
      <c r="I1071" s="104" t="str">
        <f t="shared" si="115"/>
        <v>Di bawah ambang nilai</v>
      </c>
      <c r="J1071" s="106">
        <f t="shared" si="116"/>
        <v>8993996.0010710005</v>
      </c>
      <c r="K1071" s="105">
        <f t="shared" si="117"/>
        <v>0</v>
      </c>
      <c r="L1071" s="106">
        <f t="shared" si="118"/>
        <v>0</v>
      </c>
    </row>
    <row r="1072" spans="1:12" x14ac:dyDescent="0.3">
      <c r="A1072" s="104" t="s">
        <v>2531</v>
      </c>
      <c r="B1072" s="104" t="s">
        <v>2532</v>
      </c>
      <c r="C1072" s="105">
        <v>1030304</v>
      </c>
      <c r="D1072" s="105">
        <v>1470092</v>
      </c>
      <c r="E1072" s="106">
        <f t="shared" si="112"/>
        <v>1.4268526570798521</v>
      </c>
      <c r="F1072" s="107">
        <f t="shared" si="113"/>
        <v>20</v>
      </c>
      <c r="G1072" s="107">
        <f>COUNTIF(Data_Eksportir!$H$2:$H$3401,A1072)</f>
        <v>1</v>
      </c>
      <c r="H1072" s="104" t="str">
        <f t="shared" si="114"/>
        <v>1 – 5</v>
      </c>
      <c r="I1072" s="104" t="str">
        <f t="shared" si="115"/>
        <v>Di bawah ambang nilai</v>
      </c>
      <c r="J1072" s="106">
        <f t="shared" si="116"/>
        <v>1470092.001072</v>
      </c>
      <c r="K1072" s="105">
        <f t="shared" si="117"/>
        <v>0</v>
      </c>
      <c r="L1072" s="106">
        <f t="shared" si="118"/>
        <v>0</v>
      </c>
    </row>
    <row r="1073" spans="1:12" x14ac:dyDescent="0.3">
      <c r="A1073" s="104" t="s">
        <v>2533</v>
      </c>
      <c r="B1073" s="104" t="s">
        <v>2534</v>
      </c>
      <c r="C1073" s="105">
        <v>170155</v>
      </c>
      <c r="D1073" s="105">
        <v>252231</v>
      </c>
      <c r="E1073" s="106">
        <f t="shared" si="112"/>
        <v>1.482360200993212</v>
      </c>
      <c r="F1073" s="107">
        <f t="shared" si="113"/>
        <v>20</v>
      </c>
      <c r="G1073" s="107">
        <f>COUNTIF(Data_Eksportir!$H$2:$H$3401,A1073)</f>
        <v>0</v>
      </c>
      <c r="H1073" s="104" t="str">
        <f t="shared" si="114"/>
        <v>1 – 5</v>
      </c>
      <c r="I1073" s="104" t="str">
        <f t="shared" si="115"/>
        <v>Di bawah ambang nilai</v>
      </c>
      <c r="J1073" s="106">
        <f t="shared" si="116"/>
        <v>252231.00107299999</v>
      </c>
      <c r="K1073" s="105">
        <f t="shared" si="117"/>
        <v>0</v>
      </c>
      <c r="L1073" s="106">
        <f t="shared" si="118"/>
        <v>0</v>
      </c>
    </row>
    <row r="1074" spans="1:12" x14ac:dyDescent="0.3">
      <c r="A1074" s="104" t="s">
        <v>2535</v>
      </c>
      <c r="B1074" s="104" t="s">
        <v>2536</v>
      </c>
      <c r="C1074" s="105">
        <v>36257174</v>
      </c>
      <c r="D1074" s="105">
        <v>175793280</v>
      </c>
      <c r="E1074" s="106">
        <f t="shared" si="112"/>
        <v>4.8485102562047446</v>
      </c>
      <c r="F1074" s="107">
        <f t="shared" si="113"/>
        <v>21</v>
      </c>
      <c r="G1074" s="107">
        <f>COUNTIF(Data_Eksportir!$H$2:$H$3401,A1074)</f>
        <v>5</v>
      </c>
      <c r="H1074" s="104" t="str">
        <f t="shared" si="114"/>
        <v>1 – 5</v>
      </c>
      <c r="I1074" s="104" t="str">
        <f t="shared" si="115"/>
        <v>Terwakili</v>
      </c>
      <c r="J1074" s="106">
        <f t="shared" si="116"/>
        <v>175793280.00107399</v>
      </c>
      <c r="K1074" s="105">
        <f t="shared" si="117"/>
        <v>29298880</v>
      </c>
      <c r="L1074" s="106">
        <f t="shared" si="118"/>
        <v>29298880.001074001</v>
      </c>
    </row>
    <row r="1075" spans="1:12" x14ac:dyDescent="0.3">
      <c r="A1075" s="104" t="s">
        <v>2537</v>
      </c>
      <c r="B1075" s="104" t="s">
        <v>2538</v>
      </c>
      <c r="C1075" s="105">
        <v>1912677</v>
      </c>
      <c r="D1075" s="105">
        <v>22613041</v>
      </c>
      <c r="E1075" s="106">
        <f t="shared" si="112"/>
        <v>11.822718106611832</v>
      </c>
      <c r="F1075" s="107">
        <f t="shared" si="113"/>
        <v>21</v>
      </c>
      <c r="G1075" s="107">
        <f>COUNTIF(Data_Eksportir!$H$2:$H$3401,A1075)</f>
        <v>0</v>
      </c>
      <c r="H1075" s="104" t="str">
        <f t="shared" si="114"/>
        <v>5 – 20</v>
      </c>
      <c r="I1075" s="104" t="str">
        <f t="shared" si="115"/>
        <v>Belum terwakili</v>
      </c>
      <c r="J1075" s="106">
        <f t="shared" si="116"/>
        <v>22613041.001075</v>
      </c>
      <c r="K1075" s="105">
        <f t="shared" si="117"/>
        <v>22613041</v>
      </c>
      <c r="L1075" s="106">
        <f t="shared" si="118"/>
        <v>22613041.001075</v>
      </c>
    </row>
    <row r="1076" spans="1:12" x14ac:dyDescent="0.3">
      <c r="A1076" s="104" t="s">
        <v>2539</v>
      </c>
      <c r="B1076" s="104" t="s">
        <v>2540</v>
      </c>
      <c r="C1076" s="105">
        <v>1670442</v>
      </c>
      <c r="D1076" s="105">
        <v>12055096</v>
      </c>
      <c r="E1076" s="106">
        <f t="shared" si="112"/>
        <v>7.2167103078107475</v>
      </c>
      <c r="F1076" s="107">
        <f t="shared" si="113"/>
        <v>21</v>
      </c>
      <c r="G1076" s="107">
        <f>COUNTIF(Data_Eksportir!$H$2:$H$3401,A1076)</f>
        <v>0</v>
      </c>
      <c r="H1076" s="104" t="str">
        <f t="shared" si="114"/>
        <v>5 – 20</v>
      </c>
      <c r="I1076" s="104" t="str">
        <f t="shared" si="115"/>
        <v>Belum terwakili</v>
      </c>
      <c r="J1076" s="106">
        <f t="shared" si="116"/>
        <v>12055096.001076</v>
      </c>
      <c r="K1076" s="105">
        <f t="shared" si="117"/>
        <v>12055096</v>
      </c>
      <c r="L1076" s="106">
        <f t="shared" si="118"/>
        <v>12055096.001076</v>
      </c>
    </row>
    <row r="1077" spans="1:12" x14ac:dyDescent="0.3">
      <c r="A1077" s="104" t="s">
        <v>2541</v>
      </c>
      <c r="B1077" s="104" t="s">
        <v>2542</v>
      </c>
      <c r="C1077" s="105">
        <v>13032</v>
      </c>
      <c r="D1077" s="105">
        <v>144265</v>
      </c>
      <c r="E1077" s="106">
        <f t="shared" si="112"/>
        <v>11.070058317986495</v>
      </c>
      <c r="F1077" s="107">
        <f t="shared" si="113"/>
        <v>21</v>
      </c>
      <c r="G1077" s="107">
        <f>COUNTIF(Data_Eksportir!$H$2:$H$3401,A1077)</f>
        <v>0</v>
      </c>
      <c r="H1077" s="104" t="str">
        <f t="shared" si="114"/>
        <v>5 – 20</v>
      </c>
      <c r="I1077" s="104" t="str">
        <f t="shared" si="115"/>
        <v>Di bawah ambang nilai</v>
      </c>
      <c r="J1077" s="106">
        <f t="shared" si="116"/>
        <v>144265.00107699999</v>
      </c>
      <c r="K1077" s="105">
        <f t="shared" si="117"/>
        <v>0</v>
      </c>
      <c r="L1077" s="106">
        <f t="shared" si="118"/>
        <v>0</v>
      </c>
    </row>
    <row r="1078" spans="1:12" x14ac:dyDescent="0.3">
      <c r="A1078" s="104" t="s">
        <v>2543</v>
      </c>
      <c r="B1078" s="104" t="s">
        <v>2544</v>
      </c>
      <c r="C1078" s="105">
        <v>95366278</v>
      </c>
      <c r="D1078" s="105">
        <v>322096180</v>
      </c>
      <c r="E1078" s="106">
        <f t="shared" si="112"/>
        <v>3.3774640969001641</v>
      </c>
      <c r="F1078" s="107">
        <f t="shared" si="113"/>
        <v>21</v>
      </c>
      <c r="G1078" s="107">
        <f>COUNTIF(Data_Eksportir!$H$2:$H$3401,A1078)</f>
        <v>6</v>
      </c>
      <c r="H1078" s="104" t="str">
        <f t="shared" si="114"/>
        <v>1 – 5</v>
      </c>
      <c r="I1078" s="104" t="str">
        <f t="shared" si="115"/>
        <v>Terwakili</v>
      </c>
      <c r="J1078" s="106">
        <f t="shared" si="116"/>
        <v>322096180.00107801</v>
      </c>
      <c r="K1078" s="105">
        <f t="shared" si="117"/>
        <v>46013740</v>
      </c>
      <c r="L1078" s="106">
        <f t="shared" si="118"/>
        <v>46013740.001078002</v>
      </c>
    </row>
    <row r="1079" spans="1:12" x14ac:dyDescent="0.3">
      <c r="A1079" s="104" t="s">
        <v>2545</v>
      </c>
      <c r="B1079" s="104" t="s">
        <v>2546</v>
      </c>
      <c r="C1079" s="105">
        <v>2508684</v>
      </c>
      <c r="D1079" s="105">
        <v>9435305</v>
      </c>
      <c r="E1079" s="106">
        <f t="shared" si="112"/>
        <v>3.7610575903541457</v>
      </c>
      <c r="F1079" s="107">
        <f t="shared" si="113"/>
        <v>21</v>
      </c>
      <c r="G1079" s="107">
        <f>COUNTIF(Data_Eksportir!$H$2:$H$3401,A1079)</f>
        <v>0</v>
      </c>
      <c r="H1079" s="104" t="str">
        <f t="shared" si="114"/>
        <v>1 – 5</v>
      </c>
      <c r="I1079" s="104" t="str">
        <f t="shared" si="115"/>
        <v>Di bawah ambang nilai</v>
      </c>
      <c r="J1079" s="106">
        <f t="shared" si="116"/>
        <v>9435305.0010790005</v>
      </c>
      <c r="K1079" s="105">
        <f t="shared" si="117"/>
        <v>0</v>
      </c>
      <c r="L1079" s="106">
        <f t="shared" si="118"/>
        <v>0</v>
      </c>
    </row>
    <row r="1080" spans="1:12" x14ac:dyDescent="0.3">
      <c r="A1080" s="104" t="s">
        <v>2547</v>
      </c>
      <c r="B1080" s="104" t="s">
        <v>2548</v>
      </c>
      <c r="C1080" s="105">
        <v>24563724</v>
      </c>
      <c r="D1080" s="105">
        <v>69165938</v>
      </c>
      <c r="E1080" s="106">
        <f t="shared" si="112"/>
        <v>2.8157757349822039</v>
      </c>
      <c r="F1080" s="107">
        <f t="shared" si="113"/>
        <v>21</v>
      </c>
      <c r="G1080" s="107">
        <f>COUNTIF(Data_Eksportir!$H$2:$H$3401,A1080)</f>
        <v>0</v>
      </c>
      <c r="H1080" s="104" t="str">
        <f t="shared" si="114"/>
        <v>1 – 5</v>
      </c>
      <c r="I1080" s="104" t="str">
        <f t="shared" si="115"/>
        <v>Belum terwakili</v>
      </c>
      <c r="J1080" s="106">
        <f t="shared" si="116"/>
        <v>69165938.001080006</v>
      </c>
      <c r="K1080" s="105">
        <f t="shared" si="117"/>
        <v>69165938</v>
      </c>
      <c r="L1080" s="106">
        <f t="shared" si="118"/>
        <v>69165938.001080006</v>
      </c>
    </row>
    <row r="1081" spans="1:12" x14ac:dyDescent="0.3">
      <c r="A1081" s="104" t="s">
        <v>2549</v>
      </c>
      <c r="B1081" s="104" t="s">
        <v>2550</v>
      </c>
      <c r="C1081" s="105">
        <v>5722061</v>
      </c>
      <c r="D1081" s="105">
        <v>328163</v>
      </c>
      <c r="E1081" s="106">
        <f t="shared" si="112"/>
        <v>5.7350489622532863E-2</v>
      </c>
      <c r="F1081" s="107">
        <f t="shared" si="113"/>
        <v>21</v>
      </c>
      <c r="G1081" s="107">
        <f>COUNTIF(Data_Eksportir!$H$2:$H$3401,A1081)</f>
        <v>1</v>
      </c>
      <c r="H1081" s="104" t="str">
        <f t="shared" si="114"/>
        <v>Di bawah 1</v>
      </c>
      <c r="I1081" s="104" t="str">
        <f t="shared" si="115"/>
        <v>Di bawah ambang nilai</v>
      </c>
      <c r="J1081" s="106">
        <f t="shared" si="116"/>
        <v>328163.00108100002</v>
      </c>
      <c r="K1081" s="105">
        <f t="shared" si="117"/>
        <v>0</v>
      </c>
      <c r="L1081" s="106">
        <f t="shared" si="118"/>
        <v>0</v>
      </c>
    </row>
    <row r="1082" spans="1:12" x14ac:dyDescent="0.3">
      <c r="A1082" s="104" t="s">
        <v>2551</v>
      </c>
      <c r="B1082" s="104" t="s">
        <v>2552</v>
      </c>
      <c r="C1082" s="105">
        <v>317153</v>
      </c>
      <c r="D1082" s="105">
        <v>1040117</v>
      </c>
      <c r="E1082" s="106">
        <f t="shared" si="112"/>
        <v>3.2795433119030877</v>
      </c>
      <c r="F1082" s="107">
        <f t="shared" si="113"/>
        <v>21</v>
      </c>
      <c r="G1082" s="107">
        <f>COUNTIF(Data_Eksportir!$H$2:$H$3401,A1082)</f>
        <v>0</v>
      </c>
      <c r="H1082" s="104" t="str">
        <f t="shared" si="114"/>
        <v>1 – 5</v>
      </c>
      <c r="I1082" s="104" t="str">
        <f t="shared" si="115"/>
        <v>Di bawah ambang nilai</v>
      </c>
      <c r="J1082" s="106">
        <f t="shared" si="116"/>
        <v>1040117.001082</v>
      </c>
      <c r="K1082" s="105">
        <f t="shared" si="117"/>
        <v>0</v>
      </c>
      <c r="L1082" s="106">
        <f t="shared" si="118"/>
        <v>0</v>
      </c>
    </row>
    <row r="1083" spans="1:12" x14ac:dyDescent="0.3">
      <c r="A1083" s="104" t="s">
        <v>2553</v>
      </c>
      <c r="B1083" s="104" t="s">
        <v>2554</v>
      </c>
      <c r="C1083" s="105">
        <v>1385409</v>
      </c>
      <c r="D1083" s="105">
        <v>3663493</v>
      </c>
      <c r="E1083" s="106">
        <f t="shared" si="112"/>
        <v>2.6443404077784973</v>
      </c>
      <c r="F1083" s="107">
        <f t="shared" si="113"/>
        <v>21</v>
      </c>
      <c r="G1083" s="107">
        <f>COUNTIF(Data_Eksportir!$H$2:$H$3401,A1083)</f>
        <v>0</v>
      </c>
      <c r="H1083" s="104" t="str">
        <f t="shared" si="114"/>
        <v>1 – 5</v>
      </c>
      <c r="I1083" s="104" t="str">
        <f t="shared" si="115"/>
        <v>Di bawah ambang nilai</v>
      </c>
      <c r="J1083" s="106">
        <f t="shared" si="116"/>
        <v>3663493.0010830001</v>
      </c>
      <c r="K1083" s="105">
        <f t="shared" si="117"/>
        <v>0</v>
      </c>
      <c r="L1083" s="106">
        <f t="shared" si="118"/>
        <v>0</v>
      </c>
    </row>
    <row r="1084" spans="1:12" x14ac:dyDescent="0.3">
      <c r="A1084" s="104" t="s">
        <v>2555</v>
      </c>
      <c r="B1084" s="104" t="s">
        <v>2556</v>
      </c>
      <c r="C1084" s="105">
        <v>167095</v>
      </c>
      <c r="D1084" s="105">
        <v>125364</v>
      </c>
      <c r="E1084" s="106">
        <f t="shared" si="112"/>
        <v>0.75025584248481403</v>
      </c>
      <c r="F1084" s="107">
        <f t="shared" si="113"/>
        <v>21</v>
      </c>
      <c r="G1084" s="107">
        <f>COUNTIF(Data_Eksportir!$H$2:$H$3401,A1084)</f>
        <v>0</v>
      </c>
      <c r="H1084" s="104" t="str">
        <f t="shared" si="114"/>
        <v>Di bawah 1</v>
      </c>
      <c r="I1084" s="104" t="str">
        <f t="shared" si="115"/>
        <v>Di bawah ambang nilai</v>
      </c>
      <c r="J1084" s="106">
        <f t="shared" si="116"/>
        <v>125364.001084</v>
      </c>
      <c r="K1084" s="105">
        <f t="shared" si="117"/>
        <v>0</v>
      </c>
      <c r="L1084" s="106">
        <f t="shared" si="118"/>
        <v>0</v>
      </c>
    </row>
    <row r="1085" spans="1:12" x14ac:dyDescent="0.3">
      <c r="A1085" s="104" t="s">
        <v>2557</v>
      </c>
      <c r="B1085" s="104" t="s">
        <v>2558</v>
      </c>
      <c r="C1085" s="105">
        <v>6935032</v>
      </c>
      <c r="D1085" s="105">
        <v>17928686</v>
      </c>
      <c r="E1085" s="106">
        <f t="shared" si="112"/>
        <v>2.5852347905532373</v>
      </c>
      <c r="F1085" s="107">
        <f t="shared" si="113"/>
        <v>21</v>
      </c>
      <c r="G1085" s="107">
        <f>COUNTIF(Data_Eksportir!$H$2:$H$3401,A1085)</f>
        <v>1</v>
      </c>
      <c r="H1085" s="104" t="str">
        <f t="shared" si="114"/>
        <v>1 – 5</v>
      </c>
      <c r="I1085" s="104" t="str">
        <f t="shared" si="115"/>
        <v>Keterwakilan rendah</v>
      </c>
      <c r="J1085" s="106">
        <f t="shared" si="116"/>
        <v>17928686.001084998</v>
      </c>
      <c r="K1085" s="105">
        <f t="shared" si="117"/>
        <v>8964343</v>
      </c>
      <c r="L1085" s="106">
        <f t="shared" si="118"/>
        <v>8964343.0010850001</v>
      </c>
    </row>
    <row r="1086" spans="1:12" x14ac:dyDescent="0.3">
      <c r="A1086" s="104" t="s">
        <v>2559</v>
      </c>
      <c r="B1086" s="104" t="s">
        <v>2560</v>
      </c>
      <c r="C1086" s="105">
        <v>14311689</v>
      </c>
      <c r="D1086" s="105">
        <v>6129392</v>
      </c>
      <c r="E1086" s="106">
        <f t="shared" si="112"/>
        <v>0.42827873076336415</v>
      </c>
      <c r="F1086" s="107">
        <f t="shared" si="113"/>
        <v>21</v>
      </c>
      <c r="G1086" s="107">
        <f>COUNTIF(Data_Eksportir!$H$2:$H$3401,A1086)</f>
        <v>0</v>
      </c>
      <c r="H1086" s="104" t="str">
        <f t="shared" si="114"/>
        <v>Di bawah 1</v>
      </c>
      <c r="I1086" s="104" t="str">
        <f t="shared" si="115"/>
        <v>Di bawah ambang nilai</v>
      </c>
      <c r="J1086" s="106">
        <f t="shared" si="116"/>
        <v>6129392.0010860004</v>
      </c>
      <c r="K1086" s="105">
        <f t="shared" si="117"/>
        <v>0</v>
      </c>
      <c r="L1086" s="106">
        <f t="shared" si="118"/>
        <v>0</v>
      </c>
    </row>
    <row r="1087" spans="1:12" x14ac:dyDescent="0.3">
      <c r="A1087" s="104" t="s">
        <v>2561</v>
      </c>
      <c r="B1087" s="104" t="s">
        <v>2562</v>
      </c>
      <c r="C1087" s="105">
        <v>1015260</v>
      </c>
      <c r="D1087" s="105">
        <v>442146</v>
      </c>
      <c r="E1087" s="106">
        <f t="shared" si="112"/>
        <v>0.43550026594172919</v>
      </c>
      <c r="F1087" s="107">
        <f t="shared" si="113"/>
        <v>21</v>
      </c>
      <c r="G1087" s="107">
        <f>COUNTIF(Data_Eksportir!$H$2:$H$3401,A1087)</f>
        <v>0</v>
      </c>
      <c r="H1087" s="104" t="str">
        <f t="shared" si="114"/>
        <v>Di bawah 1</v>
      </c>
      <c r="I1087" s="104" t="str">
        <f t="shared" si="115"/>
        <v>Di bawah ambang nilai</v>
      </c>
      <c r="J1087" s="106">
        <f t="shared" si="116"/>
        <v>442146.00108700001</v>
      </c>
      <c r="K1087" s="105">
        <f t="shared" si="117"/>
        <v>0</v>
      </c>
      <c r="L1087" s="106">
        <f t="shared" si="118"/>
        <v>0</v>
      </c>
    </row>
    <row r="1088" spans="1:12" x14ac:dyDescent="0.3">
      <c r="A1088" s="104" t="s">
        <v>2563</v>
      </c>
      <c r="B1088" s="104" t="s">
        <v>2564</v>
      </c>
      <c r="C1088" s="105">
        <v>150143</v>
      </c>
      <c r="D1088" s="105">
        <v>630010</v>
      </c>
      <c r="E1088" s="106">
        <f t="shared" si="112"/>
        <v>4.1960664166827621</v>
      </c>
      <c r="F1088" s="107">
        <f t="shared" si="113"/>
        <v>21</v>
      </c>
      <c r="G1088" s="107">
        <f>COUNTIF(Data_Eksportir!$H$2:$H$3401,A1088)</f>
        <v>0</v>
      </c>
      <c r="H1088" s="104" t="str">
        <f t="shared" si="114"/>
        <v>1 – 5</v>
      </c>
      <c r="I1088" s="104" t="str">
        <f t="shared" si="115"/>
        <v>Di bawah ambang nilai</v>
      </c>
      <c r="J1088" s="106">
        <f t="shared" si="116"/>
        <v>630010.00108800002</v>
      </c>
      <c r="K1088" s="105">
        <f t="shared" si="117"/>
        <v>0</v>
      </c>
      <c r="L1088" s="106">
        <f t="shared" si="118"/>
        <v>0</v>
      </c>
    </row>
    <row r="1089" spans="1:12" x14ac:dyDescent="0.3">
      <c r="A1089" s="104" t="s">
        <v>2565</v>
      </c>
      <c r="B1089" s="104" t="s">
        <v>2566</v>
      </c>
      <c r="C1089" s="105">
        <v>20801065</v>
      </c>
      <c r="D1089" s="105">
        <v>27386990</v>
      </c>
      <c r="E1089" s="106">
        <f t="shared" si="112"/>
        <v>1.3166147983288357</v>
      </c>
      <c r="F1089" s="107">
        <f t="shared" si="113"/>
        <v>21</v>
      </c>
      <c r="G1089" s="107">
        <f>COUNTIF(Data_Eksportir!$H$2:$H$3401,A1089)</f>
        <v>2</v>
      </c>
      <c r="H1089" s="104" t="str">
        <f t="shared" si="114"/>
        <v>1 – 5</v>
      </c>
      <c r="I1089" s="104" t="str">
        <f t="shared" si="115"/>
        <v>Keterwakilan rendah</v>
      </c>
      <c r="J1089" s="106">
        <f t="shared" si="116"/>
        <v>27386990.001088999</v>
      </c>
      <c r="K1089" s="105">
        <f t="shared" si="117"/>
        <v>9128996.666666666</v>
      </c>
      <c r="L1089" s="106">
        <f t="shared" si="118"/>
        <v>9128996.6677556653</v>
      </c>
    </row>
    <row r="1090" spans="1:12" x14ac:dyDescent="0.3">
      <c r="A1090" s="104" t="s">
        <v>2567</v>
      </c>
      <c r="B1090" s="104" t="s">
        <v>2568</v>
      </c>
      <c r="C1090" s="105">
        <v>3022868</v>
      </c>
      <c r="D1090" s="105">
        <v>3667667</v>
      </c>
      <c r="E1090" s="106">
        <f t="shared" ref="E1090:E1153" si="119">IF(AND(ISNUMBER(C1090),C1090&gt;0),D1090/C1090,"")</f>
        <v>1.2133070316004535</v>
      </c>
      <c r="F1090" s="107">
        <f t="shared" ref="F1090:F1153" si="120">VALUE(LEFT(A1090,2))</f>
        <v>21</v>
      </c>
      <c r="G1090" s="107">
        <f>COUNTIF(Data_Eksportir!$H$2:$H$3401,A1090)</f>
        <v>0</v>
      </c>
      <c r="H1090" s="104" t="str">
        <f t="shared" ref="H1090:H1153" si="121">IF(E1090="","Tanpa data berat",IF(E1090&lt;1,"Di bawah 1",IF(E1090&lt;5,"1 – 5",IF(E1090&lt;20,"5 – 20",IF(E1090&lt;100,"20 – 100","100 ke atas")))))</f>
        <v>1 – 5</v>
      </c>
      <c r="I1090" s="104" t="str">
        <f t="shared" ref="I1090:I1153" si="122">IF(D1090&lt;p_nilai_besar,"Di bawah ambang nilai",IF(G1090=0,"Belum terwakili",IF(G1090&lt;=p_listing_rendah,"Keterwakilan rendah","Terwakili")))</f>
        <v>Di bawah ambang nilai</v>
      </c>
      <c r="J1090" s="106">
        <f t="shared" ref="J1090:J1153" si="123">D1090+ROW()/10^6</f>
        <v>3667667.0010899999</v>
      </c>
      <c r="K1090" s="105">
        <f t="shared" ref="K1090:K1153" si="124">IF(D1090&gt;=p_nilai_besar,D1090/(1+G1090),0)</f>
        <v>0</v>
      </c>
      <c r="L1090" s="106">
        <f t="shared" ref="L1090:L1153" si="125">IF(K1090&gt;0,K1090+ROW()/10^6,0)</f>
        <v>0</v>
      </c>
    </row>
    <row r="1091" spans="1:12" x14ac:dyDescent="0.3">
      <c r="A1091" s="104" t="s">
        <v>2569</v>
      </c>
      <c r="B1091" s="104" t="s">
        <v>2570</v>
      </c>
      <c r="C1091" s="105">
        <v>933081</v>
      </c>
      <c r="D1091" s="105">
        <v>1386713</v>
      </c>
      <c r="E1091" s="106">
        <f t="shared" si="119"/>
        <v>1.4861657240904058</v>
      </c>
      <c r="F1091" s="107">
        <f t="shared" si="120"/>
        <v>21</v>
      </c>
      <c r="G1091" s="107">
        <f>COUNTIF(Data_Eksportir!$H$2:$H$3401,A1091)</f>
        <v>0</v>
      </c>
      <c r="H1091" s="104" t="str">
        <f t="shared" si="121"/>
        <v>1 – 5</v>
      </c>
      <c r="I1091" s="104" t="str">
        <f t="shared" si="122"/>
        <v>Di bawah ambang nilai</v>
      </c>
      <c r="J1091" s="106">
        <f t="shared" si="123"/>
        <v>1386713.0010909999</v>
      </c>
      <c r="K1091" s="105">
        <f t="shared" si="124"/>
        <v>0</v>
      </c>
      <c r="L1091" s="106">
        <f t="shared" si="125"/>
        <v>0</v>
      </c>
    </row>
    <row r="1092" spans="1:12" x14ac:dyDescent="0.3">
      <c r="A1092" s="104" t="s">
        <v>2571</v>
      </c>
      <c r="B1092" s="104" t="s">
        <v>2572</v>
      </c>
      <c r="C1092" s="105">
        <v>8404139</v>
      </c>
      <c r="D1092" s="105">
        <v>17256495</v>
      </c>
      <c r="E1092" s="106">
        <f t="shared" si="119"/>
        <v>2.0533328875212558</v>
      </c>
      <c r="F1092" s="107">
        <f t="shared" si="120"/>
        <v>21</v>
      </c>
      <c r="G1092" s="107">
        <f>COUNTIF(Data_Eksportir!$H$2:$H$3401,A1092)</f>
        <v>4</v>
      </c>
      <c r="H1092" s="104" t="str">
        <f t="shared" si="121"/>
        <v>1 – 5</v>
      </c>
      <c r="I1092" s="104" t="str">
        <f t="shared" si="122"/>
        <v>Terwakili</v>
      </c>
      <c r="J1092" s="106">
        <f t="shared" si="123"/>
        <v>17256495.001092002</v>
      </c>
      <c r="K1092" s="105">
        <f t="shared" si="124"/>
        <v>3451299</v>
      </c>
      <c r="L1092" s="106">
        <f t="shared" si="125"/>
        <v>3451299.0010919999</v>
      </c>
    </row>
    <row r="1093" spans="1:12" x14ac:dyDescent="0.3">
      <c r="A1093" s="104" t="s">
        <v>2573</v>
      </c>
      <c r="B1093" s="104" t="s">
        <v>2574</v>
      </c>
      <c r="C1093" s="105">
        <v>9</v>
      </c>
      <c r="D1093" s="105">
        <v>9</v>
      </c>
      <c r="E1093" s="106">
        <f t="shared" si="119"/>
        <v>1</v>
      </c>
      <c r="F1093" s="107">
        <f t="shared" si="120"/>
        <v>21</v>
      </c>
      <c r="G1093" s="107">
        <f>COUNTIF(Data_Eksportir!$H$2:$H$3401,A1093)</f>
        <v>0</v>
      </c>
      <c r="H1093" s="104" t="str">
        <f t="shared" si="121"/>
        <v>1 – 5</v>
      </c>
      <c r="I1093" s="104" t="str">
        <f t="shared" si="122"/>
        <v>Di bawah ambang nilai</v>
      </c>
      <c r="J1093" s="106">
        <f t="shared" si="123"/>
        <v>9.0010929999999991</v>
      </c>
      <c r="K1093" s="105">
        <f t="shared" si="124"/>
        <v>0</v>
      </c>
      <c r="L1093" s="106">
        <f t="shared" si="125"/>
        <v>0</v>
      </c>
    </row>
    <row r="1094" spans="1:12" x14ac:dyDescent="0.3">
      <c r="A1094" s="104" t="s">
        <v>2575</v>
      </c>
      <c r="B1094" s="104" t="s">
        <v>2576</v>
      </c>
      <c r="C1094" s="105">
        <v>998256</v>
      </c>
      <c r="D1094" s="105">
        <v>2382373</v>
      </c>
      <c r="E1094" s="106">
        <f t="shared" si="119"/>
        <v>2.3865351172444744</v>
      </c>
      <c r="F1094" s="107">
        <f t="shared" si="120"/>
        <v>21</v>
      </c>
      <c r="G1094" s="107">
        <f>COUNTIF(Data_Eksportir!$H$2:$H$3401,A1094)</f>
        <v>0</v>
      </c>
      <c r="H1094" s="104" t="str">
        <f t="shared" si="121"/>
        <v>1 – 5</v>
      </c>
      <c r="I1094" s="104" t="str">
        <f t="shared" si="122"/>
        <v>Di bawah ambang nilai</v>
      </c>
      <c r="J1094" s="106">
        <f t="shared" si="123"/>
        <v>2382373.0010939999</v>
      </c>
      <c r="K1094" s="105">
        <f t="shared" si="124"/>
        <v>0</v>
      </c>
      <c r="L1094" s="106">
        <f t="shared" si="125"/>
        <v>0</v>
      </c>
    </row>
    <row r="1095" spans="1:12" x14ac:dyDescent="0.3">
      <c r="A1095" s="104" t="s">
        <v>2577</v>
      </c>
      <c r="B1095" s="104" t="s">
        <v>2578</v>
      </c>
      <c r="C1095" s="105">
        <v>64715705</v>
      </c>
      <c r="D1095" s="105">
        <v>231677089</v>
      </c>
      <c r="E1095" s="106">
        <f t="shared" si="119"/>
        <v>3.5799206544995532</v>
      </c>
      <c r="F1095" s="107">
        <f t="shared" si="120"/>
        <v>21</v>
      </c>
      <c r="G1095" s="107">
        <f>COUNTIF(Data_Eksportir!$H$2:$H$3401,A1095)</f>
        <v>0</v>
      </c>
      <c r="H1095" s="104" t="str">
        <f t="shared" si="121"/>
        <v>1 – 5</v>
      </c>
      <c r="I1095" s="104" t="str">
        <f t="shared" si="122"/>
        <v>Belum terwakili</v>
      </c>
      <c r="J1095" s="106">
        <f t="shared" si="123"/>
        <v>231677089.001095</v>
      </c>
      <c r="K1095" s="105">
        <f t="shared" si="124"/>
        <v>231677089</v>
      </c>
      <c r="L1095" s="106">
        <f t="shared" si="125"/>
        <v>231677089.001095</v>
      </c>
    </row>
    <row r="1096" spans="1:12" x14ac:dyDescent="0.3">
      <c r="A1096" s="104" t="s">
        <v>2579</v>
      </c>
      <c r="B1096" s="104" t="s">
        <v>2580</v>
      </c>
      <c r="C1096" s="105">
        <v>3383874</v>
      </c>
      <c r="D1096" s="105">
        <v>3596179</v>
      </c>
      <c r="E1096" s="106">
        <f t="shared" si="119"/>
        <v>1.0627402202327865</v>
      </c>
      <c r="F1096" s="107">
        <f t="shared" si="120"/>
        <v>21</v>
      </c>
      <c r="G1096" s="107">
        <f>COUNTIF(Data_Eksportir!$H$2:$H$3401,A1096)</f>
        <v>0</v>
      </c>
      <c r="H1096" s="104" t="str">
        <f t="shared" si="121"/>
        <v>1 – 5</v>
      </c>
      <c r="I1096" s="104" t="str">
        <f t="shared" si="122"/>
        <v>Di bawah ambang nilai</v>
      </c>
      <c r="J1096" s="106">
        <f t="shared" si="123"/>
        <v>3596179.001096</v>
      </c>
      <c r="K1096" s="105">
        <f t="shared" si="124"/>
        <v>0</v>
      </c>
      <c r="L1096" s="106">
        <f t="shared" si="125"/>
        <v>0</v>
      </c>
    </row>
    <row r="1097" spans="1:12" x14ac:dyDescent="0.3">
      <c r="A1097" s="104" t="s">
        <v>2581</v>
      </c>
      <c r="B1097" s="104" t="s">
        <v>2582</v>
      </c>
      <c r="C1097" s="105">
        <v>3522371</v>
      </c>
      <c r="D1097" s="105">
        <v>14564394</v>
      </c>
      <c r="E1097" s="106">
        <f t="shared" si="119"/>
        <v>4.1348267970636821</v>
      </c>
      <c r="F1097" s="107">
        <f t="shared" si="120"/>
        <v>21</v>
      </c>
      <c r="G1097" s="107">
        <f>COUNTIF(Data_Eksportir!$H$2:$H$3401,A1097)</f>
        <v>0</v>
      </c>
      <c r="H1097" s="104" t="str">
        <f t="shared" si="121"/>
        <v>1 – 5</v>
      </c>
      <c r="I1097" s="104" t="str">
        <f t="shared" si="122"/>
        <v>Belum terwakili</v>
      </c>
      <c r="J1097" s="106">
        <f t="shared" si="123"/>
        <v>14564394.001096999</v>
      </c>
      <c r="K1097" s="105">
        <f t="shared" si="124"/>
        <v>14564394</v>
      </c>
      <c r="L1097" s="106">
        <f t="shared" si="125"/>
        <v>14564394.001096999</v>
      </c>
    </row>
    <row r="1098" spans="1:12" x14ac:dyDescent="0.3">
      <c r="A1098" s="104" t="s">
        <v>2583</v>
      </c>
      <c r="B1098" s="104" t="s">
        <v>2584</v>
      </c>
      <c r="C1098" s="105">
        <v>70682</v>
      </c>
      <c r="D1098" s="105">
        <v>198531</v>
      </c>
      <c r="E1098" s="106">
        <f t="shared" si="119"/>
        <v>2.8087914886392573</v>
      </c>
      <c r="F1098" s="107">
        <f t="shared" si="120"/>
        <v>21</v>
      </c>
      <c r="G1098" s="107">
        <f>COUNTIF(Data_Eksportir!$H$2:$H$3401,A1098)</f>
        <v>0</v>
      </c>
      <c r="H1098" s="104" t="str">
        <f t="shared" si="121"/>
        <v>1 – 5</v>
      </c>
      <c r="I1098" s="104" t="str">
        <f t="shared" si="122"/>
        <v>Di bawah ambang nilai</v>
      </c>
      <c r="J1098" s="106">
        <f t="shared" si="123"/>
        <v>198531.00109800001</v>
      </c>
      <c r="K1098" s="105">
        <f t="shared" si="124"/>
        <v>0</v>
      </c>
      <c r="L1098" s="106">
        <f t="shared" si="125"/>
        <v>0</v>
      </c>
    </row>
    <row r="1099" spans="1:12" x14ac:dyDescent="0.3">
      <c r="A1099" s="104" t="s">
        <v>2585</v>
      </c>
      <c r="B1099" s="104" t="s">
        <v>2586</v>
      </c>
      <c r="C1099" s="105">
        <v>449455</v>
      </c>
      <c r="D1099" s="105">
        <v>1648959</v>
      </c>
      <c r="E1099" s="106">
        <f t="shared" si="119"/>
        <v>3.6687966537250669</v>
      </c>
      <c r="F1099" s="107">
        <f t="shared" si="120"/>
        <v>21</v>
      </c>
      <c r="G1099" s="107">
        <f>COUNTIF(Data_Eksportir!$H$2:$H$3401,A1099)</f>
        <v>0</v>
      </c>
      <c r="H1099" s="104" t="str">
        <f t="shared" si="121"/>
        <v>1 – 5</v>
      </c>
      <c r="I1099" s="104" t="str">
        <f t="shared" si="122"/>
        <v>Di bawah ambang nilai</v>
      </c>
      <c r="J1099" s="106">
        <f t="shared" si="123"/>
        <v>1648959.001099</v>
      </c>
      <c r="K1099" s="105">
        <f t="shared" si="124"/>
        <v>0</v>
      </c>
      <c r="L1099" s="106">
        <f t="shared" si="125"/>
        <v>0</v>
      </c>
    </row>
    <row r="1100" spans="1:12" x14ac:dyDescent="0.3">
      <c r="A1100" s="104" t="s">
        <v>2587</v>
      </c>
      <c r="B1100" s="104" t="s">
        <v>2588</v>
      </c>
      <c r="C1100" s="105">
        <v>7598824</v>
      </c>
      <c r="D1100" s="105">
        <v>9483691</v>
      </c>
      <c r="E1100" s="106">
        <f t="shared" si="119"/>
        <v>1.2480471978295589</v>
      </c>
      <c r="F1100" s="107">
        <f t="shared" si="120"/>
        <v>21</v>
      </c>
      <c r="G1100" s="107">
        <f>COUNTIF(Data_Eksportir!$H$2:$H$3401,A1100)</f>
        <v>0</v>
      </c>
      <c r="H1100" s="104" t="str">
        <f t="shared" si="121"/>
        <v>1 – 5</v>
      </c>
      <c r="I1100" s="104" t="str">
        <f t="shared" si="122"/>
        <v>Di bawah ambang nilai</v>
      </c>
      <c r="J1100" s="106">
        <f t="shared" si="123"/>
        <v>9483691.0011</v>
      </c>
      <c r="K1100" s="105">
        <f t="shared" si="124"/>
        <v>0</v>
      </c>
      <c r="L1100" s="106">
        <f t="shared" si="125"/>
        <v>0</v>
      </c>
    </row>
    <row r="1101" spans="1:12" x14ac:dyDescent="0.3">
      <c r="A1101" s="104" t="s">
        <v>2589</v>
      </c>
      <c r="B1101" s="104" t="s">
        <v>2590</v>
      </c>
      <c r="C1101" s="105">
        <v>138</v>
      </c>
      <c r="D1101" s="105">
        <v>892</v>
      </c>
      <c r="E1101" s="106">
        <f t="shared" si="119"/>
        <v>6.4637681159420293</v>
      </c>
      <c r="F1101" s="107">
        <f t="shared" si="120"/>
        <v>21</v>
      </c>
      <c r="G1101" s="107">
        <f>COUNTIF(Data_Eksportir!$H$2:$H$3401,A1101)</f>
        <v>0</v>
      </c>
      <c r="H1101" s="104" t="str">
        <f t="shared" si="121"/>
        <v>5 – 20</v>
      </c>
      <c r="I1101" s="104" t="str">
        <f t="shared" si="122"/>
        <v>Di bawah ambang nilai</v>
      </c>
      <c r="J1101" s="106">
        <f t="shared" si="123"/>
        <v>892.00110099999995</v>
      </c>
      <c r="K1101" s="105">
        <f t="shared" si="124"/>
        <v>0</v>
      </c>
      <c r="L1101" s="106">
        <f t="shared" si="125"/>
        <v>0</v>
      </c>
    </row>
    <row r="1102" spans="1:12" x14ac:dyDescent="0.3">
      <c r="A1102" s="104" t="s">
        <v>2591</v>
      </c>
      <c r="B1102" s="104" t="s">
        <v>2592</v>
      </c>
      <c r="C1102" s="105">
        <v>527</v>
      </c>
      <c r="D1102" s="105">
        <v>140</v>
      </c>
      <c r="E1102" s="106">
        <f t="shared" si="119"/>
        <v>0.26565464895635671</v>
      </c>
      <c r="F1102" s="107">
        <f t="shared" si="120"/>
        <v>21</v>
      </c>
      <c r="G1102" s="107">
        <f>COUNTIF(Data_Eksportir!$H$2:$H$3401,A1102)</f>
        <v>0</v>
      </c>
      <c r="H1102" s="104" t="str">
        <f t="shared" si="121"/>
        <v>Di bawah 1</v>
      </c>
      <c r="I1102" s="104" t="str">
        <f t="shared" si="122"/>
        <v>Di bawah ambang nilai</v>
      </c>
      <c r="J1102" s="106">
        <f t="shared" si="123"/>
        <v>140.001102</v>
      </c>
      <c r="K1102" s="105">
        <f t="shared" si="124"/>
        <v>0</v>
      </c>
      <c r="L1102" s="106">
        <f t="shared" si="125"/>
        <v>0</v>
      </c>
    </row>
    <row r="1103" spans="1:12" x14ac:dyDescent="0.3">
      <c r="A1103" s="104" t="s">
        <v>2593</v>
      </c>
      <c r="B1103" s="104" t="s">
        <v>2594</v>
      </c>
      <c r="C1103" s="105">
        <v>16600290</v>
      </c>
      <c r="D1103" s="105">
        <v>30232463</v>
      </c>
      <c r="E1103" s="106">
        <f t="shared" si="119"/>
        <v>1.8212008946831653</v>
      </c>
      <c r="F1103" s="107">
        <f t="shared" si="120"/>
        <v>21</v>
      </c>
      <c r="G1103" s="107">
        <f>COUNTIF(Data_Eksportir!$H$2:$H$3401,A1103)</f>
        <v>0</v>
      </c>
      <c r="H1103" s="104" t="str">
        <f t="shared" si="121"/>
        <v>1 – 5</v>
      </c>
      <c r="I1103" s="104" t="str">
        <f t="shared" si="122"/>
        <v>Belum terwakili</v>
      </c>
      <c r="J1103" s="106">
        <f t="shared" si="123"/>
        <v>30232463.001102999</v>
      </c>
      <c r="K1103" s="105">
        <f t="shared" si="124"/>
        <v>30232463</v>
      </c>
      <c r="L1103" s="106">
        <f t="shared" si="125"/>
        <v>30232463.001102999</v>
      </c>
    </row>
    <row r="1104" spans="1:12" x14ac:dyDescent="0.3">
      <c r="A1104" s="104" t="s">
        <v>2595</v>
      </c>
      <c r="B1104" s="104" t="s">
        <v>2596</v>
      </c>
      <c r="C1104" s="105">
        <v>76427</v>
      </c>
      <c r="D1104" s="105">
        <v>436748</v>
      </c>
      <c r="E1104" s="106">
        <f t="shared" si="119"/>
        <v>5.7145773090661676</v>
      </c>
      <c r="F1104" s="107">
        <f t="shared" si="120"/>
        <v>21</v>
      </c>
      <c r="G1104" s="107">
        <f>COUNTIF(Data_Eksportir!$H$2:$H$3401,A1104)</f>
        <v>0</v>
      </c>
      <c r="H1104" s="104" t="str">
        <f t="shared" si="121"/>
        <v>5 – 20</v>
      </c>
      <c r="I1104" s="104" t="str">
        <f t="shared" si="122"/>
        <v>Di bawah ambang nilai</v>
      </c>
      <c r="J1104" s="106">
        <f t="shared" si="123"/>
        <v>436748.00110400002</v>
      </c>
      <c r="K1104" s="105">
        <f t="shared" si="124"/>
        <v>0</v>
      </c>
      <c r="L1104" s="106">
        <f t="shared" si="125"/>
        <v>0</v>
      </c>
    </row>
    <row r="1105" spans="1:12" x14ac:dyDescent="0.3">
      <c r="A1105" s="104" t="s">
        <v>2597</v>
      </c>
      <c r="B1105" s="104" t="s">
        <v>2598</v>
      </c>
      <c r="C1105" s="105">
        <v>49813</v>
      </c>
      <c r="D1105" s="105">
        <v>185830</v>
      </c>
      <c r="E1105" s="106">
        <f t="shared" si="119"/>
        <v>3.7305522654728684</v>
      </c>
      <c r="F1105" s="107">
        <f t="shared" si="120"/>
        <v>21</v>
      </c>
      <c r="G1105" s="107">
        <f>COUNTIF(Data_Eksportir!$H$2:$H$3401,A1105)</f>
        <v>16</v>
      </c>
      <c r="H1105" s="104" t="str">
        <f t="shared" si="121"/>
        <v>1 – 5</v>
      </c>
      <c r="I1105" s="104" t="str">
        <f t="shared" si="122"/>
        <v>Di bawah ambang nilai</v>
      </c>
      <c r="J1105" s="106">
        <f t="shared" si="123"/>
        <v>185830.001105</v>
      </c>
      <c r="K1105" s="105">
        <f t="shared" si="124"/>
        <v>0</v>
      </c>
      <c r="L1105" s="106">
        <f t="shared" si="125"/>
        <v>0</v>
      </c>
    </row>
    <row r="1106" spans="1:12" x14ac:dyDescent="0.3">
      <c r="A1106" s="104" t="s">
        <v>2599</v>
      </c>
      <c r="B1106" s="104" t="s">
        <v>2600</v>
      </c>
      <c r="C1106" s="105">
        <v>256882</v>
      </c>
      <c r="D1106" s="105">
        <v>1267577</v>
      </c>
      <c r="E1106" s="106">
        <f t="shared" si="119"/>
        <v>4.934471858674411</v>
      </c>
      <c r="F1106" s="107">
        <f t="shared" si="120"/>
        <v>21</v>
      </c>
      <c r="G1106" s="107">
        <f>COUNTIF(Data_Eksportir!$H$2:$H$3401,A1106)</f>
        <v>4</v>
      </c>
      <c r="H1106" s="104" t="str">
        <f t="shared" si="121"/>
        <v>1 – 5</v>
      </c>
      <c r="I1106" s="104" t="str">
        <f t="shared" si="122"/>
        <v>Di bawah ambang nilai</v>
      </c>
      <c r="J1106" s="106">
        <f t="shared" si="123"/>
        <v>1267577.001106</v>
      </c>
      <c r="K1106" s="105">
        <f t="shared" si="124"/>
        <v>0</v>
      </c>
      <c r="L1106" s="106">
        <f t="shared" si="125"/>
        <v>0</v>
      </c>
    </row>
    <row r="1107" spans="1:12" x14ac:dyDescent="0.3">
      <c r="A1107" s="104" t="s">
        <v>2601</v>
      </c>
      <c r="B1107" s="104" t="s">
        <v>2602</v>
      </c>
      <c r="C1107" s="105">
        <v>1200337</v>
      </c>
      <c r="D1107" s="105">
        <v>2470582</v>
      </c>
      <c r="E1107" s="106">
        <f t="shared" si="119"/>
        <v>2.0582403108460374</v>
      </c>
      <c r="F1107" s="107">
        <f t="shared" si="120"/>
        <v>21</v>
      </c>
      <c r="G1107" s="107">
        <f>COUNTIF(Data_Eksportir!$H$2:$H$3401,A1107)</f>
        <v>0</v>
      </c>
      <c r="H1107" s="104" t="str">
        <f t="shared" si="121"/>
        <v>1 – 5</v>
      </c>
      <c r="I1107" s="104" t="str">
        <f t="shared" si="122"/>
        <v>Di bawah ambang nilai</v>
      </c>
      <c r="J1107" s="106">
        <f t="shared" si="123"/>
        <v>2470582.0011069998</v>
      </c>
      <c r="K1107" s="105">
        <f t="shared" si="124"/>
        <v>0</v>
      </c>
      <c r="L1107" s="106">
        <f t="shared" si="125"/>
        <v>0</v>
      </c>
    </row>
    <row r="1108" spans="1:12" x14ac:dyDescent="0.3">
      <c r="A1108" s="104" t="s">
        <v>2603</v>
      </c>
      <c r="B1108" s="104" t="s">
        <v>2604</v>
      </c>
      <c r="C1108" s="105">
        <v>32041038</v>
      </c>
      <c r="D1108" s="105">
        <v>59636581</v>
      </c>
      <c r="E1108" s="106">
        <f t="shared" si="119"/>
        <v>1.8612562114872808</v>
      </c>
      <c r="F1108" s="107">
        <f t="shared" si="120"/>
        <v>21</v>
      </c>
      <c r="G1108" s="107">
        <f>COUNTIF(Data_Eksportir!$H$2:$H$3401,A1108)</f>
        <v>0</v>
      </c>
      <c r="H1108" s="104" t="str">
        <f t="shared" si="121"/>
        <v>1 – 5</v>
      </c>
      <c r="I1108" s="104" t="str">
        <f t="shared" si="122"/>
        <v>Belum terwakili</v>
      </c>
      <c r="J1108" s="106">
        <f t="shared" si="123"/>
        <v>59636581.001107998</v>
      </c>
      <c r="K1108" s="105">
        <f t="shared" si="124"/>
        <v>59636581</v>
      </c>
      <c r="L1108" s="106">
        <f t="shared" si="125"/>
        <v>59636581.001107998</v>
      </c>
    </row>
    <row r="1109" spans="1:12" x14ac:dyDescent="0.3">
      <c r="A1109" s="104" t="s">
        <v>2605</v>
      </c>
      <c r="B1109" s="104" t="s">
        <v>2606</v>
      </c>
      <c r="C1109" s="105">
        <v>39462</v>
      </c>
      <c r="D1109" s="105">
        <v>314663</v>
      </c>
      <c r="E1109" s="106">
        <f t="shared" si="119"/>
        <v>7.9738229182504687</v>
      </c>
      <c r="F1109" s="107">
        <f t="shared" si="120"/>
        <v>21</v>
      </c>
      <c r="G1109" s="107">
        <f>COUNTIF(Data_Eksportir!$H$2:$H$3401,A1109)</f>
        <v>2</v>
      </c>
      <c r="H1109" s="104" t="str">
        <f t="shared" si="121"/>
        <v>5 – 20</v>
      </c>
      <c r="I1109" s="104" t="str">
        <f t="shared" si="122"/>
        <v>Di bawah ambang nilai</v>
      </c>
      <c r="J1109" s="106">
        <f t="shared" si="123"/>
        <v>314663.001109</v>
      </c>
      <c r="K1109" s="105">
        <f t="shared" si="124"/>
        <v>0</v>
      </c>
      <c r="L1109" s="106">
        <f t="shared" si="125"/>
        <v>0</v>
      </c>
    </row>
    <row r="1110" spans="1:12" x14ac:dyDescent="0.3">
      <c r="A1110" s="104" t="s">
        <v>2607</v>
      </c>
      <c r="B1110" s="104" t="s">
        <v>2608</v>
      </c>
      <c r="C1110" s="105">
        <v>520086</v>
      </c>
      <c r="D1110" s="105">
        <v>1296176</v>
      </c>
      <c r="E1110" s="106">
        <f t="shared" si="119"/>
        <v>2.4922339766884707</v>
      </c>
      <c r="F1110" s="107">
        <f t="shared" si="120"/>
        <v>21</v>
      </c>
      <c r="G1110" s="107">
        <f>COUNTIF(Data_Eksportir!$H$2:$H$3401,A1110)</f>
        <v>0</v>
      </c>
      <c r="H1110" s="104" t="str">
        <f t="shared" si="121"/>
        <v>1 – 5</v>
      </c>
      <c r="I1110" s="104" t="str">
        <f t="shared" si="122"/>
        <v>Di bawah ambang nilai</v>
      </c>
      <c r="J1110" s="106">
        <f t="shared" si="123"/>
        <v>1296176.0011100001</v>
      </c>
      <c r="K1110" s="105">
        <f t="shared" si="124"/>
        <v>0</v>
      </c>
      <c r="L1110" s="106">
        <f t="shared" si="125"/>
        <v>0</v>
      </c>
    </row>
    <row r="1111" spans="1:12" x14ac:dyDescent="0.3">
      <c r="A1111" s="104" t="s">
        <v>2609</v>
      </c>
      <c r="B1111" s="104" t="s">
        <v>2610</v>
      </c>
      <c r="C1111" s="105">
        <v>47349</v>
      </c>
      <c r="D1111" s="105">
        <v>89986</v>
      </c>
      <c r="E1111" s="106">
        <f t="shared" si="119"/>
        <v>1.900483642737967</v>
      </c>
      <c r="F1111" s="107">
        <f t="shared" si="120"/>
        <v>21</v>
      </c>
      <c r="G1111" s="107">
        <f>COUNTIF(Data_Eksportir!$H$2:$H$3401,A1111)</f>
        <v>0</v>
      </c>
      <c r="H1111" s="104" t="str">
        <f t="shared" si="121"/>
        <v>1 – 5</v>
      </c>
      <c r="I1111" s="104" t="str">
        <f t="shared" si="122"/>
        <v>Di bawah ambang nilai</v>
      </c>
      <c r="J1111" s="106">
        <f t="shared" si="123"/>
        <v>89986.001111000005</v>
      </c>
      <c r="K1111" s="105">
        <f t="shared" si="124"/>
        <v>0</v>
      </c>
      <c r="L1111" s="106">
        <f t="shared" si="125"/>
        <v>0</v>
      </c>
    </row>
    <row r="1112" spans="1:12" x14ac:dyDescent="0.3">
      <c r="A1112" s="104" t="s">
        <v>2611</v>
      </c>
      <c r="B1112" s="104" t="s">
        <v>2612</v>
      </c>
      <c r="C1112" s="105">
        <v>25399544</v>
      </c>
      <c r="D1112" s="105">
        <v>36880258</v>
      </c>
      <c r="E1112" s="106">
        <f t="shared" si="119"/>
        <v>1.4520047289037945</v>
      </c>
      <c r="F1112" s="107">
        <f t="shared" si="120"/>
        <v>21</v>
      </c>
      <c r="G1112" s="107">
        <f>COUNTIF(Data_Eksportir!$H$2:$H$3401,A1112)</f>
        <v>0</v>
      </c>
      <c r="H1112" s="104" t="str">
        <f t="shared" si="121"/>
        <v>1 – 5</v>
      </c>
      <c r="I1112" s="104" t="str">
        <f t="shared" si="122"/>
        <v>Belum terwakili</v>
      </c>
      <c r="J1112" s="106">
        <f t="shared" si="123"/>
        <v>36880258.001111999</v>
      </c>
      <c r="K1112" s="105">
        <f t="shared" si="124"/>
        <v>36880258</v>
      </c>
      <c r="L1112" s="106">
        <f t="shared" si="125"/>
        <v>36880258.001111999</v>
      </c>
    </row>
    <row r="1113" spans="1:12" x14ac:dyDescent="0.3">
      <c r="A1113" s="104" t="s">
        <v>2613</v>
      </c>
      <c r="B1113" s="104" t="s">
        <v>2614</v>
      </c>
      <c r="C1113" s="105">
        <v>17961672</v>
      </c>
      <c r="D1113" s="105">
        <v>58687042</v>
      </c>
      <c r="E1113" s="106">
        <f t="shared" si="119"/>
        <v>3.2673484962869828</v>
      </c>
      <c r="F1113" s="107">
        <f t="shared" si="120"/>
        <v>21</v>
      </c>
      <c r="G1113" s="107">
        <f>COUNTIF(Data_Eksportir!$H$2:$H$3401,A1113)</f>
        <v>0</v>
      </c>
      <c r="H1113" s="104" t="str">
        <f t="shared" si="121"/>
        <v>1 – 5</v>
      </c>
      <c r="I1113" s="104" t="str">
        <f t="shared" si="122"/>
        <v>Belum terwakili</v>
      </c>
      <c r="J1113" s="106">
        <f t="shared" si="123"/>
        <v>58687042.001112998</v>
      </c>
      <c r="K1113" s="105">
        <f t="shared" si="124"/>
        <v>58687042</v>
      </c>
      <c r="L1113" s="106">
        <f t="shared" si="125"/>
        <v>58687042.001112998</v>
      </c>
    </row>
    <row r="1114" spans="1:12" x14ac:dyDescent="0.3">
      <c r="A1114" s="104" t="s">
        <v>2615</v>
      </c>
      <c r="B1114" s="104" t="s">
        <v>2616</v>
      </c>
      <c r="C1114" s="105">
        <v>3469311</v>
      </c>
      <c r="D1114" s="105">
        <v>13576715</v>
      </c>
      <c r="E1114" s="106">
        <f t="shared" si="119"/>
        <v>3.9133750188437992</v>
      </c>
      <c r="F1114" s="107">
        <f t="shared" si="120"/>
        <v>21</v>
      </c>
      <c r="G1114" s="107">
        <f>COUNTIF(Data_Eksportir!$H$2:$H$3401,A1114)</f>
        <v>0</v>
      </c>
      <c r="H1114" s="104" t="str">
        <f t="shared" si="121"/>
        <v>1 – 5</v>
      </c>
      <c r="I1114" s="104" t="str">
        <f t="shared" si="122"/>
        <v>Belum terwakili</v>
      </c>
      <c r="J1114" s="106">
        <f t="shared" si="123"/>
        <v>13576715.001114</v>
      </c>
      <c r="K1114" s="105">
        <f t="shared" si="124"/>
        <v>13576715</v>
      </c>
      <c r="L1114" s="106">
        <f t="shared" si="125"/>
        <v>13576715.001114</v>
      </c>
    </row>
    <row r="1115" spans="1:12" x14ac:dyDescent="0.3">
      <c r="A1115" s="104" t="s">
        <v>2617</v>
      </c>
      <c r="B1115" s="104" t="s">
        <v>2618</v>
      </c>
      <c r="C1115" s="105">
        <v>26780</v>
      </c>
      <c r="D1115" s="105">
        <v>116418</v>
      </c>
      <c r="E1115" s="106">
        <f t="shared" si="119"/>
        <v>4.347199402539208</v>
      </c>
      <c r="F1115" s="107">
        <f t="shared" si="120"/>
        <v>21</v>
      </c>
      <c r="G1115" s="107">
        <f>COUNTIF(Data_Eksportir!$H$2:$H$3401,A1115)</f>
        <v>0</v>
      </c>
      <c r="H1115" s="104" t="str">
        <f t="shared" si="121"/>
        <v>1 – 5</v>
      </c>
      <c r="I1115" s="104" t="str">
        <f t="shared" si="122"/>
        <v>Di bawah ambang nilai</v>
      </c>
      <c r="J1115" s="106">
        <f t="shared" si="123"/>
        <v>116418.00111500001</v>
      </c>
      <c r="K1115" s="105">
        <f t="shared" si="124"/>
        <v>0</v>
      </c>
      <c r="L1115" s="106">
        <f t="shared" si="125"/>
        <v>0</v>
      </c>
    </row>
    <row r="1116" spans="1:12" x14ac:dyDescent="0.3">
      <c r="A1116" s="104" t="s">
        <v>2619</v>
      </c>
      <c r="B1116" s="104" t="s">
        <v>2620</v>
      </c>
      <c r="C1116" s="105">
        <v>9025</v>
      </c>
      <c r="D1116" s="105">
        <v>14556</v>
      </c>
      <c r="E1116" s="106">
        <f t="shared" si="119"/>
        <v>1.6128531855955679</v>
      </c>
      <c r="F1116" s="107">
        <f t="shared" si="120"/>
        <v>21</v>
      </c>
      <c r="G1116" s="107">
        <f>COUNTIF(Data_Eksportir!$H$2:$H$3401,A1116)</f>
        <v>0</v>
      </c>
      <c r="H1116" s="104" t="str">
        <f t="shared" si="121"/>
        <v>1 – 5</v>
      </c>
      <c r="I1116" s="104" t="str">
        <f t="shared" si="122"/>
        <v>Di bawah ambang nilai</v>
      </c>
      <c r="J1116" s="106">
        <f t="shared" si="123"/>
        <v>14556.001115999999</v>
      </c>
      <c r="K1116" s="105">
        <f t="shared" si="124"/>
        <v>0</v>
      </c>
      <c r="L1116" s="106">
        <f t="shared" si="125"/>
        <v>0</v>
      </c>
    </row>
    <row r="1117" spans="1:12" x14ac:dyDescent="0.3">
      <c r="A1117" s="104" t="s">
        <v>2621</v>
      </c>
      <c r="B1117" s="104" t="s">
        <v>2622</v>
      </c>
      <c r="C1117" s="105">
        <v>32504</v>
      </c>
      <c r="D1117" s="105">
        <v>122130</v>
      </c>
      <c r="E1117" s="106">
        <f t="shared" si="119"/>
        <v>3.7573837066207236</v>
      </c>
      <c r="F1117" s="107">
        <f t="shared" si="120"/>
        <v>21</v>
      </c>
      <c r="G1117" s="107">
        <f>COUNTIF(Data_Eksportir!$H$2:$H$3401,A1117)</f>
        <v>0</v>
      </c>
      <c r="H1117" s="104" t="str">
        <f t="shared" si="121"/>
        <v>1 – 5</v>
      </c>
      <c r="I1117" s="104" t="str">
        <f t="shared" si="122"/>
        <v>Di bawah ambang nilai</v>
      </c>
      <c r="J1117" s="106">
        <f t="shared" si="123"/>
        <v>122130.00111700001</v>
      </c>
      <c r="K1117" s="105">
        <f t="shared" si="124"/>
        <v>0</v>
      </c>
      <c r="L1117" s="106">
        <f t="shared" si="125"/>
        <v>0</v>
      </c>
    </row>
    <row r="1118" spans="1:12" x14ac:dyDescent="0.3">
      <c r="A1118" s="104" t="s">
        <v>2623</v>
      </c>
      <c r="B1118" s="104" t="s">
        <v>2624</v>
      </c>
      <c r="C1118" s="105">
        <v>4228878</v>
      </c>
      <c r="D1118" s="105">
        <v>56582176</v>
      </c>
      <c r="E1118" s="106">
        <f t="shared" si="119"/>
        <v>13.379949953628362</v>
      </c>
      <c r="F1118" s="107">
        <f t="shared" si="120"/>
        <v>21</v>
      </c>
      <c r="G1118" s="107">
        <f>COUNTIF(Data_Eksportir!$H$2:$H$3401,A1118)</f>
        <v>0</v>
      </c>
      <c r="H1118" s="104" t="str">
        <f t="shared" si="121"/>
        <v>5 – 20</v>
      </c>
      <c r="I1118" s="104" t="str">
        <f t="shared" si="122"/>
        <v>Belum terwakili</v>
      </c>
      <c r="J1118" s="106">
        <f t="shared" si="123"/>
        <v>56582176.001117997</v>
      </c>
      <c r="K1118" s="105">
        <f t="shared" si="124"/>
        <v>56582176</v>
      </c>
      <c r="L1118" s="106">
        <f t="shared" si="125"/>
        <v>56582176.001117997</v>
      </c>
    </row>
    <row r="1119" spans="1:12" x14ac:dyDescent="0.3">
      <c r="A1119" s="104" t="s">
        <v>2625</v>
      </c>
      <c r="B1119" s="104" t="s">
        <v>2626</v>
      </c>
      <c r="C1119" s="105">
        <v>6</v>
      </c>
      <c r="D1119" s="105">
        <v>14</v>
      </c>
      <c r="E1119" s="106">
        <f t="shared" si="119"/>
        <v>2.3333333333333335</v>
      </c>
      <c r="F1119" s="107">
        <f t="shared" si="120"/>
        <v>21</v>
      </c>
      <c r="G1119" s="107">
        <f>COUNTIF(Data_Eksportir!$H$2:$H$3401,A1119)</f>
        <v>0</v>
      </c>
      <c r="H1119" s="104" t="str">
        <f t="shared" si="121"/>
        <v>1 – 5</v>
      </c>
      <c r="I1119" s="104" t="str">
        <f t="shared" si="122"/>
        <v>Di bawah ambang nilai</v>
      </c>
      <c r="J1119" s="106">
        <f t="shared" si="123"/>
        <v>14.001118999999999</v>
      </c>
      <c r="K1119" s="105">
        <f t="shared" si="124"/>
        <v>0</v>
      </c>
      <c r="L1119" s="106">
        <f t="shared" si="125"/>
        <v>0</v>
      </c>
    </row>
    <row r="1120" spans="1:12" x14ac:dyDescent="0.3">
      <c r="A1120" s="104" t="s">
        <v>2627</v>
      </c>
      <c r="B1120" s="104" t="s">
        <v>2628</v>
      </c>
      <c r="C1120" s="105">
        <v>39762</v>
      </c>
      <c r="D1120" s="105">
        <v>297841</v>
      </c>
      <c r="E1120" s="106">
        <f t="shared" si="119"/>
        <v>7.4905940345053068</v>
      </c>
      <c r="F1120" s="107">
        <f t="shared" si="120"/>
        <v>21</v>
      </c>
      <c r="G1120" s="107">
        <f>COUNTIF(Data_Eksportir!$H$2:$H$3401,A1120)</f>
        <v>0</v>
      </c>
      <c r="H1120" s="104" t="str">
        <f t="shared" si="121"/>
        <v>5 – 20</v>
      </c>
      <c r="I1120" s="104" t="str">
        <f t="shared" si="122"/>
        <v>Di bawah ambang nilai</v>
      </c>
      <c r="J1120" s="106">
        <f t="shared" si="123"/>
        <v>297841.00111999997</v>
      </c>
      <c r="K1120" s="105">
        <f t="shared" si="124"/>
        <v>0</v>
      </c>
      <c r="L1120" s="106">
        <f t="shared" si="125"/>
        <v>0</v>
      </c>
    </row>
    <row r="1121" spans="1:12" x14ac:dyDescent="0.3">
      <c r="A1121" s="104" t="s">
        <v>2629</v>
      </c>
      <c r="B1121" s="104" t="s">
        <v>2630</v>
      </c>
      <c r="C1121" s="105">
        <v>99501</v>
      </c>
      <c r="D1121" s="105">
        <v>407745</v>
      </c>
      <c r="E1121" s="106">
        <f t="shared" si="119"/>
        <v>4.0978985135827779</v>
      </c>
      <c r="F1121" s="107">
        <f t="shared" si="120"/>
        <v>21</v>
      </c>
      <c r="G1121" s="107">
        <f>COUNTIF(Data_Eksportir!$H$2:$H$3401,A1121)</f>
        <v>0</v>
      </c>
      <c r="H1121" s="104" t="str">
        <f t="shared" si="121"/>
        <v>1 – 5</v>
      </c>
      <c r="I1121" s="104" t="str">
        <f t="shared" si="122"/>
        <v>Di bawah ambang nilai</v>
      </c>
      <c r="J1121" s="106">
        <f t="shared" si="123"/>
        <v>407745.00112099998</v>
      </c>
      <c r="K1121" s="105">
        <f t="shared" si="124"/>
        <v>0</v>
      </c>
      <c r="L1121" s="106">
        <f t="shared" si="125"/>
        <v>0</v>
      </c>
    </row>
    <row r="1122" spans="1:12" x14ac:dyDescent="0.3">
      <c r="A1122" s="104" t="s">
        <v>2631</v>
      </c>
      <c r="B1122" s="104" t="s">
        <v>2632</v>
      </c>
      <c r="C1122" s="105">
        <v>3111132</v>
      </c>
      <c r="D1122" s="105">
        <v>11533366</v>
      </c>
      <c r="E1122" s="106">
        <f t="shared" si="119"/>
        <v>3.7071284664231539</v>
      </c>
      <c r="F1122" s="107">
        <f t="shared" si="120"/>
        <v>21</v>
      </c>
      <c r="G1122" s="107">
        <f>COUNTIF(Data_Eksportir!$H$2:$H$3401,A1122)</f>
        <v>0</v>
      </c>
      <c r="H1122" s="104" t="str">
        <f t="shared" si="121"/>
        <v>1 – 5</v>
      </c>
      <c r="I1122" s="104" t="str">
        <f t="shared" si="122"/>
        <v>Belum terwakili</v>
      </c>
      <c r="J1122" s="106">
        <f t="shared" si="123"/>
        <v>11533366.001122</v>
      </c>
      <c r="K1122" s="105">
        <f t="shared" si="124"/>
        <v>11533366</v>
      </c>
      <c r="L1122" s="106">
        <f t="shared" si="125"/>
        <v>11533366.001122</v>
      </c>
    </row>
    <row r="1123" spans="1:12" x14ac:dyDescent="0.3">
      <c r="A1123" s="104" t="s">
        <v>2633</v>
      </c>
      <c r="B1123" s="104" t="s">
        <v>2634</v>
      </c>
      <c r="C1123" s="105">
        <v>2741771</v>
      </c>
      <c r="D1123" s="105">
        <v>1441221</v>
      </c>
      <c r="E1123" s="106">
        <f t="shared" si="119"/>
        <v>0.52565330948500077</v>
      </c>
      <c r="F1123" s="107">
        <f t="shared" si="120"/>
        <v>21</v>
      </c>
      <c r="G1123" s="107">
        <f>COUNTIF(Data_Eksportir!$H$2:$H$3401,A1123)</f>
        <v>0</v>
      </c>
      <c r="H1123" s="104" t="str">
        <f t="shared" si="121"/>
        <v>Di bawah 1</v>
      </c>
      <c r="I1123" s="104" t="str">
        <f t="shared" si="122"/>
        <v>Di bawah ambang nilai</v>
      </c>
      <c r="J1123" s="106">
        <f t="shared" si="123"/>
        <v>1441221.0011229999</v>
      </c>
      <c r="K1123" s="105">
        <f t="shared" si="124"/>
        <v>0</v>
      </c>
      <c r="L1123" s="106">
        <f t="shared" si="125"/>
        <v>0</v>
      </c>
    </row>
    <row r="1124" spans="1:12" x14ac:dyDescent="0.3">
      <c r="A1124" s="104" t="s">
        <v>2635</v>
      </c>
      <c r="B1124" s="104" t="s">
        <v>2636</v>
      </c>
      <c r="C1124" s="105">
        <v>183395870</v>
      </c>
      <c r="D1124" s="105">
        <v>362061636</v>
      </c>
      <c r="E1124" s="106">
        <f t="shared" si="119"/>
        <v>1.9742082305343081</v>
      </c>
      <c r="F1124" s="107">
        <f t="shared" si="120"/>
        <v>21</v>
      </c>
      <c r="G1124" s="107">
        <f>COUNTIF(Data_Eksportir!$H$2:$H$3401,A1124)</f>
        <v>4</v>
      </c>
      <c r="H1124" s="104" t="str">
        <f t="shared" si="121"/>
        <v>1 – 5</v>
      </c>
      <c r="I1124" s="104" t="str">
        <f t="shared" si="122"/>
        <v>Terwakili</v>
      </c>
      <c r="J1124" s="106">
        <f t="shared" si="123"/>
        <v>362061636.00112402</v>
      </c>
      <c r="K1124" s="105">
        <f t="shared" si="124"/>
        <v>72412327.200000003</v>
      </c>
      <c r="L1124" s="106">
        <f t="shared" si="125"/>
        <v>72412327.201123998</v>
      </c>
    </row>
    <row r="1125" spans="1:12" x14ac:dyDescent="0.3">
      <c r="A1125" s="104" t="s">
        <v>2637</v>
      </c>
      <c r="B1125" s="104" t="s">
        <v>2638</v>
      </c>
      <c r="C1125" s="105">
        <v>5310</v>
      </c>
      <c r="D1125" s="105">
        <v>34256</v>
      </c>
      <c r="E1125" s="106">
        <f t="shared" si="119"/>
        <v>6.4512241054613932</v>
      </c>
      <c r="F1125" s="107">
        <f t="shared" si="120"/>
        <v>21</v>
      </c>
      <c r="G1125" s="107">
        <f>COUNTIF(Data_Eksportir!$H$2:$H$3401,A1125)</f>
        <v>0</v>
      </c>
      <c r="H1125" s="104" t="str">
        <f t="shared" si="121"/>
        <v>5 – 20</v>
      </c>
      <c r="I1125" s="104" t="str">
        <f t="shared" si="122"/>
        <v>Di bawah ambang nilai</v>
      </c>
      <c r="J1125" s="106">
        <f t="shared" si="123"/>
        <v>34256.001125000003</v>
      </c>
      <c r="K1125" s="105">
        <f t="shared" si="124"/>
        <v>0</v>
      </c>
      <c r="L1125" s="106">
        <f t="shared" si="125"/>
        <v>0</v>
      </c>
    </row>
    <row r="1126" spans="1:12" x14ac:dyDescent="0.3">
      <c r="A1126" s="104" t="s">
        <v>2639</v>
      </c>
      <c r="B1126" s="104" t="s">
        <v>2640</v>
      </c>
      <c r="C1126" s="105">
        <v>701410</v>
      </c>
      <c r="D1126" s="105">
        <v>7418512</v>
      </c>
      <c r="E1126" s="106">
        <f t="shared" si="119"/>
        <v>10.576570051752897</v>
      </c>
      <c r="F1126" s="107">
        <f t="shared" si="120"/>
        <v>21</v>
      </c>
      <c r="G1126" s="107">
        <f>COUNTIF(Data_Eksportir!$H$2:$H$3401,A1126)</f>
        <v>0</v>
      </c>
      <c r="H1126" s="104" t="str">
        <f t="shared" si="121"/>
        <v>5 – 20</v>
      </c>
      <c r="I1126" s="104" t="str">
        <f t="shared" si="122"/>
        <v>Di bawah ambang nilai</v>
      </c>
      <c r="J1126" s="106">
        <f t="shared" si="123"/>
        <v>7418512.0011259997</v>
      </c>
      <c r="K1126" s="105">
        <f t="shared" si="124"/>
        <v>0</v>
      </c>
      <c r="L1126" s="106">
        <f t="shared" si="125"/>
        <v>0</v>
      </c>
    </row>
    <row r="1127" spans="1:12" x14ac:dyDescent="0.3">
      <c r="A1127" s="104" t="s">
        <v>2641</v>
      </c>
      <c r="B1127" s="104" t="s">
        <v>2642</v>
      </c>
      <c r="C1127" s="105">
        <v>729233</v>
      </c>
      <c r="D1127" s="105">
        <v>1928742</v>
      </c>
      <c r="E1127" s="106">
        <f t="shared" si="119"/>
        <v>2.6448912761764758</v>
      </c>
      <c r="F1127" s="107">
        <f t="shared" si="120"/>
        <v>21</v>
      </c>
      <c r="G1127" s="107">
        <f>COUNTIF(Data_Eksportir!$H$2:$H$3401,A1127)</f>
        <v>6</v>
      </c>
      <c r="H1127" s="104" t="str">
        <f t="shared" si="121"/>
        <v>1 – 5</v>
      </c>
      <c r="I1127" s="104" t="str">
        <f t="shared" si="122"/>
        <v>Di bawah ambang nilai</v>
      </c>
      <c r="J1127" s="106">
        <f t="shared" si="123"/>
        <v>1928742.001127</v>
      </c>
      <c r="K1127" s="105">
        <f t="shared" si="124"/>
        <v>0</v>
      </c>
      <c r="L1127" s="106">
        <f t="shared" si="125"/>
        <v>0</v>
      </c>
    </row>
    <row r="1128" spans="1:12" x14ac:dyDescent="0.3">
      <c r="A1128" s="104" t="s">
        <v>2643</v>
      </c>
      <c r="B1128" s="104" t="s">
        <v>2644</v>
      </c>
      <c r="C1128" s="105">
        <v>6736116</v>
      </c>
      <c r="D1128" s="105">
        <v>57819132</v>
      </c>
      <c r="E1128" s="106">
        <f t="shared" si="119"/>
        <v>8.5834525414942373</v>
      </c>
      <c r="F1128" s="107">
        <f t="shared" si="120"/>
        <v>21</v>
      </c>
      <c r="G1128" s="107">
        <f>COUNTIF(Data_Eksportir!$H$2:$H$3401,A1128)</f>
        <v>0</v>
      </c>
      <c r="H1128" s="104" t="str">
        <f t="shared" si="121"/>
        <v>5 – 20</v>
      </c>
      <c r="I1128" s="104" t="str">
        <f t="shared" si="122"/>
        <v>Belum terwakili</v>
      </c>
      <c r="J1128" s="106">
        <f t="shared" si="123"/>
        <v>57819132.001128003</v>
      </c>
      <c r="K1128" s="105">
        <f t="shared" si="124"/>
        <v>57819132</v>
      </c>
      <c r="L1128" s="106">
        <f t="shared" si="125"/>
        <v>57819132.001128003</v>
      </c>
    </row>
    <row r="1129" spans="1:12" x14ac:dyDescent="0.3">
      <c r="A1129" s="104" t="s">
        <v>2645</v>
      </c>
      <c r="B1129" s="104" t="s">
        <v>2646</v>
      </c>
      <c r="C1129" s="105">
        <v>67756564</v>
      </c>
      <c r="D1129" s="105">
        <v>128096968</v>
      </c>
      <c r="E1129" s="106">
        <f t="shared" si="119"/>
        <v>1.8905469881855284</v>
      </c>
      <c r="F1129" s="107">
        <f t="shared" si="120"/>
        <v>21</v>
      </c>
      <c r="G1129" s="107">
        <f>COUNTIF(Data_Eksportir!$H$2:$H$3401,A1129)</f>
        <v>0</v>
      </c>
      <c r="H1129" s="104" t="str">
        <f t="shared" si="121"/>
        <v>1 – 5</v>
      </c>
      <c r="I1129" s="104" t="str">
        <f t="shared" si="122"/>
        <v>Belum terwakili</v>
      </c>
      <c r="J1129" s="106">
        <f t="shared" si="123"/>
        <v>128096968.001129</v>
      </c>
      <c r="K1129" s="105">
        <f t="shared" si="124"/>
        <v>128096968</v>
      </c>
      <c r="L1129" s="106">
        <f t="shared" si="125"/>
        <v>128096968.001129</v>
      </c>
    </row>
    <row r="1130" spans="1:12" x14ac:dyDescent="0.3">
      <c r="A1130" s="104" t="s">
        <v>2647</v>
      </c>
      <c r="B1130" s="104" t="s">
        <v>2648</v>
      </c>
      <c r="C1130" s="105">
        <v>114180476</v>
      </c>
      <c r="D1130" s="105">
        <v>21269243</v>
      </c>
      <c r="E1130" s="106">
        <f t="shared" si="119"/>
        <v>0.18627740700608045</v>
      </c>
      <c r="F1130" s="107">
        <f t="shared" si="120"/>
        <v>22</v>
      </c>
      <c r="G1130" s="107">
        <f>COUNTIF(Data_Eksportir!$H$2:$H$3401,A1130)</f>
        <v>0</v>
      </c>
      <c r="H1130" s="104" t="str">
        <f t="shared" si="121"/>
        <v>Di bawah 1</v>
      </c>
      <c r="I1130" s="104" t="str">
        <f t="shared" si="122"/>
        <v>Belum terwakili</v>
      </c>
      <c r="J1130" s="106">
        <f t="shared" si="123"/>
        <v>21269243.00113</v>
      </c>
      <c r="K1130" s="105">
        <f t="shared" si="124"/>
        <v>21269243</v>
      </c>
      <c r="L1130" s="106">
        <f t="shared" si="125"/>
        <v>21269243.00113</v>
      </c>
    </row>
    <row r="1131" spans="1:12" x14ac:dyDescent="0.3">
      <c r="A1131" s="104" t="s">
        <v>2649</v>
      </c>
      <c r="B1131" s="104" t="s">
        <v>2650</v>
      </c>
      <c r="C1131" s="105">
        <v>68585</v>
      </c>
      <c r="D1131" s="105">
        <v>66967</v>
      </c>
      <c r="E1131" s="106">
        <f t="shared" si="119"/>
        <v>0.97640883575125759</v>
      </c>
      <c r="F1131" s="107">
        <f t="shared" si="120"/>
        <v>22</v>
      </c>
      <c r="G1131" s="107">
        <f>COUNTIF(Data_Eksportir!$H$2:$H$3401,A1131)</f>
        <v>0</v>
      </c>
      <c r="H1131" s="104" t="str">
        <f t="shared" si="121"/>
        <v>Di bawah 1</v>
      </c>
      <c r="I1131" s="104" t="str">
        <f t="shared" si="122"/>
        <v>Di bawah ambang nilai</v>
      </c>
      <c r="J1131" s="106">
        <f t="shared" si="123"/>
        <v>66967.001130999997</v>
      </c>
      <c r="K1131" s="105">
        <f t="shared" si="124"/>
        <v>0</v>
      </c>
      <c r="L1131" s="106">
        <f t="shared" si="125"/>
        <v>0</v>
      </c>
    </row>
    <row r="1132" spans="1:12" x14ac:dyDescent="0.3">
      <c r="A1132" s="104" t="s">
        <v>2651</v>
      </c>
      <c r="B1132" s="104" t="s">
        <v>2652</v>
      </c>
      <c r="C1132" s="105">
        <v>5058</v>
      </c>
      <c r="D1132" s="105">
        <v>4952</v>
      </c>
      <c r="E1132" s="106">
        <f t="shared" si="119"/>
        <v>0.97904310003954131</v>
      </c>
      <c r="F1132" s="107">
        <f t="shared" si="120"/>
        <v>22</v>
      </c>
      <c r="G1132" s="107">
        <f>COUNTIF(Data_Eksportir!$H$2:$H$3401,A1132)</f>
        <v>0</v>
      </c>
      <c r="H1132" s="104" t="str">
        <f t="shared" si="121"/>
        <v>Di bawah 1</v>
      </c>
      <c r="I1132" s="104" t="str">
        <f t="shared" si="122"/>
        <v>Di bawah ambang nilai</v>
      </c>
      <c r="J1132" s="106">
        <f t="shared" si="123"/>
        <v>4952.0011320000003</v>
      </c>
      <c r="K1132" s="105">
        <f t="shared" si="124"/>
        <v>0</v>
      </c>
      <c r="L1132" s="106">
        <f t="shared" si="125"/>
        <v>0</v>
      </c>
    </row>
    <row r="1133" spans="1:12" x14ac:dyDescent="0.3">
      <c r="A1133" s="104" t="s">
        <v>2653</v>
      </c>
      <c r="B1133" s="104" t="s">
        <v>2654</v>
      </c>
      <c r="C1133" s="105">
        <v>71545</v>
      </c>
      <c r="D1133" s="105">
        <v>34542</v>
      </c>
      <c r="E1133" s="106">
        <f t="shared" si="119"/>
        <v>0.48280103431406807</v>
      </c>
      <c r="F1133" s="107">
        <f t="shared" si="120"/>
        <v>22</v>
      </c>
      <c r="G1133" s="107">
        <f>COUNTIF(Data_Eksportir!$H$2:$H$3401,A1133)</f>
        <v>0</v>
      </c>
      <c r="H1133" s="104" t="str">
        <f t="shared" si="121"/>
        <v>Di bawah 1</v>
      </c>
      <c r="I1133" s="104" t="str">
        <f t="shared" si="122"/>
        <v>Di bawah ambang nilai</v>
      </c>
      <c r="J1133" s="106">
        <f t="shared" si="123"/>
        <v>34542.001132999998</v>
      </c>
      <c r="K1133" s="105">
        <f t="shared" si="124"/>
        <v>0</v>
      </c>
      <c r="L1133" s="106">
        <f t="shared" si="125"/>
        <v>0</v>
      </c>
    </row>
    <row r="1134" spans="1:12" x14ac:dyDescent="0.3">
      <c r="A1134" s="104" t="s">
        <v>2655</v>
      </c>
      <c r="B1134" s="104" t="s">
        <v>2656</v>
      </c>
      <c r="C1134" s="105">
        <v>679184</v>
      </c>
      <c r="D1134" s="105">
        <v>514914</v>
      </c>
      <c r="E1134" s="106">
        <f t="shared" si="119"/>
        <v>0.75813623406911823</v>
      </c>
      <c r="F1134" s="107">
        <f t="shared" si="120"/>
        <v>22</v>
      </c>
      <c r="G1134" s="107">
        <f>COUNTIF(Data_Eksportir!$H$2:$H$3401,A1134)</f>
        <v>2</v>
      </c>
      <c r="H1134" s="104" t="str">
        <f t="shared" si="121"/>
        <v>Di bawah 1</v>
      </c>
      <c r="I1134" s="104" t="str">
        <f t="shared" si="122"/>
        <v>Di bawah ambang nilai</v>
      </c>
      <c r="J1134" s="106">
        <f t="shared" si="123"/>
        <v>514914.00113400002</v>
      </c>
      <c r="K1134" s="105">
        <f t="shared" si="124"/>
        <v>0</v>
      </c>
      <c r="L1134" s="106">
        <f t="shared" si="125"/>
        <v>0</v>
      </c>
    </row>
    <row r="1135" spans="1:12" x14ac:dyDescent="0.3">
      <c r="A1135" s="104" t="s">
        <v>2657</v>
      </c>
      <c r="B1135" s="104" t="s">
        <v>2658</v>
      </c>
      <c r="C1135" s="105">
        <v>6004239</v>
      </c>
      <c r="D1135" s="105">
        <v>1924305</v>
      </c>
      <c r="E1135" s="106">
        <f t="shared" si="119"/>
        <v>0.32049107305688529</v>
      </c>
      <c r="F1135" s="107">
        <f t="shared" si="120"/>
        <v>22</v>
      </c>
      <c r="G1135" s="107">
        <f>COUNTIF(Data_Eksportir!$H$2:$H$3401,A1135)</f>
        <v>0</v>
      </c>
      <c r="H1135" s="104" t="str">
        <f t="shared" si="121"/>
        <v>Di bawah 1</v>
      </c>
      <c r="I1135" s="104" t="str">
        <f t="shared" si="122"/>
        <v>Di bawah ambang nilai</v>
      </c>
      <c r="J1135" s="106">
        <f t="shared" si="123"/>
        <v>1924305.001135</v>
      </c>
      <c r="K1135" s="105">
        <f t="shared" si="124"/>
        <v>0</v>
      </c>
      <c r="L1135" s="106">
        <f t="shared" si="125"/>
        <v>0</v>
      </c>
    </row>
    <row r="1136" spans="1:12" x14ac:dyDescent="0.3">
      <c r="A1136" s="104" t="s">
        <v>2659</v>
      </c>
      <c r="B1136" s="104" t="s">
        <v>2660</v>
      </c>
      <c r="C1136" s="105">
        <v>34298999</v>
      </c>
      <c r="D1136" s="105">
        <v>19783769</v>
      </c>
      <c r="E1136" s="106">
        <f t="shared" si="119"/>
        <v>0.57680310145494329</v>
      </c>
      <c r="F1136" s="107">
        <f t="shared" si="120"/>
        <v>22</v>
      </c>
      <c r="G1136" s="107">
        <f>COUNTIF(Data_Eksportir!$H$2:$H$3401,A1136)</f>
        <v>0</v>
      </c>
      <c r="H1136" s="104" t="str">
        <f t="shared" si="121"/>
        <v>Di bawah 1</v>
      </c>
      <c r="I1136" s="104" t="str">
        <f t="shared" si="122"/>
        <v>Belum terwakili</v>
      </c>
      <c r="J1136" s="106">
        <f t="shared" si="123"/>
        <v>19783769.001136001</v>
      </c>
      <c r="K1136" s="105">
        <f t="shared" si="124"/>
        <v>19783769</v>
      </c>
      <c r="L1136" s="106">
        <f t="shared" si="125"/>
        <v>19783769.001136001</v>
      </c>
    </row>
    <row r="1137" spans="1:12" x14ac:dyDescent="0.3">
      <c r="A1137" s="104" t="s">
        <v>2661</v>
      </c>
      <c r="B1137" s="104" t="s">
        <v>2662</v>
      </c>
      <c r="C1137" s="105">
        <v>2437</v>
      </c>
      <c r="D1137" s="105">
        <v>7271</v>
      </c>
      <c r="E1137" s="106">
        <f t="shared" si="119"/>
        <v>2.9835863766926547</v>
      </c>
      <c r="F1137" s="107">
        <f t="shared" si="120"/>
        <v>22</v>
      </c>
      <c r="G1137" s="107">
        <f>COUNTIF(Data_Eksportir!$H$2:$H$3401,A1137)</f>
        <v>0</v>
      </c>
      <c r="H1137" s="104" t="str">
        <f t="shared" si="121"/>
        <v>1 – 5</v>
      </c>
      <c r="I1137" s="104" t="str">
        <f t="shared" si="122"/>
        <v>Di bawah ambang nilai</v>
      </c>
      <c r="J1137" s="106">
        <f t="shared" si="123"/>
        <v>7271.0011370000002</v>
      </c>
      <c r="K1137" s="105">
        <f t="shared" si="124"/>
        <v>0</v>
      </c>
      <c r="L1137" s="106">
        <f t="shared" si="125"/>
        <v>0</v>
      </c>
    </row>
    <row r="1138" spans="1:12" x14ac:dyDescent="0.3">
      <c r="A1138" s="104" t="s">
        <v>2663</v>
      </c>
      <c r="B1138" s="104" t="s">
        <v>2664</v>
      </c>
      <c r="C1138" s="105">
        <v>7968543</v>
      </c>
      <c r="D1138" s="105">
        <v>8056088</v>
      </c>
      <c r="E1138" s="106">
        <f t="shared" si="119"/>
        <v>1.0109863246016242</v>
      </c>
      <c r="F1138" s="107">
        <f t="shared" si="120"/>
        <v>22</v>
      </c>
      <c r="G1138" s="107">
        <f>COUNTIF(Data_Eksportir!$H$2:$H$3401,A1138)</f>
        <v>0</v>
      </c>
      <c r="H1138" s="104" t="str">
        <f t="shared" si="121"/>
        <v>1 – 5</v>
      </c>
      <c r="I1138" s="104" t="str">
        <f t="shared" si="122"/>
        <v>Di bawah ambang nilai</v>
      </c>
      <c r="J1138" s="106">
        <f t="shared" si="123"/>
        <v>8056088.0011379998</v>
      </c>
      <c r="K1138" s="105">
        <f t="shared" si="124"/>
        <v>0</v>
      </c>
      <c r="L1138" s="106">
        <f t="shared" si="125"/>
        <v>0</v>
      </c>
    </row>
    <row r="1139" spans="1:12" x14ac:dyDescent="0.3">
      <c r="A1139" s="104" t="s">
        <v>2665</v>
      </c>
      <c r="B1139" s="104" t="s">
        <v>2666</v>
      </c>
      <c r="C1139" s="105">
        <v>12800</v>
      </c>
      <c r="D1139" s="105">
        <v>32705</v>
      </c>
      <c r="E1139" s="106">
        <f t="shared" si="119"/>
        <v>2.5550781250000001</v>
      </c>
      <c r="F1139" s="107">
        <f t="shared" si="120"/>
        <v>22</v>
      </c>
      <c r="G1139" s="107">
        <f>COUNTIF(Data_Eksportir!$H$2:$H$3401,A1139)</f>
        <v>0</v>
      </c>
      <c r="H1139" s="104" t="str">
        <f t="shared" si="121"/>
        <v>1 – 5</v>
      </c>
      <c r="I1139" s="104" t="str">
        <f t="shared" si="122"/>
        <v>Di bawah ambang nilai</v>
      </c>
      <c r="J1139" s="106">
        <f t="shared" si="123"/>
        <v>32705.001139</v>
      </c>
      <c r="K1139" s="105">
        <f t="shared" si="124"/>
        <v>0</v>
      </c>
      <c r="L1139" s="106">
        <f t="shared" si="125"/>
        <v>0</v>
      </c>
    </row>
    <row r="1140" spans="1:12" x14ac:dyDescent="0.3">
      <c r="A1140" s="104" t="s">
        <v>2667</v>
      </c>
      <c r="B1140" s="104" t="s">
        <v>2668</v>
      </c>
      <c r="C1140" s="105">
        <v>9200795</v>
      </c>
      <c r="D1140" s="105">
        <v>7393411</v>
      </c>
      <c r="E1140" s="106">
        <f t="shared" si="119"/>
        <v>0.80356219218013225</v>
      </c>
      <c r="F1140" s="107">
        <f t="shared" si="120"/>
        <v>22</v>
      </c>
      <c r="G1140" s="107">
        <f>COUNTIF(Data_Eksportir!$H$2:$H$3401,A1140)</f>
        <v>0</v>
      </c>
      <c r="H1140" s="104" t="str">
        <f t="shared" si="121"/>
        <v>Di bawah 1</v>
      </c>
      <c r="I1140" s="104" t="str">
        <f t="shared" si="122"/>
        <v>Di bawah ambang nilai</v>
      </c>
      <c r="J1140" s="106">
        <f t="shared" si="123"/>
        <v>7393411.0011400003</v>
      </c>
      <c r="K1140" s="105">
        <f t="shared" si="124"/>
        <v>0</v>
      </c>
      <c r="L1140" s="106">
        <f t="shared" si="125"/>
        <v>0</v>
      </c>
    </row>
    <row r="1141" spans="1:12" x14ac:dyDescent="0.3">
      <c r="A1141" s="104" t="s">
        <v>2669</v>
      </c>
      <c r="B1141" s="104" t="s">
        <v>2670</v>
      </c>
      <c r="C1141" s="105">
        <v>50282262</v>
      </c>
      <c r="D1141" s="105">
        <v>57841777</v>
      </c>
      <c r="E1141" s="106">
        <f t="shared" si="119"/>
        <v>1.1503415856669297</v>
      </c>
      <c r="F1141" s="107">
        <f t="shared" si="120"/>
        <v>22</v>
      </c>
      <c r="G1141" s="107">
        <f>COUNTIF(Data_Eksportir!$H$2:$H$3401,A1141)</f>
        <v>0</v>
      </c>
      <c r="H1141" s="104" t="str">
        <f t="shared" si="121"/>
        <v>1 – 5</v>
      </c>
      <c r="I1141" s="104" t="str">
        <f t="shared" si="122"/>
        <v>Belum terwakili</v>
      </c>
      <c r="J1141" s="106">
        <f t="shared" si="123"/>
        <v>57841777.001140997</v>
      </c>
      <c r="K1141" s="105">
        <f t="shared" si="124"/>
        <v>57841777</v>
      </c>
      <c r="L1141" s="106">
        <f t="shared" si="125"/>
        <v>57841777.001140997</v>
      </c>
    </row>
    <row r="1142" spans="1:12" x14ac:dyDescent="0.3">
      <c r="A1142" s="104" t="s">
        <v>2671</v>
      </c>
      <c r="B1142" s="104" t="s">
        <v>2672</v>
      </c>
      <c r="C1142" s="105">
        <v>123509249</v>
      </c>
      <c r="D1142" s="105">
        <v>58256808</v>
      </c>
      <c r="E1142" s="106">
        <f t="shared" si="119"/>
        <v>0.47167972011553566</v>
      </c>
      <c r="F1142" s="107">
        <f t="shared" si="120"/>
        <v>22</v>
      </c>
      <c r="G1142" s="107">
        <f>COUNTIF(Data_Eksportir!$H$2:$H$3401,A1142)</f>
        <v>0</v>
      </c>
      <c r="H1142" s="104" t="str">
        <f t="shared" si="121"/>
        <v>Di bawah 1</v>
      </c>
      <c r="I1142" s="104" t="str">
        <f t="shared" si="122"/>
        <v>Belum terwakili</v>
      </c>
      <c r="J1142" s="106">
        <f t="shared" si="123"/>
        <v>58256808.001142003</v>
      </c>
      <c r="K1142" s="105">
        <f t="shared" si="124"/>
        <v>58256808</v>
      </c>
      <c r="L1142" s="106">
        <f t="shared" si="125"/>
        <v>58256808.001142003</v>
      </c>
    </row>
    <row r="1143" spans="1:12" x14ac:dyDescent="0.3">
      <c r="A1143" s="104" t="s">
        <v>2673</v>
      </c>
      <c r="B1143" s="104" t="s">
        <v>2674</v>
      </c>
      <c r="C1143" s="105">
        <v>50800845</v>
      </c>
      <c r="D1143" s="105">
        <v>44677633</v>
      </c>
      <c r="E1143" s="106">
        <f t="shared" si="119"/>
        <v>0.8794663356485507</v>
      </c>
      <c r="F1143" s="107">
        <f t="shared" si="120"/>
        <v>22</v>
      </c>
      <c r="G1143" s="107">
        <f>COUNTIF(Data_Eksportir!$H$2:$H$3401,A1143)</f>
        <v>0</v>
      </c>
      <c r="H1143" s="104" t="str">
        <f t="shared" si="121"/>
        <v>Di bawah 1</v>
      </c>
      <c r="I1143" s="104" t="str">
        <f t="shared" si="122"/>
        <v>Belum terwakili</v>
      </c>
      <c r="J1143" s="106">
        <f t="shared" si="123"/>
        <v>44677633.001143001</v>
      </c>
      <c r="K1143" s="105">
        <f t="shared" si="124"/>
        <v>44677633</v>
      </c>
      <c r="L1143" s="106">
        <f t="shared" si="125"/>
        <v>44677633.001143001</v>
      </c>
    </row>
    <row r="1144" spans="1:12" x14ac:dyDescent="0.3">
      <c r="A1144" s="104" t="s">
        <v>2675</v>
      </c>
      <c r="B1144" s="104" t="s">
        <v>2676</v>
      </c>
      <c r="C1144" s="105">
        <v>18208</v>
      </c>
      <c r="D1144" s="105">
        <v>61239</v>
      </c>
      <c r="E1144" s="106">
        <f t="shared" si="119"/>
        <v>3.3633018453427064</v>
      </c>
      <c r="F1144" s="107">
        <f t="shared" si="120"/>
        <v>22</v>
      </c>
      <c r="G1144" s="107">
        <f>COUNTIF(Data_Eksportir!$H$2:$H$3401,A1144)</f>
        <v>0</v>
      </c>
      <c r="H1144" s="104" t="str">
        <f t="shared" si="121"/>
        <v>1 – 5</v>
      </c>
      <c r="I1144" s="104" t="str">
        <f t="shared" si="122"/>
        <v>Di bawah ambang nilai</v>
      </c>
      <c r="J1144" s="106">
        <f t="shared" si="123"/>
        <v>61239.001144000002</v>
      </c>
      <c r="K1144" s="105">
        <f t="shared" si="124"/>
        <v>0</v>
      </c>
      <c r="L1144" s="106">
        <f t="shared" si="125"/>
        <v>0</v>
      </c>
    </row>
    <row r="1145" spans="1:12" x14ac:dyDescent="0.3">
      <c r="A1145" s="104" t="s">
        <v>2677</v>
      </c>
      <c r="B1145" s="104" t="s">
        <v>2678</v>
      </c>
      <c r="C1145" s="105">
        <v>453021</v>
      </c>
      <c r="D1145" s="105">
        <v>543134</v>
      </c>
      <c r="E1145" s="106">
        <f t="shared" si="119"/>
        <v>1.1989157235536543</v>
      </c>
      <c r="F1145" s="107">
        <f t="shared" si="120"/>
        <v>22</v>
      </c>
      <c r="G1145" s="107">
        <f>COUNTIF(Data_Eksportir!$H$2:$H$3401,A1145)</f>
        <v>0</v>
      </c>
      <c r="H1145" s="104" t="str">
        <f t="shared" si="121"/>
        <v>1 – 5</v>
      </c>
      <c r="I1145" s="104" t="str">
        <f t="shared" si="122"/>
        <v>Di bawah ambang nilai</v>
      </c>
      <c r="J1145" s="106">
        <f t="shared" si="123"/>
        <v>543134.00114499999</v>
      </c>
      <c r="K1145" s="105">
        <f t="shared" si="124"/>
        <v>0</v>
      </c>
      <c r="L1145" s="106">
        <f t="shared" si="125"/>
        <v>0</v>
      </c>
    </row>
    <row r="1146" spans="1:12" x14ac:dyDescent="0.3">
      <c r="A1146" s="104" t="s">
        <v>2679</v>
      </c>
      <c r="B1146" s="104" t="s">
        <v>2680</v>
      </c>
      <c r="C1146" s="105">
        <v>484639</v>
      </c>
      <c r="D1146" s="105">
        <v>410226</v>
      </c>
      <c r="E1146" s="106">
        <f t="shared" si="119"/>
        <v>0.84645684726157</v>
      </c>
      <c r="F1146" s="107">
        <f t="shared" si="120"/>
        <v>22</v>
      </c>
      <c r="G1146" s="107">
        <f>COUNTIF(Data_Eksportir!$H$2:$H$3401,A1146)</f>
        <v>0</v>
      </c>
      <c r="H1146" s="104" t="str">
        <f t="shared" si="121"/>
        <v>Di bawah 1</v>
      </c>
      <c r="I1146" s="104" t="str">
        <f t="shared" si="122"/>
        <v>Di bawah ambang nilai</v>
      </c>
      <c r="J1146" s="106">
        <f t="shared" si="123"/>
        <v>410226.001146</v>
      </c>
      <c r="K1146" s="105">
        <f t="shared" si="124"/>
        <v>0</v>
      </c>
      <c r="L1146" s="106">
        <f t="shared" si="125"/>
        <v>0</v>
      </c>
    </row>
    <row r="1147" spans="1:12" x14ac:dyDescent="0.3">
      <c r="A1147" s="104" t="s">
        <v>2681</v>
      </c>
      <c r="B1147" s="104" t="s">
        <v>2682</v>
      </c>
      <c r="C1147" s="105">
        <v>5658982</v>
      </c>
      <c r="D1147" s="105">
        <v>4465567</v>
      </c>
      <c r="E1147" s="106">
        <f t="shared" si="119"/>
        <v>0.7891113631391653</v>
      </c>
      <c r="F1147" s="107">
        <f t="shared" si="120"/>
        <v>22</v>
      </c>
      <c r="G1147" s="107">
        <f>COUNTIF(Data_Eksportir!$H$2:$H$3401,A1147)</f>
        <v>0</v>
      </c>
      <c r="H1147" s="104" t="str">
        <f t="shared" si="121"/>
        <v>Di bawah 1</v>
      </c>
      <c r="I1147" s="104" t="str">
        <f t="shared" si="122"/>
        <v>Di bawah ambang nilai</v>
      </c>
      <c r="J1147" s="106">
        <f t="shared" si="123"/>
        <v>4465567.0011470001</v>
      </c>
      <c r="K1147" s="105">
        <f t="shared" si="124"/>
        <v>0</v>
      </c>
      <c r="L1147" s="106">
        <f t="shared" si="125"/>
        <v>0</v>
      </c>
    </row>
    <row r="1148" spans="1:12" x14ac:dyDescent="0.3">
      <c r="A1148" s="104" t="s">
        <v>2683</v>
      </c>
      <c r="B1148" s="104" t="s">
        <v>2684</v>
      </c>
      <c r="C1148" s="105">
        <v>83939</v>
      </c>
      <c r="D1148" s="105">
        <v>300835</v>
      </c>
      <c r="E1148" s="106">
        <f t="shared" si="119"/>
        <v>3.5839716937299704</v>
      </c>
      <c r="F1148" s="107">
        <f t="shared" si="120"/>
        <v>22</v>
      </c>
      <c r="G1148" s="107">
        <f>COUNTIF(Data_Eksportir!$H$2:$H$3401,A1148)</f>
        <v>1</v>
      </c>
      <c r="H1148" s="104" t="str">
        <f t="shared" si="121"/>
        <v>1 – 5</v>
      </c>
      <c r="I1148" s="104" t="str">
        <f t="shared" si="122"/>
        <v>Di bawah ambang nilai</v>
      </c>
      <c r="J1148" s="106">
        <f t="shared" si="123"/>
        <v>300835.00114800001</v>
      </c>
      <c r="K1148" s="105">
        <f t="shared" si="124"/>
        <v>0</v>
      </c>
      <c r="L1148" s="106">
        <f t="shared" si="125"/>
        <v>0</v>
      </c>
    </row>
    <row r="1149" spans="1:12" x14ac:dyDescent="0.3">
      <c r="A1149" s="104" t="s">
        <v>2685</v>
      </c>
      <c r="B1149" s="104" t="s">
        <v>2686</v>
      </c>
      <c r="C1149" s="105">
        <v>94363</v>
      </c>
      <c r="D1149" s="105">
        <v>759378</v>
      </c>
      <c r="E1149" s="106">
        <f t="shared" si="119"/>
        <v>8.0474126511450468</v>
      </c>
      <c r="F1149" s="107">
        <f t="shared" si="120"/>
        <v>22</v>
      </c>
      <c r="G1149" s="107">
        <f>COUNTIF(Data_Eksportir!$H$2:$H$3401,A1149)</f>
        <v>0</v>
      </c>
      <c r="H1149" s="104" t="str">
        <f t="shared" si="121"/>
        <v>5 – 20</v>
      </c>
      <c r="I1149" s="104" t="str">
        <f t="shared" si="122"/>
        <v>Di bawah ambang nilai</v>
      </c>
      <c r="J1149" s="106">
        <f t="shared" si="123"/>
        <v>759378.00114900002</v>
      </c>
      <c r="K1149" s="105">
        <f t="shared" si="124"/>
        <v>0</v>
      </c>
      <c r="L1149" s="106">
        <f t="shared" si="125"/>
        <v>0</v>
      </c>
    </row>
    <row r="1150" spans="1:12" x14ac:dyDescent="0.3">
      <c r="A1150" s="104" t="s">
        <v>2687</v>
      </c>
      <c r="B1150" s="104" t="s">
        <v>2688</v>
      </c>
      <c r="C1150" s="105">
        <v>107886</v>
      </c>
      <c r="D1150" s="105">
        <v>1254153</v>
      </c>
      <c r="E1150" s="106">
        <f t="shared" si="119"/>
        <v>11.624798398309327</v>
      </c>
      <c r="F1150" s="107">
        <f t="shared" si="120"/>
        <v>22</v>
      </c>
      <c r="G1150" s="107">
        <f>COUNTIF(Data_Eksportir!$H$2:$H$3401,A1150)</f>
        <v>1</v>
      </c>
      <c r="H1150" s="104" t="str">
        <f t="shared" si="121"/>
        <v>5 – 20</v>
      </c>
      <c r="I1150" s="104" t="str">
        <f t="shared" si="122"/>
        <v>Di bawah ambang nilai</v>
      </c>
      <c r="J1150" s="106">
        <f t="shared" si="123"/>
        <v>1254153.0011499999</v>
      </c>
      <c r="K1150" s="105">
        <f t="shared" si="124"/>
        <v>0</v>
      </c>
      <c r="L1150" s="106">
        <f t="shared" si="125"/>
        <v>0</v>
      </c>
    </row>
    <row r="1151" spans="1:12" x14ac:dyDescent="0.3">
      <c r="A1151" s="104" t="s">
        <v>2689</v>
      </c>
      <c r="B1151" s="104" t="s">
        <v>2690</v>
      </c>
      <c r="C1151" s="105">
        <v>3</v>
      </c>
      <c r="D1151" s="105">
        <v>11</v>
      </c>
      <c r="E1151" s="106">
        <f t="shared" si="119"/>
        <v>3.6666666666666665</v>
      </c>
      <c r="F1151" s="107">
        <f t="shared" si="120"/>
        <v>22</v>
      </c>
      <c r="G1151" s="107">
        <f>COUNTIF(Data_Eksportir!$H$2:$H$3401,A1151)</f>
        <v>0</v>
      </c>
      <c r="H1151" s="104" t="str">
        <f t="shared" si="121"/>
        <v>1 – 5</v>
      </c>
      <c r="I1151" s="104" t="str">
        <f t="shared" si="122"/>
        <v>Di bawah ambang nilai</v>
      </c>
      <c r="J1151" s="106">
        <f t="shared" si="123"/>
        <v>11.001151</v>
      </c>
      <c r="K1151" s="105">
        <f t="shared" si="124"/>
        <v>0</v>
      </c>
      <c r="L1151" s="106">
        <f t="shared" si="125"/>
        <v>0</v>
      </c>
    </row>
    <row r="1152" spans="1:12" x14ac:dyDescent="0.3">
      <c r="A1152" s="104" t="s">
        <v>2691</v>
      </c>
      <c r="B1152" s="104" t="s">
        <v>2692</v>
      </c>
      <c r="C1152" s="105">
        <v>153</v>
      </c>
      <c r="D1152" s="105">
        <v>518</v>
      </c>
      <c r="E1152" s="106">
        <f t="shared" si="119"/>
        <v>3.3856209150326797</v>
      </c>
      <c r="F1152" s="107">
        <f t="shared" si="120"/>
        <v>22</v>
      </c>
      <c r="G1152" s="107">
        <f>COUNTIF(Data_Eksportir!$H$2:$H$3401,A1152)</f>
        <v>4</v>
      </c>
      <c r="H1152" s="104" t="str">
        <f t="shared" si="121"/>
        <v>1 – 5</v>
      </c>
      <c r="I1152" s="104" t="str">
        <f t="shared" si="122"/>
        <v>Di bawah ambang nilai</v>
      </c>
      <c r="J1152" s="106">
        <f t="shared" si="123"/>
        <v>518.00115200000005</v>
      </c>
      <c r="K1152" s="105">
        <f t="shared" si="124"/>
        <v>0</v>
      </c>
      <c r="L1152" s="106">
        <f t="shared" si="125"/>
        <v>0</v>
      </c>
    </row>
    <row r="1153" spans="1:12" x14ac:dyDescent="0.3">
      <c r="A1153" s="104" t="s">
        <v>2693</v>
      </c>
      <c r="B1153" s="104" t="s">
        <v>2694</v>
      </c>
      <c r="C1153" s="105">
        <v>1800</v>
      </c>
      <c r="D1153" s="105">
        <v>9443</v>
      </c>
      <c r="E1153" s="106">
        <f t="shared" si="119"/>
        <v>5.2461111111111114</v>
      </c>
      <c r="F1153" s="107">
        <f t="shared" si="120"/>
        <v>22</v>
      </c>
      <c r="G1153" s="107">
        <f>COUNTIF(Data_Eksportir!$H$2:$H$3401,A1153)</f>
        <v>0</v>
      </c>
      <c r="H1153" s="104" t="str">
        <f t="shared" si="121"/>
        <v>5 – 20</v>
      </c>
      <c r="I1153" s="104" t="str">
        <f t="shared" si="122"/>
        <v>Di bawah ambang nilai</v>
      </c>
      <c r="J1153" s="106">
        <f t="shared" si="123"/>
        <v>9443.0011529999992</v>
      </c>
      <c r="K1153" s="105">
        <f t="shared" si="124"/>
        <v>0</v>
      </c>
      <c r="L1153" s="106">
        <f t="shared" si="125"/>
        <v>0</v>
      </c>
    </row>
    <row r="1154" spans="1:12" x14ac:dyDescent="0.3">
      <c r="A1154" s="104" t="s">
        <v>2695</v>
      </c>
      <c r="B1154" s="104" t="s">
        <v>2696</v>
      </c>
      <c r="C1154" s="105">
        <v>16</v>
      </c>
      <c r="D1154" s="105">
        <v>357</v>
      </c>
      <c r="E1154" s="106">
        <f t="shared" ref="E1154:E1217" si="126">IF(AND(ISNUMBER(C1154),C1154&gt;0),D1154/C1154,"")</f>
        <v>22.3125</v>
      </c>
      <c r="F1154" s="107">
        <f t="shared" ref="F1154:F1217" si="127">VALUE(LEFT(A1154,2))</f>
        <v>22</v>
      </c>
      <c r="G1154" s="107">
        <f>COUNTIF(Data_Eksportir!$H$2:$H$3401,A1154)</f>
        <v>0</v>
      </c>
      <c r="H1154" s="104" t="str">
        <f t="shared" ref="H1154:H1217" si="128">IF(E1154="","Tanpa data berat",IF(E1154&lt;1,"Di bawah 1",IF(E1154&lt;5,"1 – 5",IF(E1154&lt;20,"5 – 20",IF(E1154&lt;100,"20 – 100","100 ke atas")))))</f>
        <v>20 – 100</v>
      </c>
      <c r="I1154" s="104" t="str">
        <f t="shared" ref="I1154:I1217" si="129">IF(D1154&lt;p_nilai_besar,"Di bawah ambang nilai",IF(G1154=0,"Belum terwakili",IF(G1154&lt;=p_listing_rendah,"Keterwakilan rendah","Terwakili")))</f>
        <v>Di bawah ambang nilai</v>
      </c>
      <c r="J1154" s="106">
        <f t="shared" ref="J1154:J1217" si="130">D1154+ROW()/10^6</f>
        <v>357.00115399999999</v>
      </c>
      <c r="K1154" s="105">
        <f t="shared" ref="K1154:K1217" si="131">IF(D1154&gt;=p_nilai_besar,D1154/(1+G1154),0)</f>
        <v>0</v>
      </c>
      <c r="L1154" s="106">
        <f t="shared" ref="L1154:L1217" si="132">IF(K1154&gt;0,K1154+ROW()/10^6,0)</f>
        <v>0</v>
      </c>
    </row>
    <row r="1155" spans="1:12" x14ac:dyDescent="0.3">
      <c r="A1155" s="104" t="s">
        <v>2697</v>
      </c>
      <c r="B1155" s="104" t="s">
        <v>2698</v>
      </c>
      <c r="C1155" s="105">
        <v>20</v>
      </c>
      <c r="D1155" s="105">
        <v>203</v>
      </c>
      <c r="E1155" s="106">
        <f t="shared" si="126"/>
        <v>10.15</v>
      </c>
      <c r="F1155" s="107">
        <f t="shared" si="127"/>
        <v>22</v>
      </c>
      <c r="G1155" s="107">
        <f>COUNTIF(Data_Eksportir!$H$2:$H$3401,A1155)</f>
        <v>0</v>
      </c>
      <c r="H1155" s="104" t="str">
        <f t="shared" si="128"/>
        <v>5 – 20</v>
      </c>
      <c r="I1155" s="104" t="str">
        <f t="shared" si="129"/>
        <v>Di bawah ambang nilai</v>
      </c>
      <c r="J1155" s="106">
        <f t="shared" si="130"/>
        <v>203.00115500000001</v>
      </c>
      <c r="K1155" s="105">
        <f t="shared" si="131"/>
        <v>0</v>
      </c>
      <c r="L1155" s="106">
        <f t="shared" si="132"/>
        <v>0</v>
      </c>
    </row>
    <row r="1156" spans="1:12" x14ac:dyDescent="0.3">
      <c r="A1156" s="104" t="s">
        <v>2699</v>
      </c>
      <c r="B1156" s="104" t="s">
        <v>2700</v>
      </c>
      <c r="C1156" s="105">
        <v>59940</v>
      </c>
      <c r="D1156" s="105">
        <v>58995</v>
      </c>
      <c r="E1156" s="106">
        <f t="shared" si="126"/>
        <v>0.98423423423423428</v>
      </c>
      <c r="F1156" s="107">
        <f t="shared" si="127"/>
        <v>22</v>
      </c>
      <c r="G1156" s="107">
        <f>COUNTIF(Data_Eksportir!$H$2:$H$3401,A1156)</f>
        <v>0</v>
      </c>
      <c r="H1156" s="104" t="str">
        <f t="shared" si="128"/>
        <v>Di bawah 1</v>
      </c>
      <c r="I1156" s="104" t="str">
        <f t="shared" si="129"/>
        <v>Di bawah ambang nilai</v>
      </c>
      <c r="J1156" s="106">
        <f t="shared" si="130"/>
        <v>58995.001155999998</v>
      </c>
      <c r="K1156" s="105">
        <f t="shared" si="131"/>
        <v>0</v>
      </c>
      <c r="L1156" s="106">
        <f t="shared" si="132"/>
        <v>0</v>
      </c>
    </row>
    <row r="1157" spans="1:12" x14ac:dyDescent="0.3">
      <c r="A1157" s="104" t="s">
        <v>2701</v>
      </c>
      <c r="B1157" s="104" t="s">
        <v>2702</v>
      </c>
      <c r="C1157" s="105"/>
      <c r="D1157" s="105">
        <v>142</v>
      </c>
      <c r="E1157" s="106" t="str">
        <f t="shared" si="126"/>
        <v/>
      </c>
      <c r="F1157" s="107">
        <f t="shared" si="127"/>
        <v>22</v>
      </c>
      <c r="G1157" s="107">
        <f>COUNTIF(Data_Eksportir!$H$2:$H$3401,A1157)</f>
        <v>0</v>
      </c>
      <c r="H1157" s="104" t="str">
        <f t="shared" si="128"/>
        <v>Tanpa data berat</v>
      </c>
      <c r="I1157" s="104" t="str">
        <f t="shared" si="129"/>
        <v>Di bawah ambang nilai</v>
      </c>
      <c r="J1157" s="106">
        <f t="shared" si="130"/>
        <v>142.00115700000001</v>
      </c>
      <c r="K1157" s="105">
        <f t="shared" si="131"/>
        <v>0</v>
      </c>
      <c r="L1157" s="106">
        <f t="shared" si="132"/>
        <v>0</v>
      </c>
    </row>
    <row r="1158" spans="1:12" x14ac:dyDescent="0.3">
      <c r="A1158" s="104" t="s">
        <v>2703</v>
      </c>
      <c r="B1158" s="104" t="s">
        <v>2704</v>
      </c>
      <c r="C1158" s="105">
        <v>663</v>
      </c>
      <c r="D1158" s="105">
        <v>680</v>
      </c>
      <c r="E1158" s="106">
        <f t="shared" si="126"/>
        <v>1.0256410256410255</v>
      </c>
      <c r="F1158" s="107">
        <f t="shared" si="127"/>
        <v>22</v>
      </c>
      <c r="G1158" s="107">
        <f>COUNTIF(Data_Eksportir!$H$2:$H$3401,A1158)</f>
        <v>0</v>
      </c>
      <c r="H1158" s="104" t="str">
        <f t="shared" si="128"/>
        <v>1 – 5</v>
      </c>
      <c r="I1158" s="104" t="str">
        <f t="shared" si="129"/>
        <v>Di bawah ambang nilai</v>
      </c>
      <c r="J1158" s="106">
        <f t="shared" si="130"/>
        <v>680.00115800000003</v>
      </c>
      <c r="K1158" s="105">
        <f t="shared" si="131"/>
        <v>0</v>
      </c>
      <c r="L1158" s="106">
        <f t="shared" si="132"/>
        <v>0</v>
      </c>
    </row>
    <row r="1159" spans="1:12" x14ac:dyDescent="0.3">
      <c r="A1159" s="104" t="s">
        <v>2705</v>
      </c>
      <c r="B1159" s="104" t="s">
        <v>2706</v>
      </c>
      <c r="C1159" s="105">
        <v>21</v>
      </c>
      <c r="D1159" s="105">
        <v>61</v>
      </c>
      <c r="E1159" s="106">
        <f t="shared" si="126"/>
        <v>2.9047619047619047</v>
      </c>
      <c r="F1159" s="107">
        <f t="shared" si="127"/>
        <v>22</v>
      </c>
      <c r="G1159" s="107">
        <f>COUNTIF(Data_Eksportir!$H$2:$H$3401,A1159)</f>
        <v>0</v>
      </c>
      <c r="H1159" s="104" t="str">
        <f t="shared" si="128"/>
        <v>1 – 5</v>
      </c>
      <c r="I1159" s="104" t="str">
        <f t="shared" si="129"/>
        <v>Di bawah ambang nilai</v>
      </c>
      <c r="J1159" s="106">
        <f t="shared" si="130"/>
        <v>61.001159000000001</v>
      </c>
      <c r="K1159" s="105">
        <f t="shared" si="131"/>
        <v>0</v>
      </c>
      <c r="L1159" s="106">
        <f t="shared" si="132"/>
        <v>0</v>
      </c>
    </row>
    <row r="1160" spans="1:12" x14ac:dyDescent="0.3">
      <c r="A1160" s="104" t="s">
        <v>2707</v>
      </c>
      <c r="B1160" s="104" t="s">
        <v>2708</v>
      </c>
      <c r="C1160" s="105">
        <v>41093942</v>
      </c>
      <c r="D1160" s="105">
        <v>46995542</v>
      </c>
      <c r="E1160" s="106">
        <f t="shared" si="126"/>
        <v>1.1436124088557871</v>
      </c>
      <c r="F1160" s="107">
        <f t="shared" si="127"/>
        <v>22</v>
      </c>
      <c r="G1160" s="107">
        <f>COUNTIF(Data_Eksportir!$H$2:$H$3401,A1160)</f>
        <v>0</v>
      </c>
      <c r="H1160" s="104" t="str">
        <f t="shared" si="128"/>
        <v>1 – 5</v>
      </c>
      <c r="I1160" s="104" t="str">
        <f t="shared" si="129"/>
        <v>Belum terwakili</v>
      </c>
      <c r="J1160" s="106">
        <f t="shared" si="130"/>
        <v>46995542.001160003</v>
      </c>
      <c r="K1160" s="105">
        <f t="shared" si="131"/>
        <v>46995542</v>
      </c>
      <c r="L1160" s="106">
        <f t="shared" si="132"/>
        <v>46995542.001160003</v>
      </c>
    </row>
    <row r="1161" spans="1:12" x14ac:dyDescent="0.3">
      <c r="A1161" s="104" t="s">
        <v>2709</v>
      </c>
      <c r="B1161" s="104" t="s">
        <v>2710</v>
      </c>
      <c r="C1161" s="105">
        <v>87360</v>
      </c>
      <c r="D1161" s="105">
        <v>104645</v>
      </c>
      <c r="E1161" s="106">
        <f t="shared" si="126"/>
        <v>1.1978594322344323</v>
      </c>
      <c r="F1161" s="107">
        <f t="shared" si="127"/>
        <v>22</v>
      </c>
      <c r="G1161" s="107">
        <f>COUNTIF(Data_Eksportir!$H$2:$H$3401,A1161)</f>
        <v>0</v>
      </c>
      <c r="H1161" s="104" t="str">
        <f t="shared" si="128"/>
        <v>1 – 5</v>
      </c>
      <c r="I1161" s="104" t="str">
        <f t="shared" si="129"/>
        <v>Di bawah ambang nilai</v>
      </c>
      <c r="J1161" s="106">
        <f t="shared" si="130"/>
        <v>104645.00116099999</v>
      </c>
      <c r="K1161" s="105">
        <f t="shared" si="131"/>
        <v>0</v>
      </c>
      <c r="L1161" s="106">
        <f t="shared" si="132"/>
        <v>0</v>
      </c>
    </row>
    <row r="1162" spans="1:12" x14ac:dyDescent="0.3">
      <c r="A1162" s="104" t="s">
        <v>2711</v>
      </c>
      <c r="B1162" s="104" t="s">
        <v>2712</v>
      </c>
      <c r="C1162" s="105">
        <v>285548</v>
      </c>
      <c r="D1162" s="105">
        <v>383984</v>
      </c>
      <c r="E1162" s="106">
        <f t="shared" si="126"/>
        <v>1.3447266308991834</v>
      </c>
      <c r="F1162" s="107">
        <f t="shared" si="127"/>
        <v>22</v>
      </c>
      <c r="G1162" s="107">
        <f>COUNTIF(Data_Eksportir!$H$2:$H$3401,A1162)</f>
        <v>0</v>
      </c>
      <c r="H1162" s="104" t="str">
        <f t="shared" si="128"/>
        <v>1 – 5</v>
      </c>
      <c r="I1162" s="104" t="str">
        <f t="shared" si="129"/>
        <v>Di bawah ambang nilai</v>
      </c>
      <c r="J1162" s="106">
        <f t="shared" si="130"/>
        <v>383984.001162</v>
      </c>
      <c r="K1162" s="105">
        <f t="shared" si="131"/>
        <v>0</v>
      </c>
      <c r="L1162" s="106">
        <f t="shared" si="132"/>
        <v>0</v>
      </c>
    </row>
    <row r="1163" spans="1:12" x14ac:dyDescent="0.3">
      <c r="A1163" s="104" t="s">
        <v>2713</v>
      </c>
      <c r="B1163" s="104" t="s">
        <v>2714</v>
      </c>
      <c r="C1163" s="105">
        <v>4193</v>
      </c>
      <c r="D1163" s="105">
        <v>9677</v>
      </c>
      <c r="E1163" s="106">
        <f t="shared" si="126"/>
        <v>2.3078941092296685</v>
      </c>
      <c r="F1163" s="107">
        <f t="shared" si="127"/>
        <v>22</v>
      </c>
      <c r="G1163" s="107">
        <f>COUNTIF(Data_Eksportir!$H$2:$H$3401,A1163)</f>
        <v>0</v>
      </c>
      <c r="H1163" s="104" t="str">
        <f t="shared" si="128"/>
        <v>1 – 5</v>
      </c>
      <c r="I1163" s="104" t="str">
        <f t="shared" si="129"/>
        <v>Di bawah ambang nilai</v>
      </c>
      <c r="J1163" s="106">
        <f t="shared" si="130"/>
        <v>9677.0011630000008</v>
      </c>
      <c r="K1163" s="105">
        <f t="shared" si="131"/>
        <v>0</v>
      </c>
      <c r="L1163" s="106">
        <f t="shared" si="132"/>
        <v>0</v>
      </c>
    </row>
    <row r="1164" spans="1:12" x14ac:dyDescent="0.3">
      <c r="A1164" s="104" t="s">
        <v>2715</v>
      </c>
      <c r="B1164" s="104" t="s">
        <v>2716</v>
      </c>
      <c r="C1164" s="105">
        <v>9794</v>
      </c>
      <c r="D1164" s="105">
        <v>666564</v>
      </c>
      <c r="E1164" s="106">
        <f t="shared" si="126"/>
        <v>68.058403103941188</v>
      </c>
      <c r="F1164" s="107">
        <f t="shared" si="127"/>
        <v>22</v>
      </c>
      <c r="G1164" s="107">
        <f>COUNTIF(Data_Eksportir!$H$2:$H$3401,A1164)</f>
        <v>0</v>
      </c>
      <c r="H1164" s="104" t="str">
        <f t="shared" si="128"/>
        <v>20 – 100</v>
      </c>
      <c r="I1164" s="104" t="str">
        <f t="shared" si="129"/>
        <v>Di bawah ambang nilai</v>
      </c>
      <c r="J1164" s="106">
        <f t="shared" si="130"/>
        <v>666564.00116400002</v>
      </c>
      <c r="K1164" s="105">
        <f t="shared" si="131"/>
        <v>0</v>
      </c>
      <c r="L1164" s="106">
        <f t="shared" si="132"/>
        <v>0</v>
      </c>
    </row>
    <row r="1165" spans="1:12" x14ac:dyDescent="0.3">
      <c r="A1165" s="104" t="s">
        <v>2717</v>
      </c>
      <c r="B1165" s="104" t="s">
        <v>2718</v>
      </c>
      <c r="C1165" s="105">
        <v>164855</v>
      </c>
      <c r="D1165" s="105">
        <v>578882</v>
      </c>
      <c r="E1165" s="106">
        <f t="shared" si="126"/>
        <v>3.511461587455643</v>
      </c>
      <c r="F1165" s="107">
        <f t="shared" si="127"/>
        <v>22</v>
      </c>
      <c r="G1165" s="107">
        <f>COUNTIF(Data_Eksportir!$H$2:$H$3401,A1165)</f>
        <v>0</v>
      </c>
      <c r="H1165" s="104" t="str">
        <f t="shared" si="128"/>
        <v>1 – 5</v>
      </c>
      <c r="I1165" s="104" t="str">
        <f t="shared" si="129"/>
        <v>Di bawah ambang nilai</v>
      </c>
      <c r="J1165" s="106">
        <f t="shared" si="130"/>
        <v>578882.00116500002</v>
      </c>
      <c r="K1165" s="105">
        <f t="shared" si="131"/>
        <v>0</v>
      </c>
      <c r="L1165" s="106">
        <f t="shared" si="132"/>
        <v>0</v>
      </c>
    </row>
    <row r="1166" spans="1:12" x14ac:dyDescent="0.3">
      <c r="A1166" s="104" t="s">
        <v>2719</v>
      </c>
      <c r="B1166" s="104" t="s">
        <v>2720</v>
      </c>
      <c r="C1166" s="105">
        <v>651</v>
      </c>
      <c r="D1166" s="105">
        <v>83898</v>
      </c>
      <c r="E1166" s="106">
        <f t="shared" si="126"/>
        <v>128.87557603686636</v>
      </c>
      <c r="F1166" s="107">
        <f t="shared" si="127"/>
        <v>22</v>
      </c>
      <c r="G1166" s="107">
        <f>COUNTIF(Data_Eksportir!$H$2:$H$3401,A1166)</f>
        <v>0</v>
      </c>
      <c r="H1166" s="104" t="str">
        <f t="shared" si="128"/>
        <v>100 ke atas</v>
      </c>
      <c r="I1166" s="104" t="str">
        <f t="shared" si="129"/>
        <v>Di bawah ambang nilai</v>
      </c>
      <c r="J1166" s="106">
        <f t="shared" si="130"/>
        <v>83898.001166000002</v>
      </c>
      <c r="K1166" s="105">
        <f t="shared" si="131"/>
        <v>0</v>
      </c>
      <c r="L1166" s="106">
        <f t="shared" si="132"/>
        <v>0</v>
      </c>
    </row>
    <row r="1167" spans="1:12" x14ac:dyDescent="0.3">
      <c r="A1167" s="104" t="s">
        <v>2721</v>
      </c>
      <c r="B1167" s="104" t="s">
        <v>2722</v>
      </c>
      <c r="C1167" s="105">
        <v>14513</v>
      </c>
      <c r="D1167" s="105">
        <v>214343</v>
      </c>
      <c r="E1167" s="106">
        <f t="shared" si="126"/>
        <v>14.769034658581962</v>
      </c>
      <c r="F1167" s="107">
        <f t="shared" si="127"/>
        <v>22</v>
      </c>
      <c r="G1167" s="107">
        <f>COUNTIF(Data_Eksportir!$H$2:$H$3401,A1167)</f>
        <v>0</v>
      </c>
      <c r="H1167" s="104" t="str">
        <f t="shared" si="128"/>
        <v>5 – 20</v>
      </c>
      <c r="I1167" s="104" t="str">
        <f t="shared" si="129"/>
        <v>Di bawah ambang nilai</v>
      </c>
      <c r="J1167" s="106">
        <f t="shared" si="130"/>
        <v>214343.00116700001</v>
      </c>
      <c r="K1167" s="105">
        <f t="shared" si="131"/>
        <v>0</v>
      </c>
      <c r="L1167" s="106">
        <f t="shared" si="132"/>
        <v>0</v>
      </c>
    </row>
    <row r="1168" spans="1:12" x14ac:dyDescent="0.3">
      <c r="A1168" s="104" t="s">
        <v>2723</v>
      </c>
      <c r="B1168" s="104" t="s">
        <v>2724</v>
      </c>
      <c r="C1168" s="105">
        <v>14489</v>
      </c>
      <c r="D1168" s="105">
        <v>90863</v>
      </c>
      <c r="E1168" s="106">
        <f t="shared" si="126"/>
        <v>6.2711712333494374</v>
      </c>
      <c r="F1168" s="107">
        <f t="shared" si="127"/>
        <v>22</v>
      </c>
      <c r="G1168" s="107">
        <f>COUNTIF(Data_Eksportir!$H$2:$H$3401,A1168)</f>
        <v>0</v>
      </c>
      <c r="H1168" s="104" t="str">
        <f t="shared" si="128"/>
        <v>5 – 20</v>
      </c>
      <c r="I1168" s="104" t="str">
        <f t="shared" si="129"/>
        <v>Di bawah ambang nilai</v>
      </c>
      <c r="J1168" s="106">
        <f t="shared" si="130"/>
        <v>90863.001168000003</v>
      </c>
      <c r="K1168" s="105">
        <f t="shared" si="131"/>
        <v>0</v>
      </c>
      <c r="L1168" s="106">
        <f t="shared" si="132"/>
        <v>0</v>
      </c>
    </row>
    <row r="1169" spans="1:12" x14ac:dyDescent="0.3">
      <c r="A1169" s="104" t="s">
        <v>2725</v>
      </c>
      <c r="B1169" s="104" t="s">
        <v>2726</v>
      </c>
      <c r="C1169" s="105">
        <v>456141</v>
      </c>
      <c r="D1169" s="105">
        <v>1106264</v>
      </c>
      <c r="E1169" s="106">
        <f t="shared" si="126"/>
        <v>2.4252676255806866</v>
      </c>
      <c r="F1169" s="107">
        <f t="shared" si="127"/>
        <v>22</v>
      </c>
      <c r="G1169" s="107">
        <f>COUNTIF(Data_Eksportir!$H$2:$H$3401,A1169)</f>
        <v>0</v>
      </c>
      <c r="H1169" s="104" t="str">
        <f t="shared" si="128"/>
        <v>1 – 5</v>
      </c>
      <c r="I1169" s="104" t="str">
        <f t="shared" si="129"/>
        <v>Di bawah ambang nilai</v>
      </c>
      <c r="J1169" s="106">
        <f t="shared" si="130"/>
        <v>1106264.0011690001</v>
      </c>
      <c r="K1169" s="105">
        <f t="shared" si="131"/>
        <v>0</v>
      </c>
      <c r="L1169" s="106">
        <f t="shared" si="132"/>
        <v>0</v>
      </c>
    </row>
    <row r="1170" spans="1:12" x14ac:dyDescent="0.3">
      <c r="A1170" s="104" t="s">
        <v>2727</v>
      </c>
      <c r="B1170" s="104" t="s">
        <v>2728</v>
      </c>
      <c r="C1170" s="105">
        <v>1579801</v>
      </c>
      <c r="D1170" s="105">
        <v>2993231</v>
      </c>
      <c r="E1170" s="106">
        <f t="shared" si="126"/>
        <v>1.8946886348343874</v>
      </c>
      <c r="F1170" s="107">
        <f t="shared" si="127"/>
        <v>22</v>
      </c>
      <c r="G1170" s="107">
        <f>COUNTIF(Data_Eksportir!$H$2:$H$3401,A1170)</f>
        <v>0</v>
      </c>
      <c r="H1170" s="104" t="str">
        <f t="shared" si="128"/>
        <v>1 – 5</v>
      </c>
      <c r="I1170" s="104" t="str">
        <f t="shared" si="129"/>
        <v>Di bawah ambang nilai</v>
      </c>
      <c r="J1170" s="106">
        <f t="shared" si="130"/>
        <v>2993231.0011700001</v>
      </c>
      <c r="K1170" s="105">
        <f t="shared" si="131"/>
        <v>0</v>
      </c>
      <c r="L1170" s="106">
        <f t="shared" si="132"/>
        <v>0</v>
      </c>
    </row>
    <row r="1171" spans="1:12" x14ac:dyDescent="0.3">
      <c r="A1171" s="104" t="s">
        <v>2729</v>
      </c>
      <c r="B1171" s="104" t="s">
        <v>2730</v>
      </c>
      <c r="C1171" s="105">
        <v>11953</v>
      </c>
      <c r="D1171" s="105">
        <v>264704</v>
      </c>
      <c r="E1171" s="106">
        <f t="shared" si="126"/>
        <v>22.145402827741989</v>
      </c>
      <c r="F1171" s="107">
        <f t="shared" si="127"/>
        <v>22</v>
      </c>
      <c r="G1171" s="107">
        <f>COUNTIF(Data_Eksportir!$H$2:$H$3401,A1171)</f>
        <v>0</v>
      </c>
      <c r="H1171" s="104" t="str">
        <f t="shared" si="128"/>
        <v>20 – 100</v>
      </c>
      <c r="I1171" s="104" t="str">
        <f t="shared" si="129"/>
        <v>Di bawah ambang nilai</v>
      </c>
      <c r="J1171" s="106">
        <f t="shared" si="130"/>
        <v>264704.00117100001</v>
      </c>
      <c r="K1171" s="105">
        <f t="shared" si="131"/>
        <v>0</v>
      </c>
      <c r="L1171" s="106">
        <f t="shared" si="132"/>
        <v>0</v>
      </c>
    </row>
    <row r="1172" spans="1:12" x14ac:dyDescent="0.3">
      <c r="A1172" s="104" t="s">
        <v>2731</v>
      </c>
      <c r="B1172" s="104" t="s">
        <v>2732</v>
      </c>
      <c r="C1172" s="105">
        <v>272</v>
      </c>
      <c r="D1172" s="105">
        <v>16180</v>
      </c>
      <c r="E1172" s="106">
        <f t="shared" si="126"/>
        <v>59.485294117647058</v>
      </c>
      <c r="F1172" s="107">
        <f t="shared" si="127"/>
        <v>22</v>
      </c>
      <c r="G1172" s="107">
        <f>COUNTIF(Data_Eksportir!$H$2:$H$3401,A1172)</f>
        <v>0</v>
      </c>
      <c r="H1172" s="104" t="str">
        <f t="shared" si="128"/>
        <v>20 – 100</v>
      </c>
      <c r="I1172" s="104" t="str">
        <f t="shared" si="129"/>
        <v>Di bawah ambang nilai</v>
      </c>
      <c r="J1172" s="106">
        <f t="shared" si="130"/>
        <v>16180.001172</v>
      </c>
      <c r="K1172" s="105">
        <f t="shared" si="131"/>
        <v>0</v>
      </c>
      <c r="L1172" s="106">
        <f t="shared" si="132"/>
        <v>0</v>
      </c>
    </row>
    <row r="1173" spans="1:12" x14ac:dyDescent="0.3">
      <c r="A1173" s="104" t="s">
        <v>2733</v>
      </c>
      <c r="B1173" s="104" t="s">
        <v>2734</v>
      </c>
      <c r="C1173" s="105">
        <v>11424</v>
      </c>
      <c r="D1173" s="105">
        <v>31517</v>
      </c>
      <c r="E1173" s="106">
        <f t="shared" si="126"/>
        <v>2.7588410364145659</v>
      </c>
      <c r="F1173" s="107">
        <f t="shared" si="127"/>
        <v>22</v>
      </c>
      <c r="G1173" s="107">
        <f>COUNTIF(Data_Eksportir!$H$2:$H$3401,A1173)</f>
        <v>0</v>
      </c>
      <c r="H1173" s="104" t="str">
        <f t="shared" si="128"/>
        <v>1 – 5</v>
      </c>
      <c r="I1173" s="104" t="str">
        <f t="shared" si="129"/>
        <v>Di bawah ambang nilai</v>
      </c>
      <c r="J1173" s="106">
        <f t="shared" si="130"/>
        <v>31517.001173000001</v>
      </c>
      <c r="K1173" s="105">
        <f t="shared" si="131"/>
        <v>0</v>
      </c>
      <c r="L1173" s="106">
        <f t="shared" si="132"/>
        <v>0</v>
      </c>
    </row>
    <row r="1174" spans="1:12" x14ac:dyDescent="0.3">
      <c r="A1174" s="104" t="s">
        <v>2735</v>
      </c>
      <c r="B1174" s="104" t="s">
        <v>2736</v>
      </c>
      <c r="C1174" s="105">
        <v>91</v>
      </c>
      <c r="D1174" s="105">
        <v>588</v>
      </c>
      <c r="E1174" s="106">
        <f t="shared" si="126"/>
        <v>6.4615384615384617</v>
      </c>
      <c r="F1174" s="107">
        <f t="shared" si="127"/>
        <v>22</v>
      </c>
      <c r="G1174" s="107">
        <f>COUNTIF(Data_Eksportir!$H$2:$H$3401,A1174)</f>
        <v>0</v>
      </c>
      <c r="H1174" s="104" t="str">
        <f t="shared" si="128"/>
        <v>5 – 20</v>
      </c>
      <c r="I1174" s="104" t="str">
        <f t="shared" si="129"/>
        <v>Di bawah ambang nilai</v>
      </c>
      <c r="J1174" s="106">
        <f t="shared" si="130"/>
        <v>588.00117399999999</v>
      </c>
      <c r="K1174" s="105">
        <f t="shared" si="131"/>
        <v>0</v>
      </c>
      <c r="L1174" s="106">
        <f t="shared" si="132"/>
        <v>0</v>
      </c>
    </row>
    <row r="1175" spans="1:12" x14ac:dyDescent="0.3">
      <c r="A1175" s="104" t="s">
        <v>2737</v>
      </c>
      <c r="B1175" s="104" t="s">
        <v>2738</v>
      </c>
      <c r="C1175" s="105">
        <v>790988</v>
      </c>
      <c r="D1175" s="105">
        <v>1549610</v>
      </c>
      <c r="E1175" s="106">
        <f t="shared" si="126"/>
        <v>1.9590815537024582</v>
      </c>
      <c r="F1175" s="107">
        <f t="shared" si="127"/>
        <v>22</v>
      </c>
      <c r="G1175" s="107">
        <f>COUNTIF(Data_Eksportir!$H$2:$H$3401,A1175)</f>
        <v>0</v>
      </c>
      <c r="H1175" s="104" t="str">
        <f t="shared" si="128"/>
        <v>1 – 5</v>
      </c>
      <c r="I1175" s="104" t="str">
        <f t="shared" si="129"/>
        <v>Di bawah ambang nilai</v>
      </c>
      <c r="J1175" s="106">
        <f t="shared" si="130"/>
        <v>1549610.0011750001</v>
      </c>
      <c r="K1175" s="105">
        <f t="shared" si="131"/>
        <v>0</v>
      </c>
      <c r="L1175" s="106">
        <f t="shared" si="132"/>
        <v>0</v>
      </c>
    </row>
    <row r="1176" spans="1:12" x14ac:dyDescent="0.3">
      <c r="A1176" s="104" t="s">
        <v>2739</v>
      </c>
      <c r="B1176" s="104" t="s">
        <v>2740</v>
      </c>
      <c r="C1176" s="105">
        <v>66824</v>
      </c>
      <c r="D1176" s="105">
        <v>52438</v>
      </c>
      <c r="E1176" s="106">
        <f t="shared" si="126"/>
        <v>0.78471806536573685</v>
      </c>
      <c r="F1176" s="107">
        <f t="shared" si="127"/>
        <v>22</v>
      </c>
      <c r="G1176" s="107">
        <f>COUNTIF(Data_Eksportir!$H$2:$H$3401,A1176)</f>
        <v>0</v>
      </c>
      <c r="H1176" s="104" t="str">
        <f t="shared" si="128"/>
        <v>Di bawah 1</v>
      </c>
      <c r="I1176" s="104" t="str">
        <f t="shared" si="129"/>
        <v>Di bawah ambang nilai</v>
      </c>
      <c r="J1176" s="106">
        <f t="shared" si="130"/>
        <v>52438.001175999998</v>
      </c>
      <c r="K1176" s="105">
        <f t="shared" si="131"/>
        <v>0</v>
      </c>
      <c r="L1176" s="106">
        <f t="shared" si="132"/>
        <v>0</v>
      </c>
    </row>
    <row r="1177" spans="1:12" x14ac:dyDescent="0.3">
      <c r="A1177" s="104" t="s">
        <v>2741</v>
      </c>
      <c r="B1177" s="104" t="s">
        <v>2742</v>
      </c>
      <c r="C1177" s="105">
        <v>497920</v>
      </c>
      <c r="D1177" s="105">
        <v>226658</v>
      </c>
      <c r="E1177" s="106">
        <f t="shared" si="126"/>
        <v>0.45520967223650388</v>
      </c>
      <c r="F1177" s="107">
        <f t="shared" si="127"/>
        <v>23</v>
      </c>
      <c r="G1177" s="107">
        <f>COUNTIF(Data_Eksportir!$H$2:$H$3401,A1177)</f>
        <v>0</v>
      </c>
      <c r="H1177" s="104" t="str">
        <f t="shared" si="128"/>
        <v>Di bawah 1</v>
      </c>
      <c r="I1177" s="104" t="str">
        <f t="shared" si="129"/>
        <v>Di bawah ambang nilai</v>
      </c>
      <c r="J1177" s="106">
        <f t="shared" si="130"/>
        <v>226658.001177</v>
      </c>
      <c r="K1177" s="105">
        <f t="shared" si="131"/>
        <v>0</v>
      </c>
      <c r="L1177" s="106">
        <f t="shared" si="132"/>
        <v>0</v>
      </c>
    </row>
    <row r="1178" spans="1:12" x14ac:dyDescent="0.3">
      <c r="A1178" s="104" t="s">
        <v>2743</v>
      </c>
      <c r="B1178" s="104" t="s">
        <v>2744</v>
      </c>
      <c r="C1178" s="105">
        <v>2929120</v>
      </c>
      <c r="D1178" s="105">
        <v>2516394</v>
      </c>
      <c r="E1178" s="106">
        <f t="shared" si="126"/>
        <v>0.85909556453815483</v>
      </c>
      <c r="F1178" s="107">
        <f t="shared" si="127"/>
        <v>23</v>
      </c>
      <c r="G1178" s="107">
        <f>COUNTIF(Data_Eksportir!$H$2:$H$3401,A1178)</f>
        <v>1</v>
      </c>
      <c r="H1178" s="104" t="str">
        <f t="shared" si="128"/>
        <v>Di bawah 1</v>
      </c>
      <c r="I1178" s="104" t="str">
        <f t="shared" si="129"/>
        <v>Di bawah ambang nilai</v>
      </c>
      <c r="J1178" s="106">
        <f t="shared" si="130"/>
        <v>2516394.0011780001</v>
      </c>
      <c r="K1178" s="105">
        <f t="shared" si="131"/>
        <v>0</v>
      </c>
      <c r="L1178" s="106">
        <f t="shared" si="132"/>
        <v>0</v>
      </c>
    </row>
    <row r="1179" spans="1:12" x14ac:dyDescent="0.3">
      <c r="A1179" s="104" t="s">
        <v>2745</v>
      </c>
      <c r="B1179" s="104" t="s">
        <v>2746</v>
      </c>
      <c r="C1179" s="105">
        <v>7482215</v>
      </c>
      <c r="D1179" s="105">
        <v>7002702</v>
      </c>
      <c r="E1179" s="106">
        <f t="shared" si="126"/>
        <v>0.93591296160294779</v>
      </c>
      <c r="F1179" s="107">
        <f t="shared" si="127"/>
        <v>23</v>
      </c>
      <c r="G1179" s="107">
        <f>COUNTIF(Data_Eksportir!$H$2:$H$3401,A1179)</f>
        <v>0</v>
      </c>
      <c r="H1179" s="104" t="str">
        <f t="shared" si="128"/>
        <v>Di bawah 1</v>
      </c>
      <c r="I1179" s="104" t="str">
        <f t="shared" si="129"/>
        <v>Di bawah ambang nilai</v>
      </c>
      <c r="J1179" s="106">
        <f t="shared" si="130"/>
        <v>7002702.0011790004</v>
      </c>
      <c r="K1179" s="105">
        <f t="shared" si="131"/>
        <v>0</v>
      </c>
      <c r="L1179" s="106">
        <f t="shared" si="132"/>
        <v>0</v>
      </c>
    </row>
    <row r="1180" spans="1:12" x14ac:dyDescent="0.3">
      <c r="A1180" s="104" t="s">
        <v>2747</v>
      </c>
      <c r="B1180" s="104" t="s">
        <v>2748</v>
      </c>
      <c r="C1180" s="105">
        <v>3249058</v>
      </c>
      <c r="D1180" s="105">
        <v>2193555</v>
      </c>
      <c r="E1180" s="106">
        <f t="shared" si="126"/>
        <v>0.67513568548176117</v>
      </c>
      <c r="F1180" s="107">
        <f t="shared" si="127"/>
        <v>23</v>
      </c>
      <c r="G1180" s="107">
        <f>COUNTIF(Data_Eksportir!$H$2:$H$3401,A1180)</f>
        <v>0</v>
      </c>
      <c r="H1180" s="104" t="str">
        <f t="shared" si="128"/>
        <v>Di bawah 1</v>
      </c>
      <c r="I1180" s="104" t="str">
        <f t="shared" si="129"/>
        <v>Di bawah ambang nilai</v>
      </c>
      <c r="J1180" s="106">
        <f t="shared" si="130"/>
        <v>2193555.0011800001</v>
      </c>
      <c r="K1180" s="105">
        <f t="shared" si="131"/>
        <v>0</v>
      </c>
      <c r="L1180" s="106">
        <f t="shared" si="132"/>
        <v>0</v>
      </c>
    </row>
    <row r="1181" spans="1:12" x14ac:dyDescent="0.3">
      <c r="A1181" s="104" t="s">
        <v>2749</v>
      </c>
      <c r="B1181" s="104" t="s">
        <v>2750</v>
      </c>
      <c r="C1181" s="105">
        <v>10079268</v>
      </c>
      <c r="D1181" s="105">
        <v>1801332</v>
      </c>
      <c r="E1181" s="106">
        <f t="shared" si="126"/>
        <v>0.17871654965420108</v>
      </c>
      <c r="F1181" s="107">
        <f t="shared" si="127"/>
        <v>23</v>
      </c>
      <c r="G1181" s="107">
        <f>COUNTIF(Data_Eksportir!$H$2:$H$3401,A1181)</f>
        <v>0</v>
      </c>
      <c r="H1181" s="104" t="str">
        <f t="shared" si="128"/>
        <v>Di bawah 1</v>
      </c>
      <c r="I1181" s="104" t="str">
        <f t="shared" si="129"/>
        <v>Di bawah ambang nilai</v>
      </c>
      <c r="J1181" s="106">
        <f t="shared" si="130"/>
        <v>1801332.0011809999</v>
      </c>
      <c r="K1181" s="105">
        <f t="shared" si="131"/>
        <v>0</v>
      </c>
      <c r="L1181" s="106">
        <f t="shared" si="132"/>
        <v>0</v>
      </c>
    </row>
    <row r="1182" spans="1:12" x14ac:dyDescent="0.3">
      <c r="A1182" s="104" t="s">
        <v>2751</v>
      </c>
      <c r="B1182" s="104" t="s">
        <v>2752</v>
      </c>
      <c r="C1182" s="105">
        <v>481419378</v>
      </c>
      <c r="D1182" s="105">
        <v>73053188</v>
      </c>
      <c r="E1182" s="106">
        <f t="shared" si="126"/>
        <v>0.15174542475521208</v>
      </c>
      <c r="F1182" s="107">
        <f t="shared" si="127"/>
        <v>23</v>
      </c>
      <c r="G1182" s="107">
        <f>COUNTIF(Data_Eksportir!$H$2:$H$3401,A1182)</f>
        <v>0</v>
      </c>
      <c r="H1182" s="104" t="str">
        <f t="shared" si="128"/>
        <v>Di bawah 1</v>
      </c>
      <c r="I1182" s="104" t="str">
        <f t="shared" si="129"/>
        <v>Belum terwakili</v>
      </c>
      <c r="J1182" s="106">
        <f t="shared" si="130"/>
        <v>73053188.001182005</v>
      </c>
      <c r="K1182" s="105">
        <f t="shared" si="131"/>
        <v>73053188</v>
      </c>
      <c r="L1182" s="106">
        <f t="shared" si="132"/>
        <v>73053188.001182005</v>
      </c>
    </row>
    <row r="1183" spans="1:12" x14ac:dyDescent="0.3">
      <c r="A1183" s="104" t="s">
        <v>2753</v>
      </c>
      <c r="B1183" s="104" t="s">
        <v>2754</v>
      </c>
      <c r="C1183" s="105">
        <v>142519820</v>
      </c>
      <c r="D1183" s="105">
        <v>21364531</v>
      </c>
      <c r="E1183" s="106">
        <f t="shared" si="126"/>
        <v>0.14990568329373416</v>
      </c>
      <c r="F1183" s="107">
        <f t="shared" si="127"/>
        <v>23</v>
      </c>
      <c r="G1183" s="107">
        <f>COUNTIF(Data_Eksportir!$H$2:$H$3401,A1183)</f>
        <v>0</v>
      </c>
      <c r="H1183" s="104" t="str">
        <f t="shared" si="128"/>
        <v>Di bawah 1</v>
      </c>
      <c r="I1183" s="104" t="str">
        <f t="shared" si="129"/>
        <v>Belum terwakili</v>
      </c>
      <c r="J1183" s="106">
        <f t="shared" si="130"/>
        <v>21364531.001182999</v>
      </c>
      <c r="K1183" s="105">
        <f t="shared" si="131"/>
        <v>21364531</v>
      </c>
      <c r="L1183" s="106">
        <f t="shared" si="132"/>
        <v>21364531.001182999</v>
      </c>
    </row>
    <row r="1184" spans="1:12" x14ac:dyDescent="0.3">
      <c r="A1184" s="104" t="s">
        <v>2755</v>
      </c>
      <c r="B1184" s="104" t="s">
        <v>2756</v>
      </c>
      <c r="C1184" s="105">
        <v>549257</v>
      </c>
      <c r="D1184" s="105">
        <v>220693</v>
      </c>
      <c r="E1184" s="106">
        <f t="shared" si="126"/>
        <v>0.40180279905399474</v>
      </c>
      <c r="F1184" s="107">
        <f t="shared" si="127"/>
        <v>23</v>
      </c>
      <c r="G1184" s="107">
        <f>COUNTIF(Data_Eksportir!$H$2:$H$3401,A1184)</f>
        <v>1</v>
      </c>
      <c r="H1184" s="104" t="str">
        <f t="shared" si="128"/>
        <v>Di bawah 1</v>
      </c>
      <c r="I1184" s="104" t="str">
        <f t="shared" si="129"/>
        <v>Di bawah ambang nilai</v>
      </c>
      <c r="J1184" s="106">
        <f t="shared" si="130"/>
        <v>220693.00118399999</v>
      </c>
      <c r="K1184" s="105">
        <f t="shared" si="131"/>
        <v>0</v>
      </c>
      <c r="L1184" s="106">
        <f t="shared" si="132"/>
        <v>0</v>
      </c>
    </row>
    <row r="1185" spans="1:12" x14ac:dyDescent="0.3">
      <c r="A1185" s="104" t="s">
        <v>2757</v>
      </c>
      <c r="B1185" s="104" t="s">
        <v>2758</v>
      </c>
      <c r="C1185" s="105">
        <v>100020</v>
      </c>
      <c r="D1185" s="105">
        <v>30181</v>
      </c>
      <c r="E1185" s="106">
        <f t="shared" si="126"/>
        <v>0.301749650069986</v>
      </c>
      <c r="F1185" s="107">
        <f t="shared" si="127"/>
        <v>23</v>
      </c>
      <c r="G1185" s="107">
        <f>COUNTIF(Data_Eksportir!$H$2:$H$3401,A1185)</f>
        <v>22</v>
      </c>
      <c r="H1185" s="104" t="str">
        <f t="shared" si="128"/>
        <v>Di bawah 1</v>
      </c>
      <c r="I1185" s="104" t="str">
        <f t="shared" si="129"/>
        <v>Di bawah ambang nilai</v>
      </c>
      <c r="J1185" s="106">
        <f t="shared" si="130"/>
        <v>30181.001185000001</v>
      </c>
      <c r="K1185" s="105">
        <f t="shared" si="131"/>
        <v>0</v>
      </c>
      <c r="L1185" s="106">
        <f t="shared" si="132"/>
        <v>0</v>
      </c>
    </row>
    <row r="1186" spans="1:12" x14ac:dyDescent="0.3">
      <c r="A1186" s="104" t="s">
        <v>2759</v>
      </c>
      <c r="B1186" s="104" t="s">
        <v>2760</v>
      </c>
      <c r="C1186" s="105">
        <v>1175</v>
      </c>
      <c r="D1186" s="105">
        <v>540</v>
      </c>
      <c r="E1186" s="106">
        <f t="shared" si="126"/>
        <v>0.45957446808510638</v>
      </c>
      <c r="F1186" s="107">
        <f t="shared" si="127"/>
        <v>23</v>
      </c>
      <c r="G1186" s="107">
        <f>COUNTIF(Data_Eksportir!$H$2:$H$3401,A1186)</f>
        <v>0</v>
      </c>
      <c r="H1186" s="104" t="str">
        <f t="shared" si="128"/>
        <v>Di bawah 1</v>
      </c>
      <c r="I1186" s="104" t="str">
        <f t="shared" si="129"/>
        <v>Di bawah ambang nilai</v>
      </c>
      <c r="J1186" s="106">
        <f t="shared" si="130"/>
        <v>540.00118599999996</v>
      </c>
      <c r="K1186" s="105">
        <f t="shared" si="131"/>
        <v>0</v>
      </c>
      <c r="L1186" s="106">
        <f t="shared" si="132"/>
        <v>0</v>
      </c>
    </row>
    <row r="1187" spans="1:12" x14ac:dyDescent="0.3">
      <c r="A1187" s="104" t="s">
        <v>2761</v>
      </c>
      <c r="B1187" s="104" t="s">
        <v>2762</v>
      </c>
      <c r="C1187" s="105">
        <v>2583</v>
      </c>
      <c r="D1187" s="105">
        <v>4168</v>
      </c>
      <c r="E1187" s="106">
        <f t="shared" si="126"/>
        <v>1.613627564847077</v>
      </c>
      <c r="F1187" s="107">
        <f t="shared" si="127"/>
        <v>23</v>
      </c>
      <c r="G1187" s="107">
        <f>COUNTIF(Data_Eksportir!$H$2:$H$3401,A1187)</f>
        <v>1</v>
      </c>
      <c r="H1187" s="104" t="str">
        <f t="shared" si="128"/>
        <v>1 – 5</v>
      </c>
      <c r="I1187" s="104" t="str">
        <f t="shared" si="129"/>
        <v>Di bawah ambang nilai</v>
      </c>
      <c r="J1187" s="106">
        <f t="shared" si="130"/>
        <v>4168.0011869999998</v>
      </c>
      <c r="K1187" s="105">
        <f t="shared" si="131"/>
        <v>0</v>
      </c>
      <c r="L1187" s="106">
        <f t="shared" si="132"/>
        <v>0</v>
      </c>
    </row>
    <row r="1188" spans="1:12" x14ac:dyDescent="0.3">
      <c r="A1188" s="104" t="s">
        <v>2763</v>
      </c>
      <c r="B1188" s="104" t="s">
        <v>2764</v>
      </c>
      <c r="C1188" s="105">
        <v>5243804</v>
      </c>
      <c r="D1188" s="105">
        <v>951576</v>
      </c>
      <c r="E1188" s="106">
        <f t="shared" si="126"/>
        <v>0.18146673674302091</v>
      </c>
      <c r="F1188" s="107">
        <f t="shared" si="127"/>
        <v>23</v>
      </c>
      <c r="G1188" s="107">
        <f>COUNTIF(Data_Eksportir!$H$2:$H$3401,A1188)</f>
        <v>0</v>
      </c>
      <c r="H1188" s="104" t="str">
        <f t="shared" si="128"/>
        <v>Di bawah 1</v>
      </c>
      <c r="I1188" s="104" t="str">
        <f t="shared" si="129"/>
        <v>Di bawah ambang nilai</v>
      </c>
      <c r="J1188" s="106">
        <f t="shared" si="130"/>
        <v>951576.00118799997</v>
      </c>
      <c r="K1188" s="105">
        <f t="shared" si="131"/>
        <v>0</v>
      </c>
      <c r="L1188" s="106">
        <f t="shared" si="132"/>
        <v>0</v>
      </c>
    </row>
    <row r="1189" spans="1:12" x14ac:dyDescent="0.3">
      <c r="A1189" s="104" t="s">
        <v>2765</v>
      </c>
      <c r="B1189" s="104" t="s">
        <v>2766</v>
      </c>
      <c r="C1189" s="105">
        <v>4565387</v>
      </c>
      <c r="D1189" s="105">
        <v>1200856</v>
      </c>
      <c r="E1189" s="106">
        <f t="shared" si="126"/>
        <v>0.26303487524715868</v>
      </c>
      <c r="F1189" s="107">
        <f t="shared" si="127"/>
        <v>23</v>
      </c>
      <c r="G1189" s="107">
        <f>COUNTIF(Data_Eksportir!$H$2:$H$3401,A1189)</f>
        <v>0</v>
      </c>
      <c r="H1189" s="104" t="str">
        <f t="shared" si="128"/>
        <v>Di bawah 1</v>
      </c>
      <c r="I1189" s="104" t="str">
        <f t="shared" si="129"/>
        <v>Di bawah ambang nilai</v>
      </c>
      <c r="J1189" s="106">
        <f t="shared" si="130"/>
        <v>1200856.001189</v>
      </c>
      <c r="K1189" s="105">
        <f t="shared" si="131"/>
        <v>0</v>
      </c>
      <c r="L1189" s="106">
        <f t="shared" si="132"/>
        <v>0</v>
      </c>
    </row>
    <row r="1190" spans="1:12" x14ac:dyDescent="0.3">
      <c r="A1190" s="104" t="s">
        <v>2767</v>
      </c>
      <c r="B1190" s="104" t="s">
        <v>2768</v>
      </c>
      <c r="C1190" s="105">
        <v>5</v>
      </c>
      <c r="D1190" s="105">
        <v>124</v>
      </c>
      <c r="E1190" s="106">
        <f t="shared" si="126"/>
        <v>24.8</v>
      </c>
      <c r="F1190" s="107">
        <f t="shared" si="127"/>
        <v>23</v>
      </c>
      <c r="G1190" s="107">
        <f>COUNTIF(Data_Eksportir!$H$2:$H$3401,A1190)</f>
        <v>1</v>
      </c>
      <c r="H1190" s="104" t="str">
        <f t="shared" si="128"/>
        <v>20 – 100</v>
      </c>
      <c r="I1190" s="104" t="str">
        <f t="shared" si="129"/>
        <v>Di bawah ambang nilai</v>
      </c>
      <c r="J1190" s="106">
        <f t="shared" si="130"/>
        <v>124.00118999999999</v>
      </c>
      <c r="K1190" s="105">
        <f t="shared" si="131"/>
        <v>0</v>
      </c>
      <c r="L1190" s="106">
        <f t="shared" si="132"/>
        <v>0</v>
      </c>
    </row>
    <row r="1191" spans="1:12" x14ac:dyDescent="0.3">
      <c r="A1191" s="104" t="s">
        <v>2769</v>
      </c>
      <c r="B1191" s="104" t="s">
        <v>2770</v>
      </c>
      <c r="C1191" s="105">
        <v>4</v>
      </c>
      <c r="D1191" s="105">
        <v>6</v>
      </c>
      <c r="E1191" s="106">
        <f t="shared" si="126"/>
        <v>1.5</v>
      </c>
      <c r="F1191" s="107">
        <f t="shared" si="127"/>
        <v>23</v>
      </c>
      <c r="G1191" s="107">
        <f>COUNTIF(Data_Eksportir!$H$2:$H$3401,A1191)</f>
        <v>17</v>
      </c>
      <c r="H1191" s="104" t="str">
        <f t="shared" si="128"/>
        <v>1 – 5</v>
      </c>
      <c r="I1191" s="104" t="str">
        <f t="shared" si="129"/>
        <v>Di bawah ambang nilai</v>
      </c>
      <c r="J1191" s="106">
        <f t="shared" si="130"/>
        <v>6.0011910000000004</v>
      </c>
      <c r="K1191" s="105">
        <f t="shared" si="131"/>
        <v>0</v>
      </c>
      <c r="L1191" s="106">
        <f t="shared" si="132"/>
        <v>0</v>
      </c>
    </row>
    <row r="1192" spans="1:12" x14ac:dyDescent="0.3">
      <c r="A1192" s="104" t="s">
        <v>2771</v>
      </c>
      <c r="B1192" s="104" t="s">
        <v>2772</v>
      </c>
      <c r="C1192" s="105">
        <v>232000</v>
      </c>
      <c r="D1192" s="105">
        <v>92280</v>
      </c>
      <c r="E1192" s="106">
        <f t="shared" si="126"/>
        <v>0.39775862068965517</v>
      </c>
      <c r="F1192" s="107">
        <f t="shared" si="127"/>
        <v>23</v>
      </c>
      <c r="G1192" s="107">
        <f>COUNTIF(Data_Eksportir!$H$2:$H$3401,A1192)</f>
        <v>0</v>
      </c>
      <c r="H1192" s="104" t="str">
        <f t="shared" si="128"/>
        <v>Di bawah 1</v>
      </c>
      <c r="I1192" s="104" t="str">
        <f t="shared" si="129"/>
        <v>Di bawah ambang nilai</v>
      </c>
      <c r="J1192" s="106">
        <f t="shared" si="130"/>
        <v>92280.001191999996</v>
      </c>
      <c r="K1192" s="105">
        <f t="shared" si="131"/>
        <v>0</v>
      </c>
      <c r="L1192" s="106">
        <f t="shared" si="132"/>
        <v>0</v>
      </c>
    </row>
    <row r="1193" spans="1:12" x14ac:dyDescent="0.3">
      <c r="A1193" s="104" t="s">
        <v>2773</v>
      </c>
      <c r="B1193" s="104" t="s">
        <v>2774</v>
      </c>
      <c r="C1193" s="105">
        <v>5278</v>
      </c>
      <c r="D1193" s="105">
        <v>2375</v>
      </c>
      <c r="E1193" s="106">
        <f t="shared" si="126"/>
        <v>0.44998105342932931</v>
      </c>
      <c r="F1193" s="107">
        <f t="shared" si="127"/>
        <v>23</v>
      </c>
      <c r="G1193" s="107">
        <f>COUNTIF(Data_Eksportir!$H$2:$H$3401,A1193)</f>
        <v>0</v>
      </c>
      <c r="H1193" s="104" t="str">
        <f t="shared" si="128"/>
        <v>Di bawah 1</v>
      </c>
      <c r="I1193" s="104" t="str">
        <f t="shared" si="129"/>
        <v>Di bawah ambang nilai</v>
      </c>
      <c r="J1193" s="106">
        <f t="shared" si="130"/>
        <v>2375.0011930000001</v>
      </c>
      <c r="K1193" s="105">
        <f t="shared" si="131"/>
        <v>0</v>
      </c>
      <c r="L1193" s="106">
        <f t="shared" si="132"/>
        <v>0</v>
      </c>
    </row>
    <row r="1194" spans="1:12" x14ac:dyDescent="0.3">
      <c r="A1194" s="104" t="s">
        <v>2775</v>
      </c>
      <c r="B1194" s="104" t="s">
        <v>2776</v>
      </c>
      <c r="C1194" s="105">
        <v>100000</v>
      </c>
      <c r="D1194" s="105">
        <v>33735</v>
      </c>
      <c r="E1194" s="106">
        <f t="shared" si="126"/>
        <v>0.33734999999999998</v>
      </c>
      <c r="F1194" s="107">
        <f t="shared" si="127"/>
        <v>23</v>
      </c>
      <c r="G1194" s="107">
        <f>COUNTIF(Data_Eksportir!$H$2:$H$3401,A1194)</f>
        <v>0</v>
      </c>
      <c r="H1194" s="104" t="str">
        <f t="shared" si="128"/>
        <v>Di bawah 1</v>
      </c>
      <c r="I1194" s="104" t="str">
        <f t="shared" si="129"/>
        <v>Di bawah ambang nilai</v>
      </c>
      <c r="J1194" s="106">
        <f t="shared" si="130"/>
        <v>33735.001193999997</v>
      </c>
      <c r="K1194" s="105">
        <f t="shared" si="131"/>
        <v>0</v>
      </c>
      <c r="L1194" s="106">
        <f t="shared" si="132"/>
        <v>0</v>
      </c>
    </row>
    <row r="1195" spans="1:12" x14ac:dyDescent="0.3">
      <c r="A1195" s="104" t="s">
        <v>2777</v>
      </c>
      <c r="B1195" s="104" t="s">
        <v>2778</v>
      </c>
      <c r="C1195" s="105">
        <v>169456116</v>
      </c>
      <c r="D1195" s="105">
        <v>25333954</v>
      </c>
      <c r="E1195" s="106">
        <f t="shared" si="126"/>
        <v>0.14950156180848614</v>
      </c>
      <c r="F1195" s="107">
        <f t="shared" si="127"/>
        <v>23</v>
      </c>
      <c r="G1195" s="107">
        <f>COUNTIF(Data_Eksportir!$H$2:$H$3401,A1195)</f>
        <v>6</v>
      </c>
      <c r="H1195" s="104" t="str">
        <f t="shared" si="128"/>
        <v>Di bawah 1</v>
      </c>
      <c r="I1195" s="104" t="str">
        <f t="shared" si="129"/>
        <v>Terwakili</v>
      </c>
      <c r="J1195" s="106">
        <f t="shared" si="130"/>
        <v>25333954.001194999</v>
      </c>
      <c r="K1195" s="105">
        <f t="shared" si="131"/>
        <v>3619136.2857142859</v>
      </c>
      <c r="L1195" s="106">
        <f t="shared" si="132"/>
        <v>3619136.2869092859</v>
      </c>
    </row>
    <row r="1196" spans="1:12" x14ac:dyDescent="0.3">
      <c r="A1196" s="104" t="s">
        <v>2779</v>
      </c>
      <c r="B1196" s="104" t="s">
        <v>2780</v>
      </c>
      <c r="C1196" s="105">
        <v>2457023160</v>
      </c>
      <c r="D1196" s="105">
        <v>288681948</v>
      </c>
      <c r="E1196" s="106">
        <f t="shared" si="126"/>
        <v>0.11749256282956649</v>
      </c>
      <c r="F1196" s="107">
        <f t="shared" si="127"/>
        <v>23</v>
      </c>
      <c r="G1196" s="107">
        <f>COUNTIF(Data_Eksportir!$H$2:$H$3401,A1196)</f>
        <v>5</v>
      </c>
      <c r="H1196" s="104" t="str">
        <f t="shared" si="128"/>
        <v>Di bawah 1</v>
      </c>
      <c r="I1196" s="104" t="str">
        <f t="shared" si="129"/>
        <v>Terwakili</v>
      </c>
      <c r="J1196" s="106">
        <f t="shared" si="130"/>
        <v>288681948.00119603</v>
      </c>
      <c r="K1196" s="105">
        <f t="shared" si="131"/>
        <v>48113658</v>
      </c>
      <c r="L1196" s="106">
        <f t="shared" si="132"/>
        <v>48113658.001195997</v>
      </c>
    </row>
    <row r="1197" spans="1:12" x14ac:dyDescent="0.3">
      <c r="A1197" s="104" t="s">
        <v>2781</v>
      </c>
      <c r="B1197" s="104" t="s">
        <v>2782</v>
      </c>
      <c r="C1197" s="105">
        <v>2279121818</v>
      </c>
      <c r="D1197" s="105">
        <v>291978528</v>
      </c>
      <c r="E1197" s="106">
        <f t="shared" si="126"/>
        <v>0.12811010174797072</v>
      </c>
      <c r="F1197" s="107">
        <f t="shared" si="127"/>
        <v>23</v>
      </c>
      <c r="G1197" s="107">
        <f>COUNTIF(Data_Eksportir!$H$2:$H$3401,A1197)</f>
        <v>0</v>
      </c>
      <c r="H1197" s="104" t="str">
        <f t="shared" si="128"/>
        <v>Di bawah 1</v>
      </c>
      <c r="I1197" s="104" t="str">
        <f t="shared" si="129"/>
        <v>Belum terwakili</v>
      </c>
      <c r="J1197" s="106">
        <f t="shared" si="130"/>
        <v>291978528.00119698</v>
      </c>
      <c r="K1197" s="105">
        <f t="shared" si="131"/>
        <v>291978528</v>
      </c>
      <c r="L1197" s="106">
        <f t="shared" si="132"/>
        <v>291978528.00119698</v>
      </c>
    </row>
    <row r="1198" spans="1:12" x14ac:dyDescent="0.3">
      <c r="A1198" s="104" t="s">
        <v>2783</v>
      </c>
      <c r="B1198" s="104" t="s">
        <v>2784</v>
      </c>
      <c r="C1198" s="105">
        <v>110880</v>
      </c>
      <c r="D1198" s="105">
        <v>144</v>
      </c>
      <c r="E1198" s="106">
        <f t="shared" si="126"/>
        <v>1.2987012987012987E-3</v>
      </c>
      <c r="F1198" s="107">
        <f t="shared" si="127"/>
        <v>23</v>
      </c>
      <c r="G1198" s="107">
        <f>COUNTIF(Data_Eksportir!$H$2:$H$3401,A1198)</f>
        <v>0</v>
      </c>
      <c r="H1198" s="104" t="str">
        <f t="shared" si="128"/>
        <v>Di bawah 1</v>
      </c>
      <c r="I1198" s="104" t="str">
        <f t="shared" si="129"/>
        <v>Di bawah ambang nilai</v>
      </c>
      <c r="J1198" s="106">
        <f t="shared" si="130"/>
        <v>144.00119799999999</v>
      </c>
      <c r="K1198" s="105">
        <f t="shared" si="131"/>
        <v>0</v>
      </c>
      <c r="L1198" s="106">
        <f t="shared" si="132"/>
        <v>0</v>
      </c>
    </row>
    <row r="1199" spans="1:12" x14ac:dyDescent="0.3">
      <c r="A1199" s="104" t="s">
        <v>2785</v>
      </c>
      <c r="B1199" s="104" t="s">
        <v>2786</v>
      </c>
      <c r="C1199" s="105">
        <v>15030920</v>
      </c>
      <c r="D1199" s="105">
        <v>13935909</v>
      </c>
      <c r="E1199" s="106">
        <f t="shared" si="126"/>
        <v>0.92714943596266897</v>
      </c>
      <c r="F1199" s="107">
        <f t="shared" si="127"/>
        <v>23</v>
      </c>
      <c r="G1199" s="107">
        <f>COUNTIF(Data_Eksportir!$H$2:$H$3401,A1199)</f>
        <v>0</v>
      </c>
      <c r="H1199" s="104" t="str">
        <f t="shared" si="128"/>
        <v>Di bawah 1</v>
      </c>
      <c r="I1199" s="104" t="str">
        <f t="shared" si="129"/>
        <v>Belum terwakili</v>
      </c>
      <c r="J1199" s="106">
        <f t="shared" si="130"/>
        <v>13935909.001199</v>
      </c>
      <c r="K1199" s="105">
        <f t="shared" si="131"/>
        <v>13935909</v>
      </c>
      <c r="L1199" s="106">
        <f t="shared" si="132"/>
        <v>13935909.001199</v>
      </c>
    </row>
    <row r="1200" spans="1:12" x14ac:dyDescent="0.3">
      <c r="A1200" s="104" t="s">
        <v>2787</v>
      </c>
      <c r="B1200" s="104" t="s">
        <v>2788</v>
      </c>
      <c r="C1200" s="105">
        <v>30700595</v>
      </c>
      <c r="D1200" s="105">
        <v>12763575</v>
      </c>
      <c r="E1200" s="106">
        <f t="shared" si="126"/>
        <v>0.41574357109365467</v>
      </c>
      <c r="F1200" s="107">
        <f t="shared" si="127"/>
        <v>23</v>
      </c>
      <c r="G1200" s="107">
        <f>COUNTIF(Data_Eksportir!$H$2:$H$3401,A1200)</f>
        <v>0</v>
      </c>
      <c r="H1200" s="104" t="str">
        <f t="shared" si="128"/>
        <v>Di bawah 1</v>
      </c>
      <c r="I1200" s="104" t="str">
        <f t="shared" si="129"/>
        <v>Belum terwakili</v>
      </c>
      <c r="J1200" s="106">
        <f t="shared" si="130"/>
        <v>12763575.0012</v>
      </c>
      <c r="K1200" s="105">
        <f t="shared" si="131"/>
        <v>12763575</v>
      </c>
      <c r="L1200" s="106">
        <f t="shared" si="132"/>
        <v>12763575.0012</v>
      </c>
    </row>
    <row r="1201" spans="1:12" x14ac:dyDescent="0.3">
      <c r="A1201" s="104" t="s">
        <v>2789</v>
      </c>
      <c r="B1201" s="104" t="s">
        <v>2790</v>
      </c>
      <c r="C1201" s="105">
        <v>43584</v>
      </c>
      <c r="D1201" s="105">
        <v>172659</v>
      </c>
      <c r="E1201" s="106">
        <f t="shared" si="126"/>
        <v>3.9615225770925111</v>
      </c>
      <c r="F1201" s="107">
        <f t="shared" si="127"/>
        <v>23</v>
      </c>
      <c r="G1201" s="107">
        <f>COUNTIF(Data_Eksportir!$H$2:$H$3401,A1201)</f>
        <v>0</v>
      </c>
      <c r="H1201" s="104" t="str">
        <f t="shared" si="128"/>
        <v>1 – 5</v>
      </c>
      <c r="I1201" s="104" t="str">
        <f t="shared" si="129"/>
        <v>Di bawah ambang nilai</v>
      </c>
      <c r="J1201" s="106">
        <f t="shared" si="130"/>
        <v>172659.00120100001</v>
      </c>
      <c r="K1201" s="105">
        <f t="shared" si="131"/>
        <v>0</v>
      </c>
      <c r="L1201" s="106">
        <f t="shared" si="132"/>
        <v>0</v>
      </c>
    </row>
    <row r="1202" spans="1:12" x14ac:dyDescent="0.3">
      <c r="A1202" s="104" t="s">
        <v>2791</v>
      </c>
      <c r="B1202" s="104" t="s">
        <v>2792</v>
      </c>
      <c r="C1202" s="105">
        <v>6427014</v>
      </c>
      <c r="D1202" s="105">
        <v>8073227</v>
      </c>
      <c r="E1202" s="106">
        <f t="shared" si="126"/>
        <v>1.2561396318725928</v>
      </c>
      <c r="F1202" s="107">
        <f t="shared" si="127"/>
        <v>23</v>
      </c>
      <c r="G1202" s="107">
        <f>COUNTIF(Data_Eksportir!$H$2:$H$3401,A1202)</f>
        <v>0</v>
      </c>
      <c r="H1202" s="104" t="str">
        <f t="shared" si="128"/>
        <v>1 – 5</v>
      </c>
      <c r="I1202" s="104" t="str">
        <f t="shared" si="129"/>
        <v>Di bawah ambang nilai</v>
      </c>
      <c r="J1202" s="106">
        <f t="shared" si="130"/>
        <v>8073227.0012020003</v>
      </c>
      <c r="K1202" s="105">
        <f t="shared" si="131"/>
        <v>0</v>
      </c>
      <c r="L1202" s="106">
        <f t="shared" si="132"/>
        <v>0</v>
      </c>
    </row>
    <row r="1203" spans="1:12" x14ac:dyDescent="0.3">
      <c r="A1203" s="104" t="s">
        <v>2793</v>
      </c>
      <c r="B1203" s="104" t="s">
        <v>2794</v>
      </c>
      <c r="C1203" s="105">
        <v>5616308</v>
      </c>
      <c r="D1203" s="105">
        <v>3242037</v>
      </c>
      <c r="E1203" s="106">
        <f t="shared" si="126"/>
        <v>0.57725413207395326</v>
      </c>
      <c r="F1203" s="107">
        <f t="shared" si="127"/>
        <v>23</v>
      </c>
      <c r="G1203" s="107">
        <f>COUNTIF(Data_Eksportir!$H$2:$H$3401,A1203)</f>
        <v>0</v>
      </c>
      <c r="H1203" s="104" t="str">
        <f t="shared" si="128"/>
        <v>Di bawah 1</v>
      </c>
      <c r="I1203" s="104" t="str">
        <f t="shared" si="129"/>
        <v>Di bawah ambang nilai</v>
      </c>
      <c r="J1203" s="106">
        <f t="shared" si="130"/>
        <v>3242037.0012030001</v>
      </c>
      <c r="K1203" s="105">
        <f t="shared" si="131"/>
        <v>0</v>
      </c>
      <c r="L1203" s="106">
        <f t="shared" si="132"/>
        <v>0</v>
      </c>
    </row>
    <row r="1204" spans="1:12" x14ac:dyDescent="0.3">
      <c r="A1204" s="104" t="s">
        <v>2795</v>
      </c>
      <c r="B1204" s="104" t="s">
        <v>2796</v>
      </c>
      <c r="C1204" s="105">
        <v>26782658</v>
      </c>
      <c r="D1204" s="105">
        <v>26832282</v>
      </c>
      <c r="E1204" s="106">
        <f t="shared" si="126"/>
        <v>1.0018528407449327</v>
      </c>
      <c r="F1204" s="107">
        <f t="shared" si="127"/>
        <v>23</v>
      </c>
      <c r="G1204" s="107">
        <f>COUNTIF(Data_Eksportir!$H$2:$H$3401,A1204)</f>
        <v>0</v>
      </c>
      <c r="H1204" s="104" t="str">
        <f t="shared" si="128"/>
        <v>1 – 5</v>
      </c>
      <c r="I1204" s="104" t="str">
        <f t="shared" si="129"/>
        <v>Belum terwakili</v>
      </c>
      <c r="J1204" s="106">
        <f t="shared" si="130"/>
        <v>26832282.001203999</v>
      </c>
      <c r="K1204" s="105">
        <f t="shared" si="131"/>
        <v>26832282</v>
      </c>
      <c r="L1204" s="106">
        <f t="shared" si="132"/>
        <v>26832282.001203999</v>
      </c>
    </row>
    <row r="1205" spans="1:12" x14ac:dyDescent="0.3">
      <c r="A1205" s="104" t="s">
        <v>2797</v>
      </c>
      <c r="B1205" s="104" t="s">
        <v>2798</v>
      </c>
      <c r="C1205" s="105">
        <v>93618</v>
      </c>
      <c r="D1205" s="105">
        <v>79480</v>
      </c>
      <c r="E1205" s="106">
        <f t="shared" si="126"/>
        <v>0.84898203336965117</v>
      </c>
      <c r="F1205" s="107">
        <f t="shared" si="127"/>
        <v>23</v>
      </c>
      <c r="G1205" s="107">
        <f>COUNTIF(Data_Eksportir!$H$2:$H$3401,A1205)</f>
        <v>0</v>
      </c>
      <c r="H1205" s="104" t="str">
        <f t="shared" si="128"/>
        <v>Di bawah 1</v>
      </c>
      <c r="I1205" s="104" t="str">
        <f t="shared" si="129"/>
        <v>Di bawah ambang nilai</v>
      </c>
      <c r="J1205" s="106">
        <f t="shared" si="130"/>
        <v>79480.001204999993</v>
      </c>
      <c r="K1205" s="105">
        <f t="shared" si="131"/>
        <v>0</v>
      </c>
      <c r="L1205" s="106">
        <f t="shared" si="132"/>
        <v>0</v>
      </c>
    </row>
    <row r="1206" spans="1:12" x14ac:dyDescent="0.3">
      <c r="A1206" s="104" t="s">
        <v>2799</v>
      </c>
      <c r="B1206" s="104" t="s">
        <v>2800</v>
      </c>
      <c r="C1206" s="105">
        <v>1627346</v>
      </c>
      <c r="D1206" s="105">
        <v>2467091</v>
      </c>
      <c r="E1206" s="106">
        <f t="shared" si="126"/>
        <v>1.5160211780408099</v>
      </c>
      <c r="F1206" s="107">
        <f t="shared" si="127"/>
        <v>23</v>
      </c>
      <c r="G1206" s="107">
        <f>COUNTIF(Data_Eksportir!$H$2:$H$3401,A1206)</f>
        <v>0</v>
      </c>
      <c r="H1206" s="104" t="str">
        <f t="shared" si="128"/>
        <v>1 – 5</v>
      </c>
      <c r="I1206" s="104" t="str">
        <f t="shared" si="129"/>
        <v>Di bawah ambang nilai</v>
      </c>
      <c r="J1206" s="106">
        <f t="shared" si="130"/>
        <v>2467091.0012059999</v>
      </c>
      <c r="K1206" s="105">
        <f t="shared" si="131"/>
        <v>0</v>
      </c>
      <c r="L1206" s="106">
        <f t="shared" si="132"/>
        <v>0</v>
      </c>
    </row>
    <row r="1207" spans="1:12" x14ac:dyDescent="0.3">
      <c r="A1207" s="104" t="s">
        <v>2801</v>
      </c>
      <c r="B1207" s="104" t="s">
        <v>2802</v>
      </c>
      <c r="C1207" s="105">
        <v>121697728</v>
      </c>
      <c r="D1207" s="105">
        <v>115855818</v>
      </c>
      <c r="E1207" s="106">
        <f t="shared" si="126"/>
        <v>0.95199655658320914</v>
      </c>
      <c r="F1207" s="107">
        <f t="shared" si="127"/>
        <v>23</v>
      </c>
      <c r="G1207" s="107">
        <f>COUNTIF(Data_Eksportir!$H$2:$H$3401,A1207)</f>
        <v>0</v>
      </c>
      <c r="H1207" s="104" t="str">
        <f t="shared" si="128"/>
        <v>Di bawah 1</v>
      </c>
      <c r="I1207" s="104" t="str">
        <f t="shared" si="129"/>
        <v>Belum terwakili</v>
      </c>
      <c r="J1207" s="106">
        <f t="shared" si="130"/>
        <v>115855818.00120699</v>
      </c>
      <c r="K1207" s="105">
        <f t="shared" si="131"/>
        <v>115855818</v>
      </c>
      <c r="L1207" s="106">
        <f t="shared" si="132"/>
        <v>115855818.00120699</v>
      </c>
    </row>
    <row r="1208" spans="1:12" x14ac:dyDescent="0.3">
      <c r="A1208" s="104" t="s">
        <v>2803</v>
      </c>
      <c r="B1208" s="104" t="s">
        <v>2804</v>
      </c>
      <c r="C1208" s="105">
        <v>15433363</v>
      </c>
      <c r="D1208" s="105">
        <v>15390277</v>
      </c>
      <c r="E1208" s="106">
        <f t="shared" si="126"/>
        <v>0.9972082559063763</v>
      </c>
      <c r="F1208" s="107">
        <f t="shared" si="127"/>
        <v>23</v>
      </c>
      <c r="G1208" s="107">
        <f>COUNTIF(Data_Eksportir!$H$2:$H$3401,A1208)</f>
        <v>0</v>
      </c>
      <c r="H1208" s="104" t="str">
        <f t="shared" si="128"/>
        <v>Di bawah 1</v>
      </c>
      <c r="I1208" s="104" t="str">
        <f t="shared" si="129"/>
        <v>Belum terwakili</v>
      </c>
      <c r="J1208" s="106">
        <f t="shared" si="130"/>
        <v>15390277.001208</v>
      </c>
      <c r="K1208" s="105">
        <f t="shared" si="131"/>
        <v>15390277</v>
      </c>
      <c r="L1208" s="106">
        <f t="shared" si="132"/>
        <v>15390277.001208</v>
      </c>
    </row>
    <row r="1209" spans="1:12" x14ac:dyDescent="0.3">
      <c r="A1209" s="104" t="s">
        <v>2805</v>
      </c>
      <c r="B1209" s="104" t="s">
        <v>2806</v>
      </c>
      <c r="C1209" s="105">
        <v>39600</v>
      </c>
      <c r="D1209" s="105">
        <v>135630</v>
      </c>
      <c r="E1209" s="106">
        <f t="shared" si="126"/>
        <v>3.4249999999999998</v>
      </c>
      <c r="F1209" s="107">
        <f t="shared" si="127"/>
        <v>24</v>
      </c>
      <c r="G1209" s="107">
        <f>COUNTIF(Data_Eksportir!$H$2:$H$3401,A1209)</f>
        <v>2</v>
      </c>
      <c r="H1209" s="104" t="str">
        <f t="shared" si="128"/>
        <v>1 – 5</v>
      </c>
      <c r="I1209" s="104" t="str">
        <f t="shared" si="129"/>
        <v>Di bawah ambang nilai</v>
      </c>
      <c r="J1209" s="106">
        <f t="shared" si="130"/>
        <v>135630.00120900001</v>
      </c>
      <c r="K1209" s="105">
        <f t="shared" si="131"/>
        <v>0</v>
      </c>
      <c r="L1209" s="106">
        <f t="shared" si="132"/>
        <v>0</v>
      </c>
    </row>
    <row r="1210" spans="1:12" x14ac:dyDescent="0.3">
      <c r="A1210" s="104" t="s">
        <v>2807</v>
      </c>
      <c r="B1210" s="104" t="s">
        <v>2808</v>
      </c>
      <c r="C1210" s="105">
        <v>648907</v>
      </c>
      <c r="D1210" s="105">
        <v>7104064</v>
      </c>
      <c r="E1210" s="106">
        <f t="shared" si="126"/>
        <v>10.947738273743386</v>
      </c>
      <c r="F1210" s="107">
        <f t="shared" si="127"/>
        <v>24</v>
      </c>
      <c r="G1210" s="107">
        <f>COUNTIF(Data_Eksportir!$H$2:$H$3401,A1210)</f>
        <v>0</v>
      </c>
      <c r="H1210" s="104" t="str">
        <f t="shared" si="128"/>
        <v>5 – 20</v>
      </c>
      <c r="I1210" s="104" t="str">
        <f t="shared" si="129"/>
        <v>Di bawah ambang nilai</v>
      </c>
      <c r="J1210" s="106">
        <f t="shared" si="130"/>
        <v>7104064.0012100004</v>
      </c>
      <c r="K1210" s="105">
        <f t="shared" si="131"/>
        <v>0</v>
      </c>
      <c r="L1210" s="106">
        <f t="shared" si="132"/>
        <v>0</v>
      </c>
    </row>
    <row r="1211" spans="1:12" x14ac:dyDescent="0.3">
      <c r="A1211" s="104" t="s">
        <v>2809</v>
      </c>
      <c r="B1211" s="104" t="s">
        <v>2810</v>
      </c>
      <c r="C1211" s="105">
        <v>4737939</v>
      </c>
      <c r="D1211" s="105">
        <v>55269129</v>
      </c>
      <c r="E1211" s="106">
        <f t="shared" si="126"/>
        <v>11.665225955842825</v>
      </c>
      <c r="F1211" s="107">
        <f t="shared" si="127"/>
        <v>24</v>
      </c>
      <c r="G1211" s="107">
        <f>COUNTIF(Data_Eksportir!$H$2:$H$3401,A1211)</f>
        <v>0</v>
      </c>
      <c r="H1211" s="104" t="str">
        <f t="shared" si="128"/>
        <v>5 – 20</v>
      </c>
      <c r="I1211" s="104" t="str">
        <f t="shared" si="129"/>
        <v>Belum terwakili</v>
      </c>
      <c r="J1211" s="106">
        <f t="shared" si="130"/>
        <v>55269129.001211002</v>
      </c>
      <c r="K1211" s="105">
        <f t="shared" si="131"/>
        <v>55269129</v>
      </c>
      <c r="L1211" s="106">
        <f t="shared" si="132"/>
        <v>55269129.001211002</v>
      </c>
    </row>
    <row r="1212" spans="1:12" x14ac:dyDescent="0.3">
      <c r="A1212" s="104" t="s">
        <v>2811</v>
      </c>
      <c r="B1212" s="104" t="s">
        <v>2812</v>
      </c>
      <c r="C1212" s="105">
        <v>5796904</v>
      </c>
      <c r="D1212" s="105">
        <v>36310242</v>
      </c>
      <c r="E1212" s="106">
        <f t="shared" si="126"/>
        <v>6.2637300876467856</v>
      </c>
      <c r="F1212" s="107">
        <f t="shared" si="127"/>
        <v>24</v>
      </c>
      <c r="G1212" s="107">
        <f>COUNTIF(Data_Eksportir!$H$2:$H$3401,A1212)</f>
        <v>0</v>
      </c>
      <c r="H1212" s="104" t="str">
        <f t="shared" si="128"/>
        <v>5 – 20</v>
      </c>
      <c r="I1212" s="104" t="str">
        <f t="shared" si="129"/>
        <v>Belum terwakili</v>
      </c>
      <c r="J1212" s="106">
        <f t="shared" si="130"/>
        <v>36310242.001212001</v>
      </c>
      <c r="K1212" s="105">
        <f t="shared" si="131"/>
        <v>36310242</v>
      </c>
      <c r="L1212" s="106">
        <f t="shared" si="132"/>
        <v>36310242.001212001</v>
      </c>
    </row>
    <row r="1213" spans="1:12" x14ac:dyDescent="0.3">
      <c r="A1213" s="104" t="s">
        <v>2813</v>
      </c>
      <c r="B1213" s="104" t="s">
        <v>2814</v>
      </c>
      <c r="C1213" s="105">
        <v>207365</v>
      </c>
      <c r="D1213" s="105">
        <v>999549</v>
      </c>
      <c r="E1213" s="106">
        <f t="shared" si="126"/>
        <v>4.8202396740047746</v>
      </c>
      <c r="F1213" s="107">
        <f t="shared" si="127"/>
        <v>24</v>
      </c>
      <c r="G1213" s="107">
        <f>COUNTIF(Data_Eksportir!$H$2:$H$3401,A1213)</f>
        <v>0</v>
      </c>
      <c r="H1213" s="104" t="str">
        <f t="shared" si="128"/>
        <v>1 – 5</v>
      </c>
      <c r="I1213" s="104" t="str">
        <f t="shared" si="129"/>
        <v>Di bawah ambang nilai</v>
      </c>
      <c r="J1213" s="106">
        <f t="shared" si="130"/>
        <v>999549.00121300004</v>
      </c>
      <c r="K1213" s="105">
        <f t="shared" si="131"/>
        <v>0</v>
      </c>
      <c r="L1213" s="106">
        <f t="shared" si="132"/>
        <v>0</v>
      </c>
    </row>
    <row r="1214" spans="1:12" x14ac:dyDescent="0.3">
      <c r="A1214" s="104" t="s">
        <v>2815</v>
      </c>
      <c r="B1214" s="104" t="s">
        <v>2816</v>
      </c>
      <c r="C1214" s="105">
        <v>1057980</v>
      </c>
      <c r="D1214" s="105">
        <v>3976746</v>
      </c>
      <c r="E1214" s="106">
        <f t="shared" si="126"/>
        <v>3.7588101854477398</v>
      </c>
      <c r="F1214" s="107">
        <f t="shared" si="127"/>
        <v>24</v>
      </c>
      <c r="G1214" s="107">
        <f>COUNTIF(Data_Eksportir!$H$2:$H$3401,A1214)</f>
        <v>0</v>
      </c>
      <c r="H1214" s="104" t="str">
        <f t="shared" si="128"/>
        <v>1 – 5</v>
      </c>
      <c r="I1214" s="104" t="str">
        <f t="shared" si="129"/>
        <v>Di bawah ambang nilai</v>
      </c>
      <c r="J1214" s="106">
        <f t="shared" si="130"/>
        <v>3976746.0012139999</v>
      </c>
      <c r="K1214" s="105">
        <f t="shared" si="131"/>
        <v>0</v>
      </c>
      <c r="L1214" s="106">
        <f t="shared" si="132"/>
        <v>0</v>
      </c>
    </row>
    <row r="1215" spans="1:12" x14ac:dyDescent="0.3">
      <c r="A1215" s="104" t="s">
        <v>2817</v>
      </c>
      <c r="B1215" s="104" t="s">
        <v>2818</v>
      </c>
      <c r="C1215" s="105">
        <v>217620</v>
      </c>
      <c r="D1215" s="105">
        <v>1594758</v>
      </c>
      <c r="E1215" s="106">
        <f t="shared" si="126"/>
        <v>7.3281775572098153</v>
      </c>
      <c r="F1215" s="107">
        <f t="shared" si="127"/>
        <v>24</v>
      </c>
      <c r="G1215" s="107">
        <f>COUNTIF(Data_Eksportir!$H$2:$H$3401,A1215)</f>
        <v>0</v>
      </c>
      <c r="H1215" s="104" t="str">
        <f t="shared" si="128"/>
        <v>5 – 20</v>
      </c>
      <c r="I1215" s="104" t="str">
        <f t="shared" si="129"/>
        <v>Di bawah ambang nilai</v>
      </c>
      <c r="J1215" s="106">
        <f t="shared" si="130"/>
        <v>1594758.0012149999</v>
      </c>
      <c r="K1215" s="105">
        <f t="shared" si="131"/>
        <v>0</v>
      </c>
      <c r="L1215" s="106">
        <f t="shared" si="132"/>
        <v>0</v>
      </c>
    </row>
    <row r="1216" spans="1:12" x14ac:dyDescent="0.3">
      <c r="A1216" s="104" t="s">
        <v>2819</v>
      </c>
      <c r="B1216" s="104" t="s">
        <v>2820</v>
      </c>
      <c r="C1216" s="105">
        <v>5653600</v>
      </c>
      <c r="D1216" s="105">
        <v>62999573</v>
      </c>
      <c r="E1216" s="106">
        <f t="shared" si="126"/>
        <v>11.143266768076977</v>
      </c>
      <c r="F1216" s="107">
        <f t="shared" si="127"/>
        <v>24</v>
      </c>
      <c r="G1216" s="107">
        <f>COUNTIF(Data_Eksportir!$H$2:$H$3401,A1216)</f>
        <v>0</v>
      </c>
      <c r="H1216" s="104" t="str">
        <f t="shared" si="128"/>
        <v>5 – 20</v>
      </c>
      <c r="I1216" s="104" t="str">
        <f t="shared" si="129"/>
        <v>Belum terwakili</v>
      </c>
      <c r="J1216" s="106">
        <f t="shared" si="130"/>
        <v>62999573.001216002</v>
      </c>
      <c r="K1216" s="105">
        <f t="shared" si="131"/>
        <v>62999573</v>
      </c>
      <c r="L1216" s="106">
        <f t="shared" si="132"/>
        <v>62999573.001216002</v>
      </c>
    </row>
    <row r="1217" spans="1:12" x14ac:dyDescent="0.3">
      <c r="A1217" s="104" t="s">
        <v>2821</v>
      </c>
      <c r="B1217" s="104" t="s">
        <v>2822</v>
      </c>
      <c r="C1217" s="105">
        <v>245791</v>
      </c>
      <c r="D1217" s="105">
        <v>2386688</v>
      </c>
      <c r="E1217" s="106">
        <f t="shared" si="126"/>
        <v>9.7102334910554085</v>
      </c>
      <c r="F1217" s="107">
        <f t="shared" si="127"/>
        <v>24</v>
      </c>
      <c r="G1217" s="107">
        <f>COUNTIF(Data_Eksportir!$H$2:$H$3401,A1217)</f>
        <v>0</v>
      </c>
      <c r="H1217" s="104" t="str">
        <f t="shared" si="128"/>
        <v>5 – 20</v>
      </c>
      <c r="I1217" s="104" t="str">
        <f t="shared" si="129"/>
        <v>Di bawah ambang nilai</v>
      </c>
      <c r="J1217" s="106">
        <f t="shared" si="130"/>
        <v>2386688.0012170002</v>
      </c>
      <c r="K1217" s="105">
        <f t="shared" si="131"/>
        <v>0</v>
      </c>
      <c r="L1217" s="106">
        <f t="shared" si="132"/>
        <v>0</v>
      </c>
    </row>
    <row r="1218" spans="1:12" x14ac:dyDescent="0.3">
      <c r="A1218" s="104" t="s">
        <v>2823</v>
      </c>
      <c r="B1218" s="104" t="s">
        <v>2824</v>
      </c>
      <c r="C1218" s="105">
        <v>558654</v>
      </c>
      <c r="D1218" s="105">
        <v>8203417</v>
      </c>
      <c r="E1218" s="106">
        <f t="shared" ref="E1218:E1281" si="133">IF(AND(ISNUMBER(C1218),C1218&gt;0),D1218/C1218,"")</f>
        <v>14.684253580928447</v>
      </c>
      <c r="F1218" s="107">
        <f t="shared" ref="F1218:F1281" si="134">VALUE(LEFT(A1218,2))</f>
        <v>24</v>
      </c>
      <c r="G1218" s="107">
        <f>COUNTIF(Data_Eksportir!$H$2:$H$3401,A1218)</f>
        <v>0</v>
      </c>
      <c r="H1218" s="104" t="str">
        <f t="shared" ref="H1218:H1281" si="135">IF(E1218="","Tanpa data berat",IF(E1218&lt;1,"Di bawah 1",IF(E1218&lt;5,"1 – 5",IF(E1218&lt;20,"5 – 20",IF(E1218&lt;100,"20 – 100","100 ke atas")))))</f>
        <v>5 – 20</v>
      </c>
      <c r="I1218" s="104" t="str">
        <f t="shared" ref="I1218:I1281" si="136">IF(D1218&lt;p_nilai_besar,"Di bawah ambang nilai",IF(G1218=0,"Belum terwakili",IF(G1218&lt;=p_listing_rendah,"Keterwakilan rendah","Terwakili")))</f>
        <v>Di bawah ambang nilai</v>
      </c>
      <c r="J1218" s="106">
        <f t="shared" ref="J1218:J1281" si="137">D1218+ROW()/10^6</f>
        <v>8203417.0012180004</v>
      </c>
      <c r="K1218" s="105">
        <f t="shared" ref="K1218:K1281" si="138">IF(D1218&gt;=p_nilai_besar,D1218/(1+G1218),0)</f>
        <v>0</v>
      </c>
      <c r="L1218" s="106">
        <f t="shared" ref="L1218:L1281" si="139">IF(K1218&gt;0,K1218+ROW()/10^6,0)</f>
        <v>0</v>
      </c>
    </row>
    <row r="1219" spans="1:12" x14ac:dyDescent="0.3">
      <c r="A1219" s="104" t="s">
        <v>2825</v>
      </c>
      <c r="B1219" s="104" t="s">
        <v>2826</v>
      </c>
      <c r="C1219" s="105">
        <v>2132395</v>
      </c>
      <c r="D1219" s="105">
        <v>73921302</v>
      </c>
      <c r="E1219" s="106">
        <f t="shared" si="133"/>
        <v>34.665857873424017</v>
      </c>
      <c r="F1219" s="107">
        <f t="shared" si="134"/>
        <v>24</v>
      </c>
      <c r="G1219" s="107">
        <f>COUNTIF(Data_Eksportir!$H$2:$H$3401,A1219)</f>
        <v>0</v>
      </c>
      <c r="H1219" s="104" t="str">
        <f t="shared" si="135"/>
        <v>20 – 100</v>
      </c>
      <c r="I1219" s="104" t="str">
        <f t="shared" si="136"/>
        <v>Belum terwakili</v>
      </c>
      <c r="J1219" s="106">
        <f t="shared" si="137"/>
        <v>73921302.001219004</v>
      </c>
      <c r="K1219" s="105">
        <f t="shared" si="138"/>
        <v>73921302</v>
      </c>
      <c r="L1219" s="106">
        <f t="shared" si="139"/>
        <v>73921302.001219004</v>
      </c>
    </row>
    <row r="1220" spans="1:12" x14ac:dyDescent="0.3">
      <c r="A1220" s="104" t="s">
        <v>2827</v>
      </c>
      <c r="B1220" s="104" t="s">
        <v>2828</v>
      </c>
      <c r="C1220" s="105">
        <v>30832</v>
      </c>
      <c r="D1220" s="105">
        <v>517476</v>
      </c>
      <c r="E1220" s="106">
        <f t="shared" si="133"/>
        <v>16.783731188375715</v>
      </c>
      <c r="F1220" s="107">
        <f t="shared" si="134"/>
        <v>24</v>
      </c>
      <c r="G1220" s="107">
        <f>COUNTIF(Data_Eksportir!$H$2:$H$3401,A1220)</f>
        <v>0</v>
      </c>
      <c r="H1220" s="104" t="str">
        <f t="shared" si="135"/>
        <v>5 – 20</v>
      </c>
      <c r="I1220" s="104" t="str">
        <f t="shared" si="136"/>
        <v>Di bawah ambang nilai</v>
      </c>
      <c r="J1220" s="106">
        <f t="shared" si="137"/>
        <v>517476.00121999998</v>
      </c>
      <c r="K1220" s="105">
        <f t="shared" si="138"/>
        <v>0</v>
      </c>
      <c r="L1220" s="106">
        <f t="shared" si="139"/>
        <v>0</v>
      </c>
    </row>
    <row r="1221" spans="1:12" x14ac:dyDescent="0.3">
      <c r="A1221" s="104" t="s">
        <v>2829</v>
      </c>
      <c r="B1221" s="104" t="s">
        <v>2830</v>
      </c>
      <c r="C1221" s="105">
        <v>15626321</v>
      </c>
      <c r="D1221" s="105">
        <v>214415346</v>
      </c>
      <c r="E1221" s="106">
        <f t="shared" si="133"/>
        <v>13.72142208009166</v>
      </c>
      <c r="F1221" s="107">
        <f t="shared" si="134"/>
        <v>24</v>
      </c>
      <c r="G1221" s="107">
        <f>COUNTIF(Data_Eksportir!$H$2:$H$3401,A1221)</f>
        <v>42</v>
      </c>
      <c r="H1221" s="104" t="str">
        <f t="shared" si="135"/>
        <v>5 – 20</v>
      </c>
      <c r="I1221" s="104" t="str">
        <f t="shared" si="136"/>
        <v>Terwakili</v>
      </c>
      <c r="J1221" s="106">
        <f t="shared" si="137"/>
        <v>214415346.001221</v>
      </c>
      <c r="K1221" s="105">
        <f t="shared" si="138"/>
        <v>4986403.3953488376</v>
      </c>
      <c r="L1221" s="106">
        <f t="shared" si="139"/>
        <v>4986403.3965698378</v>
      </c>
    </row>
    <row r="1222" spans="1:12" x14ac:dyDescent="0.3">
      <c r="A1222" s="104" t="s">
        <v>2831</v>
      </c>
      <c r="B1222" s="104" t="s">
        <v>2832</v>
      </c>
      <c r="C1222" s="105">
        <v>108753830</v>
      </c>
      <c r="D1222" s="105">
        <v>1093930129</v>
      </c>
      <c r="E1222" s="106">
        <f t="shared" si="133"/>
        <v>10.058773369176976</v>
      </c>
      <c r="F1222" s="107">
        <f t="shared" si="134"/>
        <v>24</v>
      </c>
      <c r="G1222" s="107">
        <f>COUNTIF(Data_Eksportir!$H$2:$H$3401,A1222)</f>
        <v>0</v>
      </c>
      <c r="H1222" s="104" t="str">
        <f t="shared" si="135"/>
        <v>5 – 20</v>
      </c>
      <c r="I1222" s="104" t="str">
        <f t="shared" si="136"/>
        <v>Belum terwakili</v>
      </c>
      <c r="J1222" s="106">
        <f t="shared" si="137"/>
        <v>1093930129.0012219</v>
      </c>
      <c r="K1222" s="105">
        <f t="shared" si="138"/>
        <v>1093930129</v>
      </c>
      <c r="L1222" s="106">
        <f t="shared" si="139"/>
        <v>1093930129.0012219</v>
      </c>
    </row>
    <row r="1223" spans="1:12" x14ac:dyDescent="0.3">
      <c r="A1223" s="104" t="s">
        <v>2833</v>
      </c>
      <c r="B1223" s="104" t="s">
        <v>2834</v>
      </c>
      <c r="C1223" s="105">
        <v>3203</v>
      </c>
      <c r="D1223" s="105">
        <v>169422</v>
      </c>
      <c r="E1223" s="106">
        <f t="shared" si="133"/>
        <v>52.894786137995631</v>
      </c>
      <c r="F1223" s="107">
        <f t="shared" si="134"/>
        <v>24</v>
      </c>
      <c r="G1223" s="107">
        <f>COUNTIF(Data_Eksportir!$H$2:$H$3401,A1223)</f>
        <v>0</v>
      </c>
      <c r="H1223" s="104" t="str">
        <f t="shared" si="135"/>
        <v>20 – 100</v>
      </c>
      <c r="I1223" s="104" t="str">
        <f t="shared" si="136"/>
        <v>Di bawah ambang nilai</v>
      </c>
      <c r="J1223" s="106">
        <f t="shared" si="137"/>
        <v>169422.001223</v>
      </c>
      <c r="K1223" s="105">
        <f t="shared" si="138"/>
        <v>0</v>
      </c>
      <c r="L1223" s="106">
        <f t="shared" si="139"/>
        <v>0</v>
      </c>
    </row>
    <row r="1224" spans="1:12" x14ac:dyDescent="0.3">
      <c r="A1224" s="104" t="s">
        <v>2835</v>
      </c>
      <c r="B1224" s="104" t="s">
        <v>2836</v>
      </c>
      <c r="C1224" s="105">
        <v>7545</v>
      </c>
      <c r="D1224" s="105">
        <v>182660</v>
      </c>
      <c r="E1224" s="106">
        <f t="shared" si="133"/>
        <v>24.209410205434061</v>
      </c>
      <c r="F1224" s="107">
        <f t="shared" si="134"/>
        <v>24</v>
      </c>
      <c r="G1224" s="107">
        <f>COUNTIF(Data_Eksportir!$H$2:$H$3401,A1224)</f>
        <v>0</v>
      </c>
      <c r="H1224" s="104" t="str">
        <f t="shared" si="135"/>
        <v>20 – 100</v>
      </c>
      <c r="I1224" s="104" t="str">
        <f t="shared" si="136"/>
        <v>Di bawah ambang nilai</v>
      </c>
      <c r="J1224" s="106">
        <f t="shared" si="137"/>
        <v>182660.00122400001</v>
      </c>
      <c r="K1224" s="105">
        <f t="shared" si="138"/>
        <v>0</v>
      </c>
      <c r="L1224" s="106">
        <f t="shared" si="139"/>
        <v>0</v>
      </c>
    </row>
    <row r="1225" spans="1:12" x14ac:dyDescent="0.3">
      <c r="A1225" s="104" t="s">
        <v>2837</v>
      </c>
      <c r="B1225" s="104" t="s">
        <v>2838</v>
      </c>
      <c r="C1225" s="105">
        <v>5322</v>
      </c>
      <c r="D1225" s="105">
        <v>71873</v>
      </c>
      <c r="E1225" s="106">
        <f t="shared" si="133"/>
        <v>13.504885381435551</v>
      </c>
      <c r="F1225" s="107">
        <f t="shared" si="134"/>
        <v>24</v>
      </c>
      <c r="G1225" s="107">
        <f>COUNTIF(Data_Eksportir!$H$2:$H$3401,A1225)</f>
        <v>0</v>
      </c>
      <c r="H1225" s="104" t="str">
        <f t="shared" si="135"/>
        <v>5 – 20</v>
      </c>
      <c r="I1225" s="104" t="str">
        <f t="shared" si="136"/>
        <v>Di bawah ambang nilai</v>
      </c>
      <c r="J1225" s="106">
        <f t="shared" si="137"/>
        <v>71873.001225</v>
      </c>
      <c r="K1225" s="105">
        <f t="shared" si="138"/>
        <v>0</v>
      </c>
      <c r="L1225" s="106">
        <f t="shared" si="139"/>
        <v>0</v>
      </c>
    </row>
    <row r="1226" spans="1:12" x14ac:dyDescent="0.3">
      <c r="A1226" s="104" t="s">
        <v>2839</v>
      </c>
      <c r="B1226" s="104" t="s">
        <v>2840</v>
      </c>
      <c r="C1226" s="105">
        <v>99585</v>
      </c>
      <c r="D1226" s="105">
        <v>455671</v>
      </c>
      <c r="E1226" s="106">
        <f t="shared" si="133"/>
        <v>4.575699151478636</v>
      </c>
      <c r="F1226" s="107">
        <f t="shared" si="134"/>
        <v>24</v>
      </c>
      <c r="G1226" s="107">
        <f>COUNTIF(Data_Eksportir!$H$2:$H$3401,A1226)</f>
        <v>0</v>
      </c>
      <c r="H1226" s="104" t="str">
        <f t="shared" si="135"/>
        <v>1 – 5</v>
      </c>
      <c r="I1226" s="104" t="str">
        <f t="shared" si="136"/>
        <v>Di bawah ambang nilai</v>
      </c>
      <c r="J1226" s="106">
        <f t="shared" si="137"/>
        <v>455671.00122600002</v>
      </c>
      <c r="K1226" s="105">
        <f t="shared" si="138"/>
        <v>0</v>
      </c>
      <c r="L1226" s="106">
        <f t="shared" si="139"/>
        <v>0</v>
      </c>
    </row>
    <row r="1227" spans="1:12" x14ac:dyDescent="0.3">
      <c r="A1227" s="104" t="s">
        <v>2841</v>
      </c>
      <c r="B1227" s="104" t="s">
        <v>2842</v>
      </c>
      <c r="C1227" s="105">
        <v>13120</v>
      </c>
      <c r="D1227" s="105">
        <v>119175</v>
      </c>
      <c r="E1227" s="106">
        <f t="shared" si="133"/>
        <v>9.083460365853659</v>
      </c>
      <c r="F1227" s="107">
        <f t="shared" si="134"/>
        <v>24</v>
      </c>
      <c r="G1227" s="107">
        <f>COUNTIF(Data_Eksportir!$H$2:$H$3401,A1227)</f>
        <v>0</v>
      </c>
      <c r="H1227" s="104" t="str">
        <f t="shared" si="135"/>
        <v>5 – 20</v>
      </c>
      <c r="I1227" s="104" t="str">
        <f t="shared" si="136"/>
        <v>Di bawah ambang nilai</v>
      </c>
      <c r="J1227" s="106">
        <f t="shared" si="137"/>
        <v>119175.001227</v>
      </c>
      <c r="K1227" s="105">
        <f t="shared" si="138"/>
        <v>0</v>
      </c>
      <c r="L1227" s="106">
        <f t="shared" si="139"/>
        <v>0</v>
      </c>
    </row>
    <row r="1228" spans="1:12" x14ac:dyDescent="0.3">
      <c r="A1228" s="104" t="s">
        <v>2843</v>
      </c>
      <c r="B1228" s="104" t="s">
        <v>2844</v>
      </c>
      <c r="C1228" s="105">
        <v>200663</v>
      </c>
      <c r="D1228" s="105">
        <v>4037106</v>
      </c>
      <c r="E1228" s="106">
        <f t="shared" si="133"/>
        <v>20.118836058466183</v>
      </c>
      <c r="F1228" s="107">
        <f t="shared" si="134"/>
        <v>24</v>
      </c>
      <c r="G1228" s="107">
        <f>COUNTIF(Data_Eksportir!$H$2:$H$3401,A1228)</f>
        <v>0</v>
      </c>
      <c r="H1228" s="104" t="str">
        <f t="shared" si="135"/>
        <v>20 – 100</v>
      </c>
      <c r="I1228" s="104" t="str">
        <f t="shared" si="136"/>
        <v>Di bawah ambang nilai</v>
      </c>
      <c r="J1228" s="106">
        <f t="shared" si="137"/>
        <v>4037106.001228</v>
      </c>
      <c r="K1228" s="105">
        <f t="shared" si="138"/>
        <v>0</v>
      </c>
      <c r="L1228" s="106">
        <f t="shared" si="139"/>
        <v>0</v>
      </c>
    </row>
    <row r="1229" spans="1:12" x14ac:dyDescent="0.3">
      <c r="A1229" s="104" t="s">
        <v>2845</v>
      </c>
      <c r="B1229" s="104" t="s">
        <v>2846</v>
      </c>
      <c r="C1229" s="105">
        <v>4169973</v>
      </c>
      <c r="D1229" s="105">
        <v>40889459</v>
      </c>
      <c r="E1229" s="106">
        <f t="shared" si="133"/>
        <v>9.805689149546053</v>
      </c>
      <c r="F1229" s="107">
        <f t="shared" si="134"/>
        <v>24</v>
      </c>
      <c r="G1229" s="107">
        <f>COUNTIF(Data_Eksportir!$H$2:$H$3401,A1229)</f>
        <v>0</v>
      </c>
      <c r="H1229" s="104" t="str">
        <f t="shared" si="135"/>
        <v>5 – 20</v>
      </c>
      <c r="I1229" s="104" t="str">
        <f t="shared" si="136"/>
        <v>Belum terwakili</v>
      </c>
      <c r="J1229" s="106">
        <f t="shared" si="137"/>
        <v>40889459.001229003</v>
      </c>
      <c r="K1229" s="105">
        <f t="shared" si="138"/>
        <v>40889459</v>
      </c>
      <c r="L1229" s="106">
        <f t="shared" si="139"/>
        <v>40889459.001229003</v>
      </c>
    </row>
    <row r="1230" spans="1:12" x14ac:dyDescent="0.3">
      <c r="A1230" s="104" t="s">
        <v>2847</v>
      </c>
      <c r="B1230" s="104" t="s">
        <v>2848</v>
      </c>
      <c r="C1230" s="105">
        <v>877117</v>
      </c>
      <c r="D1230" s="105">
        <v>12539212</v>
      </c>
      <c r="E1230" s="106">
        <f t="shared" si="133"/>
        <v>14.295939994322309</v>
      </c>
      <c r="F1230" s="107">
        <f t="shared" si="134"/>
        <v>24</v>
      </c>
      <c r="G1230" s="107">
        <f>COUNTIF(Data_Eksportir!$H$2:$H$3401,A1230)</f>
        <v>0</v>
      </c>
      <c r="H1230" s="104" t="str">
        <f t="shared" si="135"/>
        <v>5 – 20</v>
      </c>
      <c r="I1230" s="104" t="str">
        <f t="shared" si="136"/>
        <v>Belum terwakili</v>
      </c>
      <c r="J1230" s="106">
        <f t="shared" si="137"/>
        <v>12539212.00123</v>
      </c>
      <c r="K1230" s="105">
        <f t="shared" si="138"/>
        <v>12539212</v>
      </c>
      <c r="L1230" s="106">
        <f t="shared" si="139"/>
        <v>12539212.00123</v>
      </c>
    </row>
    <row r="1231" spans="1:12" x14ac:dyDescent="0.3">
      <c r="A1231" s="104" t="s">
        <v>2849</v>
      </c>
      <c r="B1231" s="104" t="s">
        <v>2850</v>
      </c>
      <c r="C1231" s="105">
        <v>7082</v>
      </c>
      <c r="D1231" s="105">
        <v>232439</v>
      </c>
      <c r="E1231" s="106">
        <f t="shared" si="133"/>
        <v>32.821095735667889</v>
      </c>
      <c r="F1231" s="107">
        <f t="shared" si="134"/>
        <v>24</v>
      </c>
      <c r="G1231" s="107">
        <f>COUNTIF(Data_Eksportir!$H$2:$H$3401,A1231)</f>
        <v>0</v>
      </c>
      <c r="H1231" s="104" t="str">
        <f t="shared" si="135"/>
        <v>20 – 100</v>
      </c>
      <c r="I1231" s="104" t="str">
        <f t="shared" si="136"/>
        <v>Di bawah ambang nilai</v>
      </c>
      <c r="J1231" s="106">
        <f t="shared" si="137"/>
        <v>232439.001231</v>
      </c>
      <c r="K1231" s="105">
        <f t="shared" si="138"/>
        <v>0</v>
      </c>
      <c r="L1231" s="106">
        <f t="shared" si="139"/>
        <v>0</v>
      </c>
    </row>
    <row r="1232" spans="1:12" x14ac:dyDescent="0.3">
      <c r="A1232" s="104" t="s">
        <v>2851</v>
      </c>
      <c r="B1232" s="104" t="s">
        <v>2852</v>
      </c>
      <c r="C1232" s="105">
        <v>405599</v>
      </c>
      <c r="D1232" s="105">
        <v>7463793</v>
      </c>
      <c r="E1232" s="106">
        <f t="shared" si="133"/>
        <v>18.401901878456307</v>
      </c>
      <c r="F1232" s="107">
        <f t="shared" si="134"/>
        <v>24</v>
      </c>
      <c r="G1232" s="107">
        <f>COUNTIF(Data_Eksportir!$H$2:$H$3401,A1232)</f>
        <v>0</v>
      </c>
      <c r="H1232" s="104" t="str">
        <f t="shared" si="135"/>
        <v>5 – 20</v>
      </c>
      <c r="I1232" s="104" t="str">
        <f t="shared" si="136"/>
        <v>Di bawah ambang nilai</v>
      </c>
      <c r="J1232" s="106">
        <f t="shared" si="137"/>
        <v>7463793.0012320001</v>
      </c>
      <c r="K1232" s="105">
        <f t="shared" si="138"/>
        <v>0</v>
      </c>
      <c r="L1232" s="106">
        <f t="shared" si="139"/>
        <v>0</v>
      </c>
    </row>
    <row r="1233" spans="1:12" x14ac:dyDescent="0.3">
      <c r="A1233" s="104" t="s">
        <v>2853</v>
      </c>
      <c r="B1233" s="104" t="s">
        <v>2854</v>
      </c>
      <c r="C1233" s="105">
        <v>10289</v>
      </c>
      <c r="D1233" s="105">
        <v>430136</v>
      </c>
      <c r="E1233" s="106">
        <f t="shared" si="133"/>
        <v>41.805423267567306</v>
      </c>
      <c r="F1233" s="107">
        <f t="shared" si="134"/>
        <v>24</v>
      </c>
      <c r="G1233" s="107">
        <f>COUNTIF(Data_Eksportir!$H$2:$H$3401,A1233)</f>
        <v>0</v>
      </c>
      <c r="H1233" s="104" t="str">
        <f t="shared" si="135"/>
        <v>20 – 100</v>
      </c>
      <c r="I1233" s="104" t="str">
        <f t="shared" si="136"/>
        <v>Di bawah ambang nilai</v>
      </c>
      <c r="J1233" s="106">
        <f t="shared" si="137"/>
        <v>430136.00123300002</v>
      </c>
      <c r="K1233" s="105">
        <f t="shared" si="138"/>
        <v>0</v>
      </c>
      <c r="L1233" s="106">
        <f t="shared" si="139"/>
        <v>0</v>
      </c>
    </row>
    <row r="1234" spans="1:12" x14ac:dyDescent="0.3">
      <c r="A1234" s="104" t="s">
        <v>2855</v>
      </c>
      <c r="B1234" s="104" t="s">
        <v>2856</v>
      </c>
      <c r="C1234" s="105">
        <v>33396</v>
      </c>
      <c r="D1234" s="105">
        <v>200935</v>
      </c>
      <c r="E1234" s="106">
        <f t="shared" si="133"/>
        <v>6.0167385315606658</v>
      </c>
      <c r="F1234" s="107">
        <f t="shared" si="134"/>
        <v>24</v>
      </c>
      <c r="G1234" s="107">
        <f>COUNTIF(Data_Eksportir!$H$2:$H$3401,A1234)</f>
        <v>0</v>
      </c>
      <c r="H1234" s="104" t="str">
        <f t="shared" si="135"/>
        <v>5 – 20</v>
      </c>
      <c r="I1234" s="104" t="str">
        <f t="shared" si="136"/>
        <v>Di bawah ambang nilai</v>
      </c>
      <c r="J1234" s="106">
        <f t="shared" si="137"/>
        <v>200935.001234</v>
      </c>
      <c r="K1234" s="105">
        <f t="shared" si="138"/>
        <v>0</v>
      </c>
      <c r="L1234" s="106">
        <f t="shared" si="139"/>
        <v>0</v>
      </c>
    </row>
    <row r="1235" spans="1:12" x14ac:dyDescent="0.3">
      <c r="A1235" s="104" t="s">
        <v>2857</v>
      </c>
      <c r="B1235" s="104" t="s">
        <v>2858</v>
      </c>
      <c r="C1235" s="105">
        <v>1799</v>
      </c>
      <c r="D1235" s="105">
        <v>65093</v>
      </c>
      <c r="E1235" s="106">
        <f t="shared" si="133"/>
        <v>36.18287937743191</v>
      </c>
      <c r="F1235" s="107">
        <f t="shared" si="134"/>
        <v>24</v>
      </c>
      <c r="G1235" s="107">
        <f>COUNTIF(Data_Eksportir!$H$2:$H$3401,A1235)</f>
        <v>0</v>
      </c>
      <c r="H1235" s="104" t="str">
        <f t="shared" si="135"/>
        <v>20 – 100</v>
      </c>
      <c r="I1235" s="104" t="str">
        <f t="shared" si="136"/>
        <v>Di bawah ambang nilai</v>
      </c>
      <c r="J1235" s="106">
        <f t="shared" si="137"/>
        <v>65093.001235000003</v>
      </c>
      <c r="K1235" s="105">
        <f t="shared" si="138"/>
        <v>0</v>
      </c>
      <c r="L1235" s="106">
        <f t="shared" si="139"/>
        <v>0</v>
      </c>
    </row>
    <row r="1236" spans="1:12" x14ac:dyDescent="0.3">
      <c r="A1236" s="104" t="s">
        <v>2859</v>
      </c>
      <c r="B1236" s="104" t="s">
        <v>2860</v>
      </c>
      <c r="C1236" s="105">
        <v>3181283</v>
      </c>
      <c r="D1236" s="105">
        <v>31140758</v>
      </c>
      <c r="E1236" s="106">
        <f t="shared" si="133"/>
        <v>9.7887418378056896</v>
      </c>
      <c r="F1236" s="107">
        <f t="shared" si="134"/>
        <v>24</v>
      </c>
      <c r="G1236" s="107">
        <f>COUNTIF(Data_Eksportir!$H$2:$H$3401,A1236)</f>
        <v>0</v>
      </c>
      <c r="H1236" s="104" t="str">
        <f t="shared" si="135"/>
        <v>5 – 20</v>
      </c>
      <c r="I1236" s="104" t="str">
        <f t="shared" si="136"/>
        <v>Belum terwakili</v>
      </c>
      <c r="J1236" s="106">
        <f t="shared" si="137"/>
        <v>31140758.001235999</v>
      </c>
      <c r="K1236" s="105">
        <f t="shared" si="138"/>
        <v>31140758</v>
      </c>
      <c r="L1236" s="106">
        <f t="shared" si="139"/>
        <v>31140758.001235999</v>
      </c>
    </row>
    <row r="1237" spans="1:12" x14ac:dyDescent="0.3">
      <c r="A1237" s="104" t="s">
        <v>2861</v>
      </c>
      <c r="B1237" s="104" t="s">
        <v>2862</v>
      </c>
      <c r="C1237" s="105">
        <v>4064602</v>
      </c>
      <c r="D1237" s="105">
        <v>127161272</v>
      </c>
      <c r="E1237" s="106">
        <f t="shared" si="133"/>
        <v>31.285048819047965</v>
      </c>
      <c r="F1237" s="107">
        <f t="shared" si="134"/>
        <v>24</v>
      </c>
      <c r="G1237" s="107">
        <f>COUNTIF(Data_Eksportir!$H$2:$H$3401,A1237)</f>
        <v>0</v>
      </c>
      <c r="H1237" s="104" t="str">
        <f t="shared" si="135"/>
        <v>20 – 100</v>
      </c>
      <c r="I1237" s="104" t="str">
        <f t="shared" si="136"/>
        <v>Belum terwakili</v>
      </c>
      <c r="J1237" s="106">
        <f t="shared" si="137"/>
        <v>127161272.001237</v>
      </c>
      <c r="K1237" s="105">
        <f t="shared" si="138"/>
        <v>127161272</v>
      </c>
      <c r="L1237" s="106">
        <f t="shared" si="139"/>
        <v>127161272.001237</v>
      </c>
    </row>
    <row r="1238" spans="1:12" x14ac:dyDescent="0.3">
      <c r="A1238" s="104" t="s">
        <v>2863</v>
      </c>
      <c r="B1238" s="104" t="s">
        <v>2864</v>
      </c>
      <c r="C1238" s="105">
        <v>2376810</v>
      </c>
      <c r="D1238" s="105">
        <v>266552828</v>
      </c>
      <c r="E1238" s="106">
        <f t="shared" si="133"/>
        <v>112.14730163538525</v>
      </c>
      <c r="F1238" s="107">
        <f t="shared" si="134"/>
        <v>24</v>
      </c>
      <c r="G1238" s="107">
        <f>COUNTIF(Data_Eksportir!$H$2:$H$3401,A1238)</f>
        <v>1</v>
      </c>
      <c r="H1238" s="104" t="str">
        <f t="shared" si="135"/>
        <v>100 ke atas</v>
      </c>
      <c r="I1238" s="104" t="str">
        <f t="shared" si="136"/>
        <v>Keterwakilan rendah</v>
      </c>
      <c r="J1238" s="106">
        <f t="shared" si="137"/>
        <v>266552828.00123799</v>
      </c>
      <c r="K1238" s="105">
        <f t="shared" si="138"/>
        <v>133276414</v>
      </c>
      <c r="L1238" s="106">
        <f t="shared" si="139"/>
        <v>133276414.001238</v>
      </c>
    </row>
    <row r="1239" spans="1:12" x14ac:dyDescent="0.3">
      <c r="A1239" s="104" t="s">
        <v>2865</v>
      </c>
      <c r="B1239" s="104" t="s">
        <v>2866</v>
      </c>
      <c r="C1239" s="105">
        <v>329478</v>
      </c>
      <c r="D1239" s="105">
        <v>15165855</v>
      </c>
      <c r="E1239" s="106">
        <f t="shared" si="133"/>
        <v>46.029947371296416</v>
      </c>
      <c r="F1239" s="107">
        <f t="shared" si="134"/>
        <v>24</v>
      </c>
      <c r="G1239" s="107">
        <f>COUNTIF(Data_Eksportir!$H$2:$H$3401,A1239)</f>
        <v>0</v>
      </c>
      <c r="H1239" s="104" t="str">
        <f t="shared" si="135"/>
        <v>20 – 100</v>
      </c>
      <c r="I1239" s="104" t="str">
        <f t="shared" si="136"/>
        <v>Belum terwakili</v>
      </c>
      <c r="J1239" s="106">
        <f t="shared" si="137"/>
        <v>15165855.001239</v>
      </c>
      <c r="K1239" s="105">
        <f t="shared" si="138"/>
        <v>15165855</v>
      </c>
      <c r="L1239" s="106">
        <f t="shared" si="139"/>
        <v>15165855.001239</v>
      </c>
    </row>
    <row r="1240" spans="1:12" x14ac:dyDescent="0.3">
      <c r="A1240" s="104" t="s">
        <v>2867</v>
      </c>
      <c r="B1240" s="104" t="s">
        <v>2868</v>
      </c>
      <c r="C1240" s="105">
        <v>26363</v>
      </c>
      <c r="D1240" s="105">
        <v>3876338</v>
      </c>
      <c r="E1240" s="106">
        <f t="shared" si="133"/>
        <v>147.03705951522969</v>
      </c>
      <c r="F1240" s="107">
        <f t="shared" si="134"/>
        <v>24</v>
      </c>
      <c r="G1240" s="107">
        <f>COUNTIF(Data_Eksportir!$H$2:$H$3401,A1240)</f>
        <v>0</v>
      </c>
      <c r="H1240" s="104" t="str">
        <f t="shared" si="135"/>
        <v>100 ke atas</v>
      </c>
      <c r="I1240" s="104" t="str">
        <f t="shared" si="136"/>
        <v>Di bawah ambang nilai</v>
      </c>
      <c r="J1240" s="106">
        <f t="shared" si="137"/>
        <v>3876338.0012400001</v>
      </c>
      <c r="K1240" s="105">
        <f t="shared" si="138"/>
        <v>0</v>
      </c>
      <c r="L1240" s="106">
        <f t="shared" si="139"/>
        <v>0</v>
      </c>
    </row>
    <row r="1241" spans="1:12" x14ac:dyDescent="0.3">
      <c r="A1241" s="104" t="s">
        <v>2869</v>
      </c>
      <c r="B1241" s="104" t="s">
        <v>2870</v>
      </c>
      <c r="C1241" s="105">
        <v>698711</v>
      </c>
      <c r="D1241" s="105">
        <v>33987557</v>
      </c>
      <c r="E1241" s="106">
        <f t="shared" si="133"/>
        <v>48.64322588309043</v>
      </c>
      <c r="F1241" s="107">
        <f t="shared" si="134"/>
        <v>24</v>
      </c>
      <c r="G1241" s="107">
        <f>COUNTIF(Data_Eksportir!$H$2:$H$3401,A1241)</f>
        <v>0</v>
      </c>
      <c r="H1241" s="104" t="str">
        <f t="shared" si="135"/>
        <v>20 – 100</v>
      </c>
      <c r="I1241" s="104" t="str">
        <f t="shared" si="136"/>
        <v>Belum terwakili</v>
      </c>
      <c r="J1241" s="106">
        <f t="shared" si="137"/>
        <v>33987557.001240999</v>
      </c>
      <c r="K1241" s="105">
        <f t="shared" si="138"/>
        <v>33987557</v>
      </c>
      <c r="L1241" s="106">
        <f t="shared" si="139"/>
        <v>33987557.001240999</v>
      </c>
    </row>
    <row r="1242" spans="1:12" x14ac:dyDescent="0.3">
      <c r="A1242" s="104" t="s">
        <v>2871</v>
      </c>
      <c r="B1242" s="104" t="s">
        <v>2872</v>
      </c>
      <c r="C1242" s="105">
        <v>10453</v>
      </c>
      <c r="D1242" s="105">
        <v>383543</v>
      </c>
      <c r="E1242" s="106">
        <f t="shared" si="133"/>
        <v>36.692145795465414</v>
      </c>
      <c r="F1242" s="107">
        <f t="shared" si="134"/>
        <v>24</v>
      </c>
      <c r="G1242" s="107">
        <f>COUNTIF(Data_Eksportir!$H$2:$H$3401,A1242)</f>
        <v>0</v>
      </c>
      <c r="H1242" s="104" t="str">
        <f t="shared" si="135"/>
        <v>20 – 100</v>
      </c>
      <c r="I1242" s="104" t="str">
        <f t="shared" si="136"/>
        <v>Di bawah ambang nilai</v>
      </c>
      <c r="J1242" s="106">
        <f t="shared" si="137"/>
        <v>383543.00124200003</v>
      </c>
      <c r="K1242" s="105">
        <f t="shared" si="138"/>
        <v>0</v>
      </c>
      <c r="L1242" s="106">
        <f t="shared" si="139"/>
        <v>0</v>
      </c>
    </row>
    <row r="1243" spans="1:12" x14ac:dyDescent="0.3">
      <c r="A1243" s="104" t="s">
        <v>2873</v>
      </c>
      <c r="B1243" s="104" t="s">
        <v>2874</v>
      </c>
      <c r="C1243" s="105">
        <v>2477</v>
      </c>
      <c r="D1243" s="105">
        <v>166250</v>
      </c>
      <c r="E1243" s="106">
        <f t="shared" si="133"/>
        <v>67.117480823576912</v>
      </c>
      <c r="F1243" s="107">
        <f t="shared" si="134"/>
        <v>24</v>
      </c>
      <c r="G1243" s="107">
        <f>COUNTIF(Data_Eksportir!$H$2:$H$3401,A1243)</f>
        <v>0</v>
      </c>
      <c r="H1243" s="104" t="str">
        <f t="shared" si="135"/>
        <v>20 – 100</v>
      </c>
      <c r="I1243" s="104" t="str">
        <f t="shared" si="136"/>
        <v>Di bawah ambang nilai</v>
      </c>
      <c r="J1243" s="106">
        <f t="shared" si="137"/>
        <v>166250.00124300001</v>
      </c>
      <c r="K1243" s="105">
        <f t="shared" si="138"/>
        <v>0</v>
      </c>
      <c r="L1243" s="106">
        <f t="shared" si="139"/>
        <v>0</v>
      </c>
    </row>
    <row r="1244" spans="1:12" x14ac:dyDescent="0.3">
      <c r="A1244" s="104" t="s">
        <v>2875</v>
      </c>
      <c r="B1244" s="104" t="s">
        <v>2876</v>
      </c>
      <c r="C1244" s="105">
        <v>510</v>
      </c>
      <c r="D1244" s="105">
        <v>90840</v>
      </c>
      <c r="E1244" s="106">
        <f t="shared" si="133"/>
        <v>178.11764705882354</v>
      </c>
      <c r="F1244" s="107">
        <f t="shared" si="134"/>
        <v>24</v>
      </c>
      <c r="G1244" s="107">
        <f>COUNTIF(Data_Eksportir!$H$2:$H$3401,A1244)</f>
        <v>0</v>
      </c>
      <c r="H1244" s="104" t="str">
        <f t="shared" si="135"/>
        <v>100 ke atas</v>
      </c>
      <c r="I1244" s="104" t="str">
        <f t="shared" si="136"/>
        <v>Di bawah ambang nilai</v>
      </c>
      <c r="J1244" s="106">
        <f t="shared" si="137"/>
        <v>90840.001243999999</v>
      </c>
      <c r="K1244" s="105">
        <f t="shared" si="138"/>
        <v>0</v>
      </c>
      <c r="L1244" s="106">
        <f t="shared" si="139"/>
        <v>0</v>
      </c>
    </row>
    <row r="1245" spans="1:12" x14ac:dyDescent="0.3">
      <c r="A1245" s="104" t="s">
        <v>2877</v>
      </c>
      <c r="B1245" s="104" t="s">
        <v>2878</v>
      </c>
      <c r="C1245" s="105">
        <v>368772</v>
      </c>
      <c r="D1245" s="105">
        <v>266852</v>
      </c>
      <c r="E1245" s="106">
        <f t="shared" si="133"/>
        <v>0.72362326857787462</v>
      </c>
      <c r="F1245" s="107">
        <f t="shared" si="134"/>
        <v>25</v>
      </c>
      <c r="G1245" s="107">
        <f>COUNTIF(Data_Eksportir!$H$2:$H$3401,A1245)</f>
        <v>4</v>
      </c>
      <c r="H1245" s="104" t="str">
        <f t="shared" si="135"/>
        <v>Di bawah 1</v>
      </c>
      <c r="I1245" s="104" t="str">
        <f t="shared" si="136"/>
        <v>Di bawah ambang nilai</v>
      </c>
      <c r="J1245" s="106">
        <f t="shared" si="137"/>
        <v>266852.00124499999</v>
      </c>
      <c r="K1245" s="105">
        <f t="shared" si="138"/>
        <v>0</v>
      </c>
      <c r="L1245" s="106">
        <f t="shared" si="139"/>
        <v>0</v>
      </c>
    </row>
    <row r="1246" spans="1:12" x14ac:dyDescent="0.3">
      <c r="A1246" s="104" t="s">
        <v>2879</v>
      </c>
      <c r="B1246" s="104" t="s">
        <v>2880</v>
      </c>
      <c r="C1246" s="105">
        <v>51</v>
      </c>
      <c r="D1246" s="105">
        <v>7</v>
      </c>
      <c r="E1246" s="106">
        <f t="shared" si="133"/>
        <v>0.13725490196078433</v>
      </c>
      <c r="F1246" s="107">
        <f t="shared" si="134"/>
        <v>25</v>
      </c>
      <c r="G1246" s="107">
        <f>COUNTIF(Data_Eksportir!$H$2:$H$3401,A1246)</f>
        <v>0</v>
      </c>
      <c r="H1246" s="104" t="str">
        <f t="shared" si="135"/>
        <v>Di bawah 1</v>
      </c>
      <c r="I1246" s="104" t="str">
        <f t="shared" si="136"/>
        <v>Di bawah ambang nilai</v>
      </c>
      <c r="J1246" s="106">
        <f t="shared" si="137"/>
        <v>7.0012460000000001</v>
      </c>
      <c r="K1246" s="105">
        <f t="shared" si="138"/>
        <v>0</v>
      </c>
      <c r="L1246" s="106">
        <f t="shared" si="139"/>
        <v>0</v>
      </c>
    </row>
    <row r="1247" spans="1:12" x14ac:dyDescent="0.3">
      <c r="A1247" s="104" t="s">
        <v>2881</v>
      </c>
      <c r="B1247" s="104" t="s">
        <v>2882</v>
      </c>
      <c r="C1247" s="105">
        <v>10803</v>
      </c>
      <c r="D1247" s="105">
        <v>36908</v>
      </c>
      <c r="E1247" s="106">
        <f t="shared" si="133"/>
        <v>3.4164583911876329</v>
      </c>
      <c r="F1247" s="107">
        <f t="shared" si="134"/>
        <v>25</v>
      </c>
      <c r="G1247" s="107">
        <f>COUNTIF(Data_Eksportir!$H$2:$H$3401,A1247)</f>
        <v>0</v>
      </c>
      <c r="H1247" s="104" t="str">
        <f t="shared" si="135"/>
        <v>1 – 5</v>
      </c>
      <c r="I1247" s="104" t="str">
        <f t="shared" si="136"/>
        <v>Di bawah ambang nilai</v>
      </c>
      <c r="J1247" s="106">
        <f t="shared" si="137"/>
        <v>36908.001247</v>
      </c>
      <c r="K1247" s="105">
        <f t="shared" si="138"/>
        <v>0</v>
      </c>
      <c r="L1247" s="106">
        <f t="shared" si="139"/>
        <v>0</v>
      </c>
    </row>
    <row r="1248" spans="1:12" x14ac:dyDescent="0.3">
      <c r="A1248" s="104" t="s">
        <v>2883</v>
      </c>
      <c r="B1248" s="104" t="s">
        <v>2884</v>
      </c>
      <c r="C1248" s="105">
        <v>4751</v>
      </c>
      <c r="D1248" s="105">
        <v>3365</v>
      </c>
      <c r="E1248" s="106">
        <f t="shared" si="133"/>
        <v>0.70827194274889493</v>
      </c>
      <c r="F1248" s="107">
        <f t="shared" si="134"/>
        <v>25</v>
      </c>
      <c r="G1248" s="107">
        <f>COUNTIF(Data_Eksportir!$H$2:$H$3401,A1248)</f>
        <v>0</v>
      </c>
      <c r="H1248" s="104" t="str">
        <f t="shared" si="135"/>
        <v>Di bawah 1</v>
      </c>
      <c r="I1248" s="104" t="str">
        <f t="shared" si="136"/>
        <v>Di bawah ambang nilai</v>
      </c>
      <c r="J1248" s="106">
        <f t="shared" si="137"/>
        <v>3365.001248</v>
      </c>
      <c r="K1248" s="105">
        <f t="shared" si="138"/>
        <v>0</v>
      </c>
      <c r="L1248" s="106">
        <f t="shared" si="139"/>
        <v>0</v>
      </c>
    </row>
    <row r="1249" spans="1:12" x14ac:dyDescent="0.3">
      <c r="A1249" s="104" t="s">
        <v>2885</v>
      </c>
      <c r="B1249" s="104" t="s">
        <v>2886</v>
      </c>
      <c r="C1249" s="105">
        <v>79350</v>
      </c>
      <c r="D1249" s="105">
        <v>35636</v>
      </c>
      <c r="E1249" s="106">
        <f t="shared" si="133"/>
        <v>0.44909892879647134</v>
      </c>
      <c r="F1249" s="107">
        <f t="shared" si="134"/>
        <v>25</v>
      </c>
      <c r="G1249" s="107">
        <f>COUNTIF(Data_Eksportir!$H$2:$H$3401,A1249)</f>
        <v>0</v>
      </c>
      <c r="H1249" s="104" t="str">
        <f t="shared" si="135"/>
        <v>Di bawah 1</v>
      </c>
      <c r="I1249" s="104" t="str">
        <f t="shared" si="136"/>
        <v>Di bawah ambang nilai</v>
      </c>
      <c r="J1249" s="106">
        <f t="shared" si="137"/>
        <v>35636.001249000001</v>
      </c>
      <c r="K1249" s="105">
        <f t="shared" si="138"/>
        <v>0</v>
      </c>
      <c r="L1249" s="106">
        <f t="shared" si="139"/>
        <v>0</v>
      </c>
    </row>
    <row r="1250" spans="1:12" x14ac:dyDescent="0.3">
      <c r="A1250" s="104" t="s">
        <v>2887</v>
      </c>
      <c r="B1250" s="104" t="s">
        <v>2888</v>
      </c>
      <c r="C1250" s="105">
        <v>19208</v>
      </c>
      <c r="D1250" s="105">
        <v>10600</v>
      </c>
      <c r="E1250" s="106">
        <f t="shared" si="133"/>
        <v>0.55185339441899206</v>
      </c>
      <c r="F1250" s="107">
        <f t="shared" si="134"/>
        <v>25</v>
      </c>
      <c r="G1250" s="107">
        <f>COUNTIF(Data_Eksportir!$H$2:$H$3401,A1250)</f>
        <v>0</v>
      </c>
      <c r="H1250" s="104" t="str">
        <f t="shared" si="135"/>
        <v>Di bawah 1</v>
      </c>
      <c r="I1250" s="104" t="str">
        <f t="shared" si="136"/>
        <v>Di bawah ambang nilai</v>
      </c>
      <c r="J1250" s="106">
        <f t="shared" si="137"/>
        <v>10600.001249999999</v>
      </c>
      <c r="K1250" s="105">
        <f t="shared" si="138"/>
        <v>0</v>
      </c>
      <c r="L1250" s="106">
        <f t="shared" si="139"/>
        <v>0</v>
      </c>
    </row>
    <row r="1251" spans="1:12" x14ac:dyDescent="0.3">
      <c r="A1251" s="104" t="s">
        <v>2889</v>
      </c>
      <c r="B1251" s="104" t="s">
        <v>2890</v>
      </c>
      <c r="C1251" s="105">
        <v>4805628</v>
      </c>
      <c r="D1251" s="105">
        <v>2695117</v>
      </c>
      <c r="E1251" s="106">
        <f t="shared" si="133"/>
        <v>0.56082514085568003</v>
      </c>
      <c r="F1251" s="107">
        <f t="shared" si="134"/>
        <v>25</v>
      </c>
      <c r="G1251" s="107">
        <f>COUNTIF(Data_Eksportir!$H$2:$H$3401,A1251)</f>
        <v>1</v>
      </c>
      <c r="H1251" s="104" t="str">
        <f t="shared" si="135"/>
        <v>Di bawah 1</v>
      </c>
      <c r="I1251" s="104" t="str">
        <f t="shared" si="136"/>
        <v>Di bawah ambang nilai</v>
      </c>
      <c r="J1251" s="106">
        <f t="shared" si="137"/>
        <v>2695117.001251</v>
      </c>
      <c r="K1251" s="105">
        <f t="shared" si="138"/>
        <v>0</v>
      </c>
      <c r="L1251" s="106">
        <f t="shared" si="139"/>
        <v>0</v>
      </c>
    </row>
    <row r="1252" spans="1:12" x14ac:dyDescent="0.3">
      <c r="A1252" s="104" t="s">
        <v>2891</v>
      </c>
      <c r="B1252" s="104" t="s">
        <v>2892</v>
      </c>
      <c r="C1252" s="105">
        <v>10950</v>
      </c>
      <c r="D1252" s="105">
        <v>8768</v>
      </c>
      <c r="E1252" s="106">
        <f t="shared" si="133"/>
        <v>0.80073059360730592</v>
      </c>
      <c r="F1252" s="107">
        <f t="shared" si="134"/>
        <v>25</v>
      </c>
      <c r="G1252" s="107">
        <f>COUNTIF(Data_Eksportir!$H$2:$H$3401,A1252)</f>
        <v>0</v>
      </c>
      <c r="H1252" s="104" t="str">
        <f t="shared" si="135"/>
        <v>Di bawah 1</v>
      </c>
      <c r="I1252" s="104" t="str">
        <f t="shared" si="136"/>
        <v>Di bawah ambang nilai</v>
      </c>
      <c r="J1252" s="106">
        <f t="shared" si="137"/>
        <v>8768.001252</v>
      </c>
      <c r="K1252" s="105">
        <f t="shared" si="138"/>
        <v>0</v>
      </c>
      <c r="L1252" s="106">
        <f t="shared" si="139"/>
        <v>0</v>
      </c>
    </row>
    <row r="1253" spans="1:12" x14ac:dyDescent="0.3">
      <c r="A1253" s="104" t="s">
        <v>2893</v>
      </c>
      <c r="B1253" s="104" t="s">
        <v>2894</v>
      </c>
      <c r="C1253" s="105">
        <v>3171804405</v>
      </c>
      <c r="D1253" s="105">
        <v>49157913</v>
      </c>
      <c r="E1253" s="106">
        <f t="shared" si="133"/>
        <v>1.5498406182458152E-2</v>
      </c>
      <c r="F1253" s="107">
        <f t="shared" si="134"/>
        <v>25</v>
      </c>
      <c r="G1253" s="107">
        <f>COUNTIF(Data_Eksportir!$H$2:$H$3401,A1253)</f>
        <v>0</v>
      </c>
      <c r="H1253" s="104" t="str">
        <f t="shared" si="135"/>
        <v>Di bawah 1</v>
      </c>
      <c r="I1253" s="104" t="str">
        <f t="shared" si="136"/>
        <v>Belum terwakili</v>
      </c>
      <c r="J1253" s="106">
        <f t="shared" si="137"/>
        <v>49157913.001253001</v>
      </c>
      <c r="K1253" s="105">
        <f t="shared" si="138"/>
        <v>49157913</v>
      </c>
      <c r="L1253" s="106">
        <f t="shared" si="139"/>
        <v>49157913.001253001</v>
      </c>
    </row>
    <row r="1254" spans="1:12" x14ac:dyDescent="0.3">
      <c r="A1254" s="104" t="s">
        <v>2895</v>
      </c>
      <c r="B1254" s="104" t="s">
        <v>2896</v>
      </c>
      <c r="C1254" s="105">
        <v>510</v>
      </c>
      <c r="D1254" s="105">
        <v>1250</v>
      </c>
      <c r="E1254" s="106">
        <f t="shared" si="133"/>
        <v>2.4509803921568629</v>
      </c>
      <c r="F1254" s="107">
        <f t="shared" si="134"/>
        <v>25</v>
      </c>
      <c r="G1254" s="107">
        <f>COUNTIF(Data_Eksportir!$H$2:$H$3401,A1254)</f>
        <v>0</v>
      </c>
      <c r="H1254" s="104" t="str">
        <f t="shared" si="135"/>
        <v>1 – 5</v>
      </c>
      <c r="I1254" s="104" t="str">
        <f t="shared" si="136"/>
        <v>Di bawah ambang nilai</v>
      </c>
      <c r="J1254" s="106">
        <f t="shared" si="137"/>
        <v>1250.001254</v>
      </c>
      <c r="K1254" s="105">
        <f t="shared" si="138"/>
        <v>0</v>
      </c>
      <c r="L1254" s="106">
        <f t="shared" si="139"/>
        <v>0</v>
      </c>
    </row>
    <row r="1255" spans="1:12" x14ac:dyDescent="0.3">
      <c r="A1255" s="104" t="s">
        <v>2897</v>
      </c>
      <c r="B1255" s="104" t="s">
        <v>2898</v>
      </c>
      <c r="C1255" s="105">
        <v>491</v>
      </c>
      <c r="D1255" s="105">
        <v>309</v>
      </c>
      <c r="E1255" s="106">
        <f t="shared" si="133"/>
        <v>0.62932790224032586</v>
      </c>
      <c r="F1255" s="107">
        <f t="shared" si="134"/>
        <v>25</v>
      </c>
      <c r="G1255" s="107">
        <f>COUNTIF(Data_Eksportir!$H$2:$H$3401,A1255)</f>
        <v>0</v>
      </c>
      <c r="H1255" s="104" t="str">
        <f t="shared" si="135"/>
        <v>Di bawah 1</v>
      </c>
      <c r="I1255" s="104" t="str">
        <f t="shared" si="136"/>
        <v>Di bawah ambang nilai</v>
      </c>
      <c r="J1255" s="106">
        <f t="shared" si="137"/>
        <v>309.00125500000001</v>
      </c>
      <c r="K1255" s="105">
        <f t="shared" si="138"/>
        <v>0</v>
      </c>
      <c r="L1255" s="106">
        <f t="shared" si="139"/>
        <v>0</v>
      </c>
    </row>
    <row r="1256" spans="1:12" x14ac:dyDescent="0.3">
      <c r="A1256" s="104" t="s">
        <v>2899</v>
      </c>
      <c r="B1256" s="104" t="s">
        <v>2900</v>
      </c>
      <c r="C1256" s="105">
        <v>218894923</v>
      </c>
      <c r="D1256" s="105">
        <v>13645198</v>
      </c>
      <c r="E1256" s="106">
        <f t="shared" si="133"/>
        <v>6.2336749582812385E-2</v>
      </c>
      <c r="F1256" s="107">
        <f t="shared" si="134"/>
        <v>25</v>
      </c>
      <c r="G1256" s="107">
        <f>COUNTIF(Data_Eksportir!$H$2:$H$3401,A1256)</f>
        <v>0</v>
      </c>
      <c r="H1256" s="104" t="str">
        <f t="shared" si="135"/>
        <v>Di bawah 1</v>
      </c>
      <c r="I1256" s="104" t="str">
        <f t="shared" si="136"/>
        <v>Belum terwakili</v>
      </c>
      <c r="J1256" s="106">
        <f t="shared" si="137"/>
        <v>13645198.001256</v>
      </c>
      <c r="K1256" s="105">
        <f t="shared" si="138"/>
        <v>13645198</v>
      </c>
      <c r="L1256" s="106">
        <f t="shared" si="139"/>
        <v>13645198.001256</v>
      </c>
    </row>
    <row r="1257" spans="1:12" x14ac:dyDescent="0.3">
      <c r="A1257" s="104" t="s">
        <v>2901</v>
      </c>
      <c r="B1257" s="104" t="s">
        <v>2902</v>
      </c>
      <c r="C1257" s="105">
        <v>3000</v>
      </c>
      <c r="D1257" s="105">
        <v>1560</v>
      </c>
      <c r="E1257" s="106">
        <f t="shared" si="133"/>
        <v>0.52</v>
      </c>
      <c r="F1257" s="107">
        <f t="shared" si="134"/>
        <v>25</v>
      </c>
      <c r="G1257" s="107">
        <f>COUNTIF(Data_Eksportir!$H$2:$H$3401,A1257)</f>
        <v>0</v>
      </c>
      <c r="H1257" s="104" t="str">
        <f t="shared" si="135"/>
        <v>Di bawah 1</v>
      </c>
      <c r="I1257" s="104" t="str">
        <f t="shared" si="136"/>
        <v>Di bawah ambang nilai</v>
      </c>
      <c r="J1257" s="106">
        <f t="shared" si="137"/>
        <v>1560.0012569999999</v>
      </c>
      <c r="K1257" s="105">
        <f t="shared" si="138"/>
        <v>0</v>
      </c>
      <c r="L1257" s="106">
        <f t="shared" si="139"/>
        <v>0</v>
      </c>
    </row>
    <row r="1258" spans="1:12" x14ac:dyDescent="0.3">
      <c r="A1258" s="104" t="s">
        <v>2903</v>
      </c>
      <c r="B1258" s="104" t="s">
        <v>2904</v>
      </c>
      <c r="C1258" s="105">
        <v>1381</v>
      </c>
      <c r="D1258" s="105">
        <v>146</v>
      </c>
      <c r="E1258" s="106">
        <f t="shared" si="133"/>
        <v>0.1057204923968139</v>
      </c>
      <c r="F1258" s="107">
        <f t="shared" si="134"/>
        <v>25</v>
      </c>
      <c r="G1258" s="107">
        <f>COUNTIF(Data_Eksportir!$H$2:$H$3401,A1258)</f>
        <v>0</v>
      </c>
      <c r="H1258" s="104" t="str">
        <f t="shared" si="135"/>
        <v>Di bawah 1</v>
      </c>
      <c r="I1258" s="104" t="str">
        <f t="shared" si="136"/>
        <v>Di bawah ambang nilai</v>
      </c>
      <c r="J1258" s="106">
        <f t="shared" si="137"/>
        <v>146.00125800000001</v>
      </c>
      <c r="K1258" s="105">
        <f t="shared" si="138"/>
        <v>0</v>
      </c>
      <c r="L1258" s="106">
        <f t="shared" si="139"/>
        <v>0</v>
      </c>
    </row>
    <row r="1259" spans="1:12" x14ac:dyDescent="0.3">
      <c r="A1259" s="104" t="s">
        <v>2905</v>
      </c>
      <c r="B1259" s="104" t="s">
        <v>2906</v>
      </c>
      <c r="C1259" s="105">
        <v>71099</v>
      </c>
      <c r="D1259" s="105">
        <v>40703</v>
      </c>
      <c r="E1259" s="106">
        <f t="shared" si="133"/>
        <v>0.57248343858563411</v>
      </c>
      <c r="F1259" s="107">
        <f t="shared" si="134"/>
        <v>25</v>
      </c>
      <c r="G1259" s="107">
        <f>COUNTIF(Data_Eksportir!$H$2:$H$3401,A1259)</f>
        <v>0</v>
      </c>
      <c r="H1259" s="104" t="str">
        <f t="shared" si="135"/>
        <v>Di bawah 1</v>
      </c>
      <c r="I1259" s="104" t="str">
        <f t="shared" si="136"/>
        <v>Di bawah ambang nilai</v>
      </c>
      <c r="J1259" s="106">
        <f t="shared" si="137"/>
        <v>40703.001258999997</v>
      </c>
      <c r="K1259" s="105">
        <f t="shared" si="138"/>
        <v>0</v>
      </c>
      <c r="L1259" s="106">
        <f t="shared" si="139"/>
        <v>0</v>
      </c>
    </row>
    <row r="1260" spans="1:12" x14ac:dyDescent="0.3">
      <c r="A1260" s="104" t="s">
        <v>2907</v>
      </c>
      <c r="B1260" s="104" t="s">
        <v>2908</v>
      </c>
      <c r="C1260" s="105">
        <v>88466503</v>
      </c>
      <c r="D1260" s="105">
        <v>6880598</v>
      </c>
      <c r="E1260" s="106">
        <f t="shared" si="133"/>
        <v>7.7776308169432221E-2</v>
      </c>
      <c r="F1260" s="107">
        <f t="shared" si="134"/>
        <v>25</v>
      </c>
      <c r="G1260" s="107">
        <f>COUNTIF(Data_Eksportir!$H$2:$H$3401,A1260)</f>
        <v>14</v>
      </c>
      <c r="H1260" s="104" t="str">
        <f t="shared" si="135"/>
        <v>Di bawah 1</v>
      </c>
      <c r="I1260" s="104" t="str">
        <f t="shared" si="136"/>
        <v>Di bawah ambang nilai</v>
      </c>
      <c r="J1260" s="106">
        <f t="shared" si="137"/>
        <v>6880598.0012600003</v>
      </c>
      <c r="K1260" s="105">
        <f t="shared" si="138"/>
        <v>0</v>
      </c>
      <c r="L1260" s="106">
        <f t="shared" si="139"/>
        <v>0</v>
      </c>
    </row>
    <row r="1261" spans="1:12" x14ac:dyDescent="0.3">
      <c r="A1261" s="104" t="s">
        <v>2909</v>
      </c>
      <c r="B1261" s="104" t="s">
        <v>2910</v>
      </c>
      <c r="C1261" s="105">
        <v>783734</v>
      </c>
      <c r="D1261" s="105">
        <v>115353</v>
      </c>
      <c r="E1261" s="106">
        <f t="shared" si="133"/>
        <v>0.14718386595452029</v>
      </c>
      <c r="F1261" s="107">
        <f t="shared" si="134"/>
        <v>25</v>
      </c>
      <c r="G1261" s="107">
        <f>COUNTIF(Data_Eksportir!$H$2:$H$3401,A1261)</f>
        <v>0</v>
      </c>
      <c r="H1261" s="104" t="str">
        <f t="shared" si="135"/>
        <v>Di bawah 1</v>
      </c>
      <c r="I1261" s="104" t="str">
        <f t="shared" si="136"/>
        <v>Di bawah ambang nilai</v>
      </c>
      <c r="J1261" s="106">
        <f t="shared" si="137"/>
        <v>115353.001261</v>
      </c>
      <c r="K1261" s="105">
        <f t="shared" si="138"/>
        <v>0</v>
      </c>
      <c r="L1261" s="106">
        <f t="shared" si="139"/>
        <v>0</v>
      </c>
    </row>
    <row r="1262" spans="1:12" x14ac:dyDescent="0.3">
      <c r="A1262" s="104" t="s">
        <v>2911</v>
      </c>
      <c r="B1262" s="104" t="s">
        <v>2912</v>
      </c>
      <c r="C1262" s="105">
        <v>7945405</v>
      </c>
      <c r="D1262" s="105">
        <v>1008645</v>
      </c>
      <c r="E1262" s="106">
        <f t="shared" si="133"/>
        <v>0.12694695865094352</v>
      </c>
      <c r="F1262" s="107">
        <f t="shared" si="134"/>
        <v>25</v>
      </c>
      <c r="G1262" s="107">
        <f>COUNTIF(Data_Eksportir!$H$2:$H$3401,A1262)</f>
        <v>0</v>
      </c>
      <c r="H1262" s="104" t="str">
        <f t="shared" si="135"/>
        <v>Di bawah 1</v>
      </c>
      <c r="I1262" s="104" t="str">
        <f t="shared" si="136"/>
        <v>Di bawah ambang nilai</v>
      </c>
      <c r="J1262" s="106">
        <f t="shared" si="137"/>
        <v>1008645.0012619999</v>
      </c>
      <c r="K1262" s="105">
        <f t="shared" si="138"/>
        <v>0</v>
      </c>
      <c r="L1262" s="106">
        <f t="shared" si="139"/>
        <v>0</v>
      </c>
    </row>
    <row r="1263" spans="1:12" x14ac:dyDescent="0.3">
      <c r="A1263" s="104" t="s">
        <v>2913</v>
      </c>
      <c r="B1263" s="104" t="s">
        <v>2914</v>
      </c>
      <c r="C1263" s="105">
        <v>58282</v>
      </c>
      <c r="D1263" s="105">
        <v>23525</v>
      </c>
      <c r="E1263" s="106">
        <f t="shared" si="133"/>
        <v>0.40364091829381282</v>
      </c>
      <c r="F1263" s="107">
        <f t="shared" si="134"/>
        <v>25</v>
      </c>
      <c r="G1263" s="107">
        <f>COUNTIF(Data_Eksportir!$H$2:$H$3401,A1263)</f>
        <v>0</v>
      </c>
      <c r="H1263" s="104" t="str">
        <f t="shared" si="135"/>
        <v>Di bawah 1</v>
      </c>
      <c r="I1263" s="104" t="str">
        <f t="shared" si="136"/>
        <v>Di bawah ambang nilai</v>
      </c>
      <c r="J1263" s="106">
        <f t="shared" si="137"/>
        <v>23525.001262999998</v>
      </c>
      <c r="K1263" s="105">
        <f t="shared" si="138"/>
        <v>0</v>
      </c>
      <c r="L1263" s="106">
        <f t="shared" si="139"/>
        <v>0</v>
      </c>
    </row>
    <row r="1264" spans="1:12" x14ac:dyDescent="0.3">
      <c r="A1264" s="104" t="s">
        <v>2915</v>
      </c>
      <c r="B1264" s="104" t="s">
        <v>2916</v>
      </c>
      <c r="C1264" s="105">
        <v>2450</v>
      </c>
      <c r="D1264" s="105">
        <v>15930</v>
      </c>
      <c r="E1264" s="106">
        <f t="shared" si="133"/>
        <v>6.5020408163265309</v>
      </c>
      <c r="F1264" s="107">
        <f t="shared" si="134"/>
        <v>25</v>
      </c>
      <c r="G1264" s="107">
        <f>COUNTIF(Data_Eksportir!$H$2:$H$3401,A1264)</f>
        <v>0</v>
      </c>
      <c r="H1264" s="104" t="str">
        <f t="shared" si="135"/>
        <v>5 – 20</v>
      </c>
      <c r="I1264" s="104" t="str">
        <f t="shared" si="136"/>
        <v>Di bawah ambang nilai</v>
      </c>
      <c r="J1264" s="106">
        <f t="shared" si="137"/>
        <v>15930.001264</v>
      </c>
      <c r="K1264" s="105">
        <f t="shared" si="138"/>
        <v>0</v>
      </c>
      <c r="L1264" s="106">
        <f t="shared" si="139"/>
        <v>0</v>
      </c>
    </row>
    <row r="1265" spans="1:12" x14ac:dyDescent="0.3">
      <c r="A1265" s="104" t="s">
        <v>2917</v>
      </c>
      <c r="B1265" s="104" t="s">
        <v>2918</v>
      </c>
      <c r="C1265" s="105">
        <v>26577</v>
      </c>
      <c r="D1265" s="105">
        <v>19677</v>
      </c>
      <c r="E1265" s="106">
        <f t="shared" si="133"/>
        <v>0.74037701772209052</v>
      </c>
      <c r="F1265" s="107">
        <f t="shared" si="134"/>
        <v>25</v>
      </c>
      <c r="G1265" s="107">
        <f>COUNTIF(Data_Eksportir!$H$2:$H$3401,A1265)</f>
        <v>0</v>
      </c>
      <c r="H1265" s="104" t="str">
        <f t="shared" si="135"/>
        <v>Di bawah 1</v>
      </c>
      <c r="I1265" s="104" t="str">
        <f t="shared" si="136"/>
        <v>Di bawah ambang nilai</v>
      </c>
      <c r="J1265" s="106">
        <f t="shared" si="137"/>
        <v>19677.001264999999</v>
      </c>
      <c r="K1265" s="105">
        <f t="shared" si="138"/>
        <v>0</v>
      </c>
      <c r="L1265" s="106">
        <f t="shared" si="139"/>
        <v>0</v>
      </c>
    </row>
    <row r="1266" spans="1:12" x14ac:dyDescent="0.3">
      <c r="A1266" s="104" t="s">
        <v>2919</v>
      </c>
      <c r="B1266" s="104" t="s">
        <v>2920</v>
      </c>
      <c r="C1266" s="105">
        <v>167282</v>
      </c>
      <c r="D1266" s="105">
        <v>52007</v>
      </c>
      <c r="E1266" s="106">
        <f t="shared" si="133"/>
        <v>0.31089417869226815</v>
      </c>
      <c r="F1266" s="107">
        <f t="shared" si="134"/>
        <v>25</v>
      </c>
      <c r="G1266" s="107">
        <f>COUNTIF(Data_Eksportir!$H$2:$H$3401,A1266)</f>
        <v>0</v>
      </c>
      <c r="H1266" s="104" t="str">
        <f t="shared" si="135"/>
        <v>Di bawah 1</v>
      </c>
      <c r="I1266" s="104" t="str">
        <f t="shared" si="136"/>
        <v>Di bawah ambang nilai</v>
      </c>
      <c r="J1266" s="106">
        <f t="shared" si="137"/>
        <v>52007.001265999999</v>
      </c>
      <c r="K1266" s="105">
        <f t="shared" si="138"/>
        <v>0</v>
      </c>
      <c r="L1266" s="106">
        <f t="shared" si="139"/>
        <v>0</v>
      </c>
    </row>
    <row r="1267" spans="1:12" x14ac:dyDescent="0.3">
      <c r="A1267" s="104" t="s">
        <v>2921</v>
      </c>
      <c r="B1267" s="104" t="s">
        <v>2922</v>
      </c>
      <c r="C1267" s="105">
        <v>3119566</v>
      </c>
      <c r="D1267" s="105">
        <v>1079298</v>
      </c>
      <c r="E1267" s="106">
        <f t="shared" si="133"/>
        <v>0.34597697243783271</v>
      </c>
      <c r="F1267" s="107">
        <f t="shared" si="134"/>
        <v>25</v>
      </c>
      <c r="G1267" s="107">
        <f>COUNTIF(Data_Eksportir!$H$2:$H$3401,A1267)</f>
        <v>0</v>
      </c>
      <c r="H1267" s="104" t="str">
        <f t="shared" si="135"/>
        <v>Di bawah 1</v>
      </c>
      <c r="I1267" s="104" t="str">
        <f t="shared" si="136"/>
        <v>Di bawah ambang nilai</v>
      </c>
      <c r="J1267" s="106">
        <f t="shared" si="137"/>
        <v>1079298.0012670001</v>
      </c>
      <c r="K1267" s="105">
        <f t="shared" si="138"/>
        <v>0</v>
      </c>
      <c r="L1267" s="106">
        <f t="shared" si="139"/>
        <v>0</v>
      </c>
    </row>
    <row r="1268" spans="1:12" x14ac:dyDescent="0.3">
      <c r="A1268" s="104" t="s">
        <v>2923</v>
      </c>
      <c r="B1268" s="104" t="s">
        <v>2924</v>
      </c>
      <c r="C1268" s="105">
        <v>8251207741</v>
      </c>
      <c r="D1268" s="105">
        <v>57196959</v>
      </c>
      <c r="E1268" s="106">
        <f t="shared" si="133"/>
        <v>6.9319499393755476E-3</v>
      </c>
      <c r="F1268" s="107">
        <f t="shared" si="134"/>
        <v>25</v>
      </c>
      <c r="G1268" s="107">
        <f>COUNTIF(Data_Eksportir!$H$2:$H$3401,A1268)</f>
        <v>1</v>
      </c>
      <c r="H1268" s="104" t="str">
        <f t="shared" si="135"/>
        <v>Di bawah 1</v>
      </c>
      <c r="I1268" s="104" t="str">
        <f t="shared" si="136"/>
        <v>Keterwakilan rendah</v>
      </c>
      <c r="J1268" s="106">
        <f t="shared" si="137"/>
        <v>57196959.001267999</v>
      </c>
      <c r="K1268" s="105">
        <f t="shared" si="138"/>
        <v>28598479.5</v>
      </c>
      <c r="L1268" s="106">
        <f t="shared" si="139"/>
        <v>28598479.501267999</v>
      </c>
    </row>
    <row r="1269" spans="1:12" x14ac:dyDescent="0.3">
      <c r="A1269" s="104" t="s">
        <v>2925</v>
      </c>
      <c r="B1269" s="104" t="s">
        <v>2926</v>
      </c>
      <c r="C1269" s="105">
        <v>9785</v>
      </c>
      <c r="D1269" s="105">
        <v>112408</v>
      </c>
      <c r="E1269" s="106">
        <f t="shared" si="133"/>
        <v>11.487787429739397</v>
      </c>
      <c r="F1269" s="107">
        <f t="shared" si="134"/>
        <v>25</v>
      </c>
      <c r="G1269" s="107">
        <f>COUNTIF(Data_Eksportir!$H$2:$H$3401,A1269)</f>
        <v>0</v>
      </c>
      <c r="H1269" s="104" t="str">
        <f t="shared" si="135"/>
        <v>5 – 20</v>
      </c>
      <c r="I1269" s="104" t="str">
        <f t="shared" si="136"/>
        <v>Di bawah ambang nilai</v>
      </c>
      <c r="J1269" s="106">
        <f t="shared" si="137"/>
        <v>112408.001269</v>
      </c>
      <c r="K1269" s="105">
        <f t="shared" si="138"/>
        <v>0</v>
      </c>
      <c r="L1269" s="106">
        <f t="shared" si="139"/>
        <v>0</v>
      </c>
    </row>
    <row r="1270" spans="1:12" x14ac:dyDescent="0.3">
      <c r="A1270" s="104" t="s">
        <v>2927</v>
      </c>
      <c r="B1270" s="104" t="s">
        <v>2928</v>
      </c>
      <c r="C1270" s="105">
        <v>8256426</v>
      </c>
      <c r="D1270" s="105">
        <v>1119683</v>
      </c>
      <c r="E1270" s="106">
        <f t="shared" si="133"/>
        <v>0.13561352091086384</v>
      </c>
      <c r="F1270" s="107">
        <f t="shared" si="134"/>
        <v>25</v>
      </c>
      <c r="G1270" s="107">
        <f>COUNTIF(Data_Eksportir!$H$2:$H$3401,A1270)</f>
        <v>0</v>
      </c>
      <c r="H1270" s="104" t="str">
        <f t="shared" si="135"/>
        <v>Di bawah 1</v>
      </c>
      <c r="I1270" s="104" t="str">
        <f t="shared" si="136"/>
        <v>Di bawah ambang nilai</v>
      </c>
      <c r="J1270" s="106">
        <f t="shared" si="137"/>
        <v>1119683.0012699999</v>
      </c>
      <c r="K1270" s="105">
        <f t="shared" si="138"/>
        <v>0</v>
      </c>
      <c r="L1270" s="106">
        <f t="shared" si="139"/>
        <v>0</v>
      </c>
    </row>
    <row r="1271" spans="1:12" x14ac:dyDescent="0.3">
      <c r="A1271" s="104" t="s">
        <v>2929</v>
      </c>
      <c r="B1271" s="104" t="s">
        <v>2930</v>
      </c>
      <c r="C1271" s="105">
        <v>2548023</v>
      </c>
      <c r="D1271" s="105">
        <v>166476</v>
      </c>
      <c r="E1271" s="106">
        <f t="shared" si="133"/>
        <v>6.5335360002637344E-2</v>
      </c>
      <c r="F1271" s="107">
        <f t="shared" si="134"/>
        <v>25</v>
      </c>
      <c r="G1271" s="107">
        <f>COUNTIF(Data_Eksportir!$H$2:$H$3401,A1271)</f>
        <v>1</v>
      </c>
      <c r="H1271" s="104" t="str">
        <f t="shared" si="135"/>
        <v>Di bawah 1</v>
      </c>
      <c r="I1271" s="104" t="str">
        <f t="shared" si="136"/>
        <v>Di bawah ambang nilai</v>
      </c>
      <c r="J1271" s="106">
        <f t="shared" si="137"/>
        <v>166476.00127099999</v>
      </c>
      <c r="K1271" s="105">
        <f t="shared" si="138"/>
        <v>0</v>
      </c>
      <c r="L1271" s="106">
        <f t="shared" si="139"/>
        <v>0</v>
      </c>
    </row>
    <row r="1272" spans="1:12" x14ac:dyDescent="0.3">
      <c r="A1272" s="104" t="s">
        <v>2931</v>
      </c>
      <c r="B1272" s="104" t="s">
        <v>2932</v>
      </c>
      <c r="C1272" s="105">
        <v>80268</v>
      </c>
      <c r="D1272" s="105">
        <v>7568</v>
      </c>
      <c r="E1272" s="106">
        <f t="shared" si="133"/>
        <v>9.4284148103852092E-2</v>
      </c>
      <c r="F1272" s="107">
        <f t="shared" si="134"/>
        <v>25</v>
      </c>
      <c r="G1272" s="107">
        <f>COUNTIF(Data_Eksportir!$H$2:$H$3401,A1272)</f>
        <v>0</v>
      </c>
      <c r="H1272" s="104" t="str">
        <f t="shared" si="135"/>
        <v>Di bawah 1</v>
      </c>
      <c r="I1272" s="104" t="str">
        <f t="shared" si="136"/>
        <v>Di bawah ambang nilai</v>
      </c>
      <c r="J1272" s="106">
        <f t="shared" si="137"/>
        <v>7568.0012720000004</v>
      </c>
      <c r="K1272" s="105">
        <f t="shared" si="138"/>
        <v>0</v>
      </c>
      <c r="L1272" s="106">
        <f t="shared" si="139"/>
        <v>0</v>
      </c>
    </row>
    <row r="1273" spans="1:12" x14ac:dyDescent="0.3">
      <c r="A1273" s="104" t="s">
        <v>2933</v>
      </c>
      <c r="B1273" s="104" t="s">
        <v>2934</v>
      </c>
      <c r="C1273" s="105">
        <v>3127340</v>
      </c>
      <c r="D1273" s="105">
        <v>1597253</v>
      </c>
      <c r="E1273" s="106">
        <f t="shared" si="133"/>
        <v>0.51073851899697509</v>
      </c>
      <c r="F1273" s="107">
        <f t="shared" si="134"/>
        <v>25</v>
      </c>
      <c r="G1273" s="107">
        <f>COUNTIF(Data_Eksportir!$H$2:$H$3401,A1273)</f>
        <v>0</v>
      </c>
      <c r="H1273" s="104" t="str">
        <f t="shared" si="135"/>
        <v>Di bawah 1</v>
      </c>
      <c r="I1273" s="104" t="str">
        <f t="shared" si="136"/>
        <v>Di bawah ambang nilai</v>
      </c>
      <c r="J1273" s="106">
        <f t="shared" si="137"/>
        <v>1597253.0012729999</v>
      </c>
      <c r="K1273" s="105">
        <f t="shared" si="138"/>
        <v>0</v>
      </c>
      <c r="L1273" s="106">
        <f t="shared" si="139"/>
        <v>0</v>
      </c>
    </row>
    <row r="1274" spans="1:12" x14ac:dyDescent="0.3">
      <c r="A1274" s="104" t="s">
        <v>2935</v>
      </c>
      <c r="B1274" s="104" t="s">
        <v>2936</v>
      </c>
      <c r="C1274" s="105">
        <v>90000</v>
      </c>
      <c r="D1274" s="105">
        <v>38664</v>
      </c>
      <c r="E1274" s="106">
        <f t="shared" si="133"/>
        <v>0.42959999999999998</v>
      </c>
      <c r="F1274" s="107">
        <f t="shared" si="134"/>
        <v>25</v>
      </c>
      <c r="G1274" s="107">
        <f>COUNTIF(Data_Eksportir!$H$2:$H$3401,A1274)</f>
        <v>0</v>
      </c>
      <c r="H1274" s="104" t="str">
        <f t="shared" si="135"/>
        <v>Di bawah 1</v>
      </c>
      <c r="I1274" s="104" t="str">
        <f t="shared" si="136"/>
        <v>Di bawah ambang nilai</v>
      </c>
      <c r="J1274" s="106">
        <f t="shared" si="137"/>
        <v>38664.001274000002</v>
      </c>
      <c r="K1274" s="105">
        <f t="shared" si="138"/>
        <v>0</v>
      </c>
      <c r="L1274" s="106">
        <f t="shared" si="139"/>
        <v>0</v>
      </c>
    </row>
    <row r="1275" spans="1:12" x14ac:dyDescent="0.3">
      <c r="A1275" s="104" t="s">
        <v>2937</v>
      </c>
      <c r="B1275" s="104" t="s">
        <v>2938</v>
      </c>
      <c r="C1275" s="105">
        <v>1002</v>
      </c>
      <c r="D1275" s="105">
        <v>2255</v>
      </c>
      <c r="E1275" s="106">
        <f t="shared" si="133"/>
        <v>2.2504990019960078</v>
      </c>
      <c r="F1275" s="107">
        <f t="shared" si="134"/>
        <v>25</v>
      </c>
      <c r="G1275" s="107">
        <f>COUNTIF(Data_Eksportir!$H$2:$H$3401,A1275)</f>
        <v>0</v>
      </c>
      <c r="H1275" s="104" t="str">
        <f t="shared" si="135"/>
        <v>1 – 5</v>
      </c>
      <c r="I1275" s="104" t="str">
        <f t="shared" si="136"/>
        <v>Di bawah ambang nilai</v>
      </c>
      <c r="J1275" s="106">
        <f t="shared" si="137"/>
        <v>2255.0012750000001</v>
      </c>
      <c r="K1275" s="105">
        <f t="shared" si="138"/>
        <v>0</v>
      </c>
      <c r="L1275" s="106">
        <f t="shared" si="139"/>
        <v>0</v>
      </c>
    </row>
    <row r="1276" spans="1:12" x14ac:dyDescent="0.3">
      <c r="A1276" s="104" t="s">
        <v>2939</v>
      </c>
      <c r="B1276" s="104" t="s">
        <v>2940</v>
      </c>
      <c r="C1276" s="105">
        <v>344</v>
      </c>
      <c r="D1276" s="105">
        <v>11</v>
      </c>
      <c r="E1276" s="106">
        <f t="shared" si="133"/>
        <v>3.1976744186046513E-2</v>
      </c>
      <c r="F1276" s="107">
        <f t="shared" si="134"/>
        <v>25</v>
      </c>
      <c r="G1276" s="107">
        <f>COUNTIF(Data_Eksportir!$H$2:$H$3401,A1276)</f>
        <v>0</v>
      </c>
      <c r="H1276" s="104" t="str">
        <f t="shared" si="135"/>
        <v>Di bawah 1</v>
      </c>
      <c r="I1276" s="104" t="str">
        <f t="shared" si="136"/>
        <v>Di bawah ambang nilai</v>
      </c>
      <c r="J1276" s="106">
        <f t="shared" si="137"/>
        <v>11.001276000000001</v>
      </c>
      <c r="K1276" s="105">
        <f t="shared" si="138"/>
        <v>0</v>
      </c>
      <c r="L1276" s="106">
        <f t="shared" si="139"/>
        <v>0</v>
      </c>
    </row>
    <row r="1277" spans="1:12" x14ac:dyDescent="0.3">
      <c r="A1277" s="104" t="s">
        <v>2941</v>
      </c>
      <c r="B1277" s="104" t="s">
        <v>2942</v>
      </c>
      <c r="C1277" s="105">
        <v>7</v>
      </c>
      <c r="D1277" s="105">
        <v>101</v>
      </c>
      <c r="E1277" s="106">
        <f t="shared" si="133"/>
        <v>14.428571428571429</v>
      </c>
      <c r="F1277" s="107">
        <f t="shared" si="134"/>
        <v>25</v>
      </c>
      <c r="G1277" s="107">
        <f>COUNTIF(Data_Eksportir!$H$2:$H$3401,A1277)</f>
        <v>0</v>
      </c>
      <c r="H1277" s="104" t="str">
        <f t="shared" si="135"/>
        <v>5 – 20</v>
      </c>
      <c r="I1277" s="104" t="str">
        <f t="shared" si="136"/>
        <v>Di bawah ambang nilai</v>
      </c>
      <c r="J1277" s="106">
        <f t="shared" si="137"/>
        <v>101.001277</v>
      </c>
      <c r="K1277" s="105">
        <f t="shared" si="138"/>
        <v>0</v>
      </c>
      <c r="L1277" s="106">
        <f t="shared" si="139"/>
        <v>0</v>
      </c>
    </row>
    <row r="1278" spans="1:12" x14ac:dyDescent="0.3">
      <c r="A1278" s="104" t="s">
        <v>2943</v>
      </c>
      <c r="B1278" s="104" t="s">
        <v>2944</v>
      </c>
      <c r="C1278" s="105">
        <v>1302916</v>
      </c>
      <c r="D1278" s="105">
        <v>407963</v>
      </c>
      <c r="E1278" s="106">
        <f t="shared" si="133"/>
        <v>0.31311535049074535</v>
      </c>
      <c r="F1278" s="107">
        <f t="shared" si="134"/>
        <v>25</v>
      </c>
      <c r="G1278" s="107">
        <f>COUNTIF(Data_Eksportir!$H$2:$H$3401,A1278)</f>
        <v>0</v>
      </c>
      <c r="H1278" s="104" t="str">
        <f t="shared" si="135"/>
        <v>Di bawah 1</v>
      </c>
      <c r="I1278" s="104" t="str">
        <f t="shared" si="136"/>
        <v>Di bawah ambang nilai</v>
      </c>
      <c r="J1278" s="106">
        <f t="shared" si="137"/>
        <v>407963.00127800001</v>
      </c>
      <c r="K1278" s="105">
        <f t="shared" si="138"/>
        <v>0</v>
      </c>
      <c r="L1278" s="106">
        <f t="shared" si="139"/>
        <v>0</v>
      </c>
    </row>
    <row r="1279" spans="1:12" x14ac:dyDescent="0.3">
      <c r="A1279" s="104" t="s">
        <v>2945</v>
      </c>
      <c r="B1279" s="104" t="s">
        <v>2946</v>
      </c>
      <c r="C1279" s="105">
        <v>50</v>
      </c>
      <c r="D1279" s="105">
        <v>1</v>
      </c>
      <c r="E1279" s="106">
        <f t="shared" si="133"/>
        <v>0.02</v>
      </c>
      <c r="F1279" s="107">
        <f t="shared" si="134"/>
        <v>25</v>
      </c>
      <c r="G1279" s="107">
        <f>COUNTIF(Data_Eksportir!$H$2:$H$3401,A1279)</f>
        <v>0</v>
      </c>
      <c r="H1279" s="104" t="str">
        <f t="shared" si="135"/>
        <v>Di bawah 1</v>
      </c>
      <c r="I1279" s="104" t="str">
        <f t="shared" si="136"/>
        <v>Di bawah ambang nilai</v>
      </c>
      <c r="J1279" s="106">
        <f t="shared" si="137"/>
        <v>1.001279</v>
      </c>
      <c r="K1279" s="105">
        <f t="shared" si="138"/>
        <v>0</v>
      </c>
      <c r="L1279" s="106">
        <f t="shared" si="139"/>
        <v>0</v>
      </c>
    </row>
    <row r="1280" spans="1:12" x14ac:dyDescent="0.3">
      <c r="A1280" s="104" t="s">
        <v>2947</v>
      </c>
      <c r="B1280" s="104" t="s">
        <v>2948</v>
      </c>
      <c r="C1280" s="105">
        <v>7241000</v>
      </c>
      <c r="D1280" s="105">
        <v>697310</v>
      </c>
      <c r="E1280" s="106">
        <f t="shared" si="133"/>
        <v>9.6300234774202464E-2</v>
      </c>
      <c r="F1280" s="107">
        <f t="shared" si="134"/>
        <v>25</v>
      </c>
      <c r="G1280" s="107">
        <f>COUNTIF(Data_Eksportir!$H$2:$H$3401,A1280)</f>
        <v>0</v>
      </c>
      <c r="H1280" s="104" t="str">
        <f t="shared" si="135"/>
        <v>Di bawah 1</v>
      </c>
      <c r="I1280" s="104" t="str">
        <f t="shared" si="136"/>
        <v>Di bawah ambang nilai</v>
      </c>
      <c r="J1280" s="106">
        <f t="shared" si="137"/>
        <v>697310.00127999997</v>
      </c>
      <c r="K1280" s="105">
        <f t="shared" si="138"/>
        <v>0</v>
      </c>
      <c r="L1280" s="106">
        <f t="shared" si="139"/>
        <v>0</v>
      </c>
    </row>
    <row r="1281" spans="1:12" x14ac:dyDescent="0.3">
      <c r="A1281" s="104" t="s">
        <v>2949</v>
      </c>
      <c r="B1281" s="104" t="s">
        <v>2950</v>
      </c>
      <c r="C1281" s="105">
        <v>1164498538</v>
      </c>
      <c r="D1281" s="105">
        <v>36049417</v>
      </c>
      <c r="E1281" s="106">
        <f t="shared" si="133"/>
        <v>3.0957030707753453E-2</v>
      </c>
      <c r="F1281" s="107">
        <f t="shared" si="134"/>
        <v>25</v>
      </c>
      <c r="G1281" s="107">
        <f>COUNTIF(Data_Eksportir!$H$2:$H$3401,A1281)</f>
        <v>0</v>
      </c>
      <c r="H1281" s="104" t="str">
        <f t="shared" si="135"/>
        <v>Di bawah 1</v>
      </c>
      <c r="I1281" s="104" t="str">
        <f t="shared" si="136"/>
        <v>Belum terwakili</v>
      </c>
      <c r="J1281" s="106">
        <f t="shared" si="137"/>
        <v>36049417.001281001</v>
      </c>
      <c r="K1281" s="105">
        <f t="shared" si="138"/>
        <v>36049417</v>
      </c>
      <c r="L1281" s="106">
        <f t="shared" si="139"/>
        <v>36049417.001281001</v>
      </c>
    </row>
    <row r="1282" spans="1:12" x14ac:dyDescent="0.3">
      <c r="A1282" s="104" t="s">
        <v>2951</v>
      </c>
      <c r="B1282" s="104" t="s">
        <v>2952</v>
      </c>
      <c r="C1282" s="105">
        <v>10122038486</v>
      </c>
      <c r="D1282" s="105">
        <v>305531431</v>
      </c>
      <c r="E1282" s="106">
        <f t="shared" ref="E1282:E1345" si="140">IF(AND(ISNUMBER(C1282),C1282&gt;0),D1282/C1282,"")</f>
        <v>3.0184772703896239E-2</v>
      </c>
      <c r="F1282" s="107">
        <f t="shared" ref="F1282:F1345" si="141">VALUE(LEFT(A1282,2))</f>
        <v>25</v>
      </c>
      <c r="G1282" s="107">
        <f>COUNTIF(Data_Eksportir!$H$2:$H$3401,A1282)</f>
        <v>0</v>
      </c>
      <c r="H1282" s="104" t="str">
        <f t="shared" ref="H1282:H1345" si="142">IF(E1282="","Tanpa data berat",IF(E1282&lt;1,"Di bawah 1",IF(E1282&lt;5,"1 – 5",IF(E1282&lt;20,"5 – 20",IF(E1282&lt;100,"20 – 100","100 ke atas")))))</f>
        <v>Di bawah 1</v>
      </c>
      <c r="I1282" s="104" t="str">
        <f t="shared" ref="I1282:I1345" si="143">IF(D1282&lt;p_nilai_besar,"Di bawah ambang nilai",IF(G1282=0,"Belum terwakili",IF(G1282&lt;=p_listing_rendah,"Keterwakilan rendah","Terwakili")))</f>
        <v>Belum terwakili</v>
      </c>
      <c r="J1282" s="106">
        <f t="shared" ref="J1282:J1345" si="144">D1282+ROW()/10^6</f>
        <v>305531431.00128198</v>
      </c>
      <c r="K1282" s="105">
        <f t="shared" ref="K1282:K1345" si="145">IF(D1282&gt;=p_nilai_besar,D1282/(1+G1282),0)</f>
        <v>305531431</v>
      </c>
      <c r="L1282" s="106">
        <f t="shared" ref="L1282:L1345" si="146">IF(K1282&gt;0,K1282+ROW()/10^6,0)</f>
        <v>305531431.00128198</v>
      </c>
    </row>
    <row r="1283" spans="1:12" x14ac:dyDescent="0.3">
      <c r="A1283" s="104" t="s">
        <v>2953</v>
      </c>
      <c r="B1283" s="104" t="s">
        <v>2954</v>
      </c>
      <c r="C1283" s="105">
        <v>17616504</v>
      </c>
      <c r="D1283" s="105">
        <v>2279082</v>
      </c>
      <c r="E1283" s="106">
        <f t="shared" si="140"/>
        <v>0.12937197982074083</v>
      </c>
      <c r="F1283" s="107">
        <f t="shared" si="141"/>
        <v>25</v>
      </c>
      <c r="G1283" s="107">
        <f>COUNTIF(Data_Eksportir!$H$2:$H$3401,A1283)</f>
        <v>0</v>
      </c>
      <c r="H1283" s="104" t="str">
        <f t="shared" si="142"/>
        <v>Di bawah 1</v>
      </c>
      <c r="I1283" s="104" t="str">
        <f t="shared" si="143"/>
        <v>Di bawah ambang nilai</v>
      </c>
      <c r="J1283" s="106">
        <f t="shared" si="144"/>
        <v>2279082.0012830002</v>
      </c>
      <c r="K1283" s="105">
        <f t="shared" si="145"/>
        <v>0</v>
      </c>
      <c r="L1283" s="106">
        <f t="shared" si="146"/>
        <v>0</v>
      </c>
    </row>
    <row r="1284" spans="1:12" x14ac:dyDescent="0.3">
      <c r="A1284" s="104" t="s">
        <v>2955</v>
      </c>
      <c r="B1284" s="104" t="s">
        <v>2956</v>
      </c>
      <c r="C1284" s="105">
        <v>55938850</v>
      </c>
      <c r="D1284" s="105">
        <v>3047560</v>
      </c>
      <c r="E1284" s="106">
        <f t="shared" si="140"/>
        <v>5.4480204723550807E-2</v>
      </c>
      <c r="F1284" s="107">
        <f t="shared" si="141"/>
        <v>25</v>
      </c>
      <c r="G1284" s="107">
        <f>COUNTIF(Data_Eksportir!$H$2:$H$3401,A1284)</f>
        <v>0</v>
      </c>
      <c r="H1284" s="104" t="str">
        <f t="shared" si="142"/>
        <v>Di bawah 1</v>
      </c>
      <c r="I1284" s="104" t="str">
        <f t="shared" si="143"/>
        <v>Di bawah ambang nilai</v>
      </c>
      <c r="J1284" s="106">
        <f t="shared" si="144"/>
        <v>3047560.001284</v>
      </c>
      <c r="K1284" s="105">
        <f t="shared" si="145"/>
        <v>0</v>
      </c>
      <c r="L1284" s="106">
        <f t="shared" si="146"/>
        <v>0</v>
      </c>
    </row>
    <row r="1285" spans="1:12" x14ac:dyDescent="0.3">
      <c r="A1285" s="104" t="s">
        <v>2957</v>
      </c>
      <c r="B1285" s="104" t="s">
        <v>2958</v>
      </c>
      <c r="C1285" s="105">
        <v>1055508373</v>
      </c>
      <c r="D1285" s="105">
        <v>45287836</v>
      </c>
      <c r="E1285" s="106">
        <f t="shared" si="140"/>
        <v>4.2906183559000534E-2</v>
      </c>
      <c r="F1285" s="107">
        <f t="shared" si="141"/>
        <v>25</v>
      </c>
      <c r="G1285" s="107">
        <f>COUNTIF(Data_Eksportir!$H$2:$H$3401,A1285)</f>
        <v>0</v>
      </c>
      <c r="H1285" s="104" t="str">
        <f t="shared" si="142"/>
        <v>Di bawah 1</v>
      </c>
      <c r="I1285" s="104" t="str">
        <f t="shared" si="143"/>
        <v>Belum terwakili</v>
      </c>
      <c r="J1285" s="106">
        <f t="shared" si="144"/>
        <v>45287836.001285002</v>
      </c>
      <c r="K1285" s="105">
        <f t="shared" si="145"/>
        <v>45287836</v>
      </c>
      <c r="L1285" s="106">
        <f t="shared" si="146"/>
        <v>45287836.001285002</v>
      </c>
    </row>
    <row r="1286" spans="1:12" x14ac:dyDescent="0.3">
      <c r="A1286" s="104" t="s">
        <v>2959</v>
      </c>
      <c r="B1286" s="104" t="s">
        <v>2960</v>
      </c>
      <c r="C1286" s="105">
        <v>800</v>
      </c>
      <c r="D1286" s="105">
        <v>50</v>
      </c>
      <c r="E1286" s="106">
        <f t="shared" si="140"/>
        <v>6.25E-2</v>
      </c>
      <c r="F1286" s="107">
        <f t="shared" si="141"/>
        <v>25</v>
      </c>
      <c r="G1286" s="107">
        <f>COUNTIF(Data_Eksportir!$H$2:$H$3401,A1286)</f>
        <v>0</v>
      </c>
      <c r="H1286" s="104" t="str">
        <f t="shared" si="142"/>
        <v>Di bawah 1</v>
      </c>
      <c r="I1286" s="104" t="str">
        <f t="shared" si="143"/>
        <v>Di bawah ambang nilai</v>
      </c>
      <c r="J1286" s="106">
        <f t="shared" si="144"/>
        <v>50.001286</v>
      </c>
      <c r="K1286" s="105">
        <f t="shared" si="145"/>
        <v>0</v>
      </c>
      <c r="L1286" s="106">
        <f t="shared" si="146"/>
        <v>0</v>
      </c>
    </row>
    <row r="1287" spans="1:12" x14ac:dyDescent="0.3">
      <c r="A1287" s="104" t="s">
        <v>2961</v>
      </c>
      <c r="B1287" s="104" t="s">
        <v>2962</v>
      </c>
      <c r="C1287" s="105">
        <v>217264220</v>
      </c>
      <c r="D1287" s="105">
        <v>9971613</v>
      </c>
      <c r="E1287" s="106">
        <f t="shared" si="140"/>
        <v>4.589625019711023E-2</v>
      </c>
      <c r="F1287" s="107">
        <f t="shared" si="141"/>
        <v>25</v>
      </c>
      <c r="G1287" s="107">
        <f>COUNTIF(Data_Eksportir!$H$2:$H$3401,A1287)</f>
        <v>0</v>
      </c>
      <c r="H1287" s="104" t="str">
        <f t="shared" si="142"/>
        <v>Di bawah 1</v>
      </c>
      <c r="I1287" s="104" t="str">
        <f t="shared" si="143"/>
        <v>Di bawah ambang nilai</v>
      </c>
      <c r="J1287" s="106">
        <f t="shared" si="144"/>
        <v>9971613.0012870003</v>
      </c>
      <c r="K1287" s="105">
        <f t="shared" si="145"/>
        <v>0</v>
      </c>
      <c r="L1287" s="106">
        <f t="shared" si="146"/>
        <v>0</v>
      </c>
    </row>
    <row r="1288" spans="1:12" x14ac:dyDescent="0.3">
      <c r="A1288" s="104" t="s">
        <v>2963</v>
      </c>
      <c r="B1288" s="104" t="s">
        <v>2964</v>
      </c>
      <c r="C1288" s="105">
        <v>20806</v>
      </c>
      <c r="D1288" s="105">
        <v>7430</v>
      </c>
      <c r="E1288" s="106">
        <f t="shared" si="140"/>
        <v>0.35710852638661922</v>
      </c>
      <c r="F1288" s="107">
        <f t="shared" si="141"/>
        <v>25</v>
      </c>
      <c r="G1288" s="107">
        <f>COUNTIF(Data_Eksportir!$H$2:$H$3401,A1288)</f>
        <v>0</v>
      </c>
      <c r="H1288" s="104" t="str">
        <f t="shared" si="142"/>
        <v>Di bawah 1</v>
      </c>
      <c r="I1288" s="104" t="str">
        <f t="shared" si="143"/>
        <v>Di bawah ambang nilai</v>
      </c>
      <c r="J1288" s="106">
        <f t="shared" si="144"/>
        <v>7430.0012880000004</v>
      </c>
      <c r="K1288" s="105">
        <f t="shared" si="145"/>
        <v>0</v>
      </c>
      <c r="L1288" s="106">
        <f t="shared" si="146"/>
        <v>0</v>
      </c>
    </row>
    <row r="1289" spans="1:12" x14ac:dyDescent="0.3">
      <c r="A1289" s="104" t="s">
        <v>2965</v>
      </c>
      <c r="B1289" s="104" t="s">
        <v>2966</v>
      </c>
      <c r="C1289" s="105">
        <v>6754</v>
      </c>
      <c r="D1289" s="105">
        <v>11586</v>
      </c>
      <c r="E1289" s="106">
        <f t="shared" si="140"/>
        <v>1.7154278945809891</v>
      </c>
      <c r="F1289" s="107">
        <f t="shared" si="141"/>
        <v>25</v>
      </c>
      <c r="G1289" s="107">
        <f>COUNTIF(Data_Eksportir!$H$2:$H$3401,A1289)</f>
        <v>0</v>
      </c>
      <c r="H1289" s="104" t="str">
        <f t="shared" si="142"/>
        <v>1 – 5</v>
      </c>
      <c r="I1289" s="104" t="str">
        <f t="shared" si="143"/>
        <v>Di bawah ambang nilai</v>
      </c>
      <c r="J1289" s="106">
        <f t="shared" si="144"/>
        <v>11586.001289</v>
      </c>
      <c r="K1289" s="105">
        <f t="shared" si="145"/>
        <v>0</v>
      </c>
      <c r="L1289" s="106">
        <f t="shared" si="146"/>
        <v>0</v>
      </c>
    </row>
    <row r="1290" spans="1:12" x14ac:dyDescent="0.3">
      <c r="A1290" s="104" t="s">
        <v>2967</v>
      </c>
      <c r="B1290" s="104" t="s">
        <v>2968</v>
      </c>
      <c r="C1290" s="105">
        <v>135004</v>
      </c>
      <c r="D1290" s="105">
        <v>58372</v>
      </c>
      <c r="E1290" s="106">
        <f t="shared" si="140"/>
        <v>0.43237237415187696</v>
      </c>
      <c r="F1290" s="107">
        <f t="shared" si="141"/>
        <v>25</v>
      </c>
      <c r="G1290" s="107">
        <f>COUNTIF(Data_Eksportir!$H$2:$H$3401,A1290)</f>
        <v>1</v>
      </c>
      <c r="H1290" s="104" t="str">
        <f t="shared" si="142"/>
        <v>Di bawah 1</v>
      </c>
      <c r="I1290" s="104" t="str">
        <f t="shared" si="143"/>
        <v>Di bawah ambang nilai</v>
      </c>
      <c r="J1290" s="106">
        <f t="shared" si="144"/>
        <v>58372.00129</v>
      </c>
      <c r="K1290" s="105">
        <f t="shared" si="145"/>
        <v>0</v>
      </c>
      <c r="L1290" s="106">
        <f t="shared" si="146"/>
        <v>0</v>
      </c>
    </row>
    <row r="1291" spans="1:12" x14ac:dyDescent="0.3">
      <c r="A1291" s="104" t="s">
        <v>2969</v>
      </c>
      <c r="B1291" s="104" t="s">
        <v>2970</v>
      </c>
      <c r="C1291" s="105">
        <v>97</v>
      </c>
      <c r="D1291" s="105">
        <v>18</v>
      </c>
      <c r="E1291" s="106">
        <f t="shared" si="140"/>
        <v>0.18556701030927836</v>
      </c>
      <c r="F1291" s="107">
        <f t="shared" si="141"/>
        <v>25</v>
      </c>
      <c r="G1291" s="107">
        <f>COUNTIF(Data_Eksportir!$H$2:$H$3401,A1291)</f>
        <v>0</v>
      </c>
      <c r="H1291" s="104" t="str">
        <f t="shared" si="142"/>
        <v>Di bawah 1</v>
      </c>
      <c r="I1291" s="104" t="str">
        <f t="shared" si="143"/>
        <v>Di bawah ambang nilai</v>
      </c>
      <c r="J1291" s="106">
        <f t="shared" si="144"/>
        <v>18.001290999999998</v>
      </c>
      <c r="K1291" s="105">
        <f t="shared" si="145"/>
        <v>0</v>
      </c>
      <c r="L1291" s="106">
        <f t="shared" si="146"/>
        <v>0</v>
      </c>
    </row>
    <row r="1292" spans="1:12" x14ac:dyDescent="0.3">
      <c r="A1292" s="104" t="s">
        <v>2971</v>
      </c>
      <c r="B1292" s="104" t="s">
        <v>2972</v>
      </c>
      <c r="C1292" s="105">
        <v>8659766</v>
      </c>
      <c r="D1292" s="105">
        <v>542824</v>
      </c>
      <c r="E1292" s="106">
        <f t="shared" si="140"/>
        <v>6.2683448952315798E-2</v>
      </c>
      <c r="F1292" s="107">
        <f t="shared" si="141"/>
        <v>25</v>
      </c>
      <c r="G1292" s="107">
        <f>COUNTIF(Data_Eksportir!$H$2:$H$3401,A1292)</f>
        <v>0</v>
      </c>
      <c r="H1292" s="104" t="str">
        <f t="shared" si="142"/>
        <v>Di bawah 1</v>
      </c>
      <c r="I1292" s="104" t="str">
        <f t="shared" si="143"/>
        <v>Di bawah ambang nilai</v>
      </c>
      <c r="J1292" s="106">
        <f t="shared" si="144"/>
        <v>542824.00129199994</v>
      </c>
      <c r="K1292" s="105">
        <f t="shared" si="145"/>
        <v>0</v>
      </c>
      <c r="L1292" s="106">
        <f t="shared" si="146"/>
        <v>0</v>
      </c>
    </row>
    <row r="1293" spans="1:12" x14ac:dyDescent="0.3">
      <c r="A1293" s="104" t="s">
        <v>2973</v>
      </c>
      <c r="B1293" s="104" t="s">
        <v>2974</v>
      </c>
      <c r="C1293" s="105">
        <v>3799230</v>
      </c>
      <c r="D1293" s="105">
        <v>7136746</v>
      </c>
      <c r="E1293" s="106">
        <f t="shared" si="140"/>
        <v>1.8784716903161955</v>
      </c>
      <c r="F1293" s="107">
        <f t="shared" si="141"/>
        <v>25</v>
      </c>
      <c r="G1293" s="107">
        <f>COUNTIF(Data_Eksportir!$H$2:$H$3401,A1293)</f>
        <v>0</v>
      </c>
      <c r="H1293" s="104" t="str">
        <f t="shared" si="142"/>
        <v>1 – 5</v>
      </c>
      <c r="I1293" s="104" t="str">
        <f t="shared" si="143"/>
        <v>Di bawah ambang nilai</v>
      </c>
      <c r="J1293" s="106">
        <f t="shared" si="144"/>
        <v>7136746.0012929998</v>
      </c>
      <c r="K1293" s="105">
        <f t="shared" si="145"/>
        <v>0</v>
      </c>
      <c r="L1293" s="106">
        <f t="shared" si="146"/>
        <v>0</v>
      </c>
    </row>
    <row r="1294" spans="1:12" x14ac:dyDescent="0.3">
      <c r="A1294" s="104" t="s">
        <v>2975</v>
      </c>
      <c r="B1294" s="104" t="s">
        <v>2976</v>
      </c>
      <c r="C1294" s="105">
        <v>193455524</v>
      </c>
      <c r="D1294" s="105">
        <v>6376468</v>
      </c>
      <c r="E1294" s="106">
        <f t="shared" si="140"/>
        <v>3.2960899064324471E-2</v>
      </c>
      <c r="F1294" s="107">
        <f t="shared" si="141"/>
        <v>25</v>
      </c>
      <c r="G1294" s="107">
        <f>COUNTIF(Data_Eksportir!$H$2:$H$3401,A1294)</f>
        <v>0</v>
      </c>
      <c r="H1294" s="104" t="str">
        <f t="shared" si="142"/>
        <v>Di bawah 1</v>
      </c>
      <c r="I1294" s="104" t="str">
        <f t="shared" si="143"/>
        <v>Di bawah ambang nilai</v>
      </c>
      <c r="J1294" s="106">
        <f t="shared" si="144"/>
        <v>6376468.0012940001</v>
      </c>
      <c r="K1294" s="105">
        <f t="shared" si="145"/>
        <v>0</v>
      </c>
      <c r="L1294" s="106">
        <f t="shared" si="146"/>
        <v>0</v>
      </c>
    </row>
    <row r="1295" spans="1:12" x14ac:dyDescent="0.3">
      <c r="A1295" s="104" t="s">
        <v>2977</v>
      </c>
      <c r="B1295" s="104" t="s">
        <v>2978</v>
      </c>
      <c r="C1295" s="105">
        <v>1364736333</v>
      </c>
      <c r="D1295" s="105">
        <v>4545501301</v>
      </c>
      <c r="E1295" s="106">
        <f t="shared" si="140"/>
        <v>3.3306809462659772</v>
      </c>
      <c r="F1295" s="107">
        <f t="shared" si="141"/>
        <v>26</v>
      </c>
      <c r="G1295" s="107">
        <f>COUNTIF(Data_Eksportir!$H$2:$H$3401,A1295)</f>
        <v>0</v>
      </c>
      <c r="H1295" s="104" t="str">
        <f t="shared" si="142"/>
        <v>1 – 5</v>
      </c>
      <c r="I1295" s="104" t="str">
        <f t="shared" si="143"/>
        <v>Belum terwakili</v>
      </c>
      <c r="J1295" s="106">
        <f t="shared" si="144"/>
        <v>4545501301.0012951</v>
      </c>
      <c r="K1295" s="105">
        <f t="shared" si="145"/>
        <v>4545501301</v>
      </c>
      <c r="L1295" s="106">
        <f t="shared" si="146"/>
        <v>4545501301.0012951</v>
      </c>
    </row>
    <row r="1296" spans="1:12" x14ac:dyDescent="0.3">
      <c r="A1296" s="104" t="s">
        <v>2979</v>
      </c>
      <c r="B1296" s="104" t="s">
        <v>2980</v>
      </c>
      <c r="C1296" s="105">
        <v>1158</v>
      </c>
      <c r="D1296" s="105">
        <v>274</v>
      </c>
      <c r="E1296" s="106">
        <f t="shared" si="140"/>
        <v>0.23661485319516407</v>
      </c>
      <c r="F1296" s="107">
        <f t="shared" si="141"/>
        <v>26</v>
      </c>
      <c r="G1296" s="107">
        <f>COUNTIF(Data_Eksportir!$H$2:$H$3401,A1296)</f>
        <v>0</v>
      </c>
      <c r="H1296" s="104" t="str">
        <f t="shared" si="142"/>
        <v>Di bawah 1</v>
      </c>
      <c r="I1296" s="104" t="str">
        <f t="shared" si="143"/>
        <v>Di bawah ambang nilai</v>
      </c>
      <c r="J1296" s="106">
        <f t="shared" si="144"/>
        <v>274.00129600000002</v>
      </c>
      <c r="K1296" s="105">
        <f t="shared" si="145"/>
        <v>0</v>
      </c>
      <c r="L1296" s="106">
        <f t="shared" si="146"/>
        <v>0</v>
      </c>
    </row>
    <row r="1297" spans="1:12" x14ac:dyDescent="0.3">
      <c r="A1297" s="104" t="s">
        <v>2981</v>
      </c>
      <c r="B1297" s="104" t="s">
        <v>2982</v>
      </c>
      <c r="C1297" s="105">
        <v>263800</v>
      </c>
      <c r="D1297" s="105">
        <v>83361</v>
      </c>
      <c r="E1297" s="106">
        <f t="shared" si="140"/>
        <v>0.31600075815011375</v>
      </c>
      <c r="F1297" s="107">
        <f t="shared" si="141"/>
        <v>26</v>
      </c>
      <c r="G1297" s="107">
        <f>COUNTIF(Data_Eksportir!$H$2:$H$3401,A1297)</f>
        <v>0</v>
      </c>
      <c r="H1297" s="104" t="str">
        <f t="shared" si="142"/>
        <v>Di bawah 1</v>
      </c>
      <c r="I1297" s="104" t="str">
        <f t="shared" si="143"/>
        <v>Di bawah ambang nilai</v>
      </c>
      <c r="J1297" s="106">
        <f t="shared" si="144"/>
        <v>83361.001296999995</v>
      </c>
      <c r="K1297" s="105">
        <f t="shared" si="145"/>
        <v>0</v>
      </c>
      <c r="L1297" s="106">
        <f t="shared" si="146"/>
        <v>0</v>
      </c>
    </row>
    <row r="1298" spans="1:12" x14ac:dyDescent="0.3">
      <c r="A1298" s="104" t="s">
        <v>2983</v>
      </c>
      <c r="B1298" s="104" t="s">
        <v>2984</v>
      </c>
      <c r="C1298" s="105">
        <v>32531000</v>
      </c>
      <c r="D1298" s="105">
        <v>13252128</v>
      </c>
      <c r="E1298" s="106">
        <f t="shared" si="140"/>
        <v>0.40736921705450185</v>
      </c>
      <c r="F1298" s="107">
        <f t="shared" si="141"/>
        <v>26</v>
      </c>
      <c r="G1298" s="107">
        <f>COUNTIF(Data_Eksportir!$H$2:$H$3401,A1298)</f>
        <v>0</v>
      </c>
      <c r="H1298" s="104" t="str">
        <f t="shared" si="142"/>
        <v>Di bawah 1</v>
      </c>
      <c r="I1298" s="104" t="str">
        <f t="shared" si="143"/>
        <v>Belum terwakili</v>
      </c>
      <c r="J1298" s="106">
        <f t="shared" si="144"/>
        <v>13252128.001297999</v>
      </c>
      <c r="K1298" s="105">
        <f t="shared" si="145"/>
        <v>13252128</v>
      </c>
      <c r="L1298" s="106">
        <f t="shared" si="146"/>
        <v>13252128.001297999</v>
      </c>
    </row>
    <row r="1299" spans="1:12" x14ac:dyDescent="0.3">
      <c r="A1299" s="104" t="s">
        <v>2985</v>
      </c>
      <c r="B1299" s="104" t="s">
        <v>2986</v>
      </c>
      <c r="C1299" s="105">
        <v>1499000</v>
      </c>
      <c r="D1299" s="105">
        <v>1146466</v>
      </c>
      <c r="E1299" s="106">
        <f t="shared" si="140"/>
        <v>0.76482054703135427</v>
      </c>
      <c r="F1299" s="107">
        <f t="shared" si="141"/>
        <v>26</v>
      </c>
      <c r="G1299" s="107">
        <f>COUNTIF(Data_Eksportir!$H$2:$H$3401,A1299)</f>
        <v>0</v>
      </c>
      <c r="H1299" s="104" t="str">
        <f t="shared" si="142"/>
        <v>Di bawah 1</v>
      </c>
      <c r="I1299" s="104" t="str">
        <f t="shared" si="143"/>
        <v>Di bawah ambang nilai</v>
      </c>
      <c r="J1299" s="106">
        <f t="shared" si="144"/>
        <v>1146466.0012990001</v>
      </c>
      <c r="K1299" s="105">
        <f t="shared" si="145"/>
        <v>0</v>
      </c>
      <c r="L1299" s="106">
        <f t="shared" si="146"/>
        <v>0</v>
      </c>
    </row>
    <row r="1300" spans="1:12" x14ac:dyDescent="0.3">
      <c r="A1300" s="104" t="s">
        <v>2987</v>
      </c>
      <c r="B1300" s="104" t="s">
        <v>2988</v>
      </c>
      <c r="C1300" s="105">
        <v>40804260</v>
      </c>
      <c r="D1300" s="105">
        <v>68885039</v>
      </c>
      <c r="E1300" s="106">
        <f t="shared" si="140"/>
        <v>1.6881825329022018</v>
      </c>
      <c r="F1300" s="107">
        <f t="shared" si="141"/>
        <v>26</v>
      </c>
      <c r="G1300" s="107">
        <f>COUNTIF(Data_Eksportir!$H$2:$H$3401,A1300)</f>
        <v>0</v>
      </c>
      <c r="H1300" s="104" t="str">
        <f t="shared" si="142"/>
        <v>1 – 5</v>
      </c>
      <c r="I1300" s="104" t="str">
        <f t="shared" si="143"/>
        <v>Belum terwakili</v>
      </c>
      <c r="J1300" s="106">
        <f t="shared" si="144"/>
        <v>68885039.001300007</v>
      </c>
      <c r="K1300" s="105">
        <f t="shared" si="145"/>
        <v>68885039</v>
      </c>
      <c r="L1300" s="106">
        <f t="shared" si="146"/>
        <v>68885039.001300007</v>
      </c>
    </row>
    <row r="1301" spans="1:12" x14ac:dyDescent="0.3">
      <c r="A1301" s="104" t="s">
        <v>2989</v>
      </c>
      <c r="B1301" s="104" t="s">
        <v>2990</v>
      </c>
      <c r="C1301" s="105">
        <v>1228626047</v>
      </c>
      <c r="D1301" s="105">
        <v>9419597</v>
      </c>
      <c r="E1301" s="106">
        <f t="shared" si="140"/>
        <v>7.6667729965519769E-3</v>
      </c>
      <c r="F1301" s="107">
        <f t="shared" si="141"/>
        <v>26</v>
      </c>
      <c r="G1301" s="107">
        <f>COUNTIF(Data_Eksportir!$H$2:$H$3401,A1301)</f>
        <v>0</v>
      </c>
      <c r="H1301" s="104" t="str">
        <f t="shared" si="142"/>
        <v>Di bawah 1</v>
      </c>
      <c r="I1301" s="104" t="str">
        <f t="shared" si="143"/>
        <v>Di bawah ambang nilai</v>
      </c>
      <c r="J1301" s="106">
        <f t="shared" si="144"/>
        <v>9419597.0013009999</v>
      </c>
      <c r="K1301" s="105">
        <f t="shared" si="145"/>
        <v>0</v>
      </c>
      <c r="L1301" s="106">
        <f t="shared" si="146"/>
        <v>0</v>
      </c>
    </row>
    <row r="1302" spans="1:12" x14ac:dyDescent="0.3">
      <c r="A1302" s="104" t="s">
        <v>2991</v>
      </c>
      <c r="B1302" s="104" t="s">
        <v>2992</v>
      </c>
      <c r="C1302" s="105">
        <v>146719667</v>
      </c>
      <c r="D1302" s="105">
        <v>8533554</v>
      </c>
      <c r="E1302" s="106">
        <f t="shared" si="140"/>
        <v>5.8162304853104661E-2</v>
      </c>
      <c r="F1302" s="107">
        <f t="shared" si="141"/>
        <v>26</v>
      </c>
      <c r="G1302" s="107">
        <f>COUNTIF(Data_Eksportir!$H$2:$H$3401,A1302)</f>
        <v>0</v>
      </c>
      <c r="H1302" s="104" t="str">
        <f t="shared" si="142"/>
        <v>Di bawah 1</v>
      </c>
      <c r="I1302" s="104" t="str">
        <f t="shared" si="143"/>
        <v>Di bawah ambang nilai</v>
      </c>
      <c r="J1302" s="106">
        <f t="shared" si="144"/>
        <v>8533554.0013020001</v>
      </c>
      <c r="K1302" s="105">
        <f t="shared" si="145"/>
        <v>0</v>
      </c>
      <c r="L1302" s="106">
        <f t="shared" si="146"/>
        <v>0</v>
      </c>
    </row>
    <row r="1303" spans="1:12" x14ac:dyDescent="0.3">
      <c r="A1303" s="104" t="s">
        <v>2993</v>
      </c>
      <c r="B1303" s="104" t="s">
        <v>2994</v>
      </c>
      <c r="C1303" s="105">
        <v>403700</v>
      </c>
      <c r="D1303" s="105">
        <v>895629</v>
      </c>
      <c r="E1303" s="106">
        <f t="shared" si="140"/>
        <v>2.2185509041367353</v>
      </c>
      <c r="F1303" s="107">
        <f t="shared" si="141"/>
        <v>26</v>
      </c>
      <c r="G1303" s="107">
        <f>COUNTIF(Data_Eksportir!$H$2:$H$3401,A1303)</f>
        <v>0</v>
      </c>
      <c r="H1303" s="104" t="str">
        <f t="shared" si="142"/>
        <v>1 – 5</v>
      </c>
      <c r="I1303" s="104" t="str">
        <f t="shared" si="143"/>
        <v>Di bawah ambang nilai</v>
      </c>
      <c r="J1303" s="106">
        <f t="shared" si="144"/>
        <v>895629.00130300003</v>
      </c>
      <c r="K1303" s="105">
        <f t="shared" si="145"/>
        <v>0</v>
      </c>
      <c r="L1303" s="106">
        <f t="shared" si="146"/>
        <v>0</v>
      </c>
    </row>
    <row r="1304" spans="1:12" x14ac:dyDescent="0.3">
      <c r="A1304" s="104" t="s">
        <v>2995</v>
      </c>
      <c r="B1304" s="104" t="s">
        <v>2996</v>
      </c>
      <c r="C1304" s="105">
        <v>39516770</v>
      </c>
      <c r="D1304" s="105">
        <v>39514580</v>
      </c>
      <c r="E1304" s="106">
        <f t="shared" si="140"/>
        <v>0.99994458049076385</v>
      </c>
      <c r="F1304" s="107">
        <f t="shared" si="141"/>
        <v>26</v>
      </c>
      <c r="G1304" s="107">
        <f>COUNTIF(Data_Eksportir!$H$2:$H$3401,A1304)</f>
        <v>0</v>
      </c>
      <c r="H1304" s="104" t="str">
        <f t="shared" si="142"/>
        <v>Di bawah 1</v>
      </c>
      <c r="I1304" s="104" t="str">
        <f t="shared" si="143"/>
        <v>Belum terwakili</v>
      </c>
      <c r="J1304" s="106">
        <f t="shared" si="144"/>
        <v>39514580.001304001</v>
      </c>
      <c r="K1304" s="105">
        <f t="shared" si="145"/>
        <v>39514580</v>
      </c>
      <c r="L1304" s="106">
        <f t="shared" si="146"/>
        <v>39514580.001304001</v>
      </c>
    </row>
    <row r="1305" spans="1:12" x14ac:dyDescent="0.3">
      <c r="A1305" s="104" t="s">
        <v>2997</v>
      </c>
      <c r="B1305" s="104" t="s">
        <v>2998</v>
      </c>
      <c r="C1305" s="105">
        <v>54000</v>
      </c>
      <c r="D1305" s="105">
        <v>139215</v>
      </c>
      <c r="E1305" s="106">
        <f t="shared" si="140"/>
        <v>2.5780555555555558</v>
      </c>
      <c r="F1305" s="107">
        <f t="shared" si="141"/>
        <v>26</v>
      </c>
      <c r="G1305" s="107">
        <f>COUNTIF(Data_Eksportir!$H$2:$H$3401,A1305)</f>
        <v>0</v>
      </c>
      <c r="H1305" s="104" t="str">
        <f t="shared" si="142"/>
        <v>1 – 5</v>
      </c>
      <c r="I1305" s="104" t="str">
        <f t="shared" si="143"/>
        <v>Di bawah ambang nilai</v>
      </c>
      <c r="J1305" s="106">
        <f t="shared" si="144"/>
        <v>139215.00130500001</v>
      </c>
      <c r="K1305" s="105">
        <f t="shared" si="145"/>
        <v>0</v>
      </c>
      <c r="L1305" s="106">
        <f t="shared" si="146"/>
        <v>0</v>
      </c>
    </row>
    <row r="1306" spans="1:12" x14ac:dyDescent="0.3">
      <c r="A1306" s="104" t="s">
        <v>2999</v>
      </c>
      <c r="B1306" s="104" t="s">
        <v>3000</v>
      </c>
      <c r="C1306" s="105">
        <v>1472675</v>
      </c>
      <c r="D1306" s="105">
        <v>2646747</v>
      </c>
      <c r="E1306" s="106">
        <f t="shared" si="140"/>
        <v>1.7972376797324596</v>
      </c>
      <c r="F1306" s="107">
        <f t="shared" si="141"/>
        <v>26</v>
      </c>
      <c r="G1306" s="107">
        <f>COUNTIF(Data_Eksportir!$H$2:$H$3401,A1306)</f>
        <v>0</v>
      </c>
      <c r="H1306" s="104" t="str">
        <f t="shared" si="142"/>
        <v>1 – 5</v>
      </c>
      <c r="I1306" s="104" t="str">
        <f t="shared" si="143"/>
        <v>Di bawah ambang nilai</v>
      </c>
      <c r="J1306" s="106">
        <f t="shared" si="144"/>
        <v>2646747.0013060002</v>
      </c>
      <c r="K1306" s="105">
        <f t="shared" si="145"/>
        <v>0</v>
      </c>
      <c r="L1306" s="106">
        <f t="shared" si="146"/>
        <v>0</v>
      </c>
    </row>
    <row r="1307" spans="1:12" x14ac:dyDescent="0.3">
      <c r="A1307" s="104" t="s">
        <v>3001</v>
      </c>
      <c r="B1307" s="104" t="s">
        <v>3002</v>
      </c>
      <c r="C1307" s="105">
        <v>200000</v>
      </c>
      <c r="D1307" s="105">
        <v>60352</v>
      </c>
      <c r="E1307" s="106">
        <f t="shared" si="140"/>
        <v>0.30175999999999997</v>
      </c>
      <c r="F1307" s="107">
        <f t="shared" si="141"/>
        <v>26</v>
      </c>
      <c r="G1307" s="107">
        <f>COUNTIF(Data_Eksportir!$H$2:$H$3401,A1307)</f>
        <v>0</v>
      </c>
      <c r="H1307" s="104" t="str">
        <f t="shared" si="142"/>
        <v>Di bawah 1</v>
      </c>
      <c r="I1307" s="104" t="str">
        <f t="shared" si="143"/>
        <v>Di bawah ambang nilai</v>
      </c>
      <c r="J1307" s="106">
        <f t="shared" si="144"/>
        <v>60352.001306999999</v>
      </c>
      <c r="K1307" s="105">
        <f t="shared" si="145"/>
        <v>0</v>
      </c>
      <c r="L1307" s="106">
        <f t="shared" si="146"/>
        <v>0</v>
      </c>
    </row>
    <row r="1308" spans="1:12" x14ac:dyDescent="0.3">
      <c r="A1308" s="104" t="s">
        <v>3003</v>
      </c>
      <c r="B1308" s="104" t="s">
        <v>3004</v>
      </c>
      <c r="C1308" s="105">
        <v>4</v>
      </c>
      <c r="D1308" s="105">
        <v>10</v>
      </c>
      <c r="E1308" s="106">
        <f t="shared" si="140"/>
        <v>2.5</v>
      </c>
      <c r="F1308" s="107">
        <f t="shared" si="141"/>
        <v>26</v>
      </c>
      <c r="G1308" s="107">
        <f>COUNTIF(Data_Eksportir!$H$2:$H$3401,A1308)</f>
        <v>0</v>
      </c>
      <c r="H1308" s="104" t="str">
        <f t="shared" si="142"/>
        <v>1 – 5</v>
      </c>
      <c r="I1308" s="104" t="str">
        <f t="shared" si="143"/>
        <v>Di bawah ambang nilai</v>
      </c>
      <c r="J1308" s="106">
        <f t="shared" si="144"/>
        <v>10.001308</v>
      </c>
      <c r="K1308" s="105">
        <f t="shared" si="145"/>
        <v>0</v>
      </c>
      <c r="L1308" s="106">
        <f t="shared" si="146"/>
        <v>0</v>
      </c>
    </row>
    <row r="1309" spans="1:12" x14ac:dyDescent="0.3">
      <c r="A1309" s="104" t="s">
        <v>3005</v>
      </c>
      <c r="B1309" s="104" t="s">
        <v>3006</v>
      </c>
      <c r="C1309" s="105">
        <v>1276079</v>
      </c>
      <c r="D1309" s="105">
        <v>338220</v>
      </c>
      <c r="E1309" s="106">
        <f t="shared" si="140"/>
        <v>0.26504628631926391</v>
      </c>
      <c r="F1309" s="107">
        <f t="shared" si="141"/>
        <v>26</v>
      </c>
      <c r="G1309" s="107">
        <f>COUNTIF(Data_Eksportir!$H$2:$H$3401,A1309)</f>
        <v>8</v>
      </c>
      <c r="H1309" s="104" t="str">
        <f t="shared" si="142"/>
        <v>Di bawah 1</v>
      </c>
      <c r="I1309" s="104" t="str">
        <f t="shared" si="143"/>
        <v>Di bawah ambang nilai</v>
      </c>
      <c r="J1309" s="106">
        <f t="shared" si="144"/>
        <v>338220.00130900001</v>
      </c>
      <c r="K1309" s="105">
        <f t="shared" si="145"/>
        <v>0</v>
      </c>
      <c r="L1309" s="106">
        <f t="shared" si="146"/>
        <v>0</v>
      </c>
    </row>
    <row r="1310" spans="1:12" x14ac:dyDescent="0.3">
      <c r="A1310" s="104" t="s">
        <v>3007</v>
      </c>
      <c r="B1310" s="104" t="s">
        <v>3008</v>
      </c>
      <c r="C1310" s="105">
        <v>631530000</v>
      </c>
      <c r="D1310" s="105">
        <v>57106685</v>
      </c>
      <c r="E1310" s="106">
        <f t="shared" si="140"/>
        <v>9.0425925925925923E-2</v>
      </c>
      <c r="F1310" s="107">
        <f t="shared" si="141"/>
        <v>27</v>
      </c>
      <c r="G1310" s="107">
        <f>COUNTIF(Data_Eksportir!$H$2:$H$3401,A1310)</f>
        <v>0</v>
      </c>
      <c r="H1310" s="104" t="str">
        <f t="shared" si="142"/>
        <v>Di bawah 1</v>
      </c>
      <c r="I1310" s="104" t="str">
        <f t="shared" si="143"/>
        <v>Belum terwakili</v>
      </c>
      <c r="J1310" s="106">
        <f t="shared" si="144"/>
        <v>57106685.001309998</v>
      </c>
      <c r="K1310" s="105">
        <f t="shared" si="145"/>
        <v>57106685</v>
      </c>
      <c r="L1310" s="106">
        <f t="shared" si="146"/>
        <v>57106685.001309998</v>
      </c>
    </row>
    <row r="1311" spans="1:12" x14ac:dyDescent="0.3">
      <c r="A1311" s="104" t="s">
        <v>3009</v>
      </c>
      <c r="B1311" s="104" t="s">
        <v>3010</v>
      </c>
      <c r="C1311" s="105">
        <v>21341942361</v>
      </c>
      <c r="D1311" s="105">
        <v>2155442448</v>
      </c>
      <c r="E1311" s="106">
        <f t="shared" si="140"/>
        <v>0.10099560815696085</v>
      </c>
      <c r="F1311" s="107">
        <f t="shared" si="141"/>
        <v>27</v>
      </c>
      <c r="G1311" s="107">
        <f>COUNTIF(Data_Eksportir!$H$2:$H$3401,A1311)</f>
        <v>4</v>
      </c>
      <c r="H1311" s="104" t="str">
        <f t="shared" si="142"/>
        <v>Di bawah 1</v>
      </c>
      <c r="I1311" s="104" t="str">
        <f t="shared" si="143"/>
        <v>Terwakili</v>
      </c>
      <c r="J1311" s="106">
        <f t="shared" si="144"/>
        <v>2155442448.0013108</v>
      </c>
      <c r="K1311" s="105">
        <f t="shared" si="145"/>
        <v>431088489.60000002</v>
      </c>
      <c r="L1311" s="106">
        <f t="shared" si="146"/>
        <v>431088489.60131103</v>
      </c>
    </row>
    <row r="1312" spans="1:12" x14ac:dyDescent="0.3">
      <c r="A1312" s="104" t="s">
        <v>3011</v>
      </c>
      <c r="B1312" s="104" t="s">
        <v>3012</v>
      </c>
      <c r="C1312" s="105">
        <v>38510614526</v>
      </c>
      <c r="D1312" s="105">
        <v>3150465166</v>
      </c>
      <c r="E1312" s="106">
        <f t="shared" si="140"/>
        <v>8.1807709504946993E-2</v>
      </c>
      <c r="F1312" s="107">
        <f t="shared" si="141"/>
        <v>27</v>
      </c>
      <c r="G1312" s="107">
        <f>COUNTIF(Data_Eksportir!$H$2:$H$3401,A1312)</f>
        <v>0</v>
      </c>
      <c r="H1312" s="104" t="str">
        <f t="shared" si="142"/>
        <v>Di bawah 1</v>
      </c>
      <c r="I1312" s="104" t="str">
        <f t="shared" si="143"/>
        <v>Belum terwakili</v>
      </c>
      <c r="J1312" s="106">
        <f t="shared" si="144"/>
        <v>3150465166.0013118</v>
      </c>
      <c r="K1312" s="105">
        <f t="shared" si="145"/>
        <v>3150465166</v>
      </c>
      <c r="L1312" s="106">
        <f t="shared" si="146"/>
        <v>3150465166.0013118</v>
      </c>
    </row>
    <row r="1313" spans="1:12" x14ac:dyDescent="0.3">
      <c r="A1313" s="104" t="s">
        <v>3013</v>
      </c>
      <c r="B1313" s="104" t="s">
        <v>3014</v>
      </c>
      <c r="C1313" s="105">
        <v>1545371976</v>
      </c>
      <c r="D1313" s="105">
        <v>148</v>
      </c>
      <c r="E1313" s="106">
        <f t="shared" si="140"/>
        <v>9.5769822604832842E-8</v>
      </c>
      <c r="F1313" s="107">
        <f t="shared" si="141"/>
        <v>27</v>
      </c>
      <c r="G1313" s="107">
        <f>COUNTIF(Data_Eksportir!$H$2:$H$3401,A1313)</f>
        <v>0</v>
      </c>
      <c r="H1313" s="104" t="str">
        <f t="shared" si="142"/>
        <v>Di bawah 1</v>
      </c>
      <c r="I1313" s="104" t="str">
        <f t="shared" si="143"/>
        <v>Di bawah ambang nilai</v>
      </c>
      <c r="J1313" s="106">
        <f t="shared" si="144"/>
        <v>148.00131300000001</v>
      </c>
      <c r="K1313" s="105">
        <f t="shared" si="145"/>
        <v>0</v>
      </c>
      <c r="L1313" s="106">
        <f t="shared" si="146"/>
        <v>0</v>
      </c>
    </row>
    <row r="1314" spans="1:12" x14ac:dyDescent="0.3">
      <c r="A1314" s="104" t="s">
        <v>3015</v>
      </c>
      <c r="B1314" s="104" t="s">
        <v>3016</v>
      </c>
      <c r="C1314" s="105"/>
      <c r="D1314" s="105">
        <v>5051517375</v>
      </c>
      <c r="E1314" s="106" t="str">
        <f t="shared" si="140"/>
        <v/>
      </c>
      <c r="F1314" s="107">
        <f t="shared" si="141"/>
        <v>27</v>
      </c>
      <c r="G1314" s="107">
        <f>COUNTIF(Data_Eksportir!$H$2:$H$3401,A1314)</f>
        <v>0</v>
      </c>
      <c r="H1314" s="104" t="str">
        <f t="shared" si="142"/>
        <v>Tanpa data berat</v>
      </c>
      <c r="I1314" s="104" t="str">
        <f t="shared" si="143"/>
        <v>Belum terwakili</v>
      </c>
      <c r="J1314" s="106">
        <f t="shared" si="144"/>
        <v>5051517375.0013142</v>
      </c>
      <c r="K1314" s="105">
        <f t="shared" si="145"/>
        <v>5051517375</v>
      </c>
      <c r="L1314" s="106">
        <f t="shared" si="146"/>
        <v>5051517375.0013142</v>
      </c>
    </row>
    <row r="1315" spans="1:12" x14ac:dyDescent="0.3">
      <c r="A1315" s="104" t="s">
        <v>3017</v>
      </c>
      <c r="B1315" s="104" t="s">
        <v>3018</v>
      </c>
      <c r="C1315" s="105">
        <v>6108088517</v>
      </c>
      <c r="D1315" s="105">
        <v>1240601595</v>
      </c>
      <c r="E1315" s="106">
        <f t="shared" si="140"/>
        <v>0.20310799222165235</v>
      </c>
      <c r="F1315" s="107">
        <f t="shared" si="141"/>
        <v>27</v>
      </c>
      <c r="G1315" s="107">
        <f>COUNTIF(Data_Eksportir!$H$2:$H$3401,A1315)</f>
        <v>0</v>
      </c>
      <c r="H1315" s="104" t="str">
        <f t="shared" si="142"/>
        <v>Di bawah 1</v>
      </c>
      <c r="I1315" s="104" t="str">
        <f t="shared" si="143"/>
        <v>Belum terwakili</v>
      </c>
      <c r="J1315" s="106">
        <f t="shared" si="144"/>
        <v>1240601595.0013151</v>
      </c>
      <c r="K1315" s="105">
        <f t="shared" si="145"/>
        <v>1240601595</v>
      </c>
      <c r="L1315" s="106">
        <f t="shared" si="146"/>
        <v>1240601595.0013151</v>
      </c>
    </row>
    <row r="1316" spans="1:12" x14ac:dyDescent="0.3">
      <c r="A1316" s="104" t="s">
        <v>3019</v>
      </c>
      <c r="B1316" s="104" t="s">
        <v>3020</v>
      </c>
      <c r="C1316" s="105">
        <v>322892557</v>
      </c>
      <c r="D1316" s="105">
        <v>116679228</v>
      </c>
      <c r="E1316" s="106">
        <f t="shared" si="140"/>
        <v>0.3613562018402301</v>
      </c>
      <c r="F1316" s="107">
        <f t="shared" si="141"/>
        <v>27</v>
      </c>
      <c r="G1316" s="107">
        <f>COUNTIF(Data_Eksportir!$H$2:$H$3401,A1316)</f>
        <v>23</v>
      </c>
      <c r="H1316" s="104" t="str">
        <f t="shared" si="142"/>
        <v>Di bawah 1</v>
      </c>
      <c r="I1316" s="104" t="str">
        <f t="shared" si="143"/>
        <v>Terwakili</v>
      </c>
      <c r="J1316" s="106">
        <f t="shared" si="144"/>
        <v>116679228.001316</v>
      </c>
      <c r="K1316" s="105">
        <f t="shared" si="145"/>
        <v>4861634.5</v>
      </c>
      <c r="L1316" s="106">
        <f t="shared" si="146"/>
        <v>4861634.5013159998</v>
      </c>
    </row>
    <row r="1317" spans="1:12" x14ac:dyDescent="0.3">
      <c r="A1317" s="104" t="s">
        <v>3021</v>
      </c>
      <c r="B1317" s="104" t="s">
        <v>3022</v>
      </c>
      <c r="C1317" s="105">
        <v>134328594</v>
      </c>
      <c r="D1317" s="105">
        <v>73324637</v>
      </c>
      <c r="E1317" s="106">
        <f t="shared" si="140"/>
        <v>0.54586022838890136</v>
      </c>
      <c r="F1317" s="107">
        <f t="shared" si="141"/>
        <v>27</v>
      </c>
      <c r="G1317" s="107">
        <f>COUNTIF(Data_Eksportir!$H$2:$H$3401,A1317)</f>
        <v>0</v>
      </c>
      <c r="H1317" s="104" t="str">
        <f t="shared" si="142"/>
        <v>Di bawah 1</v>
      </c>
      <c r="I1317" s="104" t="str">
        <f t="shared" si="143"/>
        <v>Belum terwakili</v>
      </c>
      <c r="J1317" s="106">
        <f t="shared" si="144"/>
        <v>73324637.001316994</v>
      </c>
      <c r="K1317" s="105">
        <f t="shared" si="145"/>
        <v>73324637</v>
      </c>
      <c r="L1317" s="106">
        <f t="shared" si="146"/>
        <v>73324637.001316994</v>
      </c>
    </row>
    <row r="1318" spans="1:12" x14ac:dyDescent="0.3">
      <c r="A1318" s="104" t="s">
        <v>3023</v>
      </c>
      <c r="B1318" s="104" t="s">
        <v>3024</v>
      </c>
      <c r="C1318" s="105">
        <v>1152444</v>
      </c>
      <c r="D1318" s="105">
        <v>664403</v>
      </c>
      <c r="E1318" s="106">
        <f t="shared" si="140"/>
        <v>0.57651651620382427</v>
      </c>
      <c r="F1318" s="107">
        <f t="shared" si="141"/>
        <v>27</v>
      </c>
      <c r="G1318" s="107">
        <f>COUNTIF(Data_Eksportir!$H$2:$H$3401,A1318)</f>
        <v>0</v>
      </c>
      <c r="H1318" s="104" t="str">
        <f t="shared" si="142"/>
        <v>Di bawah 1</v>
      </c>
      <c r="I1318" s="104" t="str">
        <f t="shared" si="143"/>
        <v>Di bawah ambang nilai</v>
      </c>
      <c r="J1318" s="106">
        <f t="shared" si="144"/>
        <v>664403.00131800002</v>
      </c>
      <c r="K1318" s="105">
        <f t="shared" si="145"/>
        <v>0</v>
      </c>
      <c r="L1318" s="106">
        <f t="shared" si="146"/>
        <v>0</v>
      </c>
    </row>
    <row r="1319" spans="1:12" x14ac:dyDescent="0.3">
      <c r="A1319" s="104" t="s">
        <v>3025</v>
      </c>
      <c r="B1319" s="104" t="s">
        <v>3026</v>
      </c>
      <c r="C1319" s="105">
        <v>283197050</v>
      </c>
      <c r="D1319" s="105">
        <v>166930806</v>
      </c>
      <c r="E1319" s="106">
        <f t="shared" si="140"/>
        <v>0.58945107655605877</v>
      </c>
      <c r="F1319" s="107">
        <f t="shared" si="141"/>
        <v>27</v>
      </c>
      <c r="G1319" s="107">
        <f>COUNTIF(Data_Eksportir!$H$2:$H$3401,A1319)</f>
        <v>0</v>
      </c>
      <c r="H1319" s="104" t="str">
        <f t="shared" si="142"/>
        <v>Di bawah 1</v>
      </c>
      <c r="I1319" s="104" t="str">
        <f t="shared" si="143"/>
        <v>Belum terwakili</v>
      </c>
      <c r="J1319" s="106">
        <f t="shared" si="144"/>
        <v>166930806.00131899</v>
      </c>
      <c r="K1319" s="105">
        <f t="shared" si="145"/>
        <v>166930806</v>
      </c>
      <c r="L1319" s="106">
        <f t="shared" si="146"/>
        <v>166930806.00131899</v>
      </c>
    </row>
    <row r="1320" spans="1:12" x14ac:dyDescent="0.3">
      <c r="A1320" s="104" t="s">
        <v>3027</v>
      </c>
      <c r="B1320" s="104" t="s">
        <v>3028</v>
      </c>
      <c r="C1320" s="105">
        <v>2061777250</v>
      </c>
      <c r="D1320" s="105">
        <v>1095341196</v>
      </c>
      <c r="E1320" s="106">
        <f t="shared" si="140"/>
        <v>0.53126068589611219</v>
      </c>
      <c r="F1320" s="107">
        <f t="shared" si="141"/>
        <v>27</v>
      </c>
      <c r="G1320" s="107">
        <f>COUNTIF(Data_Eksportir!$H$2:$H$3401,A1320)</f>
        <v>0</v>
      </c>
      <c r="H1320" s="104" t="str">
        <f t="shared" si="142"/>
        <v>Di bawah 1</v>
      </c>
      <c r="I1320" s="104" t="str">
        <f t="shared" si="143"/>
        <v>Belum terwakili</v>
      </c>
      <c r="J1320" s="106">
        <f t="shared" si="144"/>
        <v>1095341196.0013199</v>
      </c>
      <c r="K1320" s="105">
        <f t="shared" si="145"/>
        <v>1095341196</v>
      </c>
      <c r="L1320" s="106">
        <f t="shared" si="146"/>
        <v>1095341196.0013199</v>
      </c>
    </row>
    <row r="1321" spans="1:12" x14ac:dyDescent="0.3">
      <c r="A1321" s="104" t="s">
        <v>3029</v>
      </c>
      <c r="B1321" s="104" t="s">
        <v>3030</v>
      </c>
      <c r="C1321" s="105">
        <v>757981250</v>
      </c>
      <c r="D1321" s="105">
        <v>324359327</v>
      </c>
      <c r="E1321" s="106">
        <f t="shared" si="140"/>
        <v>0.42792526464210029</v>
      </c>
      <c r="F1321" s="107">
        <f t="shared" si="141"/>
        <v>27</v>
      </c>
      <c r="G1321" s="107">
        <f>COUNTIF(Data_Eksportir!$H$2:$H$3401,A1321)</f>
        <v>0</v>
      </c>
      <c r="H1321" s="104" t="str">
        <f t="shared" si="142"/>
        <v>Di bawah 1</v>
      </c>
      <c r="I1321" s="104" t="str">
        <f t="shared" si="143"/>
        <v>Belum terwakili</v>
      </c>
      <c r="J1321" s="106">
        <f t="shared" si="144"/>
        <v>324359327.00132102</v>
      </c>
      <c r="K1321" s="105">
        <f t="shared" si="145"/>
        <v>324359327</v>
      </c>
      <c r="L1321" s="106">
        <f t="shared" si="146"/>
        <v>324359327.00132102</v>
      </c>
    </row>
    <row r="1322" spans="1:12" x14ac:dyDescent="0.3">
      <c r="A1322" s="104" t="s">
        <v>3031</v>
      </c>
      <c r="B1322" s="104" t="s">
        <v>3032</v>
      </c>
      <c r="C1322" s="105">
        <v>14922582</v>
      </c>
      <c r="D1322" s="105">
        <v>10695524</v>
      </c>
      <c r="E1322" s="106">
        <f t="shared" si="140"/>
        <v>0.71673414158488125</v>
      </c>
      <c r="F1322" s="107">
        <f t="shared" si="141"/>
        <v>27</v>
      </c>
      <c r="G1322" s="107">
        <f>COUNTIF(Data_Eksportir!$H$2:$H$3401,A1322)</f>
        <v>0</v>
      </c>
      <c r="H1322" s="104" t="str">
        <f t="shared" si="142"/>
        <v>Di bawah 1</v>
      </c>
      <c r="I1322" s="104" t="str">
        <f t="shared" si="143"/>
        <v>Belum terwakili</v>
      </c>
      <c r="J1322" s="106">
        <f t="shared" si="144"/>
        <v>10695524.001321999</v>
      </c>
      <c r="K1322" s="105">
        <f t="shared" si="145"/>
        <v>10695524</v>
      </c>
      <c r="L1322" s="106">
        <f t="shared" si="146"/>
        <v>10695524.001321999</v>
      </c>
    </row>
    <row r="1323" spans="1:12" x14ac:dyDescent="0.3">
      <c r="A1323" s="104" t="s">
        <v>3033</v>
      </c>
      <c r="B1323" s="104" t="s">
        <v>3034</v>
      </c>
      <c r="C1323" s="105">
        <v>5286317</v>
      </c>
      <c r="D1323" s="105">
        <v>3974157</v>
      </c>
      <c r="E1323" s="106">
        <f t="shared" si="140"/>
        <v>0.75178181709496428</v>
      </c>
      <c r="F1323" s="107">
        <f t="shared" si="141"/>
        <v>27</v>
      </c>
      <c r="G1323" s="107">
        <f>COUNTIF(Data_Eksportir!$H$2:$H$3401,A1323)</f>
        <v>0</v>
      </c>
      <c r="H1323" s="104" t="str">
        <f t="shared" si="142"/>
        <v>Di bawah 1</v>
      </c>
      <c r="I1323" s="104" t="str">
        <f t="shared" si="143"/>
        <v>Di bawah ambang nilai</v>
      </c>
      <c r="J1323" s="106">
        <f t="shared" si="144"/>
        <v>3974157.0013230001</v>
      </c>
      <c r="K1323" s="105">
        <f t="shared" si="145"/>
        <v>0</v>
      </c>
      <c r="L1323" s="106">
        <f t="shared" si="146"/>
        <v>0</v>
      </c>
    </row>
    <row r="1324" spans="1:12" x14ac:dyDescent="0.3">
      <c r="A1324" s="104" t="s">
        <v>3035</v>
      </c>
      <c r="B1324" s="104" t="s">
        <v>3036</v>
      </c>
      <c r="C1324" s="105">
        <v>17360</v>
      </c>
      <c r="D1324" s="105">
        <v>21405</v>
      </c>
      <c r="E1324" s="106">
        <f t="shared" si="140"/>
        <v>1.2330069124423964</v>
      </c>
      <c r="F1324" s="107">
        <f t="shared" si="141"/>
        <v>27</v>
      </c>
      <c r="G1324" s="107">
        <f>COUNTIF(Data_Eksportir!$H$2:$H$3401,A1324)</f>
        <v>0</v>
      </c>
      <c r="H1324" s="104" t="str">
        <f t="shared" si="142"/>
        <v>1 – 5</v>
      </c>
      <c r="I1324" s="104" t="str">
        <f t="shared" si="143"/>
        <v>Di bawah ambang nilai</v>
      </c>
      <c r="J1324" s="106">
        <f t="shared" si="144"/>
        <v>21405.001324000001</v>
      </c>
      <c r="K1324" s="105">
        <f t="shared" si="145"/>
        <v>0</v>
      </c>
      <c r="L1324" s="106">
        <f t="shared" si="146"/>
        <v>0</v>
      </c>
    </row>
    <row r="1325" spans="1:12" x14ac:dyDescent="0.3">
      <c r="A1325" s="104" t="s">
        <v>3037</v>
      </c>
      <c r="B1325" s="104" t="s">
        <v>3038</v>
      </c>
      <c r="C1325" s="105">
        <v>680</v>
      </c>
      <c r="D1325" s="105">
        <v>14401</v>
      </c>
      <c r="E1325" s="106">
        <f t="shared" si="140"/>
        <v>21.17794117647059</v>
      </c>
      <c r="F1325" s="107">
        <f t="shared" si="141"/>
        <v>27</v>
      </c>
      <c r="G1325" s="107">
        <f>COUNTIF(Data_Eksportir!$H$2:$H$3401,A1325)</f>
        <v>0</v>
      </c>
      <c r="H1325" s="104" t="str">
        <f t="shared" si="142"/>
        <v>20 – 100</v>
      </c>
      <c r="I1325" s="104" t="str">
        <f t="shared" si="143"/>
        <v>Di bawah ambang nilai</v>
      </c>
      <c r="J1325" s="106">
        <f t="shared" si="144"/>
        <v>14401.001324999999</v>
      </c>
      <c r="K1325" s="105">
        <f t="shared" si="145"/>
        <v>0</v>
      </c>
      <c r="L1325" s="106">
        <f t="shared" si="146"/>
        <v>0</v>
      </c>
    </row>
    <row r="1326" spans="1:12" x14ac:dyDescent="0.3">
      <c r="A1326" s="104" t="s">
        <v>3039</v>
      </c>
      <c r="B1326" s="104" t="s">
        <v>3040</v>
      </c>
      <c r="C1326" s="105">
        <v>222463798</v>
      </c>
      <c r="D1326" s="105">
        <v>136624039</v>
      </c>
      <c r="E1326" s="106">
        <f t="shared" si="140"/>
        <v>0.61414054883662461</v>
      </c>
      <c r="F1326" s="107">
        <f t="shared" si="141"/>
        <v>27</v>
      </c>
      <c r="G1326" s="107">
        <f>COUNTIF(Data_Eksportir!$H$2:$H$3401,A1326)</f>
        <v>0</v>
      </c>
      <c r="H1326" s="104" t="str">
        <f t="shared" si="142"/>
        <v>Di bawah 1</v>
      </c>
      <c r="I1326" s="104" t="str">
        <f t="shared" si="143"/>
        <v>Belum terwakili</v>
      </c>
      <c r="J1326" s="106">
        <f t="shared" si="144"/>
        <v>136624039.00132599</v>
      </c>
      <c r="K1326" s="105">
        <f t="shared" si="145"/>
        <v>136624039</v>
      </c>
      <c r="L1326" s="106">
        <f t="shared" si="146"/>
        <v>136624039.00132599</v>
      </c>
    </row>
    <row r="1327" spans="1:12" x14ac:dyDescent="0.3">
      <c r="A1327" s="104" t="s">
        <v>3041</v>
      </c>
      <c r="B1327" s="104" t="s">
        <v>3042</v>
      </c>
      <c r="C1327" s="105">
        <v>61496779</v>
      </c>
      <c r="D1327" s="105">
        <v>36608854</v>
      </c>
      <c r="E1327" s="106">
        <f t="shared" si="140"/>
        <v>0.59529709677965414</v>
      </c>
      <c r="F1327" s="107">
        <f t="shared" si="141"/>
        <v>27</v>
      </c>
      <c r="G1327" s="107">
        <f>COUNTIF(Data_Eksportir!$H$2:$H$3401,A1327)</f>
        <v>0</v>
      </c>
      <c r="H1327" s="104" t="str">
        <f t="shared" si="142"/>
        <v>Di bawah 1</v>
      </c>
      <c r="I1327" s="104" t="str">
        <f t="shared" si="143"/>
        <v>Belum terwakili</v>
      </c>
      <c r="J1327" s="106">
        <f t="shared" si="144"/>
        <v>36608854.001327001</v>
      </c>
      <c r="K1327" s="105">
        <f t="shared" si="145"/>
        <v>36608854</v>
      </c>
      <c r="L1327" s="106">
        <f t="shared" si="146"/>
        <v>36608854.001327001</v>
      </c>
    </row>
    <row r="1328" spans="1:12" x14ac:dyDescent="0.3">
      <c r="A1328" s="104" t="s">
        <v>3043</v>
      </c>
      <c r="B1328" s="104" t="s">
        <v>3044</v>
      </c>
      <c r="C1328" s="105">
        <v>286355515</v>
      </c>
      <c r="D1328" s="105">
        <v>190546341</v>
      </c>
      <c r="E1328" s="106">
        <f t="shared" si="140"/>
        <v>0.66541879244057867</v>
      </c>
      <c r="F1328" s="107">
        <f t="shared" si="141"/>
        <v>27</v>
      </c>
      <c r="G1328" s="107">
        <f>COUNTIF(Data_Eksportir!$H$2:$H$3401,A1328)</f>
        <v>0</v>
      </c>
      <c r="H1328" s="104" t="str">
        <f t="shared" si="142"/>
        <v>Di bawah 1</v>
      </c>
      <c r="I1328" s="104" t="str">
        <f t="shared" si="143"/>
        <v>Belum terwakili</v>
      </c>
      <c r="J1328" s="106">
        <f t="shared" si="144"/>
        <v>190546341.00132799</v>
      </c>
      <c r="K1328" s="105">
        <f t="shared" si="145"/>
        <v>190546341</v>
      </c>
      <c r="L1328" s="106">
        <f t="shared" si="146"/>
        <v>190546341.00132799</v>
      </c>
    </row>
    <row r="1329" spans="1:12" x14ac:dyDescent="0.3">
      <c r="A1329" s="104" t="s">
        <v>3045</v>
      </c>
      <c r="B1329" s="104" t="s">
        <v>3046</v>
      </c>
      <c r="C1329" s="105">
        <v>199810</v>
      </c>
      <c r="D1329" s="105">
        <v>244782</v>
      </c>
      <c r="E1329" s="106">
        <f t="shared" si="140"/>
        <v>1.2250738201291227</v>
      </c>
      <c r="F1329" s="107">
        <f t="shared" si="141"/>
        <v>27</v>
      </c>
      <c r="G1329" s="107">
        <f>COUNTIF(Data_Eksportir!$H$2:$H$3401,A1329)</f>
        <v>0</v>
      </c>
      <c r="H1329" s="104" t="str">
        <f t="shared" si="142"/>
        <v>1 – 5</v>
      </c>
      <c r="I1329" s="104" t="str">
        <f t="shared" si="143"/>
        <v>Di bawah ambang nilai</v>
      </c>
      <c r="J1329" s="106">
        <f t="shared" si="144"/>
        <v>244782.00132899999</v>
      </c>
      <c r="K1329" s="105">
        <f t="shared" si="145"/>
        <v>0</v>
      </c>
      <c r="L1329" s="106">
        <f t="shared" si="146"/>
        <v>0</v>
      </c>
    </row>
    <row r="1330" spans="1:12" x14ac:dyDescent="0.3">
      <c r="A1330" s="104" t="s">
        <v>3047</v>
      </c>
      <c r="B1330" s="104" t="s">
        <v>3048</v>
      </c>
      <c r="C1330" s="105">
        <v>5783</v>
      </c>
      <c r="D1330" s="105">
        <v>11430</v>
      </c>
      <c r="E1330" s="106">
        <f t="shared" si="140"/>
        <v>1.9764827943973715</v>
      </c>
      <c r="F1330" s="107">
        <f t="shared" si="141"/>
        <v>27</v>
      </c>
      <c r="G1330" s="107">
        <f>COUNTIF(Data_Eksportir!$H$2:$H$3401,A1330)</f>
        <v>0</v>
      </c>
      <c r="H1330" s="104" t="str">
        <f t="shared" si="142"/>
        <v>1 – 5</v>
      </c>
      <c r="I1330" s="104" t="str">
        <f t="shared" si="143"/>
        <v>Di bawah ambang nilai</v>
      </c>
      <c r="J1330" s="106">
        <f t="shared" si="144"/>
        <v>11430.001329999999</v>
      </c>
      <c r="K1330" s="105">
        <f t="shared" si="145"/>
        <v>0</v>
      </c>
      <c r="L1330" s="106">
        <f t="shared" si="146"/>
        <v>0</v>
      </c>
    </row>
    <row r="1331" spans="1:12" x14ac:dyDescent="0.3">
      <c r="A1331" s="104" t="s">
        <v>3049</v>
      </c>
      <c r="B1331" s="104" t="s">
        <v>3050</v>
      </c>
      <c r="C1331" s="105">
        <v>194653194</v>
      </c>
      <c r="D1331" s="105">
        <v>202114599</v>
      </c>
      <c r="E1331" s="106">
        <f t="shared" si="140"/>
        <v>1.0383317881750247</v>
      </c>
      <c r="F1331" s="107">
        <f t="shared" si="141"/>
        <v>27</v>
      </c>
      <c r="G1331" s="107">
        <f>COUNTIF(Data_Eksportir!$H$2:$H$3401,A1331)</f>
        <v>0</v>
      </c>
      <c r="H1331" s="104" t="str">
        <f t="shared" si="142"/>
        <v>1 – 5</v>
      </c>
      <c r="I1331" s="104" t="str">
        <f t="shared" si="143"/>
        <v>Belum terwakili</v>
      </c>
      <c r="J1331" s="106">
        <f t="shared" si="144"/>
        <v>202114599.001331</v>
      </c>
      <c r="K1331" s="105">
        <f t="shared" si="145"/>
        <v>202114599</v>
      </c>
      <c r="L1331" s="106">
        <f t="shared" si="146"/>
        <v>202114599.001331</v>
      </c>
    </row>
    <row r="1332" spans="1:12" x14ac:dyDescent="0.3">
      <c r="A1332" s="104" t="s">
        <v>3051</v>
      </c>
      <c r="B1332" s="104" t="s">
        <v>3052</v>
      </c>
      <c r="C1332" s="105">
        <v>34638</v>
      </c>
      <c r="D1332" s="105">
        <v>4810621</v>
      </c>
      <c r="E1332" s="106">
        <f t="shared" si="140"/>
        <v>138.88275881979328</v>
      </c>
      <c r="F1332" s="107">
        <f t="shared" si="141"/>
        <v>27</v>
      </c>
      <c r="G1332" s="107">
        <f>COUNTIF(Data_Eksportir!$H$2:$H$3401,A1332)</f>
        <v>0</v>
      </c>
      <c r="H1332" s="104" t="str">
        <f t="shared" si="142"/>
        <v>100 ke atas</v>
      </c>
      <c r="I1332" s="104" t="str">
        <f t="shared" si="143"/>
        <v>Di bawah ambang nilai</v>
      </c>
      <c r="J1332" s="106">
        <f t="shared" si="144"/>
        <v>4810621.0013319999</v>
      </c>
      <c r="K1332" s="105">
        <f t="shared" si="145"/>
        <v>0</v>
      </c>
      <c r="L1332" s="106">
        <f t="shared" si="146"/>
        <v>0</v>
      </c>
    </row>
    <row r="1333" spans="1:12" x14ac:dyDescent="0.3">
      <c r="A1333" s="104" t="s">
        <v>3053</v>
      </c>
      <c r="B1333" s="104" t="s">
        <v>3054</v>
      </c>
      <c r="C1333" s="105">
        <v>931951</v>
      </c>
      <c r="D1333" s="105">
        <v>3289339</v>
      </c>
      <c r="E1333" s="106">
        <f t="shared" si="140"/>
        <v>3.5295192558407043</v>
      </c>
      <c r="F1333" s="107">
        <f t="shared" si="141"/>
        <v>27</v>
      </c>
      <c r="G1333" s="107">
        <f>COUNTIF(Data_Eksportir!$H$2:$H$3401,A1333)</f>
        <v>0</v>
      </c>
      <c r="H1333" s="104" t="str">
        <f t="shared" si="142"/>
        <v>1 – 5</v>
      </c>
      <c r="I1333" s="104" t="str">
        <f t="shared" si="143"/>
        <v>Di bawah ambang nilai</v>
      </c>
      <c r="J1333" s="106">
        <f t="shared" si="144"/>
        <v>3289339.0013330001</v>
      </c>
      <c r="K1333" s="105">
        <f t="shared" si="145"/>
        <v>0</v>
      </c>
      <c r="L1333" s="106">
        <f t="shared" si="146"/>
        <v>0</v>
      </c>
    </row>
    <row r="1334" spans="1:12" x14ac:dyDescent="0.3">
      <c r="A1334" s="104" t="s">
        <v>3055</v>
      </c>
      <c r="B1334" s="104" t="s">
        <v>3056</v>
      </c>
      <c r="C1334" s="105">
        <v>1260</v>
      </c>
      <c r="D1334" s="105">
        <v>988</v>
      </c>
      <c r="E1334" s="106">
        <f t="shared" si="140"/>
        <v>0.78412698412698412</v>
      </c>
      <c r="F1334" s="107">
        <f t="shared" si="141"/>
        <v>27</v>
      </c>
      <c r="G1334" s="107">
        <f>COUNTIF(Data_Eksportir!$H$2:$H$3401,A1334)</f>
        <v>0</v>
      </c>
      <c r="H1334" s="104" t="str">
        <f t="shared" si="142"/>
        <v>Di bawah 1</v>
      </c>
      <c r="I1334" s="104" t="str">
        <f t="shared" si="143"/>
        <v>Di bawah ambang nilai</v>
      </c>
      <c r="J1334" s="106">
        <f t="shared" si="144"/>
        <v>988.00133400000004</v>
      </c>
      <c r="K1334" s="105">
        <f t="shared" si="145"/>
        <v>0</v>
      </c>
      <c r="L1334" s="106">
        <f t="shared" si="146"/>
        <v>0</v>
      </c>
    </row>
    <row r="1335" spans="1:12" x14ac:dyDescent="0.3">
      <c r="A1335" s="104" t="s">
        <v>3057</v>
      </c>
      <c r="B1335" s="104" t="s">
        <v>3058</v>
      </c>
      <c r="C1335" s="105">
        <v>37122004</v>
      </c>
      <c r="D1335" s="105">
        <v>74918435</v>
      </c>
      <c r="E1335" s="106">
        <f t="shared" si="140"/>
        <v>2.0181678499899953</v>
      </c>
      <c r="F1335" s="107">
        <f t="shared" si="141"/>
        <v>27</v>
      </c>
      <c r="G1335" s="107">
        <f>COUNTIF(Data_Eksportir!$H$2:$H$3401,A1335)</f>
        <v>0</v>
      </c>
      <c r="H1335" s="104" t="str">
        <f t="shared" si="142"/>
        <v>1 – 5</v>
      </c>
      <c r="I1335" s="104" t="str">
        <f t="shared" si="143"/>
        <v>Belum terwakili</v>
      </c>
      <c r="J1335" s="106">
        <f t="shared" si="144"/>
        <v>74918435.001334995</v>
      </c>
      <c r="K1335" s="105">
        <f t="shared" si="145"/>
        <v>74918435</v>
      </c>
      <c r="L1335" s="106">
        <f t="shared" si="146"/>
        <v>74918435.001334995</v>
      </c>
    </row>
    <row r="1336" spans="1:12" x14ac:dyDescent="0.3">
      <c r="A1336" s="104" t="s">
        <v>3059</v>
      </c>
      <c r="B1336" s="104" t="s">
        <v>3060</v>
      </c>
      <c r="C1336" s="105">
        <v>28172</v>
      </c>
      <c r="D1336" s="105">
        <v>74040</v>
      </c>
      <c r="E1336" s="106">
        <f t="shared" si="140"/>
        <v>2.6281414170097968</v>
      </c>
      <c r="F1336" s="107">
        <f t="shared" si="141"/>
        <v>27</v>
      </c>
      <c r="G1336" s="107">
        <f>COUNTIF(Data_Eksportir!$H$2:$H$3401,A1336)</f>
        <v>0</v>
      </c>
      <c r="H1336" s="104" t="str">
        <f t="shared" si="142"/>
        <v>1 – 5</v>
      </c>
      <c r="I1336" s="104" t="str">
        <f t="shared" si="143"/>
        <v>Di bawah ambang nilai</v>
      </c>
      <c r="J1336" s="106">
        <f t="shared" si="144"/>
        <v>74040.001336000001</v>
      </c>
      <c r="K1336" s="105">
        <f t="shared" si="145"/>
        <v>0</v>
      </c>
      <c r="L1336" s="106">
        <f t="shared" si="146"/>
        <v>0</v>
      </c>
    </row>
    <row r="1337" spans="1:12" x14ac:dyDescent="0.3">
      <c r="A1337" s="104" t="s">
        <v>3061</v>
      </c>
      <c r="B1337" s="104" t="s">
        <v>3062</v>
      </c>
      <c r="C1337" s="105">
        <v>5327722</v>
      </c>
      <c r="D1337" s="105">
        <v>3709487</v>
      </c>
      <c r="E1337" s="106">
        <f t="shared" si="140"/>
        <v>0.69626136649021853</v>
      </c>
      <c r="F1337" s="107">
        <f t="shared" si="141"/>
        <v>27</v>
      </c>
      <c r="G1337" s="107">
        <f>COUNTIF(Data_Eksportir!$H$2:$H$3401,A1337)</f>
        <v>1</v>
      </c>
      <c r="H1337" s="104" t="str">
        <f t="shared" si="142"/>
        <v>Di bawah 1</v>
      </c>
      <c r="I1337" s="104" t="str">
        <f t="shared" si="143"/>
        <v>Di bawah ambang nilai</v>
      </c>
      <c r="J1337" s="106">
        <f t="shared" si="144"/>
        <v>3709487.0013370002</v>
      </c>
      <c r="K1337" s="105">
        <f t="shared" si="145"/>
        <v>0</v>
      </c>
      <c r="L1337" s="106">
        <f t="shared" si="146"/>
        <v>0</v>
      </c>
    </row>
    <row r="1338" spans="1:12" x14ac:dyDescent="0.3">
      <c r="A1338" s="104" t="s">
        <v>3063</v>
      </c>
      <c r="B1338" s="104" t="s">
        <v>3064</v>
      </c>
      <c r="C1338" s="105">
        <v>776769557</v>
      </c>
      <c r="D1338" s="105">
        <v>495514509</v>
      </c>
      <c r="E1338" s="106">
        <f t="shared" si="140"/>
        <v>0.63791700451514988</v>
      </c>
      <c r="F1338" s="107">
        <f t="shared" si="141"/>
        <v>27</v>
      </c>
      <c r="G1338" s="107">
        <f>COUNTIF(Data_Eksportir!$H$2:$H$3401,A1338)</f>
        <v>0</v>
      </c>
      <c r="H1338" s="104" t="str">
        <f t="shared" si="142"/>
        <v>Di bawah 1</v>
      </c>
      <c r="I1338" s="104" t="str">
        <f t="shared" si="143"/>
        <v>Belum terwakili</v>
      </c>
      <c r="J1338" s="106">
        <f t="shared" si="144"/>
        <v>495514509.00133801</v>
      </c>
      <c r="K1338" s="105">
        <f t="shared" si="145"/>
        <v>495514509</v>
      </c>
      <c r="L1338" s="106">
        <f t="shared" si="146"/>
        <v>495514509.00133801</v>
      </c>
    </row>
    <row r="1339" spans="1:12" x14ac:dyDescent="0.3">
      <c r="A1339" s="104" t="s">
        <v>3065</v>
      </c>
      <c r="B1339" s="104" t="s">
        <v>3066</v>
      </c>
      <c r="C1339" s="105">
        <v>3916764492</v>
      </c>
      <c r="D1339" s="105">
        <v>1908242786</v>
      </c>
      <c r="E1339" s="106">
        <f t="shared" si="140"/>
        <v>0.48719875547727981</v>
      </c>
      <c r="F1339" s="107">
        <f t="shared" si="141"/>
        <v>27</v>
      </c>
      <c r="G1339" s="107">
        <f>COUNTIF(Data_Eksportir!$H$2:$H$3401,A1339)</f>
        <v>0</v>
      </c>
      <c r="H1339" s="104" t="str">
        <f t="shared" si="142"/>
        <v>Di bawah 1</v>
      </c>
      <c r="I1339" s="104" t="str">
        <f t="shared" si="143"/>
        <v>Belum terwakili</v>
      </c>
      <c r="J1339" s="106">
        <f t="shared" si="144"/>
        <v>1908242786.001339</v>
      </c>
      <c r="K1339" s="105">
        <f t="shared" si="145"/>
        <v>1908242786</v>
      </c>
      <c r="L1339" s="106">
        <f t="shared" si="146"/>
        <v>1908242786.001339</v>
      </c>
    </row>
    <row r="1340" spans="1:12" x14ac:dyDescent="0.3">
      <c r="A1340" s="104" t="s">
        <v>3067</v>
      </c>
      <c r="B1340" s="104" t="s">
        <v>3068</v>
      </c>
      <c r="C1340" s="105">
        <v>2201080</v>
      </c>
      <c r="D1340" s="105">
        <v>1645182</v>
      </c>
      <c r="E1340" s="106">
        <f t="shared" si="140"/>
        <v>0.74744307340033078</v>
      </c>
      <c r="F1340" s="107">
        <f t="shared" si="141"/>
        <v>27</v>
      </c>
      <c r="G1340" s="107">
        <f>COUNTIF(Data_Eksportir!$H$2:$H$3401,A1340)</f>
        <v>0</v>
      </c>
      <c r="H1340" s="104" t="str">
        <f t="shared" si="142"/>
        <v>Di bawah 1</v>
      </c>
      <c r="I1340" s="104" t="str">
        <f t="shared" si="143"/>
        <v>Di bawah ambang nilai</v>
      </c>
      <c r="J1340" s="106">
        <f t="shared" si="144"/>
        <v>1645182.00134</v>
      </c>
      <c r="K1340" s="105">
        <f t="shared" si="145"/>
        <v>0</v>
      </c>
      <c r="L1340" s="106">
        <f t="shared" si="146"/>
        <v>0</v>
      </c>
    </row>
    <row r="1341" spans="1:12" x14ac:dyDescent="0.3">
      <c r="A1341" s="104" t="s">
        <v>3069</v>
      </c>
      <c r="B1341" s="104" t="s">
        <v>3070</v>
      </c>
      <c r="C1341" s="105">
        <v>100</v>
      </c>
      <c r="D1341" s="105">
        <v>473</v>
      </c>
      <c r="E1341" s="106">
        <f t="shared" si="140"/>
        <v>4.7300000000000004</v>
      </c>
      <c r="F1341" s="107">
        <f t="shared" si="141"/>
        <v>27</v>
      </c>
      <c r="G1341" s="107">
        <f>COUNTIF(Data_Eksportir!$H$2:$H$3401,A1341)</f>
        <v>0</v>
      </c>
      <c r="H1341" s="104" t="str">
        <f t="shared" si="142"/>
        <v>1 – 5</v>
      </c>
      <c r="I1341" s="104" t="str">
        <f t="shared" si="143"/>
        <v>Di bawah ambang nilai</v>
      </c>
      <c r="J1341" s="106">
        <f t="shared" si="144"/>
        <v>473.00134100000002</v>
      </c>
      <c r="K1341" s="105">
        <f t="shared" si="145"/>
        <v>0</v>
      </c>
      <c r="L1341" s="106">
        <f t="shared" si="146"/>
        <v>0</v>
      </c>
    </row>
    <row r="1342" spans="1:12" x14ac:dyDescent="0.3">
      <c r="A1342" s="104" t="s">
        <v>3071</v>
      </c>
      <c r="B1342" s="104" t="s">
        <v>3072</v>
      </c>
      <c r="C1342" s="105">
        <v>28073</v>
      </c>
      <c r="D1342" s="105">
        <v>45153</v>
      </c>
      <c r="E1342" s="106">
        <f t="shared" si="140"/>
        <v>1.6084137783635521</v>
      </c>
      <c r="F1342" s="107">
        <f t="shared" si="141"/>
        <v>27</v>
      </c>
      <c r="G1342" s="107">
        <f>COUNTIF(Data_Eksportir!$H$2:$H$3401,A1342)</f>
        <v>1</v>
      </c>
      <c r="H1342" s="104" t="str">
        <f t="shared" si="142"/>
        <v>1 – 5</v>
      </c>
      <c r="I1342" s="104" t="str">
        <f t="shared" si="143"/>
        <v>Di bawah ambang nilai</v>
      </c>
      <c r="J1342" s="106">
        <f t="shared" si="144"/>
        <v>45153.001342000003</v>
      </c>
      <c r="K1342" s="105">
        <f t="shared" si="145"/>
        <v>0</v>
      </c>
      <c r="L1342" s="106">
        <f t="shared" si="146"/>
        <v>0</v>
      </c>
    </row>
    <row r="1343" spans="1:12" x14ac:dyDescent="0.3">
      <c r="A1343" s="104" t="s">
        <v>3073</v>
      </c>
      <c r="B1343" s="104" t="s">
        <v>3074</v>
      </c>
      <c r="C1343" s="105">
        <v>82117624</v>
      </c>
      <c r="D1343" s="105">
        <v>43352336</v>
      </c>
      <c r="E1343" s="106">
        <f t="shared" si="140"/>
        <v>0.5279297413670907</v>
      </c>
      <c r="F1343" s="107">
        <f t="shared" si="141"/>
        <v>27</v>
      </c>
      <c r="G1343" s="107">
        <f>COUNTIF(Data_Eksportir!$H$2:$H$3401,A1343)</f>
        <v>2</v>
      </c>
      <c r="H1343" s="104" t="str">
        <f t="shared" si="142"/>
        <v>Di bawah 1</v>
      </c>
      <c r="I1343" s="104" t="str">
        <f t="shared" si="143"/>
        <v>Keterwakilan rendah</v>
      </c>
      <c r="J1343" s="106">
        <f t="shared" si="144"/>
        <v>43352336.001342997</v>
      </c>
      <c r="K1343" s="105">
        <f t="shared" si="145"/>
        <v>14450778.666666666</v>
      </c>
      <c r="L1343" s="106">
        <f t="shared" si="146"/>
        <v>14450778.668009667</v>
      </c>
    </row>
    <row r="1344" spans="1:12" x14ac:dyDescent="0.3">
      <c r="A1344" s="104" t="s">
        <v>3075</v>
      </c>
      <c r="B1344" s="104" t="s">
        <v>3076</v>
      </c>
      <c r="C1344" s="105">
        <v>11</v>
      </c>
      <c r="D1344" s="105">
        <v>443</v>
      </c>
      <c r="E1344" s="106">
        <f t="shared" si="140"/>
        <v>40.272727272727273</v>
      </c>
      <c r="F1344" s="107">
        <f t="shared" si="141"/>
        <v>27</v>
      </c>
      <c r="G1344" s="107">
        <f>COUNTIF(Data_Eksportir!$H$2:$H$3401,A1344)</f>
        <v>0</v>
      </c>
      <c r="H1344" s="104" t="str">
        <f t="shared" si="142"/>
        <v>20 – 100</v>
      </c>
      <c r="I1344" s="104" t="str">
        <f t="shared" si="143"/>
        <v>Di bawah ambang nilai</v>
      </c>
      <c r="J1344" s="106">
        <f t="shared" si="144"/>
        <v>443.00134400000002</v>
      </c>
      <c r="K1344" s="105">
        <f t="shared" si="145"/>
        <v>0</v>
      </c>
      <c r="L1344" s="106">
        <f t="shared" si="146"/>
        <v>0</v>
      </c>
    </row>
    <row r="1345" spans="1:12" x14ac:dyDescent="0.3">
      <c r="A1345" s="104" t="s">
        <v>3077</v>
      </c>
      <c r="B1345" s="104" t="s">
        <v>3078</v>
      </c>
      <c r="C1345" s="105">
        <v>339633</v>
      </c>
      <c r="D1345" s="105">
        <v>393569</v>
      </c>
      <c r="E1345" s="106">
        <f t="shared" si="140"/>
        <v>1.158806711950841</v>
      </c>
      <c r="F1345" s="107">
        <f t="shared" si="141"/>
        <v>27</v>
      </c>
      <c r="G1345" s="107">
        <f>COUNTIF(Data_Eksportir!$H$2:$H$3401,A1345)</f>
        <v>0</v>
      </c>
      <c r="H1345" s="104" t="str">
        <f t="shared" si="142"/>
        <v>1 – 5</v>
      </c>
      <c r="I1345" s="104" t="str">
        <f t="shared" si="143"/>
        <v>Di bawah ambang nilai</v>
      </c>
      <c r="J1345" s="106">
        <f t="shared" si="144"/>
        <v>393569.001345</v>
      </c>
      <c r="K1345" s="105">
        <f t="shared" si="145"/>
        <v>0</v>
      </c>
      <c r="L1345" s="106">
        <f t="shared" si="146"/>
        <v>0</v>
      </c>
    </row>
    <row r="1346" spans="1:12" x14ac:dyDescent="0.3">
      <c r="A1346" s="104" t="s">
        <v>3079</v>
      </c>
      <c r="B1346" s="104" t="s">
        <v>3080</v>
      </c>
      <c r="C1346" s="105">
        <v>9728691704</v>
      </c>
      <c r="D1346" s="105">
        <v>4966866613</v>
      </c>
      <c r="E1346" s="106">
        <f t="shared" ref="E1346:E1409" si="147">IF(AND(ISNUMBER(C1346),C1346&gt;0),D1346/C1346,"")</f>
        <v>0.51053798024639307</v>
      </c>
      <c r="F1346" s="107">
        <f t="shared" ref="F1346:F1409" si="148">VALUE(LEFT(A1346,2))</f>
        <v>27</v>
      </c>
      <c r="G1346" s="107">
        <f>COUNTIF(Data_Eksportir!$H$2:$H$3401,A1346)</f>
        <v>0</v>
      </c>
      <c r="H1346" s="104" t="str">
        <f t="shared" ref="H1346:H1409" si="149">IF(E1346="","Tanpa data berat",IF(E1346&lt;1,"Di bawah 1",IF(E1346&lt;5,"1 – 5",IF(E1346&lt;20,"5 – 20",IF(E1346&lt;100,"20 – 100","100 ke atas")))))</f>
        <v>Di bawah 1</v>
      </c>
      <c r="I1346" s="104" t="str">
        <f t="shared" ref="I1346:I1409" si="150">IF(D1346&lt;p_nilai_besar,"Di bawah ambang nilai",IF(G1346=0,"Belum terwakili",IF(G1346&lt;=p_listing_rendah,"Keterwakilan rendah","Terwakili")))</f>
        <v>Belum terwakili</v>
      </c>
      <c r="J1346" s="106">
        <f t="shared" ref="J1346:J1409" si="151">D1346+ROW()/10^6</f>
        <v>4966866613.0013456</v>
      </c>
      <c r="K1346" s="105">
        <f t="shared" ref="K1346:K1409" si="152">IF(D1346&gt;=p_nilai_besar,D1346/(1+G1346),0)</f>
        <v>4966866613</v>
      </c>
      <c r="L1346" s="106">
        <f t="shared" ref="L1346:L1409" si="153">IF(K1346&gt;0,K1346+ROW()/10^6,0)</f>
        <v>4966866613.0013456</v>
      </c>
    </row>
    <row r="1347" spans="1:12" x14ac:dyDescent="0.3">
      <c r="A1347" s="104" t="s">
        <v>3081</v>
      </c>
      <c r="B1347" s="104" t="s">
        <v>3082</v>
      </c>
      <c r="C1347" s="105">
        <v>60720086</v>
      </c>
      <c r="D1347" s="105">
        <v>33185538</v>
      </c>
      <c r="E1347" s="106">
        <f t="shared" si="147"/>
        <v>0.54653311920539771</v>
      </c>
      <c r="F1347" s="107">
        <f t="shared" si="148"/>
        <v>27</v>
      </c>
      <c r="G1347" s="107">
        <f>COUNTIF(Data_Eksportir!$H$2:$H$3401,A1347)</f>
        <v>0</v>
      </c>
      <c r="H1347" s="104" t="str">
        <f t="shared" si="149"/>
        <v>Di bawah 1</v>
      </c>
      <c r="I1347" s="104" t="str">
        <f t="shared" si="150"/>
        <v>Belum terwakili</v>
      </c>
      <c r="J1347" s="106">
        <f t="shared" si="151"/>
        <v>33185538.001347002</v>
      </c>
      <c r="K1347" s="105">
        <f t="shared" si="152"/>
        <v>33185538</v>
      </c>
      <c r="L1347" s="106">
        <f t="shared" si="153"/>
        <v>33185538.001347002</v>
      </c>
    </row>
    <row r="1348" spans="1:12" x14ac:dyDescent="0.3">
      <c r="A1348" s="104" t="s">
        <v>3083</v>
      </c>
      <c r="B1348" s="104" t="s">
        <v>3084</v>
      </c>
      <c r="C1348" s="105">
        <v>237300</v>
      </c>
      <c r="D1348" s="105">
        <v>218607</v>
      </c>
      <c r="E1348" s="106">
        <f t="shared" si="147"/>
        <v>0.9212262958280657</v>
      </c>
      <c r="F1348" s="107">
        <f t="shared" si="148"/>
        <v>27</v>
      </c>
      <c r="G1348" s="107">
        <f>COUNTIF(Data_Eksportir!$H$2:$H$3401,A1348)</f>
        <v>0</v>
      </c>
      <c r="H1348" s="104" t="str">
        <f t="shared" si="149"/>
        <v>Di bawah 1</v>
      </c>
      <c r="I1348" s="104" t="str">
        <f t="shared" si="150"/>
        <v>Di bawah ambang nilai</v>
      </c>
      <c r="J1348" s="106">
        <f t="shared" si="151"/>
        <v>218607.00134799999</v>
      </c>
      <c r="K1348" s="105">
        <f t="shared" si="152"/>
        <v>0</v>
      </c>
      <c r="L1348" s="106">
        <f t="shared" si="153"/>
        <v>0</v>
      </c>
    </row>
    <row r="1349" spans="1:12" x14ac:dyDescent="0.3">
      <c r="A1349" s="104" t="s">
        <v>3085</v>
      </c>
      <c r="B1349" s="104" t="s">
        <v>3086</v>
      </c>
      <c r="C1349" s="105">
        <v>3173468485</v>
      </c>
      <c r="D1349" s="105">
        <v>1651473205</v>
      </c>
      <c r="E1349" s="106">
        <f t="shared" si="147"/>
        <v>0.52040006472602485</v>
      </c>
      <c r="F1349" s="107">
        <f t="shared" si="148"/>
        <v>27</v>
      </c>
      <c r="G1349" s="107">
        <f>COUNTIF(Data_Eksportir!$H$2:$H$3401,A1349)</f>
        <v>0</v>
      </c>
      <c r="H1349" s="104" t="str">
        <f t="shared" si="149"/>
        <v>Di bawah 1</v>
      </c>
      <c r="I1349" s="104" t="str">
        <f t="shared" si="150"/>
        <v>Belum terwakili</v>
      </c>
      <c r="J1349" s="106">
        <f t="shared" si="151"/>
        <v>1651473205.001349</v>
      </c>
      <c r="K1349" s="105">
        <f t="shared" si="152"/>
        <v>1651473205</v>
      </c>
      <c r="L1349" s="106">
        <f t="shared" si="153"/>
        <v>1651473205.001349</v>
      </c>
    </row>
    <row r="1350" spans="1:12" x14ac:dyDescent="0.3">
      <c r="A1350" s="104" t="s">
        <v>3087</v>
      </c>
      <c r="B1350" s="104" t="s">
        <v>3088</v>
      </c>
      <c r="C1350" s="105">
        <v>156</v>
      </c>
      <c r="D1350" s="105">
        <v>161</v>
      </c>
      <c r="E1350" s="106">
        <f t="shared" si="147"/>
        <v>1.0320512820512822</v>
      </c>
      <c r="F1350" s="107">
        <f t="shared" si="148"/>
        <v>27</v>
      </c>
      <c r="G1350" s="107">
        <f>COUNTIF(Data_Eksportir!$H$2:$H$3401,A1350)</f>
        <v>0</v>
      </c>
      <c r="H1350" s="104" t="str">
        <f t="shared" si="149"/>
        <v>1 – 5</v>
      </c>
      <c r="I1350" s="104" t="str">
        <f t="shared" si="150"/>
        <v>Di bawah ambang nilai</v>
      </c>
      <c r="J1350" s="106">
        <f t="shared" si="151"/>
        <v>161.00135</v>
      </c>
      <c r="K1350" s="105">
        <f t="shared" si="152"/>
        <v>0</v>
      </c>
      <c r="L1350" s="106">
        <f t="shared" si="153"/>
        <v>0</v>
      </c>
    </row>
    <row r="1351" spans="1:12" x14ac:dyDescent="0.3">
      <c r="A1351" s="104" t="s">
        <v>3089</v>
      </c>
      <c r="B1351" s="104" t="s">
        <v>3090</v>
      </c>
      <c r="C1351" s="105">
        <v>95011</v>
      </c>
      <c r="D1351" s="105">
        <v>151465</v>
      </c>
      <c r="E1351" s="106">
        <f t="shared" si="147"/>
        <v>1.5941838313458441</v>
      </c>
      <c r="F1351" s="107">
        <f t="shared" si="148"/>
        <v>27</v>
      </c>
      <c r="G1351" s="107">
        <f>COUNTIF(Data_Eksportir!$H$2:$H$3401,A1351)</f>
        <v>1</v>
      </c>
      <c r="H1351" s="104" t="str">
        <f t="shared" si="149"/>
        <v>1 – 5</v>
      </c>
      <c r="I1351" s="104" t="str">
        <f t="shared" si="150"/>
        <v>Di bawah ambang nilai</v>
      </c>
      <c r="J1351" s="106">
        <f t="shared" si="151"/>
        <v>151465.00135100001</v>
      </c>
      <c r="K1351" s="105">
        <f t="shared" si="152"/>
        <v>0</v>
      </c>
      <c r="L1351" s="106">
        <f t="shared" si="153"/>
        <v>0</v>
      </c>
    </row>
    <row r="1352" spans="1:12" x14ac:dyDescent="0.3">
      <c r="A1352" s="104" t="s">
        <v>3091</v>
      </c>
      <c r="B1352" s="104" t="s">
        <v>3092</v>
      </c>
      <c r="C1352" s="105">
        <v>506524</v>
      </c>
      <c r="D1352" s="105">
        <v>448895</v>
      </c>
      <c r="E1352" s="106">
        <f t="shared" si="147"/>
        <v>0.88622651641383232</v>
      </c>
      <c r="F1352" s="107">
        <f t="shared" si="148"/>
        <v>27</v>
      </c>
      <c r="G1352" s="107">
        <f>COUNTIF(Data_Eksportir!$H$2:$H$3401,A1352)</f>
        <v>1</v>
      </c>
      <c r="H1352" s="104" t="str">
        <f t="shared" si="149"/>
        <v>Di bawah 1</v>
      </c>
      <c r="I1352" s="104" t="str">
        <f t="shared" si="150"/>
        <v>Di bawah ambang nilai</v>
      </c>
      <c r="J1352" s="106">
        <f t="shared" si="151"/>
        <v>448895.00135199999</v>
      </c>
      <c r="K1352" s="105">
        <f t="shared" si="152"/>
        <v>0</v>
      </c>
      <c r="L1352" s="106">
        <f t="shared" si="153"/>
        <v>0</v>
      </c>
    </row>
    <row r="1353" spans="1:12" x14ac:dyDescent="0.3">
      <c r="A1353" s="104" t="s">
        <v>3093</v>
      </c>
      <c r="B1353" s="104" t="s">
        <v>3094</v>
      </c>
      <c r="C1353" s="105">
        <v>2023899</v>
      </c>
      <c r="D1353" s="105">
        <v>2073633</v>
      </c>
      <c r="E1353" s="106">
        <f t="shared" si="147"/>
        <v>1.0245733606271854</v>
      </c>
      <c r="F1353" s="107">
        <f t="shared" si="148"/>
        <v>27</v>
      </c>
      <c r="G1353" s="107">
        <f>COUNTIF(Data_Eksportir!$H$2:$H$3401,A1353)</f>
        <v>0</v>
      </c>
      <c r="H1353" s="104" t="str">
        <f t="shared" si="149"/>
        <v>1 – 5</v>
      </c>
      <c r="I1353" s="104" t="str">
        <f t="shared" si="150"/>
        <v>Di bawah ambang nilai</v>
      </c>
      <c r="J1353" s="106">
        <f t="shared" si="151"/>
        <v>2073633.0013530001</v>
      </c>
      <c r="K1353" s="105">
        <f t="shared" si="152"/>
        <v>0</v>
      </c>
      <c r="L1353" s="106">
        <f t="shared" si="153"/>
        <v>0</v>
      </c>
    </row>
    <row r="1354" spans="1:12" x14ac:dyDescent="0.3">
      <c r="A1354" s="104" t="s">
        <v>3095</v>
      </c>
      <c r="B1354" s="104" t="s">
        <v>3096</v>
      </c>
      <c r="C1354" s="105">
        <v>11679171</v>
      </c>
      <c r="D1354" s="105">
        <v>11579126</v>
      </c>
      <c r="E1354" s="106">
        <f t="shared" si="147"/>
        <v>0.99143389543658533</v>
      </c>
      <c r="F1354" s="107">
        <f t="shared" si="148"/>
        <v>27</v>
      </c>
      <c r="G1354" s="107">
        <f>COUNTIF(Data_Eksportir!$H$2:$H$3401,A1354)</f>
        <v>0</v>
      </c>
      <c r="H1354" s="104" t="str">
        <f t="shared" si="149"/>
        <v>Di bawah 1</v>
      </c>
      <c r="I1354" s="104" t="str">
        <f t="shared" si="150"/>
        <v>Belum terwakili</v>
      </c>
      <c r="J1354" s="106">
        <f t="shared" si="151"/>
        <v>11579126.001354</v>
      </c>
      <c r="K1354" s="105">
        <f t="shared" si="152"/>
        <v>11579126</v>
      </c>
      <c r="L1354" s="106">
        <f t="shared" si="153"/>
        <v>11579126.001354</v>
      </c>
    </row>
    <row r="1355" spans="1:12" x14ac:dyDescent="0.3">
      <c r="A1355" s="104" t="s">
        <v>3097</v>
      </c>
      <c r="B1355" s="104" t="s">
        <v>3098</v>
      </c>
      <c r="C1355" s="105">
        <v>155552839</v>
      </c>
      <c r="D1355" s="105">
        <v>43373052</v>
      </c>
      <c r="E1355" s="106">
        <f t="shared" si="147"/>
        <v>0.27883163225326923</v>
      </c>
      <c r="F1355" s="107">
        <f t="shared" si="148"/>
        <v>27</v>
      </c>
      <c r="G1355" s="107">
        <f>COUNTIF(Data_Eksportir!$H$2:$H$3401,A1355)</f>
        <v>0</v>
      </c>
      <c r="H1355" s="104" t="str">
        <f t="shared" si="149"/>
        <v>Di bawah 1</v>
      </c>
      <c r="I1355" s="104" t="str">
        <f t="shared" si="150"/>
        <v>Belum terwakili</v>
      </c>
      <c r="J1355" s="106">
        <f t="shared" si="151"/>
        <v>43373052.001355</v>
      </c>
      <c r="K1355" s="105">
        <f t="shared" si="152"/>
        <v>43373052</v>
      </c>
      <c r="L1355" s="106">
        <f t="shared" si="153"/>
        <v>43373052.001355</v>
      </c>
    </row>
    <row r="1356" spans="1:12" x14ac:dyDescent="0.3">
      <c r="A1356" s="104" t="s">
        <v>3099</v>
      </c>
      <c r="B1356" s="104" t="s">
        <v>3100</v>
      </c>
      <c r="C1356" s="105">
        <v>17348142</v>
      </c>
      <c r="D1356" s="105">
        <v>7263329</v>
      </c>
      <c r="E1356" s="106">
        <f t="shared" si="147"/>
        <v>0.41868051345210339</v>
      </c>
      <c r="F1356" s="107">
        <f t="shared" si="148"/>
        <v>27</v>
      </c>
      <c r="G1356" s="107">
        <f>COUNTIF(Data_Eksportir!$H$2:$H$3401,A1356)</f>
        <v>0</v>
      </c>
      <c r="H1356" s="104" t="str">
        <f t="shared" si="149"/>
        <v>Di bawah 1</v>
      </c>
      <c r="I1356" s="104" t="str">
        <f t="shared" si="150"/>
        <v>Di bawah ambang nilai</v>
      </c>
      <c r="J1356" s="106">
        <f t="shared" si="151"/>
        <v>7263329.0013560001</v>
      </c>
      <c r="K1356" s="105">
        <f t="shared" si="152"/>
        <v>0</v>
      </c>
      <c r="L1356" s="106">
        <f t="shared" si="153"/>
        <v>0</v>
      </c>
    </row>
    <row r="1357" spans="1:12" x14ac:dyDescent="0.3">
      <c r="A1357" s="104" t="s">
        <v>3101</v>
      </c>
      <c r="B1357" s="104" t="s">
        <v>3102</v>
      </c>
      <c r="C1357" s="105">
        <v>6953837</v>
      </c>
      <c r="D1357" s="105">
        <v>4749767</v>
      </c>
      <c r="E1357" s="106">
        <f t="shared" si="147"/>
        <v>0.68304261373972386</v>
      </c>
      <c r="F1357" s="107">
        <f t="shared" si="148"/>
        <v>27</v>
      </c>
      <c r="G1357" s="107">
        <f>COUNTIF(Data_Eksportir!$H$2:$H$3401,A1357)</f>
        <v>0</v>
      </c>
      <c r="H1357" s="104" t="str">
        <f t="shared" si="149"/>
        <v>Di bawah 1</v>
      </c>
      <c r="I1357" s="104" t="str">
        <f t="shared" si="150"/>
        <v>Di bawah ambang nilai</v>
      </c>
      <c r="J1357" s="106">
        <f t="shared" si="151"/>
        <v>4749767.0013570003</v>
      </c>
      <c r="K1357" s="105">
        <f t="shared" si="152"/>
        <v>0</v>
      </c>
      <c r="L1357" s="106">
        <f t="shared" si="153"/>
        <v>0</v>
      </c>
    </row>
    <row r="1358" spans="1:12" x14ac:dyDescent="0.3">
      <c r="A1358" s="104" t="s">
        <v>3103</v>
      </c>
      <c r="B1358" s="104" t="s">
        <v>3104</v>
      </c>
      <c r="C1358" s="105">
        <v>1250037687</v>
      </c>
      <c r="D1358" s="105">
        <v>549788850</v>
      </c>
      <c r="E1358" s="106">
        <f t="shared" si="147"/>
        <v>0.43981781966866412</v>
      </c>
      <c r="F1358" s="107">
        <f t="shared" si="148"/>
        <v>27</v>
      </c>
      <c r="G1358" s="107">
        <f>COUNTIF(Data_Eksportir!$H$2:$H$3401,A1358)</f>
        <v>0</v>
      </c>
      <c r="H1358" s="104" t="str">
        <f t="shared" si="149"/>
        <v>Di bawah 1</v>
      </c>
      <c r="I1358" s="104" t="str">
        <f t="shared" si="150"/>
        <v>Belum terwakili</v>
      </c>
      <c r="J1358" s="106">
        <f t="shared" si="151"/>
        <v>549788850.00135803</v>
      </c>
      <c r="K1358" s="105">
        <f t="shared" si="152"/>
        <v>549788850</v>
      </c>
      <c r="L1358" s="106">
        <f t="shared" si="153"/>
        <v>549788850.00135803</v>
      </c>
    </row>
    <row r="1359" spans="1:12" x14ac:dyDescent="0.3">
      <c r="A1359" s="104" t="s">
        <v>3105</v>
      </c>
      <c r="B1359" s="104" t="s">
        <v>3106</v>
      </c>
      <c r="C1359" s="105">
        <v>40000</v>
      </c>
      <c r="D1359" s="105">
        <v>7648</v>
      </c>
      <c r="E1359" s="106">
        <f t="shared" si="147"/>
        <v>0.19120000000000001</v>
      </c>
      <c r="F1359" s="107">
        <f t="shared" si="148"/>
        <v>27</v>
      </c>
      <c r="G1359" s="107">
        <f>COUNTIF(Data_Eksportir!$H$2:$H$3401,A1359)</f>
        <v>0</v>
      </c>
      <c r="H1359" s="104" t="str">
        <f t="shared" si="149"/>
        <v>Di bawah 1</v>
      </c>
      <c r="I1359" s="104" t="str">
        <f t="shared" si="150"/>
        <v>Di bawah ambang nilai</v>
      </c>
      <c r="J1359" s="106">
        <f t="shared" si="151"/>
        <v>7648.0013589999999</v>
      </c>
      <c r="K1359" s="105">
        <f t="shared" si="152"/>
        <v>0</v>
      </c>
      <c r="L1359" s="106">
        <f t="shared" si="153"/>
        <v>0</v>
      </c>
    </row>
    <row r="1360" spans="1:12" x14ac:dyDescent="0.3">
      <c r="A1360" s="104" t="s">
        <v>3107</v>
      </c>
      <c r="B1360" s="104" t="s">
        <v>3108</v>
      </c>
      <c r="C1360" s="105">
        <v>94919856</v>
      </c>
      <c r="D1360" s="105">
        <v>3059590</v>
      </c>
      <c r="E1360" s="106">
        <f t="shared" si="147"/>
        <v>3.2233403303940956E-2</v>
      </c>
      <c r="F1360" s="107">
        <f t="shared" si="148"/>
        <v>27</v>
      </c>
      <c r="G1360" s="107">
        <f>COUNTIF(Data_Eksportir!$H$2:$H$3401,A1360)</f>
        <v>0</v>
      </c>
      <c r="H1360" s="104" t="str">
        <f t="shared" si="149"/>
        <v>Di bawah 1</v>
      </c>
      <c r="I1360" s="104" t="str">
        <f t="shared" si="150"/>
        <v>Di bawah ambang nilai</v>
      </c>
      <c r="J1360" s="106">
        <f t="shared" si="151"/>
        <v>3059590.0013600001</v>
      </c>
      <c r="K1360" s="105">
        <f t="shared" si="152"/>
        <v>0</v>
      </c>
      <c r="L1360" s="106">
        <f t="shared" si="153"/>
        <v>0</v>
      </c>
    </row>
    <row r="1361" spans="1:12" x14ac:dyDescent="0.3">
      <c r="A1361" s="104" t="s">
        <v>3109</v>
      </c>
      <c r="B1361" s="104" t="s">
        <v>3110</v>
      </c>
      <c r="C1361" s="105">
        <v>81</v>
      </c>
      <c r="D1361" s="105">
        <v>119</v>
      </c>
      <c r="E1361" s="106">
        <f t="shared" si="147"/>
        <v>1.4691358024691359</v>
      </c>
      <c r="F1361" s="107">
        <f t="shared" si="148"/>
        <v>27</v>
      </c>
      <c r="G1361" s="107">
        <f>COUNTIF(Data_Eksportir!$H$2:$H$3401,A1361)</f>
        <v>0</v>
      </c>
      <c r="H1361" s="104" t="str">
        <f t="shared" si="149"/>
        <v>1 – 5</v>
      </c>
      <c r="I1361" s="104" t="str">
        <f t="shared" si="150"/>
        <v>Di bawah ambang nilai</v>
      </c>
      <c r="J1361" s="106">
        <f t="shared" si="151"/>
        <v>119.001361</v>
      </c>
      <c r="K1361" s="105">
        <f t="shared" si="152"/>
        <v>0</v>
      </c>
      <c r="L1361" s="106">
        <f t="shared" si="153"/>
        <v>0</v>
      </c>
    </row>
    <row r="1362" spans="1:12" x14ac:dyDescent="0.3">
      <c r="A1362" s="104" t="s">
        <v>3111</v>
      </c>
      <c r="B1362" s="104" t="s">
        <v>3112</v>
      </c>
      <c r="C1362" s="105">
        <v>14580</v>
      </c>
      <c r="D1362" s="105">
        <v>59832</v>
      </c>
      <c r="E1362" s="106">
        <f t="shared" si="147"/>
        <v>4.1037037037037036</v>
      </c>
      <c r="F1362" s="107">
        <f t="shared" si="148"/>
        <v>27</v>
      </c>
      <c r="G1362" s="107">
        <f>COUNTIF(Data_Eksportir!$H$2:$H$3401,A1362)</f>
        <v>0</v>
      </c>
      <c r="H1362" s="104" t="str">
        <f t="shared" si="149"/>
        <v>1 – 5</v>
      </c>
      <c r="I1362" s="104" t="str">
        <f t="shared" si="150"/>
        <v>Di bawah ambang nilai</v>
      </c>
      <c r="J1362" s="106">
        <f t="shared" si="151"/>
        <v>59832.001362000003</v>
      </c>
      <c r="K1362" s="105">
        <f t="shared" si="152"/>
        <v>0</v>
      </c>
      <c r="L1362" s="106">
        <f t="shared" si="153"/>
        <v>0</v>
      </c>
    </row>
    <row r="1363" spans="1:12" x14ac:dyDescent="0.3">
      <c r="A1363" s="104" t="s">
        <v>3113</v>
      </c>
      <c r="B1363" s="104" t="s">
        <v>3114</v>
      </c>
      <c r="C1363" s="105">
        <v>4150</v>
      </c>
      <c r="D1363" s="105">
        <v>3028</v>
      </c>
      <c r="E1363" s="106">
        <f t="shared" si="147"/>
        <v>0.72963855421686752</v>
      </c>
      <c r="F1363" s="107">
        <f t="shared" si="148"/>
        <v>28</v>
      </c>
      <c r="G1363" s="107">
        <f>COUNTIF(Data_Eksportir!$H$2:$H$3401,A1363)</f>
        <v>0</v>
      </c>
      <c r="H1363" s="104" t="str">
        <f t="shared" si="149"/>
        <v>Di bawah 1</v>
      </c>
      <c r="I1363" s="104" t="str">
        <f t="shared" si="150"/>
        <v>Di bawah ambang nilai</v>
      </c>
      <c r="J1363" s="106">
        <f t="shared" si="151"/>
        <v>3028.0013629999999</v>
      </c>
      <c r="K1363" s="105">
        <f t="shared" si="152"/>
        <v>0</v>
      </c>
      <c r="L1363" s="106">
        <f t="shared" si="153"/>
        <v>0</v>
      </c>
    </row>
    <row r="1364" spans="1:12" x14ac:dyDescent="0.3">
      <c r="A1364" s="104" t="s">
        <v>3115</v>
      </c>
      <c r="B1364" s="104" t="s">
        <v>3116</v>
      </c>
      <c r="C1364" s="105">
        <v>250</v>
      </c>
      <c r="D1364" s="105">
        <v>200</v>
      </c>
      <c r="E1364" s="106">
        <f t="shared" si="147"/>
        <v>0.8</v>
      </c>
      <c r="F1364" s="107">
        <f t="shared" si="148"/>
        <v>28</v>
      </c>
      <c r="G1364" s="107">
        <f>COUNTIF(Data_Eksportir!$H$2:$H$3401,A1364)</f>
        <v>0</v>
      </c>
      <c r="H1364" s="104" t="str">
        <f t="shared" si="149"/>
        <v>Di bawah 1</v>
      </c>
      <c r="I1364" s="104" t="str">
        <f t="shared" si="150"/>
        <v>Di bawah ambang nilai</v>
      </c>
      <c r="J1364" s="106">
        <f t="shared" si="151"/>
        <v>200.001364</v>
      </c>
      <c r="K1364" s="105">
        <f t="shared" si="152"/>
        <v>0</v>
      </c>
      <c r="L1364" s="106">
        <f t="shared" si="153"/>
        <v>0</v>
      </c>
    </row>
    <row r="1365" spans="1:12" x14ac:dyDescent="0.3">
      <c r="A1365" s="104" t="s">
        <v>3117</v>
      </c>
      <c r="B1365" s="104" t="s">
        <v>3118</v>
      </c>
      <c r="C1365" s="105">
        <v>814</v>
      </c>
      <c r="D1365" s="105">
        <v>2708</v>
      </c>
      <c r="E1365" s="106">
        <f t="shared" si="147"/>
        <v>3.3267813267813269</v>
      </c>
      <c r="F1365" s="107">
        <f t="shared" si="148"/>
        <v>28</v>
      </c>
      <c r="G1365" s="107">
        <f>COUNTIF(Data_Eksportir!$H$2:$H$3401,A1365)</f>
        <v>0</v>
      </c>
      <c r="H1365" s="104" t="str">
        <f t="shared" si="149"/>
        <v>1 – 5</v>
      </c>
      <c r="I1365" s="104" t="str">
        <f t="shared" si="150"/>
        <v>Di bawah ambang nilai</v>
      </c>
      <c r="J1365" s="106">
        <f t="shared" si="151"/>
        <v>2708.0013650000001</v>
      </c>
      <c r="K1365" s="105">
        <f t="shared" si="152"/>
        <v>0</v>
      </c>
      <c r="L1365" s="106">
        <f t="shared" si="153"/>
        <v>0</v>
      </c>
    </row>
    <row r="1366" spans="1:12" x14ac:dyDescent="0.3">
      <c r="A1366" s="104" t="s">
        <v>3119</v>
      </c>
      <c r="B1366" s="104" t="s">
        <v>3120</v>
      </c>
      <c r="C1366" s="105">
        <v>418020</v>
      </c>
      <c r="D1366" s="105">
        <v>471285</v>
      </c>
      <c r="E1366" s="106">
        <f t="shared" si="147"/>
        <v>1.1274221329123009</v>
      </c>
      <c r="F1366" s="107">
        <f t="shared" si="148"/>
        <v>28</v>
      </c>
      <c r="G1366" s="107">
        <f>COUNTIF(Data_Eksportir!$H$2:$H$3401,A1366)</f>
        <v>0</v>
      </c>
      <c r="H1366" s="104" t="str">
        <f t="shared" si="149"/>
        <v>1 – 5</v>
      </c>
      <c r="I1366" s="104" t="str">
        <f t="shared" si="150"/>
        <v>Di bawah ambang nilai</v>
      </c>
      <c r="J1366" s="106">
        <f t="shared" si="151"/>
        <v>471285.00136599998</v>
      </c>
      <c r="K1366" s="105">
        <f t="shared" si="152"/>
        <v>0</v>
      </c>
      <c r="L1366" s="106">
        <f t="shared" si="153"/>
        <v>0</v>
      </c>
    </row>
    <row r="1367" spans="1:12" x14ac:dyDescent="0.3">
      <c r="A1367" s="104" t="s">
        <v>3121</v>
      </c>
      <c r="B1367" s="104" t="s">
        <v>3122</v>
      </c>
      <c r="C1367" s="105">
        <v>17314247</v>
      </c>
      <c r="D1367" s="105">
        <v>23509975</v>
      </c>
      <c r="E1367" s="106">
        <f t="shared" si="147"/>
        <v>1.3578398760281056</v>
      </c>
      <c r="F1367" s="107">
        <f t="shared" si="148"/>
        <v>28</v>
      </c>
      <c r="G1367" s="107">
        <f>COUNTIF(Data_Eksportir!$H$2:$H$3401,A1367)</f>
        <v>0</v>
      </c>
      <c r="H1367" s="104" t="str">
        <f t="shared" si="149"/>
        <v>1 – 5</v>
      </c>
      <c r="I1367" s="104" t="str">
        <f t="shared" si="150"/>
        <v>Belum terwakili</v>
      </c>
      <c r="J1367" s="106">
        <f t="shared" si="151"/>
        <v>23509975.001366999</v>
      </c>
      <c r="K1367" s="105">
        <f t="shared" si="152"/>
        <v>23509975</v>
      </c>
      <c r="L1367" s="106">
        <f t="shared" si="153"/>
        <v>23509975.001366999</v>
      </c>
    </row>
    <row r="1368" spans="1:12" x14ac:dyDescent="0.3">
      <c r="A1368" s="104" t="s">
        <v>3123</v>
      </c>
      <c r="B1368" s="104" t="s">
        <v>3124</v>
      </c>
      <c r="C1368" s="105">
        <v>965</v>
      </c>
      <c r="D1368" s="105">
        <v>13877</v>
      </c>
      <c r="E1368" s="106">
        <f t="shared" si="147"/>
        <v>14.380310880829015</v>
      </c>
      <c r="F1368" s="107">
        <f t="shared" si="148"/>
        <v>28</v>
      </c>
      <c r="G1368" s="107">
        <f>COUNTIF(Data_Eksportir!$H$2:$H$3401,A1368)</f>
        <v>0</v>
      </c>
      <c r="H1368" s="104" t="str">
        <f t="shared" si="149"/>
        <v>5 – 20</v>
      </c>
      <c r="I1368" s="104" t="str">
        <f t="shared" si="150"/>
        <v>Di bawah ambang nilai</v>
      </c>
      <c r="J1368" s="106">
        <f t="shared" si="151"/>
        <v>13877.001367999999</v>
      </c>
      <c r="K1368" s="105">
        <f t="shared" si="152"/>
        <v>0</v>
      </c>
      <c r="L1368" s="106">
        <f t="shared" si="153"/>
        <v>0</v>
      </c>
    </row>
    <row r="1369" spans="1:12" x14ac:dyDescent="0.3">
      <c r="A1369" s="104" t="s">
        <v>3125</v>
      </c>
      <c r="B1369" s="104" t="s">
        <v>3126</v>
      </c>
      <c r="C1369" s="105">
        <v>6445213</v>
      </c>
      <c r="D1369" s="105">
        <v>873434</v>
      </c>
      <c r="E1369" s="106">
        <f t="shared" si="147"/>
        <v>0.13551670053417939</v>
      </c>
      <c r="F1369" s="107">
        <f t="shared" si="148"/>
        <v>28</v>
      </c>
      <c r="G1369" s="107">
        <f>COUNTIF(Data_Eksportir!$H$2:$H$3401,A1369)</f>
        <v>0</v>
      </c>
      <c r="H1369" s="104" t="str">
        <f t="shared" si="149"/>
        <v>Di bawah 1</v>
      </c>
      <c r="I1369" s="104" t="str">
        <f t="shared" si="150"/>
        <v>Di bawah ambang nilai</v>
      </c>
      <c r="J1369" s="106">
        <f t="shared" si="151"/>
        <v>873434.00136899995</v>
      </c>
      <c r="K1369" s="105">
        <f t="shared" si="152"/>
        <v>0</v>
      </c>
      <c r="L1369" s="106">
        <f t="shared" si="153"/>
        <v>0</v>
      </c>
    </row>
    <row r="1370" spans="1:12" x14ac:dyDescent="0.3">
      <c r="A1370" s="104" t="s">
        <v>3127</v>
      </c>
      <c r="B1370" s="104" t="s">
        <v>3128</v>
      </c>
      <c r="C1370" s="105">
        <v>20560</v>
      </c>
      <c r="D1370" s="105">
        <v>781</v>
      </c>
      <c r="E1370" s="106">
        <f t="shared" si="147"/>
        <v>3.7986381322957195E-2</v>
      </c>
      <c r="F1370" s="107">
        <f t="shared" si="148"/>
        <v>28</v>
      </c>
      <c r="G1370" s="107">
        <f>COUNTIF(Data_Eksportir!$H$2:$H$3401,A1370)</f>
        <v>0</v>
      </c>
      <c r="H1370" s="104" t="str">
        <f t="shared" si="149"/>
        <v>Di bawah 1</v>
      </c>
      <c r="I1370" s="104" t="str">
        <f t="shared" si="150"/>
        <v>Di bawah ambang nilai</v>
      </c>
      <c r="J1370" s="106">
        <f t="shared" si="151"/>
        <v>781.00136999999995</v>
      </c>
      <c r="K1370" s="105">
        <f t="shared" si="152"/>
        <v>0</v>
      </c>
      <c r="L1370" s="106">
        <f t="shared" si="153"/>
        <v>0</v>
      </c>
    </row>
    <row r="1371" spans="1:12" x14ac:dyDescent="0.3">
      <c r="A1371" s="104" t="s">
        <v>3129</v>
      </c>
      <c r="B1371" s="104" t="s">
        <v>3130</v>
      </c>
      <c r="C1371" s="105">
        <v>1211302</v>
      </c>
      <c r="D1371" s="105">
        <v>347595</v>
      </c>
      <c r="E1371" s="106">
        <f t="shared" si="147"/>
        <v>0.28695981679217897</v>
      </c>
      <c r="F1371" s="107">
        <f t="shared" si="148"/>
        <v>28</v>
      </c>
      <c r="G1371" s="107">
        <f>COUNTIF(Data_Eksportir!$H$2:$H$3401,A1371)</f>
        <v>0</v>
      </c>
      <c r="H1371" s="104" t="str">
        <f t="shared" si="149"/>
        <v>Di bawah 1</v>
      </c>
      <c r="I1371" s="104" t="str">
        <f t="shared" si="150"/>
        <v>Di bawah ambang nilai</v>
      </c>
      <c r="J1371" s="106">
        <f t="shared" si="151"/>
        <v>347595.00137100002</v>
      </c>
      <c r="K1371" s="105">
        <f t="shared" si="152"/>
        <v>0</v>
      </c>
      <c r="L1371" s="106">
        <f t="shared" si="153"/>
        <v>0</v>
      </c>
    </row>
    <row r="1372" spans="1:12" x14ac:dyDescent="0.3">
      <c r="A1372" s="104" t="s">
        <v>3131</v>
      </c>
      <c r="B1372" s="104" t="s">
        <v>3132</v>
      </c>
      <c r="C1372" s="105">
        <v>90387</v>
      </c>
      <c r="D1372" s="105">
        <v>1333908</v>
      </c>
      <c r="E1372" s="106">
        <f t="shared" si="147"/>
        <v>14.757741710644229</v>
      </c>
      <c r="F1372" s="107">
        <f t="shared" si="148"/>
        <v>28</v>
      </c>
      <c r="G1372" s="107">
        <f>COUNTIF(Data_Eksportir!$H$2:$H$3401,A1372)</f>
        <v>0</v>
      </c>
      <c r="H1372" s="104" t="str">
        <f t="shared" si="149"/>
        <v>5 – 20</v>
      </c>
      <c r="I1372" s="104" t="str">
        <f t="shared" si="150"/>
        <v>Di bawah ambang nilai</v>
      </c>
      <c r="J1372" s="106">
        <f t="shared" si="151"/>
        <v>1333908.001372</v>
      </c>
      <c r="K1372" s="105">
        <f t="shared" si="152"/>
        <v>0</v>
      </c>
      <c r="L1372" s="106">
        <f t="shared" si="153"/>
        <v>0</v>
      </c>
    </row>
    <row r="1373" spans="1:12" x14ac:dyDescent="0.3">
      <c r="A1373" s="104" t="s">
        <v>3133</v>
      </c>
      <c r="B1373" s="104" t="s">
        <v>3134</v>
      </c>
      <c r="C1373" s="105">
        <v>3460067</v>
      </c>
      <c r="D1373" s="105">
        <v>436899</v>
      </c>
      <c r="E1373" s="106">
        <f t="shared" si="147"/>
        <v>0.12626894219100382</v>
      </c>
      <c r="F1373" s="107">
        <f t="shared" si="148"/>
        <v>28</v>
      </c>
      <c r="G1373" s="107">
        <f>COUNTIF(Data_Eksportir!$H$2:$H$3401,A1373)</f>
        <v>0</v>
      </c>
      <c r="H1373" s="104" t="str">
        <f t="shared" si="149"/>
        <v>Di bawah 1</v>
      </c>
      <c r="I1373" s="104" t="str">
        <f t="shared" si="150"/>
        <v>Di bawah ambang nilai</v>
      </c>
      <c r="J1373" s="106">
        <f t="shared" si="151"/>
        <v>436899.00137299998</v>
      </c>
      <c r="K1373" s="105">
        <f t="shared" si="152"/>
        <v>0</v>
      </c>
      <c r="L1373" s="106">
        <f t="shared" si="153"/>
        <v>0</v>
      </c>
    </row>
    <row r="1374" spans="1:12" x14ac:dyDescent="0.3">
      <c r="A1374" s="104" t="s">
        <v>3135</v>
      </c>
      <c r="B1374" s="104" t="s">
        <v>3136</v>
      </c>
      <c r="C1374" s="105">
        <v>4489716</v>
      </c>
      <c r="D1374" s="105">
        <v>523262</v>
      </c>
      <c r="E1374" s="106">
        <f t="shared" si="147"/>
        <v>0.11654679271472851</v>
      </c>
      <c r="F1374" s="107">
        <f t="shared" si="148"/>
        <v>28</v>
      </c>
      <c r="G1374" s="107">
        <f>COUNTIF(Data_Eksportir!$H$2:$H$3401,A1374)</f>
        <v>0</v>
      </c>
      <c r="H1374" s="104" t="str">
        <f t="shared" si="149"/>
        <v>Di bawah 1</v>
      </c>
      <c r="I1374" s="104" t="str">
        <f t="shared" si="150"/>
        <v>Di bawah ambang nilai</v>
      </c>
      <c r="J1374" s="106">
        <f t="shared" si="151"/>
        <v>523262.00137399998</v>
      </c>
      <c r="K1374" s="105">
        <f t="shared" si="152"/>
        <v>0</v>
      </c>
      <c r="L1374" s="106">
        <f t="shared" si="153"/>
        <v>0</v>
      </c>
    </row>
    <row r="1375" spans="1:12" x14ac:dyDescent="0.3">
      <c r="A1375" s="104" t="s">
        <v>3137</v>
      </c>
      <c r="B1375" s="104" t="s">
        <v>3138</v>
      </c>
      <c r="C1375" s="105">
        <v>13</v>
      </c>
      <c r="D1375" s="105">
        <v>360</v>
      </c>
      <c r="E1375" s="106">
        <f t="shared" si="147"/>
        <v>27.692307692307693</v>
      </c>
      <c r="F1375" s="107">
        <f t="shared" si="148"/>
        <v>28</v>
      </c>
      <c r="G1375" s="107">
        <f>COUNTIF(Data_Eksportir!$H$2:$H$3401,A1375)</f>
        <v>0</v>
      </c>
      <c r="H1375" s="104" t="str">
        <f t="shared" si="149"/>
        <v>20 – 100</v>
      </c>
      <c r="I1375" s="104" t="str">
        <f t="shared" si="150"/>
        <v>Di bawah ambang nilai</v>
      </c>
      <c r="J1375" s="106">
        <f t="shared" si="151"/>
        <v>360.001375</v>
      </c>
      <c r="K1375" s="105">
        <f t="shared" si="152"/>
        <v>0</v>
      </c>
      <c r="L1375" s="106">
        <f t="shared" si="153"/>
        <v>0</v>
      </c>
    </row>
    <row r="1376" spans="1:12" x14ac:dyDescent="0.3">
      <c r="A1376" s="104" t="s">
        <v>3139</v>
      </c>
      <c r="B1376" s="104" t="s">
        <v>3140</v>
      </c>
      <c r="C1376" s="105">
        <v>20</v>
      </c>
      <c r="D1376" s="105">
        <v>5980</v>
      </c>
      <c r="E1376" s="106">
        <f t="shared" si="147"/>
        <v>299</v>
      </c>
      <c r="F1376" s="107">
        <f t="shared" si="148"/>
        <v>28</v>
      </c>
      <c r="G1376" s="107">
        <f>COUNTIF(Data_Eksportir!$H$2:$H$3401,A1376)</f>
        <v>0</v>
      </c>
      <c r="H1376" s="104" t="str">
        <f t="shared" si="149"/>
        <v>100 ke atas</v>
      </c>
      <c r="I1376" s="104" t="str">
        <f t="shared" si="150"/>
        <v>Di bawah ambang nilai</v>
      </c>
      <c r="J1376" s="106">
        <f t="shared" si="151"/>
        <v>5980.0013760000002</v>
      </c>
      <c r="K1376" s="105">
        <f t="shared" si="152"/>
        <v>0</v>
      </c>
      <c r="L1376" s="106">
        <f t="shared" si="153"/>
        <v>0</v>
      </c>
    </row>
    <row r="1377" spans="1:12" x14ac:dyDescent="0.3">
      <c r="A1377" s="104" t="s">
        <v>3141</v>
      </c>
      <c r="B1377" s="104" t="s">
        <v>3142</v>
      </c>
      <c r="C1377" s="105">
        <v>85331</v>
      </c>
      <c r="D1377" s="105">
        <v>18332928</v>
      </c>
      <c r="E1377" s="106">
        <f t="shared" si="147"/>
        <v>214.84487466454161</v>
      </c>
      <c r="F1377" s="107">
        <f t="shared" si="148"/>
        <v>28</v>
      </c>
      <c r="G1377" s="107">
        <f>COUNTIF(Data_Eksportir!$H$2:$H$3401,A1377)</f>
        <v>0</v>
      </c>
      <c r="H1377" s="104" t="str">
        <f t="shared" si="149"/>
        <v>100 ke atas</v>
      </c>
      <c r="I1377" s="104" t="str">
        <f t="shared" si="150"/>
        <v>Belum terwakili</v>
      </c>
      <c r="J1377" s="106">
        <f t="shared" si="151"/>
        <v>18332928.001377001</v>
      </c>
      <c r="K1377" s="105">
        <f t="shared" si="152"/>
        <v>18332928</v>
      </c>
      <c r="L1377" s="106">
        <f t="shared" si="153"/>
        <v>18332928.001377001</v>
      </c>
    </row>
    <row r="1378" spans="1:12" x14ac:dyDescent="0.3">
      <c r="A1378" s="104" t="s">
        <v>3143</v>
      </c>
      <c r="B1378" s="104" t="s">
        <v>3144</v>
      </c>
      <c r="C1378" s="105">
        <v>2625</v>
      </c>
      <c r="D1378" s="105">
        <v>798</v>
      </c>
      <c r="E1378" s="106">
        <f t="shared" si="147"/>
        <v>0.30399999999999999</v>
      </c>
      <c r="F1378" s="107">
        <f t="shared" si="148"/>
        <v>28</v>
      </c>
      <c r="G1378" s="107">
        <f>COUNTIF(Data_Eksportir!$H$2:$H$3401,A1378)</f>
        <v>0</v>
      </c>
      <c r="H1378" s="104" t="str">
        <f t="shared" si="149"/>
        <v>Di bawah 1</v>
      </c>
      <c r="I1378" s="104" t="str">
        <f t="shared" si="150"/>
        <v>Di bawah ambang nilai</v>
      </c>
      <c r="J1378" s="106">
        <f t="shared" si="151"/>
        <v>798.00137800000005</v>
      </c>
      <c r="K1378" s="105">
        <f t="shared" si="152"/>
        <v>0</v>
      </c>
      <c r="L1378" s="106">
        <f t="shared" si="153"/>
        <v>0</v>
      </c>
    </row>
    <row r="1379" spans="1:12" x14ac:dyDescent="0.3">
      <c r="A1379" s="104" t="s">
        <v>3145</v>
      </c>
      <c r="B1379" s="104" t="s">
        <v>3146</v>
      </c>
      <c r="C1379" s="105">
        <v>18</v>
      </c>
      <c r="D1379" s="105">
        <v>31869</v>
      </c>
      <c r="E1379" s="106">
        <f t="shared" si="147"/>
        <v>1770.5</v>
      </c>
      <c r="F1379" s="107">
        <f t="shared" si="148"/>
        <v>28</v>
      </c>
      <c r="G1379" s="107">
        <f>COUNTIF(Data_Eksportir!$H$2:$H$3401,A1379)</f>
        <v>0</v>
      </c>
      <c r="H1379" s="104" t="str">
        <f t="shared" si="149"/>
        <v>100 ke atas</v>
      </c>
      <c r="I1379" s="104" t="str">
        <f t="shared" si="150"/>
        <v>Di bawah ambang nilai</v>
      </c>
      <c r="J1379" s="106">
        <f t="shared" si="151"/>
        <v>31869.001379000001</v>
      </c>
      <c r="K1379" s="105">
        <f t="shared" si="152"/>
        <v>0</v>
      </c>
      <c r="L1379" s="106">
        <f t="shared" si="153"/>
        <v>0</v>
      </c>
    </row>
    <row r="1380" spans="1:12" x14ac:dyDescent="0.3">
      <c r="A1380" s="104" t="s">
        <v>3147</v>
      </c>
      <c r="B1380" s="104" t="s">
        <v>3148</v>
      </c>
      <c r="C1380" s="105">
        <v>380</v>
      </c>
      <c r="D1380" s="105">
        <v>150</v>
      </c>
      <c r="E1380" s="106">
        <f t="shared" si="147"/>
        <v>0.39473684210526316</v>
      </c>
      <c r="F1380" s="107">
        <f t="shared" si="148"/>
        <v>28</v>
      </c>
      <c r="G1380" s="107">
        <f>COUNTIF(Data_Eksportir!$H$2:$H$3401,A1380)</f>
        <v>0</v>
      </c>
      <c r="H1380" s="104" t="str">
        <f t="shared" si="149"/>
        <v>Di bawah 1</v>
      </c>
      <c r="I1380" s="104" t="str">
        <f t="shared" si="150"/>
        <v>Di bawah ambang nilai</v>
      </c>
      <c r="J1380" s="106">
        <f t="shared" si="151"/>
        <v>150.00138000000001</v>
      </c>
      <c r="K1380" s="105">
        <f t="shared" si="152"/>
        <v>0</v>
      </c>
      <c r="L1380" s="106">
        <f t="shared" si="153"/>
        <v>0</v>
      </c>
    </row>
    <row r="1381" spans="1:12" x14ac:dyDescent="0.3">
      <c r="A1381" s="104" t="s">
        <v>3149</v>
      </c>
      <c r="B1381" s="104" t="s">
        <v>3150</v>
      </c>
      <c r="C1381" s="105">
        <v>1</v>
      </c>
      <c r="D1381" s="105">
        <v>1</v>
      </c>
      <c r="E1381" s="106">
        <f t="shared" si="147"/>
        <v>1</v>
      </c>
      <c r="F1381" s="107">
        <f t="shared" si="148"/>
        <v>28</v>
      </c>
      <c r="G1381" s="107">
        <f>COUNTIF(Data_Eksportir!$H$2:$H$3401,A1381)</f>
        <v>0</v>
      </c>
      <c r="H1381" s="104" t="str">
        <f t="shared" si="149"/>
        <v>1 – 5</v>
      </c>
      <c r="I1381" s="104" t="str">
        <f t="shared" si="150"/>
        <v>Di bawah ambang nilai</v>
      </c>
      <c r="J1381" s="106">
        <f t="shared" si="151"/>
        <v>1.0013810000000001</v>
      </c>
      <c r="K1381" s="105">
        <f t="shared" si="152"/>
        <v>0</v>
      </c>
      <c r="L1381" s="106">
        <f t="shared" si="153"/>
        <v>0</v>
      </c>
    </row>
    <row r="1382" spans="1:12" x14ac:dyDescent="0.3">
      <c r="A1382" s="104" t="s">
        <v>3151</v>
      </c>
      <c r="B1382" s="104" t="s">
        <v>3152</v>
      </c>
      <c r="C1382" s="105">
        <v>0</v>
      </c>
      <c r="D1382" s="105">
        <v>2</v>
      </c>
      <c r="E1382" s="106" t="str">
        <f t="shared" si="147"/>
        <v/>
      </c>
      <c r="F1382" s="107">
        <f t="shared" si="148"/>
        <v>28</v>
      </c>
      <c r="G1382" s="107">
        <f>COUNTIF(Data_Eksportir!$H$2:$H$3401,A1382)</f>
        <v>0</v>
      </c>
      <c r="H1382" s="104" t="str">
        <f t="shared" si="149"/>
        <v>Tanpa data berat</v>
      </c>
      <c r="I1382" s="104" t="str">
        <f t="shared" si="150"/>
        <v>Di bawah ambang nilai</v>
      </c>
      <c r="J1382" s="106">
        <f t="shared" si="151"/>
        <v>2.001382</v>
      </c>
      <c r="K1382" s="105">
        <f t="shared" si="152"/>
        <v>0</v>
      </c>
      <c r="L1382" s="106">
        <f t="shared" si="153"/>
        <v>0</v>
      </c>
    </row>
    <row r="1383" spans="1:12" x14ac:dyDescent="0.3">
      <c r="A1383" s="104" t="s">
        <v>3153</v>
      </c>
      <c r="B1383" s="104" t="s">
        <v>3154</v>
      </c>
      <c r="C1383" s="105">
        <v>16500</v>
      </c>
      <c r="D1383" s="105">
        <v>20107</v>
      </c>
      <c r="E1383" s="106">
        <f t="shared" si="147"/>
        <v>1.2186060606060607</v>
      </c>
      <c r="F1383" s="107">
        <f t="shared" si="148"/>
        <v>28</v>
      </c>
      <c r="G1383" s="107">
        <f>COUNTIF(Data_Eksportir!$H$2:$H$3401,A1383)</f>
        <v>3</v>
      </c>
      <c r="H1383" s="104" t="str">
        <f t="shared" si="149"/>
        <v>1 – 5</v>
      </c>
      <c r="I1383" s="104" t="str">
        <f t="shared" si="150"/>
        <v>Di bawah ambang nilai</v>
      </c>
      <c r="J1383" s="106">
        <f t="shared" si="151"/>
        <v>20107.001382999999</v>
      </c>
      <c r="K1383" s="105">
        <f t="shared" si="152"/>
        <v>0</v>
      </c>
      <c r="L1383" s="106">
        <f t="shared" si="153"/>
        <v>0</v>
      </c>
    </row>
    <row r="1384" spans="1:12" x14ac:dyDescent="0.3">
      <c r="A1384" s="104" t="s">
        <v>3155</v>
      </c>
      <c r="B1384" s="104" t="s">
        <v>3156</v>
      </c>
      <c r="C1384" s="105">
        <v>250</v>
      </c>
      <c r="D1384" s="105">
        <v>3788</v>
      </c>
      <c r="E1384" s="106">
        <f t="shared" si="147"/>
        <v>15.151999999999999</v>
      </c>
      <c r="F1384" s="107">
        <f t="shared" si="148"/>
        <v>28</v>
      </c>
      <c r="G1384" s="107">
        <f>COUNTIF(Data_Eksportir!$H$2:$H$3401,A1384)</f>
        <v>0</v>
      </c>
      <c r="H1384" s="104" t="str">
        <f t="shared" si="149"/>
        <v>5 – 20</v>
      </c>
      <c r="I1384" s="104" t="str">
        <f t="shared" si="150"/>
        <v>Di bawah ambang nilai</v>
      </c>
      <c r="J1384" s="106">
        <f t="shared" si="151"/>
        <v>3788.0013840000001</v>
      </c>
      <c r="K1384" s="105">
        <f t="shared" si="152"/>
        <v>0</v>
      </c>
      <c r="L1384" s="106">
        <f t="shared" si="153"/>
        <v>0</v>
      </c>
    </row>
    <row r="1385" spans="1:12" x14ac:dyDescent="0.3">
      <c r="A1385" s="104" t="s">
        <v>3157</v>
      </c>
      <c r="B1385" s="104" t="s">
        <v>3158</v>
      </c>
      <c r="C1385" s="105">
        <v>0</v>
      </c>
      <c r="D1385" s="105">
        <v>2</v>
      </c>
      <c r="E1385" s="106" t="str">
        <f t="shared" si="147"/>
        <v/>
      </c>
      <c r="F1385" s="107">
        <f t="shared" si="148"/>
        <v>28</v>
      </c>
      <c r="G1385" s="107">
        <f>COUNTIF(Data_Eksportir!$H$2:$H$3401,A1385)</f>
        <v>0</v>
      </c>
      <c r="H1385" s="104" t="str">
        <f t="shared" si="149"/>
        <v>Tanpa data berat</v>
      </c>
      <c r="I1385" s="104" t="str">
        <f t="shared" si="150"/>
        <v>Di bawah ambang nilai</v>
      </c>
      <c r="J1385" s="106">
        <f t="shared" si="151"/>
        <v>2.001385</v>
      </c>
      <c r="K1385" s="105">
        <f t="shared" si="152"/>
        <v>0</v>
      </c>
      <c r="L1385" s="106">
        <f t="shared" si="153"/>
        <v>0</v>
      </c>
    </row>
    <row r="1386" spans="1:12" x14ac:dyDescent="0.3">
      <c r="A1386" s="104" t="s">
        <v>3159</v>
      </c>
      <c r="B1386" s="104" t="s">
        <v>3160</v>
      </c>
      <c r="C1386" s="105">
        <v>63135</v>
      </c>
      <c r="D1386" s="105">
        <v>60057</v>
      </c>
      <c r="E1386" s="106">
        <f t="shared" si="147"/>
        <v>0.95124732715609406</v>
      </c>
      <c r="F1386" s="107">
        <f t="shared" si="148"/>
        <v>28</v>
      </c>
      <c r="G1386" s="107">
        <f>COUNTIF(Data_Eksportir!$H$2:$H$3401,A1386)</f>
        <v>0</v>
      </c>
      <c r="H1386" s="104" t="str">
        <f t="shared" si="149"/>
        <v>Di bawah 1</v>
      </c>
      <c r="I1386" s="104" t="str">
        <f t="shared" si="150"/>
        <v>Di bawah ambang nilai</v>
      </c>
      <c r="J1386" s="106">
        <f t="shared" si="151"/>
        <v>60057.001386000004</v>
      </c>
      <c r="K1386" s="105">
        <f t="shared" si="152"/>
        <v>0</v>
      </c>
      <c r="L1386" s="106">
        <f t="shared" si="153"/>
        <v>0</v>
      </c>
    </row>
    <row r="1387" spans="1:12" x14ac:dyDescent="0.3">
      <c r="A1387" s="104" t="s">
        <v>3161</v>
      </c>
      <c r="B1387" s="104" t="s">
        <v>3162</v>
      </c>
      <c r="C1387" s="105">
        <v>9005065</v>
      </c>
      <c r="D1387" s="105">
        <v>5702813</v>
      </c>
      <c r="E1387" s="106">
        <f t="shared" si="147"/>
        <v>0.6332894876383458</v>
      </c>
      <c r="F1387" s="107">
        <f t="shared" si="148"/>
        <v>28</v>
      </c>
      <c r="G1387" s="107">
        <f>COUNTIF(Data_Eksportir!$H$2:$H$3401,A1387)</f>
        <v>0</v>
      </c>
      <c r="H1387" s="104" t="str">
        <f t="shared" si="149"/>
        <v>Di bawah 1</v>
      </c>
      <c r="I1387" s="104" t="str">
        <f t="shared" si="150"/>
        <v>Di bawah ambang nilai</v>
      </c>
      <c r="J1387" s="106">
        <f t="shared" si="151"/>
        <v>5702813.0013870001</v>
      </c>
      <c r="K1387" s="105">
        <f t="shared" si="152"/>
        <v>0</v>
      </c>
      <c r="L1387" s="106">
        <f t="shared" si="153"/>
        <v>0</v>
      </c>
    </row>
    <row r="1388" spans="1:12" x14ac:dyDescent="0.3">
      <c r="A1388" s="104" t="s">
        <v>3163</v>
      </c>
      <c r="B1388" s="104" t="s">
        <v>3164</v>
      </c>
      <c r="C1388" s="105">
        <v>56</v>
      </c>
      <c r="D1388" s="105">
        <v>724</v>
      </c>
      <c r="E1388" s="106">
        <f t="shared" si="147"/>
        <v>12.928571428571429</v>
      </c>
      <c r="F1388" s="107">
        <f t="shared" si="148"/>
        <v>28</v>
      </c>
      <c r="G1388" s="107">
        <f>COUNTIF(Data_Eksportir!$H$2:$H$3401,A1388)</f>
        <v>0</v>
      </c>
      <c r="H1388" s="104" t="str">
        <f t="shared" si="149"/>
        <v>5 – 20</v>
      </c>
      <c r="I1388" s="104" t="str">
        <f t="shared" si="150"/>
        <v>Di bawah ambang nilai</v>
      </c>
      <c r="J1388" s="106">
        <f t="shared" si="151"/>
        <v>724.00138800000002</v>
      </c>
      <c r="K1388" s="105">
        <f t="shared" si="152"/>
        <v>0</v>
      </c>
      <c r="L1388" s="106">
        <f t="shared" si="153"/>
        <v>0</v>
      </c>
    </row>
    <row r="1389" spans="1:12" x14ac:dyDescent="0.3">
      <c r="A1389" s="104" t="s">
        <v>3165</v>
      </c>
      <c r="B1389" s="104" t="s">
        <v>3166</v>
      </c>
      <c r="C1389" s="105">
        <v>60563</v>
      </c>
      <c r="D1389" s="105">
        <v>26578</v>
      </c>
      <c r="E1389" s="106">
        <f t="shared" si="147"/>
        <v>0.4388488020738735</v>
      </c>
      <c r="F1389" s="107">
        <f t="shared" si="148"/>
        <v>28</v>
      </c>
      <c r="G1389" s="107">
        <f>COUNTIF(Data_Eksportir!$H$2:$H$3401,A1389)</f>
        <v>0</v>
      </c>
      <c r="H1389" s="104" t="str">
        <f t="shared" si="149"/>
        <v>Di bawah 1</v>
      </c>
      <c r="I1389" s="104" t="str">
        <f t="shared" si="150"/>
        <v>Di bawah ambang nilai</v>
      </c>
      <c r="J1389" s="106">
        <f t="shared" si="151"/>
        <v>26578.001389000001</v>
      </c>
      <c r="K1389" s="105">
        <f t="shared" si="152"/>
        <v>0</v>
      </c>
      <c r="L1389" s="106">
        <f t="shared" si="153"/>
        <v>0</v>
      </c>
    </row>
    <row r="1390" spans="1:12" x14ac:dyDescent="0.3">
      <c r="A1390" s="104" t="s">
        <v>3167</v>
      </c>
      <c r="B1390" s="104" t="s">
        <v>3168</v>
      </c>
      <c r="C1390" s="105">
        <v>10901333</v>
      </c>
      <c r="D1390" s="105">
        <v>18278176</v>
      </c>
      <c r="E1390" s="106">
        <f t="shared" si="147"/>
        <v>1.6766918320906259</v>
      </c>
      <c r="F1390" s="107">
        <f t="shared" si="148"/>
        <v>28</v>
      </c>
      <c r="G1390" s="107">
        <f>COUNTIF(Data_Eksportir!$H$2:$H$3401,A1390)</f>
        <v>0</v>
      </c>
      <c r="H1390" s="104" t="str">
        <f t="shared" si="149"/>
        <v>1 – 5</v>
      </c>
      <c r="I1390" s="104" t="str">
        <f t="shared" si="150"/>
        <v>Belum terwakili</v>
      </c>
      <c r="J1390" s="106">
        <f t="shared" si="151"/>
        <v>18278176.001389999</v>
      </c>
      <c r="K1390" s="105">
        <f t="shared" si="152"/>
        <v>18278176</v>
      </c>
      <c r="L1390" s="106">
        <f t="shared" si="153"/>
        <v>18278176.001389999</v>
      </c>
    </row>
    <row r="1391" spans="1:12" x14ac:dyDescent="0.3">
      <c r="A1391" s="104" t="s">
        <v>3169</v>
      </c>
      <c r="B1391" s="104" t="s">
        <v>3170</v>
      </c>
      <c r="C1391" s="105">
        <v>3612753</v>
      </c>
      <c r="D1391" s="105">
        <v>5568187</v>
      </c>
      <c r="E1391" s="106">
        <f t="shared" si="147"/>
        <v>1.5412587021587139</v>
      </c>
      <c r="F1391" s="107">
        <f t="shared" si="148"/>
        <v>28</v>
      </c>
      <c r="G1391" s="107">
        <f>COUNTIF(Data_Eksportir!$H$2:$H$3401,A1391)</f>
        <v>0</v>
      </c>
      <c r="H1391" s="104" t="str">
        <f t="shared" si="149"/>
        <v>1 – 5</v>
      </c>
      <c r="I1391" s="104" t="str">
        <f t="shared" si="150"/>
        <v>Di bawah ambang nilai</v>
      </c>
      <c r="J1391" s="106">
        <f t="shared" si="151"/>
        <v>5568187.0013910001</v>
      </c>
      <c r="K1391" s="105">
        <f t="shared" si="152"/>
        <v>0</v>
      </c>
      <c r="L1391" s="106">
        <f t="shared" si="153"/>
        <v>0</v>
      </c>
    </row>
    <row r="1392" spans="1:12" x14ac:dyDescent="0.3">
      <c r="A1392" s="104" t="s">
        <v>3171</v>
      </c>
      <c r="B1392" s="104" t="s">
        <v>3172</v>
      </c>
      <c r="C1392" s="105">
        <v>450330</v>
      </c>
      <c r="D1392" s="105">
        <v>267754</v>
      </c>
      <c r="E1392" s="106">
        <f t="shared" si="147"/>
        <v>0.59457286878511317</v>
      </c>
      <c r="F1392" s="107">
        <f t="shared" si="148"/>
        <v>28</v>
      </c>
      <c r="G1392" s="107">
        <f>COUNTIF(Data_Eksportir!$H$2:$H$3401,A1392)</f>
        <v>0</v>
      </c>
      <c r="H1392" s="104" t="str">
        <f t="shared" si="149"/>
        <v>Di bawah 1</v>
      </c>
      <c r="I1392" s="104" t="str">
        <f t="shared" si="150"/>
        <v>Di bawah ambang nilai</v>
      </c>
      <c r="J1392" s="106">
        <f t="shared" si="151"/>
        <v>267754.00139200001</v>
      </c>
      <c r="K1392" s="105">
        <f t="shared" si="152"/>
        <v>0</v>
      </c>
      <c r="L1392" s="106">
        <f t="shared" si="153"/>
        <v>0</v>
      </c>
    </row>
    <row r="1393" spans="1:12" x14ac:dyDescent="0.3">
      <c r="A1393" s="104" t="s">
        <v>3173</v>
      </c>
      <c r="B1393" s="104" t="s">
        <v>3174</v>
      </c>
      <c r="C1393" s="105">
        <v>1484987287</v>
      </c>
      <c r="D1393" s="105">
        <v>496558603</v>
      </c>
      <c r="E1393" s="106">
        <f t="shared" si="147"/>
        <v>0.33438576030045164</v>
      </c>
      <c r="F1393" s="107">
        <f t="shared" si="148"/>
        <v>28</v>
      </c>
      <c r="G1393" s="107">
        <f>COUNTIF(Data_Eksportir!$H$2:$H$3401,A1393)</f>
        <v>0</v>
      </c>
      <c r="H1393" s="104" t="str">
        <f t="shared" si="149"/>
        <v>Di bawah 1</v>
      </c>
      <c r="I1393" s="104" t="str">
        <f t="shared" si="150"/>
        <v>Belum terwakili</v>
      </c>
      <c r="J1393" s="106">
        <f t="shared" si="151"/>
        <v>496558603.00139302</v>
      </c>
      <c r="K1393" s="105">
        <f t="shared" si="152"/>
        <v>496558603</v>
      </c>
      <c r="L1393" s="106">
        <f t="shared" si="153"/>
        <v>496558603.00139302</v>
      </c>
    </row>
    <row r="1394" spans="1:12" x14ac:dyDescent="0.3">
      <c r="A1394" s="104" t="s">
        <v>3175</v>
      </c>
      <c r="B1394" s="104" t="s">
        <v>3176</v>
      </c>
      <c r="C1394" s="105">
        <v>4023</v>
      </c>
      <c r="D1394" s="105">
        <v>1173</v>
      </c>
      <c r="E1394" s="106">
        <f t="shared" si="147"/>
        <v>0.29157345264727813</v>
      </c>
      <c r="F1394" s="107">
        <f t="shared" si="148"/>
        <v>28</v>
      </c>
      <c r="G1394" s="107">
        <f>COUNTIF(Data_Eksportir!$H$2:$H$3401,A1394)</f>
        <v>0</v>
      </c>
      <c r="H1394" s="104" t="str">
        <f t="shared" si="149"/>
        <v>Di bawah 1</v>
      </c>
      <c r="I1394" s="104" t="str">
        <f t="shared" si="150"/>
        <v>Di bawah ambang nilai</v>
      </c>
      <c r="J1394" s="106">
        <f t="shared" si="151"/>
        <v>1173.0013939999999</v>
      </c>
      <c r="K1394" s="105">
        <f t="shared" si="152"/>
        <v>0</v>
      </c>
      <c r="L1394" s="106">
        <f t="shared" si="153"/>
        <v>0</v>
      </c>
    </row>
    <row r="1395" spans="1:12" x14ac:dyDescent="0.3">
      <c r="A1395" s="104" t="s">
        <v>3177</v>
      </c>
      <c r="B1395" s="104" t="s">
        <v>3178</v>
      </c>
      <c r="C1395" s="105">
        <v>37572</v>
      </c>
      <c r="D1395" s="105">
        <v>69539</v>
      </c>
      <c r="E1395" s="106">
        <f t="shared" si="147"/>
        <v>1.8508197593952944</v>
      </c>
      <c r="F1395" s="107">
        <f t="shared" si="148"/>
        <v>28</v>
      </c>
      <c r="G1395" s="107">
        <f>COUNTIF(Data_Eksportir!$H$2:$H$3401,A1395)</f>
        <v>0</v>
      </c>
      <c r="H1395" s="104" t="str">
        <f t="shared" si="149"/>
        <v>1 – 5</v>
      </c>
      <c r="I1395" s="104" t="str">
        <f t="shared" si="150"/>
        <v>Di bawah ambang nilai</v>
      </c>
      <c r="J1395" s="106">
        <f t="shared" si="151"/>
        <v>69539.001394999999</v>
      </c>
      <c r="K1395" s="105">
        <f t="shared" si="152"/>
        <v>0</v>
      </c>
      <c r="L1395" s="106">
        <f t="shared" si="153"/>
        <v>0</v>
      </c>
    </row>
    <row r="1396" spans="1:12" x14ac:dyDescent="0.3">
      <c r="A1396" s="104" t="s">
        <v>3179</v>
      </c>
      <c r="B1396" s="104" t="s">
        <v>3180</v>
      </c>
      <c r="C1396" s="105">
        <v>115994118</v>
      </c>
      <c r="D1396" s="105">
        <v>34225297</v>
      </c>
      <c r="E1396" s="106">
        <f t="shared" si="147"/>
        <v>0.29506062540171218</v>
      </c>
      <c r="F1396" s="107">
        <f t="shared" si="148"/>
        <v>28</v>
      </c>
      <c r="G1396" s="107">
        <f>COUNTIF(Data_Eksportir!$H$2:$H$3401,A1396)</f>
        <v>0</v>
      </c>
      <c r="H1396" s="104" t="str">
        <f t="shared" si="149"/>
        <v>Di bawah 1</v>
      </c>
      <c r="I1396" s="104" t="str">
        <f t="shared" si="150"/>
        <v>Belum terwakili</v>
      </c>
      <c r="J1396" s="106">
        <f t="shared" si="151"/>
        <v>34225297.001396</v>
      </c>
      <c r="K1396" s="105">
        <f t="shared" si="152"/>
        <v>34225297</v>
      </c>
      <c r="L1396" s="106">
        <f t="shared" si="153"/>
        <v>34225297.001396</v>
      </c>
    </row>
    <row r="1397" spans="1:12" x14ac:dyDescent="0.3">
      <c r="A1397" s="104" t="s">
        <v>3181</v>
      </c>
      <c r="B1397" s="104" t="s">
        <v>3182</v>
      </c>
      <c r="C1397" s="105">
        <v>243</v>
      </c>
      <c r="D1397" s="105">
        <v>1841</v>
      </c>
      <c r="E1397" s="106">
        <f t="shared" si="147"/>
        <v>7.576131687242798</v>
      </c>
      <c r="F1397" s="107">
        <f t="shared" si="148"/>
        <v>28</v>
      </c>
      <c r="G1397" s="107">
        <f>COUNTIF(Data_Eksportir!$H$2:$H$3401,A1397)</f>
        <v>0</v>
      </c>
      <c r="H1397" s="104" t="str">
        <f t="shared" si="149"/>
        <v>5 – 20</v>
      </c>
      <c r="I1397" s="104" t="str">
        <f t="shared" si="150"/>
        <v>Di bawah ambang nilai</v>
      </c>
      <c r="J1397" s="106">
        <f t="shared" si="151"/>
        <v>1841.001397</v>
      </c>
      <c r="K1397" s="105">
        <f t="shared" si="152"/>
        <v>0</v>
      </c>
      <c r="L1397" s="106">
        <f t="shared" si="153"/>
        <v>0</v>
      </c>
    </row>
    <row r="1398" spans="1:12" x14ac:dyDescent="0.3">
      <c r="A1398" s="104" t="s">
        <v>3183</v>
      </c>
      <c r="B1398" s="104" t="s">
        <v>3184</v>
      </c>
      <c r="C1398" s="105">
        <v>13300</v>
      </c>
      <c r="D1398" s="105">
        <v>27012</v>
      </c>
      <c r="E1398" s="106">
        <f t="shared" si="147"/>
        <v>2.0309774436090224</v>
      </c>
      <c r="F1398" s="107">
        <f t="shared" si="148"/>
        <v>28</v>
      </c>
      <c r="G1398" s="107">
        <f>COUNTIF(Data_Eksportir!$H$2:$H$3401,A1398)</f>
        <v>0</v>
      </c>
      <c r="H1398" s="104" t="str">
        <f t="shared" si="149"/>
        <v>1 – 5</v>
      </c>
      <c r="I1398" s="104" t="str">
        <f t="shared" si="150"/>
        <v>Di bawah ambang nilai</v>
      </c>
      <c r="J1398" s="106">
        <f t="shared" si="151"/>
        <v>27012.001398</v>
      </c>
      <c r="K1398" s="105">
        <f t="shared" si="152"/>
        <v>0</v>
      </c>
      <c r="L1398" s="106">
        <f t="shared" si="153"/>
        <v>0</v>
      </c>
    </row>
    <row r="1399" spans="1:12" x14ac:dyDescent="0.3">
      <c r="A1399" s="104" t="s">
        <v>3185</v>
      </c>
      <c r="B1399" s="104" t="s">
        <v>3186</v>
      </c>
      <c r="C1399" s="105">
        <v>10196787</v>
      </c>
      <c r="D1399" s="105">
        <v>28918609</v>
      </c>
      <c r="E1399" s="106">
        <f t="shared" si="147"/>
        <v>2.8360511011949154</v>
      </c>
      <c r="F1399" s="107">
        <f t="shared" si="148"/>
        <v>28</v>
      </c>
      <c r="G1399" s="107">
        <f>COUNTIF(Data_Eksportir!$H$2:$H$3401,A1399)</f>
        <v>0</v>
      </c>
      <c r="H1399" s="104" t="str">
        <f t="shared" si="149"/>
        <v>1 – 5</v>
      </c>
      <c r="I1399" s="104" t="str">
        <f t="shared" si="150"/>
        <v>Belum terwakili</v>
      </c>
      <c r="J1399" s="106">
        <f t="shared" si="151"/>
        <v>28918609.001398999</v>
      </c>
      <c r="K1399" s="105">
        <f t="shared" si="152"/>
        <v>28918609</v>
      </c>
      <c r="L1399" s="106">
        <f t="shared" si="153"/>
        <v>28918609.001398999</v>
      </c>
    </row>
    <row r="1400" spans="1:12" x14ac:dyDescent="0.3">
      <c r="A1400" s="104" t="s">
        <v>3187</v>
      </c>
      <c r="B1400" s="104" t="s">
        <v>3188</v>
      </c>
      <c r="C1400" s="105">
        <v>750</v>
      </c>
      <c r="D1400" s="105">
        <v>2515</v>
      </c>
      <c r="E1400" s="106">
        <f t="shared" si="147"/>
        <v>3.3533333333333335</v>
      </c>
      <c r="F1400" s="107">
        <f t="shared" si="148"/>
        <v>28</v>
      </c>
      <c r="G1400" s="107">
        <f>COUNTIF(Data_Eksportir!$H$2:$H$3401,A1400)</f>
        <v>0</v>
      </c>
      <c r="H1400" s="104" t="str">
        <f t="shared" si="149"/>
        <v>1 – 5</v>
      </c>
      <c r="I1400" s="104" t="str">
        <f t="shared" si="150"/>
        <v>Di bawah ambang nilai</v>
      </c>
      <c r="J1400" s="106">
        <f t="shared" si="151"/>
        <v>2515.0014000000001</v>
      </c>
      <c r="K1400" s="105">
        <f t="shared" si="152"/>
        <v>0</v>
      </c>
      <c r="L1400" s="106">
        <f t="shared" si="153"/>
        <v>0</v>
      </c>
    </row>
    <row r="1401" spans="1:12" x14ac:dyDescent="0.3">
      <c r="A1401" s="104" t="s">
        <v>3189</v>
      </c>
      <c r="B1401" s="104" t="s">
        <v>3190</v>
      </c>
      <c r="C1401" s="105">
        <v>4666463527</v>
      </c>
      <c r="D1401" s="105">
        <v>2134656956</v>
      </c>
      <c r="E1401" s="106">
        <f t="shared" si="147"/>
        <v>0.4574464031806843</v>
      </c>
      <c r="F1401" s="107">
        <f t="shared" si="148"/>
        <v>28</v>
      </c>
      <c r="G1401" s="107">
        <f>COUNTIF(Data_Eksportir!$H$2:$H$3401,A1401)</f>
        <v>0</v>
      </c>
      <c r="H1401" s="104" t="str">
        <f t="shared" si="149"/>
        <v>Di bawah 1</v>
      </c>
      <c r="I1401" s="104" t="str">
        <f t="shared" si="150"/>
        <v>Belum terwakili</v>
      </c>
      <c r="J1401" s="106">
        <f t="shared" si="151"/>
        <v>2134656956.0014009</v>
      </c>
      <c r="K1401" s="105">
        <f t="shared" si="152"/>
        <v>2134656956</v>
      </c>
      <c r="L1401" s="106">
        <f t="shared" si="153"/>
        <v>2134656956.0014009</v>
      </c>
    </row>
    <row r="1402" spans="1:12" x14ac:dyDescent="0.3">
      <c r="A1402" s="104" t="s">
        <v>3191</v>
      </c>
      <c r="B1402" s="104" t="s">
        <v>3192</v>
      </c>
      <c r="C1402" s="105">
        <v>145119454</v>
      </c>
      <c r="D1402" s="105">
        <v>46486643</v>
      </c>
      <c r="E1402" s="106">
        <f t="shared" si="147"/>
        <v>0.32033364045043883</v>
      </c>
      <c r="F1402" s="107">
        <f t="shared" si="148"/>
        <v>28</v>
      </c>
      <c r="G1402" s="107">
        <f>COUNTIF(Data_Eksportir!$H$2:$H$3401,A1402)</f>
        <v>0</v>
      </c>
      <c r="H1402" s="104" t="str">
        <f t="shared" si="149"/>
        <v>Di bawah 1</v>
      </c>
      <c r="I1402" s="104" t="str">
        <f t="shared" si="150"/>
        <v>Belum terwakili</v>
      </c>
      <c r="J1402" s="106">
        <f t="shared" si="151"/>
        <v>46486643.001401998</v>
      </c>
      <c r="K1402" s="105">
        <f t="shared" si="152"/>
        <v>46486643</v>
      </c>
      <c r="L1402" s="106">
        <f t="shared" si="153"/>
        <v>46486643.001401998</v>
      </c>
    </row>
    <row r="1403" spans="1:12" x14ac:dyDescent="0.3">
      <c r="A1403" s="104" t="s">
        <v>3193</v>
      </c>
      <c r="B1403" s="104" t="s">
        <v>3194</v>
      </c>
      <c r="C1403" s="105">
        <v>1050250</v>
      </c>
      <c r="D1403" s="105">
        <v>726410</v>
      </c>
      <c r="E1403" s="106">
        <f t="shared" si="147"/>
        <v>0.69165436800761726</v>
      </c>
      <c r="F1403" s="107">
        <f t="shared" si="148"/>
        <v>28</v>
      </c>
      <c r="G1403" s="107">
        <f>COUNTIF(Data_Eksportir!$H$2:$H$3401,A1403)</f>
        <v>0</v>
      </c>
      <c r="H1403" s="104" t="str">
        <f t="shared" si="149"/>
        <v>Di bawah 1</v>
      </c>
      <c r="I1403" s="104" t="str">
        <f t="shared" si="150"/>
        <v>Di bawah ambang nilai</v>
      </c>
      <c r="J1403" s="106">
        <f t="shared" si="151"/>
        <v>726410.00140299997</v>
      </c>
      <c r="K1403" s="105">
        <f t="shared" si="152"/>
        <v>0</v>
      </c>
      <c r="L1403" s="106">
        <f t="shared" si="153"/>
        <v>0</v>
      </c>
    </row>
    <row r="1404" spans="1:12" x14ac:dyDescent="0.3">
      <c r="A1404" s="104" t="s">
        <v>3195</v>
      </c>
      <c r="B1404" s="104" t="s">
        <v>3196</v>
      </c>
      <c r="C1404" s="105">
        <v>8007949</v>
      </c>
      <c r="D1404" s="105">
        <v>3840851</v>
      </c>
      <c r="E1404" s="106">
        <f t="shared" si="147"/>
        <v>0.47962980283715595</v>
      </c>
      <c r="F1404" s="107">
        <f t="shared" si="148"/>
        <v>28</v>
      </c>
      <c r="G1404" s="107">
        <f>COUNTIF(Data_Eksportir!$H$2:$H$3401,A1404)</f>
        <v>0</v>
      </c>
      <c r="H1404" s="104" t="str">
        <f t="shared" si="149"/>
        <v>Di bawah 1</v>
      </c>
      <c r="I1404" s="104" t="str">
        <f t="shared" si="150"/>
        <v>Di bawah ambang nilai</v>
      </c>
      <c r="J1404" s="106">
        <f t="shared" si="151"/>
        <v>3840851.001404</v>
      </c>
      <c r="K1404" s="105">
        <f t="shared" si="152"/>
        <v>0</v>
      </c>
      <c r="L1404" s="106">
        <f t="shared" si="153"/>
        <v>0</v>
      </c>
    </row>
    <row r="1405" spans="1:12" x14ac:dyDescent="0.3">
      <c r="A1405" s="104" t="s">
        <v>3197</v>
      </c>
      <c r="B1405" s="104" t="s">
        <v>3198</v>
      </c>
      <c r="C1405" s="105">
        <v>30000</v>
      </c>
      <c r="D1405" s="105">
        <v>696000</v>
      </c>
      <c r="E1405" s="106">
        <f t="shared" si="147"/>
        <v>23.2</v>
      </c>
      <c r="F1405" s="107">
        <f t="shared" si="148"/>
        <v>28</v>
      </c>
      <c r="G1405" s="107">
        <f>COUNTIF(Data_Eksportir!$H$2:$H$3401,A1405)</f>
        <v>0</v>
      </c>
      <c r="H1405" s="104" t="str">
        <f t="shared" si="149"/>
        <v>20 – 100</v>
      </c>
      <c r="I1405" s="104" t="str">
        <f t="shared" si="150"/>
        <v>Di bawah ambang nilai</v>
      </c>
      <c r="J1405" s="106">
        <f t="shared" si="151"/>
        <v>696000.00140499999</v>
      </c>
      <c r="K1405" s="105">
        <f t="shared" si="152"/>
        <v>0</v>
      </c>
      <c r="L1405" s="106">
        <f t="shared" si="153"/>
        <v>0</v>
      </c>
    </row>
    <row r="1406" spans="1:12" x14ac:dyDescent="0.3">
      <c r="A1406" s="104" t="s">
        <v>3199</v>
      </c>
      <c r="B1406" s="104" t="s">
        <v>3200</v>
      </c>
      <c r="C1406" s="105">
        <v>0</v>
      </c>
      <c r="D1406" s="105">
        <v>15</v>
      </c>
      <c r="E1406" s="106" t="str">
        <f t="shared" si="147"/>
        <v/>
      </c>
      <c r="F1406" s="107">
        <f t="shared" si="148"/>
        <v>28</v>
      </c>
      <c r="G1406" s="107">
        <f>COUNTIF(Data_Eksportir!$H$2:$H$3401,A1406)</f>
        <v>0</v>
      </c>
      <c r="H1406" s="104" t="str">
        <f t="shared" si="149"/>
        <v>Tanpa data berat</v>
      </c>
      <c r="I1406" s="104" t="str">
        <f t="shared" si="150"/>
        <v>Di bawah ambang nilai</v>
      </c>
      <c r="J1406" s="106">
        <f t="shared" si="151"/>
        <v>15.001405999999999</v>
      </c>
      <c r="K1406" s="105">
        <f t="shared" si="152"/>
        <v>0</v>
      </c>
      <c r="L1406" s="106">
        <f t="shared" si="153"/>
        <v>0</v>
      </c>
    </row>
    <row r="1407" spans="1:12" x14ac:dyDescent="0.3">
      <c r="A1407" s="104" t="s">
        <v>3201</v>
      </c>
      <c r="B1407" s="104" t="s">
        <v>3202</v>
      </c>
      <c r="C1407" s="105">
        <v>1883920</v>
      </c>
      <c r="D1407" s="105">
        <v>4752295</v>
      </c>
      <c r="E1407" s="106">
        <f t="shared" si="147"/>
        <v>2.5225566903053207</v>
      </c>
      <c r="F1407" s="107">
        <f t="shared" si="148"/>
        <v>28</v>
      </c>
      <c r="G1407" s="107">
        <f>COUNTIF(Data_Eksportir!$H$2:$H$3401,A1407)</f>
        <v>0</v>
      </c>
      <c r="H1407" s="104" t="str">
        <f t="shared" si="149"/>
        <v>1 – 5</v>
      </c>
      <c r="I1407" s="104" t="str">
        <f t="shared" si="150"/>
        <v>Di bawah ambang nilai</v>
      </c>
      <c r="J1407" s="106">
        <f t="shared" si="151"/>
        <v>4752295.0014070002</v>
      </c>
      <c r="K1407" s="105">
        <f t="shared" si="152"/>
        <v>0</v>
      </c>
      <c r="L1407" s="106">
        <f t="shared" si="153"/>
        <v>0</v>
      </c>
    </row>
    <row r="1408" spans="1:12" x14ac:dyDescent="0.3">
      <c r="A1408" s="104" t="s">
        <v>3203</v>
      </c>
      <c r="B1408" s="104" t="s">
        <v>3204</v>
      </c>
      <c r="C1408" s="105">
        <v>7639710</v>
      </c>
      <c r="D1408" s="105">
        <v>117084058</v>
      </c>
      <c r="E1408" s="106">
        <f t="shared" si="147"/>
        <v>15.32572021712866</v>
      </c>
      <c r="F1408" s="107">
        <f t="shared" si="148"/>
        <v>28</v>
      </c>
      <c r="G1408" s="107">
        <f>COUNTIF(Data_Eksportir!$H$2:$H$3401,A1408)</f>
        <v>0</v>
      </c>
      <c r="H1408" s="104" t="str">
        <f t="shared" si="149"/>
        <v>5 – 20</v>
      </c>
      <c r="I1408" s="104" t="str">
        <f t="shared" si="150"/>
        <v>Belum terwakili</v>
      </c>
      <c r="J1408" s="106">
        <f t="shared" si="151"/>
        <v>117084058.001408</v>
      </c>
      <c r="K1408" s="105">
        <f t="shared" si="152"/>
        <v>117084058</v>
      </c>
      <c r="L1408" s="106">
        <f t="shared" si="153"/>
        <v>117084058.001408</v>
      </c>
    </row>
    <row r="1409" spans="1:12" x14ac:dyDescent="0.3">
      <c r="A1409" s="104" t="s">
        <v>3205</v>
      </c>
      <c r="B1409" s="104" t="s">
        <v>3206</v>
      </c>
      <c r="C1409" s="105">
        <v>0</v>
      </c>
      <c r="D1409" s="105">
        <v>5</v>
      </c>
      <c r="E1409" s="106" t="str">
        <f t="shared" si="147"/>
        <v/>
      </c>
      <c r="F1409" s="107">
        <f t="shared" si="148"/>
        <v>28</v>
      </c>
      <c r="G1409" s="107">
        <f>COUNTIF(Data_Eksportir!$H$2:$H$3401,A1409)</f>
        <v>0</v>
      </c>
      <c r="H1409" s="104" t="str">
        <f t="shared" si="149"/>
        <v>Tanpa data berat</v>
      </c>
      <c r="I1409" s="104" t="str">
        <f t="shared" si="150"/>
        <v>Di bawah ambang nilai</v>
      </c>
      <c r="J1409" s="106">
        <f t="shared" si="151"/>
        <v>5.0014089999999998</v>
      </c>
      <c r="K1409" s="105">
        <f t="shared" si="152"/>
        <v>0</v>
      </c>
      <c r="L1409" s="106">
        <f t="shared" si="153"/>
        <v>0</v>
      </c>
    </row>
    <row r="1410" spans="1:12" x14ac:dyDescent="0.3">
      <c r="A1410" s="104" t="s">
        <v>3207</v>
      </c>
      <c r="B1410" s="104" t="s">
        <v>3208</v>
      </c>
      <c r="C1410" s="105">
        <v>86526</v>
      </c>
      <c r="D1410" s="105">
        <v>1420250</v>
      </c>
      <c r="E1410" s="106">
        <f t="shared" ref="E1410:E1473" si="154">IF(AND(ISNUMBER(C1410),C1410&gt;0),D1410/C1410,"")</f>
        <v>16.414141414141415</v>
      </c>
      <c r="F1410" s="107">
        <f t="shared" ref="F1410:F1473" si="155">VALUE(LEFT(A1410,2))</f>
        <v>28</v>
      </c>
      <c r="G1410" s="107">
        <f>COUNTIF(Data_Eksportir!$H$2:$H$3401,A1410)</f>
        <v>0</v>
      </c>
      <c r="H1410" s="104" t="str">
        <f t="shared" ref="H1410:H1473" si="156">IF(E1410="","Tanpa data berat",IF(E1410&lt;1,"Di bawah 1",IF(E1410&lt;5,"1 – 5",IF(E1410&lt;20,"5 – 20",IF(E1410&lt;100,"20 – 100","100 ke atas")))))</f>
        <v>5 – 20</v>
      </c>
      <c r="I1410" s="104" t="str">
        <f t="shared" ref="I1410:I1473" si="157">IF(D1410&lt;p_nilai_besar,"Di bawah ambang nilai",IF(G1410=0,"Belum terwakili",IF(G1410&lt;=p_listing_rendah,"Keterwakilan rendah","Terwakili")))</f>
        <v>Di bawah ambang nilai</v>
      </c>
      <c r="J1410" s="106">
        <f t="shared" ref="J1410:J1473" si="158">D1410+ROW()/10^6</f>
        <v>1420250.00141</v>
      </c>
      <c r="K1410" s="105">
        <f t="shared" ref="K1410:K1473" si="159">IF(D1410&gt;=p_nilai_besar,D1410/(1+G1410),0)</f>
        <v>0</v>
      </c>
      <c r="L1410" s="106">
        <f t="shared" ref="L1410:L1473" si="160">IF(K1410&gt;0,K1410+ROW()/10^6,0)</f>
        <v>0</v>
      </c>
    </row>
    <row r="1411" spans="1:12" x14ac:dyDescent="0.3">
      <c r="A1411" s="104" t="s">
        <v>3209</v>
      </c>
      <c r="B1411" s="104" t="s">
        <v>3210</v>
      </c>
      <c r="C1411" s="105">
        <v>7000</v>
      </c>
      <c r="D1411" s="105">
        <v>73206</v>
      </c>
      <c r="E1411" s="106">
        <f t="shared" si="154"/>
        <v>10.458</v>
      </c>
      <c r="F1411" s="107">
        <f t="shared" si="155"/>
        <v>28</v>
      </c>
      <c r="G1411" s="107">
        <f>COUNTIF(Data_Eksportir!$H$2:$H$3401,A1411)</f>
        <v>0</v>
      </c>
      <c r="H1411" s="104" t="str">
        <f t="shared" si="156"/>
        <v>5 – 20</v>
      </c>
      <c r="I1411" s="104" t="str">
        <f t="shared" si="157"/>
        <v>Di bawah ambang nilai</v>
      </c>
      <c r="J1411" s="106">
        <f t="shared" si="158"/>
        <v>73206.001411000005</v>
      </c>
      <c r="K1411" s="105">
        <f t="shared" si="159"/>
        <v>0</v>
      </c>
      <c r="L1411" s="106">
        <f t="shared" si="160"/>
        <v>0</v>
      </c>
    </row>
    <row r="1412" spans="1:12" x14ac:dyDescent="0.3">
      <c r="A1412" s="104" t="s">
        <v>3211</v>
      </c>
      <c r="B1412" s="104" t="s">
        <v>3212</v>
      </c>
      <c r="C1412" s="105">
        <v>1899636</v>
      </c>
      <c r="D1412" s="105">
        <v>2382718</v>
      </c>
      <c r="E1412" s="106">
        <f t="shared" si="154"/>
        <v>1.2543024031972441</v>
      </c>
      <c r="F1412" s="107">
        <f t="shared" si="155"/>
        <v>28</v>
      </c>
      <c r="G1412" s="107">
        <f>COUNTIF(Data_Eksportir!$H$2:$H$3401,A1412)</f>
        <v>0</v>
      </c>
      <c r="H1412" s="104" t="str">
        <f t="shared" si="156"/>
        <v>1 – 5</v>
      </c>
      <c r="I1412" s="104" t="str">
        <f t="shared" si="157"/>
        <v>Di bawah ambang nilai</v>
      </c>
      <c r="J1412" s="106">
        <f t="shared" si="158"/>
        <v>2382718.001412</v>
      </c>
      <c r="K1412" s="105">
        <f t="shared" si="159"/>
        <v>0</v>
      </c>
      <c r="L1412" s="106">
        <f t="shared" si="160"/>
        <v>0</v>
      </c>
    </row>
    <row r="1413" spans="1:12" x14ac:dyDescent="0.3">
      <c r="A1413" s="104" t="s">
        <v>3213</v>
      </c>
      <c r="B1413" s="104" t="s">
        <v>3214</v>
      </c>
      <c r="C1413" s="105">
        <v>1001</v>
      </c>
      <c r="D1413" s="105">
        <v>71235</v>
      </c>
      <c r="E1413" s="106">
        <f t="shared" si="154"/>
        <v>71.163836163836166</v>
      </c>
      <c r="F1413" s="107">
        <f t="shared" si="155"/>
        <v>28</v>
      </c>
      <c r="G1413" s="107">
        <f>COUNTIF(Data_Eksportir!$H$2:$H$3401,A1413)</f>
        <v>0</v>
      </c>
      <c r="H1413" s="104" t="str">
        <f t="shared" si="156"/>
        <v>20 – 100</v>
      </c>
      <c r="I1413" s="104" t="str">
        <f t="shared" si="157"/>
        <v>Di bawah ambang nilai</v>
      </c>
      <c r="J1413" s="106">
        <f t="shared" si="158"/>
        <v>71235.001413000005</v>
      </c>
      <c r="K1413" s="105">
        <f t="shared" si="159"/>
        <v>0</v>
      </c>
      <c r="L1413" s="106">
        <f t="shared" si="160"/>
        <v>0</v>
      </c>
    </row>
    <row r="1414" spans="1:12" x14ac:dyDescent="0.3">
      <c r="A1414" s="104" t="s">
        <v>3215</v>
      </c>
      <c r="B1414" s="104" t="s">
        <v>3216</v>
      </c>
      <c r="C1414" s="105">
        <v>52</v>
      </c>
      <c r="D1414" s="105">
        <v>285</v>
      </c>
      <c r="E1414" s="106">
        <f t="shared" si="154"/>
        <v>5.4807692307692308</v>
      </c>
      <c r="F1414" s="107">
        <f t="shared" si="155"/>
        <v>28</v>
      </c>
      <c r="G1414" s="107">
        <f>COUNTIF(Data_Eksportir!$H$2:$H$3401,A1414)</f>
        <v>0</v>
      </c>
      <c r="H1414" s="104" t="str">
        <f t="shared" si="156"/>
        <v>5 – 20</v>
      </c>
      <c r="I1414" s="104" t="str">
        <f t="shared" si="157"/>
        <v>Di bawah ambang nilai</v>
      </c>
      <c r="J1414" s="106">
        <f t="shared" si="158"/>
        <v>285.00141400000001</v>
      </c>
      <c r="K1414" s="105">
        <f t="shared" si="159"/>
        <v>0</v>
      </c>
      <c r="L1414" s="106">
        <f t="shared" si="160"/>
        <v>0</v>
      </c>
    </row>
    <row r="1415" spans="1:12" x14ac:dyDescent="0.3">
      <c r="A1415" s="104" t="s">
        <v>3217</v>
      </c>
      <c r="B1415" s="104" t="s">
        <v>3218</v>
      </c>
      <c r="C1415" s="105">
        <v>696</v>
      </c>
      <c r="D1415" s="105">
        <v>12794</v>
      </c>
      <c r="E1415" s="106">
        <f t="shared" si="154"/>
        <v>18.382183908045977</v>
      </c>
      <c r="F1415" s="107">
        <f t="shared" si="155"/>
        <v>28</v>
      </c>
      <c r="G1415" s="107">
        <f>COUNTIF(Data_Eksportir!$H$2:$H$3401,A1415)</f>
        <v>0</v>
      </c>
      <c r="H1415" s="104" t="str">
        <f t="shared" si="156"/>
        <v>5 – 20</v>
      </c>
      <c r="I1415" s="104" t="str">
        <f t="shared" si="157"/>
        <v>Di bawah ambang nilai</v>
      </c>
      <c r="J1415" s="106">
        <f t="shared" si="158"/>
        <v>12794.001415000001</v>
      </c>
      <c r="K1415" s="105">
        <f t="shared" si="159"/>
        <v>0</v>
      </c>
      <c r="L1415" s="106">
        <f t="shared" si="160"/>
        <v>0</v>
      </c>
    </row>
    <row r="1416" spans="1:12" x14ac:dyDescent="0.3">
      <c r="A1416" s="104" t="s">
        <v>3219</v>
      </c>
      <c r="B1416" s="104" t="s">
        <v>3220</v>
      </c>
      <c r="C1416" s="105">
        <v>30000</v>
      </c>
      <c r="D1416" s="105">
        <v>20588</v>
      </c>
      <c r="E1416" s="106">
        <f t="shared" si="154"/>
        <v>0.68626666666666669</v>
      </c>
      <c r="F1416" s="107">
        <f t="shared" si="155"/>
        <v>28</v>
      </c>
      <c r="G1416" s="107">
        <f>COUNTIF(Data_Eksportir!$H$2:$H$3401,A1416)</f>
        <v>0</v>
      </c>
      <c r="H1416" s="104" t="str">
        <f t="shared" si="156"/>
        <v>Di bawah 1</v>
      </c>
      <c r="I1416" s="104" t="str">
        <f t="shared" si="157"/>
        <v>Di bawah ambang nilai</v>
      </c>
      <c r="J1416" s="106">
        <f t="shared" si="158"/>
        <v>20588.001415999999</v>
      </c>
      <c r="K1416" s="105">
        <f t="shared" si="159"/>
        <v>0</v>
      </c>
      <c r="L1416" s="106">
        <f t="shared" si="160"/>
        <v>0</v>
      </c>
    </row>
    <row r="1417" spans="1:12" x14ac:dyDescent="0.3">
      <c r="A1417" s="104" t="s">
        <v>3221</v>
      </c>
      <c r="B1417" s="104" t="s">
        <v>3222</v>
      </c>
      <c r="C1417" s="105">
        <v>873503</v>
      </c>
      <c r="D1417" s="105">
        <v>2070444</v>
      </c>
      <c r="E1417" s="106">
        <f t="shared" si="154"/>
        <v>2.3702769194839628</v>
      </c>
      <c r="F1417" s="107">
        <f t="shared" si="155"/>
        <v>28</v>
      </c>
      <c r="G1417" s="107">
        <f>COUNTIF(Data_Eksportir!$H$2:$H$3401,A1417)</f>
        <v>0</v>
      </c>
      <c r="H1417" s="104" t="str">
        <f t="shared" si="156"/>
        <v>1 – 5</v>
      </c>
      <c r="I1417" s="104" t="str">
        <f t="shared" si="157"/>
        <v>Di bawah ambang nilai</v>
      </c>
      <c r="J1417" s="106">
        <f t="shared" si="158"/>
        <v>2070444.0014170001</v>
      </c>
      <c r="K1417" s="105">
        <f t="shared" si="159"/>
        <v>0</v>
      </c>
      <c r="L1417" s="106">
        <f t="shared" si="160"/>
        <v>0</v>
      </c>
    </row>
    <row r="1418" spans="1:12" x14ac:dyDescent="0.3">
      <c r="A1418" s="104" t="s">
        <v>3223</v>
      </c>
      <c r="B1418" s="104" t="s">
        <v>3224</v>
      </c>
      <c r="C1418" s="105">
        <v>35000</v>
      </c>
      <c r="D1418" s="105">
        <v>14393</v>
      </c>
      <c r="E1418" s="106">
        <f t="shared" si="154"/>
        <v>0.41122857142857144</v>
      </c>
      <c r="F1418" s="107">
        <f t="shared" si="155"/>
        <v>28</v>
      </c>
      <c r="G1418" s="107">
        <f>COUNTIF(Data_Eksportir!$H$2:$H$3401,A1418)</f>
        <v>0</v>
      </c>
      <c r="H1418" s="104" t="str">
        <f t="shared" si="156"/>
        <v>Di bawah 1</v>
      </c>
      <c r="I1418" s="104" t="str">
        <f t="shared" si="157"/>
        <v>Di bawah ambang nilai</v>
      </c>
      <c r="J1418" s="106">
        <f t="shared" si="158"/>
        <v>14393.001418</v>
      </c>
      <c r="K1418" s="105">
        <f t="shared" si="159"/>
        <v>0</v>
      </c>
      <c r="L1418" s="106">
        <f t="shared" si="160"/>
        <v>0</v>
      </c>
    </row>
    <row r="1419" spans="1:12" x14ac:dyDescent="0.3">
      <c r="A1419" s="104" t="s">
        <v>3225</v>
      </c>
      <c r="B1419" s="104" t="s">
        <v>3226</v>
      </c>
      <c r="C1419" s="105">
        <v>18645510</v>
      </c>
      <c r="D1419" s="105">
        <v>8106978</v>
      </c>
      <c r="E1419" s="106">
        <f t="shared" si="154"/>
        <v>0.43479518661597349</v>
      </c>
      <c r="F1419" s="107">
        <f t="shared" si="155"/>
        <v>28</v>
      </c>
      <c r="G1419" s="107">
        <f>COUNTIF(Data_Eksportir!$H$2:$H$3401,A1419)</f>
        <v>0</v>
      </c>
      <c r="H1419" s="104" t="str">
        <f t="shared" si="156"/>
        <v>Di bawah 1</v>
      </c>
      <c r="I1419" s="104" t="str">
        <f t="shared" si="157"/>
        <v>Di bawah ambang nilai</v>
      </c>
      <c r="J1419" s="106">
        <f t="shared" si="158"/>
        <v>8106978.0014190003</v>
      </c>
      <c r="K1419" s="105">
        <f t="shared" si="159"/>
        <v>0</v>
      </c>
      <c r="L1419" s="106">
        <f t="shared" si="160"/>
        <v>0</v>
      </c>
    </row>
    <row r="1420" spans="1:12" x14ac:dyDescent="0.3">
      <c r="A1420" s="104" t="s">
        <v>3227</v>
      </c>
      <c r="B1420" s="104" t="s">
        <v>3228</v>
      </c>
      <c r="C1420" s="105">
        <v>779</v>
      </c>
      <c r="D1420" s="105">
        <v>2647</v>
      </c>
      <c r="E1420" s="106">
        <f t="shared" si="154"/>
        <v>3.3979460847240053</v>
      </c>
      <c r="F1420" s="107">
        <f t="shared" si="155"/>
        <v>28</v>
      </c>
      <c r="G1420" s="107">
        <f>COUNTIF(Data_Eksportir!$H$2:$H$3401,A1420)</f>
        <v>0</v>
      </c>
      <c r="H1420" s="104" t="str">
        <f t="shared" si="156"/>
        <v>1 – 5</v>
      </c>
      <c r="I1420" s="104" t="str">
        <f t="shared" si="157"/>
        <v>Di bawah ambang nilai</v>
      </c>
      <c r="J1420" s="106">
        <f t="shared" si="158"/>
        <v>2647.0014200000001</v>
      </c>
      <c r="K1420" s="105">
        <f t="shared" si="159"/>
        <v>0</v>
      </c>
      <c r="L1420" s="106">
        <f t="shared" si="160"/>
        <v>0</v>
      </c>
    </row>
    <row r="1421" spans="1:12" x14ac:dyDescent="0.3">
      <c r="A1421" s="104" t="s">
        <v>3229</v>
      </c>
      <c r="B1421" s="104" t="s">
        <v>3230</v>
      </c>
      <c r="C1421" s="105">
        <v>3190</v>
      </c>
      <c r="D1421" s="105">
        <v>3642</v>
      </c>
      <c r="E1421" s="106">
        <f t="shared" si="154"/>
        <v>1.141692789968652</v>
      </c>
      <c r="F1421" s="107">
        <f t="shared" si="155"/>
        <v>28</v>
      </c>
      <c r="G1421" s="107">
        <f>COUNTIF(Data_Eksportir!$H$2:$H$3401,A1421)</f>
        <v>0</v>
      </c>
      <c r="H1421" s="104" t="str">
        <f t="shared" si="156"/>
        <v>1 – 5</v>
      </c>
      <c r="I1421" s="104" t="str">
        <f t="shared" si="157"/>
        <v>Di bawah ambang nilai</v>
      </c>
      <c r="J1421" s="106">
        <f t="shared" si="158"/>
        <v>3642.0014209999999</v>
      </c>
      <c r="K1421" s="105">
        <f t="shared" si="159"/>
        <v>0</v>
      </c>
      <c r="L1421" s="106">
        <f t="shared" si="160"/>
        <v>0</v>
      </c>
    </row>
    <row r="1422" spans="1:12" x14ac:dyDescent="0.3">
      <c r="A1422" s="104" t="s">
        <v>3231</v>
      </c>
      <c r="B1422" s="104" t="s">
        <v>3232</v>
      </c>
      <c r="C1422" s="105">
        <v>38400</v>
      </c>
      <c r="D1422" s="105">
        <v>316825</v>
      </c>
      <c r="E1422" s="106">
        <f t="shared" si="154"/>
        <v>8.2506510416666661</v>
      </c>
      <c r="F1422" s="107">
        <f t="shared" si="155"/>
        <v>28</v>
      </c>
      <c r="G1422" s="107">
        <f>COUNTIF(Data_Eksportir!$H$2:$H$3401,A1422)</f>
        <v>0</v>
      </c>
      <c r="H1422" s="104" t="str">
        <f t="shared" si="156"/>
        <v>5 – 20</v>
      </c>
      <c r="I1422" s="104" t="str">
        <f t="shared" si="157"/>
        <v>Di bawah ambang nilai</v>
      </c>
      <c r="J1422" s="106">
        <f t="shared" si="158"/>
        <v>316825.001422</v>
      </c>
      <c r="K1422" s="105">
        <f t="shared" si="159"/>
        <v>0</v>
      </c>
      <c r="L1422" s="106">
        <f t="shared" si="160"/>
        <v>0</v>
      </c>
    </row>
    <row r="1423" spans="1:12" x14ac:dyDescent="0.3">
      <c r="A1423" s="104" t="s">
        <v>3233</v>
      </c>
      <c r="B1423" s="104" t="s">
        <v>3234</v>
      </c>
      <c r="C1423" s="105">
        <v>7451024</v>
      </c>
      <c r="D1423" s="105">
        <v>3292598</v>
      </c>
      <c r="E1423" s="106">
        <f t="shared" si="154"/>
        <v>0.4418987242558875</v>
      </c>
      <c r="F1423" s="107">
        <f t="shared" si="155"/>
        <v>28</v>
      </c>
      <c r="G1423" s="107">
        <f>COUNTIF(Data_Eksportir!$H$2:$H$3401,A1423)</f>
        <v>0</v>
      </c>
      <c r="H1423" s="104" t="str">
        <f t="shared" si="156"/>
        <v>Di bawah 1</v>
      </c>
      <c r="I1423" s="104" t="str">
        <f t="shared" si="157"/>
        <v>Di bawah ambang nilai</v>
      </c>
      <c r="J1423" s="106">
        <f t="shared" si="158"/>
        <v>3292598.0014229999</v>
      </c>
      <c r="K1423" s="105">
        <f t="shared" si="159"/>
        <v>0</v>
      </c>
      <c r="L1423" s="106">
        <f t="shared" si="160"/>
        <v>0</v>
      </c>
    </row>
    <row r="1424" spans="1:12" x14ac:dyDescent="0.3">
      <c r="A1424" s="104" t="s">
        <v>3235</v>
      </c>
      <c r="B1424" s="104" t="s">
        <v>3236</v>
      </c>
      <c r="C1424" s="105">
        <v>3</v>
      </c>
      <c r="D1424" s="105">
        <v>1749</v>
      </c>
      <c r="E1424" s="106">
        <f t="shared" si="154"/>
        <v>583</v>
      </c>
      <c r="F1424" s="107">
        <f t="shared" si="155"/>
        <v>28</v>
      </c>
      <c r="G1424" s="107">
        <f>COUNTIF(Data_Eksportir!$H$2:$H$3401,A1424)</f>
        <v>0</v>
      </c>
      <c r="H1424" s="104" t="str">
        <f t="shared" si="156"/>
        <v>100 ke atas</v>
      </c>
      <c r="I1424" s="104" t="str">
        <f t="shared" si="157"/>
        <v>Di bawah ambang nilai</v>
      </c>
      <c r="J1424" s="106">
        <f t="shared" si="158"/>
        <v>1749.001424</v>
      </c>
      <c r="K1424" s="105">
        <f t="shared" si="159"/>
        <v>0</v>
      </c>
      <c r="L1424" s="106">
        <f t="shared" si="160"/>
        <v>0</v>
      </c>
    </row>
    <row r="1425" spans="1:12" x14ac:dyDescent="0.3">
      <c r="A1425" s="104" t="s">
        <v>3237</v>
      </c>
      <c r="B1425" s="104" t="s">
        <v>3238</v>
      </c>
      <c r="C1425" s="105">
        <v>228160</v>
      </c>
      <c r="D1425" s="105">
        <v>448484</v>
      </c>
      <c r="E1425" s="106">
        <f t="shared" si="154"/>
        <v>1.9656556802244038</v>
      </c>
      <c r="F1425" s="107">
        <f t="shared" si="155"/>
        <v>28</v>
      </c>
      <c r="G1425" s="107">
        <f>COUNTIF(Data_Eksportir!$H$2:$H$3401,A1425)</f>
        <v>0</v>
      </c>
      <c r="H1425" s="104" t="str">
        <f t="shared" si="156"/>
        <v>1 – 5</v>
      </c>
      <c r="I1425" s="104" t="str">
        <f t="shared" si="157"/>
        <v>Di bawah ambang nilai</v>
      </c>
      <c r="J1425" s="106">
        <f t="shared" si="158"/>
        <v>448484.00142500002</v>
      </c>
      <c r="K1425" s="105">
        <f t="shared" si="159"/>
        <v>0</v>
      </c>
      <c r="L1425" s="106">
        <f t="shared" si="160"/>
        <v>0</v>
      </c>
    </row>
    <row r="1426" spans="1:12" x14ac:dyDescent="0.3">
      <c r="A1426" s="104" t="s">
        <v>3239</v>
      </c>
      <c r="B1426" s="104" t="s">
        <v>3240</v>
      </c>
      <c r="C1426" s="105">
        <v>145</v>
      </c>
      <c r="D1426" s="105">
        <v>8850</v>
      </c>
      <c r="E1426" s="106">
        <f t="shared" si="154"/>
        <v>61.03448275862069</v>
      </c>
      <c r="F1426" s="107">
        <f t="shared" si="155"/>
        <v>28</v>
      </c>
      <c r="G1426" s="107">
        <f>COUNTIF(Data_Eksportir!$H$2:$H$3401,A1426)</f>
        <v>0</v>
      </c>
      <c r="H1426" s="104" t="str">
        <f t="shared" si="156"/>
        <v>20 – 100</v>
      </c>
      <c r="I1426" s="104" t="str">
        <f t="shared" si="157"/>
        <v>Di bawah ambang nilai</v>
      </c>
      <c r="J1426" s="106">
        <f t="shared" si="158"/>
        <v>8850.0014260000007</v>
      </c>
      <c r="K1426" s="105">
        <f t="shared" si="159"/>
        <v>0</v>
      </c>
      <c r="L1426" s="106">
        <f t="shared" si="160"/>
        <v>0</v>
      </c>
    </row>
    <row r="1427" spans="1:12" x14ac:dyDescent="0.3">
      <c r="A1427" s="104" t="s">
        <v>3241</v>
      </c>
      <c r="B1427" s="104" t="s">
        <v>3242</v>
      </c>
      <c r="C1427" s="105">
        <v>470</v>
      </c>
      <c r="D1427" s="105">
        <v>330</v>
      </c>
      <c r="E1427" s="106">
        <f t="shared" si="154"/>
        <v>0.7021276595744681</v>
      </c>
      <c r="F1427" s="107">
        <f t="shared" si="155"/>
        <v>28</v>
      </c>
      <c r="G1427" s="107">
        <f>COUNTIF(Data_Eksportir!$H$2:$H$3401,A1427)</f>
        <v>0</v>
      </c>
      <c r="H1427" s="104" t="str">
        <f t="shared" si="156"/>
        <v>Di bawah 1</v>
      </c>
      <c r="I1427" s="104" t="str">
        <f t="shared" si="157"/>
        <v>Di bawah ambang nilai</v>
      </c>
      <c r="J1427" s="106">
        <f t="shared" si="158"/>
        <v>330.00142699999998</v>
      </c>
      <c r="K1427" s="105">
        <f t="shared" si="159"/>
        <v>0</v>
      </c>
      <c r="L1427" s="106">
        <f t="shared" si="160"/>
        <v>0</v>
      </c>
    </row>
    <row r="1428" spans="1:12" x14ac:dyDescent="0.3">
      <c r="A1428" s="104" t="s">
        <v>3243</v>
      </c>
      <c r="B1428" s="104" t="s">
        <v>3244</v>
      </c>
      <c r="C1428" s="105">
        <v>60014</v>
      </c>
      <c r="D1428" s="105">
        <v>27180</v>
      </c>
      <c r="E1428" s="106">
        <f t="shared" si="154"/>
        <v>0.45289432465757989</v>
      </c>
      <c r="F1428" s="107">
        <f t="shared" si="155"/>
        <v>28</v>
      </c>
      <c r="G1428" s="107">
        <f>COUNTIF(Data_Eksportir!$H$2:$H$3401,A1428)</f>
        <v>0</v>
      </c>
      <c r="H1428" s="104" t="str">
        <f t="shared" si="156"/>
        <v>Di bawah 1</v>
      </c>
      <c r="I1428" s="104" t="str">
        <f t="shared" si="157"/>
        <v>Di bawah ambang nilai</v>
      </c>
      <c r="J1428" s="106">
        <f t="shared" si="158"/>
        <v>27180.001428</v>
      </c>
      <c r="K1428" s="105">
        <f t="shared" si="159"/>
        <v>0</v>
      </c>
      <c r="L1428" s="106">
        <f t="shared" si="160"/>
        <v>0</v>
      </c>
    </row>
    <row r="1429" spans="1:12" x14ac:dyDescent="0.3">
      <c r="A1429" s="104" t="s">
        <v>3245</v>
      </c>
      <c r="B1429" s="104" t="s">
        <v>3246</v>
      </c>
      <c r="C1429" s="105">
        <v>201</v>
      </c>
      <c r="D1429" s="105">
        <v>1243</v>
      </c>
      <c r="E1429" s="106">
        <f t="shared" si="154"/>
        <v>6.1840796019900495</v>
      </c>
      <c r="F1429" s="107">
        <f t="shared" si="155"/>
        <v>28</v>
      </c>
      <c r="G1429" s="107">
        <f>COUNTIF(Data_Eksportir!$H$2:$H$3401,A1429)</f>
        <v>0</v>
      </c>
      <c r="H1429" s="104" t="str">
        <f t="shared" si="156"/>
        <v>5 – 20</v>
      </c>
      <c r="I1429" s="104" t="str">
        <f t="shared" si="157"/>
        <v>Di bawah ambang nilai</v>
      </c>
      <c r="J1429" s="106">
        <f t="shared" si="158"/>
        <v>1243.0014289999999</v>
      </c>
      <c r="K1429" s="105">
        <f t="shared" si="159"/>
        <v>0</v>
      </c>
      <c r="L1429" s="106">
        <f t="shared" si="160"/>
        <v>0</v>
      </c>
    </row>
    <row r="1430" spans="1:12" x14ac:dyDescent="0.3">
      <c r="A1430" s="104" t="s">
        <v>3247</v>
      </c>
      <c r="B1430" s="104" t="s">
        <v>3248</v>
      </c>
      <c r="C1430" s="105">
        <v>0</v>
      </c>
      <c r="D1430" s="105">
        <v>0</v>
      </c>
      <c r="E1430" s="106" t="str">
        <f t="shared" si="154"/>
        <v/>
      </c>
      <c r="F1430" s="107">
        <f t="shared" si="155"/>
        <v>28</v>
      </c>
      <c r="G1430" s="107">
        <f>COUNTIF(Data_Eksportir!$H$2:$H$3401,A1430)</f>
        <v>0</v>
      </c>
      <c r="H1430" s="104" t="str">
        <f t="shared" si="156"/>
        <v>Tanpa data berat</v>
      </c>
      <c r="I1430" s="104" t="str">
        <f t="shared" si="157"/>
        <v>Di bawah ambang nilai</v>
      </c>
      <c r="J1430" s="106">
        <f t="shared" si="158"/>
        <v>1.4300000000000001E-3</v>
      </c>
      <c r="K1430" s="105">
        <f t="shared" si="159"/>
        <v>0</v>
      </c>
      <c r="L1430" s="106">
        <f t="shared" si="160"/>
        <v>0</v>
      </c>
    </row>
    <row r="1431" spans="1:12" x14ac:dyDescent="0.3">
      <c r="A1431" s="104" t="s">
        <v>3249</v>
      </c>
      <c r="B1431" s="104" t="s">
        <v>3250</v>
      </c>
      <c r="C1431" s="105">
        <v>400</v>
      </c>
      <c r="D1431" s="105">
        <v>8000</v>
      </c>
      <c r="E1431" s="106">
        <f t="shared" si="154"/>
        <v>20</v>
      </c>
      <c r="F1431" s="107">
        <f t="shared" si="155"/>
        <v>28</v>
      </c>
      <c r="G1431" s="107">
        <f>COUNTIF(Data_Eksportir!$H$2:$H$3401,A1431)</f>
        <v>0</v>
      </c>
      <c r="H1431" s="104" t="str">
        <f t="shared" si="156"/>
        <v>20 – 100</v>
      </c>
      <c r="I1431" s="104" t="str">
        <f t="shared" si="157"/>
        <v>Di bawah ambang nilai</v>
      </c>
      <c r="J1431" s="106">
        <f t="shared" si="158"/>
        <v>8000.0014309999997</v>
      </c>
      <c r="K1431" s="105">
        <f t="shared" si="159"/>
        <v>0</v>
      </c>
      <c r="L1431" s="106">
        <f t="shared" si="160"/>
        <v>0</v>
      </c>
    </row>
    <row r="1432" spans="1:12" x14ac:dyDescent="0.3">
      <c r="A1432" s="104" t="s">
        <v>3251</v>
      </c>
      <c r="B1432" s="104" t="s">
        <v>3252</v>
      </c>
      <c r="C1432" s="105">
        <v>130842</v>
      </c>
      <c r="D1432" s="105">
        <v>67597</v>
      </c>
      <c r="E1432" s="106">
        <f t="shared" si="154"/>
        <v>0.51663074547928034</v>
      </c>
      <c r="F1432" s="107">
        <f t="shared" si="155"/>
        <v>28</v>
      </c>
      <c r="G1432" s="107">
        <f>COUNTIF(Data_Eksportir!$H$2:$H$3401,A1432)</f>
        <v>0</v>
      </c>
      <c r="H1432" s="104" t="str">
        <f t="shared" si="156"/>
        <v>Di bawah 1</v>
      </c>
      <c r="I1432" s="104" t="str">
        <f t="shared" si="157"/>
        <v>Di bawah ambang nilai</v>
      </c>
      <c r="J1432" s="106">
        <f t="shared" si="158"/>
        <v>67597.001432000005</v>
      </c>
      <c r="K1432" s="105">
        <f t="shared" si="159"/>
        <v>0</v>
      </c>
      <c r="L1432" s="106">
        <f t="shared" si="160"/>
        <v>0</v>
      </c>
    </row>
    <row r="1433" spans="1:12" x14ac:dyDescent="0.3">
      <c r="A1433" s="104" t="s">
        <v>3253</v>
      </c>
      <c r="B1433" s="104" t="s">
        <v>3254</v>
      </c>
      <c r="C1433" s="105">
        <v>128</v>
      </c>
      <c r="D1433" s="105">
        <v>317</v>
      </c>
      <c r="E1433" s="106">
        <f t="shared" si="154"/>
        <v>2.4765625</v>
      </c>
      <c r="F1433" s="107">
        <f t="shared" si="155"/>
        <v>28</v>
      </c>
      <c r="G1433" s="107">
        <f>COUNTIF(Data_Eksportir!$H$2:$H$3401,A1433)</f>
        <v>0</v>
      </c>
      <c r="H1433" s="104" t="str">
        <f t="shared" si="156"/>
        <v>1 – 5</v>
      </c>
      <c r="I1433" s="104" t="str">
        <f t="shared" si="157"/>
        <v>Di bawah ambang nilai</v>
      </c>
      <c r="J1433" s="106">
        <f t="shared" si="158"/>
        <v>317.00143300000002</v>
      </c>
      <c r="K1433" s="105">
        <f t="shared" si="159"/>
        <v>0</v>
      </c>
      <c r="L1433" s="106">
        <f t="shared" si="160"/>
        <v>0</v>
      </c>
    </row>
    <row r="1434" spans="1:12" x14ac:dyDescent="0.3">
      <c r="A1434" s="104" t="s">
        <v>3255</v>
      </c>
      <c r="B1434" s="104" t="s">
        <v>3256</v>
      </c>
      <c r="C1434" s="105">
        <v>51299520</v>
      </c>
      <c r="D1434" s="105">
        <v>3674097</v>
      </c>
      <c r="E1434" s="106">
        <f t="shared" si="154"/>
        <v>7.1620494694687203E-2</v>
      </c>
      <c r="F1434" s="107">
        <f t="shared" si="155"/>
        <v>28</v>
      </c>
      <c r="G1434" s="107">
        <f>COUNTIF(Data_Eksportir!$H$2:$H$3401,A1434)</f>
        <v>0</v>
      </c>
      <c r="H1434" s="104" t="str">
        <f t="shared" si="156"/>
        <v>Di bawah 1</v>
      </c>
      <c r="I1434" s="104" t="str">
        <f t="shared" si="157"/>
        <v>Di bawah ambang nilai</v>
      </c>
      <c r="J1434" s="106">
        <f t="shared" si="158"/>
        <v>3674097.0014340002</v>
      </c>
      <c r="K1434" s="105">
        <f t="shared" si="159"/>
        <v>0</v>
      </c>
      <c r="L1434" s="106">
        <f t="shared" si="160"/>
        <v>0</v>
      </c>
    </row>
    <row r="1435" spans="1:12" x14ac:dyDescent="0.3">
      <c r="A1435" s="104" t="s">
        <v>3257</v>
      </c>
      <c r="B1435" s="104" t="s">
        <v>3258</v>
      </c>
      <c r="C1435" s="105">
        <v>17491905</v>
      </c>
      <c r="D1435" s="105">
        <v>2336984</v>
      </c>
      <c r="E1435" s="106">
        <f t="shared" si="154"/>
        <v>0.13360374413192846</v>
      </c>
      <c r="F1435" s="107">
        <f t="shared" si="155"/>
        <v>28</v>
      </c>
      <c r="G1435" s="107">
        <f>COUNTIF(Data_Eksportir!$H$2:$H$3401,A1435)</f>
        <v>0</v>
      </c>
      <c r="H1435" s="104" t="str">
        <f t="shared" si="156"/>
        <v>Di bawah 1</v>
      </c>
      <c r="I1435" s="104" t="str">
        <f t="shared" si="157"/>
        <v>Di bawah ambang nilai</v>
      </c>
      <c r="J1435" s="106">
        <f t="shared" si="158"/>
        <v>2336984.001435</v>
      </c>
      <c r="K1435" s="105">
        <f t="shared" si="159"/>
        <v>0</v>
      </c>
      <c r="L1435" s="106">
        <f t="shared" si="160"/>
        <v>0</v>
      </c>
    </row>
    <row r="1436" spans="1:12" x14ac:dyDescent="0.3">
      <c r="A1436" s="104" t="s">
        <v>3259</v>
      </c>
      <c r="B1436" s="104" t="s">
        <v>3260</v>
      </c>
      <c r="C1436" s="105">
        <v>3176</v>
      </c>
      <c r="D1436" s="105">
        <v>1449</v>
      </c>
      <c r="E1436" s="106">
        <f t="shared" si="154"/>
        <v>0.45623425692695213</v>
      </c>
      <c r="F1436" s="107">
        <f t="shared" si="155"/>
        <v>28</v>
      </c>
      <c r="G1436" s="107">
        <f>COUNTIF(Data_Eksportir!$H$2:$H$3401,A1436)</f>
        <v>0</v>
      </c>
      <c r="H1436" s="104" t="str">
        <f t="shared" si="156"/>
        <v>Di bawah 1</v>
      </c>
      <c r="I1436" s="104" t="str">
        <f t="shared" si="157"/>
        <v>Di bawah ambang nilai</v>
      </c>
      <c r="J1436" s="106">
        <f t="shared" si="158"/>
        <v>1449.001436</v>
      </c>
      <c r="K1436" s="105">
        <f t="shared" si="159"/>
        <v>0</v>
      </c>
      <c r="L1436" s="106">
        <f t="shared" si="160"/>
        <v>0</v>
      </c>
    </row>
    <row r="1437" spans="1:12" x14ac:dyDescent="0.3">
      <c r="A1437" s="104" t="s">
        <v>3261</v>
      </c>
      <c r="B1437" s="104" t="s">
        <v>3262</v>
      </c>
      <c r="C1437" s="105">
        <v>604000</v>
      </c>
      <c r="D1437" s="105">
        <v>108790</v>
      </c>
      <c r="E1437" s="106">
        <f t="shared" si="154"/>
        <v>0.1801158940397351</v>
      </c>
      <c r="F1437" s="107">
        <f t="shared" si="155"/>
        <v>28</v>
      </c>
      <c r="G1437" s="107">
        <f>COUNTIF(Data_Eksportir!$H$2:$H$3401,A1437)</f>
        <v>1</v>
      </c>
      <c r="H1437" s="104" t="str">
        <f t="shared" si="156"/>
        <v>Di bawah 1</v>
      </c>
      <c r="I1437" s="104" t="str">
        <f t="shared" si="157"/>
        <v>Di bawah ambang nilai</v>
      </c>
      <c r="J1437" s="106">
        <f t="shared" si="158"/>
        <v>108790.001437</v>
      </c>
      <c r="K1437" s="105">
        <f t="shared" si="159"/>
        <v>0</v>
      </c>
      <c r="L1437" s="106">
        <f t="shared" si="160"/>
        <v>0</v>
      </c>
    </row>
    <row r="1438" spans="1:12" x14ac:dyDescent="0.3">
      <c r="A1438" s="104" t="s">
        <v>3263</v>
      </c>
      <c r="B1438" s="104" t="s">
        <v>3264</v>
      </c>
      <c r="C1438" s="105">
        <v>31089810</v>
      </c>
      <c r="D1438" s="105">
        <v>6941975</v>
      </c>
      <c r="E1438" s="106">
        <f t="shared" si="154"/>
        <v>0.22328779108009988</v>
      </c>
      <c r="F1438" s="107">
        <f t="shared" si="155"/>
        <v>28</v>
      </c>
      <c r="G1438" s="107">
        <f>COUNTIF(Data_Eksportir!$H$2:$H$3401,A1438)</f>
        <v>0</v>
      </c>
      <c r="H1438" s="104" t="str">
        <f t="shared" si="156"/>
        <v>Di bawah 1</v>
      </c>
      <c r="I1438" s="104" t="str">
        <f t="shared" si="157"/>
        <v>Di bawah ambang nilai</v>
      </c>
      <c r="J1438" s="106">
        <f t="shared" si="158"/>
        <v>6941975.0014380002</v>
      </c>
      <c r="K1438" s="105">
        <f t="shared" si="159"/>
        <v>0</v>
      </c>
      <c r="L1438" s="106">
        <f t="shared" si="160"/>
        <v>0</v>
      </c>
    </row>
    <row r="1439" spans="1:12" x14ac:dyDescent="0.3">
      <c r="A1439" s="104" t="s">
        <v>3265</v>
      </c>
      <c r="B1439" s="104" t="s">
        <v>3266</v>
      </c>
      <c r="C1439" s="105">
        <v>184862000</v>
      </c>
      <c r="D1439" s="105">
        <v>544326817</v>
      </c>
      <c r="E1439" s="106">
        <f t="shared" si="154"/>
        <v>2.9445035594118858</v>
      </c>
      <c r="F1439" s="107">
        <f t="shared" si="155"/>
        <v>28</v>
      </c>
      <c r="G1439" s="107">
        <f>COUNTIF(Data_Eksportir!$H$2:$H$3401,A1439)</f>
        <v>0</v>
      </c>
      <c r="H1439" s="104" t="str">
        <f t="shared" si="156"/>
        <v>1 – 5</v>
      </c>
      <c r="I1439" s="104" t="str">
        <f t="shared" si="157"/>
        <v>Belum terwakili</v>
      </c>
      <c r="J1439" s="106">
        <f t="shared" si="158"/>
        <v>544326817.00143898</v>
      </c>
      <c r="K1439" s="105">
        <f t="shared" si="159"/>
        <v>544326817</v>
      </c>
      <c r="L1439" s="106">
        <f t="shared" si="160"/>
        <v>544326817.00143898</v>
      </c>
    </row>
    <row r="1440" spans="1:12" x14ac:dyDescent="0.3">
      <c r="A1440" s="104" t="s">
        <v>3267</v>
      </c>
      <c r="B1440" s="104" t="s">
        <v>3268</v>
      </c>
      <c r="C1440" s="105">
        <v>549323</v>
      </c>
      <c r="D1440" s="105">
        <v>1444264</v>
      </c>
      <c r="E1440" s="106">
        <f t="shared" si="154"/>
        <v>2.6291708157131595</v>
      </c>
      <c r="F1440" s="107">
        <f t="shared" si="155"/>
        <v>28</v>
      </c>
      <c r="G1440" s="107">
        <f>COUNTIF(Data_Eksportir!$H$2:$H$3401,A1440)</f>
        <v>0</v>
      </c>
      <c r="H1440" s="104" t="str">
        <f t="shared" si="156"/>
        <v>1 – 5</v>
      </c>
      <c r="I1440" s="104" t="str">
        <f t="shared" si="157"/>
        <v>Di bawah ambang nilai</v>
      </c>
      <c r="J1440" s="106">
        <f t="shared" si="158"/>
        <v>1444264.00144</v>
      </c>
      <c r="K1440" s="105">
        <f t="shared" si="159"/>
        <v>0</v>
      </c>
      <c r="L1440" s="106">
        <f t="shared" si="160"/>
        <v>0</v>
      </c>
    </row>
    <row r="1441" spans="1:12" x14ac:dyDescent="0.3">
      <c r="A1441" s="104" t="s">
        <v>3269</v>
      </c>
      <c r="B1441" s="104" t="s">
        <v>3270</v>
      </c>
      <c r="C1441" s="105">
        <v>4</v>
      </c>
      <c r="D1441" s="105">
        <v>18</v>
      </c>
      <c r="E1441" s="106">
        <f t="shared" si="154"/>
        <v>4.5</v>
      </c>
      <c r="F1441" s="107">
        <f t="shared" si="155"/>
        <v>28</v>
      </c>
      <c r="G1441" s="107">
        <f>COUNTIF(Data_Eksportir!$H$2:$H$3401,A1441)</f>
        <v>0</v>
      </c>
      <c r="H1441" s="104" t="str">
        <f t="shared" si="156"/>
        <v>1 – 5</v>
      </c>
      <c r="I1441" s="104" t="str">
        <f t="shared" si="157"/>
        <v>Di bawah ambang nilai</v>
      </c>
      <c r="J1441" s="106">
        <f t="shared" si="158"/>
        <v>18.001441</v>
      </c>
      <c r="K1441" s="105">
        <f t="shared" si="159"/>
        <v>0</v>
      </c>
      <c r="L1441" s="106">
        <f t="shared" si="160"/>
        <v>0</v>
      </c>
    </row>
    <row r="1442" spans="1:12" x14ac:dyDescent="0.3">
      <c r="A1442" s="104" t="s">
        <v>3271</v>
      </c>
      <c r="B1442" s="104" t="s">
        <v>3272</v>
      </c>
      <c r="C1442" s="105">
        <v>10387000</v>
      </c>
      <c r="D1442" s="105">
        <v>63288263</v>
      </c>
      <c r="E1442" s="106">
        <f t="shared" si="154"/>
        <v>6.0930261865793778</v>
      </c>
      <c r="F1442" s="107">
        <f t="shared" si="155"/>
        <v>28</v>
      </c>
      <c r="G1442" s="107">
        <f>COUNTIF(Data_Eksportir!$H$2:$H$3401,A1442)</f>
        <v>0</v>
      </c>
      <c r="H1442" s="104" t="str">
        <f t="shared" si="156"/>
        <v>5 – 20</v>
      </c>
      <c r="I1442" s="104" t="str">
        <f t="shared" si="157"/>
        <v>Belum terwakili</v>
      </c>
      <c r="J1442" s="106">
        <f t="shared" si="158"/>
        <v>63288263.001442</v>
      </c>
      <c r="K1442" s="105">
        <f t="shared" si="159"/>
        <v>63288263</v>
      </c>
      <c r="L1442" s="106">
        <f t="shared" si="160"/>
        <v>63288263.001442</v>
      </c>
    </row>
    <row r="1443" spans="1:12" x14ac:dyDescent="0.3">
      <c r="A1443" s="104" t="s">
        <v>3273</v>
      </c>
      <c r="B1443" s="104" t="s">
        <v>3274</v>
      </c>
      <c r="C1443" s="105">
        <v>35</v>
      </c>
      <c r="D1443" s="105">
        <v>1295</v>
      </c>
      <c r="E1443" s="106">
        <f t="shared" si="154"/>
        <v>37</v>
      </c>
      <c r="F1443" s="107">
        <f t="shared" si="155"/>
        <v>28</v>
      </c>
      <c r="G1443" s="107">
        <f>COUNTIF(Data_Eksportir!$H$2:$H$3401,A1443)</f>
        <v>0</v>
      </c>
      <c r="H1443" s="104" t="str">
        <f t="shared" si="156"/>
        <v>20 – 100</v>
      </c>
      <c r="I1443" s="104" t="str">
        <f t="shared" si="157"/>
        <v>Di bawah ambang nilai</v>
      </c>
      <c r="J1443" s="106">
        <f t="shared" si="158"/>
        <v>1295.0014430000001</v>
      </c>
      <c r="K1443" s="105">
        <f t="shared" si="159"/>
        <v>0</v>
      </c>
      <c r="L1443" s="106">
        <f t="shared" si="160"/>
        <v>0</v>
      </c>
    </row>
    <row r="1444" spans="1:12" x14ac:dyDescent="0.3">
      <c r="A1444" s="104" t="s">
        <v>3275</v>
      </c>
      <c r="B1444" s="104" t="s">
        <v>3276</v>
      </c>
      <c r="C1444" s="105">
        <v>6500</v>
      </c>
      <c r="D1444" s="105">
        <v>11880</v>
      </c>
      <c r="E1444" s="106">
        <f t="shared" si="154"/>
        <v>1.8276923076923077</v>
      </c>
      <c r="F1444" s="107">
        <f t="shared" si="155"/>
        <v>28</v>
      </c>
      <c r="G1444" s="107">
        <f>COUNTIF(Data_Eksportir!$H$2:$H$3401,A1444)</f>
        <v>0</v>
      </c>
      <c r="H1444" s="104" t="str">
        <f t="shared" si="156"/>
        <v>1 – 5</v>
      </c>
      <c r="I1444" s="104" t="str">
        <f t="shared" si="157"/>
        <v>Di bawah ambang nilai</v>
      </c>
      <c r="J1444" s="106">
        <f t="shared" si="158"/>
        <v>11880.001444</v>
      </c>
      <c r="K1444" s="105">
        <f t="shared" si="159"/>
        <v>0</v>
      </c>
      <c r="L1444" s="106">
        <f t="shared" si="160"/>
        <v>0</v>
      </c>
    </row>
    <row r="1445" spans="1:12" x14ac:dyDescent="0.3">
      <c r="A1445" s="104" t="s">
        <v>3277</v>
      </c>
      <c r="B1445" s="104" t="s">
        <v>3278</v>
      </c>
      <c r="C1445" s="105">
        <v>14000</v>
      </c>
      <c r="D1445" s="105">
        <v>10672</v>
      </c>
      <c r="E1445" s="106">
        <f t="shared" si="154"/>
        <v>0.76228571428571423</v>
      </c>
      <c r="F1445" s="107">
        <f t="shared" si="155"/>
        <v>28</v>
      </c>
      <c r="G1445" s="107">
        <f>COUNTIF(Data_Eksportir!$H$2:$H$3401,A1445)</f>
        <v>0</v>
      </c>
      <c r="H1445" s="104" t="str">
        <f t="shared" si="156"/>
        <v>Di bawah 1</v>
      </c>
      <c r="I1445" s="104" t="str">
        <f t="shared" si="157"/>
        <v>Di bawah ambang nilai</v>
      </c>
      <c r="J1445" s="106">
        <f t="shared" si="158"/>
        <v>10672.001445</v>
      </c>
      <c r="K1445" s="105">
        <f t="shared" si="159"/>
        <v>0</v>
      </c>
      <c r="L1445" s="106">
        <f t="shared" si="160"/>
        <v>0</v>
      </c>
    </row>
    <row r="1446" spans="1:12" x14ac:dyDescent="0.3">
      <c r="A1446" s="104" t="s">
        <v>3279</v>
      </c>
      <c r="B1446" s="104" t="s">
        <v>3280</v>
      </c>
      <c r="C1446" s="105">
        <v>16662863</v>
      </c>
      <c r="D1446" s="105">
        <v>92958701</v>
      </c>
      <c r="E1446" s="106">
        <f t="shared" si="154"/>
        <v>5.5787952526525606</v>
      </c>
      <c r="F1446" s="107">
        <f t="shared" si="155"/>
        <v>28</v>
      </c>
      <c r="G1446" s="107">
        <f>COUNTIF(Data_Eksportir!$H$2:$H$3401,A1446)</f>
        <v>0</v>
      </c>
      <c r="H1446" s="104" t="str">
        <f t="shared" si="156"/>
        <v>5 – 20</v>
      </c>
      <c r="I1446" s="104" t="str">
        <f t="shared" si="157"/>
        <v>Belum terwakili</v>
      </c>
      <c r="J1446" s="106">
        <f t="shared" si="158"/>
        <v>92958701.001445994</v>
      </c>
      <c r="K1446" s="105">
        <f t="shared" si="159"/>
        <v>92958701</v>
      </c>
      <c r="L1446" s="106">
        <f t="shared" si="160"/>
        <v>92958701.001445994</v>
      </c>
    </row>
    <row r="1447" spans="1:12" x14ac:dyDescent="0.3">
      <c r="A1447" s="104" t="s">
        <v>3281</v>
      </c>
      <c r="B1447" s="104" t="s">
        <v>3282</v>
      </c>
      <c r="C1447" s="105">
        <v>12576</v>
      </c>
      <c r="D1447" s="105">
        <v>59226</v>
      </c>
      <c r="E1447" s="106">
        <f t="shared" si="154"/>
        <v>4.7094465648854964</v>
      </c>
      <c r="F1447" s="107">
        <f t="shared" si="155"/>
        <v>28</v>
      </c>
      <c r="G1447" s="107">
        <f>COUNTIF(Data_Eksportir!$H$2:$H$3401,A1447)</f>
        <v>0</v>
      </c>
      <c r="H1447" s="104" t="str">
        <f t="shared" si="156"/>
        <v>1 – 5</v>
      </c>
      <c r="I1447" s="104" t="str">
        <f t="shared" si="157"/>
        <v>Di bawah ambang nilai</v>
      </c>
      <c r="J1447" s="106">
        <f t="shared" si="158"/>
        <v>59226.001447000002</v>
      </c>
      <c r="K1447" s="105">
        <f t="shared" si="159"/>
        <v>0</v>
      </c>
      <c r="L1447" s="106">
        <f t="shared" si="160"/>
        <v>0</v>
      </c>
    </row>
    <row r="1448" spans="1:12" x14ac:dyDescent="0.3">
      <c r="A1448" s="104" t="s">
        <v>3283</v>
      </c>
      <c r="B1448" s="104" t="s">
        <v>3284</v>
      </c>
      <c r="C1448" s="105">
        <v>355</v>
      </c>
      <c r="D1448" s="105">
        <v>1937</v>
      </c>
      <c r="E1448" s="106">
        <f t="shared" si="154"/>
        <v>5.4563380281690144</v>
      </c>
      <c r="F1448" s="107">
        <f t="shared" si="155"/>
        <v>28</v>
      </c>
      <c r="G1448" s="107">
        <f>COUNTIF(Data_Eksportir!$H$2:$H$3401,A1448)</f>
        <v>0</v>
      </c>
      <c r="H1448" s="104" t="str">
        <f t="shared" si="156"/>
        <v>5 – 20</v>
      </c>
      <c r="I1448" s="104" t="str">
        <f t="shared" si="157"/>
        <v>Di bawah ambang nilai</v>
      </c>
      <c r="J1448" s="106">
        <f t="shared" si="158"/>
        <v>1937.001448</v>
      </c>
      <c r="K1448" s="105">
        <f t="shared" si="159"/>
        <v>0</v>
      </c>
      <c r="L1448" s="106">
        <f t="shared" si="160"/>
        <v>0</v>
      </c>
    </row>
    <row r="1449" spans="1:12" x14ac:dyDescent="0.3">
      <c r="A1449" s="104" t="s">
        <v>3285</v>
      </c>
      <c r="B1449" s="104" t="s">
        <v>3286</v>
      </c>
      <c r="C1449" s="105">
        <v>1000</v>
      </c>
      <c r="D1449" s="105">
        <v>1525</v>
      </c>
      <c r="E1449" s="106">
        <f t="shared" si="154"/>
        <v>1.5249999999999999</v>
      </c>
      <c r="F1449" s="107">
        <f t="shared" si="155"/>
        <v>28</v>
      </c>
      <c r="G1449" s="107">
        <f>COUNTIF(Data_Eksportir!$H$2:$H$3401,A1449)</f>
        <v>0</v>
      </c>
      <c r="H1449" s="104" t="str">
        <f t="shared" si="156"/>
        <v>1 – 5</v>
      </c>
      <c r="I1449" s="104" t="str">
        <f t="shared" si="157"/>
        <v>Di bawah ambang nilai</v>
      </c>
      <c r="J1449" s="106">
        <f t="shared" si="158"/>
        <v>1525.0014490000001</v>
      </c>
      <c r="K1449" s="105">
        <f t="shared" si="159"/>
        <v>0</v>
      </c>
      <c r="L1449" s="106">
        <f t="shared" si="160"/>
        <v>0</v>
      </c>
    </row>
    <row r="1450" spans="1:12" x14ac:dyDescent="0.3">
      <c r="A1450" s="104" t="s">
        <v>3287</v>
      </c>
      <c r="B1450" s="104" t="s">
        <v>3288</v>
      </c>
      <c r="C1450" s="105">
        <v>27025</v>
      </c>
      <c r="D1450" s="105">
        <v>6099</v>
      </c>
      <c r="E1450" s="106">
        <f t="shared" si="154"/>
        <v>0.22567992599444958</v>
      </c>
      <c r="F1450" s="107">
        <f t="shared" si="155"/>
        <v>28</v>
      </c>
      <c r="G1450" s="107">
        <f>COUNTIF(Data_Eksportir!$H$2:$H$3401,A1450)</f>
        <v>0</v>
      </c>
      <c r="H1450" s="104" t="str">
        <f t="shared" si="156"/>
        <v>Di bawah 1</v>
      </c>
      <c r="I1450" s="104" t="str">
        <f t="shared" si="157"/>
        <v>Di bawah ambang nilai</v>
      </c>
      <c r="J1450" s="106">
        <f t="shared" si="158"/>
        <v>6099.0014499999997</v>
      </c>
      <c r="K1450" s="105">
        <f t="shared" si="159"/>
        <v>0</v>
      </c>
      <c r="L1450" s="106">
        <f t="shared" si="160"/>
        <v>0</v>
      </c>
    </row>
    <row r="1451" spans="1:12" x14ac:dyDescent="0.3">
      <c r="A1451" s="104" t="s">
        <v>3289</v>
      </c>
      <c r="B1451" s="104" t="s">
        <v>3290</v>
      </c>
      <c r="C1451" s="105">
        <v>50850</v>
      </c>
      <c r="D1451" s="105">
        <v>8696</v>
      </c>
      <c r="E1451" s="106">
        <f t="shared" si="154"/>
        <v>0.17101278269419862</v>
      </c>
      <c r="F1451" s="107">
        <f t="shared" si="155"/>
        <v>28</v>
      </c>
      <c r="G1451" s="107">
        <f>COUNTIF(Data_Eksportir!$H$2:$H$3401,A1451)</f>
        <v>0</v>
      </c>
      <c r="H1451" s="104" t="str">
        <f t="shared" si="156"/>
        <v>Di bawah 1</v>
      </c>
      <c r="I1451" s="104" t="str">
        <f t="shared" si="157"/>
        <v>Di bawah ambang nilai</v>
      </c>
      <c r="J1451" s="106">
        <f t="shared" si="158"/>
        <v>8696.0014510000001</v>
      </c>
      <c r="K1451" s="105">
        <f t="shared" si="159"/>
        <v>0</v>
      </c>
      <c r="L1451" s="106">
        <f t="shared" si="160"/>
        <v>0</v>
      </c>
    </row>
    <row r="1452" spans="1:12" x14ac:dyDescent="0.3">
      <c r="A1452" s="104" t="s">
        <v>3291</v>
      </c>
      <c r="B1452" s="104" t="s">
        <v>3292</v>
      </c>
      <c r="C1452" s="105">
        <v>1205</v>
      </c>
      <c r="D1452" s="105">
        <v>3527</v>
      </c>
      <c r="E1452" s="106">
        <f t="shared" si="154"/>
        <v>2.9269709543568463</v>
      </c>
      <c r="F1452" s="107">
        <f t="shared" si="155"/>
        <v>28</v>
      </c>
      <c r="G1452" s="107">
        <f>COUNTIF(Data_Eksportir!$H$2:$H$3401,A1452)</f>
        <v>0</v>
      </c>
      <c r="H1452" s="104" t="str">
        <f t="shared" si="156"/>
        <v>1 – 5</v>
      </c>
      <c r="I1452" s="104" t="str">
        <f t="shared" si="157"/>
        <v>Di bawah ambang nilai</v>
      </c>
      <c r="J1452" s="106">
        <f t="shared" si="158"/>
        <v>3527.001452</v>
      </c>
      <c r="K1452" s="105">
        <f t="shared" si="159"/>
        <v>0</v>
      </c>
      <c r="L1452" s="106">
        <f t="shared" si="160"/>
        <v>0</v>
      </c>
    </row>
    <row r="1453" spans="1:12" x14ac:dyDescent="0.3">
      <c r="A1453" s="104" t="s">
        <v>3293</v>
      </c>
      <c r="B1453" s="104" t="s">
        <v>3294</v>
      </c>
      <c r="C1453" s="105">
        <v>710</v>
      </c>
      <c r="D1453" s="105">
        <v>2084</v>
      </c>
      <c r="E1453" s="106">
        <f t="shared" si="154"/>
        <v>2.9352112676056339</v>
      </c>
      <c r="F1453" s="107">
        <f t="shared" si="155"/>
        <v>28</v>
      </c>
      <c r="G1453" s="107">
        <f>COUNTIF(Data_Eksportir!$H$2:$H$3401,A1453)</f>
        <v>0</v>
      </c>
      <c r="H1453" s="104" t="str">
        <f t="shared" si="156"/>
        <v>1 – 5</v>
      </c>
      <c r="I1453" s="104" t="str">
        <f t="shared" si="157"/>
        <v>Di bawah ambang nilai</v>
      </c>
      <c r="J1453" s="106">
        <f t="shared" si="158"/>
        <v>2084.0014529999999</v>
      </c>
      <c r="K1453" s="105">
        <f t="shared" si="159"/>
        <v>0</v>
      </c>
      <c r="L1453" s="106">
        <f t="shared" si="160"/>
        <v>0</v>
      </c>
    </row>
    <row r="1454" spans="1:12" x14ac:dyDescent="0.3">
      <c r="A1454" s="104" t="s">
        <v>3295</v>
      </c>
      <c r="B1454" s="104" t="s">
        <v>3296</v>
      </c>
      <c r="C1454" s="105">
        <v>21275</v>
      </c>
      <c r="D1454" s="105">
        <v>32313</v>
      </c>
      <c r="E1454" s="106">
        <f t="shared" si="154"/>
        <v>1.5188249118683901</v>
      </c>
      <c r="F1454" s="107">
        <f t="shared" si="155"/>
        <v>28</v>
      </c>
      <c r="G1454" s="107">
        <f>COUNTIF(Data_Eksportir!$H$2:$H$3401,A1454)</f>
        <v>0</v>
      </c>
      <c r="H1454" s="104" t="str">
        <f t="shared" si="156"/>
        <v>1 – 5</v>
      </c>
      <c r="I1454" s="104" t="str">
        <f t="shared" si="157"/>
        <v>Di bawah ambang nilai</v>
      </c>
      <c r="J1454" s="106">
        <f t="shared" si="158"/>
        <v>32313.001454000001</v>
      </c>
      <c r="K1454" s="105">
        <f t="shared" si="159"/>
        <v>0</v>
      </c>
      <c r="L1454" s="106">
        <f t="shared" si="160"/>
        <v>0</v>
      </c>
    </row>
    <row r="1455" spans="1:12" x14ac:dyDescent="0.3">
      <c r="A1455" s="104" t="s">
        <v>3297</v>
      </c>
      <c r="B1455" s="104" t="s">
        <v>3298</v>
      </c>
      <c r="C1455" s="105">
        <v>5000</v>
      </c>
      <c r="D1455" s="105">
        <v>12500</v>
      </c>
      <c r="E1455" s="106">
        <f t="shared" si="154"/>
        <v>2.5</v>
      </c>
      <c r="F1455" s="107">
        <f t="shared" si="155"/>
        <v>28</v>
      </c>
      <c r="G1455" s="107">
        <f>COUNTIF(Data_Eksportir!$H$2:$H$3401,A1455)</f>
        <v>0</v>
      </c>
      <c r="H1455" s="104" t="str">
        <f t="shared" si="156"/>
        <v>1 – 5</v>
      </c>
      <c r="I1455" s="104" t="str">
        <f t="shared" si="157"/>
        <v>Di bawah ambang nilai</v>
      </c>
      <c r="J1455" s="106">
        <f t="shared" si="158"/>
        <v>12500.001455</v>
      </c>
      <c r="K1455" s="105">
        <f t="shared" si="159"/>
        <v>0</v>
      </c>
      <c r="L1455" s="106">
        <f t="shared" si="160"/>
        <v>0</v>
      </c>
    </row>
    <row r="1456" spans="1:12" x14ac:dyDescent="0.3">
      <c r="A1456" s="104" t="s">
        <v>3299</v>
      </c>
      <c r="B1456" s="104" t="s">
        <v>3300</v>
      </c>
      <c r="C1456" s="105">
        <v>10662972</v>
      </c>
      <c r="D1456" s="105">
        <v>5202564</v>
      </c>
      <c r="E1456" s="106">
        <f t="shared" si="154"/>
        <v>0.48790937460963041</v>
      </c>
      <c r="F1456" s="107">
        <f t="shared" si="155"/>
        <v>28</v>
      </c>
      <c r="G1456" s="107">
        <f>COUNTIF(Data_Eksportir!$H$2:$H$3401,A1456)</f>
        <v>0</v>
      </c>
      <c r="H1456" s="104" t="str">
        <f t="shared" si="156"/>
        <v>Di bawah 1</v>
      </c>
      <c r="I1456" s="104" t="str">
        <f t="shared" si="157"/>
        <v>Di bawah ambang nilai</v>
      </c>
      <c r="J1456" s="106">
        <f t="shared" si="158"/>
        <v>5202564.0014559999</v>
      </c>
      <c r="K1456" s="105">
        <f t="shared" si="159"/>
        <v>0</v>
      </c>
      <c r="L1456" s="106">
        <f t="shared" si="160"/>
        <v>0</v>
      </c>
    </row>
    <row r="1457" spans="1:12" x14ac:dyDescent="0.3">
      <c r="A1457" s="104" t="s">
        <v>3301</v>
      </c>
      <c r="B1457" s="104" t="s">
        <v>3302</v>
      </c>
      <c r="C1457" s="105">
        <v>24534</v>
      </c>
      <c r="D1457" s="105">
        <v>67134</v>
      </c>
      <c r="E1457" s="106">
        <f t="shared" si="154"/>
        <v>2.7363658596233797</v>
      </c>
      <c r="F1457" s="107">
        <f t="shared" si="155"/>
        <v>28</v>
      </c>
      <c r="G1457" s="107">
        <f>COUNTIF(Data_Eksportir!$H$2:$H$3401,A1457)</f>
        <v>0</v>
      </c>
      <c r="H1457" s="104" t="str">
        <f t="shared" si="156"/>
        <v>1 – 5</v>
      </c>
      <c r="I1457" s="104" t="str">
        <f t="shared" si="157"/>
        <v>Di bawah ambang nilai</v>
      </c>
      <c r="J1457" s="106">
        <f t="shared" si="158"/>
        <v>67134.001457000006</v>
      </c>
      <c r="K1457" s="105">
        <f t="shared" si="159"/>
        <v>0</v>
      </c>
      <c r="L1457" s="106">
        <f t="shared" si="160"/>
        <v>0</v>
      </c>
    </row>
    <row r="1458" spans="1:12" x14ac:dyDescent="0.3">
      <c r="A1458" s="104" t="s">
        <v>3303</v>
      </c>
      <c r="B1458" s="104" t="s">
        <v>3304</v>
      </c>
      <c r="C1458" s="105">
        <v>2125501</v>
      </c>
      <c r="D1458" s="105">
        <v>714929</v>
      </c>
      <c r="E1458" s="106">
        <f t="shared" si="154"/>
        <v>0.33635787515508109</v>
      </c>
      <c r="F1458" s="107">
        <f t="shared" si="155"/>
        <v>28</v>
      </c>
      <c r="G1458" s="107">
        <f>COUNTIF(Data_Eksportir!$H$2:$H$3401,A1458)</f>
        <v>0</v>
      </c>
      <c r="H1458" s="104" t="str">
        <f t="shared" si="156"/>
        <v>Di bawah 1</v>
      </c>
      <c r="I1458" s="104" t="str">
        <f t="shared" si="157"/>
        <v>Di bawah ambang nilai</v>
      </c>
      <c r="J1458" s="106">
        <f t="shared" si="158"/>
        <v>714929.00145800004</v>
      </c>
      <c r="K1458" s="105">
        <f t="shared" si="159"/>
        <v>0</v>
      </c>
      <c r="L1458" s="106">
        <f t="shared" si="160"/>
        <v>0</v>
      </c>
    </row>
    <row r="1459" spans="1:12" x14ac:dyDescent="0.3">
      <c r="A1459" s="104" t="s">
        <v>3305</v>
      </c>
      <c r="B1459" s="104" t="s">
        <v>3306</v>
      </c>
      <c r="C1459" s="105">
        <v>7410233</v>
      </c>
      <c r="D1459" s="105">
        <v>63756277</v>
      </c>
      <c r="E1459" s="106">
        <f t="shared" si="154"/>
        <v>8.6038154265864506</v>
      </c>
      <c r="F1459" s="107">
        <f t="shared" si="155"/>
        <v>28</v>
      </c>
      <c r="G1459" s="107">
        <f>COUNTIF(Data_Eksportir!$H$2:$H$3401,A1459)</f>
        <v>0</v>
      </c>
      <c r="H1459" s="104" t="str">
        <f t="shared" si="156"/>
        <v>5 – 20</v>
      </c>
      <c r="I1459" s="104" t="str">
        <f t="shared" si="157"/>
        <v>Belum terwakili</v>
      </c>
      <c r="J1459" s="106">
        <f t="shared" si="158"/>
        <v>63756277.001459002</v>
      </c>
      <c r="K1459" s="105">
        <f t="shared" si="159"/>
        <v>63756277</v>
      </c>
      <c r="L1459" s="106">
        <f t="shared" si="160"/>
        <v>63756277.001459002</v>
      </c>
    </row>
    <row r="1460" spans="1:12" x14ac:dyDescent="0.3">
      <c r="A1460" s="104" t="s">
        <v>3307</v>
      </c>
      <c r="B1460" s="104" t="s">
        <v>3308</v>
      </c>
      <c r="C1460" s="105">
        <v>104800</v>
      </c>
      <c r="D1460" s="105">
        <v>257768</v>
      </c>
      <c r="E1460" s="106">
        <f t="shared" si="154"/>
        <v>2.4596183206106872</v>
      </c>
      <c r="F1460" s="107">
        <f t="shared" si="155"/>
        <v>28</v>
      </c>
      <c r="G1460" s="107">
        <f>COUNTIF(Data_Eksportir!$H$2:$H$3401,A1460)</f>
        <v>0</v>
      </c>
      <c r="H1460" s="104" t="str">
        <f t="shared" si="156"/>
        <v>1 – 5</v>
      </c>
      <c r="I1460" s="104" t="str">
        <f t="shared" si="157"/>
        <v>Di bawah ambang nilai</v>
      </c>
      <c r="J1460" s="106">
        <f t="shared" si="158"/>
        <v>257768.00146</v>
      </c>
      <c r="K1460" s="105">
        <f t="shared" si="159"/>
        <v>0</v>
      </c>
      <c r="L1460" s="106">
        <f t="shared" si="160"/>
        <v>0</v>
      </c>
    </row>
    <row r="1461" spans="1:12" x14ac:dyDescent="0.3">
      <c r="A1461" s="104" t="s">
        <v>3309</v>
      </c>
      <c r="B1461" s="104" t="s">
        <v>3310</v>
      </c>
      <c r="C1461" s="105">
        <v>66000</v>
      </c>
      <c r="D1461" s="105">
        <v>552180</v>
      </c>
      <c r="E1461" s="106">
        <f t="shared" si="154"/>
        <v>8.3663636363636371</v>
      </c>
      <c r="F1461" s="107">
        <f t="shared" si="155"/>
        <v>28</v>
      </c>
      <c r="G1461" s="107">
        <f>COUNTIF(Data_Eksportir!$H$2:$H$3401,A1461)</f>
        <v>0</v>
      </c>
      <c r="H1461" s="104" t="str">
        <f t="shared" si="156"/>
        <v>5 – 20</v>
      </c>
      <c r="I1461" s="104" t="str">
        <f t="shared" si="157"/>
        <v>Di bawah ambang nilai</v>
      </c>
      <c r="J1461" s="106">
        <f t="shared" si="158"/>
        <v>552180.00146099995</v>
      </c>
      <c r="K1461" s="105">
        <f t="shared" si="159"/>
        <v>0</v>
      </c>
      <c r="L1461" s="106">
        <f t="shared" si="160"/>
        <v>0</v>
      </c>
    </row>
    <row r="1462" spans="1:12" x14ac:dyDescent="0.3">
      <c r="A1462" s="104" t="s">
        <v>3311</v>
      </c>
      <c r="B1462" s="104" t="s">
        <v>3312</v>
      </c>
      <c r="C1462" s="105">
        <v>4423</v>
      </c>
      <c r="D1462" s="105">
        <v>152</v>
      </c>
      <c r="E1462" s="106">
        <f t="shared" si="154"/>
        <v>3.4365815057653175E-2</v>
      </c>
      <c r="F1462" s="107">
        <f t="shared" si="155"/>
        <v>28</v>
      </c>
      <c r="G1462" s="107">
        <f>COUNTIF(Data_Eksportir!$H$2:$H$3401,A1462)</f>
        <v>0</v>
      </c>
      <c r="H1462" s="104" t="str">
        <f t="shared" si="156"/>
        <v>Di bawah 1</v>
      </c>
      <c r="I1462" s="104" t="str">
        <f t="shared" si="157"/>
        <v>Di bawah ambang nilai</v>
      </c>
      <c r="J1462" s="106">
        <f t="shared" si="158"/>
        <v>152.001462</v>
      </c>
      <c r="K1462" s="105">
        <f t="shared" si="159"/>
        <v>0</v>
      </c>
      <c r="L1462" s="106">
        <f t="shared" si="160"/>
        <v>0</v>
      </c>
    </row>
    <row r="1463" spans="1:12" x14ac:dyDescent="0.3">
      <c r="A1463" s="104" t="s">
        <v>3313</v>
      </c>
      <c r="B1463" s="104" t="s">
        <v>3314</v>
      </c>
      <c r="C1463" s="105">
        <v>7007560</v>
      </c>
      <c r="D1463" s="105">
        <v>2060430</v>
      </c>
      <c r="E1463" s="106">
        <f t="shared" si="154"/>
        <v>0.29402959089897196</v>
      </c>
      <c r="F1463" s="107">
        <f t="shared" si="155"/>
        <v>28</v>
      </c>
      <c r="G1463" s="107">
        <f>COUNTIF(Data_Eksportir!$H$2:$H$3401,A1463)</f>
        <v>0</v>
      </c>
      <c r="H1463" s="104" t="str">
        <f t="shared" si="156"/>
        <v>Di bawah 1</v>
      </c>
      <c r="I1463" s="104" t="str">
        <f t="shared" si="157"/>
        <v>Di bawah ambang nilai</v>
      </c>
      <c r="J1463" s="106">
        <f t="shared" si="158"/>
        <v>2060430.001463</v>
      </c>
      <c r="K1463" s="105">
        <f t="shared" si="159"/>
        <v>0</v>
      </c>
      <c r="L1463" s="106">
        <f t="shared" si="160"/>
        <v>0</v>
      </c>
    </row>
    <row r="1464" spans="1:12" x14ac:dyDescent="0.3">
      <c r="A1464" s="104" t="s">
        <v>3315</v>
      </c>
      <c r="B1464" s="104" t="s">
        <v>3316</v>
      </c>
      <c r="C1464" s="105">
        <v>2789716</v>
      </c>
      <c r="D1464" s="105">
        <v>923037</v>
      </c>
      <c r="E1464" s="106">
        <f t="shared" si="154"/>
        <v>0.33087131449939705</v>
      </c>
      <c r="F1464" s="107">
        <f t="shared" si="155"/>
        <v>28</v>
      </c>
      <c r="G1464" s="107">
        <f>COUNTIF(Data_Eksportir!$H$2:$H$3401,A1464)</f>
        <v>0</v>
      </c>
      <c r="H1464" s="104" t="str">
        <f t="shared" si="156"/>
        <v>Di bawah 1</v>
      </c>
      <c r="I1464" s="104" t="str">
        <f t="shared" si="157"/>
        <v>Di bawah ambang nilai</v>
      </c>
      <c r="J1464" s="106">
        <f t="shared" si="158"/>
        <v>923037.00146399997</v>
      </c>
      <c r="K1464" s="105">
        <f t="shared" si="159"/>
        <v>0</v>
      </c>
      <c r="L1464" s="106">
        <f t="shared" si="160"/>
        <v>0</v>
      </c>
    </row>
    <row r="1465" spans="1:12" x14ac:dyDescent="0.3">
      <c r="A1465" s="104" t="s">
        <v>3317</v>
      </c>
      <c r="B1465" s="104" t="s">
        <v>3318</v>
      </c>
      <c r="C1465" s="105">
        <v>543258</v>
      </c>
      <c r="D1465" s="105">
        <v>361331</v>
      </c>
      <c r="E1465" s="106">
        <f t="shared" si="154"/>
        <v>0.66511859926591044</v>
      </c>
      <c r="F1465" s="107">
        <f t="shared" si="155"/>
        <v>28</v>
      </c>
      <c r="G1465" s="107">
        <f>COUNTIF(Data_Eksportir!$H$2:$H$3401,A1465)</f>
        <v>0</v>
      </c>
      <c r="H1465" s="104" t="str">
        <f t="shared" si="156"/>
        <v>Di bawah 1</v>
      </c>
      <c r="I1465" s="104" t="str">
        <f t="shared" si="157"/>
        <v>Di bawah ambang nilai</v>
      </c>
      <c r="J1465" s="106">
        <f t="shared" si="158"/>
        <v>361331.00146499998</v>
      </c>
      <c r="K1465" s="105">
        <f t="shared" si="159"/>
        <v>0</v>
      </c>
      <c r="L1465" s="106">
        <f t="shared" si="160"/>
        <v>0</v>
      </c>
    </row>
    <row r="1466" spans="1:12" x14ac:dyDescent="0.3">
      <c r="A1466" s="104" t="s">
        <v>3319</v>
      </c>
      <c r="B1466" s="104" t="s">
        <v>3320</v>
      </c>
      <c r="C1466" s="105">
        <v>1</v>
      </c>
      <c r="D1466" s="105">
        <v>2</v>
      </c>
      <c r="E1466" s="106">
        <f t="shared" si="154"/>
        <v>2</v>
      </c>
      <c r="F1466" s="107">
        <f t="shared" si="155"/>
        <v>28</v>
      </c>
      <c r="G1466" s="107">
        <f>COUNTIF(Data_Eksportir!$H$2:$H$3401,A1466)</f>
        <v>0</v>
      </c>
      <c r="H1466" s="104" t="str">
        <f t="shared" si="156"/>
        <v>1 – 5</v>
      </c>
      <c r="I1466" s="104" t="str">
        <f t="shared" si="157"/>
        <v>Di bawah ambang nilai</v>
      </c>
      <c r="J1466" s="106">
        <f t="shared" si="158"/>
        <v>2.0014660000000002</v>
      </c>
      <c r="K1466" s="105">
        <f t="shared" si="159"/>
        <v>0</v>
      </c>
      <c r="L1466" s="106">
        <f t="shared" si="160"/>
        <v>0</v>
      </c>
    </row>
    <row r="1467" spans="1:12" x14ac:dyDescent="0.3">
      <c r="A1467" s="104" t="s">
        <v>3321</v>
      </c>
      <c r="B1467" s="104" t="s">
        <v>3322</v>
      </c>
      <c r="C1467" s="105">
        <v>141</v>
      </c>
      <c r="D1467" s="105">
        <v>12578</v>
      </c>
      <c r="E1467" s="106">
        <f t="shared" si="154"/>
        <v>89.205673758865245</v>
      </c>
      <c r="F1467" s="107">
        <f t="shared" si="155"/>
        <v>28</v>
      </c>
      <c r="G1467" s="107">
        <f>COUNTIF(Data_Eksportir!$H$2:$H$3401,A1467)</f>
        <v>0</v>
      </c>
      <c r="H1467" s="104" t="str">
        <f t="shared" si="156"/>
        <v>20 – 100</v>
      </c>
      <c r="I1467" s="104" t="str">
        <f t="shared" si="157"/>
        <v>Di bawah ambang nilai</v>
      </c>
      <c r="J1467" s="106">
        <f t="shared" si="158"/>
        <v>12578.001467</v>
      </c>
      <c r="K1467" s="105">
        <f t="shared" si="159"/>
        <v>0</v>
      </c>
      <c r="L1467" s="106">
        <f t="shared" si="160"/>
        <v>0</v>
      </c>
    </row>
    <row r="1468" spans="1:12" x14ac:dyDescent="0.3">
      <c r="A1468" s="104" t="s">
        <v>3323</v>
      </c>
      <c r="B1468" s="104" t="s">
        <v>3324</v>
      </c>
      <c r="C1468" s="105">
        <v>6</v>
      </c>
      <c r="D1468" s="105">
        <v>162</v>
      </c>
      <c r="E1468" s="106">
        <f t="shared" si="154"/>
        <v>27</v>
      </c>
      <c r="F1468" s="107">
        <f t="shared" si="155"/>
        <v>28</v>
      </c>
      <c r="G1468" s="107">
        <f>COUNTIF(Data_Eksportir!$H$2:$H$3401,A1468)</f>
        <v>0</v>
      </c>
      <c r="H1468" s="104" t="str">
        <f t="shared" si="156"/>
        <v>20 – 100</v>
      </c>
      <c r="I1468" s="104" t="str">
        <f t="shared" si="157"/>
        <v>Di bawah ambang nilai</v>
      </c>
      <c r="J1468" s="106">
        <f t="shared" si="158"/>
        <v>162.00146799999999</v>
      </c>
      <c r="K1468" s="105">
        <f t="shared" si="159"/>
        <v>0</v>
      </c>
      <c r="L1468" s="106">
        <f t="shared" si="160"/>
        <v>0</v>
      </c>
    </row>
    <row r="1469" spans="1:12" x14ac:dyDescent="0.3">
      <c r="A1469" s="104" t="s">
        <v>3325</v>
      </c>
      <c r="B1469" s="104" t="s">
        <v>3326</v>
      </c>
      <c r="C1469" s="105">
        <v>131002</v>
      </c>
      <c r="D1469" s="105">
        <v>563800</v>
      </c>
      <c r="E1469" s="106">
        <f t="shared" si="154"/>
        <v>4.3037510877696521</v>
      </c>
      <c r="F1469" s="107">
        <f t="shared" si="155"/>
        <v>28</v>
      </c>
      <c r="G1469" s="107">
        <f>COUNTIF(Data_Eksportir!$H$2:$H$3401,A1469)</f>
        <v>0</v>
      </c>
      <c r="H1469" s="104" t="str">
        <f t="shared" si="156"/>
        <v>1 – 5</v>
      </c>
      <c r="I1469" s="104" t="str">
        <f t="shared" si="157"/>
        <v>Di bawah ambang nilai</v>
      </c>
      <c r="J1469" s="106">
        <f t="shared" si="158"/>
        <v>563800.00146900001</v>
      </c>
      <c r="K1469" s="105">
        <f t="shared" si="159"/>
        <v>0</v>
      </c>
      <c r="L1469" s="106">
        <f t="shared" si="160"/>
        <v>0</v>
      </c>
    </row>
    <row r="1470" spans="1:12" x14ac:dyDescent="0.3">
      <c r="A1470" s="104" t="s">
        <v>3327</v>
      </c>
      <c r="B1470" s="104" t="s">
        <v>3328</v>
      </c>
      <c r="C1470" s="105">
        <v>31991</v>
      </c>
      <c r="D1470" s="105">
        <v>264338</v>
      </c>
      <c r="E1470" s="106">
        <f t="shared" si="154"/>
        <v>8.2628864368103532</v>
      </c>
      <c r="F1470" s="107">
        <f t="shared" si="155"/>
        <v>28</v>
      </c>
      <c r="G1470" s="107">
        <f>COUNTIF(Data_Eksportir!$H$2:$H$3401,A1470)</f>
        <v>0</v>
      </c>
      <c r="H1470" s="104" t="str">
        <f t="shared" si="156"/>
        <v>5 – 20</v>
      </c>
      <c r="I1470" s="104" t="str">
        <f t="shared" si="157"/>
        <v>Di bawah ambang nilai</v>
      </c>
      <c r="J1470" s="106">
        <f t="shared" si="158"/>
        <v>264338.00147000002</v>
      </c>
      <c r="K1470" s="105">
        <f t="shared" si="159"/>
        <v>0</v>
      </c>
      <c r="L1470" s="106">
        <f t="shared" si="160"/>
        <v>0</v>
      </c>
    </row>
    <row r="1471" spans="1:12" x14ac:dyDescent="0.3">
      <c r="A1471" s="104" t="s">
        <v>3329</v>
      </c>
      <c r="B1471" s="104" t="s">
        <v>3330</v>
      </c>
      <c r="C1471" s="105">
        <v>500836</v>
      </c>
      <c r="D1471" s="105">
        <v>45197</v>
      </c>
      <c r="E1471" s="106">
        <f t="shared" si="154"/>
        <v>9.0243113514204248E-2</v>
      </c>
      <c r="F1471" s="107">
        <f t="shared" si="155"/>
        <v>28</v>
      </c>
      <c r="G1471" s="107">
        <f>COUNTIF(Data_Eksportir!$H$2:$H$3401,A1471)</f>
        <v>0</v>
      </c>
      <c r="H1471" s="104" t="str">
        <f t="shared" si="156"/>
        <v>Di bawah 1</v>
      </c>
      <c r="I1471" s="104" t="str">
        <f t="shared" si="157"/>
        <v>Di bawah ambang nilai</v>
      </c>
      <c r="J1471" s="106">
        <f t="shared" si="158"/>
        <v>45197.001471000003</v>
      </c>
      <c r="K1471" s="105">
        <f t="shared" si="159"/>
        <v>0</v>
      </c>
      <c r="L1471" s="106">
        <f t="shared" si="160"/>
        <v>0</v>
      </c>
    </row>
    <row r="1472" spans="1:12" x14ac:dyDescent="0.3">
      <c r="A1472" s="104" t="s">
        <v>3331</v>
      </c>
      <c r="B1472" s="104" t="s">
        <v>3332</v>
      </c>
      <c r="C1472" s="105">
        <v>500</v>
      </c>
      <c r="D1472" s="105">
        <v>9930</v>
      </c>
      <c r="E1472" s="106">
        <f t="shared" si="154"/>
        <v>19.86</v>
      </c>
      <c r="F1472" s="107">
        <f t="shared" si="155"/>
        <v>28</v>
      </c>
      <c r="G1472" s="107">
        <f>COUNTIF(Data_Eksportir!$H$2:$H$3401,A1472)</f>
        <v>0</v>
      </c>
      <c r="H1472" s="104" t="str">
        <f t="shared" si="156"/>
        <v>5 – 20</v>
      </c>
      <c r="I1472" s="104" t="str">
        <f t="shared" si="157"/>
        <v>Di bawah ambang nilai</v>
      </c>
      <c r="J1472" s="106">
        <f t="shared" si="158"/>
        <v>9930.0014719999999</v>
      </c>
      <c r="K1472" s="105">
        <f t="shared" si="159"/>
        <v>0</v>
      </c>
      <c r="L1472" s="106">
        <f t="shared" si="160"/>
        <v>0</v>
      </c>
    </row>
    <row r="1473" spans="1:12" x14ac:dyDescent="0.3">
      <c r="A1473" s="104" t="s">
        <v>3333</v>
      </c>
      <c r="B1473" s="104" t="s">
        <v>3334</v>
      </c>
      <c r="C1473" s="105">
        <v>60</v>
      </c>
      <c r="D1473" s="105">
        <v>1500</v>
      </c>
      <c r="E1473" s="106">
        <f t="shared" si="154"/>
        <v>25</v>
      </c>
      <c r="F1473" s="107">
        <f t="shared" si="155"/>
        <v>28</v>
      </c>
      <c r="G1473" s="107">
        <f>COUNTIF(Data_Eksportir!$H$2:$H$3401,A1473)</f>
        <v>0</v>
      </c>
      <c r="H1473" s="104" t="str">
        <f t="shared" si="156"/>
        <v>20 – 100</v>
      </c>
      <c r="I1473" s="104" t="str">
        <f t="shared" si="157"/>
        <v>Di bawah ambang nilai</v>
      </c>
      <c r="J1473" s="106">
        <f t="shared" si="158"/>
        <v>1500.001473</v>
      </c>
      <c r="K1473" s="105">
        <f t="shared" si="159"/>
        <v>0</v>
      </c>
      <c r="L1473" s="106">
        <f t="shared" si="160"/>
        <v>0</v>
      </c>
    </row>
    <row r="1474" spans="1:12" x14ac:dyDescent="0.3">
      <c r="A1474" s="104" t="s">
        <v>3335</v>
      </c>
      <c r="B1474" s="104" t="s">
        <v>3336</v>
      </c>
      <c r="C1474" s="105">
        <v>7744725</v>
      </c>
      <c r="D1474" s="105">
        <v>43010450</v>
      </c>
      <c r="E1474" s="106">
        <f t="shared" ref="E1474:E1537" si="161">IF(AND(ISNUMBER(C1474),C1474&gt;0),D1474/C1474,"")</f>
        <v>5.5535154572951271</v>
      </c>
      <c r="F1474" s="107">
        <f t="shared" ref="F1474:F1537" si="162">VALUE(LEFT(A1474,2))</f>
        <v>28</v>
      </c>
      <c r="G1474" s="107">
        <f>COUNTIF(Data_Eksportir!$H$2:$H$3401,A1474)</f>
        <v>0</v>
      </c>
      <c r="H1474" s="104" t="str">
        <f t="shared" ref="H1474:H1537" si="163">IF(E1474="","Tanpa data berat",IF(E1474&lt;1,"Di bawah 1",IF(E1474&lt;5,"1 – 5",IF(E1474&lt;20,"5 – 20",IF(E1474&lt;100,"20 – 100","100 ke atas")))))</f>
        <v>5 – 20</v>
      </c>
      <c r="I1474" s="104" t="str">
        <f t="shared" ref="I1474:I1537" si="164">IF(D1474&lt;p_nilai_besar,"Di bawah ambang nilai",IF(G1474=0,"Belum terwakili",IF(G1474&lt;=p_listing_rendah,"Keterwakilan rendah","Terwakili")))</f>
        <v>Belum terwakili</v>
      </c>
      <c r="J1474" s="106">
        <f t="shared" ref="J1474:J1537" si="165">D1474+ROW()/10^6</f>
        <v>43010450.001474001</v>
      </c>
      <c r="K1474" s="105">
        <f t="shared" ref="K1474:K1537" si="166">IF(D1474&gt;=p_nilai_besar,D1474/(1+G1474),0)</f>
        <v>43010450</v>
      </c>
      <c r="L1474" s="106">
        <f t="shared" ref="L1474:L1537" si="167">IF(K1474&gt;0,K1474+ROW()/10^6,0)</f>
        <v>43010450.001474001</v>
      </c>
    </row>
    <row r="1475" spans="1:12" x14ac:dyDescent="0.3">
      <c r="A1475" s="104" t="s">
        <v>3337</v>
      </c>
      <c r="B1475" s="104" t="s">
        <v>3338</v>
      </c>
      <c r="C1475" s="105">
        <v>6</v>
      </c>
      <c r="D1475" s="105">
        <v>162</v>
      </c>
      <c r="E1475" s="106">
        <f t="shared" si="161"/>
        <v>27</v>
      </c>
      <c r="F1475" s="107">
        <f t="shared" si="162"/>
        <v>28</v>
      </c>
      <c r="G1475" s="107">
        <f>COUNTIF(Data_Eksportir!$H$2:$H$3401,A1475)</f>
        <v>0</v>
      </c>
      <c r="H1475" s="104" t="str">
        <f t="shared" si="163"/>
        <v>20 – 100</v>
      </c>
      <c r="I1475" s="104" t="str">
        <f t="shared" si="164"/>
        <v>Di bawah ambang nilai</v>
      </c>
      <c r="J1475" s="106">
        <f t="shared" si="165"/>
        <v>162.001475</v>
      </c>
      <c r="K1475" s="105">
        <f t="shared" si="166"/>
        <v>0</v>
      </c>
      <c r="L1475" s="106">
        <f t="shared" si="167"/>
        <v>0</v>
      </c>
    </row>
    <row r="1476" spans="1:12" x14ac:dyDescent="0.3">
      <c r="A1476" s="104" t="s">
        <v>3339</v>
      </c>
      <c r="B1476" s="104" t="s">
        <v>3340</v>
      </c>
      <c r="C1476" s="105">
        <v>1392</v>
      </c>
      <c r="D1476" s="105">
        <v>67093</v>
      </c>
      <c r="E1476" s="106">
        <f t="shared" si="161"/>
        <v>48.198994252873561</v>
      </c>
      <c r="F1476" s="107">
        <f t="shared" si="162"/>
        <v>28</v>
      </c>
      <c r="G1476" s="107">
        <f>COUNTIF(Data_Eksportir!$H$2:$H$3401,A1476)</f>
        <v>0</v>
      </c>
      <c r="H1476" s="104" t="str">
        <f t="shared" si="163"/>
        <v>20 – 100</v>
      </c>
      <c r="I1476" s="104" t="str">
        <f t="shared" si="164"/>
        <v>Di bawah ambang nilai</v>
      </c>
      <c r="J1476" s="106">
        <f t="shared" si="165"/>
        <v>67093.001476000005</v>
      </c>
      <c r="K1476" s="105">
        <f t="shared" si="166"/>
        <v>0</v>
      </c>
      <c r="L1476" s="106">
        <f t="shared" si="167"/>
        <v>0</v>
      </c>
    </row>
    <row r="1477" spans="1:12" x14ac:dyDescent="0.3">
      <c r="A1477" s="104" t="s">
        <v>3341</v>
      </c>
      <c r="B1477" s="104" t="s">
        <v>3342</v>
      </c>
      <c r="C1477" s="105">
        <v>12642</v>
      </c>
      <c r="D1477" s="105">
        <v>278985209</v>
      </c>
      <c r="E1477" s="106">
        <f t="shared" si="161"/>
        <v>22068.122844486632</v>
      </c>
      <c r="F1477" s="107">
        <f t="shared" si="162"/>
        <v>28</v>
      </c>
      <c r="G1477" s="107">
        <f>COUNTIF(Data_Eksportir!$H$2:$H$3401,A1477)</f>
        <v>1</v>
      </c>
      <c r="H1477" s="104" t="str">
        <f t="shared" si="163"/>
        <v>100 ke atas</v>
      </c>
      <c r="I1477" s="104" t="str">
        <f t="shared" si="164"/>
        <v>Keterwakilan rendah</v>
      </c>
      <c r="J1477" s="106">
        <f t="shared" si="165"/>
        <v>278985209.001477</v>
      </c>
      <c r="K1477" s="105">
        <f t="shared" si="166"/>
        <v>139492604.5</v>
      </c>
      <c r="L1477" s="106">
        <f t="shared" si="167"/>
        <v>139492604.501477</v>
      </c>
    </row>
    <row r="1478" spans="1:12" x14ac:dyDescent="0.3">
      <c r="A1478" s="104" t="s">
        <v>3343</v>
      </c>
      <c r="B1478" s="104" t="s">
        <v>3344</v>
      </c>
      <c r="C1478" s="105">
        <v>0</v>
      </c>
      <c r="D1478" s="105">
        <v>1</v>
      </c>
      <c r="E1478" s="106" t="str">
        <f t="shared" si="161"/>
        <v/>
      </c>
      <c r="F1478" s="107">
        <f t="shared" si="162"/>
        <v>28</v>
      </c>
      <c r="G1478" s="107">
        <f>COUNTIF(Data_Eksportir!$H$2:$H$3401,A1478)</f>
        <v>0</v>
      </c>
      <c r="H1478" s="104" t="str">
        <f t="shared" si="163"/>
        <v>Tanpa data berat</v>
      </c>
      <c r="I1478" s="104" t="str">
        <f t="shared" si="164"/>
        <v>Di bawah ambang nilai</v>
      </c>
      <c r="J1478" s="106">
        <f t="shared" si="165"/>
        <v>1.0014780000000001</v>
      </c>
      <c r="K1478" s="105">
        <f t="shared" si="166"/>
        <v>0</v>
      </c>
      <c r="L1478" s="106">
        <f t="shared" si="167"/>
        <v>0</v>
      </c>
    </row>
    <row r="1479" spans="1:12" x14ac:dyDescent="0.3">
      <c r="A1479" s="104" t="s">
        <v>3345</v>
      </c>
      <c r="B1479" s="104" t="s">
        <v>3346</v>
      </c>
      <c r="C1479" s="105">
        <v>7</v>
      </c>
      <c r="D1479" s="105">
        <v>74</v>
      </c>
      <c r="E1479" s="106">
        <f t="shared" si="161"/>
        <v>10.571428571428571</v>
      </c>
      <c r="F1479" s="107">
        <f t="shared" si="162"/>
        <v>28</v>
      </c>
      <c r="G1479" s="107">
        <f>COUNTIF(Data_Eksportir!$H$2:$H$3401,A1479)</f>
        <v>0</v>
      </c>
      <c r="H1479" s="104" t="str">
        <f t="shared" si="163"/>
        <v>5 – 20</v>
      </c>
      <c r="I1479" s="104" t="str">
        <f t="shared" si="164"/>
        <v>Di bawah ambang nilai</v>
      </c>
      <c r="J1479" s="106">
        <f t="shared" si="165"/>
        <v>74.001479000000003</v>
      </c>
      <c r="K1479" s="105">
        <f t="shared" si="166"/>
        <v>0</v>
      </c>
      <c r="L1479" s="106">
        <f t="shared" si="167"/>
        <v>0</v>
      </c>
    </row>
    <row r="1480" spans="1:12" x14ac:dyDescent="0.3">
      <c r="A1480" s="104" t="s">
        <v>3347</v>
      </c>
      <c r="B1480" s="104" t="s">
        <v>3348</v>
      </c>
      <c r="C1480" s="105">
        <v>134</v>
      </c>
      <c r="D1480" s="105">
        <v>4811</v>
      </c>
      <c r="E1480" s="106">
        <f t="shared" si="161"/>
        <v>35.902985074626862</v>
      </c>
      <c r="F1480" s="107">
        <f t="shared" si="162"/>
        <v>28</v>
      </c>
      <c r="G1480" s="107">
        <f>COUNTIF(Data_Eksportir!$H$2:$H$3401,A1480)</f>
        <v>0</v>
      </c>
      <c r="H1480" s="104" t="str">
        <f t="shared" si="163"/>
        <v>20 – 100</v>
      </c>
      <c r="I1480" s="104" t="str">
        <f t="shared" si="164"/>
        <v>Di bawah ambang nilai</v>
      </c>
      <c r="J1480" s="106">
        <f t="shared" si="165"/>
        <v>4811.0014799999999</v>
      </c>
      <c r="K1480" s="105">
        <f t="shared" si="166"/>
        <v>0</v>
      </c>
      <c r="L1480" s="106">
        <f t="shared" si="167"/>
        <v>0</v>
      </c>
    </row>
    <row r="1481" spans="1:12" x14ac:dyDescent="0.3">
      <c r="A1481" s="104" t="s">
        <v>3349</v>
      </c>
      <c r="B1481" s="104" t="s">
        <v>3350</v>
      </c>
      <c r="C1481" s="105">
        <v>1412</v>
      </c>
      <c r="D1481" s="105">
        <v>152890</v>
      </c>
      <c r="E1481" s="106">
        <f t="shared" si="161"/>
        <v>108.27903682719547</v>
      </c>
      <c r="F1481" s="107">
        <f t="shared" si="162"/>
        <v>28</v>
      </c>
      <c r="G1481" s="107">
        <f>COUNTIF(Data_Eksportir!$H$2:$H$3401,A1481)</f>
        <v>0</v>
      </c>
      <c r="H1481" s="104" t="str">
        <f t="shared" si="163"/>
        <v>100 ke atas</v>
      </c>
      <c r="I1481" s="104" t="str">
        <f t="shared" si="164"/>
        <v>Di bawah ambang nilai</v>
      </c>
      <c r="J1481" s="106">
        <f t="shared" si="165"/>
        <v>152890.00148100001</v>
      </c>
      <c r="K1481" s="105">
        <f t="shared" si="166"/>
        <v>0</v>
      </c>
      <c r="L1481" s="106">
        <f t="shared" si="167"/>
        <v>0</v>
      </c>
    </row>
    <row r="1482" spans="1:12" x14ac:dyDescent="0.3">
      <c r="A1482" s="104" t="s">
        <v>3351</v>
      </c>
      <c r="B1482" s="104" t="s">
        <v>3352</v>
      </c>
      <c r="C1482" s="105">
        <v>900</v>
      </c>
      <c r="D1482" s="105">
        <v>5520</v>
      </c>
      <c r="E1482" s="106">
        <f t="shared" si="161"/>
        <v>6.1333333333333337</v>
      </c>
      <c r="F1482" s="107">
        <f t="shared" si="162"/>
        <v>28</v>
      </c>
      <c r="G1482" s="107">
        <f>COUNTIF(Data_Eksportir!$H$2:$H$3401,A1482)</f>
        <v>0</v>
      </c>
      <c r="H1482" s="104" t="str">
        <f t="shared" si="163"/>
        <v>5 – 20</v>
      </c>
      <c r="I1482" s="104" t="str">
        <f t="shared" si="164"/>
        <v>Di bawah ambang nilai</v>
      </c>
      <c r="J1482" s="106">
        <f t="shared" si="165"/>
        <v>5520.0014819999997</v>
      </c>
      <c r="K1482" s="105">
        <f t="shared" si="166"/>
        <v>0</v>
      </c>
      <c r="L1482" s="106">
        <f t="shared" si="167"/>
        <v>0</v>
      </c>
    </row>
    <row r="1483" spans="1:12" x14ac:dyDescent="0.3">
      <c r="A1483" s="104" t="s">
        <v>3353</v>
      </c>
      <c r="B1483" s="104" t="s">
        <v>3354</v>
      </c>
      <c r="C1483" s="105">
        <v>4</v>
      </c>
      <c r="D1483" s="105">
        <v>5</v>
      </c>
      <c r="E1483" s="106">
        <f t="shared" si="161"/>
        <v>1.25</v>
      </c>
      <c r="F1483" s="107">
        <f t="shared" si="162"/>
        <v>28</v>
      </c>
      <c r="G1483" s="107">
        <f>COUNTIF(Data_Eksportir!$H$2:$H$3401,A1483)</f>
        <v>0</v>
      </c>
      <c r="H1483" s="104" t="str">
        <f t="shared" si="163"/>
        <v>1 – 5</v>
      </c>
      <c r="I1483" s="104" t="str">
        <f t="shared" si="164"/>
        <v>Di bawah ambang nilai</v>
      </c>
      <c r="J1483" s="106">
        <f t="shared" si="165"/>
        <v>5.0014830000000003</v>
      </c>
      <c r="K1483" s="105">
        <f t="shared" si="166"/>
        <v>0</v>
      </c>
      <c r="L1483" s="106">
        <f t="shared" si="167"/>
        <v>0</v>
      </c>
    </row>
    <row r="1484" spans="1:12" x14ac:dyDescent="0.3">
      <c r="A1484" s="104" t="s">
        <v>3355</v>
      </c>
      <c r="B1484" s="104" t="s">
        <v>3356</v>
      </c>
      <c r="C1484" s="105">
        <v>51045</v>
      </c>
      <c r="D1484" s="105">
        <v>71348</v>
      </c>
      <c r="E1484" s="106">
        <f t="shared" si="161"/>
        <v>1.397747085904594</v>
      </c>
      <c r="F1484" s="107">
        <f t="shared" si="162"/>
        <v>28</v>
      </c>
      <c r="G1484" s="107">
        <f>COUNTIF(Data_Eksportir!$H$2:$H$3401,A1484)</f>
        <v>1</v>
      </c>
      <c r="H1484" s="104" t="str">
        <f t="shared" si="163"/>
        <v>1 – 5</v>
      </c>
      <c r="I1484" s="104" t="str">
        <f t="shared" si="164"/>
        <v>Di bawah ambang nilai</v>
      </c>
      <c r="J1484" s="106">
        <f t="shared" si="165"/>
        <v>71348.001483999993</v>
      </c>
      <c r="K1484" s="105">
        <f t="shared" si="166"/>
        <v>0</v>
      </c>
      <c r="L1484" s="106">
        <f t="shared" si="167"/>
        <v>0</v>
      </c>
    </row>
    <row r="1485" spans="1:12" x14ac:dyDescent="0.3">
      <c r="A1485" s="104" t="s">
        <v>3357</v>
      </c>
      <c r="B1485" s="104" t="s">
        <v>3358</v>
      </c>
      <c r="C1485" s="105">
        <v>16254288</v>
      </c>
      <c r="D1485" s="105">
        <v>10000981</v>
      </c>
      <c r="E1485" s="106">
        <f t="shared" si="161"/>
        <v>0.61528262572928449</v>
      </c>
      <c r="F1485" s="107">
        <f t="shared" si="162"/>
        <v>28</v>
      </c>
      <c r="G1485" s="107">
        <f>COUNTIF(Data_Eksportir!$H$2:$H$3401,A1485)</f>
        <v>0</v>
      </c>
      <c r="H1485" s="104" t="str">
        <f t="shared" si="163"/>
        <v>Di bawah 1</v>
      </c>
      <c r="I1485" s="104" t="str">
        <f t="shared" si="164"/>
        <v>Belum terwakili</v>
      </c>
      <c r="J1485" s="106">
        <f t="shared" si="165"/>
        <v>10000981.001484999</v>
      </c>
      <c r="K1485" s="105">
        <f t="shared" si="166"/>
        <v>10000981</v>
      </c>
      <c r="L1485" s="106">
        <f t="shared" si="167"/>
        <v>10000981.001484999</v>
      </c>
    </row>
    <row r="1486" spans="1:12" x14ac:dyDescent="0.3">
      <c r="A1486" s="104" t="s">
        <v>3359</v>
      </c>
      <c r="B1486" s="104" t="s">
        <v>3360</v>
      </c>
      <c r="C1486" s="105">
        <v>1514</v>
      </c>
      <c r="D1486" s="105">
        <v>9544</v>
      </c>
      <c r="E1486" s="106">
        <f t="shared" si="161"/>
        <v>6.3038309114927342</v>
      </c>
      <c r="F1486" s="107">
        <f t="shared" si="162"/>
        <v>28</v>
      </c>
      <c r="G1486" s="107">
        <f>COUNTIF(Data_Eksportir!$H$2:$H$3401,A1486)</f>
        <v>0</v>
      </c>
      <c r="H1486" s="104" t="str">
        <f t="shared" si="163"/>
        <v>5 – 20</v>
      </c>
      <c r="I1486" s="104" t="str">
        <f t="shared" si="164"/>
        <v>Di bawah ambang nilai</v>
      </c>
      <c r="J1486" s="106">
        <f t="shared" si="165"/>
        <v>9544.0014859999992</v>
      </c>
      <c r="K1486" s="105">
        <f t="shared" si="166"/>
        <v>0</v>
      </c>
      <c r="L1486" s="106">
        <f t="shared" si="167"/>
        <v>0</v>
      </c>
    </row>
    <row r="1487" spans="1:12" x14ac:dyDescent="0.3">
      <c r="A1487" s="104" t="s">
        <v>3361</v>
      </c>
      <c r="B1487" s="104" t="s">
        <v>3362</v>
      </c>
      <c r="C1487" s="105">
        <v>12</v>
      </c>
      <c r="D1487" s="105">
        <v>1937</v>
      </c>
      <c r="E1487" s="106">
        <f t="shared" si="161"/>
        <v>161.41666666666666</v>
      </c>
      <c r="F1487" s="107">
        <f t="shared" si="162"/>
        <v>28</v>
      </c>
      <c r="G1487" s="107">
        <f>COUNTIF(Data_Eksportir!$H$2:$H$3401,A1487)</f>
        <v>0</v>
      </c>
      <c r="H1487" s="104" t="str">
        <f t="shared" si="163"/>
        <v>100 ke atas</v>
      </c>
      <c r="I1487" s="104" t="str">
        <f t="shared" si="164"/>
        <v>Di bawah ambang nilai</v>
      </c>
      <c r="J1487" s="106">
        <f t="shared" si="165"/>
        <v>1937.001487</v>
      </c>
      <c r="K1487" s="105">
        <f t="shared" si="166"/>
        <v>0</v>
      </c>
      <c r="L1487" s="106">
        <f t="shared" si="167"/>
        <v>0</v>
      </c>
    </row>
    <row r="1488" spans="1:12" x14ac:dyDescent="0.3">
      <c r="A1488" s="104" t="s">
        <v>3363</v>
      </c>
      <c r="B1488" s="104" t="s">
        <v>3364</v>
      </c>
      <c r="C1488" s="105">
        <v>2</v>
      </c>
      <c r="D1488" s="105">
        <v>1</v>
      </c>
      <c r="E1488" s="106">
        <f t="shared" si="161"/>
        <v>0.5</v>
      </c>
      <c r="F1488" s="107">
        <f t="shared" si="162"/>
        <v>28</v>
      </c>
      <c r="G1488" s="107">
        <f>COUNTIF(Data_Eksportir!$H$2:$H$3401,A1488)</f>
        <v>0</v>
      </c>
      <c r="H1488" s="104" t="str">
        <f t="shared" si="163"/>
        <v>Di bawah 1</v>
      </c>
      <c r="I1488" s="104" t="str">
        <f t="shared" si="164"/>
        <v>Di bawah ambang nilai</v>
      </c>
      <c r="J1488" s="106">
        <f t="shared" si="165"/>
        <v>1.0014879999999999</v>
      </c>
      <c r="K1488" s="105">
        <f t="shared" si="166"/>
        <v>0</v>
      </c>
      <c r="L1488" s="106">
        <f t="shared" si="167"/>
        <v>0</v>
      </c>
    </row>
    <row r="1489" spans="1:12" x14ac:dyDescent="0.3">
      <c r="A1489" s="104" t="s">
        <v>3365</v>
      </c>
      <c r="B1489" s="104" t="s">
        <v>3366</v>
      </c>
      <c r="C1489" s="105">
        <v>2</v>
      </c>
      <c r="D1489" s="105">
        <v>13</v>
      </c>
      <c r="E1489" s="106">
        <f t="shared" si="161"/>
        <v>6.5</v>
      </c>
      <c r="F1489" s="107">
        <f t="shared" si="162"/>
        <v>28</v>
      </c>
      <c r="G1489" s="107">
        <f>COUNTIF(Data_Eksportir!$H$2:$H$3401,A1489)</f>
        <v>0</v>
      </c>
      <c r="H1489" s="104" t="str">
        <f t="shared" si="163"/>
        <v>5 – 20</v>
      </c>
      <c r="I1489" s="104" t="str">
        <f t="shared" si="164"/>
        <v>Di bawah ambang nilai</v>
      </c>
      <c r="J1489" s="106">
        <f t="shared" si="165"/>
        <v>13.001488999999999</v>
      </c>
      <c r="K1489" s="105">
        <f t="shared" si="166"/>
        <v>0</v>
      </c>
      <c r="L1489" s="106">
        <f t="shared" si="167"/>
        <v>0</v>
      </c>
    </row>
    <row r="1490" spans="1:12" x14ac:dyDescent="0.3">
      <c r="A1490" s="104" t="s">
        <v>3367</v>
      </c>
      <c r="B1490" s="104" t="s">
        <v>3368</v>
      </c>
      <c r="C1490" s="105">
        <v>2551722</v>
      </c>
      <c r="D1490" s="105">
        <v>32627814</v>
      </c>
      <c r="E1490" s="106">
        <f t="shared" si="161"/>
        <v>12.786586469842717</v>
      </c>
      <c r="F1490" s="107">
        <f t="shared" si="162"/>
        <v>28</v>
      </c>
      <c r="G1490" s="107">
        <f>COUNTIF(Data_Eksportir!$H$2:$H$3401,A1490)</f>
        <v>0</v>
      </c>
      <c r="H1490" s="104" t="str">
        <f t="shared" si="163"/>
        <v>5 – 20</v>
      </c>
      <c r="I1490" s="104" t="str">
        <f t="shared" si="164"/>
        <v>Belum terwakili</v>
      </c>
      <c r="J1490" s="106">
        <f t="shared" si="165"/>
        <v>32627814.001490001</v>
      </c>
      <c r="K1490" s="105">
        <f t="shared" si="166"/>
        <v>32627814</v>
      </c>
      <c r="L1490" s="106">
        <f t="shared" si="167"/>
        <v>32627814.001490001</v>
      </c>
    </row>
    <row r="1491" spans="1:12" x14ac:dyDescent="0.3">
      <c r="A1491" s="104" t="s">
        <v>3369</v>
      </c>
      <c r="B1491" s="104" t="s">
        <v>3370</v>
      </c>
      <c r="C1491" s="105">
        <v>8273</v>
      </c>
      <c r="D1491" s="105">
        <v>12958</v>
      </c>
      <c r="E1491" s="106">
        <f t="shared" si="161"/>
        <v>1.5663000120875137</v>
      </c>
      <c r="F1491" s="107">
        <f t="shared" si="162"/>
        <v>29</v>
      </c>
      <c r="G1491" s="107">
        <f>COUNTIF(Data_Eksportir!$H$2:$H$3401,A1491)</f>
        <v>0</v>
      </c>
      <c r="H1491" s="104" t="str">
        <f t="shared" si="163"/>
        <v>1 – 5</v>
      </c>
      <c r="I1491" s="104" t="str">
        <f t="shared" si="164"/>
        <v>Di bawah ambang nilai</v>
      </c>
      <c r="J1491" s="106">
        <f t="shared" si="165"/>
        <v>12958.001491000001</v>
      </c>
      <c r="K1491" s="105">
        <f t="shared" si="166"/>
        <v>0</v>
      </c>
      <c r="L1491" s="106">
        <f t="shared" si="167"/>
        <v>0</v>
      </c>
    </row>
    <row r="1492" spans="1:12" x14ac:dyDescent="0.3">
      <c r="A1492" s="104" t="s">
        <v>3371</v>
      </c>
      <c r="B1492" s="104" t="s">
        <v>3372</v>
      </c>
      <c r="C1492" s="105">
        <v>109240687</v>
      </c>
      <c r="D1492" s="105">
        <v>75701129</v>
      </c>
      <c r="E1492" s="106">
        <f t="shared" si="161"/>
        <v>0.69297558518649738</v>
      </c>
      <c r="F1492" s="107">
        <f t="shared" si="162"/>
        <v>29</v>
      </c>
      <c r="G1492" s="107">
        <f>COUNTIF(Data_Eksportir!$H$2:$H$3401,A1492)</f>
        <v>0</v>
      </c>
      <c r="H1492" s="104" t="str">
        <f t="shared" si="163"/>
        <v>Di bawah 1</v>
      </c>
      <c r="I1492" s="104" t="str">
        <f t="shared" si="164"/>
        <v>Belum terwakili</v>
      </c>
      <c r="J1492" s="106">
        <f t="shared" si="165"/>
        <v>75701129.001491994</v>
      </c>
      <c r="K1492" s="105">
        <f t="shared" si="166"/>
        <v>75701129</v>
      </c>
      <c r="L1492" s="106">
        <f t="shared" si="167"/>
        <v>75701129.001491994</v>
      </c>
    </row>
    <row r="1493" spans="1:12" x14ac:dyDescent="0.3">
      <c r="A1493" s="104" t="s">
        <v>3373</v>
      </c>
      <c r="B1493" s="104" t="s">
        <v>3374</v>
      </c>
      <c r="C1493" s="105">
        <v>36325240</v>
      </c>
      <c r="D1493" s="105">
        <v>27927086</v>
      </c>
      <c r="E1493" s="106">
        <f t="shared" si="161"/>
        <v>0.76880664793955933</v>
      </c>
      <c r="F1493" s="107">
        <f t="shared" si="162"/>
        <v>29</v>
      </c>
      <c r="G1493" s="107">
        <f>COUNTIF(Data_Eksportir!$H$2:$H$3401,A1493)</f>
        <v>0</v>
      </c>
      <c r="H1493" s="104" t="str">
        <f t="shared" si="163"/>
        <v>Di bawah 1</v>
      </c>
      <c r="I1493" s="104" t="str">
        <f t="shared" si="164"/>
        <v>Belum terwakili</v>
      </c>
      <c r="J1493" s="106">
        <f t="shared" si="165"/>
        <v>27927086.001492999</v>
      </c>
      <c r="K1493" s="105">
        <f t="shared" si="166"/>
        <v>27927086</v>
      </c>
      <c r="L1493" s="106">
        <f t="shared" si="167"/>
        <v>27927086.001492999</v>
      </c>
    </row>
    <row r="1494" spans="1:12" x14ac:dyDescent="0.3">
      <c r="A1494" s="104" t="s">
        <v>3375</v>
      </c>
      <c r="B1494" s="104" t="s">
        <v>3376</v>
      </c>
      <c r="C1494" s="105">
        <v>10133576</v>
      </c>
      <c r="D1494" s="105">
        <v>8552196</v>
      </c>
      <c r="E1494" s="106">
        <f t="shared" si="161"/>
        <v>0.84394650022854711</v>
      </c>
      <c r="F1494" s="107">
        <f t="shared" si="162"/>
        <v>29</v>
      </c>
      <c r="G1494" s="107">
        <f>COUNTIF(Data_Eksportir!$H$2:$H$3401,A1494)</f>
        <v>0</v>
      </c>
      <c r="H1494" s="104" t="str">
        <f t="shared" si="163"/>
        <v>Di bawah 1</v>
      </c>
      <c r="I1494" s="104" t="str">
        <f t="shared" si="164"/>
        <v>Di bawah ambang nilai</v>
      </c>
      <c r="J1494" s="106">
        <f t="shared" si="165"/>
        <v>8552196.0014939997</v>
      </c>
      <c r="K1494" s="105">
        <f t="shared" si="166"/>
        <v>0</v>
      </c>
      <c r="L1494" s="106">
        <f t="shared" si="167"/>
        <v>0</v>
      </c>
    </row>
    <row r="1495" spans="1:12" x14ac:dyDescent="0.3">
      <c r="A1495" s="104" t="s">
        <v>3377</v>
      </c>
      <c r="B1495" s="104" t="s">
        <v>3378</v>
      </c>
      <c r="C1495" s="105">
        <v>57927639</v>
      </c>
      <c r="D1495" s="105">
        <v>56155168</v>
      </c>
      <c r="E1495" s="106">
        <f t="shared" si="161"/>
        <v>0.96940198097837205</v>
      </c>
      <c r="F1495" s="107">
        <f t="shared" si="162"/>
        <v>29</v>
      </c>
      <c r="G1495" s="107">
        <f>COUNTIF(Data_Eksportir!$H$2:$H$3401,A1495)</f>
        <v>0</v>
      </c>
      <c r="H1495" s="104" t="str">
        <f t="shared" si="163"/>
        <v>Di bawah 1</v>
      </c>
      <c r="I1495" s="104" t="str">
        <f t="shared" si="164"/>
        <v>Belum terwakili</v>
      </c>
      <c r="J1495" s="106">
        <f t="shared" si="165"/>
        <v>56155168.001495004</v>
      </c>
      <c r="K1495" s="105">
        <f t="shared" si="166"/>
        <v>56155168</v>
      </c>
      <c r="L1495" s="106">
        <f t="shared" si="167"/>
        <v>56155168.001495004</v>
      </c>
    </row>
    <row r="1496" spans="1:12" x14ac:dyDescent="0.3">
      <c r="A1496" s="104" t="s">
        <v>3379</v>
      </c>
      <c r="B1496" s="104" t="s">
        <v>3380</v>
      </c>
      <c r="C1496" s="105">
        <v>1940</v>
      </c>
      <c r="D1496" s="105">
        <v>2278</v>
      </c>
      <c r="E1496" s="106">
        <f t="shared" si="161"/>
        <v>1.1742268041237114</v>
      </c>
      <c r="F1496" s="107">
        <f t="shared" si="162"/>
        <v>29</v>
      </c>
      <c r="G1496" s="107">
        <f>COUNTIF(Data_Eksportir!$H$2:$H$3401,A1496)</f>
        <v>0</v>
      </c>
      <c r="H1496" s="104" t="str">
        <f t="shared" si="163"/>
        <v>1 – 5</v>
      </c>
      <c r="I1496" s="104" t="str">
        <f t="shared" si="164"/>
        <v>Di bawah ambang nilai</v>
      </c>
      <c r="J1496" s="106">
        <f t="shared" si="165"/>
        <v>2278.0014959999999</v>
      </c>
      <c r="K1496" s="105">
        <f t="shared" si="166"/>
        <v>0</v>
      </c>
      <c r="L1496" s="106">
        <f t="shared" si="167"/>
        <v>0</v>
      </c>
    </row>
    <row r="1497" spans="1:12" x14ac:dyDescent="0.3">
      <c r="A1497" s="104" t="s">
        <v>3381</v>
      </c>
      <c r="B1497" s="104" t="s">
        <v>3382</v>
      </c>
      <c r="C1497" s="105">
        <v>1132</v>
      </c>
      <c r="D1497" s="105">
        <v>41661</v>
      </c>
      <c r="E1497" s="106">
        <f t="shared" si="161"/>
        <v>36.803003533568905</v>
      </c>
      <c r="F1497" s="107">
        <f t="shared" si="162"/>
        <v>29</v>
      </c>
      <c r="G1497" s="107">
        <f>COUNTIF(Data_Eksportir!$H$2:$H$3401,A1497)</f>
        <v>0</v>
      </c>
      <c r="H1497" s="104" t="str">
        <f t="shared" si="163"/>
        <v>20 – 100</v>
      </c>
      <c r="I1497" s="104" t="str">
        <f t="shared" si="164"/>
        <v>Di bawah ambang nilai</v>
      </c>
      <c r="J1497" s="106">
        <f t="shared" si="165"/>
        <v>41661.001496999997</v>
      </c>
      <c r="K1497" s="105">
        <f t="shared" si="166"/>
        <v>0</v>
      </c>
      <c r="L1497" s="106">
        <f t="shared" si="167"/>
        <v>0</v>
      </c>
    </row>
    <row r="1498" spans="1:12" x14ac:dyDescent="0.3">
      <c r="A1498" s="104" t="s">
        <v>3383</v>
      </c>
      <c r="B1498" s="104" t="s">
        <v>3384</v>
      </c>
      <c r="C1498" s="105">
        <v>13</v>
      </c>
      <c r="D1498" s="105">
        <v>15</v>
      </c>
      <c r="E1498" s="106">
        <f t="shared" si="161"/>
        <v>1.1538461538461537</v>
      </c>
      <c r="F1498" s="107">
        <f t="shared" si="162"/>
        <v>29</v>
      </c>
      <c r="G1498" s="107">
        <f>COUNTIF(Data_Eksportir!$H$2:$H$3401,A1498)</f>
        <v>0</v>
      </c>
      <c r="H1498" s="104" t="str">
        <f t="shared" si="163"/>
        <v>1 – 5</v>
      </c>
      <c r="I1498" s="104" t="str">
        <f t="shared" si="164"/>
        <v>Di bawah ambang nilai</v>
      </c>
      <c r="J1498" s="106">
        <f t="shared" si="165"/>
        <v>15.001498</v>
      </c>
      <c r="K1498" s="105">
        <f t="shared" si="166"/>
        <v>0</v>
      </c>
      <c r="L1498" s="106">
        <f t="shared" si="167"/>
        <v>0</v>
      </c>
    </row>
    <row r="1499" spans="1:12" x14ac:dyDescent="0.3">
      <c r="A1499" s="104" t="s">
        <v>3385</v>
      </c>
      <c r="B1499" s="104" t="s">
        <v>3386</v>
      </c>
      <c r="C1499" s="105">
        <v>1167289</v>
      </c>
      <c r="D1499" s="105">
        <v>3955660</v>
      </c>
      <c r="E1499" s="106">
        <f t="shared" si="161"/>
        <v>3.3887580539180955</v>
      </c>
      <c r="F1499" s="107">
        <f t="shared" si="162"/>
        <v>29</v>
      </c>
      <c r="G1499" s="107">
        <f>COUNTIF(Data_Eksportir!$H$2:$H$3401,A1499)</f>
        <v>0</v>
      </c>
      <c r="H1499" s="104" t="str">
        <f t="shared" si="163"/>
        <v>1 – 5</v>
      </c>
      <c r="I1499" s="104" t="str">
        <f t="shared" si="164"/>
        <v>Di bawah ambang nilai</v>
      </c>
      <c r="J1499" s="106">
        <f t="shared" si="165"/>
        <v>3955660.001499</v>
      </c>
      <c r="K1499" s="105">
        <f t="shared" si="166"/>
        <v>0</v>
      </c>
      <c r="L1499" s="106">
        <f t="shared" si="167"/>
        <v>0</v>
      </c>
    </row>
    <row r="1500" spans="1:12" x14ac:dyDescent="0.3">
      <c r="A1500" s="104" t="s">
        <v>3387</v>
      </c>
      <c r="B1500" s="104" t="s">
        <v>3388</v>
      </c>
      <c r="C1500" s="105">
        <v>167833121</v>
      </c>
      <c r="D1500" s="105">
        <v>116732569</v>
      </c>
      <c r="E1500" s="106">
        <f t="shared" si="161"/>
        <v>0.69552760685419179</v>
      </c>
      <c r="F1500" s="107">
        <f t="shared" si="162"/>
        <v>29</v>
      </c>
      <c r="G1500" s="107">
        <f>COUNTIF(Data_Eksportir!$H$2:$H$3401,A1500)</f>
        <v>0</v>
      </c>
      <c r="H1500" s="104" t="str">
        <f t="shared" si="163"/>
        <v>Di bawah 1</v>
      </c>
      <c r="I1500" s="104" t="str">
        <f t="shared" si="164"/>
        <v>Belum terwakili</v>
      </c>
      <c r="J1500" s="106">
        <f t="shared" si="165"/>
        <v>116732569.0015</v>
      </c>
      <c r="K1500" s="105">
        <f t="shared" si="166"/>
        <v>116732569</v>
      </c>
      <c r="L1500" s="106">
        <f t="shared" si="167"/>
        <v>116732569.0015</v>
      </c>
    </row>
    <row r="1501" spans="1:12" x14ac:dyDescent="0.3">
      <c r="A1501" s="104" t="s">
        <v>3389</v>
      </c>
      <c r="B1501" s="104" t="s">
        <v>3390</v>
      </c>
      <c r="C1501" s="105">
        <v>198</v>
      </c>
      <c r="D1501" s="105">
        <v>181</v>
      </c>
      <c r="E1501" s="106">
        <f t="shared" si="161"/>
        <v>0.91414141414141414</v>
      </c>
      <c r="F1501" s="107">
        <f t="shared" si="162"/>
        <v>29</v>
      </c>
      <c r="G1501" s="107">
        <f>COUNTIF(Data_Eksportir!$H$2:$H$3401,A1501)</f>
        <v>0</v>
      </c>
      <c r="H1501" s="104" t="str">
        <f t="shared" si="163"/>
        <v>Di bawah 1</v>
      </c>
      <c r="I1501" s="104" t="str">
        <f t="shared" si="164"/>
        <v>Di bawah ambang nilai</v>
      </c>
      <c r="J1501" s="106">
        <f t="shared" si="165"/>
        <v>181.00150099999999</v>
      </c>
      <c r="K1501" s="105">
        <f t="shared" si="166"/>
        <v>0</v>
      </c>
      <c r="L1501" s="106">
        <f t="shared" si="167"/>
        <v>0</v>
      </c>
    </row>
    <row r="1502" spans="1:12" x14ac:dyDescent="0.3">
      <c r="A1502" s="104" t="s">
        <v>3391</v>
      </c>
      <c r="B1502" s="104" t="s">
        <v>3392</v>
      </c>
      <c r="C1502" s="105">
        <v>75</v>
      </c>
      <c r="D1502" s="105">
        <v>10</v>
      </c>
      <c r="E1502" s="106">
        <f t="shared" si="161"/>
        <v>0.13333333333333333</v>
      </c>
      <c r="F1502" s="107">
        <f t="shared" si="162"/>
        <v>29</v>
      </c>
      <c r="G1502" s="107">
        <f>COUNTIF(Data_Eksportir!$H$2:$H$3401,A1502)</f>
        <v>0</v>
      </c>
      <c r="H1502" s="104" t="str">
        <f t="shared" si="163"/>
        <v>Di bawah 1</v>
      </c>
      <c r="I1502" s="104" t="str">
        <f t="shared" si="164"/>
        <v>Di bawah ambang nilai</v>
      </c>
      <c r="J1502" s="106">
        <f t="shared" si="165"/>
        <v>10.001502</v>
      </c>
      <c r="K1502" s="105">
        <f t="shared" si="166"/>
        <v>0</v>
      </c>
      <c r="L1502" s="106">
        <f t="shared" si="167"/>
        <v>0</v>
      </c>
    </row>
    <row r="1503" spans="1:12" x14ac:dyDescent="0.3">
      <c r="A1503" s="104" t="s">
        <v>3393</v>
      </c>
      <c r="B1503" s="104" t="s">
        <v>3394</v>
      </c>
      <c r="C1503" s="105">
        <v>3</v>
      </c>
      <c r="D1503" s="105">
        <v>2</v>
      </c>
      <c r="E1503" s="106">
        <f t="shared" si="161"/>
        <v>0.66666666666666663</v>
      </c>
      <c r="F1503" s="107">
        <f t="shared" si="162"/>
        <v>29</v>
      </c>
      <c r="G1503" s="107">
        <f>COUNTIF(Data_Eksportir!$H$2:$H$3401,A1503)</f>
        <v>0</v>
      </c>
      <c r="H1503" s="104" t="str">
        <f t="shared" si="163"/>
        <v>Di bawah 1</v>
      </c>
      <c r="I1503" s="104" t="str">
        <f t="shared" si="164"/>
        <v>Di bawah ambang nilai</v>
      </c>
      <c r="J1503" s="106">
        <f t="shared" si="165"/>
        <v>2.001503</v>
      </c>
      <c r="K1503" s="105">
        <f t="shared" si="166"/>
        <v>0</v>
      </c>
      <c r="L1503" s="106">
        <f t="shared" si="167"/>
        <v>0</v>
      </c>
    </row>
    <row r="1504" spans="1:12" x14ac:dyDescent="0.3">
      <c r="A1504" s="104" t="s">
        <v>3395</v>
      </c>
      <c r="B1504" s="104" t="s">
        <v>3396</v>
      </c>
      <c r="C1504" s="105">
        <v>469320</v>
      </c>
      <c r="D1504" s="105">
        <v>1105728</v>
      </c>
      <c r="E1504" s="106">
        <f t="shared" si="161"/>
        <v>2.3560214778828943</v>
      </c>
      <c r="F1504" s="107">
        <f t="shared" si="162"/>
        <v>29</v>
      </c>
      <c r="G1504" s="107">
        <f>COUNTIF(Data_Eksportir!$H$2:$H$3401,A1504)</f>
        <v>0</v>
      </c>
      <c r="H1504" s="104" t="str">
        <f t="shared" si="163"/>
        <v>1 – 5</v>
      </c>
      <c r="I1504" s="104" t="str">
        <f t="shared" si="164"/>
        <v>Di bawah ambang nilai</v>
      </c>
      <c r="J1504" s="106">
        <f t="shared" si="165"/>
        <v>1105728.001504</v>
      </c>
      <c r="K1504" s="105">
        <f t="shared" si="166"/>
        <v>0</v>
      </c>
      <c r="L1504" s="106">
        <f t="shared" si="167"/>
        <v>0</v>
      </c>
    </row>
    <row r="1505" spans="1:12" x14ac:dyDescent="0.3">
      <c r="A1505" s="104" t="s">
        <v>3397</v>
      </c>
      <c r="B1505" s="104" t="s">
        <v>3398</v>
      </c>
      <c r="C1505" s="105">
        <v>1804395</v>
      </c>
      <c r="D1505" s="105">
        <v>1826783</v>
      </c>
      <c r="E1505" s="106">
        <f t="shared" si="161"/>
        <v>1.012407482840509</v>
      </c>
      <c r="F1505" s="107">
        <f t="shared" si="162"/>
        <v>29</v>
      </c>
      <c r="G1505" s="107">
        <f>COUNTIF(Data_Eksportir!$H$2:$H$3401,A1505)</f>
        <v>0</v>
      </c>
      <c r="H1505" s="104" t="str">
        <f t="shared" si="163"/>
        <v>1 – 5</v>
      </c>
      <c r="I1505" s="104" t="str">
        <f t="shared" si="164"/>
        <v>Di bawah ambang nilai</v>
      </c>
      <c r="J1505" s="106">
        <f t="shared" si="165"/>
        <v>1826783.0015050001</v>
      </c>
      <c r="K1505" s="105">
        <f t="shared" si="166"/>
        <v>0</v>
      </c>
      <c r="L1505" s="106">
        <f t="shared" si="167"/>
        <v>0</v>
      </c>
    </row>
    <row r="1506" spans="1:12" x14ac:dyDescent="0.3">
      <c r="A1506" s="104" t="s">
        <v>3399</v>
      </c>
      <c r="B1506" s="104" t="s">
        <v>3400</v>
      </c>
      <c r="C1506" s="105">
        <v>40020139</v>
      </c>
      <c r="D1506" s="105">
        <v>25719893</v>
      </c>
      <c r="E1506" s="106">
        <f t="shared" si="161"/>
        <v>0.6426737548312863</v>
      </c>
      <c r="F1506" s="107">
        <f t="shared" si="162"/>
        <v>29</v>
      </c>
      <c r="G1506" s="107">
        <f>COUNTIF(Data_Eksportir!$H$2:$H$3401,A1506)</f>
        <v>0</v>
      </c>
      <c r="H1506" s="104" t="str">
        <f t="shared" si="163"/>
        <v>Di bawah 1</v>
      </c>
      <c r="I1506" s="104" t="str">
        <f t="shared" si="164"/>
        <v>Belum terwakili</v>
      </c>
      <c r="J1506" s="106">
        <f t="shared" si="165"/>
        <v>25719893.001506001</v>
      </c>
      <c r="K1506" s="105">
        <f t="shared" si="166"/>
        <v>25719893</v>
      </c>
      <c r="L1506" s="106">
        <f t="shared" si="167"/>
        <v>25719893.001506001</v>
      </c>
    </row>
    <row r="1507" spans="1:12" x14ac:dyDescent="0.3">
      <c r="A1507" s="104" t="s">
        <v>3401</v>
      </c>
      <c r="B1507" s="104" t="s">
        <v>3402</v>
      </c>
      <c r="C1507" s="105">
        <v>806060</v>
      </c>
      <c r="D1507" s="105">
        <v>1009450</v>
      </c>
      <c r="E1507" s="106">
        <f t="shared" si="161"/>
        <v>1.2523261295685184</v>
      </c>
      <c r="F1507" s="107">
        <f t="shared" si="162"/>
        <v>29</v>
      </c>
      <c r="G1507" s="107">
        <f>COUNTIF(Data_Eksportir!$H$2:$H$3401,A1507)</f>
        <v>0</v>
      </c>
      <c r="H1507" s="104" t="str">
        <f t="shared" si="163"/>
        <v>1 – 5</v>
      </c>
      <c r="I1507" s="104" t="str">
        <f t="shared" si="164"/>
        <v>Di bawah ambang nilai</v>
      </c>
      <c r="J1507" s="106">
        <f t="shared" si="165"/>
        <v>1009450.0015069999</v>
      </c>
      <c r="K1507" s="105">
        <f t="shared" si="166"/>
        <v>0</v>
      </c>
      <c r="L1507" s="106">
        <f t="shared" si="167"/>
        <v>0</v>
      </c>
    </row>
    <row r="1508" spans="1:12" x14ac:dyDescent="0.3">
      <c r="A1508" s="104" t="s">
        <v>3403</v>
      </c>
      <c r="B1508" s="104" t="s">
        <v>3404</v>
      </c>
      <c r="C1508" s="105">
        <v>25436487</v>
      </c>
      <c r="D1508" s="105">
        <v>12287956</v>
      </c>
      <c r="E1508" s="106">
        <f t="shared" si="161"/>
        <v>0.48308384723094822</v>
      </c>
      <c r="F1508" s="107">
        <f t="shared" si="162"/>
        <v>29</v>
      </c>
      <c r="G1508" s="107">
        <f>COUNTIF(Data_Eksportir!$H$2:$H$3401,A1508)</f>
        <v>0</v>
      </c>
      <c r="H1508" s="104" t="str">
        <f t="shared" si="163"/>
        <v>Di bawah 1</v>
      </c>
      <c r="I1508" s="104" t="str">
        <f t="shared" si="164"/>
        <v>Belum terwakili</v>
      </c>
      <c r="J1508" s="106">
        <f t="shared" si="165"/>
        <v>12287956.001507999</v>
      </c>
      <c r="K1508" s="105">
        <f t="shared" si="166"/>
        <v>12287956</v>
      </c>
      <c r="L1508" s="106">
        <f t="shared" si="167"/>
        <v>12287956.001507999</v>
      </c>
    </row>
    <row r="1509" spans="1:12" x14ac:dyDescent="0.3">
      <c r="A1509" s="104" t="s">
        <v>3405</v>
      </c>
      <c r="B1509" s="104" t="s">
        <v>3406</v>
      </c>
      <c r="C1509" s="105">
        <v>1388724</v>
      </c>
      <c r="D1509" s="105">
        <v>1805398</v>
      </c>
      <c r="E1509" s="106">
        <f t="shared" si="161"/>
        <v>1.3000409008557496</v>
      </c>
      <c r="F1509" s="107">
        <f t="shared" si="162"/>
        <v>29</v>
      </c>
      <c r="G1509" s="107">
        <f>COUNTIF(Data_Eksportir!$H$2:$H$3401,A1509)</f>
        <v>0</v>
      </c>
      <c r="H1509" s="104" t="str">
        <f t="shared" si="163"/>
        <v>1 – 5</v>
      </c>
      <c r="I1509" s="104" t="str">
        <f t="shared" si="164"/>
        <v>Di bawah ambang nilai</v>
      </c>
      <c r="J1509" s="106">
        <f t="shared" si="165"/>
        <v>1805398.0015090001</v>
      </c>
      <c r="K1509" s="105">
        <f t="shared" si="166"/>
        <v>0</v>
      </c>
      <c r="L1509" s="106">
        <f t="shared" si="167"/>
        <v>0</v>
      </c>
    </row>
    <row r="1510" spans="1:12" x14ac:dyDescent="0.3">
      <c r="A1510" s="104" t="s">
        <v>3407</v>
      </c>
      <c r="B1510" s="104" t="s">
        <v>3408</v>
      </c>
      <c r="C1510" s="105">
        <v>18480</v>
      </c>
      <c r="D1510" s="105">
        <v>9979</v>
      </c>
      <c r="E1510" s="106">
        <f t="shared" si="161"/>
        <v>0.53998917748917752</v>
      </c>
      <c r="F1510" s="107">
        <f t="shared" si="162"/>
        <v>29</v>
      </c>
      <c r="G1510" s="107">
        <f>COUNTIF(Data_Eksportir!$H$2:$H$3401,A1510)</f>
        <v>0</v>
      </c>
      <c r="H1510" s="104" t="str">
        <f t="shared" si="163"/>
        <v>Di bawah 1</v>
      </c>
      <c r="I1510" s="104" t="str">
        <f t="shared" si="164"/>
        <v>Di bawah ambang nilai</v>
      </c>
      <c r="J1510" s="106">
        <f t="shared" si="165"/>
        <v>9979.0015100000001</v>
      </c>
      <c r="K1510" s="105">
        <f t="shared" si="166"/>
        <v>0</v>
      </c>
      <c r="L1510" s="106">
        <f t="shared" si="167"/>
        <v>0</v>
      </c>
    </row>
    <row r="1511" spans="1:12" x14ac:dyDescent="0.3">
      <c r="A1511" s="104" t="s">
        <v>3409</v>
      </c>
      <c r="B1511" s="104" t="s">
        <v>3410</v>
      </c>
      <c r="C1511" s="105">
        <v>52</v>
      </c>
      <c r="D1511" s="105">
        <v>795</v>
      </c>
      <c r="E1511" s="106">
        <f t="shared" si="161"/>
        <v>15.288461538461538</v>
      </c>
      <c r="F1511" s="107">
        <f t="shared" si="162"/>
        <v>29</v>
      </c>
      <c r="G1511" s="107">
        <f>COUNTIF(Data_Eksportir!$H$2:$H$3401,A1511)</f>
        <v>0</v>
      </c>
      <c r="H1511" s="104" t="str">
        <f t="shared" si="163"/>
        <v>5 – 20</v>
      </c>
      <c r="I1511" s="104" t="str">
        <f t="shared" si="164"/>
        <v>Di bawah ambang nilai</v>
      </c>
      <c r="J1511" s="106">
        <f t="shared" si="165"/>
        <v>795.00151100000005</v>
      </c>
      <c r="K1511" s="105">
        <f t="shared" si="166"/>
        <v>0</v>
      </c>
      <c r="L1511" s="106">
        <f t="shared" si="167"/>
        <v>0</v>
      </c>
    </row>
    <row r="1512" spans="1:12" x14ac:dyDescent="0.3">
      <c r="A1512" s="104" t="s">
        <v>3411</v>
      </c>
      <c r="B1512" s="104" t="s">
        <v>3412</v>
      </c>
      <c r="C1512" s="105">
        <v>2460</v>
      </c>
      <c r="D1512" s="105">
        <v>1354</v>
      </c>
      <c r="E1512" s="106">
        <f t="shared" si="161"/>
        <v>0.55040650406504066</v>
      </c>
      <c r="F1512" s="107">
        <f t="shared" si="162"/>
        <v>29</v>
      </c>
      <c r="G1512" s="107">
        <f>COUNTIF(Data_Eksportir!$H$2:$H$3401,A1512)</f>
        <v>0</v>
      </c>
      <c r="H1512" s="104" t="str">
        <f t="shared" si="163"/>
        <v>Di bawah 1</v>
      </c>
      <c r="I1512" s="104" t="str">
        <f t="shared" si="164"/>
        <v>Di bawah ambang nilai</v>
      </c>
      <c r="J1512" s="106">
        <f t="shared" si="165"/>
        <v>1354.001512</v>
      </c>
      <c r="K1512" s="105">
        <f t="shared" si="166"/>
        <v>0</v>
      </c>
      <c r="L1512" s="106">
        <f t="shared" si="167"/>
        <v>0</v>
      </c>
    </row>
    <row r="1513" spans="1:12" x14ac:dyDescent="0.3">
      <c r="A1513" s="104" t="s">
        <v>3413</v>
      </c>
      <c r="B1513" s="104" t="s">
        <v>3414</v>
      </c>
      <c r="C1513" s="105">
        <v>290602577</v>
      </c>
      <c r="D1513" s="105">
        <v>46918154</v>
      </c>
      <c r="E1513" s="106">
        <f t="shared" si="161"/>
        <v>0.16145126613932265</v>
      </c>
      <c r="F1513" s="107">
        <f t="shared" si="162"/>
        <v>29</v>
      </c>
      <c r="G1513" s="107">
        <f>COUNTIF(Data_Eksportir!$H$2:$H$3401,A1513)</f>
        <v>0</v>
      </c>
      <c r="H1513" s="104" t="str">
        <f t="shared" si="163"/>
        <v>Di bawah 1</v>
      </c>
      <c r="I1513" s="104" t="str">
        <f t="shared" si="164"/>
        <v>Belum terwakili</v>
      </c>
      <c r="J1513" s="106">
        <f t="shared" si="165"/>
        <v>46918154.001512997</v>
      </c>
      <c r="K1513" s="105">
        <f t="shared" si="166"/>
        <v>46918154</v>
      </c>
      <c r="L1513" s="106">
        <f t="shared" si="167"/>
        <v>46918154.001512997</v>
      </c>
    </row>
    <row r="1514" spans="1:12" x14ac:dyDescent="0.3">
      <c r="A1514" s="104" t="s">
        <v>3415</v>
      </c>
      <c r="B1514" s="104" t="s">
        <v>3416</v>
      </c>
      <c r="C1514" s="105">
        <v>52950367</v>
      </c>
      <c r="D1514" s="105">
        <v>26269902</v>
      </c>
      <c r="E1514" s="106">
        <f t="shared" si="161"/>
        <v>0.49612313357525928</v>
      </c>
      <c r="F1514" s="107">
        <f t="shared" si="162"/>
        <v>29</v>
      </c>
      <c r="G1514" s="107">
        <f>COUNTIF(Data_Eksportir!$H$2:$H$3401,A1514)</f>
        <v>0</v>
      </c>
      <c r="H1514" s="104" t="str">
        <f t="shared" si="163"/>
        <v>Di bawah 1</v>
      </c>
      <c r="I1514" s="104" t="str">
        <f t="shared" si="164"/>
        <v>Belum terwakili</v>
      </c>
      <c r="J1514" s="106">
        <f t="shared" si="165"/>
        <v>26269902.001513999</v>
      </c>
      <c r="K1514" s="105">
        <f t="shared" si="166"/>
        <v>26269902</v>
      </c>
      <c r="L1514" s="106">
        <f t="shared" si="167"/>
        <v>26269902.001513999</v>
      </c>
    </row>
    <row r="1515" spans="1:12" x14ac:dyDescent="0.3">
      <c r="A1515" s="104" t="s">
        <v>3417</v>
      </c>
      <c r="B1515" s="104" t="s">
        <v>3418</v>
      </c>
      <c r="C1515" s="105">
        <v>43680</v>
      </c>
      <c r="D1515" s="105">
        <v>70106</v>
      </c>
      <c r="E1515" s="106">
        <f t="shared" si="161"/>
        <v>1.6049908424908426</v>
      </c>
      <c r="F1515" s="107">
        <f t="shared" si="162"/>
        <v>29</v>
      </c>
      <c r="G1515" s="107">
        <f>COUNTIF(Data_Eksportir!$H$2:$H$3401,A1515)</f>
        <v>0</v>
      </c>
      <c r="H1515" s="104" t="str">
        <f t="shared" si="163"/>
        <v>1 – 5</v>
      </c>
      <c r="I1515" s="104" t="str">
        <f t="shared" si="164"/>
        <v>Di bawah ambang nilai</v>
      </c>
      <c r="J1515" s="106">
        <f t="shared" si="165"/>
        <v>70106.001514999996</v>
      </c>
      <c r="K1515" s="105">
        <f t="shared" si="166"/>
        <v>0</v>
      </c>
      <c r="L1515" s="106">
        <f t="shared" si="167"/>
        <v>0</v>
      </c>
    </row>
    <row r="1516" spans="1:12" x14ac:dyDescent="0.3">
      <c r="A1516" s="104" t="s">
        <v>3419</v>
      </c>
      <c r="B1516" s="104" t="s">
        <v>3420</v>
      </c>
      <c r="C1516" s="105">
        <v>341</v>
      </c>
      <c r="D1516" s="105">
        <v>8387</v>
      </c>
      <c r="E1516" s="106">
        <f t="shared" si="161"/>
        <v>24.595307917888562</v>
      </c>
      <c r="F1516" s="107">
        <f t="shared" si="162"/>
        <v>29</v>
      </c>
      <c r="G1516" s="107">
        <f>COUNTIF(Data_Eksportir!$H$2:$H$3401,A1516)</f>
        <v>0</v>
      </c>
      <c r="H1516" s="104" t="str">
        <f t="shared" si="163"/>
        <v>20 – 100</v>
      </c>
      <c r="I1516" s="104" t="str">
        <f t="shared" si="164"/>
        <v>Di bawah ambang nilai</v>
      </c>
      <c r="J1516" s="106">
        <f t="shared" si="165"/>
        <v>8387.0015160000003</v>
      </c>
      <c r="K1516" s="105">
        <f t="shared" si="166"/>
        <v>0</v>
      </c>
      <c r="L1516" s="106">
        <f t="shared" si="167"/>
        <v>0</v>
      </c>
    </row>
    <row r="1517" spans="1:12" x14ac:dyDescent="0.3">
      <c r="A1517" s="104" t="s">
        <v>3421</v>
      </c>
      <c r="B1517" s="104" t="s">
        <v>3422</v>
      </c>
      <c r="C1517" s="105">
        <v>6287</v>
      </c>
      <c r="D1517" s="105">
        <v>32383</v>
      </c>
      <c r="E1517" s="106">
        <f t="shared" si="161"/>
        <v>5.1507873389533962</v>
      </c>
      <c r="F1517" s="107">
        <f t="shared" si="162"/>
        <v>29</v>
      </c>
      <c r="G1517" s="107">
        <f>COUNTIF(Data_Eksportir!$H$2:$H$3401,A1517)</f>
        <v>0</v>
      </c>
      <c r="H1517" s="104" t="str">
        <f t="shared" si="163"/>
        <v>5 – 20</v>
      </c>
      <c r="I1517" s="104" t="str">
        <f t="shared" si="164"/>
        <v>Di bawah ambang nilai</v>
      </c>
      <c r="J1517" s="106">
        <f t="shared" si="165"/>
        <v>32383.001517000001</v>
      </c>
      <c r="K1517" s="105">
        <f t="shared" si="166"/>
        <v>0</v>
      </c>
      <c r="L1517" s="106">
        <f t="shared" si="167"/>
        <v>0</v>
      </c>
    </row>
    <row r="1518" spans="1:12" x14ac:dyDescent="0.3">
      <c r="A1518" s="104" t="s">
        <v>3423</v>
      </c>
      <c r="B1518" s="104" t="s">
        <v>3424</v>
      </c>
      <c r="C1518" s="105">
        <v>11810</v>
      </c>
      <c r="D1518" s="105">
        <v>179038</v>
      </c>
      <c r="E1518" s="106">
        <f t="shared" si="161"/>
        <v>15.159864521591871</v>
      </c>
      <c r="F1518" s="107">
        <f t="shared" si="162"/>
        <v>29</v>
      </c>
      <c r="G1518" s="107">
        <f>COUNTIF(Data_Eksportir!$H$2:$H$3401,A1518)</f>
        <v>0</v>
      </c>
      <c r="H1518" s="104" t="str">
        <f t="shared" si="163"/>
        <v>5 – 20</v>
      </c>
      <c r="I1518" s="104" t="str">
        <f t="shared" si="164"/>
        <v>Di bawah ambang nilai</v>
      </c>
      <c r="J1518" s="106">
        <f t="shared" si="165"/>
        <v>179038.001518</v>
      </c>
      <c r="K1518" s="105">
        <f t="shared" si="166"/>
        <v>0</v>
      </c>
      <c r="L1518" s="106">
        <f t="shared" si="167"/>
        <v>0</v>
      </c>
    </row>
    <row r="1519" spans="1:12" x14ac:dyDescent="0.3">
      <c r="A1519" s="104" t="s">
        <v>3425</v>
      </c>
      <c r="B1519" s="104" t="s">
        <v>3426</v>
      </c>
      <c r="C1519" s="105">
        <v>60</v>
      </c>
      <c r="D1519" s="105">
        <v>2830</v>
      </c>
      <c r="E1519" s="106">
        <f t="shared" si="161"/>
        <v>47.166666666666664</v>
      </c>
      <c r="F1519" s="107">
        <f t="shared" si="162"/>
        <v>29</v>
      </c>
      <c r="G1519" s="107">
        <f>COUNTIF(Data_Eksportir!$H$2:$H$3401,A1519)</f>
        <v>0</v>
      </c>
      <c r="H1519" s="104" t="str">
        <f t="shared" si="163"/>
        <v>20 – 100</v>
      </c>
      <c r="I1519" s="104" t="str">
        <f t="shared" si="164"/>
        <v>Di bawah ambang nilai</v>
      </c>
      <c r="J1519" s="106">
        <f t="shared" si="165"/>
        <v>2830.0015189999999</v>
      </c>
      <c r="K1519" s="105">
        <f t="shared" si="166"/>
        <v>0</v>
      </c>
      <c r="L1519" s="106">
        <f t="shared" si="167"/>
        <v>0</v>
      </c>
    </row>
    <row r="1520" spans="1:12" x14ac:dyDescent="0.3">
      <c r="A1520" s="104" t="s">
        <v>3427</v>
      </c>
      <c r="B1520" s="104" t="s">
        <v>3428</v>
      </c>
      <c r="C1520" s="105">
        <v>144</v>
      </c>
      <c r="D1520" s="105">
        <v>63</v>
      </c>
      <c r="E1520" s="106">
        <f t="shared" si="161"/>
        <v>0.4375</v>
      </c>
      <c r="F1520" s="107">
        <f t="shared" si="162"/>
        <v>29</v>
      </c>
      <c r="G1520" s="107">
        <f>COUNTIF(Data_Eksportir!$H$2:$H$3401,A1520)</f>
        <v>0</v>
      </c>
      <c r="H1520" s="104" t="str">
        <f t="shared" si="163"/>
        <v>Di bawah 1</v>
      </c>
      <c r="I1520" s="104" t="str">
        <f t="shared" si="164"/>
        <v>Di bawah ambang nilai</v>
      </c>
      <c r="J1520" s="106">
        <f t="shared" si="165"/>
        <v>63.001519999999999</v>
      </c>
      <c r="K1520" s="105">
        <f t="shared" si="166"/>
        <v>0</v>
      </c>
      <c r="L1520" s="106">
        <f t="shared" si="167"/>
        <v>0</v>
      </c>
    </row>
    <row r="1521" spans="1:12" x14ac:dyDescent="0.3">
      <c r="A1521" s="104" t="s">
        <v>3429</v>
      </c>
      <c r="B1521" s="104" t="s">
        <v>3430</v>
      </c>
      <c r="C1521" s="105">
        <v>5</v>
      </c>
      <c r="D1521" s="105">
        <v>174</v>
      </c>
      <c r="E1521" s="106">
        <f t="shared" si="161"/>
        <v>34.799999999999997</v>
      </c>
      <c r="F1521" s="107">
        <f t="shared" si="162"/>
        <v>29</v>
      </c>
      <c r="G1521" s="107">
        <f>COUNTIF(Data_Eksportir!$H$2:$H$3401,A1521)</f>
        <v>0</v>
      </c>
      <c r="H1521" s="104" t="str">
        <f t="shared" si="163"/>
        <v>20 – 100</v>
      </c>
      <c r="I1521" s="104" t="str">
        <f t="shared" si="164"/>
        <v>Di bawah ambang nilai</v>
      </c>
      <c r="J1521" s="106">
        <f t="shared" si="165"/>
        <v>174.001521</v>
      </c>
      <c r="K1521" s="105">
        <f t="shared" si="166"/>
        <v>0</v>
      </c>
      <c r="L1521" s="106">
        <f t="shared" si="167"/>
        <v>0</v>
      </c>
    </row>
    <row r="1522" spans="1:12" x14ac:dyDescent="0.3">
      <c r="A1522" s="104" t="s">
        <v>3431</v>
      </c>
      <c r="B1522" s="104" t="s">
        <v>3432</v>
      </c>
      <c r="C1522" s="105">
        <v>47</v>
      </c>
      <c r="D1522" s="105">
        <v>16100</v>
      </c>
      <c r="E1522" s="106">
        <f t="shared" si="161"/>
        <v>342.55319148936172</v>
      </c>
      <c r="F1522" s="107">
        <f t="shared" si="162"/>
        <v>29</v>
      </c>
      <c r="G1522" s="107">
        <f>COUNTIF(Data_Eksportir!$H$2:$H$3401,A1522)</f>
        <v>0</v>
      </c>
      <c r="H1522" s="104" t="str">
        <f t="shared" si="163"/>
        <v>100 ke atas</v>
      </c>
      <c r="I1522" s="104" t="str">
        <f t="shared" si="164"/>
        <v>Di bawah ambang nilai</v>
      </c>
      <c r="J1522" s="106">
        <f t="shared" si="165"/>
        <v>16100.001522</v>
      </c>
      <c r="K1522" s="105">
        <f t="shared" si="166"/>
        <v>0</v>
      </c>
      <c r="L1522" s="106">
        <f t="shared" si="167"/>
        <v>0</v>
      </c>
    </row>
    <row r="1523" spans="1:12" x14ac:dyDescent="0.3">
      <c r="A1523" s="104" t="s">
        <v>3433</v>
      </c>
      <c r="B1523" s="104" t="s">
        <v>3434</v>
      </c>
      <c r="C1523" s="105">
        <v>480</v>
      </c>
      <c r="D1523" s="105">
        <v>12514</v>
      </c>
      <c r="E1523" s="106">
        <f t="shared" si="161"/>
        <v>26.070833333333333</v>
      </c>
      <c r="F1523" s="107">
        <f t="shared" si="162"/>
        <v>29</v>
      </c>
      <c r="G1523" s="107">
        <f>COUNTIF(Data_Eksportir!$H$2:$H$3401,A1523)</f>
        <v>0</v>
      </c>
      <c r="H1523" s="104" t="str">
        <f t="shared" si="163"/>
        <v>20 – 100</v>
      </c>
      <c r="I1523" s="104" t="str">
        <f t="shared" si="164"/>
        <v>Di bawah ambang nilai</v>
      </c>
      <c r="J1523" s="106">
        <f t="shared" si="165"/>
        <v>12514.001523000001</v>
      </c>
      <c r="K1523" s="105">
        <f t="shared" si="166"/>
        <v>0</v>
      </c>
      <c r="L1523" s="106">
        <f t="shared" si="167"/>
        <v>0</v>
      </c>
    </row>
    <row r="1524" spans="1:12" x14ac:dyDescent="0.3">
      <c r="A1524" s="104" t="s">
        <v>3435</v>
      </c>
      <c r="B1524" s="104" t="s">
        <v>3436</v>
      </c>
      <c r="C1524" s="105">
        <v>48783</v>
      </c>
      <c r="D1524" s="105">
        <v>154</v>
      </c>
      <c r="E1524" s="106">
        <f t="shared" si="161"/>
        <v>3.1568374228727221E-3</v>
      </c>
      <c r="F1524" s="107">
        <f t="shared" si="162"/>
        <v>29</v>
      </c>
      <c r="G1524" s="107">
        <f>COUNTIF(Data_Eksportir!$H$2:$H$3401,A1524)</f>
        <v>0</v>
      </c>
      <c r="H1524" s="104" t="str">
        <f t="shared" si="163"/>
        <v>Di bawah 1</v>
      </c>
      <c r="I1524" s="104" t="str">
        <f t="shared" si="164"/>
        <v>Di bawah ambang nilai</v>
      </c>
      <c r="J1524" s="106">
        <f t="shared" si="165"/>
        <v>154.00152399999999</v>
      </c>
      <c r="K1524" s="105">
        <f t="shared" si="166"/>
        <v>0</v>
      </c>
      <c r="L1524" s="106">
        <f t="shared" si="167"/>
        <v>0</v>
      </c>
    </row>
    <row r="1525" spans="1:12" x14ac:dyDescent="0.3">
      <c r="A1525" s="104" t="s">
        <v>3437</v>
      </c>
      <c r="B1525" s="104" t="s">
        <v>3438</v>
      </c>
      <c r="C1525" s="105">
        <v>1047</v>
      </c>
      <c r="D1525" s="105">
        <v>2957</v>
      </c>
      <c r="E1525" s="106">
        <f t="shared" si="161"/>
        <v>2.8242597898758359</v>
      </c>
      <c r="F1525" s="107">
        <f t="shared" si="162"/>
        <v>29</v>
      </c>
      <c r="G1525" s="107">
        <f>COUNTIF(Data_Eksportir!$H$2:$H$3401,A1525)</f>
        <v>0</v>
      </c>
      <c r="H1525" s="104" t="str">
        <f t="shared" si="163"/>
        <v>1 – 5</v>
      </c>
      <c r="I1525" s="104" t="str">
        <f t="shared" si="164"/>
        <v>Di bawah ambang nilai</v>
      </c>
      <c r="J1525" s="106">
        <f t="shared" si="165"/>
        <v>2957.0015250000001</v>
      </c>
      <c r="K1525" s="105">
        <f t="shared" si="166"/>
        <v>0</v>
      </c>
      <c r="L1525" s="106">
        <f t="shared" si="167"/>
        <v>0</v>
      </c>
    </row>
    <row r="1526" spans="1:12" x14ac:dyDescent="0.3">
      <c r="A1526" s="104" t="s">
        <v>3439</v>
      </c>
      <c r="B1526" s="104" t="s">
        <v>3440</v>
      </c>
      <c r="C1526" s="105">
        <v>32000</v>
      </c>
      <c r="D1526" s="105">
        <v>38400</v>
      </c>
      <c r="E1526" s="106">
        <f t="shared" si="161"/>
        <v>1.2</v>
      </c>
      <c r="F1526" s="107">
        <f t="shared" si="162"/>
        <v>29</v>
      </c>
      <c r="G1526" s="107">
        <f>COUNTIF(Data_Eksportir!$H$2:$H$3401,A1526)</f>
        <v>0</v>
      </c>
      <c r="H1526" s="104" t="str">
        <f t="shared" si="163"/>
        <v>1 – 5</v>
      </c>
      <c r="I1526" s="104" t="str">
        <f t="shared" si="164"/>
        <v>Di bawah ambang nilai</v>
      </c>
      <c r="J1526" s="106">
        <f t="shared" si="165"/>
        <v>38400.001526</v>
      </c>
      <c r="K1526" s="105">
        <f t="shared" si="166"/>
        <v>0</v>
      </c>
      <c r="L1526" s="106">
        <f t="shared" si="167"/>
        <v>0</v>
      </c>
    </row>
    <row r="1527" spans="1:12" x14ac:dyDescent="0.3">
      <c r="A1527" s="104" t="s">
        <v>3441</v>
      </c>
      <c r="B1527" s="104" t="s">
        <v>3442</v>
      </c>
      <c r="C1527" s="105">
        <v>48789688</v>
      </c>
      <c r="D1527" s="105">
        <v>12903967</v>
      </c>
      <c r="E1527" s="106">
        <f t="shared" si="161"/>
        <v>0.26448144124225592</v>
      </c>
      <c r="F1527" s="107">
        <f t="shared" si="162"/>
        <v>29</v>
      </c>
      <c r="G1527" s="107">
        <f>COUNTIF(Data_Eksportir!$H$2:$H$3401,A1527)</f>
        <v>0</v>
      </c>
      <c r="H1527" s="104" t="str">
        <f t="shared" si="163"/>
        <v>Di bawah 1</v>
      </c>
      <c r="I1527" s="104" t="str">
        <f t="shared" si="164"/>
        <v>Belum terwakili</v>
      </c>
      <c r="J1527" s="106">
        <f t="shared" si="165"/>
        <v>12903967.001527</v>
      </c>
      <c r="K1527" s="105">
        <f t="shared" si="166"/>
        <v>12903967</v>
      </c>
      <c r="L1527" s="106">
        <f t="shared" si="167"/>
        <v>12903967.001527</v>
      </c>
    </row>
    <row r="1528" spans="1:12" x14ac:dyDescent="0.3">
      <c r="A1528" s="104" t="s">
        <v>3443</v>
      </c>
      <c r="B1528" s="104" t="s">
        <v>3444</v>
      </c>
      <c r="C1528" s="105">
        <v>446</v>
      </c>
      <c r="D1528" s="105">
        <v>2253</v>
      </c>
      <c r="E1528" s="106">
        <f t="shared" si="161"/>
        <v>5.051569506726457</v>
      </c>
      <c r="F1528" s="107">
        <f t="shared" si="162"/>
        <v>29</v>
      </c>
      <c r="G1528" s="107">
        <f>COUNTIF(Data_Eksportir!$H$2:$H$3401,A1528)</f>
        <v>0</v>
      </c>
      <c r="H1528" s="104" t="str">
        <f t="shared" si="163"/>
        <v>5 – 20</v>
      </c>
      <c r="I1528" s="104" t="str">
        <f t="shared" si="164"/>
        <v>Di bawah ambang nilai</v>
      </c>
      <c r="J1528" s="106">
        <f t="shared" si="165"/>
        <v>2253.0015279999998</v>
      </c>
      <c r="K1528" s="105">
        <f t="shared" si="166"/>
        <v>0</v>
      </c>
      <c r="L1528" s="106">
        <f t="shared" si="167"/>
        <v>0</v>
      </c>
    </row>
    <row r="1529" spans="1:12" x14ac:dyDescent="0.3">
      <c r="A1529" s="104" t="s">
        <v>3445</v>
      </c>
      <c r="B1529" s="104" t="s">
        <v>3446</v>
      </c>
      <c r="C1529" s="105">
        <v>238473</v>
      </c>
      <c r="D1529" s="105">
        <v>190746</v>
      </c>
      <c r="E1529" s="106">
        <f t="shared" si="161"/>
        <v>0.79986413556251656</v>
      </c>
      <c r="F1529" s="107">
        <f t="shared" si="162"/>
        <v>29</v>
      </c>
      <c r="G1529" s="107">
        <f>COUNTIF(Data_Eksportir!$H$2:$H$3401,A1529)</f>
        <v>0</v>
      </c>
      <c r="H1529" s="104" t="str">
        <f t="shared" si="163"/>
        <v>Di bawah 1</v>
      </c>
      <c r="I1529" s="104" t="str">
        <f t="shared" si="164"/>
        <v>Di bawah ambang nilai</v>
      </c>
      <c r="J1529" s="106">
        <f t="shared" si="165"/>
        <v>190746.001529</v>
      </c>
      <c r="K1529" s="105">
        <f t="shared" si="166"/>
        <v>0</v>
      </c>
      <c r="L1529" s="106">
        <f t="shared" si="167"/>
        <v>0</v>
      </c>
    </row>
    <row r="1530" spans="1:12" x14ac:dyDescent="0.3">
      <c r="A1530" s="104" t="s">
        <v>3447</v>
      </c>
      <c r="B1530" s="104" t="s">
        <v>3448</v>
      </c>
      <c r="C1530" s="105">
        <v>12076286</v>
      </c>
      <c r="D1530" s="105">
        <v>8652805</v>
      </c>
      <c r="E1530" s="106">
        <f t="shared" si="161"/>
        <v>0.71651209651709147</v>
      </c>
      <c r="F1530" s="107">
        <f t="shared" si="162"/>
        <v>29</v>
      </c>
      <c r="G1530" s="107">
        <f>COUNTIF(Data_Eksportir!$H$2:$H$3401,A1530)</f>
        <v>0</v>
      </c>
      <c r="H1530" s="104" t="str">
        <f t="shared" si="163"/>
        <v>Di bawah 1</v>
      </c>
      <c r="I1530" s="104" t="str">
        <f t="shared" si="164"/>
        <v>Di bawah ambang nilai</v>
      </c>
      <c r="J1530" s="106">
        <f t="shared" si="165"/>
        <v>8652805.0015299991</v>
      </c>
      <c r="K1530" s="105">
        <f t="shared" si="166"/>
        <v>0</v>
      </c>
      <c r="L1530" s="106">
        <f t="shared" si="167"/>
        <v>0</v>
      </c>
    </row>
    <row r="1531" spans="1:12" x14ac:dyDescent="0.3">
      <c r="A1531" s="104" t="s">
        <v>3449</v>
      </c>
      <c r="B1531" s="104" t="s">
        <v>3450</v>
      </c>
      <c r="C1531" s="105">
        <v>113941427</v>
      </c>
      <c r="D1531" s="105">
        <v>117628694</v>
      </c>
      <c r="E1531" s="106">
        <f t="shared" si="161"/>
        <v>1.0323610744316902</v>
      </c>
      <c r="F1531" s="107">
        <f t="shared" si="162"/>
        <v>29</v>
      </c>
      <c r="G1531" s="107">
        <f>COUNTIF(Data_Eksportir!$H$2:$H$3401,A1531)</f>
        <v>0</v>
      </c>
      <c r="H1531" s="104" t="str">
        <f t="shared" si="163"/>
        <v>1 – 5</v>
      </c>
      <c r="I1531" s="104" t="str">
        <f t="shared" si="164"/>
        <v>Belum terwakili</v>
      </c>
      <c r="J1531" s="106">
        <f t="shared" si="165"/>
        <v>117628694.001531</v>
      </c>
      <c r="K1531" s="105">
        <f t="shared" si="166"/>
        <v>117628694</v>
      </c>
      <c r="L1531" s="106">
        <f t="shared" si="167"/>
        <v>117628694.001531</v>
      </c>
    </row>
    <row r="1532" spans="1:12" x14ac:dyDescent="0.3">
      <c r="A1532" s="104" t="s">
        <v>3451</v>
      </c>
      <c r="B1532" s="104" t="s">
        <v>3452</v>
      </c>
      <c r="C1532" s="105">
        <v>77386991</v>
      </c>
      <c r="D1532" s="105">
        <v>156140379</v>
      </c>
      <c r="E1532" s="106">
        <f t="shared" si="161"/>
        <v>2.0176566756549561</v>
      </c>
      <c r="F1532" s="107">
        <f t="shared" si="162"/>
        <v>29</v>
      </c>
      <c r="G1532" s="107">
        <f>COUNTIF(Data_Eksportir!$H$2:$H$3401,A1532)</f>
        <v>0</v>
      </c>
      <c r="H1532" s="104" t="str">
        <f t="shared" si="163"/>
        <v>1 – 5</v>
      </c>
      <c r="I1532" s="104" t="str">
        <f t="shared" si="164"/>
        <v>Belum terwakili</v>
      </c>
      <c r="J1532" s="106">
        <f t="shared" si="165"/>
        <v>156140379.00153199</v>
      </c>
      <c r="K1532" s="105">
        <f t="shared" si="166"/>
        <v>156140379</v>
      </c>
      <c r="L1532" s="106">
        <f t="shared" si="167"/>
        <v>156140379.00153199</v>
      </c>
    </row>
    <row r="1533" spans="1:12" x14ac:dyDescent="0.3">
      <c r="A1533" s="104" t="s">
        <v>3453</v>
      </c>
      <c r="B1533" s="104" t="s">
        <v>3454</v>
      </c>
      <c r="C1533" s="105">
        <v>11538939</v>
      </c>
      <c r="D1533" s="105">
        <v>31174648</v>
      </c>
      <c r="E1533" s="106">
        <f t="shared" si="161"/>
        <v>2.7016910306918165</v>
      </c>
      <c r="F1533" s="107">
        <f t="shared" si="162"/>
        <v>29</v>
      </c>
      <c r="G1533" s="107">
        <f>COUNTIF(Data_Eksportir!$H$2:$H$3401,A1533)</f>
        <v>0</v>
      </c>
      <c r="H1533" s="104" t="str">
        <f t="shared" si="163"/>
        <v>1 – 5</v>
      </c>
      <c r="I1533" s="104" t="str">
        <f t="shared" si="164"/>
        <v>Belum terwakili</v>
      </c>
      <c r="J1533" s="106">
        <f t="shared" si="165"/>
        <v>31174648.001533002</v>
      </c>
      <c r="K1533" s="105">
        <f t="shared" si="166"/>
        <v>31174648</v>
      </c>
      <c r="L1533" s="106">
        <f t="shared" si="167"/>
        <v>31174648.001533002</v>
      </c>
    </row>
    <row r="1534" spans="1:12" x14ac:dyDescent="0.3">
      <c r="A1534" s="104" t="s">
        <v>3455</v>
      </c>
      <c r="B1534" s="104" t="s">
        <v>3456</v>
      </c>
      <c r="C1534" s="105">
        <v>16454</v>
      </c>
      <c r="D1534" s="105">
        <v>156605</v>
      </c>
      <c r="E1534" s="106">
        <f t="shared" si="161"/>
        <v>9.5177464446335236</v>
      </c>
      <c r="F1534" s="107">
        <f t="shared" si="162"/>
        <v>29</v>
      </c>
      <c r="G1534" s="107">
        <f>COUNTIF(Data_Eksportir!$H$2:$H$3401,A1534)</f>
        <v>0</v>
      </c>
      <c r="H1534" s="104" t="str">
        <f t="shared" si="163"/>
        <v>5 – 20</v>
      </c>
      <c r="I1534" s="104" t="str">
        <f t="shared" si="164"/>
        <v>Di bawah ambang nilai</v>
      </c>
      <c r="J1534" s="106">
        <f t="shared" si="165"/>
        <v>156605.00153400001</v>
      </c>
      <c r="K1534" s="105">
        <f t="shared" si="166"/>
        <v>0</v>
      </c>
      <c r="L1534" s="106">
        <f t="shared" si="167"/>
        <v>0</v>
      </c>
    </row>
    <row r="1535" spans="1:12" x14ac:dyDescent="0.3">
      <c r="A1535" s="104" t="s">
        <v>3457</v>
      </c>
      <c r="B1535" s="104" t="s">
        <v>3458</v>
      </c>
      <c r="C1535" s="105">
        <v>361040</v>
      </c>
      <c r="D1535" s="105">
        <v>1517397</v>
      </c>
      <c r="E1535" s="106">
        <f t="shared" si="161"/>
        <v>4.2028500997119433</v>
      </c>
      <c r="F1535" s="107">
        <f t="shared" si="162"/>
        <v>29</v>
      </c>
      <c r="G1535" s="107">
        <f>COUNTIF(Data_Eksportir!$H$2:$H$3401,A1535)</f>
        <v>0</v>
      </c>
      <c r="H1535" s="104" t="str">
        <f t="shared" si="163"/>
        <v>1 – 5</v>
      </c>
      <c r="I1535" s="104" t="str">
        <f t="shared" si="164"/>
        <v>Di bawah ambang nilai</v>
      </c>
      <c r="J1535" s="106">
        <f t="shared" si="165"/>
        <v>1517397.001535</v>
      </c>
      <c r="K1535" s="105">
        <f t="shared" si="166"/>
        <v>0</v>
      </c>
      <c r="L1535" s="106">
        <f t="shared" si="167"/>
        <v>0</v>
      </c>
    </row>
    <row r="1536" spans="1:12" x14ac:dyDescent="0.3">
      <c r="A1536" s="104" t="s">
        <v>3459</v>
      </c>
      <c r="B1536" s="104" t="s">
        <v>3460</v>
      </c>
      <c r="C1536" s="105">
        <v>8466639</v>
      </c>
      <c r="D1536" s="105">
        <v>4438781</v>
      </c>
      <c r="E1536" s="106">
        <f t="shared" si="161"/>
        <v>0.5242671855974963</v>
      </c>
      <c r="F1536" s="107">
        <f t="shared" si="162"/>
        <v>29</v>
      </c>
      <c r="G1536" s="107">
        <f>COUNTIF(Data_Eksportir!$H$2:$H$3401,A1536)</f>
        <v>0</v>
      </c>
      <c r="H1536" s="104" t="str">
        <f t="shared" si="163"/>
        <v>Di bawah 1</v>
      </c>
      <c r="I1536" s="104" t="str">
        <f t="shared" si="164"/>
        <v>Di bawah ambang nilai</v>
      </c>
      <c r="J1536" s="106">
        <f t="shared" si="165"/>
        <v>4438781.0015359996</v>
      </c>
      <c r="K1536" s="105">
        <f t="shared" si="166"/>
        <v>0</v>
      </c>
      <c r="L1536" s="106">
        <f t="shared" si="167"/>
        <v>0</v>
      </c>
    </row>
    <row r="1537" spans="1:12" x14ac:dyDescent="0.3">
      <c r="A1537" s="104" t="s">
        <v>3461</v>
      </c>
      <c r="B1537" s="104" t="s">
        <v>3462</v>
      </c>
      <c r="C1537" s="105">
        <v>156022</v>
      </c>
      <c r="D1537" s="105">
        <v>84892</v>
      </c>
      <c r="E1537" s="106">
        <f t="shared" si="161"/>
        <v>0.54410275473971614</v>
      </c>
      <c r="F1537" s="107">
        <f t="shared" si="162"/>
        <v>29</v>
      </c>
      <c r="G1537" s="107">
        <f>COUNTIF(Data_Eksportir!$H$2:$H$3401,A1537)</f>
        <v>0</v>
      </c>
      <c r="H1537" s="104" t="str">
        <f t="shared" si="163"/>
        <v>Di bawah 1</v>
      </c>
      <c r="I1537" s="104" t="str">
        <f t="shared" si="164"/>
        <v>Di bawah ambang nilai</v>
      </c>
      <c r="J1537" s="106">
        <f t="shared" si="165"/>
        <v>84892.001537000004</v>
      </c>
      <c r="K1537" s="105">
        <f t="shared" si="166"/>
        <v>0</v>
      </c>
      <c r="L1537" s="106">
        <f t="shared" si="167"/>
        <v>0</v>
      </c>
    </row>
    <row r="1538" spans="1:12" x14ac:dyDescent="0.3">
      <c r="A1538" s="104" t="s">
        <v>3463</v>
      </c>
      <c r="B1538" s="104" t="s">
        <v>3464</v>
      </c>
      <c r="C1538" s="105">
        <v>23529</v>
      </c>
      <c r="D1538" s="105">
        <v>115436</v>
      </c>
      <c r="E1538" s="106">
        <f t="shared" ref="E1538:E1601" si="168">IF(AND(ISNUMBER(C1538),C1538&gt;0),D1538/C1538,"")</f>
        <v>4.9061158570274976</v>
      </c>
      <c r="F1538" s="107">
        <f t="shared" ref="F1538:F1601" si="169">VALUE(LEFT(A1538,2))</f>
        <v>29</v>
      </c>
      <c r="G1538" s="107">
        <f>COUNTIF(Data_Eksportir!$H$2:$H$3401,A1538)</f>
        <v>0</v>
      </c>
      <c r="H1538" s="104" t="str">
        <f t="shared" ref="H1538:H1601" si="170">IF(E1538="","Tanpa data berat",IF(E1538&lt;1,"Di bawah 1",IF(E1538&lt;5,"1 – 5",IF(E1538&lt;20,"5 – 20",IF(E1538&lt;100,"20 – 100","100 ke atas")))))</f>
        <v>1 – 5</v>
      </c>
      <c r="I1538" s="104" t="str">
        <f t="shared" ref="I1538:I1601" si="171">IF(D1538&lt;p_nilai_besar,"Di bawah ambang nilai",IF(G1538=0,"Belum terwakili",IF(G1538&lt;=p_listing_rendah,"Keterwakilan rendah","Terwakili")))</f>
        <v>Di bawah ambang nilai</v>
      </c>
      <c r="J1538" s="106">
        <f t="shared" ref="J1538:J1601" si="172">D1538+ROW()/10^6</f>
        <v>115436.001538</v>
      </c>
      <c r="K1538" s="105">
        <f t="shared" ref="K1538:K1601" si="173">IF(D1538&gt;=p_nilai_besar,D1538/(1+G1538),0)</f>
        <v>0</v>
      </c>
      <c r="L1538" s="106">
        <f t="shared" ref="L1538:L1601" si="174">IF(K1538&gt;0,K1538+ROW()/10^6,0)</f>
        <v>0</v>
      </c>
    </row>
    <row r="1539" spans="1:12" x14ac:dyDescent="0.3">
      <c r="A1539" s="104" t="s">
        <v>3465</v>
      </c>
      <c r="B1539" s="104" t="s">
        <v>3466</v>
      </c>
      <c r="C1539" s="105">
        <v>500</v>
      </c>
      <c r="D1539" s="105">
        <v>2625</v>
      </c>
      <c r="E1539" s="106">
        <f t="shared" si="168"/>
        <v>5.25</v>
      </c>
      <c r="F1539" s="107">
        <f t="shared" si="169"/>
        <v>29</v>
      </c>
      <c r="G1539" s="107">
        <f>COUNTIF(Data_Eksportir!$H$2:$H$3401,A1539)</f>
        <v>0</v>
      </c>
      <c r="H1539" s="104" t="str">
        <f t="shared" si="170"/>
        <v>5 – 20</v>
      </c>
      <c r="I1539" s="104" t="str">
        <f t="shared" si="171"/>
        <v>Di bawah ambang nilai</v>
      </c>
      <c r="J1539" s="106">
        <f t="shared" si="172"/>
        <v>2625.0015389999999</v>
      </c>
      <c r="K1539" s="105">
        <f t="shared" si="173"/>
        <v>0</v>
      </c>
      <c r="L1539" s="106">
        <f t="shared" si="174"/>
        <v>0</v>
      </c>
    </row>
    <row r="1540" spans="1:12" x14ac:dyDescent="0.3">
      <c r="A1540" s="104" t="s">
        <v>3467</v>
      </c>
      <c r="B1540" s="104" t="s">
        <v>3468</v>
      </c>
      <c r="C1540" s="105">
        <v>13425</v>
      </c>
      <c r="D1540" s="105">
        <v>96436</v>
      </c>
      <c r="E1540" s="106">
        <f t="shared" si="168"/>
        <v>7.1833147113594045</v>
      </c>
      <c r="F1540" s="107">
        <f t="shared" si="169"/>
        <v>29</v>
      </c>
      <c r="G1540" s="107">
        <f>COUNTIF(Data_Eksportir!$H$2:$H$3401,A1540)</f>
        <v>0</v>
      </c>
      <c r="H1540" s="104" t="str">
        <f t="shared" si="170"/>
        <v>5 – 20</v>
      </c>
      <c r="I1540" s="104" t="str">
        <f t="shared" si="171"/>
        <v>Di bawah ambang nilai</v>
      </c>
      <c r="J1540" s="106">
        <f t="shared" si="172"/>
        <v>96436.001539999997</v>
      </c>
      <c r="K1540" s="105">
        <f t="shared" si="173"/>
        <v>0</v>
      </c>
      <c r="L1540" s="106">
        <f t="shared" si="174"/>
        <v>0</v>
      </c>
    </row>
    <row r="1541" spans="1:12" x14ac:dyDescent="0.3">
      <c r="A1541" s="104" t="s">
        <v>3469</v>
      </c>
      <c r="B1541" s="104" t="s">
        <v>3470</v>
      </c>
      <c r="C1541" s="105">
        <v>45150726</v>
      </c>
      <c r="D1541" s="105">
        <v>33326672</v>
      </c>
      <c r="E1541" s="106">
        <f t="shared" si="168"/>
        <v>0.73812040143053292</v>
      </c>
      <c r="F1541" s="107">
        <f t="shared" si="169"/>
        <v>29</v>
      </c>
      <c r="G1541" s="107">
        <f>COUNTIF(Data_Eksportir!$H$2:$H$3401,A1541)</f>
        <v>0</v>
      </c>
      <c r="H1541" s="104" t="str">
        <f t="shared" si="170"/>
        <v>Di bawah 1</v>
      </c>
      <c r="I1541" s="104" t="str">
        <f t="shared" si="171"/>
        <v>Belum terwakili</v>
      </c>
      <c r="J1541" s="106">
        <f t="shared" si="172"/>
        <v>33326672.001541</v>
      </c>
      <c r="K1541" s="105">
        <f t="shared" si="173"/>
        <v>33326672</v>
      </c>
      <c r="L1541" s="106">
        <f t="shared" si="174"/>
        <v>33326672.001541</v>
      </c>
    </row>
    <row r="1542" spans="1:12" x14ac:dyDescent="0.3">
      <c r="A1542" s="104" t="s">
        <v>3471</v>
      </c>
      <c r="B1542" s="104" t="s">
        <v>3472</v>
      </c>
      <c r="C1542" s="105">
        <v>998960668</v>
      </c>
      <c r="D1542" s="105">
        <v>806077780</v>
      </c>
      <c r="E1542" s="106">
        <f t="shared" si="168"/>
        <v>0.80691643407125613</v>
      </c>
      <c r="F1542" s="107">
        <f t="shared" si="169"/>
        <v>29</v>
      </c>
      <c r="G1542" s="107">
        <f>COUNTIF(Data_Eksportir!$H$2:$H$3401,A1542)</f>
        <v>0</v>
      </c>
      <c r="H1542" s="104" t="str">
        <f t="shared" si="170"/>
        <v>Di bawah 1</v>
      </c>
      <c r="I1542" s="104" t="str">
        <f t="shared" si="171"/>
        <v>Belum terwakili</v>
      </c>
      <c r="J1542" s="106">
        <f t="shared" si="172"/>
        <v>806077780.00154197</v>
      </c>
      <c r="K1542" s="105">
        <f t="shared" si="173"/>
        <v>806077780</v>
      </c>
      <c r="L1542" s="106">
        <f t="shared" si="174"/>
        <v>806077780.00154197</v>
      </c>
    </row>
    <row r="1543" spans="1:12" x14ac:dyDescent="0.3">
      <c r="A1543" s="104" t="s">
        <v>3473</v>
      </c>
      <c r="B1543" s="104" t="s">
        <v>3474</v>
      </c>
      <c r="C1543" s="105">
        <v>70</v>
      </c>
      <c r="D1543" s="105">
        <v>297</v>
      </c>
      <c r="E1543" s="106">
        <f t="shared" si="168"/>
        <v>4.2428571428571429</v>
      </c>
      <c r="F1543" s="107">
        <f t="shared" si="169"/>
        <v>29</v>
      </c>
      <c r="G1543" s="107">
        <f>COUNTIF(Data_Eksportir!$H$2:$H$3401,A1543)</f>
        <v>0</v>
      </c>
      <c r="H1543" s="104" t="str">
        <f t="shared" si="170"/>
        <v>1 – 5</v>
      </c>
      <c r="I1543" s="104" t="str">
        <f t="shared" si="171"/>
        <v>Di bawah ambang nilai</v>
      </c>
      <c r="J1543" s="106">
        <f t="shared" si="172"/>
        <v>297.00154300000003</v>
      </c>
      <c r="K1543" s="105">
        <f t="shared" si="173"/>
        <v>0</v>
      </c>
      <c r="L1543" s="106">
        <f t="shared" si="174"/>
        <v>0</v>
      </c>
    </row>
    <row r="1544" spans="1:12" x14ac:dyDescent="0.3">
      <c r="A1544" s="104" t="s">
        <v>3475</v>
      </c>
      <c r="B1544" s="104" t="s">
        <v>3476</v>
      </c>
      <c r="C1544" s="105">
        <v>11967</v>
      </c>
      <c r="D1544" s="105">
        <v>190203</v>
      </c>
      <c r="E1544" s="106">
        <f t="shared" si="168"/>
        <v>15.893958385560291</v>
      </c>
      <c r="F1544" s="107">
        <f t="shared" si="169"/>
        <v>29</v>
      </c>
      <c r="G1544" s="107">
        <f>COUNTIF(Data_Eksportir!$H$2:$H$3401,A1544)</f>
        <v>0</v>
      </c>
      <c r="H1544" s="104" t="str">
        <f t="shared" si="170"/>
        <v>5 – 20</v>
      </c>
      <c r="I1544" s="104" t="str">
        <f t="shared" si="171"/>
        <v>Di bawah ambang nilai</v>
      </c>
      <c r="J1544" s="106">
        <f t="shared" si="172"/>
        <v>190203.001544</v>
      </c>
      <c r="K1544" s="105">
        <f t="shared" si="173"/>
        <v>0</v>
      </c>
      <c r="L1544" s="106">
        <f t="shared" si="174"/>
        <v>0</v>
      </c>
    </row>
    <row r="1545" spans="1:12" x14ac:dyDescent="0.3">
      <c r="A1545" s="104" t="s">
        <v>3477</v>
      </c>
      <c r="B1545" s="104" t="s">
        <v>3478</v>
      </c>
      <c r="C1545" s="105">
        <v>25</v>
      </c>
      <c r="D1545" s="105">
        <v>6792</v>
      </c>
      <c r="E1545" s="106">
        <f t="shared" si="168"/>
        <v>271.68</v>
      </c>
      <c r="F1545" s="107">
        <f t="shared" si="169"/>
        <v>29</v>
      </c>
      <c r="G1545" s="107">
        <f>COUNTIF(Data_Eksportir!$H$2:$H$3401,A1545)</f>
        <v>0</v>
      </c>
      <c r="H1545" s="104" t="str">
        <f t="shared" si="170"/>
        <v>100 ke atas</v>
      </c>
      <c r="I1545" s="104" t="str">
        <f t="shared" si="171"/>
        <v>Di bawah ambang nilai</v>
      </c>
      <c r="J1545" s="106">
        <f t="shared" si="172"/>
        <v>6792.0015450000001</v>
      </c>
      <c r="K1545" s="105">
        <f t="shared" si="173"/>
        <v>0</v>
      </c>
      <c r="L1545" s="106">
        <f t="shared" si="174"/>
        <v>0</v>
      </c>
    </row>
    <row r="1546" spans="1:12" x14ac:dyDescent="0.3">
      <c r="A1546" s="104" t="s">
        <v>3479</v>
      </c>
      <c r="B1546" s="104" t="s">
        <v>3480</v>
      </c>
      <c r="C1546" s="105">
        <v>131275</v>
      </c>
      <c r="D1546" s="105">
        <v>635333</v>
      </c>
      <c r="E1546" s="106">
        <f t="shared" si="168"/>
        <v>4.8397105313273663</v>
      </c>
      <c r="F1546" s="107">
        <f t="shared" si="169"/>
        <v>29</v>
      </c>
      <c r="G1546" s="107">
        <f>COUNTIF(Data_Eksportir!$H$2:$H$3401,A1546)</f>
        <v>0</v>
      </c>
      <c r="H1546" s="104" t="str">
        <f t="shared" si="170"/>
        <v>1 – 5</v>
      </c>
      <c r="I1546" s="104" t="str">
        <f t="shared" si="171"/>
        <v>Di bawah ambang nilai</v>
      </c>
      <c r="J1546" s="106">
        <f t="shared" si="172"/>
        <v>635333.00154600001</v>
      </c>
      <c r="K1546" s="105">
        <f t="shared" si="173"/>
        <v>0</v>
      </c>
      <c r="L1546" s="106">
        <f t="shared" si="174"/>
        <v>0</v>
      </c>
    </row>
    <row r="1547" spans="1:12" x14ac:dyDescent="0.3">
      <c r="A1547" s="104" t="s">
        <v>3481</v>
      </c>
      <c r="B1547" s="104" t="s">
        <v>3482</v>
      </c>
      <c r="C1547" s="105">
        <v>6020</v>
      </c>
      <c r="D1547" s="105">
        <v>11274</v>
      </c>
      <c r="E1547" s="106">
        <f t="shared" si="168"/>
        <v>1.8727574750830565</v>
      </c>
      <c r="F1547" s="107">
        <f t="shared" si="169"/>
        <v>29</v>
      </c>
      <c r="G1547" s="107">
        <f>COUNTIF(Data_Eksportir!$H$2:$H$3401,A1547)</f>
        <v>0</v>
      </c>
      <c r="H1547" s="104" t="str">
        <f t="shared" si="170"/>
        <v>1 – 5</v>
      </c>
      <c r="I1547" s="104" t="str">
        <f t="shared" si="171"/>
        <v>Di bawah ambang nilai</v>
      </c>
      <c r="J1547" s="106">
        <f t="shared" si="172"/>
        <v>11274.001547</v>
      </c>
      <c r="K1547" s="105">
        <f t="shared" si="173"/>
        <v>0</v>
      </c>
      <c r="L1547" s="106">
        <f t="shared" si="174"/>
        <v>0</v>
      </c>
    </row>
    <row r="1548" spans="1:12" x14ac:dyDescent="0.3">
      <c r="A1548" s="104" t="s">
        <v>3483</v>
      </c>
      <c r="B1548" s="104" t="s">
        <v>3484</v>
      </c>
      <c r="C1548" s="105">
        <v>966</v>
      </c>
      <c r="D1548" s="105">
        <v>20509</v>
      </c>
      <c r="E1548" s="106">
        <f t="shared" si="168"/>
        <v>21.230848861283643</v>
      </c>
      <c r="F1548" s="107">
        <f t="shared" si="169"/>
        <v>29</v>
      </c>
      <c r="G1548" s="107">
        <f>COUNTIF(Data_Eksportir!$H$2:$H$3401,A1548)</f>
        <v>0</v>
      </c>
      <c r="H1548" s="104" t="str">
        <f t="shared" si="170"/>
        <v>20 – 100</v>
      </c>
      <c r="I1548" s="104" t="str">
        <f t="shared" si="171"/>
        <v>Di bawah ambang nilai</v>
      </c>
      <c r="J1548" s="106">
        <f t="shared" si="172"/>
        <v>20509.001548</v>
      </c>
      <c r="K1548" s="105">
        <f t="shared" si="173"/>
        <v>0</v>
      </c>
      <c r="L1548" s="106">
        <f t="shared" si="174"/>
        <v>0</v>
      </c>
    </row>
    <row r="1549" spans="1:12" x14ac:dyDescent="0.3">
      <c r="A1549" s="104" t="s">
        <v>3485</v>
      </c>
      <c r="B1549" s="104" t="s">
        <v>3486</v>
      </c>
      <c r="C1549" s="105">
        <v>189957</v>
      </c>
      <c r="D1549" s="105">
        <v>1818971</v>
      </c>
      <c r="E1549" s="106">
        <f t="shared" si="168"/>
        <v>9.5756987107608555</v>
      </c>
      <c r="F1549" s="107">
        <f t="shared" si="169"/>
        <v>29</v>
      </c>
      <c r="G1549" s="107">
        <f>COUNTIF(Data_Eksportir!$H$2:$H$3401,A1549)</f>
        <v>0</v>
      </c>
      <c r="H1549" s="104" t="str">
        <f t="shared" si="170"/>
        <v>5 – 20</v>
      </c>
      <c r="I1549" s="104" t="str">
        <f t="shared" si="171"/>
        <v>Di bawah ambang nilai</v>
      </c>
      <c r="J1549" s="106">
        <f t="shared" si="172"/>
        <v>1818971.0015489999</v>
      </c>
      <c r="K1549" s="105">
        <f t="shared" si="173"/>
        <v>0</v>
      </c>
      <c r="L1549" s="106">
        <f t="shared" si="174"/>
        <v>0</v>
      </c>
    </row>
    <row r="1550" spans="1:12" x14ac:dyDescent="0.3">
      <c r="A1550" s="104" t="s">
        <v>3487</v>
      </c>
      <c r="B1550" s="104" t="s">
        <v>3488</v>
      </c>
      <c r="C1550" s="105">
        <v>30</v>
      </c>
      <c r="D1550" s="105">
        <v>623</v>
      </c>
      <c r="E1550" s="106">
        <f t="shared" si="168"/>
        <v>20.766666666666666</v>
      </c>
      <c r="F1550" s="107">
        <f t="shared" si="169"/>
        <v>29</v>
      </c>
      <c r="G1550" s="107">
        <f>COUNTIF(Data_Eksportir!$H$2:$H$3401,A1550)</f>
        <v>0</v>
      </c>
      <c r="H1550" s="104" t="str">
        <f t="shared" si="170"/>
        <v>20 – 100</v>
      </c>
      <c r="I1550" s="104" t="str">
        <f t="shared" si="171"/>
        <v>Di bawah ambang nilai</v>
      </c>
      <c r="J1550" s="106">
        <f t="shared" si="172"/>
        <v>623.00154999999995</v>
      </c>
      <c r="K1550" s="105">
        <f t="shared" si="173"/>
        <v>0</v>
      </c>
      <c r="L1550" s="106">
        <f t="shared" si="174"/>
        <v>0</v>
      </c>
    </row>
    <row r="1551" spans="1:12" x14ac:dyDescent="0.3">
      <c r="A1551" s="104" t="s">
        <v>3489</v>
      </c>
      <c r="B1551" s="104" t="s">
        <v>3490</v>
      </c>
      <c r="C1551" s="105">
        <v>536800</v>
      </c>
      <c r="D1551" s="105">
        <v>828890</v>
      </c>
      <c r="E1551" s="106">
        <f t="shared" si="168"/>
        <v>1.5441318926974665</v>
      </c>
      <c r="F1551" s="107">
        <f t="shared" si="169"/>
        <v>29</v>
      </c>
      <c r="G1551" s="107">
        <f>COUNTIF(Data_Eksportir!$H$2:$H$3401,A1551)</f>
        <v>0</v>
      </c>
      <c r="H1551" s="104" t="str">
        <f t="shared" si="170"/>
        <v>1 – 5</v>
      </c>
      <c r="I1551" s="104" t="str">
        <f t="shared" si="171"/>
        <v>Di bawah ambang nilai</v>
      </c>
      <c r="J1551" s="106">
        <f t="shared" si="172"/>
        <v>828890.00155100005</v>
      </c>
      <c r="K1551" s="105">
        <f t="shared" si="173"/>
        <v>0</v>
      </c>
      <c r="L1551" s="106">
        <f t="shared" si="174"/>
        <v>0</v>
      </c>
    </row>
    <row r="1552" spans="1:12" x14ac:dyDescent="0.3">
      <c r="A1552" s="104" t="s">
        <v>3491</v>
      </c>
      <c r="B1552" s="104" t="s">
        <v>3492</v>
      </c>
      <c r="C1552" s="105">
        <v>19544</v>
      </c>
      <c r="D1552" s="105">
        <v>106901</v>
      </c>
      <c r="E1552" s="106">
        <f t="shared" si="168"/>
        <v>5.4697605403192799</v>
      </c>
      <c r="F1552" s="107">
        <f t="shared" si="169"/>
        <v>29</v>
      </c>
      <c r="G1552" s="107">
        <f>COUNTIF(Data_Eksportir!$H$2:$H$3401,A1552)</f>
        <v>0</v>
      </c>
      <c r="H1552" s="104" t="str">
        <f t="shared" si="170"/>
        <v>5 – 20</v>
      </c>
      <c r="I1552" s="104" t="str">
        <f t="shared" si="171"/>
        <v>Di bawah ambang nilai</v>
      </c>
      <c r="J1552" s="106">
        <f t="shared" si="172"/>
        <v>106901.001552</v>
      </c>
      <c r="K1552" s="105">
        <f t="shared" si="173"/>
        <v>0</v>
      </c>
      <c r="L1552" s="106">
        <f t="shared" si="174"/>
        <v>0</v>
      </c>
    </row>
    <row r="1553" spans="1:12" x14ac:dyDescent="0.3">
      <c r="A1553" s="104" t="s">
        <v>3493</v>
      </c>
      <c r="B1553" s="104" t="s">
        <v>3494</v>
      </c>
      <c r="C1553" s="105">
        <v>104</v>
      </c>
      <c r="D1553" s="105">
        <v>1143</v>
      </c>
      <c r="E1553" s="106">
        <f t="shared" si="168"/>
        <v>10.990384615384615</v>
      </c>
      <c r="F1553" s="107">
        <f t="shared" si="169"/>
        <v>29</v>
      </c>
      <c r="G1553" s="107">
        <f>COUNTIF(Data_Eksportir!$H$2:$H$3401,A1553)</f>
        <v>0</v>
      </c>
      <c r="H1553" s="104" t="str">
        <f t="shared" si="170"/>
        <v>5 – 20</v>
      </c>
      <c r="I1553" s="104" t="str">
        <f t="shared" si="171"/>
        <v>Di bawah ambang nilai</v>
      </c>
      <c r="J1553" s="106">
        <f t="shared" si="172"/>
        <v>1143.0015530000001</v>
      </c>
      <c r="K1553" s="105">
        <f t="shared" si="173"/>
        <v>0</v>
      </c>
      <c r="L1553" s="106">
        <f t="shared" si="174"/>
        <v>0</v>
      </c>
    </row>
    <row r="1554" spans="1:12" x14ac:dyDescent="0.3">
      <c r="A1554" s="104" t="s">
        <v>3495</v>
      </c>
      <c r="B1554" s="104" t="s">
        <v>3496</v>
      </c>
      <c r="C1554" s="105">
        <v>1140</v>
      </c>
      <c r="D1554" s="105">
        <v>27581</v>
      </c>
      <c r="E1554" s="106">
        <f t="shared" si="168"/>
        <v>24.193859649122807</v>
      </c>
      <c r="F1554" s="107">
        <f t="shared" si="169"/>
        <v>29</v>
      </c>
      <c r="G1554" s="107">
        <f>COUNTIF(Data_Eksportir!$H$2:$H$3401,A1554)</f>
        <v>0</v>
      </c>
      <c r="H1554" s="104" t="str">
        <f t="shared" si="170"/>
        <v>20 – 100</v>
      </c>
      <c r="I1554" s="104" t="str">
        <f t="shared" si="171"/>
        <v>Di bawah ambang nilai</v>
      </c>
      <c r="J1554" s="106">
        <f t="shared" si="172"/>
        <v>27581.001553999999</v>
      </c>
      <c r="K1554" s="105">
        <f t="shared" si="173"/>
        <v>0</v>
      </c>
      <c r="L1554" s="106">
        <f t="shared" si="174"/>
        <v>0</v>
      </c>
    </row>
    <row r="1555" spans="1:12" x14ac:dyDescent="0.3">
      <c r="A1555" s="104" t="s">
        <v>3497</v>
      </c>
      <c r="B1555" s="104" t="s">
        <v>3498</v>
      </c>
      <c r="C1555" s="105">
        <v>2019</v>
      </c>
      <c r="D1555" s="105">
        <v>2407</v>
      </c>
      <c r="E1555" s="106">
        <f t="shared" si="168"/>
        <v>1.192174343734522</v>
      </c>
      <c r="F1555" s="107">
        <f t="shared" si="169"/>
        <v>29</v>
      </c>
      <c r="G1555" s="107">
        <f>COUNTIF(Data_Eksportir!$H$2:$H$3401,A1555)</f>
        <v>0</v>
      </c>
      <c r="H1555" s="104" t="str">
        <f t="shared" si="170"/>
        <v>1 – 5</v>
      </c>
      <c r="I1555" s="104" t="str">
        <f t="shared" si="171"/>
        <v>Di bawah ambang nilai</v>
      </c>
      <c r="J1555" s="106">
        <f t="shared" si="172"/>
        <v>2407.0015549999998</v>
      </c>
      <c r="K1555" s="105">
        <f t="shared" si="173"/>
        <v>0</v>
      </c>
      <c r="L1555" s="106">
        <f t="shared" si="174"/>
        <v>0</v>
      </c>
    </row>
    <row r="1556" spans="1:12" x14ac:dyDescent="0.3">
      <c r="A1556" s="104" t="s">
        <v>3499</v>
      </c>
      <c r="B1556" s="104" t="s">
        <v>3500</v>
      </c>
      <c r="C1556" s="105">
        <v>351</v>
      </c>
      <c r="D1556" s="105">
        <v>2407</v>
      </c>
      <c r="E1556" s="106">
        <f t="shared" si="168"/>
        <v>6.8575498575498575</v>
      </c>
      <c r="F1556" s="107">
        <f t="shared" si="169"/>
        <v>29</v>
      </c>
      <c r="G1556" s="107">
        <f>COUNTIF(Data_Eksportir!$H$2:$H$3401,A1556)</f>
        <v>1</v>
      </c>
      <c r="H1556" s="104" t="str">
        <f t="shared" si="170"/>
        <v>5 – 20</v>
      </c>
      <c r="I1556" s="104" t="str">
        <f t="shared" si="171"/>
        <v>Di bawah ambang nilai</v>
      </c>
      <c r="J1556" s="106">
        <f t="shared" si="172"/>
        <v>2407.0015560000002</v>
      </c>
      <c r="K1556" s="105">
        <f t="shared" si="173"/>
        <v>0</v>
      </c>
      <c r="L1556" s="106">
        <f t="shared" si="174"/>
        <v>0</v>
      </c>
    </row>
    <row r="1557" spans="1:12" x14ac:dyDescent="0.3">
      <c r="A1557" s="104" t="s">
        <v>3501</v>
      </c>
      <c r="B1557" s="104" t="s">
        <v>3502</v>
      </c>
      <c r="C1557" s="105">
        <v>278000</v>
      </c>
      <c r="D1557" s="105">
        <v>444835</v>
      </c>
      <c r="E1557" s="106">
        <f t="shared" si="168"/>
        <v>1.6001258992805756</v>
      </c>
      <c r="F1557" s="107">
        <f t="shared" si="169"/>
        <v>29</v>
      </c>
      <c r="G1557" s="107">
        <f>COUNTIF(Data_Eksportir!$H$2:$H$3401,A1557)</f>
        <v>0</v>
      </c>
      <c r="H1557" s="104" t="str">
        <f t="shared" si="170"/>
        <v>1 – 5</v>
      </c>
      <c r="I1557" s="104" t="str">
        <f t="shared" si="171"/>
        <v>Di bawah ambang nilai</v>
      </c>
      <c r="J1557" s="106">
        <f t="shared" si="172"/>
        <v>444835.00155699998</v>
      </c>
      <c r="K1557" s="105">
        <f t="shared" si="173"/>
        <v>0</v>
      </c>
      <c r="L1557" s="106">
        <f t="shared" si="174"/>
        <v>0</v>
      </c>
    </row>
    <row r="1558" spans="1:12" x14ac:dyDescent="0.3">
      <c r="A1558" s="104" t="s">
        <v>3503</v>
      </c>
      <c r="B1558" s="104" t="s">
        <v>3504</v>
      </c>
      <c r="C1558" s="105">
        <v>91118296</v>
      </c>
      <c r="D1558" s="105">
        <v>62911702</v>
      </c>
      <c r="E1558" s="106">
        <f t="shared" si="168"/>
        <v>0.69043984316827001</v>
      </c>
      <c r="F1558" s="107">
        <f t="shared" si="169"/>
        <v>29</v>
      </c>
      <c r="G1558" s="107">
        <f>COUNTIF(Data_Eksportir!$H$2:$H$3401,A1558)</f>
        <v>0</v>
      </c>
      <c r="H1558" s="104" t="str">
        <f t="shared" si="170"/>
        <v>Di bawah 1</v>
      </c>
      <c r="I1558" s="104" t="str">
        <f t="shared" si="171"/>
        <v>Belum terwakili</v>
      </c>
      <c r="J1558" s="106">
        <f t="shared" si="172"/>
        <v>62911702.001557998</v>
      </c>
      <c r="K1558" s="105">
        <f t="shared" si="173"/>
        <v>62911702</v>
      </c>
      <c r="L1558" s="106">
        <f t="shared" si="174"/>
        <v>62911702.001557998</v>
      </c>
    </row>
    <row r="1559" spans="1:12" x14ac:dyDescent="0.3">
      <c r="A1559" s="104" t="s">
        <v>3505</v>
      </c>
      <c r="B1559" s="104" t="s">
        <v>3506</v>
      </c>
      <c r="C1559" s="105">
        <v>392</v>
      </c>
      <c r="D1559" s="105">
        <v>19090</v>
      </c>
      <c r="E1559" s="106">
        <f t="shared" si="168"/>
        <v>48.698979591836732</v>
      </c>
      <c r="F1559" s="107">
        <f t="shared" si="169"/>
        <v>29</v>
      </c>
      <c r="G1559" s="107">
        <f>COUNTIF(Data_Eksportir!$H$2:$H$3401,A1559)</f>
        <v>0</v>
      </c>
      <c r="H1559" s="104" t="str">
        <f t="shared" si="170"/>
        <v>20 – 100</v>
      </c>
      <c r="I1559" s="104" t="str">
        <f t="shared" si="171"/>
        <v>Di bawah ambang nilai</v>
      </c>
      <c r="J1559" s="106">
        <f t="shared" si="172"/>
        <v>19090.001559</v>
      </c>
      <c r="K1559" s="105">
        <f t="shared" si="173"/>
        <v>0</v>
      </c>
      <c r="L1559" s="106">
        <f t="shared" si="174"/>
        <v>0</v>
      </c>
    </row>
    <row r="1560" spans="1:12" x14ac:dyDescent="0.3">
      <c r="A1560" s="104" t="s">
        <v>3507</v>
      </c>
      <c r="B1560" s="104" t="s">
        <v>3508</v>
      </c>
      <c r="C1560" s="105">
        <v>6472537</v>
      </c>
      <c r="D1560" s="105">
        <v>10844060</v>
      </c>
      <c r="E1560" s="106">
        <f t="shared" si="168"/>
        <v>1.675395598356564</v>
      </c>
      <c r="F1560" s="107">
        <f t="shared" si="169"/>
        <v>29</v>
      </c>
      <c r="G1560" s="107">
        <f>COUNTIF(Data_Eksportir!$H$2:$H$3401,A1560)</f>
        <v>0</v>
      </c>
      <c r="H1560" s="104" t="str">
        <f t="shared" si="170"/>
        <v>1 – 5</v>
      </c>
      <c r="I1560" s="104" t="str">
        <f t="shared" si="171"/>
        <v>Belum terwakili</v>
      </c>
      <c r="J1560" s="106">
        <f t="shared" si="172"/>
        <v>10844060.001560001</v>
      </c>
      <c r="K1560" s="105">
        <f t="shared" si="173"/>
        <v>10844060</v>
      </c>
      <c r="L1560" s="106">
        <f t="shared" si="174"/>
        <v>10844060.001560001</v>
      </c>
    </row>
    <row r="1561" spans="1:12" x14ac:dyDescent="0.3">
      <c r="A1561" s="104" t="s">
        <v>3509</v>
      </c>
      <c r="B1561" s="104" t="s">
        <v>3510</v>
      </c>
      <c r="C1561" s="105">
        <v>250630</v>
      </c>
      <c r="D1561" s="105">
        <v>339849</v>
      </c>
      <c r="E1561" s="106">
        <f t="shared" si="168"/>
        <v>1.3559789330886167</v>
      </c>
      <c r="F1561" s="107">
        <f t="shared" si="169"/>
        <v>29</v>
      </c>
      <c r="G1561" s="107">
        <f>COUNTIF(Data_Eksportir!$H$2:$H$3401,A1561)</f>
        <v>0</v>
      </c>
      <c r="H1561" s="104" t="str">
        <f t="shared" si="170"/>
        <v>1 – 5</v>
      </c>
      <c r="I1561" s="104" t="str">
        <f t="shared" si="171"/>
        <v>Di bawah ambang nilai</v>
      </c>
      <c r="J1561" s="106">
        <f t="shared" si="172"/>
        <v>339849.00156100001</v>
      </c>
      <c r="K1561" s="105">
        <f t="shared" si="173"/>
        <v>0</v>
      </c>
      <c r="L1561" s="106">
        <f t="shared" si="174"/>
        <v>0</v>
      </c>
    </row>
    <row r="1562" spans="1:12" x14ac:dyDescent="0.3">
      <c r="A1562" s="104" t="s">
        <v>3511</v>
      </c>
      <c r="B1562" s="104" t="s">
        <v>3512</v>
      </c>
      <c r="C1562" s="105">
        <v>5753</v>
      </c>
      <c r="D1562" s="105">
        <v>35869</v>
      </c>
      <c r="E1562" s="106">
        <f t="shared" si="168"/>
        <v>6.2348339996523556</v>
      </c>
      <c r="F1562" s="107">
        <f t="shared" si="169"/>
        <v>29</v>
      </c>
      <c r="G1562" s="107">
        <f>COUNTIF(Data_Eksportir!$H$2:$H$3401,A1562)</f>
        <v>0</v>
      </c>
      <c r="H1562" s="104" t="str">
        <f t="shared" si="170"/>
        <v>5 – 20</v>
      </c>
      <c r="I1562" s="104" t="str">
        <f t="shared" si="171"/>
        <v>Di bawah ambang nilai</v>
      </c>
      <c r="J1562" s="106">
        <f t="shared" si="172"/>
        <v>35869.001561999998</v>
      </c>
      <c r="K1562" s="105">
        <f t="shared" si="173"/>
        <v>0</v>
      </c>
      <c r="L1562" s="106">
        <f t="shared" si="174"/>
        <v>0</v>
      </c>
    </row>
    <row r="1563" spans="1:12" x14ac:dyDescent="0.3">
      <c r="A1563" s="104" t="s">
        <v>3513</v>
      </c>
      <c r="B1563" s="104" t="s">
        <v>3514</v>
      </c>
      <c r="C1563" s="105">
        <v>8242</v>
      </c>
      <c r="D1563" s="105">
        <v>45492</v>
      </c>
      <c r="E1563" s="106">
        <f t="shared" si="168"/>
        <v>5.5195340936665858</v>
      </c>
      <c r="F1563" s="107">
        <f t="shared" si="169"/>
        <v>29</v>
      </c>
      <c r="G1563" s="107">
        <f>COUNTIF(Data_Eksportir!$H$2:$H$3401,A1563)</f>
        <v>0</v>
      </c>
      <c r="H1563" s="104" t="str">
        <f t="shared" si="170"/>
        <v>5 – 20</v>
      </c>
      <c r="I1563" s="104" t="str">
        <f t="shared" si="171"/>
        <v>Di bawah ambang nilai</v>
      </c>
      <c r="J1563" s="106">
        <f t="shared" si="172"/>
        <v>45492.001562999998</v>
      </c>
      <c r="K1563" s="105">
        <f t="shared" si="173"/>
        <v>0</v>
      </c>
      <c r="L1563" s="106">
        <f t="shared" si="174"/>
        <v>0</v>
      </c>
    </row>
    <row r="1564" spans="1:12" x14ac:dyDescent="0.3">
      <c r="A1564" s="104" t="s">
        <v>3515</v>
      </c>
      <c r="B1564" s="104" t="s">
        <v>3516</v>
      </c>
      <c r="C1564" s="105">
        <v>253788</v>
      </c>
      <c r="D1564" s="105">
        <v>1565446</v>
      </c>
      <c r="E1564" s="106">
        <f t="shared" si="168"/>
        <v>6.1683215912493896</v>
      </c>
      <c r="F1564" s="107">
        <f t="shared" si="169"/>
        <v>29</v>
      </c>
      <c r="G1564" s="107">
        <f>COUNTIF(Data_Eksportir!$H$2:$H$3401,A1564)</f>
        <v>0</v>
      </c>
      <c r="H1564" s="104" t="str">
        <f t="shared" si="170"/>
        <v>5 – 20</v>
      </c>
      <c r="I1564" s="104" t="str">
        <f t="shared" si="171"/>
        <v>Di bawah ambang nilai</v>
      </c>
      <c r="J1564" s="106">
        <f t="shared" si="172"/>
        <v>1565446.001564</v>
      </c>
      <c r="K1564" s="105">
        <f t="shared" si="173"/>
        <v>0</v>
      </c>
      <c r="L1564" s="106">
        <f t="shared" si="174"/>
        <v>0</v>
      </c>
    </row>
    <row r="1565" spans="1:12" x14ac:dyDescent="0.3">
      <c r="A1565" s="104" t="s">
        <v>3517</v>
      </c>
      <c r="B1565" s="104" t="s">
        <v>3518</v>
      </c>
      <c r="C1565" s="105">
        <v>2249206</v>
      </c>
      <c r="D1565" s="105">
        <v>39365687</v>
      </c>
      <c r="E1565" s="106">
        <f t="shared" si="168"/>
        <v>17.502037163336752</v>
      </c>
      <c r="F1565" s="107">
        <f t="shared" si="169"/>
        <v>29</v>
      </c>
      <c r="G1565" s="107">
        <f>COUNTIF(Data_Eksportir!$H$2:$H$3401,A1565)</f>
        <v>0</v>
      </c>
      <c r="H1565" s="104" t="str">
        <f t="shared" si="170"/>
        <v>5 – 20</v>
      </c>
      <c r="I1565" s="104" t="str">
        <f t="shared" si="171"/>
        <v>Belum terwakili</v>
      </c>
      <c r="J1565" s="106">
        <f t="shared" si="172"/>
        <v>39365687.001565002</v>
      </c>
      <c r="K1565" s="105">
        <f t="shared" si="173"/>
        <v>39365687</v>
      </c>
      <c r="L1565" s="106">
        <f t="shared" si="174"/>
        <v>39365687.001565002</v>
      </c>
    </row>
    <row r="1566" spans="1:12" x14ac:dyDescent="0.3">
      <c r="A1566" s="104" t="s">
        <v>3519</v>
      </c>
      <c r="B1566" s="104" t="s">
        <v>3520</v>
      </c>
      <c r="C1566" s="105">
        <v>2198522</v>
      </c>
      <c r="D1566" s="105">
        <v>6690105</v>
      </c>
      <c r="E1566" s="106">
        <f t="shared" si="168"/>
        <v>3.0430011616895349</v>
      </c>
      <c r="F1566" s="107">
        <f t="shared" si="169"/>
        <v>29</v>
      </c>
      <c r="G1566" s="107">
        <f>COUNTIF(Data_Eksportir!$H$2:$H$3401,A1566)</f>
        <v>0</v>
      </c>
      <c r="H1566" s="104" t="str">
        <f t="shared" si="170"/>
        <v>1 – 5</v>
      </c>
      <c r="I1566" s="104" t="str">
        <f t="shared" si="171"/>
        <v>Di bawah ambang nilai</v>
      </c>
      <c r="J1566" s="106">
        <f t="shared" si="172"/>
        <v>6690105.0015660003</v>
      </c>
      <c r="K1566" s="105">
        <f t="shared" si="173"/>
        <v>0</v>
      </c>
      <c r="L1566" s="106">
        <f t="shared" si="174"/>
        <v>0</v>
      </c>
    </row>
    <row r="1567" spans="1:12" x14ac:dyDescent="0.3">
      <c r="A1567" s="104" t="s">
        <v>3521</v>
      </c>
      <c r="B1567" s="104" t="s">
        <v>3522</v>
      </c>
      <c r="C1567" s="105">
        <v>25460</v>
      </c>
      <c r="D1567" s="105">
        <v>44773</v>
      </c>
      <c r="E1567" s="106">
        <f t="shared" si="168"/>
        <v>1.7585624509033779</v>
      </c>
      <c r="F1567" s="107">
        <f t="shared" si="169"/>
        <v>29</v>
      </c>
      <c r="G1567" s="107">
        <f>COUNTIF(Data_Eksportir!$H$2:$H$3401,A1567)</f>
        <v>0</v>
      </c>
      <c r="H1567" s="104" t="str">
        <f t="shared" si="170"/>
        <v>1 – 5</v>
      </c>
      <c r="I1567" s="104" t="str">
        <f t="shared" si="171"/>
        <v>Di bawah ambang nilai</v>
      </c>
      <c r="J1567" s="106">
        <f t="shared" si="172"/>
        <v>44773.001566999999</v>
      </c>
      <c r="K1567" s="105">
        <f t="shared" si="173"/>
        <v>0</v>
      </c>
      <c r="L1567" s="106">
        <f t="shared" si="174"/>
        <v>0</v>
      </c>
    </row>
    <row r="1568" spans="1:12" x14ac:dyDescent="0.3">
      <c r="A1568" s="104" t="s">
        <v>3523</v>
      </c>
      <c r="B1568" s="104" t="s">
        <v>3524</v>
      </c>
      <c r="C1568" s="105">
        <v>11662</v>
      </c>
      <c r="D1568" s="105">
        <v>9562</v>
      </c>
      <c r="E1568" s="106">
        <f t="shared" si="168"/>
        <v>0.81992797118847538</v>
      </c>
      <c r="F1568" s="107">
        <f t="shared" si="169"/>
        <v>29</v>
      </c>
      <c r="G1568" s="107">
        <f>COUNTIF(Data_Eksportir!$H$2:$H$3401,A1568)</f>
        <v>0</v>
      </c>
      <c r="H1568" s="104" t="str">
        <f t="shared" si="170"/>
        <v>Di bawah 1</v>
      </c>
      <c r="I1568" s="104" t="str">
        <f t="shared" si="171"/>
        <v>Di bawah ambang nilai</v>
      </c>
      <c r="J1568" s="106">
        <f t="shared" si="172"/>
        <v>9562.0015679999997</v>
      </c>
      <c r="K1568" s="105">
        <f t="shared" si="173"/>
        <v>0</v>
      </c>
      <c r="L1568" s="106">
        <f t="shared" si="174"/>
        <v>0</v>
      </c>
    </row>
    <row r="1569" spans="1:12" x14ac:dyDescent="0.3">
      <c r="A1569" s="104" t="s">
        <v>3525</v>
      </c>
      <c r="B1569" s="104" t="s">
        <v>3526</v>
      </c>
      <c r="C1569" s="105">
        <v>298</v>
      </c>
      <c r="D1569" s="105">
        <v>32156</v>
      </c>
      <c r="E1569" s="106">
        <f t="shared" si="168"/>
        <v>107.90604026845638</v>
      </c>
      <c r="F1569" s="107">
        <f t="shared" si="169"/>
        <v>29</v>
      </c>
      <c r="G1569" s="107">
        <f>COUNTIF(Data_Eksportir!$H$2:$H$3401,A1569)</f>
        <v>0</v>
      </c>
      <c r="H1569" s="104" t="str">
        <f t="shared" si="170"/>
        <v>100 ke atas</v>
      </c>
      <c r="I1569" s="104" t="str">
        <f t="shared" si="171"/>
        <v>Di bawah ambang nilai</v>
      </c>
      <c r="J1569" s="106">
        <f t="shared" si="172"/>
        <v>32156.001569</v>
      </c>
      <c r="K1569" s="105">
        <f t="shared" si="173"/>
        <v>0</v>
      </c>
      <c r="L1569" s="106">
        <f t="shared" si="174"/>
        <v>0</v>
      </c>
    </row>
    <row r="1570" spans="1:12" x14ac:dyDescent="0.3">
      <c r="A1570" s="104" t="s">
        <v>3527</v>
      </c>
      <c r="B1570" s="104" t="s">
        <v>3528</v>
      </c>
      <c r="C1570" s="105">
        <v>13026</v>
      </c>
      <c r="D1570" s="105">
        <v>90525</v>
      </c>
      <c r="E1570" s="106">
        <f t="shared" si="168"/>
        <v>6.9495624136342702</v>
      </c>
      <c r="F1570" s="107">
        <f t="shared" si="169"/>
        <v>29</v>
      </c>
      <c r="G1570" s="107">
        <f>COUNTIF(Data_Eksportir!$H$2:$H$3401,A1570)</f>
        <v>0</v>
      </c>
      <c r="H1570" s="104" t="str">
        <f t="shared" si="170"/>
        <v>5 – 20</v>
      </c>
      <c r="I1570" s="104" t="str">
        <f t="shared" si="171"/>
        <v>Di bawah ambang nilai</v>
      </c>
      <c r="J1570" s="106">
        <f t="shared" si="172"/>
        <v>90525.001569999993</v>
      </c>
      <c r="K1570" s="105">
        <f t="shared" si="173"/>
        <v>0</v>
      </c>
      <c r="L1570" s="106">
        <f t="shared" si="174"/>
        <v>0</v>
      </c>
    </row>
    <row r="1571" spans="1:12" x14ac:dyDescent="0.3">
      <c r="A1571" s="104" t="s">
        <v>3529</v>
      </c>
      <c r="B1571" s="104" t="s">
        <v>3530</v>
      </c>
      <c r="C1571" s="105">
        <v>1620160</v>
      </c>
      <c r="D1571" s="105">
        <v>469696</v>
      </c>
      <c r="E1571" s="106">
        <f t="shared" si="168"/>
        <v>0.2899071696622556</v>
      </c>
      <c r="F1571" s="107">
        <f t="shared" si="169"/>
        <v>29</v>
      </c>
      <c r="G1571" s="107">
        <f>COUNTIF(Data_Eksportir!$H$2:$H$3401,A1571)</f>
        <v>0</v>
      </c>
      <c r="H1571" s="104" t="str">
        <f t="shared" si="170"/>
        <v>Di bawah 1</v>
      </c>
      <c r="I1571" s="104" t="str">
        <f t="shared" si="171"/>
        <v>Di bawah ambang nilai</v>
      </c>
      <c r="J1571" s="106">
        <f t="shared" si="172"/>
        <v>469696.00157099997</v>
      </c>
      <c r="K1571" s="105">
        <f t="shared" si="173"/>
        <v>0</v>
      </c>
      <c r="L1571" s="106">
        <f t="shared" si="174"/>
        <v>0</v>
      </c>
    </row>
    <row r="1572" spans="1:12" x14ac:dyDescent="0.3">
      <c r="A1572" s="104" t="s">
        <v>3531</v>
      </c>
      <c r="B1572" s="104" t="s">
        <v>3532</v>
      </c>
      <c r="C1572" s="105">
        <v>0</v>
      </c>
      <c r="D1572" s="105">
        <v>1</v>
      </c>
      <c r="E1572" s="106" t="str">
        <f t="shared" si="168"/>
        <v/>
      </c>
      <c r="F1572" s="107">
        <f t="shared" si="169"/>
        <v>29</v>
      </c>
      <c r="G1572" s="107">
        <f>COUNTIF(Data_Eksportir!$H$2:$H$3401,A1572)</f>
        <v>0</v>
      </c>
      <c r="H1572" s="104" t="str">
        <f t="shared" si="170"/>
        <v>Tanpa data berat</v>
      </c>
      <c r="I1572" s="104" t="str">
        <f t="shared" si="171"/>
        <v>Di bawah ambang nilai</v>
      </c>
      <c r="J1572" s="106">
        <f t="shared" si="172"/>
        <v>1.0015719999999999</v>
      </c>
      <c r="K1572" s="105">
        <f t="shared" si="173"/>
        <v>0</v>
      </c>
      <c r="L1572" s="106">
        <f t="shared" si="174"/>
        <v>0</v>
      </c>
    </row>
    <row r="1573" spans="1:12" x14ac:dyDescent="0.3">
      <c r="A1573" s="104" t="s">
        <v>3533</v>
      </c>
      <c r="B1573" s="104" t="s">
        <v>3534</v>
      </c>
      <c r="C1573" s="105">
        <v>87768</v>
      </c>
      <c r="D1573" s="105">
        <v>942249</v>
      </c>
      <c r="E1573" s="106">
        <f t="shared" si="168"/>
        <v>10.735678151490292</v>
      </c>
      <c r="F1573" s="107">
        <f t="shared" si="169"/>
        <v>29</v>
      </c>
      <c r="G1573" s="107">
        <f>COUNTIF(Data_Eksportir!$H$2:$H$3401,A1573)</f>
        <v>0</v>
      </c>
      <c r="H1573" s="104" t="str">
        <f t="shared" si="170"/>
        <v>5 – 20</v>
      </c>
      <c r="I1573" s="104" t="str">
        <f t="shared" si="171"/>
        <v>Di bawah ambang nilai</v>
      </c>
      <c r="J1573" s="106">
        <f t="shared" si="172"/>
        <v>942249.00157299999</v>
      </c>
      <c r="K1573" s="105">
        <f t="shared" si="173"/>
        <v>0</v>
      </c>
      <c r="L1573" s="106">
        <f t="shared" si="174"/>
        <v>0</v>
      </c>
    </row>
    <row r="1574" spans="1:12" x14ac:dyDescent="0.3">
      <c r="A1574" s="104" t="s">
        <v>3535</v>
      </c>
      <c r="B1574" s="104" t="s">
        <v>3536</v>
      </c>
      <c r="C1574" s="105">
        <v>440</v>
      </c>
      <c r="D1574" s="105">
        <v>4375</v>
      </c>
      <c r="E1574" s="106">
        <f t="shared" si="168"/>
        <v>9.9431818181818183</v>
      </c>
      <c r="F1574" s="107">
        <f t="shared" si="169"/>
        <v>29</v>
      </c>
      <c r="G1574" s="107">
        <f>COUNTIF(Data_Eksportir!$H$2:$H$3401,A1574)</f>
        <v>0</v>
      </c>
      <c r="H1574" s="104" t="str">
        <f t="shared" si="170"/>
        <v>5 – 20</v>
      </c>
      <c r="I1574" s="104" t="str">
        <f t="shared" si="171"/>
        <v>Di bawah ambang nilai</v>
      </c>
      <c r="J1574" s="106">
        <f t="shared" si="172"/>
        <v>4375.0015739999999</v>
      </c>
      <c r="K1574" s="105">
        <f t="shared" si="173"/>
        <v>0</v>
      </c>
      <c r="L1574" s="106">
        <f t="shared" si="174"/>
        <v>0</v>
      </c>
    </row>
    <row r="1575" spans="1:12" x14ac:dyDescent="0.3">
      <c r="A1575" s="104" t="s">
        <v>3537</v>
      </c>
      <c r="B1575" s="104" t="s">
        <v>3538</v>
      </c>
      <c r="C1575" s="105">
        <v>5141</v>
      </c>
      <c r="D1575" s="105">
        <v>338304</v>
      </c>
      <c r="E1575" s="106">
        <f t="shared" si="168"/>
        <v>65.805096284769505</v>
      </c>
      <c r="F1575" s="107">
        <f t="shared" si="169"/>
        <v>29</v>
      </c>
      <c r="G1575" s="107">
        <f>COUNTIF(Data_Eksportir!$H$2:$H$3401,A1575)</f>
        <v>0</v>
      </c>
      <c r="H1575" s="104" t="str">
        <f t="shared" si="170"/>
        <v>20 – 100</v>
      </c>
      <c r="I1575" s="104" t="str">
        <f t="shared" si="171"/>
        <v>Di bawah ambang nilai</v>
      </c>
      <c r="J1575" s="106">
        <f t="shared" si="172"/>
        <v>338304.001575</v>
      </c>
      <c r="K1575" s="105">
        <f t="shared" si="173"/>
        <v>0</v>
      </c>
      <c r="L1575" s="106">
        <f t="shared" si="174"/>
        <v>0</v>
      </c>
    </row>
    <row r="1576" spans="1:12" x14ac:dyDescent="0.3">
      <c r="A1576" s="104" t="s">
        <v>3539</v>
      </c>
      <c r="B1576" s="104" t="s">
        <v>3540</v>
      </c>
      <c r="C1576" s="105">
        <v>375908</v>
      </c>
      <c r="D1576" s="105">
        <v>22269334</v>
      </c>
      <c r="E1576" s="106">
        <f t="shared" si="168"/>
        <v>59.241447375421643</v>
      </c>
      <c r="F1576" s="107">
        <f t="shared" si="169"/>
        <v>29</v>
      </c>
      <c r="G1576" s="107">
        <f>COUNTIF(Data_Eksportir!$H$2:$H$3401,A1576)</f>
        <v>0</v>
      </c>
      <c r="H1576" s="104" t="str">
        <f t="shared" si="170"/>
        <v>20 – 100</v>
      </c>
      <c r="I1576" s="104" t="str">
        <f t="shared" si="171"/>
        <v>Belum terwakili</v>
      </c>
      <c r="J1576" s="106">
        <f t="shared" si="172"/>
        <v>22269334.001575999</v>
      </c>
      <c r="K1576" s="105">
        <f t="shared" si="173"/>
        <v>22269334</v>
      </c>
      <c r="L1576" s="106">
        <f t="shared" si="174"/>
        <v>22269334.001575999</v>
      </c>
    </row>
    <row r="1577" spans="1:12" x14ac:dyDescent="0.3">
      <c r="A1577" s="104" t="s">
        <v>3541</v>
      </c>
      <c r="B1577" s="104" t="s">
        <v>3542</v>
      </c>
      <c r="C1577" s="105">
        <v>725</v>
      </c>
      <c r="D1577" s="105">
        <v>7363</v>
      </c>
      <c r="E1577" s="106">
        <f t="shared" si="168"/>
        <v>10.155862068965517</v>
      </c>
      <c r="F1577" s="107">
        <f t="shared" si="169"/>
        <v>29</v>
      </c>
      <c r="G1577" s="107">
        <f>COUNTIF(Data_Eksportir!$H$2:$H$3401,A1577)</f>
        <v>0</v>
      </c>
      <c r="H1577" s="104" t="str">
        <f t="shared" si="170"/>
        <v>5 – 20</v>
      </c>
      <c r="I1577" s="104" t="str">
        <f t="shared" si="171"/>
        <v>Di bawah ambang nilai</v>
      </c>
      <c r="J1577" s="106">
        <f t="shared" si="172"/>
        <v>7363.001577</v>
      </c>
      <c r="K1577" s="105">
        <f t="shared" si="173"/>
        <v>0</v>
      </c>
      <c r="L1577" s="106">
        <f t="shared" si="174"/>
        <v>0</v>
      </c>
    </row>
    <row r="1578" spans="1:12" x14ac:dyDescent="0.3">
      <c r="A1578" s="104" t="s">
        <v>3543</v>
      </c>
      <c r="B1578" s="104" t="s">
        <v>3544</v>
      </c>
      <c r="C1578" s="105">
        <v>105</v>
      </c>
      <c r="D1578" s="105">
        <v>5833</v>
      </c>
      <c r="E1578" s="106">
        <f t="shared" si="168"/>
        <v>55.55238095238095</v>
      </c>
      <c r="F1578" s="107">
        <f t="shared" si="169"/>
        <v>29</v>
      </c>
      <c r="G1578" s="107">
        <f>COUNTIF(Data_Eksportir!$H$2:$H$3401,A1578)</f>
        <v>0</v>
      </c>
      <c r="H1578" s="104" t="str">
        <f t="shared" si="170"/>
        <v>20 – 100</v>
      </c>
      <c r="I1578" s="104" t="str">
        <f t="shared" si="171"/>
        <v>Di bawah ambang nilai</v>
      </c>
      <c r="J1578" s="106">
        <f t="shared" si="172"/>
        <v>5833.0015780000003</v>
      </c>
      <c r="K1578" s="105">
        <f t="shared" si="173"/>
        <v>0</v>
      </c>
      <c r="L1578" s="106">
        <f t="shared" si="174"/>
        <v>0</v>
      </c>
    </row>
    <row r="1579" spans="1:12" x14ac:dyDescent="0.3">
      <c r="A1579" s="104" t="s">
        <v>3545</v>
      </c>
      <c r="B1579" s="104" t="s">
        <v>3546</v>
      </c>
      <c r="C1579" s="105">
        <v>0</v>
      </c>
      <c r="D1579" s="105">
        <v>160</v>
      </c>
      <c r="E1579" s="106" t="str">
        <f t="shared" si="168"/>
        <v/>
      </c>
      <c r="F1579" s="107">
        <f t="shared" si="169"/>
        <v>29</v>
      </c>
      <c r="G1579" s="107">
        <f>COUNTIF(Data_Eksportir!$H$2:$H$3401,A1579)</f>
        <v>0</v>
      </c>
      <c r="H1579" s="104" t="str">
        <f t="shared" si="170"/>
        <v>Tanpa data berat</v>
      </c>
      <c r="I1579" s="104" t="str">
        <f t="shared" si="171"/>
        <v>Di bawah ambang nilai</v>
      </c>
      <c r="J1579" s="106">
        <f t="shared" si="172"/>
        <v>160.00157899999999</v>
      </c>
      <c r="K1579" s="105">
        <f t="shared" si="173"/>
        <v>0</v>
      </c>
      <c r="L1579" s="106">
        <f t="shared" si="174"/>
        <v>0</v>
      </c>
    </row>
    <row r="1580" spans="1:12" x14ac:dyDescent="0.3">
      <c r="A1580" s="104" t="s">
        <v>3547</v>
      </c>
      <c r="B1580" s="104" t="s">
        <v>3548</v>
      </c>
      <c r="C1580" s="105">
        <v>15367655</v>
      </c>
      <c r="D1580" s="105">
        <v>10479695</v>
      </c>
      <c r="E1580" s="106">
        <f t="shared" si="168"/>
        <v>0.68193195383420568</v>
      </c>
      <c r="F1580" s="107">
        <f t="shared" si="169"/>
        <v>29</v>
      </c>
      <c r="G1580" s="107">
        <f>COUNTIF(Data_Eksportir!$H$2:$H$3401,A1580)</f>
        <v>0</v>
      </c>
      <c r="H1580" s="104" t="str">
        <f t="shared" si="170"/>
        <v>Di bawah 1</v>
      </c>
      <c r="I1580" s="104" t="str">
        <f t="shared" si="171"/>
        <v>Belum terwakili</v>
      </c>
      <c r="J1580" s="106">
        <f t="shared" si="172"/>
        <v>10479695.00158</v>
      </c>
      <c r="K1580" s="105">
        <f t="shared" si="173"/>
        <v>10479695</v>
      </c>
      <c r="L1580" s="106">
        <f t="shared" si="174"/>
        <v>10479695.00158</v>
      </c>
    </row>
    <row r="1581" spans="1:12" x14ac:dyDescent="0.3">
      <c r="A1581" s="104" t="s">
        <v>3549</v>
      </c>
      <c r="B1581" s="104" t="s">
        <v>3550</v>
      </c>
      <c r="C1581" s="105">
        <v>27361</v>
      </c>
      <c r="D1581" s="105">
        <v>96608</v>
      </c>
      <c r="E1581" s="106">
        <f t="shared" si="168"/>
        <v>3.5308650999597968</v>
      </c>
      <c r="F1581" s="107">
        <f t="shared" si="169"/>
        <v>29</v>
      </c>
      <c r="G1581" s="107">
        <f>COUNTIF(Data_Eksportir!$H$2:$H$3401,A1581)</f>
        <v>0</v>
      </c>
      <c r="H1581" s="104" t="str">
        <f t="shared" si="170"/>
        <v>1 – 5</v>
      </c>
      <c r="I1581" s="104" t="str">
        <f t="shared" si="171"/>
        <v>Di bawah ambang nilai</v>
      </c>
      <c r="J1581" s="106">
        <f t="shared" si="172"/>
        <v>96608.001581000004</v>
      </c>
      <c r="K1581" s="105">
        <f t="shared" si="173"/>
        <v>0</v>
      </c>
      <c r="L1581" s="106">
        <f t="shared" si="174"/>
        <v>0</v>
      </c>
    </row>
    <row r="1582" spans="1:12" x14ac:dyDescent="0.3">
      <c r="A1582" s="104" t="s">
        <v>3551</v>
      </c>
      <c r="B1582" s="104" t="s">
        <v>3552</v>
      </c>
      <c r="C1582" s="105">
        <v>85</v>
      </c>
      <c r="D1582" s="105">
        <v>1131</v>
      </c>
      <c r="E1582" s="106">
        <f t="shared" si="168"/>
        <v>13.305882352941177</v>
      </c>
      <c r="F1582" s="107">
        <f t="shared" si="169"/>
        <v>29</v>
      </c>
      <c r="G1582" s="107">
        <f>COUNTIF(Data_Eksportir!$H$2:$H$3401,A1582)</f>
        <v>0</v>
      </c>
      <c r="H1582" s="104" t="str">
        <f t="shared" si="170"/>
        <v>5 – 20</v>
      </c>
      <c r="I1582" s="104" t="str">
        <f t="shared" si="171"/>
        <v>Di bawah ambang nilai</v>
      </c>
      <c r="J1582" s="106">
        <f t="shared" si="172"/>
        <v>1131.0015820000001</v>
      </c>
      <c r="K1582" s="105">
        <f t="shared" si="173"/>
        <v>0</v>
      </c>
      <c r="L1582" s="106">
        <f t="shared" si="174"/>
        <v>0</v>
      </c>
    </row>
    <row r="1583" spans="1:12" x14ac:dyDescent="0.3">
      <c r="A1583" s="104" t="s">
        <v>3553</v>
      </c>
      <c r="B1583" s="104" t="s">
        <v>3554</v>
      </c>
      <c r="C1583" s="105">
        <v>3881</v>
      </c>
      <c r="D1583" s="105">
        <v>52985</v>
      </c>
      <c r="E1583" s="106">
        <f t="shared" si="168"/>
        <v>13.652409172893584</v>
      </c>
      <c r="F1583" s="107">
        <f t="shared" si="169"/>
        <v>29</v>
      </c>
      <c r="G1583" s="107">
        <f>COUNTIF(Data_Eksportir!$H$2:$H$3401,A1583)</f>
        <v>0</v>
      </c>
      <c r="H1583" s="104" t="str">
        <f t="shared" si="170"/>
        <v>5 – 20</v>
      </c>
      <c r="I1583" s="104" t="str">
        <f t="shared" si="171"/>
        <v>Di bawah ambang nilai</v>
      </c>
      <c r="J1583" s="106">
        <f t="shared" si="172"/>
        <v>52985.001582999997</v>
      </c>
      <c r="K1583" s="105">
        <f t="shared" si="173"/>
        <v>0</v>
      </c>
      <c r="L1583" s="106">
        <f t="shared" si="174"/>
        <v>0</v>
      </c>
    </row>
    <row r="1584" spans="1:12" x14ac:dyDescent="0.3">
      <c r="A1584" s="104" t="s">
        <v>3555</v>
      </c>
      <c r="B1584" s="104" t="s">
        <v>3556</v>
      </c>
      <c r="C1584" s="105">
        <v>32918</v>
      </c>
      <c r="D1584" s="105">
        <v>163206</v>
      </c>
      <c r="E1584" s="106">
        <f t="shared" si="168"/>
        <v>4.957956133422444</v>
      </c>
      <c r="F1584" s="107">
        <f t="shared" si="169"/>
        <v>29</v>
      </c>
      <c r="G1584" s="107">
        <f>COUNTIF(Data_Eksportir!$H$2:$H$3401,A1584)</f>
        <v>0</v>
      </c>
      <c r="H1584" s="104" t="str">
        <f t="shared" si="170"/>
        <v>1 – 5</v>
      </c>
      <c r="I1584" s="104" t="str">
        <f t="shared" si="171"/>
        <v>Di bawah ambang nilai</v>
      </c>
      <c r="J1584" s="106">
        <f t="shared" si="172"/>
        <v>163206.00158400001</v>
      </c>
      <c r="K1584" s="105">
        <f t="shared" si="173"/>
        <v>0</v>
      </c>
      <c r="L1584" s="106">
        <f t="shared" si="174"/>
        <v>0</v>
      </c>
    </row>
    <row r="1585" spans="1:12" x14ac:dyDescent="0.3">
      <c r="A1585" s="104" t="s">
        <v>3557</v>
      </c>
      <c r="B1585" s="104" t="s">
        <v>3558</v>
      </c>
      <c r="C1585" s="105">
        <v>10543</v>
      </c>
      <c r="D1585" s="105">
        <v>209673</v>
      </c>
      <c r="E1585" s="106">
        <f t="shared" si="168"/>
        <v>19.887413449682253</v>
      </c>
      <c r="F1585" s="107">
        <f t="shared" si="169"/>
        <v>29</v>
      </c>
      <c r="G1585" s="107">
        <f>COUNTIF(Data_Eksportir!$H$2:$H$3401,A1585)</f>
        <v>0</v>
      </c>
      <c r="H1585" s="104" t="str">
        <f t="shared" si="170"/>
        <v>5 – 20</v>
      </c>
      <c r="I1585" s="104" t="str">
        <f t="shared" si="171"/>
        <v>Di bawah ambang nilai</v>
      </c>
      <c r="J1585" s="106">
        <f t="shared" si="172"/>
        <v>209673.00158499999</v>
      </c>
      <c r="K1585" s="105">
        <f t="shared" si="173"/>
        <v>0</v>
      </c>
      <c r="L1585" s="106">
        <f t="shared" si="174"/>
        <v>0</v>
      </c>
    </row>
    <row r="1586" spans="1:12" x14ac:dyDescent="0.3">
      <c r="A1586" s="104" t="s">
        <v>3559</v>
      </c>
      <c r="B1586" s="104" t="s">
        <v>3560</v>
      </c>
      <c r="C1586" s="105">
        <v>816</v>
      </c>
      <c r="D1586" s="105">
        <v>16759</v>
      </c>
      <c r="E1586" s="106">
        <f t="shared" si="168"/>
        <v>20.537990196078432</v>
      </c>
      <c r="F1586" s="107">
        <f t="shared" si="169"/>
        <v>29</v>
      </c>
      <c r="G1586" s="107">
        <f>COUNTIF(Data_Eksportir!$H$2:$H$3401,A1586)</f>
        <v>0</v>
      </c>
      <c r="H1586" s="104" t="str">
        <f t="shared" si="170"/>
        <v>20 – 100</v>
      </c>
      <c r="I1586" s="104" t="str">
        <f t="shared" si="171"/>
        <v>Di bawah ambang nilai</v>
      </c>
      <c r="J1586" s="106">
        <f t="shared" si="172"/>
        <v>16759.001585999998</v>
      </c>
      <c r="K1586" s="105">
        <f t="shared" si="173"/>
        <v>0</v>
      </c>
      <c r="L1586" s="106">
        <f t="shared" si="174"/>
        <v>0</v>
      </c>
    </row>
    <row r="1587" spans="1:12" x14ac:dyDescent="0.3">
      <c r="A1587" s="104" t="s">
        <v>3561</v>
      </c>
      <c r="B1587" s="104" t="s">
        <v>3562</v>
      </c>
      <c r="C1587" s="105">
        <v>4980</v>
      </c>
      <c r="D1587" s="105">
        <v>156</v>
      </c>
      <c r="E1587" s="106">
        <f t="shared" si="168"/>
        <v>3.1325301204819279E-2</v>
      </c>
      <c r="F1587" s="107">
        <f t="shared" si="169"/>
        <v>29</v>
      </c>
      <c r="G1587" s="107">
        <f>COUNTIF(Data_Eksportir!$H$2:$H$3401,A1587)</f>
        <v>0</v>
      </c>
      <c r="H1587" s="104" t="str">
        <f t="shared" si="170"/>
        <v>Di bawah 1</v>
      </c>
      <c r="I1587" s="104" t="str">
        <f t="shared" si="171"/>
        <v>Di bawah ambang nilai</v>
      </c>
      <c r="J1587" s="106">
        <f t="shared" si="172"/>
        <v>156.001587</v>
      </c>
      <c r="K1587" s="105">
        <f t="shared" si="173"/>
        <v>0</v>
      </c>
      <c r="L1587" s="106">
        <f t="shared" si="174"/>
        <v>0</v>
      </c>
    </row>
    <row r="1588" spans="1:12" x14ac:dyDescent="0.3">
      <c r="A1588" s="104" t="s">
        <v>3563</v>
      </c>
      <c r="B1588" s="104" t="s">
        <v>3564</v>
      </c>
      <c r="C1588" s="105">
        <v>22</v>
      </c>
      <c r="D1588" s="105">
        <v>3789</v>
      </c>
      <c r="E1588" s="106">
        <f t="shared" si="168"/>
        <v>172.22727272727272</v>
      </c>
      <c r="F1588" s="107">
        <f t="shared" si="169"/>
        <v>29</v>
      </c>
      <c r="G1588" s="107">
        <f>COUNTIF(Data_Eksportir!$H$2:$H$3401,A1588)</f>
        <v>0</v>
      </c>
      <c r="H1588" s="104" t="str">
        <f t="shared" si="170"/>
        <v>100 ke atas</v>
      </c>
      <c r="I1588" s="104" t="str">
        <f t="shared" si="171"/>
        <v>Di bawah ambang nilai</v>
      </c>
      <c r="J1588" s="106">
        <f t="shared" si="172"/>
        <v>3789.0015880000001</v>
      </c>
      <c r="K1588" s="105">
        <f t="shared" si="173"/>
        <v>0</v>
      </c>
      <c r="L1588" s="106">
        <f t="shared" si="174"/>
        <v>0</v>
      </c>
    </row>
    <row r="1589" spans="1:12" x14ac:dyDescent="0.3">
      <c r="A1589" s="104" t="s">
        <v>3565</v>
      </c>
      <c r="B1589" s="104" t="s">
        <v>3566</v>
      </c>
      <c r="C1589" s="105">
        <v>210</v>
      </c>
      <c r="D1589" s="105">
        <v>75037</v>
      </c>
      <c r="E1589" s="106">
        <f t="shared" si="168"/>
        <v>357.31904761904764</v>
      </c>
      <c r="F1589" s="107">
        <f t="shared" si="169"/>
        <v>29</v>
      </c>
      <c r="G1589" s="107">
        <f>COUNTIF(Data_Eksportir!$H$2:$H$3401,A1589)</f>
        <v>0</v>
      </c>
      <c r="H1589" s="104" t="str">
        <f t="shared" si="170"/>
        <v>100 ke atas</v>
      </c>
      <c r="I1589" s="104" t="str">
        <f t="shared" si="171"/>
        <v>Di bawah ambang nilai</v>
      </c>
      <c r="J1589" s="106">
        <f t="shared" si="172"/>
        <v>75037.001589000007</v>
      </c>
      <c r="K1589" s="105">
        <f t="shared" si="173"/>
        <v>0</v>
      </c>
      <c r="L1589" s="106">
        <f t="shared" si="174"/>
        <v>0</v>
      </c>
    </row>
    <row r="1590" spans="1:12" x14ac:dyDescent="0.3">
      <c r="A1590" s="104" t="s">
        <v>3567</v>
      </c>
      <c r="B1590" s="104" t="s">
        <v>3568</v>
      </c>
      <c r="C1590" s="105">
        <v>2650</v>
      </c>
      <c r="D1590" s="105">
        <v>16695</v>
      </c>
      <c r="E1590" s="106">
        <f t="shared" si="168"/>
        <v>6.3</v>
      </c>
      <c r="F1590" s="107">
        <f t="shared" si="169"/>
        <v>29</v>
      </c>
      <c r="G1590" s="107">
        <f>COUNTIF(Data_Eksportir!$H$2:$H$3401,A1590)</f>
        <v>0</v>
      </c>
      <c r="H1590" s="104" t="str">
        <f t="shared" si="170"/>
        <v>5 – 20</v>
      </c>
      <c r="I1590" s="104" t="str">
        <f t="shared" si="171"/>
        <v>Di bawah ambang nilai</v>
      </c>
      <c r="J1590" s="106">
        <f t="shared" si="172"/>
        <v>16695.00159</v>
      </c>
      <c r="K1590" s="105">
        <f t="shared" si="173"/>
        <v>0</v>
      </c>
      <c r="L1590" s="106">
        <f t="shared" si="174"/>
        <v>0</v>
      </c>
    </row>
    <row r="1591" spans="1:12" x14ac:dyDescent="0.3">
      <c r="A1591" s="104" t="s">
        <v>3569</v>
      </c>
      <c r="B1591" s="104" t="s">
        <v>3570</v>
      </c>
      <c r="C1591" s="105">
        <v>20160</v>
      </c>
      <c r="D1591" s="105">
        <v>9132</v>
      </c>
      <c r="E1591" s="106">
        <f t="shared" si="168"/>
        <v>0.45297619047619048</v>
      </c>
      <c r="F1591" s="107">
        <f t="shared" si="169"/>
        <v>29</v>
      </c>
      <c r="G1591" s="107">
        <f>COUNTIF(Data_Eksportir!$H$2:$H$3401,A1591)</f>
        <v>0</v>
      </c>
      <c r="H1591" s="104" t="str">
        <f t="shared" si="170"/>
        <v>Di bawah 1</v>
      </c>
      <c r="I1591" s="104" t="str">
        <f t="shared" si="171"/>
        <v>Di bawah ambang nilai</v>
      </c>
      <c r="J1591" s="106">
        <f t="shared" si="172"/>
        <v>9132.0015910000002</v>
      </c>
      <c r="K1591" s="105">
        <f t="shared" si="173"/>
        <v>0</v>
      </c>
      <c r="L1591" s="106">
        <f t="shared" si="174"/>
        <v>0</v>
      </c>
    </row>
    <row r="1592" spans="1:12" x14ac:dyDescent="0.3">
      <c r="A1592" s="104" t="s">
        <v>3571</v>
      </c>
      <c r="B1592" s="104" t="s">
        <v>3572</v>
      </c>
      <c r="C1592" s="105">
        <v>5000</v>
      </c>
      <c r="D1592" s="105">
        <v>7075</v>
      </c>
      <c r="E1592" s="106">
        <f t="shared" si="168"/>
        <v>1.415</v>
      </c>
      <c r="F1592" s="107">
        <f t="shared" si="169"/>
        <v>29</v>
      </c>
      <c r="G1592" s="107">
        <f>COUNTIF(Data_Eksportir!$H$2:$H$3401,A1592)</f>
        <v>0</v>
      </c>
      <c r="H1592" s="104" t="str">
        <f t="shared" si="170"/>
        <v>1 – 5</v>
      </c>
      <c r="I1592" s="104" t="str">
        <f t="shared" si="171"/>
        <v>Di bawah ambang nilai</v>
      </c>
      <c r="J1592" s="106">
        <f t="shared" si="172"/>
        <v>7075.0015919999996</v>
      </c>
      <c r="K1592" s="105">
        <f t="shared" si="173"/>
        <v>0</v>
      </c>
      <c r="L1592" s="106">
        <f t="shared" si="174"/>
        <v>0</v>
      </c>
    </row>
    <row r="1593" spans="1:12" x14ac:dyDescent="0.3">
      <c r="A1593" s="104" t="s">
        <v>3573</v>
      </c>
      <c r="B1593" s="104" t="s">
        <v>3574</v>
      </c>
      <c r="C1593" s="105">
        <v>2989</v>
      </c>
      <c r="D1593" s="105">
        <v>28896</v>
      </c>
      <c r="E1593" s="106">
        <f t="shared" si="168"/>
        <v>9.6674473067915692</v>
      </c>
      <c r="F1593" s="107">
        <f t="shared" si="169"/>
        <v>29</v>
      </c>
      <c r="G1593" s="107">
        <f>COUNTIF(Data_Eksportir!$H$2:$H$3401,A1593)</f>
        <v>0</v>
      </c>
      <c r="H1593" s="104" t="str">
        <f t="shared" si="170"/>
        <v>5 – 20</v>
      </c>
      <c r="I1593" s="104" t="str">
        <f t="shared" si="171"/>
        <v>Di bawah ambang nilai</v>
      </c>
      <c r="J1593" s="106">
        <f t="shared" si="172"/>
        <v>28896.001593000001</v>
      </c>
      <c r="K1593" s="105">
        <f t="shared" si="173"/>
        <v>0</v>
      </c>
      <c r="L1593" s="106">
        <f t="shared" si="174"/>
        <v>0</v>
      </c>
    </row>
    <row r="1594" spans="1:12" x14ac:dyDescent="0.3">
      <c r="A1594" s="104" t="s">
        <v>3575</v>
      </c>
      <c r="B1594" s="104" t="s">
        <v>3576</v>
      </c>
      <c r="C1594" s="105">
        <v>10022</v>
      </c>
      <c r="D1594" s="105">
        <v>16652</v>
      </c>
      <c r="E1594" s="106">
        <f t="shared" si="168"/>
        <v>1.6615446018758731</v>
      </c>
      <c r="F1594" s="107">
        <f t="shared" si="169"/>
        <v>29</v>
      </c>
      <c r="G1594" s="107">
        <f>COUNTIF(Data_Eksportir!$H$2:$H$3401,A1594)</f>
        <v>0</v>
      </c>
      <c r="H1594" s="104" t="str">
        <f t="shared" si="170"/>
        <v>1 – 5</v>
      </c>
      <c r="I1594" s="104" t="str">
        <f t="shared" si="171"/>
        <v>Di bawah ambang nilai</v>
      </c>
      <c r="J1594" s="106">
        <f t="shared" si="172"/>
        <v>16652.001594000001</v>
      </c>
      <c r="K1594" s="105">
        <f t="shared" si="173"/>
        <v>0</v>
      </c>
      <c r="L1594" s="106">
        <f t="shared" si="174"/>
        <v>0</v>
      </c>
    </row>
    <row r="1595" spans="1:12" x14ac:dyDescent="0.3">
      <c r="A1595" s="104" t="s">
        <v>3577</v>
      </c>
      <c r="B1595" s="104" t="s">
        <v>3578</v>
      </c>
      <c r="C1595" s="105">
        <v>60000</v>
      </c>
      <c r="D1595" s="105">
        <v>31800</v>
      </c>
      <c r="E1595" s="106">
        <f t="shared" si="168"/>
        <v>0.53</v>
      </c>
      <c r="F1595" s="107">
        <f t="shared" si="169"/>
        <v>29</v>
      </c>
      <c r="G1595" s="107">
        <f>COUNTIF(Data_Eksportir!$H$2:$H$3401,A1595)</f>
        <v>0</v>
      </c>
      <c r="H1595" s="104" t="str">
        <f t="shared" si="170"/>
        <v>Di bawah 1</v>
      </c>
      <c r="I1595" s="104" t="str">
        <f t="shared" si="171"/>
        <v>Di bawah ambang nilai</v>
      </c>
      <c r="J1595" s="106">
        <f t="shared" si="172"/>
        <v>31800.001595000002</v>
      </c>
      <c r="K1595" s="105">
        <f t="shared" si="173"/>
        <v>0</v>
      </c>
      <c r="L1595" s="106">
        <f t="shared" si="174"/>
        <v>0</v>
      </c>
    </row>
    <row r="1596" spans="1:12" x14ac:dyDescent="0.3">
      <c r="A1596" s="104" t="s">
        <v>3579</v>
      </c>
      <c r="B1596" s="104" t="s">
        <v>3580</v>
      </c>
      <c r="C1596" s="105">
        <v>424</v>
      </c>
      <c r="D1596" s="105">
        <v>3082</v>
      </c>
      <c r="E1596" s="106">
        <f t="shared" si="168"/>
        <v>7.2688679245283021</v>
      </c>
      <c r="F1596" s="107">
        <f t="shared" si="169"/>
        <v>29</v>
      </c>
      <c r="G1596" s="107">
        <f>COUNTIF(Data_Eksportir!$H$2:$H$3401,A1596)</f>
        <v>0</v>
      </c>
      <c r="H1596" s="104" t="str">
        <f t="shared" si="170"/>
        <v>5 – 20</v>
      </c>
      <c r="I1596" s="104" t="str">
        <f t="shared" si="171"/>
        <v>Di bawah ambang nilai</v>
      </c>
      <c r="J1596" s="106">
        <f t="shared" si="172"/>
        <v>3082.0015960000001</v>
      </c>
      <c r="K1596" s="105">
        <f t="shared" si="173"/>
        <v>0</v>
      </c>
      <c r="L1596" s="106">
        <f t="shared" si="174"/>
        <v>0</v>
      </c>
    </row>
    <row r="1597" spans="1:12" x14ac:dyDescent="0.3">
      <c r="A1597" s="104" t="s">
        <v>3581</v>
      </c>
      <c r="B1597" s="104" t="s">
        <v>3582</v>
      </c>
      <c r="C1597" s="105">
        <v>31219</v>
      </c>
      <c r="D1597" s="105">
        <v>45251</v>
      </c>
      <c r="E1597" s="106">
        <f t="shared" si="168"/>
        <v>1.4494698741151222</v>
      </c>
      <c r="F1597" s="107">
        <f t="shared" si="169"/>
        <v>29</v>
      </c>
      <c r="G1597" s="107">
        <f>COUNTIF(Data_Eksportir!$H$2:$H$3401,A1597)</f>
        <v>0</v>
      </c>
      <c r="H1597" s="104" t="str">
        <f t="shared" si="170"/>
        <v>1 – 5</v>
      </c>
      <c r="I1597" s="104" t="str">
        <f t="shared" si="171"/>
        <v>Di bawah ambang nilai</v>
      </c>
      <c r="J1597" s="106">
        <f t="shared" si="172"/>
        <v>45251.001597000002</v>
      </c>
      <c r="K1597" s="105">
        <f t="shared" si="173"/>
        <v>0</v>
      </c>
      <c r="L1597" s="106">
        <f t="shared" si="174"/>
        <v>0</v>
      </c>
    </row>
    <row r="1598" spans="1:12" x14ac:dyDescent="0.3">
      <c r="A1598" s="104" t="s">
        <v>3583</v>
      </c>
      <c r="B1598" s="104" t="s">
        <v>3584</v>
      </c>
      <c r="C1598" s="105">
        <v>100</v>
      </c>
      <c r="D1598" s="105">
        <v>1272</v>
      </c>
      <c r="E1598" s="106">
        <f t="shared" si="168"/>
        <v>12.72</v>
      </c>
      <c r="F1598" s="107">
        <f t="shared" si="169"/>
        <v>29</v>
      </c>
      <c r="G1598" s="107">
        <f>COUNTIF(Data_Eksportir!$H$2:$H$3401,A1598)</f>
        <v>0</v>
      </c>
      <c r="H1598" s="104" t="str">
        <f t="shared" si="170"/>
        <v>5 – 20</v>
      </c>
      <c r="I1598" s="104" t="str">
        <f t="shared" si="171"/>
        <v>Di bawah ambang nilai</v>
      </c>
      <c r="J1598" s="106">
        <f t="shared" si="172"/>
        <v>1272.0015980000001</v>
      </c>
      <c r="K1598" s="105">
        <f t="shared" si="173"/>
        <v>0</v>
      </c>
      <c r="L1598" s="106">
        <f t="shared" si="174"/>
        <v>0</v>
      </c>
    </row>
    <row r="1599" spans="1:12" x14ac:dyDescent="0.3">
      <c r="A1599" s="104" t="s">
        <v>3585</v>
      </c>
      <c r="B1599" s="104" t="s">
        <v>3586</v>
      </c>
      <c r="C1599" s="105">
        <v>29770</v>
      </c>
      <c r="D1599" s="105">
        <v>82749</v>
      </c>
      <c r="E1599" s="106">
        <f t="shared" si="168"/>
        <v>2.7796103459858919</v>
      </c>
      <c r="F1599" s="107">
        <f t="shared" si="169"/>
        <v>29</v>
      </c>
      <c r="G1599" s="107">
        <f>COUNTIF(Data_Eksportir!$H$2:$H$3401,A1599)</f>
        <v>0</v>
      </c>
      <c r="H1599" s="104" t="str">
        <f t="shared" si="170"/>
        <v>1 – 5</v>
      </c>
      <c r="I1599" s="104" t="str">
        <f t="shared" si="171"/>
        <v>Di bawah ambang nilai</v>
      </c>
      <c r="J1599" s="106">
        <f t="shared" si="172"/>
        <v>82749.001598999996</v>
      </c>
      <c r="K1599" s="105">
        <f t="shared" si="173"/>
        <v>0</v>
      </c>
      <c r="L1599" s="106">
        <f t="shared" si="174"/>
        <v>0</v>
      </c>
    </row>
    <row r="1600" spans="1:12" x14ac:dyDescent="0.3">
      <c r="A1600" s="104" t="s">
        <v>3587</v>
      </c>
      <c r="B1600" s="104" t="s">
        <v>3588</v>
      </c>
      <c r="C1600" s="105">
        <v>52514</v>
      </c>
      <c r="D1600" s="105">
        <v>1496700</v>
      </c>
      <c r="E1600" s="106">
        <f t="shared" si="168"/>
        <v>28.500971169592869</v>
      </c>
      <c r="F1600" s="107">
        <f t="shared" si="169"/>
        <v>29</v>
      </c>
      <c r="G1600" s="107">
        <f>COUNTIF(Data_Eksportir!$H$2:$H$3401,A1600)</f>
        <v>0</v>
      </c>
      <c r="H1600" s="104" t="str">
        <f t="shared" si="170"/>
        <v>20 – 100</v>
      </c>
      <c r="I1600" s="104" t="str">
        <f t="shared" si="171"/>
        <v>Di bawah ambang nilai</v>
      </c>
      <c r="J1600" s="106">
        <f t="shared" si="172"/>
        <v>1496700.0016000001</v>
      </c>
      <c r="K1600" s="105">
        <f t="shared" si="173"/>
        <v>0</v>
      </c>
      <c r="L1600" s="106">
        <f t="shared" si="174"/>
        <v>0</v>
      </c>
    </row>
    <row r="1601" spans="1:12" x14ac:dyDescent="0.3">
      <c r="A1601" s="104" t="s">
        <v>3589</v>
      </c>
      <c r="B1601" s="104" t="s">
        <v>3590</v>
      </c>
      <c r="C1601" s="105">
        <v>100451</v>
      </c>
      <c r="D1601" s="105">
        <v>69168</v>
      </c>
      <c r="E1601" s="106">
        <f t="shared" si="168"/>
        <v>0.68857452887477477</v>
      </c>
      <c r="F1601" s="107">
        <f t="shared" si="169"/>
        <v>29</v>
      </c>
      <c r="G1601" s="107">
        <f>COUNTIF(Data_Eksportir!$H$2:$H$3401,A1601)</f>
        <v>0</v>
      </c>
      <c r="H1601" s="104" t="str">
        <f t="shared" si="170"/>
        <v>Di bawah 1</v>
      </c>
      <c r="I1601" s="104" t="str">
        <f t="shared" si="171"/>
        <v>Di bawah ambang nilai</v>
      </c>
      <c r="J1601" s="106">
        <f t="shared" si="172"/>
        <v>69168.001600999996</v>
      </c>
      <c r="K1601" s="105">
        <f t="shared" si="173"/>
        <v>0</v>
      </c>
      <c r="L1601" s="106">
        <f t="shared" si="174"/>
        <v>0</v>
      </c>
    </row>
    <row r="1602" spans="1:12" x14ac:dyDescent="0.3">
      <c r="A1602" s="104" t="s">
        <v>3591</v>
      </c>
      <c r="B1602" s="104" t="s">
        <v>3592</v>
      </c>
      <c r="C1602" s="105">
        <v>1396</v>
      </c>
      <c r="D1602" s="105">
        <v>21471</v>
      </c>
      <c r="E1602" s="106">
        <f t="shared" ref="E1602:E1665" si="175">IF(AND(ISNUMBER(C1602),C1602&gt;0),D1602/C1602,"")</f>
        <v>15.380372492836676</v>
      </c>
      <c r="F1602" s="107">
        <f t="shared" ref="F1602:F1665" si="176">VALUE(LEFT(A1602,2))</f>
        <v>29</v>
      </c>
      <c r="G1602" s="107">
        <f>COUNTIF(Data_Eksportir!$H$2:$H$3401,A1602)</f>
        <v>0</v>
      </c>
      <c r="H1602" s="104" t="str">
        <f t="shared" ref="H1602:H1665" si="177">IF(E1602="","Tanpa data berat",IF(E1602&lt;1,"Di bawah 1",IF(E1602&lt;5,"1 – 5",IF(E1602&lt;20,"5 – 20",IF(E1602&lt;100,"20 – 100","100 ke atas")))))</f>
        <v>5 – 20</v>
      </c>
      <c r="I1602" s="104" t="str">
        <f t="shared" ref="I1602:I1665" si="178">IF(D1602&lt;p_nilai_besar,"Di bawah ambang nilai",IF(G1602=0,"Belum terwakili",IF(G1602&lt;=p_listing_rendah,"Keterwakilan rendah","Terwakili")))</f>
        <v>Di bawah ambang nilai</v>
      </c>
      <c r="J1602" s="106">
        <f t="shared" ref="J1602:J1665" si="179">D1602+ROW()/10^6</f>
        <v>21471.001602</v>
      </c>
      <c r="K1602" s="105">
        <f t="shared" ref="K1602:K1665" si="180">IF(D1602&gt;=p_nilai_besar,D1602/(1+G1602),0)</f>
        <v>0</v>
      </c>
      <c r="L1602" s="106">
        <f t="shared" ref="L1602:L1665" si="181">IF(K1602&gt;0,K1602+ROW()/10^6,0)</f>
        <v>0</v>
      </c>
    </row>
    <row r="1603" spans="1:12" x14ac:dyDescent="0.3">
      <c r="A1603" s="104" t="s">
        <v>3593</v>
      </c>
      <c r="B1603" s="104" t="s">
        <v>3594</v>
      </c>
      <c r="C1603" s="105">
        <v>7294</v>
      </c>
      <c r="D1603" s="105">
        <v>45539</v>
      </c>
      <c r="E1603" s="106">
        <f t="shared" si="175"/>
        <v>6.243350699204826</v>
      </c>
      <c r="F1603" s="107">
        <f t="shared" si="176"/>
        <v>29</v>
      </c>
      <c r="G1603" s="107">
        <f>COUNTIF(Data_Eksportir!$H$2:$H$3401,A1603)</f>
        <v>0</v>
      </c>
      <c r="H1603" s="104" t="str">
        <f t="shared" si="177"/>
        <v>5 – 20</v>
      </c>
      <c r="I1603" s="104" t="str">
        <f t="shared" si="178"/>
        <v>Di bawah ambang nilai</v>
      </c>
      <c r="J1603" s="106">
        <f t="shared" si="179"/>
        <v>45539.001602999997</v>
      </c>
      <c r="K1603" s="105">
        <f t="shared" si="180"/>
        <v>0</v>
      </c>
      <c r="L1603" s="106">
        <f t="shared" si="181"/>
        <v>0</v>
      </c>
    </row>
    <row r="1604" spans="1:12" x14ac:dyDescent="0.3">
      <c r="A1604" s="104" t="s">
        <v>3595</v>
      </c>
      <c r="B1604" s="104" t="s">
        <v>3596</v>
      </c>
      <c r="C1604" s="105">
        <v>325307845</v>
      </c>
      <c r="D1604" s="105">
        <v>418085881</v>
      </c>
      <c r="E1604" s="106">
        <f t="shared" si="175"/>
        <v>1.2852007334775464</v>
      </c>
      <c r="F1604" s="107">
        <f t="shared" si="176"/>
        <v>29</v>
      </c>
      <c r="G1604" s="107">
        <f>COUNTIF(Data_Eksportir!$H$2:$H$3401,A1604)</f>
        <v>0</v>
      </c>
      <c r="H1604" s="104" t="str">
        <f t="shared" si="177"/>
        <v>1 – 5</v>
      </c>
      <c r="I1604" s="104" t="str">
        <f t="shared" si="178"/>
        <v>Belum terwakili</v>
      </c>
      <c r="J1604" s="106">
        <f t="shared" si="179"/>
        <v>418085881.00160402</v>
      </c>
      <c r="K1604" s="105">
        <f t="shared" si="180"/>
        <v>418085881</v>
      </c>
      <c r="L1604" s="106">
        <f t="shared" si="181"/>
        <v>418085881.00160402</v>
      </c>
    </row>
    <row r="1605" spans="1:12" x14ac:dyDescent="0.3">
      <c r="A1605" s="104" t="s">
        <v>3597</v>
      </c>
      <c r="B1605" s="104" t="s">
        <v>3598</v>
      </c>
      <c r="C1605" s="105">
        <v>28227921</v>
      </c>
      <c r="D1605" s="105">
        <v>36319551</v>
      </c>
      <c r="E1605" s="106">
        <f t="shared" si="175"/>
        <v>1.2866534166650105</v>
      </c>
      <c r="F1605" s="107">
        <f t="shared" si="176"/>
        <v>29</v>
      </c>
      <c r="G1605" s="107">
        <f>COUNTIF(Data_Eksportir!$H$2:$H$3401,A1605)</f>
        <v>0</v>
      </c>
      <c r="H1605" s="104" t="str">
        <f t="shared" si="177"/>
        <v>1 – 5</v>
      </c>
      <c r="I1605" s="104" t="str">
        <f t="shared" si="178"/>
        <v>Belum terwakili</v>
      </c>
      <c r="J1605" s="106">
        <f t="shared" si="179"/>
        <v>36319551.001604997</v>
      </c>
      <c r="K1605" s="105">
        <f t="shared" si="180"/>
        <v>36319551</v>
      </c>
      <c r="L1605" s="106">
        <f t="shared" si="181"/>
        <v>36319551.001604997</v>
      </c>
    </row>
    <row r="1606" spans="1:12" x14ac:dyDescent="0.3">
      <c r="A1606" s="104" t="s">
        <v>3599</v>
      </c>
      <c r="B1606" s="104" t="s">
        <v>3600</v>
      </c>
      <c r="C1606" s="105">
        <v>6777398</v>
      </c>
      <c r="D1606" s="105">
        <v>7749186</v>
      </c>
      <c r="E1606" s="106">
        <f t="shared" si="175"/>
        <v>1.1433865917273855</v>
      </c>
      <c r="F1606" s="107">
        <f t="shared" si="176"/>
        <v>29</v>
      </c>
      <c r="G1606" s="107">
        <f>COUNTIF(Data_Eksportir!$H$2:$H$3401,A1606)</f>
        <v>0</v>
      </c>
      <c r="H1606" s="104" t="str">
        <f t="shared" si="177"/>
        <v>1 – 5</v>
      </c>
      <c r="I1606" s="104" t="str">
        <f t="shared" si="178"/>
        <v>Di bawah ambang nilai</v>
      </c>
      <c r="J1606" s="106">
        <f t="shared" si="179"/>
        <v>7749186.0016059997</v>
      </c>
      <c r="K1606" s="105">
        <f t="shared" si="180"/>
        <v>0</v>
      </c>
      <c r="L1606" s="106">
        <f t="shared" si="181"/>
        <v>0</v>
      </c>
    </row>
    <row r="1607" spans="1:12" x14ac:dyDescent="0.3">
      <c r="A1607" s="104" t="s">
        <v>3601</v>
      </c>
      <c r="B1607" s="104" t="s">
        <v>3602</v>
      </c>
      <c r="C1607" s="105">
        <v>314097853</v>
      </c>
      <c r="D1607" s="105">
        <v>664997471</v>
      </c>
      <c r="E1607" s="106">
        <f t="shared" si="175"/>
        <v>2.1171665601929472</v>
      </c>
      <c r="F1607" s="107">
        <f t="shared" si="176"/>
        <v>29</v>
      </c>
      <c r="G1607" s="107">
        <f>COUNTIF(Data_Eksportir!$H$2:$H$3401,A1607)</f>
        <v>0</v>
      </c>
      <c r="H1607" s="104" t="str">
        <f t="shared" si="177"/>
        <v>1 – 5</v>
      </c>
      <c r="I1607" s="104" t="str">
        <f t="shared" si="178"/>
        <v>Belum terwakili</v>
      </c>
      <c r="J1607" s="106">
        <f t="shared" si="179"/>
        <v>664997471.00160694</v>
      </c>
      <c r="K1607" s="105">
        <f t="shared" si="180"/>
        <v>664997471</v>
      </c>
      <c r="L1607" s="106">
        <f t="shared" si="181"/>
        <v>664997471.00160694</v>
      </c>
    </row>
    <row r="1608" spans="1:12" x14ac:dyDescent="0.3">
      <c r="A1608" s="104" t="s">
        <v>3603</v>
      </c>
      <c r="B1608" s="104" t="s">
        <v>3604</v>
      </c>
      <c r="C1608" s="105">
        <v>4663817</v>
      </c>
      <c r="D1608" s="105">
        <v>18608682</v>
      </c>
      <c r="E1608" s="106">
        <f t="shared" si="175"/>
        <v>3.9900111861164365</v>
      </c>
      <c r="F1608" s="107">
        <f t="shared" si="176"/>
        <v>29</v>
      </c>
      <c r="G1608" s="107">
        <f>COUNTIF(Data_Eksportir!$H$2:$H$3401,A1608)</f>
        <v>0</v>
      </c>
      <c r="H1608" s="104" t="str">
        <f t="shared" si="177"/>
        <v>1 – 5</v>
      </c>
      <c r="I1608" s="104" t="str">
        <f t="shared" si="178"/>
        <v>Belum terwakili</v>
      </c>
      <c r="J1608" s="106">
        <f t="shared" si="179"/>
        <v>18608682.001607999</v>
      </c>
      <c r="K1608" s="105">
        <f t="shared" si="180"/>
        <v>18608682</v>
      </c>
      <c r="L1608" s="106">
        <f t="shared" si="181"/>
        <v>18608682.001607999</v>
      </c>
    </row>
    <row r="1609" spans="1:12" x14ac:dyDescent="0.3">
      <c r="A1609" s="104" t="s">
        <v>3605</v>
      </c>
      <c r="B1609" s="104" t="s">
        <v>3606</v>
      </c>
      <c r="C1609" s="105">
        <v>3750039</v>
      </c>
      <c r="D1609" s="105">
        <v>7853905</v>
      </c>
      <c r="E1609" s="106">
        <f t="shared" si="175"/>
        <v>2.0943528853966584</v>
      </c>
      <c r="F1609" s="107">
        <f t="shared" si="176"/>
        <v>29</v>
      </c>
      <c r="G1609" s="107">
        <f>COUNTIF(Data_Eksportir!$H$2:$H$3401,A1609)</f>
        <v>0</v>
      </c>
      <c r="H1609" s="104" t="str">
        <f t="shared" si="177"/>
        <v>1 – 5</v>
      </c>
      <c r="I1609" s="104" t="str">
        <f t="shared" si="178"/>
        <v>Di bawah ambang nilai</v>
      </c>
      <c r="J1609" s="106">
        <f t="shared" si="179"/>
        <v>7853905.0016090004</v>
      </c>
      <c r="K1609" s="105">
        <f t="shared" si="180"/>
        <v>0</v>
      </c>
      <c r="L1609" s="106">
        <f t="shared" si="181"/>
        <v>0</v>
      </c>
    </row>
    <row r="1610" spans="1:12" x14ac:dyDescent="0.3">
      <c r="A1610" s="104" t="s">
        <v>3607</v>
      </c>
      <c r="B1610" s="104" t="s">
        <v>3608</v>
      </c>
      <c r="C1610" s="105">
        <v>16329960</v>
      </c>
      <c r="D1610" s="105">
        <v>40298512</v>
      </c>
      <c r="E1610" s="106">
        <f t="shared" si="175"/>
        <v>2.4677655058554953</v>
      </c>
      <c r="F1610" s="107">
        <f t="shared" si="176"/>
        <v>29</v>
      </c>
      <c r="G1610" s="107">
        <f>COUNTIF(Data_Eksportir!$H$2:$H$3401,A1610)</f>
        <v>0</v>
      </c>
      <c r="H1610" s="104" t="str">
        <f t="shared" si="177"/>
        <v>1 – 5</v>
      </c>
      <c r="I1610" s="104" t="str">
        <f t="shared" si="178"/>
        <v>Belum terwakili</v>
      </c>
      <c r="J1610" s="106">
        <f t="shared" si="179"/>
        <v>40298512.001610003</v>
      </c>
      <c r="K1610" s="105">
        <f t="shared" si="180"/>
        <v>40298512</v>
      </c>
      <c r="L1610" s="106">
        <f t="shared" si="181"/>
        <v>40298512.001610003</v>
      </c>
    </row>
    <row r="1611" spans="1:12" x14ac:dyDescent="0.3">
      <c r="A1611" s="104" t="s">
        <v>3609</v>
      </c>
      <c r="B1611" s="104" t="s">
        <v>3610</v>
      </c>
      <c r="C1611" s="105">
        <v>76192862</v>
      </c>
      <c r="D1611" s="105">
        <v>59661490</v>
      </c>
      <c r="E1611" s="106">
        <f t="shared" si="175"/>
        <v>0.78303253656490812</v>
      </c>
      <c r="F1611" s="107">
        <f t="shared" si="176"/>
        <v>29</v>
      </c>
      <c r="G1611" s="107">
        <f>COUNTIF(Data_Eksportir!$H$2:$H$3401,A1611)</f>
        <v>0</v>
      </c>
      <c r="H1611" s="104" t="str">
        <f t="shared" si="177"/>
        <v>Di bawah 1</v>
      </c>
      <c r="I1611" s="104" t="str">
        <f t="shared" si="178"/>
        <v>Belum terwakili</v>
      </c>
      <c r="J1611" s="106">
        <f t="shared" si="179"/>
        <v>59661490.001611002</v>
      </c>
      <c r="K1611" s="105">
        <f t="shared" si="180"/>
        <v>59661490</v>
      </c>
      <c r="L1611" s="106">
        <f t="shared" si="181"/>
        <v>59661490.001611002</v>
      </c>
    </row>
    <row r="1612" spans="1:12" x14ac:dyDescent="0.3">
      <c r="A1612" s="104" t="s">
        <v>3611</v>
      </c>
      <c r="B1612" s="104" t="s">
        <v>3612</v>
      </c>
      <c r="C1612" s="105">
        <v>25065048</v>
      </c>
      <c r="D1612" s="105">
        <v>30429578</v>
      </c>
      <c r="E1612" s="106">
        <f t="shared" si="175"/>
        <v>1.2140243258261465</v>
      </c>
      <c r="F1612" s="107">
        <f t="shared" si="176"/>
        <v>29</v>
      </c>
      <c r="G1612" s="107">
        <f>COUNTIF(Data_Eksportir!$H$2:$H$3401,A1612)</f>
        <v>0</v>
      </c>
      <c r="H1612" s="104" t="str">
        <f t="shared" si="177"/>
        <v>1 – 5</v>
      </c>
      <c r="I1612" s="104" t="str">
        <f t="shared" si="178"/>
        <v>Belum terwakili</v>
      </c>
      <c r="J1612" s="106">
        <f t="shared" si="179"/>
        <v>30429578.001612</v>
      </c>
      <c r="K1612" s="105">
        <f t="shared" si="180"/>
        <v>30429578</v>
      </c>
      <c r="L1612" s="106">
        <f t="shared" si="181"/>
        <v>30429578.001612</v>
      </c>
    </row>
    <row r="1613" spans="1:12" x14ac:dyDescent="0.3">
      <c r="A1613" s="104" t="s">
        <v>3613</v>
      </c>
      <c r="B1613" s="104" t="s">
        <v>3614</v>
      </c>
      <c r="C1613" s="105">
        <v>0</v>
      </c>
      <c r="D1613" s="105">
        <v>4</v>
      </c>
      <c r="E1613" s="106" t="str">
        <f t="shared" si="175"/>
        <v/>
      </c>
      <c r="F1613" s="107">
        <f t="shared" si="176"/>
        <v>29</v>
      </c>
      <c r="G1613" s="107">
        <f>COUNTIF(Data_Eksportir!$H$2:$H$3401,A1613)</f>
        <v>0</v>
      </c>
      <c r="H1613" s="104" t="str">
        <f t="shared" si="177"/>
        <v>Tanpa data berat</v>
      </c>
      <c r="I1613" s="104" t="str">
        <f t="shared" si="178"/>
        <v>Di bawah ambang nilai</v>
      </c>
      <c r="J1613" s="106">
        <f t="shared" si="179"/>
        <v>4.0016129999999999</v>
      </c>
      <c r="K1613" s="105">
        <f t="shared" si="180"/>
        <v>0</v>
      </c>
      <c r="L1613" s="106">
        <f t="shared" si="181"/>
        <v>0</v>
      </c>
    </row>
    <row r="1614" spans="1:12" x14ac:dyDescent="0.3">
      <c r="A1614" s="104" t="s">
        <v>3615</v>
      </c>
      <c r="B1614" s="104" t="s">
        <v>3616</v>
      </c>
      <c r="C1614" s="105">
        <v>805581</v>
      </c>
      <c r="D1614" s="105">
        <v>728328</v>
      </c>
      <c r="E1614" s="106">
        <f t="shared" si="175"/>
        <v>0.90410275316821032</v>
      </c>
      <c r="F1614" s="107">
        <f t="shared" si="176"/>
        <v>29</v>
      </c>
      <c r="G1614" s="107">
        <f>COUNTIF(Data_Eksportir!$H$2:$H$3401,A1614)</f>
        <v>0</v>
      </c>
      <c r="H1614" s="104" t="str">
        <f t="shared" si="177"/>
        <v>Di bawah 1</v>
      </c>
      <c r="I1614" s="104" t="str">
        <f t="shared" si="178"/>
        <v>Di bawah ambang nilai</v>
      </c>
      <c r="J1614" s="106">
        <f t="shared" si="179"/>
        <v>728328.00161399995</v>
      </c>
      <c r="K1614" s="105">
        <f t="shared" si="180"/>
        <v>0</v>
      </c>
      <c r="L1614" s="106">
        <f t="shared" si="181"/>
        <v>0</v>
      </c>
    </row>
    <row r="1615" spans="1:12" x14ac:dyDescent="0.3">
      <c r="A1615" s="104" t="s">
        <v>3617</v>
      </c>
      <c r="B1615" s="104" t="s">
        <v>3618</v>
      </c>
      <c r="C1615" s="105">
        <v>46576</v>
      </c>
      <c r="D1615" s="105">
        <v>47776</v>
      </c>
      <c r="E1615" s="106">
        <f t="shared" si="175"/>
        <v>1.0257643421504639</v>
      </c>
      <c r="F1615" s="107">
        <f t="shared" si="176"/>
        <v>29</v>
      </c>
      <c r="G1615" s="107">
        <f>COUNTIF(Data_Eksportir!$H$2:$H$3401,A1615)</f>
        <v>0</v>
      </c>
      <c r="H1615" s="104" t="str">
        <f t="shared" si="177"/>
        <v>1 – 5</v>
      </c>
      <c r="I1615" s="104" t="str">
        <f t="shared" si="178"/>
        <v>Di bawah ambang nilai</v>
      </c>
      <c r="J1615" s="106">
        <f t="shared" si="179"/>
        <v>47776.001615000001</v>
      </c>
      <c r="K1615" s="105">
        <f t="shared" si="180"/>
        <v>0</v>
      </c>
      <c r="L1615" s="106">
        <f t="shared" si="181"/>
        <v>0</v>
      </c>
    </row>
    <row r="1616" spans="1:12" x14ac:dyDescent="0.3">
      <c r="A1616" s="104" t="s">
        <v>3619</v>
      </c>
      <c r="B1616" s="104" t="s">
        <v>3620</v>
      </c>
      <c r="C1616" s="105">
        <v>1307951</v>
      </c>
      <c r="D1616" s="105">
        <v>2387842</v>
      </c>
      <c r="E1616" s="106">
        <f t="shared" si="175"/>
        <v>1.8256356698377845</v>
      </c>
      <c r="F1616" s="107">
        <f t="shared" si="176"/>
        <v>29</v>
      </c>
      <c r="G1616" s="107">
        <f>COUNTIF(Data_Eksportir!$H$2:$H$3401,A1616)</f>
        <v>0</v>
      </c>
      <c r="H1616" s="104" t="str">
        <f t="shared" si="177"/>
        <v>1 – 5</v>
      </c>
      <c r="I1616" s="104" t="str">
        <f t="shared" si="178"/>
        <v>Di bawah ambang nilai</v>
      </c>
      <c r="J1616" s="106">
        <f t="shared" si="179"/>
        <v>2387842.0016160002</v>
      </c>
      <c r="K1616" s="105">
        <f t="shared" si="180"/>
        <v>0</v>
      </c>
      <c r="L1616" s="106">
        <f t="shared" si="181"/>
        <v>0</v>
      </c>
    </row>
    <row r="1617" spans="1:12" x14ac:dyDescent="0.3">
      <c r="A1617" s="104" t="s">
        <v>3621</v>
      </c>
      <c r="B1617" s="104" t="s">
        <v>3622</v>
      </c>
      <c r="C1617" s="105">
        <v>678338</v>
      </c>
      <c r="D1617" s="105">
        <v>1596825</v>
      </c>
      <c r="E1617" s="106">
        <f t="shared" si="175"/>
        <v>2.3540255742712337</v>
      </c>
      <c r="F1617" s="107">
        <f t="shared" si="176"/>
        <v>29</v>
      </c>
      <c r="G1617" s="107">
        <f>COUNTIF(Data_Eksportir!$H$2:$H$3401,A1617)</f>
        <v>0</v>
      </c>
      <c r="H1617" s="104" t="str">
        <f t="shared" si="177"/>
        <v>1 – 5</v>
      </c>
      <c r="I1617" s="104" t="str">
        <f t="shared" si="178"/>
        <v>Di bawah ambang nilai</v>
      </c>
      <c r="J1617" s="106">
        <f t="shared" si="179"/>
        <v>1596825.001617</v>
      </c>
      <c r="K1617" s="105">
        <f t="shared" si="180"/>
        <v>0</v>
      </c>
      <c r="L1617" s="106">
        <f t="shared" si="181"/>
        <v>0</v>
      </c>
    </row>
    <row r="1618" spans="1:12" x14ac:dyDescent="0.3">
      <c r="A1618" s="104" t="s">
        <v>3623</v>
      </c>
      <c r="B1618" s="104" t="s">
        <v>3624</v>
      </c>
      <c r="C1618" s="105">
        <v>57600</v>
      </c>
      <c r="D1618" s="105">
        <v>838542</v>
      </c>
      <c r="E1618" s="106">
        <f t="shared" si="175"/>
        <v>14.558020833333334</v>
      </c>
      <c r="F1618" s="107">
        <f t="shared" si="176"/>
        <v>29</v>
      </c>
      <c r="G1618" s="107">
        <f>COUNTIF(Data_Eksportir!$H$2:$H$3401,A1618)</f>
        <v>0</v>
      </c>
      <c r="H1618" s="104" t="str">
        <f t="shared" si="177"/>
        <v>5 – 20</v>
      </c>
      <c r="I1618" s="104" t="str">
        <f t="shared" si="178"/>
        <v>Di bawah ambang nilai</v>
      </c>
      <c r="J1618" s="106">
        <f t="shared" si="179"/>
        <v>838542.00161799998</v>
      </c>
      <c r="K1618" s="105">
        <f t="shared" si="180"/>
        <v>0</v>
      </c>
      <c r="L1618" s="106">
        <f t="shared" si="181"/>
        <v>0</v>
      </c>
    </row>
    <row r="1619" spans="1:12" x14ac:dyDescent="0.3">
      <c r="A1619" s="104" t="s">
        <v>3625</v>
      </c>
      <c r="B1619" s="104" t="s">
        <v>3626</v>
      </c>
      <c r="C1619" s="105">
        <v>13192</v>
      </c>
      <c r="D1619" s="105">
        <v>46682</v>
      </c>
      <c r="E1619" s="106">
        <f t="shared" si="175"/>
        <v>3.5386597938144329</v>
      </c>
      <c r="F1619" s="107">
        <f t="shared" si="176"/>
        <v>29</v>
      </c>
      <c r="G1619" s="107">
        <f>COUNTIF(Data_Eksportir!$H$2:$H$3401,A1619)</f>
        <v>0</v>
      </c>
      <c r="H1619" s="104" t="str">
        <f t="shared" si="177"/>
        <v>1 – 5</v>
      </c>
      <c r="I1619" s="104" t="str">
        <f t="shared" si="178"/>
        <v>Di bawah ambang nilai</v>
      </c>
      <c r="J1619" s="106">
        <f t="shared" si="179"/>
        <v>46682.001619000002</v>
      </c>
      <c r="K1619" s="105">
        <f t="shared" si="180"/>
        <v>0</v>
      </c>
      <c r="L1619" s="106">
        <f t="shared" si="181"/>
        <v>0</v>
      </c>
    </row>
    <row r="1620" spans="1:12" x14ac:dyDescent="0.3">
      <c r="A1620" s="104" t="s">
        <v>3627</v>
      </c>
      <c r="B1620" s="104" t="s">
        <v>3628</v>
      </c>
      <c r="C1620" s="105">
        <v>946760</v>
      </c>
      <c r="D1620" s="105">
        <v>2347949</v>
      </c>
      <c r="E1620" s="106">
        <f t="shared" si="175"/>
        <v>2.4799833115044994</v>
      </c>
      <c r="F1620" s="107">
        <f t="shared" si="176"/>
        <v>29</v>
      </c>
      <c r="G1620" s="107">
        <f>COUNTIF(Data_Eksportir!$H$2:$H$3401,A1620)</f>
        <v>0</v>
      </c>
      <c r="H1620" s="104" t="str">
        <f t="shared" si="177"/>
        <v>1 – 5</v>
      </c>
      <c r="I1620" s="104" t="str">
        <f t="shared" si="178"/>
        <v>Di bawah ambang nilai</v>
      </c>
      <c r="J1620" s="106">
        <f t="shared" si="179"/>
        <v>2347949.0016200002</v>
      </c>
      <c r="K1620" s="105">
        <f t="shared" si="180"/>
        <v>0</v>
      </c>
      <c r="L1620" s="106">
        <f t="shared" si="181"/>
        <v>0</v>
      </c>
    </row>
    <row r="1621" spans="1:12" x14ac:dyDescent="0.3">
      <c r="A1621" s="104" t="s">
        <v>3629</v>
      </c>
      <c r="B1621" s="104" t="s">
        <v>3630</v>
      </c>
      <c r="C1621" s="105">
        <v>51</v>
      </c>
      <c r="D1621" s="105">
        <v>1152</v>
      </c>
      <c r="E1621" s="106">
        <f t="shared" si="175"/>
        <v>22.588235294117649</v>
      </c>
      <c r="F1621" s="107">
        <f t="shared" si="176"/>
        <v>29</v>
      </c>
      <c r="G1621" s="107">
        <f>COUNTIF(Data_Eksportir!$H$2:$H$3401,A1621)</f>
        <v>0</v>
      </c>
      <c r="H1621" s="104" t="str">
        <f t="shared" si="177"/>
        <v>20 – 100</v>
      </c>
      <c r="I1621" s="104" t="str">
        <f t="shared" si="178"/>
        <v>Di bawah ambang nilai</v>
      </c>
      <c r="J1621" s="106">
        <f t="shared" si="179"/>
        <v>1152.0016209999999</v>
      </c>
      <c r="K1621" s="105">
        <f t="shared" si="180"/>
        <v>0</v>
      </c>
      <c r="L1621" s="106">
        <f t="shared" si="181"/>
        <v>0</v>
      </c>
    </row>
    <row r="1622" spans="1:12" x14ac:dyDescent="0.3">
      <c r="A1622" s="104" t="s">
        <v>3631</v>
      </c>
      <c r="B1622" s="104" t="s">
        <v>3632</v>
      </c>
      <c r="C1622" s="105">
        <v>22387</v>
      </c>
      <c r="D1622" s="105">
        <v>219012</v>
      </c>
      <c r="E1622" s="106">
        <f t="shared" si="175"/>
        <v>9.7829990619556</v>
      </c>
      <c r="F1622" s="107">
        <f t="shared" si="176"/>
        <v>29</v>
      </c>
      <c r="G1622" s="107">
        <f>COUNTIF(Data_Eksportir!$H$2:$H$3401,A1622)</f>
        <v>0</v>
      </c>
      <c r="H1622" s="104" t="str">
        <f t="shared" si="177"/>
        <v>5 – 20</v>
      </c>
      <c r="I1622" s="104" t="str">
        <f t="shared" si="178"/>
        <v>Di bawah ambang nilai</v>
      </c>
      <c r="J1622" s="106">
        <f t="shared" si="179"/>
        <v>219012.00162200001</v>
      </c>
      <c r="K1622" s="105">
        <f t="shared" si="180"/>
        <v>0</v>
      </c>
      <c r="L1622" s="106">
        <f t="shared" si="181"/>
        <v>0</v>
      </c>
    </row>
    <row r="1623" spans="1:12" x14ac:dyDescent="0.3">
      <c r="A1623" s="104" t="s">
        <v>3633</v>
      </c>
      <c r="B1623" s="104" t="s">
        <v>3634</v>
      </c>
      <c r="C1623" s="105">
        <v>35200</v>
      </c>
      <c r="D1623" s="105">
        <v>374035</v>
      </c>
      <c r="E1623" s="106">
        <f t="shared" si="175"/>
        <v>10.625994318181819</v>
      </c>
      <c r="F1623" s="107">
        <f t="shared" si="176"/>
        <v>29</v>
      </c>
      <c r="G1623" s="107">
        <f>COUNTIF(Data_Eksportir!$H$2:$H$3401,A1623)</f>
        <v>0</v>
      </c>
      <c r="H1623" s="104" t="str">
        <f t="shared" si="177"/>
        <v>5 – 20</v>
      </c>
      <c r="I1623" s="104" t="str">
        <f t="shared" si="178"/>
        <v>Di bawah ambang nilai</v>
      </c>
      <c r="J1623" s="106">
        <f t="shared" si="179"/>
        <v>374035.00162300002</v>
      </c>
      <c r="K1623" s="105">
        <f t="shared" si="180"/>
        <v>0</v>
      </c>
      <c r="L1623" s="106">
        <f t="shared" si="181"/>
        <v>0</v>
      </c>
    </row>
    <row r="1624" spans="1:12" x14ac:dyDescent="0.3">
      <c r="A1624" s="104" t="s">
        <v>3635</v>
      </c>
      <c r="B1624" s="104" t="s">
        <v>3636</v>
      </c>
      <c r="C1624" s="105">
        <v>5814</v>
      </c>
      <c r="D1624" s="105">
        <v>38738</v>
      </c>
      <c r="E1624" s="106">
        <f t="shared" si="175"/>
        <v>6.6628826969384241</v>
      </c>
      <c r="F1624" s="107">
        <f t="shared" si="176"/>
        <v>29</v>
      </c>
      <c r="G1624" s="107">
        <f>COUNTIF(Data_Eksportir!$H$2:$H$3401,A1624)</f>
        <v>0</v>
      </c>
      <c r="H1624" s="104" t="str">
        <f t="shared" si="177"/>
        <v>5 – 20</v>
      </c>
      <c r="I1624" s="104" t="str">
        <f t="shared" si="178"/>
        <v>Di bawah ambang nilai</v>
      </c>
      <c r="J1624" s="106">
        <f t="shared" si="179"/>
        <v>38738.001623999997</v>
      </c>
      <c r="K1624" s="105">
        <f t="shared" si="180"/>
        <v>0</v>
      </c>
      <c r="L1624" s="106">
        <f t="shared" si="181"/>
        <v>0</v>
      </c>
    </row>
    <row r="1625" spans="1:12" x14ac:dyDescent="0.3">
      <c r="A1625" s="104" t="s">
        <v>3637</v>
      </c>
      <c r="B1625" s="104" t="s">
        <v>3638</v>
      </c>
      <c r="C1625" s="105">
        <v>0</v>
      </c>
      <c r="D1625" s="105">
        <v>3</v>
      </c>
      <c r="E1625" s="106" t="str">
        <f t="shared" si="175"/>
        <v/>
      </c>
      <c r="F1625" s="107">
        <f t="shared" si="176"/>
        <v>29</v>
      </c>
      <c r="G1625" s="107">
        <f>COUNTIF(Data_Eksportir!$H$2:$H$3401,A1625)</f>
        <v>0</v>
      </c>
      <c r="H1625" s="104" t="str">
        <f t="shared" si="177"/>
        <v>Tanpa data berat</v>
      </c>
      <c r="I1625" s="104" t="str">
        <f t="shared" si="178"/>
        <v>Di bawah ambang nilai</v>
      </c>
      <c r="J1625" s="106">
        <f t="shared" si="179"/>
        <v>3.0016250000000002</v>
      </c>
      <c r="K1625" s="105">
        <f t="shared" si="180"/>
        <v>0</v>
      </c>
      <c r="L1625" s="106">
        <f t="shared" si="181"/>
        <v>0</v>
      </c>
    </row>
    <row r="1626" spans="1:12" x14ac:dyDescent="0.3">
      <c r="A1626" s="104" t="s">
        <v>3639</v>
      </c>
      <c r="B1626" s="104" t="s">
        <v>3640</v>
      </c>
      <c r="C1626" s="105">
        <v>2987705</v>
      </c>
      <c r="D1626" s="105">
        <v>3250998</v>
      </c>
      <c r="E1626" s="106">
        <f t="shared" si="175"/>
        <v>1.088125501011646</v>
      </c>
      <c r="F1626" s="107">
        <f t="shared" si="176"/>
        <v>29</v>
      </c>
      <c r="G1626" s="107">
        <f>COUNTIF(Data_Eksportir!$H$2:$H$3401,A1626)</f>
        <v>0</v>
      </c>
      <c r="H1626" s="104" t="str">
        <f t="shared" si="177"/>
        <v>1 – 5</v>
      </c>
      <c r="I1626" s="104" t="str">
        <f t="shared" si="178"/>
        <v>Di bawah ambang nilai</v>
      </c>
      <c r="J1626" s="106">
        <f t="shared" si="179"/>
        <v>3250998.0016259998</v>
      </c>
      <c r="K1626" s="105">
        <f t="shared" si="180"/>
        <v>0</v>
      </c>
      <c r="L1626" s="106">
        <f t="shared" si="181"/>
        <v>0</v>
      </c>
    </row>
    <row r="1627" spans="1:12" x14ac:dyDescent="0.3">
      <c r="A1627" s="104" t="s">
        <v>3641</v>
      </c>
      <c r="B1627" s="104" t="s">
        <v>3642</v>
      </c>
      <c r="C1627" s="105">
        <v>296592</v>
      </c>
      <c r="D1627" s="105">
        <v>410615</v>
      </c>
      <c r="E1627" s="106">
        <f t="shared" si="175"/>
        <v>1.3844439499379619</v>
      </c>
      <c r="F1627" s="107">
        <f t="shared" si="176"/>
        <v>29</v>
      </c>
      <c r="G1627" s="107">
        <f>COUNTIF(Data_Eksportir!$H$2:$H$3401,A1627)</f>
        <v>0</v>
      </c>
      <c r="H1627" s="104" t="str">
        <f t="shared" si="177"/>
        <v>1 – 5</v>
      </c>
      <c r="I1627" s="104" t="str">
        <f t="shared" si="178"/>
        <v>Di bawah ambang nilai</v>
      </c>
      <c r="J1627" s="106">
        <f t="shared" si="179"/>
        <v>410615.00162699999</v>
      </c>
      <c r="K1627" s="105">
        <f t="shared" si="180"/>
        <v>0</v>
      </c>
      <c r="L1627" s="106">
        <f t="shared" si="181"/>
        <v>0</v>
      </c>
    </row>
    <row r="1628" spans="1:12" x14ac:dyDescent="0.3">
      <c r="A1628" s="104" t="s">
        <v>3643</v>
      </c>
      <c r="B1628" s="104" t="s">
        <v>3644</v>
      </c>
      <c r="C1628" s="105">
        <v>0</v>
      </c>
      <c r="D1628" s="105">
        <v>0</v>
      </c>
      <c r="E1628" s="106" t="str">
        <f t="shared" si="175"/>
        <v/>
      </c>
      <c r="F1628" s="107">
        <f t="shared" si="176"/>
        <v>29</v>
      </c>
      <c r="G1628" s="107">
        <f>COUNTIF(Data_Eksportir!$H$2:$H$3401,A1628)</f>
        <v>0</v>
      </c>
      <c r="H1628" s="104" t="str">
        <f t="shared" si="177"/>
        <v>Tanpa data berat</v>
      </c>
      <c r="I1628" s="104" t="str">
        <f t="shared" si="178"/>
        <v>Di bawah ambang nilai</v>
      </c>
      <c r="J1628" s="106">
        <f t="shared" si="179"/>
        <v>1.6280000000000001E-3</v>
      </c>
      <c r="K1628" s="105">
        <f t="shared" si="180"/>
        <v>0</v>
      </c>
      <c r="L1628" s="106">
        <f t="shared" si="181"/>
        <v>0</v>
      </c>
    </row>
    <row r="1629" spans="1:12" x14ac:dyDescent="0.3">
      <c r="A1629" s="104" t="s">
        <v>3645</v>
      </c>
      <c r="B1629" s="104" t="s">
        <v>3646</v>
      </c>
      <c r="C1629" s="105">
        <v>200</v>
      </c>
      <c r="D1629" s="105">
        <v>432</v>
      </c>
      <c r="E1629" s="106">
        <f t="shared" si="175"/>
        <v>2.16</v>
      </c>
      <c r="F1629" s="107">
        <f t="shared" si="176"/>
        <v>29</v>
      </c>
      <c r="G1629" s="107">
        <f>COUNTIF(Data_Eksportir!$H$2:$H$3401,A1629)</f>
        <v>0</v>
      </c>
      <c r="H1629" s="104" t="str">
        <f t="shared" si="177"/>
        <v>1 – 5</v>
      </c>
      <c r="I1629" s="104" t="str">
        <f t="shared" si="178"/>
        <v>Di bawah ambang nilai</v>
      </c>
      <c r="J1629" s="106">
        <f t="shared" si="179"/>
        <v>432.00162899999998</v>
      </c>
      <c r="K1629" s="105">
        <f t="shared" si="180"/>
        <v>0</v>
      </c>
      <c r="L1629" s="106">
        <f t="shared" si="181"/>
        <v>0</v>
      </c>
    </row>
    <row r="1630" spans="1:12" x14ac:dyDescent="0.3">
      <c r="A1630" s="104" t="s">
        <v>3647</v>
      </c>
      <c r="B1630" s="104" t="s">
        <v>3648</v>
      </c>
      <c r="C1630" s="105">
        <v>15215</v>
      </c>
      <c r="D1630" s="105">
        <v>37286</v>
      </c>
      <c r="E1630" s="106">
        <f t="shared" si="175"/>
        <v>2.4506079526782778</v>
      </c>
      <c r="F1630" s="107">
        <f t="shared" si="176"/>
        <v>29</v>
      </c>
      <c r="G1630" s="107">
        <f>COUNTIF(Data_Eksportir!$H$2:$H$3401,A1630)</f>
        <v>0</v>
      </c>
      <c r="H1630" s="104" t="str">
        <f t="shared" si="177"/>
        <v>1 – 5</v>
      </c>
      <c r="I1630" s="104" t="str">
        <f t="shared" si="178"/>
        <v>Di bawah ambang nilai</v>
      </c>
      <c r="J1630" s="106">
        <f t="shared" si="179"/>
        <v>37286.001629999999</v>
      </c>
      <c r="K1630" s="105">
        <f t="shared" si="180"/>
        <v>0</v>
      </c>
      <c r="L1630" s="106">
        <f t="shared" si="181"/>
        <v>0</v>
      </c>
    </row>
    <row r="1631" spans="1:12" x14ac:dyDescent="0.3">
      <c r="A1631" s="104" t="s">
        <v>3649</v>
      </c>
      <c r="B1631" s="104" t="s">
        <v>3650</v>
      </c>
      <c r="C1631" s="105">
        <v>200075</v>
      </c>
      <c r="D1631" s="105">
        <v>173748</v>
      </c>
      <c r="E1631" s="106">
        <f t="shared" si="175"/>
        <v>0.86841434462076716</v>
      </c>
      <c r="F1631" s="107">
        <f t="shared" si="176"/>
        <v>29</v>
      </c>
      <c r="G1631" s="107">
        <f>COUNTIF(Data_Eksportir!$H$2:$H$3401,A1631)</f>
        <v>0</v>
      </c>
      <c r="H1631" s="104" t="str">
        <f t="shared" si="177"/>
        <v>Di bawah 1</v>
      </c>
      <c r="I1631" s="104" t="str">
        <f t="shared" si="178"/>
        <v>Di bawah ambang nilai</v>
      </c>
      <c r="J1631" s="106">
        <f t="shared" si="179"/>
        <v>173748.00163099999</v>
      </c>
      <c r="K1631" s="105">
        <f t="shared" si="180"/>
        <v>0</v>
      </c>
      <c r="L1631" s="106">
        <f t="shared" si="181"/>
        <v>0</v>
      </c>
    </row>
    <row r="1632" spans="1:12" x14ac:dyDescent="0.3">
      <c r="A1632" s="104" t="s">
        <v>3651</v>
      </c>
      <c r="B1632" s="104" t="s">
        <v>3652</v>
      </c>
      <c r="C1632" s="105">
        <v>375736118</v>
      </c>
      <c r="D1632" s="105">
        <v>240129559</v>
      </c>
      <c r="E1632" s="106">
        <f t="shared" si="175"/>
        <v>0.63909096702808854</v>
      </c>
      <c r="F1632" s="107">
        <f t="shared" si="176"/>
        <v>29</v>
      </c>
      <c r="G1632" s="107">
        <f>COUNTIF(Data_Eksportir!$H$2:$H$3401,A1632)</f>
        <v>0</v>
      </c>
      <c r="H1632" s="104" t="str">
        <f t="shared" si="177"/>
        <v>Di bawah 1</v>
      </c>
      <c r="I1632" s="104" t="str">
        <f t="shared" si="178"/>
        <v>Belum terwakili</v>
      </c>
      <c r="J1632" s="106">
        <f t="shared" si="179"/>
        <v>240129559.001632</v>
      </c>
      <c r="K1632" s="105">
        <f t="shared" si="180"/>
        <v>240129559</v>
      </c>
      <c r="L1632" s="106">
        <f t="shared" si="181"/>
        <v>240129559.001632</v>
      </c>
    </row>
    <row r="1633" spans="1:12" x14ac:dyDescent="0.3">
      <c r="A1633" s="104" t="s">
        <v>3653</v>
      </c>
      <c r="B1633" s="104" t="s">
        <v>3654</v>
      </c>
      <c r="C1633" s="105">
        <v>71240</v>
      </c>
      <c r="D1633" s="105">
        <v>137190</v>
      </c>
      <c r="E1633" s="106">
        <f t="shared" si="175"/>
        <v>1.9257439640651319</v>
      </c>
      <c r="F1633" s="107">
        <f t="shared" si="176"/>
        <v>29</v>
      </c>
      <c r="G1633" s="107">
        <f>COUNTIF(Data_Eksportir!$H$2:$H$3401,A1633)</f>
        <v>0</v>
      </c>
      <c r="H1633" s="104" t="str">
        <f t="shared" si="177"/>
        <v>1 – 5</v>
      </c>
      <c r="I1633" s="104" t="str">
        <f t="shared" si="178"/>
        <v>Di bawah ambang nilai</v>
      </c>
      <c r="J1633" s="106">
        <f t="shared" si="179"/>
        <v>137190.00163300001</v>
      </c>
      <c r="K1633" s="105">
        <f t="shared" si="180"/>
        <v>0</v>
      </c>
      <c r="L1633" s="106">
        <f t="shared" si="181"/>
        <v>0</v>
      </c>
    </row>
    <row r="1634" spans="1:12" x14ac:dyDescent="0.3">
      <c r="A1634" s="104" t="s">
        <v>3655</v>
      </c>
      <c r="B1634" s="104" t="s">
        <v>3656</v>
      </c>
      <c r="C1634" s="105">
        <v>22680</v>
      </c>
      <c r="D1634" s="105">
        <v>81349</v>
      </c>
      <c r="E1634" s="106">
        <f t="shared" si="175"/>
        <v>3.5868165784832451</v>
      </c>
      <c r="F1634" s="107">
        <f t="shared" si="176"/>
        <v>29</v>
      </c>
      <c r="G1634" s="107">
        <f>COUNTIF(Data_Eksportir!$H$2:$H$3401,A1634)</f>
        <v>0</v>
      </c>
      <c r="H1634" s="104" t="str">
        <f t="shared" si="177"/>
        <v>1 – 5</v>
      </c>
      <c r="I1634" s="104" t="str">
        <f t="shared" si="178"/>
        <v>Di bawah ambang nilai</v>
      </c>
      <c r="J1634" s="106">
        <f t="shared" si="179"/>
        <v>81349.001634</v>
      </c>
      <c r="K1634" s="105">
        <f t="shared" si="180"/>
        <v>0</v>
      </c>
      <c r="L1634" s="106">
        <f t="shared" si="181"/>
        <v>0</v>
      </c>
    </row>
    <row r="1635" spans="1:12" x14ac:dyDescent="0.3">
      <c r="A1635" s="104" t="s">
        <v>3657</v>
      </c>
      <c r="B1635" s="104" t="s">
        <v>3658</v>
      </c>
      <c r="C1635" s="105">
        <v>170417</v>
      </c>
      <c r="D1635" s="105">
        <v>550163</v>
      </c>
      <c r="E1635" s="106">
        <f t="shared" si="175"/>
        <v>3.2283340277085033</v>
      </c>
      <c r="F1635" s="107">
        <f t="shared" si="176"/>
        <v>29</v>
      </c>
      <c r="G1635" s="107">
        <f>COUNTIF(Data_Eksportir!$H$2:$H$3401,A1635)</f>
        <v>0</v>
      </c>
      <c r="H1635" s="104" t="str">
        <f t="shared" si="177"/>
        <v>1 – 5</v>
      </c>
      <c r="I1635" s="104" t="str">
        <f t="shared" si="178"/>
        <v>Di bawah ambang nilai</v>
      </c>
      <c r="J1635" s="106">
        <f t="shared" si="179"/>
        <v>550163.00163499999</v>
      </c>
      <c r="K1635" s="105">
        <f t="shared" si="180"/>
        <v>0</v>
      </c>
      <c r="L1635" s="106">
        <f t="shared" si="181"/>
        <v>0</v>
      </c>
    </row>
    <row r="1636" spans="1:12" x14ac:dyDescent="0.3">
      <c r="A1636" s="104" t="s">
        <v>3659</v>
      </c>
      <c r="B1636" s="104" t="s">
        <v>3660</v>
      </c>
      <c r="C1636" s="105">
        <v>5910</v>
      </c>
      <c r="D1636" s="105">
        <v>24934</v>
      </c>
      <c r="E1636" s="106">
        <f t="shared" si="175"/>
        <v>4.2189509306260575</v>
      </c>
      <c r="F1636" s="107">
        <f t="shared" si="176"/>
        <v>29</v>
      </c>
      <c r="G1636" s="107">
        <f>COUNTIF(Data_Eksportir!$H$2:$H$3401,A1636)</f>
        <v>0</v>
      </c>
      <c r="H1636" s="104" t="str">
        <f t="shared" si="177"/>
        <v>1 – 5</v>
      </c>
      <c r="I1636" s="104" t="str">
        <f t="shared" si="178"/>
        <v>Di bawah ambang nilai</v>
      </c>
      <c r="J1636" s="106">
        <f t="shared" si="179"/>
        <v>24934.001636000001</v>
      </c>
      <c r="K1636" s="105">
        <f t="shared" si="180"/>
        <v>0</v>
      </c>
      <c r="L1636" s="106">
        <f t="shared" si="181"/>
        <v>0</v>
      </c>
    </row>
    <row r="1637" spans="1:12" x14ac:dyDescent="0.3">
      <c r="A1637" s="104" t="s">
        <v>3661</v>
      </c>
      <c r="B1637" s="104" t="s">
        <v>3662</v>
      </c>
      <c r="C1637" s="105">
        <v>2014</v>
      </c>
      <c r="D1637" s="105">
        <v>2820</v>
      </c>
      <c r="E1637" s="106">
        <f t="shared" si="175"/>
        <v>1.4001986097318768</v>
      </c>
      <c r="F1637" s="107">
        <f t="shared" si="176"/>
        <v>29</v>
      </c>
      <c r="G1637" s="107">
        <f>COUNTIF(Data_Eksportir!$H$2:$H$3401,A1637)</f>
        <v>0</v>
      </c>
      <c r="H1637" s="104" t="str">
        <f t="shared" si="177"/>
        <v>1 – 5</v>
      </c>
      <c r="I1637" s="104" t="str">
        <f t="shared" si="178"/>
        <v>Di bawah ambang nilai</v>
      </c>
      <c r="J1637" s="106">
        <f t="shared" si="179"/>
        <v>2820.0016369999998</v>
      </c>
      <c r="K1637" s="105">
        <f t="shared" si="180"/>
        <v>0</v>
      </c>
      <c r="L1637" s="106">
        <f t="shared" si="181"/>
        <v>0</v>
      </c>
    </row>
    <row r="1638" spans="1:12" x14ac:dyDescent="0.3">
      <c r="A1638" s="104" t="s">
        <v>3663</v>
      </c>
      <c r="B1638" s="104" t="s">
        <v>3664</v>
      </c>
      <c r="C1638" s="105">
        <v>195967</v>
      </c>
      <c r="D1638" s="105">
        <v>284719</v>
      </c>
      <c r="E1638" s="106">
        <f t="shared" si="175"/>
        <v>1.452892578852562</v>
      </c>
      <c r="F1638" s="107">
        <f t="shared" si="176"/>
        <v>29</v>
      </c>
      <c r="G1638" s="107">
        <f>COUNTIF(Data_Eksportir!$H$2:$H$3401,A1638)</f>
        <v>0</v>
      </c>
      <c r="H1638" s="104" t="str">
        <f t="shared" si="177"/>
        <v>1 – 5</v>
      </c>
      <c r="I1638" s="104" t="str">
        <f t="shared" si="178"/>
        <v>Di bawah ambang nilai</v>
      </c>
      <c r="J1638" s="106">
        <f t="shared" si="179"/>
        <v>284719.00163800002</v>
      </c>
      <c r="K1638" s="105">
        <f t="shared" si="180"/>
        <v>0</v>
      </c>
      <c r="L1638" s="106">
        <f t="shared" si="181"/>
        <v>0</v>
      </c>
    </row>
    <row r="1639" spans="1:12" x14ac:dyDescent="0.3">
      <c r="A1639" s="104" t="s">
        <v>3665</v>
      </c>
      <c r="B1639" s="104" t="s">
        <v>3666</v>
      </c>
      <c r="C1639" s="105">
        <v>2</v>
      </c>
      <c r="D1639" s="105">
        <v>4</v>
      </c>
      <c r="E1639" s="106">
        <f t="shared" si="175"/>
        <v>2</v>
      </c>
      <c r="F1639" s="107">
        <f t="shared" si="176"/>
        <v>29</v>
      </c>
      <c r="G1639" s="107">
        <f>COUNTIF(Data_Eksportir!$H$2:$H$3401,A1639)</f>
        <v>0</v>
      </c>
      <c r="H1639" s="104" t="str">
        <f t="shared" si="177"/>
        <v>1 – 5</v>
      </c>
      <c r="I1639" s="104" t="str">
        <f t="shared" si="178"/>
        <v>Di bawah ambang nilai</v>
      </c>
      <c r="J1639" s="106">
        <f t="shared" si="179"/>
        <v>4.0016389999999999</v>
      </c>
      <c r="K1639" s="105">
        <f t="shared" si="180"/>
        <v>0</v>
      </c>
      <c r="L1639" s="106">
        <f t="shared" si="181"/>
        <v>0</v>
      </c>
    </row>
    <row r="1640" spans="1:12" x14ac:dyDescent="0.3">
      <c r="A1640" s="104" t="s">
        <v>3667</v>
      </c>
      <c r="B1640" s="104" t="s">
        <v>3668</v>
      </c>
      <c r="C1640" s="105">
        <v>99815</v>
      </c>
      <c r="D1640" s="105">
        <v>174338</v>
      </c>
      <c r="E1640" s="106">
        <f t="shared" si="175"/>
        <v>1.7466112307769373</v>
      </c>
      <c r="F1640" s="107">
        <f t="shared" si="176"/>
        <v>29</v>
      </c>
      <c r="G1640" s="107">
        <f>COUNTIF(Data_Eksportir!$H$2:$H$3401,A1640)</f>
        <v>0</v>
      </c>
      <c r="H1640" s="104" t="str">
        <f t="shared" si="177"/>
        <v>1 – 5</v>
      </c>
      <c r="I1640" s="104" t="str">
        <f t="shared" si="178"/>
        <v>Di bawah ambang nilai</v>
      </c>
      <c r="J1640" s="106">
        <f t="shared" si="179"/>
        <v>174338.00164</v>
      </c>
      <c r="K1640" s="105">
        <f t="shared" si="180"/>
        <v>0</v>
      </c>
      <c r="L1640" s="106">
        <f t="shared" si="181"/>
        <v>0</v>
      </c>
    </row>
    <row r="1641" spans="1:12" x14ac:dyDescent="0.3">
      <c r="A1641" s="104" t="s">
        <v>3669</v>
      </c>
      <c r="B1641" s="104" t="s">
        <v>3670</v>
      </c>
      <c r="C1641" s="105">
        <v>6364</v>
      </c>
      <c r="D1641" s="105">
        <v>21843</v>
      </c>
      <c r="E1641" s="106">
        <f t="shared" si="175"/>
        <v>3.4322752985543685</v>
      </c>
      <c r="F1641" s="107">
        <f t="shared" si="176"/>
        <v>29</v>
      </c>
      <c r="G1641" s="107">
        <f>COUNTIF(Data_Eksportir!$H$2:$H$3401,A1641)</f>
        <v>0</v>
      </c>
      <c r="H1641" s="104" t="str">
        <f t="shared" si="177"/>
        <v>1 – 5</v>
      </c>
      <c r="I1641" s="104" t="str">
        <f t="shared" si="178"/>
        <v>Di bawah ambang nilai</v>
      </c>
      <c r="J1641" s="106">
        <f t="shared" si="179"/>
        <v>21843.001640999999</v>
      </c>
      <c r="K1641" s="105">
        <f t="shared" si="180"/>
        <v>0</v>
      </c>
      <c r="L1641" s="106">
        <f t="shared" si="181"/>
        <v>0</v>
      </c>
    </row>
    <row r="1642" spans="1:12" x14ac:dyDescent="0.3">
      <c r="A1642" s="104" t="s">
        <v>3671</v>
      </c>
      <c r="B1642" s="104" t="s">
        <v>3672</v>
      </c>
      <c r="C1642" s="105">
        <v>6075</v>
      </c>
      <c r="D1642" s="105">
        <v>18694</v>
      </c>
      <c r="E1642" s="106">
        <f t="shared" si="175"/>
        <v>3.0772016460905349</v>
      </c>
      <c r="F1642" s="107">
        <f t="shared" si="176"/>
        <v>29</v>
      </c>
      <c r="G1642" s="107">
        <f>COUNTIF(Data_Eksportir!$H$2:$H$3401,A1642)</f>
        <v>0</v>
      </c>
      <c r="H1642" s="104" t="str">
        <f t="shared" si="177"/>
        <v>1 – 5</v>
      </c>
      <c r="I1642" s="104" t="str">
        <f t="shared" si="178"/>
        <v>Di bawah ambang nilai</v>
      </c>
      <c r="J1642" s="106">
        <f t="shared" si="179"/>
        <v>18694.001641999999</v>
      </c>
      <c r="K1642" s="105">
        <f t="shared" si="180"/>
        <v>0</v>
      </c>
      <c r="L1642" s="106">
        <f t="shared" si="181"/>
        <v>0</v>
      </c>
    </row>
    <row r="1643" spans="1:12" x14ac:dyDescent="0.3">
      <c r="A1643" s="104" t="s">
        <v>3673</v>
      </c>
      <c r="B1643" s="104" t="s">
        <v>3674</v>
      </c>
      <c r="C1643" s="105">
        <v>20</v>
      </c>
      <c r="D1643" s="105">
        <v>56</v>
      </c>
      <c r="E1643" s="106">
        <f t="shared" si="175"/>
        <v>2.8</v>
      </c>
      <c r="F1643" s="107">
        <f t="shared" si="176"/>
        <v>29</v>
      </c>
      <c r="G1643" s="107">
        <f>COUNTIF(Data_Eksportir!$H$2:$H$3401,A1643)</f>
        <v>0</v>
      </c>
      <c r="H1643" s="104" t="str">
        <f t="shared" si="177"/>
        <v>1 – 5</v>
      </c>
      <c r="I1643" s="104" t="str">
        <f t="shared" si="178"/>
        <v>Di bawah ambang nilai</v>
      </c>
      <c r="J1643" s="106">
        <f t="shared" si="179"/>
        <v>56.001643000000001</v>
      </c>
      <c r="K1643" s="105">
        <f t="shared" si="180"/>
        <v>0</v>
      </c>
      <c r="L1643" s="106">
        <f t="shared" si="181"/>
        <v>0</v>
      </c>
    </row>
    <row r="1644" spans="1:12" x14ac:dyDescent="0.3">
      <c r="A1644" s="104" t="s">
        <v>3675</v>
      </c>
      <c r="B1644" s="104" t="s">
        <v>3676</v>
      </c>
      <c r="C1644" s="105">
        <v>5657</v>
      </c>
      <c r="D1644" s="105">
        <v>40474</v>
      </c>
      <c r="E1644" s="106">
        <f t="shared" si="175"/>
        <v>7.1546756231217961</v>
      </c>
      <c r="F1644" s="107">
        <f t="shared" si="176"/>
        <v>29</v>
      </c>
      <c r="G1644" s="107">
        <f>COUNTIF(Data_Eksportir!$H$2:$H$3401,A1644)</f>
        <v>0</v>
      </c>
      <c r="H1644" s="104" t="str">
        <f t="shared" si="177"/>
        <v>5 – 20</v>
      </c>
      <c r="I1644" s="104" t="str">
        <f t="shared" si="178"/>
        <v>Di bawah ambang nilai</v>
      </c>
      <c r="J1644" s="106">
        <f t="shared" si="179"/>
        <v>40474.001644000004</v>
      </c>
      <c r="K1644" s="105">
        <f t="shared" si="180"/>
        <v>0</v>
      </c>
      <c r="L1644" s="106">
        <f t="shared" si="181"/>
        <v>0</v>
      </c>
    </row>
    <row r="1645" spans="1:12" x14ac:dyDescent="0.3">
      <c r="A1645" s="104" t="s">
        <v>3677</v>
      </c>
      <c r="B1645" s="104" t="s">
        <v>3678</v>
      </c>
      <c r="C1645" s="105">
        <v>3</v>
      </c>
      <c r="D1645" s="105">
        <v>2</v>
      </c>
      <c r="E1645" s="106">
        <f t="shared" si="175"/>
        <v>0.66666666666666663</v>
      </c>
      <c r="F1645" s="107">
        <f t="shared" si="176"/>
        <v>29</v>
      </c>
      <c r="G1645" s="107">
        <f>COUNTIF(Data_Eksportir!$H$2:$H$3401,A1645)</f>
        <v>0</v>
      </c>
      <c r="H1645" s="104" t="str">
        <f t="shared" si="177"/>
        <v>Di bawah 1</v>
      </c>
      <c r="I1645" s="104" t="str">
        <f t="shared" si="178"/>
        <v>Di bawah ambang nilai</v>
      </c>
      <c r="J1645" s="106">
        <f t="shared" si="179"/>
        <v>2.0016449999999999</v>
      </c>
      <c r="K1645" s="105">
        <f t="shared" si="180"/>
        <v>0</v>
      </c>
      <c r="L1645" s="106">
        <f t="shared" si="181"/>
        <v>0</v>
      </c>
    </row>
    <row r="1646" spans="1:12" x14ac:dyDescent="0.3">
      <c r="A1646" s="104" t="s">
        <v>3679</v>
      </c>
      <c r="B1646" s="104" t="s">
        <v>3680</v>
      </c>
      <c r="C1646" s="105">
        <v>3937</v>
      </c>
      <c r="D1646" s="105">
        <v>49465</v>
      </c>
      <c r="E1646" s="106">
        <f t="shared" si="175"/>
        <v>12.564135128270257</v>
      </c>
      <c r="F1646" s="107">
        <f t="shared" si="176"/>
        <v>29</v>
      </c>
      <c r="G1646" s="107">
        <f>COUNTIF(Data_Eksportir!$H$2:$H$3401,A1646)</f>
        <v>0</v>
      </c>
      <c r="H1646" s="104" t="str">
        <f t="shared" si="177"/>
        <v>5 – 20</v>
      </c>
      <c r="I1646" s="104" t="str">
        <f t="shared" si="178"/>
        <v>Di bawah ambang nilai</v>
      </c>
      <c r="J1646" s="106">
        <f t="shared" si="179"/>
        <v>49465.001645999997</v>
      </c>
      <c r="K1646" s="105">
        <f t="shared" si="180"/>
        <v>0</v>
      </c>
      <c r="L1646" s="106">
        <f t="shared" si="181"/>
        <v>0</v>
      </c>
    </row>
    <row r="1647" spans="1:12" x14ac:dyDescent="0.3">
      <c r="A1647" s="104" t="s">
        <v>3681</v>
      </c>
      <c r="B1647" s="104" t="s">
        <v>3682</v>
      </c>
      <c r="C1647" s="105">
        <v>270</v>
      </c>
      <c r="D1647" s="105">
        <v>23577</v>
      </c>
      <c r="E1647" s="106">
        <f t="shared" si="175"/>
        <v>87.322222222222223</v>
      </c>
      <c r="F1647" s="107">
        <f t="shared" si="176"/>
        <v>29</v>
      </c>
      <c r="G1647" s="107">
        <f>COUNTIF(Data_Eksportir!$H$2:$H$3401,A1647)</f>
        <v>0</v>
      </c>
      <c r="H1647" s="104" t="str">
        <f t="shared" si="177"/>
        <v>20 – 100</v>
      </c>
      <c r="I1647" s="104" t="str">
        <f t="shared" si="178"/>
        <v>Di bawah ambang nilai</v>
      </c>
      <c r="J1647" s="106">
        <f t="shared" si="179"/>
        <v>23577.001647000001</v>
      </c>
      <c r="K1647" s="105">
        <f t="shared" si="180"/>
        <v>0</v>
      </c>
      <c r="L1647" s="106">
        <f t="shared" si="181"/>
        <v>0</v>
      </c>
    </row>
    <row r="1648" spans="1:12" x14ac:dyDescent="0.3">
      <c r="A1648" s="104" t="s">
        <v>3683</v>
      </c>
      <c r="B1648" s="104" t="s">
        <v>3684</v>
      </c>
      <c r="C1648" s="105">
        <v>595</v>
      </c>
      <c r="D1648" s="105">
        <v>17316</v>
      </c>
      <c r="E1648" s="106">
        <f t="shared" si="175"/>
        <v>29.102521008403361</v>
      </c>
      <c r="F1648" s="107">
        <f t="shared" si="176"/>
        <v>29</v>
      </c>
      <c r="G1648" s="107">
        <f>COUNTIF(Data_Eksportir!$H$2:$H$3401,A1648)</f>
        <v>0</v>
      </c>
      <c r="H1648" s="104" t="str">
        <f t="shared" si="177"/>
        <v>20 – 100</v>
      </c>
      <c r="I1648" s="104" t="str">
        <f t="shared" si="178"/>
        <v>Di bawah ambang nilai</v>
      </c>
      <c r="J1648" s="106">
        <f t="shared" si="179"/>
        <v>17316.001648000001</v>
      </c>
      <c r="K1648" s="105">
        <f t="shared" si="180"/>
        <v>0</v>
      </c>
      <c r="L1648" s="106">
        <f t="shared" si="181"/>
        <v>0</v>
      </c>
    </row>
    <row r="1649" spans="1:12" x14ac:dyDescent="0.3">
      <c r="A1649" s="104" t="s">
        <v>3685</v>
      </c>
      <c r="B1649" s="104" t="s">
        <v>3686</v>
      </c>
      <c r="C1649" s="105"/>
      <c r="D1649" s="105">
        <v>158</v>
      </c>
      <c r="E1649" s="106" t="str">
        <f t="shared" si="175"/>
        <v/>
      </c>
      <c r="F1649" s="107">
        <f t="shared" si="176"/>
        <v>29</v>
      </c>
      <c r="G1649" s="107">
        <f>COUNTIF(Data_Eksportir!$H$2:$H$3401,A1649)</f>
        <v>0</v>
      </c>
      <c r="H1649" s="104" t="str">
        <f t="shared" si="177"/>
        <v>Tanpa data berat</v>
      </c>
      <c r="I1649" s="104" t="str">
        <f t="shared" si="178"/>
        <v>Di bawah ambang nilai</v>
      </c>
      <c r="J1649" s="106">
        <f t="shared" si="179"/>
        <v>158.00164899999999</v>
      </c>
      <c r="K1649" s="105">
        <f t="shared" si="180"/>
        <v>0</v>
      </c>
      <c r="L1649" s="106">
        <f t="shared" si="181"/>
        <v>0</v>
      </c>
    </row>
    <row r="1650" spans="1:12" x14ac:dyDescent="0.3">
      <c r="A1650" s="104" t="s">
        <v>3687</v>
      </c>
      <c r="B1650" s="104" t="s">
        <v>3688</v>
      </c>
      <c r="C1650" s="105">
        <v>1919</v>
      </c>
      <c r="D1650" s="105">
        <v>22020</v>
      </c>
      <c r="E1650" s="106">
        <f t="shared" si="175"/>
        <v>11.474726420010422</v>
      </c>
      <c r="F1650" s="107">
        <f t="shared" si="176"/>
        <v>29</v>
      </c>
      <c r="G1650" s="107">
        <f>COUNTIF(Data_Eksportir!$H$2:$H$3401,A1650)</f>
        <v>0</v>
      </c>
      <c r="H1650" s="104" t="str">
        <f t="shared" si="177"/>
        <v>5 – 20</v>
      </c>
      <c r="I1650" s="104" t="str">
        <f t="shared" si="178"/>
        <v>Di bawah ambang nilai</v>
      </c>
      <c r="J1650" s="106">
        <f t="shared" si="179"/>
        <v>22020.001649999998</v>
      </c>
      <c r="K1650" s="105">
        <f t="shared" si="180"/>
        <v>0</v>
      </c>
      <c r="L1650" s="106">
        <f t="shared" si="181"/>
        <v>0</v>
      </c>
    </row>
    <row r="1651" spans="1:12" x14ac:dyDescent="0.3">
      <c r="A1651" s="104" t="s">
        <v>3689</v>
      </c>
      <c r="B1651" s="104" t="s">
        <v>3690</v>
      </c>
      <c r="C1651" s="105">
        <v>17210</v>
      </c>
      <c r="D1651" s="105">
        <v>106071</v>
      </c>
      <c r="E1651" s="106">
        <f t="shared" si="175"/>
        <v>6.163335270191749</v>
      </c>
      <c r="F1651" s="107">
        <f t="shared" si="176"/>
        <v>29</v>
      </c>
      <c r="G1651" s="107">
        <f>COUNTIF(Data_Eksportir!$H$2:$H$3401,A1651)</f>
        <v>0</v>
      </c>
      <c r="H1651" s="104" t="str">
        <f t="shared" si="177"/>
        <v>5 – 20</v>
      </c>
      <c r="I1651" s="104" t="str">
        <f t="shared" si="178"/>
        <v>Di bawah ambang nilai</v>
      </c>
      <c r="J1651" s="106">
        <f t="shared" si="179"/>
        <v>106071.001651</v>
      </c>
      <c r="K1651" s="105">
        <f t="shared" si="180"/>
        <v>0</v>
      </c>
      <c r="L1651" s="106">
        <f t="shared" si="181"/>
        <v>0</v>
      </c>
    </row>
    <row r="1652" spans="1:12" x14ac:dyDescent="0.3">
      <c r="A1652" s="104" t="s">
        <v>3691</v>
      </c>
      <c r="B1652" s="104" t="s">
        <v>3692</v>
      </c>
      <c r="C1652" s="105">
        <v>4</v>
      </c>
      <c r="D1652" s="105">
        <v>6</v>
      </c>
      <c r="E1652" s="106">
        <f t="shared" si="175"/>
        <v>1.5</v>
      </c>
      <c r="F1652" s="107">
        <f t="shared" si="176"/>
        <v>29</v>
      </c>
      <c r="G1652" s="107">
        <f>COUNTIF(Data_Eksportir!$H$2:$H$3401,A1652)</f>
        <v>0</v>
      </c>
      <c r="H1652" s="104" t="str">
        <f t="shared" si="177"/>
        <v>1 – 5</v>
      </c>
      <c r="I1652" s="104" t="str">
        <f t="shared" si="178"/>
        <v>Di bawah ambang nilai</v>
      </c>
      <c r="J1652" s="106">
        <f t="shared" si="179"/>
        <v>6.001652</v>
      </c>
      <c r="K1652" s="105">
        <f t="shared" si="180"/>
        <v>0</v>
      </c>
      <c r="L1652" s="106">
        <f t="shared" si="181"/>
        <v>0</v>
      </c>
    </row>
    <row r="1653" spans="1:12" x14ac:dyDescent="0.3">
      <c r="A1653" s="104" t="s">
        <v>3693</v>
      </c>
      <c r="B1653" s="104" t="s">
        <v>3694</v>
      </c>
      <c r="C1653" s="105">
        <v>162</v>
      </c>
      <c r="D1653" s="105">
        <v>3755</v>
      </c>
      <c r="E1653" s="106">
        <f t="shared" si="175"/>
        <v>23.179012345679013</v>
      </c>
      <c r="F1653" s="107">
        <f t="shared" si="176"/>
        <v>29</v>
      </c>
      <c r="G1653" s="107">
        <f>COUNTIF(Data_Eksportir!$H$2:$H$3401,A1653)</f>
        <v>0</v>
      </c>
      <c r="H1653" s="104" t="str">
        <f t="shared" si="177"/>
        <v>20 – 100</v>
      </c>
      <c r="I1653" s="104" t="str">
        <f t="shared" si="178"/>
        <v>Di bawah ambang nilai</v>
      </c>
      <c r="J1653" s="106">
        <f t="shared" si="179"/>
        <v>3755.0016529999998</v>
      </c>
      <c r="K1653" s="105">
        <f t="shared" si="180"/>
        <v>0</v>
      </c>
      <c r="L1653" s="106">
        <f t="shared" si="181"/>
        <v>0</v>
      </c>
    </row>
    <row r="1654" spans="1:12" x14ac:dyDescent="0.3">
      <c r="A1654" s="104" t="s">
        <v>3695</v>
      </c>
      <c r="B1654" s="104" t="s">
        <v>3696</v>
      </c>
      <c r="C1654" s="105">
        <v>285592</v>
      </c>
      <c r="D1654" s="105">
        <v>1891918</v>
      </c>
      <c r="E1654" s="106">
        <f t="shared" si="175"/>
        <v>6.6245483066752566</v>
      </c>
      <c r="F1654" s="107">
        <f t="shared" si="176"/>
        <v>29</v>
      </c>
      <c r="G1654" s="107">
        <f>COUNTIF(Data_Eksportir!$H$2:$H$3401,A1654)</f>
        <v>0</v>
      </c>
      <c r="H1654" s="104" t="str">
        <f t="shared" si="177"/>
        <v>5 – 20</v>
      </c>
      <c r="I1654" s="104" t="str">
        <f t="shared" si="178"/>
        <v>Di bawah ambang nilai</v>
      </c>
      <c r="J1654" s="106">
        <f t="shared" si="179"/>
        <v>1891918.001654</v>
      </c>
      <c r="K1654" s="105">
        <f t="shared" si="180"/>
        <v>0</v>
      </c>
      <c r="L1654" s="106">
        <f t="shared" si="181"/>
        <v>0</v>
      </c>
    </row>
    <row r="1655" spans="1:12" x14ac:dyDescent="0.3">
      <c r="A1655" s="104" t="s">
        <v>3697</v>
      </c>
      <c r="B1655" s="104" t="s">
        <v>3698</v>
      </c>
      <c r="C1655" s="105">
        <v>1</v>
      </c>
      <c r="D1655" s="105">
        <v>150</v>
      </c>
      <c r="E1655" s="106">
        <f t="shared" si="175"/>
        <v>150</v>
      </c>
      <c r="F1655" s="107">
        <f t="shared" si="176"/>
        <v>29</v>
      </c>
      <c r="G1655" s="107">
        <f>COUNTIF(Data_Eksportir!$H$2:$H$3401,A1655)</f>
        <v>0</v>
      </c>
      <c r="H1655" s="104" t="str">
        <f t="shared" si="177"/>
        <v>100 ke atas</v>
      </c>
      <c r="I1655" s="104" t="str">
        <f t="shared" si="178"/>
        <v>Di bawah ambang nilai</v>
      </c>
      <c r="J1655" s="106">
        <f t="shared" si="179"/>
        <v>150.001655</v>
      </c>
      <c r="K1655" s="105">
        <f t="shared" si="180"/>
        <v>0</v>
      </c>
      <c r="L1655" s="106">
        <f t="shared" si="181"/>
        <v>0</v>
      </c>
    </row>
    <row r="1656" spans="1:12" x14ac:dyDescent="0.3">
      <c r="A1656" s="104" t="s">
        <v>3699</v>
      </c>
      <c r="B1656" s="104" t="s">
        <v>3700</v>
      </c>
      <c r="C1656" s="105">
        <v>379170</v>
      </c>
      <c r="D1656" s="105">
        <v>1106789</v>
      </c>
      <c r="E1656" s="106">
        <f t="shared" si="175"/>
        <v>2.9189782946963105</v>
      </c>
      <c r="F1656" s="107">
        <f t="shared" si="176"/>
        <v>29</v>
      </c>
      <c r="G1656" s="107">
        <f>COUNTIF(Data_Eksportir!$H$2:$H$3401,A1656)</f>
        <v>0</v>
      </c>
      <c r="H1656" s="104" t="str">
        <f t="shared" si="177"/>
        <v>1 – 5</v>
      </c>
      <c r="I1656" s="104" t="str">
        <f t="shared" si="178"/>
        <v>Di bawah ambang nilai</v>
      </c>
      <c r="J1656" s="106">
        <f t="shared" si="179"/>
        <v>1106789.001656</v>
      </c>
      <c r="K1656" s="105">
        <f t="shared" si="180"/>
        <v>0</v>
      </c>
      <c r="L1656" s="106">
        <f t="shared" si="181"/>
        <v>0</v>
      </c>
    </row>
    <row r="1657" spans="1:12" x14ac:dyDescent="0.3">
      <c r="A1657" s="104" t="s">
        <v>3701</v>
      </c>
      <c r="B1657" s="104" t="s">
        <v>3702</v>
      </c>
      <c r="C1657" s="105">
        <v>0</v>
      </c>
      <c r="D1657" s="105">
        <v>1</v>
      </c>
      <c r="E1657" s="106" t="str">
        <f t="shared" si="175"/>
        <v/>
      </c>
      <c r="F1657" s="107">
        <f t="shared" si="176"/>
        <v>29</v>
      </c>
      <c r="G1657" s="107">
        <f>COUNTIF(Data_Eksportir!$H$2:$H$3401,A1657)</f>
        <v>0</v>
      </c>
      <c r="H1657" s="104" t="str">
        <f t="shared" si="177"/>
        <v>Tanpa data berat</v>
      </c>
      <c r="I1657" s="104" t="str">
        <f t="shared" si="178"/>
        <v>Di bawah ambang nilai</v>
      </c>
      <c r="J1657" s="106">
        <f t="shared" si="179"/>
        <v>1.001657</v>
      </c>
      <c r="K1657" s="105">
        <f t="shared" si="180"/>
        <v>0</v>
      </c>
      <c r="L1657" s="106">
        <f t="shared" si="181"/>
        <v>0</v>
      </c>
    </row>
    <row r="1658" spans="1:12" x14ac:dyDescent="0.3">
      <c r="A1658" s="104" t="s">
        <v>3703</v>
      </c>
      <c r="B1658" s="104" t="s">
        <v>3704</v>
      </c>
      <c r="C1658" s="105">
        <v>17342</v>
      </c>
      <c r="D1658" s="105">
        <v>110236</v>
      </c>
      <c r="E1658" s="106">
        <f t="shared" si="175"/>
        <v>6.3565909353015799</v>
      </c>
      <c r="F1658" s="107">
        <f t="shared" si="176"/>
        <v>29</v>
      </c>
      <c r="G1658" s="107">
        <f>COUNTIF(Data_Eksportir!$H$2:$H$3401,A1658)</f>
        <v>0</v>
      </c>
      <c r="H1658" s="104" t="str">
        <f t="shared" si="177"/>
        <v>5 – 20</v>
      </c>
      <c r="I1658" s="104" t="str">
        <f t="shared" si="178"/>
        <v>Di bawah ambang nilai</v>
      </c>
      <c r="J1658" s="106">
        <f t="shared" si="179"/>
        <v>110236.00165799999</v>
      </c>
      <c r="K1658" s="105">
        <f t="shared" si="180"/>
        <v>0</v>
      </c>
      <c r="L1658" s="106">
        <f t="shared" si="181"/>
        <v>0</v>
      </c>
    </row>
    <row r="1659" spans="1:12" x14ac:dyDescent="0.3">
      <c r="A1659" s="104" t="s">
        <v>3705</v>
      </c>
      <c r="B1659" s="104" t="s">
        <v>3706</v>
      </c>
      <c r="C1659" s="105">
        <v>1476</v>
      </c>
      <c r="D1659" s="105">
        <v>8959</v>
      </c>
      <c r="E1659" s="106">
        <f t="shared" si="175"/>
        <v>6.0697831978319785</v>
      </c>
      <c r="F1659" s="107">
        <f t="shared" si="176"/>
        <v>29</v>
      </c>
      <c r="G1659" s="107">
        <f>COUNTIF(Data_Eksportir!$H$2:$H$3401,A1659)</f>
        <v>0</v>
      </c>
      <c r="H1659" s="104" t="str">
        <f t="shared" si="177"/>
        <v>5 – 20</v>
      </c>
      <c r="I1659" s="104" t="str">
        <f t="shared" si="178"/>
        <v>Di bawah ambang nilai</v>
      </c>
      <c r="J1659" s="106">
        <f t="shared" si="179"/>
        <v>8959.0016589999996</v>
      </c>
      <c r="K1659" s="105">
        <f t="shared" si="180"/>
        <v>0</v>
      </c>
      <c r="L1659" s="106">
        <f t="shared" si="181"/>
        <v>0</v>
      </c>
    </row>
    <row r="1660" spans="1:12" x14ac:dyDescent="0.3">
      <c r="A1660" s="104" t="s">
        <v>3707</v>
      </c>
      <c r="B1660" s="104" t="s">
        <v>3708</v>
      </c>
      <c r="C1660" s="105">
        <v>0</v>
      </c>
      <c r="D1660" s="105">
        <v>2</v>
      </c>
      <c r="E1660" s="106" t="str">
        <f t="shared" si="175"/>
        <v/>
      </c>
      <c r="F1660" s="107">
        <f t="shared" si="176"/>
        <v>29</v>
      </c>
      <c r="G1660" s="107">
        <f>COUNTIF(Data_Eksportir!$H$2:$H$3401,A1660)</f>
        <v>0</v>
      </c>
      <c r="H1660" s="104" t="str">
        <f t="shared" si="177"/>
        <v>Tanpa data berat</v>
      </c>
      <c r="I1660" s="104" t="str">
        <f t="shared" si="178"/>
        <v>Di bawah ambang nilai</v>
      </c>
      <c r="J1660" s="106">
        <f t="shared" si="179"/>
        <v>2.0016600000000002</v>
      </c>
      <c r="K1660" s="105">
        <f t="shared" si="180"/>
        <v>0</v>
      </c>
      <c r="L1660" s="106">
        <f t="shared" si="181"/>
        <v>0</v>
      </c>
    </row>
    <row r="1661" spans="1:12" x14ac:dyDescent="0.3">
      <c r="A1661" s="104" t="s">
        <v>3709</v>
      </c>
      <c r="B1661" s="104" t="s">
        <v>3710</v>
      </c>
      <c r="C1661" s="105">
        <v>0</v>
      </c>
      <c r="D1661" s="105">
        <v>0</v>
      </c>
      <c r="E1661" s="106" t="str">
        <f t="shared" si="175"/>
        <v/>
      </c>
      <c r="F1661" s="107">
        <f t="shared" si="176"/>
        <v>29</v>
      </c>
      <c r="G1661" s="107">
        <f>COUNTIF(Data_Eksportir!$H$2:$H$3401,A1661)</f>
        <v>0</v>
      </c>
      <c r="H1661" s="104" t="str">
        <f t="shared" si="177"/>
        <v>Tanpa data berat</v>
      </c>
      <c r="I1661" s="104" t="str">
        <f t="shared" si="178"/>
        <v>Di bawah ambang nilai</v>
      </c>
      <c r="J1661" s="106">
        <f t="shared" si="179"/>
        <v>1.6609999999999999E-3</v>
      </c>
      <c r="K1661" s="105">
        <f t="shared" si="180"/>
        <v>0</v>
      </c>
      <c r="L1661" s="106">
        <f t="shared" si="181"/>
        <v>0</v>
      </c>
    </row>
    <row r="1662" spans="1:12" x14ac:dyDescent="0.3">
      <c r="A1662" s="104" t="s">
        <v>3711</v>
      </c>
      <c r="B1662" s="104" t="s">
        <v>3712</v>
      </c>
      <c r="C1662" s="105">
        <v>140</v>
      </c>
      <c r="D1662" s="105">
        <v>11376</v>
      </c>
      <c r="E1662" s="106">
        <f t="shared" si="175"/>
        <v>81.257142857142853</v>
      </c>
      <c r="F1662" s="107">
        <f t="shared" si="176"/>
        <v>29</v>
      </c>
      <c r="G1662" s="107">
        <f>COUNTIF(Data_Eksportir!$H$2:$H$3401,A1662)</f>
        <v>0</v>
      </c>
      <c r="H1662" s="104" t="str">
        <f t="shared" si="177"/>
        <v>20 – 100</v>
      </c>
      <c r="I1662" s="104" t="str">
        <f t="shared" si="178"/>
        <v>Di bawah ambang nilai</v>
      </c>
      <c r="J1662" s="106">
        <f t="shared" si="179"/>
        <v>11376.001662000001</v>
      </c>
      <c r="K1662" s="105">
        <f t="shared" si="180"/>
        <v>0</v>
      </c>
      <c r="L1662" s="106">
        <f t="shared" si="181"/>
        <v>0</v>
      </c>
    </row>
    <row r="1663" spans="1:12" x14ac:dyDescent="0.3">
      <c r="A1663" s="104" t="s">
        <v>3713</v>
      </c>
      <c r="B1663" s="104" t="s">
        <v>3714</v>
      </c>
      <c r="C1663" s="105">
        <v>400</v>
      </c>
      <c r="D1663" s="105">
        <v>2200</v>
      </c>
      <c r="E1663" s="106">
        <f t="shared" si="175"/>
        <v>5.5</v>
      </c>
      <c r="F1663" s="107">
        <f t="shared" si="176"/>
        <v>29</v>
      </c>
      <c r="G1663" s="107">
        <f>COUNTIF(Data_Eksportir!$H$2:$H$3401,A1663)</f>
        <v>0</v>
      </c>
      <c r="H1663" s="104" t="str">
        <f t="shared" si="177"/>
        <v>5 – 20</v>
      </c>
      <c r="I1663" s="104" t="str">
        <f t="shared" si="178"/>
        <v>Di bawah ambang nilai</v>
      </c>
      <c r="J1663" s="106">
        <f t="shared" si="179"/>
        <v>2200.001663</v>
      </c>
      <c r="K1663" s="105">
        <f t="shared" si="180"/>
        <v>0</v>
      </c>
      <c r="L1663" s="106">
        <f t="shared" si="181"/>
        <v>0</v>
      </c>
    </row>
    <row r="1664" spans="1:12" x14ac:dyDescent="0.3">
      <c r="A1664" s="104" t="s">
        <v>3715</v>
      </c>
      <c r="B1664" s="104" t="s">
        <v>3716</v>
      </c>
      <c r="C1664" s="105">
        <v>16743</v>
      </c>
      <c r="D1664" s="105">
        <v>23949</v>
      </c>
      <c r="E1664" s="106">
        <f t="shared" si="175"/>
        <v>1.4303888192080272</v>
      </c>
      <c r="F1664" s="107">
        <f t="shared" si="176"/>
        <v>29</v>
      </c>
      <c r="G1664" s="107">
        <f>COUNTIF(Data_Eksportir!$H$2:$H$3401,A1664)</f>
        <v>0</v>
      </c>
      <c r="H1664" s="104" t="str">
        <f t="shared" si="177"/>
        <v>1 – 5</v>
      </c>
      <c r="I1664" s="104" t="str">
        <f t="shared" si="178"/>
        <v>Di bawah ambang nilai</v>
      </c>
      <c r="J1664" s="106">
        <f t="shared" si="179"/>
        <v>23949.001663999999</v>
      </c>
      <c r="K1664" s="105">
        <f t="shared" si="180"/>
        <v>0</v>
      </c>
      <c r="L1664" s="106">
        <f t="shared" si="181"/>
        <v>0</v>
      </c>
    </row>
    <row r="1665" spans="1:12" x14ac:dyDescent="0.3">
      <c r="A1665" s="104" t="s">
        <v>3717</v>
      </c>
      <c r="B1665" s="104" t="s">
        <v>3718</v>
      </c>
      <c r="C1665" s="105">
        <v>7</v>
      </c>
      <c r="D1665" s="105">
        <v>303</v>
      </c>
      <c r="E1665" s="106">
        <f t="shared" si="175"/>
        <v>43.285714285714285</v>
      </c>
      <c r="F1665" s="107">
        <f t="shared" si="176"/>
        <v>29</v>
      </c>
      <c r="G1665" s="107">
        <f>COUNTIF(Data_Eksportir!$H$2:$H$3401,A1665)</f>
        <v>0</v>
      </c>
      <c r="H1665" s="104" t="str">
        <f t="shared" si="177"/>
        <v>20 – 100</v>
      </c>
      <c r="I1665" s="104" t="str">
        <f t="shared" si="178"/>
        <v>Di bawah ambang nilai</v>
      </c>
      <c r="J1665" s="106">
        <f t="shared" si="179"/>
        <v>303.001665</v>
      </c>
      <c r="K1665" s="105">
        <f t="shared" si="180"/>
        <v>0</v>
      </c>
      <c r="L1665" s="106">
        <f t="shared" si="181"/>
        <v>0</v>
      </c>
    </row>
    <row r="1666" spans="1:12" x14ac:dyDescent="0.3">
      <c r="A1666" s="104" t="s">
        <v>3719</v>
      </c>
      <c r="B1666" s="104" t="s">
        <v>3720</v>
      </c>
      <c r="C1666" s="105">
        <v>5662</v>
      </c>
      <c r="D1666" s="105">
        <v>10251</v>
      </c>
      <c r="E1666" s="106">
        <f t="shared" ref="E1666:E1729" si="182">IF(AND(ISNUMBER(C1666),C1666&gt;0),D1666/C1666,"")</f>
        <v>1.8104909925821264</v>
      </c>
      <c r="F1666" s="107">
        <f t="shared" ref="F1666:F1729" si="183">VALUE(LEFT(A1666,2))</f>
        <v>29</v>
      </c>
      <c r="G1666" s="107">
        <f>COUNTIF(Data_Eksportir!$H$2:$H$3401,A1666)</f>
        <v>0</v>
      </c>
      <c r="H1666" s="104" t="str">
        <f t="shared" ref="H1666:H1729" si="184">IF(E1666="","Tanpa data berat",IF(E1666&lt;1,"Di bawah 1",IF(E1666&lt;5,"1 – 5",IF(E1666&lt;20,"5 – 20",IF(E1666&lt;100,"20 – 100","100 ke atas")))))</f>
        <v>1 – 5</v>
      </c>
      <c r="I1666" s="104" t="str">
        <f t="shared" ref="I1666:I1729" si="185">IF(D1666&lt;p_nilai_besar,"Di bawah ambang nilai",IF(G1666=0,"Belum terwakili",IF(G1666&lt;=p_listing_rendah,"Keterwakilan rendah","Terwakili")))</f>
        <v>Di bawah ambang nilai</v>
      </c>
      <c r="J1666" s="106">
        <f t="shared" ref="J1666:J1729" si="186">D1666+ROW()/10^6</f>
        <v>10251.001666</v>
      </c>
      <c r="K1666" s="105">
        <f t="shared" ref="K1666:K1729" si="187">IF(D1666&gt;=p_nilai_besar,D1666/(1+G1666),0)</f>
        <v>0</v>
      </c>
      <c r="L1666" s="106">
        <f t="shared" ref="L1666:L1729" si="188">IF(K1666&gt;0,K1666+ROW()/10^6,0)</f>
        <v>0</v>
      </c>
    </row>
    <row r="1667" spans="1:12" x14ac:dyDescent="0.3">
      <c r="A1667" s="104" t="s">
        <v>3721</v>
      </c>
      <c r="B1667" s="104" t="s">
        <v>3722</v>
      </c>
      <c r="C1667" s="105">
        <v>1000</v>
      </c>
      <c r="D1667" s="105">
        <v>1708</v>
      </c>
      <c r="E1667" s="106">
        <f t="shared" si="182"/>
        <v>1.708</v>
      </c>
      <c r="F1667" s="107">
        <f t="shared" si="183"/>
        <v>29</v>
      </c>
      <c r="G1667" s="107">
        <f>COUNTIF(Data_Eksportir!$H$2:$H$3401,A1667)</f>
        <v>0</v>
      </c>
      <c r="H1667" s="104" t="str">
        <f t="shared" si="184"/>
        <v>1 – 5</v>
      </c>
      <c r="I1667" s="104" t="str">
        <f t="shared" si="185"/>
        <v>Di bawah ambang nilai</v>
      </c>
      <c r="J1667" s="106">
        <f t="shared" si="186"/>
        <v>1708.001667</v>
      </c>
      <c r="K1667" s="105">
        <f t="shared" si="187"/>
        <v>0</v>
      </c>
      <c r="L1667" s="106">
        <f t="shared" si="188"/>
        <v>0</v>
      </c>
    </row>
    <row r="1668" spans="1:12" x14ac:dyDescent="0.3">
      <c r="A1668" s="104" t="s">
        <v>3723</v>
      </c>
      <c r="B1668" s="104" t="s">
        <v>3724</v>
      </c>
      <c r="C1668" s="105">
        <v>302</v>
      </c>
      <c r="D1668" s="105">
        <v>1589</v>
      </c>
      <c r="E1668" s="106">
        <f t="shared" si="182"/>
        <v>5.2615894039735096</v>
      </c>
      <c r="F1668" s="107">
        <f t="shared" si="183"/>
        <v>29</v>
      </c>
      <c r="G1668" s="107">
        <f>COUNTIF(Data_Eksportir!$H$2:$H$3401,A1668)</f>
        <v>0</v>
      </c>
      <c r="H1668" s="104" t="str">
        <f t="shared" si="184"/>
        <v>5 – 20</v>
      </c>
      <c r="I1668" s="104" t="str">
        <f t="shared" si="185"/>
        <v>Di bawah ambang nilai</v>
      </c>
      <c r="J1668" s="106">
        <f t="shared" si="186"/>
        <v>1589.0016680000001</v>
      </c>
      <c r="K1668" s="105">
        <f t="shared" si="187"/>
        <v>0</v>
      </c>
      <c r="L1668" s="106">
        <f t="shared" si="188"/>
        <v>0</v>
      </c>
    </row>
    <row r="1669" spans="1:12" x14ac:dyDescent="0.3">
      <c r="A1669" s="104" t="s">
        <v>3725</v>
      </c>
      <c r="B1669" s="104" t="s">
        <v>3726</v>
      </c>
      <c r="C1669" s="105">
        <v>90814830</v>
      </c>
      <c r="D1669" s="105">
        <v>94213598</v>
      </c>
      <c r="E1669" s="106">
        <f t="shared" si="182"/>
        <v>1.0374252531222048</v>
      </c>
      <c r="F1669" s="107">
        <f t="shared" si="183"/>
        <v>29</v>
      </c>
      <c r="G1669" s="107">
        <f>COUNTIF(Data_Eksportir!$H$2:$H$3401,A1669)</f>
        <v>0</v>
      </c>
      <c r="H1669" s="104" t="str">
        <f t="shared" si="184"/>
        <v>1 – 5</v>
      </c>
      <c r="I1669" s="104" t="str">
        <f t="shared" si="185"/>
        <v>Belum terwakili</v>
      </c>
      <c r="J1669" s="106">
        <f t="shared" si="186"/>
        <v>94213598.001669005</v>
      </c>
      <c r="K1669" s="105">
        <f t="shared" si="187"/>
        <v>94213598</v>
      </c>
      <c r="L1669" s="106">
        <f t="shared" si="188"/>
        <v>94213598.001669005</v>
      </c>
    </row>
    <row r="1670" spans="1:12" x14ac:dyDescent="0.3">
      <c r="A1670" s="104" t="s">
        <v>3727</v>
      </c>
      <c r="B1670" s="104" t="s">
        <v>3728</v>
      </c>
      <c r="C1670" s="105">
        <v>879</v>
      </c>
      <c r="D1670" s="105">
        <v>4720</v>
      </c>
      <c r="E1670" s="106">
        <f t="shared" si="182"/>
        <v>5.3697383390216151</v>
      </c>
      <c r="F1670" s="107">
        <f t="shared" si="183"/>
        <v>29</v>
      </c>
      <c r="G1670" s="107">
        <f>COUNTIF(Data_Eksportir!$H$2:$H$3401,A1670)</f>
        <v>0</v>
      </c>
      <c r="H1670" s="104" t="str">
        <f t="shared" si="184"/>
        <v>5 – 20</v>
      </c>
      <c r="I1670" s="104" t="str">
        <f t="shared" si="185"/>
        <v>Di bawah ambang nilai</v>
      </c>
      <c r="J1670" s="106">
        <f t="shared" si="186"/>
        <v>4720.0016699999996</v>
      </c>
      <c r="K1670" s="105">
        <f t="shared" si="187"/>
        <v>0</v>
      </c>
      <c r="L1670" s="106">
        <f t="shared" si="188"/>
        <v>0</v>
      </c>
    </row>
    <row r="1671" spans="1:12" x14ac:dyDescent="0.3">
      <c r="A1671" s="104" t="s">
        <v>3729</v>
      </c>
      <c r="B1671" s="104" t="s">
        <v>3730</v>
      </c>
      <c r="C1671" s="105">
        <v>85531044</v>
      </c>
      <c r="D1671" s="105">
        <v>135450783</v>
      </c>
      <c r="E1671" s="106">
        <f t="shared" si="182"/>
        <v>1.5836446822746604</v>
      </c>
      <c r="F1671" s="107">
        <f t="shared" si="183"/>
        <v>29</v>
      </c>
      <c r="G1671" s="107">
        <f>COUNTIF(Data_Eksportir!$H$2:$H$3401,A1671)</f>
        <v>0</v>
      </c>
      <c r="H1671" s="104" t="str">
        <f t="shared" si="184"/>
        <v>1 – 5</v>
      </c>
      <c r="I1671" s="104" t="str">
        <f t="shared" si="185"/>
        <v>Belum terwakili</v>
      </c>
      <c r="J1671" s="106">
        <f t="shared" si="186"/>
        <v>135450783.00167099</v>
      </c>
      <c r="K1671" s="105">
        <f t="shared" si="187"/>
        <v>135450783</v>
      </c>
      <c r="L1671" s="106">
        <f t="shared" si="188"/>
        <v>135450783.00167099</v>
      </c>
    </row>
    <row r="1672" spans="1:12" x14ac:dyDescent="0.3">
      <c r="A1672" s="104" t="s">
        <v>3731</v>
      </c>
      <c r="B1672" s="104" t="s">
        <v>3732</v>
      </c>
      <c r="C1672" s="105">
        <v>5887</v>
      </c>
      <c r="D1672" s="105">
        <v>19401</v>
      </c>
      <c r="E1672" s="106">
        <f t="shared" si="182"/>
        <v>3.2955665024630543</v>
      </c>
      <c r="F1672" s="107">
        <f t="shared" si="183"/>
        <v>29</v>
      </c>
      <c r="G1672" s="107">
        <f>COUNTIF(Data_Eksportir!$H$2:$H$3401,A1672)</f>
        <v>0</v>
      </c>
      <c r="H1672" s="104" t="str">
        <f t="shared" si="184"/>
        <v>1 – 5</v>
      </c>
      <c r="I1672" s="104" t="str">
        <f t="shared" si="185"/>
        <v>Di bawah ambang nilai</v>
      </c>
      <c r="J1672" s="106">
        <f t="shared" si="186"/>
        <v>19401.001671999999</v>
      </c>
      <c r="K1672" s="105">
        <f t="shared" si="187"/>
        <v>0</v>
      </c>
      <c r="L1672" s="106">
        <f t="shared" si="188"/>
        <v>0</v>
      </c>
    </row>
    <row r="1673" spans="1:12" x14ac:dyDescent="0.3">
      <c r="A1673" s="104" t="s">
        <v>3733</v>
      </c>
      <c r="B1673" s="104" t="s">
        <v>3734</v>
      </c>
      <c r="C1673" s="105">
        <v>1626858</v>
      </c>
      <c r="D1673" s="105">
        <v>7302156</v>
      </c>
      <c r="E1673" s="106">
        <f t="shared" si="182"/>
        <v>4.4885023769745116</v>
      </c>
      <c r="F1673" s="107">
        <f t="shared" si="183"/>
        <v>29</v>
      </c>
      <c r="G1673" s="107">
        <f>COUNTIF(Data_Eksportir!$H$2:$H$3401,A1673)</f>
        <v>0</v>
      </c>
      <c r="H1673" s="104" t="str">
        <f t="shared" si="184"/>
        <v>1 – 5</v>
      </c>
      <c r="I1673" s="104" t="str">
        <f t="shared" si="185"/>
        <v>Di bawah ambang nilai</v>
      </c>
      <c r="J1673" s="106">
        <f t="shared" si="186"/>
        <v>7302156.0016729999</v>
      </c>
      <c r="K1673" s="105">
        <f t="shared" si="187"/>
        <v>0</v>
      </c>
      <c r="L1673" s="106">
        <f t="shared" si="188"/>
        <v>0</v>
      </c>
    </row>
    <row r="1674" spans="1:12" x14ac:dyDescent="0.3">
      <c r="A1674" s="104" t="s">
        <v>3735</v>
      </c>
      <c r="B1674" s="104" t="s">
        <v>3736</v>
      </c>
      <c r="C1674" s="105">
        <v>34579</v>
      </c>
      <c r="D1674" s="105">
        <v>57814</v>
      </c>
      <c r="E1674" s="106">
        <f t="shared" si="182"/>
        <v>1.671939616530264</v>
      </c>
      <c r="F1674" s="107">
        <f t="shared" si="183"/>
        <v>29</v>
      </c>
      <c r="G1674" s="107">
        <f>COUNTIF(Data_Eksportir!$H$2:$H$3401,A1674)</f>
        <v>0</v>
      </c>
      <c r="H1674" s="104" t="str">
        <f t="shared" si="184"/>
        <v>1 – 5</v>
      </c>
      <c r="I1674" s="104" t="str">
        <f t="shared" si="185"/>
        <v>Di bawah ambang nilai</v>
      </c>
      <c r="J1674" s="106">
        <f t="shared" si="186"/>
        <v>57814.001673999999</v>
      </c>
      <c r="K1674" s="105">
        <f t="shared" si="187"/>
        <v>0</v>
      </c>
      <c r="L1674" s="106">
        <f t="shared" si="188"/>
        <v>0</v>
      </c>
    </row>
    <row r="1675" spans="1:12" x14ac:dyDescent="0.3">
      <c r="A1675" s="104" t="s">
        <v>3737</v>
      </c>
      <c r="B1675" s="104" t="s">
        <v>3738</v>
      </c>
      <c r="C1675" s="105">
        <v>360</v>
      </c>
      <c r="D1675" s="105">
        <v>57600</v>
      </c>
      <c r="E1675" s="106">
        <f t="shared" si="182"/>
        <v>160</v>
      </c>
      <c r="F1675" s="107">
        <f t="shared" si="183"/>
        <v>29</v>
      </c>
      <c r="G1675" s="107">
        <f>COUNTIF(Data_Eksportir!$H$2:$H$3401,A1675)</f>
        <v>0</v>
      </c>
      <c r="H1675" s="104" t="str">
        <f t="shared" si="184"/>
        <v>100 ke atas</v>
      </c>
      <c r="I1675" s="104" t="str">
        <f t="shared" si="185"/>
        <v>Di bawah ambang nilai</v>
      </c>
      <c r="J1675" s="106">
        <f t="shared" si="186"/>
        <v>57600.001675</v>
      </c>
      <c r="K1675" s="105">
        <f t="shared" si="187"/>
        <v>0</v>
      </c>
      <c r="L1675" s="106">
        <f t="shared" si="188"/>
        <v>0</v>
      </c>
    </row>
    <row r="1676" spans="1:12" x14ac:dyDescent="0.3">
      <c r="A1676" s="104" t="s">
        <v>3739</v>
      </c>
      <c r="B1676" s="104" t="s">
        <v>3740</v>
      </c>
      <c r="C1676" s="105">
        <v>25000</v>
      </c>
      <c r="D1676" s="105">
        <v>31750</v>
      </c>
      <c r="E1676" s="106">
        <f t="shared" si="182"/>
        <v>1.27</v>
      </c>
      <c r="F1676" s="107">
        <f t="shared" si="183"/>
        <v>29</v>
      </c>
      <c r="G1676" s="107">
        <f>COUNTIF(Data_Eksportir!$H$2:$H$3401,A1676)</f>
        <v>0</v>
      </c>
      <c r="H1676" s="104" t="str">
        <f t="shared" si="184"/>
        <v>1 – 5</v>
      </c>
      <c r="I1676" s="104" t="str">
        <f t="shared" si="185"/>
        <v>Di bawah ambang nilai</v>
      </c>
      <c r="J1676" s="106">
        <f t="shared" si="186"/>
        <v>31750.001676</v>
      </c>
      <c r="K1676" s="105">
        <f t="shared" si="187"/>
        <v>0</v>
      </c>
      <c r="L1676" s="106">
        <f t="shared" si="188"/>
        <v>0</v>
      </c>
    </row>
    <row r="1677" spans="1:12" x14ac:dyDescent="0.3">
      <c r="A1677" s="104" t="s">
        <v>3741</v>
      </c>
      <c r="B1677" s="104" t="s">
        <v>3742</v>
      </c>
      <c r="C1677" s="105">
        <v>11</v>
      </c>
      <c r="D1677" s="105">
        <v>12</v>
      </c>
      <c r="E1677" s="106">
        <f t="shared" si="182"/>
        <v>1.0909090909090908</v>
      </c>
      <c r="F1677" s="107">
        <f t="shared" si="183"/>
        <v>29</v>
      </c>
      <c r="G1677" s="107">
        <f>COUNTIF(Data_Eksportir!$H$2:$H$3401,A1677)</f>
        <v>0</v>
      </c>
      <c r="H1677" s="104" t="str">
        <f t="shared" si="184"/>
        <v>1 – 5</v>
      </c>
      <c r="I1677" s="104" t="str">
        <f t="shared" si="185"/>
        <v>Di bawah ambang nilai</v>
      </c>
      <c r="J1677" s="106">
        <f t="shared" si="186"/>
        <v>12.001677000000001</v>
      </c>
      <c r="K1677" s="105">
        <f t="shared" si="187"/>
        <v>0</v>
      </c>
      <c r="L1677" s="106">
        <f t="shared" si="188"/>
        <v>0</v>
      </c>
    </row>
    <row r="1678" spans="1:12" x14ac:dyDescent="0.3">
      <c r="A1678" s="104" t="s">
        <v>3743</v>
      </c>
      <c r="B1678" s="104" t="s">
        <v>3744</v>
      </c>
      <c r="C1678" s="105">
        <v>18011</v>
      </c>
      <c r="D1678" s="105">
        <v>36048</v>
      </c>
      <c r="E1678" s="106">
        <f t="shared" si="182"/>
        <v>2.0014435622675033</v>
      </c>
      <c r="F1678" s="107">
        <f t="shared" si="183"/>
        <v>29</v>
      </c>
      <c r="G1678" s="107">
        <f>COUNTIF(Data_Eksportir!$H$2:$H$3401,A1678)</f>
        <v>0</v>
      </c>
      <c r="H1678" s="104" t="str">
        <f t="shared" si="184"/>
        <v>1 – 5</v>
      </c>
      <c r="I1678" s="104" t="str">
        <f t="shared" si="185"/>
        <v>Di bawah ambang nilai</v>
      </c>
      <c r="J1678" s="106">
        <f t="shared" si="186"/>
        <v>36048.001678000001</v>
      </c>
      <c r="K1678" s="105">
        <f t="shared" si="187"/>
        <v>0</v>
      </c>
      <c r="L1678" s="106">
        <f t="shared" si="188"/>
        <v>0</v>
      </c>
    </row>
    <row r="1679" spans="1:12" x14ac:dyDescent="0.3">
      <c r="A1679" s="104" t="s">
        <v>3745</v>
      </c>
      <c r="B1679" s="104" t="s">
        <v>3746</v>
      </c>
      <c r="C1679" s="105">
        <v>729879</v>
      </c>
      <c r="D1679" s="105">
        <v>1019708</v>
      </c>
      <c r="E1679" s="106">
        <f t="shared" si="182"/>
        <v>1.3970918467307596</v>
      </c>
      <c r="F1679" s="107">
        <f t="shared" si="183"/>
        <v>29</v>
      </c>
      <c r="G1679" s="107">
        <f>COUNTIF(Data_Eksportir!$H$2:$H$3401,A1679)</f>
        <v>0</v>
      </c>
      <c r="H1679" s="104" t="str">
        <f t="shared" si="184"/>
        <v>1 – 5</v>
      </c>
      <c r="I1679" s="104" t="str">
        <f t="shared" si="185"/>
        <v>Di bawah ambang nilai</v>
      </c>
      <c r="J1679" s="106">
        <f t="shared" si="186"/>
        <v>1019708.001679</v>
      </c>
      <c r="K1679" s="105">
        <f t="shared" si="187"/>
        <v>0</v>
      </c>
      <c r="L1679" s="106">
        <f t="shared" si="188"/>
        <v>0</v>
      </c>
    </row>
    <row r="1680" spans="1:12" x14ac:dyDescent="0.3">
      <c r="A1680" s="104" t="s">
        <v>3747</v>
      </c>
      <c r="B1680" s="104" t="s">
        <v>3748</v>
      </c>
      <c r="C1680" s="105">
        <v>4763356</v>
      </c>
      <c r="D1680" s="105">
        <v>23323488</v>
      </c>
      <c r="E1680" s="106">
        <f t="shared" si="182"/>
        <v>4.8964402408721917</v>
      </c>
      <c r="F1680" s="107">
        <f t="shared" si="183"/>
        <v>29</v>
      </c>
      <c r="G1680" s="107">
        <f>COUNTIF(Data_Eksportir!$H$2:$H$3401,A1680)</f>
        <v>0</v>
      </c>
      <c r="H1680" s="104" t="str">
        <f t="shared" si="184"/>
        <v>1 – 5</v>
      </c>
      <c r="I1680" s="104" t="str">
        <f t="shared" si="185"/>
        <v>Belum terwakili</v>
      </c>
      <c r="J1680" s="106">
        <f t="shared" si="186"/>
        <v>23323488.001680002</v>
      </c>
      <c r="K1680" s="105">
        <f t="shared" si="187"/>
        <v>23323488</v>
      </c>
      <c r="L1680" s="106">
        <f t="shared" si="188"/>
        <v>23323488.001680002</v>
      </c>
    </row>
    <row r="1681" spans="1:12" x14ac:dyDescent="0.3">
      <c r="A1681" s="104" t="s">
        <v>3749</v>
      </c>
      <c r="B1681" s="104" t="s">
        <v>3750</v>
      </c>
      <c r="C1681" s="105">
        <v>37431</v>
      </c>
      <c r="D1681" s="105">
        <v>165318</v>
      </c>
      <c r="E1681" s="106">
        <f t="shared" si="182"/>
        <v>4.4166065560631562</v>
      </c>
      <c r="F1681" s="107">
        <f t="shared" si="183"/>
        <v>29</v>
      </c>
      <c r="G1681" s="107">
        <f>COUNTIF(Data_Eksportir!$H$2:$H$3401,A1681)</f>
        <v>0</v>
      </c>
      <c r="H1681" s="104" t="str">
        <f t="shared" si="184"/>
        <v>1 – 5</v>
      </c>
      <c r="I1681" s="104" t="str">
        <f t="shared" si="185"/>
        <v>Di bawah ambang nilai</v>
      </c>
      <c r="J1681" s="106">
        <f t="shared" si="186"/>
        <v>165318.00168099999</v>
      </c>
      <c r="K1681" s="105">
        <f t="shared" si="187"/>
        <v>0</v>
      </c>
      <c r="L1681" s="106">
        <f t="shared" si="188"/>
        <v>0</v>
      </c>
    </row>
    <row r="1682" spans="1:12" x14ac:dyDescent="0.3">
      <c r="A1682" s="104" t="s">
        <v>3751</v>
      </c>
      <c r="B1682" s="104" t="s">
        <v>3752</v>
      </c>
      <c r="C1682" s="105">
        <v>2175</v>
      </c>
      <c r="D1682" s="105">
        <v>27336</v>
      </c>
      <c r="E1682" s="106">
        <f t="shared" si="182"/>
        <v>12.568275862068965</v>
      </c>
      <c r="F1682" s="107">
        <f t="shared" si="183"/>
        <v>29</v>
      </c>
      <c r="G1682" s="107">
        <f>COUNTIF(Data_Eksportir!$H$2:$H$3401,A1682)</f>
        <v>0</v>
      </c>
      <c r="H1682" s="104" t="str">
        <f t="shared" si="184"/>
        <v>5 – 20</v>
      </c>
      <c r="I1682" s="104" t="str">
        <f t="shared" si="185"/>
        <v>Di bawah ambang nilai</v>
      </c>
      <c r="J1682" s="106">
        <f t="shared" si="186"/>
        <v>27336.001681999998</v>
      </c>
      <c r="K1682" s="105">
        <f t="shared" si="187"/>
        <v>0</v>
      </c>
      <c r="L1682" s="106">
        <f t="shared" si="188"/>
        <v>0</v>
      </c>
    </row>
    <row r="1683" spans="1:12" x14ac:dyDescent="0.3">
      <c r="A1683" s="104" t="s">
        <v>3753</v>
      </c>
      <c r="B1683" s="104" t="s">
        <v>3754</v>
      </c>
      <c r="C1683" s="105">
        <v>759</v>
      </c>
      <c r="D1683" s="105">
        <v>55588</v>
      </c>
      <c r="E1683" s="106">
        <f t="shared" si="182"/>
        <v>73.238471673254281</v>
      </c>
      <c r="F1683" s="107">
        <f t="shared" si="183"/>
        <v>29</v>
      </c>
      <c r="G1683" s="107">
        <f>COUNTIF(Data_Eksportir!$H$2:$H$3401,A1683)</f>
        <v>0</v>
      </c>
      <c r="H1683" s="104" t="str">
        <f t="shared" si="184"/>
        <v>20 – 100</v>
      </c>
      <c r="I1683" s="104" t="str">
        <f t="shared" si="185"/>
        <v>Di bawah ambang nilai</v>
      </c>
      <c r="J1683" s="106">
        <f t="shared" si="186"/>
        <v>55588.001683000002</v>
      </c>
      <c r="K1683" s="105">
        <f t="shared" si="187"/>
        <v>0</v>
      </c>
      <c r="L1683" s="106">
        <f t="shared" si="188"/>
        <v>0</v>
      </c>
    </row>
    <row r="1684" spans="1:12" x14ac:dyDescent="0.3">
      <c r="A1684" s="104" t="s">
        <v>3755</v>
      </c>
      <c r="B1684" s="104" t="s">
        <v>3756</v>
      </c>
      <c r="C1684" s="105">
        <v>11273</v>
      </c>
      <c r="D1684" s="105">
        <v>61122</v>
      </c>
      <c r="E1684" s="106">
        <f t="shared" si="182"/>
        <v>5.4219817262485588</v>
      </c>
      <c r="F1684" s="107">
        <f t="shared" si="183"/>
        <v>29</v>
      </c>
      <c r="G1684" s="107">
        <f>COUNTIF(Data_Eksportir!$H$2:$H$3401,A1684)</f>
        <v>0</v>
      </c>
      <c r="H1684" s="104" t="str">
        <f t="shared" si="184"/>
        <v>5 – 20</v>
      </c>
      <c r="I1684" s="104" t="str">
        <f t="shared" si="185"/>
        <v>Di bawah ambang nilai</v>
      </c>
      <c r="J1684" s="106">
        <f t="shared" si="186"/>
        <v>61122.001684000003</v>
      </c>
      <c r="K1684" s="105">
        <f t="shared" si="187"/>
        <v>0</v>
      </c>
      <c r="L1684" s="106">
        <f t="shared" si="188"/>
        <v>0</v>
      </c>
    </row>
    <row r="1685" spans="1:12" x14ac:dyDescent="0.3">
      <c r="A1685" s="104" t="s">
        <v>3757</v>
      </c>
      <c r="B1685" s="104" t="s">
        <v>3758</v>
      </c>
      <c r="C1685" s="105">
        <v>20000</v>
      </c>
      <c r="D1685" s="105">
        <v>208617</v>
      </c>
      <c r="E1685" s="106">
        <f t="shared" si="182"/>
        <v>10.43085</v>
      </c>
      <c r="F1685" s="107">
        <f t="shared" si="183"/>
        <v>29</v>
      </c>
      <c r="G1685" s="107">
        <f>COUNTIF(Data_Eksportir!$H$2:$H$3401,A1685)</f>
        <v>0</v>
      </c>
      <c r="H1685" s="104" t="str">
        <f t="shared" si="184"/>
        <v>5 – 20</v>
      </c>
      <c r="I1685" s="104" t="str">
        <f t="shared" si="185"/>
        <v>Di bawah ambang nilai</v>
      </c>
      <c r="J1685" s="106">
        <f t="shared" si="186"/>
        <v>208617.001685</v>
      </c>
      <c r="K1685" s="105">
        <f t="shared" si="187"/>
        <v>0</v>
      </c>
      <c r="L1685" s="106">
        <f t="shared" si="188"/>
        <v>0</v>
      </c>
    </row>
    <row r="1686" spans="1:12" x14ac:dyDescent="0.3">
      <c r="A1686" s="104" t="s">
        <v>3759</v>
      </c>
      <c r="B1686" s="104" t="s">
        <v>3760</v>
      </c>
      <c r="C1686" s="105">
        <v>8438</v>
      </c>
      <c r="D1686" s="105">
        <v>36576</v>
      </c>
      <c r="E1686" s="106">
        <f t="shared" si="182"/>
        <v>4.3346764636169706</v>
      </c>
      <c r="F1686" s="107">
        <f t="shared" si="183"/>
        <v>29</v>
      </c>
      <c r="G1686" s="107">
        <f>COUNTIF(Data_Eksportir!$H$2:$H$3401,A1686)</f>
        <v>0</v>
      </c>
      <c r="H1686" s="104" t="str">
        <f t="shared" si="184"/>
        <v>1 – 5</v>
      </c>
      <c r="I1686" s="104" t="str">
        <f t="shared" si="185"/>
        <v>Di bawah ambang nilai</v>
      </c>
      <c r="J1686" s="106">
        <f t="shared" si="186"/>
        <v>36576.001686000003</v>
      </c>
      <c r="K1686" s="105">
        <f t="shared" si="187"/>
        <v>0</v>
      </c>
      <c r="L1686" s="106">
        <f t="shared" si="188"/>
        <v>0</v>
      </c>
    </row>
    <row r="1687" spans="1:12" x14ac:dyDescent="0.3">
      <c r="A1687" s="104" t="s">
        <v>3761</v>
      </c>
      <c r="B1687" s="104" t="s">
        <v>3762</v>
      </c>
      <c r="C1687" s="105">
        <v>12150637</v>
      </c>
      <c r="D1687" s="105">
        <v>37467300</v>
      </c>
      <c r="E1687" s="106">
        <f t="shared" si="182"/>
        <v>3.0835667298759728</v>
      </c>
      <c r="F1687" s="107">
        <f t="shared" si="183"/>
        <v>29</v>
      </c>
      <c r="G1687" s="107">
        <f>COUNTIF(Data_Eksportir!$H$2:$H$3401,A1687)</f>
        <v>0</v>
      </c>
      <c r="H1687" s="104" t="str">
        <f t="shared" si="184"/>
        <v>1 – 5</v>
      </c>
      <c r="I1687" s="104" t="str">
        <f t="shared" si="185"/>
        <v>Belum terwakili</v>
      </c>
      <c r="J1687" s="106">
        <f t="shared" si="186"/>
        <v>37467300.001686998</v>
      </c>
      <c r="K1687" s="105">
        <f t="shared" si="187"/>
        <v>37467300</v>
      </c>
      <c r="L1687" s="106">
        <f t="shared" si="188"/>
        <v>37467300.001686998</v>
      </c>
    </row>
    <row r="1688" spans="1:12" x14ac:dyDescent="0.3">
      <c r="A1688" s="104" t="s">
        <v>3763</v>
      </c>
      <c r="B1688" s="104" t="s">
        <v>3764</v>
      </c>
      <c r="C1688" s="105">
        <v>40</v>
      </c>
      <c r="D1688" s="105">
        <v>291</v>
      </c>
      <c r="E1688" s="106">
        <f t="shared" si="182"/>
        <v>7.2750000000000004</v>
      </c>
      <c r="F1688" s="107">
        <f t="shared" si="183"/>
        <v>29</v>
      </c>
      <c r="G1688" s="107">
        <f>COUNTIF(Data_Eksportir!$H$2:$H$3401,A1688)</f>
        <v>0</v>
      </c>
      <c r="H1688" s="104" t="str">
        <f t="shared" si="184"/>
        <v>5 – 20</v>
      </c>
      <c r="I1688" s="104" t="str">
        <f t="shared" si="185"/>
        <v>Di bawah ambang nilai</v>
      </c>
      <c r="J1688" s="106">
        <f t="shared" si="186"/>
        <v>291.001688</v>
      </c>
      <c r="K1688" s="105">
        <f t="shared" si="187"/>
        <v>0</v>
      </c>
      <c r="L1688" s="106">
        <f t="shared" si="188"/>
        <v>0</v>
      </c>
    </row>
    <row r="1689" spans="1:12" x14ac:dyDescent="0.3">
      <c r="A1689" s="104" t="s">
        <v>3765</v>
      </c>
      <c r="B1689" s="104" t="s">
        <v>3766</v>
      </c>
      <c r="C1689" s="105">
        <v>1</v>
      </c>
      <c r="D1689" s="105">
        <v>661</v>
      </c>
      <c r="E1689" s="106">
        <f t="shared" si="182"/>
        <v>661</v>
      </c>
      <c r="F1689" s="107">
        <f t="shared" si="183"/>
        <v>29</v>
      </c>
      <c r="G1689" s="107">
        <f>COUNTIF(Data_Eksportir!$H$2:$H$3401,A1689)</f>
        <v>0</v>
      </c>
      <c r="H1689" s="104" t="str">
        <f t="shared" si="184"/>
        <v>100 ke atas</v>
      </c>
      <c r="I1689" s="104" t="str">
        <f t="shared" si="185"/>
        <v>Di bawah ambang nilai</v>
      </c>
      <c r="J1689" s="106">
        <f t="shared" si="186"/>
        <v>661.00168900000006</v>
      </c>
      <c r="K1689" s="105">
        <f t="shared" si="187"/>
        <v>0</v>
      </c>
      <c r="L1689" s="106">
        <f t="shared" si="188"/>
        <v>0</v>
      </c>
    </row>
    <row r="1690" spans="1:12" x14ac:dyDescent="0.3">
      <c r="A1690" s="104" t="s">
        <v>3767</v>
      </c>
      <c r="B1690" s="104" t="s">
        <v>3768</v>
      </c>
      <c r="C1690" s="105">
        <v>347</v>
      </c>
      <c r="D1690" s="105">
        <v>12354</v>
      </c>
      <c r="E1690" s="106">
        <f t="shared" si="182"/>
        <v>35.602305475504323</v>
      </c>
      <c r="F1690" s="107">
        <f t="shared" si="183"/>
        <v>29</v>
      </c>
      <c r="G1690" s="107">
        <f>COUNTIF(Data_Eksportir!$H$2:$H$3401,A1690)</f>
        <v>1</v>
      </c>
      <c r="H1690" s="104" t="str">
        <f t="shared" si="184"/>
        <v>20 – 100</v>
      </c>
      <c r="I1690" s="104" t="str">
        <f t="shared" si="185"/>
        <v>Di bawah ambang nilai</v>
      </c>
      <c r="J1690" s="106">
        <f t="shared" si="186"/>
        <v>12354.001689999999</v>
      </c>
      <c r="K1690" s="105">
        <f t="shared" si="187"/>
        <v>0</v>
      </c>
      <c r="L1690" s="106">
        <f t="shared" si="188"/>
        <v>0</v>
      </c>
    </row>
    <row r="1691" spans="1:12" x14ac:dyDescent="0.3">
      <c r="A1691" s="104" t="s">
        <v>3769</v>
      </c>
      <c r="B1691" s="104" t="s">
        <v>3770</v>
      </c>
      <c r="C1691" s="105">
        <v>20099949</v>
      </c>
      <c r="D1691" s="105">
        <v>65708054</v>
      </c>
      <c r="E1691" s="106">
        <f t="shared" si="182"/>
        <v>3.2690657075796561</v>
      </c>
      <c r="F1691" s="107">
        <f t="shared" si="183"/>
        <v>29</v>
      </c>
      <c r="G1691" s="107">
        <f>COUNTIF(Data_Eksportir!$H$2:$H$3401,A1691)</f>
        <v>0</v>
      </c>
      <c r="H1691" s="104" t="str">
        <f t="shared" si="184"/>
        <v>1 – 5</v>
      </c>
      <c r="I1691" s="104" t="str">
        <f t="shared" si="185"/>
        <v>Belum terwakili</v>
      </c>
      <c r="J1691" s="106">
        <f t="shared" si="186"/>
        <v>65708054.001690999</v>
      </c>
      <c r="K1691" s="105">
        <f t="shared" si="187"/>
        <v>65708054</v>
      </c>
      <c r="L1691" s="106">
        <f t="shared" si="188"/>
        <v>65708054.001690999</v>
      </c>
    </row>
    <row r="1692" spans="1:12" x14ac:dyDescent="0.3">
      <c r="A1692" s="104" t="s">
        <v>3771</v>
      </c>
      <c r="B1692" s="104" t="s">
        <v>3772</v>
      </c>
      <c r="C1692" s="105">
        <v>46000</v>
      </c>
      <c r="D1692" s="105">
        <v>138690</v>
      </c>
      <c r="E1692" s="106">
        <f t="shared" si="182"/>
        <v>3.0150000000000001</v>
      </c>
      <c r="F1692" s="107">
        <f t="shared" si="183"/>
        <v>29</v>
      </c>
      <c r="G1692" s="107">
        <f>COUNTIF(Data_Eksportir!$H$2:$H$3401,A1692)</f>
        <v>0</v>
      </c>
      <c r="H1692" s="104" t="str">
        <f t="shared" si="184"/>
        <v>1 – 5</v>
      </c>
      <c r="I1692" s="104" t="str">
        <f t="shared" si="185"/>
        <v>Di bawah ambang nilai</v>
      </c>
      <c r="J1692" s="106">
        <f t="shared" si="186"/>
        <v>138690.00169199999</v>
      </c>
      <c r="K1692" s="105">
        <f t="shared" si="187"/>
        <v>0</v>
      </c>
      <c r="L1692" s="106">
        <f t="shared" si="188"/>
        <v>0</v>
      </c>
    </row>
    <row r="1693" spans="1:12" x14ac:dyDescent="0.3">
      <c r="A1693" s="104" t="s">
        <v>3773</v>
      </c>
      <c r="B1693" s="104" t="s">
        <v>3774</v>
      </c>
      <c r="C1693" s="105">
        <v>204881</v>
      </c>
      <c r="D1693" s="105">
        <v>290748</v>
      </c>
      <c r="E1693" s="106">
        <f t="shared" si="182"/>
        <v>1.4191067009629981</v>
      </c>
      <c r="F1693" s="107">
        <f t="shared" si="183"/>
        <v>29</v>
      </c>
      <c r="G1693" s="107">
        <f>COUNTIF(Data_Eksportir!$H$2:$H$3401,A1693)</f>
        <v>0</v>
      </c>
      <c r="H1693" s="104" t="str">
        <f t="shared" si="184"/>
        <v>1 – 5</v>
      </c>
      <c r="I1693" s="104" t="str">
        <f t="shared" si="185"/>
        <v>Di bawah ambang nilai</v>
      </c>
      <c r="J1693" s="106">
        <f t="shared" si="186"/>
        <v>290748.00169300003</v>
      </c>
      <c r="K1693" s="105">
        <f t="shared" si="187"/>
        <v>0</v>
      </c>
      <c r="L1693" s="106">
        <f t="shared" si="188"/>
        <v>0</v>
      </c>
    </row>
    <row r="1694" spans="1:12" x14ac:dyDescent="0.3">
      <c r="A1694" s="104" t="s">
        <v>3775</v>
      </c>
      <c r="B1694" s="104" t="s">
        <v>3776</v>
      </c>
      <c r="C1694" s="105">
        <v>174</v>
      </c>
      <c r="D1694" s="105">
        <v>4525</v>
      </c>
      <c r="E1694" s="106">
        <f t="shared" si="182"/>
        <v>26.005747126436781</v>
      </c>
      <c r="F1694" s="107">
        <f t="shared" si="183"/>
        <v>29</v>
      </c>
      <c r="G1694" s="107">
        <f>COUNTIF(Data_Eksportir!$H$2:$H$3401,A1694)</f>
        <v>0</v>
      </c>
      <c r="H1694" s="104" t="str">
        <f t="shared" si="184"/>
        <v>20 – 100</v>
      </c>
      <c r="I1694" s="104" t="str">
        <f t="shared" si="185"/>
        <v>Di bawah ambang nilai</v>
      </c>
      <c r="J1694" s="106">
        <f t="shared" si="186"/>
        <v>4525.0016939999996</v>
      </c>
      <c r="K1694" s="105">
        <f t="shared" si="187"/>
        <v>0</v>
      </c>
      <c r="L1694" s="106">
        <f t="shared" si="188"/>
        <v>0</v>
      </c>
    </row>
    <row r="1695" spans="1:12" x14ac:dyDescent="0.3">
      <c r="A1695" s="104" t="s">
        <v>3777</v>
      </c>
      <c r="B1695" s="104" t="s">
        <v>3778</v>
      </c>
      <c r="C1695" s="105">
        <v>4726</v>
      </c>
      <c r="D1695" s="105">
        <v>12170</v>
      </c>
      <c r="E1695" s="106">
        <f t="shared" si="182"/>
        <v>2.5751163774862462</v>
      </c>
      <c r="F1695" s="107">
        <f t="shared" si="183"/>
        <v>29</v>
      </c>
      <c r="G1695" s="107">
        <f>COUNTIF(Data_Eksportir!$H$2:$H$3401,A1695)</f>
        <v>0</v>
      </c>
      <c r="H1695" s="104" t="str">
        <f t="shared" si="184"/>
        <v>1 – 5</v>
      </c>
      <c r="I1695" s="104" t="str">
        <f t="shared" si="185"/>
        <v>Di bawah ambang nilai</v>
      </c>
      <c r="J1695" s="106">
        <f t="shared" si="186"/>
        <v>12170.001695000001</v>
      </c>
      <c r="K1695" s="105">
        <f t="shared" si="187"/>
        <v>0</v>
      </c>
      <c r="L1695" s="106">
        <f t="shared" si="188"/>
        <v>0</v>
      </c>
    </row>
    <row r="1696" spans="1:12" x14ac:dyDescent="0.3">
      <c r="A1696" s="104" t="s">
        <v>3779</v>
      </c>
      <c r="B1696" s="104" t="s">
        <v>3780</v>
      </c>
      <c r="C1696" s="105">
        <v>398655</v>
      </c>
      <c r="D1696" s="105">
        <v>1685897</v>
      </c>
      <c r="E1696" s="106">
        <f t="shared" si="182"/>
        <v>4.2289623860230021</v>
      </c>
      <c r="F1696" s="107">
        <f t="shared" si="183"/>
        <v>29</v>
      </c>
      <c r="G1696" s="107">
        <f>COUNTIF(Data_Eksportir!$H$2:$H$3401,A1696)</f>
        <v>0</v>
      </c>
      <c r="H1696" s="104" t="str">
        <f t="shared" si="184"/>
        <v>1 – 5</v>
      </c>
      <c r="I1696" s="104" t="str">
        <f t="shared" si="185"/>
        <v>Di bawah ambang nilai</v>
      </c>
      <c r="J1696" s="106">
        <f t="shared" si="186"/>
        <v>1685897.0016960001</v>
      </c>
      <c r="K1696" s="105">
        <f t="shared" si="187"/>
        <v>0</v>
      </c>
      <c r="L1696" s="106">
        <f t="shared" si="188"/>
        <v>0</v>
      </c>
    </row>
    <row r="1697" spans="1:12" x14ac:dyDescent="0.3">
      <c r="A1697" s="104" t="s">
        <v>3781</v>
      </c>
      <c r="B1697" s="104" t="s">
        <v>3782</v>
      </c>
      <c r="C1697" s="105">
        <v>439449</v>
      </c>
      <c r="D1697" s="105">
        <v>684865</v>
      </c>
      <c r="E1697" s="106">
        <f t="shared" si="182"/>
        <v>1.5584629843281017</v>
      </c>
      <c r="F1697" s="107">
        <f t="shared" si="183"/>
        <v>29</v>
      </c>
      <c r="G1697" s="107">
        <f>COUNTIF(Data_Eksportir!$H$2:$H$3401,A1697)</f>
        <v>0</v>
      </c>
      <c r="H1697" s="104" t="str">
        <f t="shared" si="184"/>
        <v>1 – 5</v>
      </c>
      <c r="I1697" s="104" t="str">
        <f t="shared" si="185"/>
        <v>Di bawah ambang nilai</v>
      </c>
      <c r="J1697" s="106">
        <f t="shared" si="186"/>
        <v>684865.001697</v>
      </c>
      <c r="K1697" s="105">
        <f t="shared" si="187"/>
        <v>0</v>
      </c>
      <c r="L1697" s="106">
        <f t="shared" si="188"/>
        <v>0</v>
      </c>
    </row>
    <row r="1698" spans="1:12" x14ac:dyDescent="0.3">
      <c r="A1698" s="104" t="s">
        <v>3783</v>
      </c>
      <c r="B1698" s="104" t="s">
        <v>3784</v>
      </c>
      <c r="C1698" s="105">
        <v>923000</v>
      </c>
      <c r="D1698" s="105">
        <v>1674588</v>
      </c>
      <c r="E1698" s="106">
        <f t="shared" si="182"/>
        <v>1.814288190682557</v>
      </c>
      <c r="F1698" s="107">
        <f t="shared" si="183"/>
        <v>29</v>
      </c>
      <c r="G1698" s="107">
        <f>COUNTIF(Data_Eksportir!$H$2:$H$3401,A1698)</f>
        <v>0</v>
      </c>
      <c r="H1698" s="104" t="str">
        <f t="shared" si="184"/>
        <v>1 – 5</v>
      </c>
      <c r="I1698" s="104" t="str">
        <f t="shared" si="185"/>
        <v>Di bawah ambang nilai</v>
      </c>
      <c r="J1698" s="106">
        <f t="shared" si="186"/>
        <v>1674588.0016979999</v>
      </c>
      <c r="K1698" s="105">
        <f t="shared" si="187"/>
        <v>0</v>
      </c>
      <c r="L1698" s="106">
        <f t="shared" si="188"/>
        <v>0</v>
      </c>
    </row>
    <row r="1699" spans="1:12" x14ac:dyDescent="0.3">
      <c r="A1699" s="104" t="s">
        <v>3785</v>
      </c>
      <c r="B1699" s="104" t="s">
        <v>3786</v>
      </c>
      <c r="C1699" s="105">
        <v>100</v>
      </c>
      <c r="D1699" s="105">
        <v>672</v>
      </c>
      <c r="E1699" s="106">
        <f t="shared" si="182"/>
        <v>6.72</v>
      </c>
      <c r="F1699" s="107">
        <f t="shared" si="183"/>
        <v>29</v>
      </c>
      <c r="G1699" s="107">
        <f>COUNTIF(Data_Eksportir!$H$2:$H$3401,A1699)</f>
        <v>0</v>
      </c>
      <c r="H1699" s="104" t="str">
        <f t="shared" si="184"/>
        <v>5 – 20</v>
      </c>
      <c r="I1699" s="104" t="str">
        <f t="shared" si="185"/>
        <v>Di bawah ambang nilai</v>
      </c>
      <c r="J1699" s="106">
        <f t="shared" si="186"/>
        <v>672.00169900000003</v>
      </c>
      <c r="K1699" s="105">
        <f t="shared" si="187"/>
        <v>0</v>
      </c>
      <c r="L1699" s="106">
        <f t="shared" si="188"/>
        <v>0</v>
      </c>
    </row>
    <row r="1700" spans="1:12" x14ac:dyDescent="0.3">
      <c r="A1700" s="104" t="s">
        <v>3787</v>
      </c>
      <c r="B1700" s="104" t="s">
        <v>3788</v>
      </c>
      <c r="C1700" s="105">
        <v>0</v>
      </c>
      <c r="D1700" s="105">
        <v>0</v>
      </c>
      <c r="E1700" s="106" t="str">
        <f t="shared" si="182"/>
        <v/>
      </c>
      <c r="F1700" s="107">
        <f t="shared" si="183"/>
        <v>29</v>
      </c>
      <c r="G1700" s="107">
        <f>COUNTIF(Data_Eksportir!$H$2:$H$3401,A1700)</f>
        <v>0</v>
      </c>
      <c r="H1700" s="104" t="str">
        <f t="shared" si="184"/>
        <v>Tanpa data berat</v>
      </c>
      <c r="I1700" s="104" t="str">
        <f t="shared" si="185"/>
        <v>Di bawah ambang nilai</v>
      </c>
      <c r="J1700" s="106">
        <f t="shared" si="186"/>
        <v>1.6999999999999999E-3</v>
      </c>
      <c r="K1700" s="105">
        <f t="shared" si="187"/>
        <v>0</v>
      </c>
      <c r="L1700" s="106">
        <f t="shared" si="188"/>
        <v>0</v>
      </c>
    </row>
    <row r="1701" spans="1:12" x14ac:dyDescent="0.3">
      <c r="A1701" s="104" t="s">
        <v>3789</v>
      </c>
      <c r="B1701" s="104" t="s">
        <v>3790</v>
      </c>
      <c r="C1701" s="105">
        <v>14002</v>
      </c>
      <c r="D1701" s="105">
        <v>22302</v>
      </c>
      <c r="E1701" s="106">
        <f t="shared" si="182"/>
        <v>1.5927724610769891</v>
      </c>
      <c r="F1701" s="107">
        <f t="shared" si="183"/>
        <v>29</v>
      </c>
      <c r="G1701" s="107">
        <f>COUNTIF(Data_Eksportir!$H$2:$H$3401,A1701)</f>
        <v>0</v>
      </c>
      <c r="H1701" s="104" t="str">
        <f t="shared" si="184"/>
        <v>1 – 5</v>
      </c>
      <c r="I1701" s="104" t="str">
        <f t="shared" si="185"/>
        <v>Di bawah ambang nilai</v>
      </c>
      <c r="J1701" s="106">
        <f t="shared" si="186"/>
        <v>22302.001701000001</v>
      </c>
      <c r="K1701" s="105">
        <f t="shared" si="187"/>
        <v>0</v>
      </c>
      <c r="L1701" s="106">
        <f t="shared" si="188"/>
        <v>0</v>
      </c>
    </row>
    <row r="1702" spans="1:12" x14ac:dyDescent="0.3">
      <c r="A1702" s="104" t="s">
        <v>3791</v>
      </c>
      <c r="B1702" s="104" t="s">
        <v>3792</v>
      </c>
      <c r="C1702" s="105">
        <v>1365623</v>
      </c>
      <c r="D1702" s="105">
        <v>18408831</v>
      </c>
      <c r="E1702" s="106">
        <f t="shared" si="182"/>
        <v>13.480170588808186</v>
      </c>
      <c r="F1702" s="107">
        <f t="shared" si="183"/>
        <v>29</v>
      </c>
      <c r="G1702" s="107">
        <f>COUNTIF(Data_Eksportir!$H$2:$H$3401,A1702)</f>
        <v>0</v>
      </c>
      <c r="H1702" s="104" t="str">
        <f t="shared" si="184"/>
        <v>5 – 20</v>
      </c>
      <c r="I1702" s="104" t="str">
        <f t="shared" si="185"/>
        <v>Belum terwakili</v>
      </c>
      <c r="J1702" s="106">
        <f t="shared" si="186"/>
        <v>18408831.001701999</v>
      </c>
      <c r="K1702" s="105">
        <f t="shared" si="187"/>
        <v>18408831</v>
      </c>
      <c r="L1702" s="106">
        <f t="shared" si="188"/>
        <v>18408831.001701999</v>
      </c>
    </row>
    <row r="1703" spans="1:12" x14ac:dyDescent="0.3">
      <c r="A1703" s="104" t="s">
        <v>3793</v>
      </c>
      <c r="B1703" s="104" t="s">
        <v>3794</v>
      </c>
      <c r="C1703" s="105">
        <v>11950</v>
      </c>
      <c r="D1703" s="105">
        <v>12759</v>
      </c>
      <c r="E1703" s="106">
        <f t="shared" si="182"/>
        <v>1.0676987447698745</v>
      </c>
      <c r="F1703" s="107">
        <f t="shared" si="183"/>
        <v>29</v>
      </c>
      <c r="G1703" s="107">
        <f>COUNTIF(Data_Eksportir!$H$2:$H$3401,A1703)</f>
        <v>0</v>
      </c>
      <c r="H1703" s="104" t="str">
        <f t="shared" si="184"/>
        <v>1 – 5</v>
      </c>
      <c r="I1703" s="104" t="str">
        <f t="shared" si="185"/>
        <v>Di bawah ambang nilai</v>
      </c>
      <c r="J1703" s="106">
        <f t="shared" si="186"/>
        <v>12759.001703</v>
      </c>
      <c r="K1703" s="105">
        <f t="shared" si="187"/>
        <v>0</v>
      </c>
      <c r="L1703" s="106">
        <f t="shared" si="188"/>
        <v>0</v>
      </c>
    </row>
    <row r="1704" spans="1:12" x14ac:dyDescent="0.3">
      <c r="A1704" s="104" t="s">
        <v>3795</v>
      </c>
      <c r="B1704" s="104" t="s">
        <v>3796</v>
      </c>
      <c r="C1704" s="105">
        <v>204</v>
      </c>
      <c r="D1704" s="105">
        <v>1592</v>
      </c>
      <c r="E1704" s="106">
        <f t="shared" si="182"/>
        <v>7.8039215686274508</v>
      </c>
      <c r="F1704" s="107">
        <f t="shared" si="183"/>
        <v>29</v>
      </c>
      <c r="G1704" s="107">
        <f>COUNTIF(Data_Eksportir!$H$2:$H$3401,A1704)</f>
        <v>1</v>
      </c>
      <c r="H1704" s="104" t="str">
        <f t="shared" si="184"/>
        <v>5 – 20</v>
      </c>
      <c r="I1704" s="104" t="str">
        <f t="shared" si="185"/>
        <v>Di bawah ambang nilai</v>
      </c>
      <c r="J1704" s="106">
        <f t="shared" si="186"/>
        <v>1592.001704</v>
      </c>
      <c r="K1704" s="105">
        <f t="shared" si="187"/>
        <v>0</v>
      </c>
      <c r="L1704" s="106">
        <f t="shared" si="188"/>
        <v>0</v>
      </c>
    </row>
    <row r="1705" spans="1:12" x14ac:dyDescent="0.3">
      <c r="A1705" s="104" t="s">
        <v>3797</v>
      </c>
      <c r="B1705" s="104" t="s">
        <v>3798</v>
      </c>
      <c r="C1705" s="105">
        <v>2035</v>
      </c>
      <c r="D1705" s="105">
        <v>10268</v>
      </c>
      <c r="E1705" s="106">
        <f t="shared" si="182"/>
        <v>5.045700245700246</v>
      </c>
      <c r="F1705" s="107">
        <f t="shared" si="183"/>
        <v>29</v>
      </c>
      <c r="G1705" s="107">
        <f>COUNTIF(Data_Eksportir!$H$2:$H$3401,A1705)</f>
        <v>0</v>
      </c>
      <c r="H1705" s="104" t="str">
        <f t="shared" si="184"/>
        <v>5 – 20</v>
      </c>
      <c r="I1705" s="104" t="str">
        <f t="shared" si="185"/>
        <v>Di bawah ambang nilai</v>
      </c>
      <c r="J1705" s="106">
        <f t="shared" si="186"/>
        <v>10268.001705000001</v>
      </c>
      <c r="K1705" s="105">
        <f t="shared" si="187"/>
        <v>0</v>
      </c>
      <c r="L1705" s="106">
        <f t="shared" si="188"/>
        <v>0</v>
      </c>
    </row>
    <row r="1706" spans="1:12" x14ac:dyDescent="0.3">
      <c r="A1706" s="104" t="s">
        <v>3799</v>
      </c>
      <c r="B1706" s="104" t="s">
        <v>3800</v>
      </c>
      <c r="C1706" s="105"/>
      <c r="D1706" s="105">
        <v>160</v>
      </c>
      <c r="E1706" s="106" t="str">
        <f t="shared" si="182"/>
        <v/>
      </c>
      <c r="F1706" s="107">
        <f t="shared" si="183"/>
        <v>29</v>
      </c>
      <c r="G1706" s="107">
        <f>COUNTIF(Data_Eksportir!$H$2:$H$3401,A1706)</f>
        <v>0</v>
      </c>
      <c r="H1706" s="104" t="str">
        <f t="shared" si="184"/>
        <v>Tanpa data berat</v>
      </c>
      <c r="I1706" s="104" t="str">
        <f t="shared" si="185"/>
        <v>Di bawah ambang nilai</v>
      </c>
      <c r="J1706" s="106">
        <f t="shared" si="186"/>
        <v>160.00170600000001</v>
      </c>
      <c r="K1706" s="105">
        <f t="shared" si="187"/>
        <v>0</v>
      </c>
      <c r="L1706" s="106">
        <f t="shared" si="188"/>
        <v>0</v>
      </c>
    </row>
    <row r="1707" spans="1:12" x14ac:dyDescent="0.3">
      <c r="A1707" s="104" t="s">
        <v>3801</v>
      </c>
      <c r="B1707" s="104" t="s">
        <v>3802</v>
      </c>
      <c r="C1707" s="105">
        <v>60878</v>
      </c>
      <c r="D1707" s="105">
        <v>140120</v>
      </c>
      <c r="E1707" s="106">
        <f t="shared" si="182"/>
        <v>2.3016524852984657</v>
      </c>
      <c r="F1707" s="107">
        <f t="shared" si="183"/>
        <v>29</v>
      </c>
      <c r="G1707" s="107">
        <f>COUNTIF(Data_Eksportir!$H$2:$H$3401,A1707)</f>
        <v>0</v>
      </c>
      <c r="H1707" s="104" t="str">
        <f t="shared" si="184"/>
        <v>1 – 5</v>
      </c>
      <c r="I1707" s="104" t="str">
        <f t="shared" si="185"/>
        <v>Di bawah ambang nilai</v>
      </c>
      <c r="J1707" s="106">
        <f t="shared" si="186"/>
        <v>140120.00170699999</v>
      </c>
      <c r="K1707" s="105">
        <f t="shared" si="187"/>
        <v>0</v>
      </c>
      <c r="L1707" s="106">
        <f t="shared" si="188"/>
        <v>0</v>
      </c>
    </row>
    <row r="1708" spans="1:12" x14ac:dyDescent="0.3">
      <c r="A1708" s="104" t="s">
        <v>3803</v>
      </c>
      <c r="B1708" s="104" t="s">
        <v>3804</v>
      </c>
      <c r="C1708" s="105">
        <v>6498</v>
      </c>
      <c r="D1708" s="105">
        <v>65994</v>
      </c>
      <c r="E1708" s="106">
        <f t="shared" si="182"/>
        <v>10.156048014773777</v>
      </c>
      <c r="F1708" s="107">
        <f t="shared" si="183"/>
        <v>29</v>
      </c>
      <c r="G1708" s="107">
        <f>COUNTIF(Data_Eksportir!$H$2:$H$3401,A1708)</f>
        <v>0</v>
      </c>
      <c r="H1708" s="104" t="str">
        <f t="shared" si="184"/>
        <v>5 – 20</v>
      </c>
      <c r="I1708" s="104" t="str">
        <f t="shared" si="185"/>
        <v>Di bawah ambang nilai</v>
      </c>
      <c r="J1708" s="106">
        <f t="shared" si="186"/>
        <v>65994.001707999996</v>
      </c>
      <c r="K1708" s="105">
        <f t="shared" si="187"/>
        <v>0</v>
      </c>
      <c r="L1708" s="106">
        <f t="shared" si="188"/>
        <v>0</v>
      </c>
    </row>
    <row r="1709" spans="1:12" x14ac:dyDescent="0.3">
      <c r="A1709" s="104" t="s">
        <v>3805</v>
      </c>
      <c r="B1709" s="104" t="s">
        <v>3806</v>
      </c>
      <c r="C1709" s="105">
        <v>704</v>
      </c>
      <c r="D1709" s="105">
        <v>873</v>
      </c>
      <c r="E1709" s="106">
        <f t="shared" si="182"/>
        <v>1.2400568181818181</v>
      </c>
      <c r="F1709" s="107">
        <f t="shared" si="183"/>
        <v>29</v>
      </c>
      <c r="G1709" s="107">
        <f>COUNTIF(Data_Eksportir!$H$2:$H$3401,A1709)</f>
        <v>0</v>
      </c>
      <c r="H1709" s="104" t="str">
        <f t="shared" si="184"/>
        <v>1 – 5</v>
      </c>
      <c r="I1709" s="104" t="str">
        <f t="shared" si="185"/>
        <v>Di bawah ambang nilai</v>
      </c>
      <c r="J1709" s="106">
        <f t="shared" si="186"/>
        <v>873.00170900000001</v>
      </c>
      <c r="K1709" s="105">
        <f t="shared" si="187"/>
        <v>0</v>
      </c>
      <c r="L1709" s="106">
        <f t="shared" si="188"/>
        <v>0</v>
      </c>
    </row>
    <row r="1710" spans="1:12" x14ac:dyDescent="0.3">
      <c r="A1710" s="104" t="s">
        <v>3807</v>
      </c>
      <c r="B1710" s="104" t="s">
        <v>3808</v>
      </c>
      <c r="C1710" s="105">
        <v>11</v>
      </c>
      <c r="D1710" s="105">
        <v>11</v>
      </c>
      <c r="E1710" s="106">
        <f t="shared" si="182"/>
        <v>1</v>
      </c>
      <c r="F1710" s="107">
        <f t="shared" si="183"/>
        <v>29</v>
      </c>
      <c r="G1710" s="107">
        <f>COUNTIF(Data_Eksportir!$H$2:$H$3401,A1710)</f>
        <v>0</v>
      </c>
      <c r="H1710" s="104" t="str">
        <f t="shared" si="184"/>
        <v>1 – 5</v>
      </c>
      <c r="I1710" s="104" t="str">
        <f t="shared" si="185"/>
        <v>Di bawah ambang nilai</v>
      </c>
      <c r="J1710" s="106">
        <f t="shared" si="186"/>
        <v>11.001709999999999</v>
      </c>
      <c r="K1710" s="105">
        <f t="shared" si="187"/>
        <v>0</v>
      </c>
      <c r="L1710" s="106">
        <f t="shared" si="188"/>
        <v>0</v>
      </c>
    </row>
    <row r="1711" spans="1:12" x14ac:dyDescent="0.3">
      <c r="A1711" s="104" t="s">
        <v>3809</v>
      </c>
      <c r="B1711" s="104" t="s">
        <v>3810</v>
      </c>
      <c r="C1711" s="105">
        <v>550818</v>
      </c>
      <c r="D1711" s="105">
        <v>969440</v>
      </c>
      <c r="E1711" s="106">
        <f t="shared" si="182"/>
        <v>1.7600005809541446</v>
      </c>
      <c r="F1711" s="107">
        <f t="shared" si="183"/>
        <v>29</v>
      </c>
      <c r="G1711" s="107">
        <f>COUNTIF(Data_Eksportir!$H$2:$H$3401,A1711)</f>
        <v>0</v>
      </c>
      <c r="H1711" s="104" t="str">
        <f t="shared" si="184"/>
        <v>1 – 5</v>
      </c>
      <c r="I1711" s="104" t="str">
        <f t="shared" si="185"/>
        <v>Di bawah ambang nilai</v>
      </c>
      <c r="J1711" s="106">
        <f t="shared" si="186"/>
        <v>969440.00171099999</v>
      </c>
      <c r="K1711" s="105">
        <f t="shared" si="187"/>
        <v>0</v>
      </c>
      <c r="L1711" s="106">
        <f t="shared" si="188"/>
        <v>0</v>
      </c>
    </row>
    <row r="1712" spans="1:12" x14ac:dyDescent="0.3">
      <c r="A1712" s="104" t="s">
        <v>3811</v>
      </c>
      <c r="B1712" s="104" t="s">
        <v>3812</v>
      </c>
      <c r="C1712" s="105">
        <v>104</v>
      </c>
      <c r="D1712" s="105">
        <v>2114</v>
      </c>
      <c r="E1712" s="106">
        <f t="shared" si="182"/>
        <v>20.326923076923077</v>
      </c>
      <c r="F1712" s="107">
        <f t="shared" si="183"/>
        <v>29</v>
      </c>
      <c r="G1712" s="107">
        <f>COUNTIF(Data_Eksportir!$H$2:$H$3401,A1712)</f>
        <v>0</v>
      </c>
      <c r="H1712" s="104" t="str">
        <f t="shared" si="184"/>
        <v>20 – 100</v>
      </c>
      <c r="I1712" s="104" t="str">
        <f t="shared" si="185"/>
        <v>Di bawah ambang nilai</v>
      </c>
      <c r="J1712" s="106">
        <f t="shared" si="186"/>
        <v>2114.0017120000002</v>
      </c>
      <c r="K1712" s="105">
        <f t="shared" si="187"/>
        <v>0</v>
      </c>
      <c r="L1712" s="106">
        <f t="shared" si="188"/>
        <v>0</v>
      </c>
    </row>
    <row r="1713" spans="1:12" x14ac:dyDescent="0.3">
      <c r="A1713" s="104" t="s">
        <v>3813</v>
      </c>
      <c r="B1713" s="104" t="s">
        <v>3814</v>
      </c>
      <c r="C1713" s="105">
        <v>7010</v>
      </c>
      <c r="D1713" s="105">
        <v>126578</v>
      </c>
      <c r="E1713" s="106">
        <f t="shared" si="182"/>
        <v>18.056776034236805</v>
      </c>
      <c r="F1713" s="107">
        <f t="shared" si="183"/>
        <v>29</v>
      </c>
      <c r="G1713" s="107">
        <f>COUNTIF(Data_Eksportir!$H$2:$H$3401,A1713)</f>
        <v>0</v>
      </c>
      <c r="H1713" s="104" t="str">
        <f t="shared" si="184"/>
        <v>5 – 20</v>
      </c>
      <c r="I1713" s="104" t="str">
        <f t="shared" si="185"/>
        <v>Di bawah ambang nilai</v>
      </c>
      <c r="J1713" s="106">
        <f t="shared" si="186"/>
        <v>126578.00171300001</v>
      </c>
      <c r="K1713" s="105">
        <f t="shared" si="187"/>
        <v>0</v>
      </c>
      <c r="L1713" s="106">
        <f t="shared" si="188"/>
        <v>0</v>
      </c>
    </row>
    <row r="1714" spans="1:12" x14ac:dyDescent="0.3">
      <c r="A1714" s="104" t="s">
        <v>3815</v>
      </c>
      <c r="B1714" s="104" t="s">
        <v>3816</v>
      </c>
      <c r="C1714" s="105">
        <v>35631</v>
      </c>
      <c r="D1714" s="105">
        <v>327119</v>
      </c>
      <c r="E1714" s="106">
        <f t="shared" si="182"/>
        <v>9.1807414891527035</v>
      </c>
      <c r="F1714" s="107">
        <f t="shared" si="183"/>
        <v>29</v>
      </c>
      <c r="G1714" s="107">
        <f>COUNTIF(Data_Eksportir!$H$2:$H$3401,A1714)</f>
        <v>0</v>
      </c>
      <c r="H1714" s="104" t="str">
        <f t="shared" si="184"/>
        <v>5 – 20</v>
      </c>
      <c r="I1714" s="104" t="str">
        <f t="shared" si="185"/>
        <v>Di bawah ambang nilai</v>
      </c>
      <c r="J1714" s="106">
        <f t="shared" si="186"/>
        <v>327119.00171400001</v>
      </c>
      <c r="K1714" s="105">
        <f t="shared" si="187"/>
        <v>0</v>
      </c>
      <c r="L1714" s="106">
        <f t="shared" si="188"/>
        <v>0</v>
      </c>
    </row>
    <row r="1715" spans="1:12" x14ac:dyDescent="0.3">
      <c r="A1715" s="104" t="s">
        <v>3817</v>
      </c>
      <c r="B1715" s="104" t="s">
        <v>3818</v>
      </c>
      <c r="C1715" s="105">
        <v>12603</v>
      </c>
      <c r="D1715" s="105">
        <v>564100</v>
      </c>
      <c r="E1715" s="106">
        <f t="shared" si="182"/>
        <v>44.759184321193366</v>
      </c>
      <c r="F1715" s="107">
        <f t="shared" si="183"/>
        <v>29</v>
      </c>
      <c r="G1715" s="107">
        <f>COUNTIF(Data_Eksportir!$H$2:$H$3401,A1715)</f>
        <v>0</v>
      </c>
      <c r="H1715" s="104" t="str">
        <f t="shared" si="184"/>
        <v>20 – 100</v>
      </c>
      <c r="I1715" s="104" t="str">
        <f t="shared" si="185"/>
        <v>Di bawah ambang nilai</v>
      </c>
      <c r="J1715" s="106">
        <f t="shared" si="186"/>
        <v>564100.00171500002</v>
      </c>
      <c r="K1715" s="105">
        <f t="shared" si="187"/>
        <v>0</v>
      </c>
      <c r="L1715" s="106">
        <f t="shared" si="188"/>
        <v>0</v>
      </c>
    </row>
    <row r="1716" spans="1:12" x14ac:dyDescent="0.3">
      <c r="A1716" s="104" t="s">
        <v>3819</v>
      </c>
      <c r="B1716" s="104" t="s">
        <v>3820</v>
      </c>
      <c r="C1716" s="105">
        <v>3741</v>
      </c>
      <c r="D1716" s="105">
        <v>134920</v>
      </c>
      <c r="E1716" s="106">
        <f t="shared" si="182"/>
        <v>36.065223202352314</v>
      </c>
      <c r="F1716" s="107">
        <f t="shared" si="183"/>
        <v>29</v>
      </c>
      <c r="G1716" s="107">
        <f>COUNTIF(Data_Eksportir!$H$2:$H$3401,A1716)</f>
        <v>0</v>
      </c>
      <c r="H1716" s="104" t="str">
        <f t="shared" si="184"/>
        <v>20 – 100</v>
      </c>
      <c r="I1716" s="104" t="str">
        <f t="shared" si="185"/>
        <v>Di bawah ambang nilai</v>
      </c>
      <c r="J1716" s="106">
        <f t="shared" si="186"/>
        <v>134920.001716</v>
      </c>
      <c r="K1716" s="105">
        <f t="shared" si="187"/>
        <v>0</v>
      </c>
      <c r="L1716" s="106">
        <f t="shared" si="188"/>
        <v>0</v>
      </c>
    </row>
    <row r="1717" spans="1:12" x14ac:dyDescent="0.3">
      <c r="A1717" s="104" t="s">
        <v>3821</v>
      </c>
      <c r="B1717" s="104" t="s">
        <v>3822</v>
      </c>
      <c r="C1717" s="105">
        <v>225</v>
      </c>
      <c r="D1717" s="105">
        <v>6727</v>
      </c>
      <c r="E1717" s="106">
        <f t="shared" si="182"/>
        <v>29.897777777777776</v>
      </c>
      <c r="F1717" s="107">
        <f t="shared" si="183"/>
        <v>29</v>
      </c>
      <c r="G1717" s="107">
        <f>COUNTIF(Data_Eksportir!$H$2:$H$3401,A1717)</f>
        <v>0</v>
      </c>
      <c r="H1717" s="104" t="str">
        <f t="shared" si="184"/>
        <v>20 – 100</v>
      </c>
      <c r="I1717" s="104" t="str">
        <f t="shared" si="185"/>
        <v>Di bawah ambang nilai</v>
      </c>
      <c r="J1717" s="106">
        <f t="shared" si="186"/>
        <v>6727.0017170000001</v>
      </c>
      <c r="K1717" s="105">
        <f t="shared" si="187"/>
        <v>0</v>
      </c>
      <c r="L1717" s="106">
        <f t="shared" si="188"/>
        <v>0</v>
      </c>
    </row>
    <row r="1718" spans="1:12" x14ac:dyDescent="0.3">
      <c r="A1718" s="104" t="s">
        <v>3823</v>
      </c>
      <c r="B1718" s="104" t="s">
        <v>3824</v>
      </c>
      <c r="C1718" s="105">
        <v>0</v>
      </c>
      <c r="D1718" s="105">
        <v>3</v>
      </c>
      <c r="E1718" s="106" t="str">
        <f t="shared" si="182"/>
        <v/>
      </c>
      <c r="F1718" s="107">
        <f t="shared" si="183"/>
        <v>29</v>
      </c>
      <c r="G1718" s="107">
        <f>COUNTIF(Data_Eksportir!$H$2:$H$3401,A1718)</f>
        <v>0</v>
      </c>
      <c r="H1718" s="104" t="str">
        <f t="shared" si="184"/>
        <v>Tanpa data berat</v>
      </c>
      <c r="I1718" s="104" t="str">
        <f t="shared" si="185"/>
        <v>Di bawah ambang nilai</v>
      </c>
      <c r="J1718" s="106">
        <f t="shared" si="186"/>
        <v>3.0017179999999999</v>
      </c>
      <c r="K1718" s="105">
        <f t="shared" si="187"/>
        <v>0</v>
      </c>
      <c r="L1718" s="106">
        <f t="shared" si="188"/>
        <v>0</v>
      </c>
    </row>
    <row r="1719" spans="1:12" x14ac:dyDescent="0.3">
      <c r="A1719" s="104" t="s">
        <v>3825</v>
      </c>
      <c r="B1719" s="104" t="s">
        <v>3826</v>
      </c>
      <c r="C1719" s="105">
        <v>652355</v>
      </c>
      <c r="D1719" s="105">
        <v>1152858</v>
      </c>
      <c r="E1719" s="106">
        <f t="shared" si="182"/>
        <v>1.7672249005526133</v>
      </c>
      <c r="F1719" s="107">
        <f t="shared" si="183"/>
        <v>29</v>
      </c>
      <c r="G1719" s="107">
        <f>COUNTIF(Data_Eksportir!$H$2:$H$3401,A1719)</f>
        <v>0</v>
      </c>
      <c r="H1719" s="104" t="str">
        <f t="shared" si="184"/>
        <v>1 – 5</v>
      </c>
      <c r="I1719" s="104" t="str">
        <f t="shared" si="185"/>
        <v>Di bawah ambang nilai</v>
      </c>
      <c r="J1719" s="106">
        <f t="shared" si="186"/>
        <v>1152858.0017190001</v>
      </c>
      <c r="K1719" s="105">
        <f t="shared" si="187"/>
        <v>0</v>
      </c>
      <c r="L1719" s="106">
        <f t="shared" si="188"/>
        <v>0</v>
      </c>
    </row>
    <row r="1720" spans="1:12" x14ac:dyDescent="0.3">
      <c r="A1720" s="104" t="s">
        <v>3827</v>
      </c>
      <c r="B1720" s="104" t="s">
        <v>3828</v>
      </c>
      <c r="C1720" s="105">
        <v>2177354</v>
      </c>
      <c r="D1720" s="105">
        <v>11701447</v>
      </c>
      <c r="E1720" s="106">
        <f t="shared" si="182"/>
        <v>5.3741591858742312</v>
      </c>
      <c r="F1720" s="107">
        <f t="shared" si="183"/>
        <v>29</v>
      </c>
      <c r="G1720" s="107">
        <f>COUNTIF(Data_Eksportir!$H$2:$H$3401,A1720)</f>
        <v>0</v>
      </c>
      <c r="H1720" s="104" t="str">
        <f t="shared" si="184"/>
        <v>5 – 20</v>
      </c>
      <c r="I1720" s="104" t="str">
        <f t="shared" si="185"/>
        <v>Belum terwakili</v>
      </c>
      <c r="J1720" s="106">
        <f t="shared" si="186"/>
        <v>11701447.00172</v>
      </c>
      <c r="K1720" s="105">
        <f t="shared" si="187"/>
        <v>11701447</v>
      </c>
      <c r="L1720" s="106">
        <f t="shared" si="188"/>
        <v>11701447.00172</v>
      </c>
    </row>
    <row r="1721" spans="1:12" x14ac:dyDescent="0.3">
      <c r="A1721" s="104" t="s">
        <v>3829</v>
      </c>
      <c r="B1721" s="104" t="s">
        <v>3830</v>
      </c>
      <c r="C1721" s="105">
        <v>5</v>
      </c>
      <c r="D1721" s="105">
        <v>269</v>
      </c>
      <c r="E1721" s="106">
        <f t="shared" si="182"/>
        <v>53.8</v>
      </c>
      <c r="F1721" s="107">
        <f t="shared" si="183"/>
        <v>29</v>
      </c>
      <c r="G1721" s="107">
        <f>COUNTIF(Data_Eksportir!$H$2:$H$3401,A1721)</f>
        <v>0</v>
      </c>
      <c r="H1721" s="104" t="str">
        <f t="shared" si="184"/>
        <v>20 – 100</v>
      </c>
      <c r="I1721" s="104" t="str">
        <f t="shared" si="185"/>
        <v>Di bawah ambang nilai</v>
      </c>
      <c r="J1721" s="106">
        <f t="shared" si="186"/>
        <v>269.00172099999997</v>
      </c>
      <c r="K1721" s="105">
        <f t="shared" si="187"/>
        <v>0</v>
      </c>
      <c r="L1721" s="106">
        <f t="shared" si="188"/>
        <v>0</v>
      </c>
    </row>
    <row r="1722" spans="1:12" x14ac:dyDescent="0.3">
      <c r="A1722" s="104" t="s">
        <v>3831</v>
      </c>
      <c r="B1722" s="104" t="s">
        <v>3832</v>
      </c>
      <c r="C1722" s="105">
        <v>1850</v>
      </c>
      <c r="D1722" s="105">
        <v>25530</v>
      </c>
      <c r="E1722" s="106">
        <f t="shared" si="182"/>
        <v>13.8</v>
      </c>
      <c r="F1722" s="107">
        <f t="shared" si="183"/>
        <v>29</v>
      </c>
      <c r="G1722" s="107">
        <f>COUNTIF(Data_Eksportir!$H$2:$H$3401,A1722)</f>
        <v>0</v>
      </c>
      <c r="H1722" s="104" t="str">
        <f t="shared" si="184"/>
        <v>5 – 20</v>
      </c>
      <c r="I1722" s="104" t="str">
        <f t="shared" si="185"/>
        <v>Di bawah ambang nilai</v>
      </c>
      <c r="J1722" s="106">
        <f t="shared" si="186"/>
        <v>25530.001722000001</v>
      </c>
      <c r="K1722" s="105">
        <f t="shared" si="187"/>
        <v>0</v>
      </c>
      <c r="L1722" s="106">
        <f t="shared" si="188"/>
        <v>0</v>
      </c>
    </row>
    <row r="1723" spans="1:12" x14ac:dyDescent="0.3">
      <c r="A1723" s="104" t="s">
        <v>3833</v>
      </c>
      <c r="B1723" s="104" t="s">
        <v>3834</v>
      </c>
      <c r="C1723" s="105">
        <v>465</v>
      </c>
      <c r="D1723" s="105">
        <v>17689</v>
      </c>
      <c r="E1723" s="106">
        <f t="shared" si="182"/>
        <v>38.040860215053762</v>
      </c>
      <c r="F1723" s="107">
        <f t="shared" si="183"/>
        <v>29</v>
      </c>
      <c r="G1723" s="107">
        <f>COUNTIF(Data_Eksportir!$H$2:$H$3401,A1723)</f>
        <v>0</v>
      </c>
      <c r="H1723" s="104" t="str">
        <f t="shared" si="184"/>
        <v>20 – 100</v>
      </c>
      <c r="I1723" s="104" t="str">
        <f t="shared" si="185"/>
        <v>Di bawah ambang nilai</v>
      </c>
      <c r="J1723" s="106">
        <f t="shared" si="186"/>
        <v>17689.001723000001</v>
      </c>
      <c r="K1723" s="105">
        <f t="shared" si="187"/>
        <v>0</v>
      </c>
      <c r="L1723" s="106">
        <f t="shared" si="188"/>
        <v>0</v>
      </c>
    </row>
    <row r="1724" spans="1:12" x14ac:dyDescent="0.3">
      <c r="A1724" s="104" t="s">
        <v>3835</v>
      </c>
      <c r="B1724" s="104" t="s">
        <v>3836</v>
      </c>
      <c r="C1724" s="105">
        <v>448599</v>
      </c>
      <c r="D1724" s="105">
        <v>582802</v>
      </c>
      <c r="E1724" s="106">
        <f t="shared" si="182"/>
        <v>1.2991602745436348</v>
      </c>
      <c r="F1724" s="107">
        <f t="shared" si="183"/>
        <v>29</v>
      </c>
      <c r="G1724" s="107">
        <f>COUNTIF(Data_Eksportir!$H$2:$H$3401,A1724)</f>
        <v>0</v>
      </c>
      <c r="H1724" s="104" t="str">
        <f t="shared" si="184"/>
        <v>1 – 5</v>
      </c>
      <c r="I1724" s="104" t="str">
        <f t="shared" si="185"/>
        <v>Di bawah ambang nilai</v>
      </c>
      <c r="J1724" s="106">
        <f t="shared" si="186"/>
        <v>582802.00172399997</v>
      </c>
      <c r="K1724" s="105">
        <f t="shared" si="187"/>
        <v>0</v>
      </c>
      <c r="L1724" s="106">
        <f t="shared" si="188"/>
        <v>0</v>
      </c>
    </row>
    <row r="1725" spans="1:12" x14ac:dyDescent="0.3">
      <c r="A1725" s="104" t="s">
        <v>3837</v>
      </c>
      <c r="B1725" s="104" t="s">
        <v>3838</v>
      </c>
      <c r="C1725" s="105">
        <v>2356</v>
      </c>
      <c r="D1725" s="105">
        <v>11521</v>
      </c>
      <c r="E1725" s="106">
        <f t="shared" si="182"/>
        <v>4.8900679117147705</v>
      </c>
      <c r="F1725" s="107">
        <f t="shared" si="183"/>
        <v>29</v>
      </c>
      <c r="G1725" s="107">
        <f>COUNTIF(Data_Eksportir!$H$2:$H$3401,A1725)</f>
        <v>0</v>
      </c>
      <c r="H1725" s="104" t="str">
        <f t="shared" si="184"/>
        <v>1 – 5</v>
      </c>
      <c r="I1725" s="104" t="str">
        <f t="shared" si="185"/>
        <v>Di bawah ambang nilai</v>
      </c>
      <c r="J1725" s="106">
        <f t="shared" si="186"/>
        <v>11521.001725</v>
      </c>
      <c r="K1725" s="105">
        <f t="shared" si="187"/>
        <v>0</v>
      </c>
      <c r="L1725" s="106">
        <f t="shared" si="188"/>
        <v>0</v>
      </c>
    </row>
    <row r="1726" spans="1:12" x14ac:dyDescent="0.3">
      <c r="A1726" s="104" t="s">
        <v>3839</v>
      </c>
      <c r="B1726" s="104" t="s">
        <v>3840</v>
      </c>
      <c r="C1726" s="105">
        <v>40</v>
      </c>
      <c r="D1726" s="105">
        <v>7040</v>
      </c>
      <c r="E1726" s="106">
        <f t="shared" si="182"/>
        <v>176</v>
      </c>
      <c r="F1726" s="107">
        <f t="shared" si="183"/>
        <v>29</v>
      </c>
      <c r="G1726" s="107">
        <f>COUNTIF(Data_Eksportir!$H$2:$H$3401,A1726)</f>
        <v>0</v>
      </c>
      <c r="H1726" s="104" t="str">
        <f t="shared" si="184"/>
        <v>100 ke atas</v>
      </c>
      <c r="I1726" s="104" t="str">
        <f t="shared" si="185"/>
        <v>Di bawah ambang nilai</v>
      </c>
      <c r="J1726" s="106">
        <f t="shared" si="186"/>
        <v>7040.0017260000004</v>
      </c>
      <c r="K1726" s="105">
        <f t="shared" si="187"/>
        <v>0</v>
      </c>
      <c r="L1726" s="106">
        <f t="shared" si="188"/>
        <v>0</v>
      </c>
    </row>
    <row r="1727" spans="1:12" x14ac:dyDescent="0.3">
      <c r="A1727" s="104" t="s">
        <v>3841</v>
      </c>
      <c r="B1727" s="104" t="s">
        <v>3842</v>
      </c>
      <c r="C1727" s="105">
        <v>26</v>
      </c>
      <c r="D1727" s="105">
        <v>26</v>
      </c>
      <c r="E1727" s="106">
        <f t="shared" si="182"/>
        <v>1</v>
      </c>
      <c r="F1727" s="107">
        <f t="shared" si="183"/>
        <v>29</v>
      </c>
      <c r="G1727" s="107">
        <f>COUNTIF(Data_Eksportir!$H$2:$H$3401,A1727)</f>
        <v>0</v>
      </c>
      <c r="H1727" s="104" t="str">
        <f t="shared" si="184"/>
        <v>1 – 5</v>
      </c>
      <c r="I1727" s="104" t="str">
        <f t="shared" si="185"/>
        <v>Di bawah ambang nilai</v>
      </c>
      <c r="J1727" s="106">
        <f t="shared" si="186"/>
        <v>26.001726999999999</v>
      </c>
      <c r="K1727" s="105">
        <f t="shared" si="187"/>
        <v>0</v>
      </c>
      <c r="L1727" s="106">
        <f t="shared" si="188"/>
        <v>0</v>
      </c>
    </row>
    <row r="1728" spans="1:12" x14ac:dyDescent="0.3">
      <c r="A1728" s="104" t="s">
        <v>3843</v>
      </c>
      <c r="B1728" s="104" t="s">
        <v>3844</v>
      </c>
      <c r="C1728" s="105">
        <v>2</v>
      </c>
      <c r="D1728" s="105">
        <v>2</v>
      </c>
      <c r="E1728" s="106">
        <f t="shared" si="182"/>
        <v>1</v>
      </c>
      <c r="F1728" s="107">
        <f t="shared" si="183"/>
        <v>29</v>
      </c>
      <c r="G1728" s="107">
        <f>COUNTIF(Data_Eksportir!$H$2:$H$3401,A1728)</f>
        <v>0</v>
      </c>
      <c r="H1728" s="104" t="str">
        <f t="shared" si="184"/>
        <v>1 – 5</v>
      </c>
      <c r="I1728" s="104" t="str">
        <f t="shared" si="185"/>
        <v>Di bawah ambang nilai</v>
      </c>
      <c r="J1728" s="106">
        <f t="shared" si="186"/>
        <v>2.001728</v>
      </c>
      <c r="K1728" s="105">
        <f t="shared" si="187"/>
        <v>0</v>
      </c>
      <c r="L1728" s="106">
        <f t="shared" si="188"/>
        <v>0</v>
      </c>
    </row>
    <row r="1729" spans="1:12" x14ac:dyDescent="0.3">
      <c r="A1729" s="104" t="s">
        <v>3845</v>
      </c>
      <c r="B1729" s="104" t="s">
        <v>3846</v>
      </c>
      <c r="C1729" s="105">
        <v>463841</v>
      </c>
      <c r="D1729" s="105">
        <v>697984</v>
      </c>
      <c r="E1729" s="106">
        <f t="shared" si="182"/>
        <v>1.5047915126088465</v>
      </c>
      <c r="F1729" s="107">
        <f t="shared" si="183"/>
        <v>29</v>
      </c>
      <c r="G1729" s="107">
        <f>COUNTIF(Data_Eksportir!$H$2:$H$3401,A1729)</f>
        <v>0</v>
      </c>
      <c r="H1729" s="104" t="str">
        <f t="shared" si="184"/>
        <v>1 – 5</v>
      </c>
      <c r="I1729" s="104" t="str">
        <f t="shared" si="185"/>
        <v>Di bawah ambang nilai</v>
      </c>
      <c r="J1729" s="106">
        <f t="shared" si="186"/>
        <v>697984.00172900001</v>
      </c>
      <c r="K1729" s="105">
        <f t="shared" si="187"/>
        <v>0</v>
      </c>
      <c r="L1729" s="106">
        <f t="shared" si="188"/>
        <v>0</v>
      </c>
    </row>
    <row r="1730" spans="1:12" x14ac:dyDescent="0.3">
      <c r="A1730" s="104" t="s">
        <v>3847</v>
      </c>
      <c r="B1730" s="104" t="s">
        <v>3848</v>
      </c>
      <c r="C1730" s="105">
        <v>4800</v>
      </c>
      <c r="D1730" s="105">
        <v>9601</v>
      </c>
      <c r="E1730" s="106">
        <f t="shared" ref="E1730:E1793" si="189">IF(AND(ISNUMBER(C1730),C1730&gt;0),D1730/C1730,"")</f>
        <v>2.0002083333333331</v>
      </c>
      <c r="F1730" s="107">
        <f t="shared" ref="F1730:F1793" si="190">VALUE(LEFT(A1730,2))</f>
        <v>29</v>
      </c>
      <c r="G1730" s="107">
        <f>COUNTIF(Data_Eksportir!$H$2:$H$3401,A1730)</f>
        <v>0</v>
      </c>
      <c r="H1730" s="104" t="str">
        <f t="shared" ref="H1730:H1793" si="191">IF(E1730="","Tanpa data berat",IF(E1730&lt;1,"Di bawah 1",IF(E1730&lt;5,"1 – 5",IF(E1730&lt;20,"5 – 20",IF(E1730&lt;100,"20 – 100","100 ke atas")))))</f>
        <v>1 – 5</v>
      </c>
      <c r="I1730" s="104" t="str">
        <f t="shared" ref="I1730:I1793" si="192">IF(D1730&lt;p_nilai_besar,"Di bawah ambang nilai",IF(G1730=0,"Belum terwakili",IF(G1730&lt;=p_listing_rendah,"Keterwakilan rendah","Terwakili")))</f>
        <v>Di bawah ambang nilai</v>
      </c>
      <c r="J1730" s="106">
        <f t="shared" ref="J1730:J1793" si="193">D1730+ROW()/10^6</f>
        <v>9601.00173</v>
      </c>
      <c r="K1730" s="105">
        <f t="shared" ref="K1730:K1793" si="194">IF(D1730&gt;=p_nilai_besar,D1730/(1+G1730),0)</f>
        <v>0</v>
      </c>
      <c r="L1730" s="106">
        <f t="shared" ref="L1730:L1793" si="195">IF(K1730&gt;0,K1730+ROW()/10^6,0)</f>
        <v>0</v>
      </c>
    </row>
    <row r="1731" spans="1:12" x14ac:dyDescent="0.3">
      <c r="A1731" s="104" t="s">
        <v>3849</v>
      </c>
      <c r="B1731" s="104" t="s">
        <v>3850</v>
      </c>
      <c r="C1731" s="105">
        <v>20800</v>
      </c>
      <c r="D1731" s="105">
        <v>60984</v>
      </c>
      <c r="E1731" s="106">
        <f t="shared" si="189"/>
        <v>2.9319230769230771</v>
      </c>
      <c r="F1731" s="107">
        <f t="shared" si="190"/>
        <v>29</v>
      </c>
      <c r="G1731" s="107">
        <f>COUNTIF(Data_Eksportir!$H$2:$H$3401,A1731)</f>
        <v>0</v>
      </c>
      <c r="H1731" s="104" t="str">
        <f t="shared" si="191"/>
        <v>1 – 5</v>
      </c>
      <c r="I1731" s="104" t="str">
        <f t="shared" si="192"/>
        <v>Di bawah ambang nilai</v>
      </c>
      <c r="J1731" s="106">
        <f t="shared" si="193"/>
        <v>60984.001730999997</v>
      </c>
      <c r="K1731" s="105">
        <f t="shared" si="194"/>
        <v>0</v>
      </c>
      <c r="L1731" s="106">
        <f t="shared" si="195"/>
        <v>0</v>
      </c>
    </row>
    <row r="1732" spans="1:12" x14ac:dyDescent="0.3">
      <c r="A1732" s="104" t="s">
        <v>3851</v>
      </c>
      <c r="B1732" s="104" t="s">
        <v>3852</v>
      </c>
      <c r="C1732" s="105">
        <v>108</v>
      </c>
      <c r="D1732" s="105">
        <v>3720</v>
      </c>
      <c r="E1732" s="106">
        <f t="shared" si="189"/>
        <v>34.444444444444443</v>
      </c>
      <c r="F1732" s="107">
        <f t="shared" si="190"/>
        <v>29</v>
      </c>
      <c r="G1732" s="107">
        <f>COUNTIF(Data_Eksportir!$H$2:$H$3401,A1732)</f>
        <v>0</v>
      </c>
      <c r="H1732" s="104" t="str">
        <f t="shared" si="191"/>
        <v>20 – 100</v>
      </c>
      <c r="I1732" s="104" t="str">
        <f t="shared" si="192"/>
        <v>Di bawah ambang nilai</v>
      </c>
      <c r="J1732" s="106">
        <f t="shared" si="193"/>
        <v>3720.0017320000002</v>
      </c>
      <c r="K1732" s="105">
        <f t="shared" si="194"/>
        <v>0</v>
      </c>
      <c r="L1732" s="106">
        <f t="shared" si="195"/>
        <v>0</v>
      </c>
    </row>
    <row r="1733" spans="1:12" x14ac:dyDescent="0.3">
      <c r="A1733" s="104" t="s">
        <v>3853</v>
      </c>
      <c r="B1733" s="104" t="s">
        <v>3854</v>
      </c>
      <c r="C1733" s="105">
        <v>6127</v>
      </c>
      <c r="D1733" s="105">
        <v>129761</v>
      </c>
      <c r="E1733" s="106">
        <f t="shared" si="189"/>
        <v>21.178553941570101</v>
      </c>
      <c r="F1733" s="107">
        <f t="shared" si="190"/>
        <v>29</v>
      </c>
      <c r="G1733" s="107">
        <f>COUNTIF(Data_Eksportir!$H$2:$H$3401,A1733)</f>
        <v>0</v>
      </c>
      <c r="H1733" s="104" t="str">
        <f t="shared" si="191"/>
        <v>20 – 100</v>
      </c>
      <c r="I1733" s="104" t="str">
        <f t="shared" si="192"/>
        <v>Di bawah ambang nilai</v>
      </c>
      <c r="J1733" s="106">
        <f t="shared" si="193"/>
        <v>129761.001733</v>
      </c>
      <c r="K1733" s="105">
        <f t="shared" si="194"/>
        <v>0</v>
      </c>
      <c r="L1733" s="106">
        <f t="shared" si="195"/>
        <v>0</v>
      </c>
    </row>
    <row r="1734" spans="1:12" x14ac:dyDescent="0.3">
      <c r="A1734" s="104" t="s">
        <v>3855</v>
      </c>
      <c r="B1734" s="104" t="s">
        <v>3856</v>
      </c>
      <c r="C1734" s="105">
        <v>40556308</v>
      </c>
      <c r="D1734" s="105">
        <v>194670630</v>
      </c>
      <c r="E1734" s="106">
        <f t="shared" si="189"/>
        <v>4.8000086694281938</v>
      </c>
      <c r="F1734" s="107">
        <f t="shared" si="190"/>
        <v>29</v>
      </c>
      <c r="G1734" s="107">
        <f>COUNTIF(Data_Eksportir!$H$2:$H$3401,A1734)</f>
        <v>0</v>
      </c>
      <c r="H1734" s="104" t="str">
        <f t="shared" si="191"/>
        <v>1 – 5</v>
      </c>
      <c r="I1734" s="104" t="str">
        <f t="shared" si="192"/>
        <v>Belum terwakili</v>
      </c>
      <c r="J1734" s="106">
        <f t="shared" si="193"/>
        <v>194670630.00173399</v>
      </c>
      <c r="K1734" s="105">
        <f t="shared" si="194"/>
        <v>194670630</v>
      </c>
      <c r="L1734" s="106">
        <f t="shared" si="195"/>
        <v>194670630.00173399</v>
      </c>
    </row>
    <row r="1735" spans="1:12" x14ac:dyDescent="0.3">
      <c r="A1735" s="104" t="s">
        <v>3857</v>
      </c>
      <c r="B1735" s="104" t="s">
        <v>3858</v>
      </c>
      <c r="C1735" s="105">
        <v>6407</v>
      </c>
      <c r="D1735" s="105">
        <v>18393</v>
      </c>
      <c r="E1735" s="106">
        <f t="shared" si="189"/>
        <v>2.8707663493054474</v>
      </c>
      <c r="F1735" s="107">
        <f t="shared" si="190"/>
        <v>29</v>
      </c>
      <c r="G1735" s="107">
        <f>COUNTIF(Data_Eksportir!$H$2:$H$3401,A1735)</f>
        <v>0</v>
      </c>
      <c r="H1735" s="104" t="str">
        <f t="shared" si="191"/>
        <v>1 – 5</v>
      </c>
      <c r="I1735" s="104" t="str">
        <f t="shared" si="192"/>
        <v>Di bawah ambang nilai</v>
      </c>
      <c r="J1735" s="106">
        <f t="shared" si="193"/>
        <v>18393.001735000002</v>
      </c>
      <c r="K1735" s="105">
        <f t="shared" si="194"/>
        <v>0</v>
      </c>
      <c r="L1735" s="106">
        <f t="shared" si="195"/>
        <v>0</v>
      </c>
    </row>
    <row r="1736" spans="1:12" x14ac:dyDescent="0.3">
      <c r="A1736" s="104" t="s">
        <v>3859</v>
      </c>
      <c r="B1736" s="104" t="s">
        <v>3860</v>
      </c>
      <c r="C1736" s="105">
        <v>32161</v>
      </c>
      <c r="D1736" s="105">
        <v>47733</v>
      </c>
      <c r="E1736" s="106">
        <f t="shared" si="189"/>
        <v>1.4841889244737414</v>
      </c>
      <c r="F1736" s="107">
        <f t="shared" si="190"/>
        <v>29</v>
      </c>
      <c r="G1736" s="107">
        <f>COUNTIF(Data_Eksportir!$H$2:$H$3401,A1736)</f>
        <v>0</v>
      </c>
      <c r="H1736" s="104" t="str">
        <f t="shared" si="191"/>
        <v>1 – 5</v>
      </c>
      <c r="I1736" s="104" t="str">
        <f t="shared" si="192"/>
        <v>Di bawah ambang nilai</v>
      </c>
      <c r="J1736" s="106">
        <f t="shared" si="193"/>
        <v>47733.001735999998</v>
      </c>
      <c r="K1736" s="105">
        <f t="shared" si="194"/>
        <v>0</v>
      </c>
      <c r="L1736" s="106">
        <f t="shared" si="195"/>
        <v>0</v>
      </c>
    </row>
    <row r="1737" spans="1:12" x14ac:dyDescent="0.3">
      <c r="A1737" s="104" t="s">
        <v>3861</v>
      </c>
      <c r="B1737" s="104" t="s">
        <v>3862</v>
      </c>
      <c r="C1737" s="105">
        <v>0</v>
      </c>
      <c r="D1737" s="105">
        <v>1</v>
      </c>
      <c r="E1737" s="106" t="str">
        <f t="shared" si="189"/>
        <v/>
      </c>
      <c r="F1737" s="107">
        <f t="shared" si="190"/>
        <v>29</v>
      </c>
      <c r="G1737" s="107">
        <f>COUNTIF(Data_Eksportir!$H$2:$H$3401,A1737)</f>
        <v>0</v>
      </c>
      <c r="H1737" s="104" t="str">
        <f t="shared" si="191"/>
        <v>Tanpa data berat</v>
      </c>
      <c r="I1737" s="104" t="str">
        <f t="shared" si="192"/>
        <v>Di bawah ambang nilai</v>
      </c>
      <c r="J1737" s="106">
        <f t="shared" si="193"/>
        <v>1.0017370000000001</v>
      </c>
      <c r="K1737" s="105">
        <f t="shared" si="194"/>
        <v>0</v>
      </c>
      <c r="L1737" s="106">
        <f t="shared" si="195"/>
        <v>0</v>
      </c>
    </row>
    <row r="1738" spans="1:12" x14ac:dyDescent="0.3">
      <c r="A1738" s="104" t="s">
        <v>3863</v>
      </c>
      <c r="B1738" s="104" t="s">
        <v>3864</v>
      </c>
      <c r="C1738" s="105">
        <v>6048098</v>
      </c>
      <c r="D1738" s="105">
        <v>30553825</v>
      </c>
      <c r="E1738" s="106">
        <f t="shared" si="189"/>
        <v>5.0518071962458277</v>
      </c>
      <c r="F1738" s="107">
        <f t="shared" si="190"/>
        <v>29</v>
      </c>
      <c r="G1738" s="107">
        <f>COUNTIF(Data_Eksportir!$H$2:$H$3401,A1738)</f>
        <v>0</v>
      </c>
      <c r="H1738" s="104" t="str">
        <f t="shared" si="191"/>
        <v>5 – 20</v>
      </c>
      <c r="I1738" s="104" t="str">
        <f t="shared" si="192"/>
        <v>Belum terwakili</v>
      </c>
      <c r="J1738" s="106">
        <f t="shared" si="193"/>
        <v>30553825.001738001</v>
      </c>
      <c r="K1738" s="105">
        <f t="shared" si="194"/>
        <v>30553825</v>
      </c>
      <c r="L1738" s="106">
        <f t="shared" si="195"/>
        <v>30553825.001738001</v>
      </c>
    </row>
    <row r="1739" spans="1:12" x14ac:dyDescent="0.3">
      <c r="A1739" s="104" t="s">
        <v>3865</v>
      </c>
      <c r="B1739" s="104" t="s">
        <v>3866</v>
      </c>
      <c r="C1739" s="105">
        <v>1608</v>
      </c>
      <c r="D1739" s="105">
        <v>502887</v>
      </c>
      <c r="E1739" s="106">
        <f t="shared" si="189"/>
        <v>312.74067164179104</v>
      </c>
      <c r="F1739" s="107">
        <f t="shared" si="190"/>
        <v>29</v>
      </c>
      <c r="G1739" s="107">
        <f>COUNTIF(Data_Eksportir!$H$2:$H$3401,A1739)</f>
        <v>0</v>
      </c>
      <c r="H1739" s="104" t="str">
        <f t="shared" si="191"/>
        <v>100 ke atas</v>
      </c>
      <c r="I1739" s="104" t="str">
        <f t="shared" si="192"/>
        <v>Di bawah ambang nilai</v>
      </c>
      <c r="J1739" s="106">
        <f t="shared" si="193"/>
        <v>502887.00173900003</v>
      </c>
      <c r="K1739" s="105">
        <f t="shared" si="194"/>
        <v>0</v>
      </c>
      <c r="L1739" s="106">
        <f t="shared" si="195"/>
        <v>0</v>
      </c>
    </row>
    <row r="1740" spans="1:12" x14ac:dyDescent="0.3">
      <c r="A1740" s="104" t="s">
        <v>3867</v>
      </c>
      <c r="B1740" s="104" t="s">
        <v>3868</v>
      </c>
      <c r="C1740" s="105">
        <v>6150</v>
      </c>
      <c r="D1740" s="105">
        <v>7692</v>
      </c>
      <c r="E1740" s="106">
        <f t="shared" si="189"/>
        <v>1.2507317073170732</v>
      </c>
      <c r="F1740" s="107">
        <f t="shared" si="190"/>
        <v>29</v>
      </c>
      <c r="G1740" s="107">
        <f>COUNTIF(Data_Eksportir!$H$2:$H$3401,A1740)</f>
        <v>0</v>
      </c>
      <c r="H1740" s="104" t="str">
        <f t="shared" si="191"/>
        <v>1 – 5</v>
      </c>
      <c r="I1740" s="104" t="str">
        <f t="shared" si="192"/>
        <v>Di bawah ambang nilai</v>
      </c>
      <c r="J1740" s="106">
        <f t="shared" si="193"/>
        <v>7692.0017399999997</v>
      </c>
      <c r="K1740" s="105">
        <f t="shared" si="194"/>
        <v>0</v>
      </c>
      <c r="L1740" s="106">
        <f t="shared" si="195"/>
        <v>0</v>
      </c>
    </row>
    <row r="1741" spans="1:12" x14ac:dyDescent="0.3">
      <c r="A1741" s="104" t="s">
        <v>3869</v>
      </c>
      <c r="B1741" s="104" t="s">
        <v>3870</v>
      </c>
      <c r="C1741" s="105">
        <v>1481215</v>
      </c>
      <c r="D1741" s="105">
        <v>17859370</v>
      </c>
      <c r="E1741" s="106">
        <f t="shared" si="189"/>
        <v>12.05724354668296</v>
      </c>
      <c r="F1741" s="107">
        <f t="shared" si="190"/>
        <v>29</v>
      </c>
      <c r="G1741" s="107">
        <f>COUNTIF(Data_Eksportir!$H$2:$H$3401,A1741)</f>
        <v>0</v>
      </c>
      <c r="H1741" s="104" t="str">
        <f t="shared" si="191"/>
        <v>5 – 20</v>
      </c>
      <c r="I1741" s="104" t="str">
        <f t="shared" si="192"/>
        <v>Belum terwakili</v>
      </c>
      <c r="J1741" s="106">
        <f t="shared" si="193"/>
        <v>17859370.001741</v>
      </c>
      <c r="K1741" s="105">
        <f t="shared" si="194"/>
        <v>17859370</v>
      </c>
      <c r="L1741" s="106">
        <f t="shared" si="195"/>
        <v>17859370.001741</v>
      </c>
    </row>
    <row r="1742" spans="1:12" x14ac:dyDescent="0.3">
      <c r="A1742" s="104" t="s">
        <v>3871</v>
      </c>
      <c r="B1742" s="104" t="s">
        <v>3872</v>
      </c>
      <c r="C1742" s="105">
        <v>3225</v>
      </c>
      <c r="D1742" s="105">
        <v>6786</v>
      </c>
      <c r="E1742" s="106">
        <f t="shared" si="189"/>
        <v>2.1041860465116278</v>
      </c>
      <c r="F1742" s="107">
        <f t="shared" si="190"/>
        <v>29</v>
      </c>
      <c r="G1742" s="107">
        <f>COUNTIF(Data_Eksportir!$H$2:$H$3401,A1742)</f>
        <v>0</v>
      </c>
      <c r="H1742" s="104" t="str">
        <f t="shared" si="191"/>
        <v>1 – 5</v>
      </c>
      <c r="I1742" s="104" t="str">
        <f t="shared" si="192"/>
        <v>Di bawah ambang nilai</v>
      </c>
      <c r="J1742" s="106">
        <f t="shared" si="193"/>
        <v>6786.0017420000004</v>
      </c>
      <c r="K1742" s="105">
        <f t="shared" si="194"/>
        <v>0</v>
      </c>
      <c r="L1742" s="106">
        <f t="shared" si="195"/>
        <v>0</v>
      </c>
    </row>
    <row r="1743" spans="1:12" x14ac:dyDescent="0.3">
      <c r="A1743" s="104" t="s">
        <v>3873</v>
      </c>
      <c r="B1743" s="104" t="s">
        <v>3874</v>
      </c>
      <c r="C1743" s="105">
        <v>427570</v>
      </c>
      <c r="D1743" s="105">
        <v>4057256</v>
      </c>
      <c r="E1743" s="106">
        <f t="shared" si="189"/>
        <v>9.4891035386018672</v>
      </c>
      <c r="F1743" s="107">
        <f t="shared" si="190"/>
        <v>29</v>
      </c>
      <c r="G1743" s="107">
        <f>COUNTIF(Data_Eksportir!$H$2:$H$3401,A1743)</f>
        <v>0</v>
      </c>
      <c r="H1743" s="104" t="str">
        <f t="shared" si="191"/>
        <v>5 – 20</v>
      </c>
      <c r="I1743" s="104" t="str">
        <f t="shared" si="192"/>
        <v>Di bawah ambang nilai</v>
      </c>
      <c r="J1743" s="106">
        <f t="shared" si="193"/>
        <v>4057256.001743</v>
      </c>
      <c r="K1743" s="105">
        <f t="shared" si="194"/>
        <v>0</v>
      </c>
      <c r="L1743" s="106">
        <f t="shared" si="195"/>
        <v>0</v>
      </c>
    </row>
    <row r="1744" spans="1:12" x14ac:dyDescent="0.3">
      <c r="A1744" s="104" t="s">
        <v>3875</v>
      </c>
      <c r="B1744" s="104" t="s">
        <v>3876</v>
      </c>
      <c r="C1744" s="105">
        <v>424</v>
      </c>
      <c r="D1744" s="105">
        <v>29214</v>
      </c>
      <c r="E1744" s="106">
        <f t="shared" si="189"/>
        <v>68.90094339622641</v>
      </c>
      <c r="F1744" s="107">
        <f t="shared" si="190"/>
        <v>29</v>
      </c>
      <c r="G1744" s="107">
        <f>COUNTIF(Data_Eksportir!$H$2:$H$3401,A1744)</f>
        <v>0</v>
      </c>
      <c r="H1744" s="104" t="str">
        <f t="shared" si="191"/>
        <v>20 – 100</v>
      </c>
      <c r="I1744" s="104" t="str">
        <f t="shared" si="192"/>
        <v>Di bawah ambang nilai</v>
      </c>
      <c r="J1744" s="106">
        <f t="shared" si="193"/>
        <v>29214.001744000001</v>
      </c>
      <c r="K1744" s="105">
        <f t="shared" si="194"/>
        <v>0</v>
      </c>
      <c r="L1744" s="106">
        <f t="shared" si="195"/>
        <v>0</v>
      </c>
    </row>
    <row r="1745" spans="1:12" x14ac:dyDescent="0.3">
      <c r="A1745" s="104" t="s">
        <v>3877</v>
      </c>
      <c r="B1745" s="104" t="s">
        <v>3878</v>
      </c>
      <c r="C1745" s="105">
        <v>3</v>
      </c>
      <c r="D1745" s="105">
        <v>58</v>
      </c>
      <c r="E1745" s="106">
        <f t="shared" si="189"/>
        <v>19.333333333333332</v>
      </c>
      <c r="F1745" s="107">
        <f t="shared" si="190"/>
        <v>29</v>
      </c>
      <c r="G1745" s="107">
        <f>COUNTIF(Data_Eksportir!$H$2:$H$3401,A1745)</f>
        <v>0</v>
      </c>
      <c r="H1745" s="104" t="str">
        <f t="shared" si="191"/>
        <v>5 – 20</v>
      </c>
      <c r="I1745" s="104" t="str">
        <f t="shared" si="192"/>
        <v>Di bawah ambang nilai</v>
      </c>
      <c r="J1745" s="106">
        <f t="shared" si="193"/>
        <v>58.001745</v>
      </c>
      <c r="K1745" s="105">
        <f t="shared" si="194"/>
        <v>0</v>
      </c>
      <c r="L1745" s="106">
        <f t="shared" si="195"/>
        <v>0</v>
      </c>
    </row>
    <row r="1746" spans="1:12" x14ac:dyDescent="0.3">
      <c r="A1746" s="104" t="s">
        <v>3879</v>
      </c>
      <c r="B1746" s="104" t="s">
        <v>3880</v>
      </c>
      <c r="C1746" s="105">
        <v>7500</v>
      </c>
      <c r="D1746" s="105">
        <v>355500</v>
      </c>
      <c r="E1746" s="106">
        <f t="shared" si="189"/>
        <v>47.4</v>
      </c>
      <c r="F1746" s="107">
        <f t="shared" si="190"/>
        <v>29</v>
      </c>
      <c r="G1746" s="107">
        <f>COUNTIF(Data_Eksportir!$H$2:$H$3401,A1746)</f>
        <v>0</v>
      </c>
      <c r="H1746" s="104" t="str">
        <f t="shared" si="191"/>
        <v>20 – 100</v>
      </c>
      <c r="I1746" s="104" t="str">
        <f t="shared" si="192"/>
        <v>Di bawah ambang nilai</v>
      </c>
      <c r="J1746" s="106">
        <f t="shared" si="193"/>
        <v>355500.00174600002</v>
      </c>
      <c r="K1746" s="105">
        <f t="shared" si="194"/>
        <v>0</v>
      </c>
      <c r="L1746" s="106">
        <f t="shared" si="195"/>
        <v>0</v>
      </c>
    </row>
    <row r="1747" spans="1:12" x14ac:dyDescent="0.3">
      <c r="A1747" s="104" t="s">
        <v>3881</v>
      </c>
      <c r="B1747" s="104" t="s">
        <v>3882</v>
      </c>
      <c r="C1747" s="105">
        <v>1175</v>
      </c>
      <c r="D1747" s="105">
        <v>13625</v>
      </c>
      <c r="E1747" s="106">
        <f t="shared" si="189"/>
        <v>11.595744680851064</v>
      </c>
      <c r="F1747" s="107">
        <f t="shared" si="190"/>
        <v>29</v>
      </c>
      <c r="G1747" s="107">
        <f>COUNTIF(Data_Eksportir!$H$2:$H$3401,A1747)</f>
        <v>0</v>
      </c>
      <c r="H1747" s="104" t="str">
        <f t="shared" si="191"/>
        <v>5 – 20</v>
      </c>
      <c r="I1747" s="104" t="str">
        <f t="shared" si="192"/>
        <v>Di bawah ambang nilai</v>
      </c>
      <c r="J1747" s="106">
        <f t="shared" si="193"/>
        <v>13625.001747</v>
      </c>
      <c r="K1747" s="105">
        <f t="shared" si="194"/>
        <v>0</v>
      </c>
      <c r="L1747" s="106">
        <f t="shared" si="195"/>
        <v>0</v>
      </c>
    </row>
    <row r="1748" spans="1:12" x14ac:dyDescent="0.3">
      <c r="A1748" s="104" t="s">
        <v>3883</v>
      </c>
      <c r="B1748" s="104" t="s">
        <v>3884</v>
      </c>
      <c r="C1748" s="105">
        <v>1695</v>
      </c>
      <c r="D1748" s="105">
        <v>166177</v>
      </c>
      <c r="E1748" s="106">
        <f t="shared" si="189"/>
        <v>98.03952802359882</v>
      </c>
      <c r="F1748" s="107">
        <f t="shared" si="190"/>
        <v>29</v>
      </c>
      <c r="G1748" s="107">
        <f>COUNTIF(Data_Eksportir!$H$2:$H$3401,A1748)</f>
        <v>0</v>
      </c>
      <c r="H1748" s="104" t="str">
        <f t="shared" si="191"/>
        <v>20 – 100</v>
      </c>
      <c r="I1748" s="104" t="str">
        <f t="shared" si="192"/>
        <v>Di bawah ambang nilai</v>
      </c>
      <c r="J1748" s="106">
        <f t="shared" si="193"/>
        <v>166177.00174800001</v>
      </c>
      <c r="K1748" s="105">
        <f t="shared" si="194"/>
        <v>0</v>
      </c>
      <c r="L1748" s="106">
        <f t="shared" si="195"/>
        <v>0</v>
      </c>
    </row>
    <row r="1749" spans="1:12" x14ac:dyDescent="0.3">
      <c r="A1749" s="104" t="s">
        <v>3885</v>
      </c>
      <c r="B1749" s="104" t="s">
        <v>3886</v>
      </c>
      <c r="C1749" s="105">
        <v>10788</v>
      </c>
      <c r="D1749" s="105">
        <v>36861</v>
      </c>
      <c r="E1749" s="106">
        <f t="shared" si="189"/>
        <v>3.4168520578420467</v>
      </c>
      <c r="F1749" s="107">
        <f t="shared" si="190"/>
        <v>29</v>
      </c>
      <c r="G1749" s="107">
        <f>COUNTIF(Data_Eksportir!$H$2:$H$3401,A1749)</f>
        <v>0</v>
      </c>
      <c r="H1749" s="104" t="str">
        <f t="shared" si="191"/>
        <v>1 – 5</v>
      </c>
      <c r="I1749" s="104" t="str">
        <f t="shared" si="192"/>
        <v>Di bawah ambang nilai</v>
      </c>
      <c r="J1749" s="106">
        <f t="shared" si="193"/>
        <v>36861.001749000003</v>
      </c>
      <c r="K1749" s="105">
        <f t="shared" si="194"/>
        <v>0</v>
      </c>
      <c r="L1749" s="106">
        <f t="shared" si="195"/>
        <v>0</v>
      </c>
    </row>
    <row r="1750" spans="1:12" x14ac:dyDescent="0.3">
      <c r="A1750" s="104" t="s">
        <v>3887</v>
      </c>
      <c r="B1750" s="104" t="s">
        <v>3888</v>
      </c>
      <c r="C1750" s="105">
        <v>76604</v>
      </c>
      <c r="D1750" s="105">
        <v>3574446</v>
      </c>
      <c r="E1750" s="106">
        <f t="shared" si="189"/>
        <v>46.661349276800166</v>
      </c>
      <c r="F1750" s="107">
        <f t="shared" si="190"/>
        <v>29</v>
      </c>
      <c r="G1750" s="107">
        <f>COUNTIF(Data_Eksportir!$H$2:$H$3401,A1750)</f>
        <v>0</v>
      </c>
      <c r="H1750" s="104" t="str">
        <f t="shared" si="191"/>
        <v>20 – 100</v>
      </c>
      <c r="I1750" s="104" t="str">
        <f t="shared" si="192"/>
        <v>Di bawah ambang nilai</v>
      </c>
      <c r="J1750" s="106">
        <f t="shared" si="193"/>
        <v>3574446.0017499998</v>
      </c>
      <c r="K1750" s="105">
        <f t="shared" si="194"/>
        <v>0</v>
      </c>
      <c r="L1750" s="106">
        <f t="shared" si="195"/>
        <v>0</v>
      </c>
    </row>
    <row r="1751" spans="1:12" x14ac:dyDescent="0.3">
      <c r="A1751" s="104" t="s">
        <v>3889</v>
      </c>
      <c r="B1751" s="104" t="s">
        <v>3890</v>
      </c>
      <c r="C1751" s="105">
        <v>20404</v>
      </c>
      <c r="D1751" s="105">
        <v>79798</v>
      </c>
      <c r="E1751" s="106">
        <f t="shared" si="189"/>
        <v>3.9108998235640069</v>
      </c>
      <c r="F1751" s="107">
        <f t="shared" si="190"/>
        <v>29</v>
      </c>
      <c r="G1751" s="107">
        <f>COUNTIF(Data_Eksportir!$H$2:$H$3401,A1751)</f>
        <v>0</v>
      </c>
      <c r="H1751" s="104" t="str">
        <f t="shared" si="191"/>
        <v>1 – 5</v>
      </c>
      <c r="I1751" s="104" t="str">
        <f t="shared" si="192"/>
        <v>Di bawah ambang nilai</v>
      </c>
      <c r="J1751" s="106">
        <f t="shared" si="193"/>
        <v>79798.001751000003</v>
      </c>
      <c r="K1751" s="105">
        <f t="shared" si="194"/>
        <v>0</v>
      </c>
      <c r="L1751" s="106">
        <f t="shared" si="195"/>
        <v>0</v>
      </c>
    </row>
    <row r="1752" spans="1:12" x14ac:dyDescent="0.3">
      <c r="A1752" s="104" t="s">
        <v>3891</v>
      </c>
      <c r="B1752" s="104" t="s">
        <v>3892</v>
      </c>
      <c r="C1752" s="105">
        <v>37265</v>
      </c>
      <c r="D1752" s="105">
        <v>111203</v>
      </c>
      <c r="E1752" s="106">
        <f t="shared" si="189"/>
        <v>2.9841137796860324</v>
      </c>
      <c r="F1752" s="107">
        <f t="shared" si="190"/>
        <v>29</v>
      </c>
      <c r="G1752" s="107">
        <f>COUNTIF(Data_Eksportir!$H$2:$H$3401,A1752)</f>
        <v>0</v>
      </c>
      <c r="H1752" s="104" t="str">
        <f t="shared" si="191"/>
        <v>1 – 5</v>
      </c>
      <c r="I1752" s="104" t="str">
        <f t="shared" si="192"/>
        <v>Di bawah ambang nilai</v>
      </c>
      <c r="J1752" s="106">
        <f t="shared" si="193"/>
        <v>111203.001752</v>
      </c>
      <c r="K1752" s="105">
        <f t="shared" si="194"/>
        <v>0</v>
      </c>
      <c r="L1752" s="106">
        <f t="shared" si="195"/>
        <v>0</v>
      </c>
    </row>
    <row r="1753" spans="1:12" x14ac:dyDescent="0.3">
      <c r="A1753" s="104" t="s">
        <v>3893</v>
      </c>
      <c r="B1753" s="104" t="s">
        <v>3894</v>
      </c>
      <c r="C1753" s="105">
        <v>1</v>
      </c>
      <c r="D1753" s="105">
        <v>650</v>
      </c>
      <c r="E1753" s="106">
        <f t="shared" si="189"/>
        <v>650</v>
      </c>
      <c r="F1753" s="107">
        <f t="shared" si="190"/>
        <v>29</v>
      </c>
      <c r="G1753" s="107">
        <f>COUNTIF(Data_Eksportir!$H$2:$H$3401,A1753)</f>
        <v>0</v>
      </c>
      <c r="H1753" s="104" t="str">
        <f t="shared" si="191"/>
        <v>100 ke atas</v>
      </c>
      <c r="I1753" s="104" t="str">
        <f t="shared" si="192"/>
        <v>Di bawah ambang nilai</v>
      </c>
      <c r="J1753" s="106">
        <f t="shared" si="193"/>
        <v>650.00175300000001</v>
      </c>
      <c r="K1753" s="105">
        <f t="shared" si="194"/>
        <v>0</v>
      </c>
      <c r="L1753" s="106">
        <f t="shared" si="195"/>
        <v>0</v>
      </c>
    </row>
    <row r="1754" spans="1:12" x14ac:dyDescent="0.3">
      <c r="A1754" s="104" t="s">
        <v>3895</v>
      </c>
      <c r="B1754" s="104" t="s">
        <v>3896</v>
      </c>
      <c r="C1754" s="105">
        <v>3</v>
      </c>
      <c r="D1754" s="105">
        <v>186000</v>
      </c>
      <c r="E1754" s="106">
        <f t="shared" si="189"/>
        <v>62000</v>
      </c>
      <c r="F1754" s="107">
        <f t="shared" si="190"/>
        <v>29</v>
      </c>
      <c r="G1754" s="107">
        <f>COUNTIF(Data_Eksportir!$H$2:$H$3401,A1754)</f>
        <v>0</v>
      </c>
      <c r="H1754" s="104" t="str">
        <f t="shared" si="191"/>
        <v>100 ke atas</v>
      </c>
      <c r="I1754" s="104" t="str">
        <f t="shared" si="192"/>
        <v>Di bawah ambang nilai</v>
      </c>
      <c r="J1754" s="106">
        <f t="shared" si="193"/>
        <v>186000.001754</v>
      </c>
      <c r="K1754" s="105">
        <f t="shared" si="194"/>
        <v>0</v>
      </c>
      <c r="L1754" s="106">
        <f t="shared" si="195"/>
        <v>0</v>
      </c>
    </row>
    <row r="1755" spans="1:12" x14ac:dyDescent="0.3">
      <c r="A1755" s="104" t="s">
        <v>3897</v>
      </c>
      <c r="B1755" s="104" t="s">
        <v>3898</v>
      </c>
      <c r="C1755" s="105"/>
      <c r="D1755" s="105">
        <v>162</v>
      </c>
      <c r="E1755" s="106" t="str">
        <f t="shared" si="189"/>
        <v/>
      </c>
      <c r="F1755" s="107">
        <f t="shared" si="190"/>
        <v>29</v>
      </c>
      <c r="G1755" s="107">
        <f>COUNTIF(Data_Eksportir!$H$2:$H$3401,A1755)</f>
        <v>0</v>
      </c>
      <c r="H1755" s="104" t="str">
        <f t="shared" si="191"/>
        <v>Tanpa data berat</v>
      </c>
      <c r="I1755" s="104" t="str">
        <f t="shared" si="192"/>
        <v>Di bawah ambang nilai</v>
      </c>
      <c r="J1755" s="106">
        <f t="shared" si="193"/>
        <v>162.001755</v>
      </c>
      <c r="K1755" s="105">
        <f t="shared" si="194"/>
        <v>0</v>
      </c>
      <c r="L1755" s="106">
        <f t="shared" si="195"/>
        <v>0</v>
      </c>
    </row>
    <row r="1756" spans="1:12" x14ac:dyDescent="0.3">
      <c r="A1756" s="104" t="s">
        <v>3899</v>
      </c>
      <c r="B1756" s="104" t="s">
        <v>3900</v>
      </c>
      <c r="C1756" s="105">
        <v>134608</v>
      </c>
      <c r="D1756" s="105">
        <v>1365424</v>
      </c>
      <c r="E1756" s="106">
        <f t="shared" si="189"/>
        <v>10.14370616902413</v>
      </c>
      <c r="F1756" s="107">
        <f t="shared" si="190"/>
        <v>29</v>
      </c>
      <c r="G1756" s="107">
        <f>COUNTIF(Data_Eksportir!$H$2:$H$3401,A1756)</f>
        <v>0</v>
      </c>
      <c r="H1756" s="104" t="str">
        <f t="shared" si="191"/>
        <v>5 – 20</v>
      </c>
      <c r="I1756" s="104" t="str">
        <f t="shared" si="192"/>
        <v>Di bawah ambang nilai</v>
      </c>
      <c r="J1756" s="106">
        <f t="shared" si="193"/>
        <v>1365424.0017560001</v>
      </c>
      <c r="K1756" s="105">
        <f t="shared" si="194"/>
        <v>0</v>
      </c>
      <c r="L1756" s="106">
        <f t="shared" si="195"/>
        <v>0</v>
      </c>
    </row>
    <row r="1757" spans="1:12" x14ac:dyDescent="0.3">
      <c r="A1757" s="104" t="s">
        <v>3901</v>
      </c>
      <c r="B1757" s="104" t="s">
        <v>3902</v>
      </c>
      <c r="C1757" s="105">
        <v>65340</v>
      </c>
      <c r="D1757" s="105">
        <v>6295965</v>
      </c>
      <c r="E1757" s="106">
        <f t="shared" si="189"/>
        <v>96.356978879706148</v>
      </c>
      <c r="F1757" s="107">
        <f t="shared" si="190"/>
        <v>29</v>
      </c>
      <c r="G1757" s="107">
        <f>COUNTIF(Data_Eksportir!$H$2:$H$3401,A1757)</f>
        <v>0</v>
      </c>
      <c r="H1757" s="104" t="str">
        <f t="shared" si="191"/>
        <v>20 – 100</v>
      </c>
      <c r="I1757" s="104" t="str">
        <f t="shared" si="192"/>
        <v>Di bawah ambang nilai</v>
      </c>
      <c r="J1757" s="106">
        <f t="shared" si="193"/>
        <v>6295965.0017569996</v>
      </c>
      <c r="K1757" s="105">
        <f t="shared" si="194"/>
        <v>0</v>
      </c>
      <c r="L1757" s="106">
        <f t="shared" si="195"/>
        <v>0</v>
      </c>
    </row>
    <row r="1758" spans="1:12" x14ac:dyDescent="0.3">
      <c r="A1758" s="104" t="s">
        <v>3903</v>
      </c>
      <c r="B1758" s="104" t="s">
        <v>3904</v>
      </c>
      <c r="C1758" s="105">
        <v>1003</v>
      </c>
      <c r="D1758" s="105">
        <v>3747</v>
      </c>
      <c r="E1758" s="106">
        <f t="shared" si="189"/>
        <v>3.7357926221335993</v>
      </c>
      <c r="F1758" s="107">
        <f t="shared" si="190"/>
        <v>29</v>
      </c>
      <c r="G1758" s="107">
        <f>COUNTIF(Data_Eksportir!$H$2:$H$3401,A1758)</f>
        <v>0</v>
      </c>
      <c r="H1758" s="104" t="str">
        <f t="shared" si="191"/>
        <v>1 – 5</v>
      </c>
      <c r="I1758" s="104" t="str">
        <f t="shared" si="192"/>
        <v>Di bawah ambang nilai</v>
      </c>
      <c r="J1758" s="106">
        <f t="shared" si="193"/>
        <v>3747.0017579999999</v>
      </c>
      <c r="K1758" s="105">
        <f t="shared" si="194"/>
        <v>0</v>
      </c>
      <c r="L1758" s="106">
        <f t="shared" si="195"/>
        <v>0</v>
      </c>
    </row>
    <row r="1759" spans="1:12" x14ac:dyDescent="0.3">
      <c r="A1759" s="104" t="s">
        <v>3905</v>
      </c>
      <c r="B1759" s="104" t="s">
        <v>3906</v>
      </c>
      <c r="C1759" s="105">
        <v>5</v>
      </c>
      <c r="D1759" s="105">
        <v>346</v>
      </c>
      <c r="E1759" s="106">
        <f t="shared" si="189"/>
        <v>69.2</v>
      </c>
      <c r="F1759" s="107">
        <f t="shared" si="190"/>
        <v>29</v>
      </c>
      <c r="G1759" s="107">
        <f>COUNTIF(Data_Eksportir!$H$2:$H$3401,A1759)</f>
        <v>0</v>
      </c>
      <c r="H1759" s="104" t="str">
        <f t="shared" si="191"/>
        <v>20 – 100</v>
      </c>
      <c r="I1759" s="104" t="str">
        <f t="shared" si="192"/>
        <v>Di bawah ambang nilai</v>
      </c>
      <c r="J1759" s="106">
        <f t="shared" si="193"/>
        <v>346.00175899999999</v>
      </c>
      <c r="K1759" s="105">
        <f t="shared" si="194"/>
        <v>0</v>
      </c>
      <c r="L1759" s="106">
        <f t="shared" si="195"/>
        <v>0</v>
      </c>
    </row>
    <row r="1760" spans="1:12" x14ac:dyDescent="0.3">
      <c r="A1760" s="104" t="s">
        <v>3907</v>
      </c>
      <c r="B1760" s="104" t="s">
        <v>3908</v>
      </c>
      <c r="C1760" s="105">
        <v>200</v>
      </c>
      <c r="D1760" s="105">
        <v>12986</v>
      </c>
      <c r="E1760" s="106">
        <f t="shared" si="189"/>
        <v>64.930000000000007</v>
      </c>
      <c r="F1760" s="107">
        <f t="shared" si="190"/>
        <v>29</v>
      </c>
      <c r="G1760" s="107">
        <f>COUNTIF(Data_Eksportir!$H$2:$H$3401,A1760)</f>
        <v>0</v>
      </c>
      <c r="H1760" s="104" t="str">
        <f t="shared" si="191"/>
        <v>20 – 100</v>
      </c>
      <c r="I1760" s="104" t="str">
        <f t="shared" si="192"/>
        <v>Di bawah ambang nilai</v>
      </c>
      <c r="J1760" s="106">
        <f t="shared" si="193"/>
        <v>12986.001759999999</v>
      </c>
      <c r="K1760" s="105">
        <f t="shared" si="194"/>
        <v>0</v>
      </c>
      <c r="L1760" s="106">
        <f t="shared" si="195"/>
        <v>0</v>
      </c>
    </row>
    <row r="1761" spans="1:12" x14ac:dyDescent="0.3">
      <c r="A1761" s="104" t="s">
        <v>3909</v>
      </c>
      <c r="B1761" s="104" t="s">
        <v>3910</v>
      </c>
      <c r="C1761" s="105">
        <v>510</v>
      </c>
      <c r="D1761" s="105">
        <v>86446</v>
      </c>
      <c r="E1761" s="106">
        <f t="shared" si="189"/>
        <v>169.50196078431372</v>
      </c>
      <c r="F1761" s="107">
        <f t="shared" si="190"/>
        <v>29</v>
      </c>
      <c r="G1761" s="107">
        <f>COUNTIF(Data_Eksportir!$H$2:$H$3401,A1761)</f>
        <v>0</v>
      </c>
      <c r="H1761" s="104" t="str">
        <f t="shared" si="191"/>
        <v>100 ke atas</v>
      </c>
      <c r="I1761" s="104" t="str">
        <f t="shared" si="192"/>
        <v>Di bawah ambang nilai</v>
      </c>
      <c r="J1761" s="106">
        <f t="shared" si="193"/>
        <v>86446.001761000007</v>
      </c>
      <c r="K1761" s="105">
        <f t="shared" si="194"/>
        <v>0</v>
      </c>
      <c r="L1761" s="106">
        <f t="shared" si="195"/>
        <v>0</v>
      </c>
    </row>
    <row r="1762" spans="1:12" x14ac:dyDescent="0.3">
      <c r="A1762" s="104" t="s">
        <v>3911</v>
      </c>
      <c r="B1762" s="104" t="s">
        <v>3912</v>
      </c>
      <c r="C1762" s="105">
        <v>5980</v>
      </c>
      <c r="D1762" s="105">
        <v>320790</v>
      </c>
      <c r="E1762" s="106">
        <f t="shared" si="189"/>
        <v>53.643812709030101</v>
      </c>
      <c r="F1762" s="107">
        <f t="shared" si="190"/>
        <v>29</v>
      </c>
      <c r="G1762" s="107">
        <f>COUNTIF(Data_Eksportir!$H$2:$H$3401,A1762)</f>
        <v>0</v>
      </c>
      <c r="H1762" s="104" t="str">
        <f t="shared" si="191"/>
        <v>20 – 100</v>
      </c>
      <c r="I1762" s="104" t="str">
        <f t="shared" si="192"/>
        <v>Di bawah ambang nilai</v>
      </c>
      <c r="J1762" s="106">
        <f t="shared" si="193"/>
        <v>320790.00176200003</v>
      </c>
      <c r="K1762" s="105">
        <f t="shared" si="194"/>
        <v>0</v>
      </c>
      <c r="L1762" s="106">
        <f t="shared" si="195"/>
        <v>0</v>
      </c>
    </row>
    <row r="1763" spans="1:12" x14ac:dyDescent="0.3">
      <c r="A1763" s="104" t="s">
        <v>3913</v>
      </c>
      <c r="B1763" s="104" t="s">
        <v>3914</v>
      </c>
      <c r="C1763" s="105">
        <v>13853903</v>
      </c>
      <c r="D1763" s="105">
        <v>13801995</v>
      </c>
      <c r="E1763" s="106">
        <f t="shared" si="189"/>
        <v>0.99625318583506761</v>
      </c>
      <c r="F1763" s="107">
        <f t="shared" si="190"/>
        <v>29</v>
      </c>
      <c r="G1763" s="107">
        <f>COUNTIF(Data_Eksportir!$H$2:$H$3401,A1763)</f>
        <v>0</v>
      </c>
      <c r="H1763" s="104" t="str">
        <f t="shared" si="191"/>
        <v>Di bawah 1</v>
      </c>
      <c r="I1763" s="104" t="str">
        <f t="shared" si="192"/>
        <v>Belum terwakili</v>
      </c>
      <c r="J1763" s="106">
        <f t="shared" si="193"/>
        <v>13801995.001762999</v>
      </c>
      <c r="K1763" s="105">
        <f t="shared" si="194"/>
        <v>13801995</v>
      </c>
      <c r="L1763" s="106">
        <f t="shared" si="195"/>
        <v>13801995.001762999</v>
      </c>
    </row>
    <row r="1764" spans="1:12" x14ac:dyDescent="0.3">
      <c r="A1764" s="104" t="s">
        <v>3915</v>
      </c>
      <c r="B1764" s="104" t="s">
        <v>3916</v>
      </c>
      <c r="C1764" s="105">
        <v>14675</v>
      </c>
      <c r="D1764" s="105">
        <v>464308</v>
      </c>
      <c r="E1764" s="106">
        <f t="shared" si="189"/>
        <v>31.639386712095401</v>
      </c>
      <c r="F1764" s="107">
        <f t="shared" si="190"/>
        <v>29</v>
      </c>
      <c r="G1764" s="107">
        <f>COUNTIF(Data_Eksportir!$H$2:$H$3401,A1764)</f>
        <v>0</v>
      </c>
      <c r="H1764" s="104" t="str">
        <f t="shared" si="191"/>
        <v>20 – 100</v>
      </c>
      <c r="I1764" s="104" t="str">
        <f t="shared" si="192"/>
        <v>Di bawah ambang nilai</v>
      </c>
      <c r="J1764" s="106">
        <f t="shared" si="193"/>
        <v>464308.00176399999</v>
      </c>
      <c r="K1764" s="105">
        <f t="shared" si="194"/>
        <v>0</v>
      </c>
      <c r="L1764" s="106">
        <f t="shared" si="195"/>
        <v>0</v>
      </c>
    </row>
    <row r="1765" spans="1:12" x14ac:dyDescent="0.3">
      <c r="A1765" s="104" t="s">
        <v>3917</v>
      </c>
      <c r="B1765" s="104" t="s">
        <v>3918</v>
      </c>
      <c r="C1765" s="105">
        <v>25</v>
      </c>
      <c r="D1765" s="105">
        <v>891</v>
      </c>
      <c r="E1765" s="106">
        <f t="shared" si="189"/>
        <v>35.64</v>
      </c>
      <c r="F1765" s="107">
        <f t="shared" si="190"/>
        <v>29</v>
      </c>
      <c r="G1765" s="107">
        <f>COUNTIF(Data_Eksportir!$H$2:$H$3401,A1765)</f>
        <v>0</v>
      </c>
      <c r="H1765" s="104" t="str">
        <f t="shared" si="191"/>
        <v>20 – 100</v>
      </c>
      <c r="I1765" s="104" t="str">
        <f t="shared" si="192"/>
        <v>Di bawah ambang nilai</v>
      </c>
      <c r="J1765" s="106">
        <f t="shared" si="193"/>
        <v>891.00176499999998</v>
      </c>
      <c r="K1765" s="105">
        <f t="shared" si="194"/>
        <v>0</v>
      </c>
      <c r="L1765" s="106">
        <f t="shared" si="195"/>
        <v>0</v>
      </c>
    </row>
    <row r="1766" spans="1:12" x14ac:dyDescent="0.3">
      <c r="A1766" s="104" t="s">
        <v>3919</v>
      </c>
      <c r="B1766" s="104" t="s">
        <v>3920</v>
      </c>
      <c r="C1766" s="105">
        <v>245</v>
      </c>
      <c r="D1766" s="105">
        <v>19599</v>
      </c>
      <c r="E1766" s="106">
        <f t="shared" si="189"/>
        <v>79.995918367346945</v>
      </c>
      <c r="F1766" s="107">
        <f t="shared" si="190"/>
        <v>29</v>
      </c>
      <c r="G1766" s="107">
        <f>COUNTIF(Data_Eksportir!$H$2:$H$3401,A1766)</f>
        <v>0</v>
      </c>
      <c r="H1766" s="104" t="str">
        <f t="shared" si="191"/>
        <v>20 – 100</v>
      </c>
      <c r="I1766" s="104" t="str">
        <f t="shared" si="192"/>
        <v>Di bawah ambang nilai</v>
      </c>
      <c r="J1766" s="106">
        <f t="shared" si="193"/>
        <v>19599.001766000001</v>
      </c>
      <c r="K1766" s="105">
        <f t="shared" si="194"/>
        <v>0</v>
      </c>
      <c r="L1766" s="106">
        <f t="shared" si="195"/>
        <v>0</v>
      </c>
    </row>
    <row r="1767" spans="1:12" x14ac:dyDescent="0.3">
      <c r="A1767" s="104" t="s">
        <v>3921</v>
      </c>
      <c r="B1767" s="104" t="s">
        <v>3922</v>
      </c>
      <c r="C1767" s="105">
        <v>3001</v>
      </c>
      <c r="D1767" s="105">
        <v>3629</v>
      </c>
      <c r="E1767" s="106">
        <f t="shared" si="189"/>
        <v>1.2092635788070643</v>
      </c>
      <c r="F1767" s="107">
        <f t="shared" si="190"/>
        <v>29</v>
      </c>
      <c r="G1767" s="107">
        <f>COUNTIF(Data_Eksportir!$H$2:$H$3401,A1767)</f>
        <v>0</v>
      </c>
      <c r="H1767" s="104" t="str">
        <f t="shared" si="191"/>
        <v>1 – 5</v>
      </c>
      <c r="I1767" s="104" t="str">
        <f t="shared" si="192"/>
        <v>Di bawah ambang nilai</v>
      </c>
      <c r="J1767" s="106">
        <f t="shared" si="193"/>
        <v>3629.0017670000002</v>
      </c>
      <c r="K1767" s="105">
        <f t="shared" si="194"/>
        <v>0</v>
      </c>
      <c r="L1767" s="106">
        <f t="shared" si="195"/>
        <v>0</v>
      </c>
    </row>
    <row r="1768" spans="1:12" x14ac:dyDescent="0.3">
      <c r="A1768" s="104" t="s">
        <v>3923</v>
      </c>
      <c r="B1768" s="104" t="s">
        <v>3924</v>
      </c>
      <c r="C1768" s="105">
        <v>1125</v>
      </c>
      <c r="D1768" s="105">
        <v>30544</v>
      </c>
      <c r="E1768" s="106">
        <f t="shared" si="189"/>
        <v>27.150222222222222</v>
      </c>
      <c r="F1768" s="107">
        <f t="shared" si="190"/>
        <v>29</v>
      </c>
      <c r="G1768" s="107">
        <f>COUNTIF(Data_Eksportir!$H$2:$H$3401,A1768)</f>
        <v>0</v>
      </c>
      <c r="H1768" s="104" t="str">
        <f t="shared" si="191"/>
        <v>20 – 100</v>
      </c>
      <c r="I1768" s="104" t="str">
        <f t="shared" si="192"/>
        <v>Di bawah ambang nilai</v>
      </c>
      <c r="J1768" s="106">
        <f t="shared" si="193"/>
        <v>30544.001767999998</v>
      </c>
      <c r="K1768" s="105">
        <f t="shared" si="194"/>
        <v>0</v>
      </c>
      <c r="L1768" s="106">
        <f t="shared" si="195"/>
        <v>0</v>
      </c>
    </row>
    <row r="1769" spans="1:12" x14ac:dyDescent="0.3">
      <c r="A1769" s="104" t="s">
        <v>3925</v>
      </c>
      <c r="B1769" s="104" t="s">
        <v>3926</v>
      </c>
      <c r="C1769" s="105">
        <v>11300</v>
      </c>
      <c r="D1769" s="105">
        <v>587600</v>
      </c>
      <c r="E1769" s="106">
        <f t="shared" si="189"/>
        <v>52</v>
      </c>
      <c r="F1769" s="107">
        <f t="shared" si="190"/>
        <v>29</v>
      </c>
      <c r="G1769" s="107">
        <f>COUNTIF(Data_Eksportir!$H$2:$H$3401,A1769)</f>
        <v>0</v>
      </c>
      <c r="H1769" s="104" t="str">
        <f t="shared" si="191"/>
        <v>20 – 100</v>
      </c>
      <c r="I1769" s="104" t="str">
        <f t="shared" si="192"/>
        <v>Di bawah ambang nilai</v>
      </c>
      <c r="J1769" s="106">
        <f t="shared" si="193"/>
        <v>587600.00176899997</v>
      </c>
      <c r="K1769" s="105">
        <f t="shared" si="194"/>
        <v>0</v>
      </c>
      <c r="L1769" s="106">
        <f t="shared" si="195"/>
        <v>0</v>
      </c>
    </row>
    <row r="1770" spans="1:12" x14ac:dyDescent="0.3">
      <c r="A1770" s="104" t="s">
        <v>3927</v>
      </c>
      <c r="B1770" s="104" t="s">
        <v>3928</v>
      </c>
      <c r="C1770" s="105">
        <v>1086</v>
      </c>
      <c r="D1770" s="105">
        <v>160508</v>
      </c>
      <c r="E1770" s="106">
        <f t="shared" si="189"/>
        <v>147.79742173112339</v>
      </c>
      <c r="F1770" s="107">
        <f t="shared" si="190"/>
        <v>29</v>
      </c>
      <c r="G1770" s="107">
        <f>COUNTIF(Data_Eksportir!$H$2:$H$3401,A1770)</f>
        <v>0</v>
      </c>
      <c r="H1770" s="104" t="str">
        <f t="shared" si="191"/>
        <v>100 ke atas</v>
      </c>
      <c r="I1770" s="104" t="str">
        <f t="shared" si="192"/>
        <v>Di bawah ambang nilai</v>
      </c>
      <c r="J1770" s="106">
        <f t="shared" si="193"/>
        <v>160508.00177</v>
      </c>
      <c r="K1770" s="105">
        <f t="shared" si="194"/>
        <v>0</v>
      </c>
      <c r="L1770" s="106">
        <f t="shared" si="195"/>
        <v>0</v>
      </c>
    </row>
    <row r="1771" spans="1:12" x14ac:dyDescent="0.3">
      <c r="A1771" s="104" t="s">
        <v>3929</v>
      </c>
      <c r="B1771" s="104" t="s">
        <v>3930</v>
      </c>
      <c r="C1771" s="105">
        <v>338341</v>
      </c>
      <c r="D1771" s="105">
        <v>1267387</v>
      </c>
      <c r="E1771" s="106">
        <f t="shared" si="189"/>
        <v>3.7458865464132338</v>
      </c>
      <c r="F1771" s="107">
        <f t="shared" si="190"/>
        <v>29</v>
      </c>
      <c r="G1771" s="107">
        <f>COUNTIF(Data_Eksportir!$H$2:$H$3401,A1771)</f>
        <v>0</v>
      </c>
      <c r="H1771" s="104" t="str">
        <f t="shared" si="191"/>
        <v>1 – 5</v>
      </c>
      <c r="I1771" s="104" t="str">
        <f t="shared" si="192"/>
        <v>Di bawah ambang nilai</v>
      </c>
      <c r="J1771" s="106">
        <f t="shared" si="193"/>
        <v>1267387.001771</v>
      </c>
      <c r="K1771" s="105">
        <f t="shared" si="194"/>
        <v>0</v>
      </c>
      <c r="L1771" s="106">
        <f t="shared" si="195"/>
        <v>0</v>
      </c>
    </row>
    <row r="1772" spans="1:12" x14ac:dyDescent="0.3">
      <c r="A1772" s="104" t="s">
        <v>3931</v>
      </c>
      <c r="B1772" s="104" t="s">
        <v>3932</v>
      </c>
      <c r="C1772" s="105">
        <v>178</v>
      </c>
      <c r="D1772" s="105">
        <v>66</v>
      </c>
      <c r="E1772" s="106">
        <f t="shared" si="189"/>
        <v>0.3707865168539326</v>
      </c>
      <c r="F1772" s="107">
        <f t="shared" si="190"/>
        <v>30</v>
      </c>
      <c r="G1772" s="107">
        <f>COUNTIF(Data_Eksportir!$H$2:$H$3401,A1772)</f>
        <v>0</v>
      </c>
      <c r="H1772" s="104" t="str">
        <f t="shared" si="191"/>
        <v>Di bawah 1</v>
      </c>
      <c r="I1772" s="104" t="str">
        <f t="shared" si="192"/>
        <v>Di bawah ambang nilai</v>
      </c>
      <c r="J1772" s="106">
        <f t="shared" si="193"/>
        <v>66.001772000000003</v>
      </c>
      <c r="K1772" s="105">
        <f t="shared" si="194"/>
        <v>0</v>
      </c>
      <c r="L1772" s="106">
        <f t="shared" si="195"/>
        <v>0</v>
      </c>
    </row>
    <row r="1773" spans="1:12" x14ac:dyDescent="0.3">
      <c r="A1773" s="104" t="s">
        <v>3933</v>
      </c>
      <c r="B1773" s="104" t="s">
        <v>3934</v>
      </c>
      <c r="C1773" s="105">
        <v>95</v>
      </c>
      <c r="D1773" s="105">
        <v>1236</v>
      </c>
      <c r="E1773" s="106">
        <f t="shared" si="189"/>
        <v>13.010526315789473</v>
      </c>
      <c r="F1773" s="107">
        <f t="shared" si="190"/>
        <v>30</v>
      </c>
      <c r="G1773" s="107">
        <f>COUNTIF(Data_Eksportir!$H$2:$H$3401,A1773)</f>
        <v>0</v>
      </c>
      <c r="H1773" s="104" t="str">
        <f t="shared" si="191"/>
        <v>5 – 20</v>
      </c>
      <c r="I1773" s="104" t="str">
        <f t="shared" si="192"/>
        <v>Di bawah ambang nilai</v>
      </c>
      <c r="J1773" s="106">
        <f t="shared" si="193"/>
        <v>1236.001773</v>
      </c>
      <c r="K1773" s="105">
        <f t="shared" si="194"/>
        <v>0</v>
      </c>
      <c r="L1773" s="106">
        <f t="shared" si="195"/>
        <v>0</v>
      </c>
    </row>
    <row r="1774" spans="1:12" x14ac:dyDescent="0.3">
      <c r="A1774" s="104" t="s">
        <v>3935</v>
      </c>
      <c r="B1774" s="104" t="s">
        <v>3936</v>
      </c>
      <c r="C1774" s="105">
        <v>19937</v>
      </c>
      <c r="D1774" s="105">
        <v>18082821</v>
      </c>
      <c r="E1774" s="106">
        <f t="shared" si="189"/>
        <v>906.99809399608773</v>
      </c>
      <c r="F1774" s="107">
        <f t="shared" si="190"/>
        <v>30</v>
      </c>
      <c r="G1774" s="107">
        <f>COUNTIF(Data_Eksportir!$H$2:$H$3401,A1774)</f>
        <v>0</v>
      </c>
      <c r="H1774" s="104" t="str">
        <f t="shared" si="191"/>
        <v>100 ke atas</v>
      </c>
      <c r="I1774" s="104" t="str">
        <f t="shared" si="192"/>
        <v>Belum terwakili</v>
      </c>
      <c r="J1774" s="106">
        <f t="shared" si="193"/>
        <v>18082821.001773998</v>
      </c>
      <c r="K1774" s="105">
        <f t="shared" si="194"/>
        <v>18082821</v>
      </c>
      <c r="L1774" s="106">
        <f t="shared" si="195"/>
        <v>18082821.001773998</v>
      </c>
    </row>
    <row r="1775" spans="1:12" x14ac:dyDescent="0.3">
      <c r="A1775" s="104" t="s">
        <v>3937</v>
      </c>
      <c r="B1775" s="104" t="s">
        <v>3938</v>
      </c>
      <c r="C1775" s="105">
        <v>1</v>
      </c>
      <c r="D1775" s="105">
        <v>60</v>
      </c>
      <c r="E1775" s="106">
        <f t="shared" si="189"/>
        <v>60</v>
      </c>
      <c r="F1775" s="107">
        <f t="shared" si="190"/>
        <v>30</v>
      </c>
      <c r="G1775" s="107">
        <f>COUNTIF(Data_Eksportir!$H$2:$H$3401,A1775)</f>
        <v>0</v>
      </c>
      <c r="H1775" s="104" t="str">
        <f t="shared" si="191"/>
        <v>20 – 100</v>
      </c>
      <c r="I1775" s="104" t="str">
        <f t="shared" si="192"/>
        <v>Di bawah ambang nilai</v>
      </c>
      <c r="J1775" s="106">
        <f t="shared" si="193"/>
        <v>60.001775000000002</v>
      </c>
      <c r="K1775" s="105">
        <f t="shared" si="194"/>
        <v>0</v>
      </c>
      <c r="L1775" s="106">
        <f t="shared" si="195"/>
        <v>0</v>
      </c>
    </row>
    <row r="1776" spans="1:12" x14ac:dyDescent="0.3">
      <c r="A1776" s="104" t="s">
        <v>3939</v>
      </c>
      <c r="B1776" s="104" t="s">
        <v>3940</v>
      </c>
      <c r="C1776" s="105">
        <v>1</v>
      </c>
      <c r="D1776" s="105">
        <v>510</v>
      </c>
      <c r="E1776" s="106">
        <f t="shared" si="189"/>
        <v>510</v>
      </c>
      <c r="F1776" s="107">
        <f t="shared" si="190"/>
        <v>30</v>
      </c>
      <c r="G1776" s="107">
        <f>COUNTIF(Data_Eksportir!$H$2:$H$3401,A1776)</f>
        <v>0</v>
      </c>
      <c r="H1776" s="104" t="str">
        <f t="shared" si="191"/>
        <v>100 ke atas</v>
      </c>
      <c r="I1776" s="104" t="str">
        <f t="shared" si="192"/>
        <v>Di bawah ambang nilai</v>
      </c>
      <c r="J1776" s="106">
        <f t="shared" si="193"/>
        <v>510.00177600000001</v>
      </c>
      <c r="K1776" s="105">
        <f t="shared" si="194"/>
        <v>0</v>
      </c>
      <c r="L1776" s="106">
        <f t="shared" si="195"/>
        <v>0</v>
      </c>
    </row>
    <row r="1777" spans="1:12" x14ac:dyDescent="0.3">
      <c r="A1777" s="104" t="s">
        <v>3941</v>
      </c>
      <c r="B1777" s="104" t="s">
        <v>3942</v>
      </c>
      <c r="C1777" s="105">
        <v>410</v>
      </c>
      <c r="D1777" s="105">
        <v>579898</v>
      </c>
      <c r="E1777" s="106">
        <f t="shared" si="189"/>
        <v>1414.3853658536586</v>
      </c>
      <c r="F1777" s="107">
        <f t="shared" si="190"/>
        <v>30</v>
      </c>
      <c r="G1777" s="107">
        <f>COUNTIF(Data_Eksportir!$H$2:$H$3401,A1777)</f>
        <v>0</v>
      </c>
      <c r="H1777" s="104" t="str">
        <f t="shared" si="191"/>
        <v>100 ke atas</v>
      </c>
      <c r="I1777" s="104" t="str">
        <f t="shared" si="192"/>
        <v>Di bawah ambang nilai</v>
      </c>
      <c r="J1777" s="106">
        <f t="shared" si="193"/>
        <v>579898.00177700003</v>
      </c>
      <c r="K1777" s="105">
        <f t="shared" si="194"/>
        <v>0</v>
      </c>
      <c r="L1777" s="106">
        <f t="shared" si="195"/>
        <v>0</v>
      </c>
    </row>
    <row r="1778" spans="1:12" x14ac:dyDescent="0.3">
      <c r="A1778" s="104" t="s">
        <v>3943</v>
      </c>
      <c r="B1778" s="104" t="s">
        <v>3944</v>
      </c>
      <c r="C1778" s="105">
        <v>4233</v>
      </c>
      <c r="D1778" s="105">
        <v>1926042</v>
      </c>
      <c r="E1778" s="106">
        <f t="shared" si="189"/>
        <v>455.00637845499648</v>
      </c>
      <c r="F1778" s="107">
        <f t="shared" si="190"/>
        <v>30</v>
      </c>
      <c r="G1778" s="107">
        <f>COUNTIF(Data_Eksportir!$H$2:$H$3401,A1778)</f>
        <v>0</v>
      </c>
      <c r="H1778" s="104" t="str">
        <f t="shared" si="191"/>
        <v>100 ke atas</v>
      </c>
      <c r="I1778" s="104" t="str">
        <f t="shared" si="192"/>
        <v>Di bawah ambang nilai</v>
      </c>
      <c r="J1778" s="106">
        <f t="shared" si="193"/>
        <v>1926042.001778</v>
      </c>
      <c r="K1778" s="105">
        <f t="shared" si="194"/>
        <v>0</v>
      </c>
      <c r="L1778" s="106">
        <f t="shared" si="195"/>
        <v>0</v>
      </c>
    </row>
    <row r="1779" spans="1:12" x14ac:dyDescent="0.3">
      <c r="A1779" s="104" t="s">
        <v>3945</v>
      </c>
      <c r="B1779" s="104" t="s">
        <v>3946</v>
      </c>
      <c r="C1779" s="105">
        <v>271557</v>
      </c>
      <c r="D1779" s="105">
        <v>116949043</v>
      </c>
      <c r="E1779" s="106">
        <f t="shared" si="189"/>
        <v>430.66112455211982</v>
      </c>
      <c r="F1779" s="107">
        <f t="shared" si="190"/>
        <v>30</v>
      </c>
      <c r="G1779" s="107">
        <f>COUNTIF(Data_Eksportir!$H$2:$H$3401,A1779)</f>
        <v>0</v>
      </c>
      <c r="H1779" s="104" t="str">
        <f t="shared" si="191"/>
        <v>100 ke atas</v>
      </c>
      <c r="I1779" s="104" t="str">
        <f t="shared" si="192"/>
        <v>Belum terwakili</v>
      </c>
      <c r="J1779" s="106">
        <f t="shared" si="193"/>
        <v>116949043.001779</v>
      </c>
      <c r="K1779" s="105">
        <f t="shared" si="194"/>
        <v>116949043</v>
      </c>
      <c r="L1779" s="106">
        <f t="shared" si="195"/>
        <v>116949043.001779</v>
      </c>
    </row>
    <row r="1780" spans="1:12" x14ac:dyDescent="0.3">
      <c r="A1780" s="104" t="s">
        <v>3947</v>
      </c>
      <c r="B1780" s="104" t="s">
        <v>3948</v>
      </c>
      <c r="C1780" s="105">
        <v>7687</v>
      </c>
      <c r="D1780" s="105">
        <v>10067492</v>
      </c>
      <c r="E1780" s="106">
        <f t="shared" si="189"/>
        <v>1309.6776375699233</v>
      </c>
      <c r="F1780" s="107">
        <f t="shared" si="190"/>
        <v>30</v>
      </c>
      <c r="G1780" s="107">
        <f>COUNTIF(Data_Eksportir!$H$2:$H$3401,A1780)</f>
        <v>0</v>
      </c>
      <c r="H1780" s="104" t="str">
        <f t="shared" si="191"/>
        <v>100 ke atas</v>
      </c>
      <c r="I1780" s="104" t="str">
        <f t="shared" si="192"/>
        <v>Belum terwakili</v>
      </c>
      <c r="J1780" s="106">
        <f t="shared" si="193"/>
        <v>10067492.00178</v>
      </c>
      <c r="K1780" s="105">
        <f t="shared" si="194"/>
        <v>10067492</v>
      </c>
      <c r="L1780" s="106">
        <f t="shared" si="195"/>
        <v>10067492.00178</v>
      </c>
    </row>
    <row r="1781" spans="1:12" x14ac:dyDescent="0.3">
      <c r="A1781" s="104" t="s">
        <v>3949</v>
      </c>
      <c r="B1781" s="104" t="s">
        <v>3950</v>
      </c>
      <c r="C1781" s="105">
        <v>653888</v>
      </c>
      <c r="D1781" s="105">
        <v>25674458</v>
      </c>
      <c r="E1781" s="106">
        <f t="shared" si="189"/>
        <v>39.264305202114123</v>
      </c>
      <c r="F1781" s="107">
        <f t="shared" si="190"/>
        <v>30</v>
      </c>
      <c r="G1781" s="107">
        <f>COUNTIF(Data_Eksportir!$H$2:$H$3401,A1781)</f>
        <v>0</v>
      </c>
      <c r="H1781" s="104" t="str">
        <f t="shared" si="191"/>
        <v>20 – 100</v>
      </c>
      <c r="I1781" s="104" t="str">
        <f t="shared" si="192"/>
        <v>Belum terwakili</v>
      </c>
      <c r="J1781" s="106">
        <f t="shared" si="193"/>
        <v>25674458.001781002</v>
      </c>
      <c r="K1781" s="105">
        <f t="shared" si="194"/>
        <v>25674458</v>
      </c>
      <c r="L1781" s="106">
        <f t="shared" si="195"/>
        <v>25674458.001781002</v>
      </c>
    </row>
    <row r="1782" spans="1:12" x14ac:dyDescent="0.3">
      <c r="A1782" s="104" t="s">
        <v>3951</v>
      </c>
      <c r="B1782" s="104" t="s">
        <v>3952</v>
      </c>
      <c r="C1782" s="105">
        <v>80614</v>
      </c>
      <c r="D1782" s="105">
        <v>135061</v>
      </c>
      <c r="E1782" s="106">
        <f t="shared" si="189"/>
        <v>1.6754037760190537</v>
      </c>
      <c r="F1782" s="107">
        <f t="shared" si="190"/>
        <v>30</v>
      </c>
      <c r="G1782" s="107">
        <f>COUNTIF(Data_Eksportir!$H$2:$H$3401,A1782)</f>
        <v>0</v>
      </c>
      <c r="H1782" s="104" t="str">
        <f t="shared" si="191"/>
        <v>1 – 5</v>
      </c>
      <c r="I1782" s="104" t="str">
        <f t="shared" si="192"/>
        <v>Di bawah ambang nilai</v>
      </c>
      <c r="J1782" s="106">
        <f t="shared" si="193"/>
        <v>135061.00178200001</v>
      </c>
      <c r="K1782" s="105">
        <f t="shared" si="194"/>
        <v>0</v>
      </c>
      <c r="L1782" s="106">
        <f t="shared" si="195"/>
        <v>0</v>
      </c>
    </row>
    <row r="1783" spans="1:12" x14ac:dyDescent="0.3">
      <c r="A1783" s="104" t="s">
        <v>3953</v>
      </c>
      <c r="B1783" s="104" t="s">
        <v>3954</v>
      </c>
      <c r="C1783" s="105">
        <v>0</v>
      </c>
      <c r="D1783" s="105">
        <v>60</v>
      </c>
      <c r="E1783" s="106" t="str">
        <f t="shared" si="189"/>
        <v/>
      </c>
      <c r="F1783" s="107">
        <f t="shared" si="190"/>
        <v>30</v>
      </c>
      <c r="G1783" s="107">
        <f>COUNTIF(Data_Eksportir!$H$2:$H$3401,A1783)</f>
        <v>0</v>
      </c>
      <c r="H1783" s="104" t="str">
        <f t="shared" si="191"/>
        <v>Tanpa data berat</v>
      </c>
      <c r="I1783" s="104" t="str">
        <f t="shared" si="192"/>
        <v>Di bawah ambang nilai</v>
      </c>
      <c r="J1783" s="106">
        <f t="shared" si="193"/>
        <v>60.001783000000003</v>
      </c>
      <c r="K1783" s="105">
        <f t="shared" si="194"/>
        <v>0</v>
      </c>
      <c r="L1783" s="106">
        <f t="shared" si="195"/>
        <v>0</v>
      </c>
    </row>
    <row r="1784" spans="1:12" x14ac:dyDescent="0.3">
      <c r="A1784" s="104" t="s">
        <v>3955</v>
      </c>
      <c r="B1784" s="104" t="s">
        <v>3956</v>
      </c>
      <c r="C1784" s="105">
        <v>23557</v>
      </c>
      <c r="D1784" s="105">
        <v>187216</v>
      </c>
      <c r="E1784" s="106">
        <f t="shared" si="189"/>
        <v>7.947361718385193</v>
      </c>
      <c r="F1784" s="107">
        <f t="shared" si="190"/>
        <v>30</v>
      </c>
      <c r="G1784" s="107">
        <f>COUNTIF(Data_Eksportir!$H$2:$H$3401,A1784)</f>
        <v>0</v>
      </c>
      <c r="H1784" s="104" t="str">
        <f t="shared" si="191"/>
        <v>5 – 20</v>
      </c>
      <c r="I1784" s="104" t="str">
        <f t="shared" si="192"/>
        <v>Di bawah ambang nilai</v>
      </c>
      <c r="J1784" s="106">
        <f t="shared" si="193"/>
        <v>187216.00178399999</v>
      </c>
      <c r="K1784" s="105">
        <f t="shared" si="194"/>
        <v>0</v>
      </c>
      <c r="L1784" s="106">
        <f t="shared" si="195"/>
        <v>0</v>
      </c>
    </row>
    <row r="1785" spans="1:12" x14ac:dyDescent="0.3">
      <c r="A1785" s="104" t="s">
        <v>3957</v>
      </c>
      <c r="B1785" s="104" t="s">
        <v>3958</v>
      </c>
      <c r="C1785" s="105">
        <v>5312</v>
      </c>
      <c r="D1785" s="105">
        <v>121198</v>
      </c>
      <c r="E1785" s="106">
        <f t="shared" si="189"/>
        <v>22.815888554216869</v>
      </c>
      <c r="F1785" s="107">
        <f t="shared" si="190"/>
        <v>30</v>
      </c>
      <c r="G1785" s="107">
        <f>COUNTIF(Data_Eksportir!$H$2:$H$3401,A1785)</f>
        <v>0</v>
      </c>
      <c r="H1785" s="104" t="str">
        <f t="shared" si="191"/>
        <v>20 – 100</v>
      </c>
      <c r="I1785" s="104" t="str">
        <f t="shared" si="192"/>
        <v>Di bawah ambang nilai</v>
      </c>
      <c r="J1785" s="106">
        <f t="shared" si="193"/>
        <v>121198.001785</v>
      </c>
      <c r="K1785" s="105">
        <f t="shared" si="194"/>
        <v>0</v>
      </c>
      <c r="L1785" s="106">
        <f t="shared" si="195"/>
        <v>0</v>
      </c>
    </row>
    <row r="1786" spans="1:12" x14ac:dyDescent="0.3">
      <c r="A1786" s="104" t="s">
        <v>3959</v>
      </c>
      <c r="B1786" s="104" t="s">
        <v>3960</v>
      </c>
      <c r="C1786" s="105">
        <v>46882</v>
      </c>
      <c r="D1786" s="105">
        <v>61611</v>
      </c>
      <c r="E1786" s="106">
        <f t="shared" si="189"/>
        <v>1.3141717503519474</v>
      </c>
      <c r="F1786" s="107">
        <f t="shared" si="190"/>
        <v>30</v>
      </c>
      <c r="G1786" s="107">
        <f>COUNTIF(Data_Eksportir!$H$2:$H$3401,A1786)</f>
        <v>0</v>
      </c>
      <c r="H1786" s="104" t="str">
        <f t="shared" si="191"/>
        <v>1 – 5</v>
      </c>
      <c r="I1786" s="104" t="str">
        <f t="shared" si="192"/>
        <v>Di bawah ambang nilai</v>
      </c>
      <c r="J1786" s="106">
        <f t="shared" si="193"/>
        <v>61611.001786000001</v>
      </c>
      <c r="K1786" s="105">
        <f t="shared" si="194"/>
        <v>0</v>
      </c>
      <c r="L1786" s="106">
        <f t="shared" si="195"/>
        <v>0</v>
      </c>
    </row>
    <row r="1787" spans="1:12" x14ac:dyDescent="0.3">
      <c r="A1787" s="104" t="s">
        <v>3961</v>
      </c>
      <c r="B1787" s="104" t="s">
        <v>3962</v>
      </c>
      <c r="C1787" s="105">
        <v>8974</v>
      </c>
      <c r="D1787" s="105">
        <v>124907</v>
      </c>
      <c r="E1787" s="106">
        <f t="shared" si="189"/>
        <v>13.918765322041454</v>
      </c>
      <c r="F1787" s="107">
        <f t="shared" si="190"/>
        <v>30</v>
      </c>
      <c r="G1787" s="107">
        <f>COUNTIF(Data_Eksportir!$H$2:$H$3401,A1787)</f>
        <v>0</v>
      </c>
      <c r="H1787" s="104" t="str">
        <f t="shared" si="191"/>
        <v>5 – 20</v>
      </c>
      <c r="I1787" s="104" t="str">
        <f t="shared" si="192"/>
        <v>Di bawah ambang nilai</v>
      </c>
      <c r="J1787" s="106">
        <f t="shared" si="193"/>
        <v>124907.001787</v>
      </c>
      <c r="K1787" s="105">
        <f t="shared" si="194"/>
        <v>0</v>
      </c>
      <c r="L1787" s="106">
        <f t="shared" si="195"/>
        <v>0</v>
      </c>
    </row>
    <row r="1788" spans="1:12" x14ac:dyDescent="0.3">
      <c r="A1788" s="104" t="s">
        <v>3963</v>
      </c>
      <c r="B1788" s="104" t="s">
        <v>3964</v>
      </c>
      <c r="C1788" s="105">
        <v>604</v>
      </c>
      <c r="D1788" s="105">
        <v>80605</v>
      </c>
      <c r="E1788" s="106">
        <f t="shared" si="189"/>
        <v>133.4519867549669</v>
      </c>
      <c r="F1788" s="107">
        <f t="shared" si="190"/>
        <v>30</v>
      </c>
      <c r="G1788" s="107">
        <f>COUNTIF(Data_Eksportir!$H$2:$H$3401,A1788)</f>
        <v>0</v>
      </c>
      <c r="H1788" s="104" t="str">
        <f t="shared" si="191"/>
        <v>100 ke atas</v>
      </c>
      <c r="I1788" s="104" t="str">
        <f t="shared" si="192"/>
        <v>Di bawah ambang nilai</v>
      </c>
      <c r="J1788" s="106">
        <f t="shared" si="193"/>
        <v>80605.001787999994</v>
      </c>
      <c r="K1788" s="105">
        <f t="shared" si="194"/>
        <v>0</v>
      </c>
      <c r="L1788" s="106">
        <f t="shared" si="195"/>
        <v>0</v>
      </c>
    </row>
    <row r="1789" spans="1:12" x14ac:dyDescent="0.3">
      <c r="A1789" s="104" t="s">
        <v>3965</v>
      </c>
      <c r="B1789" s="104" t="s">
        <v>3966</v>
      </c>
      <c r="C1789" s="105">
        <v>17643</v>
      </c>
      <c r="D1789" s="105">
        <v>248771</v>
      </c>
      <c r="E1789" s="106">
        <f t="shared" si="189"/>
        <v>14.100266394604093</v>
      </c>
      <c r="F1789" s="107">
        <f t="shared" si="190"/>
        <v>30</v>
      </c>
      <c r="G1789" s="107">
        <f>COUNTIF(Data_Eksportir!$H$2:$H$3401,A1789)</f>
        <v>0</v>
      </c>
      <c r="H1789" s="104" t="str">
        <f t="shared" si="191"/>
        <v>5 – 20</v>
      </c>
      <c r="I1789" s="104" t="str">
        <f t="shared" si="192"/>
        <v>Di bawah ambang nilai</v>
      </c>
      <c r="J1789" s="106">
        <f t="shared" si="193"/>
        <v>248771.001789</v>
      </c>
      <c r="K1789" s="105">
        <f t="shared" si="194"/>
        <v>0</v>
      </c>
      <c r="L1789" s="106">
        <f t="shared" si="195"/>
        <v>0</v>
      </c>
    </row>
    <row r="1790" spans="1:12" x14ac:dyDescent="0.3">
      <c r="A1790" s="104" t="s">
        <v>3967</v>
      </c>
      <c r="B1790" s="104" t="s">
        <v>3968</v>
      </c>
      <c r="C1790" s="105">
        <v>3993</v>
      </c>
      <c r="D1790" s="105">
        <v>856041</v>
      </c>
      <c r="E1790" s="106">
        <f t="shared" si="189"/>
        <v>214.38542449286251</v>
      </c>
      <c r="F1790" s="107">
        <f t="shared" si="190"/>
        <v>30</v>
      </c>
      <c r="G1790" s="107">
        <f>COUNTIF(Data_Eksportir!$H$2:$H$3401,A1790)</f>
        <v>0</v>
      </c>
      <c r="H1790" s="104" t="str">
        <f t="shared" si="191"/>
        <v>100 ke atas</v>
      </c>
      <c r="I1790" s="104" t="str">
        <f t="shared" si="192"/>
        <v>Di bawah ambang nilai</v>
      </c>
      <c r="J1790" s="106">
        <f t="shared" si="193"/>
        <v>856041.00179000001</v>
      </c>
      <c r="K1790" s="105">
        <f t="shared" si="194"/>
        <v>0</v>
      </c>
      <c r="L1790" s="106">
        <f t="shared" si="195"/>
        <v>0</v>
      </c>
    </row>
    <row r="1791" spans="1:12" x14ac:dyDescent="0.3">
      <c r="A1791" s="104" t="s">
        <v>3969</v>
      </c>
      <c r="B1791" s="104" t="s">
        <v>3970</v>
      </c>
      <c r="C1791" s="105">
        <v>15835</v>
      </c>
      <c r="D1791" s="105">
        <v>1607199</v>
      </c>
      <c r="E1791" s="106">
        <f t="shared" si="189"/>
        <v>101.49662140827282</v>
      </c>
      <c r="F1791" s="107">
        <f t="shared" si="190"/>
        <v>30</v>
      </c>
      <c r="G1791" s="107">
        <f>COUNTIF(Data_Eksportir!$H$2:$H$3401,A1791)</f>
        <v>0</v>
      </c>
      <c r="H1791" s="104" t="str">
        <f t="shared" si="191"/>
        <v>100 ke atas</v>
      </c>
      <c r="I1791" s="104" t="str">
        <f t="shared" si="192"/>
        <v>Di bawah ambang nilai</v>
      </c>
      <c r="J1791" s="106">
        <f t="shared" si="193"/>
        <v>1607199.0017909999</v>
      </c>
      <c r="K1791" s="105">
        <f t="shared" si="194"/>
        <v>0</v>
      </c>
      <c r="L1791" s="106">
        <f t="shared" si="195"/>
        <v>0</v>
      </c>
    </row>
    <row r="1792" spans="1:12" x14ac:dyDescent="0.3">
      <c r="A1792" s="104" t="s">
        <v>3971</v>
      </c>
      <c r="B1792" s="104" t="s">
        <v>3972</v>
      </c>
      <c r="C1792" s="105">
        <v>149476</v>
      </c>
      <c r="D1792" s="105">
        <v>4323904</v>
      </c>
      <c r="E1792" s="106">
        <f t="shared" si="189"/>
        <v>28.927078594556985</v>
      </c>
      <c r="F1792" s="107">
        <f t="shared" si="190"/>
        <v>30</v>
      </c>
      <c r="G1792" s="107">
        <f>COUNTIF(Data_Eksportir!$H$2:$H$3401,A1792)</f>
        <v>0</v>
      </c>
      <c r="H1792" s="104" t="str">
        <f t="shared" si="191"/>
        <v>20 – 100</v>
      </c>
      <c r="I1792" s="104" t="str">
        <f t="shared" si="192"/>
        <v>Di bawah ambang nilai</v>
      </c>
      <c r="J1792" s="106">
        <f t="shared" si="193"/>
        <v>4323904.0017919997</v>
      </c>
      <c r="K1792" s="105">
        <f t="shared" si="194"/>
        <v>0</v>
      </c>
      <c r="L1792" s="106">
        <f t="shared" si="195"/>
        <v>0</v>
      </c>
    </row>
    <row r="1793" spans="1:12" x14ac:dyDescent="0.3">
      <c r="A1793" s="104" t="s">
        <v>3973</v>
      </c>
      <c r="B1793" s="104" t="s">
        <v>3974</v>
      </c>
      <c r="C1793" s="105">
        <v>1014611</v>
      </c>
      <c r="D1793" s="105">
        <v>61611970</v>
      </c>
      <c r="E1793" s="106">
        <f t="shared" si="189"/>
        <v>60.724721100007784</v>
      </c>
      <c r="F1793" s="107">
        <f t="shared" si="190"/>
        <v>30</v>
      </c>
      <c r="G1793" s="107">
        <f>COUNTIF(Data_Eksportir!$H$2:$H$3401,A1793)</f>
        <v>0</v>
      </c>
      <c r="H1793" s="104" t="str">
        <f t="shared" si="191"/>
        <v>20 – 100</v>
      </c>
      <c r="I1793" s="104" t="str">
        <f t="shared" si="192"/>
        <v>Belum terwakili</v>
      </c>
      <c r="J1793" s="106">
        <f t="shared" si="193"/>
        <v>61611970.001792997</v>
      </c>
      <c r="K1793" s="105">
        <f t="shared" si="194"/>
        <v>61611970</v>
      </c>
      <c r="L1793" s="106">
        <f t="shared" si="195"/>
        <v>61611970.001792997</v>
      </c>
    </row>
    <row r="1794" spans="1:12" x14ac:dyDescent="0.3">
      <c r="A1794" s="104" t="s">
        <v>3975</v>
      </c>
      <c r="B1794" s="104" t="s">
        <v>3976</v>
      </c>
      <c r="C1794" s="105">
        <v>228</v>
      </c>
      <c r="D1794" s="105">
        <v>42300</v>
      </c>
      <c r="E1794" s="106">
        <f t="shared" ref="E1794:E1857" si="196">IF(AND(ISNUMBER(C1794),C1794&gt;0),D1794/C1794,"")</f>
        <v>185.52631578947367</v>
      </c>
      <c r="F1794" s="107">
        <f t="shared" ref="F1794:F1857" si="197">VALUE(LEFT(A1794,2))</f>
        <v>30</v>
      </c>
      <c r="G1794" s="107">
        <f>COUNTIF(Data_Eksportir!$H$2:$H$3401,A1794)</f>
        <v>0</v>
      </c>
      <c r="H1794" s="104" t="str">
        <f t="shared" ref="H1794:H1857" si="198">IF(E1794="","Tanpa data berat",IF(E1794&lt;1,"Di bawah 1",IF(E1794&lt;5,"1 – 5",IF(E1794&lt;20,"5 – 20",IF(E1794&lt;100,"20 – 100","100 ke atas")))))</f>
        <v>100 ke atas</v>
      </c>
      <c r="I1794" s="104" t="str">
        <f t="shared" ref="I1794:I1857" si="199">IF(D1794&lt;p_nilai_besar,"Di bawah ambang nilai",IF(G1794=0,"Belum terwakili",IF(G1794&lt;=p_listing_rendah,"Keterwakilan rendah","Terwakili")))</f>
        <v>Di bawah ambang nilai</v>
      </c>
      <c r="J1794" s="106">
        <f t="shared" ref="J1794:J1857" si="200">D1794+ROW()/10^6</f>
        <v>42300.001794000003</v>
      </c>
      <c r="K1794" s="105">
        <f t="shared" ref="K1794:K1857" si="201">IF(D1794&gt;=p_nilai_besar,D1794/(1+G1794),0)</f>
        <v>0</v>
      </c>
      <c r="L1794" s="106">
        <f t="shared" ref="L1794:L1857" si="202">IF(K1794&gt;0,K1794+ROW()/10^6,0)</f>
        <v>0</v>
      </c>
    </row>
    <row r="1795" spans="1:12" x14ac:dyDescent="0.3">
      <c r="A1795" s="104" t="s">
        <v>3977</v>
      </c>
      <c r="B1795" s="104" t="s">
        <v>3978</v>
      </c>
      <c r="C1795" s="105"/>
      <c r="D1795" s="105">
        <v>164</v>
      </c>
      <c r="E1795" s="106" t="str">
        <f t="shared" si="196"/>
        <v/>
      </c>
      <c r="F1795" s="107">
        <f t="shared" si="197"/>
        <v>30</v>
      </c>
      <c r="G1795" s="107">
        <f>COUNTIF(Data_Eksportir!$H$2:$H$3401,A1795)</f>
        <v>0</v>
      </c>
      <c r="H1795" s="104" t="str">
        <f t="shared" si="198"/>
        <v>Tanpa data berat</v>
      </c>
      <c r="I1795" s="104" t="str">
        <f t="shared" si="199"/>
        <v>Di bawah ambang nilai</v>
      </c>
      <c r="J1795" s="106">
        <f t="shared" si="200"/>
        <v>164.00179499999999</v>
      </c>
      <c r="K1795" s="105">
        <f t="shared" si="201"/>
        <v>0</v>
      </c>
      <c r="L1795" s="106">
        <f t="shared" si="202"/>
        <v>0</v>
      </c>
    </row>
    <row r="1796" spans="1:12" x14ac:dyDescent="0.3">
      <c r="A1796" s="104" t="s">
        <v>3979</v>
      </c>
      <c r="B1796" s="104" t="s">
        <v>3980</v>
      </c>
      <c r="C1796" s="105">
        <v>70877</v>
      </c>
      <c r="D1796" s="105">
        <v>590020</v>
      </c>
      <c r="E1796" s="106">
        <f t="shared" si="196"/>
        <v>8.3245622698477639</v>
      </c>
      <c r="F1796" s="107">
        <f t="shared" si="197"/>
        <v>30</v>
      </c>
      <c r="G1796" s="107">
        <f>COUNTIF(Data_Eksportir!$H$2:$H$3401,A1796)</f>
        <v>0</v>
      </c>
      <c r="H1796" s="104" t="str">
        <f t="shared" si="198"/>
        <v>5 – 20</v>
      </c>
      <c r="I1796" s="104" t="str">
        <f t="shared" si="199"/>
        <v>Di bawah ambang nilai</v>
      </c>
      <c r="J1796" s="106">
        <f t="shared" si="200"/>
        <v>590020.00179600006</v>
      </c>
      <c r="K1796" s="105">
        <f t="shared" si="201"/>
        <v>0</v>
      </c>
      <c r="L1796" s="106">
        <f t="shared" si="202"/>
        <v>0</v>
      </c>
    </row>
    <row r="1797" spans="1:12" x14ac:dyDescent="0.3">
      <c r="A1797" s="104" t="s">
        <v>3981</v>
      </c>
      <c r="B1797" s="104" t="s">
        <v>3982</v>
      </c>
      <c r="C1797" s="105">
        <v>1340</v>
      </c>
      <c r="D1797" s="105">
        <v>32565</v>
      </c>
      <c r="E1797" s="106">
        <f t="shared" si="196"/>
        <v>24.302238805970148</v>
      </c>
      <c r="F1797" s="107">
        <f t="shared" si="197"/>
        <v>30</v>
      </c>
      <c r="G1797" s="107">
        <f>COUNTIF(Data_Eksportir!$H$2:$H$3401,A1797)</f>
        <v>0</v>
      </c>
      <c r="H1797" s="104" t="str">
        <f t="shared" si="198"/>
        <v>20 – 100</v>
      </c>
      <c r="I1797" s="104" t="str">
        <f t="shared" si="199"/>
        <v>Di bawah ambang nilai</v>
      </c>
      <c r="J1797" s="106">
        <f t="shared" si="200"/>
        <v>32565.001797000001</v>
      </c>
      <c r="K1797" s="105">
        <f t="shared" si="201"/>
        <v>0</v>
      </c>
      <c r="L1797" s="106">
        <f t="shared" si="202"/>
        <v>0</v>
      </c>
    </row>
    <row r="1798" spans="1:12" x14ac:dyDescent="0.3">
      <c r="A1798" s="104" t="s">
        <v>3983</v>
      </c>
      <c r="B1798" s="104" t="s">
        <v>3984</v>
      </c>
      <c r="C1798" s="105">
        <v>36640</v>
      </c>
      <c r="D1798" s="105">
        <v>6980703</v>
      </c>
      <c r="E1798" s="106">
        <f t="shared" si="196"/>
        <v>190.52137008733624</v>
      </c>
      <c r="F1798" s="107">
        <f t="shared" si="197"/>
        <v>30</v>
      </c>
      <c r="G1798" s="107">
        <f>COUNTIF(Data_Eksportir!$H$2:$H$3401,A1798)</f>
        <v>0</v>
      </c>
      <c r="H1798" s="104" t="str">
        <f t="shared" si="198"/>
        <v>100 ke atas</v>
      </c>
      <c r="I1798" s="104" t="str">
        <f t="shared" si="199"/>
        <v>Di bawah ambang nilai</v>
      </c>
      <c r="J1798" s="106">
        <f t="shared" si="200"/>
        <v>6980703.0017980002</v>
      </c>
      <c r="K1798" s="105">
        <f t="shared" si="201"/>
        <v>0</v>
      </c>
      <c r="L1798" s="106">
        <f t="shared" si="202"/>
        <v>0</v>
      </c>
    </row>
    <row r="1799" spans="1:12" x14ac:dyDescent="0.3">
      <c r="A1799" s="104" t="s">
        <v>3985</v>
      </c>
      <c r="B1799" s="104" t="s">
        <v>3986</v>
      </c>
      <c r="C1799" s="105">
        <v>26492</v>
      </c>
      <c r="D1799" s="105">
        <v>1992417</v>
      </c>
      <c r="E1799" s="106">
        <f t="shared" si="196"/>
        <v>75.208251547637019</v>
      </c>
      <c r="F1799" s="107">
        <f t="shared" si="197"/>
        <v>30</v>
      </c>
      <c r="G1799" s="107">
        <f>COUNTIF(Data_Eksportir!$H$2:$H$3401,A1799)</f>
        <v>0</v>
      </c>
      <c r="H1799" s="104" t="str">
        <f t="shared" si="198"/>
        <v>20 – 100</v>
      </c>
      <c r="I1799" s="104" t="str">
        <f t="shared" si="199"/>
        <v>Di bawah ambang nilai</v>
      </c>
      <c r="J1799" s="106">
        <f t="shared" si="200"/>
        <v>1992417.001799</v>
      </c>
      <c r="K1799" s="105">
        <f t="shared" si="201"/>
        <v>0</v>
      </c>
      <c r="L1799" s="106">
        <f t="shared" si="202"/>
        <v>0</v>
      </c>
    </row>
    <row r="1800" spans="1:12" x14ac:dyDescent="0.3">
      <c r="A1800" s="104" t="s">
        <v>3987</v>
      </c>
      <c r="B1800" s="104" t="s">
        <v>3988</v>
      </c>
      <c r="C1800" s="105">
        <v>20462</v>
      </c>
      <c r="D1800" s="105">
        <v>36470</v>
      </c>
      <c r="E1800" s="106">
        <f t="shared" si="196"/>
        <v>1.7823282181604927</v>
      </c>
      <c r="F1800" s="107">
        <f t="shared" si="197"/>
        <v>30</v>
      </c>
      <c r="G1800" s="107">
        <f>COUNTIF(Data_Eksportir!$H$2:$H$3401,A1800)</f>
        <v>0</v>
      </c>
      <c r="H1800" s="104" t="str">
        <f t="shared" si="198"/>
        <v>1 – 5</v>
      </c>
      <c r="I1800" s="104" t="str">
        <f t="shared" si="199"/>
        <v>Di bawah ambang nilai</v>
      </c>
      <c r="J1800" s="106">
        <f t="shared" si="200"/>
        <v>36470.001799999998</v>
      </c>
      <c r="K1800" s="105">
        <f t="shared" si="201"/>
        <v>0</v>
      </c>
      <c r="L1800" s="106">
        <f t="shared" si="202"/>
        <v>0</v>
      </c>
    </row>
    <row r="1801" spans="1:12" x14ac:dyDescent="0.3">
      <c r="A1801" s="104" t="s">
        <v>3989</v>
      </c>
      <c r="B1801" s="104" t="s">
        <v>3990</v>
      </c>
      <c r="C1801" s="105">
        <v>40737</v>
      </c>
      <c r="D1801" s="105">
        <v>2235410</v>
      </c>
      <c r="E1801" s="106">
        <f t="shared" si="196"/>
        <v>54.874192994084005</v>
      </c>
      <c r="F1801" s="107">
        <f t="shared" si="197"/>
        <v>30</v>
      </c>
      <c r="G1801" s="107">
        <f>COUNTIF(Data_Eksportir!$H$2:$H$3401,A1801)</f>
        <v>0</v>
      </c>
      <c r="H1801" s="104" t="str">
        <f t="shared" si="198"/>
        <v>20 – 100</v>
      </c>
      <c r="I1801" s="104" t="str">
        <f t="shared" si="199"/>
        <v>Di bawah ambang nilai</v>
      </c>
      <c r="J1801" s="106">
        <f t="shared" si="200"/>
        <v>2235410.001801</v>
      </c>
      <c r="K1801" s="105">
        <f t="shared" si="201"/>
        <v>0</v>
      </c>
      <c r="L1801" s="106">
        <f t="shared" si="202"/>
        <v>0</v>
      </c>
    </row>
    <row r="1802" spans="1:12" x14ac:dyDescent="0.3">
      <c r="A1802" s="104" t="s">
        <v>3991</v>
      </c>
      <c r="B1802" s="104" t="s">
        <v>3992</v>
      </c>
      <c r="C1802" s="105">
        <v>194506</v>
      </c>
      <c r="D1802" s="105">
        <v>4525465</v>
      </c>
      <c r="E1802" s="106">
        <f t="shared" si="196"/>
        <v>23.266454505259478</v>
      </c>
      <c r="F1802" s="107">
        <f t="shared" si="197"/>
        <v>30</v>
      </c>
      <c r="G1802" s="107">
        <f>COUNTIF(Data_Eksportir!$H$2:$H$3401,A1802)</f>
        <v>0</v>
      </c>
      <c r="H1802" s="104" t="str">
        <f t="shared" si="198"/>
        <v>20 – 100</v>
      </c>
      <c r="I1802" s="104" t="str">
        <f t="shared" si="199"/>
        <v>Di bawah ambang nilai</v>
      </c>
      <c r="J1802" s="106">
        <f t="shared" si="200"/>
        <v>4525465.0018020002</v>
      </c>
      <c r="K1802" s="105">
        <f t="shared" si="201"/>
        <v>0</v>
      </c>
      <c r="L1802" s="106">
        <f t="shared" si="202"/>
        <v>0</v>
      </c>
    </row>
    <row r="1803" spans="1:12" x14ac:dyDescent="0.3">
      <c r="A1803" s="104" t="s">
        <v>3993</v>
      </c>
      <c r="B1803" s="104" t="s">
        <v>3994</v>
      </c>
      <c r="C1803" s="105">
        <v>92821</v>
      </c>
      <c r="D1803" s="105">
        <v>2097316</v>
      </c>
      <c r="E1803" s="106">
        <f t="shared" si="196"/>
        <v>22.595274776182112</v>
      </c>
      <c r="F1803" s="107">
        <f t="shared" si="197"/>
        <v>30</v>
      </c>
      <c r="G1803" s="107">
        <f>COUNTIF(Data_Eksportir!$H$2:$H$3401,A1803)</f>
        <v>0</v>
      </c>
      <c r="H1803" s="104" t="str">
        <f t="shared" si="198"/>
        <v>20 – 100</v>
      </c>
      <c r="I1803" s="104" t="str">
        <f t="shared" si="199"/>
        <v>Di bawah ambang nilai</v>
      </c>
      <c r="J1803" s="106">
        <f t="shared" si="200"/>
        <v>2097316.001803</v>
      </c>
      <c r="K1803" s="105">
        <f t="shared" si="201"/>
        <v>0</v>
      </c>
      <c r="L1803" s="106">
        <f t="shared" si="202"/>
        <v>0</v>
      </c>
    </row>
    <row r="1804" spans="1:12" x14ac:dyDescent="0.3">
      <c r="A1804" s="104" t="s">
        <v>3995</v>
      </c>
      <c r="B1804" s="104" t="s">
        <v>3996</v>
      </c>
      <c r="C1804" s="105">
        <v>19852</v>
      </c>
      <c r="D1804" s="105">
        <v>93333</v>
      </c>
      <c r="E1804" s="106">
        <f t="shared" si="196"/>
        <v>4.7014406608905901</v>
      </c>
      <c r="F1804" s="107">
        <f t="shared" si="197"/>
        <v>30</v>
      </c>
      <c r="G1804" s="107">
        <f>COUNTIF(Data_Eksportir!$H$2:$H$3401,A1804)</f>
        <v>0</v>
      </c>
      <c r="H1804" s="104" t="str">
        <f t="shared" si="198"/>
        <v>1 – 5</v>
      </c>
      <c r="I1804" s="104" t="str">
        <f t="shared" si="199"/>
        <v>Di bawah ambang nilai</v>
      </c>
      <c r="J1804" s="106">
        <f t="shared" si="200"/>
        <v>93333.001804</v>
      </c>
      <c r="K1804" s="105">
        <f t="shared" si="201"/>
        <v>0</v>
      </c>
      <c r="L1804" s="106">
        <f t="shared" si="202"/>
        <v>0</v>
      </c>
    </row>
    <row r="1805" spans="1:12" x14ac:dyDescent="0.3">
      <c r="A1805" s="104" t="s">
        <v>3997</v>
      </c>
      <c r="B1805" s="104" t="s">
        <v>3998</v>
      </c>
      <c r="C1805" s="105">
        <v>695</v>
      </c>
      <c r="D1805" s="105">
        <v>20975</v>
      </c>
      <c r="E1805" s="106">
        <f t="shared" si="196"/>
        <v>30.179856115107913</v>
      </c>
      <c r="F1805" s="107">
        <f t="shared" si="197"/>
        <v>30</v>
      </c>
      <c r="G1805" s="107">
        <f>COUNTIF(Data_Eksportir!$H$2:$H$3401,A1805)</f>
        <v>0</v>
      </c>
      <c r="H1805" s="104" t="str">
        <f t="shared" si="198"/>
        <v>20 – 100</v>
      </c>
      <c r="I1805" s="104" t="str">
        <f t="shared" si="199"/>
        <v>Di bawah ambang nilai</v>
      </c>
      <c r="J1805" s="106">
        <f t="shared" si="200"/>
        <v>20975.001805</v>
      </c>
      <c r="K1805" s="105">
        <f t="shared" si="201"/>
        <v>0</v>
      </c>
      <c r="L1805" s="106">
        <f t="shared" si="202"/>
        <v>0</v>
      </c>
    </row>
    <row r="1806" spans="1:12" x14ac:dyDescent="0.3">
      <c r="A1806" s="104" t="s">
        <v>3999</v>
      </c>
      <c r="B1806" s="104" t="s">
        <v>4000</v>
      </c>
      <c r="C1806" s="105">
        <v>35823</v>
      </c>
      <c r="D1806" s="105">
        <v>3908157</v>
      </c>
      <c r="E1806" s="106">
        <f t="shared" si="196"/>
        <v>109.09630684197303</v>
      </c>
      <c r="F1806" s="107">
        <f t="shared" si="197"/>
        <v>30</v>
      </c>
      <c r="G1806" s="107">
        <f>COUNTIF(Data_Eksportir!$H$2:$H$3401,A1806)</f>
        <v>0</v>
      </c>
      <c r="H1806" s="104" t="str">
        <f t="shared" si="198"/>
        <v>100 ke atas</v>
      </c>
      <c r="I1806" s="104" t="str">
        <f t="shared" si="199"/>
        <v>Di bawah ambang nilai</v>
      </c>
      <c r="J1806" s="106">
        <f t="shared" si="200"/>
        <v>3908157.0018059998</v>
      </c>
      <c r="K1806" s="105">
        <f t="shared" si="201"/>
        <v>0</v>
      </c>
      <c r="L1806" s="106">
        <f t="shared" si="202"/>
        <v>0</v>
      </c>
    </row>
    <row r="1807" spans="1:12" x14ac:dyDescent="0.3">
      <c r="A1807" s="104" t="s">
        <v>4001</v>
      </c>
      <c r="B1807" s="104" t="s">
        <v>4002</v>
      </c>
      <c r="C1807" s="105">
        <v>1153050</v>
      </c>
      <c r="D1807" s="105">
        <v>16556452</v>
      </c>
      <c r="E1807" s="106">
        <f t="shared" si="196"/>
        <v>14.358832661202896</v>
      </c>
      <c r="F1807" s="107">
        <f t="shared" si="197"/>
        <v>30</v>
      </c>
      <c r="G1807" s="107">
        <f>COUNTIF(Data_Eksportir!$H$2:$H$3401,A1807)</f>
        <v>0</v>
      </c>
      <c r="H1807" s="104" t="str">
        <f t="shared" si="198"/>
        <v>5 – 20</v>
      </c>
      <c r="I1807" s="104" t="str">
        <f t="shared" si="199"/>
        <v>Belum terwakili</v>
      </c>
      <c r="J1807" s="106">
        <f t="shared" si="200"/>
        <v>16556452.001807</v>
      </c>
      <c r="K1807" s="105">
        <f t="shared" si="201"/>
        <v>16556452</v>
      </c>
      <c r="L1807" s="106">
        <f t="shared" si="202"/>
        <v>16556452.001807</v>
      </c>
    </row>
    <row r="1808" spans="1:12" x14ac:dyDescent="0.3">
      <c r="A1808" s="104" t="s">
        <v>4003</v>
      </c>
      <c r="B1808" s="104" t="s">
        <v>4004</v>
      </c>
      <c r="C1808" s="105">
        <v>58975</v>
      </c>
      <c r="D1808" s="105">
        <v>397668</v>
      </c>
      <c r="E1808" s="106">
        <f t="shared" si="196"/>
        <v>6.7429927935565921</v>
      </c>
      <c r="F1808" s="107">
        <f t="shared" si="197"/>
        <v>30</v>
      </c>
      <c r="G1808" s="107">
        <f>COUNTIF(Data_Eksportir!$H$2:$H$3401,A1808)</f>
        <v>0</v>
      </c>
      <c r="H1808" s="104" t="str">
        <f t="shared" si="198"/>
        <v>5 – 20</v>
      </c>
      <c r="I1808" s="104" t="str">
        <f t="shared" si="199"/>
        <v>Di bawah ambang nilai</v>
      </c>
      <c r="J1808" s="106">
        <f t="shared" si="200"/>
        <v>397668.00180799997</v>
      </c>
      <c r="K1808" s="105">
        <f t="shared" si="201"/>
        <v>0</v>
      </c>
      <c r="L1808" s="106">
        <f t="shared" si="202"/>
        <v>0</v>
      </c>
    </row>
    <row r="1809" spans="1:12" x14ac:dyDescent="0.3">
      <c r="A1809" s="104" t="s">
        <v>4005</v>
      </c>
      <c r="B1809" s="104" t="s">
        <v>4006</v>
      </c>
      <c r="C1809" s="105">
        <v>119815</v>
      </c>
      <c r="D1809" s="105">
        <v>3463068</v>
      </c>
      <c r="E1809" s="106">
        <f t="shared" si="196"/>
        <v>28.903459500062596</v>
      </c>
      <c r="F1809" s="107">
        <f t="shared" si="197"/>
        <v>30</v>
      </c>
      <c r="G1809" s="107">
        <f>COUNTIF(Data_Eksportir!$H$2:$H$3401,A1809)</f>
        <v>0</v>
      </c>
      <c r="H1809" s="104" t="str">
        <f t="shared" si="198"/>
        <v>20 – 100</v>
      </c>
      <c r="I1809" s="104" t="str">
        <f t="shared" si="199"/>
        <v>Di bawah ambang nilai</v>
      </c>
      <c r="J1809" s="106">
        <f t="shared" si="200"/>
        <v>3463068.001809</v>
      </c>
      <c r="K1809" s="105">
        <f t="shared" si="201"/>
        <v>0</v>
      </c>
      <c r="L1809" s="106">
        <f t="shared" si="202"/>
        <v>0</v>
      </c>
    </row>
    <row r="1810" spans="1:12" x14ac:dyDescent="0.3">
      <c r="A1810" s="104" t="s">
        <v>4007</v>
      </c>
      <c r="B1810" s="104" t="s">
        <v>4008</v>
      </c>
      <c r="C1810" s="105">
        <v>274174</v>
      </c>
      <c r="D1810" s="105">
        <v>4378646</v>
      </c>
      <c r="E1810" s="106">
        <f t="shared" si="196"/>
        <v>15.970318119150612</v>
      </c>
      <c r="F1810" s="107">
        <f t="shared" si="197"/>
        <v>30</v>
      </c>
      <c r="G1810" s="107">
        <f>COUNTIF(Data_Eksportir!$H$2:$H$3401,A1810)</f>
        <v>0</v>
      </c>
      <c r="H1810" s="104" t="str">
        <f t="shared" si="198"/>
        <v>5 – 20</v>
      </c>
      <c r="I1810" s="104" t="str">
        <f t="shared" si="199"/>
        <v>Di bawah ambang nilai</v>
      </c>
      <c r="J1810" s="106">
        <f t="shared" si="200"/>
        <v>4378646.0018100003</v>
      </c>
      <c r="K1810" s="105">
        <f t="shared" si="201"/>
        <v>0</v>
      </c>
      <c r="L1810" s="106">
        <f t="shared" si="202"/>
        <v>0</v>
      </c>
    </row>
    <row r="1811" spans="1:12" x14ac:dyDescent="0.3">
      <c r="A1811" s="104" t="s">
        <v>4009</v>
      </c>
      <c r="B1811" s="104" t="s">
        <v>4010</v>
      </c>
      <c r="C1811" s="105">
        <v>20</v>
      </c>
      <c r="D1811" s="105">
        <v>405</v>
      </c>
      <c r="E1811" s="106">
        <f t="shared" si="196"/>
        <v>20.25</v>
      </c>
      <c r="F1811" s="107">
        <f t="shared" si="197"/>
        <v>30</v>
      </c>
      <c r="G1811" s="107">
        <f>COUNTIF(Data_Eksportir!$H$2:$H$3401,A1811)</f>
        <v>0</v>
      </c>
      <c r="H1811" s="104" t="str">
        <f t="shared" si="198"/>
        <v>20 – 100</v>
      </c>
      <c r="I1811" s="104" t="str">
        <f t="shared" si="199"/>
        <v>Di bawah ambang nilai</v>
      </c>
      <c r="J1811" s="106">
        <f t="shared" si="200"/>
        <v>405.00181099999998</v>
      </c>
      <c r="K1811" s="105">
        <f t="shared" si="201"/>
        <v>0</v>
      </c>
      <c r="L1811" s="106">
        <f t="shared" si="202"/>
        <v>0</v>
      </c>
    </row>
    <row r="1812" spans="1:12" x14ac:dyDescent="0.3">
      <c r="A1812" s="104" t="s">
        <v>4011</v>
      </c>
      <c r="B1812" s="104" t="s">
        <v>4012</v>
      </c>
      <c r="C1812" s="105">
        <v>87</v>
      </c>
      <c r="D1812" s="105">
        <v>7263</v>
      </c>
      <c r="E1812" s="106">
        <f t="shared" si="196"/>
        <v>83.482758620689651</v>
      </c>
      <c r="F1812" s="107">
        <f t="shared" si="197"/>
        <v>30</v>
      </c>
      <c r="G1812" s="107">
        <f>COUNTIF(Data_Eksportir!$H$2:$H$3401,A1812)</f>
        <v>0</v>
      </c>
      <c r="H1812" s="104" t="str">
        <f t="shared" si="198"/>
        <v>20 – 100</v>
      </c>
      <c r="I1812" s="104" t="str">
        <f t="shared" si="199"/>
        <v>Di bawah ambang nilai</v>
      </c>
      <c r="J1812" s="106">
        <f t="shared" si="200"/>
        <v>7263.0018120000004</v>
      </c>
      <c r="K1812" s="105">
        <f t="shared" si="201"/>
        <v>0</v>
      </c>
      <c r="L1812" s="106">
        <f t="shared" si="202"/>
        <v>0</v>
      </c>
    </row>
    <row r="1813" spans="1:12" x14ac:dyDescent="0.3">
      <c r="A1813" s="104" t="s">
        <v>4013</v>
      </c>
      <c r="B1813" s="104" t="s">
        <v>4014</v>
      </c>
      <c r="C1813" s="105">
        <v>78</v>
      </c>
      <c r="D1813" s="105">
        <v>3417</v>
      </c>
      <c r="E1813" s="106">
        <f t="shared" si="196"/>
        <v>43.807692307692307</v>
      </c>
      <c r="F1813" s="107">
        <f t="shared" si="197"/>
        <v>30</v>
      </c>
      <c r="G1813" s="107">
        <f>COUNTIF(Data_Eksportir!$H$2:$H$3401,A1813)</f>
        <v>0</v>
      </c>
      <c r="H1813" s="104" t="str">
        <f t="shared" si="198"/>
        <v>20 – 100</v>
      </c>
      <c r="I1813" s="104" t="str">
        <f t="shared" si="199"/>
        <v>Di bawah ambang nilai</v>
      </c>
      <c r="J1813" s="106">
        <f t="shared" si="200"/>
        <v>3417.0018129999999</v>
      </c>
      <c r="K1813" s="105">
        <f t="shared" si="201"/>
        <v>0</v>
      </c>
      <c r="L1813" s="106">
        <f t="shared" si="202"/>
        <v>0</v>
      </c>
    </row>
    <row r="1814" spans="1:12" x14ac:dyDescent="0.3">
      <c r="A1814" s="104" t="s">
        <v>4015</v>
      </c>
      <c r="B1814" s="104" t="s">
        <v>4016</v>
      </c>
      <c r="C1814" s="105">
        <v>17411</v>
      </c>
      <c r="D1814" s="105">
        <v>76867</v>
      </c>
      <c r="E1814" s="106">
        <f t="shared" si="196"/>
        <v>4.4148526793406466</v>
      </c>
      <c r="F1814" s="107">
        <f t="shared" si="197"/>
        <v>30</v>
      </c>
      <c r="G1814" s="107">
        <f>COUNTIF(Data_Eksportir!$H$2:$H$3401,A1814)</f>
        <v>0</v>
      </c>
      <c r="H1814" s="104" t="str">
        <f t="shared" si="198"/>
        <v>1 – 5</v>
      </c>
      <c r="I1814" s="104" t="str">
        <f t="shared" si="199"/>
        <v>Di bawah ambang nilai</v>
      </c>
      <c r="J1814" s="106">
        <f t="shared" si="200"/>
        <v>76867.001814000003</v>
      </c>
      <c r="K1814" s="105">
        <f t="shared" si="201"/>
        <v>0</v>
      </c>
      <c r="L1814" s="106">
        <f t="shared" si="202"/>
        <v>0</v>
      </c>
    </row>
    <row r="1815" spans="1:12" x14ac:dyDescent="0.3">
      <c r="A1815" s="104" t="s">
        <v>4017</v>
      </c>
      <c r="B1815" s="104" t="s">
        <v>4018</v>
      </c>
      <c r="C1815" s="105">
        <v>44867</v>
      </c>
      <c r="D1815" s="105">
        <v>699871</v>
      </c>
      <c r="E1815" s="106">
        <f t="shared" si="196"/>
        <v>15.598791985200704</v>
      </c>
      <c r="F1815" s="107">
        <f t="shared" si="197"/>
        <v>30</v>
      </c>
      <c r="G1815" s="107">
        <f>COUNTIF(Data_Eksportir!$H$2:$H$3401,A1815)</f>
        <v>0</v>
      </c>
      <c r="H1815" s="104" t="str">
        <f t="shared" si="198"/>
        <v>5 – 20</v>
      </c>
      <c r="I1815" s="104" t="str">
        <f t="shared" si="199"/>
        <v>Di bawah ambang nilai</v>
      </c>
      <c r="J1815" s="106">
        <f t="shared" si="200"/>
        <v>699871.00181499997</v>
      </c>
      <c r="K1815" s="105">
        <f t="shared" si="201"/>
        <v>0</v>
      </c>
      <c r="L1815" s="106">
        <f t="shared" si="202"/>
        <v>0</v>
      </c>
    </row>
    <row r="1816" spans="1:12" x14ac:dyDescent="0.3">
      <c r="A1816" s="104" t="s">
        <v>4019</v>
      </c>
      <c r="B1816" s="104" t="s">
        <v>4020</v>
      </c>
      <c r="C1816" s="105">
        <v>370298</v>
      </c>
      <c r="D1816" s="105">
        <v>10340386</v>
      </c>
      <c r="E1816" s="106">
        <f t="shared" si="196"/>
        <v>27.92449864703563</v>
      </c>
      <c r="F1816" s="107">
        <f t="shared" si="197"/>
        <v>30</v>
      </c>
      <c r="G1816" s="107">
        <f>COUNTIF(Data_Eksportir!$H$2:$H$3401,A1816)</f>
        <v>0</v>
      </c>
      <c r="H1816" s="104" t="str">
        <f t="shared" si="198"/>
        <v>20 – 100</v>
      </c>
      <c r="I1816" s="104" t="str">
        <f t="shared" si="199"/>
        <v>Belum terwakili</v>
      </c>
      <c r="J1816" s="106">
        <f t="shared" si="200"/>
        <v>10340386.001816001</v>
      </c>
      <c r="K1816" s="105">
        <f t="shared" si="201"/>
        <v>10340386</v>
      </c>
      <c r="L1816" s="106">
        <f t="shared" si="202"/>
        <v>10340386.001816001</v>
      </c>
    </row>
    <row r="1817" spans="1:12" x14ac:dyDescent="0.3">
      <c r="A1817" s="104" t="s">
        <v>4021</v>
      </c>
      <c r="B1817" s="104" t="s">
        <v>4022</v>
      </c>
      <c r="C1817" s="105">
        <v>6642</v>
      </c>
      <c r="D1817" s="105">
        <v>203339</v>
      </c>
      <c r="E1817" s="106">
        <f t="shared" si="196"/>
        <v>30.614122252333633</v>
      </c>
      <c r="F1817" s="107">
        <f t="shared" si="197"/>
        <v>30</v>
      </c>
      <c r="G1817" s="107">
        <f>COUNTIF(Data_Eksportir!$H$2:$H$3401,A1817)</f>
        <v>0</v>
      </c>
      <c r="H1817" s="104" t="str">
        <f t="shared" si="198"/>
        <v>20 – 100</v>
      </c>
      <c r="I1817" s="104" t="str">
        <f t="shared" si="199"/>
        <v>Di bawah ambang nilai</v>
      </c>
      <c r="J1817" s="106">
        <f t="shared" si="200"/>
        <v>203339.00181700001</v>
      </c>
      <c r="K1817" s="105">
        <f t="shared" si="201"/>
        <v>0</v>
      </c>
      <c r="L1817" s="106">
        <f t="shared" si="202"/>
        <v>0</v>
      </c>
    </row>
    <row r="1818" spans="1:12" x14ac:dyDescent="0.3">
      <c r="A1818" s="104" t="s">
        <v>4023</v>
      </c>
      <c r="B1818" s="104" t="s">
        <v>4024</v>
      </c>
      <c r="C1818" s="105">
        <v>337043</v>
      </c>
      <c r="D1818" s="105">
        <v>12602844</v>
      </c>
      <c r="E1818" s="106">
        <f t="shared" si="196"/>
        <v>37.392392068667796</v>
      </c>
      <c r="F1818" s="107">
        <f t="shared" si="197"/>
        <v>30</v>
      </c>
      <c r="G1818" s="107">
        <f>COUNTIF(Data_Eksportir!$H$2:$H$3401,A1818)</f>
        <v>0</v>
      </c>
      <c r="H1818" s="104" t="str">
        <f t="shared" si="198"/>
        <v>20 – 100</v>
      </c>
      <c r="I1818" s="104" t="str">
        <f t="shared" si="199"/>
        <v>Belum terwakili</v>
      </c>
      <c r="J1818" s="106">
        <f t="shared" si="200"/>
        <v>12602844.001817999</v>
      </c>
      <c r="K1818" s="105">
        <f t="shared" si="201"/>
        <v>12602844</v>
      </c>
      <c r="L1818" s="106">
        <f t="shared" si="202"/>
        <v>12602844.001817999</v>
      </c>
    </row>
    <row r="1819" spans="1:12" x14ac:dyDescent="0.3">
      <c r="A1819" s="104" t="s">
        <v>4025</v>
      </c>
      <c r="B1819" s="104" t="s">
        <v>4026</v>
      </c>
      <c r="C1819" s="105">
        <v>32</v>
      </c>
      <c r="D1819" s="105">
        <v>439</v>
      </c>
      <c r="E1819" s="106">
        <f t="shared" si="196"/>
        <v>13.71875</v>
      </c>
      <c r="F1819" s="107">
        <f t="shared" si="197"/>
        <v>30</v>
      </c>
      <c r="G1819" s="107">
        <f>COUNTIF(Data_Eksportir!$H$2:$H$3401,A1819)</f>
        <v>0</v>
      </c>
      <c r="H1819" s="104" t="str">
        <f t="shared" si="198"/>
        <v>5 – 20</v>
      </c>
      <c r="I1819" s="104" t="str">
        <f t="shared" si="199"/>
        <v>Di bawah ambang nilai</v>
      </c>
      <c r="J1819" s="106">
        <f t="shared" si="200"/>
        <v>439.00181900000001</v>
      </c>
      <c r="K1819" s="105">
        <f t="shared" si="201"/>
        <v>0</v>
      </c>
      <c r="L1819" s="106">
        <f t="shared" si="202"/>
        <v>0</v>
      </c>
    </row>
    <row r="1820" spans="1:12" x14ac:dyDescent="0.3">
      <c r="A1820" s="104" t="s">
        <v>4027</v>
      </c>
      <c r="B1820" s="104" t="s">
        <v>4028</v>
      </c>
      <c r="C1820" s="105">
        <v>911</v>
      </c>
      <c r="D1820" s="105">
        <v>77758</v>
      </c>
      <c r="E1820" s="106">
        <f t="shared" si="196"/>
        <v>85.354555433589468</v>
      </c>
      <c r="F1820" s="107">
        <f t="shared" si="197"/>
        <v>30</v>
      </c>
      <c r="G1820" s="107">
        <f>COUNTIF(Data_Eksportir!$H$2:$H$3401,A1820)</f>
        <v>0</v>
      </c>
      <c r="H1820" s="104" t="str">
        <f t="shared" si="198"/>
        <v>20 – 100</v>
      </c>
      <c r="I1820" s="104" t="str">
        <f t="shared" si="199"/>
        <v>Di bawah ambang nilai</v>
      </c>
      <c r="J1820" s="106">
        <f t="shared" si="200"/>
        <v>77758.001820000005</v>
      </c>
      <c r="K1820" s="105">
        <f t="shared" si="201"/>
        <v>0</v>
      </c>
      <c r="L1820" s="106">
        <f t="shared" si="202"/>
        <v>0</v>
      </c>
    </row>
    <row r="1821" spans="1:12" x14ac:dyDescent="0.3">
      <c r="A1821" s="104" t="s">
        <v>4029</v>
      </c>
      <c r="B1821" s="104" t="s">
        <v>4030</v>
      </c>
      <c r="C1821" s="105">
        <v>37866</v>
      </c>
      <c r="D1821" s="105">
        <v>166</v>
      </c>
      <c r="E1821" s="106">
        <f t="shared" si="196"/>
        <v>4.3838799978872869E-3</v>
      </c>
      <c r="F1821" s="107">
        <f t="shared" si="197"/>
        <v>30</v>
      </c>
      <c r="G1821" s="107">
        <f>COUNTIF(Data_Eksportir!$H$2:$H$3401,A1821)</f>
        <v>0</v>
      </c>
      <c r="H1821" s="104" t="str">
        <f t="shared" si="198"/>
        <v>Di bawah 1</v>
      </c>
      <c r="I1821" s="104" t="str">
        <f t="shared" si="199"/>
        <v>Di bawah ambang nilai</v>
      </c>
      <c r="J1821" s="106">
        <f t="shared" si="200"/>
        <v>166.00182100000001</v>
      </c>
      <c r="K1821" s="105">
        <f t="shared" si="201"/>
        <v>0</v>
      </c>
      <c r="L1821" s="106">
        <f t="shared" si="202"/>
        <v>0</v>
      </c>
    </row>
    <row r="1822" spans="1:12" x14ac:dyDescent="0.3">
      <c r="A1822" s="104" t="s">
        <v>4031</v>
      </c>
      <c r="B1822" s="104" t="s">
        <v>4032</v>
      </c>
      <c r="C1822" s="105">
        <v>1261319</v>
      </c>
      <c r="D1822" s="105">
        <v>2416374</v>
      </c>
      <c r="E1822" s="106">
        <f t="shared" si="196"/>
        <v>1.9157516853389189</v>
      </c>
      <c r="F1822" s="107">
        <f t="shared" si="197"/>
        <v>30</v>
      </c>
      <c r="G1822" s="107">
        <f>COUNTIF(Data_Eksportir!$H$2:$H$3401,A1822)</f>
        <v>0</v>
      </c>
      <c r="H1822" s="104" t="str">
        <f t="shared" si="198"/>
        <v>1 – 5</v>
      </c>
      <c r="I1822" s="104" t="str">
        <f t="shared" si="199"/>
        <v>Di bawah ambang nilai</v>
      </c>
      <c r="J1822" s="106">
        <f t="shared" si="200"/>
        <v>2416374.0018219999</v>
      </c>
      <c r="K1822" s="105">
        <f t="shared" si="201"/>
        <v>0</v>
      </c>
      <c r="L1822" s="106">
        <f t="shared" si="202"/>
        <v>0</v>
      </c>
    </row>
    <row r="1823" spans="1:12" x14ac:dyDescent="0.3">
      <c r="A1823" s="104" t="s">
        <v>4033</v>
      </c>
      <c r="B1823" s="104" t="s">
        <v>4034</v>
      </c>
      <c r="C1823" s="105">
        <v>2691592</v>
      </c>
      <c r="D1823" s="105">
        <v>44990030</v>
      </c>
      <c r="E1823" s="106">
        <f t="shared" si="196"/>
        <v>16.715025902885728</v>
      </c>
      <c r="F1823" s="107">
        <f t="shared" si="197"/>
        <v>30</v>
      </c>
      <c r="G1823" s="107">
        <f>COUNTIF(Data_Eksportir!$H$2:$H$3401,A1823)</f>
        <v>0</v>
      </c>
      <c r="H1823" s="104" t="str">
        <f t="shared" si="198"/>
        <v>5 – 20</v>
      </c>
      <c r="I1823" s="104" t="str">
        <f t="shared" si="199"/>
        <v>Belum terwakili</v>
      </c>
      <c r="J1823" s="106">
        <f t="shared" si="200"/>
        <v>44990030.001823001</v>
      </c>
      <c r="K1823" s="105">
        <f t="shared" si="201"/>
        <v>44990030</v>
      </c>
      <c r="L1823" s="106">
        <f t="shared" si="202"/>
        <v>44990030.001823001</v>
      </c>
    </row>
    <row r="1824" spans="1:12" x14ac:dyDescent="0.3">
      <c r="A1824" s="104" t="s">
        <v>4035</v>
      </c>
      <c r="B1824" s="104" t="s">
        <v>4036</v>
      </c>
      <c r="C1824" s="105">
        <v>3870602</v>
      </c>
      <c r="D1824" s="105">
        <v>51116180</v>
      </c>
      <c r="E1824" s="106">
        <f t="shared" si="196"/>
        <v>13.20626093822098</v>
      </c>
      <c r="F1824" s="107">
        <f t="shared" si="197"/>
        <v>30</v>
      </c>
      <c r="G1824" s="107">
        <f>COUNTIF(Data_Eksportir!$H$2:$H$3401,A1824)</f>
        <v>0</v>
      </c>
      <c r="H1824" s="104" t="str">
        <f t="shared" si="198"/>
        <v>5 – 20</v>
      </c>
      <c r="I1824" s="104" t="str">
        <f t="shared" si="199"/>
        <v>Belum terwakili</v>
      </c>
      <c r="J1824" s="106">
        <f t="shared" si="200"/>
        <v>51116180.001823999</v>
      </c>
      <c r="K1824" s="105">
        <f t="shared" si="201"/>
        <v>51116180</v>
      </c>
      <c r="L1824" s="106">
        <f t="shared" si="202"/>
        <v>51116180.001823999</v>
      </c>
    </row>
    <row r="1825" spans="1:12" x14ac:dyDescent="0.3">
      <c r="A1825" s="104" t="s">
        <v>4037</v>
      </c>
      <c r="B1825" s="104" t="s">
        <v>4038</v>
      </c>
      <c r="C1825" s="105">
        <v>495</v>
      </c>
      <c r="D1825" s="105">
        <v>4988</v>
      </c>
      <c r="E1825" s="106">
        <f t="shared" si="196"/>
        <v>10.076767676767677</v>
      </c>
      <c r="F1825" s="107">
        <f t="shared" si="197"/>
        <v>30</v>
      </c>
      <c r="G1825" s="107">
        <f>COUNTIF(Data_Eksportir!$H$2:$H$3401,A1825)</f>
        <v>0</v>
      </c>
      <c r="H1825" s="104" t="str">
        <f t="shared" si="198"/>
        <v>5 – 20</v>
      </c>
      <c r="I1825" s="104" t="str">
        <f t="shared" si="199"/>
        <v>Di bawah ambang nilai</v>
      </c>
      <c r="J1825" s="106">
        <f t="shared" si="200"/>
        <v>4988.0018250000003</v>
      </c>
      <c r="K1825" s="105">
        <f t="shared" si="201"/>
        <v>0</v>
      </c>
      <c r="L1825" s="106">
        <f t="shared" si="202"/>
        <v>0</v>
      </c>
    </row>
    <row r="1826" spans="1:12" x14ac:dyDescent="0.3">
      <c r="A1826" s="104" t="s">
        <v>4039</v>
      </c>
      <c r="B1826" s="104" t="s">
        <v>4040</v>
      </c>
      <c r="C1826" s="105">
        <v>29531</v>
      </c>
      <c r="D1826" s="105">
        <v>964457</v>
      </c>
      <c r="E1826" s="106">
        <f t="shared" si="196"/>
        <v>32.659137855135285</v>
      </c>
      <c r="F1826" s="107">
        <f t="shared" si="197"/>
        <v>30</v>
      </c>
      <c r="G1826" s="107">
        <f>COUNTIF(Data_Eksportir!$H$2:$H$3401,A1826)</f>
        <v>0</v>
      </c>
      <c r="H1826" s="104" t="str">
        <f t="shared" si="198"/>
        <v>20 – 100</v>
      </c>
      <c r="I1826" s="104" t="str">
        <f t="shared" si="199"/>
        <v>Di bawah ambang nilai</v>
      </c>
      <c r="J1826" s="106">
        <f t="shared" si="200"/>
        <v>964457.00182600005</v>
      </c>
      <c r="K1826" s="105">
        <f t="shared" si="201"/>
        <v>0</v>
      </c>
      <c r="L1826" s="106">
        <f t="shared" si="202"/>
        <v>0</v>
      </c>
    </row>
    <row r="1827" spans="1:12" x14ac:dyDescent="0.3">
      <c r="A1827" s="104" t="s">
        <v>4041</v>
      </c>
      <c r="B1827" s="104" t="s">
        <v>4042</v>
      </c>
      <c r="C1827" s="105">
        <v>929266</v>
      </c>
      <c r="D1827" s="105">
        <v>8963590</v>
      </c>
      <c r="E1827" s="106">
        <f t="shared" si="196"/>
        <v>9.6458818034879137</v>
      </c>
      <c r="F1827" s="107">
        <f t="shared" si="197"/>
        <v>30</v>
      </c>
      <c r="G1827" s="107">
        <f>COUNTIF(Data_Eksportir!$H$2:$H$3401,A1827)</f>
        <v>0</v>
      </c>
      <c r="H1827" s="104" t="str">
        <f t="shared" si="198"/>
        <v>5 – 20</v>
      </c>
      <c r="I1827" s="104" t="str">
        <f t="shared" si="199"/>
        <v>Di bawah ambang nilai</v>
      </c>
      <c r="J1827" s="106">
        <f t="shared" si="200"/>
        <v>8963590.0018269997</v>
      </c>
      <c r="K1827" s="105">
        <f t="shared" si="201"/>
        <v>0</v>
      </c>
      <c r="L1827" s="106">
        <f t="shared" si="202"/>
        <v>0</v>
      </c>
    </row>
    <row r="1828" spans="1:12" x14ac:dyDescent="0.3">
      <c r="A1828" s="104" t="s">
        <v>4043</v>
      </c>
      <c r="B1828" s="104" t="s">
        <v>4044</v>
      </c>
      <c r="C1828" s="105">
        <v>3521629</v>
      </c>
      <c r="D1828" s="105">
        <v>64374794</v>
      </c>
      <c r="E1828" s="106">
        <f t="shared" si="196"/>
        <v>18.279834133578522</v>
      </c>
      <c r="F1828" s="107">
        <f t="shared" si="197"/>
        <v>30</v>
      </c>
      <c r="G1828" s="107">
        <f>COUNTIF(Data_Eksportir!$H$2:$H$3401,A1828)</f>
        <v>0</v>
      </c>
      <c r="H1828" s="104" t="str">
        <f t="shared" si="198"/>
        <v>5 – 20</v>
      </c>
      <c r="I1828" s="104" t="str">
        <f t="shared" si="199"/>
        <v>Belum terwakili</v>
      </c>
      <c r="J1828" s="106">
        <f t="shared" si="200"/>
        <v>64374794.001828</v>
      </c>
      <c r="K1828" s="105">
        <f t="shared" si="201"/>
        <v>64374794</v>
      </c>
      <c r="L1828" s="106">
        <f t="shared" si="202"/>
        <v>64374794.001828</v>
      </c>
    </row>
    <row r="1829" spans="1:12" x14ac:dyDescent="0.3">
      <c r="A1829" s="104" t="s">
        <v>4045</v>
      </c>
      <c r="B1829" s="104" t="s">
        <v>4046</v>
      </c>
      <c r="C1829" s="105">
        <v>5317</v>
      </c>
      <c r="D1829" s="105">
        <v>27189</v>
      </c>
      <c r="E1829" s="106">
        <f t="shared" si="196"/>
        <v>5.1135978935489934</v>
      </c>
      <c r="F1829" s="107">
        <f t="shared" si="197"/>
        <v>30</v>
      </c>
      <c r="G1829" s="107">
        <f>COUNTIF(Data_Eksportir!$H$2:$H$3401,A1829)</f>
        <v>0</v>
      </c>
      <c r="H1829" s="104" t="str">
        <f t="shared" si="198"/>
        <v>5 – 20</v>
      </c>
      <c r="I1829" s="104" t="str">
        <f t="shared" si="199"/>
        <v>Di bawah ambang nilai</v>
      </c>
      <c r="J1829" s="106">
        <f t="shared" si="200"/>
        <v>27189.001829000001</v>
      </c>
      <c r="K1829" s="105">
        <f t="shared" si="201"/>
        <v>0</v>
      </c>
      <c r="L1829" s="106">
        <f t="shared" si="202"/>
        <v>0</v>
      </c>
    </row>
    <row r="1830" spans="1:12" x14ac:dyDescent="0.3">
      <c r="A1830" s="104" t="s">
        <v>4047</v>
      </c>
      <c r="B1830" s="104" t="s">
        <v>4048</v>
      </c>
      <c r="C1830" s="105">
        <v>174008</v>
      </c>
      <c r="D1830" s="105">
        <v>1852970</v>
      </c>
      <c r="E1830" s="106">
        <f t="shared" si="196"/>
        <v>10.648763275251712</v>
      </c>
      <c r="F1830" s="107">
        <f t="shared" si="197"/>
        <v>30</v>
      </c>
      <c r="G1830" s="107">
        <f>COUNTIF(Data_Eksportir!$H$2:$H$3401,A1830)</f>
        <v>1</v>
      </c>
      <c r="H1830" s="104" t="str">
        <f t="shared" si="198"/>
        <v>5 – 20</v>
      </c>
      <c r="I1830" s="104" t="str">
        <f t="shared" si="199"/>
        <v>Di bawah ambang nilai</v>
      </c>
      <c r="J1830" s="106">
        <f t="shared" si="200"/>
        <v>1852970.00183</v>
      </c>
      <c r="K1830" s="105">
        <f t="shared" si="201"/>
        <v>0</v>
      </c>
      <c r="L1830" s="106">
        <f t="shared" si="202"/>
        <v>0</v>
      </c>
    </row>
    <row r="1831" spans="1:12" x14ac:dyDescent="0.3">
      <c r="A1831" s="104" t="s">
        <v>4049</v>
      </c>
      <c r="B1831" s="104" t="s">
        <v>4050</v>
      </c>
      <c r="C1831" s="105">
        <v>112056</v>
      </c>
      <c r="D1831" s="105">
        <v>802319</v>
      </c>
      <c r="E1831" s="106">
        <f t="shared" si="196"/>
        <v>7.1599825087456272</v>
      </c>
      <c r="F1831" s="107">
        <f t="shared" si="197"/>
        <v>30</v>
      </c>
      <c r="G1831" s="107">
        <f>COUNTIF(Data_Eksportir!$H$2:$H$3401,A1831)</f>
        <v>0</v>
      </c>
      <c r="H1831" s="104" t="str">
        <f t="shared" si="198"/>
        <v>5 – 20</v>
      </c>
      <c r="I1831" s="104" t="str">
        <f t="shared" si="199"/>
        <v>Di bawah ambang nilai</v>
      </c>
      <c r="J1831" s="106">
        <f t="shared" si="200"/>
        <v>802319.00183099997</v>
      </c>
      <c r="K1831" s="105">
        <f t="shared" si="201"/>
        <v>0</v>
      </c>
      <c r="L1831" s="106">
        <f t="shared" si="202"/>
        <v>0</v>
      </c>
    </row>
    <row r="1832" spans="1:12" x14ac:dyDescent="0.3">
      <c r="A1832" s="104" t="s">
        <v>4051</v>
      </c>
      <c r="B1832" s="104" t="s">
        <v>4052</v>
      </c>
      <c r="C1832" s="105">
        <v>38499</v>
      </c>
      <c r="D1832" s="105">
        <v>98473</v>
      </c>
      <c r="E1832" s="106">
        <f t="shared" si="196"/>
        <v>2.5578066962778254</v>
      </c>
      <c r="F1832" s="107">
        <f t="shared" si="197"/>
        <v>30</v>
      </c>
      <c r="G1832" s="107">
        <f>COUNTIF(Data_Eksportir!$H$2:$H$3401,A1832)</f>
        <v>0</v>
      </c>
      <c r="H1832" s="104" t="str">
        <f t="shared" si="198"/>
        <v>1 – 5</v>
      </c>
      <c r="I1832" s="104" t="str">
        <f t="shared" si="199"/>
        <v>Di bawah ambang nilai</v>
      </c>
      <c r="J1832" s="106">
        <f t="shared" si="200"/>
        <v>98473.001831999994</v>
      </c>
      <c r="K1832" s="105">
        <f t="shared" si="201"/>
        <v>0</v>
      </c>
      <c r="L1832" s="106">
        <f t="shared" si="202"/>
        <v>0</v>
      </c>
    </row>
    <row r="1833" spans="1:12" x14ac:dyDescent="0.3">
      <c r="A1833" s="104" t="s">
        <v>4053</v>
      </c>
      <c r="B1833" s="104" t="s">
        <v>4054</v>
      </c>
      <c r="C1833" s="105">
        <v>152327</v>
      </c>
      <c r="D1833" s="105">
        <v>4317663</v>
      </c>
      <c r="E1833" s="106">
        <f t="shared" si="196"/>
        <v>28.344699232572033</v>
      </c>
      <c r="F1833" s="107">
        <f t="shared" si="197"/>
        <v>30</v>
      </c>
      <c r="G1833" s="107">
        <f>COUNTIF(Data_Eksportir!$H$2:$H$3401,A1833)</f>
        <v>0</v>
      </c>
      <c r="H1833" s="104" t="str">
        <f t="shared" si="198"/>
        <v>20 – 100</v>
      </c>
      <c r="I1833" s="104" t="str">
        <f t="shared" si="199"/>
        <v>Di bawah ambang nilai</v>
      </c>
      <c r="J1833" s="106">
        <f t="shared" si="200"/>
        <v>4317663.0018330002</v>
      </c>
      <c r="K1833" s="105">
        <f t="shared" si="201"/>
        <v>0</v>
      </c>
      <c r="L1833" s="106">
        <f t="shared" si="202"/>
        <v>0</v>
      </c>
    </row>
    <row r="1834" spans="1:12" x14ac:dyDescent="0.3">
      <c r="A1834" s="104" t="s">
        <v>4055</v>
      </c>
      <c r="B1834" s="104" t="s">
        <v>4056</v>
      </c>
      <c r="C1834" s="105">
        <v>217</v>
      </c>
      <c r="D1834" s="105">
        <v>15285</v>
      </c>
      <c r="E1834" s="106">
        <f t="shared" si="196"/>
        <v>70.437788018433181</v>
      </c>
      <c r="F1834" s="107">
        <f t="shared" si="197"/>
        <v>30</v>
      </c>
      <c r="G1834" s="107">
        <f>COUNTIF(Data_Eksportir!$H$2:$H$3401,A1834)</f>
        <v>0</v>
      </c>
      <c r="H1834" s="104" t="str">
        <f t="shared" si="198"/>
        <v>20 – 100</v>
      </c>
      <c r="I1834" s="104" t="str">
        <f t="shared" si="199"/>
        <v>Di bawah ambang nilai</v>
      </c>
      <c r="J1834" s="106">
        <f t="shared" si="200"/>
        <v>15285.001834000001</v>
      </c>
      <c r="K1834" s="105">
        <f t="shared" si="201"/>
        <v>0</v>
      </c>
      <c r="L1834" s="106">
        <f t="shared" si="202"/>
        <v>0</v>
      </c>
    </row>
    <row r="1835" spans="1:12" x14ac:dyDescent="0.3">
      <c r="A1835" s="104" t="s">
        <v>4057</v>
      </c>
      <c r="B1835" s="104" t="s">
        <v>4058</v>
      </c>
      <c r="C1835" s="105">
        <v>2788</v>
      </c>
      <c r="D1835" s="105">
        <v>4598642</v>
      </c>
      <c r="E1835" s="106">
        <f t="shared" si="196"/>
        <v>1649.4411764705883</v>
      </c>
      <c r="F1835" s="107">
        <f t="shared" si="197"/>
        <v>30</v>
      </c>
      <c r="G1835" s="107">
        <f>COUNTIF(Data_Eksportir!$H$2:$H$3401,A1835)</f>
        <v>0</v>
      </c>
      <c r="H1835" s="104" t="str">
        <f t="shared" si="198"/>
        <v>100 ke atas</v>
      </c>
      <c r="I1835" s="104" t="str">
        <f t="shared" si="199"/>
        <v>Di bawah ambang nilai</v>
      </c>
      <c r="J1835" s="106">
        <f t="shared" si="200"/>
        <v>4598642.0018349998</v>
      </c>
      <c r="K1835" s="105">
        <f t="shared" si="201"/>
        <v>0</v>
      </c>
      <c r="L1835" s="106">
        <f t="shared" si="202"/>
        <v>0</v>
      </c>
    </row>
    <row r="1836" spans="1:12" x14ac:dyDescent="0.3">
      <c r="A1836" s="104" t="s">
        <v>4059</v>
      </c>
      <c r="B1836" s="104" t="s">
        <v>4060</v>
      </c>
      <c r="C1836" s="105">
        <v>160145</v>
      </c>
      <c r="D1836" s="105">
        <v>10567241</v>
      </c>
      <c r="E1836" s="106">
        <f t="shared" si="196"/>
        <v>65.985456929657502</v>
      </c>
      <c r="F1836" s="107">
        <f t="shared" si="197"/>
        <v>30</v>
      </c>
      <c r="G1836" s="107">
        <f>COUNTIF(Data_Eksportir!$H$2:$H$3401,A1836)</f>
        <v>1</v>
      </c>
      <c r="H1836" s="104" t="str">
        <f t="shared" si="198"/>
        <v>20 – 100</v>
      </c>
      <c r="I1836" s="104" t="str">
        <f t="shared" si="199"/>
        <v>Keterwakilan rendah</v>
      </c>
      <c r="J1836" s="106">
        <f t="shared" si="200"/>
        <v>10567241.001836</v>
      </c>
      <c r="K1836" s="105">
        <f t="shared" si="201"/>
        <v>5283620.5</v>
      </c>
      <c r="L1836" s="106">
        <f t="shared" si="202"/>
        <v>5283620.501836</v>
      </c>
    </row>
    <row r="1837" spans="1:12" x14ac:dyDescent="0.3">
      <c r="A1837" s="104" t="s">
        <v>4061</v>
      </c>
      <c r="B1837" s="104" t="s">
        <v>4062</v>
      </c>
      <c r="C1837" s="105">
        <v>874668</v>
      </c>
      <c r="D1837" s="105">
        <v>2393587</v>
      </c>
      <c r="E1837" s="106">
        <f t="shared" si="196"/>
        <v>2.7365663314537629</v>
      </c>
      <c r="F1837" s="107">
        <f t="shared" si="197"/>
        <v>30</v>
      </c>
      <c r="G1837" s="107">
        <f>COUNTIF(Data_Eksportir!$H$2:$H$3401,A1837)</f>
        <v>1</v>
      </c>
      <c r="H1837" s="104" t="str">
        <f t="shared" si="198"/>
        <v>1 – 5</v>
      </c>
      <c r="I1837" s="104" t="str">
        <f t="shared" si="199"/>
        <v>Di bawah ambang nilai</v>
      </c>
      <c r="J1837" s="106">
        <f t="shared" si="200"/>
        <v>2393587.0018369998</v>
      </c>
      <c r="K1837" s="105">
        <f t="shared" si="201"/>
        <v>0</v>
      </c>
      <c r="L1837" s="106">
        <f t="shared" si="202"/>
        <v>0</v>
      </c>
    </row>
    <row r="1838" spans="1:12" x14ac:dyDescent="0.3">
      <c r="A1838" s="104" t="s">
        <v>4063</v>
      </c>
      <c r="B1838" s="104" t="s">
        <v>4064</v>
      </c>
      <c r="C1838" s="105">
        <v>45462</v>
      </c>
      <c r="D1838" s="105">
        <v>269993</v>
      </c>
      <c r="E1838" s="106">
        <f t="shared" si="196"/>
        <v>5.9388720249879023</v>
      </c>
      <c r="F1838" s="107">
        <f t="shared" si="197"/>
        <v>30</v>
      </c>
      <c r="G1838" s="107">
        <f>COUNTIF(Data_Eksportir!$H$2:$H$3401,A1838)</f>
        <v>0</v>
      </c>
      <c r="H1838" s="104" t="str">
        <f t="shared" si="198"/>
        <v>5 – 20</v>
      </c>
      <c r="I1838" s="104" t="str">
        <f t="shared" si="199"/>
        <v>Di bawah ambang nilai</v>
      </c>
      <c r="J1838" s="106">
        <f t="shared" si="200"/>
        <v>269993.00183800003</v>
      </c>
      <c r="K1838" s="105">
        <f t="shared" si="201"/>
        <v>0</v>
      </c>
      <c r="L1838" s="106">
        <f t="shared" si="202"/>
        <v>0</v>
      </c>
    </row>
    <row r="1839" spans="1:12" x14ac:dyDescent="0.3">
      <c r="A1839" s="104" t="s">
        <v>4065</v>
      </c>
      <c r="B1839" s="104" t="s">
        <v>4066</v>
      </c>
      <c r="C1839" s="105">
        <v>48824</v>
      </c>
      <c r="D1839" s="105">
        <v>477230</v>
      </c>
      <c r="E1839" s="106">
        <f t="shared" si="196"/>
        <v>9.7744961494347038</v>
      </c>
      <c r="F1839" s="107">
        <f t="shared" si="197"/>
        <v>30</v>
      </c>
      <c r="G1839" s="107">
        <f>COUNTIF(Data_Eksportir!$H$2:$H$3401,A1839)</f>
        <v>0</v>
      </c>
      <c r="H1839" s="104" t="str">
        <f t="shared" si="198"/>
        <v>5 – 20</v>
      </c>
      <c r="I1839" s="104" t="str">
        <f t="shared" si="199"/>
        <v>Di bawah ambang nilai</v>
      </c>
      <c r="J1839" s="106">
        <f t="shared" si="200"/>
        <v>477230.00183899998</v>
      </c>
      <c r="K1839" s="105">
        <f t="shared" si="201"/>
        <v>0</v>
      </c>
      <c r="L1839" s="106">
        <f t="shared" si="202"/>
        <v>0</v>
      </c>
    </row>
    <row r="1840" spans="1:12" x14ac:dyDescent="0.3">
      <c r="A1840" s="104" t="s">
        <v>4067</v>
      </c>
      <c r="B1840" s="104" t="s">
        <v>4068</v>
      </c>
      <c r="C1840" s="105">
        <v>41243</v>
      </c>
      <c r="D1840" s="105">
        <v>817861</v>
      </c>
      <c r="E1840" s="106">
        <f t="shared" si="196"/>
        <v>19.830298474892707</v>
      </c>
      <c r="F1840" s="107">
        <f t="shared" si="197"/>
        <v>30</v>
      </c>
      <c r="G1840" s="107">
        <f>COUNTIF(Data_Eksportir!$H$2:$H$3401,A1840)</f>
        <v>0</v>
      </c>
      <c r="H1840" s="104" t="str">
        <f t="shared" si="198"/>
        <v>5 – 20</v>
      </c>
      <c r="I1840" s="104" t="str">
        <f t="shared" si="199"/>
        <v>Di bawah ambang nilai</v>
      </c>
      <c r="J1840" s="106">
        <f t="shared" si="200"/>
        <v>817861.00184000004</v>
      </c>
      <c r="K1840" s="105">
        <f t="shared" si="201"/>
        <v>0</v>
      </c>
      <c r="L1840" s="106">
        <f t="shared" si="202"/>
        <v>0</v>
      </c>
    </row>
    <row r="1841" spans="1:12" x14ac:dyDescent="0.3">
      <c r="A1841" s="104" t="s">
        <v>4069</v>
      </c>
      <c r="B1841" s="104" t="s">
        <v>4070</v>
      </c>
      <c r="C1841" s="105">
        <v>1333</v>
      </c>
      <c r="D1841" s="105">
        <v>12129</v>
      </c>
      <c r="E1841" s="106">
        <f t="shared" si="196"/>
        <v>9.0990247561890474</v>
      </c>
      <c r="F1841" s="107">
        <f t="shared" si="197"/>
        <v>30</v>
      </c>
      <c r="G1841" s="107">
        <f>COUNTIF(Data_Eksportir!$H$2:$H$3401,A1841)</f>
        <v>0</v>
      </c>
      <c r="H1841" s="104" t="str">
        <f t="shared" si="198"/>
        <v>5 – 20</v>
      </c>
      <c r="I1841" s="104" t="str">
        <f t="shared" si="199"/>
        <v>Di bawah ambang nilai</v>
      </c>
      <c r="J1841" s="106">
        <f t="shared" si="200"/>
        <v>12129.001840999999</v>
      </c>
      <c r="K1841" s="105">
        <f t="shared" si="201"/>
        <v>0</v>
      </c>
      <c r="L1841" s="106">
        <f t="shared" si="202"/>
        <v>0</v>
      </c>
    </row>
    <row r="1842" spans="1:12" x14ac:dyDescent="0.3">
      <c r="A1842" s="104" t="s">
        <v>4071</v>
      </c>
      <c r="B1842" s="104" t="s">
        <v>4072</v>
      </c>
      <c r="C1842" s="105">
        <v>2727925</v>
      </c>
      <c r="D1842" s="105">
        <v>2532152</v>
      </c>
      <c r="E1842" s="106">
        <f t="shared" si="196"/>
        <v>0.92823373076605842</v>
      </c>
      <c r="F1842" s="107">
        <f t="shared" si="197"/>
        <v>30</v>
      </c>
      <c r="G1842" s="107">
        <f>COUNTIF(Data_Eksportir!$H$2:$H$3401,A1842)</f>
        <v>0</v>
      </c>
      <c r="H1842" s="104" t="str">
        <f t="shared" si="198"/>
        <v>Di bawah 1</v>
      </c>
      <c r="I1842" s="104" t="str">
        <f t="shared" si="199"/>
        <v>Di bawah ambang nilai</v>
      </c>
      <c r="J1842" s="106">
        <f t="shared" si="200"/>
        <v>2532152.0018420001</v>
      </c>
      <c r="K1842" s="105">
        <f t="shared" si="201"/>
        <v>0</v>
      </c>
      <c r="L1842" s="106">
        <f t="shared" si="202"/>
        <v>0</v>
      </c>
    </row>
    <row r="1843" spans="1:12" x14ac:dyDescent="0.3">
      <c r="A1843" s="104" t="s">
        <v>4073</v>
      </c>
      <c r="B1843" s="104" t="s">
        <v>4074</v>
      </c>
      <c r="C1843" s="105">
        <v>457332</v>
      </c>
      <c r="D1843" s="105">
        <v>152274155</v>
      </c>
      <c r="E1843" s="106">
        <f t="shared" si="196"/>
        <v>332.96195105525089</v>
      </c>
      <c r="F1843" s="107">
        <f t="shared" si="197"/>
        <v>30</v>
      </c>
      <c r="G1843" s="107">
        <f>COUNTIF(Data_Eksportir!$H$2:$H$3401,A1843)</f>
        <v>0</v>
      </c>
      <c r="H1843" s="104" t="str">
        <f t="shared" si="198"/>
        <v>100 ke atas</v>
      </c>
      <c r="I1843" s="104" t="str">
        <f t="shared" si="199"/>
        <v>Belum terwakili</v>
      </c>
      <c r="J1843" s="106">
        <f t="shared" si="200"/>
        <v>152274155.00184301</v>
      </c>
      <c r="K1843" s="105">
        <f t="shared" si="201"/>
        <v>152274155</v>
      </c>
      <c r="L1843" s="106">
        <f t="shared" si="202"/>
        <v>152274155.00184301</v>
      </c>
    </row>
    <row r="1844" spans="1:12" x14ac:dyDescent="0.3">
      <c r="A1844" s="104" t="s">
        <v>4075</v>
      </c>
      <c r="B1844" s="104" t="s">
        <v>4076</v>
      </c>
      <c r="C1844" s="105">
        <v>40097</v>
      </c>
      <c r="D1844" s="105">
        <v>375095</v>
      </c>
      <c r="E1844" s="106">
        <f t="shared" si="196"/>
        <v>9.354689877048159</v>
      </c>
      <c r="F1844" s="107">
        <f t="shared" si="197"/>
        <v>30</v>
      </c>
      <c r="G1844" s="107">
        <f>COUNTIF(Data_Eksportir!$H$2:$H$3401,A1844)</f>
        <v>1</v>
      </c>
      <c r="H1844" s="104" t="str">
        <f t="shared" si="198"/>
        <v>5 – 20</v>
      </c>
      <c r="I1844" s="104" t="str">
        <f t="shared" si="199"/>
        <v>Di bawah ambang nilai</v>
      </c>
      <c r="J1844" s="106">
        <f t="shared" si="200"/>
        <v>375095.00184400001</v>
      </c>
      <c r="K1844" s="105">
        <f t="shared" si="201"/>
        <v>0</v>
      </c>
      <c r="L1844" s="106">
        <f t="shared" si="202"/>
        <v>0</v>
      </c>
    </row>
    <row r="1845" spans="1:12" x14ac:dyDescent="0.3">
      <c r="A1845" s="104" t="s">
        <v>4077</v>
      </c>
      <c r="B1845" s="104" t="s">
        <v>4078</v>
      </c>
      <c r="C1845" s="105">
        <v>202721</v>
      </c>
      <c r="D1845" s="105">
        <v>2219745</v>
      </c>
      <c r="E1845" s="106">
        <f t="shared" si="196"/>
        <v>10.949753602241504</v>
      </c>
      <c r="F1845" s="107">
        <f t="shared" si="197"/>
        <v>30</v>
      </c>
      <c r="G1845" s="107">
        <f>COUNTIF(Data_Eksportir!$H$2:$H$3401,A1845)</f>
        <v>0</v>
      </c>
      <c r="H1845" s="104" t="str">
        <f t="shared" si="198"/>
        <v>5 – 20</v>
      </c>
      <c r="I1845" s="104" t="str">
        <f t="shared" si="199"/>
        <v>Di bawah ambang nilai</v>
      </c>
      <c r="J1845" s="106">
        <f t="shared" si="200"/>
        <v>2219745.0018449998</v>
      </c>
      <c r="K1845" s="105">
        <f t="shared" si="201"/>
        <v>0</v>
      </c>
      <c r="L1845" s="106">
        <f t="shared" si="202"/>
        <v>0</v>
      </c>
    </row>
    <row r="1846" spans="1:12" x14ac:dyDescent="0.3">
      <c r="A1846" s="104" t="s">
        <v>4079</v>
      </c>
      <c r="B1846" s="104" t="s">
        <v>4080</v>
      </c>
      <c r="C1846" s="105">
        <v>149733</v>
      </c>
      <c r="D1846" s="105">
        <v>545770</v>
      </c>
      <c r="E1846" s="106">
        <f t="shared" si="196"/>
        <v>3.6449546860077606</v>
      </c>
      <c r="F1846" s="107">
        <f t="shared" si="197"/>
        <v>30</v>
      </c>
      <c r="G1846" s="107">
        <f>COUNTIF(Data_Eksportir!$H$2:$H$3401,A1846)</f>
        <v>0</v>
      </c>
      <c r="H1846" s="104" t="str">
        <f t="shared" si="198"/>
        <v>1 – 5</v>
      </c>
      <c r="I1846" s="104" t="str">
        <f t="shared" si="199"/>
        <v>Di bawah ambang nilai</v>
      </c>
      <c r="J1846" s="106">
        <f t="shared" si="200"/>
        <v>545770.00184599997</v>
      </c>
      <c r="K1846" s="105">
        <f t="shared" si="201"/>
        <v>0</v>
      </c>
      <c r="L1846" s="106">
        <f t="shared" si="202"/>
        <v>0</v>
      </c>
    </row>
    <row r="1847" spans="1:12" x14ac:dyDescent="0.3">
      <c r="A1847" s="104" t="s">
        <v>4081</v>
      </c>
      <c r="B1847" s="104" t="s">
        <v>4082</v>
      </c>
      <c r="C1847" s="105">
        <v>73</v>
      </c>
      <c r="D1847" s="105">
        <v>434</v>
      </c>
      <c r="E1847" s="106">
        <f t="shared" si="196"/>
        <v>5.9452054794520546</v>
      </c>
      <c r="F1847" s="107">
        <f t="shared" si="197"/>
        <v>30</v>
      </c>
      <c r="G1847" s="107">
        <f>COUNTIF(Data_Eksportir!$H$2:$H$3401,A1847)</f>
        <v>0</v>
      </c>
      <c r="H1847" s="104" t="str">
        <f t="shared" si="198"/>
        <v>5 – 20</v>
      </c>
      <c r="I1847" s="104" t="str">
        <f t="shared" si="199"/>
        <v>Di bawah ambang nilai</v>
      </c>
      <c r="J1847" s="106">
        <f t="shared" si="200"/>
        <v>434.001847</v>
      </c>
      <c r="K1847" s="105">
        <f t="shared" si="201"/>
        <v>0</v>
      </c>
      <c r="L1847" s="106">
        <f t="shared" si="202"/>
        <v>0</v>
      </c>
    </row>
    <row r="1848" spans="1:12" x14ac:dyDescent="0.3">
      <c r="A1848" s="104" t="s">
        <v>4083</v>
      </c>
      <c r="B1848" s="104" t="s">
        <v>4084</v>
      </c>
      <c r="C1848" s="105">
        <v>485348</v>
      </c>
      <c r="D1848" s="105">
        <v>1343169</v>
      </c>
      <c r="E1848" s="106">
        <f t="shared" si="196"/>
        <v>2.7674349126812103</v>
      </c>
      <c r="F1848" s="107">
        <f t="shared" si="197"/>
        <v>30</v>
      </c>
      <c r="G1848" s="107">
        <f>COUNTIF(Data_Eksportir!$H$2:$H$3401,A1848)</f>
        <v>0</v>
      </c>
      <c r="H1848" s="104" t="str">
        <f t="shared" si="198"/>
        <v>1 – 5</v>
      </c>
      <c r="I1848" s="104" t="str">
        <f t="shared" si="199"/>
        <v>Di bawah ambang nilai</v>
      </c>
      <c r="J1848" s="106">
        <f t="shared" si="200"/>
        <v>1343169.0018480001</v>
      </c>
      <c r="K1848" s="105">
        <f t="shared" si="201"/>
        <v>0</v>
      </c>
      <c r="L1848" s="106">
        <f t="shared" si="202"/>
        <v>0</v>
      </c>
    </row>
    <row r="1849" spans="1:12" x14ac:dyDescent="0.3">
      <c r="A1849" s="104" t="s">
        <v>4085</v>
      </c>
      <c r="B1849" s="104" t="s">
        <v>4086</v>
      </c>
      <c r="C1849" s="105">
        <v>173</v>
      </c>
      <c r="D1849" s="105">
        <v>92729</v>
      </c>
      <c r="E1849" s="106">
        <f t="shared" si="196"/>
        <v>536.00578034682076</v>
      </c>
      <c r="F1849" s="107">
        <f t="shared" si="197"/>
        <v>30</v>
      </c>
      <c r="G1849" s="107">
        <f>COUNTIF(Data_Eksportir!$H$2:$H$3401,A1849)</f>
        <v>0</v>
      </c>
      <c r="H1849" s="104" t="str">
        <f t="shared" si="198"/>
        <v>100 ke atas</v>
      </c>
      <c r="I1849" s="104" t="str">
        <f t="shared" si="199"/>
        <v>Di bawah ambang nilai</v>
      </c>
      <c r="J1849" s="106">
        <f t="shared" si="200"/>
        <v>92729.001848999993</v>
      </c>
      <c r="K1849" s="105">
        <f t="shared" si="201"/>
        <v>0</v>
      </c>
      <c r="L1849" s="106">
        <f t="shared" si="202"/>
        <v>0</v>
      </c>
    </row>
    <row r="1850" spans="1:12" x14ac:dyDescent="0.3">
      <c r="A1850" s="104" t="s">
        <v>4087</v>
      </c>
      <c r="B1850" s="104" t="s">
        <v>4088</v>
      </c>
      <c r="C1850" s="105">
        <v>678</v>
      </c>
      <c r="D1850" s="105">
        <v>19681</v>
      </c>
      <c r="E1850" s="106">
        <f t="shared" si="196"/>
        <v>29.028023598820059</v>
      </c>
      <c r="F1850" s="107">
        <f t="shared" si="197"/>
        <v>30</v>
      </c>
      <c r="G1850" s="107">
        <f>COUNTIF(Data_Eksportir!$H$2:$H$3401,A1850)</f>
        <v>1</v>
      </c>
      <c r="H1850" s="104" t="str">
        <f t="shared" si="198"/>
        <v>20 – 100</v>
      </c>
      <c r="I1850" s="104" t="str">
        <f t="shared" si="199"/>
        <v>Di bawah ambang nilai</v>
      </c>
      <c r="J1850" s="106">
        <f t="shared" si="200"/>
        <v>19681.001850000001</v>
      </c>
      <c r="K1850" s="105">
        <f t="shared" si="201"/>
        <v>0</v>
      </c>
      <c r="L1850" s="106">
        <f t="shared" si="202"/>
        <v>0</v>
      </c>
    </row>
    <row r="1851" spans="1:12" x14ac:dyDescent="0.3">
      <c r="A1851" s="104" t="s">
        <v>4089</v>
      </c>
      <c r="B1851" s="104" t="s">
        <v>4090</v>
      </c>
      <c r="C1851" s="105">
        <v>8</v>
      </c>
      <c r="D1851" s="105">
        <v>7</v>
      </c>
      <c r="E1851" s="106">
        <f t="shared" si="196"/>
        <v>0.875</v>
      </c>
      <c r="F1851" s="107">
        <f t="shared" si="197"/>
        <v>30</v>
      </c>
      <c r="G1851" s="107">
        <f>COUNTIF(Data_Eksportir!$H$2:$H$3401,A1851)</f>
        <v>0</v>
      </c>
      <c r="H1851" s="104" t="str">
        <f t="shared" si="198"/>
        <v>Di bawah 1</v>
      </c>
      <c r="I1851" s="104" t="str">
        <f t="shared" si="199"/>
        <v>Di bawah ambang nilai</v>
      </c>
      <c r="J1851" s="106">
        <f t="shared" si="200"/>
        <v>7.0018510000000003</v>
      </c>
      <c r="K1851" s="105">
        <f t="shared" si="201"/>
        <v>0</v>
      </c>
      <c r="L1851" s="106">
        <f t="shared" si="202"/>
        <v>0</v>
      </c>
    </row>
    <row r="1852" spans="1:12" x14ac:dyDescent="0.3">
      <c r="A1852" s="104" t="s">
        <v>4091</v>
      </c>
      <c r="B1852" s="104" t="s">
        <v>4092</v>
      </c>
      <c r="C1852" s="105"/>
      <c r="D1852" s="105">
        <v>168</v>
      </c>
      <c r="E1852" s="106" t="str">
        <f t="shared" si="196"/>
        <v/>
      </c>
      <c r="F1852" s="107">
        <f t="shared" si="197"/>
        <v>30</v>
      </c>
      <c r="G1852" s="107">
        <f>COUNTIF(Data_Eksportir!$H$2:$H$3401,A1852)</f>
        <v>0</v>
      </c>
      <c r="H1852" s="104" t="str">
        <f t="shared" si="198"/>
        <v>Tanpa data berat</v>
      </c>
      <c r="I1852" s="104" t="str">
        <f t="shared" si="199"/>
        <v>Di bawah ambang nilai</v>
      </c>
      <c r="J1852" s="106">
        <f t="shared" si="200"/>
        <v>168.00185200000001</v>
      </c>
      <c r="K1852" s="105">
        <f t="shared" si="201"/>
        <v>0</v>
      </c>
      <c r="L1852" s="106">
        <f t="shared" si="202"/>
        <v>0</v>
      </c>
    </row>
    <row r="1853" spans="1:12" x14ac:dyDescent="0.3">
      <c r="A1853" s="104" t="s">
        <v>4093</v>
      </c>
      <c r="B1853" s="104" t="s">
        <v>4094</v>
      </c>
      <c r="C1853" s="105">
        <v>315</v>
      </c>
      <c r="D1853" s="105">
        <v>5422</v>
      </c>
      <c r="E1853" s="106">
        <f t="shared" si="196"/>
        <v>17.212698412698412</v>
      </c>
      <c r="F1853" s="107">
        <f t="shared" si="197"/>
        <v>30</v>
      </c>
      <c r="G1853" s="107">
        <f>COUNTIF(Data_Eksportir!$H$2:$H$3401,A1853)</f>
        <v>0</v>
      </c>
      <c r="H1853" s="104" t="str">
        <f t="shared" si="198"/>
        <v>5 – 20</v>
      </c>
      <c r="I1853" s="104" t="str">
        <f t="shared" si="199"/>
        <v>Di bawah ambang nilai</v>
      </c>
      <c r="J1853" s="106">
        <f t="shared" si="200"/>
        <v>5422.0018529999998</v>
      </c>
      <c r="K1853" s="105">
        <f t="shared" si="201"/>
        <v>0</v>
      </c>
      <c r="L1853" s="106">
        <f t="shared" si="202"/>
        <v>0</v>
      </c>
    </row>
    <row r="1854" spans="1:12" x14ac:dyDescent="0.3">
      <c r="A1854" s="104" t="s">
        <v>4095</v>
      </c>
      <c r="B1854" s="104" t="s">
        <v>4096</v>
      </c>
      <c r="C1854" s="105">
        <v>165205</v>
      </c>
      <c r="D1854" s="105">
        <v>11672431</v>
      </c>
      <c r="E1854" s="106">
        <f t="shared" si="196"/>
        <v>70.654223540449749</v>
      </c>
      <c r="F1854" s="107">
        <f t="shared" si="197"/>
        <v>30</v>
      </c>
      <c r="G1854" s="107">
        <f>COUNTIF(Data_Eksportir!$H$2:$H$3401,A1854)</f>
        <v>0</v>
      </c>
      <c r="H1854" s="104" t="str">
        <f t="shared" si="198"/>
        <v>20 – 100</v>
      </c>
      <c r="I1854" s="104" t="str">
        <f t="shared" si="199"/>
        <v>Belum terwakili</v>
      </c>
      <c r="J1854" s="106">
        <f t="shared" si="200"/>
        <v>11672431.001854001</v>
      </c>
      <c r="K1854" s="105">
        <f t="shared" si="201"/>
        <v>11672431</v>
      </c>
      <c r="L1854" s="106">
        <f t="shared" si="202"/>
        <v>11672431.001854001</v>
      </c>
    </row>
    <row r="1855" spans="1:12" x14ac:dyDescent="0.3">
      <c r="A1855" s="104" t="s">
        <v>4097</v>
      </c>
      <c r="B1855" s="104" t="s">
        <v>4098</v>
      </c>
      <c r="C1855" s="105">
        <v>3167</v>
      </c>
      <c r="D1855" s="105">
        <v>5697</v>
      </c>
      <c r="E1855" s="106">
        <f t="shared" si="196"/>
        <v>1.7988632775497315</v>
      </c>
      <c r="F1855" s="107">
        <f t="shared" si="197"/>
        <v>30</v>
      </c>
      <c r="G1855" s="107">
        <f>COUNTIF(Data_Eksportir!$H$2:$H$3401,A1855)</f>
        <v>1</v>
      </c>
      <c r="H1855" s="104" t="str">
        <f t="shared" si="198"/>
        <v>1 – 5</v>
      </c>
      <c r="I1855" s="104" t="str">
        <f t="shared" si="199"/>
        <v>Di bawah ambang nilai</v>
      </c>
      <c r="J1855" s="106">
        <f t="shared" si="200"/>
        <v>5697.0018550000004</v>
      </c>
      <c r="K1855" s="105">
        <f t="shared" si="201"/>
        <v>0</v>
      </c>
      <c r="L1855" s="106">
        <f t="shared" si="202"/>
        <v>0</v>
      </c>
    </row>
    <row r="1856" spans="1:12" x14ac:dyDescent="0.3">
      <c r="A1856" s="104" t="s">
        <v>4099</v>
      </c>
      <c r="B1856" s="104" t="s">
        <v>4100</v>
      </c>
      <c r="C1856" s="105">
        <v>4193</v>
      </c>
      <c r="D1856" s="105">
        <v>26238</v>
      </c>
      <c r="E1856" s="106">
        <f t="shared" si="196"/>
        <v>6.2575721440496066</v>
      </c>
      <c r="F1856" s="107">
        <f t="shared" si="197"/>
        <v>30</v>
      </c>
      <c r="G1856" s="107">
        <f>COUNTIF(Data_Eksportir!$H$2:$H$3401,A1856)</f>
        <v>0</v>
      </c>
      <c r="H1856" s="104" t="str">
        <f t="shared" si="198"/>
        <v>5 – 20</v>
      </c>
      <c r="I1856" s="104" t="str">
        <f t="shared" si="199"/>
        <v>Di bawah ambang nilai</v>
      </c>
      <c r="J1856" s="106">
        <f t="shared" si="200"/>
        <v>26238.001855999999</v>
      </c>
      <c r="K1856" s="105">
        <f t="shared" si="201"/>
        <v>0</v>
      </c>
      <c r="L1856" s="106">
        <f t="shared" si="202"/>
        <v>0</v>
      </c>
    </row>
    <row r="1857" spans="1:12" x14ac:dyDescent="0.3">
      <c r="A1857" s="104" t="s">
        <v>4101</v>
      </c>
      <c r="B1857" s="104" t="s">
        <v>4102</v>
      </c>
      <c r="C1857" s="105">
        <v>2408</v>
      </c>
      <c r="D1857" s="105">
        <v>39053</v>
      </c>
      <c r="E1857" s="106">
        <f t="shared" si="196"/>
        <v>16.218023255813954</v>
      </c>
      <c r="F1857" s="107">
        <f t="shared" si="197"/>
        <v>30</v>
      </c>
      <c r="G1857" s="107">
        <f>COUNTIF(Data_Eksportir!$H$2:$H$3401,A1857)</f>
        <v>0</v>
      </c>
      <c r="H1857" s="104" t="str">
        <f t="shared" si="198"/>
        <v>5 – 20</v>
      </c>
      <c r="I1857" s="104" t="str">
        <f t="shared" si="199"/>
        <v>Di bawah ambang nilai</v>
      </c>
      <c r="J1857" s="106">
        <f t="shared" si="200"/>
        <v>39053.001857000003</v>
      </c>
      <c r="K1857" s="105">
        <f t="shared" si="201"/>
        <v>0</v>
      </c>
      <c r="L1857" s="106">
        <f t="shared" si="202"/>
        <v>0</v>
      </c>
    </row>
    <row r="1858" spans="1:12" x14ac:dyDescent="0.3">
      <c r="A1858" s="104" t="s">
        <v>4103</v>
      </c>
      <c r="B1858" s="104" t="s">
        <v>4104</v>
      </c>
      <c r="C1858" s="105">
        <v>12050004</v>
      </c>
      <c r="D1858" s="105">
        <v>3400646</v>
      </c>
      <c r="E1858" s="106">
        <f t="shared" ref="E1858:E1921" si="203">IF(AND(ISNUMBER(C1858),C1858&gt;0),D1858/C1858,"")</f>
        <v>0.28221119262699002</v>
      </c>
      <c r="F1858" s="107">
        <f t="shared" ref="F1858:F1921" si="204">VALUE(LEFT(A1858,2))</f>
        <v>31</v>
      </c>
      <c r="G1858" s="107">
        <f>COUNTIF(Data_Eksportir!$H$2:$H$3401,A1858)</f>
        <v>1</v>
      </c>
      <c r="H1858" s="104" t="str">
        <f t="shared" ref="H1858:H1921" si="205">IF(E1858="","Tanpa data berat",IF(E1858&lt;1,"Di bawah 1",IF(E1858&lt;5,"1 – 5",IF(E1858&lt;20,"5 – 20",IF(E1858&lt;100,"20 – 100","100 ke atas")))))</f>
        <v>Di bawah 1</v>
      </c>
      <c r="I1858" s="104" t="str">
        <f t="shared" ref="I1858:I1921" si="206">IF(D1858&lt;p_nilai_besar,"Di bawah ambang nilai",IF(G1858=0,"Belum terwakili",IF(G1858&lt;=p_listing_rendah,"Keterwakilan rendah","Terwakili")))</f>
        <v>Di bawah ambang nilai</v>
      </c>
      <c r="J1858" s="106">
        <f t="shared" ref="J1858:J1921" si="207">D1858+ROW()/10^6</f>
        <v>3400646.0018580002</v>
      </c>
      <c r="K1858" s="105">
        <f t="shared" ref="K1858:K1921" si="208">IF(D1858&gt;=p_nilai_besar,D1858/(1+G1858),0)</f>
        <v>0</v>
      </c>
      <c r="L1858" s="106">
        <f t="shared" ref="L1858:L1921" si="209">IF(K1858&gt;0,K1858+ROW()/10^6,0)</f>
        <v>0</v>
      </c>
    </row>
    <row r="1859" spans="1:12" x14ac:dyDescent="0.3">
      <c r="A1859" s="104" t="s">
        <v>4105</v>
      </c>
      <c r="B1859" s="104" t="s">
        <v>4106</v>
      </c>
      <c r="C1859" s="105">
        <v>377775</v>
      </c>
      <c r="D1859" s="105">
        <v>1372496</v>
      </c>
      <c r="E1859" s="106">
        <f t="shared" si="203"/>
        <v>3.6331043610614784</v>
      </c>
      <c r="F1859" s="107">
        <f t="shared" si="204"/>
        <v>31</v>
      </c>
      <c r="G1859" s="107">
        <f>COUNTIF(Data_Eksportir!$H$2:$H$3401,A1859)</f>
        <v>2</v>
      </c>
      <c r="H1859" s="104" t="str">
        <f t="shared" si="205"/>
        <v>1 – 5</v>
      </c>
      <c r="I1859" s="104" t="str">
        <f t="shared" si="206"/>
        <v>Di bawah ambang nilai</v>
      </c>
      <c r="J1859" s="106">
        <f t="shared" si="207"/>
        <v>1372496.001859</v>
      </c>
      <c r="K1859" s="105">
        <f t="shared" si="208"/>
        <v>0</v>
      </c>
      <c r="L1859" s="106">
        <f t="shared" si="209"/>
        <v>0</v>
      </c>
    </row>
    <row r="1860" spans="1:12" x14ac:dyDescent="0.3">
      <c r="A1860" s="104" t="s">
        <v>4107</v>
      </c>
      <c r="B1860" s="104" t="s">
        <v>4108</v>
      </c>
      <c r="C1860" s="105">
        <v>9549715</v>
      </c>
      <c r="D1860" s="105">
        <v>3396512</v>
      </c>
      <c r="E1860" s="106">
        <f t="shared" si="203"/>
        <v>0.35566632093209066</v>
      </c>
      <c r="F1860" s="107">
        <f t="shared" si="204"/>
        <v>31</v>
      </c>
      <c r="G1860" s="107">
        <f>COUNTIF(Data_Eksportir!$H$2:$H$3401,A1860)</f>
        <v>8</v>
      </c>
      <c r="H1860" s="104" t="str">
        <f t="shared" si="205"/>
        <v>Di bawah 1</v>
      </c>
      <c r="I1860" s="104" t="str">
        <f t="shared" si="206"/>
        <v>Di bawah ambang nilai</v>
      </c>
      <c r="J1860" s="106">
        <f t="shared" si="207"/>
        <v>3396512.0018600002</v>
      </c>
      <c r="K1860" s="105">
        <f t="shared" si="208"/>
        <v>0</v>
      </c>
      <c r="L1860" s="106">
        <f t="shared" si="209"/>
        <v>0</v>
      </c>
    </row>
    <row r="1861" spans="1:12" x14ac:dyDescent="0.3">
      <c r="A1861" s="104" t="s">
        <v>4109</v>
      </c>
      <c r="B1861" s="104" t="s">
        <v>4110</v>
      </c>
      <c r="C1861" s="105">
        <v>1523910711</v>
      </c>
      <c r="D1861" s="105">
        <v>631916714</v>
      </c>
      <c r="E1861" s="106">
        <f t="shared" si="203"/>
        <v>0.41466780792250763</v>
      </c>
      <c r="F1861" s="107">
        <f t="shared" si="204"/>
        <v>31</v>
      </c>
      <c r="G1861" s="107">
        <f>COUNTIF(Data_Eksportir!$H$2:$H$3401,A1861)</f>
        <v>0</v>
      </c>
      <c r="H1861" s="104" t="str">
        <f t="shared" si="205"/>
        <v>Di bawah 1</v>
      </c>
      <c r="I1861" s="104" t="str">
        <f t="shared" si="206"/>
        <v>Belum terwakili</v>
      </c>
      <c r="J1861" s="106">
        <f t="shared" si="207"/>
        <v>631916714.00186098</v>
      </c>
      <c r="K1861" s="105">
        <f t="shared" si="208"/>
        <v>631916714</v>
      </c>
      <c r="L1861" s="106">
        <f t="shared" si="209"/>
        <v>631916714.00186098</v>
      </c>
    </row>
    <row r="1862" spans="1:12" x14ac:dyDescent="0.3">
      <c r="A1862" s="104" t="s">
        <v>4111</v>
      </c>
      <c r="B1862" s="104" t="s">
        <v>4112</v>
      </c>
      <c r="C1862" s="105">
        <v>85308571</v>
      </c>
      <c r="D1862" s="105">
        <v>10177229</v>
      </c>
      <c r="E1862" s="106">
        <f t="shared" si="203"/>
        <v>0.11929902096238372</v>
      </c>
      <c r="F1862" s="107">
        <f t="shared" si="204"/>
        <v>31</v>
      </c>
      <c r="G1862" s="107">
        <f>COUNTIF(Data_Eksportir!$H$2:$H$3401,A1862)</f>
        <v>0</v>
      </c>
      <c r="H1862" s="104" t="str">
        <f t="shared" si="205"/>
        <v>Di bawah 1</v>
      </c>
      <c r="I1862" s="104" t="str">
        <f t="shared" si="206"/>
        <v>Belum terwakili</v>
      </c>
      <c r="J1862" s="106">
        <f t="shared" si="207"/>
        <v>10177229.001862001</v>
      </c>
      <c r="K1862" s="105">
        <f t="shared" si="208"/>
        <v>10177229</v>
      </c>
      <c r="L1862" s="106">
        <f t="shared" si="209"/>
        <v>10177229.001862001</v>
      </c>
    </row>
    <row r="1863" spans="1:12" x14ac:dyDescent="0.3">
      <c r="A1863" s="104" t="s">
        <v>4113</v>
      </c>
      <c r="B1863" s="104" t="s">
        <v>4114</v>
      </c>
      <c r="C1863" s="105">
        <v>37700</v>
      </c>
      <c r="D1863" s="105">
        <v>21402</v>
      </c>
      <c r="E1863" s="106">
        <f t="shared" si="203"/>
        <v>0.56769230769230772</v>
      </c>
      <c r="F1863" s="107">
        <f t="shared" si="204"/>
        <v>31</v>
      </c>
      <c r="G1863" s="107">
        <f>COUNTIF(Data_Eksportir!$H$2:$H$3401,A1863)</f>
        <v>0</v>
      </c>
      <c r="H1863" s="104" t="str">
        <f t="shared" si="205"/>
        <v>Di bawah 1</v>
      </c>
      <c r="I1863" s="104" t="str">
        <f t="shared" si="206"/>
        <v>Di bawah ambang nilai</v>
      </c>
      <c r="J1863" s="106">
        <f t="shared" si="207"/>
        <v>21402.001863000001</v>
      </c>
      <c r="K1863" s="105">
        <f t="shared" si="208"/>
        <v>0</v>
      </c>
      <c r="L1863" s="106">
        <f t="shared" si="209"/>
        <v>0</v>
      </c>
    </row>
    <row r="1864" spans="1:12" x14ac:dyDescent="0.3">
      <c r="A1864" s="104" t="s">
        <v>4115</v>
      </c>
      <c r="B1864" s="104" t="s">
        <v>4116</v>
      </c>
      <c r="C1864" s="105">
        <v>87004000</v>
      </c>
      <c r="D1864" s="105">
        <v>34709445</v>
      </c>
      <c r="E1864" s="106">
        <f t="shared" si="203"/>
        <v>0.39894079582547931</v>
      </c>
      <c r="F1864" s="107">
        <f t="shared" si="204"/>
        <v>31</v>
      </c>
      <c r="G1864" s="107">
        <f>COUNTIF(Data_Eksportir!$H$2:$H$3401,A1864)</f>
        <v>0</v>
      </c>
      <c r="H1864" s="104" t="str">
        <f t="shared" si="205"/>
        <v>Di bawah 1</v>
      </c>
      <c r="I1864" s="104" t="str">
        <f t="shared" si="206"/>
        <v>Belum terwakili</v>
      </c>
      <c r="J1864" s="106">
        <f t="shared" si="207"/>
        <v>34709445.001864001</v>
      </c>
      <c r="K1864" s="105">
        <f t="shared" si="208"/>
        <v>34709445</v>
      </c>
      <c r="L1864" s="106">
        <f t="shared" si="209"/>
        <v>34709445.001864001</v>
      </c>
    </row>
    <row r="1865" spans="1:12" x14ac:dyDescent="0.3">
      <c r="A1865" s="104" t="s">
        <v>4117</v>
      </c>
      <c r="B1865" s="104" t="s">
        <v>4118</v>
      </c>
      <c r="C1865" s="105">
        <v>120000</v>
      </c>
      <c r="D1865" s="105">
        <v>28184</v>
      </c>
      <c r="E1865" s="106">
        <f t="shared" si="203"/>
        <v>0.23486666666666667</v>
      </c>
      <c r="F1865" s="107">
        <f t="shared" si="204"/>
        <v>31</v>
      </c>
      <c r="G1865" s="107">
        <f>COUNTIF(Data_Eksportir!$H$2:$H$3401,A1865)</f>
        <v>0</v>
      </c>
      <c r="H1865" s="104" t="str">
        <f t="shared" si="205"/>
        <v>Di bawah 1</v>
      </c>
      <c r="I1865" s="104" t="str">
        <f t="shared" si="206"/>
        <v>Di bawah ambang nilai</v>
      </c>
      <c r="J1865" s="106">
        <f t="shared" si="207"/>
        <v>28184.001864999998</v>
      </c>
      <c r="K1865" s="105">
        <f t="shared" si="208"/>
        <v>0</v>
      </c>
      <c r="L1865" s="106">
        <f t="shared" si="209"/>
        <v>0</v>
      </c>
    </row>
    <row r="1866" spans="1:12" x14ac:dyDescent="0.3">
      <c r="A1866" s="104" t="s">
        <v>4119</v>
      </c>
      <c r="B1866" s="104" t="s">
        <v>4120</v>
      </c>
      <c r="C1866" s="105">
        <v>3</v>
      </c>
      <c r="D1866" s="105">
        <v>18</v>
      </c>
      <c r="E1866" s="106">
        <f t="shared" si="203"/>
        <v>6</v>
      </c>
      <c r="F1866" s="107">
        <f t="shared" si="204"/>
        <v>31</v>
      </c>
      <c r="G1866" s="107">
        <f>COUNTIF(Data_Eksportir!$H$2:$H$3401,A1866)</f>
        <v>0</v>
      </c>
      <c r="H1866" s="104" t="str">
        <f t="shared" si="205"/>
        <v>5 – 20</v>
      </c>
      <c r="I1866" s="104" t="str">
        <f t="shared" si="206"/>
        <v>Di bawah ambang nilai</v>
      </c>
      <c r="J1866" s="106">
        <f t="shared" si="207"/>
        <v>18.001866</v>
      </c>
      <c r="K1866" s="105">
        <f t="shared" si="208"/>
        <v>0</v>
      </c>
      <c r="L1866" s="106">
        <f t="shared" si="209"/>
        <v>0</v>
      </c>
    </row>
    <row r="1867" spans="1:12" x14ac:dyDescent="0.3">
      <c r="A1867" s="104" t="s">
        <v>4121</v>
      </c>
      <c r="B1867" s="104" t="s">
        <v>4122</v>
      </c>
      <c r="C1867" s="105">
        <v>20628</v>
      </c>
      <c r="D1867" s="105">
        <v>17558</v>
      </c>
      <c r="E1867" s="106">
        <f t="shared" si="203"/>
        <v>0.85117316269148735</v>
      </c>
      <c r="F1867" s="107">
        <f t="shared" si="204"/>
        <v>31</v>
      </c>
      <c r="G1867" s="107">
        <f>COUNTIF(Data_Eksportir!$H$2:$H$3401,A1867)</f>
        <v>0</v>
      </c>
      <c r="H1867" s="104" t="str">
        <f t="shared" si="205"/>
        <v>Di bawah 1</v>
      </c>
      <c r="I1867" s="104" t="str">
        <f t="shared" si="206"/>
        <v>Di bawah ambang nilai</v>
      </c>
      <c r="J1867" s="106">
        <f t="shared" si="207"/>
        <v>17558.001866999999</v>
      </c>
      <c r="K1867" s="105">
        <f t="shared" si="208"/>
        <v>0</v>
      </c>
      <c r="L1867" s="106">
        <f t="shared" si="209"/>
        <v>0</v>
      </c>
    </row>
    <row r="1868" spans="1:12" x14ac:dyDescent="0.3">
      <c r="A1868" s="104" t="s">
        <v>4123</v>
      </c>
      <c r="B1868" s="104" t="s">
        <v>4124</v>
      </c>
      <c r="C1868" s="105">
        <v>8741325</v>
      </c>
      <c r="D1868" s="105">
        <v>2188929</v>
      </c>
      <c r="E1868" s="106">
        <f t="shared" si="203"/>
        <v>0.25041157948022752</v>
      </c>
      <c r="F1868" s="107">
        <f t="shared" si="204"/>
        <v>31</v>
      </c>
      <c r="G1868" s="107">
        <f>COUNTIF(Data_Eksportir!$H$2:$H$3401,A1868)</f>
        <v>0</v>
      </c>
      <c r="H1868" s="104" t="str">
        <f t="shared" si="205"/>
        <v>Di bawah 1</v>
      </c>
      <c r="I1868" s="104" t="str">
        <f t="shared" si="206"/>
        <v>Di bawah ambang nilai</v>
      </c>
      <c r="J1868" s="106">
        <f t="shared" si="207"/>
        <v>2188929.0018679998</v>
      </c>
      <c r="K1868" s="105">
        <f t="shared" si="208"/>
        <v>0</v>
      </c>
      <c r="L1868" s="106">
        <f t="shared" si="209"/>
        <v>0</v>
      </c>
    </row>
    <row r="1869" spans="1:12" x14ac:dyDescent="0.3">
      <c r="A1869" s="104" t="s">
        <v>4125</v>
      </c>
      <c r="B1869" s="104" t="s">
        <v>4126</v>
      </c>
      <c r="C1869" s="105">
        <v>3747504</v>
      </c>
      <c r="D1869" s="105">
        <v>891529</v>
      </c>
      <c r="E1869" s="106">
        <f t="shared" si="203"/>
        <v>0.23789941251563707</v>
      </c>
      <c r="F1869" s="107">
        <f t="shared" si="204"/>
        <v>31</v>
      </c>
      <c r="G1869" s="107">
        <f>COUNTIF(Data_Eksportir!$H$2:$H$3401,A1869)</f>
        <v>0</v>
      </c>
      <c r="H1869" s="104" t="str">
        <f t="shared" si="205"/>
        <v>Di bawah 1</v>
      </c>
      <c r="I1869" s="104" t="str">
        <f t="shared" si="206"/>
        <v>Di bawah ambang nilai</v>
      </c>
      <c r="J1869" s="106">
        <f t="shared" si="207"/>
        <v>891529.00186900003</v>
      </c>
      <c r="K1869" s="105">
        <f t="shared" si="208"/>
        <v>0</v>
      </c>
      <c r="L1869" s="106">
        <f t="shared" si="209"/>
        <v>0</v>
      </c>
    </row>
    <row r="1870" spans="1:12" x14ac:dyDescent="0.3">
      <c r="A1870" s="104" t="s">
        <v>4127</v>
      </c>
      <c r="B1870" s="104" t="s">
        <v>4128</v>
      </c>
      <c r="C1870" s="105">
        <v>4293452</v>
      </c>
      <c r="D1870" s="105">
        <v>1154819</v>
      </c>
      <c r="E1870" s="106">
        <f t="shared" si="203"/>
        <v>0.26897214642203987</v>
      </c>
      <c r="F1870" s="107">
        <f t="shared" si="204"/>
        <v>31</v>
      </c>
      <c r="G1870" s="107">
        <f>COUNTIF(Data_Eksportir!$H$2:$H$3401,A1870)</f>
        <v>0</v>
      </c>
      <c r="H1870" s="104" t="str">
        <f t="shared" si="205"/>
        <v>Di bawah 1</v>
      </c>
      <c r="I1870" s="104" t="str">
        <f t="shared" si="206"/>
        <v>Di bawah ambang nilai</v>
      </c>
      <c r="J1870" s="106">
        <f t="shared" si="207"/>
        <v>1154819.00187</v>
      </c>
      <c r="K1870" s="105">
        <f t="shared" si="208"/>
        <v>0</v>
      </c>
      <c r="L1870" s="106">
        <f t="shared" si="209"/>
        <v>0</v>
      </c>
    </row>
    <row r="1871" spans="1:12" x14ac:dyDescent="0.3">
      <c r="A1871" s="104" t="s">
        <v>4129</v>
      </c>
      <c r="B1871" s="104" t="s">
        <v>4130</v>
      </c>
      <c r="C1871" s="105">
        <v>11125282</v>
      </c>
      <c r="D1871" s="105">
        <v>4293840</v>
      </c>
      <c r="E1871" s="106">
        <f t="shared" si="203"/>
        <v>0.38595336280015197</v>
      </c>
      <c r="F1871" s="107">
        <f t="shared" si="204"/>
        <v>31</v>
      </c>
      <c r="G1871" s="107">
        <f>COUNTIF(Data_Eksportir!$H$2:$H$3401,A1871)</f>
        <v>0</v>
      </c>
      <c r="H1871" s="104" t="str">
        <f t="shared" si="205"/>
        <v>Di bawah 1</v>
      </c>
      <c r="I1871" s="104" t="str">
        <f t="shared" si="206"/>
        <v>Di bawah ambang nilai</v>
      </c>
      <c r="J1871" s="106">
        <f t="shared" si="207"/>
        <v>4293840.001871</v>
      </c>
      <c r="K1871" s="105">
        <f t="shared" si="208"/>
        <v>0</v>
      </c>
      <c r="L1871" s="106">
        <f t="shared" si="209"/>
        <v>0</v>
      </c>
    </row>
    <row r="1872" spans="1:12" x14ac:dyDescent="0.3">
      <c r="A1872" s="104" t="s">
        <v>4131</v>
      </c>
      <c r="B1872" s="104" t="s">
        <v>4132</v>
      </c>
      <c r="C1872" s="105">
        <v>17112000</v>
      </c>
      <c r="D1872" s="105">
        <v>8116530</v>
      </c>
      <c r="E1872" s="106">
        <f t="shared" si="203"/>
        <v>0.47431802244039273</v>
      </c>
      <c r="F1872" s="107">
        <f t="shared" si="204"/>
        <v>31</v>
      </c>
      <c r="G1872" s="107">
        <f>COUNTIF(Data_Eksportir!$H$2:$H$3401,A1872)</f>
        <v>0</v>
      </c>
      <c r="H1872" s="104" t="str">
        <f t="shared" si="205"/>
        <v>Di bawah 1</v>
      </c>
      <c r="I1872" s="104" t="str">
        <f t="shared" si="206"/>
        <v>Di bawah ambang nilai</v>
      </c>
      <c r="J1872" s="106">
        <f t="shared" si="207"/>
        <v>8116530.0018720003</v>
      </c>
      <c r="K1872" s="105">
        <f t="shared" si="208"/>
        <v>0</v>
      </c>
      <c r="L1872" s="106">
        <f t="shared" si="209"/>
        <v>0</v>
      </c>
    </row>
    <row r="1873" spans="1:12" x14ac:dyDescent="0.3">
      <c r="A1873" s="104" t="s">
        <v>4133</v>
      </c>
      <c r="B1873" s="104" t="s">
        <v>4134</v>
      </c>
      <c r="C1873" s="105">
        <v>24754</v>
      </c>
      <c r="D1873" s="105">
        <v>2057</v>
      </c>
      <c r="E1873" s="106">
        <f t="shared" si="203"/>
        <v>8.3097681182839139E-2</v>
      </c>
      <c r="F1873" s="107">
        <f t="shared" si="204"/>
        <v>31</v>
      </c>
      <c r="G1873" s="107">
        <f>COUNTIF(Data_Eksportir!$H$2:$H$3401,A1873)</f>
        <v>0</v>
      </c>
      <c r="H1873" s="104" t="str">
        <f t="shared" si="205"/>
        <v>Di bawah 1</v>
      </c>
      <c r="I1873" s="104" t="str">
        <f t="shared" si="206"/>
        <v>Di bawah ambang nilai</v>
      </c>
      <c r="J1873" s="106">
        <f t="shared" si="207"/>
        <v>2057.0018730000002</v>
      </c>
      <c r="K1873" s="105">
        <f t="shared" si="208"/>
        <v>0</v>
      </c>
      <c r="L1873" s="106">
        <f t="shared" si="209"/>
        <v>0</v>
      </c>
    </row>
    <row r="1874" spans="1:12" x14ac:dyDescent="0.3">
      <c r="A1874" s="104" t="s">
        <v>4135</v>
      </c>
      <c r="B1874" s="104" t="s">
        <v>4136</v>
      </c>
      <c r="C1874" s="105">
        <v>51709</v>
      </c>
      <c r="D1874" s="105">
        <v>43528</v>
      </c>
      <c r="E1874" s="106">
        <f t="shared" si="203"/>
        <v>0.8417876965325185</v>
      </c>
      <c r="F1874" s="107">
        <f t="shared" si="204"/>
        <v>31</v>
      </c>
      <c r="G1874" s="107">
        <f>COUNTIF(Data_Eksportir!$H$2:$H$3401,A1874)</f>
        <v>0</v>
      </c>
      <c r="H1874" s="104" t="str">
        <f t="shared" si="205"/>
        <v>Di bawah 1</v>
      </c>
      <c r="I1874" s="104" t="str">
        <f t="shared" si="206"/>
        <v>Di bawah ambang nilai</v>
      </c>
      <c r="J1874" s="106">
        <f t="shared" si="207"/>
        <v>43528.001874000001</v>
      </c>
      <c r="K1874" s="105">
        <f t="shared" si="208"/>
        <v>0</v>
      </c>
      <c r="L1874" s="106">
        <f t="shared" si="209"/>
        <v>0</v>
      </c>
    </row>
    <row r="1875" spans="1:12" x14ac:dyDescent="0.3">
      <c r="A1875" s="104" t="s">
        <v>4137</v>
      </c>
      <c r="B1875" s="104" t="s">
        <v>4138</v>
      </c>
      <c r="C1875" s="105">
        <v>3009718</v>
      </c>
      <c r="D1875" s="105">
        <v>1633241</v>
      </c>
      <c r="E1875" s="106">
        <f t="shared" si="203"/>
        <v>0.54265582356885267</v>
      </c>
      <c r="F1875" s="107">
        <f t="shared" si="204"/>
        <v>31</v>
      </c>
      <c r="G1875" s="107">
        <f>COUNTIF(Data_Eksportir!$H$2:$H$3401,A1875)</f>
        <v>0</v>
      </c>
      <c r="H1875" s="104" t="str">
        <f t="shared" si="205"/>
        <v>Di bawah 1</v>
      </c>
      <c r="I1875" s="104" t="str">
        <f t="shared" si="206"/>
        <v>Di bawah ambang nilai</v>
      </c>
      <c r="J1875" s="106">
        <f t="shared" si="207"/>
        <v>1633241.0018750001</v>
      </c>
      <c r="K1875" s="105">
        <f t="shared" si="208"/>
        <v>0</v>
      </c>
      <c r="L1875" s="106">
        <f t="shared" si="209"/>
        <v>0</v>
      </c>
    </row>
    <row r="1876" spans="1:12" x14ac:dyDescent="0.3">
      <c r="A1876" s="104" t="s">
        <v>4139</v>
      </c>
      <c r="B1876" s="104" t="s">
        <v>4140</v>
      </c>
      <c r="C1876" s="105">
        <v>50160</v>
      </c>
      <c r="D1876" s="105">
        <v>27215</v>
      </c>
      <c r="E1876" s="106">
        <f t="shared" si="203"/>
        <v>0.54256379585326953</v>
      </c>
      <c r="F1876" s="107">
        <f t="shared" si="204"/>
        <v>31</v>
      </c>
      <c r="G1876" s="107">
        <f>COUNTIF(Data_Eksportir!$H$2:$H$3401,A1876)</f>
        <v>0</v>
      </c>
      <c r="H1876" s="104" t="str">
        <f t="shared" si="205"/>
        <v>Di bawah 1</v>
      </c>
      <c r="I1876" s="104" t="str">
        <f t="shared" si="206"/>
        <v>Di bawah ambang nilai</v>
      </c>
      <c r="J1876" s="106">
        <f t="shared" si="207"/>
        <v>27215.001875999998</v>
      </c>
      <c r="K1876" s="105">
        <f t="shared" si="208"/>
        <v>0</v>
      </c>
      <c r="L1876" s="106">
        <f t="shared" si="209"/>
        <v>0</v>
      </c>
    </row>
    <row r="1877" spans="1:12" x14ac:dyDescent="0.3">
      <c r="A1877" s="104" t="s">
        <v>4141</v>
      </c>
      <c r="B1877" s="104" t="s">
        <v>4142</v>
      </c>
      <c r="C1877" s="105">
        <v>331300</v>
      </c>
      <c r="D1877" s="105">
        <v>86072</v>
      </c>
      <c r="E1877" s="106">
        <f t="shared" si="203"/>
        <v>0.25980078478720192</v>
      </c>
      <c r="F1877" s="107">
        <f t="shared" si="204"/>
        <v>31</v>
      </c>
      <c r="G1877" s="107">
        <f>COUNTIF(Data_Eksportir!$H$2:$H$3401,A1877)</f>
        <v>0</v>
      </c>
      <c r="H1877" s="104" t="str">
        <f t="shared" si="205"/>
        <v>Di bawah 1</v>
      </c>
      <c r="I1877" s="104" t="str">
        <f t="shared" si="206"/>
        <v>Di bawah ambang nilai</v>
      </c>
      <c r="J1877" s="106">
        <f t="shared" si="207"/>
        <v>86072.001877000002</v>
      </c>
      <c r="K1877" s="105">
        <f t="shared" si="208"/>
        <v>0</v>
      </c>
      <c r="L1877" s="106">
        <f t="shared" si="209"/>
        <v>0</v>
      </c>
    </row>
    <row r="1878" spans="1:12" x14ac:dyDescent="0.3">
      <c r="A1878" s="104" t="s">
        <v>4143</v>
      </c>
      <c r="B1878" s="104" t="s">
        <v>4144</v>
      </c>
      <c r="C1878" s="105">
        <v>126581390</v>
      </c>
      <c r="D1878" s="105">
        <v>56379292</v>
      </c>
      <c r="E1878" s="106">
        <f t="shared" si="203"/>
        <v>0.44539953305932256</v>
      </c>
      <c r="F1878" s="107">
        <f t="shared" si="204"/>
        <v>31</v>
      </c>
      <c r="G1878" s="107">
        <f>COUNTIF(Data_Eksportir!$H$2:$H$3401,A1878)</f>
        <v>0</v>
      </c>
      <c r="H1878" s="104" t="str">
        <f t="shared" si="205"/>
        <v>Di bawah 1</v>
      </c>
      <c r="I1878" s="104" t="str">
        <f t="shared" si="206"/>
        <v>Belum terwakili</v>
      </c>
      <c r="J1878" s="106">
        <f t="shared" si="207"/>
        <v>56379292.001878001</v>
      </c>
      <c r="K1878" s="105">
        <f t="shared" si="208"/>
        <v>56379292</v>
      </c>
      <c r="L1878" s="106">
        <f t="shared" si="209"/>
        <v>56379292.001878001</v>
      </c>
    </row>
    <row r="1879" spans="1:12" x14ac:dyDescent="0.3">
      <c r="A1879" s="104" t="s">
        <v>4145</v>
      </c>
      <c r="B1879" s="104" t="s">
        <v>4146</v>
      </c>
      <c r="C1879" s="105">
        <v>326020</v>
      </c>
      <c r="D1879" s="105">
        <v>244325</v>
      </c>
      <c r="E1879" s="106">
        <f t="shared" si="203"/>
        <v>0.74941721366787317</v>
      </c>
      <c r="F1879" s="107">
        <f t="shared" si="204"/>
        <v>31</v>
      </c>
      <c r="G1879" s="107">
        <f>COUNTIF(Data_Eksportir!$H$2:$H$3401,A1879)</f>
        <v>0</v>
      </c>
      <c r="H1879" s="104" t="str">
        <f t="shared" si="205"/>
        <v>Di bawah 1</v>
      </c>
      <c r="I1879" s="104" t="str">
        <f t="shared" si="206"/>
        <v>Di bawah ambang nilai</v>
      </c>
      <c r="J1879" s="106">
        <f t="shared" si="207"/>
        <v>244325.00187899999</v>
      </c>
      <c r="K1879" s="105">
        <f t="shared" si="208"/>
        <v>0</v>
      </c>
      <c r="L1879" s="106">
        <f t="shared" si="209"/>
        <v>0</v>
      </c>
    </row>
    <row r="1880" spans="1:12" x14ac:dyDescent="0.3">
      <c r="A1880" s="104" t="s">
        <v>4147</v>
      </c>
      <c r="B1880" s="104" t="s">
        <v>4148</v>
      </c>
      <c r="C1880" s="105">
        <v>13181955</v>
      </c>
      <c r="D1880" s="105">
        <v>6313488</v>
      </c>
      <c r="E1880" s="106">
        <f t="shared" si="203"/>
        <v>0.47894929090563576</v>
      </c>
      <c r="F1880" s="107">
        <f t="shared" si="204"/>
        <v>31</v>
      </c>
      <c r="G1880" s="107">
        <f>COUNTIF(Data_Eksportir!$H$2:$H$3401,A1880)</f>
        <v>0</v>
      </c>
      <c r="H1880" s="104" t="str">
        <f t="shared" si="205"/>
        <v>Di bawah 1</v>
      </c>
      <c r="I1880" s="104" t="str">
        <f t="shared" si="206"/>
        <v>Di bawah ambang nilai</v>
      </c>
      <c r="J1880" s="106">
        <f t="shared" si="207"/>
        <v>6313488.0018800003</v>
      </c>
      <c r="K1880" s="105">
        <f t="shared" si="208"/>
        <v>0</v>
      </c>
      <c r="L1880" s="106">
        <f t="shared" si="209"/>
        <v>0</v>
      </c>
    </row>
    <row r="1881" spans="1:12" x14ac:dyDescent="0.3">
      <c r="A1881" s="104" t="s">
        <v>4149</v>
      </c>
      <c r="B1881" s="104" t="s">
        <v>4150</v>
      </c>
      <c r="C1881" s="105">
        <v>20407442</v>
      </c>
      <c r="D1881" s="105">
        <v>57558334</v>
      </c>
      <c r="E1881" s="106">
        <f t="shared" si="203"/>
        <v>2.8204580466282838</v>
      </c>
      <c r="F1881" s="107">
        <f t="shared" si="204"/>
        <v>32</v>
      </c>
      <c r="G1881" s="107">
        <f>COUNTIF(Data_Eksportir!$H$2:$H$3401,A1881)</f>
        <v>0</v>
      </c>
      <c r="H1881" s="104" t="str">
        <f t="shared" si="205"/>
        <v>1 – 5</v>
      </c>
      <c r="I1881" s="104" t="str">
        <f t="shared" si="206"/>
        <v>Belum terwakili</v>
      </c>
      <c r="J1881" s="106">
        <f t="shared" si="207"/>
        <v>57558334.001881003</v>
      </c>
      <c r="K1881" s="105">
        <f t="shared" si="208"/>
        <v>57558334</v>
      </c>
      <c r="L1881" s="106">
        <f t="shared" si="209"/>
        <v>57558334.001881003</v>
      </c>
    </row>
    <row r="1882" spans="1:12" x14ac:dyDescent="0.3">
      <c r="A1882" s="104" t="s">
        <v>4151</v>
      </c>
      <c r="B1882" s="104" t="s">
        <v>4152</v>
      </c>
      <c r="C1882" s="105">
        <v>1619710</v>
      </c>
      <c r="D1882" s="105">
        <v>2617068</v>
      </c>
      <c r="E1882" s="106">
        <f t="shared" si="203"/>
        <v>1.6157633156552715</v>
      </c>
      <c r="F1882" s="107">
        <f t="shared" si="204"/>
        <v>32</v>
      </c>
      <c r="G1882" s="107">
        <f>COUNTIF(Data_Eksportir!$H$2:$H$3401,A1882)</f>
        <v>0</v>
      </c>
      <c r="H1882" s="104" t="str">
        <f t="shared" si="205"/>
        <v>1 – 5</v>
      </c>
      <c r="I1882" s="104" t="str">
        <f t="shared" si="206"/>
        <v>Di bawah ambang nilai</v>
      </c>
      <c r="J1882" s="106">
        <f t="shared" si="207"/>
        <v>2617068.0018819999</v>
      </c>
      <c r="K1882" s="105">
        <f t="shared" si="208"/>
        <v>0</v>
      </c>
      <c r="L1882" s="106">
        <f t="shared" si="209"/>
        <v>0</v>
      </c>
    </row>
    <row r="1883" spans="1:12" x14ac:dyDescent="0.3">
      <c r="A1883" s="104" t="s">
        <v>4153</v>
      </c>
      <c r="B1883" s="104" t="s">
        <v>4154</v>
      </c>
      <c r="C1883" s="105">
        <v>39840</v>
      </c>
      <c r="D1883" s="105">
        <v>66781</v>
      </c>
      <c r="E1883" s="106">
        <f t="shared" si="203"/>
        <v>1.6762299196787149</v>
      </c>
      <c r="F1883" s="107">
        <f t="shared" si="204"/>
        <v>32</v>
      </c>
      <c r="G1883" s="107">
        <f>COUNTIF(Data_Eksportir!$H$2:$H$3401,A1883)</f>
        <v>0</v>
      </c>
      <c r="H1883" s="104" t="str">
        <f t="shared" si="205"/>
        <v>1 – 5</v>
      </c>
      <c r="I1883" s="104" t="str">
        <f t="shared" si="206"/>
        <v>Di bawah ambang nilai</v>
      </c>
      <c r="J1883" s="106">
        <f t="shared" si="207"/>
        <v>66781.001883000004</v>
      </c>
      <c r="K1883" s="105">
        <f t="shared" si="208"/>
        <v>0</v>
      </c>
      <c r="L1883" s="106">
        <f t="shared" si="209"/>
        <v>0</v>
      </c>
    </row>
    <row r="1884" spans="1:12" x14ac:dyDescent="0.3">
      <c r="A1884" s="104" t="s">
        <v>4155</v>
      </c>
      <c r="B1884" s="104" t="s">
        <v>4156</v>
      </c>
      <c r="C1884" s="105">
        <v>58898</v>
      </c>
      <c r="D1884" s="105">
        <v>848394</v>
      </c>
      <c r="E1884" s="106">
        <f t="shared" si="203"/>
        <v>14.40446195116982</v>
      </c>
      <c r="F1884" s="107">
        <f t="shared" si="204"/>
        <v>32</v>
      </c>
      <c r="G1884" s="107">
        <f>COUNTIF(Data_Eksportir!$H$2:$H$3401,A1884)</f>
        <v>0</v>
      </c>
      <c r="H1884" s="104" t="str">
        <f t="shared" si="205"/>
        <v>5 – 20</v>
      </c>
      <c r="I1884" s="104" t="str">
        <f t="shared" si="206"/>
        <v>Di bawah ambang nilai</v>
      </c>
      <c r="J1884" s="106">
        <f t="shared" si="207"/>
        <v>848394.00188400003</v>
      </c>
      <c r="K1884" s="105">
        <f t="shared" si="208"/>
        <v>0</v>
      </c>
      <c r="L1884" s="106">
        <f t="shared" si="209"/>
        <v>0</v>
      </c>
    </row>
    <row r="1885" spans="1:12" x14ac:dyDescent="0.3">
      <c r="A1885" s="104" t="s">
        <v>4157</v>
      </c>
      <c r="B1885" s="104" t="s">
        <v>4158</v>
      </c>
      <c r="C1885" s="105">
        <v>135770</v>
      </c>
      <c r="D1885" s="105">
        <v>157056</v>
      </c>
      <c r="E1885" s="106">
        <f t="shared" si="203"/>
        <v>1.1567798482728142</v>
      </c>
      <c r="F1885" s="107">
        <f t="shared" si="204"/>
        <v>32</v>
      </c>
      <c r="G1885" s="107">
        <f>COUNTIF(Data_Eksportir!$H$2:$H$3401,A1885)</f>
        <v>0</v>
      </c>
      <c r="H1885" s="104" t="str">
        <f t="shared" si="205"/>
        <v>1 – 5</v>
      </c>
      <c r="I1885" s="104" t="str">
        <f t="shared" si="206"/>
        <v>Di bawah ambang nilai</v>
      </c>
      <c r="J1885" s="106">
        <f t="shared" si="207"/>
        <v>157056.00188500001</v>
      </c>
      <c r="K1885" s="105">
        <f t="shared" si="208"/>
        <v>0</v>
      </c>
      <c r="L1885" s="106">
        <f t="shared" si="209"/>
        <v>0</v>
      </c>
    </row>
    <row r="1886" spans="1:12" x14ac:dyDescent="0.3">
      <c r="A1886" s="104" t="s">
        <v>4159</v>
      </c>
      <c r="B1886" s="104" t="s">
        <v>4160</v>
      </c>
      <c r="C1886" s="105">
        <v>441050</v>
      </c>
      <c r="D1886" s="105">
        <v>3498096</v>
      </c>
      <c r="E1886" s="106">
        <f t="shared" si="203"/>
        <v>7.9312912368212221</v>
      </c>
      <c r="F1886" s="107">
        <f t="shared" si="204"/>
        <v>32</v>
      </c>
      <c r="G1886" s="107">
        <f>COUNTIF(Data_Eksportir!$H$2:$H$3401,A1886)</f>
        <v>0</v>
      </c>
      <c r="H1886" s="104" t="str">
        <f t="shared" si="205"/>
        <v>5 – 20</v>
      </c>
      <c r="I1886" s="104" t="str">
        <f t="shared" si="206"/>
        <v>Di bawah ambang nilai</v>
      </c>
      <c r="J1886" s="106">
        <f t="shared" si="207"/>
        <v>3498096.0018859999</v>
      </c>
      <c r="K1886" s="105">
        <f t="shared" si="208"/>
        <v>0</v>
      </c>
      <c r="L1886" s="106">
        <f t="shared" si="209"/>
        <v>0</v>
      </c>
    </row>
    <row r="1887" spans="1:12" x14ac:dyDescent="0.3">
      <c r="A1887" s="104" t="s">
        <v>4161</v>
      </c>
      <c r="B1887" s="104" t="s">
        <v>4162</v>
      </c>
      <c r="C1887" s="105">
        <v>4312513</v>
      </c>
      <c r="D1887" s="105">
        <v>35343284</v>
      </c>
      <c r="E1887" s="106">
        <f t="shared" si="203"/>
        <v>8.1955194106081528</v>
      </c>
      <c r="F1887" s="107">
        <f t="shared" si="204"/>
        <v>32</v>
      </c>
      <c r="G1887" s="107">
        <f>COUNTIF(Data_Eksportir!$H$2:$H$3401,A1887)</f>
        <v>0</v>
      </c>
      <c r="H1887" s="104" t="str">
        <f t="shared" si="205"/>
        <v>5 – 20</v>
      </c>
      <c r="I1887" s="104" t="str">
        <f t="shared" si="206"/>
        <v>Belum terwakili</v>
      </c>
      <c r="J1887" s="106">
        <f t="shared" si="207"/>
        <v>35343284.001887001</v>
      </c>
      <c r="K1887" s="105">
        <f t="shared" si="208"/>
        <v>35343284</v>
      </c>
      <c r="L1887" s="106">
        <f t="shared" si="209"/>
        <v>35343284.001887001</v>
      </c>
    </row>
    <row r="1888" spans="1:12" x14ac:dyDescent="0.3">
      <c r="A1888" s="104" t="s">
        <v>4163</v>
      </c>
      <c r="B1888" s="104" t="s">
        <v>4164</v>
      </c>
      <c r="C1888" s="105">
        <v>520406</v>
      </c>
      <c r="D1888" s="105">
        <v>6034876</v>
      </c>
      <c r="E1888" s="106">
        <f t="shared" si="203"/>
        <v>11.596476597118404</v>
      </c>
      <c r="F1888" s="107">
        <f t="shared" si="204"/>
        <v>32</v>
      </c>
      <c r="G1888" s="107">
        <f>COUNTIF(Data_Eksportir!$H$2:$H$3401,A1888)</f>
        <v>0</v>
      </c>
      <c r="H1888" s="104" t="str">
        <f t="shared" si="205"/>
        <v>5 – 20</v>
      </c>
      <c r="I1888" s="104" t="str">
        <f t="shared" si="206"/>
        <v>Di bawah ambang nilai</v>
      </c>
      <c r="J1888" s="106">
        <f t="shared" si="207"/>
        <v>6034876.0018880004</v>
      </c>
      <c r="K1888" s="105">
        <f t="shared" si="208"/>
        <v>0</v>
      </c>
      <c r="L1888" s="106">
        <f t="shared" si="209"/>
        <v>0</v>
      </c>
    </row>
    <row r="1889" spans="1:12" x14ac:dyDescent="0.3">
      <c r="A1889" s="104" t="s">
        <v>4165</v>
      </c>
      <c r="B1889" s="104" t="s">
        <v>4166</v>
      </c>
      <c r="C1889" s="105">
        <v>42336</v>
      </c>
      <c r="D1889" s="105">
        <v>418353</v>
      </c>
      <c r="E1889" s="106">
        <f t="shared" si="203"/>
        <v>9.8817318594104311</v>
      </c>
      <c r="F1889" s="107">
        <f t="shared" si="204"/>
        <v>32</v>
      </c>
      <c r="G1889" s="107">
        <f>COUNTIF(Data_Eksportir!$H$2:$H$3401,A1889)</f>
        <v>0</v>
      </c>
      <c r="H1889" s="104" t="str">
        <f t="shared" si="205"/>
        <v>5 – 20</v>
      </c>
      <c r="I1889" s="104" t="str">
        <f t="shared" si="206"/>
        <v>Di bawah ambang nilai</v>
      </c>
      <c r="J1889" s="106">
        <f t="shared" si="207"/>
        <v>418353.00188900001</v>
      </c>
      <c r="K1889" s="105">
        <f t="shared" si="208"/>
        <v>0</v>
      </c>
      <c r="L1889" s="106">
        <f t="shared" si="209"/>
        <v>0</v>
      </c>
    </row>
    <row r="1890" spans="1:12" x14ac:dyDescent="0.3">
      <c r="A1890" s="104" t="s">
        <v>4167</v>
      </c>
      <c r="B1890" s="104" t="s">
        <v>4168</v>
      </c>
      <c r="C1890" s="105">
        <v>72506</v>
      </c>
      <c r="D1890" s="105">
        <v>1132145</v>
      </c>
      <c r="E1890" s="106">
        <f t="shared" si="203"/>
        <v>15.614500868893609</v>
      </c>
      <c r="F1890" s="107">
        <f t="shared" si="204"/>
        <v>32</v>
      </c>
      <c r="G1890" s="107">
        <f>COUNTIF(Data_Eksportir!$H$2:$H$3401,A1890)</f>
        <v>0</v>
      </c>
      <c r="H1890" s="104" t="str">
        <f t="shared" si="205"/>
        <v>5 – 20</v>
      </c>
      <c r="I1890" s="104" t="str">
        <f t="shared" si="206"/>
        <v>Di bawah ambang nilai</v>
      </c>
      <c r="J1890" s="106">
        <f t="shared" si="207"/>
        <v>1132145.00189</v>
      </c>
      <c r="K1890" s="105">
        <f t="shared" si="208"/>
        <v>0</v>
      </c>
      <c r="L1890" s="106">
        <f t="shared" si="209"/>
        <v>0</v>
      </c>
    </row>
    <row r="1891" spans="1:12" x14ac:dyDescent="0.3">
      <c r="A1891" s="104" t="s">
        <v>4169</v>
      </c>
      <c r="B1891" s="104" t="s">
        <v>4170</v>
      </c>
      <c r="C1891" s="105">
        <v>3106713</v>
      </c>
      <c r="D1891" s="105">
        <v>6000555</v>
      </c>
      <c r="E1891" s="106">
        <f t="shared" si="203"/>
        <v>1.9314803137592691</v>
      </c>
      <c r="F1891" s="107">
        <f t="shared" si="204"/>
        <v>32</v>
      </c>
      <c r="G1891" s="107">
        <f>COUNTIF(Data_Eksportir!$H$2:$H$3401,A1891)</f>
        <v>1</v>
      </c>
      <c r="H1891" s="104" t="str">
        <f t="shared" si="205"/>
        <v>1 – 5</v>
      </c>
      <c r="I1891" s="104" t="str">
        <f t="shared" si="206"/>
        <v>Di bawah ambang nilai</v>
      </c>
      <c r="J1891" s="106">
        <f t="shared" si="207"/>
        <v>6000555.0018910002</v>
      </c>
      <c r="K1891" s="105">
        <f t="shared" si="208"/>
        <v>0</v>
      </c>
      <c r="L1891" s="106">
        <f t="shared" si="209"/>
        <v>0</v>
      </c>
    </row>
    <row r="1892" spans="1:12" x14ac:dyDescent="0.3">
      <c r="A1892" s="104" t="s">
        <v>4171</v>
      </c>
      <c r="B1892" s="104" t="s">
        <v>4172</v>
      </c>
      <c r="C1892" s="105">
        <v>582295</v>
      </c>
      <c r="D1892" s="105">
        <v>6093690</v>
      </c>
      <c r="E1892" s="106">
        <f t="shared" si="203"/>
        <v>10.464953331215277</v>
      </c>
      <c r="F1892" s="107">
        <f t="shared" si="204"/>
        <v>32</v>
      </c>
      <c r="G1892" s="107">
        <f>COUNTIF(Data_Eksportir!$H$2:$H$3401,A1892)</f>
        <v>0</v>
      </c>
      <c r="H1892" s="104" t="str">
        <f t="shared" si="205"/>
        <v>5 – 20</v>
      </c>
      <c r="I1892" s="104" t="str">
        <f t="shared" si="206"/>
        <v>Di bawah ambang nilai</v>
      </c>
      <c r="J1892" s="106">
        <f t="shared" si="207"/>
        <v>6093690.0018920004</v>
      </c>
      <c r="K1892" s="105">
        <f t="shared" si="208"/>
        <v>0</v>
      </c>
      <c r="L1892" s="106">
        <f t="shared" si="209"/>
        <v>0</v>
      </c>
    </row>
    <row r="1893" spans="1:12" x14ac:dyDescent="0.3">
      <c r="A1893" s="104" t="s">
        <v>4173</v>
      </c>
      <c r="B1893" s="104" t="s">
        <v>4174</v>
      </c>
      <c r="C1893" s="105">
        <v>3779455</v>
      </c>
      <c r="D1893" s="105">
        <v>20603210</v>
      </c>
      <c r="E1893" s="106">
        <f t="shared" si="203"/>
        <v>5.4513706341258201</v>
      </c>
      <c r="F1893" s="107">
        <f t="shared" si="204"/>
        <v>32</v>
      </c>
      <c r="G1893" s="107">
        <f>COUNTIF(Data_Eksportir!$H$2:$H$3401,A1893)</f>
        <v>0</v>
      </c>
      <c r="H1893" s="104" t="str">
        <f t="shared" si="205"/>
        <v>5 – 20</v>
      </c>
      <c r="I1893" s="104" t="str">
        <f t="shared" si="206"/>
        <v>Belum terwakili</v>
      </c>
      <c r="J1893" s="106">
        <f t="shared" si="207"/>
        <v>20603210.001892999</v>
      </c>
      <c r="K1893" s="105">
        <f t="shared" si="208"/>
        <v>20603210</v>
      </c>
      <c r="L1893" s="106">
        <f t="shared" si="209"/>
        <v>20603210.001892999</v>
      </c>
    </row>
    <row r="1894" spans="1:12" x14ac:dyDescent="0.3">
      <c r="A1894" s="104" t="s">
        <v>4175</v>
      </c>
      <c r="B1894" s="104" t="s">
        <v>4176</v>
      </c>
      <c r="C1894" s="105">
        <v>2299801</v>
      </c>
      <c r="D1894" s="105">
        <v>21066628</v>
      </c>
      <c r="E1894" s="106">
        <f t="shared" si="203"/>
        <v>9.1601960343525377</v>
      </c>
      <c r="F1894" s="107">
        <f t="shared" si="204"/>
        <v>32</v>
      </c>
      <c r="G1894" s="107">
        <f>COUNTIF(Data_Eksportir!$H$2:$H$3401,A1894)</f>
        <v>1</v>
      </c>
      <c r="H1894" s="104" t="str">
        <f t="shared" si="205"/>
        <v>5 – 20</v>
      </c>
      <c r="I1894" s="104" t="str">
        <f t="shared" si="206"/>
        <v>Keterwakilan rendah</v>
      </c>
      <c r="J1894" s="106">
        <f t="shared" si="207"/>
        <v>21066628.001894001</v>
      </c>
      <c r="K1894" s="105">
        <f t="shared" si="208"/>
        <v>10533314</v>
      </c>
      <c r="L1894" s="106">
        <f t="shared" si="209"/>
        <v>10533314.001894001</v>
      </c>
    </row>
    <row r="1895" spans="1:12" x14ac:dyDescent="0.3">
      <c r="A1895" s="104" t="s">
        <v>4177</v>
      </c>
      <c r="B1895" s="104" t="s">
        <v>4178</v>
      </c>
      <c r="C1895" s="105">
        <v>2104486</v>
      </c>
      <c r="D1895" s="105">
        <v>12010069</v>
      </c>
      <c r="E1895" s="106">
        <f t="shared" si="203"/>
        <v>5.70688947324905</v>
      </c>
      <c r="F1895" s="107">
        <f t="shared" si="204"/>
        <v>32</v>
      </c>
      <c r="G1895" s="107">
        <f>COUNTIF(Data_Eksportir!$H$2:$H$3401,A1895)</f>
        <v>0</v>
      </c>
      <c r="H1895" s="104" t="str">
        <f t="shared" si="205"/>
        <v>5 – 20</v>
      </c>
      <c r="I1895" s="104" t="str">
        <f t="shared" si="206"/>
        <v>Belum terwakili</v>
      </c>
      <c r="J1895" s="106">
        <f t="shared" si="207"/>
        <v>12010069.001894999</v>
      </c>
      <c r="K1895" s="105">
        <f t="shared" si="208"/>
        <v>12010069</v>
      </c>
      <c r="L1895" s="106">
        <f t="shared" si="209"/>
        <v>12010069.001894999</v>
      </c>
    </row>
    <row r="1896" spans="1:12" x14ac:dyDescent="0.3">
      <c r="A1896" s="104" t="s">
        <v>4179</v>
      </c>
      <c r="B1896" s="104" t="s">
        <v>4180</v>
      </c>
      <c r="C1896" s="105">
        <v>75</v>
      </c>
      <c r="D1896" s="105">
        <v>15141</v>
      </c>
      <c r="E1896" s="106">
        <f t="shared" si="203"/>
        <v>201.88</v>
      </c>
      <c r="F1896" s="107">
        <f t="shared" si="204"/>
        <v>32</v>
      </c>
      <c r="G1896" s="107">
        <f>COUNTIF(Data_Eksportir!$H$2:$H$3401,A1896)</f>
        <v>0</v>
      </c>
      <c r="H1896" s="104" t="str">
        <f t="shared" si="205"/>
        <v>100 ke atas</v>
      </c>
      <c r="I1896" s="104" t="str">
        <f t="shared" si="206"/>
        <v>Di bawah ambang nilai</v>
      </c>
      <c r="J1896" s="106">
        <f t="shared" si="207"/>
        <v>15141.001896</v>
      </c>
      <c r="K1896" s="105">
        <f t="shared" si="208"/>
        <v>0</v>
      </c>
      <c r="L1896" s="106">
        <f t="shared" si="209"/>
        <v>0</v>
      </c>
    </row>
    <row r="1897" spans="1:12" x14ac:dyDescent="0.3">
      <c r="A1897" s="104" t="s">
        <v>4181</v>
      </c>
      <c r="B1897" s="104" t="s">
        <v>4182</v>
      </c>
      <c r="C1897" s="105">
        <v>3159481</v>
      </c>
      <c r="D1897" s="105">
        <v>3151197</v>
      </c>
      <c r="E1897" s="106">
        <f t="shared" si="203"/>
        <v>0.99737805038232541</v>
      </c>
      <c r="F1897" s="107">
        <f t="shared" si="204"/>
        <v>32</v>
      </c>
      <c r="G1897" s="107">
        <f>COUNTIF(Data_Eksportir!$H$2:$H$3401,A1897)</f>
        <v>1</v>
      </c>
      <c r="H1897" s="104" t="str">
        <f t="shared" si="205"/>
        <v>Di bawah 1</v>
      </c>
      <c r="I1897" s="104" t="str">
        <f t="shared" si="206"/>
        <v>Di bawah ambang nilai</v>
      </c>
      <c r="J1897" s="106">
        <f t="shared" si="207"/>
        <v>3151197.0018969998</v>
      </c>
      <c r="K1897" s="105">
        <f t="shared" si="208"/>
        <v>0</v>
      </c>
      <c r="L1897" s="106">
        <f t="shared" si="209"/>
        <v>0</v>
      </c>
    </row>
    <row r="1898" spans="1:12" x14ac:dyDescent="0.3">
      <c r="A1898" s="104" t="s">
        <v>4183</v>
      </c>
      <c r="B1898" s="104" t="s">
        <v>4184</v>
      </c>
      <c r="C1898" s="105">
        <v>8898153</v>
      </c>
      <c r="D1898" s="105">
        <v>18173037</v>
      </c>
      <c r="E1898" s="106">
        <f t="shared" si="203"/>
        <v>2.0423381121902491</v>
      </c>
      <c r="F1898" s="107">
        <f t="shared" si="204"/>
        <v>32</v>
      </c>
      <c r="G1898" s="107">
        <f>COUNTIF(Data_Eksportir!$H$2:$H$3401,A1898)</f>
        <v>0</v>
      </c>
      <c r="H1898" s="104" t="str">
        <f t="shared" si="205"/>
        <v>1 – 5</v>
      </c>
      <c r="I1898" s="104" t="str">
        <f t="shared" si="206"/>
        <v>Belum terwakili</v>
      </c>
      <c r="J1898" s="106">
        <f t="shared" si="207"/>
        <v>18173037.001897998</v>
      </c>
      <c r="K1898" s="105">
        <f t="shared" si="208"/>
        <v>18173037</v>
      </c>
      <c r="L1898" s="106">
        <f t="shared" si="209"/>
        <v>18173037.001897998</v>
      </c>
    </row>
    <row r="1899" spans="1:12" x14ac:dyDescent="0.3">
      <c r="A1899" s="104" t="s">
        <v>4185</v>
      </c>
      <c r="B1899" s="104" t="s">
        <v>4186</v>
      </c>
      <c r="C1899" s="105">
        <v>36766</v>
      </c>
      <c r="D1899" s="105">
        <v>97791</v>
      </c>
      <c r="E1899" s="106">
        <f t="shared" si="203"/>
        <v>2.6598215742805853</v>
      </c>
      <c r="F1899" s="107">
        <f t="shared" si="204"/>
        <v>32</v>
      </c>
      <c r="G1899" s="107">
        <f>COUNTIF(Data_Eksportir!$H$2:$H$3401,A1899)</f>
        <v>0</v>
      </c>
      <c r="H1899" s="104" t="str">
        <f t="shared" si="205"/>
        <v>1 – 5</v>
      </c>
      <c r="I1899" s="104" t="str">
        <f t="shared" si="206"/>
        <v>Di bawah ambang nilai</v>
      </c>
      <c r="J1899" s="106">
        <f t="shared" si="207"/>
        <v>97791.001898999995</v>
      </c>
      <c r="K1899" s="105">
        <f t="shared" si="208"/>
        <v>0</v>
      </c>
      <c r="L1899" s="106">
        <f t="shared" si="209"/>
        <v>0</v>
      </c>
    </row>
    <row r="1900" spans="1:12" x14ac:dyDescent="0.3">
      <c r="A1900" s="104" t="s">
        <v>4187</v>
      </c>
      <c r="B1900" s="104" t="s">
        <v>4188</v>
      </c>
      <c r="C1900" s="105">
        <v>2273</v>
      </c>
      <c r="D1900" s="105">
        <v>168050</v>
      </c>
      <c r="E1900" s="106">
        <f t="shared" si="203"/>
        <v>73.933128024637043</v>
      </c>
      <c r="F1900" s="107">
        <f t="shared" si="204"/>
        <v>32</v>
      </c>
      <c r="G1900" s="107">
        <f>COUNTIF(Data_Eksportir!$H$2:$H$3401,A1900)</f>
        <v>0</v>
      </c>
      <c r="H1900" s="104" t="str">
        <f t="shared" si="205"/>
        <v>20 – 100</v>
      </c>
      <c r="I1900" s="104" t="str">
        <f t="shared" si="206"/>
        <v>Di bawah ambang nilai</v>
      </c>
      <c r="J1900" s="106">
        <f t="shared" si="207"/>
        <v>168050.0019</v>
      </c>
      <c r="K1900" s="105">
        <f t="shared" si="208"/>
        <v>0</v>
      </c>
      <c r="L1900" s="106">
        <f t="shared" si="209"/>
        <v>0</v>
      </c>
    </row>
    <row r="1901" spans="1:12" x14ac:dyDescent="0.3">
      <c r="A1901" s="104" t="s">
        <v>4189</v>
      </c>
      <c r="B1901" s="104" t="s">
        <v>4190</v>
      </c>
      <c r="C1901" s="105">
        <v>10332</v>
      </c>
      <c r="D1901" s="105">
        <v>170</v>
      </c>
      <c r="E1901" s="106">
        <f t="shared" si="203"/>
        <v>1.6453735965931089E-2</v>
      </c>
      <c r="F1901" s="107">
        <f t="shared" si="204"/>
        <v>32</v>
      </c>
      <c r="G1901" s="107">
        <f>COUNTIF(Data_Eksportir!$H$2:$H$3401,A1901)</f>
        <v>0</v>
      </c>
      <c r="H1901" s="104" t="str">
        <f t="shared" si="205"/>
        <v>Di bawah 1</v>
      </c>
      <c r="I1901" s="104" t="str">
        <f t="shared" si="206"/>
        <v>Di bawah ambang nilai</v>
      </c>
      <c r="J1901" s="106">
        <f t="shared" si="207"/>
        <v>170.001901</v>
      </c>
      <c r="K1901" s="105">
        <f t="shared" si="208"/>
        <v>0</v>
      </c>
      <c r="L1901" s="106">
        <f t="shared" si="209"/>
        <v>0</v>
      </c>
    </row>
    <row r="1902" spans="1:12" x14ac:dyDescent="0.3">
      <c r="A1902" s="104" t="s">
        <v>4191</v>
      </c>
      <c r="B1902" s="104" t="s">
        <v>4192</v>
      </c>
      <c r="C1902" s="105">
        <v>31320</v>
      </c>
      <c r="D1902" s="105">
        <v>391492</v>
      </c>
      <c r="E1902" s="106">
        <f t="shared" si="203"/>
        <v>12.499744572158365</v>
      </c>
      <c r="F1902" s="107">
        <f t="shared" si="204"/>
        <v>32</v>
      </c>
      <c r="G1902" s="107">
        <f>COUNTIF(Data_Eksportir!$H$2:$H$3401,A1902)</f>
        <v>0</v>
      </c>
      <c r="H1902" s="104" t="str">
        <f t="shared" si="205"/>
        <v>5 – 20</v>
      </c>
      <c r="I1902" s="104" t="str">
        <f t="shared" si="206"/>
        <v>Di bawah ambang nilai</v>
      </c>
      <c r="J1902" s="106">
        <f t="shared" si="207"/>
        <v>391492.00190199999</v>
      </c>
      <c r="K1902" s="105">
        <f t="shared" si="208"/>
        <v>0</v>
      </c>
      <c r="L1902" s="106">
        <f t="shared" si="209"/>
        <v>0</v>
      </c>
    </row>
    <row r="1903" spans="1:12" x14ac:dyDescent="0.3">
      <c r="A1903" s="104" t="s">
        <v>4193</v>
      </c>
      <c r="B1903" s="104" t="s">
        <v>4194</v>
      </c>
      <c r="C1903" s="105">
        <v>906325</v>
      </c>
      <c r="D1903" s="105">
        <v>2262012</v>
      </c>
      <c r="E1903" s="106">
        <f t="shared" si="203"/>
        <v>2.4958066918599839</v>
      </c>
      <c r="F1903" s="107">
        <f t="shared" si="204"/>
        <v>32</v>
      </c>
      <c r="G1903" s="107">
        <f>COUNTIF(Data_Eksportir!$H$2:$H$3401,A1903)</f>
        <v>0</v>
      </c>
      <c r="H1903" s="104" t="str">
        <f t="shared" si="205"/>
        <v>1 – 5</v>
      </c>
      <c r="I1903" s="104" t="str">
        <f t="shared" si="206"/>
        <v>Di bawah ambang nilai</v>
      </c>
      <c r="J1903" s="106">
        <f t="shared" si="207"/>
        <v>2262012.0019029998</v>
      </c>
      <c r="K1903" s="105">
        <f t="shared" si="208"/>
        <v>0</v>
      </c>
      <c r="L1903" s="106">
        <f t="shared" si="209"/>
        <v>0</v>
      </c>
    </row>
    <row r="1904" spans="1:12" x14ac:dyDescent="0.3">
      <c r="A1904" s="104" t="s">
        <v>4195</v>
      </c>
      <c r="B1904" s="104" t="s">
        <v>4196</v>
      </c>
      <c r="C1904" s="105">
        <v>322279</v>
      </c>
      <c r="D1904" s="105">
        <v>1753883</v>
      </c>
      <c r="E1904" s="106">
        <f t="shared" si="203"/>
        <v>5.442126232239767</v>
      </c>
      <c r="F1904" s="107">
        <f t="shared" si="204"/>
        <v>32</v>
      </c>
      <c r="G1904" s="107">
        <f>COUNTIF(Data_Eksportir!$H$2:$H$3401,A1904)</f>
        <v>7</v>
      </c>
      <c r="H1904" s="104" t="str">
        <f t="shared" si="205"/>
        <v>5 – 20</v>
      </c>
      <c r="I1904" s="104" t="str">
        <f t="shared" si="206"/>
        <v>Di bawah ambang nilai</v>
      </c>
      <c r="J1904" s="106">
        <f t="shared" si="207"/>
        <v>1753883.0019040001</v>
      </c>
      <c r="K1904" s="105">
        <f t="shared" si="208"/>
        <v>0</v>
      </c>
      <c r="L1904" s="106">
        <f t="shared" si="209"/>
        <v>0</v>
      </c>
    </row>
    <row r="1905" spans="1:12" x14ac:dyDescent="0.3">
      <c r="A1905" s="104" t="s">
        <v>4197</v>
      </c>
      <c r="B1905" s="104" t="s">
        <v>4198</v>
      </c>
      <c r="C1905" s="105">
        <v>20809</v>
      </c>
      <c r="D1905" s="105">
        <v>95769</v>
      </c>
      <c r="E1905" s="106">
        <f t="shared" si="203"/>
        <v>4.6022874717670241</v>
      </c>
      <c r="F1905" s="107">
        <f t="shared" si="204"/>
        <v>32</v>
      </c>
      <c r="G1905" s="107">
        <f>COUNTIF(Data_Eksportir!$H$2:$H$3401,A1905)</f>
        <v>0</v>
      </c>
      <c r="H1905" s="104" t="str">
        <f t="shared" si="205"/>
        <v>1 – 5</v>
      </c>
      <c r="I1905" s="104" t="str">
        <f t="shared" si="206"/>
        <v>Di bawah ambang nilai</v>
      </c>
      <c r="J1905" s="106">
        <f t="shared" si="207"/>
        <v>95769.001904999997</v>
      </c>
      <c r="K1905" s="105">
        <f t="shared" si="208"/>
        <v>0</v>
      </c>
      <c r="L1905" s="106">
        <f t="shared" si="209"/>
        <v>0</v>
      </c>
    </row>
    <row r="1906" spans="1:12" x14ac:dyDescent="0.3">
      <c r="A1906" s="104" t="s">
        <v>4199</v>
      </c>
      <c r="B1906" s="104" t="s">
        <v>4200</v>
      </c>
      <c r="C1906" s="105">
        <v>186808</v>
      </c>
      <c r="D1906" s="105">
        <v>327923</v>
      </c>
      <c r="E1906" s="106">
        <f t="shared" si="203"/>
        <v>1.7554012676116655</v>
      </c>
      <c r="F1906" s="107">
        <f t="shared" si="204"/>
        <v>32</v>
      </c>
      <c r="G1906" s="107">
        <f>COUNTIF(Data_Eksportir!$H$2:$H$3401,A1906)</f>
        <v>0</v>
      </c>
      <c r="H1906" s="104" t="str">
        <f t="shared" si="205"/>
        <v>1 – 5</v>
      </c>
      <c r="I1906" s="104" t="str">
        <f t="shared" si="206"/>
        <v>Di bawah ambang nilai</v>
      </c>
      <c r="J1906" s="106">
        <f t="shared" si="207"/>
        <v>327923.00190600002</v>
      </c>
      <c r="K1906" s="105">
        <f t="shared" si="208"/>
        <v>0</v>
      </c>
      <c r="L1906" s="106">
        <f t="shared" si="209"/>
        <v>0</v>
      </c>
    </row>
    <row r="1907" spans="1:12" x14ac:dyDescent="0.3">
      <c r="A1907" s="104" t="s">
        <v>4201</v>
      </c>
      <c r="B1907" s="104" t="s">
        <v>4202</v>
      </c>
      <c r="C1907" s="105">
        <v>108</v>
      </c>
      <c r="D1907" s="105">
        <v>9502</v>
      </c>
      <c r="E1907" s="106">
        <f t="shared" si="203"/>
        <v>87.981481481481481</v>
      </c>
      <c r="F1907" s="107">
        <f t="shared" si="204"/>
        <v>32</v>
      </c>
      <c r="G1907" s="107">
        <f>COUNTIF(Data_Eksportir!$H$2:$H$3401,A1907)</f>
        <v>0</v>
      </c>
      <c r="H1907" s="104" t="str">
        <f t="shared" si="205"/>
        <v>20 – 100</v>
      </c>
      <c r="I1907" s="104" t="str">
        <f t="shared" si="206"/>
        <v>Di bawah ambang nilai</v>
      </c>
      <c r="J1907" s="106">
        <f t="shared" si="207"/>
        <v>9502.0019069999998</v>
      </c>
      <c r="K1907" s="105">
        <f t="shared" si="208"/>
        <v>0</v>
      </c>
      <c r="L1907" s="106">
        <f t="shared" si="209"/>
        <v>0</v>
      </c>
    </row>
    <row r="1908" spans="1:12" x14ac:dyDescent="0.3">
      <c r="A1908" s="104" t="s">
        <v>4203</v>
      </c>
      <c r="B1908" s="104" t="s">
        <v>4204</v>
      </c>
      <c r="C1908" s="105">
        <v>60784</v>
      </c>
      <c r="D1908" s="105">
        <v>122161</v>
      </c>
      <c r="E1908" s="106">
        <f t="shared" si="203"/>
        <v>2.0097558568044223</v>
      </c>
      <c r="F1908" s="107">
        <f t="shared" si="204"/>
        <v>32</v>
      </c>
      <c r="G1908" s="107">
        <f>COUNTIF(Data_Eksportir!$H$2:$H$3401,A1908)</f>
        <v>0</v>
      </c>
      <c r="H1908" s="104" t="str">
        <f t="shared" si="205"/>
        <v>1 – 5</v>
      </c>
      <c r="I1908" s="104" t="str">
        <f t="shared" si="206"/>
        <v>Di bawah ambang nilai</v>
      </c>
      <c r="J1908" s="106">
        <f t="shared" si="207"/>
        <v>122161.00190800001</v>
      </c>
      <c r="K1908" s="105">
        <f t="shared" si="208"/>
        <v>0</v>
      </c>
      <c r="L1908" s="106">
        <f t="shared" si="209"/>
        <v>0</v>
      </c>
    </row>
    <row r="1909" spans="1:12" x14ac:dyDescent="0.3">
      <c r="A1909" s="104" t="s">
        <v>4205</v>
      </c>
      <c r="B1909" s="104" t="s">
        <v>4206</v>
      </c>
      <c r="C1909" s="105">
        <v>11012956</v>
      </c>
      <c r="D1909" s="105">
        <v>25565888</v>
      </c>
      <c r="E1909" s="106">
        <f t="shared" si="203"/>
        <v>2.3214374051798625</v>
      </c>
      <c r="F1909" s="107">
        <f t="shared" si="204"/>
        <v>32</v>
      </c>
      <c r="G1909" s="107">
        <f>COUNTIF(Data_Eksportir!$H$2:$H$3401,A1909)</f>
        <v>0</v>
      </c>
      <c r="H1909" s="104" t="str">
        <f t="shared" si="205"/>
        <v>1 – 5</v>
      </c>
      <c r="I1909" s="104" t="str">
        <f t="shared" si="206"/>
        <v>Belum terwakili</v>
      </c>
      <c r="J1909" s="106">
        <f t="shared" si="207"/>
        <v>25565888.001908999</v>
      </c>
      <c r="K1909" s="105">
        <f t="shared" si="208"/>
        <v>25565888</v>
      </c>
      <c r="L1909" s="106">
        <f t="shared" si="209"/>
        <v>25565888.001908999</v>
      </c>
    </row>
    <row r="1910" spans="1:12" x14ac:dyDescent="0.3">
      <c r="A1910" s="104" t="s">
        <v>4207</v>
      </c>
      <c r="B1910" s="104" t="s">
        <v>4208</v>
      </c>
      <c r="C1910" s="105">
        <v>21980</v>
      </c>
      <c r="D1910" s="105">
        <v>401052</v>
      </c>
      <c r="E1910" s="106">
        <f t="shared" si="203"/>
        <v>18.246223839854412</v>
      </c>
      <c r="F1910" s="107">
        <f t="shared" si="204"/>
        <v>32</v>
      </c>
      <c r="G1910" s="107">
        <f>COUNTIF(Data_Eksportir!$H$2:$H$3401,A1910)</f>
        <v>0</v>
      </c>
      <c r="H1910" s="104" t="str">
        <f t="shared" si="205"/>
        <v>5 – 20</v>
      </c>
      <c r="I1910" s="104" t="str">
        <f t="shared" si="206"/>
        <v>Di bawah ambang nilai</v>
      </c>
      <c r="J1910" s="106">
        <f t="shared" si="207"/>
        <v>401052.00190999999</v>
      </c>
      <c r="K1910" s="105">
        <f t="shared" si="208"/>
        <v>0</v>
      </c>
      <c r="L1910" s="106">
        <f t="shared" si="209"/>
        <v>0</v>
      </c>
    </row>
    <row r="1911" spans="1:12" x14ac:dyDescent="0.3">
      <c r="A1911" s="104" t="s">
        <v>4209</v>
      </c>
      <c r="B1911" s="104" t="s">
        <v>4210</v>
      </c>
      <c r="C1911" s="105">
        <v>3953448</v>
      </c>
      <c r="D1911" s="105">
        <v>19699364</v>
      </c>
      <c r="E1911" s="106">
        <f t="shared" si="203"/>
        <v>4.9828311893820283</v>
      </c>
      <c r="F1911" s="107">
        <f t="shared" si="204"/>
        <v>32</v>
      </c>
      <c r="G1911" s="107">
        <f>COUNTIF(Data_Eksportir!$H$2:$H$3401,A1911)</f>
        <v>0</v>
      </c>
      <c r="H1911" s="104" t="str">
        <f t="shared" si="205"/>
        <v>1 – 5</v>
      </c>
      <c r="I1911" s="104" t="str">
        <f t="shared" si="206"/>
        <v>Belum terwakili</v>
      </c>
      <c r="J1911" s="106">
        <f t="shared" si="207"/>
        <v>19699364.001910999</v>
      </c>
      <c r="K1911" s="105">
        <f t="shared" si="208"/>
        <v>19699364</v>
      </c>
      <c r="L1911" s="106">
        <f t="shared" si="209"/>
        <v>19699364.001910999</v>
      </c>
    </row>
    <row r="1912" spans="1:12" x14ac:dyDescent="0.3">
      <c r="A1912" s="104" t="s">
        <v>4211</v>
      </c>
      <c r="B1912" s="104" t="s">
        <v>4212</v>
      </c>
      <c r="C1912" s="105">
        <v>500143</v>
      </c>
      <c r="D1912" s="105">
        <v>906470</v>
      </c>
      <c r="E1912" s="106">
        <f t="shared" si="203"/>
        <v>1.812421647408841</v>
      </c>
      <c r="F1912" s="107">
        <f t="shared" si="204"/>
        <v>32</v>
      </c>
      <c r="G1912" s="107">
        <f>COUNTIF(Data_Eksportir!$H$2:$H$3401,A1912)</f>
        <v>0</v>
      </c>
      <c r="H1912" s="104" t="str">
        <f t="shared" si="205"/>
        <v>1 – 5</v>
      </c>
      <c r="I1912" s="104" t="str">
        <f t="shared" si="206"/>
        <v>Di bawah ambang nilai</v>
      </c>
      <c r="J1912" s="106">
        <f t="shared" si="207"/>
        <v>906470.00191200001</v>
      </c>
      <c r="K1912" s="105">
        <f t="shared" si="208"/>
        <v>0</v>
      </c>
      <c r="L1912" s="106">
        <f t="shared" si="209"/>
        <v>0</v>
      </c>
    </row>
    <row r="1913" spans="1:12" x14ac:dyDescent="0.3">
      <c r="A1913" s="104" t="s">
        <v>4213</v>
      </c>
      <c r="B1913" s="104" t="s">
        <v>4214</v>
      </c>
      <c r="C1913" s="105">
        <v>11246950</v>
      </c>
      <c r="D1913" s="105">
        <v>5559833</v>
      </c>
      <c r="E1913" s="106">
        <f t="shared" si="203"/>
        <v>0.49434139922378956</v>
      </c>
      <c r="F1913" s="107">
        <f t="shared" si="204"/>
        <v>32</v>
      </c>
      <c r="G1913" s="107">
        <f>COUNTIF(Data_Eksportir!$H$2:$H$3401,A1913)</f>
        <v>0</v>
      </c>
      <c r="H1913" s="104" t="str">
        <f t="shared" si="205"/>
        <v>Di bawah 1</v>
      </c>
      <c r="I1913" s="104" t="str">
        <f t="shared" si="206"/>
        <v>Di bawah ambang nilai</v>
      </c>
      <c r="J1913" s="106">
        <f t="shared" si="207"/>
        <v>5559833.0019129999</v>
      </c>
      <c r="K1913" s="105">
        <f t="shared" si="208"/>
        <v>0</v>
      </c>
      <c r="L1913" s="106">
        <f t="shared" si="209"/>
        <v>0</v>
      </c>
    </row>
    <row r="1914" spans="1:12" x14ac:dyDescent="0.3">
      <c r="A1914" s="104" t="s">
        <v>4215</v>
      </c>
      <c r="B1914" s="104" t="s">
        <v>4216</v>
      </c>
      <c r="C1914" s="105">
        <v>11352</v>
      </c>
      <c r="D1914" s="105">
        <v>37340</v>
      </c>
      <c r="E1914" s="106">
        <f t="shared" si="203"/>
        <v>3.2892882311486962</v>
      </c>
      <c r="F1914" s="107">
        <f t="shared" si="204"/>
        <v>32</v>
      </c>
      <c r="G1914" s="107">
        <f>COUNTIF(Data_Eksportir!$H$2:$H$3401,A1914)</f>
        <v>0</v>
      </c>
      <c r="H1914" s="104" t="str">
        <f t="shared" si="205"/>
        <v>1 – 5</v>
      </c>
      <c r="I1914" s="104" t="str">
        <f t="shared" si="206"/>
        <v>Di bawah ambang nilai</v>
      </c>
      <c r="J1914" s="106">
        <f t="shared" si="207"/>
        <v>37340.001914</v>
      </c>
      <c r="K1914" s="105">
        <f t="shared" si="208"/>
        <v>0</v>
      </c>
      <c r="L1914" s="106">
        <f t="shared" si="209"/>
        <v>0</v>
      </c>
    </row>
    <row r="1915" spans="1:12" x14ac:dyDescent="0.3">
      <c r="A1915" s="104" t="s">
        <v>4217</v>
      </c>
      <c r="B1915" s="104" t="s">
        <v>4218</v>
      </c>
      <c r="C1915" s="105">
        <v>9742843</v>
      </c>
      <c r="D1915" s="105">
        <v>7386753</v>
      </c>
      <c r="E1915" s="106">
        <f t="shared" si="203"/>
        <v>0.75817222960484942</v>
      </c>
      <c r="F1915" s="107">
        <f t="shared" si="204"/>
        <v>32</v>
      </c>
      <c r="G1915" s="107">
        <f>COUNTIF(Data_Eksportir!$H$2:$H$3401,A1915)</f>
        <v>0</v>
      </c>
      <c r="H1915" s="104" t="str">
        <f t="shared" si="205"/>
        <v>Di bawah 1</v>
      </c>
      <c r="I1915" s="104" t="str">
        <f t="shared" si="206"/>
        <v>Di bawah ambang nilai</v>
      </c>
      <c r="J1915" s="106">
        <f t="shared" si="207"/>
        <v>7386753.0019150004</v>
      </c>
      <c r="K1915" s="105">
        <f t="shared" si="208"/>
        <v>0</v>
      </c>
      <c r="L1915" s="106">
        <f t="shared" si="209"/>
        <v>0</v>
      </c>
    </row>
    <row r="1916" spans="1:12" x14ac:dyDescent="0.3">
      <c r="A1916" s="104" t="s">
        <v>4219</v>
      </c>
      <c r="B1916" s="104" t="s">
        <v>4220</v>
      </c>
      <c r="C1916" s="105">
        <v>20</v>
      </c>
      <c r="D1916" s="105">
        <v>31</v>
      </c>
      <c r="E1916" s="106">
        <f t="shared" si="203"/>
        <v>1.55</v>
      </c>
      <c r="F1916" s="107">
        <f t="shared" si="204"/>
        <v>32</v>
      </c>
      <c r="G1916" s="107">
        <f>COUNTIF(Data_Eksportir!$H$2:$H$3401,A1916)</f>
        <v>0</v>
      </c>
      <c r="H1916" s="104" t="str">
        <f t="shared" si="205"/>
        <v>1 – 5</v>
      </c>
      <c r="I1916" s="104" t="str">
        <f t="shared" si="206"/>
        <v>Di bawah ambang nilai</v>
      </c>
      <c r="J1916" s="106">
        <f t="shared" si="207"/>
        <v>31.001916000000001</v>
      </c>
      <c r="K1916" s="105">
        <f t="shared" si="208"/>
        <v>0</v>
      </c>
      <c r="L1916" s="106">
        <f t="shared" si="209"/>
        <v>0</v>
      </c>
    </row>
    <row r="1917" spans="1:12" x14ac:dyDescent="0.3">
      <c r="A1917" s="104" t="s">
        <v>4221</v>
      </c>
      <c r="B1917" s="104" t="s">
        <v>4222</v>
      </c>
      <c r="C1917" s="105">
        <v>38959</v>
      </c>
      <c r="D1917" s="105">
        <v>93992</v>
      </c>
      <c r="E1917" s="106">
        <f t="shared" si="203"/>
        <v>2.4125875920839857</v>
      </c>
      <c r="F1917" s="107">
        <f t="shared" si="204"/>
        <v>32</v>
      </c>
      <c r="G1917" s="107">
        <f>COUNTIF(Data_Eksportir!$H$2:$H$3401,A1917)</f>
        <v>0</v>
      </c>
      <c r="H1917" s="104" t="str">
        <f t="shared" si="205"/>
        <v>1 – 5</v>
      </c>
      <c r="I1917" s="104" t="str">
        <f t="shared" si="206"/>
        <v>Di bawah ambang nilai</v>
      </c>
      <c r="J1917" s="106">
        <f t="shared" si="207"/>
        <v>93992.001917000001</v>
      </c>
      <c r="K1917" s="105">
        <f t="shared" si="208"/>
        <v>0</v>
      </c>
      <c r="L1917" s="106">
        <f t="shared" si="209"/>
        <v>0</v>
      </c>
    </row>
    <row r="1918" spans="1:12" x14ac:dyDescent="0.3">
      <c r="A1918" s="104" t="s">
        <v>4223</v>
      </c>
      <c r="B1918" s="104" t="s">
        <v>4224</v>
      </c>
      <c r="C1918" s="105">
        <v>2106</v>
      </c>
      <c r="D1918" s="105">
        <v>7213</v>
      </c>
      <c r="E1918" s="106">
        <f t="shared" si="203"/>
        <v>3.4249762583095915</v>
      </c>
      <c r="F1918" s="107">
        <f t="shared" si="204"/>
        <v>32</v>
      </c>
      <c r="G1918" s="107">
        <f>COUNTIF(Data_Eksportir!$H$2:$H$3401,A1918)</f>
        <v>0</v>
      </c>
      <c r="H1918" s="104" t="str">
        <f t="shared" si="205"/>
        <v>1 – 5</v>
      </c>
      <c r="I1918" s="104" t="str">
        <f t="shared" si="206"/>
        <v>Di bawah ambang nilai</v>
      </c>
      <c r="J1918" s="106">
        <f t="shared" si="207"/>
        <v>7213.0019179999999</v>
      </c>
      <c r="K1918" s="105">
        <f t="shared" si="208"/>
        <v>0</v>
      </c>
      <c r="L1918" s="106">
        <f t="shared" si="209"/>
        <v>0</v>
      </c>
    </row>
    <row r="1919" spans="1:12" x14ac:dyDescent="0.3">
      <c r="A1919" s="104" t="s">
        <v>4225</v>
      </c>
      <c r="B1919" s="104" t="s">
        <v>4226</v>
      </c>
      <c r="C1919" s="105">
        <v>1174878</v>
      </c>
      <c r="D1919" s="105">
        <v>3624914</v>
      </c>
      <c r="E1919" s="106">
        <f t="shared" si="203"/>
        <v>3.0853535430912826</v>
      </c>
      <c r="F1919" s="107">
        <f t="shared" si="204"/>
        <v>32</v>
      </c>
      <c r="G1919" s="107">
        <f>COUNTIF(Data_Eksportir!$H$2:$H$3401,A1919)</f>
        <v>0</v>
      </c>
      <c r="H1919" s="104" t="str">
        <f t="shared" si="205"/>
        <v>1 – 5</v>
      </c>
      <c r="I1919" s="104" t="str">
        <f t="shared" si="206"/>
        <v>Di bawah ambang nilai</v>
      </c>
      <c r="J1919" s="106">
        <f t="shared" si="207"/>
        <v>3624914.0019189999</v>
      </c>
      <c r="K1919" s="105">
        <f t="shared" si="208"/>
        <v>0</v>
      </c>
      <c r="L1919" s="106">
        <f t="shared" si="209"/>
        <v>0</v>
      </c>
    </row>
    <row r="1920" spans="1:12" x14ac:dyDescent="0.3">
      <c r="A1920" s="104" t="s">
        <v>4227</v>
      </c>
      <c r="B1920" s="104" t="s">
        <v>4228</v>
      </c>
      <c r="C1920" s="105">
        <v>75760</v>
      </c>
      <c r="D1920" s="105">
        <v>567353</v>
      </c>
      <c r="E1920" s="106">
        <f t="shared" si="203"/>
        <v>7.4888199577613515</v>
      </c>
      <c r="F1920" s="107">
        <f t="shared" si="204"/>
        <v>32</v>
      </c>
      <c r="G1920" s="107">
        <f>COUNTIF(Data_Eksportir!$H$2:$H$3401,A1920)</f>
        <v>0</v>
      </c>
      <c r="H1920" s="104" t="str">
        <f t="shared" si="205"/>
        <v>5 – 20</v>
      </c>
      <c r="I1920" s="104" t="str">
        <f t="shared" si="206"/>
        <v>Di bawah ambang nilai</v>
      </c>
      <c r="J1920" s="106">
        <f t="shared" si="207"/>
        <v>567353.00191999995</v>
      </c>
      <c r="K1920" s="105">
        <f t="shared" si="208"/>
        <v>0</v>
      </c>
      <c r="L1920" s="106">
        <f t="shared" si="209"/>
        <v>0</v>
      </c>
    </row>
    <row r="1921" spans="1:12" x14ac:dyDescent="0.3">
      <c r="A1921" s="104" t="s">
        <v>4229</v>
      </c>
      <c r="B1921" s="104" t="s">
        <v>4230</v>
      </c>
      <c r="C1921" s="105">
        <v>2400</v>
      </c>
      <c r="D1921" s="105">
        <v>11080</v>
      </c>
      <c r="E1921" s="106">
        <f t="shared" si="203"/>
        <v>4.6166666666666663</v>
      </c>
      <c r="F1921" s="107">
        <f t="shared" si="204"/>
        <v>32</v>
      </c>
      <c r="G1921" s="107">
        <f>COUNTIF(Data_Eksportir!$H$2:$H$3401,A1921)</f>
        <v>0</v>
      </c>
      <c r="H1921" s="104" t="str">
        <f t="shared" si="205"/>
        <v>1 – 5</v>
      </c>
      <c r="I1921" s="104" t="str">
        <f t="shared" si="206"/>
        <v>Di bawah ambang nilai</v>
      </c>
      <c r="J1921" s="106">
        <f t="shared" si="207"/>
        <v>11080.001920999999</v>
      </c>
      <c r="K1921" s="105">
        <f t="shared" si="208"/>
        <v>0</v>
      </c>
      <c r="L1921" s="106">
        <f t="shared" si="209"/>
        <v>0</v>
      </c>
    </row>
    <row r="1922" spans="1:12" x14ac:dyDescent="0.3">
      <c r="A1922" s="104" t="s">
        <v>4231</v>
      </c>
      <c r="B1922" s="104" t="s">
        <v>4232</v>
      </c>
      <c r="C1922" s="105">
        <v>2683612</v>
      </c>
      <c r="D1922" s="105">
        <v>9960290</v>
      </c>
      <c r="E1922" s="106">
        <f t="shared" ref="E1922:E1985" si="210">IF(AND(ISNUMBER(C1922),C1922&gt;0),D1922/C1922,"")</f>
        <v>3.7115238715581835</v>
      </c>
      <c r="F1922" s="107">
        <f t="shared" ref="F1922:F1985" si="211">VALUE(LEFT(A1922,2))</f>
        <v>32</v>
      </c>
      <c r="G1922" s="107">
        <f>COUNTIF(Data_Eksportir!$H$2:$H$3401,A1922)</f>
        <v>0</v>
      </c>
      <c r="H1922" s="104" t="str">
        <f t="shared" ref="H1922:H1985" si="212">IF(E1922="","Tanpa data berat",IF(E1922&lt;1,"Di bawah 1",IF(E1922&lt;5,"1 – 5",IF(E1922&lt;20,"5 – 20",IF(E1922&lt;100,"20 – 100","100 ke atas")))))</f>
        <v>1 – 5</v>
      </c>
      <c r="I1922" s="104" t="str">
        <f t="shared" ref="I1922:I1985" si="213">IF(D1922&lt;p_nilai_besar,"Di bawah ambang nilai",IF(G1922=0,"Belum terwakili",IF(G1922&lt;=p_listing_rendah,"Keterwakilan rendah","Terwakili")))</f>
        <v>Di bawah ambang nilai</v>
      </c>
      <c r="J1922" s="106">
        <f t="shared" ref="J1922:J1985" si="214">D1922+ROW()/10^6</f>
        <v>9960290.0019220002</v>
      </c>
      <c r="K1922" s="105">
        <f t="shared" ref="K1922:K1985" si="215">IF(D1922&gt;=p_nilai_besar,D1922/(1+G1922),0)</f>
        <v>0</v>
      </c>
      <c r="L1922" s="106">
        <f t="shared" ref="L1922:L1985" si="216">IF(K1922&gt;0,K1922+ROW()/10^6,0)</f>
        <v>0</v>
      </c>
    </row>
    <row r="1923" spans="1:12" x14ac:dyDescent="0.3">
      <c r="A1923" s="104" t="s">
        <v>4233</v>
      </c>
      <c r="B1923" s="104" t="s">
        <v>4234</v>
      </c>
      <c r="C1923" s="105">
        <v>541058</v>
      </c>
      <c r="D1923" s="105">
        <v>1682698</v>
      </c>
      <c r="E1923" s="106">
        <f t="shared" si="210"/>
        <v>3.1100140835178482</v>
      </c>
      <c r="F1923" s="107">
        <f t="shared" si="211"/>
        <v>32</v>
      </c>
      <c r="G1923" s="107">
        <f>COUNTIF(Data_Eksportir!$H$2:$H$3401,A1923)</f>
        <v>0</v>
      </c>
      <c r="H1923" s="104" t="str">
        <f t="shared" si="212"/>
        <v>1 – 5</v>
      </c>
      <c r="I1923" s="104" t="str">
        <f t="shared" si="213"/>
        <v>Di bawah ambang nilai</v>
      </c>
      <c r="J1923" s="106">
        <f t="shared" si="214"/>
        <v>1682698.001923</v>
      </c>
      <c r="K1923" s="105">
        <f t="shared" si="215"/>
        <v>0</v>
      </c>
      <c r="L1923" s="106">
        <f t="shared" si="216"/>
        <v>0</v>
      </c>
    </row>
    <row r="1924" spans="1:12" x14ac:dyDescent="0.3">
      <c r="A1924" s="104" t="s">
        <v>4235</v>
      </c>
      <c r="B1924" s="104" t="s">
        <v>4236</v>
      </c>
      <c r="C1924" s="105">
        <v>1255733</v>
      </c>
      <c r="D1924" s="105">
        <v>4932192</v>
      </c>
      <c r="E1924" s="106">
        <f t="shared" si="210"/>
        <v>3.9277394159427201</v>
      </c>
      <c r="F1924" s="107">
        <f t="shared" si="211"/>
        <v>32</v>
      </c>
      <c r="G1924" s="107">
        <f>COUNTIF(Data_Eksportir!$H$2:$H$3401,A1924)</f>
        <v>0</v>
      </c>
      <c r="H1924" s="104" t="str">
        <f t="shared" si="212"/>
        <v>1 – 5</v>
      </c>
      <c r="I1924" s="104" t="str">
        <f t="shared" si="213"/>
        <v>Di bawah ambang nilai</v>
      </c>
      <c r="J1924" s="106">
        <f t="shared" si="214"/>
        <v>4932192.0019239997</v>
      </c>
      <c r="K1924" s="105">
        <f t="shared" si="215"/>
        <v>0</v>
      </c>
      <c r="L1924" s="106">
        <f t="shared" si="216"/>
        <v>0</v>
      </c>
    </row>
    <row r="1925" spans="1:12" x14ac:dyDescent="0.3">
      <c r="A1925" s="104" t="s">
        <v>4237</v>
      </c>
      <c r="B1925" s="104" t="s">
        <v>4238</v>
      </c>
      <c r="C1925" s="105">
        <v>3612687</v>
      </c>
      <c r="D1925" s="105">
        <v>8731981</v>
      </c>
      <c r="E1925" s="106">
        <f t="shared" si="210"/>
        <v>2.4170322532785153</v>
      </c>
      <c r="F1925" s="107">
        <f t="shared" si="211"/>
        <v>32</v>
      </c>
      <c r="G1925" s="107">
        <f>COUNTIF(Data_Eksportir!$H$2:$H$3401,A1925)</f>
        <v>0</v>
      </c>
      <c r="H1925" s="104" t="str">
        <f t="shared" si="212"/>
        <v>1 – 5</v>
      </c>
      <c r="I1925" s="104" t="str">
        <f t="shared" si="213"/>
        <v>Di bawah ambang nilai</v>
      </c>
      <c r="J1925" s="106">
        <f t="shared" si="214"/>
        <v>8731981.0019250009</v>
      </c>
      <c r="K1925" s="105">
        <f t="shared" si="215"/>
        <v>0</v>
      </c>
      <c r="L1925" s="106">
        <f t="shared" si="216"/>
        <v>0</v>
      </c>
    </row>
    <row r="1926" spans="1:12" x14ac:dyDescent="0.3">
      <c r="A1926" s="104" t="s">
        <v>4239</v>
      </c>
      <c r="B1926" s="104" t="s">
        <v>4240</v>
      </c>
      <c r="C1926" s="105">
        <v>13889631</v>
      </c>
      <c r="D1926" s="105">
        <v>43146235</v>
      </c>
      <c r="E1926" s="106">
        <f t="shared" si="210"/>
        <v>3.1063629408153464</v>
      </c>
      <c r="F1926" s="107">
        <f t="shared" si="211"/>
        <v>32</v>
      </c>
      <c r="G1926" s="107">
        <f>COUNTIF(Data_Eksportir!$H$2:$H$3401,A1926)</f>
        <v>0</v>
      </c>
      <c r="H1926" s="104" t="str">
        <f t="shared" si="212"/>
        <v>1 – 5</v>
      </c>
      <c r="I1926" s="104" t="str">
        <f t="shared" si="213"/>
        <v>Belum terwakili</v>
      </c>
      <c r="J1926" s="106">
        <f t="shared" si="214"/>
        <v>43146235.001925997</v>
      </c>
      <c r="K1926" s="105">
        <f t="shared" si="215"/>
        <v>43146235</v>
      </c>
      <c r="L1926" s="106">
        <f t="shared" si="216"/>
        <v>43146235.001925997</v>
      </c>
    </row>
    <row r="1927" spans="1:12" x14ac:dyDescent="0.3">
      <c r="A1927" s="104" t="s">
        <v>4241</v>
      </c>
      <c r="B1927" s="104" t="s">
        <v>4242</v>
      </c>
      <c r="C1927" s="105">
        <v>748578</v>
      </c>
      <c r="D1927" s="105">
        <v>1669842</v>
      </c>
      <c r="E1927" s="106">
        <f t="shared" si="210"/>
        <v>2.230685379479493</v>
      </c>
      <c r="F1927" s="107">
        <f t="shared" si="211"/>
        <v>32</v>
      </c>
      <c r="G1927" s="107">
        <f>COUNTIF(Data_Eksportir!$H$2:$H$3401,A1927)</f>
        <v>0</v>
      </c>
      <c r="H1927" s="104" t="str">
        <f t="shared" si="212"/>
        <v>1 – 5</v>
      </c>
      <c r="I1927" s="104" t="str">
        <f t="shared" si="213"/>
        <v>Di bawah ambang nilai</v>
      </c>
      <c r="J1927" s="106">
        <f t="shared" si="214"/>
        <v>1669842.001927</v>
      </c>
      <c r="K1927" s="105">
        <f t="shared" si="215"/>
        <v>0</v>
      </c>
      <c r="L1927" s="106">
        <f t="shared" si="216"/>
        <v>0</v>
      </c>
    </row>
    <row r="1928" spans="1:12" x14ac:dyDescent="0.3">
      <c r="A1928" s="104" t="s">
        <v>4243</v>
      </c>
      <c r="B1928" s="104" t="s">
        <v>4244</v>
      </c>
      <c r="C1928" s="105">
        <v>40</v>
      </c>
      <c r="D1928" s="105">
        <v>42</v>
      </c>
      <c r="E1928" s="106">
        <f t="shared" si="210"/>
        <v>1.05</v>
      </c>
      <c r="F1928" s="107">
        <f t="shared" si="211"/>
        <v>32</v>
      </c>
      <c r="G1928" s="107">
        <f>COUNTIF(Data_Eksportir!$H$2:$H$3401,A1928)</f>
        <v>1</v>
      </c>
      <c r="H1928" s="104" t="str">
        <f t="shared" si="212"/>
        <v>1 – 5</v>
      </c>
      <c r="I1928" s="104" t="str">
        <f t="shared" si="213"/>
        <v>Di bawah ambang nilai</v>
      </c>
      <c r="J1928" s="106">
        <f t="shared" si="214"/>
        <v>42.001927999999999</v>
      </c>
      <c r="K1928" s="105">
        <f t="shared" si="215"/>
        <v>0</v>
      </c>
      <c r="L1928" s="106">
        <f t="shared" si="216"/>
        <v>0</v>
      </c>
    </row>
    <row r="1929" spans="1:12" x14ac:dyDescent="0.3">
      <c r="A1929" s="104" t="s">
        <v>4245</v>
      </c>
      <c r="B1929" s="104" t="s">
        <v>4246</v>
      </c>
      <c r="C1929" s="105">
        <v>4314</v>
      </c>
      <c r="D1929" s="105">
        <v>19368</v>
      </c>
      <c r="E1929" s="106">
        <f t="shared" si="210"/>
        <v>4.4895688456189156</v>
      </c>
      <c r="F1929" s="107">
        <f t="shared" si="211"/>
        <v>32</v>
      </c>
      <c r="G1929" s="107">
        <f>COUNTIF(Data_Eksportir!$H$2:$H$3401,A1929)</f>
        <v>0</v>
      </c>
      <c r="H1929" s="104" t="str">
        <f t="shared" si="212"/>
        <v>1 – 5</v>
      </c>
      <c r="I1929" s="104" t="str">
        <f t="shared" si="213"/>
        <v>Di bawah ambang nilai</v>
      </c>
      <c r="J1929" s="106">
        <f t="shared" si="214"/>
        <v>19368.001928999998</v>
      </c>
      <c r="K1929" s="105">
        <f t="shared" si="215"/>
        <v>0</v>
      </c>
      <c r="L1929" s="106">
        <f t="shared" si="216"/>
        <v>0</v>
      </c>
    </row>
    <row r="1930" spans="1:12" x14ac:dyDescent="0.3">
      <c r="A1930" s="104" t="s">
        <v>4247</v>
      </c>
      <c r="B1930" s="104" t="s">
        <v>4248</v>
      </c>
      <c r="C1930" s="105">
        <v>2363822</v>
      </c>
      <c r="D1930" s="105">
        <v>3024677</v>
      </c>
      <c r="E1930" s="106">
        <f t="shared" si="210"/>
        <v>1.2795705429596644</v>
      </c>
      <c r="F1930" s="107">
        <f t="shared" si="211"/>
        <v>32</v>
      </c>
      <c r="G1930" s="107">
        <f>COUNTIF(Data_Eksportir!$H$2:$H$3401,A1930)</f>
        <v>0</v>
      </c>
      <c r="H1930" s="104" t="str">
        <f t="shared" si="212"/>
        <v>1 – 5</v>
      </c>
      <c r="I1930" s="104" t="str">
        <f t="shared" si="213"/>
        <v>Di bawah ambang nilai</v>
      </c>
      <c r="J1930" s="106">
        <f t="shared" si="214"/>
        <v>3024677.0019299998</v>
      </c>
      <c r="K1930" s="105">
        <f t="shared" si="215"/>
        <v>0</v>
      </c>
      <c r="L1930" s="106">
        <f t="shared" si="216"/>
        <v>0</v>
      </c>
    </row>
    <row r="1931" spans="1:12" x14ac:dyDescent="0.3">
      <c r="A1931" s="104" t="s">
        <v>4249</v>
      </c>
      <c r="B1931" s="104" t="s">
        <v>4250</v>
      </c>
      <c r="C1931" s="105">
        <v>2995354</v>
      </c>
      <c r="D1931" s="105">
        <v>7008084</v>
      </c>
      <c r="E1931" s="106">
        <f t="shared" si="210"/>
        <v>2.3396513400419447</v>
      </c>
      <c r="F1931" s="107">
        <f t="shared" si="211"/>
        <v>32</v>
      </c>
      <c r="G1931" s="107">
        <f>COUNTIF(Data_Eksportir!$H$2:$H$3401,A1931)</f>
        <v>0</v>
      </c>
      <c r="H1931" s="104" t="str">
        <f t="shared" si="212"/>
        <v>1 – 5</v>
      </c>
      <c r="I1931" s="104" t="str">
        <f t="shared" si="213"/>
        <v>Di bawah ambang nilai</v>
      </c>
      <c r="J1931" s="106">
        <f t="shared" si="214"/>
        <v>7008084.0019309996</v>
      </c>
      <c r="K1931" s="105">
        <f t="shared" si="215"/>
        <v>0</v>
      </c>
      <c r="L1931" s="106">
        <f t="shared" si="216"/>
        <v>0</v>
      </c>
    </row>
    <row r="1932" spans="1:12" x14ac:dyDescent="0.3">
      <c r="A1932" s="104" t="s">
        <v>4251</v>
      </c>
      <c r="B1932" s="104" t="s">
        <v>4252</v>
      </c>
      <c r="C1932" s="105">
        <v>88315</v>
      </c>
      <c r="D1932" s="105">
        <v>510397</v>
      </c>
      <c r="E1932" s="106">
        <f t="shared" si="210"/>
        <v>5.7792787182245373</v>
      </c>
      <c r="F1932" s="107">
        <f t="shared" si="211"/>
        <v>32</v>
      </c>
      <c r="G1932" s="107">
        <f>COUNTIF(Data_Eksportir!$H$2:$H$3401,A1932)</f>
        <v>0</v>
      </c>
      <c r="H1932" s="104" t="str">
        <f t="shared" si="212"/>
        <v>5 – 20</v>
      </c>
      <c r="I1932" s="104" t="str">
        <f t="shared" si="213"/>
        <v>Di bawah ambang nilai</v>
      </c>
      <c r="J1932" s="106">
        <f t="shared" si="214"/>
        <v>510397.00193199998</v>
      </c>
      <c r="K1932" s="105">
        <f t="shared" si="215"/>
        <v>0</v>
      </c>
      <c r="L1932" s="106">
        <f t="shared" si="216"/>
        <v>0</v>
      </c>
    </row>
    <row r="1933" spans="1:12" x14ac:dyDescent="0.3">
      <c r="A1933" s="104" t="s">
        <v>4253</v>
      </c>
      <c r="B1933" s="104" t="s">
        <v>4254</v>
      </c>
      <c r="C1933" s="105">
        <v>36</v>
      </c>
      <c r="D1933" s="105">
        <v>214</v>
      </c>
      <c r="E1933" s="106">
        <f t="shared" si="210"/>
        <v>5.9444444444444446</v>
      </c>
      <c r="F1933" s="107">
        <f t="shared" si="211"/>
        <v>32</v>
      </c>
      <c r="G1933" s="107">
        <f>COUNTIF(Data_Eksportir!$H$2:$H$3401,A1933)</f>
        <v>0</v>
      </c>
      <c r="H1933" s="104" t="str">
        <f t="shared" si="212"/>
        <v>5 – 20</v>
      </c>
      <c r="I1933" s="104" t="str">
        <f t="shared" si="213"/>
        <v>Di bawah ambang nilai</v>
      </c>
      <c r="J1933" s="106">
        <f t="shared" si="214"/>
        <v>214.00193300000001</v>
      </c>
      <c r="K1933" s="105">
        <f t="shared" si="215"/>
        <v>0</v>
      </c>
      <c r="L1933" s="106">
        <f t="shared" si="216"/>
        <v>0</v>
      </c>
    </row>
    <row r="1934" spans="1:12" x14ac:dyDescent="0.3">
      <c r="A1934" s="104" t="s">
        <v>4255</v>
      </c>
      <c r="B1934" s="104" t="s">
        <v>4256</v>
      </c>
      <c r="C1934" s="105">
        <v>840</v>
      </c>
      <c r="D1934" s="105">
        <v>2262</v>
      </c>
      <c r="E1934" s="106">
        <f t="shared" si="210"/>
        <v>2.6928571428571431</v>
      </c>
      <c r="F1934" s="107">
        <f t="shared" si="211"/>
        <v>32</v>
      </c>
      <c r="G1934" s="107">
        <f>COUNTIF(Data_Eksportir!$H$2:$H$3401,A1934)</f>
        <v>0</v>
      </c>
      <c r="H1934" s="104" t="str">
        <f t="shared" si="212"/>
        <v>1 – 5</v>
      </c>
      <c r="I1934" s="104" t="str">
        <f t="shared" si="213"/>
        <v>Di bawah ambang nilai</v>
      </c>
      <c r="J1934" s="106">
        <f t="shared" si="214"/>
        <v>2262.0019339999999</v>
      </c>
      <c r="K1934" s="105">
        <f t="shared" si="215"/>
        <v>0</v>
      </c>
      <c r="L1934" s="106">
        <f t="shared" si="216"/>
        <v>0</v>
      </c>
    </row>
    <row r="1935" spans="1:12" x14ac:dyDescent="0.3">
      <c r="A1935" s="104" t="s">
        <v>4257</v>
      </c>
      <c r="B1935" s="104" t="s">
        <v>4258</v>
      </c>
      <c r="C1935" s="105">
        <v>435029</v>
      </c>
      <c r="D1935" s="105">
        <v>1507463</v>
      </c>
      <c r="E1935" s="106">
        <f t="shared" si="210"/>
        <v>3.4652011704966794</v>
      </c>
      <c r="F1935" s="107">
        <f t="shared" si="211"/>
        <v>32</v>
      </c>
      <c r="G1935" s="107">
        <f>COUNTIF(Data_Eksportir!$H$2:$H$3401,A1935)</f>
        <v>0</v>
      </c>
      <c r="H1935" s="104" t="str">
        <f t="shared" si="212"/>
        <v>1 – 5</v>
      </c>
      <c r="I1935" s="104" t="str">
        <f t="shared" si="213"/>
        <v>Di bawah ambang nilai</v>
      </c>
      <c r="J1935" s="106">
        <f t="shared" si="214"/>
        <v>1507463.0019350001</v>
      </c>
      <c r="K1935" s="105">
        <f t="shared" si="215"/>
        <v>0</v>
      </c>
      <c r="L1935" s="106">
        <f t="shared" si="216"/>
        <v>0</v>
      </c>
    </row>
    <row r="1936" spans="1:12" x14ac:dyDescent="0.3">
      <c r="A1936" s="104" t="s">
        <v>4259</v>
      </c>
      <c r="B1936" s="104" t="s">
        <v>4260</v>
      </c>
      <c r="C1936" s="105">
        <v>37509</v>
      </c>
      <c r="D1936" s="105">
        <v>162455</v>
      </c>
      <c r="E1936" s="106">
        <f t="shared" si="210"/>
        <v>4.3310938708043407</v>
      </c>
      <c r="F1936" s="107">
        <f t="shared" si="211"/>
        <v>32</v>
      </c>
      <c r="G1936" s="107">
        <f>COUNTIF(Data_Eksportir!$H$2:$H$3401,A1936)</f>
        <v>0</v>
      </c>
      <c r="H1936" s="104" t="str">
        <f t="shared" si="212"/>
        <v>1 – 5</v>
      </c>
      <c r="I1936" s="104" t="str">
        <f t="shared" si="213"/>
        <v>Di bawah ambang nilai</v>
      </c>
      <c r="J1936" s="106">
        <f t="shared" si="214"/>
        <v>162455.00193599999</v>
      </c>
      <c r="K1936" s="105">
        <f t="shared" si="215"/>
        <v>0</v>
      </c>
      <c r="L1936" s="106">
        <f t="shared" si="216"/>
        <v>0</v>
      </c>
    </row>
    <row r="1937" spans="1:12" x14ac:dyDescent="0.3">
      <c r="A1937" s="104" t="s">
        <v>4261</v>
      </c>
      <c r="B1937" s="104" t="s">
        <v>4262</v>
      </c>
      <c r="C1937" s="105">
        <v>28787</v>
      </c>
      <c r="D1937" s="105">
        <v>491647</v>
      </c>
      <c r="E1937" s="106">
        <f t="shared" si="210"/>
        <v>17.07878556292771</v>
      </c>
      <c r="F1937" s="107">
        <f t="shared" si="211"/>
        <v>32</v>
      </c>
      <c r="G1937" s="107">
        <f>COUNTIF(Data_Eksportir!$H$2:$H$3401,A1937)</f>
        <v>0</v>
      </c>
      <c r="H1937" s="104" t="str">
        <f t="shared" si="212"/>
        <v>5 – 20</v>
      </c>
      <c r="I1937" s="104" t="str">
        <f t="shared" si="213"/>
        <v>Di bawah ambang nilai</v>
      </c>
      <c r="J1937" s="106">
        <f t="shared" si="214"/>
        <v>491647.00193700002</v>
      </c>
      <c r="K1937" s="105">
        <f t="shared" si="215"/>
        <v>0</v>
      </c>
      <c r="L1937" s="106">
        <f t="shared" si="216"/>
        <v>0</v>
      </c>
    </row>
    <row r="1938" spans="1:12" x14ac:dyDescent="0.3">
      <c r="A1938" s="104" t="s">
        <v>4263</v>
      </c>
      <c r="B1938" s="104" t="s">
        <v>4264</v>
      </c>
      <c r="C1938" s="105">
        <v>2984</v>
      </c>
      <c r="D1938" s="105">
        <v>89923</v>
      </c>
      <c r="E1938" s="106">
        <f t="shared" si="210"/>
        <v>30.135053619302948</v>
      </c>
      <c r="F1938" s="107">
        <f t="shared" si="211"/>
        <v>32</v>
      </c>
      <c r="G1938" s="107">
        <f>COUNTIF(Data_Eksportir!$H$2:$H$3401,A1938)</f>
        <v>0</v>
      </c>
      <c r="H1938" s="104" t="str">
        <f t="shared" si="212"/>
        <v>20 – 100</v>
      </c>
      <c r="I1938" s="104" t="str">
        <f t="shared" si="213"/>
        <v>Di bawah ambang nilai</v>
      </c>
      <c r="J1938" s="106">
        <f t="shared" si="214"/>
        <v>89923.001938000001</v>
      </c>
      <c r="K1938" s="105">
        <f t="shared" si="215"/>
        <v>0</v>
      </c>
      <c r="L1938" s="106">
        <f t="shared" si="216"/>
        <v>0</v>
      </c>
    </row>
    <row r="1939" spans="1:12" x14ac:dyDescent="0.3">
      <c r="A1939" s="104" t="s">
        <v>4265</v>
      </c>
      <c r="B1939" s="104" t="s">
        <v>4266</v>
      </c>
      <c r="C1939" s="105">
        <v>12</v>
      </c>
      <c r="D1939" s="105">
        <v>36</v>
      </c>
      <c r="E1939" s="106">
        <f t="shared" si="210"/>
        <v>3</v>
      </c>
      <c r="F1939" s="107">
        <f t="shared" si="211"/>
        <v>32</v>
      </c>
      <c r="G1939" s="107">
        <f>COUNTIF(Data_Eksportir!$H$2:$H$3401,A1939)</f>
        <v>1</v>
      </c>
      <c r="H1939" s="104" t="str">
        <f t="shared" si="212"/>
        <v>1 – 5</v>
      </c>
      <c r="I1939" s="104" t="str">
        <f t="shared" si="213"/>
        <v>Di bawah ambang nilai</v>
      </c>
      <c r="J1939" s="106">
        <f t="shared" si="214"/>
        <v>36.001939</v>
      </c>
      <c r="K1939" s="105">
        <f t="shared" si="215"/>
        <v>0</v>
      </c>
      <c r="L1939" s="106">
        <f t="shared" si="216"/>
        <v>0</v>
      </c>
    </row>
    <row r="1940" spans="1:12" x14ac:dyDescent="0.3">
      <c r="A1940" s="104" t="s">
        <v>4267</v>
      </c>
      <c r="B1940" s="104" t="s">
        <v>4268</v>
      </c>
      <c r="C1940" s="105">
        <v>22748</v>
      </c>
      <c r="D1940" s="105">
        <v>162224</v>
      </c>
      <c r="E1940" s="106">
        <f t="shared" si="210"/>
        <v>7.13135220678741</v>
      </c>
      <c r="F1940" s="107">
        <f t="shared" si="211"/>
        <v>32</v>
      </c>
      <c r="G1940" s="107">
        <f>COUNTIF(Data_Eksportir!$H$2:$H$3401,A1940)</f>
        <v>0</v>
      </c>
      <c r="H1940" s="104" t="str">
        <f t="shared" si="212"/>
        <v>5 – 20</v>
      </c>
      <c r="I1940" s="104" t="str">
        <f t="shared" si="213"/>
        <v>Di bawah ambang nilai</v>
      </c>
      <c r="J1940" s="106">
        <f t="shared" si="214"/>
        <v>162224.00193999999</v>
      </c>
      <c r="K1940" s="105">
        <f t="shared" si="215"/>
        <v>0</v>
      </c>
      <c r="L1940" s="106">
        <f t="shared" si="216"/>
        <v>0</v>
      </c>
    </row>
    <row r="1941" spans="1:12" x14ac:dyDescent="0.3">
      <c r="A1941" s="104" t="s">
        <v>4269</v>
      </c>
      <c r="B1941" s="104" t="s">
        <v>4270</v>
      </c>
      <c r="C1941" s="105">
        <v>30807</v>
      </c>
      <c r="D1941" s="105">
        <v>378031</v>
      </c>
      <c r="E1941" s="106">
        <f t="shared" si="210"/>
        <v>12.270944915116694</v>
      </c>
      <c r="F1941" s="107">
        <f t="shared" si="211"/>
        <v>32</v>
      </c>
      <c r="G1941" s="107">
        <f>COUNTIF(Data_Eksportir!$H$2:$H$3401,A1941)</f>
        <v>0</v>
      </c>
      <c r="H1941" s="104" t="str">
        <f t="shared" si="212"/>
        <v>5 – 20</v>
      </c>
      <c r="I1941" s="104" t="str">
        <f t="shared" si="213"/>
        <v>Di bawah ambang nilai</v>
      </c>
      <c r="J1941" s="106">
        <f t="shared" si="214"/>
        <v>378031.00194099999</v>
      </c>
      <c r="K1941" s="105">
        <f t="shared" si="215"/>
        <v>0</v>
      </c>
      <c r="L1941" s="106">
        <f t="shared" si="216"/>
        <v>0</v>
      </c>
    </row>
    <row r="1942" spans="1:12" x14ac:dyDescent="0.3">
      <c r="A1942" s="104" t="s">
        <v>4271</v>
      </c>
      <c r="B1942" s="104" t="s">
        <v>4272</v>
      </c>
      <c r="C1942" s="105">
        <v>3554</v>
      </c>
      <c r="D1942" s="105">
        <v>17574</v>
      </c>
      <c r="E1942" s="106">
        <f t="shared" si="210"/>
        <v>4.9448508722566125</v>
      </c>
      <c r="F1942" s="107">
        <f t="shared" si="211"/>
        <v>32</v>
      </c>
      <c r="G1942" s="107">
        <f>COUNTIF(Data_Eksportir!$H$2:$H$3401,A1942)</f>
        <v>0</v>
      </c>
      <c r="H1942" s="104" t="str">
        <f t="shared" si="212"/>
        <v>1 – 5</v>
      </c>
      <c r="I1942" s="104" t="str">
        <f t="shared" si="213"/>
        <v>Di bawah ambang nilai</v>
      </c>
      <c r="J1942" s="106">
        <f t="shared" si="214"/>
        <v>17574.001941999999</v>
      </c>
      <c r="K1942" s="105">
        <f t="shared" si="215"/>
        <v>0</v>
      </c>
      <c r="L1942" s="106">
        <f t="shared" si="216"/>
        <v>0</v>
      </c>
    </row>
    <row r="1943" spans="1:12" x14ac:dyDescent="0.3">
      <c r="A1943" s="104" t="s">
        <v>4273</v>
      </c>
      <c r="B1943" s="104" t="s">
        <v>4274</v>
      </c>
      <c r="C1943" s="105"/>
      <c r="D1943" s="105">
        <v>172</v>
      </c>
      <c r="E1943" s="106" t="str">
        <f t="shared" si="210"/>
        <v/>
      </c>
      <c r="F1943" s="107">
        <f t="shared" si="211"/>
        <v>32</v>
      </c>
      <c r="G1943" s="107">
        <f>COUNTIF(Data_Eksportir!$H$2:$H$3401,A1943)</f>
        <v>0</v>
      </c>
      <c r="H1943" s="104" t="str">
        <f t="shared" si="212"/>
        <v>Tanpa data berat</v>
      </c>
      <c r="I1943" s="104" t="str">
        <f t="shared" si="213"/>
        <v>Di bawah ambang nilai</v>
      </c>
      <c r="J1943" s="106">
        <f t="shared" si="214"/>
        <v>172.00194300000001</v>
      </c>
      <c r="K1943" s="105">
        <f t="shared" si="215"/>
        <v>0</v>
      </c>
      <c r="L1943" s="106">
        <f t="shared" si="216"/>
        <v>0</v>
      </c>
    </row>
    <row r="1944" spans="1:12" x14ac:dyDescent="0.3">
      <c r="A1944" s="104" t="s">
        <v>4275</v>
      </c>
      <c r="B1944" s="104" t="s">
        <v>4276</v>
      </c>
      <c r="C1944" s="105">
        <v>1165700</v>
      </c>
      <c r="D1944" s="105">
        <v>3789069</v>
      </c>
      <c r="E1944" s="106">
        <f t="shared" si="210"/>
        <v>3.250466672385691</v>
      </c>
      <c r="F1944" s="107">
        <f t="shared" si="211"/>
        <v>32</v>
      </c>
      <c r="G1944" s="107">
        <f>COUNTIF(Data_Eksportir!$H$2:$H$3401,A1944)</f>
        <v>1</v>
      </c>
      <c r="H1944" s="104" t="str">
        <f t="shared" si="212"/>
        <v>1 – 5</v>
      </c>
      <c r="I1944" s="104" t="str">
        <f t="shared" si="213"/>
        <v>Di bawah ambang nilai</v>
      </c>
      <c r="J1944" s="106">
        <f t="shared" si="214"/>
        <v>3789069.0019439999</v>
      </c>
      <c r="K1944" s="105">
        <f t="shared" si="215"/>
        <v>0</v>
      </c>
      <c r="L1944" s="106">
        <f t="shared" si="216"/>
        <v>0</v>
      </c>
    </row>
    <row r="1945" spans="1:12" x14ac:dyDescent="0.3">
      <c r="A1945" s="104" t="s">
        <v>4277</v>
      </c>
      <c r="B1945" s="104" t="s">
        <v>4278</v>
      </c>
      <c r="C1945" s="105">
        <v>4400760</v>
      </c>
      <c r="D1945" s="105">
        <v>4848202</v>
      </c>
      <c r="E1945" s="106">
        <f t="shared" si="210"/>
        <v>1.1016738017978713</v>
      </c>
      <c r="F1945" s="107">
        <f t="shared" si="211"/>
        <v>32</v>
      </c>
      <c r="G1945" s="107">
        <f>COUNTIF(Data_Eksportir!$H$2:$H$3401,A1945)</f>
        <v>0</v>
      </c>
      <c r="H1945" s="104" t="str">
        <f t="shared" si="212"/>
        <v>1 – 5</v>
      </c>
      <c r="I1945" s="104" t="str">
        <f t="shared" si="213"/>
        <v>Di bawah ambang nilai</v>
      </c>
      <c r="J1945" s="106">
        <f t="shared" si="214"/>
        <v>4848202.0019450001</v>
      </c>
      <c r="K1945" s="105">
        <f t="shared" si="215"/>
        <v>0</v>
      </c>
      <c r="L1945" s="106">
        <f t="shared" si="216"/>
        <v>0</v>
      </c>
    </row>
    <row r="1946" spans="1:12" x14ac:dyDescent="0.3">
      <c r="A1946" s="104" t="s">
        <v>4279</v>
      </c>
      <c r="B1946" s="104" t="s">
        <v>4280</v>
      </c>
      <c r="C1946" s="105">
        <v>101719</v>
      </c>
      <c r="D1946" s="105">
        <v>435310</v>
      </c>
      <c r="E1946" s="106">
        <f t="shared" si="210"/>
        <v>4.279534796842281</v>
      </c>
      <c r="F1946" s="107">
        <f t="shared" si="211"/>
        <v>32</v>
      </c>
      <c r="G1946" s="107">
        <f>COUNTIF(Data_Eksportir!$H$2:$H$3401,A1946)</f>
        <v>0</v>
      </c>
      <c r="H1946" s="104" t="str">
        <f t="shared" si="212"/>
        <v>1 – 5</v>
      </c>
      <c r="I1946" s="104" t="str">
        <f t="shared" si="213"/>
        <v>Di bawah ambang nilai</v>
      </c>
      <c r="J1946" s="106">
        <f t="shared" si="214"/>
        <v>435310.00194599997</v>
      </c>
      <c r="K1946" s="105">
        <f t="shared" si="215"/>
        <v>0</v>
      </c>
      <c r="L1946" s="106">
        <f t="shared" si="216"/>
        <v>0</v>
      </c>
    </row>
    <row r="1947" spans="1:12" x14ac:dyDescent="0.3">
      <c r="A1947" s="104" t="s">
        <v>4281</v>
      </c>
      <c r="B1947" s="104" t="s">
        <v>4282</v>
      </c>
      <c r="C1947" s="105">
        <v>39</v>
      </c>
      <c r="D1947" s="105">
        <v>220</v>
      </c>
      <c r="E1947" s="106">
        <f t="shared" si="210"/>
        <v>5.6410256410256414</v>
      </c>
      <c r="F1947" s="107">
        <f t="shared" si="211"/>
        <v>32</v>
      </c>
      <c r="G1947" s="107">
        <f>COUNTIF(Data_Eksportir!$H$2:$H$3401,A1947)</f>
        <v>0</v>
      </c>
      <c r="H1947" s="104" t="str">
        <f t="shared" si="212"/>
        <v>5 – 20</v>
      </c>
      <c r="I1947" s="104" t="str">
        <f t="shared" si="213"/>
        <v>Di bawah ambang nilai</v>
      </c>
      <c r="J1947" s="106">
        <f t="shared" si="214"/>
        <v>220.001947</v>
      </c>
      <c r="K1947" s="105">
        <f t="shared" si="215"/>
        <v>0</v>
      </c>
      <c r="L1947" s="106">
        <f t="shared" si="216"/>
        <v>0</v>
      </c>
    </row>
    <row r="1948" spans="1:12" x14ac:dyDescent="0.3">
      <c r="A1948" s="104" t="s">
        <v>4283</v>
      </c>
      <c r="B1948" s="104" t="s">
        <v>4284</v>
      </c>
      <c r="C1948" s="105">
        <v>1157866</v>
      </c>
      <c r="D1948" s="105">
        <v>9026834</v>
      </c>
      <c r="E1948" s="106">
        <f t="shared" si="210"/>
        <v>7.7960955758265635</v>
      </c>
      <c r="F1948" s="107">
        <f t="shared" si="211"/>
        <v>32</v>
      </c>
      <c r="G1948" s="107">
        <f>COUNTIF(Data_Eksportir!$H$2:$H$3401,A1948)</f>
        <v>0</v>
      </c>
      <c r="H1948" s="104" t="str">
        <f t="shared" si="212"/>
        <v>5 – 20</v>
      </c>
      <c r="I1948" s="104" t="str">
        <f t="shared" si="213"/>
        <v>Di bawah ambang nilai</v>
      </c>
      <c r="J1948" s="106">
        <f t="shared" si="214"/>
        <v>9026834.0019480009</v>
      </c>
      <c r="K1948" s="105">
        <f t="shared" si="215"/>
        <v>0</v>
      </c>
      <c r="L1948" s="106">
        <f t="shared" si="216"/>
        <v>0</v>
      </c>
    </row>
    <row r="1949" spans="1:12" x14ac:dyDescent="0.3">
      <c r="A1949" s="104" t="s">
        <v>4285</v>
      </c>
      <c r="B1949" s="104" t="s">
        <v>4286</v>
      </c>
      <c r="C1949" s="105">
        <v>2183885</v>
      </c>
      <c r="D1949" s="105">
        <v>10862277</v>
      </c>
      <c r="E1949" s="106">
        <f t="shared" si="210"/>
        <v>4.9738319554372143</v>
      </c>
      <c r="F1949" s="107">
        <f t="shared" si="211"/>
        <v>32</v>
      </c>
      <c r="G1949" s="107">
        <f>COUNTIF(Data_Eksportir!$H$2:$H$3401,A1949)</f>
        <v>0</v>
      </c>
      <c r="H1949" s="104" t="str">
        <f t="shared" si="212"/>
        <v>1 – 5</v>
      </c>
      <c r="I1949" s="104" t="str">
        <f t="shared" si="213"/>
        <v>Belum terwakili</v>
      </c>
      <c r="J1949" s="106">
        <f t="shared" si="214"/>
        <v>10862277.001948999</v>
      </c>
      <c r="K1949" s="105">
        <f t="shared" si="215"/>
        <v>10862277</v>
      </c>
      <c r="L1949" s="106">
        <f t="shared" si="216"/>
        <v>10862277.001948999</v>
      </c>
    </row>
    <row r="1950" spans="1:12" x14ac:dyDescent="0.3">
      <c r="A1950" s="104" t="s">
        <v>4287</v>
      </c>
      <c r="B1950" s="104" t="s">
        <v>4288</v>
      </c>
      <c r="C1950" s="105">
        <v>7922599</v>
      </c>
      <c r="D1950" s="105">
        <v>32356093</v>
      </c>
      <c r="E1950" s="106">
        <f t="shared" si="210"/>
        <v>4.0840250781340819</v>
      </c>
      <c r="F1950" s="107">
        <f t="shared" si="211"/>
        <v>32</v>
      </c>
      <c r="G1950" s="107">
        <f>COUNTIF(Data_Eksportir!$H$2:$H$3401,A1950)</f>
        <v>0</v>
      </c>
      <c r="H1950" s="104" t="str">
        <f t="shared" si="212"/>
        <v>1 – 5</v>
      </c>
      <c r="I1950" s="104" t="str">
        <f t="shared" si="213"/>
        <v>Belum terwakili</v>
      </c>
      <c r="J1950" s="106">
        <f t="shared" si="214"/>
        <v>32356093.001949999</v>
      </c>
      <c r="K1950" s="105">
        <f t="shared" si="215"/>
        <v>32356093</v>
      </c>
      <c r="L1950" s="106">
        <f t="shared" si="216"/>
        <v>32356093.001949999</v>
      </c>
    </row>
    <row r="1951" spans="1:12" x14ac:dyDescent="0.3">
      <c r="A1951" s="104" t="s">
        <v>4289</v>
      </c>
      <c r="B1951" s="104" t="s">
        <v>4290</v>
      </c>
      <c r="C1951" s="105">
        <v>0</v>
      </c>
      <c r="D1951" s="105">
        <v>0</v>
      </c>
      <c r="E1951" s="106" t="str">
        <f t="shared" si="210"/>
        <v/>
      </c>
      <c r="F1951" s="107">
        <f t="shared" si="211"/>
        <v>32</v>
      </c>
      <c r="G1951" s="107">
        <f>COUNTIF(Data_Eksportir!$H$2:$H$3401,A1951)</f>
        <v>3</v>
      </c>
      <c r="H1951" s="104" t="str">
        <f t="shared" si="212"/>
        <v>Tanpa data berat</v>
      </c>
      <c r="I1951" s="104" t="str">
        <f t="shared" si="213"/>
        <v>Di bawah ambang nilai</v>
      </c>
      <c r="J1951" s="106">
        <f t="shared" si="214"/>
        <v>1.951E-3</v>
      </c>
      <c r="K1951" s="105">
        <f t="shared" si="215"/>
        <v>0</v>
      </c>
      <c r="L1951" s="106">
        <f t="shared" si="216"/>
        <v>0</v>
      </c>
    </row>
    <row r="1952" spans="1:12" x14ac:dyDescent="0.3">
      <c r="A1952" s="104" t="s">
        <v>4291</v>
      </c>
      <c r="B1952" s="104" t="s">
        <v>4292</v>
      </c>
      <c r="C1952" s="105">
        <v>3879</v>
      </c>
      <c r="D1952" s="105">
        <v>6619</v>
      </c>
      <c r="E1952" s="106">
        <f t="shared" si="210"/>
        <v>1.7063676205207527</v>
      </c>
      <c r="F1952" s="107">
        <f t="shared" si="211"/>
        <v>32</v>
      </c>
      <c r="G1952" s="107">
        <f>COUNTIF(Data_Eksportir!$H$2:$H$3401,A1952)</f>
        <v>0</v>
      </c>
      <c r="H1952" s="104" t="str">
        <f t="shared" si="212"/>
        <v>1 – 5</v>
      </c>
      <c r="I1952" s="104" t="str">
        <f t="shared" si="213"/>
        <v>Di bawah ambang nilai</v>
      </c>
      <c r="J1952" s="106">
        <f t="shared" si="214"/>
        <v>6619.0019519999996</v>
      </c>
      <c r="K1952" s="105">
        <f t="shared" si="215"/>
        <v>0</v>
      </c>
      <c r="L1952" s="106">
        <f t="shared" si="216"/>
        <v>0</v>
      </c>
    </row>
    <row r="1953" spans="1:12" x14ac:dyDescent="0.3">
      <c r="A1953" s="104" t="s">
        <v>4293</v>
      </c>
      <c r="B1953" s="104" t="s">
        <v>4294</v>
      </c>
      <c r="C1953" s="105">
        <v>119753</v>
      </c>
      <c r="D1953" s="105">
        <v>2175867</v>
      </c>
      <c r="E1953" s="106">
        <f t="shared" si="210"/>
        <v>18.169624143027733</v>
      </c>
      <c r="F1953" s="107">
        <f t="shared" si="211"/>
        <v>32</v>
      </c>
      <c r="G1953" s="107">
        <f>COUNTIF(Data_Eksportir!$H$2:$H$3401,A1953)</f>
        <v>0</v>
      </c>
      <c r="H1953" s="104" t="str">
        <f t="shared" si="212"/>
        <v>5 – 20</v>
      </c>
      <c r="I1953" s="104" t="str">
        <f t="shared" si="213"/>
        <v>Di bawah ambang nilai</v>
      </c>
      <c r="J1953" s="106">
        <f t="shared" si="214"/>
        <v>2175867.0019530002</v>
      </c>
      <c r="K1953" s="105">
        <f t="shared" si="215"/>
        <v>0</v>
      </c>
      <c r="L1953" s="106">
        <f t="shared" si="216"/>
        <v>0</v>
      </c>
    </row>
    <row r="1954" spans="1:12" x14ac:dyDescent="0.3">
      <c r="A1954" s="104" t="s">
        <v>4295</v>
      </c>
      <c r="B1954" s="104" t="s">
        <v>4296</v>
      </c>
      <c r="C1954" s="105">
        <v>544155</v>
      </c>
      <c r="D1954" s="105">
        <v>7224358</v>
      </c>
      <c r="E1954" s="106">
        <f t="shared" si="210"/>
        <v>13.27628708731887</v>
      </c>
      <c r="F1954" s="107">
        <f t="shared" si="211"/>
        <v>32</v>
      </c>
      <c r="G1954" s="107">
        <f>COUNTIF(Data_Eksportir!$H$2:$H$3401,A1954)</f>
        <v>0</v>
      </c>
      <c r="H1954" s="104" t="str">
        <f t="shared" si="212"/>
        <v>5 – 20</v>
      </c>
      <c r="I1954" s="104" t="str">
        <f t="shared" si="213"/>
        <v>Di bawah ambang nilai</v>
      </c>
      <c r="J1954" s="106">
        <f t="shared" si="214"/>
        <v>7224358.0019540004</v>
      </c>
      <c r="K1954" s="105">
        <f t="shared" si="215"/>
        <v>0</v>
      </c>
      <c r="L1954" s="106">
        <f t="shared" si="216"/>
        <v>0</v>
      </c>
    </row>
    <row r="1955" spans="1:12" x14ac:dyDescent="0.3">
      <c r="A1955" s="104" t="s">
        <v>4297</v>
      </c>
      <c r="B1955" s="104" t="s">
        <v>4298</v>
      </c>
      <c r="C1955" s="105">
        <v>16768</v>
      </c>
      <c r="D1955" s="105">
        <v>599283</v>
      </c>
      <c r="E1955" s="106">
        <f t="shared" si="210"/>
        <v>35.739682729007633</v>
      </c>
      <c r="F1955" s="107">
        <f t="shared" si="211"/>
        <v>33</v>
      </c>
      <c r="G1955" s="107">
        <f>COUNTIF(Data_Eksportir!$H$2:$H$3401,A1955)</f>
        <v>0</v>
      </c>
      <c r="H1955" s="104" t="str">
        <f t="shared" si="212"/>
        <v>20 – 100</v>
      </c>
      <c r="I1955" s="104" t="str">
        <f t="shared" si="213"/>
        <v>Di bawah ambang nilai</v>
      </c>
      <c r="J1955" s="106">
        <f t="shared" si="214"/>
        <v>599283.00195499999</v>
      </c>
      <c r="K1955" s="105">
        <f t="shared" si="215"/>
        <v>0</v>
      </c>
      <c r="L1955" s="106">
        <f t="shared" si="216"/>
        <v>0</v>
      </c>
    </row>
    <row r="1956" spans="1:12" x14ac:dyDescent="0.3">
      <c r="A1956" s="104" t="s">
        <v>4299</v>
      </c>
      <c r="B1956" s="104" t="s">
        <v>4300</v>
      </c>
      <c r="C1956" s="105">
        <v>2835</v>
      </c>
      <c r="D1956" s="105">
        <v>197271</v>
      </c>
      <c r="E1956" s="106">
        <f t="shared" si="210"/>
        <v>69.584126984126982</v>
      </c>
      <c r="F1956" s="107">
        <f t="shared" si="211"/>
        <v>33</v>
      </c>
      <c r="G1956" s="107">
        <f>COUNTIF(Data_Eksportir!$H$2:$H$3401,A1956)</f>
        <v>2</v>
      </c>
      <c r="H1956" s="104" t="str">
        <f t="shared" si="212"/>
        <v>20 – 100</v>
      </c>
      <c r="I1956" s="104" t="str">
        <f t="shared" si="213"/>
        <v>Di bawah ambang nilai</v>
      </c>
      <c r="J1956" s="106">
        <f t="shared" si="214"/>
        <v>197271.00195599999</v>
      </c>
      <c r="K1956" s="105">
        <f t="shared" si="215"/>
        <v>0</v>
      </c>
      <c r="L1956" s="106">
        <f t="shared" si="216"/>
        <v>0</v>
      </c>
    </row>
    <row r="1957" spans="1:12" x14ac:dyDescent="0.3">
      <c r="A1957" s="104" t="s">
        <v>4301</v>
      </c>
      <c r="B1957" s="104" t="s">
        <v>4302</v>
      </c>
      <c r="C1957" s="105">
        <v>698474</v>
      </c>
      <c r="D1957" s="105">
        <v>23219723</v>
      </c>
      <c r="E1957" s="106">
        <f t="shared" si="210"/>
        <v>33.243503695198392</v>
      </c>
      <c r="F1957" s="107">
        <f t="shared" si="211"/>
        <v>33</v>
      </c>
      <c r="G1957" s="107">
        <f>COUNTIF(Data_Eksportir!$H$2:$H$3401,A1957)</f>
        <v>1</v>
      </c>
      <c r="H1957" s="104" t="str">
        <f t="shared" si="212"/>
        <v>20 – 100</v>
      </c>
      <c r="I1957" s="104" t="str">
        <f t="shared" si="213"/>
        <v>Keterwakilan rendah</v>
      </c>
      <c r="J1957" s="106">
        <f t="shared" si="214"/>
        <v>23219723.001956999</v>
      </c>
      <c r="K1957" s="105">
        <f t="shared" si="215"/>
        <v>11609861.5</v>
      </c>
      <c r="L1957" s="106">
        <f t="shared" si="216"/>
        <v>11609861.501956999</v>
      </c>
    </row>
    <row r="1958" spans="1:12" x14ac:dyDescent="0.3">
      <c r="A1958" s="104" t="s">
        <v>4303</v>
      </c>
      <c r="B1958" s="104" t="s">
        <v>4304</v>
      </c>
      <c r="C1958" s="105">
        <v>22780</v>
      </c>
      <c r="D1958" s="105">
        <v>487142</v>
      </c>
      <c r="E1958" s="106">
        <f t="shared" si="210"/>
        <v>21.384635645302897</v>
      </c>
      <c r="F1958" s="107">
        <f t="shared" si="211"/>
        <v>33</v>
      </c>
      <c r="G1958" s="107">
        <f>COUNTIF(Data_Eksportir!$H$2:$H$3401,A1958)</f>
        <v>0</v>
      </c>
      <c r="H1958" s="104" t="str">
        <f t="shared" si="212"/>
        <v>20 – 100</v>
      </c>
      <c r="I1958" s="104" t="str">
        <f t="shared" si="213"/>
        <v>Di bawah ambang nilai</v>
      </c>
      <c r="J1958" s="106">
        <f t="shared" si="214"/>
        <v>487142.00195800001</v>
      </c>
      <c r="K1958" s="105">
        <f t="shared" si="215"/>
        <v>0</v>
      </c>
      <c r="L1958" s="106">
        <f t="shared" si="216"/>
        <v>0</v>
      </c>
    </row>
    <row r="1959" spans="1:12" x14ac:dyDescent="0.3">
      <c r="A1959" s="104" t="s">
        <v>4305</v>
      </c>
      <c r="B1959" s="104" t="s">
        <v>4306</v>
      </c>
      <c r="C1959" s="105">
        <v>110026</v>
      </c>
      <c r="D1959" s="105">
        <v>11148175</v>
      </c>
      <c r="E1959" s="106">
        <f t="shared" si="210"/>
        <v>101.32309635904241</v>
      </c>
      <c r="F1959" s="107">
        <f t="shared" si="211"/>
        <v>33</v>
      </c>
      <c r="G1959" s="107">
        <f>COUNTIF(Data_Eksportir!$H$2:$H$3401,A1959)</f>
        <v>0</v>
      </c>
      <c r="H1959" s="104" t="str">
        <f t="shared" si="212"/>
        <v>100 ke atas</v>
      </c>
      <c r="I1959" s="104" t="str">
        <f t="shared" si="213"/>
        <v>Belum terwakili</v>
      </c>
      <c r="J1959" s="106">
        <f t="shared" si="214"/>
        <v>11148175.001959</v>
      </c>
      <c r="K1959" s="105">
        <f t="shared" si="215"/>
        <v>11148175</v>
      </c>
      <c r="L1959" s="106">
        <f t="shared" si="216"/>
        <v>11148175.001959</v>
      </c>
    </row>
    <row r="1960" spans="1:12" x14ac:dyDescent="0.3">
      <c r="A1960" s="104" t="s">
        <v>4307</v>
      </c>
      <c r="B1960" s="104" t="s">
        <v>4308</v>
      </c>
      <c r="C1960" s="105">
        <v>8451</v>
      </c>
      <c r="D1960" s="105">
        <v>4310097</v>
      </c>
      <c r="E1960" s="106">
        <f t="shared" si="210"/>
        <v>510.01029463968763</v>
      </c>
      <c r="F1960" s="107">
        <f t="shared" si="211"/>
        <v>33</v>
      </c>
      <c r="G1960" s="107">
        <f>COUNTIF(Data_Eksportir!$H$2:$H$3401,A1960)</f>
        <v>0</v>
      </c>
      <c r="H1960" s="104" t="str">
        <f t="shared" si="212"/>
        <v>100 ke atas</v>
      </c>
      <c r="I1960" s="104" t="str">
        <f t="shared" si="213"/>
        <v>Di bawah ambang nilai</v>
      </c>
      <c r="J1960" s="106">
        <f t="shared" si="214"/>
        <v>4310097.00196</v>
      </c>
      <c r="K1960" s="105">
        <f t="shared" si="215"/>
        <v>0</v>
      </c>
      <c r="L1960" s="106">
        <f t="shared" si="216"/>
        <v>0</v>
      </c>
    </row>
    <row r="1961" spans="1:12" x14ac:dyDescent="0.3">
      <c r="A1961" s="104" t="s">
        <v>4309</v>
      </c>
      <c r="B1961" s="104" t="s">
        <v>4310</v>
      </c>
      <c r="C1961" s="105">
        <v>273078</v>
      </c>
      <c r="D1961" s="105">
        <v>5454746</v>
      </c>
      <c r="E1961" s="106">
        <f t="shared" si="210"/>
        <v>19.975047422348194</v>
      </c>
      <c r="F1961" s="107">
        <f t="shared" si="211"/>
        <v>33</v>
      </c>
      <c r="G1961" s="107">
        <f>COUNTIF(Data_Eksportir!$H$2:$H$3401,A1961)</f>
        <v>5</v>
      </c>
      <c r="H1961" s="104" t="str">
        <f t="shared" si="212"/>
        <v>5 – 20</v>
      </c>
      <c r="I1961" s="104" t="str">
        <f t="shared" si="213"/>
        <v>Di bawah ambang nilai</v>
      </c>
      <c r="J1961" s="106">
        <f t="shared" si="214"/>
        <v>5454746.0019610003</v>
      </c>
      <c r="K1961" s="105">
        <f t="shared" si="215"/>
        <v>0</v>
      </c>
      <c r="L1961" s="106">
        <f t="shared" si="216"/>
        <v>0</v>
      </c>
    </row>
    <row r="1962" spans="1:12" x14ac:dyDescent="0.3">
      <c r="A1962" s="104" t="s">
        <v>4311</v>
      </c>
      <c r="B1962" s="104" t="s">
        <v>4312</v>
      </c>
      <c r="C1962" s="105">
        <v>311132</v>
      </c>
      <c r="D1962" s="105">
        <v>16935572</v>
      </c>
      <c r="E1962" s="106">
        <f t="shared" si="210"/>
        <v>54.432112415309255</v>
      </c>
      <c r="F1962" s="107">
        <f t="shared" si="211"/>
        <v>33</v>
      </c>
      <c r="G1962" s="107">
        <f>COUNTIF(Data_Eksportir!$H$2:$H$3401,A1962)</f>
        <v>0</v>
      </c>
      <c r="H1962" s="104" t="str">
        <f t="shared" si="212"/>
        <v>20 – 100</v>
      </c>
      <c r="I1962" s="104" t="str">
        <f t="shared" si="213"/>
        <v>Belum terwakili</v>
      </c>
      <c r="J1962" s="106">
        <f t="shared" si="214"/>
        <v>16935572.001961999</v>
      </c>
      <c r="K1962" s="105">
        <f t="shared" si="215"/>
        <v>16935572</v>
      </c>
      <c r="L1962" s="106">
        <f t="shared" si="216"/>
        <v>16935572.001961999</v>
      </c>
    </row>
    <row r="1963" spans="1:12" x14ac:dyDescent="0.3">
      <c r="A1963" s="104" t="s">
        <v>4313</v>
      </c>
      <c r="B1963" s="104" t="s">
        <v>4314</v>
      </c>
      <c r="C1963" s="105">
        <v>501567</v>
      </c>
      <c r="D1963" s="105">
        <v>5886116</v>
      </c>
      <c r="E1963" s="106">
        <f t="shared" si="210"/>
        <v>11.73545309001589</v>
      </c>
      <c r="F1963" s="107">
        <f t="shared" si="211"/>
        <v>33</v>
      </c>
      <c r="G1963" s="107">
        <f>COUNTIF(Data_Eksportir!$H$2:$H$3401,A1963)</f>
        <v>1</v>
      </c>
      <c r="H1963" s="104" t="str">
        <f t="shared" si="212"/>
        <v>5 – 20</v>
      </c>
      <c r="I1963" s="104" t="str">
        <f t="shared" si="213"/>
        <v>Di bawah ambang nilai</v>
      </c>
      <c r="J1963" s="106">
        <f t="shared" si="214"/>
        <v>5886116.0019629998</v>
      </c>
      <c r="K1963" s="105">
        <f t="shared" si="215"/>
        <v>0</v>
      </c>
      <c r="L1963" s="106">
        <f t="shared" si="216"/>
        <v>0</v>
      </c>
    </row>
    <row r="1964" spans="1:12" x14ac:dyDescent="0.3">
      <c r="A1964" s="104" t="s">
        <v>4315</v>
      </c>
      <c r="B1964" s="104" t="s">
        <v>4316</v>
      </c>
      <c r="C1964" s="105">
        <v>1631493</v>
      </c>
      <c r="D1964" s="105">
        <v>164264265</v>
      </c>
      <c r="E1964" s="106">
        <f t="shared" si="210"/>
        <v>100.68340164499634</v>
      </c>
      <c r="F1964" s="107">
        <f t="shared" si="211"/>
        <v>33</v>
      </c>
      <c r="G1964" s="107">
        <f>COUNTIF(Data_Eksportir!$H$2:$H$3401,A1964)</f>
        <v>1</v>
      </c>
      <c r="H1964" s="104" t="str">
        <f t="shared" si="212"/>
        <v>100 ke atas</v>
      </c>
      <c r="I1964" s="104" t="str">
        <f t="shared" si="213"/>
        <v>Keterwakilan rendah</v>
      </c>
      <c r="J1964" s="106">
        <f t="shared" si="214"/>
        <v>164264265.001964</v>
      </c>
      <c r="K1964" s="105">
        <f t="shared" si="215"/>
        <v>82132132.5</v>
      </c>
      <c r="L1964" s="106">
        <f t="shared" si="216"/>
        <v>82132132.501964003</v>
      </c>
    </row>
    <row r="1965" spans="1:12" x14ac:dyDescent="0.3">
      <c r="A1965" s="104" t="s">
        <v>4317</v>
      </c>
      <c r="B1965" s="104" t="s">
        <v>4318</v>
      </c>
      <c r="C1965" s="105">
        <v>42273</v>
      </c>
      <c r="D1965" s="105">
        <v>2527903</v>
      </c>
      <c r="E1965" s="106">
        <f t="shared" si="210"/>
        <v>59.799470110945521</v>
      </c>
      <c r="F1965" s="107">
        <f t="shared" si="211"/>
        <v>33</v>
      </c>
      <c r="G1965" s="107">
        <f>COUNTIF(Data_Eksportir!$H$2:$H$3401,A1965)</f>
        <v>31</v>
      </c>
      <c r="H1965" s="104" t="str">
        <f t="shared" si="212"/>
        <v>20 – 100</v>
      </c>
      <c r="I1965" s="104" t="str">
        <f t="shared" si="213"/>
        <v>Di bawah ambang nilai</v>
      </c>
      <c r="J1965" s="106">
        <f t="shared" si="214"/>
        <v>2527903.0019649998</v>
      </c>
      <c r="K1965" s="105">
        <f t="shared" si="215"/>
        <v>0</v>
      </c>
      <c r="L1965" s="106">
        <f t="shared" si="216"/>
        <v>0</v>
      </c>
    </row>
    <row r="1966" spans="1:12" x14ac:dyDescent="0.3">
      <c r="A1966" s="104" t="s">
        <v>4319</v>
      </c>
      <c r="B1966" s="104" t="s">
        <v>4320</v>
      </c>
      <c r="C1966" s="105">
        <v>7453</v>
      </c>
      <c r="D1966" s="105">
        <v>767921</v>
      </c>
      <c r="E1966" s="106">
        <f t="shared" si="210"/>
        <v>103.03515362941097</v>
      </c>
      <c r="F1966" s="107">
        <f t="shared" si="211"/>
        <v>33</v>
      </c>
      <c r="G1966" s="107">
        <f>COUNTIF(Data_Eksportir!$H$2:$H$3401,A1966)</f>
        <v>0</v>
      </c>
      <c r="H1966" s="104" t="str">
        <f t="shared" si="212"/>
        <v>100 ke atas</v>
      </c>
      <c r="I1966" s="104" t="str">
        <f t="shared" si="213"/>
        <v>Di bawah ambang nilai</v>
      </c>
      <c r="J1966" s="106">
        <f t="shared" si="214"/>
        <v>767921.00196599995</v>
      </c>
      <c r="K1966" s="105">
        <f t="shared" si="215"/>
        <v>0</v>
      </c>
      <c r="L1966" s="106">
        <f t="shared" si="216"/>
        <v>0</v>
      </c>
    </row>
    <row r="1967" spans="1:12" x14ac:dyDescent="0.3">
      <c r="A1967" s="104" t="s">
        <v>4321</v>
      </c>
      <c r="B1967" s="104" t="s">
        <v>4322</v>
      </c>
      <c r="C1967" s="105">
        <v>7302</v>
      </c>
      <c r="D1967" s="105">
        <v>364100</v>
      </c>
      <c r="E1967" s="106">
        <f t="shared" si="210"/>
        <v>49.863051218844156</v>
      </c>
      <c r="F1967" s="107">
        <f t="shared" si="211"/>
        <v>33</v>
      </c>
      <c r="G1967" s="107">
        <f>COUNTIF(Data_Eksportir!$H$2:$H$3401,A1967)</f>
        <v>0</v>
      </c>
      <c r="H1967" s="104" t="str">
        <f t="shared" si="212"/>
        <v>20 – 100</v>
      </c>
      <c r="I1967" s="104" t="str">
        <f t="shared" si="213"/>
        <v>Di bawah ambang nilai</v>
      </c>
      <c r="J1967" s="106">
        <f t="shared" si="214"/>
        <v>364100.00196700002</v>
      </c>
      <c r="K1967" s="105">
        <f t="shared" si="215"/>
        <v>0</v>
      </c>
      <c r="L1967" s="106">
        <f t="shared" si="216"/>
        <v>0</v>
      </c>
    </row>
    <row r="1968" spans="1:12" x14ac:dyDescent="0.3">
      <c r="A1968" s="104" t="s">
        <v>4323</v>
      </c>
      <c r="B1968" s="104" t="s">
        <v>4324</v>
      </c>
      <c r="C1968" s="105">
        <v>353413</v>
      </c>
      <c r="D1968" s="105">
        <v>1009661</v>
      </c>
      <c r="E1968" s="106">
        <f t="shared" si="210"/>
        <v>2.8568869849156653</v>
      </c>
      <c r="F1968" s="107">
        <f t="shared" si="211"/>
        <v>33</v>
      </c>
      <c r="G1968" s="107">
        <f>COUNTIF(Data_Eksportir!$H$2:$H$3401,A1968)</f>
        <v>1</v>
      </c>
      <c r="H1968" s="104" t="str">
        <f t="shared" si="212"/>
        <v>1 – 5</v>
      </c>
      <c r="I1968" s="104" t="str">
        <f t="shared" si="213"/>
        <v>Di bawah ambang nilai</v>
      </c>
      <c r="J1968" s="106">
        <f t="shared" si="214"/>
        <v>1009661.001968</v>
      </c>
      <c r="K1968" s="105">
        <f t="shared" si="215"/>
        <v>0</v>
      </c>
      <c r="L1968" s="106">
        <f t="shared" si="216"/>
        <v>0</v>
      </c>
    </row>
    <row r="1969" spans="1:12" x14ac:dyDescent="0.3">
      <c r="A1969" s="104" t="s">
        <v>4325</v>
      </c>
      <c r="B1969" s="104" t="s">
        <v>4326</v>
      </c>
      <c r="C1969" s="105">
        <v>31030</v>
      </c>
      <c r="D1969" s="105">
        <v>594186</v>
      </c>
      <c r="E1969" s="106">
        <f t="shared" si="210"/>
        <v>19.148759265227199</v>
      </c>
      <c r="F1969" s="107">
        <f t="shared" si="211"/>
        <v>33</v>
      </c>
      <c r="G1969" s="107">
        <f>COUNTIF(Data_Eksportir!$H$2:$H$3401,A1969)</f>
        <v>0</v>
      </c>
      <c r="H1969" s="104" t="str">
        <f t="shared" si="212"/>
        <v>5 – 20</v>
      </c>
      <c r="I1969" s="104" t="str">
        <f t="shared" si="213"/>
        <v>Di bawah ambang nilai</v>
      </c>
      <c r="J1969" s="106">
        <f t="shared" si="214"/>
        <v>594186.00196899998</v>
      </c>
      <c r="K1969" s="105">
        <f t="shared" si="215"/>
        <v>0</v>
      </c>
      <c r="L1969" s="106">
        <f t="shared" si="216"/>
        <v>0</v>
      </c>
    </row>
    <row r="1970" spans="1:12" x14ac:dyDescent="0.3">
      <c r="A1970" s="104" t="s">
        <v>4327</v>
      </c>
      <c r="B1970" s="104" t="s">
        <v>4328</v>
      </c>
      <c r="C1970" s="105">
        <v>2283548</v>
      </c>
      <c r="D1970" s="105">
        <v>87947321</v>
      </c>
      <c r="E1970" s="106">
        <f t="shared" si="210"/>
        <v>38.513454063588767</v>
      </c>
      <c r="F1970" s="107">
        <f t="shared" si="211"/>
        <v>33</v>
      </c>
      <c r="G1970" s="107">
        <f>COUNTIF(Data_Eksportir!$H$2:$H$3401,A1970)</f>
        <v>0</v>
      </c>
      <c r="H1970" s="104" t="str">
        <f t="shared" si="212"/>
        <v>20 – 100</v>
      </c>
      <c r="I1970" s="104" t="str">
        <f t="shared" si="213"/>
        <v>Belum terwakili</v>
      </c>
      <c r="J1970" s="106">
        <f t="shared" si="214"/>
        <v>87947321.001969993</v>
      </c>
      <c r="K1970" s="105">
        <f t="shared" si="215"/>
        <v>87947321</v>
      </c>
      <c r="L1970" s="106">
        <f t="shared" si="216"/>
        <v>87947321.001969993</v>
      </c>
    </row>
    <row r="1971" spans="1:12" x14ac:dyDescent="0.3">
      <c r="A1971" s="104" t="s">
        <v>4329</v>
      </c>
      <c r="B1971" s="104" t="s">
        <v>4330</v>
      </c>
      <c r="C1971" s="105">
        <v>98134</v>
      </c>
      <c r="D1971" s="105">
        <v>1401283</v>
      </c>
      <c r="E1971" s="106">
        <f t="shared" si="210"/>
        <v>14.279281390751422</v>
      </c>
      <c r="F1971" s="107">
        <f t="shared" si="211"/>
        <v>33</v>
      </c>
      <c r="G1971" s="107">
        <f>COUNTIF(Data_Eksportir!$H$2:$H$3401,A1971)</f>
        <v>0</v>
      </c>
      <c r="H1971" s="104" t="str">
        <f t="shared" si="212"/>
        <v>5 – 20</v>
      </c>
      <c r="I1971" s="104" t="str">
        <f t="shared" si="213"/>
        <v>Di bawah ambang nilai</v>
      </c>
      <c r="J1971" s="106">
        <f t="shared" si="214"/>
        <v>1401283.0019710001</v>
      </c>
      <c r="K1971" s="105">
        <f t="shared" si="215"/>
        <v>0</v>
      </c>
      <c r="L1971" s="106">
        <f t="shared" si="216"/>
        <v>0</v>
      </c>
    </row>
    <row r="1972" spans="1:12" x14ac:dyDescent="0.3">
      <c r="A1972" s="104" t="s">
        <v>4331</v>
      </c>
      <c r="B1972" s="104" t="s">
        <v>4332</v>
      </c>
      <c r="C1972" s="105">
        <v>28293</v>
      </c>
      <c r="D1972" s="105">
        <v>628207</v>
      </c>
      <c r="E1972" s="106">
        <f t="shared" si="210"/>
        <v>22.203619269784046</v>
      </c>
      <c r="F1972" s="107">
        <f t="shared" si="211"/>
        <v>33</v>
      </c>
      <c r="G1972" s="107">
        <f>COUNTIF(Data_Eksportir!$H$2:$H$3401,A1972)</f>
        <v>0</v>
      </c>
      <c r="H1972" s="104" t="str">
        <f t="shared" si="212"/>
        <v>20 – 100</v>
      </c>
      <c r="I1972" s="104" t="str">
        <f t="shared" si="213"/>
        <v>Di bawah ambang nilai</v>
      </c>
      <c r="J1972" s="106">
        <f t="shared" si="214"/>
        <v>628207.001972</v>
      </c>
      <c r="K1972" s="105">
        <f t="shared" si="215"/>
        <v>0</v>
      </c>
      <c r="L1972" s="106">
        <f t="shared" si="216"/>
        <v>0</v>
      </c>
    </row>
    <row r="1973" spans="1:12" x14ac:dyDescent="0.3">
      <c r="A1973" s="104" t="s">
        <v>4333</v>
      </c>
      <c r="B1973" s="104" t="s">
        <v>4334</v>
      </c>
      <c r="C1973" s="105">
        <v>3643066</v>
      </c>
      <c r="D1973" s="105">
        <v>36447300</v>
      </c>
      <c r="E1973" s="106">
        <f t="shared" si="210"/>
        <v>10.004567581262595</v>
      </c>
      <c r="F1973" s="107">
        <f t="shared" si="211"/>
        <v>33</v>
      </c>
      <c r="G1973" s="107">
        <f>COUNTIF(Data_Eksportir!$H$2:$H$3401,A1973)</f>
        <v>0</v>
      </c>
      <c r="H1973" s="104" t="str">
        <f t="shared" si="212"/>
        <v>5 – 20</v>
      </c>
      <c r="I1973" s="104" t="str">
        <f t="shared" si="213"/>
        <v>Belum terwakili</v>
      </c>
      <c r="J1973" s="106">
        <f t="shared" si="214"/>
        <v>36447300.001973003</v>
      </c>
      <c r="K1973" s="105">
        <f t="shared" si="215"/>
        <v>36447300</v>
      </c>
      <c r="L1973" s="106">
        <f t="shared" si="216"/>
        <v>36447300.001973003</v>
      </c>
    </row>
    <row r="1974" spans="1:12" x14ac:dyDescent="0.3">
      <c r="A1974" s="104" t="s">
        <v>4335</v>
      </c>
      <c r="B1974" s="104" t="s">
        <v>4336</v>
      </c>
      <c r="C1974" s="105">
        <v>9761699</v>
      </c>
      <c r="D1974" s="105">
        <v>104070543</v>
      </c>
      <c r="E1974" s="106">
        <f t="shared" si="210"/>
        <v>10.6611096080713</v>
      </c>
      <c r="F1974" s="107">
        <f t="shared" si="211"/>
        <v>33</v>
      </c>
      <c r="G1974" s="107">
        <f>COUNTIF(Data_Eksportir!$H$2:$H$3401,A1974)</f>
        <v>0</v>
      </c>
      <c r="H1974" s="104" t="str">
        <f t="shared" si="212"/>
        <v>5 – 20</v>
      </c>
      <c r="I1974" s="104" t="str">
        <f t="shared" si="213"/>
        <v>Belum terwakili</v>
      </c>
      <c r="J1974" s="106">
        <f t="shared" si="214"/>
        <v>104070543.001974</v>
      </c>
      <c r="K1974" s="105">
        <f t="shared" si="215"/>
        <v>104070543</v>
      </c>
      <c r="L1974" s="106">
        <f t="shared" si="216"/>
        <v>104070543.001974</v>
      </c>
    </row>
    <row r="1975" spans="1:12" x14ac:dyDescent="0.3">
      <c r="A1975" s="104" t="s">
        <v>4337</v>
      </c>
      <c r="B1975" s="104" t="s">
        <v>4338</v>
      </c>
      <c r="C1975" s="105">
        <v>8392570</v>
      </c>
      <c r="D1975" s="105">
        <v>138338822</v>
      </c>
      <c r="E1975" s="106">
        <f t="shared" si="210"/>
        <v>16.483487418037623</v>
      </c>
      <c r="F1975" s="107">
        <f t="shared" si="211"/>
        <v>33</v>
      </c>
      <c r="G1975" s="107">
        <f>COUNTIF(Data_Eksportir!$H$2:$H$3401,A1975)</f>
        <v>0</v>
      </c>
      <c r="H1975" s="104" t="str">
        <f t="shared" si="212"/>
        <v>5 – 20</v>
      </c>
      <c r="I1975" s="104" t="str">
        <f t="shared" si="213"/>
        <v>Belum terwakili</v>
      </c>
      <c r="J1975" s="106">
        <f t="shared" si="214"/>
        <v>138338822.001975</v>
      </c>
      <c r="K1975" s="105">
        <f t="shared" si="215"/>
        <v>138338822</v>
      </c>
      <c r="L1975" s="106">
        <f t="shared" si="216"/>
        <v>138338822.001975</v>
      </c>
    </row>
    <row r="1976" spans="1:12" x14ac:dyDescent="0.3">
      <c r="A1976" s="104" t="s">
        <v>4339</v>
      </c>
      <c r="B1976" s="104" t="s">
        <v>4340</v>
      </c>
      <c r="C1976" s="105">
        <v>6428348</v>
      </c>
      <c r="D1976" s="105">
        <v>102810847</v>
      </c>
      <c r="E1976" s="106">
        <f t="shared" si="210"/>
        <v>15.993354280135426</v>
      </c>
      <c r="F1976" s="107">
        <f t="shared" si="211"/>
        <v>33</v>
      </c>
      <c r="G1976" s="107">
        <f>COUNTIF(Data_Eksportir!$H$2:$H$3401,A1976)</f>
        <v>0</v>
      </c>
      <c r="H1976" s="104" t="str">
        <f t="shared" si="212"/>
        <v>5 – 20</v>
      </c>
      <c r="I1976" s="104" t="str">
        <f t="shared" si="213"/>
        <v>Belum terwakili</v>
      </c>
      <c r="J1976" s="106">
        <f t="shared" si="214"/>
        <v>102810847.001976</v>
      </c>
      <c r="K1976" s="105">
        <f t="shared" si="215"/>
        <v>102810847</v>
      </c>
      <c r="L1976" s="106">
        <f t="shared" si="216"/>
        <v>102810847.001976</v>
      </c>
    </row>
    <row r="1977" spans="1:12" x14ac:dyDescent="0.3">
      <c r="A1977" s="104" t="s">
        <v>4341</v>
      </c>
      <c r="B1977" s="104" t="s">
        <v>4342</v>
      </c>
      <c r="C1977" s="105">
        <v>400830</v>
      </c>
      <c r="D1977" s="105">
        <v>3996698</v>
      </c>
      <c r="E1977" s="106">
        <f t="shared" si="210"/>
        <v>9.9710550607489452</v>
      </c>
      <c r="F1977" s="107">
        <f t="shared" si="211"/>
        <v>33</v>
      </c>
      <c r="G1977" s="107">
        <f>COUNTIF(Data_Eksportir!$H$2:$H$3401,A1977)</f>
        <v>0</v>
      </c>
      <c r="H1977" s="104" t="str">
        <f t="shared" si="212"/>
        <v>5 – 20</v>
      </c>
      <c r="I1977" s="104" t="str">
        <f t="shared" si="213"/>
        <v>Di bawah ambang nilai</v>
      </c>
      <c r="J1977" s="106">
        <f t="shared" si="214"/>
        <v>3996698.0019769999</v>
      </c>
      <c r="K1977" s="105">
        <f t="shared" si="215"/>
        <v>0</v>
      </c>
      <c r="L1977" s="106">
        <f t="shared" si="216"/>
        <v>0</v>
      </c>
    </row>
    <row r="1978" spans="1:12" x14ac:dyDescent="0.3">
      <c r="A1978" s="104" t="s">
        <v>4343</v>
      </c>
      <c r="B1978" s="104" t="s">
        <v>4344</v>
      </c>
      <c r="C1978" s="105">
        <v>96282</v>
      </c>
      <c r="D1978" s="105">
        <v>1931737</v>
      </c>
      <c r="E1978" s="106">
        <f t="shared" si="210"/>
        <v>20.063324401238031</v>
      </c>
      <c r="F1978" s="107">
        <f t="shared" si="211"/>
        <v>33</v>
      </c>
      <c r="G1978" s="107">
        <f>COUNTIF(Data_Eksportir!$H$2:$H$3401,A1978)</f>
        <v>0</v>
      </c>
      <c r="H1978" s="104" t="str">
        <f t="shared" si="212"/>
        <v>20 – 100</v>
      </c>
      <c r="I1978" s="104" t="str">
        <f t="shared" si="213"/>
        <v>Di bawah ambang nilai</v>
      </c>
      <c r="J1978" s="106">
        <f t="shared" si="214"/>
        <v>1931737.0019779999</v>
      </c>
      <c r="K1978" s="105">
        <f t="shared" si="215"/>
        <v>0</v>
      </c>
      <c r="L1978" s="106">
        <f t="shared" si="216"/>
        <v>0</v>
      </c>
    </row>
    <row r="1979" spans="1:12" x14ac:dyDescent="0.3">
      <c r="A1979" s="104" t="s">
        <v>4345</v>
      </c>
      <c r="B1979" s="104" t="s">
        <v>4346</v>
      </c>
      <c r="C1979" s="105">
        <v>26323</v>
      </c>
      <c r="D1979" s="105">
        <v>362376</v>
      </c>
      <c r="E1979" s="106">
        <f t="shared" si="210"/>
        <v>13.766515974622953</v>
      </c>
      <c r="F1979" s="107">
        <f t="shared" si="211"/>
        <v>33</v>
      </c>
      <c r="G1979" s="107">
        <f>COUNTIF(Data_Eksportir!$H$2:$H$3401,A1979)</f>
        <v>0</v>
      </c>
      <c r="H1979" s="104" t="str">
        <f t="shared" si="212"/>
        <v>5 – 20</v>
      </c>
      <c r="I1979" s="104" t="str">
        <f t="shared" si="213"/>
        <v>Di bawah ambang nilai</v>
      </c>
      <c r="J1979" s="106">
        <f t="shared" si="214"/>
        <v>362376.00197899999</v>
      </c>
      <c r="K1979" s="105">
        <f t="shared" si="215"/>
        <v>0</v>
      </c>
      <c r="L1979" s="106">
        <f t="shared" si="216"/>
        <v>0</v>
      </c>
    </row>
    <row r="1980" spans="1:12" x14ac:dyDescent="0.3">
      <c r="A1980" s="104" t="s">
        <v>4347</v>
      </c>
      <c r="B1980" s="104" t="s">
        <v>4348</v>
      </c>
      <c r="C1980" s="105">
        <v>1472305</v>
      </c>
      <c r="D1980" s="105">
        <v>5955444</v>
      </c>
      <c r="E1980" s="106">
        <f t="shared" si="210"/>
        <v>4.0449798105691412</v>
      </c>
      <c r="F1980" s="107">
        <f t="shared" si="211"/>
        <v>33</v>
      </c>
      <c r="G1980" s="107">
        <f>COUNTIF(Data_Eksportir!$H$2:$H$3401,A1980)</f>
        <v>0</v>
      </c>
      <c r="H1980" s="104" t="str">
        <f t="shared" si="212"/>
        <v>1 – 5</v>
      </c>
      <c r="I1980" s="104" t="str">
        <f t="shared" si="213"/>
        <v>Di bawah ambang nilai</v>
      </c>
      <c r="J1980" s="106">
        <f t="shared" si="214"/>
        <v>5955444.0019800002</v>
      </c>
      <c r="K1980" s="105">
        <f t="shared" si="215"/>
        <v>0</v>
      </c>
      <c r="L1980" s="106">
        <f t="shared" si="216"/>
        <v>0</v>
      </c>
    </row>
    <row r="1981" spans="1:12" x14ac:dyDescent="0.3">
      <c r="A1981" s="104" t="s">
        <v>4349</v>
      </c>
      <c r="B1981" s="104" t="s">
        <v>4350</v>
      </c>
      <c r="C1981" s="105">
        <v>106053</v>
      </c>
      <c r="D1981" s="105">
        <v>630495</v>
      </c>
      <c r="E1981" s="106">
        <f t="shared" si="210"/>
        <v>5.9450934909903541</v>
      </c>
      <c r="F1981" s="107">
        <f t="shared" si="211"/>
        <v>33</v>
      </c>
      <c r="G1981" s="107">
        <f>COUNTIF(Data_Eksportir!$H$2:$H$3401,A1981)</f>
        <v>0</v>
      </c>
      <c r="H1981" s="104" t="str">
        <f t="shared" si="212"/>
        <v>5 – 20</v>
      </c>
      <c r="I1981" s="104" t="str">
        <f t="shared" si="213"/>
        <v>Di bawah ambang nilai</v>
      </c>
      <c r="J1981" s="106">
        <f t="shared" si="214"/>
        <v>630495.00198099995</v>
      </c>
      <c r="K1981" s="105">
        <f t="shared" si="215"/>
        <v>0</v>
      </c>
      <c r="L1981" s="106">
        <f t="shared" si="216"/>
        <v>0</v>
      </c>
    </row>
    <row r="1982" spans="1:12" x14ac:dyDescent="0.3">
      <c r="A1982" s="104" t="s">
        <v>4351</v>
      </c>
      <c r="B1982" s="104" t="s">
        <v>4352</v>
      </c>
      <c r="C1982" s="105">
        <v>15073443</v>
      </c>
      <c r="D1982" s="105">
        <v>51370342</v>
      </c>
      <c r="E1982" s="106">
        <f t="shared" si="210"/>
        <v>3.408003201392011</v>
      </c>
      <c r="F1982" s="107">
        <f t="shared" si="211"/>
        <v>33</v>
      </c>
      <c r="G1982" s="107">
        <f>COUNTIF(Data_Eksportir!$H$2:$H$3401,A1982)</f>
        <v>0</v>
      </c>
      <c r="H1982" s="104" t="str">
        <f t="shared" si="212"/>
        <v>1 – 5</v>
      </c>
      <c r="I1982" s="104" t="str">
        <f t="shared" si="213"/>
        <v>Belum terwakili</v>
      </c>
      <c r="J1982" s="106">
        <f t="shared" si="214"/>
        <v>51370342.001982003</v>
      </c>
      <c r="K1982" s="105">
        <f t="shared" si="215"/>
        <v>51370342</v>
      </c>
      <c r="L1982" s="106">
        <f t="shared" si="216"/>
        <v>51370342.001982003</v>
      </c>
    </row>
    <row r="1983" spans="1:12" x14ac:dyDescent="0.3">
      <c r="A1983" s="104" t="s">
        <v>4353</v>
      </c>
      <c r="B1983" s="104" t="s">
        <v>4354</v>
      </c>
      <c r="C1983" s="105">
        <v>16050073</v>
      </c>
      <c r="D1983" s="105">
        <v>89982552</v>
      </c>
      <c r="E1983" s="106">
        <f t="shared" si="210"/>
        <v>5.6063640333598483</v>
      </c>
      <c r="F1983" s="107">
        <f t="shared" si="211"/>
        <v>33</v>
      </c>
      <c r="G1983" s="107">
        <f>COUNTIF(Data_Eksportir!$H$2:$H$3401,A1983)</f>
        <v>2</v>
      </c>
      <c r="H1983" s="104" t="str">
        <f t="shared" si="212"/>
        <v>5 – 20</v>
      </c>
      <c r="I1983" s="104" t="str">
        <f t="shared" si="213"/>
        <v>Keterwakilan rendah</v>
      </c>
      <c r="J1983" s="106">
        <f t="shared" si="214"/>
        <v>89982552.001983002</v>
      </c>
      <c r="K1983" s="105">
        <f t="shared" si="215"/>
        <v>29994184</v>
      </c>
      <c r="L1983" s="106">
        <f t="shared" si="216"/>
        <v>29994184.001983002</v>
      </c>
    </row>
    <row r="1984" spans="1:12" x14ac:dyDescent="0.3">
      <c r="A1984" s="104" t="s">
        <v>4355</v>
      </c>
      <c r="B1984" s="104" t="s">
        <v>4356</v>
      </c>
      <c r="C1984" s="105">
        <v>12252094</v>
      </c>
      <c r="D1984" s="105">
        <v>21218234</v>
      </c>
      <c r="E1984" s="106">
        <f t="shared" si="210"/>
        <v>1.7318047021186747</v>
      </c>
      <c r="F1984" s="107">
        <f t="shared" si="211"/>
        <v>33</v>
      </c>
      <c r="G1984" s="107">
        <f>COUNTIF(Data_Eksportir!$H$2:$H$3401,A1984)</f>
        <v>0</v>
      </c>
      <c r="H1984" s="104" t="str">
        <f t="shared" si="212"/>
        <v>1 – 5</v>
      </c>
      <c r="I1984" s="104" t="str">
        <f t="shared" si="213"/>
        <v>Belum terwakili</v>
      </c>
      <c r="J1984" s="106">
        <f t="shared" si="214"/>
        <v>21218234.001984</v>
      </c>
      <c r="K1984" s="105">
        <f t="shared" si="215"/>
        <v>21218234</v>
      </c>
      <c r="L1984" s="106">
        <f t="shared" si="216"/>
        <v>21218234.001984</v>
      </c>
    </row>
    <row r="1985" spans="1:12" x14ac:dyDescent="0.3">
      <c r="A1985" s="104" t="s">
        <v>4357</v>
      </c>
      <c r="B1985" s="104" t="s">
        <v>4358</v>
      </c>
      <c r="C1985" s="105">
        <v>19565359</v>
      </c>
      <c r="D1985" s="105">
        <v>41129548</v>
      </c>
      <c r="E1985" s="106">
        <f t="shared" si="210"/>
        <v>2.1021616827986649</v>
      </c>
      <c r="F1985" s="107">
        <f t="shared" si="211"/>
        <v>33</v>
      </c>
      <c r="G1985" s="107">
        <f>COUNTIF(Data_Eksportir!$H$2:$H$3401,A1985)</f>
        <v>0</v>
      </c>
      <c r="H1985" s="104" t="str">
        <f t="shared" si="212"/>
        <v>1 – 5</v>
      </c>
      <c r="I1985" s="104" t="str">
        <f t="shared" si="213"/>
        <v>Belum terwakili</v>
      </c>
      <c r="J1985" s="106">
        <f t="shared" si="214"/>
        <v>41129548.001984999</v>
      </c>
      <c r="K1985" s="105">
        <f t="shared" si="215"/>
        <v>41129548</v>
      </c>
      <c r="L1985" s="106">
        <f t="shared" si="216"/>
        <v>41129548.001984999</v>
      </c>
    </row>
    <row r="1986" spans="1:12" x14ac:dyDescent="0.3">
      <c r="A1986" s="104" t="s">
        <v>4359</v>
      </c>
      <c r="B1986" s="104" t="s">
        <v>4360</v>
      </c>
      <c r="C1986" s="105">
        <v>22710</v>
      </c>
      <c r="D1986" s="105">
        <v>148909</v>
      </c>
      <c r="E1986" s="106">
        <f t="shared" ref="E1986:E2049" si="217">IF(AND(ISNUMBER(C1986),C1986&gt;0),D1986/C1986,"")</f>
        <v>6.5569793042712465</v>
      </c>
      <c r="F1986" s="107">
        <f t="shared" ref="F1986:F2049" si="218">VALUE(LEFT(A1986,2))</f>
        <v>33</v>
      </c>
      <c r="G1986" s="107">
        <f>COUNTIF(Data_Eksportir!$H$2:$H$3401,A1986)</f>
        <v>0</v>
      </c>
      <c r="H1986" s="104" t="str">
        <f t="shared" ref="H1986:H2049" si="219">IF(E1986="","Tanpa data berat",IF(E1986&lt;1,"Di bawah 1",IF(E1986&lt;5,"1 – 5",IF(E1986&lt;20,"5 – 20",IF(E1986&lt;100,"20 – 100","100 ke atas")))))</f>
        <v>5 – 20</v>
      </c>
      <c r="I1986" s="104" t="str">
        <f t="shared" ref="I1986:I2049" si="220">IF(D1986&lt;p_nilai_besar,"Di bawah ambang nilai",IF(G1986=0,"Belum terwakili",IF(G1986&lt;=p_listing_rendah,"Keterwakilan rendah","Terwakili")))</f>
        <v>Di bawah ambang nilai</v>
      </c>
      <c r="J1986" s="106">
        <f t="shared" ref="J1986:J2049" si="221">D1986+ROW()/10^6</f>
        <v>148909.00198599999</v>
      </c>
      <c r="K1986" s="105">
        <f t="shared" ref="K1986:K2049" si="222">IF(D1986&gt;=p_nilai_besar,D1986/(1+G1986),0)</f>
        <v>0</v>
      </c>
      <c r="L1986" s="106">
        <f t="shared" ref="L1986:L2049" si="223">IF(K1986&gt;0,K1986+ROW()/10^6,0)</f>
        <v>0</v>
      </c>
    </row>
    <row r="1987" spans="1:12" x14ac:dyDescent="0.3">
      <c r="A1987" s="104" t="s">
        <v>4361</v>
      </c>
      <c r="B1987" s="104" t="s">
        <v>4362</v>
      </c>
      <c r="C1987" s="105">
        <v>558136</v>
      </c>
      <c r="D1987" s="105">
        <v>1559082</v>
      </c>
      <c r="E1987" s="106">
        <f t="shared" si="217"/>
        <v>2.7933729413619619</v>
      </c>
      <c r="F1987" s="107">
        <f t="shared" si="218"/>
        <v>33</v>
      </c>
      <c r="G1987" s="107">
        <f>COUNTIF(Data_Eksportir!$H$2:$H$3401,A1987)</f>
        <v>0</v>
      </c>
      <c r="H1987" s="104" t="str">
        <f t="shared" si="219"/>
        <v>1 – 5</v>
      </c>
      <c r="I1987" s="104" t="str">
        <f t="shared" si="220"/>
        <v>Di bawah ambang nilai</v>
      </c>
      <c r="J1987" s="106">
        <f t="shared" si="221"/>
        <v>1559082.001987</v>
      </c>
      <c r="K1987" s="105">
        <f t="shared" si="222"/>
        <v>0</v>
      </c>
      <c r="L1987" s="106">
        <f t="shared" si="223"/>
        <v>0</v>
      </c>
    </row>
    <row r="1988" spans="1:12" x14ac:dyDescent="0.3">
      <c r="A1988" s="104" t="s">
        <v>4363</v>
      </c>
      <c r="B1988" s="104" t="s">
        <v>4364</v>
      </c>
      <c r="C1988" s="105">
        <v>7635260</v>
      </c>
      <c r="D1988" s="105">
        <v>43344794</v>
      </c>
      <c r="E1988" s="106">
        <f t="shared" si="217"/>
        <v>5.6769244269350354</v>
      </c>
      <c r="F1988" s="107">
        <f t="shared" si="218"/>
        <v>33</v>
      </c>
      <c r="G1988" s="107">
        <f>COUNTIF(Data_Eksportir!$H$2:$H$3401,A1988)</f>
        <v>0</v>
      </c>
      <c r="H1988" s="104" t="str">
        <f t="shared" si="219"/>
        <v>5 – 20</v>
      </c>
      <c r="I1988" s="104" t="str">
        <f t="shared" si="220"/>
        <v>Belum terwakili</v>
      </c>
      <c r="J1988" s="106">
        <f t="shared" si="221"/>
        <v>43344794.001988001</v>
      </c>
      <c r="K1988" s="105">
        <f t="shared" si="222"/>
        <v>43344794</v>
      </c>
      <c r="L1988" s="106">
        <f t="shared" si="223"/>
        <v>43344794.001988001</v>
      </c>
    </row>
    <row r="1989" spans="1:12" x14ac:dyDescent="0.3">
      <c r="A1989" s="104" t="s">
        <v>4365</v>
      </c>
      <c r="B1989" s="104" t="s">
        <v>4366</v>
      </c>
      <c r="C1989" s="105">
        <v>5838867</v>
      </c>
      <c r="D1989" s="105">
        <v>15919451</v>
      </c>
      <c r="E1989" s="106">
        <f t="shared" si="217"/>
        <v>2.726462342779858</v>
      </c>
      <c r="F1989" s="107">
        <f t="shared" si="218"/>
        <v>33</v>
      </c>
      <c r="G1989" s="107">
        <f>COUNTIF(Data_Eksportir!$H$2:$H$3401,A1989)</f>
        <v>0</v>
      </c>
      <c r="H1989" s="104" t="str">
        <f t="shared" si="219"/>
        <v>1 – 5</v>
      </c>
      <c r="I1989" s="104" t="str">
        <f t="shared" si="220"/>
        <v>Belum terwakili</v>
      </c>
      <c r="J1989" s="106">
        <f t="shared" si="221"/>
        <v>15919451.001989</v>
      </c>
      <c r="K1989" s="105">
        <f t="shared" si="222"/>
        <v>15919451</v>
      </c>
      <c r="L1989" s="106">
        <f t="shared" si="223"/>
        <v>15919451.001989</v>
      </c>
    </row>
    <row r="1990" spans="1:12" x14ac:dyDescent="0.3">
      <c r="A1990" s="104" t="s">
        <v>4367</v>
      </c>
      <c r="B1990" s="104" t="s">
        <v>4368</v>
      </c>
      <c r="C1990" s="105">
        <v>1244756</v>
      </c>
      <c r="D1990" s="105">
        <v>4384030</v>
      </c>
      <c r="E1990" s="106">
        <f t="shared" si="217"/>
        <v>3.5219994922699711</v>
      </c>
      <c r="F1990" s="107">
        <f t="shared" si="218"/>
        <v>33</v>
      </c>
      <c r="G1990" s="107">
        <f>COUNTIF(Data_Eksportir!$H$2:$H$3401,A1990)</f>
        <v>0</v>
      </c>
      <c r="H1990" s="104" t="str">
        <f t="shared" si="219"/>
        <v>1 – 5</v>
      </c>
      <c r="I1990" s="104" t="str">
        <f t="shared" si="220"/>
        <v>Di bawah ambang nilai</v>
      </c>
      <c r="J1990" s="106">
        <f t="shared" si="221"/>
        <v>4384030.0019899998</v>
      </c>
      <c r="K1990" s="105">
        <f t="shared" si="222"/>
        <v>0</v>
      </c>
      <c r="L1990" s="106">
        <f t="shared" si="223"/>
        <v>0</v>
      </c>
    </row>
    <row r="1991" spans="1:12" x14ac:dyDescent="0.3">
      <c r="A1991" s="104" t="s">
        <v>4369</v>
      </c>
      <c r="B1991" s="104" t="s">
        <v>4370</v>
      </c>
      <c r="C1991" s="105">
        <v>1644</v>
      </c>
      <c r="D1991" s="105">
        <v>8972</v>
      </c>
      <c r="E1991" s="106">
        <f t="shared" si="217"/>
        <v>5.4574209245742091</v>
      </c>
      <c r="F1991" s="107">
        <f t="shared" si="218"/>
        <v>33</v>
      </c>
      <c r="G1991" s="107">
        <f>COUNTIF(Data_Eksportir!$H$2:$H$3401,A1991)</f>
        <v>2</v>
      </c>
      <c r="H1991" s="104" t="str">
        <f t="shared" si="219"/>
        <v>5 – 20</v>
      </c>
      <c r="I1991" s="104" t="str">
        <f t="shared" si="220"/>
        <v>Di bawah ambang nilai</v>
      </c>
      <c r="J1991" s="106">
        <f t="shared" si="221"/>
        <v>8972.0019909999992</v>
      </c>
      <c r="K1991" s="105">
        <f t="shared" si="222"/>
        <v>0</v>
      </c>
      <c r="L1991" s="106">
        <f t="shared" si="223"/>
        <v>0</v>
      </c>
    </row>
    <row r="1992" spans="1:12" x14ac:dyDescent="0.3">
      <c r="A1992" s="104" t="s">
        <v>4371</v>
      </c>
      <c r="B1992" s="104" t="s">
        <v>4372</v>
      </c>
      <c r="C1992" s="105">
        <v>1195134</v>
      </c>
      <c r="D1992" s="105">
        <v>4083944</v>
      </c>
      <c r="E1992" s="106">
        <f t="shared" si="217"/>
        <v>3.4171431822707747</v>
      </c>
      <c r="F1992" s="107">
        <f t="shared" si="218"/>
        <v>33</v>
      </c>
      <c r="G1992" s="107">
        <f>COUNTIF(Data_Eksportir!$H$2:$H$3401,A1992)</f>
        <v>0</v>
      </c>
      <c r="H1992" s="104" t="str">
        <f t="shared" si="219"/>
        <v>1 – 5</v>
      </c>
      <c r="I1992" s="104" t="str">
        <f t="shared" si="220"/>
        <v>Di bawah ambang nilai</v>
      </c>
      <c r="J1992" s="106">
        <f t="shared" si="221"/>
        <v>4083944.0019919998</v>
      </c>
      <c r="K1992" s="105">
        <f t="shared" si="222"/>
        <v>0</v>
      </c>
      <c r="L1992" s="106">
        <f t="shared" si="223"/>
        <v>0</v>
      </c>
    </row>
    <row r="1993" spans="1:12" x14ac:dyDescent="0.3">
      <c r="A1993" s="104" t="s">
        <v>4373</v>
      </c>
      <c r="B1993" s="104" t="s">
        <v>4374</v>
      </c>
      <c r="C1993" s="105">
        <v>96235</v>
      </c>
      <c r="D1993" s="105">
        <v>278747</v>
      </c>
      <c r="E1993" s="106">
        <f t="shared" si="217"/>
        <v>2.8965241336312153</v>
      </c>
      <c r="F1993" s="107">
        <f t="shared" si="218"/>
        <v>33</v>
      </c>
      <c r="G1993" s="107">
        <f>COUNTIF(Data_Eksportir!$H$2:$H$3401,A1993)</f>
        <v>0</v>
      </c>
      <c r="H1993" s="104" t="str">
        <f t="shared" si="219"/>
        <v>1 – 5</v>
      </c>
      <c r="I1993" s="104" t="str">
        <f t="shared" si="220"/>
        <v>Di bawah ambang nilai</v>
      </c>
      <c r="J1993" s="106">
        <f t="shared" si="221"/>
        <v>278747.00199299998</v>
      </c>
      <c r="K1993" s="105">
        <f t="shared" si="222"/>
        <v>0</v>
      </c>
      <c r="L1993" s="106">
        <f t="shared" si="223"/>
        <v>0</v>
      </c>
    </row>
    <row r="1994" spans="1:12" x14ac:dyDescent="0.3">
      <c r="A1994" s="104" t="s">
        <v>4375</v>
      </c>
      <c r="B1994" s="104" t="s">
        <v>4376</v>
      </c>
      <c r="C1994" s="105">
        <v>4254276</v>
      </c>
      <c r="D1994" s="105">
        <v>28077821</v>
      </c>
      <c r="E1994" s="106">
        <f t="shared" si="217"/>
        <v>6.5999058359166165</v>
      </c>
      <c r="F1994" s="107">
        <f t="shared" si="218"/>
        <v>33</v>
      </c>
      <c r="G1994" s="107">
        <f>COUNTIF(Data_Eksportir!$H$2:$H$3401,A1994)</f>
        <v>0</v>
      </c>
      <c r="H1994" s="104" t="str">
        <f t="shared" si="219"/>
        <v>5 – 20</v>
      </c>
      <c r="I1994" s="104" t="str">
        <f t="shared" si="220"/>
        <v>Belum terwakili</v>
      </c>
      <c r="J1994" s="106">
        <f t="shared" si="221"/>
        <v>28077821.001993999</v>
      </c>
      <c r="K1994" s="105">
        <f t="shared" si="222"/>
        <v>28077821</v>
      </c>
      <c r="L1994" s="106">
        <f t="shared" si="223"/>
        <v>28077821.001993999</v>
      </c>
    </row>
    <row r="1995" spans="1:12" x14ac:dyDescent="0.3">
      <c r="A1995" s="104" t="s">
        <v>4377</v>
      </c>
      <c r="B1995" s="104" t="s">
        <v>4378</v>
      </c>
      <c r="C1995" s="105">
        <v>579532</v>
      </c>
      <c r="D1995" s="105">
        <v>174</v>
      </c>
      <c r="E1995" s="106">
        <f t="shared" si="217"/>
        <v>3.0024226444786485E-4</v>
      </c>
      <c r="F1995" s="107">
        <f t="shared" si="218"/>
        <v>33</v>
      </c>
      <c r="G1995" s="107">
        <f>COUNTIF(Data_Eksportir!$H$2:$H$3401,A1995)</f>
        <v>0</v>
      </c>
      <c r="H1995" s="104" t="str">
        <f t="shared" si="219"/>
        <v>Di bawah 1</v>
      </c>
      <c r="I1995" s="104" t="str">
        <f t="shared" si="220"/>
        <v>Di bawah ambang nilai</v>
      </c>
      <c r="J1995" s="106">
        <f t="shared" si="221"/>
        <v>174.00199499999999</v>
      </c>
      <c r="K1995" s="105">
        <f t="shared" si="222"/>
        <v>0</v>
      </c>
      <c r="L1995" s="106">
        <f t="shared" si="223"/>
        <v>0</v>
      </c>
    </row>
    <row r="1996" spans="1:12" x14ac:dyDescent="0.3">
      <c r="A1996" s="104" t="s">
        <v>4379</v>
      </c>
      <c r="B1996" s="104" t="s">
        <v>4380</v>
      </c>
      <c r="C1996" s="105">
        <v>1379193</v>
      </c>
      <c r="D1996" s="105">
        <v>1022319</v>
      </c>
      <c r="E1996" s="106">
        <f t="shared" si="217"/>
        <v>0.741244336361916</v>
      </c>
      <c r="F1996" s="107">
        <f t="shared" si="218"/>
        <v>33</v>
      </c>
      <c r="G1996" s="107">
        <f>COUNTIF(Data_Eksportir!$H$2:$H$3401,A1996)</f>
        <v>3</v>
      </c>
      <c r="H1996" s="104" t="str">
        <f t="shared" si="219"/>
        <v>Di bawah 1</v>
      </c>
      <c r="I1996" s="104" t="str">
        <f t="shared" si="220"/>
        <v>Di bawah ambang nilai</v>
      </c>
      <c r="J1996" s="106">
        <f t="shared" si="221"/>
        <v>1022319.0019959999</v>
      </c>
      <c r="K1996" s="105">
        <f t="shared" si="222"/>
        <v>0</v>
      </c>
      <c r="L1996" s="106">
        <f t="shared" si="223"/>
        <v>0</v>
      </c>
    </row>
    <row r="1997" spans="1:12" x14ac:dyDescent="0.3">
      <c r="A1997" s="104" t="s">
        <v>4381</v>
      </c>
      <c r="B1997" s="104" t="s">
        <v>4382</v>
      </c>
      <c r="C1997" s="105">
        <v>242212</v>
      </c>
      <c r="D1997" s="105">
        <v>740480</v>
      </c>
      <c r="E1997" s="106">
        <f t="shared" si="217"/>
        <v>3.0571565405512526</v>
      </c>
      <c r="F1997" s="107">
        <f t="shared" si="218"/>
        <v>33</v>
      </c>
      <c r="G1997" s="107">
        <f>COUNTIF(Data_Eksportir!$H$2:$H$3401,A1997)</f>
        <v>0</v>
      </c>
      <c r="H1997" s="104" t="str">
        <f t="shared" si="219"/>
        <v>1 – 5</v>
      </c>
      <c r="I1997" s="104" t="str">
        <f t="shared" si="220"/>
        <v>Di bawah ambang nilai</v>
      </c>
      <c r="J1997" s="106">
        <f t="shared" si="221"/>
        <v>740480.00199699996</v>
      </c>
      <c r="K1997" s="105">
        <f t="shared" si="222"/>
        <v>0</v>
      </c>
      <c r="L1997" s="106">
        <f t="shared" si="223"/>
        <v>0</v>
      </c>
    </row>
    <row r="1998" spans="1:12" x14ac:dyDescent="0.3">
      <c r="A1998" s="104" t="s">
        <v>4383</v>
      </c>
      <c r="B1998" s="104" t="s">
        <v>4384</v>
      </c>
      <c r="C1998" s="105">
        <v>2741568</v>
      </c>
      <c r="D1998" s="105">
        <v>10182642</v>
      </c>
      <c r="E1998" s="106">
        <f t="shared" si="217"/>
        <v>3.7141672210939141</v>
      </c>
      <c r="F1998" s="107">
        <f t="shared" si="218"/>
        <v>33</v>
      </c>
      <c r="G1998" s="107">
        <f>COUNTIF(Data_Eksportir!$H$2:$H$3401,A1998)</f>
        <v>0</v>
      </c>
      <c r="H1998" s="104" t="str">
        <f t="shared" si="219"/>
        <v>1 – 5</v>
      </c>
      <c r="I1998" s="104" t="str">
        <f t="shared" si="220"/>
        <v>Belum terwakili</v>
      </c>
      <c r="J1998" s="106">
        <f t="shared" si="221"/>
        <v>10182642.001998</v>
      </c>
      <c r="K1998" s="105">
        <f t="shared" si="222"/>
        <v>10182642</v>
      </c>
      <c r="L1998" s="106">
        <f t="shared" si="223"/>
        <v>10182642.001998</v>
      </c>
    </row>
    <row r="1999" spans="1:12" x14ac:dyDescent="0.3">
      <c r="A1999" s="104" t="s">
        <v>4385</v>
      </c>
      <c r="B1999" s="104" t="s">
        <v>4386</v>
      </c>
      <c r="C1999" s="105">
        <v>2199242</v>
      </c>
      <c r="D1999" s="105">
        <v>6737911</v>
      </c>
      <c r="E1999" s="106">
        <f t="shared" si="217"/>
        <v>3.0637424167053919</v>
      </c>
      <c r="F1999" s="107">
        <f t="shared" si="218"/>
        <v>33</v>
      </c>
      <c r="G1999" s="107">
        <f>COUNTIF(Data_Eksportir!$H$2:$H$3401,A1999)</f>
        <v>0</v>
      </c>
      <c r="H1999" s="104" t="str">
        <f t="shared" si="219"/>
        <v>1 – 5</v>
      </c>
      <c r="I1999" s="104" t="str">
        <f t="shared" si="220"/>
        <v>Di bawah ambang nilai</v>
      </c>
      <c r="J1999" s="106">
        <f t="shared" si="221"/>
        <v>6737911.0019990001</v>
      </c>
      <c r="K1999" s="105">
        <f t="shared" si="222"/>
        <v>0</v>
      </c>
      <c r="L1999" s="106">
        <f t="shared" si="223"/>
        <v>0</v>
      </c>
    </row>
    <row r="2000" spans="1:12" x14ac:dyDescent="0.3">
      <c r="A2000" s="104" t="s">
        <v>4387</v>
      </c>
      <c r="B2000" s="104" t="s">
        <v>4388</v>
      </c>
      <c r="C2000" s="105">
        <v>343</v>
      </c>
      <c r="D2000" s="105">
        <v>4641</v>
      </c>
      <c r="E2000" s="106">
        <f t="shared" si="217"/>
        <v>13.530612244897959</v>
      </c>
      <c r="F2000" s="107">
        <f t="shared" si="218"/>
        <v>33</v>
      </c>
      <c r="G2000" s="107">
        <f>COUNTIF(Data_Eksportir!$H$2:$H$3401,A2000)</f>
        <v>0</v>
      </c>
      <c r="H2000" s="104" t="str">
        <f t="shared" si="219"/>
        <v>5 – 20</v>
      </c>
      <c r="I2000" s="104" t="str">
        <f t="shared" si="220"/>
        <v>Di bawah ambang nilai</v>
      </c>
      <c r="J2000" s="106">
        <f t="shared" si="221"/>
        <v>4641.0020000000004</v>
      </c>
      <c r="K2000" s="105">
        <f t="shared" si="222"/>
        <v>0</v>
      </c>
      <c r="L2000" s="106">
        <f t="shared" si="223"/>
        <v>0</v>
      </c>
    </row>
    <row r="2001" spans="1:12" x14ac:dyDescent="0.3">
      <c r="A2001" s="104" t="s">
        <v>4389</v>
      </c>
      <c r="B2001" s="104" t="s">
        <v>4390</v>
      </c>
      <c r="C2001" s="105">
        <v>713390</v>
      </c>
      <c r="D2001" s="105">
        <v>2075745</v>
      </c>
      <c r="E2001" s="106">
        <f t="shared" si="217"/>
        <v>2.9096917534588376</v>
      </c>
      <c r="F2001" s="107">
        <f t="shared" si="218"/>
        <v>33</v>
      </c>
      <c r="G2001" s="107">
        <f>COUNTIF(Data_Eksportir!$H$2:$H$3401,A2001)</f>
        <v>0</v>
      </c>
      <c r="H2001" s="104" t="str">
        <f t="shared" si="219"/>
        <v>1 – 5</v>
      </c>
      <c r="I2001" s="104" t="str">
        <f t="shared" si="220"/>
        <v>Di bawah ambang nilai</v>
      </c>
      <c r="J2001" s="106">
        <f t="shared" si="221"/>
        <v>2075745.0020010001</v>
      </c>
      <c r="K2001" s="105">
        <f t="shared" si="222"/>
        <v>0</v>
      </c>
      <c r="L2001" s="106">
        <f t="shared" si="223"/>
        <v>0</v>
      </c>
    </row>
    <row r="2002" spans="1:12" x14ac:dyDescent="0.3">
      <c r="A2002" s="104" t="s">
        <v>4391</v>
      </c>
      <c r="B2002" s="104" t="s">
        <v>4392</v>
      </c>
      <c r="C2002" s="105">
        <v>936973</v>
      </c>
      <c r="D2002" s="105">
        <v>1053561</v>
      </c>
      <c r="E2002" s="106">
        <f t="shared" si="217"/>
        <v>1.1244304798537419</v>
      </c>
      <c r="F2002" s="107">
        <f t="shared" si="218"/>
        <v>33</v>
      </c>
      <c r="G2002" s="107">
        <f>COUNTIF(Data_Eksportir!$H$2:$H$3401,A2002)</f>
        <v>0</v>
      </c>
      <c r="H2002" s="104" t="str">
        <f t="shared" si="219"/>
        <v>1 – 5</v>
      </c>
      <c r="I2002" s="104" t="str">
        <f t="shared" si="220"/>
        <v>Di bawah ambang nilai</v>
      </c>
      <c r="J2002" s="106">
        <f t="shared" si="221"/>
        <v>1053561.0020020001</v>
      </c>
      <c r="K2002" s="105">
        <f t="shared" si="222"/>
        <v>0</v>
      </c>
      <c r="L2002" s="106">
        <f t="shared" si="223"/>
        <v>0</v>
      </c>
    </row>
    <row r="2003" spans="1:12" x14ac:dyDescent="0.3">
      <c r="A2003" s="104" t="s">
        <v>4393</v>
      </c>
      <c r="B2003" s="104" t="s">
        <v>4394</v>
      </c>
      <c r="C2003" s="105">
        <v>28484</v>
      </c>
      <c r="D2003" s="105">
        <v>213266</v>
      </c>
      <c r="E2003" s="106">
        <f t="shared" si="217"/>
        <v>7.4872208959415811</v>
      </c>
      <c r="F2003" s="107">
        <f t="shared" si="218"/>
        <v>33</v>
      </c>
      <c r="G2003" s="107">
        <f>COUNTIF(Data_Eksportir!$H$2:$H$3401,A2003)</f>
        <v>0</v>
      </c>
      <c r="H2003" s="104" t="str">
        <f t="shared" si="219"/>
        <v>5 – 20</v>
      </c>
      <c r="I2003" s="104" t="str">
        <f t="shared" si="220"/>
        <v>Di bawah ambang nilai</v>
      </c>
      <c r="J2003" s="106">
        <f t="shared" si="221"/>
        <v>213266.002003</v>
      </c>
      <c r="K2003" s="105">
        <f t="shared" si="222"/>
        <v>0</v>
      </c>
      <c r="L2003" s="106">
        <f t="shared" si="223"/>
        <v>0</v>
      </c>
    </row>
    <row r="2004" spans="1:12" x14ac:dyDescent="0.3">
      <c r="A2004" s="104" t="s">
        <v>4395</v>
      </c>
      <c r="B2004" s="104" t="s">
        <v>4396</v>
      </c>
      <c r="C2004" s="105">
        <v>653095</v>
      </c>
      <c r="D2004" s="105">
        <v>3978763</v>
      </c>
      <c r="E2004" s="106">
        <f t="shared" si="217"/>
        <v>6.092165764551865</v>
      </c>
      <c r="F2004" s="107">
        <f t="shared" si="218"/>
        <v>33</v>
      </c>
      <c r="G2004" s="107">
        <f>COUNTIF(Data_Eksportir!$H$2:$H$3401,A2004)</f>
        <v>0</v>
      </c>
      <c r="H2004" s="104" t="str">
        <f t="shared" si="219"/>
        <v>5 – 20</v>
      </c>
      <c r="I2004" s="104" t="str">
        <f t="shared" si="220"/>
        <v>Di bawah ambang nilai</v>
      </c>
      <c r="J2004" s="106">
        <f t="shared" si="221"/>
        <v>3978763.0020039999</v>
      </c>
      <c r="K2004" s="105">
        <f t="shared" si="222"/>
        <v>0</v>
      </c>
      <c r="L2004" s="106">
        <f t="shared" si="223"/>
        <v>0</v>
      </c>
    </row>
    <row r="2005" spans="1:12" x14ac:dyDescent="0.3">
      <c r="A2005" s="104" t="s">
        <v>4397</v>
      </c>
      <c r="B2005" s="104" t="s">
        <v>4398</v>
      </c>
      <c r="C2005" s="105">
        <v>25979348</v>
      </c>
      <c r="D2005" s="105">
        <v>38103991</v>
      </c>
      <c r="E2005" s="106">
        <f t="shared" si="217"/>
        <v>1.4667031289622818</v>
      </c>
      <c r="F2005" s="107">
        <f t="shared" si="218"/>
        <v>34</v>
      </c>
      <c r="G2005" s="107">
        <f>COUNTIF(Data_Eksportir!$H$2:$H$3401,A2005)</f>
        <v>1</v>
      </c>
      <c r="H2005" s="104" t="str">
        <f t="shared" si="219"/>
        <v>1 – 5</v>
      </c>
      <c r="I2005" s="104" t="str">
        <f t="shared" si="220"/>
        <v>Keterwakilan rendah</v>
      </c>
      <c r="J2005" s="106">
        <f t="shared" si="221"/>
        <v>38103991.002005003</v>
      </c>
      <c r="K2005" s="105">
        <f t="shared" si="222"/>
        <v>19051995.5</v>
      </c>
      <c r="L2005" s="106">
        <f t="shared" si="223"/>
        <v>19051995.502005</v>
      </c>
    </row>
    <row r="2006" spans="1:12" x14ac:dyDescent="0.3">
      <c r="A2006" s="104" t="s">
        <v>4399</v>
      </c>
      <c r="B2006" s="104" t="s">
        <v>4400</v>
      </c>
      <c r="C2006" s="105">
        <v>148064758</v>
      </c>
      <c r="D2006" s="105">
        <v>258786685</v>
      </c>
      <c r="E2006" s="106">
        <f t="shared" si="217"/>
        <v>1.7477939281135353</v>
      </c>
      <c r="F2006" s="107">
        <f t="shared" si="218"/>
        <v>34</v>
      </c>
      <c r="G2006" s="107">
        <f>COUNTIF(Data_Eksportir!$H$2:$H$3401,A2006)</f>
        <v>0</v>
      </c>
      <c r="H2006" s="104" t="str">
        <f t="shared" si="219"/>
        <v>1 – 5</v>
      </c>
      <c r="I2006" s="104" t="str">
        <f t="shared" si="220"/>
        <v>Belum terwakili</v>
      </c>
      <c r="J2006" s="106">
        <f t="shared" si="221"/>
        <v>258786685.00200599</v>
      </c>
      <c r="K2006" s="105">
        <f t="shared" si="222"/>
        <v>258786685</v>
      </c>
      <c r="L2006" s="106">
        <f t="shared" si="223"/>
        <v>258786685.00200599</v>
      </c>
    </row>
    <row r="2007" spans="1:12" x14ac:dyDescent="0.3">
      <c r="A2007" s="104" t="s">
        <v>4401</v>
      </c>
      <c r="B2007" s="104" t="s">
        <v>4402</v>
      </c>
      <c r="C2007" s="105">
        <v>89536</v>
      </c>
      <c r="D2007" s="105">
        <v>27735</v>
      </c>
      <c r="E2007" s="106">
        <f t="shared" si="217"/>
        <v>0.30976367047891351</v>
      </c>
      <c r="F2007" s="107">
        <f t="shared" si="218"/>
        <v>34</v>
      </c>
      <c r="G2007" s="107">
        <f>COUNTIF(Data_Eksportir!$H$2:$H$3401,A2007)</f>
        <v>0</v>
      </c>
      <c r="H2007" s="104" t="str">
        <f t="shared" si="219"/>
        <v>Di bawah 1</v>
      </c>
      <c r="I2007" s="104" t="str">
        <f t="shared" si="220"/>
        <v>Di bawah ambang nilai</v>
      </c>
      <c r="J2007" s="106">
        <f t="shared" si="221"/>
        <v>27735.002006999999</v>
      </c>
      <c r="K2007" s="105">
        <f t="shared" si="222"/>
        <v>0</v>
      </c>
      <c r="L2007" s="106">
        <f t="shared" si="223"/>
        <v>0</v>
      </c>
    </row>
    <row r="2008" spans="1:12" x14ac:dyDescent="0.3">
      <c r="A2008" s="104" t="s">
        <v>4403</v>
      </c>
      <c r="B2008" s="104" t="s">
        <v>4404</v>
      </c>
      <c r="C2008" s="105">
        <v>65894</v>
      </c>
      <c r="D2008" s="105">
        <v>96679</v>
      </c>
      <c r="E2008" s="106">
        <f t="shared" si="217"/>
        <v>1.4671897289586304</v>
      </c>
      <c r="F2008" s="107">
        <f t="shared" si="218"/>
        <v>34</v>
      </c>
      <c r="G2008" s="107">
        <f>COUNTIF(Data_Eksportir!$H$2:$H$3401,A2008)</f>
        <v>0</v>
      </c>
      <c r="H2008" s="104" t="str">
        <f t="shared" si="219"/>
        <v>1 – 5</v>
      </c>
      <c r="I2008" s="104" t="str">
        <f t="shared" si="220"/>
        <v>Di bawah ambang nilai</v>
      </c>
      <c r="J2008" s="106">
        <f t="shared" si="221"/>
        <v>96679.002007999996</v>
      </c>
      <c r="K2008" s="105">
        <f t="shared" si="222"/>
        <v>0</v>
      </c>
      <c r="L2008" s="106">
        <f t="shared" si="223"/>
        <v>0</v>
      </c>
    </row>
    <row r="2009" spans="1:12" x14ac:dyDescent="0.3">
      <c r="A2009" s="104" t="s">
        <v>4405</v>
      </c>
      <c r="B2009" s="104" t="s">
        <v>4406</v>
      </c>
      <c r="C2009" s="105">
        <v>2545</v>
      </c>
      <c r="D2009" s="105">
        <v>5532</v>
      </c>
      <c r="E2009" s="106">
        <f t="shared" si="217"/>
        <v>2.1736738703339884</v>
      </c>
      <c r="F2009" s="107">
        <f t="shared" si="218"/>
        <v>34</v>
      </c>
      <c r="G2009" s="107">
        <f>COUNTIF(Data_Eksportir!$H$2:$H$3401,A2009)</f>
        <v>0</v>
      </c>
      <c r="H2009" s="104" t="str">
        <f t="shared" si="219"/>
        <v>1 – 5</v>
      </c>
      <c r="I2009" s="104" t="str">
        <f t="shared" si="220"/>
        <v>Di bawah ambang nilai</v>
      </c>
      <c r="J2009" s="106">
        <f t="shared" si="221"/>
        <v>5532.0020089999998</v>
      </c>
      <c r="K2009" s="105">
        <f t="shared" si="222"/>
        <v>0</v>
      </c>
      <c r="L2009" s="106">
        <f t="shared" si="223"/>
        <v>0</v>
      </c>
    </row>
    <row r="2010" spans="1:12" x14ac:dyDescent="0.3">
      <c r="A2010" s="104" t="s">
        <v>4407</v>
      </c>
      <c r="B2010" s="104" t="s">
        <v>4408</v>
      </c>
      <c r="C2010" s="105">
        <v>5672215</v>
      </c>
      <c r="D2010" s="105">
        <v>6777766</v>
      </c>
      <c r="E2010" s="106">
        <f t="shared" si="217"/>
        <v>1.1949063989993327</v>
      </c>
      <c r="F2010" s="107">
        <f t="shared" si="218"/>
        <v>34</v>
      </c>
      <c r="G2010" s="107">
        <f>COUNTIF(Data_Eksportir!$H$2:$H$3401,A2010)</f>
        <v>0</v>
      </c>
      <c r="H2010" s="104" t="str">
        <f t="shared" si="219"/>
        <v>1 – 5</v>
      </c>
      <c r="I2010" s="104" t="str">
        <f t="shared" si="220"/>
        <v>Di bawah ambang nilai</v>
      </c>
      <c r="J2010" s="106">
        <f t="shared" si="221"/>
        <v>6777766.0020099999</v>
      </c>
      <c r="K2010" s="105">
        <f t="shared" si="222"/>
        <v>0</v>
      </c>
      <c r="L2010" s="106">
        <f t="shared" si="223"/>
        <v>0</v>
      </c>
    </row>
    <row r="2011" spans="1:12" x14ac:dyDescent="0.3">
      <c r="A2011" s="104" t="s">
        <v>4409</v>
      </c>
      <c r="B2011" s="104" t="s">
        <v>4410</v>
      </c>
      <c r="C2011" s="105">
        <v>67115</v>
      </c>
      <c r="D2011" s="105">
        <v>105250</v>
      </c>
      <c r="E2011" s="106">
        <f t="shared" si="217"/>
        <v>1.5682038292483051</v>
      </c>
      <c r="F2011" s="107">
        <f t="shared" si="218"/>
        <v>34</v>
      </c>
      <c r="G2011" s="107">
        <f>COUNTIF(Data_Eksportir!$H$2:$H$3401,A2011)</f>
        <v>0</v>
      </c>
      <c r="H2011" s="104" t="str">
        <f t="shared" si="219"/>
        <v>1 – 5</v>
      </c>
      <c r="I2011" s="104" t="str">
        <f t="shared" si="220"/>
        <v>Di bawah ambang nilai</v>
      </c>
      <c r="J2011" s="106">
        <f t="shared" si="221"/>
        <v>105250.002011</v>
      </c>
      <c r="K2011" s="105">
        <f t="shared" si="222"/>
        <v>0</v>
      </c>
      <c r="L2011" s="106">
        <f t="shared" si="223"/>
        <v>0</v>
      </c>
    </row>
    <row r="2012" spans="1:12" x14ac:dyDescent="0.3">
      <c r="A2012" s="104" t="s">
        <v>4411</v>
      </c>
      <c r="B2012" s="104" t="s">
        <v>4412</v>
      </c>
      <c r="C2012" s="105">
        <v>23493</v>
      </c>
      <c r="D2012" s="105">
        <v>32659</v>
      </c>
      <c r="E2012" s="106">
        <f t="shared" si="217"/>
        <v>1.3901587706976546</v>
      </c>
      <c r="F2012" s="107">
        <f t="shared" si="218"/>
        <v>34</v>
      </c>
      <c r="G2012" s="107">
        <f>COUNTIF(Data_Eksportir!$H$2:$H$3401,A2012)</f>
        <v>0</v>
      </c>
      <c r="H2012" s="104" t="str">
        <f t="shared" si="219"/>
        <v>1 – 5</v>
      </c>
      <c r="I2012" s="104" t="str">
        <f t="shared" si="220"/>
        <v>Di bawah ambang nilai</v>
      </c>
      <c r="J2012" s="106">
        <f t="shared" si="221"/>
        <v>32659.002012000001</v>
      </c>
      <c r="K2012" s="105">
        <f t="shared" si="222"/>
        <v>0</v>
      </c>
      <c r="L2012" s="106">
        <f t="shared" si="223"/>
        <v>0</v>
      </c>
    </row>
    <row r="2013" spans="1:12" x14ac:dyDescent="0.3">
      <c r="A2013" s="104" t="s">
        <v>4413</v>
      </c>
      <c r="B2013" s="104" t="s">
        <v>4414</v>
      </c>
      <c r="C2013" s="105">
        <v>67316573</v>
      </c>
      <c r="D2013" s="105">
        <v>87516320</v>
      </c>
      <c r="E2013" s="106">
        <f t="shared" si="217"/>
        <v>1.3000709349835737</v>
      </c>
      <c r="F2013" s="107">
        <f t="shared" si="218"/>
        <v>34</v>
      </c>
      <c r="G2013" s="107">
        <f>COUNTIF(Data_Eksportir!$H$2:$H$3401,A2013)</f>
        <v>0</v>
      </c>
      <c r="H2013" s="104" t="str">
        <f t="shared" si="219"/>
        <v>1 – 5</v>
      </c>
      <c r="I2013" s="104" t="str">
        <f t="shared" si="220"/>
        <v>Belum terwakili</v>
      </c>
      <c r="J2013" s="106">
        <f t="shared" si="221"/>
        <v>87516320.002012998</v>
      </c>
      <c r="K2013" s="105">
        <f t="shared" si="222"/>
        <v>87516320</v>
      </c>
      <c r="L2013" s="106">
        <f t="shared" si="223"/>
        <v>87516320.002012998</v>
      </c>
    </row>
    <row r="2014" spans="1:12" x14ac:dyDescent="0.3">
      <c r="A2014" s="104" t="s">
        <v>4415</v>
      </c>
      <c r="B2014" s="104" t="s">
        <v>4416</v>
      </c>
      <c r="C2014" s="105">
        <v>437328263</v>
      </c>
      <c r="D2014" s="105">
        <v>393705979</v>
      </c>
      <c r="E2014" s="106">
        <f t="shared" si="217"/>
        <v>0.90025276733600912</v>
      </c>
      <c r="F2014" s="107">
        <f t="shared" si="218"/>
        <v>34</v>
      </c>
      <c r="G2014" s="107">
        <f>COUNTIF(Data_Eksportir!$H$2:$H$3401,A2014)</f>
        <v>0</v>
      </c>
      <c r="H2014" s="104" t="str">
        <f t="shared" si="219"/>
        <v>Di bawah 1</v>
      </c>
      <c r="I2014" s="104" t="str">
        <f t="shared" si="220"/>
        <v>Belum terwakili</v>
      </c>
      <c r="J2014" s="106">
        <f t="shared" si="221"/>
        <v>393705979.00201398</v>
      </c>
      <c r="K2014" s="105">
        <f t="shared" si="222"/>
        <v>393705979</v>
      </c>
      <c r="L2014" s="106">
        <f t="shared" si="223"/>
        <v>393705979.00201398</v>
      </c>
    </row>
    <row r="2015" spans="1:12" x14ac:dyDescent="0.3">
      <c r="A2015" s="104" t="s">
        <v>4417</v>
      </c>
      <c r="B2015" s="104" t="s">
        <v>4418</v>
      </c>
      <c r="C2015" s="105">
        <v>36118</v>
      </c>
      <c r="D2015" s="105">
        <v>38496</v>
      </c>
      <c r="E2015" s="106">
        <f t="shared" si="217"/>
        <v>1.0658397474943242</v>
      </c>
      <c r="F2015" s="107">
        <f t="shared" si="218"/>
        <v>34</v>
      </c>
      <c r="G2015" s="107">
        <f>COUNTIF(Data_Eksportir!$H$2:$H$3401,A2015)</f>
        <v>0</v>
      </c>
      <c r="H2015" s="104" t="str">
        <f t="shared" si="219"/>
        <v>1 – 5</v>
      </c>
      <c r="I2015" s="104" t="str">
        <f t="shared" si="220"/>
        <v>Di bawah ambang nilai</v>
      </c>
      <c r="J2015" s="106">
        <f t="shared" si="221"/>
        <v>38496.002014999998</v>
      </c>
      <c r="K2015" s="105">
        <f t="shared" si="222"/>
        <v>0</v>
      </c>
      <c r="L2015" s="106">
        <f t="shared" si="223"/>
        <v>0</v>
      </c>
    </row>
    <row r="2016" spans="1:12" x14ac:dyDescent="0.3">
      <c r="A2016" s="104" t="s">
        <v>4419</v>
      </c>
      <c r="B2016" s="104" t="s">
        <v>4420</v>
      </c>
      <c r="C2016" s="105">
        <v>162306867</v>
      </c>
      <c r="D2016" s="105">
        <v>157469120</v>
      </c>
      <c r="E2016" s="106">
        <f t="shared" si="217"/>
        <v>0.9701938242699244</v>
      </c>
      <c r="F2016" s="107">
        <f t="shared" si="218"/>
        <v>34</v>
      </c>
      <c r="G2016" s="107">
        <f>COUNTIF(Data_Eksportir!$H$2:$H$3401,A2016)</f>
        <v>0</v>
      </c>
      <c r="H2016" s="104" t="str">
        <f t="shared" si="219"/>
        <v>Di bawah 1</v>
      </c>
      <c r="I2016" s="104" t="str">
        <f t="shared" si="220"/>
        <v>Belum terwakili</v>
      </c>
      <c r="J2016" s="106">
        <f t="shared" si="221"/>
        <v>157469120.00201601</v>
      </c>
      <c r="K2016" s="105">
        <f t="shared" si="222"/>
        <v>157469120</v>
      </c>
      <c r="L2016" s="106">
        <f t="shared" si="223"/>
        <v>157469120.00201601</v>
      </c>
    </row>
    <row r="2017" spans="1:12" x14ac:dyDescent="0.3">
      <c r="A2017" s="104" t="s">
        <v>4421</v>
      </c>
      <c r="B2017" s="104" t="s">
        <v>4422</v>
      </c>
      <c r="C2017" s="105">
        <v>13907688</v>
      </c>
      <c r="D2017" s="105">
        <v>41958315</v>
      </c>
      <c r="E2017" s="106">
        <f t="shared" si="217"/>
        <v>3.0169151766993911</v>
      </c>
      <c r="F2017" s="107">
        <f t="shared" si="218"/>
        <v>34</v>
      </c>
      <c r="G2017" s="107">
        <f>COUNTIF(Data_Eksportir!$H$2:$H$3401,A2017)</f>
        <v>4</v>
      </c>
      <c r="H2017" s="104" t="str">
        <f t="shared" si="219"/>
        <v>1 – 5</v>
      </c>
      <c r="I2017" s="104" t="str">
        <f t="shared" si="220"/>
        <v>Terwakili</v>
      </c>
      <c r="J2017" s="106">
        <f t="shared" si="221"/>
        <v>41958315.002016999</v>
      </c>
      <c r="K2017" s="105">
        <f t="shared" si="222"/>
        <v>8391663</v>
      </c>
      <c r="L2017" s="106">
        <f t="shared" si="223"/>
        <v>8391663.0020170007</v>
      </c>
    </row>
    <row r="2018" spans="1:12" x14ac:dyDescent="0.3">
      <c r="A2018" s="104" t="s">
        <v>4423</v>
      </c>
      <c r="B2018" s="104" t="s">
        <v>4424</v>
      </c>
      <c r="C2018" s="105">
        <v>9899103</v>
      </c>
      <c r="D2018" s="105">
        <v>12405548</v>
      </c>
      <c r="E2018" s="106">
        <f t="shared" si="217"/>
        <v>1.2531992040086863</v>
      </c>
      <c r="F2018" s="107">
        <f t="shared" si="218"/>
        <v>34</v>
      </c>
      <c r="G2018" s="107">
        <f>COUNTIF(Data_Eksportir!$H$2:$H$3401,A2018)</f>
        <v>0</v>
      </c>
      <c r="H2018" s="104" t="str">
        <f t="shared" si="219"/>
        <v>1 – 5</v>
      </c>
      <c r="I2018" s="104" t="str">
        <f t="shared" si="220"/>
        <v>Belum terwakili</v>
      </c>
      <c r="J2018" s="106">
        <f t="shared" si="221"/>
        <v>12405548.002018001</v>
      </c>
      <c r="K2018" s="105">
        <f t="shared" si="222"/>
        <v>12405548</v>
      </c>
      <c r="L2018" s="106">
        <f t="shared" si="223"/>
        <v>12405548.002018001</v>
      </c>
    </row>
    <row r="2019" spans="1:12" x14ac:dyDescent="0.3">
      <c r="A2019" s="104" t="s">
        <v>4425</v>
      </c>
      <c r="B2019" s="104" t="s">
        <v>4426</v>
      </c>
      <c r="C2019" s="105">
        <v>701255</v>
      </c>
      <c r="D2019" s="105">
        <v>991069</v>
      </c>
      <c r="E2019" s="106">
        <f t="shared" si="217"/>
        <v>1.4132790497037455</v>
      </c>
      <c r="F2019" s="107">
        <f t="shared" si="218"/>
        <v>34</v>
      </c>
      <c r="G2019" s="107">
        <f>COUNTIF(Data_Eksportir!$H$2:$H$3401,A2019)</f>
        <v>0</v>
      </c>
      <c r="H2019" s="104" t="str">
        <f t="shared" si="219"/>
        <v>1 – 5</v>
      </c>
      <c r="I2019" s="104" t="str">
        <f t="shared" si="220"/>
        <v>Di bawah ambang nilai</v>
      </c>
      <c r="J2019" s="106">
        <f t="shared" si="221"/>
        <v>991069.00201900001</v>
      </c>
      <c r="K2019" s="105">
        <f t="shared" si="222"/>
        <v>0</v>
      </c>
      <c r="L2019" s="106">
        <f t="shared" si="223"/>
        <v>0</v>
      </c>
    </row>
    <row r="2020" spans="1:12" x14ac:dyDescent="0.3">
      <c r="A2020" s="104" t="s">
        <v>4427</v>
      </c>
      <c r="B2020" s="104" t="s">
        <v>4428</v>
      </c>
      <c r="C2020" s="105">
        <v>32614247</v>
      </c>
      <c r="D2020" s="105">
        <v>67085392</v>
      </c>
      <c r="E2020" s="106">
        <f t="shared" si="217"/>
        <v>2.0569351792791659</v>
      </c>
      <c r="F2020" s="107">
        <f t="shared" si="218"/>
        <v>34</v>
      </c>
      <c r="G2020" s="107">
        <f>COUNTIF(Data_Eksportir!$H$2:$H$3401,A2020)</f>
        <v>0</v>
      </c>
      <c r="H2020" s="104" t="str">
        <f t="shared" si="219"/>
        <v>1 – 5</v>
      </c>
      <c r="I2020" s="104" t="str">
        <f t="shared" si="220"/>
        <v>Belum terwakili</v>
      </c>
      <c r="J2020" s="106">
        <f t="shared" si="221"/>
        <v>67085392.002020001</v>
      </c>
      <c r="K2020" s="105">
        <f t="shared" si="222"/>
        <v>67085392</v>
      </c>
      <c r="L2020" s="106">
        <f t="shared" si="223"/>
        <v>67085392.002020001</v>
      </c>
    </row>
    <row r="2021" spans="1:12" x14ac:dyDescent="0.3">
      <c r="A2021" s="104" t="s">
        <v>4429</v>
      </c>
      <c r="B2021" s="104" t="s">
        <v>4430</v>
      </c>
      <c r="C2021" s="105">
        <v>12738827</v>
      </c>
      <c r="D2021" s="105">
        <v>20748762</v>
      </c>
      <c r="E2021" s="106">
        <f t="shared" si="217"/>
        <v>1.6287812056792985</v>
      </c>
      <c r="F2021" s="107">
        <f t="shared" si="218"/>
        <v>34</v>
      </c>
      <c r="G2021" s="107">
        <f>COUNTIF(Data_Eksportir!$H$2:$H$3401,A2021)</f>
        <v>0</v>
      </c>
      <c r="H2021" s="104" t="str">
        <f t="shared" si="219"/>
        <v>1 – 5</v>
      </c>
      <c r="I2021" s="104" t="str">
        <f t="shared" si="220"/>
        <v>Belum terwakili</v>
      </c>
      <c r="J2021" s="106">
        <f t="shared" si="221"/>
        <v>20748762.002021</v>
      </c>
      <c r="K2021" s="105">
        <f t="shared" si="222"/>
        <v>20748762</v>
      </c>
      <c r="L2021" s="106">
        <f t="shared" si="223"/>
        <v>20748762.002021</v>
      </c>
    </row>
    <row r="2022" spans="1:12" x14ac:dyDescent="0.3">
      <c r="A2022" s="104" t="s">
        <v>4431</v>
      </c>
      <c r="B2022" s="104" t="s">
        <v>4432</v>
      </c>
      <c r="C2022" s="105">
        <v>7083681</v>
      </c>
      <c r="D2022" s="105">
        <v>14719940</v>
      </c>
      <c r="E2022" s="106">
        <f t="shared" si="217"/>
        <v>2.0780071829886184</v>
      </c>
      <c r="F2022" s="107">
        <f t="shared" si="218"/>
        <v>34</v>
      </c>
      <c r="G2022" s="107">
        <f>COUNTIF(Data_Eksportir!$H$2:$H$3401,A2022)</f>
        <v>0</v>
      </c>
      <c r="H2022" s="104" t="str">
        <f t="shared" si="219"/>
        <v>1 – 5</v>
      </c>
      <c r="I2022" s="104" t="str">
        <f t="shared" si="220"/>
        <v>Belum terwakili</v>
      </c>
      <c r="J2022" s="106">
        <f t="shared" si="221"/>
        <v>14719940.002022</v>
      </c>
      <c r="K2022" s="105">
        <f t="shared" si="222"/>
        <v>14719940</v>
      </c>
      <c r="L2022" s="106">
        <f t="shared" si="223"/>
        <v>14719940.002022</v>
      </c>
    </row>
    <row r="2023" spans="1:12" x14ac:dyDescent="0.3">
      <c r="A2023" s="104" t="s">
        <v>4433</v>
      </c>
      <c r="B2023" s="104" t="s">
        <v>4434</v>
      </c>
      <c r="C2023" s="105">
        <v>150919</v>
      </c>
      <c r="D2023" s="105">
        <v>463194</v>
      </c>
      <c r="E2023" s="106">
        <f t="shared" si="217"/>
        <v>3.0691563023873734</v>
      </c>
      <c r="F2023" s="107">
        <f t="shared" si="218"/>
        <v>34</v>
      </c>
      <c r="G2023" s="107">
        <f>COUNTIF(Data_Eksportir!$H$2:$H$3401,A2023)</f>
        <v>0</v>
      </c>
      <c r="H2023" s="104" t="str">
        <f t="shared" si="219"/>
        <v>1 – 5</v>
      </c>
      <c r="I2023" s="104" t="str">
        <f t="shared" si="220"/>
        <v>Di bawah ambang nilai</v>
      </c>
      <c r="J2023" s="106">
        <f t="shared" si="221"/>
        <v>463194.00202299998</v>
      </c>
      <c r="K2023" s="105">
        <f t="shared" si="222"/>
        <v>0</v>
      </c>
      <c r="L2023" s="106">
        <f t="shared" si="223"/>
        <v>0</v>
      </c>
    </row>
    <row r="2024" spans="1:12" x14ac:dyDescent="0.3">
      <c r="A2024" s="104" t="s">
        <v>4435</v>
      </c>
      <c r="B2024" s="104" t="s">
        <v>4436</v>
      </c>
      <c r="C2024" s="105">
        <v>2199693</v>
      </c>
      <c r="D2024" s="105">
        <v>4874594</v>
      </c>
      <c r="E2024" s="106">
        <f t="shared" si="217"/>
        <v>2.2160337828960679</v>
      </c>
      <c r="F2024" s="107">
        <f t="shared" si="218"/>
        <v>34</v>
      </c>
      <c r="G2024" s="107">
        <f>COUNTIF(Data_Eksportir!$H$2:$H$3401,A2024)</f>
        <v>0</v>
      </c>
      <c r="H2024" s="104" t="str">
        <f t="shared" si="219"/>
        <v>1 – 5</v>
      </c>
      <c r="I2024" s="104" t="str">
        <f t="shared" si="220"/>
        <v>Di bawah ambang nilai</v>
      </c>
      <c r="J2024" s="106">
        <f t="shared" si="221"/>
        <v>4874594.0020239996</v>
      </c>
      <c r="K2024" s="105">
        <f t="shared" si="222"/>
        <v>0</v>
      </c>
      <c r="L2024" s="106">
        <f t="shared" si="223"/>
        <v>0</v>
      </c>
    </row>
    <row r="2025" spans="1:12" x14ac:dyDescent="0.3">
      <c r="A2025" s="104" t="s">
        <v>4437</v>
      </c>
      <c r="B2025" s="104" t="s">
        <v>4438</v>
      </c>
      <c r="C2025" s="105">
        <v>109902</v>
      </c>
      <c r="D2025" s="105">
        <v>155425</v>
      </c>
      <c r="E2025" s="106">
        <f t="shared" si="217"/>
        <v>1.4142144819930484</v>
      </c>
      <c r="F2025" s="107">
        <f t="shared" si="218"/>
        <v>34</v>
      </c>
      <c r="G2025" s="107">
        <f>COUNTIF(Data_Eksportir!$H$2:$H$3401,A2025)</f>
        <v>0</v>
      </c>
      <c r="H2025" s="104" t="str">
        <f t="shared" si="219"/>
        <v>1 – 5</v>
      </c>
      <c r="I2025" s="104" t="str">
        <f t="shared" si="220"/>
        <v>Di bawah ambang nilai</v>
      </c>
      <c r="J2025" s="106">
        <f t="shared" si="221"/>
        <v>155425.00202499999</v>
      </c>
      <c r="K2025" s="105">
        <f t="shared" si="222"/>
        <v>0</v>
      </c>
      <c r="L2025" s="106">
        <f t="shared" si="223"/>
        <v>0</v>
      </c>
    </row>
    <row r="2026" spans="1:12" x14ac:dyDescent="0.3">
      <c r="A2026" s="104" t="s">
        <v>4439</v>
      </c>
      <c r="B2026" s="104" t="s">
        <v>4440</v>
      </c>
      <c r="C2026" s="105">
        <v>11386466</v>
      </c>
      <c r="D2026" s="105">
        <v>11078045</v>
      </c>
      <c r="E2026" s="106">
        <f t="shared" si="217"/>
        <v>0.97291336925785399</v>
      </c>
      <c r="F2026" s="107">
        <f t="shared" si="218"/>
        <v>34</v>
      </c>
      <c r="G2026" s="107">
        <f>COUNTIF(Data_Eksportir!$H$2:$H$3401,A2026)</f>
        <v>0</v>
      </c>
      <c r="H2026" s="104" t="str">
        <f t="shared" si="219"/>
        <v>Di bawah 1</v>
      </c>
      <c r="I2026" s="104" t="str">
        <f t="shared" si="220"/>
        <v>Belum terwakili</v>
      </c>
      <c r="J2026" s="106">
        <f t="shared" si="221"/>
        <v>11078045.002025999</v>
      </c>
      <c r="K2026" s="105">
        <f t="shared" si="222"/>
        <v>11078045</v>
      </c>
      <c r="L2026" s="106">
        <f t="shared" si="223"/>
        <v>11078045.002025999</v>
      </c>
    </row>
    <row r="2027" spans="1:12" x14ac:dyDescent="0.3">
      <c r="A2027" s="104" t="s">
        <v>4441</v>
      </c>
      <c r="B2027" s="104" t="s">
        <v>4442</v>
      </c>
      <c r="C2027" s="105">
        <v>13449805</v>
      </c>
      <c r="D2027" s="105">
        <v>13506067</v>
      </c>
      <c r="E2027" s="106">
        <f t="shared" si="217"/>
        <v>1.0041831089744424</v>
      </c>
      <c r="F2027" s="107">
        <f t="shared" si="218"/>
        <v>34</v>
      </c>
      <c r="G2027" s="107">
        <f>COUNTIF(Data_Eksportir!$H$2:$H$3401,A2027)</f>
        <v>0</v>
      </c>
      <c r="H2027" s="104" t="str">
        <f t="shared" si="219"/>
        <v>1 – 5</v>
      </c>
      <c r="I2027" s="104" t="str">
        <f t="shared" si="220"/>
        <v>Belum terwakili</v>
      </c>
      <c r="J2027" s="106">
        <f t="shared" si="221"/>
        <v>13506067.002026999</v>
      </c>
      <c r="K2027" s="105">
        <f t="shared" si="222"/>
        <v>13506067</v>
      </c>
      <c r="L2027" s="106">
        <f t="shared" si="223"/>
        <v>13506067.002026999</v>
      </c>
    </row>
    <row r="2028" spans="1:12" x14ac:dyDescent="0.3">
      <c r="A2028" s="104" t="s">
        <v>4443</v>
      </c>
      <c r="B2028" s="104" t="s">
        <v>4444</v>
      </c>
      <c r="C2028" s="105">
        <v>46504702</v>
      </c>
      <c r="D2028" s="105">
        <v>35211238</v>
      </c>
      <c r="E2028" s="106">
        <f t="shared" si="217"/>
        <v>0.75715436258466939</v>
      </c>
      <c r="F2028" s="107">
        <f t="shared" si="218"/>
        <v>34</v>
      </c>
      <c r="G2028" s="107">
        <f>COUNTIF(Data_Eksportir!$H$2:$H$3401,A2028)</f>
        <v>0</v>
      </c>
      <c r="H2028" s="104" t="str">
        <f t="shared" si="219"/>
        <v>Di bawah 1</v>
      </c>
      <c r="I2028" s="104" t="str">
        <f t="shared" si="220"/>
        <v>Belum terwakili</v>
      </c>
      <c r="J2028" s="106">
        <f t="shared" si="221"/>
        <v>35211238.002028003</v>
      </c>
      <c r="K2028" s="105">
        <f t="shared" si="222"/>
        <v>35211238</v>
      </c>
      <c r="L2028" s="106">
        <f t="shared" si="223"/>
        <v>35211238.002028003</v>
      </c>
    </row>
    <row r="2029" spans="1:12" x14ac:dyDescent="0.3">
      <c r="A2029" s="104" t="s">
        <v>4445</v>
      </c>
      <c r="B2029" s="104" t="s">
        <v>4446</v>
      </c>
      <c r="C2029" s="105">
        <v>279252</v>
      </c>
      <c r="D2029" s="105">
        <v>310842</v>
      </c>
      <c r="E2029" s="106">
        <f t="shared" si="217"/>
        <v>1.1131236302694341</v>
      </c>
      <c r="F2029" s="107">
        <f t="shared" si="218"/>
        <v>34</v>
      </c>
      <c r="G2029" s="107">
        <f>COUNTIF(Data_Eksportir!$H$2:$H$3401,A2029)</f>
        <v>0</v>
      </c>
      <c r="H2029" s="104" t="str">
        <f t="shared" si="219"/>
        <v>1 – 5</v>
      </c>
      <c r="I2029" s="104" t="str">
        <f t="shared" si="220"/>
        <v>Di bawah ambang nilai</v>
      </c>
      <c r="J2029" s="106">
        <f t="shared" si="221"/>
        <v>310842.00202900002</v>
      </c>
      <c r="K2029" s="105">
        <f t="shared" si="222"/>
        <v>0</v>
      </c>
      <c r="L2029" s="106">
        <f t="shared" si="223"/>
        <v>0</v>
      </c>
    </row>
    <row r="2030" spans="1:12" x14ac:dyDescent="0.3">
      <c r="A2030" s="104" t="s">
        <v>4447</v>
      </c>
      <c r="B2030" s="104" t="s">
        <v>4448</v>
      </c>
      <c r="C2030" s="105">
        <v>5454</v>
      </c>
      <c r="D2030" s="105">
        <v>7391</v>
      </c>
      <c r="E2030" s="106">
        <f t="shared" si="217"/>
        <v>1.3551521818848551</v>
      </c>
      <c r="F2030" s="107">
        <f t="shared" si="218"/>
        <v>34</v>
      </c>
      <c r="G2030" s="107">
        <f>COUNTIF(Data_Eksportir!$H$2:$H$3401,A2030)</f>
        <v>0</v>
      </c>
      <c r="H2030" s="104" t="str">
        <f t="shared" si="219"/>
        <v>1 – 5</v>
      </c>
      <c r="I2030" s="104" t="str">
        <f t="shared" si="220"/>
        <v>Di bawah ambang nilai</v>
      </c>
      <c r="J2030" s="106">
        <f t="shared" si="221"/>
        <v>7391.0020299999996</v>
      </c>
      <c r="K2030" s="105">
        <f t="shared" si="222"/>
        <v>0</v>
      </c>
      <c r="L2030" s="106">
        <f t="shared" si="223"/>
        <v>0</v>
      </c>
    </row>
    <row r="2031" spans="1:12" x14ac:dyDescent="0.3">
      <c r="A2031" s="104" t="s">
        <v>4449</v>
      </c>
      <c r="B2031" s="104" t="s">
        <v>4450</v>
      </c>
      <c r="C2031" s="105">
        <v>7858303</v>
      </c>
      <c r="D2031" s="105">
        <v>176</v>
      </c>
      <c r="E2031" s="106">
        <f t="shared" si="217"/>
        <v>2.239669302647149E-5</v>
      </c>
      <c r="F2031" s="107">
        <f t="shared" si="218"/>
        <v>34</v>
      </c>
      <c r="G2031" s="107">
        <f>COUNTIF(Data_Eksportir!$H$2:$H$3401,A2031)</f>
        <v>0</v>
      </c>
      <c r="H2031" s="104" t="str">
        <f t="shared" si="219"/>
        <v>Di bawah 1</v>
      </c>
      <c r="I2031" s="104" t="str">
        <f t="shared" si="220"/>
        <v>Di bawah ambang nilai</v>
      </c>
      <c r="J2031" s="106">
        <f t="shared" si="221"/>
        <v>176.00203099999999</v>
      </c>
      <c r="K2031" s="105">
        <f t="shared" si="222"/>
        <v>0</v>
      </c>
      <c r="L2031" s="106">
        <f t="shared" si="223"/>
        <v>0</v>
      </c>
    </row>
    <row r="2032" spans="1:12" x14ac:dyDescent="0.3">
      <c r="A2032" s="104" t="s">
        <v>4451</v>
      </c>
      <c r="B2032" s="104" t="s">
        <v>4452</v>
      </c>
      <c r="C2032" s="105">
        <v>1898417</v>
      </c>
      <c r="D2032" s="105">
        <v>2029510</v>
      </c>
      <c r="E2032" s="106">
        <f t="shared" si="217"/>
        <v>1.0690538485485539</v>
      </c>
      <c r="F2032" s="107">
        <f t="shared" si="218"/>
        <v>34</v>
      </c>
      <c r="G2032" s="107">
        <f>COUNTIF(Data_Eksportir!$H$2:$H$3401,A2032)</f>
        <v>0</v>
      </c>
      <c r="H2032" s="104" t="str">
        <f t="shared" si="219"/>
        <v>1 – 5</v>
      </c>
      <c r="I2032" s="104" t="str">
        <f t="shared" si="220"/>
        <v>Di bawah ambang nilai</v>
      </c>
      <c r="J2032" s="106">
        <f t="shared" si="221"/>
        <v>2029510.0020320001</v>
      </c>
      <c r="K2032" s="105">
        <f t="shared" si="222"/>
        <v>0</v>
      </c>
      <c r="L2032" s="106">
        <f t="shared" si="223"/>
        <v>0</v>
      </c>
    </row>
    <row r="2033" spans="1:12" x14ac:dyDescent="0.3">
      <c r="A2033" s="104" t="s">
        <v>4453</v>
      </c>
      <c r="B2033" s="104" t="s">
        <v>4454</v>
      </c>
      <c r="C2033" s="105">
        <v>610259</v>
      </c>
      <c r="D2033" s="105">
        <v>1162246</v>
      </c>
      <c r="E2033" s="106">
        <f t="shared" si="217"/>
        <v>1.9045126741268872</v>
      </c>
      <c r="F2033" s="107">
        <f t="shared" si="218"/>
        <v>34</v>
      </c>
      <c r="G2033" s="107">
        <f>COUNTIF(Data_Eksportir!$H$2:$H$3401,A2033)</f>
        <v>0</v>
      </c>
      <c r="H2033" s="104" t="str">
        <f t="shared" si="219"/>
        <v>1 – 5</v>
      </c>
      <c r="I2033" s="104" t="str">
        <f t="shared" si="220"/>
        <v>Di bawah ambang nilai</v>
      </c>
      <c r="J2033" s="106">
        <f t="shared" si="221"/>
        <v>1162246.0020330001</v>
      </c>
      <c r="K2033" s="105">
        <f t="shared" si="222"/>
        <v>0</v>
      </c>
      <c r="L2033" s="106">
        <f t="shared" si="223"/>
        <v>0</v>
      </c>
    </row>
    <row r="2034" spans="1:12" x14ac:dyDescent="0.3">
      <c r="A2034" s="104" t="s">
        <v>4455</v>
      </c>
      <c r="B2034" s="104" t="s">
        <v>4456</v>
      </c>
      <c r="C2034" s="105">
        <v>2857276</v>
      </c>
      <c r="D2034" s="105">
        <v>4235793</v>
      </c>
      <c r="E2034" s="106">
        <f t="shared" si="217"/>
        <v>1.4824584674354175</v>
      </c>
      <c r="F2034" s="107">
        <f t="shared" si="218"/>
        <v>34</v>
      </c>
      <c r="G2034" s="107">
        <f>COUNTIF(Data_Eksportir!$H$2:$H$3401,A2034)</f>
        <v>0</v>
      </c>
      <c r="H2034" s="104" t="str">
        <f t="shared" si="219"/>
        <v>1 – 5</v>
      </c>
      <c r="I2034" s="104" t="str">
        <f t="shared" si="220"/>
        <v>Di bawah ambang nilai</v>
      </c>
      <c r="J2034" s="106">
        <f t="shared" si="221"/>
        <v>4235793.0020340001</v>
      </c>
      <c r="K2034" s="105">
        <f t="shared" si="222"/>
        <v>0</v>
      </c>
      <c r="L2034" s="106">
        <f t="shared" si="223"/>
        <v>0</v>
      </c>
    </row>
    <row r="2035" spans="1:12" x14ac:dyDescent="0.3">
      <c r="A2035" s="104" t="s">
        <v>4457</v>
      </c>
      <c r="B2035" s="104" t="s">
        <v>4458</v>
      </c>
      <c r="C2035" s="105">
        <v>132360</v>
      </c>
      <c r="D2035" s="105">
        <v>162478</v>
      </c>
      <c r="E2035" s="106">
        <f t="shared" si="217"/>
        <v>1.227546086430946</v>
      </c>
      <c r="F2035" s="107">
        <f t="shared" si="218"/>
        <v>34</v>
      </c>
      <c r="G2035" s="107">
        <f>COUNTIF(Data_Eksportir!$H$2:$H$3401,A2035)</f>
        <v>0</v>
      </c>
      <c r="H2035" s="104" t="str">
        <f t="shared" si="219"/>
        <v>1 – 5</v>
      </c>
      <c r="I2035" s="104" t="str">
        <f t="shared" si="220"/>
        <v>Di bawah ambang nilai</v>
      </c>
      <c r="J2035" s="106">
        <f t="shared" si="221"/>
        <v>162478.00203500001</v>
      </c>
      <c r="K2035" s="105">
        <f t="shared" si="222"/>
        <v>0</v>
      </c>
      <c r="L2035" s="106">
        <f t="shared" si="223"/>
        <v>0</v>
      </c>
    </row>
    <row r="2036" spans="1:12" x14ac:dyDescent="0.3">
      <c r="A2036" s="104" t="s">
        <v>4459</v>
      </c>
      <c r="B2036" s="104" t="s">
        <v>4460</v>
      </c>
      <c r="C2036" s="105">
        <v>47052</v>
      </c>
      <c r="D2036" s="105">
        <v>93895</v>
      </c>
      <c r="E2036" s="106">
        <f t="shared" si="217"/>
        <v>1.9955581059253591</v>
      </c>
      <c r="F2036" s="107">
        <f t="shared" si="218"/>
        <v>34</v>
      </c>
      <c r="G2036" s="107">
        <f>COUNTIF(Data_Eksportir!$H$2:$H$3401,A2036)</f>
        <v>0</v>
      </c>
      <c r="H2036" s="104" t="str">
        <f t="shared" si="219"/>
        <v>1 – 5</v>
      </c>
      <c r="I2036" s="104" t="str">
        <f t="shared" si="220"/>
        <v>Di bawah ambang nilai</v>
      </c>
      <c r="J2036" s="106">
        <f t="shared" si="221"/>
        <v>93895.002036000005</v>
      </c>
      <c r="K2036" s="105">
        <f t="shared" si="222"/>
        <v>0</v>
      </c>
      <c r="L2036" s="106">
        <f t="shared" si="223"/>
        <v>0</v>
      </c>
    </row>
    <row r="2037" spans="1:12" x14ac:dyDescent="0.3">
      <c r="A2037" s="104" t="s">
        <v>4461</v>
      </c>
      <c r="B2037" s="104" t="s">
        <v>4462</v>
      </c>
      <c r="C2037" s="105">
        <v>58670403</v>
      </c>
      <c r="D2037" s="105">
        <v>90858310</v>
      </c>
      <c r="E2037" s="106">
        <f t="shared" si="217"/>
        <v>1.5486225652821917</v>
      </c>
      <c r="F2037" s="107">
        <f t="shared" si="218"/>
        <v>34</v>
      </c>
      <c r="G2037" s="107">
        <f>COUNTIF(Data_Eksportir!$H$2:$H$3401,A2037)</f>
        <v>0</v>
      </c>
      <c r="H2037" s="104" t="str">
        <f t="shared" si="219"/>
        <v>1 – 5</v>
      </c>
      <c r="I2037" s="104" t="str">
        <f t="shared" si="220"/>
        <v>Belum terwakili</v>
      </c>
      <c r="J2037" s="106">
        <f t="shared" si="221"/>
        <v>90858310.002037004</v>
      </c>
      <c r="K2037" s="105">
        <f t="shared" si="222"/>
        <v>90858310</v>
      </c>
      <c r="L2037" s="106">
        <f t="shared" si="223"/>
        <v>90858310.002037004</v>
      </c>
    </row>
    <row r="2038" spans="1:12" x14ac:dyDescent="0.3">
      <c r="A2038" s="104" t="s">
        <v>4463</v>
      </c>
      <c r="B2038" s="104" t="s">
        <v>4464</v>
      </c>
      <c r="C2038" s="105">
        <v>541113</v>
      </c>
      <c r="D2038" s="105">
        <v>981863</v>
      </c>
      <c r="E2038" s="106">
        <f t="shared" si="217"/>
        <v>1.8145248774285594</v>
      </c>
      <c r="F2038" s="107">
        <f t="shared" si="218"/>
        <v>34</v>
      </c>
      <c r="G2038" s="107">
        <f>COUNTIF(Data_Eksportir!$H$2:$H$3401,A2038)</f>
        <v>0</v>
      </c>
      <c r="H2038" s="104" t="str">
        <f t="shared" si="219"/>
        <v>1 – 5</v>
      </c>
      <c r="I2038" s="104" t="str">
        <f t="shared" si="220"/>
        <v>Di bawah ambang nilai</v>
      </c>
      <c r="J2038" s="106">
        <f t="shared" si="221"/>
        <v>981863.00203800004</v>
      </c>
      <c r="K2038" s="105">
        <f t="shared" si="222"/>
        <v>0</v>
      </c>
      <c r="L2038" s="106">
        <f t="shared" si="223"/>
        <v>0</v>
      </c>
    </row>
    <row r="2039" spans="1:12" x14ac:dyDescent="0.3">
      <c r="A2039" s="104" t="s">
        <v>4465</v>
      </c>
      <c r="B2039" s="104" t="s">
        <v>4466</v>
      </c>
      <c r="C2039" s="105">
        <v>27289</v>
      </c>
      <c r="D2039" s="105">
        <v>29910</v>
      </c>
      <c r="E2039" s="106">
        <f t="shared" si="217"/>
        <v>1.0960460258712301</v>
      </c>
      <c r="F2039" s="107">
        <f t="shared" si="218"/>
        <v>34</v>
      </c>
      <c r="G2039" s="107">
        <f>COUNTIF(Data_Eksportir!$H$2:$H$3401,A2039)</f>
        <v>0</v>
      </c>
      <c r="H2039" s="104" t="str">
        <f t="shared" si="219"/>
        <v>1 – 5</v>
      </c>
      <c r="I2039" s="104" t="str">
        <f t="shared" si="220"/>
        <v>Di bawah ambang nilai</v>
      </c>
      <c r="J2039" s="106">
        <f t="shared" si="221"/>
        <v>29910.002038999999</v>
      </c>
      <c r="K2039" s="105">
        <f t="shared" si="222"/>
        <v>0</v>
      </c>
      <c r="L2039" s="106">
        <f t="shared" si="223"/>
        <v>0</v>
      </c>
    </row>
    <row r="2040" spans="1:12" x14ac:dyDescent="0.3">
      <c r="A2040" s="104" t="s">
        <v>4467</v>
      </c>
      <c r="B2040" s="104" t="s">
        <v>4468</v>
      </c>
      <c r="C2040" s="105">
        <v>4787948</v>
      </c>
      <c r="D2040" s="105">
        <v>4589127</v>
      </c>
      <c r="E2040" s="106">
        <f t="shared" si="217"/>
        <v>0.95847469521389961</v>
      </c>
      <c r="F2040" s="107">
        <f t="shared" si="218"/>
        <v>34</v>
      </c>
      <c r="G2040" s="107">
        <f>COUNTIF(Data_Eksportir!$H$2:$H$3401,A2040)</f>
        <v>0</v>
      </c>
      <c r="H2040" s="104" t="str">
        <f t="shared" si="219"/>
        <v>Di bawah 1</v>
      </c>
      <c r="I2040" s="104" t="str">
        <f t="shared" si="220"/>
        <v>Di bawah ambang nilai</v>
      </c>
      <c r="J2040" s="106">
        <f t="shared" si="221"/>
        <v>4589127.0020399997</v>
      </c>
      <c r="K2040" s="105">
        <f t="shared" si="222"/>
        <v>0</v>
      </c>
      <c r="L2040" s="106">
        <f t="shared" si="223"/>
        <v>0</v>
      </c>
    </row>
    <row r="2041" spans="1:12" x14ac:dyDescent="0.3">
      <c r="A2041" s="104" t="s">
        <v>4469</v>
      </c>
      <c r="B2041" s="104" t="s">
        <v>4470</v>
      </c>
      <c r="C2041" s="105">
        <v>36090</v>
      </c>
      <c r="D2041" s="105">
        <v>233984</v>
      </c>
      <c r="E2041" s="106">
        <f t="shared" si="217"/>
        <v>6.4833471875865891</v>
      </c>
      <c r="F2041" s="107">
        <f t="shared" si="218"/>
        <v>34</v>
      </c>
      <c r="G2041" s="107">
        <f>COUNTIF(Data_Eksportir!$H$2:$H$3401,A2041)</f>
        <v>0</v>
      </c>
      <c r="H2041" s="104" t="str">
        <f t="shared" si="219"/>
        <v>5 – 20</v>
      </c>
      <c r="I2041" s="104" t="str">
        <f t="shared" si="220"/>
        <v>Di bawah ambang nilai</v>
      </c>
      <c r="J2041" s="106">
        <f t="shared" si="221"/>
        <v>233984.002041</v>
      </c>
      <c r="K2041" s="105">
        <f t="shared" si="222"/>
        <v>0</v>
      </c>
      <c r="L2041" s="106">
        <f t="shared" si="223"/>
        <v>0</v>
      </c>
    </row>
    <row r="2042" spans="1:12" x14ac:dyDescent="0.3">
      <c r="A2042" s="104" t="s">
        <v>4471</v>
      </c>
      <c r="B2042" s="104" t="s">
        <v>4472</v>
      </c>
      <c r="C2042" s="105">
        <v>9044192</v>
      </c>
      <c r="D2042" s="105">
        <v>10272710</v>
      </c>
      <c r="E2042" s="106">
        <f t="shared" si="217"/>
        <v>1.1358350198668936</v>
      </c>
      <c r="F2042" s="107">
        <f t="shared" si="218"/>
        <v>34</v>
      </c>
      <c r="G2042" s="107">
        <f>COUNTIF(Data_Eksportir!$H$2:$H$3401,A2042)</f>
        <v>0</v>
      </c>
      <c r="H2042" s="104" t="str">
        <f t="shared" si="219"/>
        <v>1 – 5</v>
      </c>
      <c r="I2042" s="104" t="str">
        <f t="shared" si="220"/>
        <v>Belum terwakili</v>
      </c>
      <c r="J2042" s="106">
        <f t="shared" si="221"/>
        <v>10272710.002041999</v>
      </c>
      <c r="K2042" s="105">
        <f t="shared" si="222"/>
        <v>10272710</v>
      </c>
      <c r="L2042" s="106">
        <f t="shared" si="223"/>
        <v>10272710.002041999</v>
      </c>
    </row>
    <row r="2043" spans="1:12" x14ac:dyDescent="0.3">
      <c r="A2043" s="104" t="s">
        <v>4473</v>
      </c>
      <c r="B2043" s="104" t="s">
        <v>4474</v>
      </c>
      <c r="C2043" s="105">
        <v>260657</v>
      </c>
      <c r="D2043" s="105">
        <v>722461</v>
      </c>
      <c r="E2043" s="106">
        <f t="shared" si="217"/>
        <v>2.7716923006096135</v>
      </c>
      <c r="F2043" s="107">
        <f t="shared" si="218"/>
        <v>34</v>
      </c>
      <c r="G2043" s="107">
        <f>COUNTIF(Data_Eksportir!$H$2:$H$3401,A2043)</f>
        <v>0</v>
      </c>
      <c r="H2043" s="104" t="str">
        <f t="shared" si="219"/>
        <v>1 – 5</v>
      </c>
      <c r="I2043" s="104" t="str">
        <f t="shared" si="220"/>
        <v>Di bawah ambang nilai</v>
      </c>
      <c r="J2043" s="106">
        <f t="shared" si="221"/>
        <v>722461.00204299996</v>
      </c>
      <c r="K2043" s="105">
        <f t="shared" si="222"/>
        <v>0</v>
      </c>
      <c r="L2043" s="106">
        <f t="shared" si="223"/>
        <v>0</v>
      </c>
    </row>
    <row r="2044" spans="1:12" x14ac:dyDescent="0.3">
      <c r="A2044" s="104" t="s">
        <v>4475</v>
      </c>
      <c r="B2044" s="104" t="s">
        <v>4476</v>
      </c>
      <c r="C2044" s="105">
        <v>9420</v>
      </c>
      <c r="D2044" s="105">
        <v>30695</v>
      </c>
      <c r="E2044" s="106">
        <f t="shared" si="217"/>
        <v>3.2584925690021231</v>
      </c>
      <c r="F2044" s="107">
        <f t="shared" si="218"/>
        <v>34</v>
      </c>
      <c r="G2044" s="107">
        <f>COUNTIF(Data_Eksportir!$H$2:$H$3401,A2044)</f>
        <v>0</v>
      </c>
      <c r="H2044" s="104" t="str">
        <f t="shared" si="219"/>
        <v>1 – 5</v>
      </c>
      <c r="I2044" s="104" t="str">
        <f t="shared" si="220"/>
        <v>Di bawah ambang nilai</v>
      </c>
      <c r="J2044" s="106">
        <f t="shared" si="221"/>
        <v>30695.002044000001</v>
      </c>
      <c r="K2044" s="105">
        <f t="shared" si="222"/>
        <v>0</v>
      </c>
      <c r="L2044" s="106">
        <f t="shared" si="223"/>
        <v>0</v>
      </c>
    </row>
    <row r="2045" spans="1:12" x14ac:dyDescent="0.3">
      <c r="A2045" s="104" t="s">
        <v>4477</v>
      </c>
      <c r="B2045" s="104" t="s">
        <v>4478</v>
      </c>
      <c r="C2045" s="105">
        <v>110196</v>
      </c>
      <c r="D2045" s="105">
        <v>396835</v>
      </c>
      <c r="E2045" s="106">
        <f t="shared" si="217"/>
        <v>3.6011742712984138</v>
      </c>
      <c r="F2045" s="107">
        <f t="shared" si="218"/>
        <v>34</v>
      </c>
      <c r="G2045" s="107">
        <f>COUNTIF(Data_Eksportir!$H$2:$H$3401,A2045)</f>
        <v>0</v>
      </c>
      <c r="H2045" s="104" t="str">
        <f t="shared" si="219"/>
        <v>1 – 5</v>
      </c>
      <c r="I2045" s="104" t="str">
        <f t="shared" si="220"/>
        <v>Di bawah ambang nilai</v>
      </c>
      <c r="J2045" s="106">
        <f t="shared" si="221"/>
        <v>396835.00204499997</v>
      </c>
      <c r="K2045" s="105">
        <f t="shared" si="222"/>
        <v>0</v>
      </c>
      <c r="L2045" s="106">
        <f t="shared" si="223"/>
        <v>0</v>
      </c>
    </row>
    <row r="2046" spans="1:12" x14ac:dyDescent="0.3">
      <c r="A2046" s="104" t="s">
        <v>4479</v>
      </c>
      <c r="B2046" s="104" t="s">
        <v>4480</v>
      </c>
      <c r="C2046" s="105">
        <v>12326</v>
      </c>
      <c r="D2046" s="105">
        <v>144176</v>
      </c>
      <c r="E2046" s="106">
        <f t="shared" si="217"/>
        <v>11.696900859970793</v>
      </c>
      <c r="F2046" s="107">
        <f t="shared" si="218"/>
        <v>34</v>
      </c>
      <c r="G2046" s="107">
        <f>COUNTIF(Data_Eksportir!$H$2:$H$3401,A2046)</f>
        <v>0</v>
      </c>
      <c r="H2046" s="104" t="str">
        <f t="shared" si="219"/>
        <v>5 – 20</v>
      </c>
      <c r="I2046" s="104" t="str">
        <f t="shared" si="220"/>
        <v>Di bawah ambang nilai</v>
      </c>
      <c r="J2046" s="106">
        <f t="shared" si="221"/>
        <v>144176.00204600001</v>
      </c>
      <c r="K2046" s="105">
        <f t="shared" si="222"/>
        <v>0</v>
      </c>
      <c r="L2046" s="106">
        <f t="shared" si="223"/>
        <v>0</v>
      </c>
    </row>
    <row r="2047" spans="1:12" x14ac:dyDescent="0.3">
      <c r="A2047" s="104" t="s">
        <v>4481</v>
      </c>
      <c r="B2047" s="104" t="s">
        <v>4482</v>
      </c>
      <c r="C2047" s="105">
        <v>468183</v>
      </c>
      <c r="D2047" s="105">
        <v>794959</v>
      </c>
      <c r="E2047" s="106">
        <f t="shared" si="217"/>
        <v>1.6979663934828901</v>
      </c>
      <c r="F2047" s="107">
        <f t="shared" si="218"/>
        <v>34</v>
      </c>
      <c r="G2047" s="107">
        <f>COUNTIF(Data_Eksportir!$H$2:$H$3401,A2047)</f>
        <v>1</v>
      </c>
      <c r="H2047" s="104" t="str">
        <f t="shared" si="219"/>
        <v>1 – 5</v>
      </c>
      <c r="I2047" s="104" t="str">
        <f t="shared" si="220"/>
        <v>Di bawah ambang nilai</v>
      </c>
      <c r="J2047" s="106">
        <f t="shared" si="221"/>
        <v>794959.00204699999</v>
      </c>
      <c r="K2047" s="105">
        <f t="shared" si="222"/>
        <v>0</v>
      </c>
      <c r="L2047" s="106">
        <f t="shared" si="223"/>
        <v>0</v>
      </c>
    </row>
    <row r="2048" spans="1:12" x14ac:dyDescent="0.3">
      <c r="A2048" s="104" t="s">
        <v>4483</v>
      </c>
      <c r="B2048" s="104" t="s">
        <v>4484</v>
      </c>
      <c r="C2048" s="105">
        <v>372419</v>
      </c>
      <c r="D2048" s="105">
        <v>1205376</v>
      </c>
      <c r="E2048" s="106">
        <f t="shared" si="217"/>
        <v>3.2366125251396949</v>
      </c>
      <c r="F2048" s="107">
        <f t="shared" si="218"/>
        <v>34</v>
      </c>
      <c r="G2048" s="107">
        <f>COUNTIF(Data_Eksportir!$H$2:$H$3401,A2048)</f>
        <v>0</v>
      </c>
      <c r="H2048" s="104" t="str">
        <f t="shared" si="219"/>
        <v>1 – 5</v>
      </c>
      <c r="I2048" s="104" t="str">
        <f t="shared" si="220"/>
        <v>Di bawah ambang nilai</v>
      </c>
      <c r="J2048" s="106">
        <f t="shared" si="221"/>
        <v>1205376.002048</v>
      </c>
      <c r="K2048" s="105">
        <f t="shared" si="222"/>
        <v>0</v>
      </c>
      <c r="L2048" s="106">
        <f t="shared" si="223"/>
        <v>0</v>
      </c>
    </row>
    <row r="2049" spans="1:12" x14ac:dyDescent="0.3">
      <c r="A2049" s="104" t="s">
        <v>4485</v>
      </c>
      <c r="B2049" s="104" t="s">
        <v>4486</v>
      </c>
      <c r="C2049" s="105">
        <v>362</v>
      </c>
      <c r="D2049" s="105">
        <v>5221</v>
      </c>
      <c r="E2049" s="106">
        <f t="shared" si="217"/>
        <v>14.422651933701658</v>
      </c>
      <c r="F2049" s="107">
        <f t="shared" si="218"/>
        <v>34</v>
      </c>
      <c r="G2049" s="107">
        <f>COUNTIF(Data_Eksportir!$H$2:$H$3401,A2049)</f>
        <v>0</v>
      </c>
      <c r="H2049" s="104" t="str">
        <f t="shared" si="219"/>
        <v>5 – 20</v>
      </c>
      <c r="I2049" s="104" t="str">
        <f t="shared" si="220"/>
        <v>Di bawah ambang nilai</v>
      </c>
      <c r="J2049" s="106">
        <f t="shared" si="221"/>
        <v>5221.0020489999997</v>
      </c>
      <c r="K2049" s="105">
        <f t="shared" si="222"/>
        <v>0</v>
      </c>
      <c r="L2049" s="106">
        <f t="shared" si="223"/>
        <v>0</v>
      </c>
    </row>
    <row r="2050" spans="1:12" x14ac:dyDescent="0.3">
      <c r="A2050" s="104" t="s">
        <v>4487</v>
      </c>
      <c r="B2050" s="104" t="s">
        <v>4488</v>
      </c>
      <c r="C2050" s="105">
        <v>18642</v>
      </c>
      <c r="D2050" s="105">
        <v>44162</v>
      </c>
      <c r="E2050" s="106">
        <f t="shared" ref="E2050:E2113" si="224">IF(AND(ISNUMBER(C2050),C2050&gt;0),D2050/C2050,"")</f>
        <v>2.3689518292028753</v>
      </c>
      <c r="F2050" s="107">
        <f t="shared" ref="F2050:F2113" si="225">VALUE(LEFT(A2050,2))</f>
        <v>34</v>
      </c>
      <c r="G2050" s="107">
        <f>COUNTIF(Data_Eksportir!$H$2:$H$3401,A2050)</f>
        <v>0</v>
      </c>
      <c r="H2050" s="104" t="str">
        <f t="shared" ref="H2050:H2113" si="226">IF(E2050="","Tanpa data berat",IF(E2050&lt;1,"Di bawah 1",IF(E2050&lt;5,"1 – 5",IF(E2050&lt;20,"5 – 20",IF(E2050&lt;100,"20 – 100","100 ke atas")))))</f>
        <v>1 – 5</v>
      </c>
      <c r="I2050" s="104" t="str">
        <f t="shared" ref="I2050:I2113" si="227">IF(D2050&lt;p_nilai_besar,"Di bawah ambang nilai",IF(G2050=0,"Belum terwakili",IF(G2050&lt;=p_listing_rendah,"Keterwakilan rendah","Terwakili")))</f>
        <v>Di bawah ambang nilai</v>
      </c>
      <c r="J2050" s="106">
        <f t="shared" ref="J2050:J2113" si="228">D2050+ROW()/10^6</f>
        <v>44162.002050000003</v>
      </c>
      <c r="K2050" s="105">
        <f t="shared" ref="K2050:K2113" si="229">IF(D2050&gt;=p_nilai_besar,D2050/(1+G2050),0)</f>
        <v>0</v>
      </c>
      <c r="L2050" s="106">
        <f t="shared" ref="L2050:L2113" si="230">IF(K2050&gt;0,K2050+ROW()/10^6,0)</f>
        <v>0</v>
      </c>
    </row>
    <row r="2051" spans="1:12" x14ac:dyDescent="0.3">
      <c r="A2051" s="104" t="s">
        <v>4489</v>
      </c>
      <c r="B2051" s="104" t="s">
        <v>4490</v>
      </c>
      <c r="C2051" s="105">
        <v>525977</v>
      </c>
      <c r="D2051" s="105">
        <v>1010618</v>
      </c>
      <c r="E2051" s="106">
        <f t="shared" si="224"/>
        <v>1.9214110122685972</v>
      </c>
      <c r="F2051" s="107">
        <f t="shared" si="225"/>
        <v>34</v>
      </c>
      <c r="G2051" s="107">
        <f>COUNTIF(Data_Eksportir!$H$2:$H$3401,A2051)</f>
        <v>0</v>
      </c>
      <c r="H2051" s="104" t="str">
        <f t="shared" si="226"/>
        <v>1 – 5</v>
      </c>
      <c r="I2051" s="104" t="str">
        <f t="shared" si="227"/>
        <v>Di bawah ambang nilai</v>
      </c>
      <c r="J2051" s="106">
        <f t="shared" si="228"/>
        <v>1010618.002051</v>
      </c>
      <c r="K2051" s="105">
        <f t="shared" si="229"/>
        <v>0</v>
      </c>
      <c r="L2051" s="106">
        <f t="shared" si="230"/>
        <v>0</v>
      </c>
    </row>
    <row r="2052" spans="1:12" x14ac:dyDescent="0.3">
      <c r="A2052" s="104" t="s">
        <v>4491</v>
      </c>
      <c r="B2052" s="104" t="s">
        <v>4492</v>
      </c>
      <c r="C2052" s="105">
        <v>2972</v>
      </c>
      <c r="D2052" s="105">
        <v>38550</v>
      </c>
      <c r="E2052" s="106">
        <f t="shared" si="224"/>
        <v>12.971063257065948</v>
      </c>
      <c r="F2052" s="107">
        <f t="shared" si="225"/>
        <v>34</v>
      </c>
      <c r="G2052" s="107">
        <f>COUNTIF(Data_Eksportir!$H$2:$H$3401,A2052)</f>
        <v>0</v>
      </c>
      <c r="H2052" s="104" t="str">
        <f t="shared" si="226"/>
        <v>5 – 20</v>
      </c>
      <c r="I2052" s="104" t="str">
        <f t="shared" si="227"/>
        <v>Di bawah ambang nilai</v>
      </c>
      <c r="J2052" s="106">
        <f t="shared" si="228"/>
        <v>38550.002052000003</v>
      </c>
      <c r="K2052" s="105">
        <f t="shared" si="229"/>
        <v>0</v>
      </c>
      <c r="L2052" s="106">
        <f t="shared" si="230"/>
        <v>0</v>
      </c>
    </row>
    <row r="2053" spans="1:12" x14ac:dyDescent="0.3">
      <c r="A2053" s="104" t="s">
        <v>4493</v>
      </c>
      <c r="B2053" s="104" t="s">
        <v>4494</v>
      </c>
      <c r="C2053" s="105">
        <v>30</v>
      </c>
      <c r="D2053" s="105">
        <v>2632</v>
      </c>
      <c r="E2053" s="106">
        <f t="shared" si="224"/>
        <v>87.733333333333334</v>
      </c>
      <c r="F2053" s="107">
        <f t="shared" si="225"/>
        <v>34</v>
      </c>
      <c r="G2053" s="107">
        <f>COUNTIF(Data_Eksportir!$H$2:$H$3401,A2053)</f>
        <v>0</v>
      </c>
      <c r="H2053" s="104" t="str">
        <f t="shared" si="226"/>
        <v>20 – 100</v>
      </c>
      <c r="I2053" s="104" t="str">
        <f t="shared" si="227"/>
        <v>Di bawah ambang nilai</v>
      </c>
      <c r="J2053" s="106">
        <f t="shared" si="228"/>
        <v>2632.0020530000002</v>
      </c>
      <c r="K2053" s="105">
        <f t="shared" si="229"/>
        <v>0</v>
      </c>
      <c r="L2053" s="106">
        <f t="shared" si="230"/>
        <v>0</v>
      </c>
    </row>
    <row r="2054" spans="1:12" x14ac:dyDescent="0.3">
      <c r="A2054" s="104" t="s">
        <v>4495</v>
      </c>
      <c r="B2054" s="104" t="s">
        <v>4496</v>
      </c>
      <c r="C2054" s="105">
        <v>59487</v>
      </c>
      <c r="D2054" s="105">
        <v>141590</v>
      </c>
      <c r="E2054" s="106">
        <f t="shared" si="224"/>
        <v>2.3801839057273018</v>
      </c>
      <c r="F2054" s="107">
        <f t="shared" si="225"/>
        <v>34</v>
      </c>
      <c r="G2054" s="107">
        <f>COUNTIF(Data_Eksportir!$H$2:$H$3401,A2054)</f>
        <v>0</v>
      </c>
      <c r="H2054" s="104" t="str">
        <f t="shared" si="226"/>
        <v>1 – 5</v>
      </c>
      <c r="I2054" s="104" t="str">
        <f t="shared" si="227"/>
        <v>Di bawah ambang nilai</v>
      </c>
      <c r="J2054" s="106">
        <f t="shared" si="228"/>
        <v>141590.00205400001</v>
      </c>
      <c r="K2054" s="105">
        <f t="shared" si="229"/>
        <v>0</v>
      </c>
      <c r="L2054" s="106">
        <f t="shared" si="230"/>
        <v>0</v>
      </c>
    </row>
    <row r="2055" spans="1:12" x14ac:dyDescent="0.3">
      <c r="A2055" s="104" t="s">
        <v>4497</v>
      </c>
      <c r="B2055" s="104" t="s">
        <v>4498</v>
      </c>
      <c r="C2055" s="105">
        <v>1228772</v>
      </c>
      <c r="D2055" s="105">
        <v>2769240</v>
      </c>
      <c r="E2055" s="106">
        <f t="shared" si="224"/>
        <v>2.2536646342852866</v>
      </c>
      <c r="F2055" s="107">
        <f t="shared" si="225"/>
        <v>34</v>
      </c>
      <c r="G2055" s="107">
        <f>COUNTIF(Data_Eksportir!$H$2:$H$3401,A2055)</f>
        <v>0</v>
      </c>
      <c r="H2055" s="104" t="str">
        <f t="shared" si="226"/>
        <v>1 – 5</v>
      </c>
      <c r="I2055" s="104" t="str">
        <f t="shared" si="227"/>
        <v>Di bawah ambang nilai</v>
      </c>
      <c r="J2055" s="106">
        <f t="shared" si="228"/>
        <v>2769240.002055</v>
      </c>
      <c r="K2055" s="105">
        <f t="shared" si="229"/>
        <v>0</v>
      </c>
      <c r="L2055" s="106">
        <f t="shared" si="230"/>
        <v>0</v>
      </c>
    </row>
    <row r="2056" spans="1:12" x14ac:dyDescent="0.3">
      <c r="A2056" s="104" t="s">
        <v>4499</v>
      </c>
      <c r="B2056" s="104" t="s">
        <v>4500</v>
      </c>
      <c r="C2056" s="105">
        <v>42407</v>
      </c>
      <c r="D2056" s="105">
        <v>77960</v>
      </c>
      <c r="E2056" s="106">
        <f t="shared" si="224"/>
        <v>1.8383757398542693</v>
      </c>
      <c r="F2056" s="107">
        <f t="shared" si="225"/>
        <v>34</v>
      </c>
      <c r="G2056" s="107">
        <f>COUNTIF(Data_Eksportir!$H$2:$H$3401,A2056)</f>
        <v>0</v>
      </c>
      <c r="H2056" s="104" t="str">
        <f t="shared" si="226"/>
        <v>1 – 5</v>
      </c>
      <c r="I2056" s="104" t="str">
        <f t="shared" si="227"/>
        <v>Di bawah ambang nilai</v>
      </c>
      <c r="J2056" s="106">
        <f t="shared" si="228"/>
        <v>77960.002055999998</v>
      </c>
      <c r="K2056" s="105">
        <f t="shared" si="229"/>
        <v>0</v>
      </c>
      <c r="L2056" s="106">
        <f t="shared" si="230"/>
        <v>0</v>
      </c>
    </row>
    <row r="2057" spans="1:12" x14ac:dyDescent="0.3">
      <c r="A2057" s="104" t="s">
        <v>4501</v>
      </c>
      <c r="B2057" s="104" t="s">
        <v>4502</v>
      </c>
      <c r="C2057" s="105">
        <v>18000</v>
      </c>
      <c r="D2057" s="105">
        <v>50096</v>
      </c>
      <c r="E2057" s="106">
        <f t="shared" si="224"/>
        <v>2.7831111111111113</v>
      </c>
      <c r="F2057" s="107">
        <f t="shared" si="225"/>
        <v>34</v>
      </c>
      <c r="G2057" s="107">
        <f>COUNTIF(Data_Eksportir!$H$2:$H$3401,A2057)</f>
        <v>0</v>
      </c>
      <c r="H2057" s="104" t="str">
        <f t="shared" si="226"/>
        <v>1 – 5</v>
      </c>
      <c r="I2057" s="104" t="str">
        <f t="shared" si="227"/>
        <v>Di bawah ambang nilai</v>
      </c>
      <c r="J2057" s="106">
        <f t="shared" si="228"/>
        <v>50096.002056999998</v>
      </c>
      <c r="K2057" s="105">
        <f t="shared" si="229"/>
        <v>0</v>
      </c>
      <c r="L2057" s="106">
        <f t="shared" si="230"/>
        <v>0</v>
      </c>
    </row>
    <row r="2058" spans="1:12" x14ac:dyDescent="0.3">
      <c r="A2058" s="104" t="s">
        <v>4503</v>
      </c>
      <c r="B2058" s="104" t="s">
        <v>4504</v>
      </c>
      <c r="C2058" s="105">
        <v>82228864</v>
      </c>
      <c r="D2058" s="105">
        <v>105010354</v>
      </c>
      <c r="E2058" s="106">
        <f t="shared" si="224"/>
        <v>1.2770497960424214</v>
      </c>
      <c r="F2058" s="107">
        <f t="shared" si="225"/>
        <v>34</v>
      </c>
      <c r="G2058" s="107">
        <f>COUNTIF(Data_Eksportir!$H$2:$H$3401,A2058)</f>
        <v>0</v>
      </c>
      <c r="H2058" s="104" t="str">
        <f t="shared" si="226"/>
        <v>1 – 5</v>
      </c>
      <c r="I2058" s="104" t="str">
        <f t="shared" si="227"/>
        <v>Belum terwakili</v>
      </c>
      <c r="J2058" s="106">
        <f t="shared" si="228"/>
        <v>105010354.002058</v>
      </c>
      <c r="K2058" s="105">
        <f t="shared" si="229"/>
        <v>105010354</v>
      </c>
      <c r="L2058" s="106">
        <f t="shared" si="230"/>
        <v>105010354.002058</v>
      </c>
    </row>
    <row r="2059" spans="1:12" x14ac:dyDescent="0.3">
      <c r="A2059" s="104" t="s">
        <v>4505</v>
      </c>
      <c r="B2059" s="104" t="s">
        <v>4506</v>
      </c>
      <c r="C2059" s="105">
        <v>156189</v>
      </c>
      <c r="D2059" s="105">
        <v>1205899</v>
      </c>
      <c r="E2059" s="106">
        <f t="shared" si="224"/>
        <v>7.720767787744335</v>
      </c>
      <c r="F2059" s="107">
        <f t="shared" si="225"/>
        <v>34</v>
      </c>
      <c r="G2059" s="107">
        <f>COUNTIF(Data_Eksportir!$H$2:$H$3401,A2059)</f>
        <v>0</v>
      </c>
      <c r="H2059" s="104" t="str">
        <f t="shared" si="226"/>
        <v>5 – 20</v>
      </c>
      <c r="I2059" s="104" t="str">
        <f t="shared" si="227"/>
        <v>Di bawah ambang nilai</v>
      </c>
      <c r="J2059" s="106">
        <f t="shared" si="228"/>
        <v>1205899.0020590001</v>
      </c>
      <c r="K2059" s="105">
        <f t="shared" si="229"/>
        <v>0</v>
      </c>
      <c r="L2059" s="106">
        <f t="shared" si="230"/>
        <v>0</v>
      </c>
    </row>
    <row r="2060" spans="1:12" x14ac:dyDescent="0.3">
      <c r="A2060" s="104" t="s">
        <v>4507</v>
      </c>
      <c r="B2060" s="104" t="s">
        <v>4508</v>
      </c>
      <c r="C2060" s="105">
        <v>32331</v>
      </c>
      <c r="D2060" s="105">
        <v>58229</v>
      </c>
      <c r="E2060" s="106">
        <f t="shared" si="224"/>
        <v>1.8010268782283259</v>
      </c>
      <c r="F2060" s="107">
        <f t="shared" si="225"/>
        <v>34</v>
      </c>
      <c r="G2060" s="107">
        <f>COUNTIF(Data_Eksportir!$H$2:$H$3401,A2060)</f>
        <v>5</v>
      </c>
      <c r="H2060" s="104" t="str">
        <f t="shared" si="226"/>
        <v>1 – 5</v>
      </c>
      <c r="I2060" s="104" t="str">
        <f t="shared" si="227"/>
        <v>Di bawah ambang nilai</v>
      </c>
      <c r="J2060" s="106">
        <f t="shared" si="228"/>
        <v>58229.002059999999</v>
      </c>
      <c r="K2060" s="105">
        <f t="shared" si="229"/>
        <v>0</v>
      </c>
      <c r="L2060" s="106">
        <f t="shared" si="230"/>
        <v>0</v>
      </c>
    </row>
    <row r="2061" spans="1:12" x14ac:dyDescent="0.3">
      <c r="A2061" s="104" t="s">
        <v>4509</v>
      </c>
      <c r="B2061" s="104" t="s">
        <v>4510</v>
      </c>
      <c r="C2061" s="105">
        <v>22143</v>
      </c>
      <c r="D2061" s="105">
        <v>105864</v>
      </c>
      <c r="E2061" s="106">
        <f t="shared" si="224"/>
        <v>4.7809239940387478</v>
      </c>
      <c r="F2061" s="107">
        <f t="shared" si="225"/>
        <v>34</v>
      </c>
      <c r="G2061" s="107">
        <f>COUNTIF(Data_Eksportir!$H$2:$H$3401,A2061)</f>
        <v>0</v>
      </c>
      <c r="H2061" s="104" t="str">
        <f t="shared" si="226"/>
        <v>1 – 5</v>
      </c>
      <c r="I2061" s="104" t="str">
        <f t="shared" si="227"/>
        <v>Di bawah ambang nilai</v>
      </c>
      <c r="J2061" s="106">
        <f t="shared" si="228"/>
        <v>105864.00206100001</v>
      </c>
      <c r="K2061" s="105">
        <f t="shared" si="229"/>
        <v>0</v>
      </c>
      <c r="L2061" s="106">
        <f t="shared" si="230"/>
        <v>0</v>
      </c>
    </row>
    <row r="2062" spans="1:12" x14ac:dyDescent="0.3">
      <c r="A2062" s="104" t="s">
        <v>4511</v>
      </c>
      <c r="B2062" s="104" t="s">
        <v>4512</v>
      </c>
      <c r="C2062" s="105">
        <v>15434</v>
      </c>
      <c r="D2062" s="105">
        <v>19525</v>
      </c>
      <c r="E2062" s="106">
        <f t="shared" si="224"/>
        <v>1.2650641440974473</v>
      </c>
      <c r="F2062" s="107">
        <f t="shared" si="225"/>
        <v>34</v>
      </c>
      <c r="G2062" s="107">
        <f>COUNTIF(Data_Eksportir!$H$2:$H$3401,A2062)</f>
        <v>0</v>
      </c>
      <c r="H2062" s="104" t="str">
        <f t="shared" si="226"/>
        <v>1 – 5</v>
      </c>
      <c r="I2062" s="104" t="str">
        <f t="shared" si="227"/>
        <v>Di bawah ambang nilai</v>
      </c>
      <c r="J2062" s="106">
        <f t="shared" si="228"/>
        <v>19525.002062</v>
      </c>
      <c r="K2062" s="105">
        <f t="shared" si="229"/>
        <v>0</v>
      </c>
      <c r="L2062" s="106">
        <f t="shared" si="230"/>
        <v>0</v>
      </c>
    </row>
    <row r="2063" spans="1:12" x14ac:dyDescent="0.3">
      <c r="A2063" s="104" t="s">
        <v>4513</v>
      </c>
      <c r="B2063" s="104" t="s">
        <v>4514</v>
      </c>
      <c r="C2063" s="105">
        <v>2784</v>
      </c>
      <c r="D2063" s="105">
        <v>13366</v>
      </c>
      <c r="E2063" s="106">
        <f t="shared" si="224"/>
        <v>4.8010057471264371</v>
      </c>
      <c r="F2063" s="107">
        <f t="shared" si="225"/>
        <v>34</v>
      </c>
      <c r="G2063" s="107">
        <f>COUNTIF(Data_Eksportir!$H$2:$H$3401,A2063)</f>
        <v>0</v>
      </c>
      <c r="H2063" s="104" t="str">
        <f t="shared" si="226"/>
        <v>1 – 5</v>
      </c>
      <c r="I2063" s="104" t="str">
        <f t="shared" si="227"/>
        <v>Di bawah ambang nilai</v>
      </c>
      <c r="J2063" s="106">
        <f t="shared" si="228"/>
        <v>13366.002063</v>
      </c>
      <c r="K2063" s="105">
        <f t="shared" si="229"/>
        <v>0</v>
      </c>
      <c r="L2063" s="106">
        <f t="shared" si="230"/>
        <v>0</v>
      </c>
    </row>
    <row r="2064" spans="1:12" x14ac:dyDescent="0.3">
      <c r="A2064" s="104" t="s">
        <v>4515</v>
      </c>
      <c r="B2064" s="104" t="s">
        <v>4516</v>
      </c>
      <c r="C2064" s="105">
        <v>33296</v>
      </c>
      <c r="D2064" s="105">
        <v>319061</v>
      </c>
      <c r="E2064" s="106">
        <f t="shared" si="224"/>
        <v>9.5825624699663621</v>
      </c>
      <c r="F2064" s="107">
        <f t="shared" si="225"/>
        <v>34</v>
      </c>
      <c r="G2064" s="107">
        <f>COUNTIF(Data_Eksportir!$H$2:$H$3401,A2064)</f>
        <v>0</v>
      </c>
      <c r="H2064" s="104" t="str">
        <f t="shared" si="226"/>
        <v>5 – 20</v>
      </c>
      <c r="I2064" s="104" t="str">
        <f t="shared" si="227"/>
        <v>Di bawah ambang nilai</v>
      </c>
      <c r="J2064" s="106">
        <f t="shared" si="228"/>
        <v>319061.002064</v>
      </c>
      <c r="K2064" s="105">
        <f t="shared" si="229"/>
        <v>0</v>
      </c>
      <c r="L2064" s="106">
        <f t="shared" si="230"/>
        <v>0</v>
      </c>
    </row>
    <row r="2065" spans="1:12" x14ac:dyDescent="0.3">
      <c r="A2065" s="104" t="s">
        <v>4517</v>
      </c>
      <c r="B2065" s="104" t="s">
        <v>4518</v>
      </c>
      <c r="C2065" s="105">
        <v>197035</v>
      </c>
      <c r="D2065" s="105">
        <v>178</v>
      </c>
      <c r="E2065" s="106">
        <f t="shared" si="224"/>
        <v>9.0339279823381633E-4</v>
      </c>
      <c r="F2065" s="107">
        <f t="shared" si="225"/>
        <v>34</v>
      </c>
      <c r="G2065" s="107">
        <f>COUNTIF(Data_Eksportir!$H$2:$H$3401,A2065)</f>
        <v>0</v>
      </c>
      <c r="H2065" s="104" t="str">
        <f t="shared" si="226"/>
        <v>Di bawah 1</v>
      </c>
      <c r="I2065" s="104" t="str">
        <f t="shared" si="227"/>
        <v>Di bawah ambang nilai</v>
      </c>
      <c r="J2065" s="106">
        <f t="shared" si="228"/>
        <v>178.00206499999999</v>
      </c>
      <c r="K2065" s="105">
        <f t="shared" si="229"/>
        <v>0</v>
      </c>
      <c r="L2065" s="106">
        <f t="shared" si="230"/>
        <v>0</v>
      </c>
    </row>
    <row r="2066" spans="1:12" x14ac:dyDescent="0.3">
      <c r="A2066" s="104" t="s">
        <v>4519</v>
      </c>
      <c r="B2066" s="104" t="s">
        <v>4520</v>
      </c>
      <c r="C2066" s="105">
        <v>730</v>
      </c>
      <c r="D2066" s="105">
        <v>121843</v>
      </c>
      <c r="E2066" s="106">
        <f t="shared" si="224"/>
        <v>166.90821917808219</v>
      </c>
      <c r="F2066" s="107">
        <f t="shared" si="225"/>
        <v>34</v>
      </c>
      <c r="G2066" s="107">
        <f>COUNTIF(Data_Eksportir!$H$2:$H$3401,A2066)</f>
        <v>0</v>
      </c>
      <c r="H2066" s="104" t="str">
        <f t="shared" si="226"/>
        <v>100 ke atas</v>
      </c>
      <c r="I2066" s="104" t="str">
        <f t="shared" si="227"/>
        <v>Di bawah ambang nilai</v>
      </c>
      <c r="J2066" s="106">
        <f t="shared" si="228"/>
        <v>121843.002066</v>
      </c>
      <c r="K2066" s="105">
        <f t="shared" si="229"/>
        <v>0</v>
      </c>
      <c r="L2066" s="106">
        <f t="shared" si="230"/>
        <v>0</v>
      </c>
    </row>
    <row r="2067" spans="1:12" x14ac:dyDescent="0.3">
      <c r="A2067" s="104" t="s">
        <v>4521</v>
      </c>
      <c r="B2067" s="104" t="s">
        <v>4522</v>
      </c>
      <c r="C2067" s="105">
        <v>48247</v>
      </c>
      <c r="D2067" s="105">
        <v>16026</v>
      </c>
      <c r="E2067" s="106">
        <f t="shared" si="224"/>
        <v>0.33216573051174164</v>
      </c>
      <c r="F2067" s="107">
        <f t="shared" si="225"/>
        <v>34</v>
      </c>
      <c r="G2067" s="107">
        <f>COUNTIF(Data_Eksportir!$H$2:$H$3401,A2067)</f>
        <v>0</v>
      </c>
      <c r="H2067" s="104" t="str">
        <f t="shared" si="226"/>
        <v>Di bawah 1</v>
      </c>
      <c r="I2067" s="104" t="str">
        <f t="shared" si="227"/>
        <v>Di bawah ambang nilai</v>
      </c>
      <c r="J2067" s="106">
        <f t="shared" si="228"/>
        <v>16026.002066999999</v>
      </c>
      <c r="K2067" s="105">
        <f t="shared" si="229"/>
        <v>0</v>
      </c>
      <c r="L2067" s="106">
        <f t="shared" si="230"/>
        <v>0</v>
      </c>
    </row>
    <row r="2068" spans="1:12" x14ac:dyDescent="0.3">
      <c r="A2068" s="104" t="s">
        <v>4523</v>
      </c>
      <c r="B2068" s="104" t="s">
        <v>4524</v>
      </c>
      <c r="C2068" s="105">
        <v>105</v>
      </c>
      <c r="D2068" s="105">
        <v>749</v>
      </c>
      <c r="E2068" s="106">
        <f t="shared" si="224"/>
        <v>7.1333333333333337</v>
      </c>
      <c r="F2068" s="107">
        <f t="shared" si="225"/>
        <v>34</v>
      </c>
      <c r="G2068" s="107">
        <f>COUNTIF(Data_Eksportir!$H$2:$H$3401,A2068)</f>
        <v>0</v>
      </c>
      <c r="H2068" s="104" t="str">
        <f t="shared" si="226"/>
        <v>5 – 20</v>
      </c>
      <c r="I2068" s="104" t="str">
        <f t="shared" si="227"/>
        <v>Di bawah ambang nilai</v>
      </c>
      <c r="J2068" s="106">
        <f t="shared" si="228"/>
        <v>749.00206800000001</v>
      </c>
      <c r="K2068" s="105">
        <f t="shared" si="229"/>
        <v>0</v>
      </c>
      <c r="L2068" s="106">
        <f t="shared" si="230"/>
        <v>0</v>
      </c>
    </row>
    <row r="2069" spans="1:12" x14ac:dyDescent="0.3">
      <c r="A2069" s="104" t="s">
        <v>4525</v>
      </c>
      <c r="B2069" s="104" t="s">
        <v>4526</v>
      </c>
      <c r="C2069" s="105">
        <v>3</v>
      </c>
      <c r="D2069" s="105">
        <v>2</v>
      </c>
      <c r="E2069" s="106">
        <f t="shared" si="224"/>
        <v>0.66666666666666663</v>
      </c>
      <c r="F2069" s="107">
        <f t="shared" si="225"/>
        <v>35</v>
      </c>
      <c r="G2069" s="107">
        <f>COUNTIF(Data_Eksportir!$H$2:$H$3401,A2069)</f>
        <v>0</v>
      </c>
      <c r="H2069" s="104" t="str">
        <f t="shared" si="226"/>
        <v>Di bawah 1</v>
      </c>
      <c r="I2069" s="104" t="str">
        <f t="shared" si="227"/>
        <v>Di bawah ambang nilai</v>
      </c>
      <c r="J2069" s="106">
        <f t="shared" si="228"/>
        <v>2.0020690000000001</v>
      </c>
      <c r="K2069" s="105">
        <f t="shared" si="229"/>
        <v>0</v>
      </c>
      <c r="L2069" s="106">
        <f t="shared" si="230"/>
        <v>0</v>
      </c>
    </row>
    <row r="2070" spans="1:12" x14ac:dyDescent="0.3">
      <c r="A2070" s="104" t="s">
        <v>4527</v>
      </c>
      <c r="B2070" s="104" t="s">
        <v>4528</v>
      </c>
      <c r="C2070" s="105">
        <v>530</v>
      </c>
      <c r="D2070" s="105">
        <v>618</v>
      </c>
      <c r="E2070" s="106">
        <f t="shared" si="224"/>
        <v>1.1660377358490566</v>
      </c>
      <c r="F2070" s="107">
        <f t="shared" si="225"/>
        <v>35</v>
      </c>
      <c r="G2070" s="107">
        <f>COUNTIF(Data_Eksportir!$H$2:$H$3401,A2070)</f>
        <v>0</v>
      </c>
      <c r="H2070" s="104" t="str">
        <f t="shared" si="226"/>
        <v>1 – 5</v>
      </c>
      <c r="I2070" s="104" t="str">
        <f t="shared" si="227"/>
        <v>Di bawah ambang nilai</v>
      </c>
      <c r="J2070" s="106">
        <f t="shared" si="228"/>
        <v>618.00207</v>
      </c>
      <c r="K2070" s="105">
        <f t="shared" si="229"/>
        <v>0</v>
      </c>
      <c r="L2070" s="106">
        <f t="shared" si="230"/>
        <v>0</v>
      </c>
    </row>
    <row r="2071" spans="1:12" x14ac:dyDescent="0.3">
      <c r="A2071" s="104" t="s">
        <v>4529</v>
      </c>
      <c r="B2071" s="104" t="s">
        <v>4530</v>
      </c>
      <c r="C2071" s="105">
        <v>4</v>
      </c>
      <c r="D2071" s="105">
        <v>32</v>
      </c>
      <c r="E2071" s="106">
        <f t="shared" si="224"/>
        <v>8</v>
      </c>
      <c r="F2071" s="107">
        <f t="shared" si="225"/>
        <v>35</v>
      </c>
      <c r="G2071" s="107">
        <f>COUNTIF(Data_Eksportir!$H$2:$H$3401,A2071)</f>
        <v>0</v>
      </c>
      <c r="H2071" s="104" t="str">
        <f t="shared" si="226"/>
        <v>5 – 20</v>
      </c>
      <c r="I2071" s="104" t="str">
        <f t="shared" si="227"/>
        <v>Di bawah ambang nilai</v>
      </c>
      <c r="J2071" s="106">
        <f t="shared" si="228"/>
        <v>32.002071000000001</v>
      </c>
      <c r="K2071" s="105">
        <f t="shared" si="229"/>
        <v>0</v>
      </c>
      <c r="L2071" s="106">
        <f t="shared" si="230"/>
        <v>0</v>
      </c>
    </row>
    <row r="2072" spans="1:12" x14ac:dyDescent="0.3">
      <c r="A2072" s="104" t="s">
        <v>4531</v>
      </c>
      <c r="B2072" s="104" t="s">
        <v>4532</v>
      </c>
      <c r="C2072" s="105">
        <v>3</v>
      </c>
      <c r="D2072" s="105">
        <v>1</v>
      </c>
      <c r="E2072" s="106">
        <f t="shared" si="224"/>
        <v>0.33333333333333331</v>
      </c>
      <c r="F2072" s="107">
        <f t="shared" si="225"/>
        <v>35</v>
      </c>
      <c r="G2072" s="107">
        <f>COUNTIF(Data_Eksportir!$H$2:$H$3401,A2072)</f>
        <v>0</v>
      </c>
      <c r="H2072" s="104" t="str">
        <f t="shared" si="226"/>
        <v>Di bawah 1</v>
      </c>
      <c r="I2072" s="104" t="str">
        <f t="shared" si="227"/>
        <v>Di bawah ambang nilai</v>
      </c>
      <c r="J2072" s="106">
        <f t="shared" si="228"/>
        <v>1.0020720000000001</v>
      </c>
      <c r="K2072" s="105">
        <f t="shared" si="229"/>
        <v>0</v>
      </c>
      <c r="L2072" s="106">
        <f t="shared" si="230"/>
        <v>0</v>
      </c>
    </row>
    <row r="2073" spans="1:12" x14ac:dyDescent="0.3">
      <c r="A2073" s="104" t="s">
        <v>4533</v>
      </c>
      <c r="B2073" s="104" t="s">
        <v>4534</v>
      </c>
      <c r="C2073" s="105">
        <v>2052</v>
      </c>
      <c r="D2073" s="105">
        <v>7651</v>
      </c>
      <c r="E2073" s="106">
        <f t="shared" si="224"/>
        <v>3.7285575048732942</v>
      </c>
      <c r="F2073" s="107">
        <f t="shared" si="225"/>
        <v>35</v>
      </c>
      <c r="G2073" s="107">
        <f>COUNTIF(Data_Eksportir!$H$2:$H$3401,A2073)</f>
        <v>0</v>
      </c>
      <c r="H2073" s="104" t="str">
        <f t="shared" si="226"/>
        <v>1 – 5</v>
      </c>
      <c r="I2073" s="104" t="str">
        <f t="shared" si="227"/>
        <v>Di bawah ambang nilai</v>
      </c>
      <c r="J2073" s="106">
        <f t="shared" si="228"/>
        <v>7651.0020729999997</v>
      </c>
      <c r="K2073" s="105">
        <f t="shared" si="229"/>
        <v>0</v>
      </c>
      <c r="L2073" s="106">
        <f t="shared" si="230"/>
        <v>0</v>
      </c>
    </row>
    <row r="2074" spans="1:12" x14ac:dyDescent="0.3">
      <c r="A2074" s="104" t="s">
        <v>4535</v>
      </c>
      <c r="B2074" s="104" t="s">
        <v>4536</v>
      </c>
      <c r="C2074" s="105">
        <v>1772688</v>
      </c>
      <c r="D2074" s="105">
        <v>2416294</v>
      </c>
      <c r="E2074" s="106">
        <f t="shared" si="224"/>
        <v>1.3630678382208263</v>
      </c>
      <c r="F2074" s="107">
        <f t="shared" si="225"/>
        <v>35</v>
      </c>
      <c r="G2074" s="107">
        <f>COUNTIF(Data_Eksportir!$H$2:$H$3401,A2074)</f>
        <v>0</v>
      </c>
      <c r="H2074" s="104" t="str">
        <f t="shared" si="226"/>
        <v>1 – 5</v>
      </c>
      <c r="I2074" s="104" t="str">
        <f t="shared" si="227"/>
        <v>Di bawah ambang nilai</v>
      </c>
      <c r="J2074" s="106">
        <f t="shared" si="228"/>
        <v>2416294.002074</v>
      </c>
      <c r="K2074" s="105">
        <f t="shared" si="229"/>
        <v>0</v>
      </c>
      <c r="L2074" s="106">
        <f t="shared" si="230"/>
        <v>0</v>
      </c>
    </row>
    <row r="2075" spans="1:12" x14ac:dyDescent="0.3">
      <c r="A2075" s="104" t="s">
        <v>4537</v>
      </c>
      <c r="B2075" s="104" t="s">
        <v>4538</v>
      </c>
      <c r="C2075" s="105">
        <v>3939197</v>
      </c>
      <c r="D2075" s="105">
        <v>2097377</v>
      </c>
      <c r="E2075" s="106">
        <f t="shared" si="224"/>
        <v>0.53243770240483024</v>
      </c>
      <c r="F2075" s="107">
        <f t="shared" si="225"/>
        <v>35</v>
      </c>
      <c r="G2075" s="107">
        <f>COUNTIF(Data_Eksportir!$H$2:$H$3401,A2075)</f>
        <v>0</v>
      </c>
      <c r="H2075" s="104" t="str">
        <f t="shared" si="226"/>
        <v>Di bawah 1</v>
      </c>
      <c r="I2075" s="104" t="str">
        <f t="shared" si="227"/>
        <v>Di bawah ambang nilai</v>
      </c>
      <c r="J2075" s="106">
        <f t="shared" si="228"/>
        <v>2097377.0020750002</v>
      </c>
      <c r="K2075" s="105">
        <f t="shared" si="229"/>
        <v>0</v>
      </c>
      <c r="L2075" s="106">
        <f t="shared" si="230"/>
        <v>0</v>
      </c>
    </row>
    <row r="2076" spans="1:12" x14ac:dyDescent="0.3">
      <c r="A2076" s="104" t="s">
        <v>4539</v>
      </c>
      <c r="B2076" s="104" t="s">
        <v>4540</v>
      </c>
      <c r="C2076" s="105">
        <v>10671742</v>
      </c>
      <c r="D2076" s="105">
        <v>19421844</v>
      </c>
      <c r="E2076" s="106">
        <f t="shared" si="224"/>
        <v>1.8199319286392044</v>
      </c>
      <c r="F2076" s="107">
        <f t="shared" si="225"/>
        <v>35</v>
      </c>
      <c r="G2076" s="107">
        <f>COUNTIF(Data_Eksportir!$H$2:$H$3401,A2076)</f>
        <v>0</v>
      </c>
      <c r="H2076" s="104" t="str">
        <f t="shared" si="226"/>
        <v>1 – 5</v>
      </c>
      <c r="I2076" s="104" t="str">
        <f t="shared" si="227"/>
        <v>Belum terwakili</v>
      </c>
      <c r="J2076" s="106">
        <f t="shared" si="228"/>
        <v>19421844.002076</v>
      </c>
      <c r="K2076" s="105">
        <f t="shared" si="229"/>
        <v>19421844</v>
      </c>
      <c r="L2076" s="106">
        <f t="shared" si="230"/>
        <v>19421844.002076</v>
      </c>
    </row>
    <row r="2077" spans="1:12" x14ac:dyDescent="0.3">
      <c r="A2077" s="104" t="s">
        <v>4541</v>
      </c>
      <c r="B2077" s="104" t="s">
        <v>4542</v>
      </c>
      <c r="C2077" s="105">
        <v>67533</v>
      </c>
      <c r="D2077" s="105">
        <v>649131</v>
      </c>
      <c r="E2077" s="106">
        <f t="shared" si="224"/>
        <v>9.6120563280174132</v>
      </c>
      <c r="F2077" s="107">
        <f t="shared" si="225"/>
        <v>35</v>
      </c>
      <c r="G2077" s="107">
        <f>COUNTIF(Data_Eksportir!$H$2:$H$3401,A2077)</f>
        <v>0</v>
      </c>
      <c r="H2077" s="104" t="str">
        <f t="shared" si="226"/>
        <v>5 – 20</v>
      </c>
      <c r="I2077" s="104" t="str">
        <f t="shared" si="227"/>
        <v>Di bawah ambang nilai</v>
      </c>
      <c r="J2077" s="106">
        <f t="shared" si="228"/>
        <v>649131.00207699998</v>
      </c>
      <c r="K2077" s="105">
        <f t="shared" si="229"/>
        <v>0</v>
      </c>
      <c r="L2077" s="106">
        <f t="shared" si="230"/>
        <v>0</v>
      </c>
    </row>
    <row r="2078" spans="1:12" x14ac:dyDescent="0.3">
      <c r="A2078" s="104" t="s">
        <v>4543</v>
      </c>
      <c r="B2078" s="104" t="s">
        <v>4544</v>
      </c>
      <c r="C2078" s="105">
        <v>1719526</v>
      </c>
      <c r="D2078" s="105">
        <v>12461742</v>
      </c>
      <c r="E2078" s="106">
        <f t="shared" si="224"/>
        <v>7.247196029603507</v>
      </c>
      <c r="F2078" s="107">
        <f t="shared" si="225"/>
        <v>35</v>
      </c>
      <c r="G2078" s="107">
        <f>COUNTIF(Data_Eksportir!$H$2:$H$3401,A2078)</f>
        <v>0</v>
      </c>
      <c r="H2078" s="104" t="str">
        <f t="shared" si="226"/>
        <v>5 – 20</v>
      </c>
      <c r="I2078" s="104" t="str">
        <f t="shared" si="227"/>
        <v>Belum terwakili</v>
      </c>
      <c r="J2078" s="106">
        <f t="shared" si="228"/>
        <v>12461742.002078</v>
      </c>
      <c r="K2078" s="105">
        <f t="shared" si="229"/>
        <v>12461742</v>
      </c>
      <c r="L2078" s="106">
        <f t="shared" si="230"/>
        <v>12461742.002078</v>
      </c>
    </row>
    <row r="2079" spans="1:12" x14ac:dyDescent="0.3">
      <c r="A2079" s="104" t="s">
        <v>4545</v>
      </c>
      <c r="B2079" s="104" t="s">
        <v>4546</v>
      </c>
      <c r="C2079" s="105">
        <v>220552</v>
      </c>
      <c r="D2079" s="105">
        <v>571530</v>
      </c>
      <c r="E2079" s="106">
        <f t="shared" si="224"/>
        <v>2.5913616743443724</v>
      </c>
      <c r="F2079" s="107">
        <f t="shared" si="225"/>
        <v>35</v>
      </c>
      <c r="G2079" s="107">
        <f>COUNTIF(Data_Eksportir!$H$2:$H$3401,A2079)</f>
        <v>2</v>
      </c>
      <c r="H2079" s="104" t="str">
        <f t="shared" si="226"/>
        <v>1 – 5</v>
      </c>
      <c r="I2079" s="104" t="str">
        <f t="shared" si="227"/>
        <v>Di bawah ambang nilai</v>
      </c>
      <c r="J2079" s="106">
        <f t="shared" si="228"/>
        <v>571530.002079</v>
      </c>
      <c r="K2079" s="105">
        <f t="shared" si="229"/>
        <v>0</v>
      </c>
      <c r="L2079" s="106">
        <f t="shared" si="230"/>
        <v>0</v>
      </c>
    </row>
    <row r="2080" spans="1:12" x14ac:dyDescent="0.3">
      <c r="A2080" s="104" t="s">
        <v>4547</v>
      </c>
      <c r="B2080" s="104" t="s">
        <v>4548</v>
      </c>
      <c r="C2080" s="105">
        <v>7807704</v>
      </c>
      <c r="D2080" s="105">
        <v>17068471</v>
      </c>
      <c r="E2080" s="106">
        <f t="shared" si="224"/>
        <v>2.1861063124319262</v>
      </c>
      <c r="F2080" s="107">
        <f t="shared" si="225"/>
        <v>35</v>
      </c>
      <c r="G2080" s="107">
        <f>COUNTIF(Data_Eksportir!$H$2:$H$3401,A2080)</f>
        <v>0</v>
      </c>
      <c r="H2080" s="104" t="str">
        <f t="shared" si="226"/>
        <v>1 – 5</v>
      </c>
      <c r="I2080" s="104" t="str">
        <f t="shared" si="227"/>
        <v>Belum terwakili</v>
      </c>
      <c r="J2080" s="106">
        <f t="shared" si="228"/>
        <v>17068471.002080001</v>
      </c>
      <c r="K2080" s="105">
        <f t="shared" si="229"/>
        <v>17068471</v>
      </c>
      <c r="L2080" s="106">
        <f t="shared" si="230"/>
        <v>17068471.002080001</v>
      </c>
    </row>
    <row r="2081" spans="1:12" x14ac:dyDescent="0.3">
      <c r="A2081" s="104" t="s">
        <v>4549</v>
      </c>
      <c r="B2081" s="104" t="s">
        <v>4550</v>
      </c>
      <c r="C2081" s="105">
        <v>1448419</v>
      </c>
      <c r="D2081" s="105">
        <v>4039725</v>
      </c>
      <c r="E2081" s="106">
        <f t="shared" si="224"/>
        <v>2.7890582766450867</v>
      </c>
      <c r="F2081" s="107">
        <f t="shared" si="225"/>
        <v>35</v>
      </c>
      <c r="G2081" s="107">
        <f>COUNTIF(Data_Eksportir!$H$2:$H$3401,A2081)</f>
        <v>0</v>
      </c>
      <c r="H2081" s="104" t="str">
        <f t="shared" si="226"/>
        <v>1 – 5</v>
      </c>
      <c r="I2081" s="104" t="str">
        <f t="shared" si="227"/>
        <v>Di bawah ambang nilai</v>
      </c>
      <c r="J2081" s="106">
        <f t="shared" si="228"/>
        <v>4039725.0020809998</v>
      </c>
      <c r="K2081" s="105">
        <f t="shared" si="229"/>
        <v>0</v>
      </c>
      <c r="L2081" s="106">
        <f t="shared" si="230"/>
        <v>0</v>
      </c>
    </row>
    <row r="2082" spans="1:12" x14ac:dyDescent="0.3">
      <c r="A2082" s="104" t="s">
        <v>4551</v>
      </c>
      <c r="B2082" s="104" t="s">
        <v>4552</v>
      </c>
      <c r="C2082" s="105">
        <v>258131</v>
      </c>
      <c r="D2082" s="105">
        <v>8935130</v>
      </c>
      <c r="E2082" s="106">
        <f t="shared" si="224"/>
        <v>34.614711135043834</v>
      </c>
      <c r="F2082" s="107">
        <f t="shared" si="225"/>
        <v>35</v>
      </c>
      <c r="G2082" s="107">
        <f>COUNTIF(Data_Eksportir!$H$2:$H$3401,A2082)</f>
        <v>0</v>
      </c>
      <c r="H2082" s="104" t="str">
        <f t="shared" si="226"/>
        <v>20 – 100</v>
      </c>
      <c r="I2082" s="104" t="str">
        <f t="shared" si="227"/>
        <v>Di bawah ambang nilai</v>
      </c>
      <c r="J2082" s="106">
        <f t="shared" si="228"/>
        <v>8935130.0020819996</v>
      </c>
      <c r="K2082" s="105">
        <f t="shared" si="229"/>
        <v>0</v>
      </c>
      <c r="L2082" s="106">
        <f t="shared" si="230"/>
        <v>0</v>
      </c>
    </row>
    <row r="2083" spans="1:12" x14ac:dyDescent="0.3">
      <c r="A2083" s="104" t="s">
        <v>4553</v>
      </c>
      <c r="B2083" s="104" t="s">
        <v>4554</v>
      </c>
      <c r="C2083" s="105">
        <v>250000</v>
      </c>
      <c r="D2083" s="105">
        <v>622000</v>
      </c>
      <c r="E2083" s="106">
        <f t="shared" si="224"/>
        <v>2.488</v>
      </c>
      <c r="F2083" s="107">
        <f t="shared" si="225"/>
        <v>36</v>
      </c>
      <c r="G2083" s="107">
        <f>COUNTIF(Data_Eksportir!$H$2:$H$3401,A2083)</f>
        <v>0</v>
      </c>
      <c r="H2083" s="104" t="str">
        <f t="shared" si="226"/>
        <v>1 – 5</v>
      </c>
      <c r="I2083" s="104" t="str">
        <f t="shared" si="227"/>
        <v>Di bawah ambang nilai</v>
      </c>
      <c r="J2083" s="106">
        <f t="shared" si="228"/>
        <v>622000.00208300003</v>
      </c>
      <c r="K2083" s="105">
        <f t="shared" si="229"/>
        <v>0</v>
      </c>
      <c r="L2083" s="106">
        <f t="shared" si="230"/>
        <v>0</v>
      </c>
    </row>
    <row r="2084" spans="1:12" x14ac:dyDescent="0.3">
      <c r="A2084" s="104" t="s">
        <v>4555</v>
      </c>
      <c r="B2084" s="104" t="s">
        <v>4556</v>
      </c>
      <c r="C2084" s="105">
        <v>75</v>
      </c>
      <c r="D2084" s="105">
        <v>11</v>
      </c>
      <c r="E2084" s="106">
        <f t="shared" si="224"/>
        <v>0.14666666666666667</v>
      </c>
      <c r="F2084" s="107">
        <f t="shared" si="225"/>
        <v>36</v>
      </c>
      <c r="G2084" s="107">
        <f>COUNTIF(Data_Eksportir!$H$2:$H$3401,A2084)</f>
        <v>0</v>
      </c>
      <c r="H2084" s="104" t="str">
        <f t="shared" si="226"/>
        <v>Di bawah 1</v>
      </c>
      <c r="I2084" s="104" t="str">
        <f t="shared" si="227"/>
        <v>Di bawah ambang nilai</v>
      </c>
      <c r="J2084" s="106">
        <f t="shared" si="228"/>
        <v>11.002084</v>
      </c>
      <c r="K2084" s="105">
        <f t="shared" si="229"/>
        <v>0</v>
      </c>
      <c r="L2084" s="106">
        <f t="shared" si="230"/>
        <v>0</v>
      </c>
    </row>
    <row r="2085" spans="1:12" x14ac:dyDescent="0.3">
      <c r="A2085" s="104" t="s">
        <v>4557</v>
      </c>
      <c r="B2085" s="104" t="s">
        <v>4558</v>
      </c>
      <c r="C2085" s="105">
        <v>3300</v>
      </c>
      <c r="D2085" s="105">
        <v>304800</v>
      </c>
      <c r="E2085" s="106">
        <f t="shared" si="224"/>
        <v>92.36363636363636</v>
      </c>
      <c r="F2085" s="107">
        <f t="shared" si="225"/>
        <v>36</v>
      </c>
      <c r="G2085" s="107">
        <f>COUNTIF(Data_Eksportir!$H$2:$H$3401,A2085)</f>
        <v>0</v>
      </c>
      <c r="H2085" s="104" t="str">
        <f t="shared" si="226"/>
        <v>20 – 100</v>
      </c>
      <c r="I2085" s="104" t="str">
        <f t="shared" si="227"/>
        <v>Di bawah ambang nilai</v>
      </c>
      <c r="J2085" s="106">
        <f t="shared" si="228"/>
        <v>304800.00208499999</v>
      </c>
      <c r="K2085" s="105">
        <f t="shared" si="229"/>
        <v>0</v>
      </c>
      <c r="L2085" s="106">
        <f t="shared" si="230"/>
        <v>0</v>
      </c>
    </row>
    <row r="2086" spans="1:12" x14ac:dyDescent="0.3">
      <c r="A2086" s="104" t="s">
        <v>4559</v>
      </c>
      <c r="B2086" s="104" t="s">
        <v>4560</v>
      </c>
      <c r="C2086" s="105">
        <v>7608</v>
      </c>
      <c r="D2086" s="105">
        <v>80534</v>
      </c>
      <c r="E2086" s="106">
        <f t="shared" si="224"/>
        <v>10.585436382754995</v>
      </c>
      <c r="F2086" s="107">
        <f t="shared" si="225"/>
        <v>36</v>
      </c>
      <c r="G2086" s="107">
        <f>COUNTIF(Data_Eksportir!$H$2:$H$3401,A2086)</f>
        <v>0</v>
      </c>
      <c r="H2086" s="104" t="str">
        <f t="shared" si="226"/>
        <v>5 – 20</v>
      </c>
      <c r="I2086" s="104" t="str">
        <f t="shared" si="227"/>
        <v>Di bawah ambang nilai</v>
      </c>
      <c r="J2086" s="106">
        <f t="shared" si="228"/>
        <v>80534.002085999993</v>
      </c>
      <c r="K2086" s="105">
        <f t="shared" si="229"/>
        <v>0</v>
      </c>
      <c r="L2086" s="106">
        <f t="shared" si="230"/>
        <v>0</v>
      </c>
    </row>
    <row r="2087" spans="1:12" x14ac:dyDescent="0.3">
      <c r="A2087" s="104" t="s">
        <v>4561</v>
      </c>
      <c r="B2087" s="104" t="s">
        <v>4562</v>
      </c>
      <c r="C2087" s="105">
        <v>1292</v>
      </c>
      <c r="D2087" s="105">
        <v>3102</v>
      </c>
      <c r="E2087" s="106">
        <f t="shared" si="224"/>
        <v>2.4009287925696596</v>
      </c>
      <c r="F2087" s="107">
        <f t="shared" si="225"/>
        <v>36</v>
      </c>
      <c r="G2087" s="107">
        <f>COUNTIF(Data_Eksportir!$H$2:$H$3401,A2087)</f>
        <v>0</v>
      </c>
      <c r="H2087" s="104" t="str">
        <f t="shared" si="226"/>
        <v>1 – 5</v>
      </c>
      <c r="I2087" s="104" t="str">
        <f t="shared" si="227"/>
        <v>Di bawah ambang nilai</v>
      </c>
      <c r="J2087" s="106">
        <f t="shared" si="228"/>
        <v>3102.0020869999998</v>
      </c>
      <c r="K2087" s="105">
        <f t="shared" si="229"/>
        <v>0</v>
      </c>
      <c r="L2087" s="106">
        <f t="shared" si="230"/>
        <v>0</v>
      </c>
    </row>
    <row r="2088" spans="1:12" x14ac:dyDescent="0.3">
      <c r="A2088" s="104" t="s">
        <v>4563</v>
      </c>
      <c r="B2088" s="104" t="s">
        <v>4564</v>
      </c>
      <c r="C2088" s="105">
        <v>3</v>
      </c>
      <c r="D2088" s="105">
        <v>117</v>
      </c>
      <c r="E2088" s="106">
        <f t="shared" si="224"/>
        <v>39</v>
      </c>
      <c r="F2088" s="107">
        <f t="shared" si="225"/>
        <v>36</v>
      </c>
      <c r="G2088" s="107">
        <f>COUNTIF(Data_Eksportir!$H$2:$H$3401,A2088)</f>
        <v>0</v>
      </c>
      <c r="H2088" s="104" t="str">
        <f t="shared" si="226"/>
        <v>20 – 100</v>
      </c>
      <c r="I2088" s="104" t="str">
        <f t="shared" si="227"/>
        <v>Di bawah ambang nilai</v>
      </c>
      <c r="J2088" s="106">
        <f t="shared" si="228"/>
        <v>117.002088</v>
      </c>
      <c r="K2088" s="105">
        <f t="shared" si="229"/>
        <v>0</v>
      </c>
      <c r="L2088" s="106">
        <f t="shared" si="230"/>
        <v>0</v>
      </c>
    </row>
    <row r="2089" spans="1:12" x14ac:dyDescent="0.3">
      <c r="A2089" s="104" t="s">
        <v>4565</v>
      </c>
      <c r="B2089" s="104" t="s">
        <v>4566</v>
      </c>
      <c r="C2089" s="105">
        <v>2</v>
      </c>
      <c r="D2089" s="105">
        <v>117</v>
      </c>
      <c r="E2089" s="106">
        <f t="shared" si="224"/>
        <v>58.5</v>
      </c>
      <c r="F2089" s="107">
        <f t="shared" si="225"/>
        <v>36</v>
      </c>
      <c r="G2089" s="107">
        <f>COUNTIF(Data_Eksportir!$H$2:$H$3401,A2089)</f>
        <v>0</v>
      </c>
      <c r="H2089" s="104" t="str">
        <f t="shared" si="226"/>
        <v>20 – 100</v>
      </c>
      <c r="I2089" s="104" t="str">
        <f t="shared" si="227"/>
        <v>Di bawah ambang nilai</v>
      </c>
      <c r="J2089" s="106">
        <f t="shared" si="228"/>
        <v>117.002089</v>
      </c>
      <c r="K2089" s="105">
        <f t="shared" si="229"/>
        <v>0</v>
      </c>
      <c r="L2089" s="106">
        <f t="shared" si="230"/>
        <v>0</v>
      </c>
    </row>
    <row r="2090" spans="1:12" x14ac:dyDescent="0.3">
      <c r="A2090" s="104" t="s">
        <v>4567</v>
      </c>
      <c r="B2090" s="104" t="s">
        <v>4568</v>
      </c>
      <c r="C2090" s="105">
        <v>78163</v>
      </c>
      <c r="D2090" s="105">
        <v>217464</v>
      </c>
      <c r="E2090" s="106">
        <f t="shared" si="224"/>
        <v>2.7821859447564705</v>
      </c>
      <c r="F2090" s="107">
        <f t="shared" si="225"/>
        <v>36</v>
      </c>
      <c r="G2090" s="107">
        <f>COUNTIF(Data_Eksportir!$H$2:$H$3401,A2090)</f>
        <v>0</v>
      </c>
      <c r="H2090" s="104" t="str">
        <f t="shared" si="226"/>
        <v>1 – 5</v>
      </c>
      <c r="I2090" s="104" t="str">
        <f t="shared" si="227"/>
        <v>Di bawah ambang nilai</v>
      </c>
      <c r="J2090" s="106">
        <f t="shared" si="228"/>
        <v>217464.00208999999</v>
      </c>
      <c r="K2090" s="105">
        <f t="shared" si="229"/>
        <v>0</v>
      </c>
      <c r="L2090" s="106">
        <f t="shared" si="230"/>
        <v>0</v>
      </c>
    </row>
    <row r="2091" spans="1:12" x14ac:dyDescent="0.3">
      <c r="A2091" s="104" t="s">
        <v>4569</v>
      </c>
      <c r="B2091" s="104" t="s">
        <v>4570</v>
      </c>
      <c r="C2091" s="105">
        <v>3997454</v>
      </c>
      <c r="D2091" s="105">
        <v>6779450</v>
      </c>
      <c r="E2091" s="106">
        <f t="shared" si="224"/>
        <v>1.695941967062035</v>
      </c>
      <c r="F2091" s="107">
        <f t="shared" si="225"/>
        <v>36</v>
      </c>
      <c r="G2091" s="107">
        <f>COUNTIF(Data_Eksportir!$H$2:$H$3401,A2091)</f>
        <v>0</v>
      </c>
      <c r="H2091" s="104" t="str">
        <f t="shared" si="226"/>
        <v>1 – 5</v>
      </c>
      <c r="I2091" s="104" t="str">
        <f t="shared" si="227"/>
        <v>Di bawah ambang nilai</v>
      </c>
      <c r="J2091" s="106">
        <f t="shared" si="228"/>
        <v>6779450.0020909999</v>
      </c>
      <c r="K2091" s="105">
        <f t="shared" si="229"/>
        <v>0</v>
      </c>
      <c r="L2091" s="106">
        <f t="shared" si="230"/>
        <v>0</v>
      </c>
    </row>
    <row r="2092" spans="1:12" x14ac:dyDescent="0.3">
      <c r="A2092" s="104" t="s">
        <v>4571</v>
      </c>
      <c r="B2092" s="104" t="s">
        <v>4572</v>
      </c>
      <c r="C2092" s="105">
        <v>24515</v>
      </c>
      <c r="D2092" s="105">
        <v>66619</v>
      </c>
      <c r="E2092" s="106">
        <f t="shared" si="224"/>
        <v>2.7174790944319804</v>
      </c>
      <c r="F2092" s="107">
        <f t="shared" si="225"/>
        <v>36</v>
      </c>
      <c r="G2092" s="107">
        <f>COUNTIF(Data_Eksportir!$H$2:$H$3401,A2092)</f>
        <v>1</v>
      </c>
      <c r="H2092" s="104" t="str">
        <f t="shared" si="226"/>
        <v>1 – 5</v>
      </c>
      <c r="I2092" s="104" t="str">
        <f t="shared" si="227"/>
        <v>Di bawah ambang nilai</v>
      </c>
      <c r="J2092" s="106">
        <f t="shared" si="228"/>
        <v>66619.002091999995</v>
      </c>
      <c r="K2092" s="105">
        <f t="shared" si="229"/>
        <v>0</v>
      </c>
      <c r="L2092" s="106">
        <f t="shared" si="230"/>
        <v>0</v>
      </c>
    </row>
    <row r="2093" spans="1:12" x14ac:dyDescent="0.3">
      <c r="A2093" s="104" t="s">
        <v>4573</v>
      </c>
      <c r="B2093" s="104" t="s">
        <v>4574</v>
      </c>
      <c r="C2093" s="105">
        <v>58</v>
      </c>
      <c r="D2093" s="105">
        <v>417</v>
      </c>
      <c r="E2093" s="106">
        <f t="shared" si="224"/>
        <v>7.1896551724137927</v>
      </c>
      <c r="F2093" s="107">
        <f t="shared" si="225"/>
        <v>36</v>
      </c>
      <c r="G2093" s="107">
        <f>COUNTIF(Data_Eksportir!$H$2:$H$3401,A2093)</f>
        <v>0</v>
      </c>
      <c r="H2093" s="104" t="str">
        <f t="shared" si="226"/>
        <v>5 – 20</v>
      </c>
      <c r="I2093" s="104" t="str">
        <f t="shared" si="227"/>
        <v>Di bawah ambang nilai</v>
      </c>
      <c r="J2093" s="106">
        <f t="shared" si="228"/>
        <v>417.002093</v>
      </c>
      <c r="K2093" s="105">
        <f t="shared" si="229"/>
        <v>0</v>
      </c>
      <c r="L2093" s="106">
        <f t="shared" si="230"/>
        <v>0</v>
      </c>
    </row>
    <row r="2094" spans="1:12" x14ac:dyDescent="0.3">
      <c r="A2094" s="104" t="s">
        <v>4575</v>
      </c>
      <c r="B2094" s="104" t="s">
        <v>4576</v>
      </c>
      <c r="C2094" s="105">
        <v>333</v>
      </c>
      <c r="D2094" s="105">
        <v>831</v>
      </c>
      <c r="E2094" s="106">
        <f t="shared" si="224"/>
        <v>2.4954954954954953</v>
      </c>
      <c r="F2094" s="107">
        <f t="shared" si="225"/>
        <v>37</v>
      </c>
      <c r="G2094" s="107">
        <f>COUNTIF(Data_Eksportir!$H$2:$H$3401,A2094)</f>
        <v>0</v>
      </c>
      <c r="H2094" s="104" t="str">
        <f t="shared" si="226"/>
        <v>1 – 5</v>
      </c>
      <c r="I2094" s="104" t="str">
        <f t="shared" si="227"/>
        <v>Di bawah ambang nilai</v>
      </c>
      <c r="J2094" s="106">
        <f t="shared" si="228"/>
        <v>831.00209400000006</v>
      </c>
      <c r="K2094" s="105">
        <f t="shared" si="229"/>
        <v>0</v>
      </c>
      <c r="L2094" s="106">
        <f t="shared" si="230"/>
        <v>0</v>
      </c>
    </row>
    <row r="2095" spans="1:12" x14ac:dyDescent="0.3">
      <c r="A2095" s="104" t="s">
        <v>4577</v>
      </c>
      <c r="B2095" s="104" t="s">
        <v>4578</v>
      </c>
      <c r="C2095" s="105">
        <v>5460</v>
      </c>
      <c r="D2095" s="105">
        <v>659867</v>
      </c>
      <c r="E2095" s="106">
        <f t="shared" si="224"/>
        <v>120.8547619047619</v>
      </c>
      <c r="F2095" s="107">
        <f t="shared" si="225"/>
        <v>37</v>
      </c>
      <c r="G2095" s="107">
        <f>COUNTIF(Data_Eksportir!$H$2:$H$3401,A2095)</f>
        <v>2</v>
      </c>
      <c r="H2095" s="104" t="str">
        <f t="shared" si="226"/>
        <v>100 ke atas</v>
      </c>
      <c r="I2095" s="104" t="str">
        <f t="shared" si="227"/>
        <v>Di bawah ambang nilai</v>
      </c>
      <c r="J2095" s="106">
        <f t="shared" si="228"/>
        <v>659867.002095</v>
      </c>
      <c r="K2095" s="105">
        <f t="shared" si="229"/>
        <v>0</v>
      </c>
      <c r="L2095" s="106">
        <f t="shared" si="230"/>
        <v>0</v>
      </c>
    </row>
    <row r="2096" spans="1:12" x14ac:dyDescent="0.3">
      <c r="A2096" s="104" t="s">
        <v>4579</v>
      </c>
      <c r="B2096" s="104" t="s">
        <v>4580</v>
      </c>
      <c r="C2096" s="105">
        <v>889</v>
      </c>
      <c r="D2096" s="105">
        <v>71871</v>
      </c>
      <c r="E2096" s="106">
        <f t="shared" si="224"/>
        <v>80.844769403824529</v>
      </c>
      <c r="F2096" s="107">
        <f t="shared" si="225"/>
        <v>37</v>
      </c>
      <c r="G2096" s="107">
        <f>COUNTIF(Data_Eksportir!$H$2:$H$3401,A2096)</f>
        <v>0</v>
      </c>
      <c r="H2096" s="104" t="str">
        <f t="shared" si="226"/>
        <v>20 – 100</v>
      </c>
      <c r="I2096" s="104" t="str">
        <f t="shared" si="227"/>
        <v>Di bawah ambang nilai</v>
      </c>
      <c r="J2096" s="106">
        <f t="shared" si="228"/>
        <v>71871.002095999997</v>
      </c>
      <c r="K2096" s="105">
        <f t="shared" si="229"/>
        <v>0</v>
      </c>
      <c r="L2096" s="106">
        <f t="shared" si="230"/>
        <v>0</v>
      </c>
    </row>
    <row r="2097" spans="1:12" x14ac:dyDescent="0.3">
      <c r="A2097" s="104" t="s">
        <v>4581</v>
      </c>
      <c r="B2097" s="104" t="s">
        <v>4582</v>
      </c>
      <c r="C2097" s="105">
        <v>4</v>
      </c>
      <c r="D2097" s="105">
        <v>142</v>
      </c>
      <c r="E2097" s="106">
        <f t="shared" si="224"/>
        <v>35.5</v>
      </c>
      <c r="F2097" s="107">
        <f t="shared" si="225"/>
        <v>37</v>
      </c>
      <c r="G2097" s="107">
        <f>COUNTIF(Data_Eksportir!$H$2:$H$3401,A2097)</f>
        <v>0</v>
      </c>
      <c r="H2097" s="104" t="str">
        <f t="shared" si="226"/>
        <v>20 – 100</v>
      </c>
      <c r="I2097" s="104" t="str">
        <f t="shared" si="227"/>
        <v>Di bawah ambang nilai</v>
      </c>
      <c r="J2097" s="106">
        <f t="shared" si="228"/>
        <v>142.00209699999999</v>
      </c>
      <c r="K2097" s="105">
        <f t="shared" si="229"/>
        <v>0</v>
      </c>
      <c r="L2097" s="106">
        <f t="shared" si="230"/>
        <v>0</v>
      </c>
    </row>
    <row r="2098" spans="1:12" x14ac:dyDescent="0.3">
      <c r="A2098" s="104" t="s">
        <v>4583</v>
      </c>
      <c r="B2098" s="104" t="s">
        <v>4584</v>
      </c>
      <c r="C2098" s="105">
        <v>3</v>
      </c>
      <c r="D2098" s="105">
        <v>10</v>
      </c>
      <c r="E2098" s="106">
        <f t="shared" si="224"/>
        <v>3.3333333333333335</v>
      </c>
      <c r="F2098" s="107">
        <f t="shared" si="225"/>
        <v>37</v>
      </c>
      <c r="G2098" s="107">
        <f>COUNTIF(Data_Eksportir!$H$2:$H$3401,A2098)</f>
        <v>0</v>
      </c>
      <c r="H2098" s="104" t="str">
        <f t="shared" si="226"/>
        <v>1 – 5</v>
      </c>
      <c r="I2098" s="104" t="str">
        <f t="shared" si="227"/>
        <v>Di bawah ambang nilai</v>
      </c>
      <c r="J2098" s="106">
        <f t="shared" si="228"/>
        <v>10.002098</v>
      </c>
      <c r="K2098" s="105">
        <f t="shared" si="229"/>
        <v>0</v>
      </c>
      <c r="L2098" s="106">
        <f t="shared" si="230"/>
        <v>0</v>
      </c>
    </row>
    <row r="2099" spans="1:12" x14ac:dyDescent="0.3">
      <c r="A2099" s="104" t="s">
        <v>4585</v>
      </c>
      <c r="B2099" s="104" t="s">
        <v>4586</v>
      </c>
      <c r="C2099" s="105">
        <v>380</v>
      </c>
      <c r="D2099" s="105">
        <v>616</v>
      </c>
      <c r="E2099" s="106">
        <f t="shared" si="224"/>
        <v>1.6210526315789473</v>
      </c>
      <c r="F2099" s="107">
        <f t="shared" si="225"/>
        <v>37</v>
      </c>
      <c r="G2099" s="107">
        <f>COUNTIF(Data_Eksportir!$H$2:$H$3401,A2099)</f>
        <v>0</v>
      </c>
      <c r="H2099" s="104" t="str">
        <f t="shared" si="226"/>
        <v>1 – 5</v>
      </c>
      <c r="I2099" s="104" t="str">
        <f t="shared" si="227"/>
        <v>Di bawah ambang nilai</v>
      </c>
      <c r="J2099" s="106">
        <f t="shared" si="228"/>
        <v>616.00209900000004</v>
      </c>
      <c r="K2099" s="105">
        <f t="shared" si="229"/>
        <v>0</v>
      </c>
      <c r="L2099" s="106">
        <f t="shared" si="230"/>
        <v>0</v>
      </c>
    </row>
    <row r="2100" spans="1:12" x14ac:dyDescent="0.3">
      <c r="A2100" s="104" t="s">
        <v>4587</v>
      </c>
      <c r="B2100" s="104" t="s">
        <v>4588</v>
      </c>
      <c r="C2100" s="105">
        <v>120</v>
      </c>
      <c r="D2100" s="105">
        <v>900</v>
      </c>
      <c r="E2100" s="106">
        <f t="shared" si="224"/>
        <v>7.5</v>
      </c>
      <c r="F2100" s="107">
        <f t="shared" si="225"/>
        <v>37</v>
      </c>
      <c r="G2100" s="107">
        <f>COUNTIF(Data_Eksportir!$H$2:$H$3401,A2100)</f>
        <v>0</v>
      </c>
      <c r="H2100" s="104" t="str">
        <f t="shared" si="226"/>
        <v>5 – 20</v>
      </c>
      <c r="I2100" s="104" t="str">
        <f t="shared" si="227"/>
        <v>Di bawah ambang nilai</v>
      </c>
      <c r="J2100" s="106">
        <f t="shared" si="228"/>
        <v>900.00210000000004</v>
      </c>
      <c r="K2100" s="105">
        <f t="shared" si="229"/>
        <v>0</v>
      </c>
      <c r="L2100" s="106">
        <f t="shared" si="230"/>
        <v>0</v>
      </c>
    </row>
    <row r="2101" spans="1:12" x14ac:dyDescent="0.3">
      <c r="A2101" s="104" t="s">
        <v>4589</v>
      </c>
      <c r="B2101" s="104" t="s">
        <v>4590</v>
      </c>
      <c r="C2101" s="105">
        <v>5</v>
      </c>
      <c r="D2101" s="105">
        <v>30</v>
      </c>
      <c r="E2101" s="106">
        <f t="shared" si="224"/>
        <v>6</v>
      </c>
      <c r="F2101" s="107">
        <f t="shared" si="225"/>
        <v>37</v>
      </c>
      <c r="G2101" s="107">
        <f>COUNTIF(Data_Eksportir!$H$2:$H$3401,A2101)</f>
        <v>0</v>
      </c>
      <c r="H2101" s="104" t="str">
        <f t="shared" si="226"/>
        <v>5 – 20</v>
      </c>
      <c r="I2101" s="104" t="str">
        <f t="shared" si="227"/>
        <v>Di bawah ambang nilai</v>
      </c>
      <c r="J2101" s="106">
        <f t="shared" si="228"/>
        <v>30.002101</v>
      </c>
      <c r="K2101" s="105">
        <f t="shared" si="229"/>
        <v>0</v>
      </c>
      <c r="L2101" s="106">
        <f t="shared" si="230"/>
        <v>0</v>
      </c>
    </row>
    <row r="2102" spans="1:12" x14ac:dyDescent="0.3">
      <c r="A2102" s="104" t="s">
        <v>4591</v>
      </c>
      <c r="B2102" s="104" t="s">
        <v>4592</v>
      </c>
      <c r="C2102" s="105">
        <v>1</v>
      </c>
      <c r="D2102" s="105">
        <v>5</v>
      </c>
      <c r="E2102" s="106">
        <f t="shared" si="224"/>
        <v>5</v>
      </c>
      <c r="F2102" s="107">
        <f t="shared" si="225"/>
        <v>37</v>
      </c>
      <c r="G2102" s="107">
        <f>COUNTIF(Data_Eksportir!$H$2:$H$3401,A2102)</f>
        <v>3</v>
      </c>
      <c r="H2102" s="104" t="str">
        <f t="shared" si="226"/>
        <v>5 – 20</v>
      </c>
      <c r="I2102" s="104" t="str">
        <f t="shared" si="227"/>
        <v>Di bawah ambang nilai</v>
      </c>
      <c r="J2102" s="106">
        <f t="shared" si="228"/>
        <v>5.0021019999999998</v>
      </c>
      <c r="K2102" s="105">
        <f t="shared" si="229"/>
        <v>0</v>
      </c>
      <c r="L2102" s="106">
        <f t="shared" si="230"/>
        <v>0</v>
      </c>
    </row>
    <row r="2103" spans="1:12" x14ac:dyDescent="0.3">
      <c r="A2103" s="104" t="s">
        <v>4593</v>
      </c>
      <c r="B2103" s="104" t="s">
        <v>4594</v>
      </c>
      <c r="C2103" s="105">
        <v>1</v>
      </c>
      <c r="D2103" s="105">
        <v>87</v>
      </c>
      <c r="E2103" s="106">
        <f t="shared" si="224"/>
        <v>87</v>
      </c>
      <c r="F2103" s="107">
        <f t="shared" si="225"/>
        <v>37</v>
      </c>
      <c r="G2103" s="107">
        <f>COUNTIF(Data_Eksportir!$H$2:$H$3401,A2103)</f>
        <v>0</v>
      </c>
      <c r="H2103" s="104" t="str">
        <f t="shared" si="226"/>
        <v>20 – 100</v>
      </c>
      <c r="I2103" s="104" t="str">
        <f t="shared" si="227"/>
        <v>Di bawah ambang nilai</v>
      </c>
      <c r="J2103" s="106">
        <f t="shared" si="228"/>
        <v>87.002103000000005</v>
      </c>
      <c r="K2103" s="105">
        <f t="shared" si="229"/>
        <v>0</v>
      </c>
      <c r="L2103" s="106">
        <f t="shared" si="230"/>
        <v>0</v>
      </c>
    </row>
    <row r="2104" spans="1:12" x14ac:dyDescent="0.3">
      <c r="A2104" s="104" t="s">
        <v>4595</v>
      </c>
      <c r="B2104" s="104" t="s">
        <v>4596</v>
      </c>
      <c r="C2104" s="105">
        <v>2996</v>
      </c>
      <c r="D2104" s="105">
        <v>447963</v>
      </c>
      <c r="E2104" s="106">
        <f t="shared" si="224"/>
        <v>149.52036048064085</v>
      </c>
      <c r="F2104" s="107">
        <f t="shared" si="225"/>
        <v>37</v>
      </c>
      <c r="G2104" s="107">
        <f>COUNTIF(Data_Eksportir!$H$2:$H$3401,A2104)</f>
        <v>0</v>
      </c>
      <c r="H2104" s="104" t="str">
        <f t="shared" si="226"/>
        <v>100 ke atas</v>
      </c>
      <c r="I2104" s="104" t="str">
        <f t="shared" si="227"/>
        <v>Di bawah ambang nilai</v>
      </c>
      <c r="J2104" s="106">
        <f t="shared" si="228"/>
        <v>447963.00210400001</v>
      </c>
      <c r="K2104" s="105">
        <f t="shared" si="229"/>
        <v>0</v>
      </c>
      <c r="L2104" s="106">
        <f t="shared" si="230"/>
        <v>0</v>
      </c>
    </row>
    <row r="2105" spans="1:12" x14ac:dyDescent="0.3">
      <c r="A2105" s="104" t="s">
        <v>4597</v>
      </c>
      <c r="B2105" s="104" t="s">
        <v>4598</v>
      </c>
      <c r="C2105" s="105"/>
      <c r="D2105" s="105">
        <v>180</v>
      </c>
      <c r="E2105" s="106" t="str">
        <f t="shared" si="224"/>
        <v/>
      </c>
      <c r="F2105" s="107">
        <f t="shared" si="225"/>
        <v>37</v>
      </c>
      <c r="G2105" s="107">
        <f>COUNTIF(Data_Eksportir!$H$2:$H$3401,A2105)</f>
        <v>0</v>
      </c>
      <c r="H2105" s="104" t="str">
        <f t="shared" si="226"/>
        <v>Tanpa data berat</v>
      </c>
      <c r="I2105" s="104" t="str">
        <f t="shared" si="227"/>
        <v>Di bawah ambang nilai</v>
      </c>
      <c r="J2105" s="106">
        <f t="shared" si="228"/>
        <v>180.002105</v>
      </c>
      <c r="K2105" s="105">
        <f t="shared" si="229"/>
        <v>0</v>
      </c>
      <c r="L2105" s="106">
        <f t="shared" si="230"/>
        <v>0</v>
      </c>
    </row>
    <row r="2106" spans="1:12" x14ac:dyDescent="0.3">
      <c r="A2106" s="104" t="s">
        <v>4599</v>
      </c>
      <c r="B2106" s="104" t="s">
        <v>4600</v>
      </c>
      <c r="C2106" s="105">
        <v>3</v>
      </c>
      <c r="D2106" s="105">
        <v>3</v>
      </c>
      <c r="E2106" s="106">
        <f t="shared" si="224"/>
        <v>1</v>
      </c>
      <c r="F2106" s="107">
        <f t="shared" si="225"/>
        <v>37</v>
      </c>
      <c r="G2106" s="107">
        <f>COUNTIF(Data_Eksportir!$H$2:$H$3401,A2106)</f>
        <v>0</v>
      </c>
      <c r="H2106" s="104" t="str">
        <f t="shared" si="226"/>
        <v>1 – 5</v>
      </c>
      <c r="I2106" s="104" t="str">
        <f t="shared" si="227"/>
        <v>Di bawah ambang nilai</v>
      </c>
      <c r="J2106" s="106">
        <f t="shared" si="228"/>
        <v>3.0021059999999999</v>
      </c>
      <c r="K2106" s="105">
        <f t="shared" si="229"/>
        <v>0</v>
      </c>
      <c r="L2106" s="106">
        <f t="shared" si="230"/>
        <v>0</v>
      </c>
    </row>
    <row r="2107" spans="1:12" x14ac:dyDescent="0.3">
      <c r="A2107" s="104" t="s">
        <v>4601</v>
      </c>
      <c r="B2107" s="104" t="s">
        <v>4602</v>
      </c>
      <c r="C2107" s="105">
        <v>106</v>
      </c>
      <c r="D2107" s="105">
        <v>428</v>
      </c>
      <c r="E2107" s="106">
        <f t="shared" si="224"/>
        <v>4.0377358490566042</v>
      </c>
      <c r="F2107" s="107">
        <f t="shared" si="225"/>
        <v>37</v>
      </c>
      <c r="G2107" s="107">
        <f>COUNTIF(Data_Eksportir!$H$2:$H$3401,A2107)</f>
        <v>0</v>
      </c>
      <c r="H2107" s="104" t="str">
        <f t="shared" si="226"/>
        <v>1 – 5</v>
      </c>
      <c r="I2107" s="104" t="str">
        <f t="shared" si="227"/>
        <v>Di bawah ambang nilai</v>
      </c>
      <c r="J2107" s="106">
        <f t="shared" si="228"/>
        <v>428.00210700000002</v>
      </c>
      <c r="K2107" s="105">
        <f t="shared" si="229"/>
        <v>0</v>
      </c>
      <c r="L2107" s="106">
        <f t="shared" si="230"/>
        <v>0</v>
      </c>
    </row>
    <row r="2108" spans="1:12" x14ac:dyDescent="0.3">
      <c r="A2108" s="104" t="s">
        <v>4603</v>
      </c>
      <c r="B2108" s="104" t="s">
        <v>4604</v>
      </c>
      <c r="C2108" s="105">
        <v>9211</v>
      </c>
      <c r="D2108" s="105">
        <v>20540</v>
      </c>
      <c r="E2108" s="106">
        <f t="shared" si="224"/>
        <v>2.2299424601020519</v>
      </c>
      <c r="F2108" s="107">
        <f t="shared" si="225"/>
        <v>37</v>
      </c>
      <c r="G2108" s="107">
        <f>COUNTIF(Data_Eksportir!$H$2:$H$3401,A2108)</f>
        <v>0</v>
      </c>
      <c r="H2108" s="104" t="str">
        <f t="shared" si="226"/>
        <v>1 – 5</v>
      </c>
      <c r="I2108" s="104" t="str">
        <f t="shared" si="227"/>
        <v>Di bawah ambang nilai</v>
      </c>
      <c r="J2108" s="106">
        <f t="shared" si="228"/>
        <v>20540.002108000001</v>
      </c>
      <c r="K2108" s="105">
        <f t="shared" si="229"/>
        <v>0</v>
      </c>
      <c r="L2108" s="106">
        <f t="shared" si="230"/>
        <v>0</v>
      </c>
    </row>
    <row r="2109" spans="1:12" x14ac:dyDescent="0.3">
      <c r="A2109" s="104" t="s">
        <v>4605</v>
      </c>
      <c r="B2109" s="104" t="s">
        <v>4606</v>
      </c>
      <c r="C2109" s="105">
        <v>256</v>
      </c>
      <c r="D2109" s="105">
        <v>606</v>
      </c>
      <c r="E2109" s="106">
        <f t="shared" si="224"/>
        <v>2.3671875</v>
      </c>
      <c r="F2109" s="107">
        <f t="shared" si="225"/>
        <v>37</v>
      </c>
      <c r="G2109" s="107">
        <f>COUNTIF(Data_Eksportir!$H$2:$H$3401,A2109)</f>
        <v>0</v>
      </c>
      <c r="H2109" s="104" t="str">
        <f t="shared" si="226"/>
        <v>1 – 5</v>
      </c>
      <c r="I2109" s="104" t="str">
        <f t="shared" si="227"/>
        <v>Di bawah ambang nilai</v>
      </c>
      <c r="J2109" s="106">
        <f t="shared" si="228"/>
        <v>606.00210900000002</v>
      </c>
      <c r="K2109" s="105">
        <f t="shared" si="229"/>
        <v>0</v>
      </c>
      <c r="L2109" s="106">
        <f t="shared" si="230"/>
        <v>0</v>
      </c>
    </row>
    <row r="2110" spans="1:12" x14ac:dyDescent="0.3">
      <c r="A2110" s="104" t="s">
        <v>4607</v>
      </c>
      <c r="B2110" s="104" t="s">
        <v>4608</v>
      </c>
      <c r="C2110" s="105">
        <v>31792</v>
      </c>
      <c r="D2110" s="105">
        <v>82299</v>
      </c>
      <c r="E2110" s="106">
        <f t="shared" si="224"/>
        <v>2.5886701056869654</v>
      </c>
      <c r="F2110" s="107">
        <f t="shared" si="225"/>
        <v>37</v>
      </c>
      <c r="G2110" s="107">
        <f>COUNTIF(Data_Eksportir!$H$2:$H$3401,A2110)</f>
        <v>0</v>
      </c>
      <c r="H2110" s="104" t="str">
        <f t="shared" si="226"/>
        <v>1 – 5</v>
      </c>
      <c r="I2110" s="104" t="str">
        <f t="shared" si="227"/>
        <v>Di bawah ambang nilai</v>
      </c>
      <c r="J2110" s="106">
        <f t="shared" si="228"/>
        <v>82299.002110000001</v>
      </c>
      <c r="K2110" s="105">
        <f t="shared" si="229"/>
        <v>0</v>
      </c>
      <c r="L2110" s="106">
        <f t="shared" si="230"/>
        <v>0</v>
      </c>
    </row>
    <row r="2111" spans="1:12" x14ac:dyDescent="0.3">
      <c r="A2111" s="104" t="s">
        <v>4609</v>
      </c>
      <c r="B2111" s="104" t="s">
        <v>4610</v>
      </c>
      <c r="C2111" s="105">
        <v>0</v>
      </c>
      <c r="D2111" s="105">
        <v>200</v>
      </c>
      <c r="E2111" s="106" t="str">
        <f t="shared" si="224"/>
        <v/>
      </c>
      <c r="F2111" s="107">
        <f t="shared" si="225"/>
        <v>37</v>
      </c>
      <c r="G2111" s="107">
        <f>COUNTIF(Data_Eksportir!$H$2:$H$3401,A2111)</f>
        <v>0</v>
      </c>
      <c r="H2111" s="104" t="str">
        <f t="shared" si="226"/>
        <v>Tanpa data berat</v>
      </c>
      <c r="I2111" s="104" t="str">
        <f t="shared" si="227"/>
        <v>Di bawah ambang nilai</v>
      </c>
      <c r="J2111" s="106">
        <f t="shared" si="228"/>
        <v>200.00211100000001</v>
      </c>
      <c r="K2111" s="105">
        <f t="shared" si="229"/>
        <v>0</v>
      </c>
      <c r="L2111" s="106">
        <f t="shared" si="230"/>
        <v>0</v>
      </c>
    </row>
    <row r="2112" spans="1:12" x14ac:dyDescent="0.3">
      <c r="A2112" s="104" t="s">
        <v>4611</v>
      </c>
      <c r="B2112" s="104" t="s">
        <v>4612</v>
      </c>
      <c r="C2112" s="105">
        <v>105</v>
      </c>
      <c r="D2112" s="105">
        <v>230</v>
      </c>
      <c r="E2112" s="106">
        <f t="shared" si="224"/>
        <v>2.1904761904761907</v>
      </c>
      <c r="F2112" s="107">
        <f t="shared" si="225"/>
        <v>37</v>
      </c>
      <c r="G2112" s="107">
        <f>COUNTIF(Data_Eksportir!$H$2:$H$3401,A2112)</f>
        <v>0</v>
      </c>
      <c r="H2112" s="104" t="str">
        <f t="shared" si="226"/>
        <v>1 – 5</v>
      </c>
      <c r="I2112" s="104" t="str">
        <f t="shared" si="227"/>
        <v>Di bawah ambang nilai</v>
      </c>
      <c r="J2112" s="106">
        <f t="shared" si="228"/>
        <v>230.00211200000001</v>
      </c>
      <c r="K2112" s="105">
        <f t="shared" si="229"/>
        <v>0</v>
      </c>
      <c r="L2112" s="106">
        <f t="shared" si="230"/>
        <v>0</v>
      </c>
    </row>
    <row r="2113" spans="1:12" x14ac:dyDescent="0.3">
      <c r="A2113" s="104" t="s">
        <v>4613</v>
      </c>
      <c r="B2113" s="104" t="s">
        <v>4614</v>
      </c>
      <c r="C2113" s="105">
        <v>43</v>
      </c>
      <c r="D2113" s="105">
        <v>976</v>
      </c>
      <c r="E2113" s="106">
        <f t="shared" si="224"/>
        <v>22.697674418604652</v>
      </c>
      <c r="F2113" s="107">
        <f t="shared" si="225"/>
        <v>37</v>
      </c>
      <c r="G2113" s="107">
        <f>COUNTIF(Data_Eksportir!$H$2:$H$3401,A2113)</f>
        <v>0</v>
      </c>
      <c r="H2113" s="104" t="str">
        <f t="shared" si="226"/>
        <v>20 – 100</v>
      </c>
      <c r="I2113" s="104" t="str">
        <f t="shared" si="227"/>
        <v>Di bawah ambang nilai</v>
      </c>
      <c r="J2113" s="106">
        <f t="shared" si="228"/>
        <v>976.00211300000001</v>
      </c>
      <c r="K2113" s="105">
        <f t="shared" si="229"/>
        <v>0</v>
      </c>
      <c r="L2113" s="106">
        <f t="shared" si="230"/>
        <v>0</v>
      </c>
    </row>
    <row r="2114" spans="1:12" x14ac:dyDescent="0.3">
      <c r="A2114" s="104" t="s">
        <v>4615</v>
      </c>
      <c r="B2114" s="104" t="s">
        <v>4616</v>
      </c>
      <c r="C2114" s="105">
        <v>1</v>
      </c>
      <c r="D2114" s="105">
        <v>6</v>
      </c>
      <c r="E2114" s="106">
        <f t="shared" ref="E2114:E2177" si="231">IF(AND(ISNUMBER(C2114),C2114&gt;0),D2114/C2114,"")</f>
        <v>6</v>
      </c>
      <c r="F2114" s="107">
        <f t="shared" ref="F2114:F2177" si="232">VALUE(LEFT(A2114,2))</f>
        <v>37</v>
      </c>
      <c r="G2114" s="107">
        <f>COUNTIF(Data_Eksportir!$H$2:$H$3401,A2114)</f>
        <v>0</v>
      </c>
      <c r="H2114" s="104" t="str">
        <f t="shared" ref="H2114:H2177" si="233">IF(E2114="","Tanpa data berat",IF(E2114&lt;1,"Di bawah 1",IF(E2114&lt;5,"1 – 5",IF(E2114&lt;20,"5 – 20",IF(E2114&lt;100,"20 – 100","100 ke atas")))))</f>
        <v>5 – 20</v>
      </c>
      <c r="I2114" s="104" t="str">
        <f t="shared" ref="I2114:I2177" si="234">IF(D2114&lt;p_nilai_besar,"Di bawah ambang nilai",IF(G2114=0,"Belum terwakili",IF(G2114&lt;=p_listing_rendah,"Keterwakilan rendah","Terwakili")))</f>
        <v>Di bawah ambang nilai</v>
      </c>
      <c r="J2114" s="106">
        <f t="shared" ref="J2114:J2177" si="235">D2114+ROW()/10^6</f>
        <v>6.0021139999999997</v>
      </c>
      <c r="K2114" s="105">
        <f t="shared" ref="K2114:K2177" si="236">IF(D2114&gt;=p_nilai_besar,D2114/(1+G2114),0)</f>
        <v>0</v>
      </c>
      <c r="L2114" s="106">
        <f t="shared" ref="L2114:L2177" si="237">IF(K2114&gt;0,K2114+ROW()/10^6,0)</f>
        <v>0</v>
      </c>
    </row>
    <row r="2115" spans="1:12" x14ac:dyDescent="0.3">
      <c r="A2115" s="104" t="s">
        <v>4617</v>
      </c>
      <c r="B2115" s="104" t="s">
        <v>4618</v>
      </c>
      <c r="C2115" s="105">
        <v>990</v>
      </c>
      <c r="D2115" s="105">
        <v>3311</v>
      </c>
      <c r="E2115" s="106">
        <f t="shared" si="231"/>
        <v>3.3444444444444446</v>
      </c>
      <c r="F2115" s="107">
        <f t="shared" si="232"/>
        <v>37</v>
      </c>
      <c r="G2115" s="107">
        <f>COUNTIF(Data_Eksportir!$H$2:$H$3401,A2115)</f>
        <v>0</v>
      </c>
      <c r="H2115" s="104" t="str">
        <f t="shared" si="233"/>
        <v>1 – 5</v>
      </c>
      <c r="I2115" s="104" t="str">
        <f t="shared" si="234"/>
        <v>Di bawah ambang nilai</v>
      </c>
      <c r="J2115" s="106">
        <f t="shared" si="235"/>
        <v>3311.0021149999998</v>
      </c>
      <c r="K2115" s="105">
        <f t="shared" si="236"/>
        <v>0</v>
      </c>
      <c r="L2115" s="106">
        <f t="shared" si="237"/>
        <v>0</v>
      </c>
    </row>
    <row r="2116" spans="1:12" x14ac:dyDescent="0.3">
      <c r="A2116" s="104" t="s">
        <v>4619</v>
      </c>
      <c r="B2116" s="104" t="s">
        <v>4620</v>
      </c>
      <c r="C2116" s="105">
        <v>325</v>
      </c>
      <c r="D2116" s="105">
        <v>350</v>
      </c>
      <c r="E2116" s="106">
        <f t="shared" si="231"/>
        <v>1.0769230769230769</v>
      </c>
      <c r="F2116" s="107">
        <f t="shared" si="232"/>
        <v>37</v>
      </c>
      <c r="G2116" s="107">
        <f>COUNTIF(Data_Eksportir!$H$2:$H$3401,A2116)</f>
        <v>0</v>
      </c>
      <c r="H2116" s="104" t="str">
        <f t="shared" si="233"/>
        <v>1 – 5</v>
      </c>
      <c r="I2116" s="104" t="str">
        <f t="shared" si="234"/>
        <v>Di bawah ambang nilai</v>
      </c>
      <c r="J2116" s="106">
        <f t="shared" si="235"/>
        <v>350.002116</v>
      </c>
      <c r="K2116" s="105">
        <f t="shared" si="236"/>
        <v>0</v>
      </c>
      <c r="L2116" s="106">
        <f t="shared" si="237"/>
        <v>0</v>
      </c>
    </row>
    <row r="2117" spans="1:12" x14ac:dyDescent="0.3">
      <c r="A2117" s="104" t="s">
        <v>4621</v>
      </c>
      <c r="B2117" s="104" t="s">
        <v>4622</v>
      </c>
      <c r="C2117" s="105">
        <v>25962</v>
      </c>
      <c r="D2117" s="105">
        <v>87426</v>
      </c>
      <c r="E2117" s="106">
        <f t="shared" si="231"/>
        <v>3.3674601340420613</v>
      </c>
      <c r="F2117" s="107">
        <f t="shared" si="232"/>
        <v>37</v>
      </c>
      <c r="G2117" s="107">
        <f>COUNTIF(Data_Eksportir!$H$2:$H$3401,A2117)</f>
        <v>0</v>
      </c>
      <c r="H2117" s="104" t="str">
        <f t="shared" si="233"/>
        <v>1 – 5</v>
      </c>
      <c r="I2117" s="104" t="str">
        <f t="shared" si="234"/>
        <v>Di bawah ambang nilai</v>
      </c>
      <c r="J2117" s="106">
        <f t="shared" si="235"/>
        <v>87426.002116999996</v>
      </c>
      <c r="K2117" s="105">
        <f t="shared" si="236"/>
        <v>0</v>
      </c>
      <c r="L2117" s="106">
        <f t="shared" si="237"/>
        <v>0</v>
      </c>
    </row>
    <row r="2118" spans="1:12" x14ac:dyDescent="0.3">
      <c r="A2118" s="104" t="s">
        <v>4623</v>
      </c>
      <c r="B2118" s="104" t="s">
        <v>4624</v>
      </c>
      <c r="C2118" s="105">
        <v>39693245</v>
      </c>
      <c r="D2118" s="105">
        <v>160767732</v>
      </c>
      <c r="E2118" s="106">
        <f t="shared" si="231"/>
        <v>4.050254193125304</v>
      </c>
      <c r="F2118" s="107">
        <f t="shared" si="232"/>
        <v>38</v>
      </c>
      <c r="G2118" s="107">
        <f>COUNTIF(Data_Eksportir!$H$2:$H$3401,A2118)</f>
        <v>0</v>
      </c>
      <c r="H2118" s="104" t="str">
        <f t="shared" si="233"/>
        <v>1 – 5</v>
      </c>
      <c r="I2118" s="104" t="str">
        <f t="shared" si="234"/>
        <v>Belum terwakili</v>
      </c>
      <c r="J2118" s="106">
        <f t="shared" si="235"/>
        <v>160767732.00211799</v>
      </c>
      <c r="K2118" s="105">
        <f t="shared" si="236"/>
        <v>160767732</v>
      </c>
      <c r="L2118" s="106">
        <f t="shared" si="237"/>
        <v>160767732.00211799</v>
      </c>
    </row>
    <row r="2119" spans="1:12" x14ac:dyDescent="0.3">
      <c r="A2119" s="104" t="s">
        <v>4625</v>
      </c>
      <c r="B2119" s="104" t="s">
        <v>4626</v>
      </c>
      <c r="C2119" s="105">
        <v>1400</v>
      </c>
      <c r="D2119" s="105">
        <v>7264</v>
      </c>
      <c r="E2119" s="106">
        <f t="shared" si="231"/>
        <v>5.1885714285714286</v>
      </c>
      <c r="F2119" s="107">
        <f t="shared" si="232"/>
        <v>38</v>
      </c>
      <c r="G2119" s="107">
        <f>COUNTIF(Data_Eksportir!$H$2:$H$3401,A2119)</f>
        <v>0</v>
      </c>
      <c r="H2119" s="104" t="str">
        <f t="shared" si="233"/>
        <v>5 – 20</v>
      </c>
      <c r="I2119" s="104" t="str">
        <f t="shared" si="234"/>
        <v>Di bawah ambang nilai</v>
      </c>
      <c r="J2119" s="106">
        <f t="shared" si="235"/>
        <v>7264.0021189999998</v>
      </c>
      <c r="K2119" s="105">
        <f t="shared" si="236"/>
        <v>0</v>
      </c>
      <c r="L2119" s="106">
        <f t="shared" si="237"/>
        <v>0</v>
      </c>
    </row>
    <row r="2120" spans="1:12" x14ac:dyDescent="0.3">
      <c r="A2120" s="104" t="s">
        <v>4627</v>
      </c>
      <c r="B2120" s="104" t="s">
        <v>4628</v>
      </c>
      <c r="C2120" s="105">
        <v>44126037</v>
      </c>
      <c r="D2120" s="105">
        <v>130349302</v>
      </c>
      <c r="E2120" s="106">
        <f t="shared" si="231"/>
        <v>2.9540224063176126</v>
      </c>
      <c r="F2120" s="107">
        <f t="shared" si="232"/>
        <v>38</v>
      </c>
      <c r="G2120" s="107">
        <f>COUNTIF(Data_Eksportir!$H$2:$H$3401,A2120)</f>
        <v>0</v>
      </c>
      <c r="H2120" s="104" t="str">
        <f t="shared" si="233"/>
        <v>1 – 5</v>
      </c>
      <c r="I2120" s="104" t="str">
        <f t="shared" si="234"/>
        <v>Belum terwakili</v>
      </c>
      <c r="J2120" s="106">
        <f t="shared" si="235"/>
        <v>130349302.00212</v>
      </c>
      <c r="K2120" s="105">
        <f t="shared" si="236"/>
        <v>130349302</v>
      </c>
      <c r="L2120" s="106">
        <f t="shared" si="237"/>
        <v>130349302.00212</v>
      </c>
    </row>
    <row r="2121" spans="1:12" x14ac:dyDescent="0.3">
      <c r="A2121" s="104" t="s">
        <v>4629</v>
      </c>
      <c r="B2121" s="104" t="s">
        <v>4630</v>
      </c>
      <c r="C2121" s="105">
        <v>14473642</v>
      </c>
      <c r="D2121" s="105">
        <v>25657159</v>
      </c>
      <c r="E2121" s="106">
        <f t="shared" si="231"/>
        <v>1.7726816097841855</v>
      </c>
      <c r="F2121" s="107">
        <f t="shared" si="232"/>
        <v>38</v>
      </c>
      <c r="G2121" s="107">
        <f>COUNTIF(Data_Eksportir!$H$2:$H$3401,A2121)</f>
        <v>203</v>
      </c>
      <c r="H2121" s="104" t="str">
        <f t="shared" si="233"/>
        <v>1 – 5</v>
      </c>
      <c r="I2121" s="104" t="str">
        <f t="shared" si="234"/>
        <v>Terwakili</v>
      </c>
      <c r="J2121" s="106">
        <f t="shared" si="235"/>
        <v>25657159.002121001</v>
      </c>
      <c r="K2121" s="105">
        <f t="shared" si="236"/>
        <v>125770.38725490196</v>
      </c>
      <c r="L2121" s="106">
        <f t="shared" si="237"/>
        <v>125770.38937590196</v>
      </c>
    </row>
    <row r="2122" spans="1:12" x14ac:dyDescent="0.3">
      <c r="A2122" s="104" t="s">
        <v>4631</v>
      </c>
      <c r="B2122" s="104" t="s">
        <v>4632</v>
      </c>
      <c r="C2122" s="105">
        <v>4885280</v>
      </c>
      <c r="D2122" s="105">
        <v>7487798</v>
      </c>
      <c r="E2122" s="106">
        <f t="shared" si="231"/>
        <v>1.5327264762715751</v>
      </c>
      <c r="F2122" s="107">
        <f t="shared" si="232"/>
        <v>38</v>
      </c>
      <c r="G2122" s="107">
        <f>COUNTIF(Data_Eksportir!$H$2:$H$3401,A2122)</f>
        <v>0</v>
      </c>
      <c r="H2122" s="104" t="str">
        <f t="shared" si="233"/>
        <v>1 – 5</v>
      </c>
      <c r="I2122" s="104" t="str">
        <f t="shared" si="234"/>
        <v>Di bawah ambang nilai</v>
      </c>
      <c r="J2122" s="106">
        <f t="shared" si="235"/>
        <v>7487798.0021219999</v>
      </c>
      <c r="K2122" s="105">
        <f t="shared" si="236"/>
        <v>0</v>
      </c>
      <c r="L2122" s="106">
        <f t="shared" si="237"/>
        <v>0</v>
      </c>
    </row>
    <row r="2123" spans="1:12" x14ac:dyDescent="0.3">
      <c r="A2123" s="104" t="s">
        <v>4633</v>
      </c>
      <c r="B2123" s="104" t="s">
        <v>4634</v>
      </c>
      <c r="C2123" s="105">
        <v>5760</v>
      </c>
      <c r="D2123" s="105">
        <v>5800</v>
      </c>
      <c r="E2123" s="106">
        <f t="shared" si="231"/>
        <v>1.0069444444444444</v>
      </c>
      <c r="F2123" s="107">
        <f t="shared" si="232"/>
        <v>38</v>
      </c>
      <c r="G2123" s="107">
        <f>COUNTIF(Data_Eksportir!$H$2:$H$3401,A2123)</f>
        <v>0</v>
      </c>
      <c r="H2123" s="104" t="str">
        <f t="shared" si="233"/>
        <v>1 – 5</v>
      </c>
      <c r="I2123" s="104" t="str">
        <f t="shared" si="234"/>
        <v>Di bawah ambang nilai</v>
      </c>
      <c r="J2123" s="106">
        <f t="shared" si="235"/>
        <v>5800.0021230000002</v>
      </c>
      <c r="K2123" s="105">
        <f t="shared" si="236"/>
        <v>0</v>
      </c>
      <c r="L2123" s="106">
        <f t="shared" si="237"/>
        <v>0</v>
      </c>
    </row>
    <row r="2124" spans="1:12" x14ac:dyDescent="0.3">
      <c r="A2124" s="104" t="s">
        <v>4635</v>
      </c>
      <c r="B2124" s="104" t="s">
        <v>4636</v>
      </c>
      <c r="C2124" s="105">
        <v>112425998</v>
      </c>
      <c r="D2124" s="105">
        <v>37739517</v>
      </c>
      <c r="E2124" s="106">
        <f t="shared" si="231"/>
        <v>0.33568318424000115</v>
      </c>
      <c r="F2124" s="107">
        <f t="shared" si="232"/>
        <v>38</v>
      </c>
      <c r="G2124" s="107">
        <f>COUNTIF(Data_Eksportir!$H$2:$H$3401,A2124)</f>
        <v>0</v>
      </c>
      <c r="H2124" s="104" t="str">
        <f t="shared" si="233"/>
        <v>Di bawah 1</v>
      </c>
      <c r="I2124" s="104" t="str">
        <f t="shared" si="234"/>
        <v>Belum terwakili</v>
      </c>
      <c r="J2124" s="106">
        <f t="shared" si="235"/>
        <v>37739517.002123997</v>
      </c>
      <c r="K2124" s="105">
        <f t="shared" si="236"/>
        <v>37739517</v>
      </c>
      <c r="L2124" s="106">
        <f t="shared" si="237"/>
        <v>37739517.002123997</v>
      </c>
    </row>
    <row r="2125" spans="1:12" x14ac:dyDescent="0.3">
      <c r="A2125" s="104" t="s">
        <v>4637</v>
      </c>
      <c r="B2125" s="104" t="s">
        <v>4638</v>
      </c>
      <c r="C2125" s="105">
        <v>20812221</v>
      </c>
      <c r="D2125" s="105">
        <v>2053638</v>
      </c>
      <c r="E2125" s="106">
        <f t="shared" si="231"/>
        <v>9.8674620070582572E-2</v>
      </c>
      <c r="F2125" s="107">
        <f t="shared" si="232"/>
        <v>38</v>
      </c>
      <c r="G2125" s="107">
        <f>COUNTIF(Data_Eksportir!$H$2:$H$3401,A2125)</f>
        <v>1</v>
      </c>
      <c r="H2125" s="104" t="str">
        <f t="shared" si="233"/>
        <v>Di bawah 1</v>
      </c>
      <c r="I2125" s="104" t="str">
        <f t="shared" si="234"/>
        <v>Di bawah ambang nilai</v>
      </c>
      <c r="J2125" s="106">
        <f t="shared" si="235"/>
        <v>2053638.0021250001</v>
      </c>
      <c r="K2125" s="105">
        <f t="shared" si="236"/>
        <v>0</v>
      </c>
      <c r="L2125" s="106">
        <f t="shared" si="237"/>
        <v>0</v>
      </c>
    </row>
    <row r="2126" spans="1:12" x14ac:dyDescent="0.3">
      <c r="A2126" s="104" t="s">
        <v>4639</v>
      </c>
      <c r="B2126" s="104" t="s">
        <v>4640</v>
      </c>
      <c r="C2126" s="105">
        <v>167200</v>
      </c>
      <c r="D2126" s="105">
        <v>303410</v>
      </c>
      <c r="E2126" s="106">
        <f t="shared" si="231"/>
        <v>1.8146531100478469</v>
      </c>
      <c r="F2126" s="107">
        <f t="shared" si="232"/>
        <v>38</v>
      </c>
      <c r="G2126" s="107">
        <f>COUNTIF(Data_Eksportir!$H$2:$H$3401,A2126)</f>
        <v>1</v>
      </c>
      <c r="H2126" s="104" t="str">
        <f t="shared" si="233"/>
        <v>1 – 5</v>
      </c>
      <c r="I2126" s="104" t="str">
        <f t="shared" si="234"/>
        <v>Di bawah ambang nilai</v>
      </c>
      <c r="J2126" s="106">
        <f t="shared" si="235"/>
        <v>303410.00212600001</v>
      </c>
      <c r="K2126" s="105">
        <f t="shared" si="236"/>
        <v>0</v>
      </c>
      <c r="L2126" s="106">
        <f t="shared" si="237"/>
        <v>0</v>
      </c>
    </row>
    <row r="2127" spans="1:12" x14ac:dyDescent="0.3">
      <c r="A2127" s="104" t="s">
        <v>4641</v>
      </c>
      <c r="B2127" s="104" t="s">
        <v>4642</v>
      </c>
      <c r="C2127" s="105">
        <v>27150</v>
      </c>
      <c r="D2127" s="105">
        <v>35295</v>
      </c>
      <c r="E2127" s="106">
        <f t="shared" si="231"/>
        <v>1.3</v>
      </c>
      <c r="F2127" s="107">
        <f t="shared" si="232"/>
        <v>38</v>
      </c>
      <c r="G2127" s="107">
        <f>COUNTIF(Data_Eksportir!$H$2:$H$3401,A2127)</f>
        <v>0</v>
      </c>
      <c r="H2127" s="104" t="str">
        <f t="shared" si="233"/>
        <v>1 – 5</v>
      </c>
      <c r="I2127" s="104" t="str">
        <f t="shared" si="234"/>
        <v>Di bawah ambang nilai</v>
      </c>
      <c r="J2127" s="106">
        <f t="shared" si="235"/>
        <v>35295.002127</v>
      </c>
      <c r="K2127" s="105">
        <f t="shared" si="236"/>
        <v>0</v>
      </c>
      <c r="L2127" s="106">
        <f t="shared" si="237"/>
        <v>0</v>
      </c>
    </row>
    <row r="2128" spans="1:12" x14ac:dyDescent="0.3">
      <c r="A2128" s="104" t="s">
        <v>4643</v>
      </c>
      <c r="B2128" s="104" t="s">
        <v>4644</v>
      </c>
      <c r="C2128" s="105">
        <v>43125</v>
      </c>
      <c r="D2128" s="105">
        <v>49594</v>
      </c>
      <c r="E2128" s="106">
        <f t="shared" si="231"/>
        <v>1.1500057971014492</v>
      </c>
      <c r="F2128" s="107">
        <f t="shared" si="232"/>
        <v>38</v>
      </c>
      <c r="G2128" s="107">
        <f>COUNTIF(Data_Eksportir!$H$2:$H$3401,A2128)</f>
        <v>0</v>
      </c>
      <c r="H2128" s="104" t="str">
        <f t="shared" si="233"/>
        <v>1 – 5</v>
      </c>
      <c r="I2128" s="104" t="str">
        <f t="shared" si="234"/>
        <v>Di bawah ambang nilai</v>
      </c>
      <c r="J2128" s="106">
        <f t="shared" si="235"/>
        <v>49594.002128</v>
      </c>
      <c r="K2128" s="105">
        <f t="shared" si="236"/>
        <v>0</v>
      </c>
      <c r="L2128" s="106">
        <f t="shared" si="237"/>
        <v>0</v>
      </c>
    </row>
    <row r="2129" spans="1:12" x14ac:dyDescent="0.3">
      <c r="A2129" s="104" t="s">
        <v>4645</v>
      </c>
      <c r="B2129" s="104" t="s">
        <v>4646</v>
      </c>
      <c r="C2129" s="105">
        <v>20142882</v>
      </c>
      <c r="D2129" s="105">
        <v>55720207</v>
      </c>
      <c r="E2129" s="106">
        <f t="shared" si="231"/>
        <v>2.766247997679776</v>
      </c>
      <c r="F2129" s="107">
        <f t="shared" si="232"/>
        <v>38</v>
      </c>
      <c r="G2129" s="107">
        <f>COUNTIF(Data_Eksportir!$H$2:$H$3401,A2129)</f>
        <v>1</v>
      </c>
      <c r="H2129" s="104" t="str">
        <f t="shared" si="233"/>
        <v>1 – 5</v>
      </c>
      <c r="I2129" s="104" t="str">
        <f t="shared" si="234"/>
        <v>Keterwakilan rendah</v>
      </c>
      <c r="J2129" s="106">
        <f t="shared" si="235"/>
        <v>55720207.002129003</v>
      </c>
      <c r="K2129" s="105">
        <f t="shared" si="236"/>
        <v>27860103.5</v>
      </c>
      <c r="L2129" s="106">
        <f t="shared" si="237"/>
        <v>27860103.502129</v>
      </c>
    </row>
    <row r="2130" spans="1:12" x14ac:dyDescent="0.3">
      <c r="A2130" s="104" t="s">
        <v>4647</v>
      </c>
      <c r="B2130" s="104" t="s">
        <v>4648</v>
      </c>
      <c r="C2130" s="105">
        <v>66551</v>
      </c>
      <c r="D2130" s="105">
        <v>139798</v>
      </c>
      <c r="E2130" s="106">
        <f t="shared" si="231"/>
        <v>2.1006145662724829</v>
      </c>
      <c r="F2130" s="107">
        <f t="shared" si="232"/>
        <v>38</v>
      </c>
      <c r="G2130" s="107">
        <f>COUNTIF(Data_Eksportir!$H$2:$H$3401,A2130)</f>
        <v>1</v>
      </c>
      <c r="H2130" s="104" t="str">
        <f t="shared" si="233"/>
        <v>1 – 5</v>
      </c>
      <c r="I2130" s="104" t="str">
        <f t="shared" si="234"/>
        <v>Di bawah ambang nilai</v>
      </c>
      <c r="J2130" s="106">
        <f t="shared" si="235"/>
        <v>139798.00213000001</v>
      </c>
      <c r="K2130" s="105">
        <f t="shared" si="236"/>
        <v>0</v>
      </c>
      <c r="L2130" s="106">
        <f t="shared" si="237"/>
        <v>0</v>
      </c>
    </row>
    <row r="2131" spans="1:12" x14ac:dyDescent="0.3">
      <c r="A2131" s="104" t="s">
        <v>4649</v>
      </c>
      <c r="B2131" s="104" t="s">
        <v>4650</v>
      </c>
      <c r="C2131" s="105">
        <v>90947422</v>
      </c>
      <c r="D2131" s="105">
        <v>102551788</v>
      </c>
      <c r="E2131" s="106">
        <f t="shared" si="231"/>
        <v>1.127594226914975</v>
      </c>
      <c r="F2131" s="107">
        <f t="shared" si="232"/>
        <v>38</v>
      </c>
      <c r="G2131" s="107">
        <f>COUNTIF(Data_Eksportir!$H$2:$H$3401,A2131)</f>
        <v>3</v>
      </c>
      <c r="H2131" s="104" t="str">
        <f t="shared" si="233"/>
        <v>1 – 5</v>
      </c>
      <c r="I2131" s="104" t="str">
        <f t="shared" si="234"/>
        <v>Keterwakilan rendah</v>
      </c>
      <c r="J2131" s="106">
        <f t="shared" si="235"/>
        <v>102551788.002131</v>
      </c>
      <c r="K2131" s="105">
        <f t="shared" si="236"/>
        <v>25637947</v>
      </c>
      <c r="L2131" s="106">
        <f t="shared" si="237"/>
        <v>25637947.002131</v>
      </c>
    </row>
    <row r="2132" spans="1:12" x14ac:dyDescent="0.3">
      <c r="A2132" s="104" t="s">
        <v>4651</v>
      </c>
      <c r="B2132" s="104" t="s">
        <v>4652</v>
      </c>
      <c r="C2132" s="105">
        <v>282521</v>
      </c>
      <c r="D2132" s="105">
        <v>558934</v>
      </c>
      <c r="E2132" s="106">
        <f t="shared" si="231"/>
        <v>1.9783803681850198</v>
      </c>
      <c r="F2132" s="107">
        <f t="shared" si="232"/>
        <v>38</v>
      </c>
      <c r="G2132" s="107">
        <f>COUNTIF(Data_Eksportir!$H$2:$H$3401,A2132)</f>
        <v>0</v>
      </c>
      <c r="H2132" s="104" t="str">
        <f t="shared" si="233"/>
        <v>1 – 5</v>
      </c>
      <c r="I2132" s="104" t="str">
        <f t="shared" si="234"/>
        <v>Di bawah ambang nilai</v>
      </c>
      <c r="J2132" s="106">
        <f t="shared" si="235"/>
        <v>558934.00213200005</v>
      </c>
      <c r="K2132" s="105">
        <f t="shared" si="236"/>
        <v>0</v>
      </c>
      <c r="L2132" s="106">
        <f t="shared" si="237"/>
        <v>0</v>
      </c>
    </row>
    <row r="2133" spans="1:12" x14ac:dyDescent="0.3">
      <c r="A2133" s="104" t="s">
        <v>4653</v>
      </c>
      <c r="B2133" s="104" t="s">
        <v>4654</v>
      </c>
      <c r="C2133" s="105">
        <v>10435</v>
      </c>
      <c r="D2133" s="105">
        <v>23382</v>
      </c>
      <c r="E2133" s="106">
        <f t="shared" si="231"/>
        <v>2.2407283181600381</v>
      </c>
      <c r="F2133" s="107">
        <f t="shared" si="232"/>
        <v>38</v>
      </c>
      <c r="G2133" s="107">
        <f>COUNTIF(Data_Eksportir!$H$2:$H$3401,A2133)</f>
        <v>0</v>
      </c>
      <c r="H2133" s="104" t="str">
        <f t="shared" si="233"/>
        <v>1 – 5</v>
      </c>
      <c r="I2133" s="104" t="str">
        <f t="shared" si="234"/>
        <v>Di bawah ambang nilai</v>
      </c>
      <c r="J2133" s="106">
        <f t="shared" si="235"/>
        <v>23382.002133000002</v>
      </c>
      <c r="K2133" s="105">
        <f t="shared" si="236"/>
        <v>0</v>
      </c>
      <c r="L2133" s="106">
        <f t="shared" si="237"/>
        <v>0</v>
      </c>
    </row>
    <row r="2134" spans="1:12" x14ac:dyDescent="0.3">
      <c r="A2134" s="104" t="s">
        <v>4655</v>
      </c>
      <c r="B2134" s="104" t="s">
        <v>4656</v>
      </c>
      <c r="C2134" s="105">
        <v>120225</v>
      </c>
      <c r="D2134" s="105">
        <v>88099</v>
      </c>
      <c r="E2134" s="106">
        <f t="shared" si="231"/>
        <v>0.73278436265335833</v>
      </c>
      <c r="F2134" s="107">
        <f t="shared" si="232"/>
        <v>38</v>
      </c>
      <c r="G2134" s="107">
        <f>COUNTIF(Data_Eksportir!$H$2:$H$3401,A2134)</f>
        <v>0</v>
      </c>
      <c r="H2134" s="104" t="str">
        <f t="shared" si="233"/>
        <v>Di bawah 1</v>
      </c>
      <c r="I2134" s="104" t="str">
        <f t="shared" si="234"/>
        <v>Di bawah ambang nilai</v>
      </c>
      <c r="J2134" s="106">
        <f t="shared" si="235"/>
        <v>88099.002133999995</v>
      </c>
      <c r="K2134" s="105">
        <f t="shared" si="236"/>
        <v>0</v>
      </c>
      <c r="L2134" s="106">
        <f t="shared" si="237"/>
        <v>0</v>
      </c>
    </row>
    <row r="2135" spans="1:12" x14ac:dyDescent="0.3">
      <c r="A2135" s="104" t="s">
        <v>4657</v>
      </c>
      <c r="B2135" s="104" t="s">
        <v>4658</v>
      </c>
      <c r="C2135" s="105">
        <v>34737</v>
      </c>
      <c r="D2135" s="105">
        <v>48363</v>
      </c>
      <c r="E2135" s="106">
        <f t="shared" si="231"/>
        <v>1.392261853355212</v>
      </c>
      <c r="F2135" s="107">
        <f t="shared" si="232"/>
        <v>38</v>
      </c>
      <c r="G2135" s="107">
        <f>COUNTIF(Data_Eksportir!$H$2:$H$3401,A2135)</f>
        <v>0</v>
      </c>
      <c r="H2135" s="104" t="str">
        <f t="shared" si="233"/>
        <v>1 – 5</v>
      </c>
      <c r="I2135" s="104" t="str">
        <f t="shared" si="234"/>
        <v>Di bawah ambang nilai</v>
      </c>
      <c r="J2135" s="106">
        <f t="shared" si="235"/>
        <v>48363.002135000002</v>
      </c>
      <c r="K2135" s="105">
        <f t="shared" si="236"/>
        <v>0</v>
      </c>
      <c r="L2135" s="106">
        <f t="shared" si="237"/>
        <v>0</v>
      </c>
    </row>
    <row r="2136" spans="1:12" x14ac:dyDescent="0.3">
      <c r="A2136" s="104" t="s">
        <v>4659</v>
      </c>
      <c r="B2136" s="104" t="s">
        <v>4660</v>
      </c>
      <c r="C2136" s="105">
        <v>40412</v>
      </c>
      <c r="D2136" s="105">
        <v>102670</v>
      </c>
      <c r="E2136" s="106">
        <f t="shared" si="231"/>
        <v>2.5405820053449468</v>
      </c>
      <c r="F2136" s="107">
        <f t="shared" si="232"/>
        <v>38</v>
      </c>
      <c r="G2136" s="107">
        <f>COUNTIF(Data_Eksportir!$H$2:$H$3401,A2136)</f>
        <v>0</v>
      </c>
      <c r="H2136" s="104" t="str">
        <f t="shared" si="233"/>
        <v>1 – 5</v>
      </c>
      <c r="I2136" s="104" t="str">
        <f t="shared" si="234"/>
        <v>Di bawah ambang nilai</v>
      </c>
      <c r="J2136" s="106">
        <f t="shared" si="235"/>
        <v>102670.002136</v>
      </c>
      <c r="K2136" s="105">
        <f t="shared" si="236"/>
        <v>0</v>
      </c>
      <c r="L2136" s="106">
        <f t="shared" si="237"/>
        <v>0</v>
      </c>
    </row>
    <row r="2137" spans="1:12" x14ac:dyDescent="0.3">
      <c r="A2137" s="104" t="s">
        <v>4661</v>
      </c>
      <c r="B2137" s="104" t="s">
        <v>4662</v>
      </c>
      <c r="C2137" s="105">
        <v>117964</v>
      </c>
      <c r="D2137" s="105">
        <v>348296</v>
      </c>
      <c r="E2137" s="106">
        <f t="shared" si="231"/>
        <v>2.9525617985148012</v>
      </c>
      <c r="F2137" s="107">
        <f t="shared" si="232"/>
        <v>38</v>
      </c>
      <c r="G2137" s="107">
        <f>COUNTIF(Data_Eksportir!$H$2:$H$3401,A2137)</f>
        <v>0</v>
      </c>
      <c r="H2137" s="104" t="str">
        <f t="shared" si="233"/>
        <v>1 – 5</v>
      </c>
      <c r="I2137" s="104" t="str">
        <f t="shared" si="234"/>
        <v>Di bawah ambang nilai</v>
      </c>
      <c r="J2137" s="106">
        <f t="shared" si="235"/>
        <v>348296.00213699997</v>
      </c>
      <c r="K2137" s="105">
        <f t="shared" si="236"/>
        <v>0</v>
      </c>
      <c r="L2137" s="106">
        <f t="shared" si="237"/>
        <v>0</v>
      </c>
    </row>
    <row r="2138" spans="1:12" x14ac:dyDescent="0.3">
      <c r="A2138" s="104" t="s">
        <v>4663</v>
      </c>
      <c r="B2138" s="104" t="s">
        <v>4664</v>
      </c>
      <c r="C2138" s="105">
        <v>771037</v>
      </c>
      <c r="D2138" s="105">
        <v>1435913</v>
      </c>
      <c r="E2138" s="106">
        <f t="shared" si="231"/>
        <v>1.8623140004954366</v>
      </c>
      <c r="F2138" s="107">
        <f t="shared" si="232"/>
        <v>38</v>
      </c>
      <c r="G2138" s="107">
        <f>COUNTIF(Data_Eksportir!$H$2:$H$3401,A2138)</f>
        <v>0</v>
      </c>
      <c r="H2138" s="104" t="str">
        <f t="shared" si="233"/>
        <v>1 – 5</v>
      </c>
      <c r="I2138" s="104" t="str">
        <f t="shared" si="234"/>
        <v>Di bawah ambang nilai</v>
      </c>
      <c r="J2138" s="106">
        <f t="shared" si="235"/>
        <v>1435913.002138</v>
      </c>
      <c r="K2138" s="105">
        <f t="shared" si="236"/>
        <v>0</v>
      </c>
      <c r="L2138" s="106">
        <f t="shared" si="237"/>
        <v>0</v>
      </c>
    </row>
    <row r="2139" spans="1:12" x14ac:dyDescent="0.3">
      <c r="A2139" s="104" t="s">
        <v>4665</v>
      </c>
      <c r="B2139" s="104" t="s">
        <v>4666</v>
      </c>
      <c r="C2139" s="105">
        <v>677217</v>
      </c>
      <c r="D2139" s="105">
        <v>2020453</v>
      </c>
      <c r="E2139" s="106">
        <f t="shared" si="231"/>
        <v>2.9834646797112301</v>
      </c>
      <c r="F2139" s="107">
        <f t="shared" si="232"/>
        <v>38</v>
      </c>
      <c r="G2139" s="107">
        <f>COUNTIF(Data_Eksportir!$H$2:$H$3401,A2139)</f>
        <v>0</v>
      </c>
      <c r="H2139" s="104" t="str">
        <f t="shared" si="233"/>
        <v>1 – 5</v>
      </c>
      <c r="I2139" s="104" t="str">
        <f t="shared" si="234"/>
        <v>Di bawah ambang nilai</v>
      </c>
      <c r="J2139" s="106">
        <f t="shared" si="235"/>
        <v>2020453.002139</v>
      </c>
      <c r="K2139" s="105">
        <f t="shared" si="236"/>
        <v>0</v>
      </c>
      <c r="L2139" s="106">
        <f t="shared" si="237"/>
        <v>0</v>
      </c>
    </row>
    <row r="2140" spans="1:12" x14ac:dyDescent="0.3">
      <c r="A2140" s="104" t="s">
        <v>4667</v>
      </c>
      <c r="B2140" s="104" t="s">
        <v>4668</v>
      </c>
      <c r="C2140" s="105">
        <v>17981</v>
      </c>
      <c r="D2140" s="105">
        <v>29980</v>
      </c>
      <c r="E2140" s="106">
        <f t="shared" si="231"/>
        <v>1.6673154996941215</v>
      </c>
      <c r="F2140" s="107">
        <f t="shared" si="232"/>
        <v>38</v>
      </c>
      <c r="G2140" s="107">
        <f>COUNTIF(Data_Eksportir!$H$2:$H$3401,A2140)</f>
        <v>0</v>
      </c>
      <c r="H2140" s="104" t="str">
        <f t="shared" si="233"/>
        <v>1 – 5</v>
      </c>
      <c r="I2140" s="104" t="str">
        <f t="shared" si="234"/>
        <v>Di bawah ambang nilai</v>
      </c>
      <c r="J2140" s="106">
        <f t="shared" si="235"/>
        <v>29980.002140000001</v>
      </c>
      <c r="K2140" s="105">
        <f t="shared" si="236"/>
        <v>0</v>
      </c>
      <c r="L2140" s="106">
        <f t="shared" si="237"/>
        <v>0</v>
      </c>
    </row>
    <row r="2141" spans="1:12" x14ac:dyDescent="0.3">
      <c r="A2141" s="104" t="s">
        <v>4669</v>
      </c>
      <c r="B2141" s="104" t="s">
        <v>4670</v>
      </c>
      <c r="C2141" s="105">
        <v>9234</v>
      </c>
      <c r="D2141" s="105">
        <v>39808</v>
      </c>
      <c r="E2141" s="106">
        <f t="shared" si="231"/>
        <v>4.3110244747671649</v>
      </c>
      <c r="F2141" s="107">
        <f t="shared" si="232"/>
        <v>38</v>
      </c>
      <c r="G2141" s="107">
        <f>COUNTIF(Data_Eksportir!$H$2:$H$3401,A2141)</f>
        <v>0</v>
      </c>
      <c r="H2141" s="104" t="str">
        <f t="shared" si="233"/>
        <v>1 – 5</v>
      </c>
      <c r="I2141" s="104" t="str">
        <f t="shared" si="234"/>
        <v>Di bawah ambang nilai</v>
      </c>
      <c r="J2141" s="106">
        <f t="shared" si="235"/>
        <v>39808.002140999997</v>
      </c>
      <c r="K2141" s="105">
        <f t="shared" si="236"/>
        <v>0</v>
      </c>
      <c r="L2141" s="106">
        <f t="shared" si="237"/>
        <v>0</v>
      </c>
    </row>
    <row r="2142" spans="1:12" x14ac:dyDescent="0.3">
      <c r="A2142" s="104" t="s">
        <v>4671</v>
      </c>
      <c r="B2142" s="104" t="s">
        <v>4672</v>
      </c>
      <c r="C2142" s="105">
        <v>25126</v>
      </c>
      <c r="D2142" s="105">
        <v>67761</v>
      </c>
      <c r="E2142" s="106">
        <f t="shared" si="231"/>
        <v>2.6968478866512777</v>
      </c>
      <c r="F2142" s="107">
        <f t="shared" si="232"/>
        <v>38</v>
      </c>
      <c r="G2142" s="107">
        <f>COUNTIF(Data_Eksportir!$H$2:$H$3401,A2142)</f>
        <v>0</v>
      </c>
      <c r="H2142" s="104" t="str">
        <f t="shared" si="233"/>
        <v>1 – 5</v>
      </c>
      <c r="I2142" s="104" t="str">
        <f t="shared" si="234"/>
        <v>Di bawah ambang nilai</v>
      </c>
      <c r="J2142" s="106">
        <f t="shared" si="235"/>
        <v>67761.002141999998</v>
      </c>
      <c r="K2142" s="105">
        <f t="shared" si="236"/>
        <v>0</v>
      </c>
      <c r="L2142" s="106">
        <f t="shared" si="237"/>
        <v>0</v>
      </c>
    </row>
    <row r="2143" spans="1:12" x14ac:dyDescent="0.3">
      <c r="A2143" s="104" t="s">
        <v>4673</v>
      </c>
      <c r="B2143" s="104" t="s">
        <v>4674</v>
      </c>
      <c r="C2143" s="105">
        <v>25677</v>
      </c>
      <c r="D2143" s="105">
        <v>130172</v>
      </c>
      <c r="E2143" s="106">
        <f t="shared" si="231"/>
        <v>5.0695953577131281</v>
      </c>
      <c r="F2143" s="107">
        <f t="shared" si="232"/>
        <v>38</v>
      </c>
      <c r="G2143" s="107">
        <f>COUNTIF(Data_Eksportir!$H$2:$H$3401,A2143)</f>
        <v>0</v>
      </c>
      <c r="H2143" s="104" t="str">
        <f t="shared" si="233"/>
        <v>5 – 20</v>
      </c>
      <c r="I2143" s="104" t="str">
        <f t="shared" si="234"/>
        <v>Di bawah ambang nilai</v>
      </c>
      <c r="J2143" s="106">
        <f t="shared" si="235"/>
        <v>130172.00214300001</v>
      </c>
      <c r="K2143" s="105">
        <f t="shared" si="236"/>
        <v>0</v>
      </c>
      <c r="L2143" s="106">
        <f t="shared" si="237"/>
        <v>0</v>
      </c>
    </row>
    <row r="2144" spans="1:12" x14ac:dyDescent="0.3">
      <c r="A2144" s="104" t="s">
        <v>4675</v>
      </c>
      <c r="B2144" s="104" t="s">
        <v>4676</v>
      </c>
      <c r="C2144" s="105">
        <v>846174</v>
      </c>
      <c r="D2144" s="105">
        <v>1484671</v>
      </c>
      <c r="E2144" s="106">
        <f t="shared" si="231"/>
        <v>1.7545693911654103</v>
      </c>
      <c r="F2144" s="107">
        <f t="shared" si="232"/>
        <v>38</v>
      </c>
      <c r="G2144" s="107">
        <f>COUNTIF(Data_Eksportir!$H$2:$H$3401,A2144)</f>
        <v>0</v>
      </c>
      <c r="H2144" s="104" t="str">
        <f t="shared" si="233"/>
        <v>1 – 5</v>
      </c>
      <c r="I2144" s="104" t="str">
        <f t="shared" si="234"/>
        <v>Di bawah ambang nilai</v>
      </c>
      <c r="J2144" s="106">
        <f t="shared" si="235"/>
        <v>1484671.002144</v>
      </c>
      <c r="K2144" s="105">
        <f t="shared" si="236"/>
        <v>0</v>
      </c>
      <c r="L2144" s="106">
        <f t="shared" si="237"/>
        <v>0</v>
      </c>
    </row>
    <row r="2145" spans="1:12" x14ac:dyDescent="0.3">
      <c r="A2145" s="104" t="s">
        <v>4677</v>
      </c>
      <c r="B2145" s="104" t="s">
        <v>4678</v>
      </c>
      <c r="C2145" s="105">
        <v>24000</v>
      </c>
      <c r="D2145" s="105">
        <v>19640</v>
      </c>
      <c r="E2145" s="106">
        <f t="shared" si="231"/>
        <v>0.81833333333333336</v>
      </c>
      <c r="F2145" s="107">
        <f t="shared" si="232"/>
        <v>38</v>
      </c>
      <c r="G2145" s="107">
        <f>COUNTIF(Data_Eksportir!$H$2:$H$3401,A2145)</f>
        <v>0</v>
      </c>
      <c r="H2145" s="104" t="str">
        <f t="shared" si="233"/>
        <v>Di bawah 1</v>
      </c>
      <c r="I2145" s="104" t="str">
        <f t="shared" si="234"/>
        <v>Di bawah ambang nilai</v>
      </c>
      <c r="J2145" s="106">
        <f t="shared" si="235"/>
        <v>19640.002144999999</v>
      </c>
      <c r="K2145" s="105">
        <f t="shared" si="236"/>
        <v>0</v>
      </c>
      <c r="L2145" s="106">
        <f t="shared" si="237"/>
        <v>0</v>
      </c>
    </row>
    <row r="2146" spans="1:12" x14ac:dyDescent="0.3">
      <c r="A2146" s="104" t="s">
        <v>4679</v>
      </c>
      <c r="B2146" s="104" t="s">
        <v>4680</v>
      </c>
      <c r="C2146" s="105">
        <v>1179910</v>
      </c>
      <c r="D2146" s="105">
        <v>8229237</v>
      </c>
      <c r="E2146" s="106">
        <f t="shared" si="231"/>
        <v>6.9744616114788416</v>
      </c>
      <c r="F2146" s="107">
        <f t="shared" si="232"/>
        <v>38</v>
      </c>
      <c r="G2146" s="107">
        <f>COUNTIF(Data_Eksportir!$H$2:$H$3401,A2146)</f>
        <v>1</v>
      </c>
      <c r="H2146" s="104" t="str">
        <f t="shared" si="233"/>
        <v>5 – 20</v>
      </c>
      <c r="I2146" s="104" t="str">
        <f t="shared" si="234"/>
        <v>Di bawah ambang nilai</v>
      </c>
      <c r="J2146" s="106">
        <f t="shared" si="235"/>
        <v>8229237.002146</v>
      </c>
      <c r="K2146" s="105">
        <f t="shared" si="236"/>
        <v>0</v>
      </c>
      <c r="L2146" s="106">
        <f t="shared" si="237"/>
        <v>0</v>
      </c>
    </row>
    <row r="2147" spans="1:12" x14ac:dyDescent="0.3">
      <c r="A2147" s="104" t="s">
        <v>4681</v>
      </c>
      <c r="B2147" s="104" t="s">
        <v>4682</v>
      </c>
      <c r="C2147" s="105">
        <v>3257</v>
      </c>
      <c r="D2147" s="105">
        <v>4025</v>
      </c>
      <c r="E2147" s="106">
        <f t="shared" si="231"/>
        <v>1.2357998157813939</v>
      </c>
      <c r="F2147" s="107">
        <f t="shared" si="232"/>
        <v>38</v>
      </c>
      <c r="G2147" s="107">
        <f>COUNTIF(Data_Eksportir!$H$2:$H$3401,A2147)</f>
        <v>2</v>
      </c>
      <c r="H2147" s="104" t="str">
        <f t="shared" si="233"/>
        <v>1 – 5</v>
      </c>
      <c r="I2147" s="104" t="str">
        <f t="shared" si="234"/>
        <v>Di bawah ambang nilai</v>
      </c>
      <c r="J2147" s="106">
        <f t="shared" si="235"/>
        <v>4025.0021470000002</v>
      </c>
      <c r="K2147" s="105">
        <f t="shared" si="236"/>
        <v>0</v>
      </c>
      <c r="L2147" s="106">
        <f t="shared" si="237"/>
        <v>0</v>
      </c>
    </row>
    <row r="2148" spans="1:12" x14ac:dyDescent="0.3">
      <c r="A2148" s="104" t="s">
        <v>4683</v>
      </c>
      <c r="B2148" s="104" t="s">
        <v>4684</v>
      </c>
      <c r="C2148" s="105">
        <v>153417</v>
      </c>
      <c r="D2148" s="105">
        <v>1466616</v>
      </c>
      <c r="E2148" s="106">
        <f t="shared" si="231"/>
        <v>9.5596707014216165</v>
      </c>
      <c r="F2148" s="107">
        <f t="shared" si="232"/>
        <v>38</v>
      </c>
      <c r="G2148" s="107">
        <f>COUNTIF(Data_Eksportir!$H$2:$H$3401,A2148)</f>
        <v>0</v>
      </c>
      <c r="H2148" s="104" t="str">
        <f t="shared" si="233"/>
        <v>5 – 20</v>
      </c>
      <c r="I2148" s="104" t="str">
        <f t="shared" si="234"/>
        <v>Di bawah ambang nilai</v>
      </c>
      <c r="J2148" s="106">
        <f t="shared" si="235"/>
        <v>1466616.0021480001</v>
      </c>
      <c r="K2148" s="105">
        <f t="shared" si="236"/>
        <v>0</v>
      </c>
      <c r="L2148" s="106">
        <f t="shared" si="237"/>
        <v>0</v>
      </c>
    </row>
    <row r="2149" spans="1:12" x14ac:dyDescent="0.3">
      <c r="A2149" s="104" t="s">
        <v>4685</v>
      </c>
      <c r="B2149" s="104" t="s">
        <v>4686</v>
      </c>
      <c r="C2149" s="105">
        <v>223541</v>
      </c>
      <c r="D2149" s="105">
        <v>2216931</v>
      </c>
      <c r="E2149" s="106">
        <f t="shared" si="231"/>
        <v>9.9173350749974283</v>
      </c>
      <c r="F2149" s="107">
        <f t="shared" si="232"/>
        <v>38</v>
      </c>
      <c r="G2149" s="107">
        <f>COUNTIF(Data_Eksportir!$H$2:$H$3401,A2149)</f>
        <v>0</v>
      </c>
      <c r="H2149" s="104" t="str">
        <f t="shared" si="233"/>
        <v>5 – 20</v>
      </c>
      <c r="I2149" s="104" t="str">
        <f t="shared" si="234"/>
        <v>Di bawah ambang nilai</v>
      </c>
      <c r="J2149" s="106">
        <f t="shared" si="235"/>
        <v>2216931.0021489998</v>
      </c>
      <c r="K2149" s="105">
        <f t="shared" si="236"/>
        <v>0</v>
      </c>
      <c r="L2149" s="106">
        <f t="shared" si="237"/>
        <v>0</v>
      </c>
    </row>
    <row r="2150" spans="1:12" x14ac:dyDescent="0.3">
      <c r="A2150" s="104" t="s">
        <v>4687</v>
      </c>
      <c r="B2150" s="104" t="s">
        <v>4688</v>
      </c>
      <c r="C2150" s="105">
        <v>1259</v>
      </c>
      <c r="D2150" s="105">
        <v>10469</v>
      </c>
      <c r="E2150" s="106">
        <f t="shared" si="231"/>
        <v>8.3153296266878467</v>
      </c>
      <c r="F2150" s="107">
        <f t="shared" si="232"/>
        <v>38</v>
      </c>
      <c r="G2150" s="107">
        <f>COUNTIF(Data_Eksportir!$H$2:$H$3401,A2150)</f>
        <v>0</v>
      </c>
      <c r="H2150" s="104" t="str">
        <f t="shared" si="233"/>
        <v>5 – 20</v>
      </c>
      <c r="I2150" s="104" t="str">
        <f t="shared" si="234"/>
        <v>Di bawah ambang nilai</v>
      </c>
      <c r="J2150" s="106">
        <f t="shared" si="235"/>
        <v>10469.00215</v>
      </c>
      <c r="K2150" s="105">
        <f t="shared" si="236"/>
        <v>0</v>
      </c>
      <c r="L2150" s="106">
        <f t="shared" si="237"/>
        <v>0</v>
      </c>
    </row>
    <row r="2151" spans="1:12" x14ac:dyDescent="0.3">
      <c r="A2151" s="104" t="s">
        <v>4689</v>
      </c>
      <c r="B2151" s="104" t="s">
        <v>4690</v>
      </c>
      <c r="C2151" s="105">
        <v>847</v>
      </c>
      <c r="D2151" s="105">
        <v>8610</v>
      </c>
      <c r="E2151" s="106">
        <f t="shared" si="231"/>
        <v>10.165289256198347</v>
      </c>
      <c r="F2151" s="107">
        <f t="shared" si="232"/>
        <v>38</v>
      </c>
      <c r="G2151" s="107">
        <f>COUNTIF(Data_Eksportir!$H$2:$H$3401,A2151)</f>
        <v>1</v>
      </c>
      <c r="H2151" s="104" t="str">
        <f t="shared" si="233"/>
        <v>5 – 20</v>
      </c>
      <c r="I2151" s="104" t="str">
        <f t="shared" si="234"/>
        <v>Di bawah ambang nilai</v>
      </c>
      <c r="J2151" s="106">
        <f t="shared" si="235"/>
        <v>8610.0021510000006</v>
      </c>
      <c r="K2151" s="105">
        <f t="shared" si="236"/>
        <v>0</v>
      </c>
      <c r="L2151" s="106">
        <f t="shared" si="237"/>
        <v>0</v>
      </c>
    </row>
    <row r="2152" spans="1:12" x14ac:dyDescent="0.3">
      <c r="A2152" s="104" t="s">
        <v>4691</v>
      </c>
      <c r="B2152" s="104" t="s">
        <v>4692</v>
      </c>
      <c r="C2152" s="105"/>
      <c r="D2152" s="105">
        <v>182</v>
      </c>
      <c r="E2152" s="106" t="str">
        <f t="shared" si="231"/>
        <v/>
      </c>
      <c r="F2152" s="107">
        <f t="shared" si="232"/>
        <v>38</v>
      </c>
      <c r="G2152" s="107">
        <f>COUNTIF(Data_Eksportir!$H$2:$H$3401,A2152)</f>
        <v>0</v>
      </c>
      <c r="H2152" s="104" t="str">
        <f t="shared" si="233"/>
        <v>Tanpa data berat</v>
      </c>
      <c r="I2152" s="104" t="str">
        <f t="shared" si="234"/>
        <v>Di bawah ambang nilai</v>
      </c>
      <c r="J2152" s="106">
        <f t="shared" si="235"/>
        <v>182.002152</v>
      </c>
      <c r="K2152" s="105">
        <f t="shared" si="236"/>
        <v>0</v>
      </c>
      <c r="L2152" s="106">
        <f t="shared" si="237"/>
        <v>0</v>
      </c>
    </row>
    <row r="2153" spans="1:12" x14ac:dyDescent="0.3">
      <c r="A2153" s="104" t="s">
        <v>4693</v>
      </c>
      <c r="B2153" s="104" t="s">
        <v>4694</v>
      </c>
      <c r="C2153" s="105">
        <v>410454</v>
      </c>
      <c r="D2153" s="105">
        <v>1232052</v>
      </c>
      <c r="E2153" s="106">
        <f t="shared" si="231"/>
        <v>3.0016810653568973</v>
      </c>
      <c r="F2153" s="107">
        <f t="shared" si="232"/>
        <v>38</v>
      </c>
      <c r="G2153" s="107">
        <f>COUNTIF(Data_Eksportir!$H$2:$H$3401,A2153)</f>
        <v>0</v>
      </c>
      <c r="H2153" s="104" t="str">
        <f t="shared" si="233"/>
        <v>1 – 5</v>
      </c>
      <c r="I2153" s="104" t="str">
        <f t="shared" si="234"/>
        <v>Di bawah ambang nilai</v>
      </c>
      <c r="J2153" s="106">
        <f t="shared" si="235"/>
        <v>1232052.0021530001</v>
      </c>
      <c r="K2153" s="105">
        <f t="shared" si="236"/>
        <v>0</v>
      </c>
      <c r="L2153" s="106">
        <f t="shared" si="237"/>
        <v>0</v>
      </c>
    </row>
    <row r="2154" spans="1:12" x14ac:dyDescent="0.3">
      <c r="A2154" s="104" t="s">
        <v>4695</v>
      </c>
      <c r="B2154" s="104" t="s">
        <v>4696</v>
      </c>
      <c r="C2154" s="105">
        <v>353544</v>
      </c>
      <c r="D2154" s="105">
        <v>5009865</v>
      </c>
      <c r="E2154" s="106">
        <f t="shared" si="231"/>
        <v>14.170414432149888</v>
      </c>
      <c r="F2154" s="107">
        <f t="shared" si="232"/>
        <v>38</v>
      </c>
      <c r="G2154" s="107">
        <f>COUNTIF(Data_Eksportir!$H$2:$H$3401,A2154)</f>
        <v>0</v>
      </c>
      <c r="H2154" s="104" t="str">
        <f t="shared" si="233"/>
        <v>5 – 20</v>
      </c>
      <c r="I2154" s="104" t="str">
        <f t="shared" si="234"/>
        <v>Di bawah ambang nilai</v>
      </c>
      <c r="J2154" s="106">
        <f t="shared" si="235"/>
        <v>5009865.0021540001</v>
      </c>
      <c r="K2154" s="105">
        <f t="shared" si="236"/>
        <v>0</v>
      </c>
      <c r="L2154" s="106">
        <f t="shared" si="237"/>
        <v>0</v>
      </c>
    </row>
    <row r="2155" spans="1:12" x14ac:dyDescent="0.3">
      <c r="A2155" s="104" t="s">
        <v>4697</v>
      </c>
      <c r="B2155" s="104" t="s">
        <v>4698</v>
      </c>
      <c r="C2155" s="105">
        <v>7901</v>
      </c>
      <c r="D2155" s="105">
        <v>6632</v>
      </c>
      <c r="E2155" s="106">
        <f t="shared" si="231"/>
        <v>0.83938741931401084</v>
      </c>
      <c r="F2155" s="107">
        <f t="shared" si="232"/>
        <v>38</v>
      </c>
      <c r="G2155" s="107">
        <f>COUNTIF(Data_Eksportir!$H$2:$H$3401,A2155)</f>
        <v>0</v>
      </c>
      <c r="H2155" s="104" t="str">
        <f t="shared" si="233"/>
        <v>Di bawah 1</v>
      </c>
      <c r="I2155" s="104" t="str">
        <f t="shared" si="234"/>
        <v>Di bawah ambang nilai</v>
      </c>
      <c r="J2155" s="106">
        <f t="shared" si="235"/>
        <v>6632.0021550000001</v>
      </c>
      <c r="K2155" s="105">
        <f t="shared" si="236"/>
        <v>0</v>
      </c>
      <c r="L2155" s="106">
        <f t="shared" si="237"/>
        <v>0</v>
      </c>
    </row>
    <row r="2156" spans="1:12" x14ac:dyDescent="0.3">
      <c r="A2156" s="104" t="s">
        <v>4699</v>
      </c>
      <c r="B2156" s="104" t="s">
        <v>4700</v>
      </c>
      <c r="C2156" s="105">
        <v>2921</v>
      </c>
      <c r="D2156" s="105">
        <v>4707</v>
      </c>
      <c r="E2156" s="106">
        <f t="shared" si="231"/>
        <v>1.6114344402601848</v>
      </c>
      <c r="F2156" s="107">
        <f t="shared" si="232"/>
        <v>38</v>
      </c>
      <c r="G2156" s="107">
        <f>COUNTIF(Data_Eksportir!$H$2:$H$3401,A2156)</f>
        <v>0</v>
      </c>
      <c r="H2156" s="104" t="str">
        <f t="shared" si="233"/>
        <v>1 – 5</v>
      </c>
      <c r="I2156" s="104" t="str">
        <f t="shared" si="234"/>
        <v>Di bawah ambang nilai</v>
      </c>
      <c r="J2156" s="106">
        <f t="shared" si="235"/>
        <v>4707.0021559999996</v>
      </c>
      <c r="K2156" s="105">
        <f t="shared" si="236"/>
        <v>0</v>
      </c>
      <c r="L2156" s="106">
        <f t="shared" si="237"/>
        <v>0</v>
      </c>
    </row>
    <row r="2157" spans="1:12" x14ac:dyDescent="0.3">
      <c r="A2157" s="104" t="s">
        <v>4701</v>
      </c>
      <c r="B2157" s="104" t="s">
        <v>4702</v>
      </c>
      <c r="C2157" s="105">
        <v>324961</v>
      </c>
      <c r="D2157" s="105">
        <v>4233709</v>
      </c>
      <c r="E2157" s="106">
        <f t="shared" si="231"/>
        <v>13.028360326316081</v>
      </c>
      <c r="F2157" s="107">
        <f t="shared" si="232"/>
        <v>38</v>
      </c>
      <c r="G2157" s="107">
        <f>COUNTIF(Data_Eksportir!$H$2:$H$3401,A2157)</f>
        <v>0</v>
      </c>
      <c r="H2157" s="104" t="str">
        <f t="shared" si="233"/>
        <v>5 – 20</v>
      </c>
      <c r="I2157" s="104" t="str">
        <f t="shared" si="234"/>
        <v>Di bawah ambang nilai</v>
      </c>
      <c r="J2157" s="106">
        <f t="shared" si="235"/>
        <v>4233709.0021569999</v>
      </c>
      <c r="K2157" s="105">
        <f t="shared" si="236"/>
        <v>0</v>
      </c>
      <c r="L2157" s="106">
        <f t="shared" si="237"/>
        <v>0</v>
      </c>
    </row>
    <row r="2158" spans="1:12" x14ac:dyDescent="0.3">
      <c r="A2158" s="104" t="s">
        <v>4703</v>
      </c>
      <c r="B2158" s="104" t="s">
        <v>4704</v>
      </c>
      <c r="C2158" s="105">
        <v>874400</v>
      </c>
      <c r="D2158" s="105">
        <v>980548</v>
      </c>
      <c r="E2158" s="106">
        <f t="shared" si="231"/>
        <v>1.1213952424519671</v>
      </c>
      <c r="F2158" s="107">
        <f t="shared" si="232"/>
        <v>38</v>
      </c>
      <c r="G2158" s="107">
        <f>COUNTIF(Data_Eksportir!$H$2:$H$3401,A2158)</f>
        <v>0</v>
      </c>
      <c r="H2158" s="104" t="str">
        <f t="shared" si="233"/>
        <v>1 – 5</v>
      </c>
      <c r="I2158" s="104" t="str">
        <f t="shared" si="234"/>
        <v>Di bawah ambang nilai</v>
      </c>
      <c r="J2158" s="106">
        <f t="shared" si="235"/>
        <v>980548.00215800002</v>
      </c>
      <c r="K2158" s="105">
        <f t="shared" si="236"/>
        <v>0</v>
      </c>
      <c r="L2158" s="106">
        <f t="shared" si="237"/>
        <v>0</v>
      </c>
    </row>
    <row r="2159" spans="1:12" x14ac:dyDescent="0.3">
      <c r="A2159" s="104" t="s">
        <v>4705</v>
      </c>
      <c r="B2159" s="104" t="s">
        <v>4706</v>
      </c>
      <c r="C2159" s="105">
        <v>31858</v>
      </c>
      <c r="D2159" s="105">
        <v>273035</v>
      </c>
      <c r="E2159" s="106">
        <f t="shared" si="231"/>
        <v>8.570374788122292</v>
      </c>
      <c r="F2159" s="107">
        <f t="shared" si="232"/>
        <v>38</v>
      </c>
      <c r="G2159" s="107">
        <f>COUNTIF(Data_Eksportir!$H$2:$H$3401,A2159)</f>
        <v>1</v>
      </c>
      <c r="H2159" s="104" t="str">
        <f t="shared" si="233"/>
        <v>5 – 20</v>
      </c>
      <c r="I2159" s="104" t="str">
        <f t="shared" si="234"/>
        <v>Di bawah ambang nilai</v>
      </c>
      <c r="J2159" s="106">
        <f t="shared" si="235"/>
        <v>273035.00215900003</v>
      </c>
      <c r="K2159" s="105">
        <f t="shared" si="236"/>
        <v>0</v>
      </c>
      <c r="L2159" s="106">
        <f t="shared" si="237"/>
        <v>0</v>
      </c>
    </row>
    <row r="2160" spans="1:12" x14ac:dyDescent="0.3">
      <c r="A2160" s="104" t="s">
        <v>4707</v>
      </c>
      <c r="B2160" s="104" t="s">
        <v>4708</v>
      </c>
      <c r="C2160" s="105">
        <v>1331931</v>
      </c>
      <c r="D2160" s="105">
        <v>4016536</v>
      </c>
      <c r="E2160" s="106">
        <f t="shared" si="231"/>
        <v>3.0155736295648947</v>
      </c>
      <c r="F2160" s="107">
        <f t="shared" si="232"/>
        <v>38</v>
      </c>
      <c r="G2160" s="107">
        <f>COUNTIF(Data_Eksportir!$H$2:$H$3401,A2160)</f>
        <v>0</v>
      </c>
      <c r="H2160" s="104" t="str">
        <f t="shared" si="233"/>
        <v>1 – 5</v>
      </c>
      <c r="I2160" s="104" t="str">
        <f t="shared" si="234"/>
        <v>Di bawah ambang nilai</v>
      </c>
      <c r="J2160" s="106">
        <f t="shared" si="235"/>
        <v>4016536.0021600001</v>
      </c>
      <c r="K2160" s="105">
        <f t="shared" si="236"/>
        <v>0</v>
      </c>
      <c r="L2160" s="106">
        <f t="shared" si="237"/>
        <v>0</v>
      </c>
    </row>
    <row r="2161" spans="1:12" x14ac:dyDescent="0.3">
      <c r="A2161" s="104" t="s">
        <v>4709</v>
      </c>
      <c r="B2161" s="104" t="s">
        <v>4710</v>
      </c>
      <c r="C2161" s="105">
        <v>23279374</v>
      </c>
      <c r="D2161" s="105">
        <v>27287169</v>
      </c>
      <c r="E2161" s="106">
        <f t="shared" si="231"/>
        <v>1.1721607720207596</v>
      </c>
      <c r="F2161" s="107">
        <f t="shared" si="232"/>
        <v>38</v>
      </c>
      <c r="G2161" s="107">
        <f>COUNTIF(Data_Eksportir!$H$2:$H$3401,A2161)</f>
        <v>0</v>
      </c>
      <c r="H2161" s="104" t="str">
        <f t="shared" si="233"/>
        <v>1 – 5</v>
      </c>
      <c r="I2161" s="104" t="str">
        <f t="shared" si="234"/>
        <v>Belum terwakili</v>
      </c>
      <c r="J2161" s="106">
        <f t="shared" si="235"/>
        <v>27287169.002161</v>
      </c>
      <c r="K2161" s="105">
        <f t="shared" si="236"/>
        <v>27287169</v>
      </c>
      <c r="L2161" s="106">
        <f t="shared" si="237"/>
        <v>27287169.002161</v>
      </c>
    </row>
    <row r="2162" spans="1:12" x14ac:dyDescent="0.3">
      <c r="A2162" s="104" t="s">
        <v>4711</v>
      </c>
      <c r="B2162" s="104" t="s">
        <v>4712</v>
      </c>
      <c r="C2162" s="105">
        <v>290580</v>
      </c>
      <c r="D2162" s="105">
        <v>2191243</v>
      </c>
      <c r="E2162" s="106">
        <f t="shared" si="231"/>
        <v>7.5409284878518825</v>
      </c>
      <c r="F2162" s="107">
        <f t="shared" si="232"/>
        <v>38</v>
      </c>
      <c r="G2162" s="107">
        <f>COUNTIF(Data_Eksportir!$H$2:$H$3401,A2162)</f>
        <v>0</v>
      </c>
      <c r="H2162" s="104" t="str">
        <f t="shared" si="233"/>
        <v>5 – 20</v>
      </c>
      <c r="I2162" s="104" t="str">
        <f t="shared" si="234"/>
        <v>Di bawah ambang nilai</v>
      </c>
      <c r="J2162" s="106">
        <f t="shared" si="235"/>
        <v>2191243.0021620002</v>
      </c>
      <c r="K2162" s="105">
        <f t="shared" si="236"/>
        <v>0</v>
      </c>
      <c r="L2162" s="106">
        <f t="shared" si="237"/>
        <v>0</v>
      </c>
    </row>
    <row r="2163" spans="1:12" x14ac:dyDescent="0.3">
      <c r="A2163" s="104" t="s">
        <v>4713</v>
      </c>
      <c r="B2163" s="104" t="s">
        <v>4714</v>
      </c>
      <c r="C2163" s="105">
        <v>475</v>
      </c>
      <c r="D2163" s="105">
        <v>5465</v>
      </c>
      <c r="E2163" s="106">
        <f t="shared" si="231"/>
        <v>11.505263157894737</v>
      </c>
      <c r="F2163" s="107">
        <f t="shared" si="232"/>
        <v>38</v>
      </c>
      <c r="G2163" s="107">
        <f>COUNTIF(Data_Eksportir!$H$2:$H$3401,A2163)</f>
        <v>0</v>
      </c>
      <c r="H2163" s="104" t="str">
        <f t="shared" si="233"/>
        <v>5 – 20</v>
      </c>
      <c r="I2163" s="104" t="str">
        <f t="shared" si="234"/>
        <v>Di bawah ambang nilai</v>
      </c>
      <c r="J2163" s="106">
        <f t="shared" si="235"/>
        <v>5465.0021630000001</v>
      </c>
      <c r="K2163" s="105">
        <f t="shared" si="236"/>
        <v>0</v>
      </c>
      <c r="L2163" s="106">
        <f t="shared" si="237"/>
        <v>0</v>
      </c>
    </row>
    <row r="2164" spans="1:12" x14ac:dyDescent="0.3">
      <c r="A2164" s="104" t="s">
        <v>4715</v>
      </c>
      <c r="B2164" s="104" t="s">
        <v>4716</v>
      </c>
      <c r="C2164" s="105">
        <v>15754574</v>
      </c>
      <c r="D2164" s="105">
        <v>151242192</v>
      </c>
      <c r="E2164" s="106">
        <f t="shared" si="231"/>
        <v>9.5998909269143038</v>
      </c>
      <c r="F2164" s="107">
        <f t="shared" si="232"/>
        <v>38</v>
      </c>
      <c r="G2164" s="107">
        <f>COUNTIF(Data_Eksportir!$H$2:$H$3401,A2164)</f>
        <v>0</v>
      </c>
      <c r="H2164" s="104" t="str">
        <f t="shared" si="233"/>
        <v>5 – 20</v>
      </c>
      <c r="I2164" s="104" t="str">
        <f t="shared" si="234"/>
        <v>Belum terwakili</v>
      </c>
      <c r="J2164" s="106">
        <f t="shared" si="235"/>
        <v>151242192.00216401</v>
      </c>
      <c r="K2164" s="105">
        <f t="shared" si="236"/>
        <v>151242192</v>
      </c>
      <c r="L2164" s="106">
        <f t="shared" si="237"/>
        <v>151242192.00216401</v>
      </c>
    </row>
    <row r="2165" spans="1:12" x14ac:dyDescent="0.3">
      <c r="A2165" s="104" t="s">
        <v>4717</v>
      </c>
      <c r="B2165" s="104" t="s">
        <v>4718</v>
      </c>
      <c r="C2165" s="105">
        <v>143000</v>
      </c>
      <c r="D2165" s="105">
        <v>685292</v>
      </c>
      <c r="E2165" s="106">
        <f t="shared" si="231"/>
        <v>4.7922517482517479</v>
      </c>
      <c r="F2165" s="107">
        <f t="shared" si="232"/>
        <v>38</v>
      </c>
      <c r="G2165" s="107">
        <f>COUNTIF(Data_Eksportir!$H$2:$H$3401,A2165)</f>
        <v>0</v>
      </c>
      <c r="H2165" s="104" t="str">
        <f t="shared" si="233"/>
        <v>1 – 5</v>
      </c>
      <c r="I2165" s="104" t="str">
        <f t="shared" si="234"/>
        <v>Di bawah ambang nilai</v>
      </c>
      <c r="J2165" s="106">
        <f t="shared" si="235"/>
        <v>685292.00216499995</v>
      </c>
      <c r="K2165" s="105">
        <f t="shared" si="236"/>
        <v>0</v>
      </c>
      <c r="L2165" s="106">
        <f t="shared" si="237"/>
        <v>0</v>
      </c>
    </row>
    <row r="2166" spans="1:12" x14ac:dyDescent="0.3">
      <c r="A2166" s="104" t="s">
        <v>4719</v>
      </c>
      <c r="B2166" s="104" t="s">
        <v>4720</v>
      </c>
      <c r="C2166" s="105">
        <v>2432662</v>
      </c>
      <c r="D2166" s="105">
        <v>18072325</v>
      </c>
      <c r="E2166" s="106">
        <f t="shared" si="231"/>
        <v>7.4290324755350312</v>
      </c>
      <c r="F2166" s="107">
        <f t="shared" si="232"/>
        <v>38</v>
      </c>
      <c r="G2166" s="107">
        <f>COUNTIF(Data_Eksportir!$H$2:$H$3401,A2166)</f>
        <v>0</v>
      </c>
      <c r="H2166" s="104" t="str">
        <f t="shared" si="233"/>
        <v>5 – 20</v>
      </c>
      <c r="I2166" s="104" t="str">
        <f t="shared" si="234"/>
        <v>Belum terwakili</v>
      </c>
      <c r="J2166" s="106">
        <f t="shared" si="235"/>
        <v>18072325.002165999</v>
      </c>
      <c r="K2166" s="105">
        <f t="shared" si="236"/>
        <v>18072325</v>
      </c>
      <c r="L2166" s="106">
        <f t="shared" si="237"/>
        <v>18072325.002165999</v>
      </c>
    </row>
    <row r="2167" spans="1:12" x14ac:dyDescent="0.3">
      <c r="A2167" s="104" t="s">
        <v>4721</v>
      </c>
      <c r="B2167" s="104" t="s">
        <v>4722</v>
      </c>
      <c r="C2167" s="105">
        <v>1754687</v>
      </c>
      <c r="D2167" s="105">
        <v>38752975</v>
      </c>
      <c r="E2167" s="106">
        <f t="shared" si="231"/>
        <v>22.085406115164698</v>
      </c>
      <c r="F2167" s="107">
        <f t="shared" si="232"/>
        <v>38</v>
      </c>
      <c r="G2167" s="107">
        <f>COUNTIF(Data_Eksportir!$H$2:$H$3401,A2167)</f>
        <v>0</v>
      </c>
      <c r="H2167" s="104" t="str">
        <f t="shared" si="233"/>
        <v>20 – 100</v>
      </c>
      <c r="I2167" s="104" t="str">
        <f t="shared" si="234"/>
        <v>Belum terwakili</v>
      </c>
      <c r="J2167" s="106">
        <f t="shared" si="235"/>
        <v>38752975.002167001</v>
      </c>
      <c r="K2167" s="105">
        <f t="shared" si="236"/>
        <v>38752975</v>
      </c>
      <c r="L2167" s="106">
        <f t="shared" si="237"/>
        <v>38752975.002167001</v>
      </c>
    </row>
    <row r="2168" spans="1:12" x14ac:dyDescent="0.3">
      <c r="A2168" s="104" t="s">
        <v>4723</v>
      </c>
      <c r="B2168" s="104" t="s">
        <v>4724</v>
      </c>
      <c r="C2168" s="105">
        <v>100</v>
      </c>
      <c r="D2168" s="105">
        <v>1000</v>
      </c>
      <c r="E2168" s="106">
        <f t="shared" si="231"/>
        <v>10</v>
      </c>
      <c r="F2168" s="107">
        <f t="shared" si="232"/>
        <v>38</v>
      </c>
      <c r="G2168" s="107">
        <f>COUNTIF(Data_Eksportir!$H$2:$H$3401,A2168)</f>
        <v>0</v>
      </c>
      <c r="H2168" s="104" t="str">
        <f t="shared" si="233"/>
        <v>5 – 20</v>
      </c>
      <c r="I2168" s="104" t="str">
        <f t="shared" si="234"/>
        <v>Di bawah ambang nilai</v>
      </c>
      <c r="J2168" s="106">
        <f t="shared" si="235"/>
        <v>1000.002168</v>
      </c>
      <c r="K2168" s="105">
        <f t="shared" si="236"/>
        <v>0</v>
      </c>
      <c r="L2168" s="106">
        <f t="shared" si="237"/>
        <v>0</v>
      </c>
    </row>
    <row r="2169" spans="1:12" x14ac:dyDescent="0.3">
      <c r="A2169" s="104" t="s">
        <v>4725</v>
      </c>
      <c r="B2169" s="104" t="s">
        <v>4726</v>
      </c>
      <c r="C2169" s="105">
        <v>14597310</v>
      </c>
      <c r="D2169" s="105">
        <v>137768901</v>
      </c>
      <c r="E2169" s="106">
        <f t="shared" si="231"/>
        <v>9.4379650086214522</v>
      </c>
      <c r="F2169" s="107">
        <f t="shared" si="232"/>
        <v>38</v>
      </c>
      <c r="G2169" s="107">
        <f>COUNTIF(Data_Eksportir!$H$2:$H$3401,A2169)</f>
        <v>0</v>
      </c>
      <c r="H2169" s="104" t="str">
        <f t="shared" si="233"/>
        <v>5 – 20</v>
      </c>
      <c r="I2169" s="104" t="str">
        <f t="shared" si="234"/>
        <v>Belum terwakili</v>
      </c>
      <c r="J2169" s="106">
        <f t="shared" si="235"/>
        <v>137768901.00216901</v>
      </c>
      <c r="K2169" s="105">
        <f t="shared" si="236"/>
        <v>137768901</v>
      </c>
      <c r="L2169" s="106">
        <f t="shared" si="237"/>
        <v>137768901.00216901</v>
      </c>
    </row>
    <row r="2170" spans="1:12" x14ac:dyDescent="0.3">
      <c r="A2170" s="104" t="s">
        <v>4727</v>
      </c>
      <c r="B2170" s="104" t="s">
        <v>4728</v>
      </c>
      <c r="C2170" s="105">
        <v>6</v>
      </c>
      <c r="D2170" s="105">
        <v>8</v>
      </c>
      <c r="E2170" s="106">
        <f t="shared" si="231"/>
        <v>1.3333333333333333</v>
      </c>
      <c r="F2170" s="107">
        <f t="shared" si="232"/>
        <v>38</v>
      </c>
      <c r="G2170" s="107">
        <f>COUNTIF(Data_Eksportir!$H$2:$H$3401,A2170)</f>
        <v>0</v>
      </c>
      <c r="H2170" s="104" t="str">
        <f t="shared" si="233"/>
        <v>1 – 5</v>
      </c>
      <c r="I2170" s="104" t="str">
        <f t="shared" si="234"/>
        <v>Di bawah ambang nilai</v>
      </c>
      <c r="J2170" s="106">
        <f t="shared" si="235"/>
        <v>8.0021699999999996</v>
      </c>
      <c r="K2170" s="105">
        <f t="shared" si="236"/>
        <v>0</v>
      </c>
      <c r="L2170" s="106">
        <f t="shared" si="237"/>
        <v>0</v>
      </c>
    </row>
    <row r="2171" spans="1:12" x14ac:dyDescent="0.3">
      <c r="A2171" s="104" t="s">
        <v>4729</v>
      </c>
      <c r="B2171" s="104" t="s">
        <v>4730</v>
      </c>
      <c r="C2171" s="105">
        <v>175508</v>
      </c>
      <c r="D2171" s="105">
        <v>2159176</v>
      </c>
      <c r="E2171" s="106">
        <f t="shared" si="231"/>
        <v>12.302436356177497</v>
      </c>
      <c r="F2171" s="107">
        <f t="shared" si="232"/>
        <v>38</v>
      </c>
      <c r="G2171" s="107">
        <f>COUNTIF(Data_Eksportir!$H$2:$H$3401,A2171)</f>
        <v>0</v>
      </c>
      <c r="H2171" s="104" t="str">
        <f t="shared" si="233"/>
        <v>5 – 20</v>
      </c>
      <c r="I2171" s="104" t="str">
        <f t="shared" si="234"/>
        <v>Di bawah ambang nilai</v>
      </c>
      <c r="J2171" s="106">
        <f t="shared" si="235"/>
        <v>2159176.002171</v>
      </c>
      <c r="K2171" s="105">
        <f t="shared" si="236"/>
        <v>0</v>
      </c>
      <c r="L2171" s="106">
        <f t="shared" si="237"/>
        <v>0</v>
      </c>
    </row>
    <row r="2172" spans="1:12" x14ac:dyDescent="0.3">
      <c r="A2172" s="104" t="s">
        <v>4731</v>
      </c>
      <c r="B2172" s="104" t="s">
        <v>4732</v>
      </c>
      <c r="C2172" s="105">
        <v>75285</v>
      </c>
      <c r="D2172" s="105">
        <v>277970</v>
      </c>
      <c r="E2172" s="106">
        <f t="shared" si="231"/>
        <v>3.6922361692236167</v>
      </c>
      <c r="F2172" s="107">
        <f t="shared" si="232"/>
        <v>38</v>
      </c>
      <c r="G2172" s="107">
        <f>COUNTIF(Data_Eksportir!$H$2:$H$3401,A2172)</f>
        <v>0</v>
      </c>
      <c r="H2172" s="104" t="str">
        <f t="shared" si="233"/>
        <v>1 – 5</v>
      </c>
      <c r="I2172" s="104" t="str">
        <f t="shared" si="234"/>
        <v>Di bawah ambang nilai</v>
      </c>
      <c r="J2172" s="106">
        <f t="shared" si="235"/>
        <v>277970.00217200001</v>
      </c>
      <c r="K2172" s="105">
        <f t="shared" si="236"/>
        <v>0</v>
      </c>
      <c r="L2172" s="106">
        <f t="shared" si="237"/>
        <v>0</v>
      </c>
    </row>
    <row r="2173" spans="1:12" x14ac:dyDescent="0.3">
      <c r="A2173" s="104" t="s">
        <v>4733</v>
      </c>
      <c r="B2173" s="104" t="s">
        <v>4734</v>
      </c>
      <c r="C2173" s="105">
        <v>2868293</v>
      </c>
      <c r="D2173" s="105">
        <v>7187139</v>
      </c>
      <c r="E2173" s="106">
        <f t="shared" si="231"/>
        <v>2.5057199525989846</v>
      </c>
      <c r="F2173" s="107">
        <f t="shared" si="232"/>
        <v>38</v>
      </c>
      <c r="G2173" s="107">
        <f>COUNTIF(Data_Eksportir!$H$2:$H$3401,A2173)</f>
        <v>0</v>
      </c>
      <c r="H2173" s="104" t="str">
        <f t="shared" si="233"/>
        <v>1 – 5</v>
      </c>
      <c r="I2173" s="104" t="str">
        <f t="shared" si="234"/>
        <v>Di bawah ambang nilai</v>
      </c>
      <c r="J2173" s="106">
        <f t="shared" si="235"/>
        <v>7187139.002173</v>
      </c>
      <c r="K2173" s="105">
        <f t="shared" si="236"/>
        <v>0</v>
      </c>
      <c r="L2173" s="106">
        <f t="shared" si="237"/>
        <v>0</v>
      </c>
    </row>
    <row r="2174" spans="1:12" x14ac:dyDescent="0.3">
      <c r="A2174" s="104" t="s">
        <v>4735</v>
      </c>
      <c r="B2174" s="104" t="s">
        <v>4736</v>
      </c>
      <c r="C2174" s="105">
        <v>3600770</v>
      </c>
      <c r="D2174" s="105">
        <v>7590636</v>
      </c>
      <c r="E2174" s="106">
        <f t="shared" si="231"/>
        <v>2.1080591095793402</v>
      </c>
      <c r="F2174" s="107">
        <f t="shared" si="232"/>
        <v>38</v>
      </c>
      <c r="G2174" s="107">
        <f>COUNTIF(Data_Eksportir!$H$2:$H$3401,A2174)</f>
        <v>0</v>
      </c>
      <c r="H2174" s="104" t="str">
        <f t="shared" si="233"/>
        <v>1 – 5</v>
      </c>
      <c r="I2174" s="104" t="str">
        <f t="shared" si="234"/>
        <v>Di bawah ambang nilai</v>
      </c>
      <c r="J2174" s="106">
        <f t="shared" si="235"/>
        <v>7590636.0021740003</v>
      </c>
      <c r="K2174" s="105">
        <f t="shared" si="236"/>
        <v>0</v>
      </c>
      <c r="L2174" s="106">
        <f t="shared" si="237"/>
        <v>0</v>
      </c>
    </row>
    <row r="2175" spans="1:12" x14ac:dyDescent="0.3">
      <c r="A2175" s="104" t="s">
        <v>4737</v>
      </c>
      <c r="B2175" s="104" t="s">
        <v>4738</v>
      </c>
      <c r="C2175" s="105">
        <v>100514</v>
      </c>
      <c r="D2175" s="105">
        <v>268701</v>
      </c>
      <c r="E2175" s="106">
        <f t="shared" si="231"/>
        <v>2.6732693953081164</v>
      </c>
      <c r="F2175" s="107">
        <f t="shared" si="232"/>
        <v>38</v>
      </c>
      <c r="G2175" s="107">
        <f>COUNTIF(Data_Eksportir!$H$2:$H$3401,A2175)</f>
        <v>0</v>
      </c>
      <c r="H2175" s="104" t="str">
        <f t="shared" si="233"/>
        <v>1 – 5</v>
      </c>
      <c r="I2175" s="104" t="str">
        <f t="shared" si="234"/>
        <v>Di bawah ambang nilai</v>
      </c>
      <c r="J2175" s="106">
        <f t="shared" si="235"/>
        <v>268701.00217499997</v>
      </c>
      <c r="K2175" s="105">
        <f t="shared" si="236"/>
        <v>0</v>
      </c>
      <c r="L2175" s="106">
        <f t="shared" si="237"/>
        <v>0</v>
      </c>
    </row>
    <row r="2176" spans="1:12" x14ac:dyDescent="0.3">
      <c r="A2176" s="104" t="s">
        <v>4739</v>
      </c>
      <c r="B2176" s="104" t="s">
        <v>4740</v>
      </c>
      <c r="C2176" s="105">
        <v>32486540</v>
      </c>
      <c r="D2176" s="105">
        <v>20199734</v>
      </c>
      <c r="E2176" s="106">
        <f t="shared" si="231"/>
        <v>0.62178779272892715</v>
      </c>
      <c r="F2176" s="107">
        <f t="shared" si="232"/>
        <v>38</v>
      </c>
      <c r="G2176" s="107">
        <f>COUNTIF(Data_Eksportir!$H$2:$H$3401,A2176)</f>
        <v>0</v>
      </c>
      <c r="H2176" s="104" t="str">
        <f t="shared" si="233"/>
        <v>Di bawah 1</v>
      </c>
      <c r="I2176" s="104" t="str">
        <f t="shared" si="234"/>
        <v>Belum terwakili</v>
      </c>
      <c r="J2176" s="106">
        <f t="shared" si="235"/>
        <v>20199734.002176002</v>
      </c>
      <c r="K2176" s="105">
        <f t="shared" si="236"/>
        <v>20199734</v>
      </c>
      <c r="L2176" s="106">
        <f t="shared" si="237"/>
        <v>20199734.002176002</v>
      </c>
    </row>
    <row r="2177" spans="1:12" x14ac:dyDescent="0.3">
      <c r="A2177" s="104" t="s">
        <v>4741</v>
      </c>
      <c r="B2177" s="104" t="s">
        <v>4742</v>
      </c>
      <c r="C2177" s="105">
        <v>10804009</v>
      </c>
      <c r="D2177" s="105">
        <v>18682936</v>
      </c>
      <c r="E2177" s="106">
        <f t="shared" si="231"/>
        <v>1.7292595739229761</v>
      </c>
      <c r="F2177" s="107">
        <f t="shared" si="232"/>
        <v>38</v>
      </c>
      <c r="G2177" s="107">
        <f>COUNTIF(Data_Eksportir!$H$2:$H$3401,A2177)</f>
        <v>0</v>
      </c>
      <c r="H2177" s="104" t="str">
        <f t="shared" si="233"/>
        <v>1 – 5</v>
      </c>
      <c r="I2177" s="104" t="str">
        <f t="shared" si="234"/>
        <v>Belum terwakili</v>
      </c>
      <c r="J2177" s="106">
        <f t="shared" si="235"/>
        <v>18682936.002177</v>
      </c>
      <c r="K2177" s="105">
        <f t="shared" si="236"/>
        <v>18682936</v>
      </c>
      <c r="L2177" s="106">
        <f t="shared" si="237"/>
        <v>18682936.002177</v>
      </c>
    </row>
    <row r="2178" spans="1:12" x14ac:dyDescent="0.3">
      <c r="A2178" s="104" t="s">
        <v>4743</v>
      </c>
      <c r="B2178" s="104" t="s">
        <v>4744</v>
      </c>
      <c r="C2178" s="105">
        <v>11488478</v>
      </c>
      <c r="D2178" s="105">
        <v>8806088</v>
      </c>
      <c r="E2178" s="106">
        <f t="shared" ref="E2178:E2241" si="238">IF(AND(ISNUMBER(C2178),C2178&gt;0),D2178/C2178,"")</f>
        <v>0.76651476374851391</v>
      </c>
      <c r="F2178" s="107">
        <f t="shared" ref="F2178:F2241" si="239">VALUE(LEFT(A2178,2))</f>
        <v>38</v>
      </c>
      <c r="G2178" s="107">
        <f>COUNTIF(Data_Eksportir!$H$2:$H$3401,A2178)</f>
        <v>0</v>
      </c>
      <c r="H2178" s="104" t="str">
        <f t="shared" ref="H2178:H2241" si="240">IF(E2178="","Tanpa data berat",IF(E2178&lt;1,"Di bawah 1",IF(E2178&lt;5,"1 – 5",IF(E2178&lt;20,"5 – 20",IF(E2178&lt;100,"20 – 100","100 ke atas")))))</f>
        <v>Di bawah 1</v>
      </c>
      <c r="I2178" s="104" t="str">
        <f t="shared" ref="I2178:I2241" si="241">IF(D2178&lt;p_nilai_besar,"Di bawah ambang nilai",IF(G2178=0,"Belum terwakili",IF(G2178&lt;=p_listing_rendah,"Keterwakilan rendah","Terwakili")))</f>
        <v>Di bawah ambang nilai</v>
      </c>
      <c r="J2178" s="106">
        <f t="shared" ref="J2178:J2241" si="242">D2178+ROW()/10^6</f>
        <v>8806088.0021780003</v>
      </c>
      <c r="K2178" s="105">
        <f t="shared" ref="K2178:K2241" si="243">IF(D2178&gt;=p_nilai_besar,D2178/(1+G2178),0)</f>
        <v>0</v>
      </c>
      <c r="L2178" s="106">
        <f t="shared" ref="L2178:L2241" si="244">IF(K2178&gt;0,K2178+ROW()/10^6,0)</f>
        <v>0</v>
      </c>
    </row>
    <row r="2179" spans="1:12" x14ac:dyDescent="0.3">
      <c r="A2179" s="104" t="s">
        <v>4745</v>
      </c>
      <c r="B2179" s="104" t="s">
        <v>4746</v>
      </c>
      <c r="C2179" s="105">
        <v>133056</v>
      </c>
      <c r="D2179" s="105">
        <v>417096</v>
      </c>
      <c r="E2179" s="106">
        <f t="shared" si="238"/>
        <v>3.1347402597402598</v>
      </c>
      <c r="F2179" s="107">
        <f t="shared" si="239"/>
        <v>38</v>
      </c>
      <c r="G2179" s="107">
        <f>COUNTIF(Data_Eksportir!$H$2:$H$3401,A2179)</f>
        <v>0</v>
      </c>
      <c r="H2179" s="104" t="str">
        <f t="shared" si="240"/>
        <v>1 – 5</v>
      </c>
      <c r="I2179" s="104" t="str">
        <f t="shared" si="241"/>
        <v>Di bawah ambang nilai</v>
      </c>
      <c r="J2179" s="106">
        <f t="shared" si="242"/>
        <v>417096.002179</v>
      </c>
      <c r="K2179" s="105">
        <f t="shared" si="243"/>
        <v>0</v>
      </c>
      <c r="L2179" s="106">
        <f t="shared" si="244"/>
        <v>0</v>
      </c>
    </row>
    <row r="2180" spans="1:12" x14ac:dyDescent="0.3">
      <c r="A2180" s="104" t="s">
        <v>4747</v>
      </c>
      <c r="B2180" s="104" t="s">
        <v>4748</v>
      </c>
      <c r="C2180" s="105">
        <v>3294</v>
      </c>
      <c r="D2180" s="105">
        <v>94570</v>
      </c>
      <c r="E2180" s="106">
        <f t="shared" si="238"/>
        <v>28.70977534911961</v>
      </c>
      <c r="F2180" s="107">
        <f t="shared" si="239"/>
        <v>38</v>
      </c>
      <c r="G2180" s="107">
        <f>COUNTIF(Data_Eksportir!$H$2:$H$3401,A2180)</f>
        <v>0</v>
      </c>
      <c r="H2180" s="104" t="str">
        <f t="shared" si="240"/>
        <v>20 – 100</v>
      </c>
      <c r="I2180" s="104" t="str">
        <f t="shared" si="241"/>
        <v>Di bawah ambang nilai</v>
      </c>
      <c r="J2180" s="106">
        <f t="shared" si="242"/>
        <v>94570.002179999996</v>
      </c>
      <c r="K2180" s="105">
        <f t="shared" si="243"/>
        <v>0</v>
      </c>
      <c r="L2180" s="106">
        <f t="shared" si="244"/>
        <v>0</v>
      </c>
    </row>
    <row r="2181" spans="1:12" x14ac:dyDescent="0.3">
      <c r="A2181" s="104" t="s">
        <v>4749</v>
      </c>
      <c r="B2181" s="104" t="s">
        <v>4750</v>
      </c>
      <c r="C2181" s="105">
        <v>62550</v>
      </c>
      <c r="D2181" s="105">
        <v>696114</v>
      </c>
      <c r="E2181" s="106">
        <f t="shared" si="238"/>
        <v>11.128920863309352</v>
      </c>
      <c r="F2181" s="107">
        <f t="shared" si="239"/>
        <v>38</v>
      </c>
      <c r="G2181" s="107">
        <f>COUNTIF(Data_Eksportir!$H$2:$H$3401,A2181)</f>
        <v>0</v>
      </c>
      <c r="H2181" s="104" t="str">
        <f t="shared" si="240"/>
        <v>5 – 20</v>
      </c>
      <c r="I2181" s="104" t="str">
        <f t="shared" si="241"/>
        <v>Di bawah ambang nilai</v>
      </c>
      <c r="J2181" s="106">
        <f t="shared" si="242"/>
        <v>696114.00218099996</v>
      </c>
      <c r="K2181" s="105">
        <f t="shared" si="243"/>
        <v>0</v>
      </c>
      <c r="L2181" s="106">
        <f t="shared" si="244"/>
        <v>0</v>
      </c>
    </row>
    <row r="2182" spans="1:12" x14ac:dyDescent="0.3">
      <c r="A2182" s="104" t="s">
        <v>4751</v>
      </c>
      <c r="B2182" s="104" t="s">
        <v>4752</v>
      </c>
      <c r="C2182" s="105">
        <v>896910</v>
      </c>
      <c r="D2182" s="105">
        <v>1960934</v>
      </c>
      <c r="E2182" s="106">
        <f t="shared" si="238"/>
        <v>2.1863219275066617</v>
      </c>
      <c r="F2182" s="107">
        <f t="shared" si="239"/>
        <v>38</v>
      </c>
      <c r="G2182" s="107">
        <f>COUNTIF(Data_Eksportir!$H$2:$H$3401,A2182)</f>
        <v>0</v>
      </c>
      <c r="H2182" s="104" t="str">
        <f t="shared" si="240"/>
        <v>1 – 5</v>
      </c>
      <c r="I2182" s="104" t="str">
        <f t="shared" si="241"/>
        <v>Di bawah ambang nilai</v>
      </c>
      <c r="J2182" s="106">
        <f t="shared" si="242"/>
        <v>1960934.0021820001</v>
      </c>
      <c r="K2182" s="105">
        <f t="shared" si="243"/>
        <v>0</v>
      </c>
      <c r="L2182" s="106">
        <f t="shared" si="244"/>
        <v>0</v>
      </c>
    </row>
    <row r="2183" spans="1:12" x14ac:dyDescent="0.3">
      <c r="A2183" s="104" t="s">
        <v>4753</v>
      </c>
      <c r="B2183" s="104" t="s">
        <v>4754</v>
      </c>
      <c r="C2183" s="105">
        <v>1599</v>
      </c>
      <c r="D2183" s="105">
        <v>6077</v>
      </c>
      <c r="E2183" s="106">
        <f t="shared" si="238"/>
        <v>3.8005003126954349</v>
      </c>
      <c r="F2183" s="107">
        <f t="shared" si="239"/>
        <v>38</v>
      </c>
      <c r="G2183" s="107">
        <f>COUNTIF(Data_Eksportir!$H$2:$H$3401,A2183)</f>
        <v>0</v>
      </c>
      <c r="H2183" s="104" t="str">
        <f t="shared" si="240"/>
        <v>1 – 5</v>
      </c>
      <c r="I2183" s="104" t="str">
        <f t="shared" si="241"/>
        <v>Di bawah ambang nilai</v>
      </c>
      <c r="J2183" s="106">
        <f t="shared" si="242"/>
        <v>6077.0021829999996</v>
      </c>
      <c r="K2183" s="105">
        <f t="shared" si="243"/>
        <v>0</v>
      </c>
      <c r="L2183" s="106">
        <f t="shared" si="244"/>
        <v>0</v>
      </c>
    </row>
    <row r="2184" spans="1:12" x14ac:dyDescent="0.3">
      <c r="A2184" s="104" t="s">
        <v>4755</v>
      </c>
      <c r="B2184" s="104" t="s">
        <v>4756</v>
      </c>
      <c r="C2184" s="105">
        <v>102612</v>
      </c>
      <c r="D2184" s="105">
        <v>578945</v>
      </c>
      <c r="E2184" s="106">
        <f t="shared" si="238"/>
        <v>5.6420788991540949</v>
      </c>
      <c r="F2184" s="107">
        <f t="shared" si="239"/>
        <v>38</v>
      </c>
      <c r="G2184" s="107">
        <f>COUNTIF(Data_Eksportir!$H$2:$H$3401,A2184)</f>
        <v>0</v>
      </c>
      <c r="H2184" s="104" t="str">
        <f t="shared" si="240"/>
        <v>5 – 20</v>
      </c>
      <c r="I2184" s="104" t="str">
        <f t="shared" si="241"/>
        <v>Di bawah ambang nilai</v>
      </c>
      <c r="J2184" s="106">
        <f t="shared" si="242"/>
        <v>578945.00218399998</v>
      </c>
      <c r="K2184" s="105">
        <f t="shared" si="243"/>
        <v>0</v>
      </c>
      <c r="L2184" s="106">
        <f t="shared" si="244"/>
        <v>0</v>
      </c>
    </row>
    <row r="2185" spans="1:12" x14ac:dyDescent="0.3">
      <c r="A2185" s="104" t="s">
        <v>4757</v>
      </c>
      <c r="B2185" s="104" t="s">
        <v>4758</v>
      </c>
      <c r="C2185" s="105">
        <v>339692</v>
      </c>
      <c r="D2185" s="105">
        <v>406478</v>
      </c>
      <c r="E2185" s="106">
        <f t="shared" si="238"/>
        <v>1.1966075150430391</v>
      </c>
      <c r="F2185" s="107">
        <f t="shared" si="239"/>
        <v>38</v>
      </c>
      <c r="G2185" s="107">
        <f>COUNTIF(Data_Eksportir!$H$2:$H$3401,A2185)</f>
        <v>0</v>
      </c>
      <c r="H2185" s="104" t="str">
        <f t="shared" si="240"/>
        <v>1 – 5</v>
      </c>
      <c r="I2185" s="104" t="str">
        <f t="shared" si="241"/>
        <v>Di bawah ambang nilai</v>
      </c>
      <c r="J2185" s="106">
        <f t="shared" si="242"/>
        <v>406478.00218499999</v>
      </c>
      <c r="K2185" s="105">
        <f t="shared" si="243"/>
        <v>0</v>
      </c>
      <c r="L2185" s="106">
        <f t="shared" si="244"/>
        <v>0</v>
      </c>
    </row>
    <row r="2186" spans="1:12" x14ac:dyDescent="0.3">
      <c r="A2186" s="104" t="s">
        <v>4759</v>
      </c>
      <c r="B2186" s="104" t="s">
        <v>4760</v>
      </c>
      <c r="C2186" s="105">
        <v>293198</v>
      </c>
      <c r="D2186" s="105">
        <v>5664778</v>
      </c>
      <c r="E2186" s="106">
        <f t="shared" si="238"/>
        <v>19.320657030402664</v>
      </c>
      <c r="F2186" s="107">
        <f t="shared" si="239"/>
        <v>38</v>
      </c>
      <c r="G2186" s="107">
        <f>COUNTIF(Data_Eksportir!$H$2:$H$3401,A2186)</f>
        <v>0</v>
      </c>
      <c r="H2186" s="104" t="str">
        <f t="shared" si="240"/>
        <v>5 – 20</v>
      </c>
      <c r="I2186" s="104" t="str">
        <f t="shared" si="241"/>
        <v>Di bawah ambang nilai</v>
      </c>
      <c r="J2186" s="106">
        <f t="shared" si="242"/>
        <v>5664778.0021860003</v>
      </c>
      <c r="K2186" s="105">
        <f t="shared" si="243"/>
        <v>0</v>
      </c>
      <c r="L2186" s="106">
        <f t="shared" si="244"/>
        <v>0</v>
      </c>
    </row>
    <row r="2187" spans="1:12" x14ac:dyDescent="0.3">
      <c r="A2187" s="104" t="s">
        <v>4761</v>
      </c>
      <c r="B2187" s="104" t="s">
        <v>4762</v>
      </c>
      <c r="C2187" s="105">
        <v>421988</v>
      </c>
      <c r="D2187" s="105">
        <v>1313453</v>
      </c>
      <c r="E2187" s="106">
        <f t="shared" si="238"/>
        <v>3.1125363754419557</v>
      </c>
      <c r="F2187" s="107">
        <f t="shared" si="239"/>
        <v>38</v>
      </c>
      <c r="G2187" s="107">
        <f>COUNTIF(Data_Eksportir!$H$2:$H$3401,A2187)</f>
        <v>0</v>
      </c>
      <c r="H2187" s="104" t="str">
        <f t="shared" si="240"/>
        <v>1 – 5</v>
      </c>
      <c r="I2187" s="104" t="str">
        <f t="shared" si="241"/>
        <v>Di bawah ambang nilai</v>
      </c>
      <c r="J2187" s="106">
        <f t="shared" si="242"/>
        <v>1313453.0021869999</v>
      </c>
      <c r="K2187" s="105">
        <f t="shared" si="243"/>
        <v>0</v>
      </c>
      <c r="L2187" s="106">
        <f t="shared" si="244"/>
        <v>0</v>
      </c>
    </row>
    <row r="2188" spans="1:12" x14ac:dyDescent="0.3">
      <c r="A2188" s="104" t="s">
        <v>4763</v>
      </c>
      <c r="B2188" s="104" t="s">
        <v>4764</v>
      </c>
      <c r="C2188" s="105">
        <v>138137</v>
      </c>
      <c r="D2188" s="105">
        <v>390519</v>
      </c>
      <c r="E2188" s="106">
        <f t="shared" si="238"/>
        <v>2.8270412706226429</v>
      </c>
      <c r="F2188" s="107">
        <f t="shared" si="239"/>
        <v>38</v>
      </c>
      <c r="G2188" s="107">
        <f>COUNTIF(Data_Eksportir!$H$2:$H$3401,A2188)</f>
        <v>0</v>
      </c>
      <c r="H2188" s="104" t="str">
        <f t="shared" si="240"/>
        <v>1 – 5</v>
      </c>
      <c r="I2188" s="104" t="str">
        <f t="shared" si="241"/>
        <v>Di bawah ambang nilai</v>
      </c>
      <c r="J2188" s="106">
        <f t="shared" si="242"/>
        <v>390519.00218800001</v>
      </c>
      <c r="K2188" s="105">
        <f t="shared" si="243"/>
        <v>0</v>
      </c>
      <c r="L2188" s="106">
        <f t="shared" si="244"/>
        <v>0</v>
      </c>
    </row>
    <row r="2189" spans="1:12" x14ac:dyDescent="0.3">
      <c r="A2189" s="104" t="s">
        <v>4765</v>
      </c>
      <c r="B2189" s="104" t="s">
        <v>4766</v>
      </c>
      <c r="C2189" s="105">
        <v>7992017</v>
      </c>
      <c r="D2189" s="105">
        <v>69278374</v>
      </c>
      <c r="E2189" s="106">
        <f t="shared" si="238"/>
        <v>8.6684467763269275</v>
      </c>
      <c r="F2189" s="107">
        <f t="shared" si="239"/>
        <v>38</v>
      </c>
      <c r="G2189" s="107">
        <f>COUNTIF(Data_Eksportir!$H$2:$H$3401,A2189)</f>
        <v>0</v>
      </c>
      <c r="H2189" s="104" t="str">
        <f t="shared" si="240"/>
        <v>5 – 20</v>
      </c>
      <c r="I2189" s="104" t="str">
        <f t="shared" si="241"/>
        <v>Belum terwakili</v>
      </c>
      <c r="J2189" s="106">
        <f t="shared" si="242"/>
        <v>69278374.002188995</v>
      </c>
      <c r="K2189" s="105">
        <f t="shared" si="243"/>
        <v>69278374</v>
      </c>
      <c r="L2189" s="106">
        <f t="shared" si="244"/>
        <v>69278374.002188995</v>
      </c>
    </row>
    <row r="2190" spans="1:12" x14ac:dyDescent="0.3">
      <c r="A2190" s="104" t="s">
        <v>4767</v>
      </c>
      <c r="B2190" s="104" t="s">
        <v>4768</v>
      </c>
      <c r="C2190" s="105">
        <v>2140</v>
      </c>
      <c r="D2190" s="105">
        <v>50773</v>
      </c>
      <c r="E2190" s="106">
        <f t="shared" si="238"/>
        <v>23.725700934579439</v>
      </c>
      <c r="F2190" s="107">
        <f t="shared" si="239"/>
        <v>38</v>
      </c>
      <c r="G2190" s="107">
        <f>COUNTIF(Data_Eksportir!$H$2:$H$3401,A2190)</f>
        <v>0</v>
      </c>
      <c r="H2190" s="104" t="str">
        <f t="shared" si="240"/>
        <v>20 – 100</v>
      </c>
      <c r="I2190" s="104" t="str">
        <f t="shared" si="241"/>
        <v>Di bawah ambang nilai</v>
      </c>
      <c r="J2190" s="106">
        <f t="shared" si="242"/>
        <v>50773.002189999999</v>
      </c>
      <c r="K2190" s="105">
        <f t="shared" si="243"/>
        <v>0</v>
      </c>
      <c r="L2190" s="106">
        <f t="shared" si="244"/>
        <v>0</v>
      </c>
    </row>
    <row r="2191" spans="1:12" x14ac:dyDescent="0.3">
      <c r="A2191" s="104" t="s">
        <v>4769</v>
      </c>
      <c r="B2191" s="104" t="s">
        <v>4770</v>
      </c>
      <c r="C2191" s="105">
        <v>7905236</v>
      </c>
      <c r="D2191" s="105">
        <v>50250937</v>
      </c>
      <c r="E2191" s="106">
        <f t="shared" si="238"/>
        <v>6.3566650002605867</v>
      </c>
      <c r="F2191" s="107">
        <f t="shared" si="239"/>
        <v>38</v>
      </c>
      <c r="G2191" s="107">
        <f>COUNTIF(Data_Eksportir!$H$2:$H$3401,A2191)</f>
        <v>0</v>
      </c>
      <c r="H2191" s="104" t="str">
        <f t="shared" si="240"/>
        <v>5 – 20</v>
      </c>
      <c r="I2191" s="104" t="str">
        <f t="shared" si="241"/>
        <v>Belum terwakili</v>
      </c>
      <c r="J2191" s="106">
        <f t="shared" si="242"/>
        <v>50250937.002191</v>
      </c>
      <c r="K2191" s="105">
        <f t="shared" si="243"/>
        <v>50250937</v>
      </c>
      <c r="L2191" s="106">
        <f t="shared" si="244"/>
        <v>50250937.002191</v>
      </c>
    </row>
    <row r="2192" spans="1:12" x14ac:dyDescent="0.3">
      <c r="A2192" s="104" t="s">
        <v>4771</v>
      </c>
      <c r="B2192" s="104" t="s">
        <v>4772</v>
      </c>
      <c r="C2192" s="105">
        <v>72233</v>
      </c>
      <c r="D2192" s="105">
        <v>256460</v>
      </c>
      <c r="E2192" s="106">
        <f t="shared" si="238"/>
        <v>3.5504547782869325</v>
      </c>
      <c r="F2192" s="107">
        <f t="shared" si="239"/>
        <v>38</v>
      </c>
      <c r="G2192" s="107">
        <f>COUNTIF(Data_Eksportir!$H$2:$H$3401,A2192)</f>
        <v>0</v>
      </c>
      <c r="H2192" s="104" t="str">
        <f t="shared" si="240"/>
        <v>1 – 5</v>
      </c>
      <c r="I2192" s="104" t="str">
        <f t="shared" si="241"/>
        <v>Di bawah ambang nilai</v>
      </c>
      <c r="J2192" s="106">
        <f t="shared" si="242"/>
        <v>256460.00219200001</v>
      </c>
      <c r="K2192" s="105">
        <f t="shared" si="243"/>
        <v>0</v>
      </c>
      <c r="L2192" s="106">
        <f t="shared" si="244"/>
        <v>0</v>
      </c>
    </row>
    <row r="2193" spans="1:12" x14ac:dyDescent="0.3">
      <c r="A2193" s="104" t="s">
        <v>4773</v>
      </c>
      <c r="B2193" s="104" t="s">
        <v>4774</v>
      </c>
      <c r="C2193" s="105">
        <v>1393656</v>
      </c>
      <c r="D2193" s="105">
        <v>3454630</v>
      </c>
      <c r="E2193" s="106">
        <f t="shared" si="238"/>
        <v>2.4788254777362564</v>
      </c>
      <c r="F2193" s="107">
        <f t="shared" si="239"/>
        <v>38</v>
      </c>
      <c r="G2193" s="107">
        <f>COUNTIF(Data_Eksportir!$H$2:$H$3401,A2193)</f>
        <v>0</v>
      </c>
      <c r="H2193" s="104" t="str">
        <f t="shared" si="240"/>
        <v>1 – 5</v>
      </c>
      <c r="I2193" s="104" t="str">
        <f t="shared" si="241"/>
        <v>Di bawah ambang nilai</v>
      </c>
      <c r="J2193" s="106">
        <f t="shared" si="242"/>
        <v>3454630.0021930002</v>
      </c>
      <c r="K2193" s="105">
        <f t="shared" si="243"/>
        <v>0</v>
      </c>
      <c r="L2193" s="106">
        <f t="shared" si="244"/>
        <v>0</v>
      </c>
    </row>
    <row r="2194" spans="1:12" x14ac:dyDescent="0.3">
      <c r="A2194" s="104" t="s">
        <v>4775</v>
      </c>
      <c r="B2194" s="104" t="s">
        <v>4776</v>
      </c>
      <c r="C2194" s="105">
        <v>490895</v>
      </c>
      <c r="D2194" s="105">
        <v>455205</v>
      </c>
      <c r="E2194" s="106">
        <f t="shared" si="238"/>
        <v>0.92729606127583297</v>
      </c>
      <c r="F2194" s="107">
        <f t="shared" si="239"/>
        <v>38</v>
      </c>
      <c r="G2194" s="107">
        <f>COUNTIF(Data_Eksportir!$H$2:$H$3401,A2194)</f>
        <v>0</v>
      </c>
      <c r="H2194" s="104" t="str">
        <f t="shared" si="240"/>
        <v>Di bawah 1</v>
      </c>
      <c r="I2194" s="104" t="str">
        <f t="shared" si="241"/>
        <v>Di bawah ambang nilai</v>
      </c>
      <c r="J2194" s="106">
        <f t="shared" si="242"/>
        <v>455205.002194</v>
      </c>
      <c r="K2194" s="105">
        <f t="shared" si="243"/>
        <v>0</v>
      </c>
      <c r="L2194" s="106">
        <f t="shared" si="244"/>
        <v>0</v>
      </c>
    </row>
    <row r="2195" spans="1:12" x14ac:dyDescent="0.3">
      <c r="A2195" s="104" t="s">
        <v>4777</v>
      </c>
      <c r="B2195" s="104" t="s">
        <v>4778</v>
      </c>
      <c r="C2195" s="105">
        <v>294471</v>
      </c>
      <c r="D2195" s="105">
        <v>46905247</v>
      </c>
      <c r="E2195" s="106">
        <f t="shared" si="238"/>
        <v>159.2864730313002</v>
      </c>
      <c r="F2195" s="107">
        <f t="shared" si="239"/>
        <v>38</v>
      </c>
      <c r="G2195" s="107">
        <f>COUNTIF(Data_Eksportir!$H$2:$H$3401,A2195)</f>
        <v>0</v>
      </c>
      <c r="H2195" s="104" t="str">
        <f t="shared" si="240"/>
        <v>100 ke atas</v>
      </c>
      <c r="I2195" s="104" t="str">
        <f t="shared" si="241"/>
        <v>Belum terwakili</v>
      </c>
      <c r="J2195" s="106">
        <f t="shared" si="242"/>
        <v>46905247.002195001</v>
      </c>
      <c r="K2195" s="105">
        <f t="shared" si="243"/>
        <v>46905247</v>
      </c>
      <c r="L2195" s="106">
        <f t="shared" si="244"/>
        <v>46905247.002195001</v>
      </c>
    </row>
    <row r="2196" spans="1:12" x14ac:dyDescent="0.3">
      <c r="A2196" s="104" t="s">
        <v>4779</v>
      </c>
      <c r="B2196" s="104" t="s">
        <v>4780</v>
      </c>
      <c r="C2196" s="105">
        <v>19956</v>
      </c>
      <c r="D2196" s="105">
        <v>184</v>
      </c>
      <c r="E2196" s="106">
        <f t="shared" si="238"/>
        <v>9.2202846261775911E-3</v>
      </c>
      <c r="F2196" s="107">
        <f t="shared" si="239"/>
        <v>38</v>
      </c>
      <c r="G2196" s="107">
        <f>COUNTIF(Data_Eksportir!$H$2:$H$3401,A2196)</f>
        <v>0</v>
      </c>
      <c r="H2196" s="104" t="str">
        <f t="shared" si="240"/>
        <v>Di bawah 1</v>
      </c>
      <c r="I2196" s="104" t="str">
        <f t="shared" si="241"/>
        <v>Di bawah ambang nilai</v>
      </c>
      <c r="J2196" s="106">
        <f t="shared" si="242"/>
        <v>184.002196</v>
      </c>
      <c r="K2196" s="105">
        <f t="shared" si="243"/>
        <v>0</v>
      </c>
      <c r="L2196" s="106">
        <f t="shared" si="244"/>
        <v>0</v>
      </c>
    </row>
    <row r="2197" spans="1:12" x14ac:dyDescent="0.3">
      <c r="A2197" s="104" t="s">
        <v>4781</v>
      </c>
      <c r="B2197" s="104" t="s">
        <v>4782</v>
      </c>
      <c r="C2197" s="105">
        <v>455696</v>
      </c>
      <c r="D2197" s="105">
        <v>3303853</v>
      </c>
      <c r="E2197" s="106">
        <f t="shared" si="238"/>
        <v>7.2501250833889257</v>
      </c>
      <c r="F2197" s="107">
        <f t="shared" si="239"/>
        <v>38</v>
      </c>
      <c r="G2197" s="107">
        <f>COUNTIF(Data_Eksportir!$H$2:$H$3401,A2197)</f>
        <v>0</v>
      </c>
      <c r="H2197" s="104" t="str">
        <f t="shared" si="240"/>
        <v>5 – 20</v>
      </c>
      <c r="I2197" s="104" t="str">
        <f t="shared" si="241"/>
        <v>Di bawah ambang nilai</v>
      </c>
      <c r="J2197" s="106">
        <f t="shared" si="242"/>
        <v>3303853.0021970002</v>
      </c>
      <c r="K2197" s="105">
        <f t="shared" si="243"/>
        <v>0</v>
      </c>
      <c r="L2197" s="106">
        <f t="shared" si="244"/>
        <v>0</v>
      </c>
    </row>
    <row r="2198" spans="1:12" x14ac:dyDescent="0.3">
      <c r="A2198" s="104" t="s">
        <v>4783</v>
      </c>
      <c r="B2198" s="104" t="s">
        <v>4784</v>
      </c>
      <c r="C2198" s="105">
        <v>605226</v>
      </c>
      <c r="D2198" s="105">
        <v>902718</v>
      </c>
      <c r="E2198" s="106">
        <f t="shared" si="238"/>
        <v>1.4915386979409344</v>
      </c>
      <c r="F2198" s="107">
        <f t="shared" si="239"/>
        <v>38</v>
      </c>
      <c r="G2198" s="107">
        <f>COUNTIF(Data_Eksportir!$H$2:$H$3401,A2198)</f>
        <v>0</v>
      </c>
      <c r="H2198" s="104" t="str">
        <f t="shared" si="240"/>
        <v>1 – 5</v>
      </c>
      <c r="I2198" s="104" t="str">
        <f t="shared" si="241"/>
        <v>Di bawah ambang nilai</v>
      </c>
      <c r="J2198" s="106">
        <f t="shared" si="242"/>
        <v>902718.00219799997</v>
      </c>
      <c r="K2198" s="105">
        <f t="shared" si="243"/>
        <v>0</v>
      </c>
      <c r="L2198" s="106">
        <f t="shared" si="244"/>
        <v>0</v>
      </c>
    </row>
    <row r="2199" spans="1:12" x14ac:dyDescent="0.3">
      <c r="A2199" s="104" t="s">
        <v>4785</v>
      </c>
      <c r="B2199" s="104" t="s">
        <v>4786</v>
      </c>
      <c r="C2199" s="105">
        <v>3460800</v>
      </c>
      <c r="D2199" s="105">
        <v>110032</v>
      </c>
      <c r="E2199" s="106">
        <f t="shared" si="238"/>
        <v>3.1793804900601019E-2</v>
      </c>
      <c r="F2199" s="107">
        <f t="shared" si="239"/>
        <v>38</v>
      </c>
      <c r="G2199" s="107">
        <f>COUNTIF(Data_Eksportir!$H$2:$H$3401,A2199)</f>
        <v>2</v>
      </c>
      <c r="H2199" s="104" t="str">
        <f t="shared" si="240"/>
        <v>Di bawah 1</v>
      </c>
      <c r="I2199" s="104" t="str">
        <f t="shared" si="241"/>
        <v>Di bawah ambang nilai</v>
      </c>
      <c r="J2199" s="106">
        <f t="shared" si="242"/>
        <v>110032.002199</v>
      </c>
      <c r="K2199" s="105">
        <f t="shared" si="243"/>
        <v>0</v>
      </c>
      <c r="L2199" s="106">
        <f t="shared" si="244"/>
        <v>0</v>
      </c>
    </row>
    <row r="2200" spans="1:12" x14ac:dyDescent="0.3">
      <c r="A2200" s="104" t="s">
        <v>4787</v>
      </c>
      <c r="B2200" s="104" t="s">
        <v>4788</v>
      </c>
      <c r="C2200" s="105">
        <v>550597</v>
      </c>
      <c r="D2200" s="105">
        <v>571856</v>
      </c>
      <c r="E2200" s="106">
        <f t="shared" si="238"/>
        <v>1.0386108169859263</v>
      </c>
      <c r="F2200" s="107">
        <f t="shared" si="239"/>
        <v>38</v>
      </c>
      <c r="G2200" s="107">
        <f>COUNTIF(Data_Eksportir!$H$2:$H$3401,A2200)</f>
        <v>0</v>
      </c>
      <c r="H2200" s="104" t="str">
        <f t="shared" si="240"/>
        <v>1 – 5</v>
      </c>
      <c r="I2200" s="104" t="str">
        <f t="shared" si="241"/>
        <v>Di bawah ambang nilai</v>
      </c>
      <c r="J2200" s="106">
        <f t="shared" si="242"/>
        <v>571856.00219999999</v>
      </c>
      <c r="K2200" s="105">
        <f t="shared" si="243"/>
        <v>0</v>
      </c>
      <c r="L2200" s="106">
        <f t="shared" si="244"/>
        <v>0</v>
      </c>
    </row>
    <row r="2201" spans="1:12" x14ac:dyDescent="0.3">
      <c r="A2201" s="104" t="s">
        <v>4789</v>
      </c>
      <c r="B2201" s="104" t="s">
        <v>4790</v>
      </c>
      <c r="C2201" s="105">
        <v>38718045</v>
      </c>
      <c r="D2201" s="105">
        <v>52999971</v>
      </c>
      <c r="E2201" s="106">
        <f t="shared" si="238"/>
        <v>1.3688700191344889</v>
      </c>
      <c r="F2201" s="107">
        <f t="shared" si="239"/>
        <v>38</v>
      </c>
      <c r="G2201" s="107">
        <f>COUNTIF(Data_Eksportir!$H$2:$H$3401,A2201)</f>
        <v>0</v>
      </c>
      <c r="H2201" s="104" t="str">
        <f t="shared" si="240"/>
        <v>1 – 5</v>
      </c>
      <c r="I2201" s="104" t="str">
        <f t="shared" si="241"/>
        <v>Belum terwakili</v>
      </c>
      <c r="J2201" s="106">
        <f t="shared" si="242"/>
        <v>52999971.002200998</v>
      </c>
      <c r="K2201" s="105">
        <f t="shared" si="243"/>
        <v>52999971</v>
      </c>
      <c r="L2201" s="106">
        <f t="shared" si="244"/>
        <v>52999971.002200998</v>
      </c>
    </row>
    <row r="2202" spans="1:12" x14ac:dyDescent="0.3">
      <c r="A2202" s="104" t="s">
        <v>4791</v>
      </c>
      <c r="B2202" s="104" t="s">
        <v>4792</v>
      </c>
      <c r="C2202" s="105">
        <v>2553631</v>
      </c>
      <c r="D2202" s="105">
        <v>78769251</v>
      </c>
      <c r="E2202" s="106">
        <f t="shared" si="238"/>
        <v>30.845980096576209</v>
      </c>
      <c r="F2202" s="107">
        <f t="shared" si="239"/>
        <v>38</v>
      </c>
      <c r="G2202" s="107">
        <f>COUNTIF(Data_Eksportir!$H$2:$H$3401,A2202)</f>
        <v>0</v>
      </c>
      <c r="H2202" s="104" t="str">
        <f t="shared" si="240"/>
        <v>20 – 100</v>
      </c>
      <c r="I2202" s="104" t="str">
        <f t="shared" si="241"/>
        <v>Belum terwakili</v>
      </c>
      <c r="J2202" s="106">
        <f t="shared" si="242"/>
        <v>78769251.002202004</v>
      </c>
      <c r="K2202" s="105">
        <f t="shared" si="243"/>
        <v>78769251</v>
      </c>
      <c r="L2202" s="106">
        <f t="shared" si="244"/>
        <v>78769251.002202004</v>
      </c>
    </row>
    <row r="2203" spans="1:12" x14ac:dyDescent="0.3">
      <c r="A2203" s="104" t="s">
        <v>4793</v>
      </c>
      <c r="B2203" s="104" t="s">
        <v>4794</v>
      </c>
      <c r="C2203" s="105">
        <v>295787</v>
      </c>
      <c r="D2203" s="105">
        <v>848338</v>
      </c>
      <c r="E2203" s="106">
        <f t="shared" si="238"/>
        <v>2.8680706048609301</v>
      </c>
      <c r="F2203" s="107">
        <f t="shared" si="239"/>
        <v>38</v>
      </c>
      <c r="G2203" s="107">
        <f>COUNTIF(Data_Eksportir!$H$2:$H$3401,A2203)</f>
        <v>0</v>
      </c>
      <c r="H2203" s="104" t="str">
        <f t="shared" si="240"/>
        <v>1 – 5</v>
      </c>
      <c r="I2203" s="104" t="str">
        <f t="shared" si="241"/>
        <v>Di bawah ambang nilai</v>
      </c>
      <c r="J2203" s="106">
        <f t="shared" si="242"/>
        <v>848338.00220300001</v>
      </c>
      <c r="K2203" s="105">
        <f t="shared" si="243"/>
        <v>0</v>
      </c>
      <c r="L2203" s="106">
        <f t="shared" si="244"/>
        <v>0</v>
      </c>
    </row>
    <row r="2204" spans="1:12" x14ac:dyDescent="0.3">
      <c r="A2204" s="104" t="s">
        <v>4795</v>
      </c>
      <c r="B2204" s="104" t="s">
        <v>4796</v>
      </c>
      <c r="C2204" s="105">
        <v>8249332</v>
      </c>
      <c r="D2204" s="105">
        <v>9097332</v>
      </c>
      <c r="E2204" s="106">
        <f t="shared" si="238"/>
        <v>1.1027962021652178</v>
      </c>
      <c r="F2204" s="107">
        <f t="shared" si="239"/>
        <v>38</v>
      </c>
      <c r="G2204" s="107">
        <f>COUNTIF(Data_Eksportir!$H$2:$H$3401,A2204)</f>
        <v>1</v>
      </c>
      <c r="H2204" s="104" t="str">
        <f t="shared" si="240"/>
        <v>1 – 5</v>
      </c>
      <c r="I2204" s="104" t="str">
        <f t="shared" si="241"/>
        <v>Di bawah ambang nilai</v>
      </c>
      <c r="J2204" s="106">
        <f t="shared" si="242"/>
        <v>9097332.0022039991</v>
      </c>
      <c r="K2204" s="105">
        <f t="shared" si="243"/>
        <v>0</v>
      </c>
      <c r="L2204" s="106">
        <f t="shared" si="244"/>
        <v>0</v>
      </c>
    </row>
    <row r="2205" spans="1:12" x14ac:dyDescent="0.3">
      <c r="A2205" s="104" t="s">
        <v>4797</v>
      </c>
      <c r="B2205" s="104" t="s">
        <v>4798</v>
      </c>
      <c r="C2205" s="105">
        <v>400004</v>
      </c>
      <c r="D2205" s="105">
        <v>12509</v>
      </c>
      <c r="E2205" s="106">
        <f t="shared" si="238"/>
        <v>3.1272187278127216E-2</v>
      </c>
      <c r="F2205" s="107">
        <f t="shared" si="239"/>
        <v>38</v>
      </c>
      <c r="G2205" s="107">
        <f>COUNTIF(Data_Eksportir!$H$2:$H$3401,A2205)</f>
        <v>0</v>
      </c>
      <c r="H2205" s="104" t="str">
        <f t="shared" si="240"/>
        <v>Di bawah 1</v>
      </c>
      <c r="I2205" s="104" t="str">
        <f t="shared" si="241"/>
        <v>Di bawah ambang nilai</v>
      </c>
      <c r="J2205" s="106">
        <f t="shared" si="242"/>
        <v>12509.002205000001</v>
      </c>
      <c r="K2205" s="105">
        <f t="shared" si="243"/>
        <v>0</v>
      </c>
      <c r="L2205" s="106">
        <f t="shared" si="244"/>
        <v>0</v>
      </c>
    </row>
    <row r="2206" spans="1:12" x14ac:dyDescent="0.3">
      <c r="A2206" s="104" t="s">
        <v>4799</v>
      </c>
      <c r="B2206" s="104" t="s">
        <v>4800</v>
      </c>
      <c r="C2206" s="105">
        <v>21384</v>
      </c>
      <c r="D2206" s="105">
        <v>64688</v>
      </c>
      <c r="E2206" s="106">
        <f t="shared" si="238"/>
        <v>3.0250654695099142</v>
      </c>
      <c r="F2206" s="107">
        <f t="shared" si="239"/>
        <v>38</v>
      </c>
      <c r="G2206" s="107">
        <f>COUNTIF(Data_Eksportir!$H$2:$H$3401,A2206)</f>
        <v>0</v>
      </c>
      <c r="H2206" s="104" t="str">
        <f t="shared" si="240"/>
        <v>1 – 5</v>
      </c>
      <c r="I2206" s="104" t="str">
        <f t="shared" si="241"/>
        <v>Di bawah ambang nilai</v>
      </c>
      <c r="J2206" s="106">
        <f t="shared" si="242"/>
        <v>64688.002205999997</v>
      </c>
      <c r="K2206" s="105">
        <f t="shared" si="243"/>
        <v>0</v>
      </c>
      <c r="L2206" s="106">
        <f t="shared" si="244"/>
        <v>0</v>
      </c>
    </row>
    <row r="2207" spans="1:12" x14ac:dyDescent="0.3">
      <c r="A2207" s="104" t="s">
        <v>4801</v>
      </c>
      <c r="B2207" s="104" t="s">
        <v>4802</v>
      </c>
      <c r="C2207" s="105">
        <v>7</v>
      </c>
      <c r="D2207" s="105">
        <v>132</v>
      </c>
      <c r="E2207" s="106">
        <f t="shared" si="238"/>
        <v>18.857142857142858</v>
      </c>
      <c r="F2207" s="107">
        <f t="shared" si="239"/>
        <v>38</v>
      </c>
      <c r="G2207" s="107">
        <f>COUNTIF(Data_Eksportir!$H$2:$H$3401,A2207)</f>
        <v>0</v>
      </c>
      <c r="H2207" s="104" t="str">
        <f t="shared" si="240"/>
        <v>5 – 20</v>
      </c>
      <c r="I2207" s="104" t="str">
        <f t="shared" si="241"/>
        <v>Di bawah ambang nilai</v>
      </c>
      <c r="J2207" s="106">
        <f t="shared" si="242"/>
        <v>132.002207</v>
      </c>
      <c r="K2207" s="105">
        <f t="shared" si="243"/>
        <v>0</v>
      </c>
      <c r="L2207" s="106">
        <f t="shared" si="244"/>
        <v>0</v>
      </c>
    </row>
    <row r="2208" spans="1:12" x14ac:dyDescent="0.3">
      <c r="A2208" s="104" t="s">
        <v>4803</v>
      </c>
      <c r="B2208" s="104" t="s">
        <v>4804</v>
      </c>
      <c r="C2208" s="105">
        <v>1492</v>
      </c>
      <c r="D2208" s="105">
        <v>137948</v>
      </c>
      <c r="E2208" s="106">
        <f t="shared" si="238"/>
        <v>92.458445040214471</v>
      </c>
      <c r="F2208" s="107">
        <f t="shared" si="239"/>
        <v>38</v>
      </c>
      <c r="G2208" s="107">
        <f>COUNTIF(Data_Eksportir!$H$2:$H$3401,A2208)</f>
        <v>0</v>
      </c>
      <c r="H2208" s="104" t="str">
        <f t="shared" si="240"/>
        <v>20 – 100</v>
      </c>
      <c r="I2208" s="104" t="str">
        <f t="shared" si="241"/>
        <v>Di bawah ambang nilai</v>
      </c>
      <c r="J2208" s="106">
        <f t="shared" si="242"/>
        <v>137948.00220799999</v>
      </c>
      <c r="K2208" s="105">
        <f t="shared" si="243"/>
        <v>0</v>
      </c>
      <c r="L2208" s="106">
        <f t="shared" si="244"/>
        <v>0</v>
      </c>
    </row>
    <row r="2209" spans="1:12" x14ac:dyDescent="0.3">
      <c r="A2209" s="104" t="s">
        <v>4805</v>
      </c>
      <c r="B2209" s="104" t="s">
        <v>4806</v>
      </c>
      <c r="C2209" s="105">
        <v>236</v>
      </c>
      <c r="D2209" s="105">
        <v>7064</v>
      </c>
      <c r="E2209" s="106">
        <f t="shared" si="238"/>
        <v>29.932203389830509</v>
      </c>
      <c r="F2209" s="107">
        <f t="shared" si="239"/>
        <v>38</v>
      </c>
      <c r="G2209" s="107">
        <f>COUNTIF(Data_Eksportir!$H$2:$H$3401,A2209)</f>
        <v>0</v>
      </c>
      <c r="H2209" s="104" t="str">
        <f t="shared" si="240"/>
        <v>20 – 100</v>
      </c>
      <c r="I2209" s="104" t="str">
        <f t="shared" si="241"/>
        <v>Di bawah ambang nilai</v>
      </c>
      <c r="J2209" s="106">
        <f t="shared" si="242"/>
        <v>7064.0022090000002</v>
      </c>
      <c r="K2209" s="105">
        <f t="shared" si="243"/>
        <v>0</v>
      </c>
      <c r="L2209" s="106">
        <f t="shared" si="244"/>
        <v>0</v>
      </c>
    </row>
    <row r="2210" spans="1:12" x14ac:dyDescent="0.3">
      <c r="A2210" s="104" t="s">
        <v>4807</v>
      </c>
      <c r="B2210" s="104" t="s">
        <v>4808</v>
      </c>
      <c r="C2210" s="105">
        <v>83</v>
      </c>
      <c r="D2210" s="105">
        <v>7326</v>
      </c>
      <c r="E2210" s="106">
        <f t="shared" si="238"/>
        <v>88.265060240963862</v>
      </c>
      <c r="F2210" s="107">
        <f t="shared" si="239"/>
        <v>38</v>
      </c>
      <c r="G2210" s="107">
        <f>COUNTIF(Data_Eksportir!$H$2:$H$3401,A2210)</f>
        <v>0</v>
      </c>
      <c r="H2210" s="104" t="str">
        <f t="shared" si="240"/>
        <v>20 – 100</v>
      </c>
      <c r="I2210" s="104" t="str">
        <f t="shared" si="241"/>
        <v>Di bawah ambang nilai</v>
      </c>
      <c r="J2210" s="106">
        <f t="shared" si="242"/>
        <v>7326.0022099999996</v>
      </c>
      <c r="K2210" s="105">
        <f t="shared" si="243"/>
        <v>0</v>
      </c>
      <c r="L2210" s="106">
        <f t="shared" si="244"/>
        <v>0</v>
      </c>
    </row>
    <row r="2211" spans="1:12" x14ac:dyDescent="0.3">
      <c r="A2211" s="104" t="s">
        <v>4809</v>
      </c>
      <c r="B2211" s="104" t="s">
        <v>4810</v>
      </c>
      <c r="C2211" s="105">
        <v>631957415</v>
      </c>
      <c r="D2211" s="105">
        <v>699394833</v>
      </c>
      <c r="E2211" s="106">
        <f t="shared" si="238"/>
        <v>1.1067119657105375</v>
      </c>
      <c r="F2211" s="107">
        <f t="shared" si="239"/>
        <v>38</v>
      </c>
      <c r="G2211" s="107">
        <f>COUNTIF(Data_Eksportir!$H$2:$H$3401,A2211)</f>
        <v>0</v>
      </c>
      <c r="H2211" s="104" t="str">
        <f t="shared" si="240"/>
        <v>1 – 5</v>
      </c>
      <c r="I2211" s="104" t="str">
        <f t="shared" si="241"/>
        <v>Belum terwakili</v>
      </c>
      <c r="J2211" s="106">
        <f t="shared" si="242"/>
        <v>699394833.00221097</v>
      </c>
      <c r="K2211" s="105">
        <f t="shared" si="243"/>
        <v>699394833</v>
      </c>
      <c r="L2211" s="106">
        <f t="shared" si="244"/>
        <v>699394833.00221097</v>
      </c>
    </row>
    <row r="2212" spans="1:12" x14ac:dyDescent="0.3">
      <c r="A2212" s="104" t="s">
        <v>4811</v>
      </c>
      <c r="B2212" s="104" t="s">
        <v>4812</v>
      </c>
      <c r="C2212" s="105">
        <v>191639750</v>
      </c>
      <c r="D2212" s="105">
        <v>195259107</v>
      </c>
      <c r="E2212" s="106">
        <f t="shared" si="238"/>
        <v>1.0188862540261088</v>
      </c>
      <c r="F2212" s="107">
        <f t="shared" si="239"/>
        <v>38</v>
      </c>
      <c r="G2212" s="107">
        <f>COUNTIF(Data_Eksportir!$H$2:$H$3401,A2212)</f>
        <v>0</v>
      </c>
      <c r="H2212" s="104" t="str">
        <f t="shared" si="240"/>
        <v>1 – 5</v>
      </c>
      <c r="I2212" s="104" t="str">
        <f t="shared" si="241"/>
        <v>Belum terwakili</v>
      </c>
      <c r="J2212" s="106">
        <f t="shared" si="242"/>
        <v>195259107.00221199</v>
      </c>
      <c r="K2212" s="105">
        <f t="shared" si="243"/>
        <v>195259107</v>
      </c>
      <c r="L2212" s="106">
        <f t="shared" si="244"/>
        <v>195259107.00221199</v>
      </c>
    </row>
    <row r="2213" spans="1:12" x14ac:dyDescent="0.3">
      <c r="A2213" s="104" t="s">
        <v>4813</v>
      </c>
      <c r="B2213" s="104" t="s">
        <v>4814</v>
      </c>
      <c r="C2213" s="105">
        <v>185485</v>
      </c>
      <c r="D2213" s="105">
        <v>342810</v>
      </c>
      <c r="E2213" s="106">
        <f t="shared" si="238"/>
        <v>1.8481817936760385</v>
      </c>
      <c r="F2213" s="107">
        <f t="shared" si="239"/>
        <v>38</v>
      </c>
      <c r="G2213" s="107">
        <f>COUNTIF(Data_Eksportir!$H$2:$H$3401,A2213)</f>
        <v>0</v>
      </c>
      <c r="H2213" s="104" t="str">
        <f t="shared" si="240"/>
        <v>1 – 5</v>
      </c>
      <c r="I2213" s="104" t="str">
        <f t="shared" si="241"/>
        <v>Di bawah ambang nilai</v>
      </c>
      <c r="J2213" s="106">
        <f t="shared" si="242"/>
        <v>342810.00221300003</v>
      </c>
      <c r="K2213" s="105">
        <f t="shared" si="243"/>
        <v>0</v>
      </c>
      <c r="L2213" s="106">
        <f t="shared" si="244"/>
        <v>0</v>
      </c>
    </row>
    <row r="2214" spans="1:12" x14ac:dyDescent="0.3">
      <c r="A2214" s="104" t="s">
        <v>4815</v>
      </c>
      <c r="B2214" s="104" t="s">
        <v>4816</v>
      </c>
      <c r="C2214" s="105">
        <v>22654754</v>
      </c>
      <c r="D2214" s="105">
        <v>33238690</v>
      </c>
      <c r="E2214" s="106">
        <f t="shared" si="238"/>
        <v>1.4671838855544403</v>
      </c>
      <c r="F2214" s="107">
        <f t="shared" si="239"/>
        <v>38</v>
      </c>
      <c r="G2214" s="107">
        <f>COUNTIF(Data_Eksportir!$H$2:$H$3401,A2214)</f>
        <v>1</v>
      </c>
      <c r="H2214" s="104" t="str">
        <f t="shared" si="240"/>
        <v>1 – 5</v>
      </c>
      <c r="I2214" s="104" t="str">
        <f t="shared" si="241"/>
        <v>Keterwakilan rendah</v>
      </c>
      <c r="J2214" s="106">
        <f t="shared" si="242"/>
        <v>33238690.002214</v>
      </c>
      <c r="K2214" s="105">
        <f t="shared" si="243"/>
        <v>16619345</v>
      </c>
      <c r="L2214" s="106">
        <f t="shared" si="244"/>
        <v>16619345.002214</v>
      </c>
    </row>
    <row r="2215" spans="1:12" x14ac:dyDescent="0.3">
      <c r="A2215" s="104" t="s">
        <v>4817</v>
      </c>
      <c r="B2215" s="104" t="s">
        <v>4818</v>
      </c>
      <c r="C2215" s="105">
        <v>587524357</v>
      </c>
      <c r="D2215" s="105">
        <v>686771379</v>
      </c>
      <c r="E2215" s="106">
        <f t="shared" si="238"/>
        <v>1.1689240978991446</v>
      </c>
      <c r="F2215" s="107">
        <f t="shared" si="239"/>
        <v>38</v>
      </c>
      <c r="G2215" s="107">
        <f>COUNTIF(Data_Eksportir!$H$2:$H$3401,A2215)</f>
        <v>0</v>
      </c>
      <c r="H2215" s="104" t="str">
        <f t="shared" si="240"/>
        <v>1 – 5</v>
      </c>
      <c r="I2215" s="104" t="str">
        <f t="shared" si="241"/>
        <v>Belum terwakili</v>
      </c>
      <c r="J2215" s="106">
        <f t="shared" si="242"/>
        <v>686771379.00221503</v>
      </c>
      <c r="K2215" s="105">
        <f t="shared" si="243"/>
        <v>686771379</v>
      </c>
      <c r="L2215" s="106">
        <f t="shared" si="244"/>
        <v>686771379.00221503</v>
      </c>
    </row>
    <row r="2216" spans="1:12" x14ac:dyDescent="0.3">
      <c r="A2216" s="104" t="s">
        <v>4819</v>
      </c>
      <c r="B2216" s="104" t="s">
        <v>4820</v>
      </c>
      <c r="C2216" s="105">
        <v>1708943235</v>
      </c>
      <c r="D2216" s="105">
        <v>1608219030</v>
      </c>
      <c r="E2216" s="106">
        <f t="shared" si="238"/>
        <v>0.94106053206618068</v>
      </c>
      <c r="F2216" s="107">
        <f t="shared" si="239"/>
        <v>38</v>
      </c>
      <c r="G2216" s="107">
        <f>COUNTIF(Data_Eksportir!$H$2:$H$3401,A2216)</f>
        <v>18</v>
      </c>
      <c r="H2216" s="104" t="str">
        <f t="shared" si="240"/>
        <v>Di bawah 1</v>
      </c>
      <c r="I2216" s="104" t="str">
        <f t="shared" si="241"/>
        <v>Terwakili</v>
      </c>
      <c r="J2216" s="106">
        <f t="shared" si="242"/>
        <v>1608219030.0022161</v>
      </c>
      <c r="K2216" s="105">
        <f t="shared" si="243"/>
        <v>84643106.842105269</v>
      </c>
      <c r="L2216" s="106">
        <f t="shared" si="244"/>
        <v>84643106.844321266</v>
      </c>
    </row>
    <row r="2217" spans="1:12" x14ac:dyDescent="0.3">
      <c r="A2217" s="104" t="s">
        <v>4821</v>
      </c>
      <c r="B2217" s="104" t="s">
        <v>4822</v>
      </c>
      <c r="C2217" s="105">
        <v>84977824</v>
      </c>
      <c r="D2217" s="105">
        <v>120229555</v>
      </c>
      <c r="E2217" s="106">
        <f t="shared" si="238"/>
        <v>1.4148344749331307</v>
      </c>
      <c r="F2217" s="107">
        <f t="shared" si="239"/>
        <v>38</v>
      </c>
      <c r="G2217" s="107">
        <f>COUNTIF(Data_Eksportir!$H$2:$H$3401,A2217)</f>
        <v>2</v>
      </c>
      <c r="H2217" s="104" t="str">
        <f t="shared" si="240"/>
        <v>1 – 5</v>
      </c>
      <c r="I2217" s="104" t="str">
        <f t="shared" si="241"/>
        <v>Keterwakilan rendah</v>
      </c>
      <c r="J2217" s="106">
        <f t="shared" si="242"/>
        <v>120229555.00221699</v>
      </c>
      <c r="K2217" s="105">
        <f t="shared" si="243"/>
        <v>40076518.333333336</v>
      </c>
      <c r="L2217" s="106">
        <f t="shared" si="244"/>
        <v>40076518.335550338</v>
      </c>
    </row>
    <row r="2218" spans="1:12" x14ac:dyDescent="0.3">
      <c r="A2218" s="104" t="s">
        <v>4823</v>
      </c>
      <c r="B2218" s="104" t="s">
        <v>4824</v>
      </c>
      <c r="C2218" s="105">
        <v>1214878480</v>
      </c>
      <c r="D2218" s="105">
        <v>1612365908</v>
      </c>
      <c r="E2218" s="106">
        <f t="shared" si="238"/>
        <v>1.3271828701748014</v>
      </c>
      <c r="F2218" s="107">
        <f t="shared" si="239"/>
        <v>38</v>
      </c>
      <c r="G2218" s="107">
        <f>COUNTIF(Data_Eksportir!$H$2:$H$3401,A2218)</f>
        <v>0</v>
      </c>
      <c r="H2218" s="104" t="str">
        <f t="shared" si="240"/>
        <v>1 – 5</v>
      </c>
      <c r="I2218" s="104" t="str">
        <f t="shared" si="241"/>
        <v>Belum terwakili</v>
      </c>
      <c r="J2218" s="106">
        <f t="shared" si="242"/>
        <v>1612365908.002218</v>
      </c>
      <c r="K2218" s="105">
        <f t="shared" si="243"/>
        <v>1612365908</v>
      </c>
      <c r="L2218" s="106">
        <f t="shared" si="244"/>
        <v>1612365908.002218</v>
      </c>
    </row>
    <row r="2219" spans="1:12" x14ac:dyDescent="0.3">
      <c r="A2219" s="104" t="s">
        <v>4825</v>
      </c>
      <c r="B2219" s="104" t="s">
        <v>4826</v>
      </c>
      <c r="C2219" s="105">
        <v>9208010</v>
      </c>
      <c r="D2219" s="105">
        <v>17193802</v>
      </c>
      <c r="E2219" s="106">
        <f t="shared" si="238"/>
        <v>1.8672657827261265</v>
      </c>
      <c r="F2219" s="107">
        <f t="shared" si="239"/>
        <v>38</v>
      </c>
      <c r="G2219" s="107">
        <f>COUNTIF(Data_Eksportir!$H$2:$H$3401,A2219)</f>
        <v>0</v>
      </c>
      <c r="H2219" s="104" t="str">
        <f t="shared" si="240"/>
        <v>1 – 5</v>
      </c>
      <c r="I2219" s="104" t="str">
        <f t="shared" si="241"/>
        <v>Belum terwakili</v>
      </c>
      <c r="J2219" s="106">
        <f t="shared" si="242"/>
        <v>17193802.002218999</v>
      </c>
      <c r="K2219" s="105">
        <f t="shared" si="243"/>
        <v>17193802</v>
      </c>
      <c r="L2219" s="106">
        <f t="shared" si="244"/>
        <v>17193802.002218999</v>
      </c>
    </row>
    <row r="2220" spans="1:12" x14ac:dyDescent="0.3">
      <c r="A2220" s="104" t="s">
        <v>4827</v>
      </c>
      <c r="B2220" s="104" t="s">
        <v>4828</v>
      </c>
      <c r="C2220" s="105">
        <v>811350354</v>
      </c>
      <c r="D2220" s="105">
        <v>1913930354</v>
      </c>
      <c r="E2220" s="106">
        <f t="shared" si="238"/>
        <v>2.3589443753419501</v>
      </c>
      <c r="F2220" s="107">
        <f t="shared" si="239"/>
        <v>38</v>
      </c>
      <c r="G2220" s="107">
        <f>COUNTIF(Data_Eksportir!$H$2:$H$3401,A2220)</f>
        <v>0</v>
      </c>
      <c r="H2220" s="104" t="str">
        <f t="shared" si="240"/>
        <v>1 – 5</v>
      </c>
      <c r="I2220" s="104" t="str">
        <f t="shared" si="241"/>
        <v>Belum terwakili</v>
      </c>
      <c r="J2220" s="106">
        <f t="shared" si="242"/>
        <v>1913930354.0022199</v>
      </c>
      <c r="K2220" s="105">
        <f t="shared" si="243"/>
        <v>1913930354</v>
      </c>
      <c r="L2220" s="106">
        <f t="shared" si="244"/>
        <v>1913930354.0022199</v>
      </c>
    </row>
    <row r="2221" spans="1:12" x14ac:dyDescent="0.3">
      <c r="A2221" s="104" t="s">
        <v>4829</v>
      </c>
      <c r="B2221" s="104" t="s">
        <v>4830</v>
      </c>
      <c r="C2221" s="105">
        <v>3387581</v>
      </c>
      <c r="D2221" s="105">
        <v>3134438</v>
      </c>
      <c r="E2221" s="106">
        <f t="shared" si="238"/>
        <v>0.92527322593909933</v>
      </c>
      <c r="F2221" s="107">
        <f t="shared" si="239"/>
        <v>38</v>
      </c>
      <c r="G2221" s="107">
        <f>COUNTIF(Data_Eksportir!$H$2:$H$3401,A2221)</f>
        <v>0</v>
      </c>
      <c r="H2221" s="104" t="str">
        <f t="shared" si="240"/>
        <v>Di bawah 1</v>
      </c>
      <c r="I2221" s="104" t="str">
        <f t="shared" si="241"/>
        <v>Di bawah ambang nilai</v>
      </c>
      <c r="J2221" s="106">
        <f t="shared" si="242"/>
        <v>3134438.0022209999</v>
      </c>
      <c r="K2221" s="105">
        <f t="shared" si="243"/>
        <v>0</v>
      </c>
      <c r="L2221" s="106">
        <f t="shared" si="244"/>
        <v>0</v>
      </c>
    </row>
    <row r="2222" spans="1:12" x14ac:dyDescent="0.3">
      <c r="A2222" s="104" t="s">
        <v>4831</v>
      </c>
      <c r="B2222" s="104" t="s">
        <v>4832</v>
      </c>
      <c r="C2222" s="105">
        <v>10600337</v>
      </c>
      <c r="D2222" s="105">
        <v>8119223</v>
      </c>
      <c r="E2222" s="106">
        <f t="shared" si="238"/>
        <v>0.7659400828483095</v>
      </c>
      <c r="F2222" s="107">
        <f t="shared" si="239"/>
        <v>38</v>
      </c>
      <c r="G2222" s="107">
        <f>COUNTIF(Data_Eksportir!$H$2:$H$3401,A2222)</f>
        <v>0</v>
      </c>
      <c r="H2222" s="104" t="str">
        <f t="shared" si="240"/>
        <v>Di bawah 1</v>
      </c>
      <c r="I2222" s="104" t="str">
        <f t="shared" si="241"/>
        <v>Di bawah ambang nilai</v>
      </c>
      <c r="J2222" s="106">
        <f t="shared" si="242"/>
        <v>8119223.0022219997</v>
      </c>
      <c r="K2222" s="105">
        <f t="shared" si="243"/>
        <v>0</v>
      </c>
      <c r="L2222" s="106">
        <f t="shared" si="244"/>
        <v>0</v>
      </c>
    </row>
    <row r="2223" spans="1:12" x14ac:dyDescent="0.3">
      <c r="A2223" s="104" t="s">
        <v>4833</v>
      </c>
      <c r="B2223" s="104" t="s">
        <v>4834</v>
      </c>
      <c r="C2223" s="105">
        <v>2532969</v>
      </c>
      <c r="D2223" s="105">
        <v>880051</v>
      </c>
      <c r="E2223" s="106">
        <f t="shared" si="238"/>
        <v>0.34743851977659418</v>
      </c>
      <c r="F2223" s="107">
        <f t="shared" si="239"/>
        <v>38</v>
      </c>
      <c r="G2223" s="107">
        <f>COUNTIF(Data_Eksportir!$H$2:$H$3401,A2223)</f>
        <v>0</v>
      </c>
      <c r="H2223" s="104" t="str">
        <f t="shared" si="240"/>
        <v>Di bawah 1</v>
      </c>
      <c r="I2223" s="104" t="str">
        <f t="shared" si="241"/>
        <v>Di bawah ambang nilai</v>
      </c>
      <c r="J2223" s="106">
        <f t="shared" si="242"/>
        <v>880051.00222300005</v>
      </c>
      <c r="K2223" s="105">
        <f t="shared" si="243"/>
        <v>0</v>
      </c>
      <c r="L2223" s="106">
        <f t="shared" si="244"/>
        <v>0</v>
      </c>
    </row>
    <row r="2224" spans="1:12" x14ac:dyDescent="0.3">
      <c r="A2224" s="104" t="s">
        <v>4835</v>
      </c>
      <c r="B2224" s="104" t="s">
        <v>4836</v>
      </c>
      <c r="C2224" s="105">
        <v>41164630</v>
      </c>
      <c r="D2224" s="105">
        <v>23110597</v>
      </c>
      <c r="E2224" s="106">
        <f t="shared" si="238"/>
        <v>0.56141879569912323</v>
      </c>
      <c r="F2224" s="107">
        <f t="shared" si="239"/>
        <v>38</v>
      </c>
      <c r="G2224" s="107">
        <f>COUNTIF(Data_Eksportir!$H$2:$H$3401,A2224)</f>
        <v>0</v>
      </c>
      <c r="H2224" s="104" t="str">
        <f t="shared" si="240"/>
        <v>Di bawah 1</v>
      </c>
      <c r="I2224" s="104" t="str">
        <f t="shared" si="241"/>
        <v>Belum terwakili</v>
      </c>
      <c r="J2224" s="106">
        <f t="shared" si="242"/>
        <v>23110597.002223998</v>
      </c>
      <c r="K2224" s="105">
        <f t="shared" si="243"/>
        <v>23110597</v>
      </c>
      <c r="L2224" s="106">
        <f t="shared" si="244"/>
        <v>23110597.002223998</v>
      </c>
    </row>
    <row r="2225" spans="1:12" x14ac:dyDescent="0.3">
      <c r="A2225" s="104" t="s">
        <v>4837</v>
      </c>
      <c r="B2225" s="104" t="s">
        <v>4838</v>
      </c>
      <c r="C2225" s="105">
        <v>181</v>
      </c>
      <c r="D2225" s="105">
        <v>46</v>
      </c>
      <c r="E2225" s="106">
        <f t="shared" si="238"/>
        <v>0.2541436464088398</v>
      </c>
      <c r="F2225" s="107">
        <f t="shared" si="239"/>
        <v>38</v>
      </c>
      <c r="G2225" s="107">
        <f>COUNTIF(Data_Eksportir!$H$2:$H$3401,A2225)</f>
        <v>0</v>
      </c>
      <c r="H2225" s="104" t="str">
        <f t="shared" si="240"/>
        <v>Di bawah 1</v>
      </c>
      <c r="I2225" s="104" t="str">
        <f t="shared" si="241"/>
        <v>Di bawah ambang nilai</v>
      </c>
      <c r="J2225" s="106">
        <f t="shared" si="242"/>
        <v>46.002225000000003</v>
      </c>
      <c r="K2225" s="105">
        <f t="shared" si="243"/>
        <v>0</v>
      </c>
      <c r="L2225" s="106">
        <f t="shared" si="244"/>
        <v>0</v>
      </c>
    </row>
    <row r="2226" spans="1:12" x14ac:dyDescent="0.3">
      <c r="A2226" s="104" t="s">
        <v>4839</v>
      </c>
      <c r="B2226" s="104" t="s">
        <v>4840</v>
      </c>
      <c r="C2226" s="105">
        <v>3225</v>
      </c>
      <c r="D2226" s="105">
        <v>6786</v>
      </c>
      <c r="E2226" s="106">
        <f t="shared" si="238"/>
        <v>2.1041860465116278</v>
      </c>
      <c r="F2226" s="107">
        <f t="shared" si="239"/>
        <v>38</v>
      </c>
      <c r="G2226" s="107">
        <f>COUNTIF(Data_Eksportir!$H$2:$H$3401,A2226)</f>
        <v>0</v>
      </c>
      <c r="H2226" s="104" t="str">
        <f t="shared" si="240"/>
        <v>1 – 5</v>
      </c>
      <c r="I2226" s="104" t="str">
        <f t="shared" si="241"/>
        <v>Di bawah ambang nilai</v>
      </c>
      <c r="J2226" s="106">
        <f t="shared" si="242"/>
        <v>6786.0022259999996</v>
      </c>
      <c r="K2226" s="105">
        <f t="shared" si="243"/>
        <v>0</v>
      </c>
      <c r="L2226" s="106">
        <f t="shared" si="244"/>
        <v>0</v>
      </c>
    </row>
    <row r="2227" spans="1:12" x14ac:dyDescent="0.3">
      <c r="A2227" s="104" t="s">
        <v>4841</v>
      </c>
      <c r="B2227" s="104" t="s">
        <v>4842</v>
      </c>
      <c r="C2227" s="105">
        <v>40</v>
      </c>
      <c r="D2227" s="105">
        <v>29</v>
      </c>
      <c r="E2227" s="106">
        <f t="shared" si="238"/>
        <v>0.72499999999999998</v>
      </c>
      <c r="F2227" s="107">
        <f t="shared" si="239"/>
        <v>38</v>
      </c>
      <c r="G2227" s="107">
        <f>COUNTIF(Data_Eksportir!$H$2:$H$3401,A2227)</f>
        <v>0</v>
      </c>
      <c r="H2227" s="104" t="str">
        <f t="shared" si="240"/>
        <v>Di bawah 1</v>
      </c>
      <c r="I2227" s="104" t="str">
        <f t="shared" si="241"/>
        <v>Di bawah ambang nilai</v>
      </c>
      <c r="J2227" s="106">
        <f t="shared" si="242"/>
        <v>29.002227000000001</v>
      </c>
      <c r="K2227" s="105">
        <f t="shared" si="243"/>
        <v>0</v>
      </c>
      <c r="L2227" s="106">
        <f t="shared" si="244"/>
        <v>0</v>
      </c>
    </row>
    <row r="2228" spans="1:12" x14ac:dyDescent="0.3">
      <c r="A2228" s="104" t="s">
        <v>4843</v>
      </c>
      <c r="B2228" s="104" t="s">
        <v>4844</v>
      </c>
      <c r="C2228" s="105">
        <v>131545</v>
      </c>
      <c r="D2228" s="105">
        <v>243912</v>
      </c>
      <c r="E2228" s="106">
        <f t="shared" si="238"/>
        <v>1.8542095860732069</v>
      </c>
      <c r="F2228" s="107">
        <f t="shared" si="239"/>
        <v>38</v>
      </c>
      <c r="G2228" s="107">
        <f>COUNTIF(Data_Eksportir!$H$2:$H$3401,A2228)</f>
        <v>0</v>
      </c>
      <c r="H2228" s="104" t="str">
        <f t="shared" si="240"/>
        <v>1 – 5</v>
      </c>
      <c r="I2228" s="104" t="str">
        <f t="shared" si="241"/>
        <v>Di bawah ambang nilai</v>
      </c>
      <c r="J2228" s="106">
        <f t="shared" si="242"/>
        <v>243912.002228</v>
      </c>
      <c r="K2228" s="105">
        <f t="shared" si="243"/>
        <v>0</v>
      </c>
      <c r="L2228" s="106">
        <f t="shared" si="244"/>
        <v>0</v>
      </c>
    </row>
    <row r="2229" spans="1:12" x14ac:dyDescent="0.3">
      <c r="A2229" s="104" t="s">
        <v>4845</v>
      </c>
      <c r="B2229" s="104" t="s">
        <v>4846</v>
      </c>
      <c r="C2229" s="105">
        <v>2114322</v>
      </c>
      <c r="D2229" s="105">
        <v>3357158</v>
      </c>
      <c r="E2229" s="106">
        <f t="shared" si="238"/>
        <v>1.5878177496142971</v>
      </c>
      <c r="F2229" s="107">
        <f t="shared" si="239"/>
        <v>38</v>
      </c>
      <c r="G2229" s="107">
        <f>COUNTIF(Data_Eksportir!$H$2:$H$3401,A2229)</f>
        <v>0</v>
      </c>
      <c r="H2229" s="104" t="str">
        <f t="shared" si="240"/>
        <v>1 – 5</v>
      </c>
      <c r="I2229" s="104" t="str">
        <f t="shared" si="241"/>
        <v>Di bawah ambang nilai</v>
      </c>
      <c r="J2229" s="106">
        <f t="shared" si="242"/>
        <v>3357158.002229</v>
      </c>
      <c r="K2229" s="105">
        <f t="shared" si="243"/>
        <v>0</v>
      </c>
      <c r="L2229" s="106">
        <f t="shared" si="244"/>
        <v>0</v>
      </c>
    </row>
    <row r="2230" spans="1:12" x14ac:dyDescent="0.3">
      <c r="A2230" s="104" t="s">
        <v>4847</v>
      </c>
      <c r="B2230" s="104" t="s">
        <v>4848</v>
      </c>
      <c r="C2230" s="105">
        <v>36139</v>
      </c>
      <c r="D2230" s="105">
        <v>157086</v>
      </c>
      <c r="E2230" s="106">
        <f t="shared" si="238"/>
        <v>4.3467168432994825</v>
      </c>
      <c r="F2230" s="107">
        <f t="shared" si="239"/>
        <v>38</v>
      </c>
      <c r="G2230" s="107">
        <f>COUNTIF(Data_Eksportir!$H$2:$H$3401,A2230)</f>
        <v>2</v>
      </c>
      <c r="H2230" s="104" t="str">
        <f t="shared" si="240"/>
        <v>1 – 5</v>
      </c>
      <c r="I2230" s="104" t="str">
        <f t="shared" si="241"/>
        <v>Di bawah ambang nilai</v>
      </c>
      <c r="J2230" s="106">
        <f t="shared" si="242"/>
        <v>157086.00223000001</v>
      </c>
      <c r="K2230" s="105">
        <f t="shared" si="243"/>
        <v>0</v>
      </c>
      <c r="L2230" s="106">
        <f t="shared" si="244"/>
        <v>0</v>
      </c>
    </row>
    <row r="2231" spans="1:12" x14ac:dyDescent="0.3">
      <c r="A2231" s="104" t="s">
        <v>4849</v>
      </c>
      <c r="B2231" s="104" t="s">
        <v>4850</v>
      </c>
      <c r="C2231" s="105">
        <v>72716857</v>
      </c>
      <c r="D2231" s="105">
        <v>85553240</v>
      </c>
      <c r="E2231" s="106">
        <f t="shared" si="238"/>
        <v>1.1765255475769532</v>
      </c>
      <c r="F2231" s="107">
        <f t="shared" si="239"/>
        <v>38</v>
      </c>
      <c r="G2231" s="107">
        <f>COUNTIF(Data_Eksportir!$H$2:$H$3401,A2231)</f>
        <v>0</v>
      </c>
      <c r="H2231" s="104" t="str">
        <f t="shared" si="240"/>
        <v>1 – 5</v>
      </c>
      <c r="I2231" s="104" t="str">
        <f t="shared" si="241"/>
        <v>Belum terwakili</v>
      </c>
      <c r="J2231" s="106">
        <f t="shared" si="242"/>
        <v>85553240.002231002</v>
      </c>
      <c r="K2231" s="105">
        <f t="shared" si="243"/>
        <v>85553240</v>
      </c>
      <c r="L2231" s="106">
        <f t="shared" si="244"/>
        <v>85553240.002231002</v>
      </c>
    </row>
    <row r="2232" spans="1:12" x14ac:dyDescent="0.3">
      <c r="A2232" s="104" t="s">
        <v>4851</v>
      </c>
      <c r="B2232" s="104" t="s">
        <v>4852</v>
      </c>
      <c r="C2232" s="105">
        <v>191984</v>
      </c>
      <c r="D2232" s="105">
        <v>212512</v>
      </c>
      <c r="E2232" s="106">
        <f t="shared" si="238"/>
        <v>1.1069255771314277</v>
      </c>
      <c r="F2232" s="107">
        <f t="shared" si="239"/>
        <v>38</v>
      </c>
      <c r="G2232" s="107">
        <f>COUNTIF(Data_Eksportir!$H$2:$H$3401,A2232)</f>
        <v>0</v>
      </c>
      <c r="H2232" s="104" t="str">
        <f t="shared" si="240"/>
        <v>1 – 5</v>
      </c>
      <c r="I2232" s="104" t="str">
        <f t="shared" si="241"/>
        <v>Di bawah ambang nilai</v>
      </c>
      <c r="J2232" s="106">
        <f t="shared" si="242"/>
        <v>212512.002232</v>
      </c>
      <c r="K2232" s="105">
        <f t="shared" si="243"/>
        <v>0</v>
      </c>
      <c r="L2232" s="106">
        <f t="shared" si="244"/>
        <v>0</v>
      </c>
    </row>
    <row r="2233" spans="1:12" x14ac:dyDescent="0.3">
      <c r="A2233" s="104" t="s">
        <v>4853</v>
      </c>
      <c r="B2233" s="104" t="s">
        <v>4854</v>
      </c>
      <c r="C2233" s="105">
        <v>3394580</v>
      </c>
      <c r="D2233" s="105">
        <v>6424152</v>
      </c>
      <c r="E2233" s="106">
        <f t="shared" si="238"/>
        <v>1.8924732956654431</v>
      </c>
      <c r="F2233" s="107">
        <f t="shared" si="239"/>
        <v>38</v>
      </c>
      <c r="G2233" s="107">
        <f>COUNTIF(Data_Eksportir!$H$2:$H$3401,A2233)</f>
        <v>0</v>
      </c>
      <c r="H2233" s="104" t="str">
        <f t="shared" si="240"/>
        <v>1 – 5</v>
      </c>
      <c r="I2233" s="104" t="str">
        <f t="shared" si="241"/>
        <v>Di bawah ambang nilai</v>
      </c>
      <c r="J2233" s="106">
        <f t="shared" si="242"/>
        <v>6424152.0022329995</v>
      </c>
      <c r="K2233" s="105">
        <f t="shared" si="243"/>
        <v>0</v>
      </c>
      <c r="L2233" s="106">
        <f t="shared" si="244"/>
        <v>0</v>
      </c>
    </row>
    <row r="2234" spans="1:12" x14ac:dyDescent="0.3">
      <c r="A2234" s="104" t="s">
        <v>4855</v>
      </c>
      <c r="B2234" s="104" t="s">
        <v>4856</v>
      </c>
      <c r="C2234" s="105">
        <v>7406394</v>
      </c>
      <c r="D2234" s="105">
        <v>30748341</v>
      </c>
      <c r="E2234" s="106">
        <f t="shared" si="238"/>
        <v>4.1515940145771344</v>
      </c>
      <c r="F2234" s="107">
        <f t="shared" si="239"/>
        <v>38</v>
      </c>
      <c r="G2234" s="107">
        <f>COUNTIF(Data_Eksportir!$H$2:$H$3401,A2234)</f>
        <v>0</v>
      </c>
      <c r="H2234" s="104" t="str">
        <f t="shared" si="240"/>
        <v>1 – 5</v>
      </c>
      <c r="I2234" s="104" t="str">
        <f t="shared" si="241"/>
        <v>Belum terwakili</v>
      </c>
      <c r="J2234" s="106">
        <f t="shared" si="242"/>
        <v>30748341.002234001</v>
      </c>
      <c r="K2234" s="105">
        <f t="shared" si="243"/>
        <v>30748341</v>
      </c>
      <c r="L2234" s="106">
        <f t="shared" si="244"/>
        <v>30748341.002234001</v>
      </c>
    </row>
    <row r="2235" spans="1:12" x14ac:dyDescent="0.3">
      <c r="A2235" s="104" t="s">
        <v>4857</v>
      </c>
      <c r="B2235" s="104" t="s">
        <v>4858</v>
      </c>
      <c r="C2235" s="105">
        <v>114624645</v>
      </c>
      <c r="D2235" s="105">
        <v>211126644</v>
      </c>
      <c r="E2235" s="106">
        <f t="shared" si="238"/>
        <v>1.8418957284447861</v>
      </c>
      <c r="F2235" s="107">
        <f t="shared" si="239"/>
        <v>38</v>
      </c>
      <c r="G2235" s="107">
        <f>COUNTIF(Data_Eksportir!$H$2:$H$3401,A2235)</f>
        <v>0</v>
      </c>
      <c r="H2235" s="104" t="str">
        <f t="shared" si="240"/>
        <v>1 – 5</v>
      </c>
      <c r="I2235" s="104" t="str">
        <f t="shared" si="241"/>
        <v>Belum terwakili</v>
      </c>
      <c r="J2235" s="106">
        <f t="shared" si="242"/>
        <v>211126644.002235</v>
      </c>
      <c r="K2235" s="105">
        <f t="shared" si="243"/>
        <v>211126644</v>
      </c>
      <c r="L2235" s="106">
        <f t="shared" si="244"/>
        <v>211126644.002235</v>
      </c>
    </row>
    <row r="2236" spans="1:12" x14ac:dyDescent="0.3">
      <c r="A2236" s="104" t="s">
        <v>4859</v>
      </c>
      <c r="B2236" s="104" t="s">
        <v>4860</v>
      </c>
      <c r="C2236" s="105">
        <v>30357252</v>
      </c>
      <c r="D2236" s="105">
        <v>49218388</v>
      </c>
      <c r="E2236" s="106">
        <f t="shared" si="238"/>
        <v>1.6213057756347644</v>
      </c>
      <c r="F2236" s="107">
        <f t="shared" si="239"/>
        <v>38</v>
      </c>
      <c r="G2236" s="107">
        <f>COUNTIF(Data_Eksportir!$H$2:$H$3401,A2236)</f>
        <v>0</v>
      </c>
      <c r="H2236" s="104" t="str">
        <f t="shared" si="240"/>
        <v>1 – 5</v>
      </c>
      <c r="I2236" s="104" t="str">
        <f t="shared" si="241"/>
        <v>Belum terwakili</v>
      </c>
      <c r="J2236" s="106">
        <f t="shared" si="242"/>
        <v>49218388.002236001</v>
      </c>
      <c r="K2236" s="105">
        <f t="shared" si="243"/>
        <v>49218388</v>
      </c>
      <c r="L2236" s="106">
        <f t="shared" si="244"/>
        <v>49218388.002236001</v>
      </c>
    </row>
    <row r="2237" spans="1:12" x14ac:dyDescent="0.3">
      <c r="A2237" s="104" t="s">
        <v>4861</v>
      </c>
      <c r="B2237" s="104" t="s">
        <v>4862</v>
      </c>
      <c r="C2237" s="105">
        <v>76494</v>
      </c>
      <c r="D2237" s="105">
        <v>76</v>
      </c>
      <c r="E2237" s="106">
        <f t="shared" si="238"/>
        <v>9.9354197714853452E-4</v>
      </c>
      <c r="F2237" s="107">
        <f t="shared" si="239"/>
        <v>38</v>
      </c>
      <c r="G2237" s="107">
        <f>COUNTIF(Data_Eksportir!$H$2:$H$3401,A2237)</f>
        <v>0</v>
      </c>
      <c r="H2237" s="104" t="str">
        <f t="shared" si="240"/>
        <v>Di bawah 1</v>
      </c>
      <c r="I2237" s="104" t="str">
        <f t="shared" si="241"/>
        <v>Di bawah ambang nilai</v>
      </c>
      <c r="J2237" s="106">
        <f t="shared" si="242"/>
        <v>76.002236999999994</v>
      </c>
      <c r="K2237" s="105">
        <f t="shared" si="243"/>
        <v>0</v>
      </c>
      <c r="L2237" s="106">
        <f t="shared" si="244"/>
        <v>0</v>
      </c>
    </row>
    <row r="2238" spans="1:12" x14ac:dyDescent="0.3">
      <c r="A2238" s="104" t="s">
        <v>4863</v>
      </c>
      <c r="B2238" s="104" t="s">
        <v>4864</v>
      </c>
      <c r="C2238" s="105">
        <v>46045</v>
      </c>
      <c r="D2238" s="105">
        <v>13820</v>
      </c>
      <c r="E2238" s="106">
        <f t="shared" si="238"/>
        <v>0.30014116625040721</v>
      </c>
      <c r="F2238" s="107">
        <f t="shared" si="239"/>
        <v>38</v>
      </c>
      <c r="G2238" s="107">
        <f>COUNTIF(Data_Eksportir!$H$2:$H$3401,A2238)</f>
        <v>0</v>
      </c>
      <c r="H2238" s="104" t="str">
        <f t="shared" si="240"/>
        <v>Di bawah 1</v>
      </c>
      <c r="I2238" s="104" t="str">
        <f t="shared" si="241"/>
        <v>Di bawah ambang nilai</v>
      </c>
      <c r="J2238" s="106">
        <f t="shared" si="242"/>
        <v>13820.002237999999</v>
      </c>
      <c r="K2238" s="105">
        <f t="shared" si="243"/>
        <v>0</v>
      </c>
      <c r="L2238" s="106">
        <f t="shared" si="244"/>
        <v>0</v>
      </c>
    </row>
    <row r="2239" spans="1:12" x14ac:dyDescent="0.3">
      <c r="A2239" s="104" t="s">
        <v>4865</v>
      </c>
      <c r="B2239" s="104" t="s">
        <v>4866</v>
      </c>
      <c r="C2239" s="105">
        <v>216</v>
      </c>
      <c r="D2239" s="105">
        <v>28054</v>
      </c>
      <c r="E2239" s="106">
        <f t="shared" si="238"/>
        <v>129.87962962962962</v>
      </c>
      <c r="F2239" s="107">
        <f t="shared" si="239"/>
        <v>38</v>
      </c>
      <c r="G2239" s="107">
        <f>COUNTIF(Data_Eksportir!$H$2:$H$3401,A2239)</f>
        <v>0</v>
      </c>
      <c r="H2239" s="104" t="str">
        <f t="shared" si="240"/>
        <v>100 ke atas</v>
      </c>
      <c r="I2239" s="104" t="str">
        <f t="shared" si="241"/>
        <v>Di bawah ambang nilai</v>
      </c>
      <c r="J2239" s="106">
        <f t="shared" si="242"/>
        <v>28054.002239000001</v>
      </c>
      <c r="K2239" s="105">
        <f t="shared" si="243"/>
        <v>0</v>
      </c>
      <c r="L2239" s="106">
        <f t="shared" si="244"/>
        <v>0</v>
      </c>
    </row>
    <row r="2240" spans="1:12" x14ac:dyDescent="0.3">
      <c r="A2240" s="104" t="s">
        <v>4867</v>
      </c>
      <c r="B2240" s="104" t="s">
        <v>4868</v>
      </c>
      <c r="C2240" s="105">
        <v>26500003</v>
      </c>
      <c r="D2240" s="105">
        <v>848003</v>
      </c>
      <c r="E2240" s="106">
        <f t="shared" si="238"/>
        <v>3.2000109584893258E-2</v>
      </c>
      <c r="F2240" s="107">
        <f t="shared" si="239"/>
        <v>38</v>
      </c>
      <c r="G2240" s="107">
        <f>COUNTIF(Data_Eksportir!$H$2:$H$3401,A2240)</f>
        <v>1</v>
      </c>
      <c r="H2240" s="104" t="str">
        <f t="shared" si="240"/>
        <v>Di bawah 1</v>
      </c>
      <c r="I2240" s="104" t="str">
        <f t="shared" si="241"/>
        <v>Di bawah ambang nilai</v>
      </c>
      <c r="J2240" s="106">
        <f t="shared" si="242"/>
        <v>848003.00223999994</v>
      </c>
      <c r="K2240" s="105">
        <f t="shared" si="243"/>
        <v>0</v>
      </c>
      <c r="L2240" s="106">
        <f t="shared" si="244"/>
        <v>0</v>
      </c>
    </row>
    <row r="2241" spans="1:12" x14ac:dyDescent="0.3">
      <c r="A2241" s="104" t="s">
        <v>4869</v>
      </c>
      <c r="B2241" s="104" t="s">
        <v>4870</v>
      </c>
      <c r="C2241" s="105">
        <v>47070</v>
      </c>
      <c r="D2241" s="105">
        <v>2660422</v>
      </c>
      <c r="E2241" s="106">
        <f t="shared" si="238"/>
        <v>56.520543870830679</v>
      </c>
      <c r="F2241" s="107">
        <f t="shared" si="239"/>
        <v>38</v>
      </c>
      <c r="G2241" s="107">
        <f>COUNTIF(Data_Eksportir!$H$2:$H$3401,A2241)</f>
        <v>0</v>
      </c>
      <c r="H2241" s="104" t="str">
        <f t="shared" si="240"/>
        <v>20 – 100</v>
      </c>
      <c r="I2241" s="104" t="str">
        <f t="shared" si="241"/>
        <v>Di bawah ambang nilai</v>
      </c>
      <c r="J2241" s="106">
        <f t="shared" si="242"/>
        <v>2660422.0022410001</v>
      </c>
      <c r="K2241" s="105">
        <f t="shared" si="243"/>
        <v>0</v>
      </c>
      <c r="L2241" s="106">
        <f t="shared" si="244"/>
        <v>0</v>
      </c>
    </row>
    <row r="2242" spans="1:12" x14ac:dyDescent="0.3">
      <c r="A2242" s="104" t="s">
        <v>4871</v>
      </c>
      <c r="B2242" s="104" t="s">
        <v>4872</v>
      </c>
      <c r="C2242" s="105">
        <v>2080</v>
      </c>
      <c r="D2242" s="105">
        <v>2233</v>
      </c>
      <c r="E2242" s="106">
        <f t="shared" ref="E2242:E2305" si="245">IF(AND(ISNUMBER(C2242),C2242&gt;0),D2242/C2242,"")</f>
        <v>1.0735576923076924</v>
      </c>
      <c r="F2242" s="107">
        <f t="shared" ref="F2242:F2305" si="246">VALUE(LEFT(A2242,2))</f>
        <v>38</v>
      </c>
      <c r="G2242" s="107">
        <f>COUNTIF(Data_Eksportir!$H$2:$H$3401,A2242)</f>
        <v>0</v>
      </c>
      <c r="H2242" s="104" t="str">
        <f t="shared" ref="H2242:H2305" si="247">IF(E2242="","Tanpa data berat",IF(E2242&lt;1,"Di bawah 1",IF(E2242&lt;5,"1 – 5",IF(E2242&lt;20,"5 – 20",IF(E2242&lt;100,"20 – 100","100 ke atas")))))</f>
        <v>1 – 5</v>
      </c>
      <c r="I2242" s="104" t="str">
        <f t="shared" ref="I2242:I2305" si="248">IF(D2242&lt;p_nilai_besar,"Di bawah ambang nilai",IF(G2242=0,"Belum terwakili",IF(G2242&lt;=p_listing_rendah,"Keterwakilan rendah","Terwakili")))</f>
        <v>Di bawah ambang nilai</v>
      </c>
      <c r="J2242" s="106">
        <f t="shared" ref="J2242:J2305" si="249">D2242+ROW()/10^6</f>
        <v>2233.002242</v>
      </c>
      <c r="K2242" s="105">
        <f t="shared" ref="K2242:K2305" si="250">IF(D2242&gt;=p_nilai_besar,D2242/(1+G2242),0)</f>
        <v>0</v>
      </c>
      <c r="L2242" s="106">
        <f t="shared" ref="L2242:L2305" si="251">IF(K2242&gt;0,K2242+ROW()/10^6,0)</f>
        <v>0</v>
      </c>
    </row>
    <row r="2243" spans="1:12" x14ac:dyDescent="0.3">
      <c r="A2243" s="104" t="s">
        <v>4873</v>
      </c>
      <c r="B2243" s="104" t="s">
        <v>4874</v>
      </c>
      <c r="C2243" s="105"/>
      <c r="D2243" s="105">
        <v>186</v>
      </c>
      <c r="E2243" s="106" t="str">
        <f t="shared" si="245"/>
        <v/>
      </c>
      <c r="F2243" s="107">
        <f t="shared" si="246"/>
        <v>38</v>
      </c>
      <c r="G2243" s="107">
        <f>COUNTIF(Data_Eksportir!$H$2:$H$3401,A2243)</f>
        <v>0</v>
      </c>
      <c r="H2243" s="104" t="str">
        <f t="shared" si="247"/>
        <v>Tanpa data berat</v>
      </c>
      <c r="I2243" s="104" t="str">
        <f t="shared" si="248"/>
        <v>Di bawah ambang nilai</v>
      </c>
      <c r="J2243" s="106">
        <f t="shared" si="249"/>
        <v>186.00224299999999</v>
      </c>
      <c r="K2243" s="105">
        <f t="shared" si="250"/>
        <v>0</v>
      </c>
      <c r="L2243" s="106">
        <f t="shared" si="251"/>
        <v>0</v>
      </c>
    </row>
    <row r="2244" spans="1:12" x14ac:dyDescent="0.3">
      <c r="A2244" s="104" t="s">
        <v>4875</v>
      </c>
      <c r="B2244" s="104" t="s">
        <v>4876</v>
      </c>
      <c r="C2244" s="105">
        <v>8520</v>
      </c>
      <c r="D2244" s="105">
        <v>46008</v>
      </c>
      <c r="E2244" s="106">
        <f t="shared" si="245"/>
        <v>5.4</v>
      </c>
      <c r="F2244" s="107">
        <f t="shared" si="246"/>
        <v>38</v>
      </c>
      <c r="G2244" s="107">
        <f>COUNTIF(Data_Eksportir!$H$2:$H$3401,A2244)</f>
        <v>0</v>
      </c>
      <c r="H2244" s="104" t="str">
        <f t="shared" si="247"/>
        <v>5 – 20</v>
      </c>
      <c r="I2244" s="104" t="str">
        <f t="shared" si="248"/>
        <v>Di bawah ambang nilai</v>
      </c>
      <c r="J2244" s="106">
        <f t="shared" si="249"/>
        <v>46008.002244000003</v>
      </c>
      <c r="K2244" s="105">
        <f t="shared" si="250"/>
        <v>0</v>
      </c>
      <c r="L2244" s="106">
        <f t="shared" si="251"/>
        <v>0</v>
      </c>
    </row>
    <row r="2245" spans="1:12" x14ac:dyDescent="0.3">
      <c r="A2245" s="104" t="s">
        <v>4877</v>
      </c>
      <c r="B2245" s="104" t="s">
        <v>4878</v>
      </c>
      <c r="C2245" s="105">
        <v>1074</v>
      </c>
      <c r="D2245" s="105">
        <v>4838</v>
      </c>
      <c r="E2245" s="106">
        <f t="shared" si="245"/>
        <v>4.5046554934823089</v>
      </c>
      <c r="F2245" s="107">
        <f t="shared" si="246"/>
        <v>38</v>
      </c>
      <c r="G2245" s="107">
        <f>COUNTIF(Data_Eksportir!$H$2:$H$3401,A2245)</f>
        <v>0</v>
      </c>
      <c r="H2245" s="104" t="str">
        <f t="shared" si="247"/>
        <v>1 – 5</v>
      </c>
      <c r="I2245" s="104" t="str">
        <f t="shared" si="248"/>
        <v>Di bawah ambang nilai</v>
      </c>
      <c r="J2245" s="106">
        <f t="shared" si="249"/>
        <v>4838.0022449999997</v>
      </c>
      <c r="K2245" s="105">
        <f t="shared" si="250"/>
        <v>0</v>
      </c>
      <c r="L2245" s="106">
        <f t="shared" si="251"/>
        <v>0</v>
      </c>
    </row>
    <row r="2246" spans="1:12" x14ac:dyDescent="0.3">
      <c r="A2246" s="104" t="s">
        <v>4879</v>
      </c>
      <c r="B2246" s="104" t="s">
        <v>4880</v>
      </c>
      <c r="C2246" s="105">
        <v>4</v>
      </c>
      <c r="D2246" s="105">
        <v>130</v>
      </c>
      <c r="E2246" s="106">
        <f t="shared" si="245"/>
        <v>32.5</v>
      </c>
      <c r="F2246" s="107">
        <f t="shared" si="246"/>
        <v>38</v>
      </c>
      <c r="G2246" s="107">
        <f>COUNTIF(Data_Eksportir!$H$2:$H$3401,A2246)</f>
        <v>0</v>
      </c>
      <c r="H2246" s="104" t="str">
        <f t="shared" si="247"/>
        <v>20 – 100</v>
      </c>
      <c r="I2246" s="104" t="str">
        <f t="shared" si="248"/>
        <v>Di bawah ambang nilai</v>
      </c>
      <c r="J2246" s="106">
        <f t="shared" si="249"/>
        <v>130.00224600000001</v>
      </c>
      <c r="K2246" s="105">
        <f t="shared" si="250"/>
        <v>0</v>
      </c>
      <c r="L2246" s="106">
        <f t="shared" si="251"/>
        <v>0</v>
      </c>
    </row>
    <row r="2247" spans="1:12" x14ac:dyDescent="0.3">
      <c r="A2247" s="104" t="s">
        <v>4881</v>
      </c>
      <c r="B2247" s="104" t="s">
        <v>4882</v>
      </c>
      <c r="C2247" s="105">
        <v>10654</v>
      </c>
      <c r="D2247" s="105">
        <v>40440</v>
      </c>
      <c r="E2247" s="106">
        <f t="shared" si="245"/>
        <v>3.7957574619861085</v>
      </c>
      <c r="F2247" s="107">
        <f t="shared" si="246"/>
        <v>39</v>
      </c>
      <c r="G2247" s="107">
        <f>COUNTIF(Data_Eksportir!$H$2:$H$3401,A2247)</f>
        <v>0</v>
      </c>
      <c r="H2247" s="104" t="str">
        <f t="shared" si="247"/>
        <v>1 – 5</v>
      </c>
      <c r="I2247" s="104" t="str">
        <f t="shared" si="248"/>
        <v>Di bawah ambang nilai</v>
      </c>
      <c r="J2247" s="106">
        <f t="shared" si="249"/>
        <v>40440.002246999997</v>
      </c>
      <c r="K2247" s="105">
        <f t="shared" si="250"/>
        <v>0</v>
      </c>
      <c r="L2247" s="106">
        <f t="shared" si="251"/>
        <v>0</v>
      </c>
    </row>
    <row r="2248" spans="1:12" x14ac:dyDescent="0.3">
      <c r="A2248" s="104" t="s">
        <v>4883</v>
      </c>
      <c r="B2248" s="104" t="s">
        <v>4884</v>
      </c>
      <c r="C2248" s="105">
        <v>392271</v>
      </c>
      <c r="D2248" s="105">
        <v>581755</v>
      </c>
      <c r="E2248" s="106">
        <f t="shared" si="245"/>
        <v>1.4830436101572637</v>
      </c>
      <c r="F2248" s="107">
        <f t="shared" si="246"/>
        <v>39</v>
      </c>
      <c r="G2248" s="107">
        <f>COUNTIF(Data_Eksportir!$H$2:$H$3401,A2248)</f>
        <v>0</v>
      </c>
      <c r="H2248" s="104" t="str">
        <f t="shared" si="247"/>
        <v>1 – 5</v>
      </c>
      <c r="I2248" s="104" t="str">
        <f t="shared" si="248"/>
        <v>Di bawah ambang nilai</v>
      </c>
      <c r="J2248" s="106">
        <f t="shared" si="249"/>
        <v>581755.002248</v>
      </c>
      <c r="K2248" s="105">
        <f t="shared" si="250"/>
        <v>0</v>
      </c>
      <c r="L2248" s="106">
        <f t="shared" si="251"/>
        <v>0</v>
      </c>
    </row>
    <row r="2249" spans="1:12" x14ac:dyDescent="0.3">
      <c r="A2249" s="104" t="s">
        <v>4885</v>
      </c>
      <c r="B2249" s="104" t="s">
        <v>4886</v>
      </c>
      <c r="C2249" s="105">
        <v>14766831</v>
      </c>
      <c r="D2249" s="105">
        <v>14102800</v>
      </c>
      <c r="E2249" s="106">
        <f t="shared" si="245"/>
        <v>0.95503226115339168</v>
      </c>
      <c r="F2249" s="107">
        <f t="shared" si="246"/>
        <v>39</v>
      </c>
      <c r="G2249" s="107">
        <f>COUNTIF(Data_Eksportir!$H$2:$H$3401,A2249)</f>
        <v>0</v>
      </c>
      <c r="H2249" s="104" t="str">
        <f t="shared" si="247"/>
        <v>Di bawah 1</v>
      </c>
      <c r="I2249" s="104" t="str">
        <f t="shared" si="248"/>
        <v>Belum terwakili</v>
      </c>
      <c r="J2249" s="106">
        <f t="shared" si="249"/>
        <v>14102800.002249001</v>
      </c>
      <c r="K2249" s="105">
        <f t="shared" si="250"/>
        <v>14102800</v>
      </c>
      <c r="L2249" s="106">
        <f t="shared" si="251"/>
        <v>14102800.002249001</v>
      </c>
    </row>
    <row r="2250" spans="1:12" x14ac:dyDescent="0.3">
      <c r="A2250" s="104" t="s">
        <v>4887</v>
      </c>
      <c r="B2250" s="104" t="s">
        <v>4888</v>
      </c>
      <c r="C2250" s="105">
        <v>47838419</v>
      </c>
      <c r="D2250" s="105">
        <v>44209248</v>
      </c>
      <c r="E2250" s="106">
        <f t="shared" si="245"/>
        <v>0.92413689507590124</v>
      </c>
      <c r="F2250" s="107">
        <f t="shared" si="246"/>
        <v>39</v>
      </c>
      <c r="G2250" s="107">
        <f>COUNTIF(Data_Eksportir!$H$2:$H$3401,A2250)</f>
        <v>0</v>
      </c>
      <c r="H2250" s="104" t="str">
        <f t="shared" si="247"/>
        <v>Di bawah 1</v>
      </c>
      <c r="I2250" s="104" t="str">
        <f t="shared" si="248"/>
        <v>Belum terwakili</v>
      </c>
      <c r="J2250" s="106">
        <f t="shared" si="249"/>
        <v>44209248.002250001</v>
      </c>
      <c r="K2250" s="105">
        <f t="shared" si="250"/>
        <v>44209248</v>
      </c>
      <c r="L2250" s="106">
        <f t="shared" si="251"/>
        <v>44209248.002250001</v>
      </c>
    </row>
    <row r="2251" spans="1:12" x14ac:dyDescent="0.3">
      <c r="A2251" s="104" t="s">
        <v>4889</v>
      </c>
      <c r="B2251" s="104" t="s">
        <v>4890</v>
      </c>
      <c r="C2251" s="105">
        <v>46173980</v>
      </c>
      <c r="D2251" s="105">
        <v>43451445</v>
      </c>
      <c r="E2251" s="106">
        <f t="shared" si="245"/>
        <v>0.94103746309068437</v>
      </c>
      <c r="F2251" s="107">
        <f t="shared" si="246"/>
        <v>39</v>
      </c>
      <c r="G2251" s="107">
        <f>COUNTIF(Data_Eksportir!$H$2:$H$3401,A2251)</f>
        <v>0</v>
      </c>
      <c r="H2251" s="104" t="str">
        <f t="shared" si="247"/>
        <v>Di bawah 1</v>
      </c>
      <c r="I2251" s="104" t="str">
        <f t="shared" si="248"/>
        <v>Belum terwakili</v>
      </c>
      <c r="J2251" s="106">
        <f t="shared" si="249"/>
        <v>43451445.002250999</v>
      </c>
      <c r="K2251" s="105">
        <f t="shared" si="250"/>
        <v>43451445</v>
      </c>
      <c r="L2251" s="106">
        <f t="shared" si="251"/>
        <v>43451445.002250999</v>
      </c>
    </row>
    <row r="2252" spans="1:12" x14ac:dyDescent="0.3">
      <c r="A2252" s="104" t="s">
        <v>4891</v>
      </c>
      <c r="B2252" s="104" t="s">
        <v>4892</v>
      </c>
      <c r="C2252" s="105">
        <v>710001</v>
      </c>
      <c r="D2252" s="105">
        <v>1515535</v>
      </c>
      <c r="E2252" s="106">
        <f t="shared" si="245"/>
        <v>2.134553331615026</v>
      </c>
      <c r="F2252" s="107">
        <f t="shared" si="246"/>
        <v>39</v>
      </c>
      <c r="G2252" s="107">
        <f>COUNTIF(Data_Eksportir!$H$2:$H$3401,A2252)</f>
        <v>0</v>
      </c>
      <c r="H2252" s="104" t="str">
        <f t="shared" si="247"/>
        <v>1 – 5</v>
      </c>
      <c r="I2252" s="104" t="str">
        <f t="shared" si="248"/>
        <v>Di bawah ambang nilai</v>
      </c>
      <c r="J2252" s="106">
        <f t="shared" si="249"/>
        <v>1515535.0022519999</v>
      </c>
      <c r="K2252" s="105">
        <f t="shared" si="250"/>
        <v>0</v>
      </c>
      <c r="L2252" s="106">
        <f t="shared" si="251"/>
        <v>0</v>
      </c>
    </row>
    <row r="2253" spans="1:12" x14ac:dyDescent="0.3">
      <c r="A2253" s="104" t="s">
        <v>4893</v>
      </c>
      <c r="B2253" s="104" t="s">
        <v>4894</v>
      </c>
      <c r="C2253" s="105">
        <v>51508995</v>
      </c>
      <c r="D2253" s="105">
        <v>36276329</v>
      </c>
      <c r="E2253" s="106">
        <f t="shared" si="245"/>
        <v>0.70427172962702922</v>
      </c>
      <c r="F2253" s="107">
        <f t="shared" si="246"/>
        <v>39</v>
      </c>
      <c r="G2253" s="107">
        <f>COUNTIF(Data_Eksportir!$H$2:$H$3401,A2253)</f>
        <v>0</v>
      </c>
      <c r="H2253" s="104" t="str">
        <f t="shared" si="247"/>
        <v>Di bawah 1</v>
      </c>
      <c r="I2253" s="104" t="str">
        <f t="shared" si="248"/>
        <v>Belum terwakili</v>
      </c>
      <c r="J2253" s="106">
        <f t="shared" si="249"/>
        <v>36276329.002253003</v>
      </c>
      <c r="K2253" s="105">
        <f t="shared" si="250"/>
        <v>36276329</v>
      </c>
      <c r="L2253" s="106">
        <f t="shared" si="251"/>
        <v>36276329.002253003</v>
      </c>
    </row>
    <row r="2254" spans="1:12" x14ac:dyDescent="0.3">
      <c r="A2254" s="104" t="s">
        <v>4895</v>
      </c>
      <c r="B2254" s="104" t="s">
        <v>4896</v>
      </c>
      <c r="C2254" s="105">
        <v>93977028</v>
      </c>
      <c r="D2254" s="105">
        <v>65372397</v>
      </c>
      <c r="E2254" s="106">
        <f t="shared" si="245"/>
        <v>0.69562102985423202</v>
      </c>
      <c r="F2254" s="107">
        <f t="shared" si="246"/>
        <v>39</v>
      </c>
      <c r="G2254" s="107">
        <f>COUNTIF(Data_Eksportir!$H$2:$H$3401,A2254)</f>
        <v>0</v>
      </c>
      <c r="H2254" s="104" t="str">
        <f t="shared" si="247"/>
        <v>Di bawah 1</v>
      </c>
      <c r="I2254" s="104" t="str">
        <f t="shared" si="248"/>
        <v>Belum terwakili</v>
      </c>
      <c r="J2254" s="106">
        <f t="shared" si="249"/>
        <v>65372397.002254002</v>
      </c>
      <c r="K2254" s="105">
        <f t="shared" si="250"/>
        <v>65372397</v>
      </c>
      <c r="L2254" s="106">
        <f t="shared" si="251"/>
        <v>65372397.002254002</v>
      </c>
    </row>
    <row r="2255" spans="1:12" x14ac:dyDescent="0.3">
      <c r="A2255" s="104" t="s">
        <v>4897</v>
      </c>
      <c r="B2255" s="104" t="s">
        <v>4898</v>
      </c>
      <c r="C2255" s="105">
        <v>167390</v>
      </c>
      <c r="D2255" s="105">
        <v>82143</v>
      </c>
      <c r="E2255" s="106">
        <f t="shared" si="245"/>
        <v>0.49072823944082683</v>
      </c>
      <c r="F2255" s="107">
        <f t="shared" si="246"/>
        <v>39</v>
      </c>
      <c r="G2255" s="107">
        <f>COUNTIF(Data_Eksportir!$H$2:$H$3401,A2255)</f>
        <v>0</v>
      </c>
      <c r="H2255" s="104" t="str">
        <f t="shared" si="247"/>
        <v>Di bawah 1</v>
      </c>
      <c r="I2255" s="104" t="str">
        <f t="shared" si="248"/>
        <v>Di bawah ambang nilai</v>
      </c>
      <c r="J2255" s="106">
        <f t="shared" si="249"/>
        <v>82143.002254999999</v>
      </c>
      <c r="K2255" s="105">
        <f t="shared" si="250"/>
        <v>0</v>
      </c>
      <c r="L2255" s="106">
        <f t="shared" si="251"/>
        <v>0</v>
      </c>
    </row>
    <row r="2256" spans="1:12" x14ac:dyDescent="0.3">
      <c r="A2256" s="104" t="s">
        <v>4899</v>
      </c>
      <c r="B2256" s="104" t="s">
        <v>4900</v>
      </c>
      <c r="C2256" s="105">
        <v>14300680</v>
      </c>
      <c r="D2256" s="105">
        <v>13515311</v>
      </c>
      <c r="E2256" s="106">
        <f t="shared" si="245"/>
        <v>0.94508170240855682</v>
      </c>
      <c r="F2256" s="107">
        <f t="shared" si="246"/>
        <v>39</v>
      </c>
      <c r="G2256" s="107">
        <f>COUNTIF(Data_Eksportir!$H$2:$H$3401,A2256)</f>
        <v>0</v>
      </c>
      <c r="H2256" s="104" t="str">
        <f t="shared" si="247"/>
        <v>Di bawah 1</v>
      </c>
      <c r="I2256" s="104" t="str">
        <f t="shared" si="248"/>
        <v>Belum terwakili</v>
      </c>
      <c r="J2256" s="106">
        <f t="shared" si="249"/>
        <v>13515311.002256</v>
      </c>
      <c r="K2256" s="105">
        <f t="shared" si="250"/>
        <v>13515311</v>
      </c>
      <c r="L2256" s="106">
        <f t="shared" si="251"/>
        <v>13515311.002256</v>
      </c>
    </row>
    <row r="2257" spans="1:12" x14ac:dyDescent="0.3">
      <c r="A2257" s="104" t="s">
        <v>4901</v>
      </c>
      <c r="B2257" s="104" t="s">
        <v>4902</v>
      </c>
      <c r="C2257" s="105">
        <v>15458361</v>
      </c>
      <c r="D2257" s="105">
        <v>8413456</v>
      </c>
      <c r="E2257" s="106">
        <f t="shared" si="245"/>
        <v>0.54426572131418072</v>
      </c>
      <c r="F2257" s="107">
        <f t="shared" si="246"/>
        <v>39</v>
      </c>
      <c r="G2257" s="107">
        <f>COUNTIF(Data_Eksportir!$H$2:$H$3401,A2257)</f>
        <v>0</v>
      </c>
      <c r="H2257" s="104" t="str">
        <f t="shared" si="247"/>
        <v>Di bawah 1</v>
      </c>
      <c r="I2257" s="104" t="str">
        <f t="shared" si="248"/>
        <v>Di bawah ambang nilai</v>
      </c>
      <c r="J2257" s="106">
        <f t="shared" si="249"/>
        <v>8413456.0022570007</v>
      </c>
      <c r="K2257" s="105">
        <f t="shared" si="250"/>
        <v>0</v>
      </c>
      <c r="L2257" s="106">
        <f t="shared" si="251"/>
        <v>0</v>
      </c>
    </row>
    <row r="2258" spans="1:12" x14ac:dyDescent="0.3">
      <c r="A2258" s="104" t="s">
        <v>4903</v>
      </c>
      <c r="B2258" s="104" t="s">
        <v>4904</v>
      </c>
      <c r="C2258" s="105">
        <v>16250</v>
      </c>
      <c r="D2258" s="105">
        <v>9863</v>
      </c>
      <c r="E2258" s="106">
        <f t="shared" si="245"/>
        <v>0.60695384615384618</v>
      </c>
      <c r="F2258" s="107">
        <f t="shared" si="246"/>
        <v>39</v>
      </c>
      <c r="G2258" s="107">
        <f>COUNTIF(Data_Eksportir!$H$2:$H$3401,A2258)</f>
        <v>0</v>
      </c>
      <c r="H2258" s="104" t="str">
        <f t="shared" si="247"/>
        <v>Di bawah 1</v>
      </c>
      <c r="I2258" s="104" t="str">
        <f t="shared" si="248"/>
        <v>Di bawah ambang nilai</v>
      </c>
      <c r="J2258" s="106">
        <f t="shared" si="249"/>
        <v>9863.0022580000004</v>
      </c>
      <c r="K2258" s="105">
        <f t="shared" si="250"/>
        <v>0</v>
      </c>
      <c r="L2258" s="106">
        <f t="shared" si="251"/>
        <v>0</v>
      </c>
    </row>
    <row r="2259" spans="1:12" x14ac:dyDescent="0.3">
      <c r="A2259" s="104" t="s">
        <v>4905</v>
      </c>
      <c r="B2259" s="104" t="s">
        <v>4906</v>
      </c>
      <c r="C2259" s="105">
        <v>1000</v>
      </c>
      <c r="D2259" s="105">
        <v>2150</v>
      </c>
      <c r="E2259" s="106">
        <f t="shared" si="245"/>
        <v>2.15</v>
      </c>
      <c r="F2259" s="107">
        <f t="shared" si="246"/>
        <v>39</v>
      </c>
      <c r="G2259" s="107">
        <f>COUNTIF(Data_Eksportir!$H$2:$H$3401,A2259)</f>
        <v>0</v>
      </c>
      <c r="H2259" s="104" t="str">
        <f t="shared" si="247"/>
        <v>1 – 5</v>
      </c>
      <c r="I2259" s="104" t="str">
        <f t="shared" si="248"/>
        <v>Di bawah ambang nilai</v>
      </c>
      <c r="J2259" s="106">
        <f t="shared" si="249"/>
        <v>2150.0022589999999</v>
      </c>
      <c r="K2259" s="105">
        <f t="shared" si="250"/>
        <v>0</v>
      </c>
      <c r="L2259" s="106">
        <f t="shared" si="251"/>
        <v>0</v>
      </c>
    </row>
    <row r="2260" spans="1:12" x14ac:dyDescent="0.3">
      <c r="A2260" s="104" t="s">
        <v>4907</v>
      </c>
      <c r="B2260" s="104" t="s">
        <v>4908</v>
      </c>
      <c r="C2260" s="105">
        <v>4516702</v>
      </c>
      <c r="D2260" s="105">
        <v>6474390</v>
      </c>
      <c r="E2260" s="106">
        <f t="shared" si="245"/>
        <v>1.4334330668704731</v>
      </c>
      <c r="F2260" s="107">
        <f t="shared" si="246"/>
        <v>39</v>
      </c>
      <c r="G2260" s="107">
        <f>COUNTIF(Data_Eksportir!$H$2:$H$3401,A2260)</f>
        <v>0</v>
      </c>
      <c r="H2260" s="104" t="str">
        <f t="shared" si="247"/>
        <v>1 – 5</v>
      </c>
      <c r="I2260" s="104" t="str">
        <f t="shared" si="248"/>
        <v>Di bawah ambang nilai</v>
      </c>
      <c r="J2260" s="106">
        <f t="shared" si="249"/>
        <v>6474390.0022600004</v>
      </c>
      <c r="K2260" s="105">
        <f t="shared" si="250"/>
        <v>0</v>
      </c>
      <c r="L2260" s="106">
        <f t="shared" si="251"/>
        <v>0</v>
      </c>
    </row>
    <row r="2261" spans="1:12" x14ac:dyDescent="0.3">
      <c r="A2261" s="104" t="s">
        <v>4909</v>
      </c>
      <c r="B2261" s="104" t="s">
        <v>4910</v>
      </c>
      <c r="C2261" s="105">
        <v>170</v>
      </c>
      <c r="D2261" s="105">
        <v>801</v>
      </c>
      <c r="E2261" s="106">
        <f t="shared" si="245"/>
        <v>4.7117647058823531</v>
      </c>
      <c r="F2261" s="107">
        <f t="shared" si="246"/>
        <v>39</v>
      </c>
      <c r="G2261" s="107">
        <f>COUNTIF(Data_Eksportir!$H$2:$H$3401,A2261)</f>
        <v>0</v>
      </c>
      <c r="H2261" s="104" t="str">
        <f t="shared" si="247"/>
        <v>1 – 5</v>
      </c>
      <c r="I2261" s="104" t="str">
        <f t="shared" si="248"/>
        <v>Di bawah ambang nilai</v>
      </c>
      <c r="J2261" s="106">
        <f t="shared" si="249"/>
        <v>801.00226099999998</v>
      </c>
      <c r="K2261" s="105">
        <f t="shared" si="250"/>
        <v>0</v>
      </c>
      <c r="L2261" s="106">
        <f t="shared" si="251"/>
        <v>0</v>
      </c>
    </row>
    <row r="2262" spans="1:12" x14ac:dyDescent="0.3">
      <c r="A2262" s="104" t="s">
        <v>4911</v>
      </c>
      <c r="B2262" s="104" t="s">
        <v>4912</v>
      </c>
      <c r="C2262" s="105">
        <v>750662</v>
      </c>
      <c r="D2262" s="105">
        <v>377972</v>
      </c>
      <c r="E2262" s="106">
        <f t="shared" si="245"/>
        <v>0.50351822791083067</v>
      </c>
      <c r="F2262" s="107">
        <f t="shared" si="246"/>
        <v>39</v>
      </c>
      <c r="G2262" s="107">
        <f>COUNTIF(Data_Eksportir!$H$2:$H$3401,A2262)</f>
        <v>0</v>
      </c>
      <c r="H2262" s="104" t="str">
        <f t="shared" si="247"/>
        <v>Di bawah 1</v>
      </c>
      <c r="I2262" s="104" t="str">
        <f t="shared" si="248"/>
        <v>Di bawah ambang nilai</v>
      </c>
      <c r="J2262" s="106">
        <f t="shared" si="249"/>
        <v>377972.00226199999</v>
      </c>
      <c r="K2262" s="105">
        <f t="shared" si="250"/>
        <v>0</v>
      </c>
      <c r="L2262" s="106">
        <f t="shared" si="251"/>
        <v>0</v>
      </c>
    </row>
    <row r="2263" spans="1:12" x14ac:dyDescent="0.3">
      <c r="A2263" s="104" t="s">
        <v>4913</v>
      </c>
      <c r="B2263" s="104" t="s">
        <v>4914</v>
      </c>
      <c r="C2263" s="105">
        <v>72879</v>
      </c>
      <c r="D2263" s="105">
        <v>170202</v>
      </c>
      <c r="E2263" s="106">
        <f t="shared" si="245"/>
        <v>2.3354052607747087</v>
      </c>
      <c r="F2263" s="107">
        <f t="shared" si="246"/>
        <v>39</v>
      </c>
      <c r="G2263" s="107">
        <f>COUNTIF(Data_Eksportir!$H$2:$H$3401,A2263)</f>
        <v>0</v>
      </c>
      <c r="H2263" s="104" t="str">
        <f t="shared" si="247"/>
        <v>1 – 5</v>
      </c>
      <c r="I2263" s="104" t="str">
        <f t="shared" si="248"/>
        <v>Di bawah ambang nilai</v>
      </c>
      <c r="J2263" s="106">
        <f t="shared" si="249"/>
        <v>170202.002263</v>
      </c>
      <c r="K2263" s="105">
        <f t="shared" si="250"/>
        <v>0</v>
      </c>
      <c r="L2263" s="106">
        <f t="shared" si="251"/>
        <v>0</v>
      </c>
    </row>
    <row r="2264" spans="1:12" x14ac:dyDescent="0.3">
      <c r="A2264" s="104" t="s">
        <v>4915</v>
      </c>
      <c r="B2264" s="104" t="s">
        <v>4916</v>
      </c>
      <c r="C2264" s="105">
        <v>67950</v>
      </c>
      <c r="D2264" s="105">
        <v>170345</v>
      </c>
      <c r="E2264" s="106">
        <f t="shared" si="245"/>
        <v>2.5069168506254598</v>
      </c>
      <c r="F2264" s="107">
        <f t="shared" si="246"/>
        <v>39</v>
      </c>
      <c r="G2264" s="107">
        <f>COUNTIF(Data_Eksportir!$H$2:$H$3401,A2264)</f>
        <v>0</v>
      </c>
      <c r="H2264" s="104" t="str">
        <f t="shared" si="247"/>
        <v>1 – 5</v>
      </c>
      <c r="I2264" s="104" t="str">
        <f t="shared" si="248"/>
        <v>Di bawah ambang nilai</v>
      </c>
      <c r="J2264" s="106">
        <f t="shared" si="249"/>
        <v>170345.00226400001</v>
      </c>
      <c r="K2264" s="105">
        <f t="shared" si="250"/>
        <v>0</v>
      </c>
      <c r="L2264" s="106">
        <f t="shared" si="251"/>
        <v>0</v>
      </c>
    </row>
    <row r="2265" spans="1:12" x14ac:dyDescent="0.3">
      <c r="A2265" s="104" t="s">
        <v>4917</v>
      </c>
      <c r="B2265" s="104" t="s">
        <v>4918</v>
      </c>
      <c r="C2265" s="105">
        <v>3053661</v>
      </c>
      <c r="D2265" s="105">
        <v>1721135</v>
      </c>
      <c r="E2265" s="106">
        <f t="shared" si="245"/>
        <v>0.56363001656044986</v>
      </c>
      <c r="F2265" s="107">
        <f t="shared" si="246"/>
        <v>39</v>
      </c>
      <c r="G2265" s="107">
        <f>COUNTIF(Data_Eksportir!$H$2:$H$3401,A2265)</f>
        <v>0</v>
      </c>
      <c r="H2265" s="104" t="str">
        <f t="shared" si="247"/>
        <v>Di bawah 1</v>
      </c>
      <c r="I2265" s="104" t="str">
        <f t="shared" si="248"/>
        <v>Di bawah ambang nilai</v>
      </c>
      <c r="J2265" s="106">
        <f t="shared" si="249"/>
        <v>1721135.002265</v>
      </c>
      <c r="K2265" s="105">
        <f t="shared" si="250"/>
        <v>0</v>
      </c>
      <c r="L2265" s="106">
        <f t="shared" si="251"/>
        <v>0</v>
      </c>
    </row>
    <row r="2266" spans="1:12" x14ac:dyDescent="0.3">
      <c r="A2266" s="104" t="s">
        <v>4919</v>
      </c>
      <c r="B2266" s="104" t="s">
        <v>4920</v>
      </c>
      <c r="C2266" s="105">
        <v>3216960</v>
      </c>
      <c r="D2266" s="105">
        <v>3337081</v>
      </c>
      <c r="E2266" s="106">
        <f t="shared" si="245"/>
        <v>1.0373399109718493</v>
      </c>
      <c r="F2266" s="107">
        <f t="shared" si="246"/>
        <v>39</v>
      </c>
      <c r="G2266" s="107">
        <f>COUNTIF(Data_Eksportir!$H$2:$H$3401,A2266)</f>
        <v>0</v>
      </c>
      <c r="H2266" s="104" t="str">
        <f t="shared" si="247"/>
        <v>1 – 5</v>
      </c>
      <c r="I2266" s="104" t="str">
        <f t="shared" si="248"/>
        <v>Di bawah ambang nilai</v>
      </c>
      <c r="J2266" s="106">
        <f t="shared" si="249"/>
        <v>3337081.002266</v>
      </c>
      <c r="K2266" s="105">
        <f t="shared" si="250"/>
        <v>0</v>
      </c>
      <c r="L2266" s="106">
        <f t="shared" si="251"/>
        <v>0</v>
      </c>
    </row>
    <row r="2267" spans="1:12" x14ac:dyDescent="0.3">
      <c r="A2267" s="104" t="s">
        <v>4921</v>
      </c>
      <c r="B2267" s="104" t="s">
        <v>4922</v>
      </c>
      <c r="C2267" s="105">
        <v>15733971</v>
      </c>
      <c r="D2267" s="105">
        <v>12586773</v>
      </c>
      <c r="E2267" s="106">
        <f t="shared" si="245"/>
        <v>0.79997433578592458</v>
      </c>
      <c r="F2267" s="107">
        <f t="shared" si="246"/>
        <v>39</v>
      </c>
      <c r="G2267" s="107">
        <f>COUNTIF(Data_Eksportir!$H$2:$H$3401,A2267)</f>
        <v>0</v>
      </c>
      <c r="H2267" s="104" t="str">
        <f t="shared" si="247"/>
        <v>Di bawah 1</v>
      </c>
      <c r="I2267" s="104" t="str">
        <f t="shared" si="248"/>
        <v>Belum terwakili</v>
      </c>
      <c r="J2267" s="106">
        <f t="shared" si="249"/>
        <v>12586773.002266999</v>
      </c>
      <c r="K2267" s="105">
        <f t="shared" si="250"/>
        <v>12586773</v>
      </c>
      <c r="L2267" s="106">
        <f t="shared" si="251"/>
        <v>12586773.002266999</v>
      </c>
    </row>
    <row r="2268" spans="1:12" x14ac:dyDescent="0.3">
      <c r="A2268" s="104" t="s">
        <v>4923</v>
      </c>
      <c r="B2268" s="104" t="s">
        <v>4924</v>
      </c>
      <c r="C2268" s="105">
        <v>994109</v>
      </c>
      <c r="D2268" s="105">
        <v>787955</v>
      </c>
      <c r="E2268" s="106">
        <f t="shared" si="245"/>
        <v>0.79262435004612175</v>
      </c>
      <c r="F2268" s="107">
        <f t="shared" si="246"/>
        <v>39</v>
      </c>
      <c r="G2268" s="107">
        <f>COUNTIF(Data_Eksportir!$H$2:$H$3401,A2268)</f>
        <v>0</v>
      </c>
      <c r="H2268" s="104" t="str">
        <f t="shared" si="247"/>
        <v>Di bawah 1</v>
      </c>
      <c r="I2268" s="104" t="str">
        <f t="shared" si="248"/>
        <v>Di bawah ambang nilai</v>
      </c>
      <c r="J2268" s="106">
        <f t="shared" si="249"/>
        <v>787955.00226800004</v>
      </c>
      <c r="K2268" s="105">
        <f t="shared" si="250"/>
        <v>0</v>
      </c>
      <c r="L2268" s="106">
        <f t="shared" si="251"/>
        <v>0</v>
      </c>
    </row>
    <row r="2269" spans="1:12" x14ac:dyDescent="0.3">
      <c r="A2269" s="104" t="s">
        <v>4925</v>
      </c>
      <c r="B2269" s="104" t="s">
        <v>4926</v>
      </c>
      <c r="C2269" s="105">
        <v>740415</v>
      </c>
      <c r="D2269" s="105">
        <v>749883</v>
      </c>
      <c r="E2269" s="106">
        <f t="shared" si="245"/>
        <v>1.0127874232693828</v>
      </c>
      <c r="F2269" s="107">
        <f t="shared" si="246"/>
        <v>39</v>
      </c>
      <c r="G2269" s="107">
        <f>COUNTIF(Data_Eksportir!$H$2:$H$3401,A2269)</f>
        <v>0</v>
      </c>
      <c r="H2269" s="104" t="str">
        <f t="shared" si="247"/>
        <v>1 – 5</v>
      </c>
      <c r="I2269" s="104" t="str">
        <f t="shared" si="248"/>
        <v>Di bawah ambang nilai</v>
      </c>
      <c r="J2269" s="106">
        <f t="shared" si="249"/>
        <v>749883.00226900005</v>
      </c>
      <c r="K2269" s="105">
        <f t="shared" si="250"/>
        <v>0</v>
      </c>
      <c r="L2269" s="106">
        <f t="shared" si="251"/>
        <v>0</v>
      </c>
    </row>
    <row r="2270" spans="1:12" x14ac:dyDescent="0.3">
      <c r="A2270" s="104" t="s">
        <v>4927</v>
      </c>
      <c r="B2270" s="104" t="s">
        <v>4928</v>
      </c>
      <c r="C2270" s="105">
        <v>12230543</v>
      </c>
      <c r="D2270" s="105">
        <v>11484457</v>
      </c>
      <c r="E2270" s="106">
        <f t="shared" si="245"/>
        <v>0.93899812951886108</v>
      </c>
      <c r="F2270" s="107">
        <f t="shared" si="246"/>
        <v>39</v>
      </c>
      <c r="G2270" s="107">
        <f>COUNTIF(Data_Eksportir!$H$2:$H$3401,A2270)</f>
        <v>0</v>
      </c>
      <c r="H2270" s="104" t="str">
        <f t="shared" si="247"/>
        <v>Di bawah 1</v>
      </c>
      <c r="I2270" s="104" t="str">
        <f t="shared" si="248"/>
        <v>Belum terwakili</v>
      </c>
      <c r="J2270" s="106">
        <f t="shared" si="249"/>
        <v>11484457.00227</v>
      </c>
      <c r="K2270" s="105">
        <f t="shared" si="250"/>
        <v>11484457</v>
      </c>
      <c r="L2270" s="106">
        <f t="shared" si="251"/>
        <v>11484457.00227</v>
      </c>
    </row>
    <row r="2271" spans="1:12" x14ac:dyDescent="0.3">
      <c r="A2271" s="104" t="s">
        <v>4929</v>
      </c>
      <c r="B2271" s="104" t="s">
        <v>4930</v>
      </c>
      <c r="C2271" s="105">
        <v>11587810</v>
      </c>
      <c r="D2271" s="105">
        <v>9717404</v>
      </c>
      <c r="E2271" s="106">
        <f t="shared" si="245"/>
        <v>0.83858848220673277</v>
      </c>
      <c r="F2271" s="107">
        <f t="shared" si="246"/>
        <v>39</v>
      </c>
      <c r="G2271" s="107">
        <f>COUNTIF(Data_Eksportir!$H$2:$H$3401,A2271)</f>
        <v>0</v>
      </c>
      <c r="H2271" s="104" t="str">
        <f t="shared" si="247"/>
        <v>Di bawah 1</v>
      </c>
      <c r="I2271" s="104" t="str">
        <f t="shared" si="248"/>
        <v>Di bawah ambang nilai</v>
      </c>
      <c r="J2271" s="106">
        <f t="shared" si="249"/>
        <v>9717404.0022710003</v>
      </c>
      <c r="K2271" s="105">
        <f t="shared" si="250"/>
        <v>0</v>
      </c>
      <c r="L2271" s="106">
        <f t="shared" si="251"/>
        <v>0</v>
      </c>
    </row>
    <row r="2272" spans="1:12" x14ac:dyDescent="0.3">
      <c r="A2272" s="104" t="s">
        <v>4931</v>
      </c>
      <c r="B2272" s="104" t="s">
        <v>4932</v>
      </c>
      <c r="C2272" s="105">
        <v>20685057</v>
      </c>
      <c r="D2272" s="105">
        <v>23939057</v>
      </c>
      <c r="E2272" s="106">
        <f t="shared" si="245"/>
        <v>1.1573116283895182</v>
      </c>
      <c r="F2272" s="107">
        <f t="shared" si="246"/>
        <v>39</v>
      </c>
      <c r="G2272" s="107">
        <f>COUNTIF(Data_Eksportir!$H$2:$H$3401,A2272)</f>
        <v>0</v>
      </c>
      <c r="H2272" s="104" t="str">
        <f t="shared" si="247"/>
        <v>1 – 5</v>
      </c>
      <c r="I2272" s="104" t="str">
        <f t="shared" si="248"/>
        <v>Belum terwakili</v>
      </c>
      <c r="J2272" s="106">
        <f t="shared" si="249"/>
        <v>23939057.002271999</v>
      </c>
      <c r="K2272" s="105">
        <f t="shared" si="250"/>
        <v>23939057</v>
      </c>
      <c r="L2272" s="106">
        <f t="shared" si="251"/>
        <v>23939057.002271999</v>
      </c>
    </row>
    <row r="2273" spans="1:12" x14ac:dyDescent="0.3">
      <c r="A2273" s="104" t="s">
        <v>4933</v>
      </c>
      <c r="B2273" s="104" t="s">
        <v>4934</v>
      </c>
      <c r="C2273" s="105">
        <v>404418058</v>
      </c>
      <c r="D2273" s="105">
        <v>264357015</v>
      </c>
      <c r="E2273" s="106">
        <f t="shared" si="245"/>
        <v>0.65367262853529651</v>
      </c>
      <c r="F2273" s="107">
        <f t="shared" si="246"/>
        <v>39</v>
      </c>
      <c r="G2273" s="107">
        <f>COUNTIF(Data_Eksportir!$H$2:$H$3401,A2273)</f>
        <v>0</v>
      </c>
      <c r="H2273" s="104" t="str">
        <f t="shared" si="247"/>
        <v>Di bawah 1</v>
      </c>
      <c r="I2273" s="104" t="str">
        <f t="shared" si="248"/>
        <v>Belum terwakili</v>
      </c>
      <c r="J2273" s="106">
        <f t="shared" si="249"/>
        <v>264357015.00227299</v>
      </c>
      <c r="K2273" s="105">
        <f t="shared" si="250"/>
        <v>264357015</v>
      </c>
      <c r="L2273" s="106">
        <f t="shared" si="251"/>
        <v>264357015.00227299</v>
      </c>
    </row>
    <row r="2274" spans="1:12" x14ac:dyDescent="0.3">
      <c r="A2274" s="104" t="s">
        <v>4935</v>
      </c>
      <c r="B2274" s="104" t="s">
        <v>4936</v>
      </c>
      <c r="C2274" s="105">
        <v>12594</v>
      </c>
      <c r="D2274" s="105">
        <v>8773</v>
      </c>
      <c r="E2274" s="106">
        <f t="shared" si="245"/>
        <v>0.69660155629664922</v>
      </c>
      <c r="F2274" s="107">
        <f t="shared" si="246"/>
        <v>39</v>
      </c>
      <c r="G2274" s="107">
        <f>COUNTIF(Data_Eksportir!$H$2:$H$3401,A2274)</f>
        <v>0</v>
      </c>
      <c r="H2274" s="104" t="str">
        <f t="shared" si="247"/>
        <v>Di bawah 1</v>
      </c>
      <c r="I2274" s="104" t="str">
        <f t="shared" si="248"/>
        <v>Di bawah ambang nilai</v>
      </c>
      <c r="J2274" s="106">
        <f t="shared" si="249"/>
        <v>8773.0022740000004</v>
      </c>
      <c r="K2274" s="105">
        <f t="shared" si="250"/>
        <v>0</v>
      </c>
      <c r="L2274" s="106">
        <f t="shared" si="251"/>
        <v>0</v>
      </c>
    </row>
    <row r="2275" spans="1:12" x14ac:dyDescent="0.3">
      <c r="A2275" s="104" t="s">
        <v>4937</v>
      </c>
      <c r="B2275" s="104" t="s">
        <v>4938</v>
      </c>
      <c r="C2275" s="105">
        <v>2700</v>
      </c>
      <c r="D2275" s="105">
        <v>11055</v>
      </c>
      <c r="E2275" s="106">
        <f t="shared" si="245"/>
        <v>4.0944444444444441</v>
      </c>
      <c r="F2275" s="107">
        <f t="shared" si="246"/>
        <v>39</v>
      </c>
      <c r="G2275" s="107">
        <f>COUNTIF(Data_Eksportir!$H$2:$H$3401,A2275)</f>
        <v>0</v>
      </c>
      <c r="H2275" s="104" t="str">
        <f t="shared" si="247"/>
        <v>1 – 5</v>
      </c>
      <c r="I2275" s="104" t="str">
        <f t="shared" si="248"/>
        <v>Di bawah ambang nilai</v>
      </c>
      <c r="J2275" s="106">
        <f t="shared" si="249"/>
        <v>11055.002275000001</v>
      </c>
      <c r="K2275" s="105">
        <f t="shared" si="250"/>
        <v>0</v>
      </c>
      <c r="L2275" s="106">
        <f t="shared" si="251"/>
        <v>0</v>
      </c>
    </row>
    <row r="2276" spans="1:12" x14ac:dyDescent="0.3">
      <c r="A2276" s="104" t="s">
        <v>4939</v>
      </c>
      <c r="B2276" s="104" t="s">
        <v>4940</v>
      </c>
      <c r="C2276" s="105">
        <v>16999820</v>
      </c>
      <c r="D2276" s="105">
        <v>10694743</v>
      </c>
      <c r="E2276" s="106">
        <f t="shared" si="245"/>
        <v>0.62910919056790016</v>
      </c>
      <c r="F2276" s="107">
        <f t="shared" si="246"/>
        <v>39</v>
      </c>
      <c r="G2276" s="107">
        <f>COUNTIF(Data_Eksportir!$H$2:$H$3401,A2276)</f>
        <v>0</v>
      </c>
      <c r="H2276" s="104" t="str">
        <f t="shared" si="247"/>
        <v>Di bawah 1</v>
      </c>
      <c r="I2276" s="104" t="str">
        <f t="shared" si="248"/>
        <v>Belum terwakili</v>
      </c>
      <c r="J2276" s="106">
        <f t="shared" si="249"/>
        <v>10694743.002276</v>
      </c>
      <c r="K2276" s="105">
        <f t="shared" si="250"/>
        <v>10694743</v>
      </c>
      <c r="L2276" s="106">
        <f t="shared" si="251"/>
        <v>10694743.002276</v>
      </c>
    </row>
    <row r="2277" spans="1:12" x14ac:dyDescent="0.3">
      <c r="A2277" s="104" t="s">
        <v>4941</v>
      </c>
      <c r="B2277" s="104" t="s">
        <v>4942</v>
      </c>
      <c r="C2277" s="105">
        <v>9001</v>
      </c>
      <c r="D2277" s="105">
        <v>17044</v>
      </c>
      <c r="E2277" s="106">
        <f t="shared" si="245"/>
        <v>1.8935673814020664</v>
      </c>
      <c r="F2277" s="107">
        <f t="shared" si="246"/>
        <v>39</v>
      </c>
      <c r="G2277" s="107">
        <f>COUNTIF(Data_Eksportir!$H$2:$H$3401,A2277)</f>
        <v>0</v>
      </c>
      <c r="H2277" s="104" t="str">
        <f t="shared" si="247"/>
        <v>1 – 5</v>
      </c>
      <c r="I2277" s="104" t="str">
        <f t="shared" si="248"/>
        <v>Di bawah ambang nilai</v>
      </c>
      <c r="J2277" s="106">
        <f t="shared" si="249"/>
        <v>17044.002277</v>
      </c>
      <c r="K2277" s="105">
        <f t="shared" si="250"/>
        <v>0</v>
      </c>
      <c r="L2277" s="106">
        <f t="shared" si="251"/>
        <v>0</v>
      </c>
    </row>
    <row r="2278" spans="1:12" x14ac:dyDescent="0.3">
      <c r="A2278" s="104" t="s">
        <v>4943</v>
      </c>
      <c r="B2278" s="104" t="s">
        <v>4944</v>
      </c>
      <c r="C2278" s="105">
        <v>5543646</v>
      </c>
      <c r="D2278" s="105">
        <v>9568163</v>
      </c>
      <c r="E2278" s="106">
        <f t="shared" si="245"/>
        <v>1.7259693349827894</v>
      </c>
      <c r="F2278" s="107">
        <f t="shared" si="246"/>
        <v>39</v>
      </c>
      <c r="G2278" s="107">
        <f>COUNTIF(Data_Eksportir!$H$2:$H$3401,A2278)</f>
        <v>0</v>
      </c>
      <c r="H2278" s="104" t="str">
        <f t="shared" si="247"/>
        <v>1 – 5</v>
      </c>
      <c r="I2278" s="104" t="str">
        <f t="shared" si="248"/>
        <v>Di bawah ambang nilai</v>
      </c>
      <c r="J2278" s="106">
        <f t="shared" si="249"/>
        <v>9568163.0022780001</v>
      </c>
      <c r="K2278" s="105">
        <f t="shared" si="250"/>
        <v>0</v>
      </c>
      <c r="L2278" s="106">
        <f t="shared" si="251"/>
        <v>0</v>
      </c>
    </row>
    <row r="2279" spans="1:12" x14ac:dyDescent="0.3">
      <c r="A2279" s="104" t="s">
        <v>4945</v>
      </c>
      <c r="B2279" s="104" t="s">
        <v>4946</v>
      </c>
      <c r="C2279" s="105">
        <v>4778</v>
      </c>
      <c r="D2279" s="105">
        <v>26240</v>
      </c>
      <c r="E2279" s="106">
        <f t="shared" si="245"/>
        <v>5.4918375889493509</v>
      </c>
      <c r="F2279" s="107">
        <f t="shared" si="246"/>
        <v>39</v>
      </c>
      <c r="G2279" s="107">
        <f>COUNTIF(Data_Eksportir!$H$2:$H$3401,A2279)</f>
        <v>0</v>
      </c>
      <c r="H2279" s="104" t="str">
        <f t="shared" si="247"/>
        <v>5 – 20</v>
      </c>
      <c r="I2279" s="104" t="str">
        <f t="shared" si="248"/>
        <v>Di bawah ambang nilai</v>
      </c>
      <c r="J2279" s="106">
        <f t="shared" si="249"/>
        <v>26240.002279</v>
      </c>
      <c r="K2279" s="105">
        <f t="shared" si="250"/>
        <v>0</v>
      </c>
      <c r="L2279" s="106">
        <f t="shared" si="251"/>
        <v>0</v>
      </c>
    </row>
    <row r="2280" spans="1:12" x14ac:dyDescent="0.3">
      <c r="A2280" s="104" t="s">
        <v>4947</v>
      </c>
      <c r="B2280" s="104" t="s">
        <v>4948</v>
      </c>
      <c r="C2280" s="105">
        <v>100</v>
      </c>
      <c r="D2280" s="105">
        <v>85</v>
      </c>
      <c r="E2280" s="106">
        <f t="shared" si="245"/>
        <v>0.85</v>
      </c>
      <c r="F2280" s="107">
        <f t="shared" si="246"/>
        <v>39</v>
      </c>
      <c r="G2280" s="107">
        <f>COUNTIF(Data_Eksportir!$H$2:$H$3401,A2280)</f>
        <v>0</v>
      </c>
      <c r="H2280" s="104" t="str">
        <f t="shared" si="247"/>
        <v>Di bawah 1</v>
      </c>
      <c r="I2280" s="104" t="str">
        <f t="shared" si="248"/>
        <v>Di bawah ambang nilai</v>
      </c>
      <c r="J2280" s="106">
        <f t="shared" si="249"/>
        <v>85.002279999999999</v>
      </c>
      <c r="K2280" s="105">
        <f t="shared" si="250"/>
        <v>0</v>
      </c>
      <c r="L2280" s="106">
        <f t="shared" si="251"/>
        <v>0</v>
      </c>
    </row>
    <row r="2281" spans="1:12" x14ac:dyDescent="0.3">
      <c r="A2281" s="104" t="s">
        <v>4949</v>
      </c>
      <c r="B2281" s="104" t="s">
        <v>4950</v>
      </c>
      <c r="C2281" s="105">
        <v>337</v>
      </c>
      <c r="D2281" s="105">
        <v>2169</v>
      </c>
      <c r="E2281" s="106">
        <f t="shared" si="245"/>
        <v>6.4362017804154306</v>
      </c>
      <c r="F2281" s="107">
        <f t="shared" si="246"/>
        <v>39</v>
      </c>
      <c r="G2281" s="107">
        <f>COUNTIF(Data_Eksportir!$H$2:$H$3401,A2281)</f>
        <v>0</v>
      </c>
      <c r="H2281" s="104" t="str">
        <f t="shared" si="247"/>
        <v>5 – 20</v>
      </c>
      <c r="I2281" s="104" t="str">
        <f t="shared" si="248"/>
        <v>Di bawah ambang nilai</v>
      </c>
      <c r="J2281" s="106">
        <f t="shared" si="249"/>
        <v>2169.002281</v>
      </c>
      <c r="K2281" s="105">
        <f t="shared" si="250"/>
        <v>0</v>
      </c>
      <c r="L2281" s="106">
        <f t="shared" si="251"/>
        <v>0</v>
      </c>
    </row>
    <row r="2282" spans="1:12" x14ac:dyDescent="0.3">
      <c r="A2282" s="104" t="s">
        <v>4951</v>
      </c>
      <c r="B2282" s="104" t="s">
        <v>4952</v>
      </c>
      <c r="C2282" s="105">
        <v>241</v>
      </c>
      <c r="D2282" s="105">
        <v>11290</v>
      </c>
      <c r="E2282" s="106">
        <f t="shared" si="245"/>
        <v>46.84647302904564</v>
      </c>
      <c r="F2282" s="107">
        <f t="shared" si="246"/>
        <v>39</v>
      </c>
      <c r="G2282" s="107">
        <f>COUNTIF(Data_Eksportir!$H$2:$H$3401,A2282)</f>
        <v>0</v>
      </c>
      <c r="H2282" s="104" t="str">
        <f t="shared" si="247"/>
        <v>20 – 100</v>
      </c>
      <c r="I2282" s="104" t="str">
        <f t="shared" si="248"/>
        <v>Di bawah ambang nilai</v>
      </c>
      <c r="J2282" s="106">
        <f t="shared" si="249"/>
        <v>11290.002281999999</v>
      </c>
      <c r="K2282" s="105">
        <f t="shared" si="250"/>
        <v>0</v>
      </c>
      <c r="L2282" s="106">
        <f t="shared" si="251"/>
        <v>0</v>
      </c>
    </row>
    <row r="2283" spans="1:12" x14ac:dyDescent="0.3">
      <c r="A2283" s="104" t="s">
        <v>4953</v>
      </c>
      <c r="B2283" s="104" t="s">
        <v>4954</v>
      </c>
      <c r="C2283" s="105">
        <v>14470</v>
      </c>
      <c r="D2283" s="105">
        <v>80997</v>
      </c>
      <c r="E2283" s="106">
        <f t="shared" si="245"/>
        <v>5.5975812024879064</v>
      </c>
      <c r="F2283" s="107">
        <f t="shared" si="246"/>
        <v>39</v>
      </c>
      <c r="G2283" s="107">
        <f>COUNTIF(Data_Eksportir!$H$2:$H$3401,A2283)</f>
        <v>0</v>
      </c>
      <c r="H2283" s="104" t="str">
        <f t="shared" si="247"/>
        <v>5 – 20</v>
      </c>
      <c r="I2283" s="104" t="str">
        <f t="shared" si="248"/>
        <v>Di bawah ambang nilai</v>
      </c>
      <c r="J2283" s="106">
        <f t="shared" si="249"/>
        <v>80997.002282999994</v>
      </c>
      <c r="K2283" s="105">
        <f t="shared" si="250"/>
        <v>0</v>
      </c>
      <c r="L2283" s="106">
        <f t="shared" si="251"/>
        <v>0</v>
      </c>
    </row>
    <row r="2284" spans="1:12" x14ac:dyDescent="0.3">
      <c r="A2284" s="104" t="s">
        <v>4955</v>
      </c>
      <c r="B2284" s="104" t="s">
        <v>4956</v>
      </c>
      <c r="C2284" s="105">
        <v>1</v>
      </c>
      <c r="D2284" s="105">
        <v>14</v>
      </c>
      <c r="E2284" s="106">
        <f t="shared" si="245"/>
        <v>14</v>
      </c>
      <c r="F2284" s="107">
        <f t="shared" si="246"/>
        <v>39</v>
      </c>
      <c r="G2284" s="107">
        <f>COUNTIF(Data_Eksportir!$H$2:$H$3401,A2284)</f>
        <v>0</v>
      </c>
      <c r="H2284" s="104" t="str">
        <f t="shared" si="247"/>
        <v>5 – 20</v>
      </c>
      <c r="I2284" s="104" t="str">
        <f t="shared" si="248"/>
        <v>Di bawah ambang nilai</v>
      </c>
      <c r="J2284" s="106">
        <f t="shared" si="249"/>
        <v>14.002284</v>
      </c>
      <c r="K2284" s="105">
        <f t="shared" si="250"/>
        <v>0</v>
      </c>
      <c r="L2284" s="106">
        <f t="shared" si="251"/>
        <v>0</v>
      </c>
    </row>
    <row r="2285" spans="1:12" x14ac:dyDescent="0.3">
      <c r="A2285" s="104" t="s">
        <v>4957</v>
      </c>
      <c r="B2285" s="104" t="s">
        <v>4958</v>
      </c>
      <c r="C2285" s="105">
        <v>0</v>
      </c>
      <c r="D2285" s="105">
        <v>3</v>
      </c>
      <c r="E2285" s="106" t="str">
        <f t="shared" si="245"/>
        <v/>
      </c>
      <c r="F2285" s="107">
        <f t="shared" si="246"/>
        <v>39</v>
      </c>
      <c r="G2285" s="107">
        <f>COUNTIF(Data_Eksportir!$H$2:$H$3401,A2285)</f>
        <v>0</v>
      </c>
      <c r="H2285" s="104" t="str">
        <f t="shared" si="247"/>
        <v>Tanpa data berat</v>
      </c>
      <c r="I2285" s="104" t="str">
        <f t="shared" si="248"/>
        <v>Di bawah ambang nilai</v>
      </c>
      <c r="J2285" s="106">
        <f t="shared" si="249"/>
        <v>3.0022850000000001</v>
      </c>
      <c r="K2285" s="105">
        <f t="shared" si="250"/>
        <v>0</v>
      </c>
      <c r="L2285" s="106">
        <f t="shared" si="251"/>
        <v>0</v>
      </c>
    </row>
    <row r="2286" spans="1:12" x14ac:dyDescent="0.3">
      <c r="A2286" s="104" t="s">
        <v>4959</v>
      </c>
      <c r="B2286" s="104" t="s">
        <v>4960</v>
      </c>
      <c r="C2286" s="105">
        <v>5066</v>
      </c>
      <c r="D2286" s="105">
        <v>100218</v>
      </c>
      <c r="E2286" s="106">
        <f t="shared" si="245"/>
        <v>19.782471377812872</v>
      </c>
      <c r="F2286" s="107">
        <f t="shared" si="246"/>
        <v>39</v>
      </c>
      <c r="G2286" s="107">
        <f>COUNTIF(Data_Eksportir!$H$2:$H$3401,A2286)</f>
        <v>0</v>
      </c>
      <c r="H2286" s="104" t="str">
        <f t="shared" si="247"/>
        <v>5 – 20</v>
      </c>
      <c r="I2286" s="104" t="str">
        <f t="shared" si="248"/>
        <v>Di bawah ambang nilai</v>
      </c>
      <c r="J2286" s="106">
        <f t="shared" si="249"/>
        <v>100218.002286</v>
      </c>
      <c r="K2286" s="105">
        <f t="shared" si="250"/>
        <v>0</v>
      </c>
      <c r="L2286" s="106">
        <f t="shared" si="251"/>
        <v>0</v>
      </c>
    </row>
    <row r="2287" spans="1:12" x14ac:dyDescent="0.3">
      <c r="A2287" s="104" t="s">
        <v>4961</v>
      </c>
      <c r="B2287" s="104" t="s">
        <v>4962</v>
      </c>
      <c r="C2287" s="105">
        <v>28</v>
      </c>
      <c r="D2287" s="105">
        <v>238</v>
      </c>
      <c r="E2287" s="106">
        <f t="shared" si="245"/>
        <v>8.5</v>
      </c>
      <c r="F2287" s="107">
        <f t="shared" si="246"/>
        <v>39</v>
      </c>
      <c r="G2287" s="107">
        <f>COUNTIF(Data_Eksportir!$H$2:$H$3401,A2287)</f>
        <v>0</v>
      </c>
      <c r="H2287" s="104" t="str">
        <f t="shared" si="247"/>
        <v>5 – 20</v>
      </c>
      <c r="I2287" s="104" t="str">
        <f t="shared" si="248"/>
        <v>Di bawah ambang nilai</v>
      </c>
      <c r="J2287" s="106">
        <f t="shared" si="249"/>
        <v>238.002287</v>
      </c>
      <c r="K2287" s="105">
        <f t="shared" si="250"/>
        <v>0</v>
      </c>
      <c r="L2287" s="106">
        <f t="shared" si="251"/>
        <v>0</v>
      </c>
    </row>
    <row r="2288" spans="1:12" x14ac:dyDescent="0.3">
      <c r="A2288" s="104" t="s">
        <v>4963</v>
      </c>
      <c r="B2288" s="104" t="s">
        <v>4964</v>
      </c>
      <c r="C2288" s="105"/>
      <c r="D2288" s="105">
        <v>188</v>
      </c>
      <c r="E2288" s="106" t="str">
        <f t="shared" si="245"/>
        <v/>
      </c>
      <c r="F2288" s="107">
        <f t="shared" si="246"/>
        <v>39</v>
      </c>
      <c r="G2288" s="107">
        <f>COUNTIF(Data_Eksportir!$H$2:$H$3401,A2288)</f>
        <v>0</v>
      </c>
      <c r="H2288" s="104" t="str">
        <f t="shared" si="247"/>
        <v>Tanpa data berat</v>
      </c>
      <c r="I2288" s="104" t="str">
        <f t="shared" si="248"/>
        <v>Di bawah ambang nilai</v>
      </c>
      <c r="J2288" s="106">
        <f t="shared" si="249"/>
        <v>188.00228799999999</v>
      </c>
      <c r="K2288" s="105">
        <f t="shared" si="250"/>
        <v>0</v>
      </c>
      <c r="L2288" s="106">
        <f t="shared" si="251"/>
        <v>0</v>
      </c>
    </row>
    <row r="2289" spans="1:12" x14ac:dyDescent="0.3">
      <c r="A2289" s="104" t="s">
        <v>4965</v>
      </c>
      <c r="B2289" s="104" t="s">
        <v>4966</v>
      </c>
      <c r="C2289" s="105">
        <v>700</v>
      </c>
      <c r="D2289" s="105">
        <v>11443</v>
      </c>
      <c r="E2289" s="106">
        <f t="shared" si="245"/>
        <v>16.347142857142856</v>
      </c>
      <c r="F2289" s="107">
        <f t="shared" si="246"/>
        <v>39</v>
      </c>
      <c r="G2289" s="107">
        <f>COUNTIF(Data_Eksportir!$H$2:$H$3401,A2289)</f>
        <v>0</v>
      </c>
      <c r="H2289" s="104" t="str">
        <f t="shared" si="247"/>
        <v>5 – 20</v>
      </c>
      <c r="I2289" s="104" t="str">
        <f t="shared" si="248"/>
        <v>Di bawah ambang nilai</v>
      </c>
      <c r="J2289" s="106">
        <f t="shared" si="249"/>
        <v>11443.002289</v>
      </c>
      <c r="K2289" s="105">
        <f t="shared" si="250"/>
        <v>0</v>
      </c>
      <c r="L2289" s="106">
        <f t="shared" si="251"/>
        <v>0</v>
      </c>
    </row>
    <row r="2290" spans="1:12" x14ac:dyDescent="0.3">
      <c r="A2290" s="104" t="s">
        <v>4967</v>
      </c>
      <c r="B2290" s="104" t="s">
        <v>4968</v>
      </c>
      <c r="C2290" s="105">
        <v>43945</v>
      </c>
      <c r="D2290" s="105">
        <v>188670</v>
      </c>
      <c r="E2290" s="106">
        <f t="shared" si="245"/>
        <v>4.2933211969507337</v>
      </c>
      <c r="F2290" s="107">
        <f t="shared" si="246"/>
        <v>39</v>
      </c>
      <c r="G2290" s="107">
        <f>COUNTIF(Data_Eksportir!$H$2:$H$3401,A2290)</f>
        <v>0</v>
      </c>
      <c r="H2290" s="104" t="str">
        <f t="shared" si="247"/>
        <v>1 – 5</v>
      </c>
      <c r="I2290" s="104" t="str">
        <f t="shared" si="248"/>
        <v>Di bawah ambang nilai</v>
      </c>
      <c r="J2290" s="106">
        <f t="shared" si="249"/>
        <v>188670.00229</v>
      </c>
      <c r="K2290" s="105">
        <f t="shared" si="250"/>
        <v>0</v>
      </c>
      <c r="L2290" s="106">
        <f t="shared" si="251"/>
        <v>0</v>
      </c>
    </row>
    <row r="2291" spans="1:12" x14ac:dyDescent="0.3">
      <c r="A2291" s="104" t="s">
        <v>4969</v>
      </c>
      <c r="B2291" s="104" t="s">
        <v>4970</v>
      </c>
      <c r="C2291" s="105">
        <v>3163635</v>
      </c>
      <c r="D2291" s="105">
        <v>3956611</v>
      </c>
      <c r="E2291" s="106">
        <f t="shared" si="245"/>
        <v>1.2506534413736099</v>
      </c>
      <c r="F2291" s="107">
        <f t="shared" si="246"/>
        <v>39</v>
      </c>
      <c r="G2291" s="107">
        <f>COUNTIF(Data_Eksportir!$H$2:$H$3401,A2291)</f>
        <v>0</v>
      </c>
      <c r="H2291" s="104" t="str">
        <f t="shared" si="247"/>
        <v>1 – 5</v>
      </c>
      <c r="I2291" s="104" t="str">
        <f t="shared" si="248"/>
        <v>Di bawah ambang nilai</v>
      </c>
      <c r="J2291" s="106">
        <f t="shared" si="249"/>
        <v>3956611.002291</v>
      </c>
      <c r="K2291" s="105">
        <f t="shared" si="250"/>
        <v>0</v>
      </c>
      <c r="L2291" s="106">
        <f t="shared" si="251"/>
        <v>0</v>
      </c>
    </row>
    <row r="2292" spans="1:12" x14ac:dyDescent="0.3">
      <c r="A2292" s="104" t="s">
        <v>4971</v>
      </c>
      <c r="B2292" s="104" t="s">
        <v>4972</v>
      </c>
      <c r="C2292" s="105">
        <v>18201</v>
      </c>
      <c r="D2292" s="105">
        <v>43105</v>
      </c>
      <c r="E2292" s="106">
        <f t="shared" si="245"/>
        <v>2.3682764683259161</v>
      </c>
      <c r="F2292" s="107">
        <f t="shared" si="246"/>
        <v>39</v>
      </c>
      <c r="G2292" s="107">
        <f>COUNTIF(Data_Eksportir!$H$2:$H$3401,A2292)</f>
        <v>0</v>
      </c>
      <c r="H2292" s="104" t="str">
        <f t="shared" si="247"/>
        <v>1 – 5</v>
      </c>
      <c r="I2292" s="104" t="str">
        <f t="shared" si="248"/>
        <v>Di bawah ambang nilai</v>
      </c>
      <c r="J2292" s="106">
        <f t="shared" si="249"/>
        <v>43105.002291999997</v>
      </c>
      <c r="K2292" s="105">
        <f t="shared" si="250"/>
        <v>0</v>
      </c>
      <c r="L2292" s="106">
        <f t="shared" si="251"/>
        <v>0</v>
      </c>
    </row>
    <row r="2293" spans="1:12" x14ac:dyDescent="0.3">
      <c r="A2293" s="104" t="s">
        <v>4973</v>
      </c>
      <c r="B2293" s="104" t="s">
        <v>4974</v>
      </c>
      <c r="C2293" s="105">
        <v>979956</v>
      </c>
      <c r="D2293" s="105">
        <v>1519582</v>
      </c>
      <c r="E2293" s="106">
        <f t="shared" si="245"/>
        <v>1.5506634991775141</v>
      </c>
      <c r="F2293" s="107">
        <f t="shared" si="246"/>
        <v>39</v>
      </c>
      <c r="G2293" s="107">
        <f>COUNTIF(Data_Eksportir!$H$2:$H$3401,A2293)</f>
        <v>0</v>
      </c>
      <c r="H2293" s="104" t="str">
        <f t="shared" si="247"/>
        <v>1 – 5</v>
      </c>
      <c r="I2293" s="104" t="str">
        <f t="shared" si="248"/>
        <v>Di bawah ambang nilai</v>
      </c>
      <c r="J2293" s="106">
        <f t="shared" si="249"/>
        <v>1519582.002293</v>
      </c>
      <c r="K2293" s="105">
        <f t="shared" si="250"/>
        <v>0</v>
      </c>
      <c r="L2293" s="106">
        <f t="shared" si="251"/>
        <v>0</v>
      </c>
    </row>
    <row r="2294" spans="1:12" x14ac:dyDescent="0.3">
      <c r="A2294" s="104" t="s">
        <v>4975</v>
      </c>
      <c r="B2294" s="104" t="s">
        <v>4976</v>
      </c>
      <c r="C2294" s="105">
        <v>2160</v>
      </c>
      <c r="D2294" s="105">
        <v>46120</v>
      </c>
      <c r="E2294" s="106">
        <f t="shared" si="245"/>
        <v>21.351851851851851</v>
      </c>
      <c r="F2294" s="107">
        <f t="shared" si="246"/>
        <v>39</v>
      </c>
      <c r="G2294" s="107">
        <f>COUNTIF(Data_Eksportir!$H$2:$H$3401,A2294)</f>
        <v>0</v>
      </c>
      <c r="H2294" s="104" t="str">
        <f t="shared" si="247"/>
        <v>20 – 100</v>
      </c>
      <c r="I2294" s="104" t="str">
        <f t="shared" si="248"/>
        <v>Di bawah ambang nilai</v>
      </c>
      <c r="J2294" s="106">
        <f t="shared" si="249"/>
        <v>46120.002293999998</v>
      </c>
      <c r="K2294" s="105">
        <f t="shared" si="250"/>
        <v>0</v>
      </c>
      <c r="L2294" s="106">
        <f t="shared" si="251"/>
        <v>0</v>
      </c>
    </row>
    <row r="2295" spans="1:12" x14ac:dyDescent="0.3">
      <c r="A2295" s="104" t="s">
        <v>4977</v>
      </c>
      <c r="B2295" s="104" t="s">
        <v>4978</v>
      </c>
      <c r="C2295" s="105">
        <v>5644</v>
      </c>
      <c r="D2295" s="105">
        <v>13915</v>
      </c>
      <c r="E2295" s="106">
        <f t="shared" si="245"/>
        <v>2.4654500354358611</v>
      </c>
      <c r="F2295" s="107">
        <f t="shared" si="246"/>
        <v>39</v>
      </c>
      <c r="G2295" s="107">
        <f>COUNTIF(Data_Eksportir!$H$2:$H$3401,A2295)</f>
        <v>0</v>
      </c>
      <c r="H2295" s="104" t="str">
        <f t="shared" si="247"/>
        <v>1 – 5</v>
      </c>
      <c r="I2295" s="104" t="str">
        <f t="shared" si="248"/>
        <v>Di bawah ambang nilai</v>
      </c>
      <c r="J2295" s="106">
        <f t="shared" si="249"/>
        <v>13915.002295</v>
      </c>
      <c r="K2295" s="105">
        <f t="shared" si="250"/>
        <v>0</v>
      </c>
      <c r="L2295" s="106">
        <f t="shared" si="251"/>
        <v>0</v>
      </c>
    </row>
    <row r="2296" spans="1:12" x14ac:dyDescent="0.3">
      <c r="A2296" s="104" t="s">
        <v>4979</v>
      </c>
      <c r="B2296" s="104" t="s">
        <v>4980</v>
      </c>
      <c r="C2296" s="105">
        <v>337</v>
      </c>
      <c r="D2296" s="105">
        <v>1784</v>
      </c>
      <c r="E2296" s="106">
        <f t="shared" si="245"/>
        <v>5.2937685459940651</v>
      </c>
      <c r="F2296" s="107">
        <f t="shared" si="246"/>
        <v>39</v>
      </c>
      <c r="G2296" s="107">
        <f>COUNTIF(Data_Eksportir!$H$2:$H$3401,A2296)</f>
        <v>0</v>
      </c>
      <c r="H2296" s="104" t="str">
        <f t="shared" si="247"/>
        <v>5 – 20</v>
      </c>
      <c r="I2296" s="104" t="str">
        <f t="shared" si="248"/>
        <v>Di bawah ambang nilai</v>
      </c>
      <c r="J2296" s="106">
        <f t="shared" si="249"/>
        <v>1784.0022959999999</v>
      </c>
      <c r="K2296" s="105">
        <f t="shared" si="250"/>
        <v>0</v>
      </c>
      <c r="L2296" s="106">
        <f t="shared" si="251"/>
        <v>0</v>
      </c>
    </row>
    <row r="2297" spans="1:12" x14ac:dyDescent="0.3">
      <c r="A2297" s="104" t="s">
        <v>4981</v>
      </c>
      <c r="B2297" s="104" t="s">
        <v>4982</v>
      </c>
      <c r="C2297" s="105">
        <v>400</v>
      </c>
      <c r="D2297" s="105">
        <v>800</v>
      </c>
      <c r="E2297" s="106">
        <f t="shared" si="245"/>
        <v>2</v>
      </c>
      <c r="F2297" s="107">
        <f t="shared" si="246"/>
        <v>39</v>
      </c>
      <c r="G2297" s="107">
        <f>COUNTIF(Data_Eksportir!$H$2:$H$3401,A2297)</f>
        <v>0</v>
      </c>
      <c r="H2297" s="104" t="str">
        <f t="shared" si="247"/>
        <v>1 – 5</v>
      </c>
      <c r="I2297" s="104" t="str">
        <f t="shared" si="248"/>
        <v>Di bawah ambang nilai</v>
      </c>
      <c r="J2297" s="106">
        <f t="shared" si="249"/>
        <v>800.002297</v>
      </c>
      <c r="K2297" s="105">
        <f t="shared" si="250"/>
        <v>0</v>
      </c>
      <c r="L2297" s="106">
        <f t="shared" si="251"/>
        <v>0</v>
      </c>
    </row>
    <row r="2298" spans="1:12" x14ac:dyDescent="0.3">
      <c r="A2298" s="104" t="s">
        <v>4983</v>
      </c>
      <c r="B2298" s="104" t="s">
        <v>4984</v>
      </c>
      <c r="C2298" s="105">
        <v>31942</v>
      </c>
      <c r="D2298" s="105">
        <v>72982</v>
      </c>
      <c r="E2298" s="106">
        <f t="shared" si="245"/>
        <v>2.2848287521132051</v>
      </c>
      <c r="F2298" s="107">
        <f t="shared" si="246"/>
        <v>39</v>
      </c>
      <c r="G2298" s="107">
        <f>COUNTIF(Data_Eksportir!$H$2:$H$3401,A2298)</f>
        <v>0</v>
      </c>
      <c r="H2298" s="104" t="str">
        <f t="shared" si="247"/>
        <v>1 – 5</v>
      </c>
      <c r="I2298" s="104" t="str">
        <f t="shared" si="248"/>
        <v>Di bawah ambang nilai</v>
      </c>
      <c r="J2298" s="106">
        <f t="shared" si="249"/>
        <v>72982.002298000007</v>
      </c>
      <c r="K2298" s="105">
        <f t="shared" si="250"/>
        <v>0</v>
      </c>
      <c r="L2298" s="106">
        <f t="shared" si="251"/>
        <v>0</v>
      </c>
    </row>
    <row r="2299" spans="1:12" x14ac:dyDescent="0.3">
      <c r="A2299" s="104" t="s">
        <v>4985</v>
      </c>
      <c r="B2299" s="104" t="s">
        <v>4986</v>
      </c>
      <c r="C2299" s="105">
        <v>3265687</v>
      </c>
      <c r="D2299" s="105">
        <v>2891935</v>
      </c>
      <c r="E2299" s="106">
        <f t="shared" si="245"/>
        <v>0.8855517996672676</v>
      </c>
      <c r="F2299" s="107">
        <f t="shared" si="246"/>
        <v>39</v>
      </c>
      <c r="G2299" s="107">
        <f>COUNTIF(Data_Eksportir!$H$2:$H$3401,A2299)</f>
        <v>0</v>
      </c>
      <c r="H2299" s="104" t="str">
        <f t="shared" si="247"/>
        <v>Di bawah 1</v>
      </c>
      <c r="I2299" s="104" t="str">
        <f t="shared" si="248"/>
        <v>Di bawah ambang nilai</v>
      </c>
      <c r="J2299" s="106">
        <f t="shared" si="249"/>
        <v>2891935.002299</v>
      </c>
      <c r="K2299" s="105">
        <f t="shared" si="250"/>
        <v>0</v>
      </c>
      <c r="L2299" s="106">
        <f t="shared" si="251"/>
        <v>0</v>
      </c>
    </row>
    <row r="2300" spans="1:12" x14ac:dyDescent="0.3">
      <c r="A2300" s="104" t="s">
        <v>4987</v>
      </c>
      <c r="B2300" s="104" t="s">
        <v>4988</v>
      </c>
      <c r="C2300" s="105">
        <v>3045745</v>
      </c>
      <c r="D2300" s="105">
        <v>4635814</v>
      </c>
      <c r="E2300" s="106">
        <f t="shared" si="245"/>
        <v>1.5220624182260827</v>
      </c>
      <c r="F2300" s="107">
        <f t="shared" si="246"/>
        <v>39</v>
      </c>
      <c r="G2300" s="107">
        <f>COUNTIF(Data_Eksportir!$H$2:$H$3401,A2300)</f>
        <v>0</v>
      </c>
      <c r="H2300" s="104" t="str">
        <f t="shared" si="247"/>
        <v>1 – 5</v>
      </c>
      <c r="I2300" s="104" t="str">
        <f t="shared" si="248"/>
        <v>Di bawah ambang nilai</v>
      </c>
      <c r="J2300" s="106">
        <f t="shared" si="249"/>
        <v>4635814.0022999998</v>
      </c>
      <c r="K2300" s="105">
        <f t="shared" si="250"/>
        <v>0</v>
      </c>
      <c r="L2300" s="106">
        <f t="shared" si="251"/>
        <v>0</v>
      </c>
    </row>
    <row r="2301" spans="1:12" x14ac:dyDescent="0.3">
      <c r="A2301" s="104" t="s">
        <v>4989</v>
      </c>
      <c r="B2301" s="104" t="s">
        <v>4990</v>
      </c>
      <c r="C2301" s="105">
        <v>27452273</v>
      </c>
      <c r="D2301" s="105">
        <v>29337928</v>
      </c>
      <c r="E2301" s="106">
        <f t="shared" si="245"/>
        <v>1.0686884834636461</v>
      </c>
      <c r="F2301" s="107">
        <f t="shared" si="246"/>
        <v>39</v>
      </c>
      <c r="G2301" s="107">
        <f>COUNTIF(Data_Eksportir!$H$2:$H$3401,A2301)</f>
        <v>0</v>
      </c>
      <c r="H2301" s="104" t="str">
        <f t="shared" si="247"/>
        <v>1 – 5</v>
      </c>
      <c r="I2301" s="104" t="str">
        <f t="shared" si="248"/>
        <v>Belum terwakili</v>
      </c>
      <c r="J2301" s="106">
        <f t="shared" si="249"/>
        <v>29337928.002301</v>
      </c>
      <c r="K2301" s="105">
        <f t="shared" si="250"/>
        <v>29337928</v>
      </c>
      <c r="L2301" s="106">
        <f t="shared" si="251"/>
        <v>29337928.002301</v>
      </c>
    </row>
    <row r="2302" spans="1:12" x14ac:dyDescent="0.3">
      <c r="A2302" s="104" t="s">
        <v>4991</v>
      </c>
      <c r="B2302" s="104" t="s">
        <v>4992</v>
      </c>
      <c r="C2302" s="105">
        <v>34430221</v>
      </c>
      <c r="D2302" s="105">
        <v>37932790</v>
      </c>
      <c r="E2302" s="106">
        <f t="shared" si="245"/>
        <v>1.1017294951432348</v>
      </c>
      <c r="F2302" s="107">
        <f t="shared" si="246"/>
        <v>39</v>
      </c>
      <c r="G2302" s="107">
        <f>COUNTIF(Data_Eksportir!$H$2:$H$3401,A2302)</f>
        <v>0</v>
      </c>
      <c r="H2302" s="104" t="str">
        <f t="shared" si="247"/>
        <v>1 – 5</v>
      </c>
      <c r="I2302" s="104" t="str">
        <f t="shared" si="248"/>
        <v>Belum terwakili</v>
      </c>
      <c r="J2302" s="106">
        <f t="shared" si="249"/>
        <v>37932790.002301998</v>
      </c>
      <c r="K2302" s="105">
        <f t="shared" si="250"/>
        <v>37932790</v>
      </c>
      <c r="L2302" s="106">
        <f t="shared" si="251"/>
        <v>37932790.002301998</v>
      </c>
    </row>
    <row r="2303" spans="1:12" x14ac:dyDescent="0.3">
      <c r="A2303" s="104" t="s">
        <v>4993</v>
      </c>
      <c r="B2303" s="104" t="s">
        <v>4994</v>
      </c>
      <c r="C2303" s="105">
        <v>20296580</v>
      </c>
      <c r="D2303" s="105">
        <v>28824362</v>
      </c>
      <c r="E2303" s="106">
        <f t="shared" si="245"/>
        <v>1.4201585685864317</v>
      </c>
      <c r="F2303" s="107">
        <f t="shared" si="246"/>
        <v>39</v>
      </c>
      <c r="G2303" s="107">
        <f>COUNTIF(Data_Eksportir!$H$2:$H$3401,A2303)</f>
        <v>0</v>
      </c>
      <c r="H2303" s="104" t="str">
        <f t="shared" si="247"/>
        <v>1 – 5</v>
      </c>
      <c r="I2303" s="104" t="str">
        <f t="shared" si="248"/>
        <v>Belum terwakili</v>
      </c>
      <c r="J2303" s="106">
        <f t="shared" si="249"/>
        <v>28824362.002303001</v>
      </c>
      <c r="K2303" s="105">
        <f t="shared" si="250"/>
        <v>28824362</v>
      </c>
      <c r="L2303" s="106">
        <f t="shared" si="251"/>
        <v>28824362.002303001</v>
      </c>
    </row>
    <row r="2304" spans="1:12" x14ac:dyDescent="0.3">
      <c r="A2304" s="104" t="s">
        <v>4995</v>
      </c>
      <c r="B2304" s="104" t="s">
        <v>4996</v>
      </c>
      <c r="C2304" s="105">
        <v>833929</v>
      </c>
      <c r="D2304" s="105">
        <v>411020</v>
      </c>
      <c r="E2304" s="106">
        <f t="shared" si="245"/>
        <v>0.49287169531219083</v>
      </c>
      <c r="F2304" s="107">
        <f t="shared" si="246"/>
        <v>39</v>
      </c>
      <c r="G2304" s="107">
        <f>COUNTIF(Data_Eksportir!$H$2:$H$3401,A2304)</f>
        <v>0</v>
      </c>
      <c r="H2304" s="104" t="str">
        <f t="shared" si="247"/>
        <v>Di bawah 1</v>
      </c>
      <c r="I2304" s="104" t="str">
        <f t="shared" si="248"/>
        <v>Di bawah ambang nilai</v>
      </c>
      <c r="J2304" s="106">
        <f t="shared" si="249"/>
        <v>411020.00230400002</v>
      </c>
      <c r="K2304" s="105">
        <f t="shared" si="250"/>
        <v>0</v>
      </c>
      <c r="L2304" s="106">
        <f t="shared" si="251"/>
        <v>0</v>
      </c>
    </row>
    <row r="2305" spans="1:12" x14ac:dyDescent="0.3">
      <c r="A2305" s="104" t="s">
        <v>4997</v>
      </c>
      <c r="B2305" s="104" t="s">
        <v>4998</v>
      </c>
      <c r="C2305" s="105">
        <v>40951</v>
      </c>
      <c r="D2305" s="105">
        <v>317408</v>
      </c>
      <c r="E2305" s="106">
        <f t="shared" si="245"/>
        <v>7.7509218334106613</v>
      </c>
      <c r="F2305" s="107">
        <f t="shared" si="246"/>
        <v>39</v>
      </c>
      <c r="G2305" s="107">
        <f>COUNTIF(Data_Eksportir!$H$2:$H$3401,A2305)</f>
        <v>0</v>
      </c>
      <c r="H2305" s="104" t="str">
        <f t="shared" si="247"/>
        <v>5 – 20</v>
      </c>
      <c r="I2305" s="104" t="str">
        <f t="shared" si="248"/>
        <v>Di bawah ambang nilai</v>
      </c>
      <c r="J2305" s="106">
        <f t="shared" si="249"/>
        <v>317408.00230499997</v>
      </c>
      <c r="K2305" s="105">
        <f t="shared" si="250"/>
        <v>0</v>
      </c>
      <c r="L2305" s="106">
        <f t="shared" si="251"/>
        <v>0</v>
      </c>
    </row>
    <row r="2306" spans="1:12" x14ac:dyDescent="0.3">
      <c r="A2306" s="104" t="s">
        <v>4999</v>
      </c>
      <c r="B2306" s="104" t="s">
        <v>5000</v>
      </c>
      <c r="C2306" s="105">
        <v>499340</v>
      </c>
      <c r="D2306" s="105">
        <v>2367533</v>
      </c>
      <c r="E2306" s="106">
        <f t="shared" ref="E2306:E2369" si="252">IF(AND(ISNUMBER(C2306),C2306&gt;0),D2306/C2306,"")</f>
        <v>4.7413245484038935</v>
      </c>
      <c r="F2306" s="107">
        <f t="shared" ref="F2306:F2369" si="253">VALUE(LEFT(A2306,2))</f>
        <v>39</v>
      </c>
      <c r="G2306" s="107">
        <f>COUNTIF(Data_Eksportir!$H$2:$H$3401,A2306)</f>
        <v>0</v>
      </c>
      <c r="H2306" s="104" t="str">
        <f t="shared" ref="H2306:H2369" si="254">IF(E2306="","Tanpa data berat",IF(E2306&lt;1,"Di bawah 1",IF(E2306&lt;5,"1 – 5",IF(E2306&lt;20,"5 – 20",IF(E2306&lt;100,"20 – 100","100 ke atas")))))</f>
        <v>1 – 5</v>
      </c>
      <c r="I2306" s="104" t="str">
        <f t="shared" ref="I2306:I2369" si="255">IF(D2306&lt;p_nilai_besar,"Di bawah ambang nilai",IF(G2306=0,"Belum terwakili",IF(G2306&lt;=p_listing_rendah,"Keterwakilan rendah","Terwakili")))</f>
        <v>Di bawah ambang nilai</v>
      </c>
      <c r="J2306" s="106">
        <f t="shared" ref="J2306:J2369" si="256">D2306+ROW()/10^6</f>
        <v>2367533.0023059999</v>
      </c>
      <c r="K2306" s="105">
        <f t="shared" ref="K2306:K2369" si="257">IF(D2306&gt;=p_nilai_besar,D2306/(1+G2306),0)</f>
        <v>0</v>
      </c>
      <c r="L2306" s="106">
        <f t="shared" ref="L2306:L2369" si="258">IF(K2306&gt;0,K2306+ROW()/10^6,0)</f>
        <v>0</v>
      </c>
    </row>
    <row r="2307" spans="1:12" x14ac:dyDescent="0.3">
      <c r="A2307" s="104" t="s">
        <v>5001</v>
      </c>
      <c r="B2307" s="104" t="s">
        <v>5002</v>
      </c>
      <c r="C2307" s="105">
        <v>9776</v>
      </c>
      <c r="D2307" s="105">
        <v>35571</v>
      </c>
      <c r="E2307" s="106">
        <f t="shared" si="252"/>
        <v>3.6386047463175122</v>
      </c>
      <c r="F2307" s="107">
        <f t="shared" si="253"/>
        <v>39</v>
      </c>
      <c r="G2307" s="107">
        <f>COUNTIF(Data_Eksportir!$H$2:$H$3401,A2307)</f>
        <v>0</v>
      </c>
      <c r="H2307" s="104" t="str">
        <f t="shared" si="254"/>
        <v>1 – 5</v>
      </c>
      <c r="I2307" s="104" t="str">
        <f t="shared" si="255"/>
        <v>Di bawah ambang nilai</v>
      </c>
      <c r="J2307" s="106">
        <f t="shared" si="256"/>
        <v>35571.002307000002</v>
      </c>
      <c r="K2307" s="105">
        <f t="shared" si="257"/>
        <v>0</v>
      </c>
      <c r="L2307" s="106">
        <f t="shared" si="258"/>
        <v>0</v>
      </c>
    </row>
    <row r="2308" spans="1:12" x14ac:dyDescent="0.3">
      <c r="A2308" s="104" t="s">
        <v>5003</v>
      </c>
      <c r="B2308" s="104" t="s">
        <v>5004</v>
      </c>
      <c r="C2308" s="105">
        <v>617648</v>
      </c>
      <c r="D2308" s="105">
        <v>1120547</v>
      </c>
      <c r="E2308" s="106">
        <f t="shared" si="252"/>
        <v>1.814216187861047</v>
      </c>
      <c r="F2308" s="107">
        <f t="shared" si="253"/>
        <v>39</v>
      </c>
      <c r="G2308" s="107">
        <f>COUNTIF(Data_Eksportir!$H$2:$H$3401,A2308)</f>
        <v>0</v>
      </c>
      <c r="H2308" s="104" t="str">
        <f t="shared" si="254"/>
        <v>1 – 5</v>
      </c>
      <c r="I2308" s="104" t="str">
        <f t="shared" si="255"/>
        <v>Di bawah ambang nilai</v>
      </c>
      <c r="J2308" s="106">
        <f t="shared" si="256"/>
        <v>1120547.0023080001</v>
      </c>
      <c r="K2308" s="105">
        <f t="shared" si="257"/>
        <v>0</v>
      </c>
      <c r="L2308" s="106">
        <f t="shared" si="258"/>
        <v>0</v>
      </c>
    </row>
    <row r="2309" spans="1:12" x14ac:dyDescent="0.3">
      <c r="A2309" s="104" t="s">
        <v>5005</v>
      </c>
      <c r="B2309" s="104" t="s">
        <v>5006</v>
      </c>
      <c r="C2309" s="105">
        <v>313822</v>
      </c>
      <c r="D2309" s="105">
        <v>1325221</v>
      </c>
      <c r="E2309" s="106">
        <f t="shared" si="252"/>
        <v>4.2228428854573608</v>
      </c>
      <c r="F2309" s="107">
        <f t="shared" si="253"/>
        <v>39</v>
      </c>
      <c r="G2309" s="107">
        <f>COUNTIF(Data_Eksportir!$H$2:$H$3401,A2309)</f>
        <v>0</v>
      </c>
      <c r="H2309" s="104" t="str">
        <f t="shared" si="254"/>
        <v>1 – 5</v>
      </c>
      <c r="I2309" s="104" t="str">
        <f t="shared" si="255"/>
        <v>Di bawah ambang nilai</v>
      </c>
      <c r="J2309" s="106">
        <f t="shared" si="256"/>
        <v>1325221.0023089999</v>
      </c>
      <c r="K2309" s="105">
        <f t="shared" si="257"/>
        <v>0</v>
      </c>
      <c r="L2309" s="106">
        <f t="shared" si="258"/>
        <v>0</v>
      </c>
    </row>
    <row r="2310" spans="1:12" x14ac:dyDescent="0.3">
      <c r="A2310" s="104" t="s">
        <v>5007</v>
      </c>
      <c r="B2310" s="104" t="s">
        <v>5008</v>
      </c>
      <c r="C2310" s="105">
        <v>26577943</v>
      </c>
      <c r="D2310" s="105">
        <v>27294314</v>
      </c>
      <c r="E2310" s="106">
        <f t="shared" si="252"/>
        <v>1.0269535908027194</v>
      </c>
      <c r="F2310" s="107">
        <f t="shared" si="253"/>
        <v>39</v>
      </c>
      <c r="G2310" s="107">
        <f>COUNTIF(Data_Eksportir!$H$2:$H$3401,A2310)</f>
        <v>0</v>
      </c>
      <c r="H2310" s="104" t="str">
        <f t="shared" si="254"/>
        <v>1 – 5</v>
      </c>
      <c r="I2310" s="104" t="str">
        <f t="shared" si="255"/>
        <v>Belum terwakili</v>
      </c>
      <c r="J2310" s="106">
        <f t="shared" si="256"/>
        <v>27294314.00231</v>
      </c>
      <c r="K2310" s="105">
        <f t="shared" si="257"/>
        <v>27294314</v>
      </c>
      <c r="L2310" s="106">
        <f t="shared" si="258"/>
        <v>27294314.00231</v>
      </c>
    </row>
    <row r="2311" spans="1:12" x14ac:dyDescent="0.3">
      <c r="A2311" s="104" t="s">
        <v>5009</v>
      </c>
      <c r="B2311" s="104" t="s">
        <v>5010</v>
      </c>
      <c r="C2311" s="105">
        <v>6435125</v>
      </c>
      <c r="D2311" s="105">
        <v>9594047</v>
      </c>
      <c r="E2311" s="106">
        <f t="shared" si="252"/>
        <v>1.4908874341990248</v>
      </c>
      <c r="F2311" s="107">
        <f t="shared" si="253"/>
        <v>39</v>
      </c>
      <c r="G2311" s="107">
        <f>COUNTIF(Data_Eksportir!$H$2:$H$3401,A2311)</f>
        <v>0</v>
      </c>
      <c r="H2311" s="104" t="str">
        <f t="shared" si="254"/>
        <v>1 – 5</v>
      </c>
      <c r="I2311" s="104" t="str">
        <f t="shared" si="255"/>
        <v>Di bawah ambang nilai</v>
      </c>
      <c r="J2311" s="106">
        <f t="shared" si="256"/>
        <v>9594047.0023110006</v>
      </c>
      <c r="K2311" s="105">
        <f t="shared" si="257"/>
        <v>0</v>
      </c>
      <c r="L2311" s="106">
        <f t="shared" si="258"/>
        <v>0</v>
      </c>
    </row>
    <row r="2312" spans="1:12" x14ac:dyDescent="0.3">
      <c r="A2312" s="104" t="s">
        <v>5011</v>
      </c>
      <c r="B2312" s="104" t="s">
        <v>5012</v>
      </c>
      <c r="C2312" s="105">
        <v>4689169</v>
      </c>
      <c r="D2312" s="105">
        <v>6760093</v>
      </c>
      <c r="E2312" s="106">
        <f t="shared" si="252"/>
        <v>1.4416398726512096</v>
      </c>
      <c r="F2312" s="107">
        <f t="shared" si="253"/>
        <v>39</v>
      </c>
      <c r="G2312" s="107">
        <f>COUNTIF(Data_Eksportir!$H$2:$H$3401,A2312)</f>
        <v>0</v>
      </c>
      <c r="H2312" s="104" t="str">
        <f t="shared" si="254"/>
        <v>1 – 5</v>
      </c>
      <c r="I2312" s="104" t="str">
        <f t="shared" si="255"/>
        <v>Di bawah ambang nilai</v>
      </c>
      <c r="J2312" s="106">
        <f t="shared" si="256"/>
        <v>6760093.0023119999</v>
      </c>
      <c r="K2312" s="105">
        <f t="shared" si="257"/>
        <v>0</v>
      </c>
      <c r="L2312" s="106">
        <f t="shared" si="258"/>
        <v>0</v>
      </c>
    </row>
    <row r="2313" spans="1:12" x14ac:dyDescent="0.3">
      <c r="A2313" s="104" t="s">
        <v>5013</v>
      </c>
      <c r="B2313" s="104" t="s">
        <v>5014</v>
      </c>
      <c r="C2313" s="105">
        <v>113935107</v>
      </c>
      <c r="D2313" s="105">
        <v>125619597</v>
      </c>
      <c r="E2313" s="106">
        <f t="shared" si="252"/>
        <v>1.1025539037761205</v>
      </c>
      <c r="F2313" s="107">
        <f t="shared" si="253"/>
        <v>39</v>
      </c>
      <c r="G2313" s="107">
        <f>COUNTIF(Data_Eksportir!$H$2:$H$3401,A2313)</f>
        <v>0</v>
      </c>
      <c r="H2313" s="104" t="str">
        <f t="shared" si="254"/>
        <v>1 – 5</v>
      </c>
      <c r="I2313" s="104" t="str">
        <f t="shared" si="255"/>
        <v>Belum terwakili</v>
      </c>
      <c r="J2313" s="106">
        <f t="shared" si="256"/>
        <v>125619597.002313</v>
      </c>
      <c r="K2313" s="105">
        <f t="shared" si="257"/>
        <v>125619597</v>
      </c>
      <c r="L2313" s="106">
        <f t="shared" si="258"/>
        <v>125619597.002313</v>
      </c>
    </row>
    <row r="2314" spans="1:12" x14ac:dyDescent="0.3">
      <c r="A2314" s="104" t="s">
        <v>5015</v>
      </c>
      <c r="B2314" s="104" t="s">
        <v>5016</v>
      </c>
      <c r="C2314" s="105">
        <v>66623929</v>
      </c>
      <c r="D2314" s="105">
        <v>41753165</v>
      </c>
      <c r="E2314" s="106">
        <f t="shared" si="252"/>
        <v>0.62669922994184268</v>
      </c>
      <c r="F2314" s="107">
        <f t="shared" si="253"/>
        <v>39</v>
      </c>
      <c r="G2314" s="107">
        <f>COUNTIF(Data_Eksportir!$H$2:$H$3401,A2314)</f>
        <v>0</v>
      </c>
      <c r="H2314" s="104" t="str">
        <f t="shared" si="254"/>
        <v>Di bawah 1</v>
      </c>
      <c r="I2314" s="104" t="str">
        <f t="shared" si="255"/>
        <v>Belum terwakili</v>
      </c>
      <c r="J2314" s="106">
        <f t="shared" si="256"/>
        <v>41753165.002314001</v>
      </c>
      <c r="K2314" s="105">
        <f t="shared" si="257"/>
        <v>41753165</v>
      </c>
      <c r="L2314" s="106">
        <f t="shared" si="258"/>
        <v>41753165.002314001</v>
      </c>
    </row>
    <row r="2315" spans="1:12" x14ac:dyDescent="0.3">
      <c r="A2315" s="104" t="s">
        <v>5017</v>
      </c>
      <c r="B2315" s="104" t="s">
        <v>5018</v>
      </c>
      <c r="C2315" s="105">
        <v>85213444</v>
      </c>
      <c r="D2315" s="105">
        <v>56326659</v>
      </c>
      <c r="E2315" s="106">
        <f t="shared" si="252"/>
        <v>0.66100671861120885</v>
      </c>
      <c r="F2315" s="107">
        <f t="shared" si="253"/>
        <v>39</v>
      </c>
      <c r="G2315" s="107">
        <f>COUNTIF(Data_Eksportir!$H$2:$H$3401,A2315)</f>
        <v>0</v>
      </c>
      <c r="H2315" s="104" t="str">
        <f t="shared" si="254"/>
        <v>Di bawah 1</v>
      </c>
      <c r="I2315" s="104" t="str">
        <f t="shared" si="255"/>
        <v>Belum terwakili</v>
      </c>
      <c r="J2315" s="106">
        <f t="shared" si="256"/>
        <v>56326659.002315</v>
      </c>
      <c r="K2315" s="105">
        <f t="shared" si="257"/>
        <v>56326659</v>
      </c>
      <c r="L2315" s="106">
        <f t="shared" si="258"/>
        <v>56326659.002315</v>
      </c>
    </row>
    <row r="2316" spans="1:12" x14ac:dyDescent="0.3">
      <c r="A2316" s="104" t="s">
        <v>5019</v>
      </c>
      <c r="B2316" s="104" t="s">
        <v>5020</v>
      </c>
      <c r="C2316" s="105">
        <v>25</v>
      </c>
      <c r="D2316" s="105">
        <v>1251</v>
      </c>
      <c r="E2316" s="106">
        <f t="shared" si="252"/>
        <v>50.04</v>
      </c>
      <c r="F2316" s="107">
        <f t="shared" si="253"/>
        <v>39</v>
      </c>
      <c r="G2316" s="107">
        <f>COUNTIF(Data_Eksportir!$H$2:$H$3401,A2316)</f>
        <v>0</v>
      </c>
      <c r="H2316" s="104" t="str">
        <f t="shared" si="254"/>
        <v>20 – 100</v>
      </c>
      <c r="I2316" s="104" t="str">
        <f t="shared" si="255"/>
        <v>Di bawah ambang nilai</v>
      </c>
      <c r="J2316" s="106">
        <f t="shared" si="256"/>
        <v>1251.0023160000001</v>
      </c>
      <c r="K2316" s="105">
        <f t="shared" si="257"/>
        <v>0</v>
      </c>
      <c r="L2316" s="106">
        <f t="shared" si="258"/>
        <v>0</v>
      </c>
    </row>
    <row r="2317" spans="1:12" x14ac:dyDescent="0.3">
      <c r="A2317" s="104" t="s">
        <v>5021</v>
      </c>
      <c r="B2317" s="104" t="s">
        <v>5022</v>
      </c>
      <c r="C2317" s="105">
        <v>83229</v>
      </c>
      <c r="D2317" s="105">
        <v>39759</v>
      </c>
      <c r="E2317" s="106">
        <f t="shared" si="252"/>
        <v>0.47770608802220382</v>
      </c>
      <c r="F2317" s="107">
        <f t="shared" si="253"/>
        <v>39</v>
      </c>
      <c r="G2317" s="107">
        <f>COUNTIF(Data_Eksportir!$H$2:$H$3401,A2317)</f>
        <v>0</v>
      </c>
      <c r="H2317" s="104" t="str">
        <f t="shared" si="254"/>
        <v>Di bawah 1</v>
      </c>
      <c r="I2317" s="104" t="str">
        <f t="shared" si="255"/>
        <v>Di bawah ambang nilai</v>
      </c>
      <c r="J2317" s="106">
        <f t="shared" si="256"/>
        <v>39759.002316999999</v>
      </c>
      <c r="K2317" s="105">
        <f t="shared" si="257"/>
        <v>0</v>
      </c>
      <c r="L2317" s="106">
        <f t="shared" si="258"/>
        <v>0</v>
      </c>
    </row>
    <row r="2318" spans="1:12" x14ac:dyDescent="0.3">
      <c r="A2318" s="104" t="s">
        <v>5023</v>
      </c>
      <c r="B2318" s="104" t="s">
        <v>5024</v>
      </c>
      <c r="C2318" s="105">
        <v>18400</v>
      </c>
      <c r="D2318" s="105">
        <v>31878</v>
      </c>
      <c r="E2318" s="106">
        <f t="shared" si="252"/>
        <v>1.7324999999999999</v>
      </c>
      <c r="F2318" s="107">
        <f t="shared" si="253"/>
        <v>39</v>
      </c>
      <c r="G2318" s="107">
        <f>COUNTIF(Data_Eksportir!$H$2:$H$3401,A2318)</f>
        <v>0</v>
      </c>
      <c r="H2318" s="104" t="str">
        <f t="shared" si="254"/>
        <v>1 – 5</v>
      </c>
      <c r="I2318" s="104" t="str">
        <f t="shared" si="255"/>
        <v>Di bawah ambang nilai</v>
      </c>
      <c r="J2318" s="106">
        <f t="shared" si="256"/>
        <v>31878.002317999999</v>
      </c>
      <c r="K2318" s="105">
        <f t="shared" si="257"/>
        <v>0</v>
      </c>
      <c r="L2318" s="106">
        <f t="shared" si="258"/>
        <v>0</v>
      </c>
    </row>
    <row r="2319" spans="1:12" x14ac:dyDescent="0.3">
      <c r="A2319" s="104" t="s">
        <v>5025</v>
      </c>
      <c r="B2319" s="104" t="s">
        <v>5026</v>
      </c>
      <c r="C2319" s="105">
        <v>551698</v>
      </c>
      <c r="D2319" s="105">
        <v>1408193</v>
      </c>
      <c r="E2319" s="106">
        <f t="shared" si="252"/>
        <v>2.5524707358011085</v>
      </c>
      <c r="F2319" s="107">
        <f t="shared" si="253"/>
        <v>39</v>
      </c>
      <c r="G2319" s="107">
        <f>COUNTIF(Data_Eksportir!$H$2:$H$3401,A2319)</f>
        <v>0</v>
      </c>
      <c r="H2319" s="104" t="str">
        <f t="shared" si="254"/>
        <v>1 – 5</v>
      </c>
      <c r="I2319" s="104" t="str">
        <f t="shared" si="255"/>
        <v>Di bawah ambang nilai</v>
      </c>
      <c r="J2319" s="106">
        <f t="shared" si="256"/>
        <v>1408193.002319</v>
      </c>
      <c r="K2319" s="105">
        <f t="shared" si="257"/>
        <v>0</v>
      </c>
      <c r="L2319" s="106">
        <f t="shared" si="258"/>
        <v>0</v>
      </c>
    </row>
    <row r="2320" spans="1:12" x14ac:dyDescent="0.3">
      <c r="A2320" s="104" t="s">
        <v>5027</v>
      </c>
      <c r="B2320" s="104" t="s">
        <v>5028</v>
      </c>
      <c r="C2320" s="105">
        <v>313518</v>
      </c>
      <c r="D2320" s="105">
        <v>1476533</v>
      </c>
      <c r="E2320" s="106">
        <f t="shared" si="252"/>
        <v>4.7095637252087599</v>
      </c>
      <c r="F2320" s="107">
        <f t="shared" si="253"/>
        <v>39</v>
      </c>
      <c r="G2320" s="107">
        <f>COUNTIF(Data_Eksportir!$H$2:$H$3401,A2320)</f>
        <v>0</v>
      </c>
      <c r="H2320" s="104" t="str">
        <f t="shared" si="254"/>
        <v>1 – 5</v>
      </c>
      <c r="I2320" s="104" t="str">
        <f t="shared" si="255"/>
        <v>Di bawah ambang nilai</v>
      </c>
      <c r="J2320" s="106">
        <f t="shared" si="256"/>
        <v>1476533.00232</v>
      </c>
      <c r="K2320" s="105">
        <f t="shared" si="257"/>
        <v>0</v>
      </c>
      <c r="L2320" s="106">
        <f t="shared" si="258"/>
        <v>0</v>
      </c>
    </row>
    <row r="2321" spans="1:12" x14ac:dyDescent="0.3">
      <c r="A2321" s="104" t="s">
        <v>5029</v>
      </c>
      <c r="B2321" s="104" t="s">
        <v>5030</v>
      </c>
      <c r="C2321" s="105">
        <v>41</v>
      </c>
      <c r="D2321" s="105">
        <v>145</v>
      </c>
      <c r="E2321" s="106">
        <f t="shared" si="252"/>
        <v>3.5365853658536586</v>
      </c>
      <c r="F2321" s="107">
        <f t="shared" si="253"/>
        <v>39</v>
      </c>
      <c r="G2321" s="107">
        <f>COUNTIF(Data_Eksportir!$H$2:$H$3401,A2321)</f>
        <v>0</v>
      </c>
      <c r="H2321" s="104" t="str">
        <f t="shared" si="254"/>
        <v>1 – 5</v>
      </c>
      <c r="I2321" s="104" t="str">
        <f t="shared" si="255"/>
        <v>Di bawah ambang nilai</v>
      </c>
      <c r="J2321" s="106">
        <f t="shared" si="256"/>
        <v>145.00232099999999</v>
      </c>
      <c r="K2321" s="105">
        <f t="shared" si="257"/>
        <v>0</v>
      </c>
      <c r="L2321" s="106">
        <f t="shared" si="258"/>
        <v>0</v>
      </c>
    </row>
    <row r="2322" spans="1:12" x14ac:dyDescent="0.3">
      <c r="A2322" s="104" t="s">
        <v>5031</v>
      </c>
      <c r="B2322" s="104" t="s">
        <v>5032</v>
      </c>
      <c r="C2322" s="105">
        <v>16357007</v>
      </c>
      <c r="D2322" s="105">
        <v>19947685</v>
      </c>
      <c r="E2322" s="106">
        <f t="shared" si="252"/>
        <v>1.2195192555704109</v>
      </c>
      <c r="F2322" s="107">
        <f t="shared" si="253"/>
        <v>39</v>
      </c>
      <c r="G2322" s="107">
        <f>COUNTIF(Data_Eksportir!$H$2:$H$3401,A2322)</f>
        <v>0</v>
      </c>
      <c r="H2322" s="104" t="str">
        <f t="shared" si="254"/>
        <v>1 – 5</v>
      </c>
      <c r="I2322" s="104" t="str">
        <f t="shared" si="255"/>
        <v>Belum terwakili</v>
      </c>
      <c r="J2322" s="106">
        <f t="shared" si="256"/>
        <v>19947685.002322</v>
      </c>
      <c r="K2322" s="105">
        <f t="shared" si="257"/>
        <v>19947685</v>
      </c>
      <c r="L2322" s="106">
        <f t="shared" si="258"/>
        <v>19947685.002322</v>
      </c>
    </row>
    <row r="2323" spans="1:12" x14ac:dyDescent="0.3">
      <c r="A2323" s="104" t="s">
        <v>5033</v>
      </c>
      <c r="B2323" s="104" t="s">
        <v>5034</v>
      </c>
      <c r="C2323" s="105">
        <v>18769494</v>
      </c>
      <c r="D2323" s="105">
        <v>25536846</v>
      </c>
      <c r="E2323" s="106">
        <f t="shared" si="252"/>
        <v>1.3605505827701057</v>
      </c>
      <c r="F2323" s="107">
        <f t="shared" si="253"/>
        <v>39</v>
      </c>
      <c r="G2323" s="107">
        <f>COUNTIF(Data_Eksportir!$H$2:$H$3401,A2323)</f>
        <v>0</v>
      </c>
      <c r="H2323" s="104" t="str">
        <f t="shared" si="254"/>
        <v>1 – 5</v>
      </c>
      <c r="I2323" s="104" t="str">
        <f t="shared" si="255"/>
        <v>Belum terwakili</v>
      </c>
      <c r="J2323" s="106">
        <f t="shared" si="256"/>
        <v>25536846.002323002</v>
      </c>
      <c r="K2323" s="105">
        <f t="shared" si="257"/>
        <v>25536846</v>
      </c>
      <c r="L2323" s="106">
        <f t="shared" si="258"/>
        <v>25536846.002323002</v>
      </c>
    </row>
    <row r="2324" spans="1:12" x14ac:dyDescent="0.3">
      <c r="A2324" s="104" t="s">
        <v>5035</v>
      </c>
      <c r="B2324" s="104" t="s">
        <v>5036</v>
      </c>
      <c r="C2324" s="105">
        <v>1924711</v>
      </c>
      <c r="D2324" s="105">
        <v>1662713</v>
      </c>
      <c r="E2324" s="106">
        <f t="shared" si="252"/>
        <v>0.86387670668479577</v>
      </c>
      <c r="F2324" s="107">
        <f t="shared" si="253"/>
        <v>39</v>
      </c>
      <c r="G2324" s="107">
        <f>COUNTIF(Data_Eksportir!$H$2:$H$3401,A2324)</f>
        <v>5</v>
      </c>
      <c r="H2324" s="104" t="str">
        <f t="shared" si="254"/>
        <v>Di bawah 1</v>
      </c>
      <c r="I2324" s="104" t="str">
        <f t="shared" si="255"/>
        <v>Di bawah ambang nilai</v>
      </c>
      <c r="J2324" s="106">
        <f t="shared" si="256"/>
        <v>1662713.002324</v>
      </c>
      <c r="K2324" s="105">
        <f t="shared" si="257"/>
        <v>0</v>
      </c>
      <c r="L2324" s="106">
        <f t="shared" si="258"/>
        <v>0</v>
      </c>
    </row>
    <row r="2325" spans="1:12" x14ac:dyDescent="0.3">
      <c r="A2325" s="104" t="s">
        <v>5037</v>
      </c>
      <c r="B2325" s="104" t="s">
        <v>5038</v>
      </c>
      <c r="C2325" s="105">
        <v>2460444</v>
      </c>
      <c r="D2325" s="105">
        <v>1099083</v>
      </c>
      <c r="E2325" s="106">
        <f t="shared" si="252"/>
        <v>0.44670108321912633</v>
      </c>
      <c r="F2325" s="107">
        <f t="shared" si="253"/>
        <v>39</v>
      </c>
      <c r="G2325" s="107">
        <f>COUNTIF(Data_Eksportir!$H$2:$H$3401,A2325)</f>
        <v>0</v>
      </c>
      <c r="H2325" s="104" t="str">
        <f t="shared" si="254"/>
        <v>Di bawah 1</v>
      </c>
      <c r="I2325" s="104" t="str">
        <f t="shared" si="255"/>
        <v>Di bawah ambang nilai</v>
      </c>
      <c r="J2325" s="106">
        <f t="shared" si="256"/>
        <v>1099083.002325</v>
      </c>
      <c r="K2325" s="105">
        <f t="shared" si="257"/>
        <v>0</v>
      </c>
      <c r="L2325" s="106">
        <f t="shared" si="258"/>
        <v>0</v>
      </c>
    </row>
    <row r="2326" spans="1:12" x14ac:dyDescent="0.3">
      <c r="A2326" s="104" t="s">
        <v>5039</v>
      </c>
      <c r="B2326" s="104" t="s">
        <v>5040</v>
      </c>
      <c r="C2326" s="105">
        <v>19265</v>
      </c>
      <c r="D2326" s="105">
        <v>207269</v>
      </c>
      <c r="E2326" s="106">
        <f t="shared" si="252"/>
        <v>10.758837269660004</v>
      </c>
      <c r="F2326" s="107">
        <f t="shared" si="253"/>
        <v>39</v>
      </c>
      <c r="G2326" s="107">
        <f>COUNTIF(Data_Eksportir!$H$2:$H$3401,A2326)</f>
        <v>0</v>
      </c>
      <c r="H2326" s="104" t="str">
        <f t="shared" si="254"/>
        <v>5 – 20</v>
      </c>
      <c r="I2326" s="104" t="str">
        <f t="shared" si="255"/>
        <v>Di bawah ambang nilai</v>
      </c>
      <c r="J2326" s="106">
        <f t="shared" si="256"/>
        <v>207269.00232599999</v>
      </c>
      <c r="K2326" s="105">
        <f t="shared" si="257"/>
        <v>0</v>
      </c>
      <c r="L2326" s="106">
        <f t="shared" si="258"/>
        <v>0</v>
      </c>
    </row>
    <row r="2327" spans="1:12" x14ac:dyDescent="0.3">
      <c r="A2327" s="104" t="s">
        <v>5041</v>
      </c>
      <c r="B2327" s="104" t="s">
        <v>5042</v>
      </c>
      <c r="C2327" s="105">
        <v>2290745</v>
      </c>
      <c r="D2327" s="105">
        <v>2007069</v>
      </c>
      <c r="E2327" s="106">
        <f t="shared" si="252"/>
        <v>0.87616430462578765</v>
      </c>
      <c r="F2327" s="107">
        <f t="shared" si="253"/>
        <v>39</v>
      </c>
      <c r="G2327" s="107">
        <f>COUNTIF(Data_Eksportir!$H$2:$H$3401,A2327)</f>
        <v>0</v>
      </c>
      <c r="H2327" s="104" t="str">
        <f t="shared" si="254"/>
        <v>Di bawah 1</v>
      </c>
      <c r="I2327" s="104" t="str">
        <f t="shared" si="255"/>
        <v>Di bawah ambang nilai</v>
      </c>
      <c r="J2327" s="106">
        <f t="shared" si="256"/>
        <v>2007069.002327</v>
      </c>
      <c r="K2327" s="105">
        <f t="shared" si="257"/>
        <v>0</v>
      </c>
      <c r="L2327" s="106">
        <f t="shared" si="258"/>
        <v>0</v>
      </c>
    </row>
    <row r="2328" spans="1:12" x14ac:dyDescent="0.3">
      <c r="A2328" s="104" t="s">
        <v>5043</v>
      </c>
      <c r="B2328" s="104" t="s">
        <v>5044</v>
      </c>
      <c r="C2328" s="105">
        <v>24883</v>
      </c>
      <c r="D2328" s="105">
        <v>121278</v>
      </c>
      <c r="E2328" s="106">
        <f t="shared" si="252"/>
        <v>4.8739299923642649</v>
      </c>
      <c r="F2328" s="107">
        <f t="shared" si="253"/>
        <v>39</v>
      </c>
      <c r="G2328" s="107">
        <f>COUNTIF(Data_Eksportir!$H$2:$H$3401,A2328)</f>
        <v>0</v>
      </c>
      <c r="H2328" s="104" t="str">
        <f t="shared" si="254"/>
        <v>1 – 5</v>
      </c>
      <c r="I2328" s="104" t="str">
        <f t="shared" si="255"/>
        <v>Di bawah ambang nilai</v>
      </c>
      <c r="J2328" s="106">
        <f t="shared" si="256"/>
        <v>121278.002328</v>
      </c>
      <c r="K2328" s="105">
        <f t="shared" si="257"/>
        <v>0</v>
      </c>
      <c r="L2328" s="106">
        <f t="shared" si="258"/>
        <v>0</v>
      </c>
    </row>
    <row r="2329" spans="1:12" x14ac:dyDescent="0.3">
      <c r="A2329" s="104" t="s">
        <v>5045</v>
      </c>
      <c r="B2329" s="104" t="s">
        <v>5046</v>
      </c>
      <c r="C2329" s="105">
        <v>2678523</v>
      </c>
      <c r="D2329" s="105">
        <v>4287877</v>
      </c>
      <c r="E2329" s="106">
        <f t="shared" si="252"/>
        <v>1.6008363564546579</v>
      </c>
      <c r="F2329" s="107">
        <f t="shared" si="253"/>
        <v>39</v>
      </c>
      <c r="G2329" s="107">
        <f>COUNTIF(Data_Eksportir!$H$2:$H$3401,A2329)</f>
        <v>0</v>
      </c>
      <c r="H2329" s="104" t="str">
        <f t="shared" si="254"/>
        <v>1 – 5</v>
      </c>
      <c r="I2329" s="104" t="str">
        <f t="shared" si="255"/>
        <v>Di bawah ambang nilai</v>
      </c>
      <c r="J2329" s="106">
        <f t="shared" si="256"/>
        <v>4287877.0023290003</v>
      </c>
      <c r="K2329" s="105">
        <f t="shared" si="257"/>
        <v>0</v>
      </c>
      <c r="L2329" s="106">
        <f t="shared" si="258"/>
        <v>0</v>
      </c>
    </row>
    <row r="2330" spans="1:12" x14ac:dyDescent="0.3">
      <c r="A2330" s="104" t="s">
        <v>5047</v>
      </c>
      <c r="B2330" s="104" t="s">
        <v>5048</v>
      </c>
      <c r="C2330" s="105">
        <v>67</v>
      </c>
      <c r="D2330" s="105">
        <v>4482</v>
      </c>
      <c r="E2330" s="106">
        <f t="shared" si="252"/>
        <v>66.895522388059703</v>
      </c>
      <c r="F2330" s="107">
        <f t="shared" si="253"/>
        <v>39</v>
      </c>
      <c r="G2330" s="107">
        <f>COUNTIF(Data_Eksportir!$H$2:$H$3401,A2330)</f>
        <v>0</v>
      </c>
      <c r="H2330" s="104" t="str">
        <f t="shared" si="254"/>
        <v>20 – 100</v>
      </c>
      <c r="I2330" s="104" t="str">
        <f t="shared" si="255"/>
        <v>Di bawah ambang nilai</v>
      </c>
      <c r="J2330" s="106">
        <f t="shared" si="256"/>
        <v>4482.0023300000003</v>
      </c>
      <c r="K2330" s="105">
        <f t="shared" si="257"/>
        <v>0</v>
      </c>
      <c r="L2330" s="106">
        <f t="shared" si="258"/>
        <v>0</v>
      </c>
    </row>
    <row r="2331" spans="1:12" x14ac:dyDescent="0.3">
      <c r="A2331" s="104" t="s">
        <v>5049</v>
      </c>
      <c r="B2331" s="104" t="s">
        <v>5050</v>
      </c>
      <c r="C2331" s="105">
        <v>100150</v>
      </c>
      <c r="D2331" s="105">
        <v>234747</v>
      </c>
      <c r="E2331" s="106">
        <f t="shared" si="252"/>
        <v>2.3439540688966551</v>
      </c>
      <c r="F2331" s="107">
        <f t="shared" si="253"/>
        <v>39</v>
      </c>
      <c r="G2331" s="107">
        <f>COUNTIF(Data_Eksportir!$H$2:$H$3401,A2331)</f>
        <v>0</v>
      </c>
      <c r="H2331" s="104" t="str">
        <f t="shared" si="254"/>
        <v>1 – 5</v>
      </c>
      <c r="I2331" s="104" t="str">
        <f t="shared" si="255"/>
        <v>Di bawah ambang nilai</v>
      </c>
      <c r="J2331" s="106">
        <f t="shared" si="256"/>
        <v>234747.002331</v>
      </c>
      <c r="K2331" s="105">
        <f t="shared" si="257"/>
        <v>0</v>
      </c>
      <c r="L2331" s="106">
        <f t="shared" si="258"/>
        <v>0</v>
      </c>
    </row>
    <row r="2332" spans="1:12" x14ac:dyDescent="0.3">
      <c r="A2332" s="104" t="s">
        <v>5051</v>
      </c>
      <c r="B2332" s="104" t="s">
        <v>5052</v>
      </c>
      <c r="C2332" s="105">
        <v>16</v>
      </c>
      <c r="D2332" s="105">
        <v>128</v>
      </c>
      <c r="E2332" s="106">
        <f t="shared" si="252"/>
        <v>8</v>
      </c>
      <c r="F2332" s="107">
        <f t="shared" si="253"/>
        <v>39</v>
      </c>
      <c r="G2332" s="107">
        <f>COUNTIF(Data_Eksportir!$H$2:$H$3401,A2332)</f>
        <v>0</v>
      </c>
      <c r="H2332" s="104" t="str">
        <f t="shared" si="254"/>
        <v>5 – 20</v>
      </c>
      <c r="I2332" s="104" t="str">
        <f t="shared" si="255"/>
        <v>Di bawah ambang nilai</v>
      </c>
      <c r="J2332" s="106">
        <f t="shared" si="256"/>
        <v>128.002332</v>
      </c>
      <c r="K2332" s="105">
        <f t="shared" si="257"/>
        <v>0</v>
      </c>
      <c r="L2332" s="106">
        <f t="shared" si="258"/>
        <v>0</v>
      </c>
    </row>
    <row r="2333" spans="1:12" x14ac:dyDescent="0.3">
      <c r="A2333" s="104" t="s">
        <v>5053</v>
      </c>
      <c r="B2333" s="104" t="s">
        <v>5054</v>
      </c>
      <c r="C2333" s="105">
        <v>449573</v>
      </c>
      <c r="D2333" s="105">
        <v>544465</v>
      </c>
      <c r="E2333" s="106">
        <f t="shared" si="252"/>
        <v>1.211071394412031</v>
      </c>
      <c r="F2333" s="107">
        <f t="shared" si="253"/>
        <v>39</v>
      </c>
      <c r="G2333" s="107">
        <f>COUNTIF(Data_Eksportir!$H$2:$H$3401,A2333)</f>
        <v>0</v>
      </c>
      <c r="H2333" s="104" t="str">
        <f t="shared" si="254"/>
        <v>1 – 5</v>
      </c>
      <c r="I2333" s="104" t="str">
        <f t="shared" si="255"/>
        <v>Di bawah ambang nilai</v>
      </c>
      <c r="J2333" s="106">
        <f t="shared" si="256"/>
        <v>544465.00233299995</v>
      </c>
      <c r="K2333" s="105">
        <f t="shared" si="257"/>
        <v>0</v>
      </c>
      <c r="L2333" s="106">
        <f t="shared" si="258"/>
        <v>0</v>
      </c>
    </row>
    <row r="2334" spans="1:12" x14ac:dyDescent="0.3">
      <c r="A2334" s="104" t="s">
        <v>5055</v>
      </c>
      <c r="B2334" s="104" t="s">
        <v>5056</v>
      </c>
      <c r="C2334" s="105">
        <v>18191</v>
      </c>
      <c r="D2334" s="105">
        <v>34665</v>
      </c>
      <c r="E2334" s="106">
        <f t="shared" si="252"/>
        <v>1.9056126656038701</v>
      </c>
      <c r="F2334" s="107">
        <f t="shared" si="253"/>
        <v>39</v>
      </c>
      <c r="G2334" s="107">
        <f>COUNTIF(Data_Eksportir!$H$2:$H$3401,A2334)</f>
        <v>0</v>
      </c>
      <c r="H2334" s="104" t="str">
        <f t="shared" si="254"/>
        <v>1 – 5</v>
      </c>
      <c r="I2334" s="104" t="str">
        <f t="shared" si="255"/>
        <v>Di bawah ambang nilai</v>
      </c>
      <c r="J2334" s="106">
        <f t="shared" si="256"/>
        <v>34665.002333999997</v>
      </c>
      <c r="K2334" s="105">
        <f t="shared" si="257"/>
        <v>0</v>
      </c>
      <c r="L2334" s="106">
        <f t="shared" si="258"/>
        <v>0</v>
      </c>
    </row>
    <row r="2335" spans="1:12" x14ac:dyDescent="0.3">
      <c r="A2335" s="104" t="s">
        <v>5057</v>
      </c>
      <c r="B2335" s="104" t="s">
        <v>5058</v>
      </c>
      <c r="C2335" s="105">
        <v>3843617</v>
      </c>
      <c r="D2335" s="105">
        <v>9023130</v>
      </c>
      <c r="E2335" s="106">
        <f t="shared" si="252"/>
        <v>2.347562205079226</v>
      </c>
      <c r="F2335" s="107">
        <f t="shared" si="253"/>
        <v>39</v>
      </c>
      <c r="G2335" s="107">
        <f>COUNTIF(Data_Eksportir!$H$2:$H$3401,A2335)</f>
        <v>0</v>
      </c>
      <c r="H2335" s="104" t="str">
        <f t="shared" si="254"/>
        <v>1 – 5</v>
      </c>
      <c r="I2335" s="104" t="str">
        <f t="shared" si="255"/>
        <v>Di bawah ambang nilai</v>
      </c>
      <c r="J2335" s="106">
        <f t="shared" si="256"/>
        <v>9023130.0023350008</v>
      </c>
      <c r="K2335" s="105">
        <f t="shared" si="257"/>
        <v>0</v>
      </c>
      <c r="L2335" s="106">
        <f t="shared" si="258"/>
        <v>0</v>
      </c>
    </row>
    <row r="2336" spans="1:12" x14ac:dyDescent="0.3">
      <c r="A2336" s="104" t="s">
        <v>5059</v>
      </c>
      <c r="B2336" s="104" t="s">
        <v>5060</v>
      </c>
      <c r="C2336" s="105">
        <v>731976</v>
      </c>
      <c r="D2336" s="105">
        <v>190</v>
      </c>
      <c r="E2336" s="106">
        <f t="shared" si="252"/>
        <v>2.5957135206618794E-4</v>
      </c>
      <c r="F2336" s="107">
        <f t="shared" si="253"/>
        <v>39</v>
      </c>
      <c r="G2336" s="107">
        <f>COUNTIF(Data_Eksportir!$H$2:$H$3401,A2336)</f>
        <v>0</v>
      </c>
      <c r="H2336" s="104" t="str">
        <f t="shared" si="254"/>
        <v>Di bawah 1</v>
      </c>
      <c r="I2336" s="104" t="str">
        <f t="shared" si="255"/>
        <v>Di bawah ambang nilai</v>
      </c>
      <c r="J2336" s="106">
        <f t="shared" si="256"/>
        <v>190.00233600000001</v>
      </c>
      <c r="K2336" s="105">
        <f t="shared" si="257"/>
        <v>0</v>
      </c>
      <c r="L2336" s="106">
        <f t="shared" si="258"/>
        <v>0</v>
      </c>
    </row>
    <row r="2337" spans="1:12" x14ac:dyDescent="0.3">
      <c r="A2337" s="104" t="s">
        <v>5061</v>
      </c>
      <c r="B2337" s="104" t="s">
        <v>5062</v>
      </c>
      <c r="C2337" s="105">
        <v>506554</v>
      </c>
      <c r="D2337" s="105">
        <v>1089580</v>
      </c>
      <c r="E2337" s="106">
        <f t="shared" si="252"/>
        <v>2.1509651488291475</v>
      </c>
      <c r="F2337" s="107">
        <f t="shared" si="253"/>
        <v>39</v>
      </c>
      <c r="G2337" s="107">
        <f>COUNTIF(Data_Eksportir!$H$2:$H$3401,A2337)</f>
        <v>0</v>
      </c>
      <c r="H2337" s="104" t="str">
        <f t="shared" si="254"/>
        <v>1 – 5</v>
      </c>
      <c r="I2337" s="104" t="str">
        <f t="shared" si="255"/>
        <v>Di bawah ambang nilai</v>
      </c>
      <c r="J2337" s="106">
        <f t="shared" si="256"/>
        <v>1089580.0023370001</v>
      </c>
      <c r="K2337" s="105">
        <f t="shared" si="257"/>
        <v>0</v>
      </c>
      <c r="L2337" s="106">
        <f t="shared" si="258"/>
        <v>0</v>
      </c>
    </row>
    <row r="2338" spans="1:12" x14ac:dyDescent="0.3">
      <c r="A2338" s="104" t="s">
        <v>5063</v>
      </c>
      <c r="B2338" s="104" t="s">
        <v>5064</v>
      </c>
      <c r="C2338" s="105">
        <v>1164323</v>
      </c>
      <c r="D2338" s="105">
        <v>2420570</v>
      </c>
      <c r="E2338" s="106">
        <f t="shared" si="252"/>
        <v>2.0789506004777025</v>
      </c>
      <c r="F2338" s="107">
        <f t="shared" si="253"/>
        <v>39</v>
      </c>
      <c r="G2338" s="107">
        <f>COUNTIF(Data_Eksportir!$H$2:$H$3401,A2338)</f>
        <v>0</v>
      </c>
      <c r="H2338" s="104" t="str">
        <f t="shared" si="254"/>
        <v>1 – 5</v>
      </c>
      <c r="I2338" s="104" t="str">
        <f t="shared" si="255"/>
        <v>Di bawah ambang nilai</v>
      </c>
      <c r="J2338" s="106">
        <f t="shared" si="256"/>
        <v>2420570.0023380001</v>
      </c>
      <c r="K2338" s="105">
        <f t="shared" si="257"/>
        <v>0</v>
      </c>
      <c r="L2338" s="106">
        <f t="shared" si="258"/>
        <v>0</v>
      </c>
    </row>
    <row r="2339" spans="1:12" x14ac:dyDescent="0.3">
      <c r="A2339" s="104" t="s">
        <v>5065</v>
      </c>
      <c r="B2339" s="104" t="s">
        <v>5066</v>
      </c>
      <c r="C2339" s="105">
        <v>43500</v>
      </c>
      <c r="D2339" s="105">
        <v>147244</v>
      </c>
      <c r="E2339" s="106">
        <f t="shared" si="252"/>
        <v>3.3849195402298848</v>
      </c>
      <c r="F2339" s="107">
        <f t="shared" si="253"/>
        <v>39</v>
      </c>
      <c r="G2339" s="107">
        <f>COUNTIF(Data_Eksportir!$H$2:$H$3401,A2339)</f>
        <v>0</v>
      </c>
      <c r="H2339" s="104" t="str">
        <f t="shared" si="254"/>
        <v>1 – 5</v>
      </c>
      <c r="I2339" s="104" t="str">
        <f t="shared" si="255"/>
        <v>Di bawah ambang nilai</v>
      </c>
      <c r="J2339" s="106">
        <f t="shared" si="256"/>
        <v>147244.002339</v>
      </c>
      <c r="K2339" s="105">
        <f t="shared" si="257"/>
        <v>0</v>
      </c>
      <c r="L2339" s="106">
        <f t="shared" si="258"/>
        <v>0</v>
      </c>
    </row>
    <row r="2340" spans="1:12" x14ac:dyDescent="0.3">
      <c r="A2340" s="104" t="s">
        <v>5067</v>
      </c>
      <c r="B2340" s="104" t="s">
        <v>5068</v>
      </c>
      <c r="C2340" s="105">
        <v>1780841</v>
      </c>
      <c r="D2340" s="105">
        <v>2893533</v>
      </c>
      <c r="E2340" s="106">
        <f t="shared" si="252"/>
        <v>1.6248126587382028</v>
      </c>
      <c r="F2340" s="107">
        <f t="shared" si="253"/>
        <v>39</v>
      </c>
      <c r="G2340" s="107">
        <f>COUNTIF(Data_Eksportir!$H$2:$H$3401,A2340)</f>
        <v>0</v>
      </c>
      <c r="H2340" s="104" t="str">
        <f t="shared" si="254"/>
        <v>1 – 5</v>
      </c>
      <c r="I2340" s="104" t="str">
        <f t="shared" si="255"/>
        <v>Di bawah ambang nilai</v>
      </c>
      <c r="J2340" s="106">
        <f t="shared" si="256"/>
        <v>2893533.0023400001</v>
      </c>
      <c r="K2340" s="105">
        <f t="shared" si="257"/>
        <v>0</v>
      </c>
      <c r="L2340" s="106">
        <f t="shared" si="258"/>
        <v>0</v>
      </c>
    </row>
    <row r="2341" spans="1:12" x14ac:dyDescent="0.3">
      <c r="A2341" s="104" t="s">
        <v>5069</v>
      </c>
      <c r="B2341" s="104" t="s">
        <v>5070</v>
      </c>
      <c r="C2341" s="105">
        <v>2</v>
      </c>
      <c r="D2341" s="105">
        <v>13</v>
      </c>
      <c r="E2341" s="106">
        <f t="shared" si="252"/>
        <v>6.5</v>
      </c>
      <c r="F2341" s="107">
        <f t="shared" si="253"/>
        <v>39</v>
      </c>
      <c r="G2341" s="107">
        <f>COUNTIF(Data_Eksportir!$H$2:$H$3401,A2341)</f>
        <v>0</v>
      </c>
      <c r="H2341" s="104" t="str">
        <f t="shared" si="254"/>
        <v>5 – 20</v>
      </c>
      <c r="I2341" s="104" t="str">
        <f t="shared" si="255"/>
        <v>Di bawah ambang nilai</v>
      </c>
      <c r="J2341" s="106">
        <f t="shared" si="256"/>
        <v>13.002340999999999</v>
      </c>
      <c r="K2341" s="105">
        <f t="shared" si="257"/>
        <v>0</v>
      </c>
      <c r="L2341" s="106">
        <f t="shared" si="258"/>
        <v>0</v>
      </c>
    </row>
    <row r="2342" spans="1:12" x14ac:dyDescent="0.3">
      <c r="A2342" s="104" t="s">
        <v>5071</v>
      </c>
      <c r="B2342" s="104" t="s">
        <v>5072</v>
      </c>
      <c r="C2342" s="105">
        <v>454</v>
      </c>
      <c r="D2342" s="105">
        <v>1049</v>
      </c>
      <c r="E2342" s="106">
        <f t="shared" si="252"/>
        <v>2.3105726872246697</v>
      </c>
      <c r="F2342" s="107">
        <f t="shared" si="253"/>
        <v>39</v>
      </c>
      <c r="G2342" s="107">
        <f>COUNTIF(Data_Eksportir!$H$2:$H$3401,A2342)</f>
        <v>0</v>
      </c>
      <c r="H2342" s="104" t="str">
        <f t="shared" si="254"/>
        <v>1 – 5</v>
      </c>
      <c r="I2342" s="104" t="str">
        <f t="shared" si="255"/>
        <v>Di bawah ambang nilai</v>
      </c>
      <c r="J2342" s="106">
        <f t="shared" si="256"/>
        <v>1049.002342</v>
      </c>
      <c r="K2342" s="105">
        <f t="shared" si="257"/>
        <v>0</v>
      </c>
      <c r="L2342" s="106">
        <f t="shared" si="258"/>
        <v>0</v>
      </c>
    </row>
    <row r="2343" spans="1:12" x14ac:dyDescent="0.3">
      <c r="A2343" s="104" t="s">
        <v>5073</v>
      </c>
      <c r="B2343" s="104" t="s">
        <v>5074</v>
      </c>
      <c r="C2343" s="105">
        <v>4208163</v>
      </c>
      <c r="D2343" s="105">
        <v>11740089</v>
      </c>
      <c r="E2343" s="106">
        <f t="shared" si="252"/>
        <v>2.7898370381565543</v>
      </c>
      <c r="F2343" s="107">
        <f t="shared" si="253"/>
        <v>39</v>
      </c>
      <c r="G2343" s="107">
        <f>COUNTIF(Data_Eksportir!$H$2:$H$3401,A2343)</f>
        <v>0</v>
      </c>
      <c r="H2343" s="104" t="str">
        <f t="shared" si="254"/>
        <v>1 – 5</v>
      </c>
      <c r="I2343" s="104" t="str">
        <f t="shared" si="255"/>
        <v>Belum terwakili</v>
      </c>
      <c r="J2343" s="106">
        <f t="shared" si="256"/>
        <v>11740089.002343001</v>
      </c>
      <c r="K2343" s="105">
        <f t="shared" si="257"/>
        <v>11740089</v>
      </c>
      <c r="L2343" s="106">
        <f t="shared" si="258"/>
        <v>11740089.002343001</v>
      </c>
    </row>
    <row r="2344" spans="1:12" x14ac:dyDescent="0.3">
      <c r="A2344" s="104" t="s">
        <v>5075</v>
      </c>
      <c r="B2344" s="104" t="s">
        <v>5076</v>
      </c>
      <c r="C2344" s="105">
        <v>48105</v>
      </c>
      <c r="D2344" s="105">
        <v>136718</v>
      </c>
      <c r="E2344" s="106">
        <f t="shared" si="252"/>
        <v>2.8420746284170044</v>
      </c>
      <c r="F2344" s="107">
        <f t="shared" si="253"/>
        <v>39</v>
      </c>
      <c r="G2344" s="107">
        <f>COUNTIF(Data_Eksportir!$H$2:$H$3401,A2344)</f>
        <v>0</v>
      </c>
      <c r="H2344" s="104" t="str">
        <f t="shared" si="254"/>
        <v>1 – 5</v>
      </c>
      <c r="I2344" s="104" t="str">
        <f t="shared" si="255"/>
        <v>Di bawah ambang nilai</v>
      </c>
      <c r="J2344" s="106">
        <f t="shared" si="256"/>
        <v>136718.00234400001</v>
      </c>
      <c r="K2344" s="105">
        <f t="shared" si="257"/>
        <v>0</v>
      </c>
      <c r="L2344" s="106">
        <f t="shared" si="258"/>
        <v>0</v>
      </c>
    </row>
    <row r="2345" spans="1:12" x14ac:dyDescent="0.3">
      <c r="A2345" s="104" t="s">
        <v>5077</v>
      </c>
      <c r="B2345" s="104" t="s">
        <v>5078</v>
      </c>
      <c r="C2345" s="105">
        <v>179534</v>
      </c>
      <c r="D2345" s="105">
        <v>898012</v>
      </c>
      <c r="E2345" s="106">
        <f t="shared" si="252"/>
        <v>5.0019049316563997</v>
      </c>
      <c r="F2345" s="107">
        <f t="shared" si="253"/>
        <v>39</v>
      </c>
      <c r="G2345" s="107">
        <f>COUNTIF(Data_Eksportir!$H$2:$H$3401,A2345)</f>
        <v>0</v>
      </c>
      <c r="H2345" s="104" t="str">
        <f t="shared" si="254"/>
        <v>5 – 20</v>
      </c>
      <c r="I2345" s="104" t="str">
        <f t="shared" si="255"/>
        <v>Di bawah ambang nilai</v>
      </c>
      <c r="J2345" s="106">
        <f t="shared" si="256"/>
        <v>898012.00234500004</v>
      </c>
      <c r="K2345" s="105">
        <f t="shared" si="257"/>
        <v>0</v>
      </c>
      <c r="L2345" s="106">
        <f t="shared" si="258"/>
        <v>0</v>
      </c>
    </row>
    <row r="2346" spans="1:12" x14ac:dyDescent="0.3">
      <c r="A2346" s="104" t="s">
        <v>5079</v>
      </c>
      <c r="B2346" s="104" t="s">
        <v>5080</v>
      </c>
      <c r="C2346" s="105">
        <v>28888</v>
      </c>
      <c r="D2346" s="105">
        <v>427312</v>
      </c>
      <c r="E2346" s="106">
        <f t="shared" si="252"/>
        <v>14.792024369980615</v>
      </c>
      <c r="F2346" s="107">
        <f t="shared" si="253"/>
        <v>39</v>
      </c>
      <c r="G2346" s="107">
        <f>COUNTIF(Data_Eksportir!$H$2:$H$3401,A2346)</f>
        <v>0</v>
      </c>
      <c r="H2346" s="104" t="str">
        <f t="shared" si="254"/>
        <v>5 – 20</v>
      </c>
      <c r="I2346" s="104" t="str">
        <f t="shared" si="255"/>
        <v>Di bawah ambang nilai</v>
      </c>
      <c r="J2346" s="106">
        <f t="shared" si="256"/>
        <v>427312.00234599999</v>
      </c>
      <c r="K2346" s="105">
        <f t="shared" si="257"/>
        <v>0</v>
      </c>
      <c r="L2346" s="106">
        <f t="shared" si="258"/>
        <v>0</v>
      </c>
    </row>
    <row r="2347" spans="1:12" x14ac:dyDescent="0.3">
      <c r="A2347" s="104" t="s">
        <v>5081</v>
      </c>
      <c r="B2347" s="104" t="s">
        <v>5082</v>
      </c>
      <c r="C2347" s="105">
        <v>102826</v>
      </c>
      <c r="D2347" s="105">
        <v>864493</v>
      </c>
      <c r="E2347" s="106">
        <f t="shared" si="252"/>
        <v>8.4073386108571757</v>
      </c>
      <c r="F2347" s="107">
        <f t="shared" si="253"/>
        <v>39</v>
      </c>
      <c r="G2347" s="107">
        <f>COUNTIF(Data_Eksportir!$H$2:$H$3401,A2347)</f>
        <v>0</v>
      </c>
      <c r="H2347" s="104" t="str">
        <f t="shared" si="254"/>
        <v>5 – 20</v>
      </c>
      <c r="I2347" s="104" t="str">
        <f t="shared" si="255"/>
        <v>Di bawah ambang nilai</v>
      </c>
      <c r="J2347" s="106">
        <f t="shared" si="256"/>
        <v>864493.00234699994</v>
      </c>
      <c r="K2347" s="105">
        <f t="shared" si="257"/>
        <v>0</v>
      </c>
      <c r="L2347" s="106">
        <f t="shared" si="258"/>
        <v>0</v>
      </c>
    </row>
    <row r="2348" spans="1:12" x14ac:dyDescent="0.3">
      <c r="A2348" s="104" t="s">
        <v>5083</v>
      </c>
      <c r="B2348" s="104" t="s">
        <v>5084</v>
      </c>
      <c r="C2348" s="105">
        <v>52193</v>
      </c>
      <c r="D2348" s="105">
        <v>227800</v>
      </c>
      <c r="E2348" s="106">
        <f t="shared" si="252"/>
        <v>4.3645699614890887</v>
      </c>
      <c r="F2348" s="107">
        <f t="shared" si="253"/>
        <v>39</v>
      </c>
      <c r="G2348" s="107">
        <f>COUNTIF(Data_Eksportir!$H$2:$H$3401,A2348)</f>
        <v>0</v>
      </c>
      <c r="H2348" s="104" t="str">
        <f t="shared" si="254"/>
        <v>1 – 5</v>
      </c>
      <c r="I2348" s="104" t="str">
        <f t="shared" si="255"/>
        <v>Di bawah ambang nilai</v>
      </c>
      <c r="J2348" s="106">
        <f t="shared" si="256"/>
        <v>227800.00234800001</v>
      </c>
      <c r="K2348" s="105">
        <f t="shared" si="257"/>
        <v>0</v>
      </c>
      <c r="L2348" s="106">
        <f t="shared" si="258"/>
        <v>0</v>
      </c>
    </row>
    <row r="2349" spans="1:12" x14ac:dyDescent="0.3">
      <c r="A2349" s="104" t="s">
        <v>5085</v>
      </c>
      <c r="B2349" s="104" t="s">
        <v>5086</v>
      </c>
      <c r="C2349" s="105">
        <v>62672</v>
      </c>
      <c r="D2349" s="105">
        <v>279363</v>
      </c>
      <c r="E2349" s="106">
        <f t="shared" si="252"/>
        <v>4.4575408475874392</v>
      </c>
      <c r="F2349" s="107">
        <f t="shared" si="253"/>
        <v>39</v>
      </c>
      <c r="G2349" s="107">
        <f>COUNTIF(Data_Eksportir!$H$2:$H$3401,A2349)</f>
        <v>0</v>
      </c>
      <c r="H2349" s="104" t="str">
        <f t="shared" si="254"/>
        <v>1 – 5</v>
      </c>
      <c r="I2349" s="104" t="str">
        <f t="shared" si="255"/>
        <v>Di bawah ambang nilai</v>
      </c>
      <c r="J2349" s="106">
        <f t="shared" si="256"/>
        <v>279363.00234900002</v>
      </c>
      <c r="K2349" s="105">
        <f t="shared" si="257"/>
        <v>0</v>
      </c>
      <c r="L2349" s="106">
        <f t="shared" si="258"/>
        <v>0</v>
      </c>
    </row>
    <row r="2350" spans="1:12" x14ac:dyDescent="0.3">
      <c r="A2350" s="104" t="s">
        <v>5087</v>
      </c>
      <c r="B2350" s="104" t="s">
        <v>5088</v>
      </c>
      <c r="C2350" s="105">
        <v>1614483</v>
      </c>
      <c r="D2350" s="105">
        <v>8457943</v>
      </c>
      <c r="E2350" s="106">
        <f t="shared" si="252"/>
        <v>5.2387934713465549</v>
      </c>
      <c r="F2350" s="107">
        <f t="shared" si="253"/>
        <v>39</v>
      </c>
      <c r="G2350" s="107">
        <f>COUNTIF(Data_Eksportir!$H$2:$H$3401,A2350)</f>
        <v>0</v>
      </c>
      <c r="H2350" s="104" t="str">
        <f t="shared" si="254"/>
        <v>5 – 20</v>
      </c>
      <c r="I2350" s="104" t="str">
        <f t="shared" si="255"/>
        <v>Di bawah ambang nilai</v>
      </c>
      <c r="J2350" s="106">
        <f t="shared" si="256"/>
        <v>8457943.0023500007</v>
      </c>
      <c r="K2350" s="105">
        <f t="shared" si="257"/>
        <v>0</v>
      </c>
      <c r="L2350" s="106">
        <f t="shared" si="258"/>
        <v>0</v>
      </c>
    </row>
    <row r="2351" spans="1:12" x14ac:dyDescent="0.3">
      <c r="A2351" s="104" t="s">
        <v>5089</v>
      </c>
      <c r="B2351" s="104" t="s">
        <v>5090</v>
      </c>
      <c r="C2351" s="105">
        <v>2789</v>
      </c>
      <c r="D2351" s="105">
        <v>8034</v>
      </c>
      <c r="E2351" s="106">
        <f t="shared" si="252"/>
        <v>2.8806023664395841</v>
      </c>
      <c r="F2351" s="107">
        <f t="shared" si="253"/>
        <v>39</v>
      </c>
      <c r="G2351" s="107">
        <f>COUNTIF(Data_Eksportir!$H$2:$H$3401,A2351)</f>
        <v>0</v>
      </c>
      <c r="H2351" s="104" t="str">
        <f t="shared" si="254"/>
        <v>1 – 5</v>
      </c>
      <c r="I2351" s="104" t="str">
        <f t="shared" si="255"/>
        <v>Di bawah ambang nilai</v>
      </c>
      <c r="J2351" s="106">
        <f t="shared" si="256"/>
        <v>8034.0023510000001</v>
      </c>
      <c r="K2351" s="105">
        <f t="shared" si="257"/>
        <v>0</v>
      </c>
      <c r="L2351" s="106">
        <f t="shared" si="258"/>
        <v>0</v>
      </c>
    </row>
    <row r="2352" spans="1:12" x14ac:dyDescent="0.3">
      <c r="A2352" s="104" t="s">
        <v>5091</v>
      </c>
      <c r="B2352" s="104" t="s">
        <v>5092</v>
      </c>
      <c r="C2352" s="105">
        <v>2410741</v>
      </c>
      <c r="D2352" s="105">
        <v>2144786</v>
      </c>
      <c r="E2352" s="106">
        <f t="shared" si="252"/>
        <v>0.88967914844439944</v>
      </c>
      <c r="F2352" s="107">
        <f t="shared" si="253"/>
        <v>39</v>
      </c>
      <c r="G2352" s="107">
        <f>COUNTIF(Data_Eksportir!$H$2:$H$3401,A2352)</f>
        <v>0</v>
      </c>
      <c r="H2352" s="104" t="str">
        <f t="shared" si="254"/>
        <v>Di bawah 1</v>
      </c>
      <c r="I2352" s="104" t="str">
        <f t="shared" si="255"/>
        <v>Di bawah ambang nilai</v>
      </c>
      <c r="J2352" s="106">
        <f t="shared" si="256"/>
        <v>2144786.0023520002</v>
      </c>
      <c r="K2352" s="105">
        <f t="shared" si="257"/>
        <v>0</v>
      </c>
      <c r="L2352" s="106">
        <f t="shared" si="258"/>
        <v>0</v>
      </c>
    </row>
    <row r="2353" spans="1:12" x14ac:dyDescent="0.3">
      <c r="A2353" s="104" t="s">
        <v>5093</v>
      </c>
      <c r="B2353" s="104" t="s">
        <v>5094</v>
      </c>
      <c r="C2353" s="105">
        <v>403003</v>
      </c>
      <c r="D2353" s="105">
        <v>90601</v>
      </c>
      <c r="E2353" s="106">
        <f t="shared" si="252"/>
        <v>0.2248147036126282</v>
      </c>
      <c r="F2353" s="107">
        <f t="shared" si="253"/>
        <v>39</v>
      </c>
      <c r="G2353" s="107">
        <f>COUNTIF(Data_Eksportir!$H$2:$H$3401,A2353)</f>
        <v>0</v>
      </c>
      <c r="H2353" s="104" t="str">
        <f t="shared" si="254"/>
        <v>Di bawah 1</v>
      </c>
      <c r="I2353" s="104" t="str">
        <f t="shared" si="255"/>
        <v>Di bawah ambang nilai</v>
      </c>
      <c r="J2353" s="106">
        <f t="shared" si="256"/>
        <v>90601.002353000003</v>
      </c>
      <c r="K2353" s="105">
        <f t="shared" si="257"/>
        <v>0</v>
      </c>
      <c r="L2353" s="106">
        <f t="shared" si="258"/>
        <v>0</v>
      </c>
    </row>
    <row r="2354" spans="1:12" x14ac:dyDescent="0.3">
      <c r="A2354" s="104" t="s">
        <v>5095</v>
      </c>
      <c r="B2354" s="104" t="s">
        <v>5096</v>
      </c>
      <c r="C2354" s="105">
        <v>9008260</v>
      </c>
      <c r="D2354" s="105">
        <v>7437904</v>
      </c>
      <c r="E2354" s="106">
        <f t="shared" si="252"/>
        <v>0.82567599070186692</v>
      </c>
      <c r="F2354" s="107">
        <f t="shared" si="253"/>
        <v>39</v>
      </c>
      <c r="G2354" s="107">
        <f>COUNTIF(Data_Eksportir!$H$2:$H$3401,A2354)</f>
        <v>0</v>
      </c>
      <c r="H2354" s="104" t="str">
        <f t="shared" si="254"/>
        <v>Di bawah 1</v>
      </c>
      <c r="I2354" s="104" t="str">
        <f t="shared" si="255"/>
        <v>Di bawah ambang nilai</v>
      </c>
      <c r="J2354" s="106">
        <f t="shared" si="256"/>
        <v>7437904.0023539998</v>
      </c>
      <c r="K2354" s="105">
        <f t="shared" si="257"/>
        <v>0</v>
      </c>
      <c r="L2354" s="106">
        <f t="shared" si="258"/>
        <v>0</v>
      </c>
    </row>
    <row r="2355" spans="1:12" x14ac:dyDescent="0.3">
      <c r="A2355" s="104" t="s">
        <v>5097</v>
      </c>
      <c r="B2355" s="104" t="s">
        <v>5098</v>
      </c>
      <c r="C2355" s="105">
        <v>2400</v>
      </c>
      <c r="D2355" s="105">
        <v>480</v>
      </c>
      <c r="E2355" s="106">
        <f t="shared" si="252"/>
        <v>0.2</v>
      </c>
      <c r="F2355" s="107">
        <f t="shared" si="253"/>
        <v>39</v>
      </c>
      <c r="G2355" s="107">
        <f>COUNTIF(Data_Eksportir!$H$2:$H$3401,A2355)</f>
        <v>0</v>
      </c>
      <c r="H2355" s="104" t="str">
        <f t="shared" si="254"/>
        <v>Di bawah 1</v>
      </c>
      <c r="I2355" s="104" t="str">
        <f t="shared" si="255"/>
        <v>Di bawah ambang nilai</v>
      </c>
      <c r="J2355" s="106">
        <f t="shared" si="256"/>
        <v>480.00235500000002</v>
      </c>
      <c r="K2355" s="105">
        <f t="shared" si="257"/>
        <v>0</v>
      </c>
      <c r="L2355" s="106">
        <f t="shared" si="258"/>
        <v>0</v>
      </c>
    </row>
    <row r="2356" spans="1:12" x14ac:dyDescent="0.3">
      <c r="A2356" s="104" t="s">
        <v>5099</v>
      </c>
      <c r="B2356" s="104" t="s">
        <v>5100</v>
      </c>
      <c r="C2356" s="105">
        <v>490458</v>
      </c>
      <c r="D2356" s="105">
        <v>369113</v>
      </c>
      <c r="E2356" s="106">
        <f t="shared" si="252"/>
        <v>0.75258839696773216</v>
      </c>
      <c r="F2356" s="107">
        <f t="shared" si="253"/>
        <v>39</v>
      </c>
      <c r="G2356" s="107">
        <f>COUNTIF(Data_Eksportir!$H$2:$H$3401,A2356)</f>
        <v>0</v>
      </c>
      <c r="H2356" s="104" t="str">
        <f t="shared" si="254"/>
        <v>Di bawah 1</v>
      </c>
      <c r="I2356" s="104" t="str">
        <f t="shared" si="255"/>
        <v>Di bawah ambang nilai</v>
      </c>
      <c r="J2356" s="106">
        <f t="shared" si="256"/>
        <v>369113.00235600001</v>
      </c>
      <c r="K2356" s="105">
        <f t="shared" si="257"/>
        <v>0</v>
      </c>
      <c r="L2356" s="106">
        <f t="shared" si="258"/>
        <v>0</v>
      </c>
    </row>
    <row r="2357" spans="1:12" x14ac:dyDescent="0.3">
      <c r="A2357" s="104" t="s">
        <v>5101</v>
      </c>
      <c r="B2357" s="104" t="s">
        <v>5102</v>
      </c>
      <c r="C2357" s="105">
        <v>244</v>
      </c>
      <c r="D2357" s="105">
        <v>1067</v>
      </c>
      <c r="E2357" s="106">
        <f t="shared" si="252"/>
        <v>4.3729508196721314</v>
      </c>
      <c r="F2357" s="107">
        <f t="shared" si="253"/>
        <v>39</v>
      </c>
      <c r="G2357" s="107">
        <f>COUNTIF(Data_Eksportir!$H$2:$H$3401,A2357)</f>
        <v>0</v>
      </c>
      <c r="H2357" s="104" t="str">
        <f t="shared" si="254"/>
        <v>1 – 5</v>
      </c>
      <c r="I2357" s="104" t="str">
        <f t="shared" si="255"/>
        <v>Di bawah ambang nilai</v>
      </c>
      <c r="J2357" s="106">
        <f t="shared" si="256"/>
        <v>1067.0023570000001</v>
      </c>
      <c r="K2357" s="105">
        <f t="shared" si="257"/>
        <v>0</v>
      </c>
      <c r="L2357" s="106">
        <f t="shared" si="258"/>
        <v>0</v>
      </c>
    </row>
    <row r="2358" spans="1:12" x14ac:dyDescent="0.3">
      <c r="A2358" s="104" t="s">
        <v>5103</v>
      </c>
      <c r="B2358" s="104" t="s">
        <v>5104</v>
      </c>
      <c r="C2358" s="105">
        <v>4655116</v>
      </c>
      <c r="D2358" s="105">
        <v>3589931</v>
      </c>
      <c r="E2358" s="106">
        <f t="shared" si="252"/>
        <v>0.77117970851854178</v>
      </c>
      <c r="F2358" s="107">
        <f t="shared" si="253"/>
        <v>39</v>
      </c>
      <c r="G2358" s="107">
        <f>COUNTIF(Data_Eksportir!$H$2:$H$3401,A2358)</f>
        <v>0</v>
      </c>
      <c r="H2358" s="104" t="str">
        <f t="shared" si="254"/>
        <v>Di bawah 1</v>
      </c>
      <c r="I2358" s="104" t="str">
        <f t="shared" si="255"/>
        <v>Di bawah ambang nilai</v>
      </c>
      <c r="J2358" s="106">
        <f t="shared" si="256"/>
        <v>3589931.0023579998</v>
      </c>
      <c r="K2358" s="105">
        <f t="shared" si="257"/>
        <v>0</v>
      </c>
      <c r="L2358" s="106">
        <f t="shared" si="258"/>
        <v>0</v>
      </c>
    </row>
    <row r="2359" spans="1:12" x14ac:dyDescent="0.3">
      <c r="A2359" s="104" t="s">
        <v>5105</v>
      </c>
      <c r="B2359" s="104" t="s">
        <v>5106</v>
      </c>
      <c r="C2359" s="105">
        <v>3902</v>
      </c>
      <c r="D2359" s="105">
        <v>21396</v>
      </c>
      <c r="E2359" s="106">
        <f t="shared" si="252"/>
        <v>5.4833418759610453</v>
      </c>
      <c r="F2359" s="107">
        <f t="shared" si="253"/>
        <v>39</v>
      </c>
      <c r="G2359" s="107">
        <f>COUNTIF(Data_Eksportir!$H$2:$H$3401,A2359)</f>
        <v>0</v>
      </c>
      <c r="H2359" s="104" t="str">
        <f t="shared" si="254"/>
        <v>5 – 20</v>
      </c>
      <c r="I2359" s="104" t="str">
        <f t="shared" si="255"/>
        <v>Di bawah ambang nilai</v>
      </c>
      <c r="J2359" s="106">
        <f t="shared" si="256"/>
        <v>21396.002358999998</v>
      </c>
      <c r="K2359" s="105">
        <f t="shared" si="257"/>
        <v>0</v>
      </c>
      <c r="L2359" s="106">
        <f t="shared" si="258"/>
        <v>0</v>
      </c>
    </row>
    <row r="2360" spans="1:12" x14ac:dyDescent="0.3">
      <c r="A2360" s="104" t="s">
        <v>5107</v>
      </c>
      <c r="B2360" s="104" t="s">
        <v>5108</v>
      </c>
      <c r="C2360" s="105">
        <v>157174</v>
      </c>
      <c r="D2360" s="105">
        <v>761153</v>
      </c>
      <c r="E2360" s="106">
        <f t="shared" si="252"/>
        <v>4.8427411658416784</v>
      </c>
      <c r="F2360" s="107">
        <f t="shared" si="253"/>
        <v>39</v>
      </c>
      <c r="G2360" s="107">
        <f>COUNTIF(Data_Eksportir!$H$2:$H$3401,A2360)</f>
        <v>0</v>
      </c>
      <c r="H2360" s="104" t="str">
        <f t="shared" si="254"/>
        <v>1 – 5</v>
      </c>
      <c r="I2360" s="104" t="str">
        <f t="shared" si="255"/>
        <v>Di bawah ambang nilai</v>
      </c>
      <c r="J2360" s="106">
        <f t="shared" si="256"/>
        <v>761153.00236000004</v>
      </c>
      <c r="K2360" s="105">
        <f t="shared" si="257"/>
        <v>0</v>
      </c>
      <c r="L2360" s="106">
        <f t="shared" si="258"/>
        <v>0</v>
      </c>
    </row>
    <row r="2361" spans="1:12" x14ac:dyDescent="0.3">
      <c r="A2361" s="104" t="s">
        <v>5109</v>
      </c>
      <c r="B2361" s="104" t="s">
        <v>5110</v>
      </c>
      <c r="C2361" s="105">
        <v>565365</v>
      </c>
      <c r="D2361" s="105">
        <v>2042944</v>
      </c>
      <c r="E2361" s="106">
        <f t="shared" si="252"/>
        <v>3.6134957063136204</v>
      </c>
      <c r="F2361" s="107">
        <f t="shared" si="253"/>
        <v>39</v>
      </c>
      <c r="G2361" s="107">
        <f>COUNTIF(Data_Eksportir!$H$2:$H$3401,A2361)</f>
        <v>0</v>
      </c>
      <c r="H2361" s="104" t="str">
        <f t="shared" si="254"/>
        <v>1 – 5</v>
      </c>
      <c r="I2361" s="104" t="str">
        <f t="shared" si="255"/>
        <v>Di bawah ambang nilai</v>
      </c>
      <c r="J2361" s="106">
        <f t="shared" si="256"/>
        <v>2042944.002361</v>
      </c>
      <c r="K2361" s="105">
        <f t="shared" si="257"/>
        <v>0</v>
      </c>
      <c r="L2361" s="106">
        <f t="shared" si="258"/>
        <v>0</v>
      </c>
    </row>
    <row r="2362" spans="1:12" x14ac:dyDescent="0.3">
      <c r="A2362" s="104" t="s">
        <v>5111</v>
      </c>
      <c r="B2362" s="104" t="s">
        <v>5112</v>
      </c>
      <c r="C2362" s="105">
        <v>162394</v>
      </c>
      <c r="D2362" s="105">
        <v>923508</v>
      </c>
      <c r="E2362" s="106">
        <f t="shared" si="252"/>
        <v>5.6868357205315467</v>
      </c>
      <c r="F2362" s="107">
        <f t="shared" si="253"/>
        <v>39</v>
      </c>
      <c r="G2362" s="107">
        <f>COUNTIF(Data_Eksportir!$H$2:$H$3401,A2362)</f>
        <v>0</v>
      </c>
      <c r="H2362" s="104" t="str">
        <f t="shared" si="254"/>
        <v>5 – 20</v>
      </c>
      <c r="I2362" s="104" t="str">
        <f t="shared" si="255"/>
        <v>Di bawah ambang nilai</v>
      </c>
      <c r="J2362" s="106">
        <f t="shared" si="256"/>
        <v>923508.00236200006</v>
      </c>
      <c r="K2362" s="105">
        <f t="shared" si="257"/>
        <v>0</v>
      </c>
      <c r="L2362" s="106">
        <f t="shared" si="258"/>
        <v>0</v>
      </c>
    </row>
    <row r="2363" spans="1:12" x14ac:dyDescent="0.3">
      <c r="A2363" s="104" t="s">
        <v>5113</v>
      </c>
      <c r="B2363" s="104" t="s">
        <v>5114</v>
      </c>
      <c r="C2363" s="105">
        <v>4541546</v>
      </c>
      <c r="D2363" s="105">
        <v>9283153</v>
      </c>
      <c r="E2363" s="106">
        <f t="shared" si="252"/>
        <v>2.0440512988308388</v>
      </c>
      <c r="F2363" s="107">
        <f t="shared" si="253"/>
        <v>39</v>
      </c>
      <c r="G2363" s="107">
        <f>COUNTIF(Data_Eksportir!$H$2:$H$3401,A2363)</f>
        <v>0</v>
      </c>
      <c r="H2363" s="104" t="str">
        <f t="shared" si="254"/>
        <v>1 – 5</v>
      </c>
      <c r="I2363" s="104" t="str">
        <f t="shared" si="255"/>
        <v>Di bawah ambang nilai</v>
      </c>
      <c r="J2363" s="106">
        <f t="shared" si="256"/>
        <v>9283153.0023630001</v>
      </c>
      <c r="K2363" s="105">
        <f t="shared" si="257"/>
        <v>0</v>
      </c>
      <c r="L2363" s="106">
        <f t="shared" si="258"/>
        <v>0</v>
      </c>
    </row>
    <row r="2364" spans="1:12" x14ac:dyDescent="0.3">
      <c r="A2364" s="104" t="s">
        <v>5115</v>
      </c>
      <c r="B2364" s="104" t="s">
        <v>5116</v>
      </c>
      <c r="C2364" s="105">
        <v>11059</v>
      </c>
      <c r="D2364" s="105">
        <v>178198</v>
      </c>
      <c r="E2364" s="106">
        <f t="shared" si="252"/>
        <v>16.113391807577539</v>
      </c>
      <c r="F2364" s="107">
        <f t="shared" si="253"/>
        <v>39</v>
      </c>
      <c r="G2364" s="107">
        <f>COUNTIF(Data_Eksportir!$H$2:$H$3401,A2364)</f>
        <v>0</v>
      </c>
      <c r="H2364" s="104" t="str">
        <f t="shared" si="254"/>
        <v>5 – 20</v>
      </c>
      <c r="I2364" s="104" t="str">
        <f t="shared" si="255"/>
        <v>Di bawah ambang nilai</v>
      </c>
      <c r="J2364" s="106">
        <f t="shared" si="256"/>
        <v>178198.00236400001</v>
      </c>
      <c r="K2364" s="105">
        <f t="shared" si="257"/>
        <v>0</v>
      </c>
      <c r="L2364" s="106">
        <f t="shared" si="258"/>
        <v>0</v>
      </c>
    </row>
    <row r="2365" spans="1:12" x14ac:dyDescent="0.3">
      <c r="A2365" s="104" t="s">
        <v>5117</v>
      </c>
      <c r="B2365" s="104" t="s">
        <v>5118</v>
      </c>
      <c r="C2365" s="105">
        <v>2</v>
      </c>
      <c r="D2365" s="105">
        <v>7</v>
      </c>
      <c r="E2365" s="106">
        <f t="shared" si="252"/>
        <v>3.5</v>
      </c>
      <c r="F2365" s="107">
        <f t="shared" si="253"/>
        <v>39</v>
      </c>
      <c r="G2365" s="107">
        <f>COUNTIF(Data_Eksportir!$H$2:$H$3401,A2365)</f>
        <v>0</v>
      </c>
      <c r="H2365" s="104" t="str">
        <f t="shared" si="254"/>
        <v>1 – 5</v>
      </c>
      <c r="I2365" s="104" t="str">
        <f t="shared" si="255"/>
        <v>Di bawah ambang nilai</v>
      </c>
      <c r="J2365" s="106">
        <f t="shared" si="256"/>
        <v>7.0023650000000002</v>
      </c>
      <c r="K2365" s="105">
        <f t="shared" si="257"/>
        <v>0</v>
      </c>
      <c r="L2365" s="106">
        <f t="shared" si="258"/>
        <v>0</v>
      </c>
    </row>
    <row r="2366" spans="1:12" x14ac:dyDescent="0.3">
      <c r="A2366" s="104" t="s">
        <v>5119</v>
      </c>
      <c r="B2366" s="104" t="s">
        <v>5120</v>
      </c>
      <c r="C2366" s="105">
        <v>141</v>
      </c>
      <c r="D2366" s="105">
        <v>1880</v>
      </c>
      <c r="E2366" s="106">
        <f t="shared" si="252"/>
        <v>13.333333333333334</v>
      </c>
      <c r="F2366" s="107">
        <f t="shared" si="253"/>
        <v>39</v>
      </c>
      <c r="G2366" s="107">
        <f>COUNTIF(Data_Eksportir!$H$2:$H$3401,A2366)</f>
        <v>0</v>
      </c>
      <c r="H2366" s="104" t="str">
        <f t="shared" si="254"/>
        <v>5 – 20</v>
      </c>
      <c r="I2366" s="104" t="str">
        <f t="shared" si="255"/>
        <v>Di bawah ambang nilai</v>
      </c>
      <c r="J2366" s="106">
        <f t="shared" si="256"/>
        <v>1880.0023659999999</v>
      </c>
      <c r="K2366" s="105">
        <f t="shared" si="257"/>
        <v>0</v>
      </c>
      <c r="L2366" s="106">
        <f t="shared" si="258"/>
        <v>0</v>
      </c>
    </row>
    <row r="2367" spans="1:12" x14ac:dyDescent="0.3">
      <c r="A2367" s="104" t="s">
        <v>5121</v>
      </c>
      <c r="B2367" s="104" t="s">
        <v>5122</v>
      </c>
      <c r="C2367" s="105">
        <v>26</v>
      </c>
      <c r="D2367" s="105">
        <v>150</v>
      </c>
      <c r="E2367" s="106">
        <f t="shared" si="252"/>
        <v>5.7692307692307692</v>
      </c>
      <c r="F2367" s="107">
        <f t="shared" si="253"/>
        <v>39</v>
      </c>
      <c r="G2367" s="107">
        <f>COUNTIF(Data_Eksportir!$H$2:$H$3401,A2367)</f>
        <v>0</v>
      </c>
      <c r="H2367" s="104" t="str">
        <f t="shared" si="254"/>
        <v>5 – 20</v>
      </c>
      <c r="I2367" s="104" t="str">
        <f t="shared" si="255"/>
        <v>Di bawah ambang nilai</v>
      </c>
      <c r="J2367" s="106">
        <f t="shared" si="256"/>
        <v>150.00236699999999</v>
      </c>
      <c r="K2367" s="105">
        <f t="shared" si="257"/>
        <v>0</v>
      </c>
      <c r="L2367" s="106">
        <f t="shared" si="258"/>
        <v>0</v>
      </c>
    </row>
    <row r="2368" spans="1:12" x14ac:dyDescent="0.3">
      <c r="A2368" s="104" t="s">
        <v>5123</v>
      </c>
      <c r="B2368" s="104" t="s">
        <v>5124</v>
      </c>
      <c r="C2368" s="105">
        <v>0</v>
      </c>
      <c r="D2368" s="105">
        <v>1</v>
      </c>
      <c r="E2368" s="106" t="str">
        <f t="shared" si="252"/>
        <v/>
      </c>
      <c r="F2368" s="107">
        <f t="shared" si="253"/>
        <v>39</v>
      </c>
      <c r="G2368" s="107">
        <f>COUNTIF(Data_Eksportir!$H$2:$H$3401,A2368)</f>
        <v>1</v>
      </c>
      <c r="H2368" s="104" t="str">
        <f t="shared" si="254"/>
        <v>Tanpa data berat</v>
      </c>
      <c r="I2368" s="104" t="str">
        <f t="shared" si="255"/>
        <v>Di bawah ambang nilai</v>
      </c>
      <c r="J2368" s="106">
        <f t="shared" si="256"/>
        <v>1.0023679999999999</v>
      </c>
      <c r="K2368" s="105">
        <f t="shared" si="257"/>
        <v>0</v>
      </c>
      <c r="L2368" s="106">
        <f t="shared" si="258"/>
        <v>0</v>
      </c>
    </row>
    <row r="2369" spans="1:12" x14ac:dyDescent="0.3">
      <c r="A2369" s="104" t="s">
        <v>5125</v>
      </c>
      <c r="B2369" s="104" t="s">
        <v>5126</v>
      </c>
      <c r="C2369" s="105">
        <v>408</v>
      </c>
      <c r="D2369" s="105">
        <v>73853</v>
      </c>
      <c r="E2369" s="106">
        <f t="shared" si="252"/>
        <v>181.01225490196077</v>
      </c>
      <c r="F2369" s="107">
        <f t="shared" si="253"/>
        <v>39</v>
      </c>
      <c r="G2369" s="107">
        <f>COUNTIF(Data_Eksportir!$H$2:$H$3401,A2369)</f>
        <v>0</v>
      </c>
      <c r="H2369" s="104" t="str">
        <f t="shared" si="254"/>
        <v>100 ke atas</v>
      </c>
      <c r="I2369" s="104" t="str">
        <f t="shared" si="255"/>
        <v>Di bawah ambang nilai</v>
      </c>
      <c r="J2369" s="106">
        <f t="shared" si="256"/>
        <v>73853.002368999994</v>
      </c>
      <c r="K2369" s="105">
        <f t="shared" si="257"/>
        <v>0</v>
      </c>
      <c r="L2369" s="106">
        <f t="shared" si="258"/>
        <v>0</v>
      </c>
    </row>
    <row r="2370" spans="1:12" x14ac:dyDescent="0.3">
      <c r="A2370" s="104" t="s">
        <v>5127</v>
      </c>
      <c r="B2370" s="104" t="s">
        <v>5128</v>
      </c>
      <c r="C2370" s="105">
        <v>449434</v>
      </c>
      <c r="D2370" s="105">
        <v>2130583</v>
      </c>
      <c r="E2370" s="106">
        <f t="shared" ref="E2370:E2433" si="259">IF(AND(ISNUMBER(C2370),C2370&gt;0),D2370/C2370,"")</f>
        <v>4.7405914995305203</v>
      </c>
      <c r="F2370" s="107">
        <f t="shared" ref="F2370:F2433" si="260">VALUE(LEFT(A2370,2))</f>
        <v>39</v>
      </c>
      <c r="G2370" s="107">
        <f>COUNTIF(Data_Eksportir!$H$2:$H$3401,A2370)</f>
        <v>0</v>
      </c>
      <c r="H2370" s="104" t="str">
        <f t="shared" ref="H2370:H2433" si="261">IF(E2370="","Tanpa data berat",IF(E2370&lt;1,"Di bawah 1",IF(E2370&lt;5,"1 – 5",IF(E2370&lt;20,"5 – 20",IF(E2370&lt;100,"20 – 100","100 ke atas")))))</f>
        <v>1 – 5</v>
      </c>
      <c r="I2370" s="104" t="str">
        <f t="shared" ref="I2370:I2433" si="262">IF(D2370&lt;p_nilai_besar,"Di bawah ambang nilai",IF(G2370=0,"Belum terwakili",IF(G2370&lt;=p_listing_rendah,"Keterwakilan rendah","Terwakili")))</f>
        <v>Di bawah ambang nilai</v>
      </c>
      <c r="J2370" s="106">
        <f t="shared" ref="J2370:J2433" si="263">D2370+ROW()/10^6</f>
        <v>2130583.0023699999</v>
      </c>
      <c r="K2370" s="105">
        <f t="shared" ref="K2370:K2433" si="264">IF(D2370&gt;=p_nilai_besar,D2370/(1+G2370),0)</f>
        <v>0</v>
      </c>
      <c r="L2370" s="106">
        <f t="shared" ref="L2370:L2433" si="265">IF(K2370&gt;0,K2370+ROW()/10^6,0)</f>
        <v>0</v>
      </c>
    </row>
    <row r="2371" spans="1:12" x14ac:dyDescent="0.3">
      <c r="A2371" s="104" t="s">
        <v>5129</v>
      </c>
      <c r="B2371" s="104" t="s">
        <v>5130</v>
      </c>
      <c r="C2371" s="105">
        <v>30223</v>
      </c>
      <c r="D2371" s="105">
        <v>131085</v>
      </c>
      <c r="E2371" s="106">
        <f t="shared" si="259"/>
        <v>4.3372597028752935</v>
      </c>
      <c r="F2371" s="107">
        <f t="shared" si="260"/>
        <v>39</v>
      </c>
      <c r="G2371" s="107">
        <f>COUNTIF(Data_Eksportir!$H$2:$H$3401,A2371)</f>
        <v>0</v>
      </c>
      <c r="H2371" s="104" t="str">
        <f t="shared" si="261"/>
        <v>1 – 5</v>
      </c>
      <c r="I2371" s="104" t="str">
        <f t="shared" si="262"/>
        <v>Di bawah ambang nilai</v>
      </c>
      <c r="J2371" s="106">
        <f t="shared" si="263"/>
        <v>131085.00237100001</v>
      </c>
      <c r="K2371" s="105">
        <f t="shared" si="264"/>
        <v>0</v>
      </c>
      <c r="L2371" s="106">
        <f t="shared" si="265"/>
        <v>0</v>
      </c>
    </row>
    <row r="2372" spans="1:12" x14ac:dyDescent="0.3">
      <c r="A2372" s="104" t="s">
        <v>5131</v>
      </c>
      <c r="B2372" s="104" t="s">
        <v>5132</v>
      </c>
      <c r="C2372" s="105">
        <v>4700</v>
      </c>
      <c r="D2372" s="105">
        <v>67033</v>
      </c>
      <c r="E2372" s="106">
        <f t="shared" si="259"/>
        <v>14.262340425531915</v>
      </c>
      <c r="F2372" s="107">
        <f t="shared" si="260"/>
        <v>39</v>
      </c>
      <c r="G2372" s="107">
        <f>COUNTIF(Data_Eksportir!$H$2:$H$3401,A2372)</f>
        <v>0</v>
      </c>
      <c r="H2372" s="104" t="str">
        <f t="shared" si="261"/>
        <v>5 – 20</v>
      </c>
      <c r="I2372" s="104" t="str">
        <f t="shared" si="262"/>
        <v>Di bawah ambang nilai</v>
      </c>
      <c r="J2372" s="106">
        <f t="shared" si="263"/>
        <v>67033.002372000003</v>
      </c>
      <c r="K2372" s="105">
        <f t="shared" si="264"/>
        <v>0</v>
      </c>
      <c r="L2372" s="106">
        <f t="shared" si="265"/>
        <v>0</v>
      </c>
    </row>
    <row r="2373" spans="1:12" x14ac:dyDescent="0.3">
      <c r="A2373" s="104" t="s">
        <v>5133</v>
      </c>
      <c r="B2373" s="104" t="s">
        <v>5134</v>
      </c>
      <c r="C2373" s="105">
        <v>78528</v>
      </c>
      <c r="D2373" s="105">
        <v>133102</v>
      </c>
      <c r="E2373" s="106">
        <f t="shared" si="259"/>
        <v>1.6949623064384678</v>
      </c>
      <c r="F2373" s="107">
        <f t="shared" si="260"/>
        <v>39</v>
      </c>
      <c r="G2373" s="107">
        <f>COUNTIF(Data_Eksportir!$H$2:$H$3401,A2373)</f>
        <v>0</v>
      </c>
      <c r="H2373" s="104" t="str">
        <f t="shared" si="261"/>
        <v>1 – 5</v>
      </c>
      <c r="I2373" s="104" t="str">
        <f t="shared" si="262"/>
        <v>Di bawah ambang nilai</v>
      </c>
      <c r="J2373" s="106">
        <f t="shared" si="263"/>
        <v>133102.002373</v>
      </c>
      <c r="K2373" s="105">
        <f t="shared" si="264"/>
        <v>0</v>
      </c>
      <c r="L2373" s="106">
        <f t="shared" si="265"/>
        <v>0</v>
      </c>
    </row>
    <row r="2374" spans="1:12" x14ac:dyDescent="0.3">
      <c r="A2374" s="104" t="s">
        <v>5135</v>
      </c>
      <c r="B2374" s="104" t="s">
        <v>5136</v>
      </c>
      <c r="C2374" s="105">
        <v>220570</v>
      </c>
      <c r="D2374" s="105">
        <v>676584</v>
      </c>
      <c r="E2374" s="106">
        <f t="shared" si="259"/>
        <v>3.0674343745749648</v>
      </c>
      <c r="F2374" s="107">
        <f t="shared" si="260"/>
        <v>39</v>
      </c>
      <c r="G2374" s="107">
        <f>COUNTIF(Data_Eksportir!$H$2:$H$3401,A2374)</f>
        <v>0</v>
      </c>
      <c r="H2374" s="104" t="str">
        <f t="shared" si="261"/>
        <v>1 – 5</v>
      </c>
      <c r="I2374" s="104" t="str">
        <f t="shared" si="262"/>
        <v>Di bawah ambang nilai</v>
      </c>
      <c r="J2374" s="106">
        <f t="shared" si="263"/>
        <v>676584.00237400003</v>
      </c>
      <c r="K2374" s="105">
        <f t="shared" si="264"/>
        <v>0</v>
      </c>
      <c r="L2374" s="106">
        <f t="shared" si="265"/>
        <v>0</v>
      </c>
    </row>
    <row r="2375" spans="1:12" x14ac:dyDescent="0.3">
      <c r="A2375" s="104" t="s">
        <v>5137</v>
      </c>
      <c r="B2375" s="104" t="s">
        <v>5138</v>
      </c>
      <c r="C2375" s="105">
        <v>4908642</v>
      </c>
      <c r="D2375" s="105">
        <v>18367738</v>
      </c>
      <c r="E2375" s="106">
        <f t="shared" si="259"/>
        <v>3.7419184369118792</v>
      </c>
      <c r="F2375" s="107">
        <f t="shared" si="260"/>
        <v>39</v>
      </c>
      <c r="G2375" s="107">
        <f>COUNTIF(Data_Eksportir!$H$2:$H$3401,A2375)</f>
        <v>0</v>
      </c>
      <c r="H2375" s="104" t="str">
        <f t="shared" si="261"/>
        <v>1 – 5</v>
      </c>
      <c r="I2375" s="104" t="str">
        <f t="shared" si="262"/>
        <v>Belum terwakili</v>
      </c>
      <c r="J2375" s="106">
        <f t="shared" si="263"/>
        <v>18367738.002374999</v>
      </c>
      <c r="K2375" s="105">
        <f t="shared" si="264"/>
        <v>18367738</v>
      </c>
      <c r="L2375" s="106">
        <f t="shared" si="265"/>
        <v>18367738.002374999</v>
      </c>
    </row>
    <row r="2376" spans="1:12" x14ac:dyDescent="0.3">
      <c r="A2376" s="104" t="s">
        <v>5139</v>
      </c>
      <c r="B2376" s="104" t="s">
        <v>5140</v>
      </c>
      <c r="C2376" s="105">
        <v>817573</v>
      </c>
      <c r="D2376" s="105">
        <v>1169266</v>
      </c>
      <c r="E2376" s="106">
        <f t="shared" si="259"/>
        <v>1.4301670921128755</v>
      </c>
      <c r="F2376" s="107">
        <f t="shared" si="260"/>
        <v>39</v>
      </c>
      <c r="G2376" s="107">
        <f>COUNTIF(Data_Eksportir!$H$2:$H$3401,A2376)</f>
        <v>0</v>
      </c>
      <c r="H2376" s="104" t="str">
        <f t="shared" si="261"/>
        <v>1 – 5</v>
      </c>
      <c r="I2376" s="104" t="str">
        <f t="shared" si="262"/>
        <v>Di bawah ambang nilai</v>
      </c>
      <c r="J2376" s="106">
        <f t="shared" si="263"/>
        <v>1169266.0023759999</v>
      </c>
      <c r="K2376" s="105">
        <f t="shared" si="264"/>
        <v>0</v>
      </c>
      <c r="L2376" s="106">
        <f t="shared" si="265"/>
        <v>0</v>
      </c>
    </row>
    <row r="2377" spans="1:12" x14ac:dyDescent="0.3">
      <c r="A2377" s="104" t="s">
        <v>5141</v>
      </c>
      <c r="B2377" s="104" t="s">
        <v>5142</v>
      </c>
      <c r="C2377" s="105">
        <v>702694</v>
      </c>
      <c r="D2377" s="105">
        <v>5386215</v>
      </c>
      <c r="E2377" s="106">
        <f t="shared" si="259"/>
        <v>7.6650931984619195</v>
      </c>
      <c r="F2377" s="107">
        <f t="shared" si="260"/>
        <v>39</v>
      </c>
      <c r="G2377" s="107">
        <f>COUNTIF(Data_Eksportir!$H$2:$H$3401,A2377)</f>
        <v>0</v>
      </c>
      <c r="H2377" s="104" t="str">
        <f t="shared" si="261"/>
        <v>5 – 20</v>
      </c>
      <c r="I2377" s="104" t="str">
        <f t="shared" si="262"/>
        <v>Di bawah ambang nilai</v>
      </c>
      <c r="J2377" s="106">
        <f t="shared" si="263"/>
        <v>5386215.0023769997</v>
      </c>
      <c r="K2377" s="105">
        <f t="shared" si="264"/>
        <v>0</v>
      </c>
      <c r="L2377" s="106">
        <f t="shared" si="265"/>
        <v>0</v>
      </c>
    </row>
    <row r="2378" spans="1:12" x14ac:dyDescent="0.3">
      <c r="A2378" s="104" t="s">
        <v>5143</v>
      </c>
      <c r="B2378" s="104" t="s">
        <v>5144</v>
      </c>
      <c r="C2378" s="105">
        <v>1160551</v>
      </c>
      <c r="D2378" s="105">
        <v>4576209</v>
      </c>
      <c r="E2378" s="106">
        <f t="shared" si="259"/>
        <v>3.9431347696051273</v>
      </c>
      <c r="F2378" s="107">
        <f t="shared" si="260"/>
        <v>39</v>
      </c>
      <c r="G2378" s="107">
        <f>COUNTIF(Data_Eksportir!$H$2:$H$3401,A2378)</f>
        <v>0</v>
      </c>
      <c r="H2378" s="104" t="str">
        <f t="shared" si="261"/>
        <v>1 – 5</v>
      </c>
      <c r="I2378" s="104" t="str">
        <f t="shared" si="262"/>
        <v>Di bawah ambang nilai</v>
      </c>
      <c r="J2378" s="106">
        <f t="shared" si="263"/>
        <v>4576209.0023779999</v>
      </c>
      <c r="K2378" s="105">
        <f t="shared" si="264"/>
        <v>0</v>
      </c>
      <c r="L2378" s="106">
        <f t="shared" si="265"/>
        <v>0</v>
      </c>
    </row>
    <row r="2379" spans="1:12" x14ac:dyDescent="0.3">
      <c r="A2379" s="104" t="s">
        <v>5145</v>
      </c>
      <c r="B2379" s="104" t="s">
        <v>5146</v>
      </c>
      <c r="C2379" s="105">
        <v>501</v>
      </c>
      <c r="D2379" s="105">
        <v>2175</v>
      </c>
      <c r="E2379" s="106">
        <f t="shared" si="259"/>
        <v>4.341317365269461</v>
      </c>
      <c r="F2379" s="107">
        <f t="shared" si="260"/>
        <v>39</v>
      </c>
      <c r="G2379" s="107">
        <f>COUNTIF(Data_Eksportir!$H$2:$H$3401,A2379)</f>
        <v>0</v>
      </c>
      <c r="H2379" s="104" t="str">
        <f t="shared" si="261"/>
        <v>1 – 5</v>
      </c>
      <c r="I2379" s="104" t="str">
        <f t="shared" si="262"/>
        <v>Di bawah ambang nilai</v>
      </c>
      <c r="J2379" s="106">
        <f t="shared" si="263"/>
        <v>2175.002379</v>
      </c>
      <c r="K2379" s="105">
        <f t="shared" si="264"/>
        <v>0</v>
      </c>
      <c r="L2379" s="106">
        <f t="shared" si="265"/>
        <v>0</v>
      </c>
    </row>
    <row r="2380" spans="1:12" x14ac:dyDescent="0.3">
      <c r="A2380" s="104" t="s">
        <v>5147</v>
      </c>
      <c r="B2380" s="104" t="s">
        <v>5148</v>
      </c>
      <c r="C2380" s="105">
        <v>3437</v>
      </c>
      <c r="D2380" s="105">
        <v>5643</v>
      </c>
      <c r="E2380" s="106">
        <f t="shared" si="259"/>
        <v>1.6418388129182426</v>
      </c>
      <c r="F2380" s="107">
        <f t="shared" si="260"/>
        <v>39</v>
      </c>
      <c r="G2380" s="107">
        <f>COUNTIF(Data_Eksportir!$H$2:$H$3401,A2380)</f>
        <v>0</v>
      </c>
      <c r="H2380" s="104" t="str">
        <f t="shared" si="261"/>
        <v>1 – 5</v>
      </c>
      <c r="I2380" s="104" t="str">
        <f t="shared" si="262"/>
        <v>Di bawah ambang nilai</v>
      </c>
      <c r="J2380" s="106">
        <f t="shared" si="263"/>
        <v>5643.0023799999999</v>
      </c>
      <c r="K2380" s="105">
        <f t="shared" si="264"/>
        <v>0</v>
      </c>
      <c r="L2380" s="106">
        <f t="shared" si="265"/>
        <v>0</v>
      </c>
    </row>
    <row r="2381" spans="1:12" x14ac:dyDescent="0.3">
      <c r="A2381" s="104" t="s">
        <v>5149</v>
      </c>
      <c r="B2381" s="104" t="s">
        <v>5150</v>
      </c>
      <c r="C2381" s="105">
        <v>140</v>
      </c>
      <c r="D2381" s="105">
        <v>3500</v>
      </c>
      <c r="E2381" s="106">
        <f t="shared" si="259"/>
        <v>25</v>
      </c>
      <c r="F2381" s="107">
        <f t="shared" si="260"/>
        <v>39</v>
      </c>
      <c r="G2381" s="107">
        <f>COUNTIF(Data_Eksportir!$H$2:$H$3401,A2381)</f>
        <v>0</v>
      </c>
      <c r="H2381" s="104" t="str">
        <f t="shared" si="261"/>
        <v>20 – 100</v>
      </c>
      <c r="I2381" s="104" t="str">
        <f t="shared" si="262"/>
        <v>Di bawah ambang nilai</v>
      </c>
      <c r="J2381" s="106">
        <f t="shared" si="263"/>
        <v>3500.0023809999998</v>
      </c>
      <c r="K2381" s="105">
        <f t="shared" si="264"/>
        <v>0</v>
      </c>
      <c r="L2381" s="106">
        <f t="shared" si="265"/>
        <v>0</v>
      </c>
    </row>
    <row r="2382" spans="1:12" x14ac:dyDescent="0.3">
      <c r="A2382" s="104" t="s">
        <v>5151</v>
      </c>
      <c r="B2382" s="104" t="s">
        <v>5152</v>
      </c>
      <c r="C2382" s="105">
        <v>114659</v>
      </c>
      <c r="D2382" s="105">
        <v>192</v>
      </c>
      <c r="E2382" s="106">
        <f t="shared" si="259"/>
        <v>1.6745305645435595E-3</v>
      </c>
      <c r="F2382" s="107">
        <f t="shared" si="260"/>
        <v>39</v>
      </c>
      <c r="G2382" s="107">
        <f>COUNTIF(Data_Eksportir!$H$2:$H$3401,A2382)</f>
        <v>0</v>
      </c>
      <c r="H2382" s="104" t="str">
        <f t="shared" si="261"/>
        <v>Di bawah 1</v>
      </c>
      <c r="I2382" s="104" t="str">
        <f t="shared" si="262"/>
        <v>Di bawah ambang nilai</v>
      </c>
      <c r="J2382" s="106">
        <f t="shared" si="263"/>
        <v>192.00238200000001</v>
      </c>
      <c r="K2382" s="105">
        <f t="shared" si="264"/>
        <v>0</v>
      </c>
      <c r="L2382" s="106">
        <f t="shared" si="265"/>
        <v>0</v>
      </c>
    </row>
    <row r="2383" spans="1:12" x14ac:dyDescent="0.3">
      <c r="A2383" s="104" t="s">
        <v>5153</v>
      </c>
      <c r="B2383" s="104" t="s">
        <v>5154</v>
      </c>
      <c r="C2383" s="105">
        <v>36</v>
      </c>
      <c r="D2383" s="105">
        <v>4245</v>
      </c>
      <c r="E2383" s="106">
        <f t="shared" si="259"/>
        <v>117.91666666666667</v>
      </c>
      <c r="F2383" s="107">
        <f t="shared" si="260"/>
        <v>39</v>
      </c>
      <c r="G2383" s="107">
        <f>COUNTIF(Data_Eksportir!$H$2:$H$3401,A2383)</f>
        <v>0</v>
      </c>
      <c r="H2383" s="104" t="str">
        <f t="shared" si="261"/>
        <v>100 ke atas</v>
      </c>
      <c r="I2383" s="104" t="str">
        <f t="shared" si="262"/>
        <v>Di bawah ambang nilai</v>
      </c>
      <c r="J2383" s="106">
        <f t="shared" si="263"/>
        <v>4245.002383</v>
      </c>
      <c r="K2383" s="105">
        <f t="shared" si="264"/>
        <v>0</v>
      </c>
      <c r="L2383" s="106">
        <f t="shared" si="265"/>
        <v>0</v>
      </c>
    </row>
    <row r="2384" spans="1:12" x14ac:dyDescent="0.3">
      <c r="A2384" s="104" t="s">
        <v>5155</v>
      </c>
      <c r="B2384" s="104" t="s">
        <v>5156</v>
      </c>
      <c r="C2384" s="105">
        <v>106</v>
      </c>
      <c r="D2384" s="105">
        <v>1998</v>
      </c>
      <c r="E2384" s="106">
        <f t="shared" si="259"/>
        <v>18.849056603773583</v>
      </c>
      <c r="F2384" s="107">
        <f t="shared" si="260"/>
        <v>39</v>
      </c>
      <c r="G2384" s="107">
        <f>COUNTIF(Data_Eksportir!$H$2:$H$3401,A2384)</f>
        <v>0</v>
      </c>
      <c r="H2384" s="104" t="str">
        <f t="shared" si="261"/>
        <v>5 – 20</v>
      </c>
      <c r="I2384" s="104" t="str">
        <f t="shared" si="262"/>
        <v>Di bawah ambang nilai</v>
      </c>
      <c r="J2384" s="106">
        <f t="shared" si="263"/>
        <v>1998.0023839999999</v>
      </c>
      <c r="K2384" s="105">
        <f t="shared" si="264"/>
        <v>0</v>
      </c>
      <c r="L2384" s="106">
        <f t="shared" si="265"/>
        <v>0</v>
      </c>
    </row>
    <row r="2385" spans="1:12" x14ac:dyDescent="0.3">
      <c r="A2385" s="104" t="s">
        <v>5157</v>
      </c>
      <c r="B2385" s="104" t="s">
        <v>5158</v>
      </c>
      <c r="C2385" s="105">
        <v>12494</v>
      </c>
      <c r="D2385" s="105">
        <v>42886</v>
      </c>
      <c r="E2385" s="106">
        <f t="shared" si="259"/>
        <v>3.4325276132543623</v>
      </c>
      <c r="F2385" s="107">
        <f t="shared" si="260"/>
        <v>39</v>
      </c>
      <c r="G2385" s="107">
        <f>COUNTIF(Data_Eksportir!$H$2:$H$3401,A2385)</f>
        <v>0</v>
      </c>
      <c r="H2385" s="104" t="str">
        <f t="shared" si="261"/>
        <v>1 – 5</v>
      </c>
      <c r="I2385" s="104" t="str">
        <f t="shared" si="262"/>
        <v>Di bawah ambang nilai</v>
      </c>
      <c r="J2385" s="106">
        <f t="shared" si="263"/>
        <v>42886.002385</v>
      </c>
      <c r="K2385" s="105">
        <f t="shared" si="264"/>
        <v>0</v>
      </c>
      <c r="L2385" s="106">
        <f t="shared" si="265"/>
        <v>0</v>
      </c>
    </row>
    <row r="2386" spans="1:12" x14ac:dyDescent="0.3">
      <c r="A2386" s="104" t="s">
        <v>5159</v>
      </c>
      <c r="B2386" s="104" t="s">
        <v>5160</v>
      </c>
      <c r="C2386" s="105">
        <v>60</v>
      </c>
      <c r="D2386" s="105">
        <v>2444</v>
      </c>
      <c r="E2386" s="106">
        <f t="shared" si="259"/>
        <v>40.733333333333334</v>
      </c>
      <c r="F2386" s="107">
        <f t="shared" si="260"/>
        <v>39</v>
      </c>
      <c r="G2386" s="107">
        <f>COUNTIF(Data_Eksportir!$H$2:$H$3401,A2386)</f>
        <v>0</v>
      </c>
      <c r="H2386" s="104" t="str">
        <f t="shared" si="261"/>
        <v>20 – 100</v>
      </c>
      <c r="I2386" s="104" t="str">
        <f t="shared" si="262"/>
        <v>Di bawah ambang nilai</v>
      </c>
      <c r="J2386" s="106">
        <f t="shared" si="263"/>
        <v>2444.0023860000001</v>
      </c>
      <c r="K2386" s="105">
        <f t="shared" si="264"/>
        <v>0</v>
      </c>
      <c r="L2386" s="106">
        <f t="shared" si="265"/>
        <v>0</v>
      </c>
    </row>
    <row r="2387" spans="1:12" x14ac:dyDescent="0.3">
      <c r="A2387" s="104" t="s">
        <v>5161</v>
      </c>
      <c r="B2387" s="104" t="s">
        <v>5162</v>
      </c>
      <c r="C2387" s="105">
        <v>49</v>
      </c>
      <c r="D2387" s="105">
        <v>4380</v>
      </c>
      <c r="E2387" s="106">
        <f t="shared" si="259"/>
        <v>89.387755102040813</v>
      </c>
      <c r="F2387" s="107">
        <f t="shared" si="260"/>
        <v>39</v>
      </c>
      <c r="G2387" s="107">
        <f>COUNTIF(Data_Eksportir!$H$2:$H$3401,A2387)</f>
        <v>0</v>
      </c>
      <c r="H2387" s="104" t="str">
        <f t="shared" si="261"/>
        <v>20 – 100</v>
      </c>
      <c r="I2387" s="104" t="str">
        <f t="shared" si="262"/>
        <v>Di bawah ambang nilai</v>
      </c>
      <c r="J2387" s="106">
        <f t="shared" si="263"/>
        <v>4380.0023870000005</v>
      </c>
      <c r="K2387" s="105">
        <f t="shared" si="264"/>
        <v>0</v>
      </c>
      <c r="L2387" s="106">
        <f t="shared" si="265"/>
        <v>0</v>
      </c>
    </row>
    <row r="2388" spans="1:12" x14ac:dyDescent="0.3">
      <c r="A2388" s="104" t="s">
        <v>5163</v>
      </c>
      <c r="B2388" s="104" t="s">
        <v>5164</v>
      </c>
      <c r="C2388" s="105">
        <v>3347</v>
      </c>
      <c r="D2388" s="105">
        <v>45754</v>
      </c>
      <c r="E2388" s="106">
        <f t="shared" si="259"/>
        <v>13.670152375261429</v>
      </c>
      <c r="F2388" s="107">
        <f t="shared" si="260"/>
        <v>39</v>
      </c>
      <c r="G2388" s="107">
        <f>COUNTIF(Data_Eksportir!$H$2:$H$3401,A2388)</f>
        <v>0</v>
      </c>
      <c r="H2388" s="104" t="str">
        <f t="shared" si="261"/>
        <v>5 – 20</v>
      </c>
      <c r="I2388" s="104" t="str">
        <f t="shared" si="262"/>
        <v>Di bawah ambang nilai</v>
      </c>
      <c r="J2388" s="106">
        <f t="shared" si="263"/>
        <v>45754.002388000001</v>
      </c>
      <c r="K2388" s="105">
        <f t="shared" si="264"/>
        <v>0</v>
      </c>
      <c r="L2388" s="106">
        <f t="shared" si="265"/>
        <v>0</v>
      </c>
    </row>
    <row r="2389" spans="1:12" x14ac:dyDescent="0.3">
      <c r="A2389" s="104" t="s">
        <v>5165</v>
      </c>
      <c r="B2389" s="104" t="s">
        <v>5166</v>
      </c>
      <c r="C2389" s="105">
        <v>115</v>
      </c>
      <c r="D2389" s="105">
        <v>915</v>
      </c>
      <c r="E2389" s="106">
        <f t="shared" si="259"/>
        <v>7.9565217391304346</v>
      </c>
      <c r="F2389" s="107">
        <f t="shared" si="260"/>
        <v>39</v>
      </c>
      <c r="G2389" s="107">
        <f>COUNTIF(Data_Eksportir!$H$2:$H$3401,A2389)</f>
        <v>0</v>
      </c>
      <c r="H2389" s="104" t="str">
        <f t="shared" si="261"/>
        <v>5 – 20</v>
      </c>
      <c r="I2389" s="104" t="str">
        <f t="shared" si="262"/>
        <v>Di bawah ambang nilai</v>
      </c>
      <c r="J2389" s="106">
        <f t="shared" si="263"/>
        <v>915.00238899999999</v>
      </c>
      <c r="K2389" s="105">
        <f t="shared" si="264"/>
        <v>0</v>
      </c>
      <c r="L2389" s="106">
        <f t="shared" si="265"/>
        <v>0</v>
      </c>
    </row>
    <row r="2390" spans="1:12" x14ac:dyDescent="0.3">
      <c r="A2390" s="104" t="s">
        <v>5167</v>
      </c>
      <c r="B2390" s="104" t="s">
        <v>5168</v>
      </c>
      <c r="C2390" s="105">
        <v>52</v>
      </c>
      <c r="D2390" s="105">
        <v>172</v>
      </c>
      <c r="E2390" s="106">
        <f t="shared" si="259"/>
        <v>3.3076923076923075</v>
      </c>
      <c r="F2390" s="107">
        <f t="shared" si="260"/>
        <v>39</v>
      </c>
      <c r="G2390" s="107">
        <f>COUNTIF(Data_Eksportir!$H$2:$H$3401,A2390)</f>
        <v>0</v>
      </c>
      <c r="H2390" s="104" t="str">
        <f t="shared" si="261"/>
        <v>1 – 5</v>
      </c>
      <c r="I2390" s="104" t="str">
        <f t="shared" si="262"/>
        <v>Di bawah ambang nilai</v>
      </c>
      <c r="J2390" s="106">
        <f t="shared" si="263"/>
        <v>172.00238999999999</v>
      </c>
      <c r="K2390" s="105">
        <f t="shared" si="264"/>
        <v>0</v>
      </c>
      <c r="L2390" s="106">
        <f t="shared" si="265"/>
        <v>0</v>
      </c>
    </row>
    <row r="2391" spans="1:12" x14ac:dyDescent="0.3">
      <c r="A2391" s="104" t="s">
        <v>5169</v>
      </c>
      <c r="B2391" s="104" t="s">
        <v>5170</v>
      </c>
      <c r="C2391" s="105">
        <v>39548</v>
      </c>
      <c r="D2391" s="105">
        <v>2188821</v>
      </c>
      <c r="E2391" s="106">
        <f t="shared" si="259"/>
        <v>55.345934054819459</v>
      </c>
      <c r="F2391" s="107">
        <f t="shared" si="260"/>
        <v>39</v>
      </c>
      <c r="G2391" s="107">
        <f>COUNTIF(Data_Eksportir!$H$2:$H$3401,A2391)</f>
        <v>0</v>
      </c>
      <c r="H2391" s="104" t="str">
        <f t="shared" si="261"/>
        <v>20 – 100</v>
      </c>
      <c r="I2391" s="104" t="str">
        <f t="shared" si="262"/>
        <v>Di bawah ambang nilai</v>
      </c>
      <c r="J2391" s="106">
        <f t="shared" si="263"/>
        <v>2188821.0023909998</v>
      </c>
      <c r="K2391" s="105">
        <f t="shared" si="264"/>
        <v>0</v>
      </c>
      <c r="L2391" s="106">
        <f t="shared" si="265"/>
        <v>0</v>
      </c>
    </row>
    <row r="2392" spans="1:12" x14ac:dyDescent="0.3">
      <c r="A2392" s="104" t="s">
        <v>5171</v>
      </c>
      <c r="B2392" s="104" t="s">
        <v>5172</v>
      </c>
      <c r="C2392" s="105">
        <v>24327</v>
      </c>
      <c r="D2392" s="105">
        <v>168644</v>
      </c>
      <c r="E2392" s="106">
        <f t="shared" si="259"/>
        <v>6.9323796604595715</v>
      </c>
      <c r="F2392" s="107">
        <f t="shared" si="260"/>
        <v>39</v>
      </c>
      <c r="G2392" s="107">
        <f>COUNTIF(Data_Eksportir!$H$2:$H$3401,A2392)</f>
        <v>0</v>
      </c>
      <c r="H2392" s="104" t="str">
        <f t="shared" si="261"/>
        <v>5 – 20</v>
      </c>
      <c r="I2392" s="104" t="str">
        <f t="shared" si="262"/>
        <v>Di bawah ambang nilai</v>
      </c>
      <c r="J2392" s="106">
        <f t="shared" si="263"/>
        <v>168644.00239199999</v>
      </c>
      <c r="K2392" s="105">
        <f t="shared" si="264"/>
        <v>0</v>
      </c>
      <c r="L2392" s="106">
        <f t="shared" si="265"/>
        <v>0</v>
      </c>
    </row>
    <row r="2393" spans="1:12" x14ac:dyDescent="0.3">
      <c r="A2393" s="104" t="s">
        <v>5173</v>
      </c>
      <c r="B2393" s="104" t="s">
        <v>5174</v>
      </c>
      <c r="C2393" s="105">
        <v>183</v>
      </c>
      <c r="D2393" s="105">
        <v>11519</v>
      </c>
      <c r="E2393" s="106">
        <f t="shared" si="259"/>
        <v>62.94535519125683</v>
      </c>
      <c r="F2393" s="107">
        <f t="shared" si="260"/>
        <v>39</v>
      </c>
      <c r="G2393" s="107">
        <f>COUNTIF(Data_Eksportir!$H$2:$H$3401,A2393)</f>
        <v>0</v>
      </c>
      <c r="H2393" s="104" t="str">
        <f t="shared" si="261"/>
        <v>20 – 100</v>
      </c>
      <c r="I2393" s="104" t="str">
        <f t="shared" si="262"/>
        <v>Di bawah ambang nilai</v>
      </c>
      <c r="J2393" s="106">
        <f t="shared" si="263"/>
        <v>11519.002393000001</v>
      </c>
      <c r="K2393" s="105">
        <f t="shared" si="264"/>
        <v>0</v>
      </c>
      <c r="L2393" s="106">
        <f t="shared" si="265"/>
        <v>0</v>
      </c>
    </row>
    <row r="2394" spans="1:12" x14ac:dyDescent="0.3">
      <c r="A2394" s="104" t="s">
        <v>5175</v>
      </c>
      <c r="B2394" s="104" t="s">
        <v>5176</v>
      </c>
      <c r="C2394" s="105">
        <v>66</v>
      </c>
      <c r="D2394" s="105">
        <v>552</v>
      </c>
      <c r="E2394" s="106">
        <f t="shared" si="259"/>
        <v>8.3636363636363633</v>
      </c>
      <c r="F2394" s="107">
        <f t="shared" si="260"/>
        <v>39</v>
      </c>
      <c r="G2394" s="107">
        <f>COUNTIF(Data_Eksportir!$H$2:$H$3401,A2394)</f>
        <v>0</v>
      </c>
      <c r="H2394" s="104" t="str">
        <f t="shared" si="261"/>
        <v>5 – 20</v>
      </c>
      <c r="I2394" s="104" t="str">
        <f t="shared" si="262"/>
        <v>Di bawah ambang nilai</v>
      </c>
      <c r="J2394" s="106">
        <f t="shared" si="263"/>
        <v>552.00239399999998</v>
      </c>
      <c r="K2394" s="105">
        <f t="shared" si="264"/>
        <v>0</v>
      </c>
      <c r="L2394" s="106">
        <f t="shared" si="265"/>
        <v>0</v>
      </c>
    </row>
    <row r="2395" spans="1:12" x14ac:dyDescent="0.3">
      <c r="A2395" s="104" t="s">
        <v>5177</v>
      </c>
      <c r="B2395" s="104" t="s">
        <v>5178</v>
      </c>
      <c r="C2395" s="105">
        <v>3921</v>
      </c>
      <c r="D2395" s="105">
        <v>162452</v>
      </c>
      <c r="E2395" s="106">
        <f t="shared" si="259"/>
        <v>41.431267533792401</v>
      </c>
      <c r="F2395" s="107">
        <f t="shared" si="260"/>
        <v>39</v>
      </c>
      <c r="G2395" s="107">
        <f>COUNTIF(Data_Eksportir!$H$2:$H$3401,A2395)</f>
        <v>0</v>
      </c>
      <c r="H2395" s="104" t="str">
        <f t="shared" si="261"/>
        <v>20 – 100</v>
      </c>
      <c r="I2395" s="104" t="str">
        <f t="shared" si="262"/>
        <v>Di bawah ambang nilai</v>
      </c>
      <c r="J2395" s="106">
        <f t="shared" si="263"/>
        <v>162452.00239499999</v>
      </c>
      <c r="K2395" s="105">
        <f t="shared" si="264"/>
        <v>0</v>
      </c>
      <c r="L2395" s="106">
        <f t="shared" si="265"/>
        <v>0</v>
      </c>
    </row>
    <row r="2396" spans="1:12" x14ac:dyDescent="0.3">
      <c r="A2396" s="104" t="s">
        <v>5179</v>
      </c>
      <c r="B2396" s="104" t="s">
        <v>5180</v>
      </c>
      <c r="C2396" s="105">
        <v>388368</v>
      </c>
      <c r="D2396" s="105">
        <v>1149609</v>
      </c>
      <c r="E2396" s="106">
        <f t="shared" si="259"/>
        <v>2.9601022741317515</v>
      </c>
      <c r="F2396" s="107">
        <f t="shared" si="260"/>
        <v>39</v>
      </c>
      <c r="G2396" s="107">
        <f>COUNTIF(Data_Eksportir!$H$2:$H$3401,A2396)</f>
        <v>0</v>
      </c>
      <c r="H2396" s="104" t="str">
        <f t="shared" si="261"/>
        <v>1 – 5</v>
      </c>
      <c r="I2396" s="104" t="str">
        <f t="shared" si="262"/>
        <v>Di bawah ambang nilai</v>
      </c>
      <c r="J2396" s="106">
        <f t="shared" si="263"/>
        <v>1149609.0023960001</v>
      </c>
      <c r="K2396" s="105">
        <f t="shared" si="264"/>
        <v>0</v>
      </c>
      <c r="L2396" s="106">
        <f t="shared" si="265"/>
        <v>0</v>
      </c>
    </row>
    <row r="2397" spans="1:12" x14ac:dyDescent="0.3">
      <c r="A2397" s="104" t="s">
        <v>5181</v>
      </c>
      <c r="B2397" s="104" t="s">
        <v>5182</v>
      </c>
      <c r="C2397" s="105">
        <v>82456</v>
      </c>
      <c r="D2397" s="105">
        <v>834202</v>
      </c>
      <c r="E2397" s="106">
        <f t="shared" si="259"/>
        <v>10.116935092655478</v>
      </c>
      <c r="F2397" s="107">
        <f t="shared" si="260"/>
        <v>39</v>
      </c>
      <c r="G2397" s="107">
        <f>COUNTIF(Data_Eksportir!$H$2:$H$3401,A2397)</f>
        <v>0</v>
      </c>
      <c r="H2397" s="104" t="str">
        <f t="shared" si="261"/>
        <v>5 – 20</v>
      </c>
      <c r="I2397" s="104" t="str">
        <f t="shared" si="262"/>
        <v>Di bawah ambang nilai</v>
      </c>
      <c r="J2397" s="106">
        <f t="shared" si="263"/>
        <v>834202.00239699997</v>
      </c>
      <c r="K2397" s="105">
        <f t="shared" si="264"/>
        <v>0</v>
      </c>
      <c r="L2397" s="106">
        <f t="shared" si="265"/>
        <v>0</v>
      </c>
    </row>
    <row r="2398" spans="1:12" x14ac:dyDescent="0.3">
      <c r="A2398" s="104" t="s">
        <v>5183</v>
      </c>
      <c r="B2398" s="104" t="s">
        <v>5184</v>
      </c>
      <c r="C2398" s="105">
        <v>66485</v>
      </c>
      <c r="D2398" s="105">
        <v>744833</v>
      </c>
      <c r="E2398" s="106">
        <f t="shared" si="259"/>
        <v>11.203023238324434</v>
      </c>
      <c r="F2398" s="107">
        <f t="shared" si="260"/>
        <v>39</v>
      </c>
      <c r="G2398" s="107">
        <f>COUNTIF(Data_Eksportir!$H$2:$H$3401,A2398)</f>
        <v>0</v>
      </c>
      <c r="H2398" s="104" t="str">
        <f t="shared" si="261"/>
        <v>5 – 20</v>
      </c>
      <c r="I2398" s="104" t="str">
        <f t="shared" si="262"/>
        <v>Di bawah ambang nilai</v>
      </c>
      <c r="J2398" s="106">
        <f t="shared" si="263"/>
        <v>744833.00239799998</v>
      </c>
      <c r="K2398" s="105">
        <f t="shared" si="264"/>
        <v>0</v>
      </c>
      <c r="L2398" s="106">
        <f t="shared" si="265"/>
        <v>0</v>
      </c>
    </row>
    <row r="2399" spans="1:12" x14ac:dyDescent="0.3">
      <c r="A2399" s="104" t="s">
        <v>5185</v>
      </c>
      <c r="B2399" s="104" t="s">
        <v>5186</v>
      </c>
      <c r="C2399" s="105">
        <v>15</v>
      </c>
      <c r="D2399" s="105">
        <v>695</v>
      </c>
      <c r="E2399" s="106">
        <f t="shared" si="259"/>
        <v>46.333333333333336</v>
      </c>
      <c r="F2399" s="107">
        <f t="shared" si="260"/>
        <v>39</v>
      </c>
      <c r="G2399" s="107">
        <f>COUNTIF(Data_Eksportir!$H$2:$H$3401,A2399)</f>
        <v>0</v>
      </c>
      <c r="H2399" s="104" t="str">
        <f t="shared" si="261"/>
        <v>20 – 100</v>
      </c>
      <c r="I2399" s="104" t="str">
        <f t="shared" si="262"/>
        <v>Di bawah ambang nilai</v>
      </c>
      <c r="J2399" s="106">
        <f t="shared" si="263"/>
        <v>695.00239899999997</v>
      </c>
      <c r="K2399" s="105">
        <f t="shared" si="264"/>
        <v>0</v>
      </c>
      <c r="L2399" s="106">
        <f t="shared" si="265"/>
        <v>0</v>
      </c>
    </row>
    <row r="2400" spans="1:12" x14ac:dyDescent="0.3">
      <c r="A2400" s="104" t="s">
        <v>5187</v>
      </c>
      <c r="B2400" s="104" t="s">
        <v>5188</v>
      </c>
      <c r="C2400" s="105">
        <v>45</v>
      </c>
      <c r="D2400" s="105">
        <v>109</v>
      </c>
      <c r="E2400" s="106">
        <f t="shared" si="259"/>
        <v>2.4222222222222221</v>
      </c>
      <c r="F2400" s="107">
        <f t="shared" si="260"/>
        <v>39</v>
      </c>
      <c r="G2400" s="107">
        <f>COUNTIF(Data_Eksportir!$H$2:$H$3401,A2400)</f>
        <v>0</v>
      </c>
      <c r="H2400" s="104" t="str">
        <f t="shared" si="261"/>
        <v>1 – 5</v>
      </c>
      <c r="I2400" s="104" t="str">
        <f t="shared" si="262"/>
        <v>Di bawah ambang nilai</v>
      </c>
      <c r="J2400" s="106">
        <f t="shared" si="263"/>
        <v>109.00239999999999</v>
      </c>
      <c r="K2400" s="105">
        <f t="shared" si="264"/>
        <v>0</v>
      </c>
      <c r="L2400" s="106">
        <f t="shared" si="265"/>
        <v>0</v>
      </c>
    </row>
    <row r="2401" spans="1:12" x14ac:dyDescent="0.3">
      <c r="A2401" s="104" t="s">
        <v>5189</v>
      </c>
      <c r="B2401" s="104" t="s">
        <v>5190</v>
      </c>
      <c r="C2401" s="105">
        <v>14700</v>
      </c>
      <c r="D2401" s="105">
        <v>430531</v>
      </c>
      <c r="E2401" s="106">
        <f t="shared" si="259"/>
        <v>29.287823129251702</v>
      </c>
      <c r="F2401" s="107">
        <f t="shared" si="260"/>
        <v>39</v>
      </c>
      <c r="G2401" s="107">
        <f>COUNTIF(Data_Eksportir!$H$2:$H$3401,A2401)</f>
        <v>0</v>
      </c>
      <c r="H2401" s="104" t="str">
        <f t="shared" si="261"/>
        <v>20 – 100</v>
      </c>
      <c r="I2401" s="104" t="str">
        <f t="shared" si="262"/>
        <v>Di bawah ambang nilai</v>
      </c>
      <c r="J2401" s="106">
        <f t="shared" si="263"/>
        <v>430531.00240100001</v>
      </c>
      <c r="K2401" s="105">
        <f t="shared" si="264"/>
        <v>0</v>
      </c>
      <c r="L2401" s="106">
        <f t="shared" si="265"/>
        <v>0</v>
      </c>
    </row>
    <row r="2402" spans="1:12" x14ac:dyDescent="0.3">
      <c r="A2402" s="104" t="s">
        <v>5191</v>
      </c>
      <c r="B2402" s="104" t="s">
        <v>5192</v>
      </c>
      <c r="C2402" s="105">
        <v>267271</v>
      </c>
      <c r="D2402" s="105">
        <v>1403398</v>
      </c>
      <c r="E2402" s="106">
        <f t="shared" si="259"/>
        <v>5.2508427775553654</v>
      </c>
      <c r="F2402" s="107">
        <f t="shared" si="260"/>
        <v>39</v>
      </c>
      <c r="G2402" s="107">
        <f>COUNTIF(Data_Eksportir!$H$2:$H$3401,A2402)</f>
        <v>0</v>
      </c>
      <c r="H2402" s="104" t="str">
        <f t="shared" si="261"/>
        <v>5 – 20</v>
      </c>
      <c r="I2402" s="104" t="str">
        <f t="shared" si="262"/>
        <v>Di bawah ambang nilai</v>
      </c>
      <c r="J2402" s="106">
        <f t="shared" si="263"/>
        <v>1403398.0024019999</v>
      </c>
      <c r="K2402" s="105">
        <f t="shared" si="264"/>
        <v>0</v>
      </c>
      <c r="L2402" s="106">
        <f t="shared" si="265"/>
        <v>0</v>
      </c>
    </row>
    <row r="2403" spans="1:12" x14ac:dyDescent="0.3">
      <c r="A2403" s="104" t="s">
        <v>5193</v>
      </c>
      <c r="B2403" s="104" t="s">
        <v>5194</v>
      </c>
      <c r="C2403" s="105">
        <v>89200</v>
      </c>
      <c r="D2403" s="105">
        <v>612230</v>
      </c>
      <c r="E2403" s="106">
        <f t="shared" si="259"/>
        <v>6.8635650224215246</v>
      </c>
      <c r="F2403" s="107">
        <f t="shared" si="260"/>
        <v>39</v>
      </c>
      <c r="G2403" s="107">
        <f>COUNTIF(Data_Eksportir!$H$2:$H$3401,A2403)</f>
        <v>0</v>
      </c>
      <c r="H2403" s="104" t="str">
        <f t="shared" si="261"/>
        <v>5 – 20</v>
      </c>
      <c r="I2403" s="104" t="str">
        <f t="shared" si="262"/>
        <v>Di bawah ambang nilai</v>
      </c>
      <c r="J2403" s="106">
        <f t="shared" si="263"/>
        <v>612230.00240300002</v>
      </c>
      <c r="K2403" s="105">
        <f t="shared" si="264"/>
        <v>0</v>
      </c>
      <c r="L2403" s="106">
        <f t="shared" si="265"/>
        <v>0</v>
      </c>
    </row>
    <row r="2404" spans="1:12" x14ac:dyDescent="0.3">
      <c r="A2404" s="104" t="s">
        <v>5195</v>
      </c>
      <c r="B2404" s="104" t="s">
        <v>5196</v>
      </c>
      <c r="C2404" s="105">
        <v>6076973</v>
      </c>
      <c r="D2404" s="105">
        <v>24364726</v>
      </c>
      <c r="E2404" s="106">
        <f t="shared" si="259"/>
        <v>4.0093523535483868</v>
      </c>
      <c r="F2404" s="107">
        <f t="shared" si="260"/>
        <v>39</v>
      </c>
      <c r="G2404" s="107">
        <f>COUNTIF(Data_Eksportir!$H$2:$H$3401,A2404)</f>
        <v>0</v>
      </c>
      <c r="H2404" s="104" t="str">
        <f t="shared" si="261"/>
        <v>1 – 5</v>
      </c>
      <c r="I2404" s="104" t="str">
        <f t="shared" si="262"/>
        <v>Belum terwakili</v>
      </c>
      <c r="J2404" s="106">
        <f t="shared" si="263"/>
        <v>24364726.002404001</v>
      </c>
      <c r="K2404" s="105">
        <f t="shared" si="264"/>
        <v>24364726</v>
      </c>
      <c r="L2404" s="106">
        <f t="shared" si="265"/>
        <v>24364726.002404001</v>
      </c>
    </row>
    <row r="2405" spans="1:12" x14ac:dyDescent="0.3">
      <c r="A2405" s="104" t="s">
        <v>5197</v>
      </c>
      <c r="B2405" s="104" t="s">
        <v>5198</v>
      </c>
      <c r="C2405" s="105">
        <v>4893</v>
      </c>
      <c r="D2405" s="105">
        <v>11900</v>
      </c>
      <c r="E2405" s="106">
        <f t="shared" si="259"/>
        <v>2.4320457796852648</v>
      </c>
      <c r="F2405" s="107">
        <f t="shared" si="260"/>
        <v>39</v>
      </c>
      <c r="G2405" s="107">
        <f>COUNTIF(Data_Eksportir!$H$2:$H$3401,A2405)</f>
        <v>3</v>
      </c>
      <c r="H2405" s="104" t="str">
        <f t="shared" si="261"/>
        <v>1 – 5</v>
      </c>
      <c r="I2405" s="104" t="str">
        <f t="shared" si="262"/>
        <v>Di bawah ambang nilai</v>
      </c>
      <c r="J2405" s="106">
        <f t="shared" si="263"/>
        <v>11900.002404999999</v>
      </c>
      <c r="K2405" s="105">
        <f t="shared" si="264"/>
        <v>0</v>
      </c>
      <c r="L2405" s="106">
        <f t="shared" si="265"/>
        <v>0</v>
      </c>
    </row>
    <row r="2406" spans="1:12" x14ac:dyDescent="0.3">
      <c r="A2406" s="104" t="s">
        <v>5199</v>
      </c>
      <c r="B2406" s="104" t="s">
        <v>5200</v>
      </c>
      <c r="C2406" s="105">
        <v>122070</v>
      </c>
      <c r="D2406" s="105">
        <v>232037</v>
      </c>
      <c r="E2406" s="106">
        <f t="shared" si="259"/>
        <v>1.9008519701810436</v>
      </c>
      <c r="F2406" s="107">
        <f t="shared" si="260"/>
        <v>39</v>
      </c>
      <c r="G2406" s="107">
        <f>COUNTIF(Data_Eksportir!$H$2:$H$3401,A2406)</f>
        <v>0</v>
      </c>
      <c r="H2406" s="104" t="str">
        <f t="shared" si="261"/>
        <v>1 – 5</v>
      </c>
      <c r="I2406" s="104" t="str">
        <f t="shared" si="262"/>
        <v>Di bawah ambang nilai</v>
      </c>
      <c r="J2406" s="106">
        <f t="shared" si="263"/>
        <v>232037.00240600001</v>
      </c>
      <c r="K2406" s="105">
        <f t="shared" si="264"/>
        <v>0</v>
      </c>
      <c r="L2406" s="106">
        <f t="shared" si="265"/>
        <v>0</v>
      </c>
    </row>
    <row r="2407" spans="1:12" x14ac:dyDescent="0.3">
      <c r="A2407" s="104" t="s">
        <v>5201</v>
      </c>
      <c r="B2407" s="104" t="s">
        <v>5202</v>
      </c>
      <c r="C2407" s="105">
        <v>249239</v>
      </c>
      <c r="D2407" s="105">
        <v>538865</v>
      </c>
      <c r="E2407" s="106">
        <f t="shared" si="259"/>
        <v>2.1620412535758851</v>
      </c>
      <c r="F2407" s="107">
        <f t="shared" si="260"/>
        <v>39</v>
      </c>
      <c r="G2407" s="107">
        <f>COUNTIF(Data_Eksportir!$H$2:$H$3401,A2407)</f>
        <v>0</v>
      </c>
      <c r="H2407" s="104" t="str">
        <f t="shared" si="261"/>
        <v>1 – 5</v>
      </c>
      <c r="I2407" s="104" t="str">
        <f t="shared" si="262"/>
        <v>Di bawah ambang nilai</v>
      </c>
      <c r="J2407" s="106">
        <f t="shared" si="263"/>
        <v>538865.00240700005</v>
      </c>
      <c r="K2407" s="105">
        <f t="shared" si="264"/>
        <v>0</v>
      </c>
      <c r="L2407" s="106">
        <f t="shared" si="265"/>
        <v>0</v>
      </c>
    </row>
    <row r="2408" spans="1:12" x14ac:dyDescent="0.3">
      <c r="A2408" s="104" t="s">
        <v>5203</v>
      </c>
      <c r="B2408" s="104" t="s">
        <v>5204</v>
      </c>
      <c r="C2408" s="105">
        <v>600</v>
      </c>
      <c r="D2408" s="105">
        <v>891</v>
      </c>
      <c r="E2408" s="106">
        <f t="shared" si="259"/>
        <v>1.4850000000000001</v>
      </c>
      <c r="F2408" s="107">
        <f t="shared" si="260"/>
        <v>39</v>
      </c>
      <c r="G2408" s="107">
        <f>COUNTIF(Data_Eksportir!$H$2:$H$3401,A2408)</f>
        <v>0</v>
      </c>
      <c r="H2408" s="104" t="str">
        <f t="shared" si="261"/>
        <v>1 – 5</v>
      </c>
      <c r="I2408" s="104" t="str">
        <f t="shared" si="262"/>
        <v>Di bawah ambang nilai</v>
      </c>
      <c r="J2408" s="106">
        <f t="shared" si="263"/>
        <v>891.00240799999995</v>
      </c>
      <c r="K2408" s="105">
        <f t="shared" si="264"/>
        <v>0</v>
      </c>
      <c r="L2408" s="106">
        <f t="shared" si="265"/>
        <v>0</v>
      </c>
    </row>
    <row r="2409" spans="1:12" x14ac:dyDescent="0.3">
      <c r="A2409" s="104" t="s">
        <v>5205</v>
      </c>
      <c r="B2409" s="104" t="s">
        <v>5206</v>
      </c>
      <c r="C2409" s="105">
        <v>3274</v>
      </c>
      <c r="D2409" s="105">
        <v>22726</v>
      </c>
      <c r="E2409" s="106">
        <f t="shared" si="259"/>
        <v>6.9413561392791694</v>
      </c>
      <c r="F2409" s="107">
        <f t="shared" si="260"/>
        <v>39</v>
      </c>
      <c r="G2409" s="107">
        <f>COUNTIF(Data_Eksportir!$H$2:$H$3401,A2409)</f>
        <v>0</v>
      </c>
      <c r="H2409" s="104" t="str">
        <f t="shared" si="261"/>
        <v>5 – 20</v>
      </c>
      <c r="I2409" s="104" t="str">
        <f t="shared" si="262"/>
        <v>Di bawah ambang nilai</v>
      </c>
      <c r="J2409" s="106">
        <f t="shared" si="263"/>
        <v>22726.002409000001</v>
      </c>
      <c r="K2409" s="105">
        <f t="shared" si="264"/>
        <v>0</v>
      </c>
      <c r="L2409" s="106">
        <f t="shared" si="265"/>
        <v>0</v>
      </c>
    </row>
    <row r="2410" spans="1:12" x14ac:dyDescent="0.3">
      <c r="A2410" s="104" t="s">
        <v>5207</v>
      </c>
      <c r="B2410" s="104" t="s">
        <v>5208</v>
      </c>
      <c r="C2410" s="105">
        <v>101868</v>
      </c>
      <c r="D2410" s="105">
        <v>235195</v>
      </c>
      <c r="E2410" s="106">
        <f t="shared" si="259"/>
        <v>2.3088212196175442</v>
      </c>
      <c r="F2410" s="107">
        <f t="shared" si="260"/>
        <v>39</v>
      </c>
      <c r="G2410" s="107">
        <f>COUNTIF(Data_Eksportir!$H$2:$H$3401,A2410)</f>
        <v>0</v>
      </c>
      <c r="H2410" s="104" t="str">
        <f t="shared" si="261"/>
        <v>1 – 5</v>
      </c>
      <c r="I2410" s="104" t="str">
        <f t="shared" si="262"/>
        <v>Di bawah ambang nilai</v>
      </c>
      <c r="J2410" s="106">
        <f t="shared" si="263"/>
        <v>235195.00240999999</v>
      </c>
      <c r="K2410" s="105">
        <f t="shared" si="264"/>
        <v>0</v>
      </c>
      <c r="L2410" s="106">
        <f t="shared" si="265"/>
        <v>0</v>
      </c>
    </row>
    <row r="2411" spans="1:12" x14ac:dyDescent="0.3">
      <c r="A2411" s="104" t="s">
        <v>5209</v>
      </c>
      <c r="B2411" s="104" t="s">
        <v>5210</v>
      </c>
      <c r="C2411" s="105">
        <v>73576</v>
      </c>
      <c r="D2411" s="105">
        <v>88548</v>
      </c>
      <c r="E2411" s="106">
        <f t="shared" si="259"/>
        <v>1.2034902685658366</v>
      </c>
      <c r="F2411" s="107">
        <f t="shared" si="260"/>
        <v>39</v>
      </c>
      <c r="G2411" s="107">
        <f>COUNTIF(Data_Eksportir!$H$2:$H$3401,A2411)</f>
        <v>3</v>
      </c>
      <c r="H2411" s="104" t="str">
        <f t="shared" si="261"/>
        <v>1 – 5</v>
      </c>
      <c r="I2411" s="104" t="str">
        <f t="shared" si="262"/>
        <v>Di bawah ambang nilai</v>
      </c>
      <c r="J2411" s="106">
        <f t="shared" si="263"/>
        <v>88548.002410999994</v>
      </c>
      <c r="K2411" s="105">
        <f t="shared" si="264"/>
        <v>0</v>
      </c>
      <c r="L2411" s="106">
        <f t="shared" si="265"/>
        <v>0</v>
      </c>
    </row>
    <row r="2412" spans="1:12" x14ac:dyDescent="0.3">
      <c r="A2412" s="104" t="s">
        <v>5211</v>
      </c>
      <c r="B2412" s="104" t="s">
        <v>5212</v>
      </c>
      <c r="C2412" s="105">
        <v>1746916</v>
      </c>
      <c r="D2412" s="105">
        <v>4309381</v>
      </c>
      <c r="E2412" s="106">
        <f t="shared" si="259"/>
        <v>2.4668507243622475</v>
      </c>
      <c r="F2412" s="107">
        <f t="shared" si="260"/>
        <v>39</v>
      </c>
      <c r="G2412" s="107">
        <f>COUNTIF(Data_Eksportir!$H$2:$H$3401,A2412)</f>
        <v>0</v>
      </c>
      <c r="H2412" s="104" t="str">
        <f t="shared" si="261"/>
        <v>1 – 5</v>
      </c>
      <c r="I2412" s="104" t="str">
        <f t="shared" si="262"/>
        <v>Di bawah ambang nilai</v>
      </c>
      <c r="J2412" s="106">
        <f t="shared" si="263"/>
        <v>4309381.0024119997</v>
      </c>
      <c r="K2412" s="105">
        <f t="shared" si="264"/>
        <v>0</v>
      </c>
      <c r="L2412" s="106">
        <f t="shared" si="265"/>
        <v>0</v>
      </c>
    </row>
    <row r="2413" spans="1:12" x14ac:dyDescent="0.3">
      <c r="A2413" s="104" t="s">
        <v>5213</v>
      </c>
      <c r="B2413" s="104" t="s">
        <v>5214</v>
      </c>
      <c r="C2413" s="105">
        <v>32470</v>
      </c>
      <c r="D2413" s="105">
        <v>120266</v>
      </c>
      <c r="E2413" s="106">
        <f t="shared" si="259"/>
        <v>3.7039113027409916</v>
      </c>
      <c r="F2413" s="107">
        <f t="shared" si="260"/>
        <v>39</v>
      </c>
      <c r="G2413" s="107">
        <f>COUNTIF(Data_Eksportir!$H$2:$H$3401,A2413)</f>
        <v>1</v>
      </c>
      <c r="H2413" s="104" t="str">
        <f t="shared" si="261"/>
        <v>1 – 5</v>
      </c>
      <c r="I2413" s="104" t="str">
        <f t="shared" si="262"/>
        <v>Di bawah ambang nilai</v>
      </c>
      <c r="J2413" s="106">
        <f t="shared" si="263"/>
        <v>120266.00241299999</v>
      </c>
      <c r="K2413" s="105">
        <f t="shared" si="264"/>
        <v>0</v>
      </c>
      <c r="L2413" s="106">
        <f t="shared" si="265"/>
        <v>0</v>
      </c>
    </row>
    <row r="2414" spans="1:12" x14ac:dyDescent="0.3">
      <c r="A2414" s="104" t="s">
        <v>5215</v>
      </c>
      <c r="B2414" s="104" t="s">
        <v>5216</v>
      </c>
      <c r="C2414" s="105">
        <v>840503</v>
      </c>
      <c r="D2414" s="105">
        <v>345727</v>
      </c>
      <c r="E2414" s="106">
        <f t="shared" si="259"/>
        <v>0.41133345151653239</v>
      </c>
      <c r="F2414" s="107">
        <f t="shared" si="260"/>
        <v>39</v>
      </c>
      <c r="G2414" s="107">
        <f>COUNTIF(Data_Eksportir!$H$2:$H$3401,A2414)</f>
        <v>0</v>
      </c>
      <c r="H2414" s="104" t="str">
        <f t="shared" si="261"/>
        <v>Di bawah 1</v>
      </c>
      <c r="I2414" s="104" t="str">
        <f t="shared" si="262"/>
        <v>Di bawah ambang nilai</v>
      </c>
      <c r="J2414" s="106">
        <f t="shared" si="263"/>
        <v>345727.00241399999</v>
      </c>
      <c r="K2414" s="105">
        <f t="shared" si="264"/>
        <v>0</v>
      </c>
      <c r="L2414" s="106">
        <f t="shared" si="265"/>
        <v>0</v>
      </c>
    </row>
    <row r="2415" spans="1:12" x14ac:dyDescent="0.3">
      <c r="A2415" s="104" t="s">
        <v>5217</v>
      </c>
      <c r="B2415" s="104" t="s">
        <v>5218</v>
      </c>
      <c r="C2415" s="105">
        <v>16772</v>
      </c>
      <c r="D2415" s="105">
        <v>657835</v>
      </c>
      <c r="E2415" s="106">
        <f t="shared" si="259"/>
        <v>39.222215597424281</v>
      </c>
      <c r="F2415" s="107">
        <f t="shared" si="260"/>
        <v>39</v>
      </c>
      <c r="G2415" s="107">
        <f>COUNTIF(Data_Eksportir!$H$2:$H$3401,A2415)</f>
        <v>0</v>
      </c>
      <c r="H2415" s="104" t="str">
        <f t="shared" si="261"/>
        <v>20 – 100</v>
      </c>
      <c r="I2415" s="104" t="str">
        <f t="shared" si="262"/>
        <v>Di bawah ambang nilai</v>
      </c>
      <c r="J2415" s="106">
        <f t="shared" si="263"/>
        <v>657835.002415</v>
      </c>
      <c r="K2415" s="105">
        <f t="shared" si="264"/>
        <v>0</v>
      </c>
      <c r="L2415" s="106">
        <f t="shared" si="265"/>
        <v>0</v>
      </c>
    </row>
    <row r="2416" spans="1:12" x14ac:dyDescent="0.3">
      <c r="A2416" s="104" t="s">
        <v>5219</v>
      </c>
      <c r="B2416" s="104" t="s">
        <v>5220</v>
      </c>
      <c r="C2416" s="105">
        <v>23</v>
      </c>
      <c r="D2416" s="105">
        <v>92</v>
      </c>
      <c r="E2416" s="106">
        <f t="shared" si="259"/>
        <v>4</v>
      </c>
      <c r="F2416" s="107">
        <f t="shared" si="260"/>
        <v>39</v>
      </c>
      <c r="G2416" s="107">
        <f>COUNTIF(Data_Eksportir!$H$2:$H$3401,A2416)</f>
        <v>0</v>
      </c>
      <c r="H2416" s="104" t="str">
        <f t="shared" si="261"/>
        <v>1 – 5</v>
      </c>
      <c r="I2416" s="104" t="str">
        <f t="shared" si="262"/>
        <v>Di bawah ambang nilai</v>
      </c>
      <c r="J2416" s="106">
        <f t="shared" si="263"/>
        <v>92.002415999999997</v>
      </c>
      <c r="K2416" s="105">
        <f t="shared" si="264"/>
        <v>0</v>
      </c>
      <c r="L2416" s="106">
        <f t="shared" si="265"/>
        <v>0</v>
      </c>
    </row>
    <row r="2417" spans="1:12" x14ac:dyDescent="0.3">
      <c r="A2417" s="104" t="s">
        <v>5221</v>
      </c>
      <c r="B2417" s="104" t="s">
        <v>5222</v>
      </c>
      <c r="C2417" s="105">
        <v>12416560</v>
      </c>
      <c r="D2417" s="105">
        <v>39375908</v>
      </c>
      <c r="E2417" s="106">
        <f t="shared" si="259"/>
        <v>3.1712413099924617</v>
      </c>
      <c r="F2417" s="107">
        <f t="shared" si="260"/>
        <v>39</v>
      </c>
      <c r="G2417" s="107">
        <f>COUNTIF(Data_Eksportir!$H$2:$H$3401,A2417)</f>
        <v>0</v>
      </c>
      <c r="H2417" s="104" t="str">
        <f t="shared" si="261"/>
        <v>1 – 5</v>
      </c>
      <c r="I2417" s="104" t="str">
        <f t="shared" si="262"/>
        <v>Belum terwakili</v>
      </c>
      <c r="J2417" s="106">
        <f t="shared" si="263"/>
        <v>39375908.002416998</v>
      </c>
      <c r="K2417" s="105">
        <f t="shared" si="264"/>
        <v>39375908</v>
      </c>
      <c r="L2417" s="106">
        <f t="shared" si="265"/>
        <v>39375908.002416998</v>
      </c>
    </row>
    <row r="2418" spans="1:12" x14ac:dyDescent="0.3">
      <c r="A2418" s="104" t="s">
        <v>5223</v>
      </c>
      <c r="B2418" s="104" t="s">
        <v>5224</v>
      </c>
      <c r="C2418" s="105">
        <v>69461</v>
      </c>
      <c r="D2418" s="105">
        <v>194</v>
      </c>
      <c r="E2418" s="106">
        <f t="shared" si="259"/>
        <v>2.7929341644951844E-3</v>
      </c>
      <c r="F2418" s="107">
        <f t="shared" si="260"/>
        <v>39</v>
      </c>
      <c r="G2418" s="107">
        <f>COUNTIF(Data_Eksportir!$H$2:$H$3401,A2418)</f>
        <v>0</v>
      </c>
      <c r="H2418" s="104" t="str">
        <f t="shared" si="261"/>
        <v>Di bawah 1</v>
      </c>
      <c r="I2418" s="104" t="str">
        <f t="shared" si="262"/>
        <v>Di bawah ambang nilai</v>
      </c>
      <c r="J2418" s="106">
        <f t="shared" si="263"/>
        <v>194.00241800000001</v>
      </c>
      <c r="K2418" s="105">
        <f t="shared" si="264"/>
        <v>0</v>
      </c>
      <c r="L2418" s="106">
        <f t="shared" si="265"/>
        <v>0</v>
      </c>
    </row>
    <row r="2419" spans="1:12" x14ac:dyDescent="0.3">
      <c r="A2419" s="104" t="s">
        <v>5225</v>
      </c>
      <c r="B2419" s="104" t="s">
        <v>5226</v>
      </c>
      <c r="C2419" s="105">
        <v>1825</v>
      </c>
      <c r="D2419" s="105">
        <v>9575</v>
      </c>
      <c r="E2419" s="106">
        <f t="shared" si="259"/>
        <v>5.2465753424657535</v>
      </c>
      <c r="F2419" s="107">
        <f t="shared" si="260"/>
        <v>39</v>
      </c>
      <c r="G2419" s="107">
        <f>COUNTIF(Data_Eksportir!$H$2:$H$3401,A2419)</f>
        <v>0</v>
      </c>
      <c r="H2419" s="104" t="str">
        <f t="shared" si="261"/>
        <v>5 – 20</v>
      </c>
      <c r="I2419" s="104" t="str">
        <f t="shared" si="262"/>
        <v>Di bawah ambang nilai</v>
      </c>
      <c r="J2419" s="106">
        <f t="shared" si="263"/>
        <v>9575.0024190000004</v>
      </c>
      <c r="K2419" s="105">
        <f t="shared" si="264"/>
        <v>0</v>
      </c>
      <c r="L2419" s="106">
        <f t="shared" si="265"/>
        <v>0</v>
      </c>
    </row>
    <row r="2420" spans="1:12" x14ac:dyDescent="0.3">
      <c r="A2420" s="104" t="s">
        <v>5227</v>
      </c>
      <c r="B2420" s="104" t="s">
        <v>5228</v>
      </c>
      <c r="C2420" s="105">
        <v>6466</v>
      </c>
      <c r="D2420" s="105">
        <v>146410</v>
      </c>
      <c r="E2420" s="106">
        <f t="shared" si="259"/>
        <v>22.643055985153108</v>
      </c>
      <c r="F2420" s="107">
        <f t="shared" si="260"/>
        <v>39</v>
      </c>
      <c r="G2420" s="107">
        <f>COUNTIF(Data_Eksportir!$H$2:$H$3401,A2420)</f>
        <v>0</v>
      </c>
      <c r="H2420" s="104" t="str">
        <f t="shared" si="261"/>
        <v>20 – 100</v>
      </c>
      <c r="I2420" s="104" t="str">
        <f t="shared" si="262"/>
        <v>Di bawah ambang nilai</v>
      </c>
      <c r="J2420" s="106">
        <f t="shared" si="263"/>
        <v>146410.00242</v>
      </c>
      <c r="K2420" s="105">
        <f t="shared" si="264"/>
        <v>0</v>
      </c>
      <c r="L2420" s="106">
        <f t="shared" si="265"/>
        <v>0</v>
      </c>
    </row>
    <row r="2421" spans="1:12" x14ac:dyDescent="0.3">
      <c r="A2421" s="104" t="s">
        <v>5229</v>
      </c>
      <c r="B2421" s="104" t="s">
        <v>5230</v>
      </c>
      <c r="C2421" s="105">
        <v>15655</v>
      </c>
      <c r="D2421" s="105">
        <v>112969</v>
      </c>
      <c r="E2421" s="106">
        <f t="shared" si="259"/>
        <v>7.2161609709358032</v>
      </c>
      <c r="F2421" s="107">
        <f t="shared" si="260"/>
        <v>39</v>
      </c>
      <c r="G2421" s="107">
        <f>COUNTIF(Data_Eksportir!$H$2:$H$3401,A2421)</f>
        <v>0</v>
      </c>
      <c r="H2421" s="104" t="str">
        <f t="shared" si="261"/>
        <v>5 – 20</v>
      </c>
      <c r="I2421" s="104" t="str">
        <f t="shared" si="262"/>
        <v>Di bawah ambang nilai</v>
      </c>
      <c r="J2421" s="106">
        <f t="shared" si="263"/>
        <v>112969.002421</v>
      </c>
      <c r="K2421" s="105">
        <f t="shared" si="264"/>
        <v>0</v>
      </c>
      <c r="L2421" s="106">
        <f t="shared" si="265"/>
        <v>0</v>
      </c>
    </row>
    <row r="2422" spans="1:12" x14ac:dyDescent="0.3">
      <c r="A2422" s="104" t="s">
        <v>5231</v>
      </c>
      <c r="B2422" s="104" t="s">
        <v>5232</v>
      </c>
      <c r="C2422" s="105">
        <v>1506407</v>
      </c>
      <c r="D2422" s="105">
        <v>5430584</v>
      </c>
      <c r="E2422" s="106">
        <f t="shared" si="259"/>
        <v>3.6049912141937734</v>
      </c>
      <c r="F2422" s="107">
        <f t="shared" si="260"/>
        <v>39</v>
      </c>
      <c r="G2422" s="107">
        <f>COUNTIF(Data_Eksportir!$H$2:$H$3401,A2422)</f>
        <v>0</v>
      </c>
      <c r="H2422" s="104" t="str">
        <f t="shared" si="261"/>
        <v>1 – 5</v>
      </c>
      <c r="I2422" s="104" t="str">
        <f t="shared" si="262"/>
        <v>Di bawah ambang nilai</v>
      </c>
      <c r="J2422" s="106">
        <f t="shared" si="263"/>
        <v>5430584.0024220003</v>
      </c>
      <c r="K2422" s="105">
        <f t="shared" si="264"/>
        <v>0</v>
      </c>
      <c r="L2422" s="106">
        <f t="shared" si="265"/>
        <v>0</v>
      </c>
    </row>
    <row r="2423" spans="1:12" x14ac:dyDescent="0.3">
      <c r="A2423" s="104" t="s">
        <v>5233</v>
      </c>
      <c r="B2423" s="104" t="s">
        <v>5234</v>
      </c>
      <c r="C2423" s="105">
        <v>11</v>
      </c>
      <c r="D2423" s="105">
        <v>165</v>
      </c>
      <c r="E2423" s="106">
        <f t="shared" si="259"/>
        <v>15</v>
      </c>
      <c r="F2423" s="107">
        <f t="shared" si="260"/>
        <v>39</v>
      </c>
      <c r="G2423" s="107">
        <f>COUNTIF(Data_Eksportir!$H$2:$H$3401,A2423)</f>
        <v>0</v>
      </c>
      <c r="H2423" s="104" t="str">
        <f t="shared" si="261"/>
        <v>5 – 20</v>
      </c>
      <c r="I2423" s="104" t="str">
        <f t="shared" si="262"/>
        <v>Di bawah ambang nilai</v>
      </c>
      <c r="J2423" s="106">
        <f t="shared" si="263"/>
        <v>165.00242299999999</v>
      </c>
      <c r="K2423" s="105">
        <f t="shared" si="264"/>
        <v>0</v>
      </c>
      <c r="L2423" s="106">
        <f t="shared" si="265"/>
        <v>0</v>
      </c>
    </row>
    <row r="2424" spans="1:12" x14ac:dyDescent="0.3">
      <c r="A2424" s="104" t="s">
        <v>5235</v>
      </c>
      <c r="B2424" s="104" t="s">
        <v>5236</v>
      </c>
      <c r="C2424" s="105">
        <v>20330872</v>
      </c>
      <c r="D2424" s="105">
        <v>37914105</v>
      </c>
      <c r="E2424" s="106">
        <f t="shared" si="259"/>
        <v>1.8648538537845303</v>
      </c>
      <c r="F2424" s="107">
        <f t="shared" si="260"/>
        <v>39</v>
      </c>
      <c r="G2424" s="107">
        <f>COUNTIF(Data_Eksportir!$H$2:$H$3401,A2424)</f>
        <v>0</v>
      </c>
      <c r="H2424" s="104" t="str">
        <f t="shared" si="261"/>
        <v>1 – 5</v>
      </c>
      <c r="I2424" s="104" t="str">
        <f t="shared" si="262"/>
        <v>Belum terwakili</v>
      </c>
      <c r="J2424" s="106">
        <f t="shared" si="263"/>
        <v>37914105.002424002</v>
      </c>
      <c r="K2424" s="105">
        <f t="shared" si="264"/>
        <v>37914105</v>
      </c>
      <c r="L2424" s="106">
        <f t="shared" si="265"/>
        <v>37914105.002424002</v>
      </c>
    </row>
    <row r="2425" spans="1:12" x14ac:dyDescent="0.3">
      <c r="A2425" s="104" t="s">
        <v>5237</v>
      </c>
      <c r="B2425" s="104" t="s">
        <v>5238</v>
      </c>
      <c r="C2425" s="105">
        <v>9541492</v>
      </c>
      <c r="D2425" s="105">
        <v>20454276</v>
      </c>
      <c r="E2425" s="106">
        <f t="shared" si="259"/>
        <v>2.1437188230100701</v>
      </c>
      <c r="F2425" s="107">
        <f t="shared" si="260"/>
        <v>39</v>
      </c>
      <c r="G2425" s="107">
        <f>COUNTIF(Data_Eksportir!$H$2:$H$3401,A2425)</f>
        <v>0</v>
      </c>
      <c r="H2425" s="104" t="str">
        <f t="shared" si="261"/>
        <v>1 – 5</v>
      </c>
      <c r="I2425" s="104" t="str">
        <f t="shared" si="262"/>
        <v>Belum terwakili</v>
      </c>
      <c r="J2425" s="106">
        <f t="shared" si="263"/>
        <v>20454276.002425</v>
      </c>
      <c r="K2425" s="105">
        <f t="shared" si="264"/>
        <v>20454276</v>
      </c>
      <c r="L2425" s="106">
        <f t="shared" si="265"/>
        <v>20454276.002425</v>
      </c>
    </row>
    <row r="2426" spans="1:12" x14ac:dyDescent="0.3">
      <c r="A2426" s="104" t="s">
        <v>5239</v>
      </c>
      <c r="B2426" s="104" t="s">
        <v>5240</v>
      </c>
      <c r="C2426" s="105">
        <v>72410438</v>
      </c>
      <c r="D2426" s="105">
        <v>153513931</v>
      </c>
      <c r="E2426" s="106">
        <f t="shared" si="259"/>
        <v>2.1200525123187353</v>
      </c>
      <c r="F2426" s="107">
        <f t="shared" si="260"/>
        <v>39</v>
      </c>
      <c r="G2426" s="107">
        <f>COUNTIF(Data_Eksportir!$H$2:$H$3401,A2426)</f>
        <v>0</v>
      </c>
      <c r="H2426" s="104" t="str">
        <f t="shared" si="261"/>
        <v>1 – 5</v>
      </c>
      <c r="I2426" s="104" t="str">
        <f t="shared" si="262"/>
        <v>Belum terwakili</v>
      </c>
      <c r="J2426" s="106">
        <f t="shared" si="263"/>
        <v>153513931.002426</v>
      </c>
      <c r="K2426" s="105">
        <f t="shared" si="264"/>
        <v>153513931</v>
      </c>
      <c r="L2426" s="106">
        <f t="shared" si="265"/>
        <v>153513931.002426</v>
      </c>
    </row>
    <row r="2427" spans="1:12" x14ac:dyDescent="0.3">
      <c r="A2427" s="104" t="s">
        <v>5241</v>
      </c>
      <c r="B2427" s="104" t="s">
        <v>5242</v>
      </c>
      <c r="C2427" s="105">
        <v>9790201</v>
      </c>
      <c r="D2427" s="105">
        <v>17581672</v>
      </c>
      <c r="E2427" s="106">
        <f t="shared" si="259"/>
        <v>1.795843823839776</v>
      </c>
      <c r="F2427" s="107">
        <f t="shared" si="260"/>
        <v>39</v>
      </c>
      <c r="G2427" s="107">
        <f>COUNTIF(Data_Eksportir!$H$2:$H$3401,A2427)</f>
        <v>0</v>
      </c>
      <c r="H2427" s="104" t="str">
        <f t="shared" si="261"/>
        <v>1 – 5</v>
      </c>
      <c r="I2427" s="104" t="str">
        <f t="shared" si="262"/>
        <v>Belum terwakili</v>
      </c>
      <c r="J2427" s="106">
        <f t="shared" si="263"/>
        <v>17581672.002427001</v>
      </c>
      <c r="K2427" s="105">
        <f t="shared" si="264"/>
        <v>17581672</v>
      </c>
      <c r="L2427" s="106">
        <f t="shared" si="265"/>
        <v>17581672.002427001</v>
      </c>
    </row>
    <row r="2428" spans="1:12" x14ac:dyDescent="0.3">
      <c r="A2428" s="104" t="s">
        <v>5243</v>
      </c>
      <c r="B2428" s="104" t="s">
        <v>5244</v>
      </c>
      <c r="C2428" s="105">
        <v>13186027</v>
      </c>
      <c r="D2428" s="105">
        <v>24273783</v>
      </c>
      <c r="E2428" s="106">
        <f t="shared" si="259"/>
        <v>1.8408716287324454</v>
      </c>
      <c r="F2428" s="107">
        <f t="shared" si="260"/>
        <v>39</v>
      </c>
      <c r="G2428" s="107">
        <f>COUNTIF(Data_Eksportir!$H$2:$H$3401,A2428)</f>
        <v>0</v>
      </c>
      <c r="H2428" s="104" t="str">
        <f t="shared" si="261"/>
        <v>1 – 5</v>
      </c>
      <c r="I2428" s="104" t="str">
        <f t="shared" si="262"/>
        <v>Belum terwakili</v>
      </c>
      <c r="J2428" s="106">
        <f t="shared" si="263"/>
        <v>24273783.002427999</v>
      </c>
      <c r="K2428" s="105">
        <f t="shared" si="264"/>
        <v>24273783</v>
      </c>
      <c r="L2428" s="106">
        <f t="shared" si="265"/>
        <v>24273783.002427999</v>
      </c>
    </row>
    <row r="2429" spans="1:12" x14ac:dyDescent="0.3">
      <c r="A2429" s="104" t="s">
        <v>5245</v>
      </c>
      <c r="B2429" s="104" t="s">
        <v>5246</v>
      </c>
      <c r="C2429" s="105">
        <v>1107655</v>
      </c>
      <c r="D2429" s="105">
        <v>2807294</v>
      </c>
      <c r="E2429" s="106">
        <f t="shared" si="259"/>
        <v>2.5344480005055727</v>
      </c>
      <c r="F2429" s="107">
        <f t="shared" si="260"/>
        <v>39</v>
      </c>
      <c r="G2429" s="107">
        <f>COUNTIF(Data_Eksportir!$H$2:$H$3401,A2429)</f>
        <v>0</v>
      </c>
      <c r="H2429" s="104" t="str">
        <f t="shared" si="261"/>
        <v>1 – 5</v>
      </c>
      <c r="I2429" s="104" t="str">
        <f t="shared" si="262"/>
        <v>Di bawah ambang nilai</v>
      </c>
      <c r="J2429" s="106">
        <f t="shared" si="263"/>
        <v>2807294.0024290001</v>
      </c>
      <c r="K2429" s="105">
        <f t="shared" si="264"/>
        <v>0</v>
      </c>
      <c r="L2429" s="106">
        <f t="shared" si="265"/>
        <v>0</v>
      </c>
    </row>
    <row r="2430" spans="1:12" x14ac:dyDescent="0.3">
      <c r="A2430" s="104" t="s">
        <v>5247</v>
      </c>
      <c r="B2430" s="104" t="s">
        <v>5248</v>
      </c>
      <c r="C2430" s="105">
        <v>41769</v>
      </c>
      <c r="D2430" s="105">
        <v>283313</v>
      </c>
      <c r="E2430" s="106">
        <f t="shared" si="259"/>
        <v>6.7828533122650772</v>
      </c>
      <c r="F2430" s="107">
        <f t="shared" si="260"/>
        <v>39</v>
      </c>
      <c r="G2430" s="107">
        <f>COUNTIF(Data_Eksportir!$H$2:$H$3401,A2430)</f>
        <v>0</v>
      </c>
      <c r="H2430" s="104" t="str">
        <f t="shared" si="261"/>
        <v>5 – 20</v>
      </c>
      <c r="I2430" s="104" t="str">
        <f t="shared" si="262"/>
        <v>Di bawah ambang nilai</v>
      </c>
      <c r="J2430" s="106">
        <f t="shared" si="263"/>
        <v>283313.00242999999</v>
      </c>
      <c r="K2430" s="105">
        <f t="shared" si="264"/>
        <v>0</v>
      </c>
      <c r="L2430" s="106">
        <f t="shared" si="265"/>
        <v>0</v>
      </c>
    </row>
    <row r="2431" spans="1:12" x14ac:dyDescent="0.3">
      <c r="A2431" s="104" t="s">
        <v>5249</v>
      </c>
      <c r="B2431" s="104" t="s">
        <v>5250</v>
      </c>
      <c r="C2431" s="105">
        <v>17</v>
      </c>
      <c r="D2431" s="105">
        <v>381</v>
      </c>
      <c r="E2431" s="106">
        <f t="shared" si="259"/>
        <v>22.411764705882351</v>
      </c>
      <c r="F2431" s="107">
        <f t="shared" si="260"/>
        <v>39</v>
      </c>
      <c r="G2431" s="107">
        <f>COUNTIF(Data_Eksportir!$H$2:$H$3401,A2431)</f>
        <v>0</v>
      </c>
      <c r="H2431" s="104" t="str">
        <f t="shared" si="261"/>
        <v>20 – 100</v>
      </c>
      <c r="I2431" s="104" t="str">
        <f t="shared" si="262"/>
        <v>Di bawah ambang nilai</v>
      </c>
      <c r="J2431" s="106">
        <f t="shared" si="263"/>
        <v>381.002431</v>
      </c>
      <c r="K2431" s="105">
        <f t="shared" si="264"/>
        <v>0</v>
      </c>
      <c r="L2431" s="106">
        <f t="shared" si="265"/>
        <v>0</v>
      </c>
    </row>
    <row r="2432" spans="1:12" x14ac:dyDescent="0.3">
      <c r="A2432" s="104" t="s">
        <v>5251</v>
      </c>
      <c r="B2432" s="104" t="s">
        <v>5252</v>
      </c>
      <c r="C2432" s="105">
        <v>511644</v>
      </c>
      <c r="D2432" s="105">
        <v>3347580</v>
      </c>
      <c r="E2432" s="106">
        <f t="shared" si="259"/>
        <v>6.5427914721955114</v>
      </c>
      <c r="F2432" s="107">
        <f t="shared" si="260"/>
        <v>39</v>
      </c>
      <c r="G2432" s="107">
        <f>COUNTIF(Data_Eksportir!$H$2:$H$3401,A2432)</f>
        <v>0</v>
      </c>
      <c r="H2432" s="104" t="str">
        <f t="shared" si="261"/>
        <v>5 – 20</v>
      </c>
      <c r="I2432" s="104" t="str">
        <f t="shared" si="262"/>
        <v>Di bawah ambang nilai</v>
      </c>
      <c r="J2432" s="106">
        <f t="shared" si="263"/>
        <v>3347580.0024319999</v>
      </c>
      <c r="K2432" s="105">
        <f t="shared" si="264"/>
        <v>0</v>
      </c>
      <c r="L2432" s="106">
        <f t="shared" si="265"/>
        <v>0</v>
      </c>
    </row>
    <row r="2433" spans="1:12" x14ac:dyDescent="0.3">
      <c r="A2433" s="104" t="s">
        <v>5253</v>
      </c>
      <c r="B2433" s="104" t="s">
        <v>5254</v>
      </c>
      <c r="C2433" s="105">
        <v>101110</v>
      </c>
      <c r="D2433" s="105">
        <v>379193</v>
      </c>
      <c r="E2433" s="106">
        <f t="shared" si="259"/>
        <v>3.750301651666502</v>
      </c>
      <c r="F2433" s="107">
        <f t="shared" si="260"/>
        <v>39</v>
      </c>
      <c r="G2433" s="107">
        <f>COUNTIF(Data_Eksportir!$H$2:$H$3401,A2433)</f>
        <v>0</v>
      </c>
      <c r="H2433" s="104" t="str">
        <f t="shared" si="261"/>
        <v>1 – 5</v>
      </c>
      <c r="I2433" s="104" t="str">
        <f t="shared" si="262"/>
        <v>Di bawah ambang nilai</v>
      </c>
      <c r="J2433" s="106">
        <f t="shared" si="263"/>
        <v>379193.00243300002</v>
      </c>
      <c r="K2433" s="105">
        <f t="shared" si="264"/>
        <v>0</v>
      </c>
      <c r="L2433" s="106">
        <f t="shared" si="265"/>
        <v>0</v>
      </c>
    </row>
    <row r="2434" spans="1:12" x14ac:dyDescent="0.3">
      <c r="A2434" s="104" t="s">
        <v>5255</v>
      </c>
      <c r="B2434" s="104" t="s">
        <v>5256</v>
      </c>
      <c r="C2434" s="105">
        <v>801485</v>
      </c>
      <c r="D2434" s="105">
        <v>2342825</v>
      </c>
      <c r="E2434" s="106">
        <f t="shared" ref="E2434:E2497" si="266">IF(AND(ISNUMBER(C2434),C2434&gt;0),D2434/C2434,"")</f>
        <v>2.9231052359058496</v>
      </c>
      <c r="F2434" s="107">
        <f t="shared" ref="F2434:F2497" si="267">VALUE(LEFT(A2434,2))</f>
        <v>39</v>
      </c>
      <c r="G2434" s="107">
        <f>COUNTIF(Data_Eksportir!$H$2:$H$3401,A2434)</f>
        <v>0</v>
      </c>
      <c r="H2434" s="104" t="str">
        <f t="shared" ref="H2434:H2497" si="268">IF(E2434="","Tanpa data berat",IF(E2434&lt;1,"Di bawah 1",IF(E2434&lt;5,"1 – 5",IF(E2434&lt;20,"5 – 20",IF(E2434&lt;100,"20 – 100","100 ke atas")))))</f>
        <v>1 – 5</v>
      </c>
      <c r="I2434" s="104" t="str">
        <f t="shared" ref="I2434:I2497" si="269">IF(D2434&lt;p_nilai_besar,"Di bawah ambang nilai",IF(G2434=0,"Belum terwakili",IF(G2434&lt;=p_listing_rendah,"Keterwakilan rendah","Terwakili")))</f>
        <v>Di bawah ambang nilai</v>
      </c>
      <c r="J2434" s="106">
        <f t="shared" ref="J2434:J2497" si="270">D2434+ROW()/10^6</f>
        <v>2342825.0024339999</v>
      </c>
      <c r="K2434" s="105">
        <f t="shared" ref="K2434:K2497" si="271">IF(D2434&gt;=p_nilai_besar,D2434/(1+G2434),0)</f>
        <v>0</v>
      </c>
      <c r="L2434" s="106">
        <f t="shared" ref="L2434:L2497" si="272">IF(K2434&gt;0,K2434+ROW()/10^6,0)</f>
        <v>0</v>
      </c>
    </row>
    <row r="2435" spans="1:12" x14ac:dyDescent="0.3">
      <c r="A2435" s="104" t="s">
        <v>5257</v>
      </c>
      <c r="B2435" s="104" t="s">
        <v>5258</v>
      </c>
      <c r="C2435" s="105">
        <v>523578</v>
      </c>
      <c r="D2435" s="105">
        <v>1931540</v>
      </c>
      <c r="E2435" s="106">
        <f t="shared" si="266"/>
        <v>3.6891160438368304</v>
      </c>
      <c r="F2435" s="107">
        <f t="shared" si="267"/>
        <v>39</v>
      </c>
      <c r="G2435" s="107">
        <f>COUNTIF(Data_Eksportir!$H$2:$H$3401,A2435)</f>
        <v>0</v>
      </c>
      <c r="H2435" s="104" t="str">
        <f t="shared" si="268"/>
        <v>1 – 5</v>
      </c>
      <c r="I2435" s="104" t="str">
        <f t="shared" si="269"/>
        <v>Di bawah ambang nilai</v>
      </c>
      <c r="J2435" s="106">
        <f t="shared" si="270"/>
        <v>1931540.0024349999</v>
      </c>
      <c r="K2435" s="105">
        <f t="shared" si="271"/>
        <v>0</v>
      </c>
      <c r="L2435" s="106">
        <f t="shared" si="272"/>
        <v>0</v>
      </c>
    </row>
    <row r="2436" spans="1:12" x14ac:dyDescent="0.3">
      <c r="A2436" s="104" t="s">
        <v>5259</v>
      </c>
      <c r="B2436" s="104" t="s">
        <v>5260</v>
      </c>
      <c r="C2436" s="105">
        <v>8270504</v>
      </c>
      <c r="D2436" s="105">
        <v>20019572</v>
      </c>
      <c r="E2436" s="106">
        <f t="shared" si="266"/>
        <v>2.4205987930118891</v>
      </c>
      <c r="F2436" s="107">
        <f t="shared" si="267"/>
        <v>39</v>
      </c>
      <c r="G2436" s="107">
        <f>COUNTIF(Data_Eksportir!$H$2:$H$3401,A2436)</f>
        <v>0</v>
      </c>
      <c r="H2436" s="104" t="str">
        <f t="shared" si="268"/>
        <v>1 – 5</v>
      </c>
      <c r="I2436" s="104" t="str">
        <f t="shared" si="269"/>
        <v>Belum terwakili</v>
      </c>
      <c r="J2436" s="106">
        <f t="shared" si="270"/>
        <v>20019572.002436001</v>
      </c>
      <c r="K2436" s="105">
        <f t="shared" si="271"/>
        <v>20019572</v>
      </c>
      <c r="L2436" s="106">
        <f t="shared" si="272"/>
        <v>20019572.002436001</v>
      </c>
    </row>
    <row r="2437" spans="1:12" x14ac:dyDescent="0.3">
      <c r="A2437" s="104" t="s">
        <v>5261</v>
      </c>
      <c r="B2437" s="104" t="s">
        <v>5262</v>
      </c>
      <c r="C2437" s="105">
        <v>22703763</v>
      </c>
      <c r="D2437" s="105">
        <v>63617966</v>
      </c>
      <c r="E2437" s="106">
        <f t="shared" si="266"/>
        <v>2.8020890633856599</v>
      </c>
      <c r="F2437" s="107">
        <f t="shared" si="267"/>
        <v>39</v>
      </c>
      <c r="G2437" s="107">
        <f>COUNTIF(Data_Eksportir!$H$2:$H$3401,A2437)</f>
        <v>0</v>
      </c>
      <c r="H2437" s="104" t="str">
        <f t="shared" si="268"/>
        <v>1 – 5</v>
      </c>
      <c r="I2437" s="104" t="str">
        <f t="shared" si="269"/>
        <v>Belum terwakili</v>
      </c>
      <c r="J2437" s="106">
        <f t="shared" si="270"/>
        <v>63617966.002437003</v>
      </c>
      <c r="K2437" s="105">
        <f t="shared" si="271"/>
        <v>63617966</v>
      </c>
      <c r="L2437" s="106">
        <f t="shared" si="272"/>
        <v>63617966.002437003</v>
      </c>
    </row>
    <row r="2438" spans="1:12" x14ac:dyDescent="0.3">
      <c r="A2438" s="104" t="s">
        <v>5263</v>
      </c>
      <c r="B2438" s="104" t="s">
        <v>5264</v>
      </c>
      <c r="C2438" s="105">
        <v>679535</v>
      </c>
      <c r="D2438" s="105">
        <v>1510442</v>
      </c>
      <c r="E2438" s="106">
        <f t="shared" si="266"/>
        <v>2.2227582096580751</v>
      </c>
      <c r="F2438" s="107">
        <f t="shared" si="267"/>
        <v>39</v>
      </c>
      <c r="G2438" s="107">
        <f>COUNTIF(Data_Eksportir!$H$2:$H$3401,A2438)</f>
        <v>0</v>
      </c>
      <c r="H2438" s="104" t="str">
        <f t="shared" si="268"/>
        <v>1 – 5</v>
      </c>
      <c r="I2438" s="104" t="str">
        <f t="shared" si="269"/>
        <v>Di bawah ambang nilai</v>
      </c>
      <c r="J2438" s="106">
        <f t="shared" si="270"/>
        <v>1510442.0024379999</v>
      </c>
      <c r="K2438" s="105">
        <f t="shared" si="271"/>
        <v>0</v>
      </c>
      <c r="L2438" s="106">
        <f t="shared" si="272"/>
        <v>0</v>
      </c>
    </row>
    <row r="2439" spans="1:12" x14ac:dyDescent="0.3">
      <c r="A2439" s="104" t="s">
        <v>5265</v>
      </c>
      <c r="B2439" s="104" t="s">
        <v>5266</v>
      </c>
      <c r="C2439" s="105">
        <v>2278</v>
      </c>
      <c r="D2439" s="105">
        <v>17422</v>
      </c>
      <c r="E2439" s="106">
        <f t="shared" si="266"/>
        <v>7.6479367866549604</v>
      </c>
      <c r="F2439" s="107">
        <f t="shared" si="267"/>
        <v>39</v>
      </c>
      <c r="G2439" s="107">
        <f>COUNTIF(Data_Eksportir!$H$2:$H$3401,A2439)</f>
        <v>0</v>
      </c>
      <c r="H2439" s="104" t="str">
        <f t="shared" si="268"/>
        <v>5 – 20</v>
      </c>
      <c r="I2439" s="104" t="str">
        <f t="shared" si="269"/>
        <v>Di bawah ambang nilai</v>
      </c>
      <c r="J2439" s="106">
        <f t="shared" si="270"/>
        <v>17422.002439</v>
      </c>
      <c r="K2439" s="105">
        <f t="shared" si="271"/>
        <v>0</v>
      </c>
      <c r="L2439" s="106">
        <f t="shared" si="272"/>
        <v>0</v>
      </c>
    </row>
    <row r="2440" spans="1:12" x14ac:dyDescent="0.3">
      <c r="A2440" s="104" t="s">
        <v>5267</v>
      </c>
      <c r="B2440" s="104" t="s">
        <v>5268</v>
      </c>
      <c r="C2440" s="105">
        <v>7690</v>
      </c>
      <c r="D2440" s="105">
        <v>62350</v>
      </c>
      <c r="E2440" s="106">
        <f t="shared" si="266"/>
        <v>8.1079323797139136</v>
      </c>
      <c r="F2440" s="107">
        <f t="shared" si="267"/>
        <v>39</v>
      </c>
      <c r="G2440" s="107">
        <f>COUNTIF(Data_Eksportir!$H$2:$H$3401,A2440)</f>
        <v>0</v>
      </c>
      <c r="H2440" s="104" t="str">
        <f t="shared" si="268"/>
        <v>5 – 20</v>
      </c>
      <c r="I2440" s="104" t="str">
        <f t="shared" si="269"/>
        <v>Di bawah ambang nilai</v>
      </c>
      <c r="J2440" s="106">
        <f t="shared" si="270"/>
        <v>62350.002439999997</v>
      </c>
      <c r="K2440" s="105">
        <f t="shared" si="271"/>
        <v>0</v>
      </c>
      <c r="L2440" s="106">
        <f t="shared" si="272"/>
        <v>0</v>
      </c>
    </row>
    <row r="2441" spans="1:12" x14ac:dyDescent="0.3">
      <c r="A2441" s="104" t="s">
        <v>5269</v>
      </c>
      <c r="B2441" s="104" t="s">
        <v>5270</v>
      </c>
      <c r="C2441" s="105">
        <v>2595226</v>
      </c>
      <c r="D2441" s="105">
        <v>9917043</v>
      </c>
      <c r="E2441" s="106">
        <f t="shared" si="266"/>
        <v>3.8212637357979613</v>
      </c>
      <c r="F2441" s="107">
        <f t="shared" si="267"/>
        <v>39</v>
      </c>
      <c r="G2441" s="107">
        <f>COUNTIF(Data_Eksportir!$H$2:$H$3401,A2441)</f>
        <v>0</v>
      </c>
      <c r="H2441" s="104" t="str">
        <f t="shared" si="268"/>
        <v>1 – 5</v>
      </c>
      <c r="I2441" s="104" t="str">
        <f t="shared" si="269"/>
        <v>Di bawah ambang nilai</v>
      </c>
      <c r="J2441" s="106">
        <f t="shared" si="270"/>
        <v>9917043.0024410002</v>
      </c>
      <c r="K2441" s="105">
        <f t="shared" si="271"/>
        <v>0</v>
      </c>
      <c r="L2441" s="106">
        <f t="shared" si="272"/>
        <v>0</v>
      </c>
    </row>
    <row r="2442" spans="1:12" x14ac:dyDescent="0.3">
      <c r="A2442" s="104" t="s">
        <v>5271</v>
      </c>
      <c r="B2442" s="104" t="s">
        <v>5272</v>
      </c>
      <c r="C2442" s="105">
        <v>52670</v>
      </c>
      <c r="D2442" s="105">
        <v>180650</v>
      </c>
      <c r="E2442" s="106">
        <f t="shared" si="266"/>
        <v>3.4298462122650464</v>
      </c>
      <c r="F2442" s="107">
        <f t="shared" si="267"/>
        <v>39</v>
      </c>
      <c r="G2442" s="107">
        <f>COUNTIF(Data_Eksportir!$H$2:$H$3401,A2442)</f>
        <v>0</v>
      </c>
      <c r="H2442" s="104" t="str">
        <f t="shared" si="268"/>
        <v>1 – 5</v>
      </c>
      <c r="I2442" s="104" t="str">
        <f t="shared" si="269"/>
        <v>Di bawah ambang nilai</v>
      </c>
      <c r="J2442" s="106">
        <f t="shared" si="270"/>
        <v>180650.002442</v>
      </c>
      <c r="K2442" s="105">
        <f t="shared" si="271"/>
        <v>0</v>
      </c>
      <c r="L2442" s="106">
        <f t="shared" si="272"/>
        <v>0</v>
      </c>
    </row>
    <row r="2443" spans="1:12" x14ac:dyDescent="0.3">
      <c r="A2443" s="104" t="s">
        <v>5273</v>
      </c>
      <c r="B2443" s="104" t="s">
        <v>5274</v>
      </c>
      <c r="C2443" s="105">
        <v>18312706</v>
      </c>
      <c r="D2443" s="105">
        <v>54769829</v>
      </c>
      <c r="E2443" s="106">
        <f t="shared" si="266"/>
        <v>2.9908102603733169</v>
      </c>
      <c r="F2443" s="107">
        <f t="shared" si="267"/>
        <v>39</v>
      </c>
      <c r="G2443" s="107">
        <f>COUNTIF(Data_Eksportir!$H$2:$H$3401,A2443)</f>
        <v>0</v>
      </c>
      <c r="H2443" s="104" t="str">
        <f t="shared" si="268"/>
        <v>1 – 5</v>
      </c>
      <c r="I2443" s="104" t="str">
        <f t="shared" si="269"/>
        <v>Belum terwakili</v>
      </c>
      <c r="J2443" s="106">
        <f t="shared" si="270"/>
        <v>54769829.002443001</v>
      </c>
      <c r="K2443" s="105">
        <f t="shared" si="271"/>
        <v>54769829</v>
      </c>
      <c r="L2443" s="106">
        <f t="shared" si="272"/>
        <v>54769829.002443001</v>
      </c>
    </row>
    <row r="2444" spans="1:12" x14ac:dyDescent="0.3">
      <c r="A2444" s="104" t="s">
        <v>5275</v>
      </c>
      <c r="B2444" s="104" t="s">
        <v>5276</v>
      </c>
      <c r="C2444" s="105">
        <v>95937</v>
      </c>
      <c r="D2444" s="105">
        <v>143312</v>
      </c>
      <c r="E2444" s="106">
        <f t="shared" si="266"/>
        <v>1.4938136485401878</v>
      </c>
      <c r="F2444" s="107">
        <f t="shared" si="267"/>
        <v>39</v>
      </c>
      <c r="G2444" s="107">
        <f>COUNTIF(Data_Eksportir!$H$2:$H$3401,A2444)</f>
        <v>0</v>
      </c>
      <c r="H2444" s="104" t="str">
        <f t="shared" si="268"/>
        <v>1 – 5</v>
      </c>
      <c r="I2444" s="104" t="str">
        <f t="shared" si="269"/>
        <v>Di bawah ambang nilai</v>
      </c>
      <c r="J2444" s="106">
        <f t="shared" si="270"/>
        <v>143312.00244400001</v>
      </c>
      <c r="K2444" s="105">
        <f t="shared" si="271"/>
        <v>0</v>
      </c>
      <c r="L2444" s="106">
        <f t="shared" si="272"/>
        <v>0</v>
      </c>
    </row>
    <row r="2445" spans="1:12" x14ac:dyDescent="0.3">
      <c r="A2445" s="104" t="s">
        <v>5277</v>
      </c>
      <c r="B2445" s="104" t="s">
        <v>5278</v>
      </c>
      <c r="C2445" s="105">
        <v>42209529</v>
      </c>
      <c r="D2445" s="105">
        <v>108560426</v>
      </c>
      <c r="E2445" s="106">
        <f t="shared" si="266"/>
        <v>2.5719411841814201</v>
      </c>
      <c r="F2445" s="107">
        <f t="shared" si="267"/>
        <v>39</v>
      </c>
      <c r="G2445" s="107">
        <f>COUNTIF(Data_Eksportir!$H$2:$H$3401,A2445)</f>
        <v>0</v>
      </c>
      <c r="H2445" s="104" t="str">
        <f t="shared" si="268"/>
        <v>1 – 5</v>
      </c>
      <c r="I2445" s="104" t="str">
        <f t="shared" si="269"/>
        <v>Belum terwakili</v>
      </c>
      <c r="J2445" s="106">
        <f t="shared" si="270"/>
        <v>108560426.002445</v>
      </c>
      <c r="K2445" s="105">
        <f t="shared" si="271"/>
        <v>108560426</v>
      </c>
      <c r="L2445" s="106">
        <f t="shared" si="272"/>
        <v>108560426.002445</v>
      </c>
    </row>
    <row r="2446" spans="1:12" x14ac:dyDescent="0.3">
      <c r="A2446" s="104" t="s">
        <v>5279</v>
      </c>
      <c r="B2446" s="104" t="s">
        <v>5280</v>
      </c>
      <c r="C2446" s="105">
        <v>72</v>
      </c>
      <c r="D2446" s="105">
        <v>250</v>
      </c>
      <c r="E2446" s="106">
        <f t="shared" si="266"/>
        <v>3.4722222222222223</v>
      </c>
      <c r="F2446" s="107">
        <f t="shared" si="267"/>
        <v>39</v>
      </c>
      <c r="G2446" s="107">
        <f>COUNTIF(Data_Eksportir!$H$2:$H$3401,A2446)</f>
        <v>0</v>
      </c>
      <c r="H2446" s="104" t="str">
        <f t="shared" si="268"/>
        <v>1 – 5</v>
      </c>
      <c r="I2446" s="104" t="str">
        <f t="shared" si="269"/>
        <v>Di bawah ambang nilai</v>
      </c>
      <c r="J2446" s="106">
        <f t="shared" si="270"/>
        <v>250.00244599999999</v>
      </c>
      <c r="K2446" s="105">
        <f t="shared" si="271"/>
        <v>0</v>
      </c>
      <c r="L2446" s="106">
        <f t="shared" si="272"/>
        <v>0</v>
      </c>
    </row>
    <row r="2447" spans="1:12" x14ac:dyDescent="0.3">
      <c r="A2447" s="104" t="s">
        <v>5281</v>
      </c>
      <c r="B2447" s="104" t="s">
        <v>5282</v>
      </c>
      <c r="C2447" s="105">
        <v>452467</v>
      </c>
      <c r="D2447" s="105">
        <v>672813</v>
      </c>
      <c r="E2447" s="106">
        <f t="shared" si="266"/>
        <v>1.4869880013349039</v>
      </c>
      <c r="F2447" s="107">
        <f t="shared" si="267"/>
        <v>39</v>
      </c>
      <c r="G2447" s="107">
        <f>COUNTIF(Data_Eksportir!$H$2:$H$3401,A2447)</f>
        <v>0</v>
      </c>
      <c r="H2447" s="104" t="str">
        <f t="shared" si="268"/>
        <v>1 – 5</v>
      </c>
      <c r="I2447" s="104" t="str">
        <f t="shared" si="269"/>
        <v>Di bawah ambang nilai</v>
      </c>
      <c r="J2447" s="106">
        <f t="shared" si="270"/>
        <v>672813.00244700001</v>
      </c>
      <c r="K2447" s="105">
        <f t="shared" si="271"/>
        <v>0</v>
      </c>
      <c r="L2447" s="106">
        <f t="shared" si="272"/>
        <v>0</v>
      </c>
    </row>
    <row r="2448" spans="1:12" x14ac:dyDescent="0.3">
      <c r="A2448" s="104" t="s">
        <v>5283</v>
      </c>
      <c r="B2448" s="104" t="s">
        <v>5284</v>
      </c>
      <c r="C2448" s="105">
        <v>2639087</v>
      </c>
      <c r="D2448" s="105">
        <v>10040543</v>
      </c>
      <c r="E2448" s="106">
        <f t="shared" si="266"/>
        <v>3.8045517256536066</v>
      </c>
      <c r="F2448" s="107">
        <f t="shared" si="267"/>
        <v>39</v>
      </c>
      <c r="G2448" s="107">
        <f>COUNTIF(Data_Eksportir!$H$2:$H$3401,A2448)</f>
        <v>0</v>
      </c>
      <c r="H2448" s="104" t="str">
        <f t="shared" si="268"/>
        <v>1 – 5</v>
      </c>
      <c r="I2448" s="104" t="str">
        <f t="shared" si="269"/>
        <v>Belum terwakili</v>
      </c>
      <c r="J2448" s="106">
        <f t="shared" si="270"/>
        <v>10040543.002448</v>
      </c>
      <c r="K2448" s="105">
        <f t="shared" si="271"/>
        <v>10040543</v>
      </c>
      <c r="L2448" s="106">
        <f t="shared" si="272"/>
        <v>10040543.002448</v>
      </c>
    </row>
    <row r="2449" spans="1:12" x14ac:dyDescent="0.3">
      <c r="A2449" s="104" t="s">
        <v>5285</v>
      </c>
      <c r="B2449" s="104" t="s">
        <v>5286</v>
      </c>
      <c r="C2449" s="105">
        <v>209</v>
      </c>
      <c r="D2449" s="105">
        <v>302</v>
      </c>
      <c r="E2449" s="106">
        <f t="shared" si="266"/>
        <v>1.4449760765550239</v>
      </c>
      <c r="F2449" s="107">
        <f t="shared" si="267"/>
        <v>39</v>
      </c>
      <c r="G2449" s="107">
        <f>COUNTIF(Data_Eksportir!$H$2:$H$3401,A2449)</f>
        <v>0</v>
      </c>
      <c r="H2449" s="104" t="str">
        <f t="shared" si="268"/>
        <v>1 – 5</v>
      </c>
      <c r="I2449" s="104" t="str">
        <f t="shared" si="269"/>
        <v>Di bawah ambang nilai</v>
      </c>
      <c r="J2449" s="106">
        <f t="shared" si="270"/>
        <v>302.00244900000001</v>
      </c>
      <c r="K2449" s="105">
        <f t="shared" si="271"/>
        <v>0</v>
      </c>
      <c r="L2449" s="106">
        <f t="shared" si="272"/>
        <v>0</v>
      </c>
    </row>
    <row r="2450" spans="1:12" x14ac:dyDescent="0.3">
      <c r="A2450" s="104" t="s">
        <v>5287</v>
      </c>
      <c r="B2450" s="104" t="s">
        <v>5288</v>
      </c>
      <c r="C2450" s="105">
        <v>754</v>
      </c>
      <c r="D2450" s="105">
        <v>28275</v>
      </c>
      <c r="E2450" s="106">
        <f t="shared" si="266"/>
        <v>37.5</v>
      </c>
      <c r="F2450" s="107">
        <f t="shared" si="267"/>
        <v>39</v>
      </c>
      <c r="G2450" s="107">
        <f>COUNTIF(Data_Eksportir!$H$2:$H$3401,A2450)</f>
        <v>0</v>
      </c>
      <c r="H2450" s="104" t="str">
        <f t="shared" si="268"/>
        <v>20 – 100</v>
      </c>
      <c r="I2450" s="104" t="str">
        <f t="shared" si="269"/>
        <v>Di bawah ambang nilai</v>
      </c>
      <c r="J2450" s="106">
        <f t="shared" si="270"/>
        <v>28275.00245</v>
      </c>
      <c r="K2450" s="105">
        <f t="shared" si="271"/>
        <v>0</v>
      </c>
      <c r="L2450" s="106">
        <f t="shared" si="272"/>
        <v>0</v>
      </c>
    </row>
    <row r="2451" spans="1:12" x14ac:dyDescent="0.3">
      <c r="A2451" s="104" t="s">
        <v>5289</v>
      </c>
      <c r="B2451" s="104" t="s">
        <v>5290</v>
      </c>
      <c r="C2451" s="105">
        <v>61491</v>
      </c>
      <c r="D2451" s="105">
        <v>541919</v>
      </c>
      <c r="E2451" s="106">
        <f t="shared" si="266"/>
        <v>8.8129807614122395</v>
      </c>
      <c r="F2451" s="107">
        <f t="shared" si="267"/>
        <v>39</v>
      </c>
      <c r="G2451" s="107">
        <f>COUNTIF(Data_Eksportir!$H$2:$H$3401,A2451)</f>
        <v>0</v>
      </c>
      <c r="H2451" s="104" t="str">
        <f t="shared" si="268"/>
        <v>5 – 20</v>
      </c>
      <c r="I2451" s="104" t="str">
        <f t="shared" si="269"/>
        <v>Di bawah ambang nilai</v>
      </c>
      <c r="J2451" s="106">
        <f t="shared" si="270"/>
        <v>541919.00245100004</v>
      </c>
      <c r="K2451" s="105">
        <f t="shared" si="271"/>
        <v>0</v>
      </c>
      <c r="L2451" s="106">
        <f t="shared" si="272"/>
        <v>0</v>
      </c>
    </row>
    <row r="2452" spans="1:12" x14ac:dyDescent="0.3">
      <c r="A2452" s="104" t="s">
        <v>5291</v>
      </c>
      <c r="B2452" s="104" t="s">
        <v>5292</v>
      </c>
      <c r="C2452" s="105">
        <v>307</v>
      </c>
      <c r="D2452" s="105">
        <v>25282</v>
      </c>
      <c r="E2452" s="106">
        <f t="shared" si="266"/>
        <v>82.351791530944624</v>
      </c>
      <c r="F2452" s="107">
        <f t="shared" si="267"/>
        <v>39</v>
      </c>
      <c r="G2452" s="107">
        <f>COUNTIF(Data_Eksportir!$H$2:$H$3401,A2452)</f>
        <v>0</v>
      </c>
      <c r="H2452" s="104" t="str">
        <f t="shared" si="268"/>
        <v>20 – 100</v>
      </c>
      <c r="I2452" s="104" t="str">
        <f t="shared" si="269"/>
        <v>Di bawah ambang nilai</v>
      </c>
      <c r="J2452" s="106">
        <f t="shared" si="270"/>
        <v>25282.002452000001</v>
      </c>
      <c r="K2452" s="105">
        <f t="shared" si="271"/>
        <v>0</v>
      </c>
      <c r="L2452" s="106">
        <f t="shared" si="272"/>
        <v>0</v>
      </c>
    </row>
    <row r="2453" spans="1:12" x14ac:dyDescent="0.3">
      <c r="A2453" s="104" t="s">
        <v>5293</v>
      </c>
      <c r="B2453" s="104" t="s">
        <v>5294</v>
      </c>
      <c r="C2453" s="105">
        <v>23</v>
      </c>
      <c r="D2453" s="105">
        <v>201</v>
      </c>
      <c r="E2453" s="106">
        <f t="shared" si="266"/>
        <v>8.7391304347826093</v>
      </c>
      <c r="F2453" s="107">
        <f t="shared" si="267"/>
        <v>39</v>
      </c>
      <c r="G2453" s="107">
        <f>COUNTIF(Data_Eksportir!$H$2:$H$3401,A2453)</f>
        <v>0</v>
      </c>
      <c r="H2453" s="104" t="str">
        <f t="shared" si="268"/>
        <v>5 – 20</v>
      </c>
      <c r="I2453" s="104" t="str">
        <f t="shared" si="269"/>
        <v>Di bawah ambang nilai</v>
      </c>
      <c r="J2453" s="106">
        <f t="shared" si="270"/>
        <v>201.002453</v>
      </c>
      <c r="K2453" s="105">
        <f t="shared" si="271"/>
        <v>0</v>
      </c>
      <c r="L2453" s="106">
        <f t="shared" si="272"/>
        <v>0</v>
      </c>
    </row>
    <row r="2454" spans="1:12" x14ac:dyDescent="0.3">
      <c r="A2454" s="104" t="s">
        <v>5295</v>
      </c>
      <c r="B2454" s="104" t="s">
        <v>5296</v>
      </c>
      <c r="C2454" s="105">
        <v>11840</v>
      </c>
      <c r="D2454" s="105">
        <v>6340</v>
      </c>
      <c r="E2454" s="106">
        <f t="shared" si="266"/>
        <v>0.53547297297297303</v>
      </c>
      <c r="F2454" s="107">
        <f t="shared" si="267"/>
        <v>39</v>
      </c>
      <c r="G2454" s="107">
        <f>COUNTIF(Data_Eksportir!$H$2:$H$3401,A2454)</f>
        <v>0</v>
      </c>
      <c r="H2454" s="104" t="str">
        <f t="shared" si="268"/>
        <v>Di bawah 1</v>
      </c>
      <c r="I2454" s="104" t="str">
        <f t="shared" si="269"/>
        <v>Di bawah ambang nilai</v>
      </c>
      <c r="J2454" s="106">
        <f t="shared" si="270"/>
        <v>6340.0024540000004</v>
      </c>
      <c r="K2454" s="105">
        <f t="shared" si="271"/>
        <v>0</v>
      </c>
      <c r="L2454" s="106">
        <f t="shared" si="272"/>
        <v>0</v>
      </c>
    </row>
    <row r="2455" spans="1:12" x14ac:dyDescent="0.3">
      <c r="A2455" s="104" t="s">
        <v>5297</v>
      </c>
      <c r="B2455" s="104" t="s">
        <v>5298</v>
      </c>
      <c r="C2455" s="105">
        <v>231</v>
      </c>
      <c r="D2455" s="105">
        <v>389</v>
      </c>
      <c r="E2455" s="106">
        <f t="shared" si="266"/>
        <v>1.6839826839826839</v>
      </c>
      <c r="F2455" s="107">
        <f t="shared" si="267"/>
        <v>39</v>
      </c>
      <c r="G2455" s="107">
        <f>COUNTIF(Data_Eksportir!$H$2:$H$3401,A2455)</f>
        <v>0</v>
      </c>
      <c r="H2455" s="104" t="str">
        <f t="shared" si="268"/>
        <v>1 – 5</v>
      </c>
      <c r="I2455" s="104" t="str">
        <f t="shared" si="269"/>
        <v>Di bawah ambang nilai</v>
      </c>
      <c r="J2455" s="106">
        <f t="shared" si="270"/>
        <v>389.002455</v>
      </c>
      <c r="K2455" s="105">
        <f t="shared" si="271"/>
        <v>0</v>
      </c>
      <c r="L2455" s="106">
        <f t="shared" si="272"/>
        <v>0</v>
      </c>
    </row>
    <row r="2456" spans="1:12" x14ac:dyDescent="0.3">
      <c r="A2456" s="104" t="s">
        <v>5299</v>
      </c>
      <c r="B2456" s="104" t="s">
        <v>5300</v>
      </c>
      <c r="C2456" s="105">
        <v>119189</v>
      </c>
      <c r="D2456" s="105">
        <v>63297</v>
      </c>
      <c r="E2456" s="106">
        <f t="shared" si="266"/>
        <v>0.53106410826502448</v>
      </c>
      <c r="F2456" s="107">
        <f t="shared" si="267"/>
        <v>39</v>
      </c>
      <c r="G2456" s="107">
        <f>COUNTIF(Data_Eksportir!$H$2:$H$3401,A2456)</f>
        <v>0</v>
      </c>
      <c r="H2456" s="104" t="str">
        <f t="shared" si="268"/>
        <v>Di bawah 1</v>
      </c>
      <c r="I2456" s="104" t="str">
        <f t="shared" si="269"/>
        <v>Di bawah ambang nilai</v>
      </c>
      <c r="J2456" s="106">
        <f t="shared" si="270"/>
        <v>63297.002456000002</v>
      </c>
      <c r="K2456" s="105">
        <f t="shared" si="271"/>
        <v>0</v>
      </c>
      <c r="L2456" s="106">
        <f t="shared" si="272"/>
        <v>0</v>
      </c>
    </row>
    <row r="2457" spans="1:12" x14ac:dyDescent="0.3">
      <c r="A2457" s="104" t="s">
        <v>5301</v>
      </c>
      <c r="B2457" s="104" t="s">
        <v>5302</v>
      </c>
      <c r="C2457" s="105">
        <v>9623812</v>
      </c>
      <c r="D2457" s="105">
        <v>37817739</v>
      </c>
      <c r="E2457" s="106">
        <f t="shared" si="266"/>
        <v>3.9296007652684821</v>
      </c>
      <c r="F2457" s="107">
        <f t="shared" si="267"/>
        <v>39</v>
      </c>
      <c r="G2457" s="107">
        <f>COUNTIF(Data_Eksportir!$H$2:$H$3401,A2457)</f>
        <v>0</v>
      </c>
      <c r="H2457" s="104" t="str">
        <f t="shared" si="268"/>
        <v>1 – 5</v>
      </c>
      <c r="I2457" s="104" t="str">
        <f t="shared" si="269"/>
        <v>Belum terwakili</v>
      </c>
      <c r="J2457" s="106">
        <f t="shared" si="270"/>
        <v>37817739.002457</v>
      </c>
      <c r="K2457" s="105">
        <f t="shared" si="271"/>
        <v>37817739</v>
      </c>
      <c r="L2457" s="106">
        <f t="shared" si="272"/>
        <v>37817739.002457</v>
      </c>
    </row>
    <row r="2458" spans="1:12" x14ac:dyDescent="0.3">
      <c r="A2458" s="104" t="s">
        <v>5303</v>
      </c>
      <c r="B2458" s="104" t="s">
        <v>5304</v>
      </c>
      <c r="C2458" s="105"/>
      <c r="D2458" s="105">
        <v>196</v>
      </c>
      <c r="E2458" s="106" t="str">
        <f t="shared" si="266"/>
        <v/>
      </c>
      <c r="F2458" s="107">
        <f t="shared" si="267"/>
        <v>39</v>
      </c>
      <c r="G2458" s="107">
        <f>COUNTIF(Data_Eksportir!$H$2:$H$3401,A2458)</f>
        <v>0</v>
      </c>
      <c r="H2458" s="104" t="str">
        <f t="shared" si="268"/>
        <v>Tanpa data berat</v>
      </c>
      <c r="I2458" s="104" t="str">
        <f t="shared" si="269"/>
        <v>Di bawah ambang nilai</v>
      </c>
      <c r="J2458" s="106">
        <f t="shared" si="270"/>
        <v>196.00245799999999</v>
      </c>
      <c r="K2458" s="105">
        <f t="shared" si="271"/>
        <v>0</v>
      </c>
      <c r="L2458" s="106">
        <f t="shared" si="272"/>
        <v>0</v>
      </c>
    </row>
    <row r="2459" spans="1:12" x14ac:dyDescent="0.3">
      <c r="A2459" s="104" t="s">
        <v>5305</v>
      </c>
      <c r="B2459" s="104" t="s">
        <v>5306</v>
      </c>
      <c r="C2459" s="105">
        <v>575</v>
      </c>
      <c r="D2459" s="105">
        <v>6398</v>
      </c>
      <c r="E2459" s="106">
        <f t="shared" si="266"/>
        <v>11.12695652173913</v>
      </c>
      <c r="F2459" s="107">
        <f t="shared" si="267"/>
        <v>39</v>
      </c>
      <c r="G2459" s="107">
        <f>COUNTIF(Data_Eksportir!$H$2:$H$3401,A2459)</f>
        <v>0</v>
      </c>
      <c r="H2459" s="104" t="str">
        <f t="shared" si="268"/>
        <v>5 – 20</v>
      </c>
      <c r="I2459" s="104" t="str">
        <f t="shared" si="269"/>
        <v>Di bawah ambang nilai</v>
      </c>
      <c r="J2459" s="106">
        <f t="shared" si="270"/>
        <v>6398.0024590000003</v>
      </c>
      <c r="K2459" s="105">
        <f t="shared" si="271"/>
        <v>0</v>
      </c>
      <c r="L2459" s="106">
        <f t="shared" si="272"/>
        <v>0</v>
      </c>
    </row>
    <row r="2460" spans="1:12" x14ac:dyDescent="0.3">
      <c r="A2460" s="104" t="s">
        <v>5307</v>
      </c>
      <c r="B2460" s="104" t="s">
        <v>5308</v>
      </c>
      <c r="C2460" s="105">
        <v>6614</v>
      </c>
      <c r="D2460" s="105">
        <v>42818</v>
      </c>
      <c r="E2460" s="106">
        <f t="shared" si="266"/>
        <v>6.4738433625642573</v>
      </c>
      <c r="F2460" s="107">
        <f t="shared" si="267"/>
        <v>39</v>
      </c>
      <c r="G2460" s="107">
        <f>COUNTIF(Data_Eksportir!$H$2:$H$3401,A2460)</f>
        <v>0</v>
      </c>
      <c r="H2460" s="104" t="str">
        <f t="shared" si="268"/>
        <v>5 – 20</v>
      </c>
      <c r="I2460" s="104" t="str">
        <f t="shared" si="269"/>
        <v>Di bawah ambang nilai</v>
      </c>
      <c r="J2460" s="106">
        <f t="shared" si="270"/>
        <v>42818.002460000003</v>
      </c>
      <c r="K2460" s="105">
        <f t="shared" si="271"/>
        <v>0</v>
      </c>
      <c r="L2460" s="106">
        <f t="shared" si="272"/>
        <v>0</v>
      </c>
    </row>
    <row r="2461" spans="1:12" x14ac:dyDescent="0.3">
      <c r="A2461" s="104" t="s">
        <v>5309</v>
      </c>
      <c r="B2461" s="104" t="s">
        <v>5310</v>
      </c>
      <c r="C2461" s="105">
        <v>1443</v>
      </c>
      <c r="D2461" s="105">
        <v>7341</v>
      </c>
      <c r="E2461" s="106">
        <f t="shared" si="266"/>
        <v>5.0873180873180877</v>
      </c>
      <c r="F2461" s="107">
        <f t="shared" si="267"/>
        <v>39</v>
      </c>
      <c r="G2461" s="107">
        <f>COUNTIF(Data_Eksportir!$H$2:$H$3401,A2461)</f>
        <v>0</v>
      </c>
      <c r="H2461" s="104" t="str">
        <f t="shared" si="268"/>
        <v>5 – 20</v>
      </c>
      <c r="I2461" s="104" t="str">
        <f t="shared" si="269"/>
        <v>Di bawah ambang nilai</v>
      </c>
      <c r="J2461" s="106">
        <f t="shared" si="270"/>
        <v>7341.002461</v>
      </c>
      <c r="K2461" s="105">
        <f t="shared" si="271"/>
        <v>0</v>
      </c>
      <c r="L2461" s="106">
        <f t="shared" si="272"/>
        <v>0</v>
      </c>
    </row>
    <row r="2462" spans="1:12" x14ac:dyDescent="0.3">
      <c r="A2462" s="104" t="s">
        <v>5311</v>
      </c>
      <c r="B2462" s="104" t="s">
        <v>5312</v>
      </c>
      <c r="C2462" s="105">
        <v>1</v>
      </c>
      <c r="D2462" s="105">
        <v>171</v>
      </c>
      <c r="E2462" s="106">
        <f t="shared" si="266"/>
        <v>171</v>
      </c>
      <c r="F2462" s="107">
        <f t="shared" si="267"/>
        <v>39</v>
      </c>
      <c r="G2462" s="107">
        <f>COUNTIF(Data_Eksportir!$H$2:$H$3401,A2462)</f>
        <v>0</v>
      </c>
      <c r="H2462" s="104" t="str">
        <f t="shared" si="268"/>
        <v>100 ke atas</v>
      </c>
      <c r="I2462" s="104" t="str">
        <f t="shared" si="269"/>
        <v>Di bawah ambang nilai</v>
      </c>
      <c r="J2462" s="106">
        <f t="shared" si="270"/>
        <v>171.00246200000001</v>
      </c>
      <c r="K2462" s="105">
        <f t="shared" si="271"/>
        <v>0</v>
      </c>
      <c r="L2462" s="106">
        <f t="shared" si="272"/>
        <v>0</v>
      </c>
    </row>
    <row r="2463" spans="1:12" x14ac:dyDescent="0.3">
      <c r="A2463" s="104" t="s">
        <v>5313</v>
      </c>
      <c r="B2463" s="104" t="s">
        <v>5314</v>
      </c>
      <c r="C2463" s="105">
        <v>3980</v>
      </c>
      <c r="D2463" s="105">
        <v>24096</v>
      </c>
      <c r="E2463" s="106">
        <f t="shared" si="266"/>
        <v>6.0542713567839197</v>
      </c>
      <c r="F2463" s="107">
        <f t="shared" si="267"/>
        <v>39</v>
      </c>
      <c r="G2463" s="107">
        <f>COUNTIF(Data_Eksportir!$H$2:$H$3401,A2463)</f>
        <v>0</v>
      </c>
      <c r="H2463" s="104" t="str">
        <f t="shared" si="268"/>
        <v>5 – 20</v>
      </c>
      <c r="I2463" s="104" t="str">
        <f t="shared" si="269"/>
        <v>Di bawah ambang nilai</v>
      </c>
      <c r="J2463" s="106">
        <f t="shared" si="270"/>
        <v>24096.002463000001</v>
      </c>
      <c r="K2463" s="105">
        <f t="shared" si="271"/>
        <v>0</v>
      </c>
      <c r="L2463" s="106">
        <f t="shared" si="272"/>
        <v>0</v>
      </c>
    </row>
    <row r="2464" spans="1:12" x14ac:dyDescent="0.3">
      <c r="A2464" s="104" t="s">
        <v>5315</v>
      </c>
      <c r="B2464" s="104" t="s">
        <v>5316</v>
      </c>
      <c r="C2464" s="105">
        <v>116</v>
      </c>
      <c r="D2464" s="105">
        <v>4025</v>
      </c>
      <c r="E2464" s="106">
        <f t="shared" si="266"/>
        <v>34.698275862068968</v>
      </c>
      <c r="F2464" s="107">
        <f t="shared" si="267"/>
        <v>39</v>
      </c>
      <c r="G2464" s="107">
        <f>COUNTIF(Data_Eksportir!$H$2:$H$3401,A2464)</f>
        <v>0</v>
      </c>
      <c r="H2464" s="104" t="str">
        <f t="shared" si="268"/>
        <v>20 – 100</v>
      </c>
      <c r="I2464" s="104" t="str">
        <f t="shared" si="269"/>
        <v>Di bawah ambang nilai</v>
      </c>
      <c r="J2464" s="106">
        <f t="shared" si="270"/>
        <v>4025.0024640000001</v>
      </c>
      <c r="K2464" s="105">
        <f t="shared" si="271"/>
        <v>0</v>
      </c>
      <c r="L2464" s="106">
        <f t="shared" si="272"/>
        <v>0</v>
      </c>
    </row>
    <row r="2465" spans="1:12" x14ac:dyDescent="0.3">
      <c r="A2465" s="104" t="s">
        <v>5317</v>
      </c>
      <c r="B2465" s="104" t="s">
        <v>5318</v>
      </c>
      <c r="C2465" s="105">
        <v>31322</v>
      </c>
      <c r="D2465" s="105">
        <v>253844</v>
      </c>
      <c r="E2465" s="106">
        <f t="shared" si="266"/>
        <v>8.104335610752825</v>
      </c>
      <c r="F2465" s="107">
        <f t="shared" si="267"/>
        <v>39</v>
      </c>
      <c r="G2465" s="107">
        <f>COUNTIF(Data_Eksportir!$H$2:$H$3401,A2465)</f>
        <v>0</v>
      </c>
      <c r="H2465" s="104" t="str">
        <f t="shared" si="268"/>
        <v>5 – 20</v>
      </c>
      <c r="I2465" s="104" t="str">
        <f t="shared" si="269"/>
        <v>Di bawah ambang nilai</v>
      </c>
      <c r="J2465" s="106">
        <f t="shared" si="270"/>
        <v>253844.002465</v>
      </c>
      <c r="K2465" s="105">
        <f t="shared" si="271"/>
        <v>0</v>
      </c>
      <c r="L2465" s="106">
        <f t="shared" si="272"/>
        <v>0</v>
      </c>
    </row>
    <row r="2466" spans="1:12" x14ac:dyDescent="0.3">
      <c r="A2466" s="104" t="s">
        <v>5319</v>
      </c>
      <c r="B2466" s="104" t="s">
        <v>5320</v>
      </c>
      <c r="C2466" s="105">
        <v>107746</v>
      </c>
      <c r="D2466" s="105">
        <v>579231</v>
      </c>
      <c r="E2466" s="106">
        <f t="shared" si="266"/>
        <v>5.3758933046238377</v>
      </c>
      <c r="F2466" s="107">
        <f t="shared" si="267"/>
        <v>39</v>
      </c>
      <c r="G2466" s="107">
        <f>COUNTIF(Data_Eksportir!$H$2:$H$3401,A2466)</f>
        <v>0</v>
      </c>
      <c r="H2466" s="104" t="str">
        <f t="shared" si="268"/>
        <v>5 – 20</v>
      </c>
      <c r="I2466" s="104" t="str">
        <f t="shared" si="269"/>
        <v>Di bawah ambang nilai</v>
      </c>
      <c r="J2466" s="106">
        <f t="shared" si="270"/>
        <v>579231.00246600003</v>
      </c>
      <c r="K2466" s="105">
        <f t="shared" si="271"/>
        <v>0</v>
      </c>
      <c r="L2466" s="106">
        <f t="shared" si="272"/>
        <v>0</v>
      </c>
    </row>
    <row r="2467" spans="1:12" x14ac:dyDescent="0.3">
      <c r="A2467" s="104" t="s">
        <v>5321</v>
      </c>
      <c r="B2467" s="104" t="s">
        <v>5322</v>
      </c>
      <c r="C2467" s="105">
        <v>111215</v>
      </c>
      <c r="D2467" s="105">
        <v>642585</v>
      </c>
      <c r="E2467" s="106">
        <f t="shared" si="266"/>
        <v>5.7778626983770174</v>
      </c>
      <c r="F2467" s="107">
        <f t="shared" si="267"/>
        <v>39</v>
      </c>
      <c r="G2467" s="107">
        <f>COUNTIF(Data_Eksportir!$H$2:$H$3401,A2467)</f>
        <v>0</v>
      </c>
      <c r="H2467" s="104" t="str">
        <f t="shared" si="268"/>
        <v>5 – 20</v>
      </c>
      <c r="I2467" s="104" t="str">
        <f t="shared" si="269"/>
        <v>Di bawah ambang nilai</v>
      </c>
      <c r="J2467" s="106">
        <f t="shared" si="270"/>
        <v>642585.00246700004</v>
      </c>
      <c r="K2467" s="105">
        <f t="shared" si="271"/>
        <v>0</v>
      </c>
      <c r="L2467" s="106">
        <f t="shared" si="272"/>
        <v>0</v>
      </c>
    </row>
    <row r="2468" spans="1:12" x14ac:dyDescent="0.3">
      <c r="A2468" s="104" t="s">
        <v>5323</v>
      </c>
      <c r="B2468" s="104" t="s">
        <v>5324</v>
      </c>
      <c r="C2468" s="105">
        <v>112</v>
      </c>
      <c r="D2468" s="105">
        <v>800</v>
      </c>
      <c r="E2468" s="106">
        <f t="shared" si="266"/>
        <v>7.1428571428571432</v>
      </c>
      <c r="F2468" s="107">
        <f t="shared" si="267"/>
        <v>39</v>
      </c>
      <c r="G2468" s="107">
        <f>COUNTIF(Data_Eksportir!$H$2:$H$3401,A2468)</f>
        <v>0</v>
      </c>
      <c r="H2468" s="104" t="str">
        <f t="shared" si="268"/>
        <v>5 – 20</v>
      </c>
      <c r="I2468" s="104" t="str">
        <f t="shared" si="269"/>
        <v>Di bawah ambang nilai</v>
      </c>
      <c r="J2468" s="106">
        <f t="shared" si="270"/>
        <v>800.00246800000002</v>
      </c>
      <c r="K2468" s="105">
        <f t="shared" si="271"/>
        <v>0</v>
      </c>
      <c r="L2468" s="106">
        <f t="shared" si="272"/>
        <v>0</v>
      </c>
    </row>
    <row r="2469" spans="1:12" x14ac:dyDescent="0.3">
      <c r="A2469" s="104" t="s">
        <v>5325</v>
      </c>
      <c r="B2469" s="104" t="s">
        <v>5324</v>
      </c>
      <c r="C2469" s="105">
        <v>8299</v>
      </c>
      <c r="D2469" s="105">
        <v>5295</v>
      </c>
      <c r="E2469" s="106">
        <f t="shared" si="266"/>
        <v>0.63802867815399444</v>
      </c>
      <c r="F2469" s="107">
        <f t="shared" si="267"/>
        <v>39</v>
      </c>
      <c r="G2469" s="107">
        <f>COUNTIF(Data_Eksportir!$H$2:$H$3401,A2469)</f>
        <v>0</v>
      </c>
      <c r="H2469" s="104" t="str">
        <f t="shared" si="268"/>
        <v>Di bawah 1</v>
      </c>
      <c r="I2469" s="104" t="str">
        <f t="shared" si="269"/>
        <v>Di bawah ambang nilai</v>
      </c>
      <c r="J2469" s="106">
        <f t="shared" si="270"/>
        <v>5295.002469</v>
      </c>
      <c r="K2469" s="105">
        <f t="shared" si="271"/>
        <v>0</v>
      </c>
      <c r="L2469" s="106">
        <f t="shared" si="272"/>
        <v>0</v>
      </c>
    </row>
    <row r="2470" spans="1:12" x14ac:dyDescent="0.3">
      <c r="A2470" s="104" t="s">
        <v>5326</v>
      </c>
      <c r="B2470" s="104" t="s">
        <v>5327</v>
      </c>
      <c r="C2470" s="105">
        <v>50</v>
      </c>
      <c r="D2470" s="105">
        <v>153</v>
      </c>
      <c r="E2470" s="106">
        <f t="shared" si="266"/>
        <v>3.06</v>
      </c>
      <c r="F2470" s="107">
        <f t="shared" si="267"/>
        <v>39</v>
      </c>
      <c r="G2470" s="107">
        <f>COUNTIF(Data_Eksportir!$H$2:$H$3401,A2470)</f>
        <v>0</v>
      </c>
      <c r="H2470" s="104" t="str">
        <f t="shared" si="268"/>
        <v>1 – 5</v>
      </c>
      <c r="I2470" s="104" t="str">
        <f t="shared" si="269"/>
        <v>Di bawah ambang nilai</v>
      </c>
      <c r="J2470" s="106">
        <f t="shared" si="270"/>
        <v>153.00246999999999</v>
      </c>
      <c r="K2470" s="105">
        <f t="shared" si="271"/>
        <v>0</v>
      </c>
      <c r="L2470" s="106">
        <f t="shared" si="272"/>
        <v>0</v>
      </c>
    </row>
    <row r="2471" spans="1:12" x14ac:dyDescent="0.3">
      <c r="A2471" s="104" t="s">
        <v>5328</v>
      </c>
      <c r="B2471" s="104" t="s">
        <v>5329</v>
      </c>
      <c r="C2471" s="105">
        <v>175</v>
      </c>
      <c r="D2471" s="105">
        <v>1753</v>
      </c>
      <c r="E2471" s="106">
        <f t="shared" si="266"/>
        <v>10.017142857142858</v>
      </c>
      <c r="F2471" s="107">
        <f t="shared" si="267"/>
        <v>39</v>
      </c>
      <c r="G2471" s="107">
        <f>COUNTIF(Data_Eksportir!$H$2:$H$3401,A2471)</f>
        <v>0</v>
      </c>
      <c r="H2471" s="104" t="str">
        <f t="shared" si="268"/>
        <v>5 – 20</v>
      </c>
      <c r="I2471" s="104" t="str">
        <f t="shared" si="269"/>
        <v>Di bawah ambang nilai</v>
      </c>
      <c r="J2471" s="106">
        <f t="shared" si="270"/>
        <v>1753.002471</v>
      </c>
      <c r="K2471" s="105">
        <f t="shared" si="271"/>
        <v>0</v>
      </c>
      <c r="L2471" s="106">
        <f t="shared" si="272"/>
        <v>0</v>
      </c>
    </row>
    <row r="2472" spans="1:12" x14ac:dyDescent="0.3">
      <c r="A2472" s="104" t="s">
        <v>5330</v>
      </c>
      <c r="B2472" s="104" t="s">
        <v>5331</v>
      </c>
      <c r="C2472" s="105">
        <v>22941</v>
      </c>
      <c r="D2472" s="105">
        <v>61660</v>
      </c>
      <c r="E2472" s="106">
        <f t="shared" si="266"/>
        <v>2.6877642648533193</v>
      </c>
      <c r="F2472" s="107">
        <f t="shared" si="267"/>
        <v>39</v>
      </c>
      <c r="G2472" s="107">
        <f>COUNTIF(Data_Eksportir!$H$2:$H$3401,A2472)</f>
        <v>0</v>
      </c>
      <c r="H2472" s="104" t="str">
        <f t="shared" si="268"/>
        <v>1 – 5</v>
      </c>
      <c r="I2472" s="104" t="str">
        <f t="shared" si="269"/>
        <v>Di bawah ambang nilai</v>
      </c>
      <c r="J2472" s="106">
        <f t="shared" si="270"/>
        <v>61660.002472</v>
      </c>
      <c r="K2472" s="105">
        <f t="shared" si="271"/>
        <v>0</v>
      </c>
      <c r="L2472" s="106">
        <f t="shared" si="272"/>
        <v>0</v>
      </c>
    </row>
    <row r="2473" spans="1:12" x14ac:dyDescent="0.3">
      <c r="A2473" s="104" t="s">
        <v>5332</v>
      </c>
      <c r="B2473" s="104" t="s">
        <v>5333</v>
      </c>
      <c r="C2473" s="105">
        <v>318324</v>
      </c>
      <c r="D2473" s="105">
        <v>1111538</v>
      </c>
      <c r="E2473" s="106">
        <f t="shared" si="266"/>
        <v>3.4918447870722913</v>
      </c>
      <c r="F2473" s="107">
        <f t="shared" si="267"/>
        <v>39</v>
      </c>
      <c r="G2473" s="107">
        <f>COUNTIF(Data_Eksportir!$H$2:$H$3401,A2473)</f>
        <v>0</v>
      </c>
      <c r="H2473" s="104" t="str">
        <f t="shared" si="268"/>
        <v>1 – 5</v>
      </c>
      <c r="I2473" s="104" t="str">
        <f t="shared" si="269"/>
        <v>Di bawah ambang nilai</v>
      </c>
      <c r="J2473" s="106">
        <f t="shared" si="270"/>
        <v>1111538.002473</v>
      </c>
      <c r="K2473" s="105">
        <f t="shared" si="271"/>
        <v>0</v>
      </c>
      <c r="L2473" s="106">
        <f t="shared" si="272"/>
        <v>0</v>
      </c>
    </row>
    <row r="2474" spans="1:12" x14ac:dyDescent="0.3">
      <c r="A2474" s="104" t="s">
        <v>5334</v>
      </c>
      <c r="B2474" s="104" t="s">
        <v>5335</v>
      </c>
      <c r="C2474" s="105">
        <v>144253</v>
      </c>
      <c r="D2474" s="105">
        <v>1165034</v>
      </c>
      <c r="E2474" s="106">
        <f t="shared" si="266"/>
        <v>8.0763242358911072</v>
      </c>
      <c r="F2474" s="107">
        <f t="shared" si="267"/>
        <v>39</v>
      </c>
      <c r="G2474" s="107">
        <f>COUNTIF(Data_Eksportir!$H$2:$H$3401,A2474)</f>
        <v>0</v>
      </c>
      <c r="H2474" s="104" t="str">
        <f t="shared" si="268"/>
        <v>5 – 20</v>
      </c>
      <c r="I2474" s="104" t="str">
        <f t="shared" si="269"/>
        <v>Di bawah ambang nilai</v>
      </c>
      <c r="J2474" s="106">
        <f t="shared" si="270"/>
        <v>1165034.002474</v>
      </c>
      <c r="K2474" s="105">
        <f t="shared" si="271"/>
        <v>0</v>
      </c>
      <c r="L2474" s="106">
        <f t="shared" si="272"/>
        <v>0</v>
      </c>
    </row>
    <row r="2475" spans="1:12" x14ac:dyDescent="0.3">
      <c r="A2475" s="104" t="s">
        <v>5336</v>
      </c>
      <c r="B2475" s="104" t="s">
        <v>5337</v>
      </c>
      <c r="C2475" s="105">
        <v>96097</v>
      </c>
      <c r="D2475" s="105">
        <v>834345</v>
      </c>
      <c r="E2475" s="106">
        <f t="shared" si="266"/>
        <v>8.6823209881682057</v>
      </c>
      <c r="F2475" s="107">
        <f t="shared" si="267"/>
        <v>39</v>
      </c>
      <c r="G2475" s="107">
        <f>COUNTIF(Data_Eksportir!$H$2:$H$3401,A2475)</f>
        <v>0</v>
      </c>
      <c r="H2475" s="104" t="str">
        <f t="shared" si="268"/>
        <v>5 – 20</v>
      </c>
      <c r="I2475" s="104" t="str">
        <f t="shared" si="269"/>
        <v>Di bawah ambang nilai</v>
      </c>
      <c r="J2475" s="106">
        <f t="shared" si="270"/>
        <v>834345.00247499999</v>
      </c>
      <c r="K2475" s="105">
        <f t="shared" si="271"/>
        <v>0</v>
      </c>
      <c r="L2475" s="106">
        <f t="shared" si="272"/>
        <v>0</v>
      </c>
    </row>
    <row r="2476" spans="1:12" x14ac:dyDescent="0.3">
      <c r="A2476" s="104" t="s">
        <v>5338</v>
      </c>
      <c r="B2476" s="104" t="s">
        <v>5339</v>
      </c>
      <c r="C2476" s="105">
        <v>1856</v>
      </c>
      <c r="D2476" s="105">
        <v>25634</v>
      </c>
      <c r="E2476" s="106">
        <f t="shared" si="266"/>
        <v>13.811422413793103</v>
      </c>
      <c r="F2476" s="107">
        <f t="shared" si="267"/>
        <v>39</v>
      </c>
      <c r="G2476" s="107">
        <f>COUNTIF(Data_Eksportir!$H$2:$H$3401,A2476)</f>
        <v>0</v>
      </c>
      <c r="H2476" s="104" t="str">
        <f t="shared" si="268"/>
        <v>5 – 20</v>
      </c>
      <c r="I2476" s="104" t="str">
        <f t="shared" si="269"/>
        <v>Di bawah ambang nilai</v>
      </c>
      <c r="J2476" s="106">
        <f t="shared" si="270"/>
        <v>25634.002476000001</v>
      </c>
      <c r="K2476" s="105">
        <f t="shared" si="271"/>
        <v>0</v>
      </c>
      <c r="L2476" s="106">
        <f t="shared" si="272"/>
        <v>0</v>
      </c>
    </row>
    <row r="2477" spans="1:12" x14ac:dyDescent="0.3">
      <c r="A2477" s="104" t="s">
        <v>5340</v>
      </c>
      <c r="B2477" s="104" t="s">
        <v>5341</v>
      </c>
      <c r="C2477" s="105">
        <v>67729</v>
      </c>
      <c r="D2477" s="105">
        <v>493454</v>
      </c>
      <c r="E2477" s="106">
        <f t="shared" si="266"/>
        <v>7.2857121764679826</v>
      </c>
      <c r="F2477" s="107">
        <f t="shared" si="267"/>
        <v>39</v>
      </c>
      <c r="G2477" s="107">
        <f>COUNTIF(Data_Eksportir!$H$2:$H$3401,A2477)</f>
        <v>0</v>
      </c>
      <c r="H2477" s="104" t="str">
        <f t="shared" si="268"/>
        <v>5 – 20</v>
      </c>
      <c r="I2477" s="104" t="str">
        <f t="shared" si="269"/>
        <v>Di bawah ambang nilai</v>
      </c>
      <c r="J2477" s="106">
        <f t="shared" si="270"/>
        <v>493454.002477</v>
      </c>
      <c r="K2477" s="105">
        <f t="shared" si="271"/>
        <v>0</v>
      </c>
      <c r="L2477" s="106">
        <f t="shared" si="272"/>
        <v>0</v>
      </c>
    </row>
    <row r="2478" spans="1:12" x14ac:dyDescent="0.3">
      <c r="A2478" s="104" t="s">
        <v>5342</v>
      </c>
      <c r="B2478" s="104" t="s">
        <v>5343</v>
      </c>
      <c r="C2478" s="105">
        <v>126314</v>
      </c>
      <c r="D2478" s="105">
        <v>829675</v>
      </c>
      <c r="E2478" s="106">
        <f t="shared" si="266"/>
        <v>6.5683534683408018</v>
      </c>
      <c r="F2478" s="107">
        <f t="shared" si="267"/>
        <v>39</v>
      </c>
      <c r="G2478" s="107">
        <f>COUNTIF(Data_Eksportir!$H$2:$H$3401,A2478)</f>
        <v>0</v>
      </c>
      <c r="H2478" s="104" t="str">
        <f t="shared" si="268"/>
        <v>5 – 20</v>
      </c>
      <c r="I2478" s="104" t="str">
        <f t="shared" si="269"/>
        <v>Di bawah ambang nilai</v>
      </c>
      <c r="J2478" s="106">
        <f t="shared" si="270"/>
        <v>829675.00247800001</v>
      </c>
      <c r="K2478" s="105">
        <f t="shared" si="271"/>
        <v>0</v>
      </c>
      <c r="L2478" s="106">
        <f t="shared" si="272"/>
        <v>0</v>
      </c>
    </row>
    <row r="2479" spans="1:12" x14ac:dyDescent="0.3">
      <c r="A2479" s="104" t="s">
        <v>5344</v>
      </c>
      <c r="B2479" s="104" t="s">
        <v>5345</v>
      </c>
      <c r="C2479" s="105">
        <v>14</v>
      </c>
      <c r="D2479" s="105">
        <v>37</v>
      </c>
      <c r="E2479" s="106">
        <f t="shared" si="266"/>
        <v>2.6428571428571428</v>
      </c>
      <c r="F2479" s="107">
        <f t="shared" si="267"/>
        <v>39</v>
      </c>
      <c r="G2479" s="107">
        <f>COUNTIF(Data_Eksportir!$H$2:$H$3401,A2479)</f>
        <v>0</v>
      </c>
      <c r="H2479" s="104" t="str">
        <f t="shared" si="268"/>
        <v>1 – 5</v>
      </c>
      <c r="I2479" s="104" t="str">
        <f t="shared" si="269"/>
        <v>Di bawah ambang nilai</v>
      </c>
      <c r="J2479" s="106">
        <f t="shared" si="270"/>
        <v>37.002479000000001</v>
      </c>
      <c r="K2479" s="105">
        <f t="shared" si="271"/>
        <v>0</v>
      </c>
      <c r="L2479" s="106">
        <f t="shared" si="272"/>
        <v>0</v>
      </c>
    </row>
    <row r="2480" spans="1:12" x14ac:dyDescent="0.3">
      <c r="A2480" s="104" t="s">
        <v>5346</v>
      </c>
      <c r="B2480" s="104" t="s">
        <v>5347</v>
      </c>
      <c r="C2480" s="105">
        <v>560</v>
      </c>
      <c r="D2480" s="105">
        <v>1063</v>
      </c>
      <c r="E2480" s="106">
        <f t="shared" si="266"/>
        <v>1.8982142857142856</v>
      </c>
      <c r="F2480" s="107">
        <f t="shared" si="267"/>
        <v>39</v>
      </c>
      <c r="G2480" s="107">
        <f>COUNTIF(Data_Eksportir!$H$2:$H$3401,A2480)</f>
        <v>0</v>
      </c>
      <c r="H2480" s="104" t="str">
        <f t="shared" si="268"/>
        <v>1 – 5</v>
      </c>
      <c r="I2480" s="104" t="str">
        <f t="shared" si="269"/>
        <v>Di bawah ambang nilai</v>
      </c>
      <c r="J2480" s="106">
        <f t="shared" si="270"/>
        <v>1063.0024800000001</v>
      </c>
      <c r="K2480" s="105">
        <f t="shared" si="271"/>
        <v>0</v>
      </c>
      <c r="L2480" s="106">
        <f t="shared" si="272"/>
        <v>0</v>
      </c>
    </row>
    <row r="2481" spans="1:12" x14ac:dyDescent="0.3">
      <c r="A2481" s="104" t="s">
        <v>5348</v>
      </c>
      <c r="B2481" s="104" t="s">
        <v>5349</v>
      </c>
      <c r="C2481" s="105">
        <v>0</v>
      </c>
      <c r="D2481" s="105">
        <v>200</v>
      </c>
      <c r="E2481" s="106" t="str">
        <f t="shared" si="266"/>
        <v/>
      </c>
      <c r="F2481" s="107">
        <f t="shared" si="267"/>
        <v>39</v>
      </c>
      <c r="G2481" s="107">
        <f>COUNTIF(Data_Eksportir!$H$2:$H$3401,A2481)</f>
        <v>0</v>
      </c>
      <c r="H2481" s="104" t="str">
        <f t="shared" si="268"/>
        <v>Tanpa data berat</v>
      </c>
      <c r="I2481" s="104" t="str">
        <f t="shared" si="269"/>
        <v>Di bawah ambang nilai</v>
      </c>
      <c r="J2481" s="106">
        <f t="shared" si="270"/>
        <v>200.00248099999999</v>
      </c>
      <c r="K2481" s="105">
        <f t="shared" si="271"/>
        <v>0</v>
      </c>
      <c r="L2481" s="106">
        <f t="shared" si="272"/>
        <v>0</v>
      </c>
    </row>
    <row r="2482" spans="1:12" x14ac:dyDescent="0.3">
      <c r="A2482" s="104" t="s">
        <v>5350</v>
      </c>
      <c r="B2482" s="104" t="s">
        <v>5351</v>
      </c>
      <c r="C2482" s="105">
        <v>8562</v>
      </c>
      <c r="D2482" s="105">
        <v>196274</v>
      </c>
      <c r="E2482" s="106">
        <f t="shared" si="266"/>
        <v>22.923849567857978</v>
      </c>
      <c r="F2482" s="107">
        <f t="shared" si="267"/>
        <v>39</v>
      </c>
      <c r="G2482" s="107">
        <f>COUNTIF(Data_Eksportir!$H$2:$H$3401,A2482)</f>
        <v>0</v>
      </c>
      <c r="H2482" s="104" t="str">
        <f t="shared" si="268"/>
        <v>20 – 100</v>
      </c>
      <c r="I2482" s="104" t="str">
        <f t="shared" si="269"/>
        <v>Di bawah ambang nilai</v>
      </c>
      <c r="J2482" s="106">
        <f t="shared" si="270"/>
        <v>196274.00248200001</v>
      </c>
      <c r="K2482" s="105">
        <f t="shared" si="271"/>
        <v>0</v>
      </c>
      <c r="L2482" s="106">
        <f t="shared" si="272"/>
        <v>0</v>
      </c>
    </row>
    <row r="2483" spans="1:12" x14ac:dyDescent="0.3">
      <c r="A2483" s="104" t="s">
        <v>5352</v>
      </c>
      <c r="B2483" s="104" t="s">
        <v>5353</v>
      </c>
      <c r="C2483" s="105">
        <v>1279</v>
      </c>
      <c r="D2483" s="105">
        <v>76666</v>
      </c>
      <c r="E2483" s="106">
        <f t="shared" si="266"/>
        <v>59.942142298670838</v>
      </c>
      <c r="F2483" s="107">
        <f t="shared" si="267"/>
        <v>39</v>
      </c>
      <c r="G2483" s="107">
        <f>COUNTIF(Data_Eksportir!$H$2:$H$3401,A2483)</f>
        <v>0</v>
      </c>
      <c r="H2483" s="104" t="str">
        <f t="shared" si="268"/>
        <v>20 – 100</v>
      </c>
      <c r="I2483" s="104" t="str">
        <f t="shared" si="269"/>
        <v>Di bawah ambang nilai</v>
      </c>
      <c r="J2483" s="106">
        <f t="shared" si="270"/>
        <v>76666.002483000004</v>
      </c>
      <c r="K2483" s="105">
        <f t="shared" si="271"/>
        <v>0</v>
      </c>
      <c r="L2483" s="106">
        <f t="shared" si="272"/>
        <v>0</v>
      </c>
    </row>
    <row r="2484" spans="1:12" x14ac:dyDescent="0.3">
      <c r="A2484" s="104" t="s">
        <v>5354</v>
      </c>
      <c r="B2484" s="104" t="s">
        <v>5355</v>
      </c>
      <c r="C2484" s="105">
        <v>35645</v>
      </c>
      <c r="D2484" s="105">
        <v>84022</v>
      </c>
      <c r="E2484" s="106">
        <f t="shared" si="266"/>
        <v>2.3571889465563194</v>
      </c>
      <c r="F2484" s="107">
        <f t="shared" si="267"/>
        <v>39</v>
      </c>
      <c r="G2484" s="107">
        <f>COUNTIF(Data_Eksportir!$H$2:$H$3401,A2484)</f>
        <v>0</v>
      </c>
      <c r="H2484" s="104" t="str">
        <f t="shared" si="268"/>
        <v>1 – 5</v>
      </c>
      <c r="I2484" s="104" t="str">
        <f t="shared" si="269"/>
        <v>Di bawah ambang nilai</v>
      </c>
      <c r="J2484" s="106">
        <f t="shared" si="270"/>
        <v>84022.002483999997</v>
      </c>
      <c r="K2484" s="105">
        <f t="shared" si="271"/>
        <v>0</v>
      </c>
      <c r="L2484" s="106">
        <f t="shared" si="272"/>
        <v>0</v>
      </c>
    </row>
    <row r="2485" spans="1:12" x14ac:dyDescent="0.3">
      <c r="A2485" s="104" t="s">
        <v>5356</v>
      </c>
      <c r="B2485" s="104" t="s">
        <v>5357</v>
      </c>
      <c r="C2485" s="105">
        <v>63</v>
      </c>
      <c r="D2485" s="105">
        <v>412</v>
      </c>
      <c r="E2485" s="106">
        <f t="shared" si="266"/>
        <v>6.5396825396825395</v>
      </c>
      <c r="F2485" s="107">
        <f t="shared" si="267"/>
        <v>39</v>
      </c>
      <c r="G2485" s="107">
        <f>COUNTIF(Data_Eksportir!$H$2:$H$3401,A2485)</f>
        <v>0</v>
      </c>
      <c r="H2485" s="104" t="str">
        <f t="shared" si="268"/>
        <v>5 – 20</v>
      </c>
      <c r="I2485" s="104" t="str">
        <f t="shared" si="269"/>
        <v>Di bawah ambang nilai</v>
      </c>
      <c r="J2485" s="106">
        <f t="shared" si="270"/>
        <v>412.00248499999998</v>
      </c>
      <c r="K2485" s="105">
        <f t="shared" si="271"/>
        <v>0</v>
      </c>
      <c r="L2485" s="106">
        <f t="shared" si="272"/>
        <v>0</v>
      </c>
    </row>
    <row r="2486" spans="1:12" x14ac:dyDescent="0.3">
      <c r="A2486" s="104" t="s">
        <v>5358</v>
      </c>
      <c r="B2486" s="104" t="s">
        <v>5359</v>
      </c>
      <c r="C2486" s="105">
        <v>715</v>
      </c>
      <c r="D2486" s="105">
        <v>1416</v>
      </c>
      <c r="E2486" s="106">
        <f t="shared" si="266"/>
        <v>1.9804195804195803</v>
      </c>
      <c r="F2486" s="107">
        <f t="shared" si="267"/>
        <v>39</v>
      </c>
      <c r="G2486" s="107">
        <f>COUNTIF(Data_Eksportir!$H$2:$H$3401,A2486)</f>
        <v>0</v>
      </c>
      <c r="H2486" s="104" t="str">
        <f t="shared" si="268"/>
        <v>1 – 5</v>
      </c>
      <c r="I2486" s="104" t="str">
        <f t="shared" si="269"/>
        <v>Di bawah ambang nilai</v>
      </c>
      <c r="J2486" s="106">
        <f t="shared" si="270"/>
        <v>1416.0024860000001</v>
      </c>
      <c r="K2486" s="105">
        <f t="shared" si="271"/>
        <v>0</v>
      </c>
      <c r="L2486" s="106">
        <f t="shared" si="272"/>
        <v>0</v>
      </c>
    </row>
    <row r="2487" spans="1:12" x14ac:dyDescent="0.3">
      <c r="A2487" s="104" t="s">
        <v>5360</v>
      </c>
      <c r="B2487" s="104" t="s">
        <v>5361</v>
      </c>
      <c r="C2487" s="105">
        <v>3952</v>
      </c>
      <c r="D2487" s="105">
        <v>20557</v>
      </c>
      <c r="E2487" s="106">
        <f t="shared" si="266"/>
        <v>5.2016700404858298</v>
      </c>
      <c r="F2487" s="107">
        <f t="shared" si="267"/>
        <v>39</v>
      </c>
      <c r="G2487" s="107">
        <f>COUNTIF(Data_Eksportir!$H$2:$H$3401,A2487)</f>
        <v>0</v>
      </c>
      <c r="H2487" s="104" t="str">
        <f t="shared" si="268"/>
        <v>5 – 20</v>
      </c>
      <c r="I2487" s="104" t="str">
        <f t="shared" si="269"/>
        <v>Di bawah ambang nilai</v>
      </c>
      <c r="J2487" s="106">
        <f t="shared" si="270"/>
        <v>20557.002487000002</v>
      </c>
      <c r="K2487" s="105">
        <f t="shared" si="271"/>
        <v>0</v>
      </c>
      <c r="L2487" s="106">
        <f t="shared" si="272"/>
        <v>0</v>
      </c>
    </row>
    <row r="2488" spans="1:12" x14ac:dyDescent="0.3">
      <c r="A2488" s="104" t="s">
        <v>5362</v>
      </c>
      <c r="B2488" s="104" t="s">
        <v>5363</v>
      </c>
      <c r="C2488" s="105">
        <v>59073</v>
      </c>
      <c r="D2488" s="105">
        <v>336089</v>
      </c>
      <c r="E2488" s="106">
        <f t="shared" si="266"/>
        <v>5.6893843210942396</v>
      </c>
      <c r="F2488" s="107">
        <f t="shared" si="267"/>
        <v>39</v>
      </c>
      <c r="G2488" s="107">
        <f>COUNTIF(Data_Eksportir!$H$2:$H$3401,A2488)</f>
        <v>0</v>
      </c>
      <c r="H2488" s="104" t="str">
        <f t="shared" si="268"/>
        <v>5 – 20</v>
      </c>
      <c r="I2488" s="104" t="str">
        <f t="shared" si="269"/>
        <v>Di bawah ambang nilai</v>
      </c>
      <c r="J2488" s="106">
        <f t="shared" si="270"/>
        <v>336089.00248800003</v>
      </c>
      <c r="K2488" s="105">
        <f t="shared" si="271"/>
        <v>0</v>
      </c>
      <c r="L2488" s="106">
        <f t="shared" si="272"/>
        <v>0</v>
      </c>
    </row>
    <row r="2489" spans="1:12" x14ac:dyDescent="0.3">
      <c r="A2489" s="104" t="s">
        <v>5364</v>
      </c>
      <c r="B2489" s="104" t="s">
        <v>5365</v>
      </c>
      <c r="C2489" s="105">
        <v>10751994</v>
      </c>
      <c r="D2489" s="105">
        <v>34746834</v>
      </c>
      <c r="E2489" s="106">
        <f t="shared" si="266"/>
        <v>3.2316641917768929</v>
      </c>
      <c r="F2489" s="107">
        <f t="shared" si="267"/>
        <v>39</v>
      </c>
      <c r="G2489" s="107">
        <f>COUNTIF(Data_Eksportir!$H$2:$H$3401,A2489)</f>
        <v>0</v>
      </c>
      <c r="H2489" s="104" t="str">
        <f t="shared" si="268"/>
        <v>1 – 5</v>
      </c>
      <c r="I2489" s="104" t="str">
        <f t="shared" si="269"/>
        <v>Belum terwakili</v>
      </c>
      <c r="J2489" s="106">
        <f t="shared" si="270"/>
        <v>34746834.002489001</v>
      </c>
      <c r="K2489" s="105">
        <f t="shared" si="271"/>
        <v>34746834</v>
      </c>
      <c r="L2489" s="106">
        <f t="shared" si="272"/>
        <v>34746834.002489001</v>
      </c>
    </row>
    <row r="2490" spans="1:12" x14ac:dyDescent="0.3">
      <c r="A2490" s="104" t="s">
        <v>5366</v>
      </c>
      <c r="B2490" s="104" t="s">
        <v>5367</v>
      </c>
      <c r="C2490" s="105">
        <v>802876</v>
      </c>
      <c r="D2490" s="105">
        <v>1065266</v>
      </c>
      <c r="E2490" s="106">
        <f t="shared" si="266"/>
        <v>1.3268126086718248</v>
      </c>
      <c r="F2490" s="107">
        <f t="shared" si="267"/>
        <v>39</v>
      </c>
      <c r="G2490" s="107">
        <f>COUNTIF(Data_Eksportir!$H$2:$H$3401,A2490)</f>
        <v>0</v>
      </c>
      <c r="H2490" s="104" t="str">
        <f t="shared" si="268"/>
        <v>1 – 5</v>
      </c>
      <c r="I2490" s="104" t="str">
        <f t="shared" si="269"/>
        <v>Di bawah ambang nilai</v>
      </c>
      <c r="J2490" s="106">
        <f t="shared" si="270"/>
        <v>1065266.0024900001</v>
      </c>
      <c r="K2490" s="105">
        <f t="shared" si="271"/>
        <v>0</v>
      </c>
      <c r="L2490" s="106">
        <f t="shared" si="272"/>
        <v>0</v>
      </c>
    </row>
    <row r="2491" spans="1:12" x14ac:dyDescent="0.3">
      <c r="A2491" s="104" t="s">
        <v>5368</v>
      </c>
      <c r="B2491" s="104" t="s">
        <v>5369</v>
      </c>
      <c r="C2491" s="105">
        <v>1646947</v>
      </c>
      <c r="D2491" s="105">
        <v>5863590</v>
      </c>
      <c r="E2491" s="106">
        <f t="shared" si="266"/>
        <v>3.560278503194092</v>
      </c>
      <c r="F2491" s="107">
        <f t="shared" si="267"/>
        <v>39</v>
      </c>
      <c r="G2491" s="107">
        <f>COUNTIF(Data_Eksportir!$H$2:$H$3401,A2491)</f>
        <v>0</v>
      </c>
      <c r="H2491" s="104" t="str">
        <f t="shared" si="268"/>
        <v>1 – 5</v>
      </c>
      <c r="I2491" s="104" t="str">
        <f t="shared" si="269"/>
        <v>Di bawah ambang nilai</v>
      </c>
      <c r="J2491" s="106">
        <f t="shared" si="270"/>
        <v>5863590.0024910001</v>
      </c>
      <c r="K2491" s="105">
        <f t="shared" si="271"/>
        <v>0</v>
      </c>
      <c r="L2491" s="106">
        <f t="shared" si="272"/>
        <v>0</v>
      </c>
    </row>
    <row r="2492" spans="1:12" x14ac:dyDescent="0.3">
      <c r="A2492" s="104" t="s">
        <v>5370</v>
      </c>
      <c r="B2492" s="104" t="s">
        <v>5371</v>
      </c>
      <c r="C2492" s="105">
        <v>170</v>
      </c>
      <c r="D2492" s="105">
        <v>2362</v>
      </c>
      <c r="E2492" s="106">
        <f t="shared" si="266"/>
        <v>13.894117647058824</v>
      </c>
      <c r="F2492" s="107">
        <f t="shared" si="267"/>
        <v>39</v>
      </c>
      <c r="G2492" s="107">
        <f>COUNTIF(Data_Eksportir!$H$2:$H$3401,A2492)</f>
        <v>0</v>
      </c>
      <c r="H2492" s="104" t="str">
        <f t="shared" si="268"/>
        <v>5 – 20</v>
      </c>
      <c r="I2492" s="104" t="str">
        <f t="shared" si="269"/>
        <v>Di bawah ambang nilai</v>
      </c>
      <c r="J2492" s="106">
        <f t="shared" si="270"/>
        <v>2362.0024920000001</v>
      </c>
      <c r="K2492" s="105">
        <f t="shared" si="271"/>
        <v>0</v>
      </c>
      <c r="L2492" s="106">
        <f t="shared" si="272"/>
        <v>0</v>
      </c>
    </row>
    <row r="2493" spans="1:12" x14ac:dyDescent="0.3">
      <c r="A2493" s="104" t="s">
        <v>5372</v>
      </c>
      <c r="B2493" s="104" t="s">
        <v>5373</v>
      </c>
      <c r="C2493" s="105">
        <v>136121</v>
      </c>
      <c r="D2493" s="105">
        <v>528624</v>
      </c>
      <c r="E2493" s="106">
        <f t="shared" si="266"/>
        <v>3.8834860161180127</v>
      </c>
      <c r="F2493" s="107">
        <f t="shared" si="267"/>
        <v>39</v>
      </c>
      <c r="G2493" s="107">
        <f>COUNTIF(Data_Eksportir!$H$2:$H$3401,A2493)</f>
        <v>0</v>
      </c>
      <c r="H2493" s="104" t="str">
        <f t="shared" si="268"/>
        <v>1 – 5</v>
      </c>
      <c r="I2493" s="104" t="str">
        <f t="shared" si="269"/>
        <v>Di bawah ambang nilai</v>
      </c>
      <c r="J2493" s="106">
        <f t="shared" si="270"/>
        <v>528624.00249300001</v>
      </c>
      <c r="K2493" s="105">
        <f t="shared" si="271"/>
        <v>0</v>
      </c>
      <c r="L2493" s="106">
        <f t="shared" si="272"/>
        <v>0</v>
      </c>
    </row>
    <row r="2494" spans="1:12" x14ac:dyDescent="0.3">
      <c r="A2494" s="104" t="s">
        <v>5374</v>
      </c>
      <c r="B2494" s="104" t="s">
        <v>5375</v>
      </c>
      <c r="C2494" s="105">
        <v>122</v>
      </c>
      <c r="D2494" s="105">
        <v>622</v>
      </c>
      <c r="E2494" s="106">
        <f t="shared" si="266"/>
        <v>5.0983606557377046</v>
      </c>
      <c r="F2494" s="107">
        <f t="shared" si="267"/>
        <v>39</v>
      </c>
      <c r="G2494" s="107">
        <f>COUNTIF(Data_Eksportir!$H$2:$H$3401,A2494)</f>
        <v>0</v>
      </c>
      <c r="H2494" s="104" t="str">
        <f t="shared" si="268"/>
        <v>5 – 20</v>
      </c>
      <c r="I2494" s="104" t="str">
        <f t="shared" si="269"/>
        <v>Di bawah ambang nilai</v>
      </c>
      <c r="J2494" s="106">
        <f t="shared" si="270"/>
        <v>622.00249399999996</v>
      </c>
      <c r="K2494" s="105">
        <f t="shared" si="271"/>
        <v>0</v>
      </c>
      <c r="L2494" s="106">
        <f t="shared" si="272"/>
        <v>0</v>
      </c>
    </row>
    <row r="2495" spans="1:12" x14ac:dyDescent="0.3">
      <c r="A2495" s="104" t="s">
        <v>5376</v>
      </c>
      <c r="B2495" s="104" t="s">
        <v>5377</v>
      </c>
      <c r="C2495" s="105">
        <v>10</v>
      </c>
      <c r="D2495" s="105">
        <v>528</v>
      </c>
      <c r="E2495" s="106">
        <f t="shared" si="266"/>
        <v>52.8</v>
      </c>
      <c r="F2495" s="107">
        <f t="shared" si="267"/>
        <v>39</v>
      </c>
      <c r="G2495" s="107">
        <f>COUNTIF(Data_Eksportir!$H$2:$H$3401,A2495)</f>
        <v>0</v>
      </c>
      <c r="H2495" s="104" t="str">
        <f t="shared" si="268"/>
        <v>20 – 100</v>
      </c>
      <c r="I2495" s="104" t="str">
        <f t="shared" si="269"/>
        <v>Di bawah ambang nilai</v>
      </c>
      <c r="J2495" s="106">
        <f t="shared" si="270"/>
        <v>528.00249499999995</v>
      </c>
      <c r="K2495" s="105">
        <f t="shared" si="271"/>
        <v>0</v>
      </c>
      <c r="L2495" s="106">
        <f t="shared" si="272"/>
        <v>0</v>
      </c>
    </row>
    <row r="2496" spans="1:12" x14ac:dyDescent="0.3">
      <c r="A2496" s="104" t="s">
        <v>5378</v>
      </c>
      <c r="B2496" s="104" t="s">
        <v>5379</v>
      </c>
      <c r="C2496" s="105">
        <v>650348</v>
      </c>
      <c r="D2496" s="105">
        <v>3043578</v>
      </c>
      <c r="E2496" s="106">
        <f t="shared" si="266"/>
        <v>4.6799221339959534</v>
      </c>
      <c r="F2496" s="107">
        <f t="shared" si="267"/>
        <v>39</v>
      </c>
      <c r="G2496" s="107">
        <f>COUNTIF(Data_Eksportir!$H$2:$H$3401,A2496)</f>
        <v>0</v>
      </c>
      <c r="H2496" s="104" t="str">
        <f t="shared" si="268"/>
        <v>1 – 5</v>
      </c>
      <c r="I2496" s="104" t="str">
        <f t="shared" si="269"/>
        <v>Di bawah ambang nilai</v>
      </c>
      <c r="J2496" s="106">
        <f t="shared" si="270"/>
        <v>3043578.0024959999</v>
      </c>
      <c r="K2496" s="105">
        <f t="shared" si="271"/>
        <v>0</v>
      </c>
      <c r="L2496" s="106">
        <f t="shared" si="272"/>
        <v>0</v>
      </c>
    </row>
    <row r="2497" spans="1:12" x14ac:dyDescent="0.3">
      <c r="A2497" s="104" t="s">
        <v>5380</v>
      </c>
      <c r="B2497" s="104" t="s">
        <v>5381</v>
      </c>
      <c r="C2497" s="105">
        <v>570</v>
      </c>
      <c r="D2497" s="105">
        <v>4109</v>
      </c>
      <c r="E2497" s="106">
        <f t="shared" si="266"/>
        <v>7.2087719298245618</v>
      </c>
      <c r="F2497" s="107">
        <f t="shared" si="267"/>
        <v>39</v>
      </c>
      <c r="G2497" s="107">
        <f>COUNTIF(Data_Eksportir!$H$2:$H$3401,A2497)</f>
        <v>0</v>
      </c>
      <c r="H2497" s="104" t="str">
        <f t="shared" si="268"/>
        <v>5 – 20</v>
      </c>
      <c r="I2497" s="104" t="str">
        <f t="shared" si="269"/>
        <v>Di bawah ambang nilai</v>
      </c>
      <c r="J2497" s="106">
        <f t="shared" si="270"/>
        <v>4109.0024970000004</v>
      </c>
      <c r="K2497" s="105">
        <f t="shared" si="271"/>
        <v>0</v>
      </c>
      <c r="L2497" s="106">
        <f t="shared" si="272"/>
        <v>0</v>
      </c>
    </row>
    <row r="2498" spans="1:12" x14ac:dyDescent="0.3">
      <c r="A2498" s="104" t="s">
        <v>5382</v>
      </c>
      <c r="B2498" s="104" t="s">
        <v>5383</v>
      </c>
      <c r="C2498" s="105">
        <v>176311</v>
      </c>
      <c r="D2498" s="105">
        <v>733539</v>
      </c>
      <c r="E2498" s="106">
        <f t="shared" ref="E2498:E2561" si="273">IF(AND(ISNUMBER(C2498),C2498&gt;0),D2498/C2498,"")</f>
        <v>4.1604834638791681</v>
      </c>
      <c r="F2498" s="107">
        <f t="shared" ref="F2498:F2561" si="274">VALUE(LEFT(A2498,2))</f>
        <v>39</v>
      </c>
      <c r="G2498" s="107">
        <f>COUNTIF(Data_Eksportir!$H$2:$H$3401,A2498)</f>
        <v>0</v>
      </c>
      <c r="H2498" s="104" t="str">
        <f t="shared" ref="H2498:H2561" si="275">IF(E2498="","Tanpa data berat",IF(E2498&lt;1,"Di bawah 1",IF(E2498&lt;5,"1 – 5",IF(E2498&lt;20,"5 – 20",IF(E2498&lt;100,"20 – 100","100 ke atas")))))</f>
        <v>1 – 5</v>
      </c>
      <c r="I2498" s="104" t="str">
        <f t="shared" ref="I2498:I2561" si="276">IF(D2498&lt;p_nilai_besar,"Di bawah ambang nilai",IF(G2498=0,"Belum terwakili",IF(G2498&lt;=p_listing_rendah,"Keterwakilan rendah","Terwakili")))</f>
        <v>Di bawah ambang nilai</v>
      </c>
      <c r="J2498" s="106">
        <f t="shared" ref="J2498:J2561" si="277">D2498+ROW()/10^6</f>
        <v>733539.00249800005</v>
      </c>
      <c r="K2498" s="105">
        <f t="shared" ref="K2498:K2561" si="278">IF(D2498&gt;=p_nilai_besar,D2498/(1+G2498),0)</f>
        <v>0</v>
      </c>
      <c r="L2498" s="106">
        <f t="shared" ref="L2498:L2561" si="279">IF(K2498&gt;0,K2498+ROW()/10^6,0)</f>
        <v>0</v>
      </c>
    </row>
    <row r="2499" spans="1:12" x14ac:dyDescent="0.3">
      <c r="A2499" s="104" t="s">
        <v>5384</v>
      </c>
      <c r="B2499" s="104" t="s">
        <v>5385</v>
      </c>
      <c r="C2499" s="105">
        <v>14735</v>
      </c>
      <c r="D2499" s="105">
        <v>34047</v>
      </c>
      <c r="E2499" s="106">
        <f t="shared" si="273"/>
        <v>2.3106209704784528</v>
      </c>
      <c r="F2499" s="107">
        <f t="shared" si="274"/>
        <v>39</v>
      </c>
      <c r="G2499" s="107">
        <f>COUNTIF(Data_Eksportir!$H$2:$H$3401,A2499)</f>
        <v>0</v>
      </c>
      <c r="H2499" s="104" t="str">
        <f t="shared" si="275"/>
        <v>1 – 5</v>
      </c>
      <c r="I2499" s="104" t="str">
        <f t="shared" si="276"/>
        <v>Di bawah ambang nilai</v>
      </c>
      <c r="J2499" s="106">
        <f t="shared" si="277"/>
        <v>34047.002499000002</v>
      </c>
      <c r="K2499" s="105">
        <f t="shared" si="278"/>
        <v>0</v>
      </c>
      <c r="L2499" s="106">
        <f t="shared" si="279"/>
        <v>0</v>
      </c>
    </row>
    <row r="2500" spans="1:12" x14ac:dyDescent="0.3">
      <c r="A2500" s="104" t="s">
        <v>5386</v>
      </c>
      <c r="B2500" s="104" t="s">
        <v>5387</v>
      </c>
      <c r="C2500" s="105">
        <v>20810181</v>
      </c>
      <c r="D2500" s="105">
        <v>69476941</v>
      </c>
      <c r="E2500" s="106">
        <f t="shared" si="273"/>
        <v>3.3386033980194596</v>
      </c>
      <c r="F2500" s="107">
        <f t="shared" si="274"/>
        <v>39</v>
      </c>
      <c r="G2500" s="107">
        <f>COUNTIF(Data_Eksportir!$H$2:$H$3401,A2500)</f>
        <v>0</v>
      </c>
      <c r="H2500" s="104" t="str">
        <f t="shared" si="275"/>
        <v>1 – 5</v>
      </c>
      <c r="I2500" s="104" t="str">
        <f t="shared" si="276"/>
        <v>Belum terwakili</v>
      </c>
      <c r="J2500" s="106">
        <f t="shared" si="277"/>
        <v>69476941.002499998</v>
      </c>
      <c r="K2500" s="105">
        <f t="shared" si="278"/>
        <v>69476941</v>
      </c>
      <c r="L2500" s="106">
        <f t="shared" si="279"/>
        <v>69476941.002499998</v>
      </c>
    </row>
    <row r="2501" spans="1:12" x14ac:dyDescent="0.3">
      <c r="A2501" s="104" t="s">
        <v>5388</v>
      </c>
      <c r="B2501" s="104" t="s">
        <v>5389</v>
      </c>
      <c r="C2501" s="105">
        <v>8750</v>
      </c>
      <c r="D2501" s="105">
        <v>46062</v>
      </c>
      <c r="E2501" s="106">
        <f t="shared" si="273"/>
        <v>5.2642285714285713</v>
      </c>
      <c r="F2501" s="107">
        <f t="shared" si="274"/>
        <v>39</v>
      </c>
      <c r="G2501" s="107">
        <f>COUNTIF(Data_Eksportir!$H$2:$H$3401,A2501)</f>
        <v>0</v>
      </c>
      <c r="H2501" s="104" t="str">
        <f t="shared" si="275"/>
        <v>5 – 20</v>
      </c>
      <c r="I2501" s="104" t="str">
        <f t="shared" si="276"/>
        <v>Di bawah ambang nilai</v>
      </c>
      <c r="J2501" s="106">
        <f t="shared" si="277"/>
        <v>46062.002501000003</v>
      </c>
      <c r="K2501" s="105">
        <f t="shared" si="278"/>
        <v>0</v>
      </c>
      <c r="L2501" s="106">
        <f t="shared" si="279"/>
        <v>0</v>
      </c>
    </row>
    <row r="2502" spans="1:12" x14ac:dyDescent="0.3">
      <c r="A2502" s="104" t="s">
        <v>5390</v>
      </c>
      <c r="B2502" s="104" t="s">
        <v>5391</v>
      </c>
      <c r="C2502" s="105">
        <v>31920</v>
      </c>
      <c r="D2502" s="105">
        <v>187080</v>
      </c>
      <c r="E2502" s="106">
        <f t="shared" si="273"/>
        <v>5.8609022556390977</v>
      </c>
      <c r="F2502" s="107">
        <f t="shared" si="274"/>
        <v>39</v>
      </c>
      <c r="G2502" s="107">
        <f>COUNTIF(Data_Eksportir!$H$2:$H$3401,A2502)</f>
        <v>0</v>
      </c>
      <c r="H2502" s="104" t="str">
        <f t="shared" si="275"/>
        <v>5 – 20</v>
      </c>
      <c r="I2502" s="104" t="str">
        <f t="shared" si="276"/>
        <v>Di bawah ambang nilai</v>
      </c>
      <c r="J2502" s="106">
        <f t="shared" si="277"/>
        <v>187080.00250199999</v>
      </c>
      <c r="K2502" s="105">
        <f t="shared" si="278"/>
        <v>0</v>
      </c>
      <c r="L2502" s="106">
        <f t="shared" si="279"/>
        <v>0</v>
      </c>
    </row>
    <row r="2503" spans="1:12" x14ac:dyDescent="0.3">
      <c r="A2503" s="104" t="s">
        <v>5392</v>
      </c>
      <c r="B2503" s="104" t="s">
        <v>5393</v>
      </c>
      <c r="C2503" s="105">
        <v>138246</v>
      </c>
      <c r="D2503" s="105">
        <v>198</v>
      </c>
      <c r="E2503" s="106">
        <f t="shared" si="273"/>
        <v>1.4322295039277809E-3</v>
      </c>
      <c r="F2503" s="107">
        <f t="shared" si="274"/>
        <v>39</v>
      </c>
      <c r="G2503" s="107">
        <f>COUNTIF(Data_Eksportir!$H$2:$H$3401,A2503)</f>
        <v>3</v>
      </c>
      <c r="H2503" s="104" t="str">
        <f t="shared" si="275"/>
        <v>Di bawah 1</v>
      </c>
      <c r="I2503" s="104" t="str">
        <f t="shared" si="276"/>
        <v>Di bawah ambang nilai</v>
      </c>
      <c r="J2503" s="106">
        <f t="shared" si="277"/>
        <v>198.00250299999999</v>
      </c>
      <c r="K2503" s="105">
        <f t="shared" si="278"/>
        <v>0</v>
      </c>
      <c r="L2503" s="106">
        <f t="shared" si="279"/>
        <v>0</v>
      </c>
    </row>
    <row r="2504" spans="1:12" x14ac:dyDescent="0.3">
      <c r="A2504" s="104" t="s">
        <v>5394</v>
      </c>
      <c r="B2504" s="104" t="s">
        <v>5395</v>
      </c>
      <c r="C2504" s="105">
        <v>235368</v>
      </c>
      <c r="D2504" s="105">
        <v>1493590</v>
      </c>
      <c r="E2504" s="106">
        <f t="shared" si="273"/>
        <v>6.3457649298120389</v>
      </c>
      <c r="F2504" s="107">
        <f t="shared" si="274"/>
        <v>39</v>
      </c>
      <c r="G2504" s="107">
        <f>COUNTIF(Data_Eksportir!$H$2:$H$3401,A2504)</f>
        <v>0</v>
      </c>
      <c r="H2504" s="104" t="str">
        <f t="shared" si="275"/>
        <v>5 – 20</v>
      </c>
      <c r="I2504" s="104" t="str">
        <f t="shared" si="276"/>
        <v>Di bawah ambang nilai</v>
      </c>
      <c r="J2504" s="106">
        <f t="shared" si="277"/>
        <v>1493590.002504</v>
      </c>
      <c r="K2504" s="105">
        <f t="shared" si="278"/>
        <v>0</v>
      </c>
      <c r="L2504" s="106">
        <f t="shared" si="279"/>
        <v>0</v>
      </c>
    </row>
    <row r="2505" spans="1:12" x14ac:dyDescent="0.3">
      <c r="A2505" s="104" t="s">
        <v>5396</v>
      </c>
      <c r="B2505" s="104" t="s">
        <v>5397</v>
      </c>
      <c r="C2505" s="105">
        <v>30</v>
      </c>
      <c r="D2505" s="105">
        <v>47</v>
      </c>
      <c r="E2505" s="106">
        <f t="shared" si="273"/>
        <v>1.5666666666666667</v>
      </c>
      <c r="F2505" s="107">
        <f t="shared" si="274"/>
        <v>39</v>
      </c>
      <c r="G2505" s="107">
        <f>COUNTIF(Data_Eksportir!$H$2:$H$3401,A2505)</f>
        <v>0</v>
      </c>
      <c r="H2505" s="104" t="str">
        <f t="shared" si="275"/>
        <v>1 – 5</v>
      </c>
      <c r="I2505" s="104" t="str">
        <f t="shared" si="276"/>
        <v>Di bawah ambang nilai</v>
      </c>
      <c r="J2505" s="106">
        <f t="shared" si="277"/>
        <v>47.002504999999999</v>
      </c>
      <c r="K2505" s="105">
        <f t="shared" si="278"/>
        <v>0</v>
      </c>
      <c r="L2505" s="106">
        <f t="shared" si="279"/>
        <v>0</v>
      </c>
    </row>
    <row r="2506" spans="1:12" x14ac:dyDescent="0.3">
      <c r="A2506" s="104" t="s">
        <v>5398</v>
      </c>
      <c r="B2506" s="104" t="s">
        <v>5399</v>
      </c>
      <c r="C2506" s="105">
        <v>7578</v>
      </c>
      <c r="D2506" s="105">
        <v>6938</v>
      </c>
      <c r="E2506" s="106">
        <f t="shared" si="273"/>
        <v>0.91554499868039063</v>
      </c>
      <c r="F2506" s="107">
        <f t="shared" si="274"/>
        <v>39</v>
      </c>
      <c r="G2506" s="107">
        <f>COUNTIF(Data_Eksportir!$H$2:$H$3401,A2506)</f>
        <v>0</v>
      </c>
      <c r="H2506" s="104" t="str">
        <f t="shared" si="275"/>
        <v>Di bawah 1</v>
      </c>
      <c r="I2506" s="104" t="str">
        <f t="shared" si="276"/>
        <v>Di bawah ambang nilai</v>
      </c>
      <c r="J2506" s="106">
        <f t="shared" si="277"/>
        <v>6938.0025059999998</v>
      </c>
      <c r="K2506" s="105">
        <f t="shared" si="278"/>
        <v>0</v>
      </c>
      <c r="L2506" s="106">
        <f t="shared" si="279"/>
        <v>0</v>
      </c>
    </row>
    <row r="2507" spans="1:12" x14ac:dyDescent="0.3">
      <c r="A2507" s="104" t="s">
        <v>5400</v>
      </c>
      <c r="B2507" s="104" t="s">
        <v>5401</v>
      </c>
      <c r="C2507" s="105">
        <v>44782</v>
      </c>
      <c r="D2507" s="105">
        <v>42400</v>
      </c>
      <c r="E2507" s="106">
        <f t="shared" si="273"/>
        <v>0.94680898575320438</v>
      </c>
      <c r="F2507" s="107">
        <f t="shared" si="274"/>
        <v>39</v>
      </c>
      <c r="G2507" s="107">
        <f>COUNTIF(Data_Eksportir!$H$2:$H$3401,A2507)</f>
        <v>0</v>
      </c>
      <c r="H2507" s="104" t="str">
        <f t="shared" si="275"/>
        <v>Di bawah 1</v>
      </c>
      <c r="I2507" s="104" t="str">
        <f t="shared" si="276"/>
        <v>Di bawah ambang nilai</v>
      </c>
      <c r="J2507" s="106">
        <f t="shared" si="277"/>
        <v>42400.002506999997</v>
      </c>
      <c r="K2507" s="105">
        <f t="shared" si="278"/>
        <v>0</v>
      </c>
      <c r="L2507" s="106">
        <f t="shared" si="279"/>
        <v>0</v>
      </c>
    </row>
    <row r="2508" spans="1:12" x14ac:dyDescent="0.3">
      <c r="A2508" s="104" t="s">
        <v>5402</v>
      </c>
      <c r="B2508" s="104" t="s">
        <v>5403</v>
      </c>
      <c r="C2508" s="105">
        <v>468546</v>
      </c>
      <c r="D2508" s="105">
        <v>349893</v>
      </c>
      <c r="E2508" s="106">
        <f t="shared" si="273"/>
        <v>0.74676339142794945</v>
      </c>
      <c r="F2508" s="107">
        <f t="shared" si="274"/>
        <v>39</v>
      </c>
      <c r="G2508" s="107">
        <f>COUNTIF(Data_Eksportir!$H$2:$H$3401,A2508)</f>
        <v>1</v>
      </c>
      <c r="H2508" s="104" t="str">
        <f t="shared" si="275"/>
        <v>Di bawah 1</v>
      </c>
      <c r="I2508" s="104" t="str">
        <f t="shared" si="276"/>
        <v>Di bawah ambang nilai</v>
      </c>
      <c r="J2508" s="106">
        <f t="shared" si="277"/>
        <v>349893.00250800001</v>
      </c>
      <c r="K2508" s="105">
        <f t="shared" si="278"/>
        <v>0</v>
      </c>
      <c r="L2508" s="106">
        <f t="shared" si="279"/>
        <v>0</v>
      </c>
    </row>
    <row r="2509" spans="1:12" x14ac:dyDescent="0.3">
      <c r="A2509" s="104" t="s">
        <v>5404</v>
      </c>
      <c r="B2509" s="104" t="s">
        <v>5405</v>
      </c>
      <c r="C2509" s="105">
        <v>2766600</v>
      </c>
      <c r="D2509" s="105">
        <v>17086903</v>
      </c>
      <c r="E2509" s="106">
        <f t="shared" si="273"/>
        <v>6.1761378587435845</v>
      </c>
      <c r="F2509" s="107">
        <f t="shared" si="274"/>
        <v>39</v>
      </c>
      <c r="G2509" s="107">
        <f>COUNTIF(Data_Eksportir!$H$2:$H$3401,A2509)</f>
        <v>0</v>
      </c>
      <c r="H2509" s="104" t="str">
        <f t="shared" si="275"/>
        <v>5 – 20</v>
      </c>
      <c r="I2509" s="104" t="str">
        <f t="shared" si="276"/>
        <v>Belum terwakili</v>
      </c>
      <c r="J2509" s="106">
        <f t="shared" si="277"/>
        <v>17086903.002509002</v>
      </c>
      <c r="K2509" s="105">
        <f t="shared" si="278"/>
        <v>17086903</v>
      </c>
      <c r="L2509" s="106">
        <f t="shared" si="279"/>
        <v>17086903.002509002</v>
      </c>
    </row>
    <row r="2510" spans="1:12" x14ac:dyDescent="0.3">
      <c r="A2510" s="104" t="s">
        <v>5406</v>
      </c>
      <c r="B2510" s="104" t="s">
        <v>5407</v>
      </c>
      <c r="C2510" s="105">
        <v>11658</v>
      </c>
      <c r="D2510" s="105">
        <v>107041</v>
      </c>
      <c r="E2510" s="106">
        <f t="shared" si="273"/>
        <v>9.1817635958140329</v>
      </c>
      <c r="F2510" s="107">
        <f t="shared" si="274"/>
        <v>39</v>
      </c>
      <c r="G2510" s="107">
        <f>COUNTIF(Data_Eksportir!$H$2:$H$3401,A2510)</f>
        <v>0</v>
      </c>
      <c r="H2510" s="104" t="str">
        <f t="shared" si="275"/>
        <v>5 – 20</v>
      </c>
      <c r="I2510" s="104" t="str">
        <f t="shared" si="276"/>
        <v>Di bawah ambang nilai</v>
      </c>
      <c r="J2510" s="106">
        <f t="shared" si="277"/>
        <v>107041.00251000001</v>
      </c>
      <c r="K2510" s="105">
        <f t="shared" si="278"/>
        <v>0</v>
      </c>
      <c r="L2510" s="106">
        <f t="shared" si="279"/>
        <v>0</v>
      </c>
    </row>
    <row r="2511" spans="1:12" x14ac:dyDescent="0.3">
      <c r="A2511" s="104" t="s">
        <v>5408</v>
      </c>
      <c r="B2511" s="104" t="s">
        <v>5409</v>
      </c>
      <c r="C2511" s="105">
        <v>4912340</v>
      </c>
      <c r="D2511" s="105">
        <v>27856608</v>
      </c>
      <c r="E2511" s="106">
        <f t="shared" si="273"/>
        <v>5.6707410317689737</v>
      </c>
      <c r="F2511" s="107">
        <f t="shared" si="274"/>
        <v>39</v>
      </c>
      <c r="G2511" s="107">
        <f>COUNTIF(Data_Eksportir!$H$2:$H$3401,A2511)</f>
        <v>0</v>
      </c>
      <c r="H2511" s="104" t="str">
        <f t="shared" si="275"/>
        <v>5 – 20</v>
      </c>
      <c r="I2511" s="104" t="str">
        <f t="shared" si="276"/>
        <v>Belum terwakili</v>
      </c>
      <c r="J2511" s="106">
        <f t="shared" si="277"/>
        <v>27856608.002510998</v>
      </c>
      <c r="K2511" s="105">
        <f t="shared" si="278"/>
        <v>27856608</v>
      </c>
      <c r="L2511" s="106">
        <f t="shared" si="279"/>
        <v>27856608.002510998</v>
      </c>
    </row>
    <row r="2512" spans="1:12" x14ac:dyDescent="0.3">
      <c r="A2512" s="104" t="s">
        <v>5410</v>
      </c>
      <c r="B2512" s="104" t="s">
        <v>5411</v>
      </c>
      <c r="C2512" s="105">
        <v>4391409</v>
      </c>
      <c r="D2512" s="105">
        <v>5212714</v>
      </c>
      <c r="E2512" s="106">
        <f t="shared" si="273"/>
        <v>1.1870253943552058</v>
      </c>
      <c r="F2512" s="107">
        <f t="shared" si="274"/>
        <v>39</v>
      </c>
      <c r="G2512" s="107">
        <f>COUNTIF(Data_Eksportir!$H$2:$H$3401,A2512)</f>
        <v>17</v>
      </c>
      <c r="H2512" s="104" t="str">
        <f t="shared" si="275"/>
        <v>1 – 5</v>
      </c>
      <c r="I2512" s="104" t="str">
        <f t="shared" si="276"/>
        <v>Di bawah ambang nilai</v>
      </c>
      <c r="J2512" s="106">
        <f t="shared" si="277"/>
        <v>5212714.0025119996</v>
      </c>
      <c r="K2512" s="105">
        <f t="shared" si="278"/>
        <v>0</v>
      </c>
      <c r="L2512" s="106">
        <f t="shared" si="279"/>
        <v>0</v>
      </c>
    </row>
    <row r="2513" spans="1:12" x14ac:dyDescent="0.3">
      <c r="A2513" s="104" t="s">
        <v>5412</v>
      </c>
      <c r="B2513" s="104" t="s">
        <v>5413</v>
      </c>
      <c r="C2513" s="105">
        <v>26938493</v>
      </c>
      <c r="D2513" s="105">
        <v>42582399</v>
      </c>
      <c r="E2513" s="106">
        <f t="shared" si="273"/>
        <v>1.5807268431830985</v>
      </c>
      <c r="F2513" s="107">
        <f t="shared" si="274"/>
        <v>39</v>
      </c>
      <c r="G2513" s="107">
        <f>COUNTIF(Data_Eksportir!$H$2:$H$3401,A2513)</f>
        <v>0</v>
      </c>
      <c r="H2513" s="104" t="str">
        <f t="shared" si="275"/>
        <v>1 – 5</v>
      </c>
      <c r="I2513" s="104" t="str">
        <f t="shared" si="276"/>
        <v>Belum terwakili</v>
      </c>
      <c r="J2513" s="106">
        <f t="shared" si="277"/>
        <v>42582399.002512999</v>
      </c>
      <c r="K2513" s="105">
        <f t="shared" si="278"/>
        <v>42582399</v>
      </c>
      <c r="L2513" s="106">
        <f t="shared" si="279"/>
        <v>42582399.002512999</v>
      </c>
    </row>
    <row r="2514" spans="1:12" x14ac:dyDescent="0.3">
      <c r="A2514" s="104" t="s">
        <v>5414</v>
      </c>
      <c r="B2514" s="104" t="s">
        <v>5415</v>
      </c>
      <c r="C2514" s="105">
        <v>214031</v>
      </c>
      <c r="D2514" s="105">
        <v>1457749</v>
      </c>
      <c r="E2514" s="106">
        <f t="shared" si="273"/>
        <v>6.8109245856908576</v>
      </c>
      <c r="F2514" s="107">
        <f t="shared" si="274"/>
        <v>39</v>
      </c>
      <c r="G2514" s="107">
        <f>COUNTIF(Data_Eksportir!$H$2:$H$3401,A2514)</f>
        <v>0</v>
      </c>
      <c r="H2514" s="104" t="str">
        <f t="shared" si="275"/>
        <v>5 – 20</v>
      </c>
      <c r="I2514" s="104" t="str">
        <f t="shared" si="276"/>
        <v>Di bawah ambang nilai</v>
      </c>
      <c r="J2514" s="106">
        <f t="shared" si="277"/>
        <v>1457749.0025140001</v>
      </c>
      <c r="K2514" s="105">
        <f t="shared" si="278"/>
        <v>0</v>
      </c>
      <c r="L2514" s="106">
        <f t="shared" si="279"/>
        <v>0</v>
      </c>
    </row>
    <row r="2515" spans="1:12" x14ac:dyDescent="0.3">
      <c r="A2515" s="104" t="s">
        <v>5416</v>
      </c>
      <c r="B2515" s="104" t="s">
        <v>5417</v>
      </c>
      <c r="C2515" s="105">
        <v>64017134</v>
      </c>
      <c r="D2515" s="105">
        <v>97492295</v>
      </c>
      <c r="E2515" s="106">
        <f t="shared" si="273"/>
        <v>1.5229093979746109</v>
      </c>
      <c r="F2515" s="107">
        <f t="shared" si="274"/>
        <v>39</v>
      </c>
      <c r="G2515" s="107">
        <f>COUNTIF(Data_Eksportir!$H$2:$H$3401,A2515)</f>
        <v>0</v>
      </c>
      <c r="H2515" s="104" t="str">
        <f t="shared" si="275"/>
        <v>1 – 5</v>
      </c>
      <c r="I2515" s="104" t="str">
        <f t="shared" si="276"/>
        <v>Belum terwakili</v>
      </c>
      <c r="J2515" s="106">
        <f t="shared" si="277"/>
        <v>97492295.002515003</v>
      </c>
      <c r="K2515" s="105">
        <f t="shared" si="278"/>
        <v>97492295</v>
      </c>
      <c r="L2515" s="106">
        <f t="shared" si="279"/>
        <v>97492295.002515003</v>
      </c>
    </row>
    <row r="2516" spans="1:12" x14ac:dyDescent="0.3">
      <c r="A2516" s="104" t="s">
        <v>5418</v>
      </c>
      <c r="B2516" s="104" t="s">
        <v>5419</v>
      </c>
      <c r="C2516" s="105">
        <v>23267</v>
      </c>
      <c r="D2516" s="105">
        <v>67552</v>
      </c>
      <c r="E2516" s="106">
        <f t="shared" si="273"/>
        <v>2.9033394937035286</v>
      </c>
      <c r="F2516" s="107">
        <f t="shared" si="274"/>
        <v>39</v>
      </c>
      <c r="G2516" s="107">
        <f>COUNTIF(Data_Eksportir!$H$2:$H$3401,A2516)</f>
        <v>0</v>
      </c>
      <c r="H2516" s="104" t="str">
        <f t="shared" si="275"/>
        <v>1 – 5</v>
      </c>
      <c r="I2516" s="104" t="str">
        <f t="shared" si="276"/>
        <v>Di bawah ambang nilai</v>
      </c>
      <c r="J2516" s="106">
        <f t="shared" si="277"/>
        <v>67552.002515999993</v>
      </c>
      <c r="K2516" s="105">
        <f t="shared" si="278"/>
        <v>0</v>
      </c>
      <c r="L2516" s="106">
        <f t="shared" si="279"/>
        <v>0</v>
      </c>
    </row>
    <row r="2517" spans="1:12" x14ac:dyDescent="0.3">
      <c r="A2517" s="104" t="s">
        <v>5420</v>
      </c>
      <c r="B2517" s="104" t="s">
        <v>5421</v>
      </c>
      <c r="C2517" s="105">
        <v>5817631</v>
      </c>
      <c r="D2517" s="105">
        <v>16157253</v>
      </c>
      <c r="E2517" s="106">
        <f t="shared" si="273"/>
        <v>2.777290790701576</v>
      </c>
      <c r="F2517" s="107">
        <f t="shared" si="274"/>
        <v>39</v>
      </c>
      <c r="G2517" s="107">
        <f>COUNTIF(Data_Eksportir!$H$2:$H$3401,A2517)</f>
        <v>0</v>
      </c>
      <c r="H2517" s="104" t="str">
        <f t="shared" si="275"/>
        <v>1 – 5</v>
      </c>
      <c r="I2517" s="104" t="str">
        <f t="shared" si="276"/>
        <v>Belum terwakili</v>
      </c>
      <c r="J2517" s="106">
        <f t="shared" si="277"/>
        <v>16157253.002517</v>
      </c>
      <c r="K2517" s="105">
        <f t="shared" si="278"/>
        <v>16157253</v>
      </c>
      <c r="L2517" s="106">
        <f t="shared" si="279"/>
        <v>16157253.002517</v>
      </c>
    </row>
    <row r="2518" spans="1:12" x14ac:dyDescent="0.3">
      <c r="A2518" s="104" t="s">
        <v>5422</v>
      </c>
      <c r="B2518" s="104" t="s">
        <v>5423</v>
      </c>
      <c r="C2518" s="105">
        <v>1845</v>
      </c>
      <c r="D2518" s="105">
        <v>15383</v>
      </c>
      <c r="E2518" s="106">
        <f t="shared" si="273"/>
        <v>8.3376693766937677</v>
      </c>
      <c r="F2518" s="107">
        <f t="shared" si="274"/>
        <v>39</v>
      </c>
      <c r="G2518" s="107">
        <f>COUNTIF(Data_Eksportir!$H$2:$H$3401,A2518)</f>
        <v>0</v>
      </c>
      <c r="H2518" s="104" t="str">
        <f t="shared" si="275"/>
        <v>5 – 20</v>
      </c>
      <c r="I2518" s="104" t="str">
        <f t="shared" si="276"/>
        <v>Di bawah ambang nilai</v>
      </c>
      <c r="J2518" s="106">
        <f t="shared" si="277"/>
        <v>15383.002517999999</v>
      </c>
      <c r="K2518" s="105">
        <f t="shared" si="278"/>
        <v>0</v>
      </c>
      <c r="L2518" s="106">
        <f t="shared" si="279"/>
        <v>0</v>
      </c>
    </row>
    <row r="2519" spans="1:12" x14ac:dyDescent="0.3">
      <c r="A2519" s="104" t="s">
        <v>5424</v>
      </c>
      <c r="B2519" s="104" t="s">
        <v>5425</v>
      </c>
      <c r="C2519" s="105">
        <v>3092961</v>
      </c>
      <c r="D2519" s="105">
        <v>6316962</v>
      </c>
      <c r="E2519" s="106">
        <f t="shared" si="273"/>
        <v>2.0423671685481972</v>
      </c>
      <c r="F2519" s="107">
        <f t="shared" si="274"/>
        <v>39</v>
      </c>
      <c r="G2519" s="107">
        <f>COUNTIF(Data_Eksportir!$H$2:$H$3401,A2519)</f>
        <v>1</v>
      </c>
      <c r="H2519" s="104" t="str">
        <f t="shared" si="275"/>
        <v>1 – 5</v>
      </c>
      <c r="I2519" s="104" t="str">
        <f t="shared" si="276"/>
        <v>Di bawah ambang nilai</v>
      </c>
      <c r="J2519" s="106">
        <f t="shared" si="277"/>
        <v>6316962.0025190003</v>
      </c>
      <c r="K2519" s="105">
        <f t="shared" si="278"/>
        <v>0</v>
      </c>
      <c r="L2519" s="106">
        <f t="shared" si="279"/>
        <v>0</v>
      </c>
    </row>
    <row r="2520" spans="1:12" x14ac:dyDescent="0.3">
      <c r="A2520" s="104" t="s">
        <v>5426</v>
      </c>
      <c r="B2520" s="104" t="s">
        <v>5427</v>
      </c>
      <c r="C2520" s="105">
        <v>42217</v>
      </c>
      <c r="D2520" s="105">
        <v>157790</v>
      </c>
      <c r="E2520" s="106">
        <f t="shared" si="273"/>
        <v>3.7375938602932468</v>
      </c>
      <c r="F2520" s="107">
        <f t="shared" si="274"/>
        <v>39</v>
      </c>
      <c r="G2520" s="107">
        <f>COUNTIF(Data_Eksportir!$H$2:$H$3401,A2520)</f>
        <v>0</v>
      </c>
      <c r="H2520" s="104" t="str">
        <f t="shared" si="275"/>
        <v>1 – 5</v>
      </c>
      <c r="I2520" s="104" t="str">
        <f t="shared" si="276"/>
        <v>Di bawah ambang nilai</v>
      </c>
      <c r="J2520" s="106">
        <f t="shared" si="277"/>
        <v>157790.00252000001</v>
      </c>
      <c r="K2520" s="105">
        <f t="shared" si="278"/>
        <v>0</v>
      </c>
      <c r="L2520" s="106">
        <f t="shared" si="279"/>
        <v>0</v>
      </c>
    </row>
    <row r="2521" spans="1:12" x14ac:dyDescent="0.3">
      <c r="A2521" s="104" t="s">
        <v>5428</v>
      </c>
      <c r="B2521" s="104" t="s">
        <v>5429</v>
      </c>
      <c r="C2521" s="105">
        <v>699138</v>
      </c>
      <c r="D2521" s="105">
        <v>3430058</v>
      </c>
      <c r="E2521" s="106">
        <f t="shared" si="273"/>
        <v>4.9061243989026488</v>
      </c>
      <c r="F2521" s="107">
        <f t="shared" si="274"/>
        <v>39</v>
      </c>
      <c r="G2521" s="107">
        <f>COUNTIF(Data_Eksportir!$H$2:$H$3401,A2521)</f>
        <v>0</v>
      </c>
      <c r="H2521" s="104" t="str">
        <f t="shared" si="275"/>
        <v>1 – 5</v>
      </c>
      <c r="I2521" s="104" t="str">
        <f t="shared" si="276"/>
        <v>Di bawah ambang nilai</v>
      </c>
      <c r="J2521" s="106">
        <f t="shared" si="277"/>
        <v>3430058.0025209999</v>
      </c>
      <c r="K2521" s="105">
        <f t="shared" si="278"/>
        <v>0</v>
      </c>
      <c r="L2521" s="106">
        <f t="shared" si="279"/>
        <v>0</v>
      </c>
    </row>
    <row r="2522" spans="1:12" x14ac:dyDescent="0.3">
      <c r="A2522" s="104" t="s">
        <v>5430</v>
      </c>
      <c r="B2522" s="104" t="s">
        <v>5431</v>
      </c>
      <c r="C2522" s="105">
        <v>4334740</v>
      </c>
      <c r="D2522" s="105">
        <v>18073509</v>
      </c>
      <c r="E2522" s="106">
        <f t="shared" si="273"/>
        <v>4.1694562995704469</v>
      </c>
      <c r="F2522" s="107">
        <f t="shared" si="274"/>
        <v>39</v>
      </c>
      <c r="G2522" s="107">
        <f>COUNTIF(Data_Eksportir!$H$2:$H$3401,A2522)</f>
        <v>0</v>
      </c>
      <c r="H2522" s="104" t="str">
        <f t="shared" si="275"/>
        <v>1 – 5</v>
      </c>
      <c r="I2522" s="104" t="str">
        <f t="shared" si="276"/>
        <v>Belum terwakili</v>
      </c>
      <c r="J2522" s="106">
        <f t="shared" si="277"/>
        <v>18073509.002521999</v>
      </c>
      <c r="K2522" s="105">
        <f t="shared" si="278"/>
        <v>18073509</v>
      </c>
      <c r="L2522" s="106">
        <f t="shared" si="279"/>
        <v>18073509.002521999</v>
      </c>
    </row>
    <row r="2523" spans="1:12" x14ac:dyDescent="0.3">
      <c r="A2523" s="104" t="s">
        <v>5432</v>
      </c>
      <c r="B2523" s="104" t="s">
        <v>5433</v>
      </c>
      <c r="C2523" s="105">
        <v>9877</v>
      </c>
      <c r="D2523" s="105">
        <v>65088</v>
      </c>
      <c r="E2523" s="106">
        <f t="shared" si="273"/>
        <v>6.5898552191961119</v>
      </c>
      <c r="F2523" s="107">
        <f t="shared" si="274"/>
        <v>39</v>
      </c>
      <c r="G2523" s="107">
        <f>COUNTIF(Data_Eksportir!$H$2:$H$3401,A2523)</f>
        <v>0</v>
      </c>
      <c r="H2523" s="104" t="str">
        <f t="shared" si="275"/>
        <v>5 – 20</v>
      </c>
      <c r="I2523" s="104" t="str">
        <f t="shared" si="276"/>
        <v>Di bawah ambang nilai</v>
      </c>
      <c r="J2523" s="106">
        <f t="shared" si="277"/>
        <v>65088.002523000003</v>
      </c>
      <c r="K2523" s="105">
        <f t="shared" si="278"/>
        <v>0</v>
      </c>
      <c r="L2523" s="106">
        <f t="shared" si="279"/>
        <v>0</v>
      </c>
    </row>
    <row r="2524" spans="1:12" x14ac:dyDescent="0.3">
      <c r="A2524" s="104" t="s">
        <v>5434</v>
      </c>
      <c r="B2524" s="104" t="s">
        <v>5435</v>
      </c>
      <c r="C2524" s="105">
        <v>18878906</v>
      </c>
      <c r="D2524" s="105">
        <v>55438887</v>
      </c>
      <c r="E2524" s="106">
        <f t="shared" si="273"/>
        <v>2.9365518849450281</v>
      </c>
      <c r="F2524" s="107">
        <f t="shared" si="274"/>
        <v>39</v>
      </c>
      <c r="G2524" s="107">
        <f>COUNTIF(Data_Eksportir!$H$2:$H$3401,A2524)</f>
        <v>0</v>
      </c>
      <c r="H2524" s="104" t="str">
        <f t="shared" si="275"/>
        <v>1 – 5</v>
      </c>
      <c r="I2524" s="104" t="str">
        <f t="shared" si="276"/>
        <v>Belum terwakili</v>
      </c>
      <c r="J2524" s="106">
        <f t="shared" si="277"/>
        <v>55438887.002524003</v>
      </c>
      <c r="K2524" s="105">
        <f t="shared" si="278"/>
        <v>55438887</v>
      </c>
      <c r="L2524" s="106">
        <f t="shared" si="279"/>
        <v>55438887.002524003</v>
      </c>
    </row>
    <row r="2525" spans="1:12" x14ac:dyDescent="0.3">
      <c r="A2525" s="104" t="s">
        <v>5436</v>
      </c>
      <c r="B2525" s="104" t="s">
        <v>5437</v>
      </c>
      <c r="C2525" s="105">
        <v>374806</v>
      </c>
      <c r="D2525" s="105">
        <v>823538</v>
      </c>
      <c r="E2525" s="106">
        <f t="shared" si="273"/>
        <v>2.197238037811561</v>
      </c>
      <c r="F2525" s="107">
        <f t="shared" si="274"/>
        <v>39</v>
      </c>
      <c r="G2525" s="107">
        <f>COUNTIF(Data_Eksportir!$H$2:$H$3401,A2525)</f>
        <v>3</v>
      </c>
      <c r="H2525" s="104" t="str">
        <f t="shared" si="275"/>
        <v>1 – 5</v>
      </c>
      <c r="I2525" s="104" t="str">
        <f t="shared" si="276"/>
        <v>Di bawah ambang nilai</v>
      </c>
      <c r="J2525" s="106">
        <f t="shared" si="277"/>
        <v>823538.00252500002</v>
      </c>
      <c r="K2525" s="105">
        <f t="shared" si="278"/>
        <v>0</v>
      </c>
      <c r="L2525" s="106">
        <f t="shared" si="279"/>
        <v>0</v>
      </c>
    </row>
    <row r="2526" spans="1:12" x14ac:dyDescent="0.3">
      <c r="A2526" s="104" t="s">
        <v>5438</v>
      </c>
      <c r="B2526" s="104" t="s">
        <v>5439</v>
      </c>
      <c r="C2526" s="105">
        <v>2860438</v>
      </c>
      <c r="D2526" s="105">
        <v>27418360</v>
      </c>
      <c r="E2526" s="106">
        <f t="shared" si="273"/>
        <v>9.5853711914049526</v>
      </c>
      <c r="F2526" s="107">
        <f t="shared" si="274"/>
        <v>39</v>
      </c>
      <c r="G2526" s="107">
        <f>COUNTIF(Data_Eksportir!$H$2:$H$3401,A2526)</f>
        <v>2</v>
      </c>
      <c r="H2526" s="104" t="str">
        <f t="shared" si="275"/>
        <v>5 – 20</v>
      </c>
      <c r="I2526" s="104" t="str">
        <f t="shared" si="276"/>
        <v>Keterwakilan rendah</v>
      </c>
      <c r="J2526" s="106">
        <f t="shared" si="277"/>
        <v>27418360.002526</v>
      </c>
      <c r="K2526" s="105">
        <f t="shared" si="278"/>
        <v>9139453.333333334</v>
      </c>
      <c r="L2526" s="106">
        <f t="shared" si="279"/>
        <v>9139453.3358593341</v>
      </c>
    </row>
    <row r="2527" spans="1:12" x14ac:dyDescent="0.3">
      <c r="A2527" s="104" t="s">
        <v>5440</v>
      </c>
      <c r="B2527" s="104" t="s">
        <v>5441</v>
      </c>
      <c r="C2527" s="105">
        <v>19330965</v>
      </c>
      <c r="D2527" s="105">
        <v>39065126</v>
      </c>
      <c r="E2527" s="106">
        <f t="shared" si="273"/>
        <v>2.0208575205635104</v>
      </c>
      <c r="F2527" s="107">
        <f t="shared" si="274"/>
        <v>39</v>
      </c>
      <c r="G2527" s="107">
        <f>COUNTIF(Data_Eksportir!$H$2:$H$3401,A2527)</f>
        <v>0</v>
      </c>
      <c r="H2527" s="104" t="str">
        <f t="shared" si="275"/>
        <v>1 – 5</v>
      </c>
      <c r="I2527" s="104" t="str">
        <f t="shared" si="276"/>
        <v>Belum terwakili</v>
      </c>
      <c r="J2527" s="106">
        <f t="shared" si="277"/>
        <v>39065126.002526999</v>
      </c>
      <c r="K2527" s="105">
        <f t="shared" si="278"/>
        <v>39065126</v>
      </c>
      <c r="L2527" s="106">
        <f t="shared" si="279"/>
        <v>39065126.002526999</v>
      </c>
    </row>
    <row r="2528" spans="1:12" x14ac:dyDescent="0.3">
      <c r="A2528" s="104" t="s">
        <v>5442</v>
      </c>
      <c r="B2528" s="104" t="s">
        <v>5443</v>
      </c>
      <c r="C2528" s="105">
        <v>956</v>
      </c>
      <c r="D2528" s="105">
        <v>3799</v>
      </c>
      <c r="E2528" s="106">
        <f t="shared" si="273"/>
        <v>3.9738493723849371</v>
      </c>
      <c r="F2528" s="107">
        <f t="shared" si="274"/>
        <v>39</v>
      </c>
      <c r="G2528" s="107">
        <f>COUNTIF(Data_Eksportir!$H$2:$H$3401,A2528)</f>
        <v>1</v>
      </c>
      <c r="H2528" s="104" t="str">
        <f t="shared" si="275"/>
        <v>1 – 5</v>
      </c>
      <c r="I2528" s="104" t="str">
        <f t="shared" si="276"/>
        <v>Di bawah ambang nilai</v>
      </c>
      <c r="J2528" s="106">
        <f t="shared" si="277"/>
        <v>3799.002528</v>
      </c>
      <c r="K2528" s="105">
        <f t="shared" si="278"/>
        <v>0</v>
      </c>
      <c r="L2528" s="106">
        <f t="shared" si="279"/>
        <v>0</v>
      </c>
    </row>
    <row r="2529" spans="1:12" x14ac:dyDescent="0.3">
      <c r="A2529" s="104" t="s">
        <v>5444</v>
      </c>
      <c r="B2529" s="104" t="s">
        <v>5445</v>
      </c>
      <c r="C2529" s="105">
        <v>4604</v>
      </c>
      <c r="D2529" s="105">
        <v>217958</v>
      </c>
      <c r="E2529" s="106">
        <f t="shared" si="273"/>
        <v>47.341007819287576</v>
      </c>
      <c r="F2529" s="107">
        <f t="shared" si="274"/>
        <v>39</v>
      </c>
      <c r="G2529" s="107">
        <f>COUNTIF(Data_Eksportir!$H$2:$H$3401,A2529)</f>
        <v>1</v>
      </c>
      <c r="H2529" s="104" t="str">
        <f t="shared" si="275"/>
        <v>20 – 100</v>
      </c>
      <c r="I2529" s="104" t="str">
        <f t="shared" si="276"/>
        <v>Di bawah ambang nilai</v>
      </c>
      <c r="J2529" s="106">
        <f t="shared" si="277"/>
        <v>217958.00252899999</v>
      </c>
      <c r="K2529" s="105">
        <f t="shared" si="278"/>
        <v>0</v>
      </c>
      <c r="L2529" s="106">
        <f t="shared" si="279"/>
        <v>0</v>
      </c>
    </row>
    <row r="2530" spans="1:12" x14ac:dyDescent="0.3">
      <c r="A2530" s="104" t="s">
        <v>5446</v>
      </c>
      <c r="B2530" s="104" t="s">
        <v>5447</v>
      </c>
      <c r="C2530" s="105">
        <v>4</v>
      </c>
      <c r="D2530" s="105">
        <v>220</v>
      </c>
      <c r="E2530" s="106">
        <f t="shared" si="273"/>
        <v>55</v>
      </c>
      <c r="F2530" s="107">
        <f t="shared" si="274"/>
        <v>39</v>
      </c>
      <c r="G2530" s="107">
        <f>COUNTIF(Data_Eksportir!$H$2:$H$3401,A2530)</f>
        <v>0</v>
      </c>
      <c r="H2530" s="104" t="str">
        <f t="shared" si="275"/>
        <v>20 – 100</v>
      </c>
      <c r="I2530" s="104" t="str">
        <f t="shared" si="276"/>
        <v>Di bawah ambang nilai</v>
      </c>
      <c r="J2530" s="106">
        <f t="shared" si="277"/>
        <v>220.00253000000001</v>
      </c>
      <c r="K2530" s="105">
        <f t="shared" si="278"/>
        <v>0</v>
      </c>
      <c r="L2530" s="106">
        <f t="shared" si="279"/>
        <v>0</v>
      </c>
    </row>
    <row r="2531" spans="1:12" x14ac:dyDescent="0.3">
      <c r="A2531" s="104" t="s">
        <v>5448</v>
      </c>
      <c r="B2531" s="104" t="s">
        <v>5449</v>
      </c>
      <c r="C2531" s="105">
        <v>4372919</v>
      </c>
      <c r="D2531" s="105">
        <v>30913888</v>
      </c>
      <c r="E2531" s="106">
        <f t="shared" si="273"/>
        <v>7.0693941506805862</v>
      </c>
      <c r="F2531" s="107">
        <f t="shared" si="274"/>
        <v>39</v>
      </c>
      <c r="G2531" s="107">
        <f>COUNTIF(Data_Eksportir!$H$2:$H$3401,A2531)</f>
        <v>0</v>
      </c>
      <c r="H2531" s="104" t="str">
        <f t="shared" si="275"/>
        <v>5 – 20</v>
      </c>
      <c r="I2531" s="104" t="str">
        <f t="shared" si="276"/>
        <v>Belum terwakili</v>
      </c>
      <c r="J2531" s="106">
        <f t="shared" si="277"/>
        <v>30913888.002530999</v>
      </c>
      <c r="K2531" s="105">
        <f t="shared" si="278"/>
        <v>30913888</v>
      </c>
      <c r="L2531" s="106">
        <f t="shared" si="279"/>
        <v>30913888.002530999</v>
      </c>
    </row>
    <row r="2532" spans="1:12" x14ac:dyDescent="0.3">
      <c r="A2532" s="104" t="s">
        <v>5450</v>
      </c>
      <c r="B2532" s="104" t="s">
        <v>5451</v>
      </c>
      <c r="C2532" s="105">
        <v>437586</v>
      </c>
      <c r="D2532" s="105">
        <v>3389874</v>
      </c>
      <c r="E2532" s="106">
        <f t="shared" si="273"/>
        <v>7.7467606367662585</v>
      </c>
      <c r="F2532" s="107">
        <f t="shared" si="274"/>
        <v>39</v>
      </c>
      <c r="G2532" s="107">
        <f>COUNTIF(Data_Eksportir!$H$2:$H$3401,A2532)</f>
        <v>0</v>
      </c>
      <c r="H2532" s="104" t="str">
        <f t="shared" si="275"/>
        <v>5 – 20</v>
      </c>
      <c r="I2532" s="104" t="str">
        <f t="shared" si="276"/>
        <v>Di bawah ambang nilai</v>
      </c>
      <c r="J2532" s="106">
        <f t="shared" si="277"/>
        <v>3389874.0025320002</v>
      </c>
      <c r="K2532" s="105">
        <f t="shared" si="278"/>
        <v>0</v>
      </c>
      <c r="L2532" s="106">
        <f t="shared" si="279"/>
        <v>0</v>
      </c>
    </row>
    <row r="2533" spans="1:12" x14ac:dyDescent="0.3">
      <c r="A2533" s="104" t="s">
        <v>5452</v>
      </c>
      <c r="B2533" s="104" t="s">
        <v>5453</v>
      </c>
      <c r="C2533" s="105">
        <v>158243</v>
      </c>
      <c r="D2533" s="105">
        <v>539237</v>
      </c>
      <c r="E2533" s="106">
        <f t="shared" si="273"/>
        <v>3.4076515232901299</v>
      </c>
      <c r="F2533" s="107">
        <f t="shared" si="274"/>
        <v>39</v>
      </c>
      <c r="G2533" s="107">
        <f>COUNTIF(Data_Eksportir!$H$2:$H$3401,A2533)</f>
        <v>0</v>
      </c>
      <c r="H2533" s="104" t="str">
        <f t="shared" si="275"/>
        <v>1 – 5</v>
      </c>
      <c r="I2533" s="104" t="str">
        <f t="shared" si="276"/>
        <v>Di bawah ambang nilai</v>
      </c>
      <c r="J2533" s="106">
        <f t="shared" si="277"/>
        <v>539237.00253299996</v>
      </c>
      <c r="K2533" s="105">
        <f t="shared" si="278"/>
        <v>0</v>
      </c>
      <c r="L2533" s="106">
        <f t="shared" si="279"/>
        <v>0</v>
      </c>
    </row>
    <row r="2534" spans="1:12" x14ac:dyDescent="0.3">
      <c r="A2534" s="104" t="s">
        <v>5454</v>
      </c>
      <c r="B2534" s="104" t="s">
        <v>5455</v>
      </c>
      <c r="C2534" s="105">
        <v>1052934</v>
      </c>
      <c r="D2534" s="105">
        <v>5542124</v>
      </c>
      <c r="E2534" s="106">
        <f t="shared" si="273"/>
        <v>5.2635055948426022</v>
      </c>
      <c r="F2534" s="107">
        <f t="shared" si="274"/>
        <v>39</v>
      </c>
      <c r="G2534" s="107">
        <f>COUNTIF(Data_Eksportir!$H$2:$H$3401,A2534)</f>
        <v>0</v>
      </c>
      <c r="H2534" s="104" t="str">
        <f t="shared" si="275"/>
        <v>5 – 20</v>
      </c>
      <c r="I2534" s="104" t="str">
        <f t="shared" si="276"/>
        <v>Di bawah ambang nilai</v>
      </c>
      <c r="J2534" s="106">
        <f t="shared" si="277"/>
        <v>5542124.0025340002</v>
      </c>
      <c r="K2534" s="105">
        <f t="shared" si="278"/>
        <v>0</v>
      </c>
      <c r="L2534" s="106">
        <f t="shared" si="279"/>
        <v>0</v>
      </c>
    </row>
    <row r="2535" spans="1:12" x14ac:dyDescent="0.3">
      <c r="A2535" s="104" t="s">
        <v>5456</v>
      </c>
      <c r="B2535" s="104" t="s">
        <v>5457</v>
      </c>
      <c r="C2535" s="105">
        <v>1260575</v>
      </c>
      <c r="D2535" s="105">
        <v>7348999</v>
      </c>
      <c r="E2535" s="106">
        <f t="shared" si="273"/>
        <v>5.8298784284949328</v>
      </c>
      <c r="F2535" s="107">
        <f t="shared" si="274"/>
        <v>39</v>
      </c>
      <c r="G2535" s="107">
        <f>COUNTIF(Data_Eksportir!$H$2:$H$3401,A2535)</f>
        <v>0</v>
      </c>
      <c r="H2535" s="104" t="str">
        <f t="shared" si="275"/>
        <v>5 – 20</v>
      </c>
      <c r="I2535" s="104" t="str">
        <f t="shared" si="276"/>
        <v>Di bawah ambang nilai</v>
      </c>
      <c r="J2535" s="106">
        <f t="shared" si="277"/>
        <v>7348999.0025350004</v>
      </c>
      <c r="K2535" s="105">
        <f t="shared" si="278"/>
        <v>0</v>
      </c>
      <c r="L2535" s="106">
        <f t="shared" si="279"/>
        <v>0</v>
      </c>
    </row>
    <row r="2536" spans="1:12" x14ac:dyDescent="0.3">
      <c r="A2536" s="104" t="s">
        <v>5458</v>
      </c>
      <c r="B2536" s="104" t="s">
        <v>5459</v>
      </c>
      <c r="C2536" s="105">
        <v>2841993</v>
      </c>
      <c r="D2536" s="105">
        <v>11617558</v>
      </c>
      <c r="E2536" s="106">
        <f t="shared" si="273"/>
        <v>4.0878207652165219</v>
      </c>
      <c r="F2536" s="107">
        <f t="shared" si="274"/>
        <v>39</v>
      </c>
      <c r="G2536" s="107">
        <f>COUNTIF(Data_Eksportir!$H$2:$H$3401,A2536)</f>
        <v>1</v>
      </c>
      <c r="H2536" s="104" t="str">
        <f t="shared" si="275"/>
        <v>1 – 5</v>
      </c>
      <c r="I2536" s="104" t="str">
        <f t="shared" si="276"/>
        <v>Keterwakilan rendah</v>
      </c>
      <c r="J2536" s="106">
        <f t="shared" si="277"/>
        <v>11617558.002536001</v>
      </c>
      <c r="K2536" s="105">
        <f t="shared" si="278"/>
        <v>5808779</v>
      </c>
      <c r="L2536" s="106">
        <f t="shared" si="279"/>
        <v>5808779.0025359998</v>
      </c>
    </row>
    <row r="2537" spans="1:12" x14ac:dyDescent="0.3">
      <c r="A2537" s="104" t="s">
        <v>5460</v>
      </c>
      <c r="B2537" s="104" t="s">
        <v>5461</v>
      </c>
      <c r="C2537" s="105">
        <v>56576</v>
      </c>
      <c r="D2537" s="105">
        <v>2932616</v>
      </c>
      <c r="E2537" s="106">
        <f t="shared" si="273"/>
        <v>51.834983031674206</v>
      </c>
      <c r="F2537" s="107">
        <f t="shared" si="274"/>
        <v>39</v>
      </c>
      <c r="G2537" s="107">
        <f>COUNTIF(Data_Eksportir!$H$2:$H$3401,A2537)</f>
        <v>1</v>
      </c>
      <c r="H2537" s="104" t="str">
        <f t="shared" si="275"/>
        <v>20 – 100</v>
      </c>
      <c r="I2537" s="104" t="str">
        <f t="shared" si="276"/>
        <v>Di bawah ambang nilai</v>
      </c>
      <c r="J2537" s="106">
        <f t="shared" si="277"/>
        <v>2932616.002537</v>
      </c>
      <c r="K2537" s="105">
        <f t="shared" si="278"/>
        <v>0</v>
      </c>
      <c r="L2537" s="106">
        <f t="shared" si="279"/>
        <v>0</v>
      </c>
    </row>
    <row r="2538" spans="1:12" x14ac:dyDescent="0.3">
      <c r="A2538" s="104" t="s">
        <v>5462</v>
      </c>
      <c r="B2538" s="104" t="s">
        <v>5463</v>
      </c>
      <c r="C2538" s="105">
        <v>42</v>
      </c>
      <c r="D2538" s="105">
        <v>46</v>
      </c>
      <c r="E2538" s="106">
        <f t="shared" si="273"/>
        <v>1.0952380952380953</v>
      </c>
      <c r="F2538" s="107">
        <f t="shared" si="274"/>
        <v>39</v>
      </c>
      <c r="G2538" s="107">
        <f>COUNTIF(Data_Eksportir!$H$2:$H$3401,A2538)</f>
        <v>1</v>
      </c>
      <c r="H2538" s="104" t="str">
        <f t="shared" si="275"/>
        <v>1 – 5</v>
      </c>
      <c r="I2538" s="104" t="str">
        <f t="shared" si="276"/>
        <v>Di bawah ambang nilai</v>
      </c>
      <c r="J2538" s="106">
        <f t="shared" si="277"/>
        <v>46.002538000000001</v>
      </c>
      <c r="K2538" s="105">
        <f t="shared" si="278"/>
        <v>0</v>
      </c>
      <c r="L2538" s="106">
        <f t="shared" si="279"/>
        <v>0</v>
      </c>
    </row>
    <row r="2539" spans="1:12" x14ac:dyDescent="0.3">
      <c r="A2539" s="104" t="s">
        <v>5464</v>
      </c>
      <c r="B2539" s="104" t="s">
        <v>5465</v>
      </c>
      <c r="C2539" s="105">
        <v>78816</v>
      </c>
      <c r="D2539" s="105">
        <v>800971</v>
      </c>
      <c r="E2539" s="106">
        <f t="shared" si="273"/>
        <v>10.162543138449045</v>
      </c>
      <c r="F2539" s="107">
        <f t="shared" si="274"/>
        <v>39</v>
      </c>
      <c r="G2539" s="107">
        <f>COUNTIF(Data_Eksportir!$H$2:$H$3401,A2539)</f>
        <v>0</v>
      </c>
      <c r="H2539" s="104" t="str">
        <f t="shared" si="275"/>
        <v>5 – 20</v>
      </c>
      <c r="I2539" s="104" t="str">
        <f t="shared" si="276"/>
        <v>Di bawah ambang nilai</v>
      </c>
      <c r="J2539" s="106">
        <f t="shared" si="277"/>
        <v>800971.00253900001</v>
      </c>
      <c r="K2539" s="105">
        <f t="shared" si="278"/>
        <v>0</v>
      </c>
      <c r="L2539" s="106">
        <f t="shared" si="279"/>
        <v>0</v>
      </c>
    </row>
    <row r="2540" spans="1:12" x14ac:dyDescent="0.3">
      <c r="A2540" s="104" t="s">
        <v>5466</v>
      </c>
      <c r="B2540" s="104" t="s">
        <v>5467</v>
      </c>
      <c r="C2540" s="105">
        <v>24</v>
      </c>
      <c r="D2540" s="105">
        <v>635</v>
      </c>
      <c r="E2540" s="106">
        <f t="shared" si="273"/>
        <v>26.458333333333332</v>
      </c>
      <c r="F2540" s="107">
        <f t="shared" si="274"/>
        <v>39</v>
      </c>
      <c r="G2540" s="107">
        <f>COUNTIF(Data_Eksportir!$H$2:$H$3401,A2540)</f>
        <v>0</v>
      </c>
      <c r="H2540" s="104" t="str">
        <f t="shared" si="275"/>
        <v>20 – 100</v>
      </c>
      <c r="I2540" s="104" t="str">
        <f t="shared" si="276"/>
        <v>Di bawah ambang nilai</v>
      </c>
      <c r="J2540" s="106">
        <f t="shared" si="277"/>
        <v>635.00253999999995</v>
      </c>
      <c r="K2540" s="105">
        <f t="shared" si="278"/>
        <v>0</v>
      </c>
      <c r="L2540" s="106">
        <f t="shared" si="279"/>
        <v>0</v>
      </c>
    </row>
    <row r="2541" spans="1:12" x14ac:dyDescent="0.3">
      <c r="A2541" s="104" t="s">
        <v>5468</v>
      </c>
      <c r="B2541" s="104" t="s">
        <v>5469</v>
      </c>
      <c r="C2541" s="105">
        <v>1466959</v>
      </c>
      <c r="D2541" s="105">
        <v>14757803</v>
      </c>
      <c r="E2541" s="106">
        <f t="shared" si="273"/>
        <v>10.060133241624341</v>
      </c>
      <c r="F2541" s="107">
        <f t="shared" si="274"/>
        <v>39</v>
      </c>
      <c r="G2541" s="107">
        <f>COUNTIF(Data_Eksportir!$H$2:$H$3401,A2541)</f>
        <v>0</v>
      </c>
      <c r="H2541" s="104" t="str">
        <f t="shared" si="275"/>
        <v>5 – 20</v>
      </c>
      <c r="I2541" s="104" t="str">
        <f t="shared" si="276"/>
        <v>Belum terwakili</v>
      </c>
      <c r="J2541" s="106">
        <f t="shared" si="277"/>
        <v>14757803.002541</v>
      </c>
      <c r="K2541" s="105">
        <f t="shared" si="278"/>
        <v>14757803</v>
      </c>
      <c r="L2541" s="106">
        <f t="shared" si="279"/>
        <v>14757803.002541</v>
      </c>
    </row>
    <row r="2542" spans="1:12" x14ac:dyDescent="0.3">
      <c r="A2542" s="104" t="s">
        <v>5470</v>
      </c>
      <c r="B2542" s="104" t="s">
        <v>5471</v>
      </c>
      <c r="C2542" s="105">
        <v>287433</v>
      </c>
      <c r="D2542" s="105">
        <v>2126798</v>
      </c>
      <c r="E2542" s="106">
        <f t="shared" si="273"/>
        <v>7.3992826154268991</v>
      </c>
      <c r="F2542" s="107">
        <f t="shared" si="274"/>
        <v>39</v>
      </c>
      <c r="G2542" s="107">
        <f>COUNTIF(Data_Eksportir!$H$2:$H$3401,A2542)</f>
        <v>0</v>
      </c>
      <c r="H2542" s="104" t="str">
        <f t="shared" si="275"/>
        <v>5 – 20</v>
      </c>
      <c r="I2542" s="104" t="str">
        <f t="shared" si="276"/>
        <v>Di bawah ambang nilai</v>
      </c>
      <c r="J2542" s="106">
        <f t="shared" si="277"/>
        <v>2126798.0025419998</v>
      </c>
      <c r="K2542" s="105">
        <f t="shared" si="278"/>
        <v>0</v>
      </c>
      <c r="L2542" s="106">
        <f t="shared" si="279"/>
        <v>0</v>
      </c>
    </row>
    <row r="2543" spans="1:12" x14ac:dyDescent="0.3">
      <c r="A2543" s="104" t="s">
        <v>5472</v>
      </c>
      <c r="B2543" s="104" t="s">
        <v>5473</v>
      </c>
      <c r="C2543" s="105">
        <v>975154</v>
      </c>
      <c r="D2543" s="105">
        <v>4563230</v>
      </c>
      <c r="E2543" s="106">
        <f t="shared" si="273"/>
        <v>4.6794967769193381</v>
      </c>
      <c r="F2543" s="107">
        <f t="shared" si="274"/>
        <v>39</v>
      </c>
      <c r="G2543" s="107">
        <f>COUNTIF(Data_Eksportir!$H$2:$H$3401,A2543)</f>
        <v>0</v>
      </c>
      <c r="H2543" s="104" t="str">
        <f t="shared" si="275"/>
        <v>1 – 5</v>
      </c>
      <c r="I2543" s="104" t="str">
        <f t="shared" si="276"/>
        <v>Di bawah ambang nilai</v>
      </c>
      <c r="J2543" s="106">
        <f t="shared" si="277"/>
        <v>4563230.0025429996</v>
      </c>
      <c r="K2543" s="105">
        <f t="shared" si="278"/>
        <v>0</v>
      </c>
      <c r="L2543" s="106">
        <f t="shared" si="279"/>
        <v>0</v>
      </c>
    </row>
    <row r="2544" spans="1:12" x14ac:dyDescent="0.3">
      <c r="A2544" s="104" t="s">
        <v>5474</v>
      </c>
      <c r="B2544" s="104" t="s">
        <v>5475</v>
      </c>
      <c r="C2544" s="105">
        <v>212556</v>
      </c>
      <c r="D2544" s="105">
        <v>1001250</v>
      </c>
      <c r="E2544" s="106">
        <f t="shared" si="273"/>
        <v>4.7105233444362895</v>
      </c>
      <c r="F2544" s="107">
        <f t="shared" si="274"/>
        <v>39</v>
      </c>
      <c r="G2544" s="107">
        <f>COUNTIF(Data_Eksportir!$H$2:$H$3401,A2544)</f>
        <v>3</v>
      </c>
      <c r="H2544" s="104" t="str">
        <f t="shared" si="275"/>
        <v>1 – 5</v>
      </c>
      <c r="I2544" s="104" t="str">
        <f t="shared" si="276"/>
        <v>Di bawah ambang nilai</v>
      </c>
      <c r="J2544" s="106">
        <f t="shared" si="277"/>
        <v>1001250.002544</v>
      </c>
      <c r="K2544" s="105">
        <f t="shared" si="278"/>
        <v>0</v>
      </c>
      <c r="L2544" s="106">
        <f t="shared" si="279"/>
        <v>0</v>
      </c>
    </row>
    <row r="2545" spans="1:12" x14ac:dyDescent="0.3">
      <c r="A2545" s="104" t="s">
        <v>5476</v>
      </c>
      <c r="B2545" s="104" t="s">
        <v>5477</v>
      </c>
      <c r="C2545" s="105">
        <v>192958</v>
      </c>
      <c r="D2545" s="105">
        <v>776881</v>
      </c>
      <c r="E2545" s="106">
        <f t="shared" si="273"/>
        <v>4.0261663159858623</v>
      </c>
      <c r="F2545" s="107">
        <f t="shared" si="274"/>
        <v>39</v>
      </c>
      <c r="G2545" s="107">
        <f>COUNTIF(Data_Eksportir!$H$2:$H$3401,A2545)</f>
        <v>0</v>
      </c>
      <c r="H2545" s="104" t="str">
        <f t="shared" si="275"/>
        <v>1 – 5</v>
      </c>
      <c r="I2545" s="104" t="str">
        <f t="shared" si="276"/>
        <v>Di bawah ambang nilai</v>
      </c>
      <c r="J2545" s="106">
        <f t="shared" si="277"/>
        <v>776881.00254500005</v>
      </c>
      <c r="K2545" s="105">
        <f t="shared" si="278"/>
        <v>0</v>
      </c>
      <c r="L2545" s="106">
        <f t="shared" si="279"/>
        <v>0</v>
      </c>
    </row>
    <row r="2546" spans="1:12" x14ac:dyDescent="0.3">
      <c r="A2546" s="104" t="s">
        <v>5478</v>
      </c>
      <c r="B2546" s="104" t="s">
        <v>5479</v>
      </c>
      <c r="C2546" s="105">
        <v>35</v>
      </c>
      <c r="D2546" s="105">
        <v>70</v>
      </c>
      <c r="E2546" s="106">
        <f t="shared" si="273"/>
        <v>2</v>
      </c>
      <c r="F2546" s="107">
        <f t="shared" si="274"/>
        <v>39</v>
      </c>
      <c r="G2546" s="107">
        <f>COUNTIF(Data_Eksportir!$H$2:$H$3401,A2546)</f>
        <v>0</v>
      </c>
      <c r="H2546" s="104" t="str">
        <f t="shared" si="275"/>
        <v>1 – 5</v>
      </c>
      <c r="I2546" s="104" t="str">
        <f t="shared" si="276"/>
        <v>Di bawah ambang nilai</v>
      </c>
      <c r="J2546" s="106">
        <f t="shared" si="277"/>
        <v>70.002545999999995</v>
      </c>
      <c r="K2546" s="105">
        <f t="shared" si="278"/>
        <v>0</v>
      </c>
      <c r="L2546" s="106">
        <f t="shared" si="279"/>
        <v>0</v>
      </c>
    </row>
    <row r="2547" spans="1:12" x14ac:dyDescent="0.3">
      <c r="A2547" s="104" t="s">
        <v>5480</v>
      </c>
      <c r="B2547" s="104" t="s">
        <v>5481</v>
      </c>
      <c r="C2547" s="105">
        <v>579080</v>
      </c>
      <c r="D2547" s="105">
        <v>8056959</v>
      </c>
      <c r="E2547" s="106">
        <f t="shared" si="273"/>
        <v>13.913378117013194</v>
      </c>
      <c r="F2547" s="107">
        <f t="shared" si="274"/>
        <v>39</v>
      </c>
      <c r="G2547" s="107">
        <f>COUNTIF(Data_Eksportir!$H$2:$H$3401,A2547)</f>
        <v>0</v>
      </c>
      <c r="H2547" s="104" t="str">
        <f t="shared" si="275"/>
        <v>5 – 20</v>
      </c>
      <c r="I2547" s="104" t="str">
        <f t="shared" si="276"/>
        <v>Di bawah ambang nilai</v>
      </c>
      <c r="J2547" s="106">
        <f t="shared" si="277"/>
        <v>8056959.0025469996</v>
      </c>
      <c r="K2547" s="105">
        <f t="shared" si="278"/>
        <v>0</v>
      </c>
      <c r="L2547" s="106">
        <f t="shared" si="279"/>
        <v>0</v>
      </c>
    </row>
    <row r="2548" spans="1:12" x14ac:dyDescent="0.3">
      <c r="A2548" s="104" t="s">
        <v>5482</v>
      </c>
      <c r="B2548" s="104" t="s">
        <v>5483</v>
      </c>
      <c r="C2548" s="105">
        <v>62</v>
      </c>
      <c r="D2548" s="105">
        <v>79</v>
      </c>
      <c r="E2548" s="106">
        <f t="shared" si="273"/>
        <v>1.2741935483870968</v>
      </c>
      <c r="F2548" s="107">
        <f t="shared" si="274"/>
        <v>39</v>
      </c>
      <c r="G2548" s="107">
        <f>COUNTIF(Data_Eksportir!$H$2:$H$3401,A2548)</f>
        <v>0</v>
      </c>
      <c r="H2548" s="104" t="str">
        <f t="shared" si="275"/>
        <v>1 – 5</v>
      </c>
      <c r="I2548" s="104" t="str">
        <f t="shared" si="276"/>
        <v>Di bawah ambang nilai</v>
      </c>
      <c r="J2548" s="106">
        <f t="shared" si="277"/>
        <v>79.002548000000004</v>
      </c>
      <c r="K2548" s="105">
        <f t="shared" si="278"/>
        <v>0</v>
      </c>
      <c r="L2548" s="106">
        <f t="shared" si="279"/>
        <v>0</v>
      </c>
    </row>
    <row r="2549" spans="1:12" x14ac:dyDescent="0.3">
      <c r="A2549" s="104" t="s">
        <v>5484</v>
      </c>
      <c r="B2549" s="104" t="s">
        <v>5485</v>
      </c>
      <c r="C2549" s="105">
        <v>726</v>
      </c>
      <c r="D2549" s="105">
        <v>4144</v>
      </c>
      <c r="E2549" s="106">
        <f t="shared" si="273"/>
        <v>5.7079889807162534</v>
      </c>
      <c r="F2549" s="107">
        <f t="shared" si="274"/>
        <v>39</v>
      </c>
      <c r="G2549" s="107">
        <f>COUNTIF(Data_Eksportir!$H$2:$H$3401,A2549)</f>
        <v>0</v>
      </c>
      <c r="H2549" s="104" t="str">
        <f t="shared" si="275"/>
        <v>5 – 20</v>
      </c>
      <c r="I2549" s="104" t="str">
        <f t="shared" si="276"/>
        <v>Di bawah ambang nilai</v>
      </c>
      <c r="J2549" s="106">
        <f t="shared" si="277"/>
        <v>4144.0025489999998</v>
      </c>
      <c r="K2549" s="105">
        <f t="shared" si="278"/>
        <v>0</v>
      </c>
      <c r="L2549" s="106">
        <f t="shared" si="279"/>
        <v>0</v>
      </c>
    </row>
    <row r="2550" spans="1:12" x14ac:dyDescent="0.3">
      <c r="A2550" s="104" t="s">
        <v>5486</v>
      </c>
      <c r="B2550" s="104" t="s">
        <v>5487</v>
      </c>
      <c r="C2550" s="105">
        <v>26344</v>
      </c>
      <c r="D2550" s="105">
        <v>224186</v>
      </c>
      <c r="E2550" s="106">
        <f t="shared" si="273"/>
        <v>8.5099453385970243</v>
      </c>
      <c r="F2550" s="107">
        <f t="shared" si="274"/>
        <v>39</v>
      </c>
      <c r="G2550" s="107">
        <f>COUNTIF(Data_Eksportir!$H$2:$H$3401,A2550)</f>
        <v>0</v>
      </c>
      <c r="H2550" s="104" t="str">
        <f t="shared" si="275"/>
        <v>5 – 20</v>
      </c>
      <c r="I2550" s="104" t="str">
        <f t="shared" si="276"/>
        <v>Di bawah ambang nilai</v>
      </c>
      <c r="J2550" s="106">
        <f t="shared" si="277"/>
        <v>224186.00255</v>
      </c>
      <c r="K2550" s="105">
        <f t="shared" si="278"/>
        <v>0</v>
      </c>
      <c r="L2550" s="106">
        <f t="shared" si="279"/>
        <v>0</v>
      </c>
    </row>
    <row r="2551" spans="1:12" x14ac:dyDescent="0.3">
      <c r="A2551" s="104" t="s">
        <v>5488</v>
      </c>
      <c r="B2551" s="104" t="s">
        <v>5489</v>
      </c>
      <c r="C2551" s="105">
        <v>97970</v>
      </c>
      <c r="D2551" s="105">
        <v>1649640</v>
      </c>
      <c r="E2551" s="106">
        <f t="shared" si="273"/>
        <v>16.838215780340921</v>
      </c>
      <c r="F2551" s="107">
        <f t="shared" si="274"/>
        <v>39</v>
      </c>
      <c r="G2551" s="107">
        <f>COUNTIF(Data_Eksportir!$H$2:$H$3401,A2551)</f>
        <v>0</v>
      </c>
      <c r="H2551" s="104" t="str">
        <f t="shared" si="275"/>
        <v>5 – 20</v>
      </c>
      <c r="I2551" s="104" t="str">
        <f t="shared" si="276"/>
        <v>Di bawah ambang nilai</v>
      </c>
      <c r="J2551" s="106">
        <f t="shared" si="277"/>
        <v>1649640.0025510001</v>
      </c>
      <c r="K2551" s="105">
        <f t="shared" si="278"/>
        <v>0</v>
      </c>
      <c r="L2551" s="106">
        <f t="shared" si="279"/>
        <v>0</v>
      </c>
    </row>
    <row r="2552" spans="1:12" x14ac:dyDescent="0.3">
      <c r="A2552" s="104" t="s">
        <v>5490</v>
      </c>
      <c r="B2552" s="104" t="s">
        <v>5491</v>
      </c>
      <c r="C2552" s="105">
        <v>13896</v>
      </c>
      <c r="D2552" s="105">
        <v>1184091</v>
      </c>
      <c r="E2552" s="106">
        <f t="shared" si="273"/>
        <v>85.210924006908456</v>
      </c>
      <c r="F2552" s="107">
        <f t="shared" si="274"/>
        <v>39</v>
      </c>
      <c r="G2552" s="107">
        <f>COUNTIF(Data_Eksportir!$H$2:$H$3401,A2552)</f>
        <v>0</v>
      </c>
      <c r="H2552" s="104" t="str">
        <f t="shared" si="275"/>
        <v>20 – 100</v>
      </c>
      <c r="I2552" s="104" t="str">
        <f t="shared" si="276"/>
        <v>Di bawah ambang nilai</v>
      </c>
      <c r="J2552" s="106">
        <f t="shared" si="277"/>
        <v>1184091.0025520001</v>
      </c>
      <c r="K2552" s="105">
        <f t="shared" si="278"/>
        <v>0</v>
      </c>
      <c r="L2552" s="106">
        <f t="shared" si="279"/>
        <v>0</v>
      </c>
    </row>
    <row r="2553" spans="1:12" x14ac:dyDescent="0.3">
      <c r="A2553" s="104" t="s">
        <v>5492</v>
      </c>
      <c r="B2553" s="104" t="s">
        <v>5493</v>
      </c>
      <c r="C2553" s="105"/>
      <c r="D2553" s="105">
        <v>200</v>
      </c>
      <c r="E2553" s="106" t="str">
        <f t="shared" si="273"/>
        <v/>
      </c>
      <c r="F2553" s="107">
        <f t="shared" si="274"/>
        <v>39</v>
      </c>
      <c r="G2553" s="107">
        <f>COUNTIF(Data_Eksportir!$H$2:$H$3401,A2553)</f>
        <v>0</v>
      </c>
      <c r="H2553" s="104" t="str">
        <f t="shared" si="275"/>
        <v>Tanpa data berat</v>
      </c>
      <c r="I2553" s="104" t="str">
        <f t="shared" si="276"/>
        <v>Di bawah ambang nilai</v>
      </c>
      <c r="J2553" s="106">
        <f t="shared" si="277"/>
        <v>200.00255300000001</v>
      </c>
      <c r="K2553" s="105">
        <f t="shared" si="278"/>
        <v>0</v>
      </c>
      <c r="L2553" s="106">
        <f t="shared" si="279"/>
        <v>0</v>
      </c>
    </row>
    <row r="2554" spans="1:12" x14ac:dyDescent="0.3">
      <c r="A2554" s="104" t="s">
        <v>5494</v>
      </c>
      <c r="B2554" s="104" t="s">
        <v>5495</v>
      </c>
      <c r="C2554" s="105">
        <v>2285714</v>
      </c>
      <c r="D2554" s="105">
        <v>29733712</v>
      </c>
      <c r="E2554" s="106">
        <f t="shared" si="273"/>
        <v>13.008500626062578</v>
      </c>
      <c r="F2554" s="107">
        <f t="shared" si="274"/>
        <v>39</v>
      </c>
      <c r="G2554" s="107">
        <f>COUNTIF(Data_Eksportir!$H$2:$H$3401,A2554)</f>
        <v>0</v>
      </c>
      <c r="H2554" s="104" t="str">
        <f t="shared" si="275"/>
        <v>5 – 20</v>
      </c>
      <c r="I2554" s="104" t="str">
        <f t="shared" si="276"/>
        <v>Belum terwakili</v>
      </c>
      <c r="J2554" s="106">
        <f t="shared" si="277"/>
        <v>29733712.002553999</v>
      </c>
      <c r="K2554" s="105">
        <f t="shared" si="278"/>
        <v>29733712</v>
      </c>
      <c r="L2554" s="106">
        <f t="shared" si="279"/>
        <v>29733712.002553999</v>
      </c>
    </row>
    <row r="2555" spans="1:12" x14ac:dyDescent="0.3">
      <c r="A2555" s="104" t="s">
        <v>5496</v>
      </c>
      <c r="B2555" s="104" t="s">
        <v>5497</v>
      </c>
      <c r="C2555" s="105">
        <v>2484</v>
      </c>
      <c r="D2555" s="105">
        <v>3060</v>
      </c>
      <c r="E2555" s="106">
        <f t="shared" si="273"/>
        <v>1.2318840579710144</v>
      </c>
      <c r="F2555" s="107">
        <f t="shared" si="274"/>
        <v>39</v>
      </c>
      <c r="G2555" s="107">
        <f>COUNTIF(Data_Eksportir!$H$2:$H$3401,A2555)</f>
        <v>0</v>
      </c>
      <c r="H2555" s="104" t="str">
        <f t="shared" si="275"/>
        <v>1 – 5</v>
      </c>
      <c r="I2555" s="104" t="str">
        <f t="shared" si="276"/>
        <v>Di bawah ambang nilai</v>
      </c>
      <c r="J2555" s="106">
        <f t="shared" si="277"/>
        <v>3060.002555</v>
      </c>
      <c r="K2555" s="105">
        <f t="shared" si="278"/>
        <v>0</v>
      </c>
      <c r="L2555" s="106">
        <f t="shared" si="279"/>
        <v>0</v>
      </c>
    </row>
    <row r="2556" spans="1:12" x14ac:dyDescent="0.3">
      <c r="A2556" s="104" t="s">
        <v>5498</v>
      </c>
      <c r="B2556" s="104" t="s">
        <v>5499</v>
      </c>
      <c r="C2556" s="105">
        <v>42432</v>
      </c>
      <c r="D2556" s="105">
        <v>567610</v>
      </c>
      <c r="E2556" s="106">
        <f t="shared" si="273"/>
        <v>13.376932503770739</v>
      </c>
      <c r="F2556" s="107">
        <f t="shared" si="274"/>
        <v>39</v>
      </c>
      <c r="G2556" s="107">
        <f>COUNTIF(Data_Eksportir!$H$2:$H$3401,A2556)</f>
        <v>0</v>
      </c>
      <c r="H2556" s="104" t="str">
        <f t="shared" si="275"/>
        <v>5 – 20</v>
      </c>
      <c r="I2556" s="104" t="str">
        <f t="shared" si="276"/>
        <v>Di bawah ambang nilai</v>
      </c>
      <c r="J2556" s="106">
        <f t="shared" si="277"/>
        <v>567610.00255600002</v>
      </c>
      <c r="K2556" s="105">
        <f t="shared" si="278"/>
        <v>0</v>
      </c>
      <c r="L2556" s="106">
        <f t="shared" si="279"/>
        <v>0</v>
      </c>
    </row>
    <row r="2557" spans="1:12" x14ac:dyDescent="0.3">
      <c r="A2557" s="104" t="s">
        <v>5500</v>
      </c>
      <c r="B2557" s="104" t="s">
        <v>5501</v>
      </c>
      <c r="C2557" s="105">
        <v>1201</v>
      </c>
      <c r="D2557" s="105">
        <v>22653</v>
      </c>
      <c r="E2557" s="106">
        <f t="shared" si="273"/>
        <v>18.861781848459618</v>
      </c>
      <c r="F2557" s="107">
        <f t="shared" si="274"/>
        <v>39</v>
      </c>
      <c r="G2557" s="107">
        <f>COUNTIF(Data_Eksportir!$H$2:$H$3401,A2557)</f>
        <v>1</v>
      </c>
      <c r="H2557" s="104" t="str">
        <f t="shared" si="275"/>
        <v>5 – 20</v>
      </c>
      <c r="I2557" s="104" t="str">
        <f t="shared" si="276"/>
        <v>Di bawah ambang nilai</v>
      </c>
      <c r="J2557" s="106">
        <f t="shared" si="277"/>
        <v>22653.002557</v>
      </c>
      <c r="K2557" s="105">
        <f t="shared" si="278"/>
        <v>0</v>
      </c>
      <c r="L2557" s="106">
        <f t="shared" si="279"/>
        <v>0</v>
      </c>
    </row>
    <row r="2558" spans="1:12" x14ac:dyDescent="0.3">
      <c r="A2558" s="104" t="s">
        <v>5502</v>
      </c>
      <c r="B2558" s="104" t="s">
        <v>5503</v>
      </c>
      <c r="C2558" s="105">
        <v>528776</v>
      </c>
      <c r="D2558" s="105">
        <v>2314660</v>
      </c>
      <c r="E2558" s="106">
        <f t="shared" si="273"/>
        <v>4.377392317351771</v>
      </c>
      <c r="F2558" s="107">
        <f t="shared" si="274"/>
        <v>39</v>
      </c>
      <c r="G2558" s="107">
        <f>COUNTIF(Data_Eksportir!$H$2:$H$3401,A2558)</f>
        <v>3</v>
      </c>
      <c r="H2558" s="104" t="str">
        <f t="shared" si="275"/>
        <v>1 – 5</v>
      </c>
      <c r="I2558" s="104" t="str">
        <f t="shared" si="276"/>
        <v>Di bawah ambang nilai</v>
      </c>
      <c r="J2558" s="106">
        <f t="shared" si="277"/>
        <v>2314660.0025579999</v>
      </c>
      <c r="K2558" s="105">
        <f t="shared" si="278"/>
        <v>0</v>
      </c>
      <c r="L2558" s="106">
        <f t="shared" si="279"/>
        <v>0</v>
      </c>
    </row>
    <row r="2559" spans="1:12" x14ac:dyDescent="0.3">
      <c r="A2559" s="104" t="s">
        <v>5504</v>
      </c>
      <c r="B2559" s="104" t="s">
        <v>5505</v>
      </c>
      <c r="C2559" s="105">
        <v>73</v>
      </c>
      <c r="D2559" s="105">
        <v>400</v>
      </c>
      <c r="E2559" s="106">
        <f t="shared" si="273"/>
        <v>5.4794520547945202</v>
      </c>
      <c r="F2559" s="107">
        <f t="shared" si="274"/>
        <v>39</v>
      </c>
      <c r="G2559" s="107">
        <f>COUNTIF(Data_Eksportir!$H$2:$H$3401,A2559)</f>
        <v>0</v>
      </c>
      <c r="H2559" s="104" t="str">
        <f t="shared" si="275"/>
        <v>5 – 20</v>
      </c>
      <c r="I2559" s="104" t="str">
        <f t="shared" si="276"/>
        <v>Di bawah ambang nilai</v>
      </c>
      <c r="J2559" s="106">
        <f t="shared" si="277"/>
        <v>400.00255900000002</v>
      </c>
      <c r="K2559" s="105">
        <f t="shared" si="278"/>
        <v>0</v>
      </c>
      <c r="L2559" s="106">
        <f t="shared" si="279"/>
        <v>0</v>
      </c>
    </row>
    <row r="2560" spans="1:12" x14ac:dyDescent="0.3">
      <c r="A2560" s="104" t="s">
        <v>5506</v>
      </c>
      <c r="B2560" s="104" t="s">
        <v>5507</v>
      </c>
      <c r="C2560" s="105">
        <v>1637</v>
      </c>
      <c r="D2560" s="105">
        <v>71863</v>
      </c>
      <c r="E2560" s="106">
        <f t="shared" si="273"/>
        <v>43.899205864386069</v>
      </c>
      <c r="F2560" s="107">
        <f t="shared" si="274"/>
        <v>39</v>
      </c>
      <c r="G2560" s="107">
        <f>COUNTIF(Data_Eksportir!$H$2:$H$3401,A2560)</f>
        <v>0</v>
      </c>
      <c r="H2560" s="104" t="str">
        <f t="shared" si="275"/>
        <v>20 – 100</v>
      </c>
      <c r="I2560" s="104" t="str">
        <f t="shared" si="276"/>
        <v>Di bawah ambang nilai</v>
      </c>
      <c r="J2560" s="106">
        <f t="shared" si="277"/>
        <v>71863.002559999994</v>
      </c>
      <c r="K2560" s="105">
        <f t="shared" si="278"/>
        <v>0</v>
      </c>
      <c r="L2560" s="106">
        <f t="shared" si="279"/>
        <v>0</v>
      </c>
    </row>
    <row r="2561" spans="1:12" x14ac:dyDescent="0.3">
      <c r="A2561" s="104" t="s">
        <v>5508</v>
      </c>
      <c r="B2561" s="104" t="s">
        <v>5509</v>
      </c>
      <c r="C2561" s="105">
        <v>1560</v>
      </c>
      <c r="D2561" s="105">
        <v>17689</v>
      </c>
      <c r="E2561" s="106">
        <f t="shared" si="273"/>
        <v>11.339102564102564</v>
      </c>
      <c r="F2561" s="107">
        <f t="shared" si="274"/>
        <v>39</v>
      </c>
      <c r="G2561" s="107">
        <f>COUNTIF(Data_Eksportir!$H$2:$H$3401,A2561)</f>
        <v>0</v>
      </c>
      <c r="H2561" s="104" t="str">
        <f t="shared" si="275"/>
        <v>5 – 20</v>
      </c>
      <c r="I2561" s="104" t="str">
        <f t="shared" si="276"/>
        <v>Di bawah ambang nilai</v>
      </c>
      <c r="J2561" s="106">
        <f t="shared" si="277"/>
        <v>17689.002561000001</v>
      </c>
      <c r="K2561" s="105">
        <f t="shared" si="278"/>
        <v>0</v>
      </c>
      <c r="L2561" s="106">
        <f t="shared" si="279"/>
        <v>0</v>
      </c>
    </row>
    <row r="2562" spans="1:12" x14ac:dyDescent="0.3">
      <c r="A2562" s="104" t="s">
        <v>5510</v>
      </c>
      <c r="B2562" s="104" t="s">
        <v>5511</v>
      </c>
      <c r="C2562" s="105">
        <v>13594159</v>
      </c>
      <c r="D2562" s="105">
        <v>94785585</v>
      </c>
      <c r="E2562" s="106">
        <f t="shared" ref="E2562:E2625" si="280">IF(AND(ISNUMBER(C2562),C2562&gt;0),D2562/C2562,"")</f>
        <v>6.9725229048740713</v>
      </c>
      <c r="F2562" s="107">
        <f t="shared" ref="F2562:F2625" si="281">VALUE(LEFT(A2562,2))</f>
        <v>39</v>
      </c>
      <c r="G2562" s="107">
        <f>COUNTIF(Data_Eksportir!$H$2:$H$3401,A2562)</f>
        <v>0</v>
      </c>
      <c r="H2562" s="104" t="str">
        <f t="shared" ref="H2562:H2625" si="282">IF(E2562="","Tanpa data berat",IF(E2562&lt;1,"Di bawah 1",IF(E2562&lt;5,"1 – 5",IF(E2562&lt;20,"5 – 20",IF(E2562&lt;100,"20 – 100","100 ke atas")))))</f>
        <v>5 – 20</v>
      </c>
      <c r="I2562" s="104" t="str">
        <f t="shared" ref="I2562:I2625" si="283">IF(D2562&lt;p_nilai_besar,"Di bawah ambang nilai",IF(G2562=0,"Belum terwakili",IF(G2562&lt;=p_listing_rendah,"Keterwakilan rendah","Terwakili")))</f>
        <v>Belum terwakili</v>
      </c>
      <c r="J2562" s="106">
        <f t="shared" ref="J2562:J2625" si="284">D2562+ROW()/10^6</f>
        <v>94785585.002562001</v>
      </c>
      <c r="K2562" s="105">
        <f t="shared" ref="K2562:K2625" si="285">IF(D2562&gt;=p_nilai_besar,D2562/(1+G2562),0)</f>
        <v>94785585</v>
      </c>
      <c r="L2562" s="106">
        <f t="shared" ref="L2562:L2625" si="286">IF(K2562&gt;0,K2562+ROW()/10^6,0)</f>
        <v>94785585.002562001</v>
      </c>
    </row>
    <row r="2563" spans="1:12" x14ac:dyDescent="0.3">
      <c r="A2563" s="104" t="s">
        <v>5512</v>
      </c>
      <c r="B2563" s="104" t="s">
        <v>5513</v>
      </c>
      <c r="C2563" s="105">
        <v>419500</v>
      </c>
      <c r="D2563" s="105">
        <v>609830</v>
      </c>
      <c r="E2563" s="106">
        <f t="shared" si="280"/>
        <v>1.4537067938021455</v>
      </c>
      <c r="F2563" s="107">
        <f t="shared" si="281"/>
        <v>40</v>
      </c>
      <c r="G2563" s="107">
        <f>COUNTIF(Data_Eksportir!$H$2:$H$3401,A2563)</f>
        <v>1</v>
      </c>
      <c r="H2563" s="104" t="str">
        <f t="shared" si="282"/>
        <v>1 – 5</v>
      </c>
      <c r="I2563" s="104" t="str">
        <f t="shared" si="283"/>
        <v>Di bawah ambang nilai</v>
      </c>
      <c r="J2563" s="106">
        <f t="shared" si="284"/>
        <v>609830.00256299996</v>
      </c>
      <c r="K2563" s="105">
        <f t="shared" si="285"/>
        <v>0</v>
      </c>
      <c r="L2563" s="106">
        <f t="shared" si="286"/>
        <v>0</v>
      </c>
    </row>
    <row r="2564" spans="1:12" x14ac:dyDescent="0.3">
      <c r="A2564" s="104" t="s">
        <v>5514</v>
      </c>
      <c r="B2564" s="104" t="s">
        <v>5515</v>
      </c>
      <c r="C2564" s="105">
        <v>155</v>
      </c>
      <c r="D2564" s="105">
        <v>687</v>
      </c>
      <c r="E2564" s="106">
        <f t="shared" si="280"/>
        <v>4.4322580645161294</v>
      </c>
      <c r="F2564" s="107">
        <f t="shared" si="281"/>
        <v>40</v>
      </c>
      <c r="G2564" s="107">
        <f>COUNTIF(Data_Eksportir!$H$2:$H$3401,A2564)</f>
        <v>0</v>
      </c>
      <c r="H2564" s="104" t="str">
        <f t="shared" si="282"/>
        <v>1 – 5</v>
      </c>
      <c r="I2564" s="104" t="str">
        <f t="shared" si="283"/>
        <v>Di bawah ambang nilai</v>
      </c>
      <c r="J2564" s="106">
        <f t="shared" si="284"/>
        <v>687.00256400000001</v>
      </c>
      <c r="K2564" s="105">
        <f t="shared" si="285"/>
        <v>0</v>
      </c>
      <c r="L2564" s="106">
        <f t="shared" si="286"/>
        <v>0</v>
      </c>
    </row>
    <row r="2565" spans="1:12" x14ac:dyDescent="0.3">
      <c r="A2565" s="104" t="s">
        <v>5516</v>
      </c>
      <c r="B2565" s="104" t="s">
        <v>5517</v>
      </c>
      <c r="C2565" s="105">
        <v>3280</v>
      </c>
      <c r="D2565" s="105">
        <v>12651</v>
      </c>
      <c r="E2565" s="106">
        <f t="shared" si="280"/>
        <v>3.8570121951219511</v>
      </c>
      <c r="F2565" s="107">
        <f t="shared" si="281"/>
        <v>40</v>
      </c>
      <c r="G2565" s="107">
        <f>COUNTIF(Data_Eksportir!$H$2:$H$3401,A2565)</f>
        <v>0</v>
      </c>
      <c r="H2565" s="104" t="str">
        <f t="shared" si="282"/>
        <v>1 – 5</v>
      </c>
      <c r="I2565" s="104" t="str">
        <f t="shared" si="283"/>
        <v>Di bawah ambang nilai</v>
      </c>
      <c r="J2565" s="106">
        <f t="shared" si="284"/>
        <v>12651.002565000001</v>
      </c>
      <c r="K2565" s="105">
        <f t="shared" si="285"/>
        <v>0</v>
      </c>
      <c r="L2565" s="106">
        <f t="shared" si="286"/>
        <v>0</v>
      </c>
    </row>
    <row r="2566" spans="1:12" x14ac:dyDescent="0.3">
      <c r="A2566" s="104" t="s">
        <v>5518</v>
      </c>
      <c r="B2566" s="104" t="s">
        <v>5519</v>
      </c>
      <c r="C2566" s="105">
        <v>41</v>
      </c>
      <c r="D2566" s="105">
        <v>233</v>
      </c>
      <c r="E2566" s="106">
        <f t="shared" si="280"/>
        <v>5.6829268292682924</v>
      </c>
      <c r="F2566" s="107">
        <f t="shared" si="281"/>
        <v>40</v>
      </c>
      <c r="G2566" s="107">
        <f>COUNTIF(Data_Eksportir!$H$2:$H$3401,A2566)</f>
        <v>0</v>
      </c>
      <c r="H2566" s="104" t="str">
        <f t="shared" si="282"/>
        <v>5 – 20</v>
      </c>
      <c r="I2566" s="104" t="str">
        <f t="shared" si="283"/>
        <v>Di bawah ambang nilai</v>
      </c>
      <c r="J2566" s="106">
        <f t="shared" si="284"/>
        <v>233.002566</v>
      </c>
      <c r="K2566" s="105">
        <f t="shared" si="285"/>
        <v>0</v>
      </c>
      <c r="L2566" s="106">
        <f t="shared" si="286"/>
        <v>0</v>
      </c>
    </row>
    <row r="2567" spans="1:12" x14ac:dyDescent="0.3">
      <c r="A2567" s="104" t="s">
        <v>5520</v>
      </c>
      <c r="B2567" s="104" t="s">
        <v>5521</v>
      </c>
      <c r="C2567" s="105">
        <v>30786415</v>
      </c>
      <c r="D2567" s="105">
        <v>71354956</v>
      </c>
      <c r="E2567" s="106">
        <f t="shared" si="280"/>
        <v>2.3177416402656821</v>
      </c>
      <c r="F2567" s="107">
        <f t="shared" si="281"/>
        <v>40</v>
      </c>
      <c r="G2567" s="107">
        <f>COUNTIF(Data_Eksportir!$H$2:$H$3401,A2567)</f>
        <v>21</v>
      </c>
      <c r="H2567" s="104" t="str">
        <f t="shared" si="282"/>
        <v>1 – 5</v>
      </c>
      <c r="I2567" s="104" t="str">
        <f t="shared" si="283"/>
        <v>Terwakili</v>
      </c>
      <c r="J2567" s="106">
        <f t="shared" si="284"/>
        <v>71354956.002566993</v>
      </c>
      <c r="K2567" s="105">
        <f t="shared" si="285"/>
        <v>3243407.0909090908</v>
      </c>
      <c r="L2567" s="106">
        <f t="shared" si="286"/>
        <v>3243407.093476091</v>
      </c>
    </row>
    <row r="2568" spans="1:12" x14ac:dyDescent="0.3">
      <c r="A2568" s="104" t="s">
        <v>5522</v>
      </c>
      <c r="B2568" s="104" t="s">
        <v>5523</v>
      </c>
      <c r="C2568" s="105">
        <v>96798538</v>
      </c>
      <c r="D2568" s="105">
        <v>186190545</v>
      </c>
      <c r="E2568" s="106">
        <f t="shared" si="280"/>
        <v>1.9234850943719832</v>
      </c>
      <c r="F2568" s="107">
        <f t="shared" si="281"/>
        <v>40</v>
      </c>
      <c r="G2568" s="107">
        <f>COUNTIF(Data_Eksportir!$H$2:$H$3401,A2568)</f>
        <v>0</v>
      </c>
      <c r="H2568" s="104" t="str">
        <f t="shared" si="282"/>
        <v>1 – 5</v>
      </c>
      <c r="I2568" s="104" t="str">
        <f t="shared" si="283"/>
        <v>Belum terwakili</v>
      </c>
      <c r="J2568" s="106">
        <f t="shared" si="284"/>
        <v>186190545.00256801</v>
      </c>
      <c r="K2568" s="105">
        <f t="shared" si="285"/>
        <v>186190545</v>
      </c>
      <c r="L2568" s="106">
        <f t="shared" si="286"/>
        <v>186190545.00256801</v>
      </c>
    </row>
    <row r="2569" spans="1:12" x14ac:dyDescent="0.3">
      <c r="A2569" s="104" t="s">
        <v>5524</v>
      </c>
      <c r="B2569" s="104" t="s">
        <v>5525</v>
      </c>
      <c r="C2569" s="105">
        <v>1315379464</v>
      </c>
      <c r="D2569" s="105">
        <v>2485853726</v>
      </c>
      <c r="E2569" s="106">
        <f t="shared" si="280"/>
        <v>1.889837719102478</v>
      </c>
      <c r="F2569" s="107">
        <f t="shared" si="281"/>
        <v>40</v>
      </c>
      <c r="G2569" s="107">
        <f>COUNTIF(Data_Eksportir!$H$2:$H$3401,A2569)</f>
        <v>0</v>
      </c>
      <c r="H2569" s="104" t="str">
        <f t="shared" si="282"/>
        <v>1 – 5</v>
      </c>
      <c r="I2569" s="104" t="str">
        <f t="shared" si="283"/>
        <v>Belum terwakili</v>
      </c>
      <c r="J2569" s="106">
        <f t="shared" si="284"/>
        <v>2485853726.0025692</v>
      </c>
      <c r="K2569" s="105">
        <f t="shared" si="285"/>
        <v>2485853726</v>
      </c>
      <c r="L2569" s="106">
        <f t="shared" si="286"/>
        <v>2485853726.0025692</v>
      </c>
    </row>
    <row r="2570" spans="1:12" x14ac:dyDescent="0.3">
      <c r="A2570" s="104" t="s">
        <v>5526</v>
      </c>
      <c r="B2570" s="104" t="s">
        <v>5527</v>
      </c>
      <c r="C2570" s="105">
        <v>2080260</v>
      </c>
      <c r="D2570" s="105">
        <v>6233042</v>
      </c>
      <c r="E2570" s="106">
        <f t="shared" si="280"/>
        <v>2.9962802726582254</v>
      </c>
      <c r="F2570" s="107">
        <f t="shared" si="281"/>
        <v>40</v>
      </c>
      <c r="G2570" s="107">
        <f>COUNTIF(Data_Eksportir!$H$2:$H$3401,A2570)</f>
        <v>0</v>
      </c>
      <c r="H2570" s="104" t="str">
        <f t="shared" si="282"/>
        <v>1 – 5</v>
      </c>
      <c r="I2570" s="104" t="str">
        <f t="shared" si="283"/>
        <v>Di bawah ambang nilai</v>
      </c>
      <c r="J2570" s="106">
        <f t="shared" si="284"/>
        <v>6233042.0025699995</v>
      </c>
      <c r="K2570" s="105">
        <f t="shared" si="285"/>
        <v>0</v>
      </c>
      <c r="L2570" s="106">
        <f t="shared" si="286"/>
        <v>0</v>
      </c>
    </row>
    <row r="2571" spans="1:12" x14ac:dyDescent="0.3">
      <c r="A2571" s="104" t="s">
        <v>5528</v>
      </c>
      <c r="B2571" s="104" t="s">
        <v>5529</v>
      </c>
      <c r="C2571" s="105">
        <v>12470220</v>
      </c>
      <c r="D2571" s="105">
        <v>24537603</v>
      </c>
      <c r="E2571" s="106">
        <f t="shared" si="280"/>
        <v>1.9676960791389406</v>
      </c>
      <c r="F2571" s="107">
        <f t="shared" si="281"/>
        <v>40</v>
      </c>
      <c r="G2571" s="107">
        <f>COUNTIF(Data_Eksportir!$H$2:$H$3401,A2571)</f>
        <v>0</v>
      </c>
      <c r="H2571" s="104" t="str">
        <f t="shared" si="282"/>
        <v>1 – 5</v>
      </c>
      <c r="I2571" s="104" t="str">
        <f t="shared" si="283"/>
        <v>Belum terwakili</v>
      </c>
      <c r="J2571" s="106">
        <f t="shared" si="284"/>
        <v>24537603.002571002</v>
      </c>
      <c r="K2571" s="105">
        <f t="shared" si="285"/>
        <v>24537603</v>
      </c>
      <c r="L2571" s="106">
        <f t="shared" si="286"/>
        <v>24537603.002571002</v>
      </c>
    </row>
    <row r="2572" spans="1:12" x14ac:dyDescent="0.3">
      <c r="A2572" s="104" t="s">
        <v>5530</v>
      </c>
      <c r="B2572" s="104" t="s">
        <v>5531</v>
      </c>
      <c r="C2572" s="105">
        <v>6</v>
      </c>
      <c r="D2572" s="105">
        <v>9</v>
      </c>
      <c r="E2572" s="106">
        <f t="shared" si="280"/>
        <v>1.5</v>
      </c>
      <c r="F2572" s="107">
        <f t="shared" si="281"/>
        <v>40</v>
      </c>
      <c r="G2572" s="107">
        <f>COUNTIF(Data_Eksportir!$H$2:$H$3401,A2572)</f>
        <v>0</v>
      </c>
      <c r="H2572" s="104" t="str">
        <f t="shared" si="282"/>
        <v>1 – 5</v>
      </c>
      <c r="I2572" s="104" t="str">
        <f t="shared" si="283"/>
        <v>Di bawah ambang nilai</v>
      </c>
      <c r="J2572" s="106">
        <f t="shared" si="284"/>
        <v>9.0025720000000007</v>
      </c>
      <c r="K2572" s="105">
        <f t="shared" si="285"/>
        <v>0</v>
      </c>
      <c r="L2572" s="106">
        <f t="shared" si="286"/>
        <v>0</v>
      </c>
    </row>
    <row r="2573" spans="1:12" x14ac:dyDescent="0.3">
      <c r="A2573" s="104" t="s">
        <v>5532</v>
      </c>
      <c r="B2573" s="104" t="s">
        <v>5533</v>
      </c>
      <c r="C2573" s="105">
        <v>1036761</v>
      </c>
      <c r="D2573" s="105">
        <v>3668249</v>
      </c>
      <c r="E2573" s="106">
        <f t="shared" si="280"/>
        <v>3.5381818953452147</v>
      </c>
      <c r="F2573" s="107">
        <f t="shared" si="281"/>
        <v>40</v>
      </c>
      <c r="G2573" s="107">
        <f>COUNTIF(Data_Eksportir!$H$2:$H$3401,A2573)</f>
        <v>0</v>
      </c>
      <c r="H2573" s="104" t="str">
        <f t="shared" si="282"/>
        <v>1 – 5</v>
      </c>
      <c r="I2573" s="104" t="str">
        <f t="shared" si="283"/>
        <v>Di bawah ambang nilai</v>
      </c>
      <c r="J2573" s="106">
        <f t="shared" si="284"/>
        <v>3668249.0025729998</v>
      </c>
      <c r="K2573" s="105">
        <f t="shared" si="285"/>
        <v>0</v>
      </c>
      <c r="L2573" s="106">
        <f t="shared" si="286"/>
        <v>0</v>
      </c>
    </row>
    <row r="2574" spans="1:12" x14ac:dyDescent="0.3">
      <c r="A2574" s="104" t="s">
        <v>5534</v>
      </c>
      <c r="B2574" s="104" t="s">
        <v>5535</v>
      </c>
      <c r="C2574" s="105">
        <v>5</v>
      </c>
      <c r="D2574" s="105">
        <v>1</v>
      </c>
      <c r="E2574" s="106">
        <f t="shared" si="280"/>
        <v>0.2</v>
      </c>
      <c r="F2574" s="107">
        <f t="shared" si="281"/>
        <v>40</v>
      </c>
      <c r="G2574" s="107">
        <f>COUNTIF(Data_Eksportir!$H$2:$H$3401,A2574)</f>
        <v>0</v>
      </c>
      <c r="H2574" s="104" t="str">
        <f t="shared" si="282"/>
        <v>Di bawah 1</v>
      </c>
      <c r="I2574" s="104" t="str">
        <f t="shared" si="283"/>
        <v>Di bawah ambang nilai</v>
      </c>
      <c r="J2574" s="106">
        <f t="shared" si="284"/>
        <v>1.0025740000000001</v>
      </c>
      <c r="K2574" s="105">
        <f t="shared" si="285"/>
        <v>0</v>
      </c>
      <c r="L2574" s="106">
        <f t="shared" si="286"/>
        <v>0</v>
      </c>
    </row>
    <row r="2575" spans="1:12" x14ac:dyDescent="0.3">
      <c r="A2575" s="104" t="s">
        <v>5536</v>
      </c>
      <c r="B2575" s="104" t="s">
        <v>5537</v>
      </c>
      <c r="C2575" s="105">
        <v>7720</v>
      </c>
      <c r="D2575" s="105">
        <v>77200</v>
      </c>
      <c r="E2575" s="106">
        <f t="shared" si="280"/>
        <v>10</v>
      </c>
      <c r="F2575" s="107">
        <f t="shared" si="281"/>
        <v>40</v>
      </c>
      <c r="G2575" s="107">
        <f>COUNTIF(Data_Eksportir!$H$2:$H$3401,A2575)</f>
        <v>0</v>
      </c>
      <c r="H2575" s="104" t="str">
        <f t="shared" si="282"/>
        <v>5 – 20</v>
      </c>
      <c r="I2575" s="104" t="str">
        <f t="shared" si="283"/>
        <v>Di bawah ambang nilai</v>
      </c>
      <c r="J2575" s="106">
        <f t="shared" si="284"/>
        <v>77200.002575000006</v>
      </c>
      <c r="K2575" s="105">
        <f t="shared" si="285"/>
        <v>0</v>
      </c>
      <c r="L2575" s="106">
        <f t="shared" si="286"/>
        <v>0</v>
      </c>
    </row>
    <row r="2576" spans="1:12" x14ac:dyDescent="0.3">
      <c r="A2576" s="104" t="s">
        <v>5538</v>
      </c>
      <c r="B2576" s="104" t="s">
        <v>5539</v>
      </c>
      <c r="C2576" s="105">
        <v>143573</v>
      </c>
      <c r="D2576" s="105">
        <v>711709</v>
      </c>
      <c r="E2576" s="106">
        <f t="shared" si="280"/>
        <v>4.9571228573617603</v>
      </c>
      <c r="F2576" s="107">
        <f t="shared" si="281"/>
        <v>40</v>
      </c>
      <c r="G2576" s="107">
        <f>COUNTIF(Data_Eksportir!$H$2:$H$3401,A2576)</f>
        <v>0</v>
      </c>
      <c r="H2576" s="104" t="str">
        <f t="shared" si="282"/>
        <v>1 – 5</v>
      </c>
      <c r="I2576" s="104" t="str">
        <f t="shared" si="283"/>
        <v>Di bawah ambang nilai</v>
      </c>
      <c r="J2576" s="106">
        <f t="shared" si="284"/>
        <v>711709.00257600006</v>
      </c>
      <c r="K2576" s="105">
        <f t="shared" si="285"/>
        <v>0</v>
      </c>
      <c r="L2576" s="106">
        <f t="shared" si="286"/>
        <v>0</v>
      </c>
    </row>
    <row r="2577" spans="1:12" x14ac:dyDescent="0.3">
      <c r="A2577" s="104" t="s">
        <v>5540</v>
      </c>
      <c r="B2577" s="104" t="s">
        <v>5541</v>
      </c>
      <c r="C2577" s="105">
        <v>23628657</v>
      </c>
      <c r="D2577" s="105">
        <v>22374061</v>
      </c>
      <c r="E2577" s="106">
        <f t="shared" si="280"/>
        <v>0.94690362638892256</v>
      </c>
      <c r="F2577" s="107">
        <f t="shared" si="281"/>
        <v>40</v>
      </c>
      <c r="G2577" s="107">
        <f>COUNTIF(Data_Eksportir!$H$2:$H$3401,A2577)</f>
        <v>0</v>
      </c>
      <c r="H2577" s="104" t="str">
        <f t="shared" si="282"/>
        <v>Di bawah 1</v>
      </c>
      <c r="I2577" s="104" t="str">
        <f t="shared" si="283"/>
        <v>Belum terwakili</v>
      </c>
      <c r="J2577" s="106">
        <f t="shared" si="284"/>
        <v>22374061.002576999</v>
      </c>
      <c r="K2577" s="105">
        <f t="shared" si="285"/>
        <v>22374061</v>
      </c>
      <c r="L2577" s="106">
        <f t="shared" si="286"/>
        <v>22374061.002576999</v>
      </c>
    </row>
    <row r="2578" spans="1:12" x14ac:dyDescent="0.3">
      <c r="A2578" s="104" t="s">
        <v>5542</v>
      </c>
      <c r="B2578" s="104" t="s">
        <v>5543</v>
      </c>
      <c r="C2578" s="105">
        <v>10393</v>
      </c>
      <c r="D2578" s="105">
        <v>231912</v>
      </c>
      <c r="E2578" s="106">
        <f t="shared" si="280"/>
        <v>22.314249975945348</v>
      </c>
      <c r="F2578" s="107">
        <f t="shared" si="281"/>
        <v>40</v>
      </c>
      <c r="G2578" s="107">
        <f>COUNTIF(Data_Eksportir!$H$2:$H$3401,A2578)</f>
        <v>0</v>
      </c>
      <c r="H2578" s="104" t="str">
        <f t="shared" si="282"/>
        <v>20 – 100</v>
      </c>
      <c r="I2578" s="104" t="str">
        <f t="shared" si="283"/>
        <v>Di bawah ambang nilai</v>
      </c>
      <c r="J2578" s="106">
        <f t="shared" si="284"/>
        <v>231912.00257800001</v>
      </c>
      <c r="K2578" s="105">
        <f t="shared" si="285"/>
        <v>0</v>
      </c>
      <c r="L2578" s="106">
        <f t="shared" si="286"/>
        <v>0</v>
      </c>
    </row>
    <row r="2579" spans="1:12" x14ac:dyDescent="0.3">
      <c r="A2579" s="104" t="s">
        <v>5544</v>
      </c>
      <c r="B2579" s="104" t="s">
        <v>5545</v>
      </c>
      <c r="C2579" s="105">
        <v>62887207</v>
      </c>
      <c r="D2579" s="105">
        <v>183208844</v>
      </c>
      <c r="E2579" s="106">
        <f t="shared" si="280"/>
        <v>2.9132927464881688</v>
      </c>
      <c r="F2579" s="107">
        <f t="shared" si="281"/>
        <v>40</v>
      </c>
      <c r="G2579" s="107">
        <f>COUNTIF(Data_Eksportir!$H$2:$H$3401,A2579)</f>
        <v>0</v>
      </c>
      <c r="H2579" s="104" t="str">
        <f t="shared" si="282"/>
        <v>1 – 5</v>
      </c>
      <c r="I2579" s="104" t="str">
        <f t="shared" si="283"/>
        <v>Belum terwakili</v>
      </c>
      <c r="J2579" s="106">
        <f t="shared" si="284"/>
        <v>183208844.002579</v>
      </c>
      <c r="K2579" s="105">
        <f t="shared" si="285"/>
        <v>183208844</v>
      </c>
      <c r="L2579" s="106">
        <f t="shared" si="286"/>
        <v>183208844.002579</v>
      </c>
    </row>
    <row r="2580" spans="1:12" x14ac:dyDescent="0.3">
      <c r="A2580" s="104" t="s">
        <v>5546</v>
      </c>
      <c r="B2580" s="104" t="s">
        <v>5547</v>
      </c>
      <c r="C2580" s="105">
        <v>6</v>
      </c>
      <c r="D2580" s="105">
        <v>12</v>
      </c>
      <c r="E2580" s="106">
        <f t="shared" si="280"/>
        <v>2</v>
      </c>
      <c r="F2580" s="107">
        <f t="shared" si="281"/>
        <v>40</v>
      </c>
      <c r="G2580" s="107">
        <f>COUNTIF(Data_Eksportir!$H$2:$H$3401,A2580)</f>
        <v>0</v>
      </c>
      <c r="H2580" s="104" t="str">
        <f t="shared" si="282"/>
        <v>1 – 5</v>
      </c>
      <c r="I2580" s="104" t="str">
        <f t="shared" si="283"/>
        <v>Di bawah ambang nilai</v>
      </c>
      <c r="J2580" s="106">
        <f t="shared" si="284"/>
        <v>12.00258</v>
      </c>
      <c r="K2580" s="105">
        <f t="shared" si="285"/>
        <v>0</v>
      </c>
      <c r="L2580" s="106">
        <f t="shared" si="286"/>
        <v>0</v>
      </c>
    </row>
    <row r="2581" spans="1:12" x14ac:dyDescent="0.3">
      <c r="A2581" s="104" t="s">
        <v>5548</v>
      </c>
      <c r="B2581" s="104" t="s">
        <v>5549</v>
      </c>
      <c r="C2581" s="105">
        <v>34928234</v>
      </c>
      <c r="D2581" s="105">
        <v>70404464</v>
      </c>
      <c r="E2581" s="106">
        <f t="shared" si="280"/>
        <v>2.0156891986007652</v>
      </c>
      <c r="F2581" s="107">
        <f t="shared" si="281"/>
        <v>40</v>
      </c>
      <c r="G2581" s="107">
        <f>COUNTIF(Data_Eksportir!$H$2:$H$3401,A2581)</f>
        <v>0</v>
      </c>
      <c r="H2581" s="104" t="str">
        <f t="shared" si="282"/>
        <v>1 – 5</v>
      </c>
      <c r="I2581" s="104" t="str">
        <f t="shared" si="283"/>
        <v>Belum terwakili</v>
      </c>
      <c r="J2581" s="106">
        <f t="shared" si="284"/>
        <v>70404464.002581</v>
      </c>
      <c r="K2581" s="105">
        <f t="shared" si="285"/>
        <v>70404464</v>
      </c>
      <c r="L2581" s="106">
        <f t="shared" si="286"/>
        <v>70404464.002581</v>
      </c>
    </row>
    <row r="2582" spans="1:12" x14ac:dyDescent="0.3">
      <c r="A2582" s="104" t="s">
        <v>5550</v>
      </c>
      <c r="B2582" s="104" t="s">
        <v>5551</v>
      </c>
      <c r="C2582" s="105">
        <v>8364</v>
      </c>
      <c r="D2582" s="105">
        <v>11710</v>
      </c>
      <c r="E2582" s="106">
        <f t="shared" si="280"/>
        <v>1.4000478240076519</v>
      </c>
      <c r="F2582" s="107">
        <f t="shared" si="281"/>
        <v>40</v>
      </c>
      <c r="G2582" s="107">
        <f>COUNTIF(Data_Eksportir!$H$2:$H$3401,A2582)</f>
        <v>0</v>
      </c>
      <c r="H2582" s="104" t="str">
        <f t="shared" si="282"/>
        <v>1 – 5</v>
      </c>
      <c r="I2582" s="104" t="str">
        <f t="shared" si="283"/>
        <v>Di bawah ambang nilai</v>
      </c>
      <c r="J2582" s="106">
        <f t="shared" si="284"/>
        <v>11710.002581999999</v>
      </c>
      <c r="K2582" s="105">
        <f t="shared" si="285"/>
        <v>0</v>
      </c>
      <c r="L2582" s="106">
        <f t="shared" si="286"/>
        <v>0</v>
      </c>
    </row>
    <row r="2583" spans="1:12" x14ac:dyDescent="0.3">
      <c r="A2583" s="104" t="s">
        <v>5552</v>
      </c>
      <c r="B2583" s="104" t="s">
        <v>5553</v>
      </c>
      <c r="C2583" s="105">
        <v>128691</v>
      </c>
      <c r="D2583" s="105">
        <v>411425</v>
      </c>
      <c r="E2583" s="106">
        <f t="shared" si="280"/>
        <v>3.1969990131400019</v>
      </c>
      <c r="F2583" s="107">
        <f t="shared" si="281"/>
        <v>40</v>
      </c>
      <c r="G2583" s="107">
        <f>COUNTIF(Data_Eksportir!$H$2:$H$3401,A2583)</f>
        <v>0</v>
      </c>
      <c r="H2583" s="104" t="str">
        <f t="shared" si="282"/>
        <v>1 – 5</v>
      </c>
      <c r="I2583" s="104" t="str">
        <f t="shared" si="283"/>
        <v>Di bawah ambang nilai</v>
      </c>
      <c r="J2583" s="106">
        <f t="shared" si="284"/>
        <v>411425.00258299999</v>
      </c>
      <c r="K2583" s="105">
        <f t="shared" si="285"/>
        <v>0</v>
      </c>
      <c r="L2583" s="106">
        <f t="shared" si="286"/>
        <v>0</v>
      </c>
    </row>
    <row r="2584" spans="1:12" x14ac:dyDescent="0.3">
      <c r="A2584" s="104" t="s">
        <v>5554</v>
      </c>
      <c r="B2584" s="104" t="s">
        <v>5555</v>
      </c>
      <c r="C2584" s="105">
        <v>8</v>
      </c>
      <c r="D2584" s="105">
        <v>62</v>
      </c>
      <c r="E2584" s="106">
        <f t="shared" si="280"/>
        <v>7.75</v>
      </c>
      <c r="F2584" s="107">
        <f t="shared" si="281"/>
        <v>40</v>
      </c>
      <c r="G2584" s="107">
        <f>COUNTIF(Data_Eksportir!$H$2:$H$3401,A2584)</f>
        <v>0</v>
      </c>
      <c r="H2584" s="104" t="str">
        <f t="shared" si="282"/>
        <v>5 – 20</v>
      </c>
      <c r="I2584" s="104" t="str">
        <f t="shared" si="283"/>
        <v>Di bawah ambang nilai</v>
      </c>
      <c r="J2584" s="106">
        <f t="shared" si="284"/>
        <v>62.002583999999999</v>
      </c>
      <c r="K2584" s="105">
        <f t="shared" si="285"/>
        <v>0</v>
      </c>
      <c r="L2584" s="106">
        <f t="shared" si="286"/>
        <v>0</v>
      </c>
    </row>
    <row r="2585" spans="1:12" x14ac:dyDescent="0.3">
      <c r="A2585" s="104" t="s">
        <v>5556</v>
      </c>
      <c r="B2585" s="104" t="s">
        <v>5557</v>
      </c>
      <c r="C2585" s="105">
        <v>8000</v>
      </c>
      <c r="D2585" s="105">
        <v>35770</v>
      </c>
      <c r="E2585" s="106">
        <f t="shared" si="280"/>
        <v>4.4712500000000004</v>
      </c>
      <c r="F2585" s="107">
        <f t="shared" si="281"/>
        <v>40</v>
      </c>
      <c r="G2585" s="107">
        <f>COUNTIF(Data_Eksportir!$H$2:$H$3401,A2585)</f>
        <v>0</v>
      </c>
      <c r="H2585" s="104" t="str">
        <f t="shared" si="282"/>
        <v>1 – 5</v>
      </c>
      <c r="I2585" s="104" t="str">
        <f t="shared" si="283"/>
        <v>Di bawah ambang nilai</v>
      </c>
      <c r="J2585" s="106">
        <f t="shared" si="284"/>
        <v>35770.002585000002</v>
      </c>
      <c r="K2585" s="105">
        <f t="shared" si="285"/>
        <v>0</v>
      </c>
      <c r="L2585" s="106">
        <f t="shared" si="286"/>
        <v>0</v>
      </c>
    </row>
    <row r="2586" spans="1:12" x14ac:dyDescent="0.3">
      <c r="A2586" s="104" t="s">
        <v>5558</v>
      </c>
      <c r="B2586" s="104" t="s">
        <v>5559</v>
      </c>
      <c r="C2586" s="105">
        <v>2003</v>
      </c>
      <c r="D2586" s="105">
        <v>12947</v>
      </c>
      <c r="E2586" s="106">
        <f t="shared" si="280"/>
        <v>6.4638042935596607</v>
      </c>
      <c r="F2586" s="107">
        <f t="shared" si="281"/>
        <v>40</v>
      </c>
      <c r="G2586" s="107">
        <f>COUNTIF(Data_Eksportir!$H$2:$H$3401,A2586)</f>
        <v>0</v>
      </c>
      <c r="H2586" s="104" t="str">
        <f t="shared" si="282"/>
        <v>5 – 20</v>
      </c>
      <c r="I2586" s="104" t="str">
        <f t="shared" si="283"/>
        <v>Di bawah ambang nilai</v>
      </c>
      <c r="J2586" s="106">
        <f t="shared" si="284"/>
        <v>12947.002586000001</v>
      </c>
      <c r="K2586" s="105">
        <f t="shared" si="285"/>
        <v>0</v>
      </c>
      <c r="L2586" s="106">
        <f t="shared" si="286"/>
        <v>0</v>
      </c>
    </row>
    <row r="2587" spans="1:12" x14ac:dyDescent="0.3">
      <c r="A2587" s="104" t="s">
        <v>5560</v>
      </c>
      <c r="B2587" s="104" t="s">
        <v>5561</v>
      </c>
      <c r="C2587" s="105">
        <v>25200</v>
      </c>
      <c r="D2587" s="105">
        <v>65835</v>
      </c>
      <c r="E2587" s="106">
        <f t="shared" si="280"/>
        <v>2.6124999999999998</v>
      </c>
      <c r="F2587" s="107">
        <f t="shared" si="281"/>
        <v>40</v>
      </c>
      <c r="G2587" s="107">
        <f>COUNTIF(Data_Eksportir!$H$2:$H$3401,A2587)</f>
        <v>0</v>
      </c>
      <c r="H2587" s="104" t="str">
        <f t="shared" si="282"/>
        <v>1 – 5</v>
      </c>
      <c r="I2587" s="104" t="str">
        <f t="shared" si="283"/>
        <v>Di bawah ambang nilai</v>
      </c>
      <c r="J2587" s="106">
        <f t="shared" si="284"/>
        <v>65835.002586999995</v>
      </c>
      <c r="K2587" s="105">
        <f t="shared" si="285"/>
        <v>0</v>
      </c>
      <c r="L2587" s="106">
        <f t="shared" si="286"/>
        <v>0</v>
      </c>
    </row>
    <row r="2588" spans="1:12" x14ac:dyDescent="0.3">
      <c r="A2588" s="104" t="s">
        <v>5562</v>
      </c>
      <c r="B2588" s="104" t="s">
        <v>5563</v>
      </c>
      <c r="C2588" s="105">
        <v>13532</v>
      </c>
      <c r="D2588" s="105">
        <v>311480</v>
      </c>
      <c r="E2588" s="106">
        <f t="shared" si="280"/>
        <v>23.018031333136271</v>
      </c>
      <c r="F2588" s="107">
        <f t="shared" si="281"/>
        <v>40</v>
      </c>
      <c r="G2588" s="107">
        <f>COUNTIF(Data_Eksportir!$H$2:$H$3401,A2588)</f>
        <v>0</v>
      </c>
      <c r="H2588" s="104" t="str">
        <f t="shared" si="282"/>
        <v>20 – 100</v>
      </c>
      <c r="I2588" s="104" t="str">
        <f t="shared" si="283"/>
        <v>Di bawah ambang nilai</v>
      </c>
      <c r="J2588" s="106">
        <f t="shared" si="284"/>
        <v>311480.00258799997</v>
      </c>
      <c r="K2588" s="105">
        <f t="shared" si="285"/>
        <v>0</v>
      </c>
      <c r="L2588" s="106">
        <f t="shared" si="286"/>
        <v>0</v>
      </c>
    </row>
    <row r="2589" spans="1:12" x14ac:dyDescent="0.3">
      <c r="A2589" s="104" t="s">
        <v>5564</v>
      </c>
      <c r="B2589" s="104" t="s">
        <v>5565</v>
      </c>
      <c r="C2589" s="105">
        <v>26624</v>
      </c>
      <c r="D2589" s="105">
        <v>128850</v>
      </c>
      <c r="E2589" s="106">
        <f t="shared" si="280"/>
        <v>4.8396183894230766</v>
      </c>
      <c r="F2589" s="107">
        <f t="shared" si="281"/>
        <v>40</v>
      </c>
      <c r="G2589" s="107">
        <f>COUNTIF(Data_Eksportir!$H$2:$H$3401,A2589)</f>
        <v>0</v>
      </c>
      <c r="H2589" s="104" t="str">
        <f t="shared" si="282"/>
        <v>1 – 5</v>
      </c>
      <c r="I2589" s="104" t="str">
        <f t="shared" si="283"/>
        <v>Di bawah ambang nilai</v>
      </c>
      <c r="J2589" s="106">
        <f t="shared" si="284"/>
        <v>128850.002589</v>
      </c>
      <c r="K2589" s="105">
        <f t="shared" si="285"/>
        <v>0</v>
      </c>
      <c r="L2589" s="106">
        <f t="shared" si="286"/>
        <v>0</v>
      </c>
    </row>
    <row r="2590" spans="1:12" x14ac:dyDescent="0.3">
      <c r="A2590" s="104" t="s">
        <v>5566</v>
      </c>
      <c r="B2590" s="104" t="s">
        <v>5567</v>
      </c>
      <c r="C2590" s="105">
        <v>549</v>
      </c>
      <c r="D2590" s="105">
        <v>3586</v>
      </c>
      <c r="E2590" s="106">
        <f t="shared" si="280"/>
        <v>6.5318761384335158</v>
      </c>
      <c r="F2590" s="107">
        <f t="shared" si="281"/>
        <v>40</v>
      </c>
      <c r="G2590" s="107">
        <f>COUNTIF(Data_Eksportir!$H$2:$H$3401,A2590)</f>
        <v>0</v>
      </c>
      <c r="H2590" s="104" t="str">
        <f t="shared" si="282"/>
        <v>5 – 20</v>
      </c>
      <c r="I2590" s="104" t="str">
        <f t="shared" si="283"/>
        <v>Di bawah ambang nilai</v>
      </c>
      <c r="J2590" s="106">
        <f t="shared" si="284"/>
        <v>3586.0025900000001</v>
      </c>
      <c r="K2590" s="105">
        <f t="shared" si="285"/>
        <v>0</v>
      </c>
      <c r="L2590" s="106">
        <f t="shared" si="286"/>
        <v>0</v>
      </c>
    </row>
    <row r="2591" spans="1:12" x14ac:dyDescent="0.3">
      <c r="A2591" s="104" t="s">
        <v>5568</v>
      </c>
      <c r="B2591" s="104" t="s">
        <v>5569</v>
      </c>
      <c r="C2591" s="105">
        <v>32497921</v>
      </c>
      <c r="D2591" s="105">
        <v>57262009</v>
      </c>
      <c r="E2591" s="106">
        <f t="shared" si="280"/>
        <v>1.7620206843385458</v>
      </c>
      <c r="F2591" s="107">
        <f t="shared" si="281"/>
        <v>40</v>
      </c>
      <c r="G2591" s="107">
        <f>COUNTIF(Data_Eksportir!$H$2:$H$3401,A2591)</f>
        <v>0</v>
      </c>
      <c r="H2591" s="104" t="str">
        <f t="shared" si="282"/>
        <v>1 – 5</v>
      </c>
      <c r="I2591" s="104" t="str">
        <f t="shared" si="283"/>
        <v>Belum terwakili</v>
      </c>
      <c r="J2591" s="106">
        <f t="shared" si="284"/>
        <v>57262009.002590999</v>
      </c>
      <c r="K2591" s="105">
        <f t="shared" si="285"/>
        <v>57262009</v>
      </c>
      <c r="L2591" s="106">
        <f t="shared" si="286"/>
        <v>57262009.002590999</v>
      </c>
    </row>
    <row r="2592" spans="1:12" x14ac:dyDescent="0.3">
      <c r="A2592" s="104" t="s">
        <v>5570</v>
      </c>
      <c r="B2592" s="104" t="s">
        <v>5571</v>
      </c>
      <c r="C2592" s="105">
        <v>61205211</v>
      </c>
      <c r="D2592" s="105">
        <v>112603805</v>
      </c>
      <c r="E2592" s="106">
        <f t="shared" si="280"/>
        <v>1.8397748028350069</v>
      </c>
      <c r="F2592" s="107">
        <f t="shared" si="281"/>
        <v>40</v>
      </c>
      <c r="G2592" s="107">
        <f>COUNTIF(Data_Eksportir!$H$2:$H$3401,A2592)</f>
        <v>0</v>
      </c>
      <c r="H2592" s="104" t="str">
        <f t="shared" si="282"/>
        <v>1 – 5</v>
      </c>
      <c r="I2592" s="104" t="str">
        <f t="shared" si="283"/>
        <v>Belum terwakili</v>
      </c>
      <c r="J2592" s="106">
        <f t="shared" si="284"/>
        <v>112603805.002592</v>
      </c>
      <c r="K2592" s="105">
        <f t="shared" si="285"/>
        <v>112603805</v>
      </c>
      <c r="L2592" s="106">
        <f t="shared" si="286"/>
        <v>112603805.002592</v>
      </c>
    </row>
    <row r="2593" spans="1:12" x14ac:dyDescent="0.3">
      <c r="A2593" s="104" t="s">
        <v>5572</v>
      </c>
      <c r="B2593" s="104" t="s">
        <v>5573</v>
      </c>
      <c r="C2593" s="105">
        <v>31432</v>
      </c>
      <c r="D2593" s="105">
        <v>103594</v>
      </c>
      <c r="E2593" s="106">
        <f t="shared" si="280"/>
        <v>3.2958131840162892</v>
      </c>
      <c r="F2593" s="107">
        <f t="shared" si="281"/>
        <v>40</v>
      </c>
      <c r="G2593" s="107">
        <f>COUNTIF(Data_Eksportir!$H$2:$H$3401,A2593)</f>
        <v>0</v>
      </c>
      <c r="H2593" s="104" t="str">
        <f t="shared" si="282"/>
        <v>1 – 5</v>
      </c>
      <c r="I2593" s="104" t="str">
        <f t="shared" si="283"/>
        <v>Di bawah ambang nilai</v>
      </c>
      <c r="J2593" s="106">
        <f t="shared" si="284"/>
        <v>103594.002593</v>
      </c>
      <c r="K2593" s="105">
        <f t="shared" si="285"/>
        <v>0</v>
      </c>
      <c r="L2593" s="106">
        <f t="shared" si="286"/>
        <v>0</v>
      </c>
    </row>
    <row r="2594" spans="1:12" x14ac:dyDescent="0.3">
      <c r="A2594" s="104" t="s">
        <v>5574</v>
      </c>
      <c r="B2594" s="104" t="s">
        <v>5575</v>
      </c>
      <c r="C2594" s="105">
        <v>8282574</v>
      </c>
      <c r="D2594" s="105">
        <v>6459324</v>
      </c>
      <c r="E2594" s="106">
        <f t="shared" si="280"/>
        <v>0.77986915661725453</v>
      </c>
      <c r="F2594" s="107">
        <f t="shared" si="281"/>
        <v>40</v>
      </c>
      <c r="G2594" s="107">
        <f>COUNTIF(Data_Eksportir!$H$2:$H$3401,A2594)</f>
        <v>0</v>
      </c>
      <c r="H2594" s="104" t="str">
        <f t="shared" si="282"/>
        <v>Di bawah 1</v>
      </c>
      <c r="I2594" s="104" t="str">
        <f t="shared" si="283"/>
        <v>Di bawah ambang nilai</v>
      </c>
      <c r="J2594" s="106">
        <f t="shared" si="284"/>
        <v>6459324.0025939997</v>
      </c>
      <c r="K2594" s="105">
        <f t="shared" si="285"/>
        <v>0</v>
      </c>
      <c r="L2594" s="106">
        <f t="shared" si="286"/>
        <v>0</v>
      </c>
    </row>
    <row r="2595" spans="1:12" x14ac:dyDescent="0.3">
      <c r="A2595" s="104" t="s">
        <v>5576</v>
      </c>
      <c r="B2595" s="104" t="s">
        <v>5577</v>
      </c>
      <c r="C2595" s="105">
        <v>12492124</v>
      </c>
      <c r="D2595" s="105">
        <v>1817200</v>
      </c>
      <c r="E2595" s="106">
        <f t="shared" si="280"/>
        <v>0.14546765626085684</v>
      </c>
      <c r="F2595" s="107">
        <f t="shared" si="281"/>
        <v>40</v>
      </c>
      <c r="G2595" s="107">
        <f>COUNTIF(Data_Eksportir!$H$2:$H$3401,A2595)</f>
        <v>0</v>
      </c>
      <c r="H2595" s="104" t="str">
        <f t="shared" si="282"/>
        <v>Di bawah 1</v>
      </c>
      <c r="I2595" s="104" t="str">
        <f t="shared" si="283"/>
        <v>Di bawah ambang nilai</v>
      </c>
      <c r="J2595" s="106">
        <f t="shared" si="284"/>
        <v>1817200.002595</v>
      </c>
      <c r="K2595" s="105">
        <f t="shared" si="285"/>
        <v>0</v>
      </c>
      <c r="L2595" s="106">
        <f t="shared" si="286"/>
        <v>0</v>
      </c>
    </row>
    <row r="2596" spans="1:12" x14ac:dyDescent="0.3">
      <c r="A2596" s="104" t="s">
        <v>5578</v>
      </c>
      <c r="B2596" s="104" t="s">
        <v>5579</v>
      </c>
      <c r="C2596" s="105">
        <v>453140</v>
      </c>
      <c r="D2596" s="105">
        <v>1740078</v>
      </c>
      <c r="E2596" s="106">
        <f t="shared" si="280"/>
        <v>3.8400450191993643</v>
      </c>
      <c r="F2596" s="107">
        <f t="shared" si="281"/>
        <v>40</v>
      </c>
      <c r="G2596" s="107">
        <f>COUNTIF(Data_Eksportir!$H$2:$H$3401,A2596)</f>
        <v>0</v>
      </c>
      <c r="H2596" s="104" t="str">
        <f t="shared" si="282"/>
        <v>1 – 5</v>
      </c>
      <c r="I2596" s="104" t="str">
        <f t="shared" si="283"/>
        <v>Di bawah ambang nilai</v>
      </c>
      <c r="J2596" s="106">
        <f t="shared" si="284"/>
        <v>1740078.002596</v>
      </c>
      <c r="K2596" s="105">
        <f t="shared" si="285"/>
        <v>0</v>
      </c>
      <c r="L2596" s="106">
        <f t="shared" si="286"/>
        <v>0</v>
      </c>
    </row>
    <row r="2597" spans="1:12" x14ac:dyDescent="0.3">
      <c r="A2597" s="104" t="s">
        <v>5580</v>
      </c>
      <c r="B2597" s="104" t="s">
        <v>5581</v>
      </c>
      <c r="C2597" s="105">
        <v>8237343</v>
      </c>
      <c r="D2597" s="105">
        <v>17699668</v>
      </c>
      <c r="E2597" s="106">
        <f t="shared" si="280"/>
        <v>2.1487108160968895</v>
      </c>
      <c r="F2597" s="107">
        <f t="shared" si="281"/>
        <v>40</v>
      </c>
      <c r="G2597" s="107">
        <f>COUNTIF(Data_Eksportir!$H$2:$H$3401,A2597)</f>
        <v>0</v>
      </c>
      <c r="H2597" s="104" t="str">
        <f t="shared" si="282"/>
        <v>1 – 5</v>
      </c>
      <c r="I2597" s="104" t="str">
        <f t="shared" si="283"/>
        <v>Belum terwakili</v>
      </c>
      <c r="J2597" s="106">
        <f t="shared" si="284"/>
        <v>17699668.002597</v>
      </c>
      <c r="K2597" s="105">
        <f t="shared" si="285"/>
        <v>17699668</v>
      </c>
      <c r="L2597" s="106">
        <f t="shared" si="286"/>
        <v>17699668.002597</v>
      </c>
    </row>
    <row r="2598" spans="1:12" x14ac:dyDescent="0.3">
      <c r="A2598" s="104" t="s">
        <v>5582</v>
      </c>
      <c r="B2598" s="104" t="s">
        <v>5583</v>
      </c>
      <c r="C2598" s="105">
        <v>1705</v>
      </c>
      <c r="D2598" s="105">
        <v>7096</v>
      </c>
      <c r="E2598" s="106">
        <f t="shared" si="280"/>
        <v>4.161876832844575</v>
      </c>
      <c r="F2598" s="107">
        <f t="shared" si="281"/>
        <v>40</v>
      </c>
      <c r="G2598" s="107">
        <f>COUNTIF(Data_Eksportir!$H$2:$H$3401,A2598)</f>
        <v>0</v>
      </c>
      <c r="H2598" s="104" t="str">
        <f t="shared" si="282"/>
        <v>1 – 5</v>
      </c>
      <c r="I2598" s="104" t="str">
        <f t="shared" si="283"/>
        <v>Di bawah ambang nilai</v>
      </c>
      <c r="J2598" s="106">
        <f t="shared" si="284"/>
        <v>7096.002598</v>
      </c>
      <c r="K2598" s="105">
        <f t="shared" si="285"/>
        <v>0</v>
      </c>
      <c r="L2598" s="106">
        <f t="shared" si="286"/>
        <v>0</v>
      </c>
    </row>
    <row r="2599" spans="1:12" x14ac:dyDescent="0.3">
      <c r="A2599" s="104" t="s">
        <v>5584</v>
      </c>
      <c r="B2599" s="104" t="s">
        <v>5585</v>
      </c>
      <c r="C2599" s="105">
        <v>2113</v>
      </c>
      <c r="D2599" s="105">
        <v>3750</v>
      </c>
      <c r="E2599" s="106">
        <f t="shared" si="280"/>
        <v>1.7747278750591575</v>
      </c>
      <c r="F2599" s="107">
        <f t="shared" si="281"/>
        <v>40</v>
      </c>
      <c r="G2599" s="107">
        <f>COUNTIF(Data_Eksportir!$H$2:$H$3401,A2599)</f>
        <v>0</v>
      </c>
      <c r="H2599" s="104" t="str">
        <f t="shared" si="282"/>
        <v>1 – 5</v>
      </c>
      <c r="I2599" s="104" t="str">
        <f t="shared" si="283"/>
        <v>Di bawah ambang nilai</v>
      </c>
      <c r="J2599" s="106">
        <f t="shared" si="284"/>
        <v>3750.0025989999999</v>
      </c>
      <c r="K2599" s="105">
        <f t="shared" si="285"/>
        <v>0</v>
      </c>
      <c r="L2599" s="106">
        <f t="shared" si="286"/>
        <v>0</v>
      </c>
    </row>
    <row r="2600" spans="1:12" x14ac:dyDescent="0.3">
      <c r="A2600" s="104" t="s">
        <v>5586</v>
      </c>
      <c r="B2600" s="104" t="s">
        <v>5587</v>
      </c>
      <c r="C2600" s="105">
        <v>13479266</v>
      </c>
      <c r="D2600" s="105">
        <v>62273240</v>
      </c>
      <c r="E2600" s="106">
        <f t="shared" si="280"/>
        <v>4.6199281177476577</v>
      </c>
      <c r="F2600" s="107">
        <f t="shared" si="281"/>
        <v>40</v>
      </c>
      <c r="G2600" s="107">
        <f>COUNTIF(Data_Eksportir!$H$2:$H$3401,A2600)</f>
        <v>0</v>
      </c>
      <c r="H2600" s="104" t="str">
        <f t="shared" si="282"/>
        <v>1 – 5</v>
      </c>
      <c r="I2600" s="104" t="str">
        <f t="shared" si="283"/>
        <v>Belum terwakili</v>
      </c>
      <c r="J2600" s="106">
        <f t="shared" si="284"/>
        <v>62273240.002599999</v>
      </c>
      <c r="K2600" s="105">
        <f t="shared" si="285"/>
        <v>62273240</v>
      </c>
      <c r="L2600" s="106">
        <f t="shared" si="286"/>
        <v>62273240.002599999</v>
      </c>
    </row>
    <row r="2601" spans="1:12" x14ac:dyDescent="0.3">
      <c r="A2601" s="104" t="s">
        <v>5588</v>
      </c>
      <c r="B2601" s="104" t="s">
        <v>5589</v>
      </c>
      <c r="C2601" s="105">
        <v>2134</v>
      </c>
      <c r="D2601" s="105">
        <v>3168</v>
      </c>
      <c r="E2601" s="106">
        <f t="shared" si="280"/>
        <v>1.4845360824742269</v>
      </c>
      <c r="F2601" s="107">
        <f t="shared" si="281"/>
        <v>40</v>
      </c>
      <c r="G2601" s="107">
        <f>COUNTIF(Data_Eksportir!$H$2:$H$3401,A2601)</f>
        <v>0</v>
      </c>
      <c r="H2601" s="104" t="str">
        <f t="shared" si="282"/>
        <v>1 – 5</v>
      </c>
      <c r="I2601" s="104" t="str">
        <f t="shared" si="283"/>
        <v>Di bawah ambang nilai</v>
      </c>
      <c r="J2601" s="106">
        <f t="shared" si="284"/>
        <v>3168.0026010000001</v>
      </c>
      <c r="K2601" s="105">
        <f t="shared" si="285"/>
        <v>0</v>
      </c>
      <c r="L2601" s="106">
        <f t="shared" si="286"/>
        <v>0</v>
      </c>
    </row>
    <row r="2602" spans="1:12" x14ac:dyDescent="0.3">
      <c r="A2602" s="104" t="s">
        <v>5590</v>
      </c>
      <c r="B2602" s="104" t="s">
        <v>5591</v>
      </c>
      <c r="C2602" s="105">
        <v>283</v>
      </c>
      <c r="D2602" s="105">
        <v>2443</v>
      </c>
      <c r="E2602" s="106">
        <f t="shared" si="280"/>
        <v>8.6325088339222606</v>
      </c>
      <c r="F2602" s="107">
        <f t="shared" si="281"/>
        <v>40</v>
      </c>
      <c r="G2602" s="107">
        <f>COUNTIF(Data_Eksportir!$H$2:$H$3401,A2602)</f>
        <v>0</v>
      </c>
      <c r="H2602" s="104" t="str">
        <f t="shared" si="282"/>
        <v>5 – 20</v>
      </c>
      <c r="I2602" s="104" t="str">
        <f t="shared" si="283"/>
        <v>Di bawah ambang nilai</v>
      </c>
      <c r="J2602" s="106">
        <f t="shared" si="284"/>
        <v>2443.002602</v>
      </c>
      <c r="K2602" s="105">
        <f t="shared" si="285"/>
        <v>0</v>
      </c>
      <c r="L2602" s="106">
        <f t="shared" si="286"/>
        <v>0</v>
      </c>
    </row>
    <row r="2603" spans="1:12" x14ac:dyDescent="0.3">
      <c r="A2603" s="104" t="s">
        <v>5592</v>
      </c>
      <c r="B2603" s="104" t="s">
        <v>5593</v>
      </c>
      <c r="C2603" s="105">
        <v>4015910</v>
      </c>
      <c r="D2603" s="105">
        <v>5076257</v>
      </c>
      <c r="E2603" s="106">
        <f t="shared" si="280"/>
        <v>1.2640365446436799</v>
      </c>
      <c r="F2603" s="107">
        <f t="shared" si="281"/>
        <v>40</v>
      </c>
      <c r="G2603" s="107">
        <f>COUNTIF(Data_Eksportir!$H$2:$H$3401,A2603)</f>
        <v>0</v>
      </c>
      <c r="H2603" s="104" t="str">
        <f t="shared" si="282"/>
        <v>1 – 5</v>
      </c>
      <c r="I2603" s="104" t="str">
        <f t="shared" si="283"/>
        <v>Di bawah ambang nilai</v>
      </c>
      <c r="J2603" s="106">
        <f t="shared" si="284"/>
        <v>5076257.002603</v>
      </c>
      <c r="K2603" s="105">
        <f t="shared" si="285"/>
        <v>0</v>
      </c>
      <c r="L2603" s="106">
        <f t="shared" si="286"/>
        <v>0</v>
      </c>
    </row>
    <row r="2604" spans="1:12" x14ac:dyDescent="0.3">
      <c r="A2604" s="104" t="s">
        <v>5594</v>
      </c>
      <c r="B2604" s="104" t="s">
        <v>5595</v>
      </c>
      <c r="C2604" s="105">
        <v>77612</v>
      </c>
      <c r="D2604" s="105">
        <v>172956</v>
      </c>
      <c r="E2604" s="106">
        <f t="shared" si="280"/>
        <v>2.2284698242539815</v>
      </c>
      <c r="F2604" s="107">
        <f t="shared" si="281"/>
        <v>40</v>
      </c>
      <c r="G2604" s="107">
        <f>COUNTIF(Data_Eksportir!$H$2:$H$3401,A2604)</f>
        <v>1</v>
      </c>
      <c r="H2604" s="104" t="str">
        <f t="shared" si="282"/>
        <v>1 – 5</v>
      </c>
      <c r="I2604" s="104" t="str">
        <f t="shared" si="283"/>
        <v>Di bawah ambang nilai</v>
      </c>
      <c r="J2604" s="106">
        <f t="shared" si="284"/>
        <v>172956.00260400001</v>
      </c>
      <c r="K2604" s="105">
        <f t="shared" si="285"/>
        <v>0</v>
      </c>
      <c r="L2604" s="106">
        <f t="shared" si="286"/>
        <v>0</v>
      </c>
    </row>
    <row r="2605" spans="1:12" x14ac:dyDescent="0.3">
      <c r="A2605" s="104" t="s">
        <v>5596</v>
      </c>
      <c r="B2605" s="104" t="s">
        <v>5597</v>
      </c>
      <c r="C2605" s="105">
        <v>171</v>
      </c>
      <c r="D2605" s="105">
        <v>202</v>
      </c>
      <c r="E2605" s="106">
        <f t="shared" si="280"/>
        <v>1.1812865497076024</v>
      </c>
      <c r="F2605" s="107">
        <f t="shared" si="281"/>
        <v>40</v>
      </c>
      <c r="G2605" s="107">
        <f>COUNTIF(Data_Eksportir!$H$2:$H$3401,A2605)</f>
        <v>0</v>
      </c>
      <c r="H2605" s="104" t="str">
        <f t="shared" si="282"/>
        <v>1 – 5</v>
      </c>
      <c r="I2605" s="104" t="str">
        <f t="shared" si="283"/>
        <v>Di bawah ambang nilai</v>
      </c>
      <c r="J2605" s="106">
        <f t="shared" si="284"/>
        <v>202.00260499999999</v>
      </c>
      <c r="K2605" s="105">
        <f t="shared" si="285"/>
        <v>0</v>
      </c>
      <c r="L2605" s="106">
        <f t="shared" si="286"/>
        <v>0</v>
      </c>
    </row>
    <row r="2606" spans="1:12" x14ac:dyDescent="0.3">
      <c r="A2606" s="104" t="s">
        <v>5598</v>
      </c>
      <c r="B2606" s="104" t="s">
        <v>5599</v>
      </c>
      <c r="C2606" s="105">
        <v>1307</v>
      </c>
      <c r="D2606" s="105">
        <v>88819</v>
      </c>
      <c r="E2606" s="106">
        <f t="shared" si="280"/>
        <v>67.956388676358074</v>
      </c>
      <c r="F2606" s="107">
        <f t="shared" si="281"/>
        <v>40</v>
      </c>
      <c r="G2606" s="107">
        <f>COUNTIF(Data_Eksportir!$H$2:$H$3401,A2606)</f>
        <v>0</v>
      </c>
      <c r="H2606" s="104" t="str">
        <f t="shared" si="282"/>
        <v>20 – 100</v>
      </c>
      <c r="I2606" s="104" t="str">
        <f t="shared" si="283"/>
        <v>Di bawah ambang nilai</v>
      </c>
      <c r="J2606" s="106">
        <f t="shared" si="284"/>
        <v>88819.002605999995</v>
      </c>
      <c r="K2606" s="105">
        <f t="shared" si="285"/>
        <v>0</v>
      </c>
      <c r="L2606" s="106">
        <f t="shared" si="286"/>
        <v>0</v>
      </c>
    </row>
    <row r="2607" spans="1:12" x14ac:dyDescent="0.3">
      <c r="A2607" s="104" t="s">
        <v>5600</v>
      </c>
      <c r="B2607" s="104" t="s">
        <v>5601</v>
      </c>
      <c r="C2607" s="105">
        <v>1588193</v>
      </c>
      <c r="D2607" s="105">
        <v>5493556</v>
      </c>
      <c r="E2607" s="106">
        <f t="shared" si="280"/>
        <v>3.4589977414583744</v>
      </c>
      <c r="F2607" s="107">
        <f t="shared" si="281"/>
        <v>40</v>
      </c>
      <c r="G2607" s="107">
        <f>COUNTIF(Data_Eksportir!$H$2:$H$3401,A2607)</f>
        <v>0</v>
      </c>
      <c r="H2607" s="104" t="str">
        <f t="shared" si="282"/>
        <v>1 – 5</v>
      </c>
      <c r="I2607" s="104" t="str">
        <f t="shared" si="283"/>
        <v>Di bawah ambang nilai</v>
      </c>
      <c r="J2607" s="106">
        <f t="shared" si="284"/>
        <v>5493556.0026070001</v>
      </c>
      <c r="K2607" s="105">
        <f t="shared" si="285"/>
        <v>0</v>
      </c>
      <c r="L2607" s="106">
        <f t="shared" si="286"/>
        <v>0</v>
      </c>
    </row>
    <row r="2608" spans="1:12" x14ac:dyDescent="0.3">
      <c r="A2608" s="104" t="s">
        <v>5602</v>
      </c>
      <c r="B2608" s="104" t="s">
        <v>5603</v>
      </c>
      <c r="C2608" s="105">
        <v>1645</v>
      </c>
      <c r="D2608" s="105">
        <v>10803</v>
      </c>
      <c r="E2608" s="106">
        <f t="shared" si="280"/>
        <v>6.5671732522796349</v>
      </c>
      <c r="F2608" s="107">
        <f t="shared" si="281"/>
        <v>40</v>
      </c>
      <c r="G2608" s="107">
        <f>COUNTIF(Data_Eksportir!$H$2:$H$3401,A2608)</f>
        <v>1</v>
      </c>
      <c r="H2608" s="104" t="str">
        <f t="shared" si="282"/>
        <v>5 – 20</v>
      </c>
      <c r="I2608" s="104" t="str">
        <f t="shared" si="283"/>
        <v>Di bawah ambang nilai</v>
      </c>
      <c r="J2608" s="106">
        <f t="shared" si="284"/>
        <v>10803.002608000001</v>
      </c>
      <c r="K2608" s="105">
        <f t="shared" si="285"/>
        <v>0</v>
      </c>
      <c r="L2608" s="106">
        <f t="shared" si="286"/>
        <v>0</v>
      </c>
    </row>
    <row r="2609" spans="1:12" x14ac:dyDescent="0.3">
      <c r="A2609" s="104" t="s">
        <v>5604</v>
      </c>
      <c r="B2609" s="104" t="s">
        <v>5605</v>
      </c>
      <c r="C2609" s="105">
        <v>34035</v>
      </c>
      <c r="D2609" s="105">
        <v>37904</v>
      </c>
      <c r="E2609" s="106">
        <f t="shared" si="280"/>
        <v>1.1136770971059204</v>
      </c>
      <c r="F2609" s="107">
        <f t="shared" si="281"/>
        <v>40</v>
      </c>
      <c r="G2609" s="107">
        <f>COUNTIF(Data_Eksportir!$H$2:$H$3401,A2609)</f>
        <v>0</v>
      </c>
      <c r="H2609" s="104" t="str">
        <f t="shared" si="282"/>
        <v>1 – 5</v>
      </c>
      <c r="I2609" s="104" t="str">
        <f t="shared" si="283"/>
        <v>Di bawah ambang nilai</v>
      </c>
      <c r="J2609" s="106">
        <f t="shared" si="284"/>
        <v>37904.002609000003</v>
      </c>
      <c r="K2609" s="105">
        <f t="shared" si="285"/>
        <v>0</v>
      </c>
      <c r="L2609" s="106">
        <f t="shared" si="286"/>
        <v>0</v>
      </c>
    </row>
    <row r="2610" spans="1:12" x14ac:dyDescent="0.3">
      <c r="A2610" s="104" t="s">
        <v>5606</v>
      </c>
      <c r="B2610" s="104" t="s">
        <v>5607</v>
      </c>
      <c r="C2610" s="105">
        <v>301</v>
      </c>
      <c r="D2610" s="105">
        <v>7134</v>
      </c>
      <c r="E2610" s="106">
        <f t="shared" si="280"/>
        <v>23.700996677740864</v>
      </c>
      <c r="F2610" s="107">
        <f t="shared" si="281"/>
        <v>40</v>
      </c>
      <c r="G2610" s="107">
        <f>COUNTIF(Data_Eksportir!$H$2:$H$3401,A2610)</f>
        <v>0</v>
      </c>
      <c r="H2610" s="104" t="str">
        <f t="shared" si="282"/>
        <v>20 – 100</v>
      </c>
      <c r="I2610" s="104" t="str">
        <f t="shared" si="283"/>
        <v>Di bawah ambang nilai</v>
      </c>
      <c r="J2610" s="106">
        <f t="shared" si="284"/>
        <v>7134.0026099999995</v>
      </c>
      <c r="K2610" s="105">
        <f t="shared" si="285"/>
        <v>0</v>
      </c>
      <c r="L2610" s="106">
        <f t="shared" si="286"/>
        <v>0</v>
      </c>
    </row>
    <row r="2611" spans="1:12" x14ac:dyDescent="0.3">
      <c r="A2611" s="104" t="s">
        <v>5608</v>
      </c>
      <c r="B2611" s="104" t="s">
        <v>5609</v>
      </c>
      <c r="C2611" s="105">
        <v>60599</v>
      </c>
      <c r="D2611" s="105">
        <v>370978</v>
      </c>
      <c r="E2611" s="106">
        <f t="shared" si="280"/>
        <v>6.1218501955477818</v>
      </c>
      <c r="F2611" s="107">
        <f t="shared" si="281"/>
        <v>40</v>
      </c>
      <c r="G2611" s="107">
        <f>COUNTIF(Data_Eksportir!$H$2:$H$3401,A2611)</f>
        <v>0</v>
      </c>
      <c r="H2611" s="104" t="str">
        <f t="shared" si="282"/>
        <v>5 – 20</v>
      </c>
      <c r="I2611" s="104" t="str">
        <f t="shared" si="283"/>
        <v>Di bawah ambang nilai</v>
      </c>
      <c r="J2611" s="106">
        <f t="shared" si="284"/>
        <v>370978.00261099997</v>
      </c>
      <c r="K2611" s="105">
        <f t="shared" si="285"/>
        <v>0</v>
      </c>
      <c r="L2611" s="106">
        <f t="shared" si="286"/>
        <v>0</v>
      </c>
    </row>
    <row r="2612" spans="1:12" x14ac:dyDescent="0.3">
      <c r="A2612" s="104" t="s">
        <v>5610</v>
      </c>
      <c r="B2612" s="104" t="s">
        <v>5611</v>
      </c>
      <c r="C2612" s="105">
        <v>89796</v>
      </c>
      <c r="D2612" s="105">
        <v>326974</v>
      </c>
      <c r="E2612" s="106">
        <f t="shared" si="280"/>
        <v>3.6412980533654062</v>
      </c>
      <c r="F2612" s="107">
        <f t="shared" si="281"/>
        <v>40</v>
      </c>
      <c r="G2612" s="107">
        <f>COUNTIF(Data_Eksportir!$H$2:$H$3401,A2612)</f>
        <v>0</v>
      </c>
      <c r="H2612" s="104" t="str">
        <f t="shared" si="282"/>
        <v>1 – 5</v>
      </c>
      <c r="I2612" s="104" t="str">
        <f t="shared" si="283"/>
        <v>Di bawah ambang nilai</v>
      </c>
      <c r="J2612" s="106">
        <f t="shared" si="284"/>
        <v>326974.00261199998</v>
      </c>
      <c r="K2612" s="105">
        <f t="shared" si="285"/>
        <v>0</v>
      </c>
      <c r="L2612" s="106">
        <f t="shared" si="286"/>
        <v>0</v>
      </c>
    </row>
    <row r="2613" spans="1:12" x14ac:dyDescent="0.3">
      <c r="A2613" s="104" t="s">
        <v>5612</v>
      </c>
      <c r="B2613" s="104" t="s">
        <v>5613</v>
      </c>
      <c r="C2613" s="105">
        <v>82465</v>
      </c>
      <c r="D2613" s="105">
        <v>91917</v>
      </c>
      <c r="E2613" s="106">
        <f t="shared" si="280"/>
        <v>1.1146183229248772</v>
      </c>
      <c r="F2613" s="107">
        <f t="shared" si="281"/>
        <v>40</v>
      </c>
      <c r="G2613" s="107">
        <f>COUNTIF(Data_Eksportir!$H$2:$H$3401,A2613)</f>
        <v>0</v>
      </c>
      <c r="H2613" s="104" t="str">
        <f t="shared" si="282"/>
        <v>1 – 5</v>
      </c>
      <c r="I2613" s="104" t="str">
        <f t="shared" si="283"/>
        <v>Di bawah ambang nilai</v>
      </c>
      <c r="J2613" s="106">
        <f t="shared" si="284"/>
        <v>91917.002613000004</v>
      </c>
      <c r="K2613" s="105">
        <f t="shared" si="285"/>
        <v>0</v>
      </c>
      <c r="L2613" s="106">
        <f t="shared" si="286"/>
        <v>0</v>
      </c>
    </row>
    <row r="2614" spans="1:12" x14ac:dyDescent="0.3">
      <c r="A2614" s="104" t="s">
        <v>5614</v>
      </c>
      <c r="B2614" s="104" t="s">
        <v>5615</v>
      </c>
      <c r="C2614" s="105">
        <v>863255</v>
      </c>
      <c r="D2614" s="105">
        <v>1440296</v>
      </c>
      <c r="E2614" s="106">
        <f t="shared" si="280"/>
        <v>1.6684479093662938</v>
      </c>
      <c r="F2614" s="107">
        <f t="shared" si="281"/>
        <v>40</v>
      </c>
      <c r="G2614" s="107">
        <f>COUNTIF(Data_Eksportir!$H$2:$H$3401,A2614)</f>
        <v>0</v>
      </c>
      <c r="H2614" s="104" t="str">
        <f t="shared" si="282"/>
        <v>1 – 5</v>
      </c>
      <c r="I2614" s="104" t="str">
        <f t="shared" si="283"/>
        <v>Di bawah ambang nilai</v>
      </c>
      <c r="J2614" s="106">
        <f t="shared" si="284"/>
        <v>1440296.0026140001</v>
      </c>
      <c r="K2614" s="105">
        <f t="shared" si="285"/>
        <v>0</v>
      </c>
      <c r="L2614" s="106">
        <f t="shared" si="286"/>
        <v>0</v>
      </c>
    </row>
    <row r="2615" spans="1:12" x14ac:dyDescent="0.3">
      <c r="A2615" s="104" t="s">
        <v>5616</v>
      </c>
      <c r="B2615" s="104" t="s">
        <v>5617</v>
      </c>
      <c r="C2615" s="105">
        <v>146133</v>
      </c>
      <c r="D2615" s="105">
        <v>86675</v>
      </c>
      <c r="E2615" s="106">
        <f t="shared" si="280"/>
        <v>0.59312407190709837</v>
      </c>
      <c r="F2615" s="107">
        <f t="shared" si="281"/>
        <v>40</v>
      </c>
      <c r="G2615" s="107">
        <f>COUNTIF(Data_Eksportir!$H$2:$H$3401,A2615)</f>
        <v>0</v>
      </c>
      <c r="H2615" s="104" t="str">
        <f t="shared" si="282"/>
        <v>Di bawah 1</v>
      </c>
      <c r="I2615" s="104" t="str">
        <f t="shared" si="283"/>
        <v>Di bawah ambang nilai</v>
      </c>
      <c r="J2615" s="106">
        <f t="shared" si="284"/>
        <v>86675.002615000005</v>
      </c>
      <c r="K2615" s="105">
        <f t="shared" si="285"/>
        <v>0</v>
      </c>
      <c r="L2615" s="106">
        <f t="shared" si="286"/>
        <v>0</v>
      </c>
    </row>
    <row r="2616" spans="1:12" x14ac:dyDescent="0.3">
      <c r="A2616" s="104" t="s">
        <v>5618</v>
      </c>
      <c r="B2616" s="104" t="s">
        <v>5619</v>
      </c>
      <c r="C2616" s="105">
        <v>367069</v>
      </c>
      <c r="D2616" s="105">
        <v>3782459</v>
      </c>
      <c r="E2616" s="106">
        <f t="shared" si="280"/>
        <v>10.304490436402965</v>
      </c>
      <c r="F2616" s="107">
        <f t="shared" si="281"/>
        <v>40</v>
      </c>
      <c r="G2616" s="107">
        <f>COUNTIF(Data_Eksportir!$H$2:$H$3401,A2616)</f>
        <v>0</v>
      </c>
      <c r="H2616" s="104" t="str">
        <f t="shared" si="282"/>
        <v>5 – 20</v>
      </c>
      <c r="I2616" s="104" t="str">
        <f t="shared" si="283"/>
        <v>Di bawah ambang nilai</v>
      </c>
      <c r="J2616" s="106">
        <f t="shared" si="284"/>
        <v>3782459.0026159999</v>
      </c>
      <c r="K2616" s="105">
        <f t="shared" si="285"/>
        <v>0</v>
      </c>
      <c r="L2616" s="106">
        <f t="shared" si="286"/>
        <v>0</v>
      </c>
    </row>
    <row r="2617" spans="1:12" x14ac:dyDescent="0.3">
      <c r="A2617" s="104" t="s">
        <v>5620</v>
      </c>
      <c r="B2617" s="104" t="s">
        <v>5621</v>
      </c>
      <c r="C2617" s="105">
        <v>3891</v>
      </c>
      <c r="D2617" s="105">
        <v>7540</v>
      </c>
      <c r="E2617" s="106">
        <f t="shared" si="280"/>
        <v>1.937805191467489</v>
      </c>
      <c r="F2617" s="107">
        <f t="shared" si="281"/>
        <v>40</v>
      </c>
      <c r="G2617" s="107">
        <f>COUNTIF(Data_Eksportir!$H$2:$H$3401,A2617)</f>
        <v>0</v>
      </c>
      <c r="H2617" s="104" t="str">
        <f t="shared" si="282"/>
        <v>1 – 5</v>
      </c>
      <c r="I2617" s="104" t="str">
        <f t="shared" si="283"/>
        <v>Di bawah ambang nilai</v>
      </c>
      <c r="J2617" s="106">
        <f t="shared" si="284"/>
        <v>7540.0026170000001</v>
      </c>
      <c r="K2617" s="105">
        <f t="shared" si="285"/>
        <v>0</v>
      </c>
      <c r="L2617" s="106">
        <f t="shared" si="286"/>
        <v>0</v>
      </c>
    </row>
    <row r="2618" spans="1:12" x14ac:dyDescent="0.3">
      <c r="A2618" s="104" t="s">
        <v>5622</v>
      </c>
      <c r="B2618" s="104" t="s">
        <v>5623</v>
      </c>
      <c r="C2618" s="105">
        <v>83535</v>
      </c>
      <c r="D2618" s="105">
        <v>1064088</v>
      </c>
      <c r="E2618" s="106">
        <f t="shared" si="280"/>
        <v>12.738229484647153</v>
      </c>
      <c r="F2618" s="107">
        <f t="shared" si="281"/>
        <v>40</v>
      </c>
      <c r="G2618" s="107">
        <f>COUNTIF(Data_Eksportir!$H$2:$H$3401,A2618)</f>
        <v>0</v>
      </c>
      <c r="H2618" s="104" t="str">
        <f t="shared" si="282"/>
        <v>5 – 20</v>
      </c>
      <c r="I2618" s="104" t="str">
        <f t="shared" si="283"/>
        <v>Di bawah ambang nilai</v>
      </c>
      <c r="J2618" s="106">
        <f t="shared" si="284"/>
        <v>1064088.0026179999</v>
      </c>
      <c r="K2618" s="105">
        <f t="shared" si="285"/>
        <v>0</v>
      </c>
      <c r="L2618" s="106">
        <f t="shared" si="286"/>
        <v>0</v>
      </c>
    </row>
    <row r="2619" spans="1:12" x14ac:dyDescent="0.3">
      <c r="A2619" s="104" t="s">
        <v>5624</v>
      </c>
      <c r="B2619" s="104" t="s">
        <v>5625</v>
      </c>
      <c r="C2619" s="105">
        <v>28</v>
      </c>
      <c r="D2619" s="105">
        <v>154</v>
      </c>
      <c r="E2619" s="106">
        <f t="shared" si="280"/>
        <v>5.5</v>
      </c>
      <c r="F2619" s="107">
        <f t="shared" si="281"/>
        <v>40</v>
      </c>
      <c r="G2619" s="107">
        <f>COUNTIF(Data_Eksportir!$H$2:$H$3401,A2619)</f>
        <v>0</v>
      </c>
      <c r="H2619" s="104" t="str">
        <f t="shared" si="282"/>
        <v>5 – 20</v>
      </c>
      <c r="I2619" s="104" t="str">
        <f t="shared" si="283"/>
        <v>Di bawah ambang nilai</v>
      </c>
      <c r="J2619" s="106">
        <f t="shared" si="284"/>
        <v>154.00261900000001</v>
      </c>
      <c r="K2619" s="105">
        <f t="shared" si="285"/>
        <v>0</v>
      </c>
      <c r="L2619" s="106">
        <f t="shared" si="286"/>
        <v>0</v>
      </c>
    </row>
    <row r="2620" spans="1:12" x14ac:dyDescent="0.3">
      <c r="A2620" s="104" t="s">
        <v>5626</v>
      </c>
      <c r="B2620" s="104" t="s">
        <v>5627</v>
      </c>
      <c r="C2620" s="105">
        <v>2238227</v>
      </c>
      <c r="D2620" s="105">
        <v>7004388</v>
      </c>
      <c r="E2620" s="106">
        <f t="shared" si="280"/>
        <v>3.1294359329951789</v>
      </c>
      <c r="F2620" s="107">
        <f t="shared" si="281"/>
        <v>40</v>
      </c>
      <c r="G2620" s="107">
        <f>COUNTIF(Data_Eksportir!$H$2:$H$3401,A2620)</f>
        <v>0</v>
      </c>
      <c r="H2620" s="104" t="str">
        <f t="shared" si="282"/>
        <v>1 – 5</v>
      </c>
      <c r="I2620" s="104" t="str">
        <f t="shared" si="283"/>
        <v>Di bawah ambang nilai</v>
      </c>
      <c r="J2620" s="106">
        <f t="shared" si="284"/>
        <v>7004388.0026200004</v>
      </c>
      <c r="K2620" s="105">
        <f t="shared" si="285"/>
        <v>0</v>
      </c>
      <c r="L2620" s="106">
        <f t="shared" si="286"/>
        <v>0</v>
      </c>
    </row>
    <row r="2621" spans="1:12" x14ac:dyDescent="0.3">
      <c r="A2621" s="104" t="s">
        <v>5628</v>
      </c>
      <c r="B2621" s="104" t="s">
        <v>5629</v>
      </c>
      <c r="C2621" s="105">
        <v>4956</v>
      </c>
      <c r="D2621" s="105">
        <v>20812</v>
      </c>
      <c r="E2621" s="106">
        <f t="shared" si="280"/>
        <v>4.1993543179983854</v>
      </c>
      <c r="F2621" s="107">
        <f t="shared" si="281"/>
        <v>40</v>
      </c>
      <c r="G2621" s="107">
        <f>COUNTIF(Data_Eksportir!$H$2:$H$3401,A2621)</f>
        <v>0</v>
      </c>
      <c r="H2621" s="104" t="str">
        <f t="shared" si="282"/>
        <v>1 – 5</v>
      </c>
      <c r="I2621" s="104" t="str">
        <f t="shared" si="283"/>
        <v>Di bawah ambang nilai</v>
      </c>
      <c r="J2621" s="106">
        <f t="shared" si="284"/>
        <v>20812.002621</v>
      </c>
      <c r="K2621" s="105">
        <f t="shared" si="285"/>
        <v>0</v>
      </c>
      <c r="L2621" s="106">
        <f t="shared" si="286"/>
        <v>0</v>
      </c>
    </row>
    <row r="2622" spans="1:12" x14ac:dyDescent="0.3">
      <c r="A2622" s="104" t="s">
        <v>5630</v>
      </c>
      <c r="B2622" s="104" t="s">
        <v>5631</v>
      </c>
      <c r="C2622" s="105">
        <v>192036</v>
      </c>
      <c r="D2622" s="105">
        <v>1431814</v>
      </c>
      <c r="E2622" s="106">
        <f t="shared" si="280"/>
        <v>7.455966589597784</v>
      </c>
      <c r="F2622" s="107">
        <f t="shared" si="281"/>
        <v>40</v>
      </c>
      <c r="G2622" s="107">
        <f>COUNTIF(Data_Eksportir!$H$2:$H$3401,A2622)</f>
        <v>0</v>
      </c>
      <c r="H2622" s="104" t="str">
        <f t="shared" si="282"/>
        <v>5 – 20</v>
      </c>
      <c r="I2622" s="104" t="str">
        <f t="shared" si="283"/>
        <v>Di bawah ambang nilai</v>
      </c>
      <c r="J2622" s="106">
        <f t="shared" si="284"/>
        <v>1431814.0026219999</v>
      </c>
      <c r="K2622" s="105">
        <f t="shared" si="285"/>
        <v>0</v>
      </c>
      <c r="L2622" s="106">
        <f t="shared" si="286"/>
        <v>0</v>
      </c>
    </row>
    <row r="2623" spans="1:12" x14ac:dyDescent="0.3">
      <c r="A2623" s="104" t="s">
        <v>5632</v>
      </c>
      <c r="B2623" s="104" t="s">
        <v>5633</v>
      </c>
      <c r="C2623" s="105">
        <v>368</v>
      </c>
      <c r="D2623" s="105">
        <v>6265</v>
      </c>
      <c r="E2623" s="106">
        <f t="shared" si="280"/>
        <v>17.024456521739129</v>
      </c>
      <c r="F2623" s="107">
        <f t="shared" si="281"/>
        <v>40</v>
      </c>
      <c r="G2623" s="107">
        <f>COUNTIF(Data_Eksportir!$H$2:$H$3401,A2623)</f>
        <v>0</v>
      </c>
      <c r="H2623" s="104" t="str">
        <f t="shared" si="282"/>
        <v>5 – 20</v>
      </c>
      <c r="I2623" s="104" t="str">
        <f t="shared" si="283"/>
        <v>Di bawah ambang nilai</v>
      </c>
      <c r="J2623" s="106">
        <f t="shared" si="284"/>
        <v>6265.0026230000003</v>
      </c>
      <c r="K2623" s="105">
        <f t="shared" si="285"/>
        <v>0</v>
      </c>
      <c r="L2623" s="106">
        <f t="shared" si="286"/>
        <v>0</v>
      </c>
    </row>
    <row r="2624" spans="1:12" x14ac:dyDescent="0.3">
      <c r="A2624" s="104" t="s">
        <v>5634</v>
      </c>
      <c r="B2624" s="104" t="s">
        <v>5635</v>
      </c>
      <c r="C2624" s="105">
        <v>599731</v>
      </c>
      <c r="D2624" s="105">
        <v>9057140</v>
      </c>
      <c r="E2624" s="106">
        <f t="shared" si="280"/>
        <v>15.102004065155878</v>
      </c>
      <c r="F2624" s="107">
        <f t="shared" si="281"/>
        <v>40</v>
      </c>
      <c r="G2624" s="107">
        <f>COUNTIF(Data_Eksportir!$H$2:$H$3401,A2624)</f>
        <v>0</v>
      </c>
      <c r="H2624" s="104" t="str">
        <f t="shared" si="282"/>
        <v>5 – 20</v>
      </c>
      <c r="I2624" s="104" t="str">
        <f t="shared" si="283"/>
        <v>Di bawah ambang nilai</v>
      </c>
      <c r="J2624" s="106">
        <f t="shared" si="284"/>
        <v>9057140.0026239995</v>
      </c>
      <c r="K2624" s="105">
        <f t="shared" si="285"/>
        <v>0</v>
      </c>
      <c r="L2624" s="106">
        <f t="shared" si="286"/>
        <v>0</v>
      </c>
    </row>
    <row r="2625" spans="1:12" x14ac:dyDescent="0.3">
      <c r="A2625" s="104" t="s">
        <v>5636</v>
      </c>
      <c r="B2625" s="104" t="s">
        <v>5637</v>
      </c>
      <c r="C2625" s="105">
        <v>158484</v>
      </c>
      <c r="D2625" s="105">
        <v>956748</v>
      </c>
      <c r="E2625" s="106">
        <f t="shared" si="280"/>
        <v>6.0368743847959419</v>
      </c>
      <c r="F2625" s="107">
        <f t="shared" si="281"/>
        <v>40</v>
      </c>
      <c r="G2625" s="107">
        <f>COUNTIF(Data_Eksportir!$H$2:$H$3401,A2625)</f>
        <v>0</v>
      </c>
      <c r="H2625" s="104" t="str">
        <f t="shared" si="282"/>
        <v>5 – 20</v>
      </c>
      <c r="I2625" s="104" t="str">
        <f t="shared" si="283"/>
        <v>Di bawah ambang nilai</v>
      </c>
      <c r="J2625" s="106">
        <f t="shared" si="284"/>
        <v>956748.00262499996</v>
      </c>
      <c r="K2625" s="105">
        <f t="shared" si="285"/>
        <v>0</v>
      </c>
      <c r="L2625" s="106">
        <f t="shared" si="286"/>
        <v>0</v>
      </c>
    </row>
    <row r="2626" spans="1:12" x14ac:dyDescent="0.3">
      <c r="A2626" s="104" t="s">
        <v>5638</v>
      </c>
      <c r="B2626" s="104" t="s">
        <v>5639</v>
      </c>
      <c r="C2626" s="105">
        <v>107</v>
      </c>
      <c r="D2626" s="105">
        <v>14584</v>
      </c>
      <c r="E2626" s="106">
        <f t="shared" ref="E2626:E2689" si="287">IF(AND(ISNUMBER(C2626),C2626&gt;0),D2626/C2626,"")</f>
        <v>136.29906542056074</v>
      </c>
      <c r="F2626" s="107">
        <f t="shared" ref="F2626:F2689" si="288">VALUE(LEFT(A2626,2))</f>
        <v>40</v>
      </c>
      <c r="G2626" s="107">
        <f>COUNTIF(Data_Eksportir!$H$2:$H$3401,A2626)</f>
        <v>0</v>
      </c>
      <c r="H2626" s="104" t="str">
        <f t="shared" ref="H2626:H2689" si="289">IF(E2626="","Tanpa data berat",IF(E2626&lt;1,"Di bawah 1",IF(E2626&lt;5,"1 – 5",IF(E2626&lt;20,"5 – 20",IF(E2626&lt;100,"20 – 100","100 ke atas")))))</f>
        <v>100 ke atas</v>
      </c>
      <c r="I2626" s="104" t="str">
        <f t="shared" ref="I2626:I2689" si="290">IF(D2626&lt;p_nilai_besar,"Di bawah ambang nilai",IF(G2626=0,"Belum terwakili",IF(G2626&lt;=p_listing_rendah,"Keterwakilan rendah","Terwakili")))</f>
        <v>Di bawah ambang nilai</v>
      </c>
      <c r="J2626" s="106">
        <f t="shared" ref="J2626:J2689" si="291">D2626+ROW()/10^6</f>
        <v>14584.002626</v>
      </c>
      <c r="K2626" s="105">
        <f t="shared" ref="K2626:K2689" si="292">IF(D2626&gt;=p_nilai_besar,D2626/(1+G2626),0)</f>
        <v>0</v>
      </c>
      <c r="L2626" s="106">
        <f t="shared" ref="L2626:L2689" si="293">IF(K2626&gt;0,K2626+ROW()/10^6,0)</f>
        <v>0</v>
      </c>
    </row>
    <row r="2627" spans="1:12" x14ac:dyDescent="0.3">
      <c r="A2627" s="104" t="s">
        <v>5640</v>
      </c>
      <c r="B2627" s="104" t="s">
        <v>5641</v>
      </c>
      <c r="C2627" s="105">
        <v>24897</v>
      </c>
      <c r="D2627" s="105">
        <v>466382</v>
      </c>
      <c r="E2627" s="106">
        <f t="shared" si="287"/>
        <v>18.732457725830422</v>
      </c>
      <c r="F2627" s="107">
        <f t="shared" si="288"/>
        <v>40</v>
      </c>
      <c r="G2627" s="107">
        <f>COUNTIF(Data_Eksportir!$H$2:$H$3401,A2627)</f>
        <v>0</v>
      </c>
      <c r="H2627" s="104" t="str">
        <f t="shared" si="289"/>
        <v>5 – 20</v>
      </c>
      <c r="I2627" s="104" t="str">
        <f t="shared" si="290"/>
        <v>Di bawah ambang nilai</v>
      </c>
      <c r="J2627" s="106">
        <f t="shared" si="291"/>
        <v>466382.00262699998</v>
      </c>
      <c r="K2627" s="105">
        <f t="shared" si="292"/>
        <v>0</v>
      </c>
      <c r="L2627" s="106">
        <f t="shared" si="293"/>
        <v>0</v>
      </c>
    </row>
    <row r="2628" spans="1:12" x14ac:dyDescent="0.3">
      <c r="A2628" s="104" t="s">
        <v>5642</v>
      </c>
      <c r="B2628" s="104" t="s">
        <v>5643</v>
      </c>
      <c r="C2628" s="105">
        <v>178</v>
      </c>
      <c r="D2628" s="105">
        <v>1429</v>
      </c>
      <c r="E2628" s="106">
        <f t="shared" si="287"/>
        <v>8.0280898876404496</v>
      </c>
      <c r="F2628" s="107">
        <f t="shared" si="288"/>
        <v>40</v>
      </c>
      <c r="G2628" s="107">
        <f>COUNTIF(Data_Eksportir!$H$2:$H$3401,A2628)</f>
        <v>0</v>
      </c>
      <c r="H2628" s="104" t="str">
        <f t="shared" si="289"/>
        <v>5 – 20</v>
      </c>
      <c r="I2628" s="104" t="str">
        <f t="shared" si="290"/>
        <v>Di bawah ambang nilai</v>
      </c>
      <c r="J2628" s="106">
        <f t="shared" si="291"/>
        <v>1429.002628</v>
      </c>
      <c r="K2628" s="105">
        <f t="shared" si="292"/>
        <v>0</v>
      </c>
      <c r="L2628" s="106">
        <f t="shared" si="293"/>
        <v>0</v>
      </c>
    </row>
    <row r="2629" spans="1:12" x14ac:dyDescent="0.3">
      <c r="A2629" s="104" t="s">
        <v>5644</v>
      </c>
      <c r="B2629" s="104" t="s">
        <v>5645</v>
      </c>
      <c r="C2629" s="105">
        <v>233890</v>
      </c>
      <c r="D2629" s="105">
        <v>2603275</v>
      </c>
      <c r="E2629" s="106">
        <f t="shared" si="287"/>
        <v>11.130339048270555</v>
      </c>
      <c r="F2629" s="107">
        <f t="shared" si="288"/>
        <v>40</v>
      </c>
      <c r="G2629" s="107">
        <f>COUNTIF(Data_Eksportir!$H$2:$H$3401,A2629)</f>
        <v>0</v>
      </c>
      <c r="H2629" s="104" t="str">
        <f t="shared" si="289"/>
        <v>5 – 20</v>
      </c>
      <c r="I2629" s="104" t="str">
        <f t="shared" si="290"/>
        <v>Di bawah ambang nilai</v>
      </c>
      <c r="J2629" s="106">
        <f t="shared" si="291"/>
        <v>2603275.0026290002</v>
      </c>
      <c r="K2629" s="105">
        <f t="shared" si="292"/>
        <v>0</v>
      </c>
      <c r="L2629" s="106">
        <f t="shared" si="293"/>
        <v>0</v>
      </c>
    </row>
    <row r="2630" spans="1:12" x14ac:dyDescent="0.3">
      <c r="A2630" s="104" t="s">
        <v>5646</v>
      </c>
      <c r="B2630" s="104" t="s">
        <v>5647</v>
      </c>
      <c r="C2630" s="105">
        <v>77</v>
      </c>
      <c r="D2630" s="105">
        <v>6068</v>
      </c>
      <c r="E2630" s="106">
        <f t="shared" si="287"/>
        <v>78.805194805194802</v>
      </c>
      <c r="F2630" s="107">
        <f t="shared" si="288"/>
        <v>40</v>
      </c>
      <c r="G2630" s="107">
        <f>COUNTIF(Data_Eksportir!$H$2:$H$3401,A2630)</f>
        <v>0</v>
      </c>
      <c r="H2630" s="104" t="str">
        <f t="shared" si="289"/>
        <v>20 – 100</v>
      </c>
      <c r="I2630" s="104" t="str">
        <f t="shared" si="290"/>
        <v>Di bawah ambang nilai</v>
      </c>
      <c r="J2630" s="106">
        <f t="shared" si="291"/>
        <v>6068.00263</v>
      </c>
      <c r="K2630" s="105">
        <f t="shared" si="292"/>
        <v>0</v>
      </c>
      <c r="L2630" s="106">
        <f t="shared" si="293"/>
        <v>0</v>
      </c>
    </row>
    <row r="2631" spans="1:12" x14ac:dyDescent="0.3">
      <c r="A2631" s="104" t="s">
        <v>5648</v>
      </c>
      <c r="B2631" s="104" t="s">
        <v>5649</v>
      </c>
      <c r="C2631" s="105">
        <v>1513309</v>
      </c>
      <c r="D2631" s="105">
        <v>14923892</v>
      </c>
      <c r="E2631" s="106">
        <f t="shared" si="287"/>
        <v>9.8617612133410955</v>
      </c>
      <c r="F2631" s="107">
        <f t="shared" si="288"/>
        <v>40</v>
      </c>
      <c r="G2631" s="107">
        <f>COUNTIF(Data_Eksportir!$H$2:$H$3401,A2631)</f>
        <v>0</v>
      </c>
      <c r="H2631" s="104" t="str">
        <f t="shared" si="289"/>
        <v>5 – 20</v>
      </c>
      <c r="I2631" s="104" t="str">
        <f t="shared" si="290"/>
        <v>Belum terwakili</v>
      </c>
      <c r="J2631" s="106">
        <f t="shared" si="291"/>
        <v>14923892.002630999</v>
      </c>
      <c r="K2631" s="105">
        <f t="shared" si="292"/>
        <v>14923892</v>
      </c>
      <c r="L2631" s="106">
        <f t="shared" si="293"/>
        <v>14923892.002630999</v>
      </c>
    </row>
    <row r="2632" spans="1:12" x14ac:dyDescent="0.3">
      <c r="A2632" s="104" t="s">
        <v>5650</v>
      </c>
      <c r="B2632" s="104" t="s">
        <v>5651</v>
      </c>
      <c r="C2632" s="105">
        <v>2043</v>
      </c>
      <c r="D2632" s="105">
        <v>6999</v>
      </c>
      <c r="E2632" s="106">
        <f t="shared" si="287"/>
        <v>3.4258443465491926</v>
      </c>
      <c r="F2632" s="107">
        <f t="shared" si="288"/>
        <v>40</v>
      </c>
      <c r="G2632" s="107">
        <f>COUNTIF(Data_Eksportir!$H$2:$H$3401,A2632)</f>
        <v>0</v>
      </c>
      <c r="H2632" s="104" t="str">
        <f t="shared" si="289"/>
        <v>1 – 5</v>
      </c>
      <c r="I2632" s="104" t="str">
        <f t="shared" si="290"/>
        <v>Di bawah ambang nilai</v>
      </c>
      <c r="J2632" s="106">
        <f t="shared" si="291"/>
        <v>6999.0026319999997</v>
      </c>
      <c r="K2632" s="105">
        <f t="shared" si="292"/>
        <v>0</v>
      </c>
      <c r="L2632" s="106">
        <f t="shared" si="293"/>
        <v>0</v>
      </c>
    </row>
    <row r="2633" spans="1:12" x14ac:dyDescent="0.3">
      <c r="A2633" s="104" t="s">
        <v>5652</v>
      </c>
      <c r="B2633" s="104" t="s">
        <v>5653</v>
      </c>
      <c r="C2633" s="105">
        <v>81384</v>
      </c>
      <c r="D2633" s="105">
        <v>527983</v>
      </c>
      <c r="E2633" s="106">
        <f t="shared" si="287"/>
        <v>6.4875528359382679</v>
      </c>
      <c r="F2633" s="107">
        <f t="shared" si="288"/>
        <v>40</v>
      </c>
      <c r="G2633" s="107">
        <f>COUNTIF(Data_Eksportir!$H$2:$H$3401,A2633)</f>
        <v>0</v>
      </c>
      <c r="H2633" s="104" t="str">
        <f t="shared" si="289"/>
        <v>5 – 20</v>
      </c>
      <c r="I2633" s="104" t="str">
        <f t="shared" si="290"/>
        <v>Di bawah ambang nilai</v>
      </c>
      <c r="J2633" s="106">
        <f t="shared" si="291"/>
        <v>527983.00263300003</v>
      </c>
      <c r="K2633" s="105">
        <f t="shared" si="292"/>
        <v>0</v>
      </c>
      <c r="L2633" s="106">
        <f t="shared" si="293"/>
        <v>0</v>
      </c>
    </row>
    <row r="2634" spans="1:12" x14ac:dyDescent="0.3">
      <c r="A2634" s="104" t="s">
        <v>5654</v>
      </c>
      <c r="B2634" s="104" t="s">
        <v>5655</v>
      </c>
      <c r="C2634" s="105">
        <v>7263</v>
      </c>
      <c r="D2634" s="105">
        <v>32474</v>
      </c>
      <c r="E2634" s="106">
        <f t="shared" si="287"/>
        <v>4.4711551700399284</v>
      </c>
      <c r="F2634" s="107">
        <f t="shared" si="288"/>
        <v>40</v>
      </c>
      <c r="G2634" s="107">
        <f>COUNTIF(Data_Eksportir!$H$2:$H$3401,A2634)</f>
        <v>0</v>
      </c>
      <c r="H2634" s="104" t="str">
        <f t="shared" si="289"/>
        <v>1 – 5</v>
      </c>
      <c r="I2634" s="104" t="str">
        <f t="shared" si="290"/>
        <v>Di bawah ambang nilai</v>
      </c>
      <c r="J2634" s="106">
        <f t="shared" si="291"/>
        <v>32474.002634</v>
      </c>
      <c r="K2634" s="105">
        <f t="shared" si="292"/>
        <v>0</v>
      </c>
      <c r="L2634" s="106">
        <f t="shared" si="293"/>
        <v>0</v>
      </c>
    </row>
    <row r="2635" spans="1:12" x14ac:dyDescent="0.3">
      <c r="A2635" s="104" t="s">
        <v>5656</v>
      </c>
      <c r="B2635" s="104" t="s">
        <v>5657</v>
      </c>
      <c r="C2635" s="105">
        <v>2219116</v>
      </c>
      <c r="D2635" s="105">
        <v>22582215</v>
      </c>
      <c r="E2635" s="106">
        <f t="shared" si="287"/>
        <v>10.176221071814181</v>
      </c>
      <c r="F2635" s="107">
        <f t="shared" si="288"/>
        <v>40</v>
      </c>
      <c r="G2635" s="107">
        <f>COUNTIF(Data_Eksportir!$H$2:$H$3401,A2635)</f>
        <v>1</v>
      </c>
      <c r="H2635" s="104" t="str">
        <f t="shared" si="289"/>
        <v>5 – 20</v>
      </c>
      <c r="I2635" s="104" t="str">
        <f t="shared" si="290"/>
        <v>Keterwakilan rendah</v>
      </c>
      <c r="J2635" s="106">
        <f t="shared" si="291"/>
        <v>22582215.002634998</v>
      </c>
      <c r="K2635" s="105">
        <f t="shared" si="292"/>
        <v>11291107.5</v>
      </c>
      <c r="L2635" s="106">
        <f t="shared" si="293"/>
        <v>11291107.502635</v>
      </c>
    </row>
    <row r="2636" spans="1:12" x14ac:dyDescent="0.3">
      <c r="A2636" s="104" t="s">
        <v>5658</v>
      </c>
      <c r="B2636" s="104" t="s">
        <v>5659</v>
      </c>
      <c r="C2636" s="105">
        <v>362964</v>
      </c>
      <c r="D2636" s="105">
        <v>4965833</v>
      </c>
      <c r="E2636" s="106">
        <f t="shared" si="287"/>
        <v>13.681337543117223</v>
      </c>
      <c r="F2636" s="107">
        <f t="shared" si="288"/>
        <v>40</v>
      </c>
      <c r="G2636" s="107">
        <f>COUNTIF(Data_Eksportir!$H$2:$H$3401,A2636)</f>
        <v>0</v>
      </c>
      <c r="H2636" s="104" t="str">
        <f t="shared" si="289"/>
        <v>5 – 20</v>
      </c>
      <c r="I2636" s="104" t="str">
        <f t="shared" si="290"/>
        <v>Di bawah ambang nilai</v>
      </c>
      <c r="J2636" s="106">
        <f t="shared" si="291"/>
        <v>4965833.0026359996</v>
      </c>
      <c r="K2636" s="105">
        <f t="shared" si="292"/>
        <v>0</v>
      </c>
      <c r="L2636" s="106">
        <f t="shared" si="293"/>
        <v>0</v>
      </c>
    </row>
    <row r="2637" spans="1:12" x14ac:dyDescent="0.3">
      <c r="A2637" s="104" t="s">
        <v>5660</v>
      </c>
      <c r="B2637" s="104" t="s">
        <v>5661</v>
      </c>
      <c r="C2637" s="105">
        <v>170</v>
      </c>
      <c r="D2637" s="105">
        <v>8182</v>
      </c>
      <c r="E2637" s="106">
        <f t="shared" si="287"/>
        <v>48.129411764705885</v>
      </c>
      <c r="F2637" s="107">
        <f t="shared" si="288"/>
        <v>40</v>
      </c>
      <c r="G2637" s="107">
        <f>COUNTIF(Data_Eksportir!$H$2:$H$3401,A2637)</f>
        <v>0</v>
      </c>
      <c r="H2637" s="104" t="str">
        <f t="shared" si="289"/>
        <v>20 – 100</v>
      </c>
      <c r="I2637" s="104" t="str">
        <f t="shared" si="290"/>
        <v>Di bawah ambang nilai</v>
      </c>
      <c r="J2637" s="106">
        <f t="shared" si="291"/>
        <v>8182.0026369999996</v>
      </c>
      <c r="K2637" s="105">
        <f t="shared" si="292"/>
        <v>0</v>
      </c>
      <c r="L2637" s="106">
        <f t="shared" si="293"/>
        <v>0</v>
      </c>
    </row>
    <row r="2638" spans="1:12" x14ac:dyDescent="0.3">
      <c r="A2638" s="104" t="s">
        <v>5662</v>
      </c>
      <c r="B2638" s="104" t="s">
        <v>5663</v>
      </c>
      <c r="C2638" s="105">
        <v>34975</v>
      </c>
      <c r="D2638" s="105">
        <v>130074</v>
      </c>
      <c r="E2638" s="106">
        <f t="shared" si="287"/>
        <v>3.7190564689063619</v>
      </c>
      <c r="F2638" s="107">
        <f t="shared" si="288"/>
        <v>40</v>
      </c>
      <c r="G2638" s="107">
        <f>COUNTIF(Data_Eksportir!$H$2:$H$3401,A2638)</f>
        <v>0</v>
      </c>
      <c r="H2638" s="104" t="str">
        <f t="shared" si="289"/>
        <v>1 – 5</v>
      </c>
      <c r="I2638" s="104" t="str">
        <f t="shared" si="290"/>
        <v>Di bawah ambang nilai</v>
      </c>
      <c r="J2638" s="106">
        <f t="shared" si="291"/>
        <v>130074.00263800001</v>
      </c>
      <c r="K2638" s="105">
        <f t="shared" si="292"/>
        <v>0</v>
      </c>
      <c r="L2638" s="106">
        <f t="shared" si="293"/>
        <v>0</v>
      </c>
    </row>
    <row r="2639" spans="1:12" x14ac:dyDescent="0.3">
      <c r="A2639" s="104" t="s">
        <v>5664</v>
      </c>
      <c r="B2639" s="104" t="s">
        <v>5665</v>
      </c>
      <c r="C2639" s="105">
        <v>3583</v>
      </c>
      <c r="D2639" s="105">
        <v>114723</v>
      </c>
      <c r="E2639" s="106">
        <f t="shared" si="287"/>
        <v>32.018699413898965</v>
      </c>
      <c r="F2639" s="107">
        <f t="shared" si="288"/>
        <v>40</v>
      </c>
      <c r="G2639" s="107">
        <f>COUNTIF(Data_Eksportir!$H$2:$H$3401,A2639)</f>
        <v>1</v>
      </c>
      <c r="H2639" s="104" t="str">
        <f t="shared" si="289"/>
        <v>20 – 100</v>
      </c>
      <c r="I2639" s="104" t="str">
        <f t="shared" si="290"/>
        <v>Di bawah ambang nilai</v>
      </c>
      <c r="J2639" s="106">
        <f t="shared" si="291"/>
        <v>114723.002639</v>
      </c>
      <c r="K2639" s="105">
        <f t="shared" si="292"/>
        <v>0</v>
      </c>
      <c r="L2639" s="106">
        <f t="shared" si="293"/>
        <v>0</v>
      </c>
    </row>
    <row r="2640" spans="1:12" x14ac:dyDescent="0.3">
      <c r="A2640" s="104" t="s">
        <v>5666</v>
      </c>
      <c r="B2640" s="104" t="s">
        <v>5667</v>
      </c>
      <c r="C2640" s="105">
        <v>5</v>
      </c>
      <c r="D2640" s="105">
        <v>346</v>
      </c>
      <c r="E2640" s="106">
        <f t="shared" si="287"/>
        <v>69.2</v>
      </c>
      <c r="F2640" s="107">
        <f t="shared" si="288"/>
        <v>40</v>
      </c>
      <c r="G2640" s="107">
        <f>COUNTIF(Data_Eksportir!$H$2:$H$3401,A2640)</f>
        <v>0</v>
      </c>
      <c r="H2640" s="104" t="str">
        <f t="shared" si="289"/>
        <v>20 – 100</v>
      </c>
      <c r="I2640" s="104" t="str">
        <f t="shared" si="290"/>
        <v>Di bawah ambang nilai</v>
      </c>
      <c r="J2640" s="106">
        <f t="shared" si="291"/>
        <v>346.00263999999999</v>
      </c>
      <c r="K2640" s="105">
        <f t="shared" si="292"/>
        <v>0</v>
      </c>
      <c r="L2640" s="106">
        <f t="shared" si="293"/>
        <v>0</v>
      </c>
    </row>
    <row r="2641" spans="1:12" x14ac:dyDescent="0.3">
      <c r="A2641" s="104" t="s">
        <v>5668</v>
      </c>
      <c r="B2641" s="104" t="s">
        <v>5669</v>
      </c>
      <c r="C2641" s="105">
        <v>3584326</v>
      </c>
      <c r="D2641" s="105">
        <v>33638125</v>
      </c>
      <c r="E2641" s="106">
        <f t="shared" si="287"/>
        <v>9.3847839175342873</v>
      </c>
      <c r="F2641" s="107">
        <f t="shared" si="288"/>
        <v>40</v>
      </c>
      <c r="G2641" s="107">
        <f>COUNTIF(Data_Eksportir!$H$2:$H$3401,A2641)</f>
        <v>0</v>
      </c>
      <c r="H2641" s="104" t="str">
        <f t="shared" si="289"/>
        <v>5 – 20</v>
      </c>
      <c r="I2641" s="104" t="str">
        <f t="shared" si="290"/>
        <v>Belum terwakili</v>
      </c>
      <c r="J2641" s="106">
        <f t="shared" si="291"/>
        <v>33638125.002641</v>
      </c>
      <c r="K2641" s="105">
        <f t="shared" si="292"/>
        <v>33638125</v>
      </c>
      <c r="L2641" s="106">
        <f t="shared" si="293"/>
        <v>33638125.002641</v>
      </c>
    </row>
    <row r="2642" spans="1:12" x14ac:dyDescent="0.3">
      <c r="A2642" s="104" t="s">
        <v>5670</v>
      </c>
      <c r="B2642" s="104" t="s">
        <v>5671</v>
      </c>
      <c r="C2642" s="105">
        <v>82110852</v>
      </c>
      <c r="D2642" s="105">
        <v>204</v>
      </c>
      <c r="E2642" s="106">
        <f t="shared" si="287"/>
        <v>2.4844462702688798E-6</v>
      </c>
      <c r="F2642" s="107">
        <f t="shared" si="288"/>
        <v>40</v>
      </c>
      <c r="G2642" s="107">
        <f>COUNTIF(Data_Eksportir!$H$2:$H$3401,A2642)</f>
        <v>0</v>
      </c>
      <c r="H2642" s="104" t="str">
        <f t="shared" si="289"/>
        <v>Di bawah 1</v>
      </c>
      <c r="I2642" s="104" t="str">
        <f t="shared" si="290"/>
        <v>Di bawah ambang nilai</v>
      </c>
      <c r="J2642" s="106">
        <f t="shared" si="291"/>
        <v>204.00264200000001</v>
      </c>
      <c r="K2642" s="105">
        <f t="shared" si="292"/>
        <v>0</v>
      </c>
      <c r="L2642" s="106">
        <f t="shared" si="293"/>
        <v>0</v>
      </c>
    </row>
    <row r="2643" spans="1:12" x14ac:dyDescent="0.3">
      <c r="A2643" s="104" t="s">
        <v>5672</v>
      </c>
      <c r="B2643" s="104" t="s">
        <v>5673</v>
      </c>
      <c r="C2643" s="105">
        <v>8612536</v>
      </c>
      <c r="D2643" s="105">
        <v>31034073</v>
      </c>
      <c r="E2643" s="106">
        <f t="shared" si="287"/>
        <v>3.6033606129483813</v>
      </c>
      <c r="F2643" s="107">
        <f t="shared" si="288"/>
        <v>40</v>
      </c>
      <c r="G2643" s="107">
        <f>COUNTIF(Data_Eksportir!$H$2:$H$3401,A2643)</f>
        <v>0</v>
      </c>
      <c r="H2643" s="104" t="str">
        <f t="shared" si="289"/>
        <v>1 – 5</v>
      </c>
      <c r="I2643" s="104" t="str">
        <f t="shared" si="290"/>
        <v>Belum terwakili</v>
      </c>
      <c r="J2643" s="106">
        <f t="shared" si="291"/>
        <v>31034073.002643</v>
      </c>
      <c r="K2643" s="105">
        <f t="shared" si="292"/>
        <v>31034073</v>
      </c>
      <c r="L2643" s="106">
        <f t="shared" si="293"/>
        <v>31034073.002643</v>
      </c>
    </row>
    <row r="2644" spans="1:12" x14ac:dyDescent="0.3">
      <c r="A2644" s="104" t="s">
        <v>5674</v>
      </c>
      <c r="B2644" s="104" t="s">
        <v>5675</v>
      </c>
      <c r="C2644" s="105">
        <v>379965</v>
      </c>
      <c r="D2644" s="105">
        <v>1226495</v>
      </c>
      <c r="E2644" s="106">
        <f t="shared" si="287"/>
        <v>3.2279157290803102</v>
      </c>
      <c r="F2644" s="107">
        <f t="shared" si="288"/>
        <v>40</v>
      </c>
      <c r="G2644" s="107">
        <f>COUNTIF(Data_Eksportir!$H$2:$H$3401,A2644)</f>
        <v>0</v>
      </c>
      <c r="H2644" s="104" t="str">
        <f t="shared" si="289"/>
        <v>1 – 5</v>
      </c>
      <c r="I2644" s="104" t="str">
        <f t="shared" si="290"/>
        <v>Di bawah ambang nilai</v>
      </c>
      <c r="J2644" s="106">
        <f t="shared" si="291"/>
        <v>1226495.0026440001</v>
      </c>
      <c r="K2644" s="105">
        <f t="shared" si="292"/>
        <v>0</v>
      </c>
      <c r="L2644" s="106">
        <f t="shared" si="293"/>
        <v>0</v>
      </c>
    </row>
    <row r="2645" spans="1:12" x14ac:dyDescent="0.3">
      <c r="A2645" s="104" t="s">
        <v>5676</v>
      </c>
      <c r="B2645" s="104" t="s">
        <v>5677</v>
      </c>
      <c r="C2645" s="105">
        <v>29279907</v>
      </c>
      <c r="D2645" s="105">
        <v>95867758</v>
      </c>
      <c r="E2645" s="106">
        <f t="shared" si="287"/>
        <v>3.2741824623964821</v>
      </c>
      <c r="F2645" s="107">
        <f t="shared" si="288"/>
        <v>40</v>
      </c>
      <c r="G2645" s="107">
        <f>COUNTIF(Data_Eksportir!$H$2:$H$3401,A2645)</f>
        <v>0</v>
      </c>
      <c r="H2645" s="104" t="str">
        <f t="shared" si="289"/>
        <v>1 – 5</v>
      </c>
      <c r="I2645" s="104" t="str">
        <f t="shared" si="290"/>
        <v>Belum terwakili</v>
      </c>
      <c r="J2645" s="106">
        <f t="shared" si="291"/>
        <v>95867758.002645001</v>
      </c>
      <c r="K2645" s="105">
        <f t="shared" si="292"/>
        <v>95867758</v>
      </c>
      <c r="L2645" s="106">
        <f t="shared" si="293"/>
        <v>95867758.002645001</v>
      </c>
    </row>
    <row r="2646" spans="1:12" x14ac:dyDescent="0.3">
      <c r="A2646" s="104" t="s">
        <v>5678</v>
      </c>
      <c r="B2646" s="104" t="s">
        <v>5679</v>
      </c>
      <c r="C2646" s="105">
        <v>6176</v>
      </c>
      <c r="D2646" s="105">
        <v>11287</v>
      </c>
      <c r="E2646" s="106">
        <f t="shared" si="287"/>
        <v>1.8275582901554404</v>
      </c>
      <c r="F2646" s="107">
        <f t="shared" si="288"/>
        <v>40</v>
      </c>
      <c r="G2646" s="107">
        <f>COUNTIF(Data_Eksportir!$H$2:$H$3401,A2646)</f>
        <v>0</v>
      </c>
      <c r="H2646" s="104" t="str">
        <f t="shared" si="289"/>
        <v>1 – 5</v>
      </c>
      <c r="I2646" s="104" t="str">
        <f t="shared" si="290"/>
        <v>Di bawah ambang nilai</v>
      </c>
      <c r="J2646" s="106">
        <f t="shared" si="291"/>
        <v>11287.002646000001</v>
      </c>
      <c r="K2646" s="105">
        <f t="shared" si="292"/>
        <v>0</v>
      </c>
      <c r="L2646" s="106">
        <f t="shared" si="293"/>
        <v>0</v>
      </c>
    </row>
    <row r="2647" spans="1:12" x14ac:dyDescent="0.3">
      <c r="A2647" s="104" t="s">
        <v>5680</v>
      </c>
      <c r="B2647" s="104" t="s">
        <v>5681</v>
      </c>
      <c r="C2647" s="105">
        <v>23856548</v>
      </c>
      <c r="D2647" s="105">
        <v>54343527</v>
      </c>
      <c r="E2647" s="106">
        <f t="shared" si="287"/>
        <v>2.2779291874080023</v>
      </c>
      <c r="F2647" s="107">
        <f t="shared" si="288"/>
        <v>40</v>
      </c>
      <c r="G2647" s="107">
        <f>COUNTIF(Data_Eksportir!$H$2:$H$3401,A2647)</f>
        <v>0</v>
      </c>
      <c r="H2647" s="104" t="str">
        <f t="shared" si="289"/>
        <v>1 – 5</v>
      </c>
      <c r="I2647" s="104" t="str">
        <f t="shared" si="290"/>
        <v>Belum terwakili</v>
      </c>
      <c r="J2647" s="106">
        <f t="shared" si="291"/>
        <v>54343527.002646998</v>
      </c>
      <c r="K2647" s="105">
        <f t="shared" si="292"/>
        <v>54343527</v>
      </c>
      <c r="L2647" s="106">
        <f t="shared" si="293"/>
        <v>54343527.002646998</v>
      </c>
    </row>
    <row r="2648" spans="1:12" x14ac:dyDescent="0.3">
      <c r="A2648" s="104" t="s">
        <v>5682</v>
      </c>
      <c r="B2648" s="104" t="s">
        <v>5683</v>
      </c>
      <c r="C2648" s="105">
        <v>54149</v>
      </c>
      <c r="D2648" s="105">
        <v>2426404</v>
      </c>
      <c r="E2648" s="106">
        <f t="shared" si="287"/>
        <v>44.809765646641672</v>
      </c>
      <c r="F2648" s="107">
        <f t="shared" si="288"/>
        <v>40</v>
      </c>
      <c r="G2648" s="107">
        <f>COUNTIF(Data_Eksportir!$H$2:$H$3401,A2648)</f>
        <v>0</v>
      </c>
      <c r="H2648" s="104" t="str">
        <f t="shared" si="289"/>
        <v>20 – 100</v>
      </c>
      <c r="I2648" s="104" t="str">
        <f t="shared" si="290"/>
        <v>Di bawah ambang nilai</v>
      </c>
      <c r="J2648" s="106">
        <f t="shared" si="291"/>
        <v>2426404.0026480001</v>
      </c>
      <c r="K2648" s="105">
        <f t="shared" si="292"/>
        <v>0</v>
      </c>
      <c r="L2648" s="106">
        <f t="shared" si="293"/>
        <v>0</v>
      </c>
    </row>
    <row r="2649" spans="1:12" x14ac:dyDescent="0.3">
      <c r="A2649" s="104" t="s">
        <v>5684</v>
      </c>
      <c r="B2649" s="104" t="s">
        <v>5685</v>
      </c>
      <c r="C2649" s="105">
        <v>40068799</v>
      </c>
      <c r="D2649" s="105">
        <v>169496550</v>
      </c>
      <c r="E2649" s="106">
        <f t="shared" si="287"/>
        <v>4.2301380183618678</v>
      </c>
      <c r="F2649" s="107">
        <f t="shared" si="288"/>
        <v>40</v>
      </c>
      <c r="G2649" s="107">
        <f>COUNTIF(Data_Eksportir!$H$2:$H$3401,A2649)</f>
        <v>0</v>
      </c>
      <c r="H2649" s="104" t="str">
        <f t="shared" si="289"/>
        <v>1 – 5</v>
      </c>
      <c r="I2649" s="104" t="str">
        <f t="shared" si="290"/>
        <v>Belum terwakili</v>
      </c>
      <c r="J2649" s="106">
        <f t="shared" si="291"/>
        <v>169496550.00264901</v>
      </c>
      <c r="K2649" s="105">
        <f t="shared" si="292"/>
        <v>169496550</v>
      </c>
      <c r="L2649" s="106">
        <f t="shared" si="293"/>
        <v>169496550.00264901</v>
      </c>
    </row>
    <row r="2650" spans="1:12" x14ac:dyDescent="0.3">
      <c r="A2650" s="104" t="s">
        <v>5686</v>
      </c>
      <c r="B2650" s="104" t="s">
        <v>5687</v>
      </c>
      <c r="C2650" s="105">
        <v>4850843</v>
      </c>
      <c r="D2650" s="105">
        <v>18079599</v>
      </c>
      <c r="E2650" s="106">
        <f t="shared" si="287"/>
        <v>3.727104546570565</v>
      </c>
      <c r="F2650" s="107">
        <f t="shared" si="288"/>
        <v>40</v>
      </c>
      <c r="G2650" s="107">
        <f>COUNTIF(Data_Eksportir!$H$2:$H$3401,A2650)</f>
        <v>0</v>
      </c>
      <c r="H2650" s="104" t="str">
        <f t="shared" si="289"/>
        <v>1 – 5</v>
      </c>
      <c r="I2650" s="104" t="str">
        <f t="shared" si="290"/>
        <v>Belum terwakili</v>
      </c>
      <c r="J2650" s="106">
        <f t="shared" si="291"/>
        <v>18079599.00265</v>
      </c>
      <c r="K2650" s="105">
        <f t="shared" si="292"/>
        <v>18079599</v>
      </c>
      <c r="L2650" s="106">
        <f t="shared" si="293"/>
        <v>18079599.00265</v>
      </c>
    </row>
    <row r="2651" spans="1:12" x14ac:dyDescent="0.3">
      <c r="A2651" s="104" t="s">
        <v>5688</v>
      </c>
      <c r="B2651" s="104" t="s">
        <v>5689</v>
      </c>
      <c r="C2651" s="105">
        <v>2407900</v>
      </c>
      <c r="D2651" s="105">
        <v>7448441</v>
      </c>
      <c r="E2651" s="106">
        <f t="shared" si="287"/>
        <v>3.0933348560986751</v>
      </c>
      <c r="F2651" s="107">
        <f t="shared" si="288"/>
        <v>40</v>
      </c>
      <c r="G2651" s="107">
        <f>COUNTIF(Data_Eksportir!$H$2:$H$3401,A2651)</f>
        <v>0</v>
      </c>
      <c r="H2651" s="104" t="str">
        <f t="shared" si="289"/>
        <v>1 – 5</v>
      </c>
      <c r="I2651" s="104" t="str">
        <f t="shared" si="290"/>
        <v>Di bawah ambang nilai</v>
      </c>
      <c r="J2651" s="106">
        <f t="shared" si="291"/>
        <v>7448441.0026510004</v>
      </c>
      <c r="K2651" s="105">
        <f t="shared" si="292"/>
        <v>0</v>
      </c>
      <c r="L2651" s="106">
        <f t="shared" si="293"/>
        <v>0</v>
      </c>
    </row>
    <row r="2652" spans="1:12" x14ac:dyDescent="0.3">
      <c r="A2652" s="104" t="s">
        <v>5690</v>
      </c>
      <c r="B2652" s="104" t="s">
        <v>5691</v>
      </c>
      <c r="C2652" s="105">
        <v>7876688</v>
      </c>
      <c r="D2652" s="105">
        <v>24789490</v>
      </c>
      <c r="E2652" s="106">
        <f t="shared" si="287"/>
        <v>3.1471971468211004</v>
      </c>
      <c r="F2652" s="107">
        <f t="shared" si="288"/>
        <v>40</v>
      </c>
      <c r="G2652" s="107">
        <f>COUNTIF(Data_Eksportir!$H$2:$H$3401,A2652)</f>
        <v>0</v>
      </c>
      <c r="H2652" s="104" t="str">
        <f t="shared" si="289"/>
        <v>1 – 5</v>
      </c>
      <c r="I2652" s="104" t="str">
        <f t="shared" si="290"/>
        <v>Belum terwakili</v>
      </c>
      <c r="J2652" s="106">
        <f t="shared" si="291"/>
        <v>24789490.002652001</v>
      </c>
      <c r="K2652" s="105">
        <f t="shared" si="292"/>
        <v>24789490</v>
      </c>
      <c r="L2652" s="106">
        <f t="shared" si="293"/>
        <v>24789490.002652001</v>
      </c>
    </row>
    <row r="2653" spans="1:12" x14ac:dyDescent="0.3">
      <c r="A2653" s="104" t="s">
        <v>5692</v>
      </c>
      <c r="B2653" s="104" t="s">
        <v>5693</v>
      </c>
      <c r="C2653" s="105">
        <v>404</v>
      </c>
      <c r="D2653" s="105">
        <v>3210</v>
      </c>
      <c r="E2653" s="106">
        <f t="shared" si="287"/>
        <v>7.9455445544554459</v>
      </c>
      <c r="F2653" s="107">
        <f t="shared" si="288"/>
        <v>40</v>
      </c>
      <c r="G2653" s="107">
        <f>COUNTIF(Data_Eksportir!$H$2:$H$3401,A2653)</f>
        <v>0</v>
      </c>
      <c r="H2653" s="104" t="str">
        <f t="shared" si="289"/>
        <v>5 – 20</v>
      </c>
      <c r="I2653" s="104" t="str">
        <f t="shared" si="290"/>
        <v>Di bawah ambang nilai</v>
      </c>
      <c r="J2653" s="106">
        <f t="shared" si="291"/>
        <v>3210.002653</v>
      </c>
      <c r="K2653" s="105">
        <f t="shared" si="292"/>
        <v>0</v>
      </c>
      <c r="L2653" s="106">
        <f t="shared" si="293"/>
        <v>0</v>
      </c>
    </row>
    <row r="2654" spans="1:12" x14ac:dyDescent="0.3">
      <c r="A2654" s="104" t="s">
        <v>5694</v>
      </c>
      <c r="B2654" s="104" t="s">
        <v>5695</v>
      </c>
      <c r="C2654" s="105">
        <v>37305</v>
      </c>
      <c r="D2654" s="105">
        <v>122593</v>
      </c>
      <c r="E2654" s="106">
        <f t="shared" si="287"/>
        <v>3.2862350891301433</v>
      </c>
      <c r="F2654" s="107">
        <f t="shared" si="288"/>
        <v>40</v>
      </c>
      <c r="G2654" s="107">
        <f>COUNTIF(Data_Eksportir!$H$2:$H$3401,A2654)</f>
        <v>0</v>
      </c>
      <c r="H2654" s="104" t="str">
        <f t="shared" si="289"/>
        <v>1 – 5</v>
      </c>
      <c r="I2654" s="104" t="str">
        <f t="shared" si="290"/>
        <v>Di bawah ambang nilai</v>
      </c>
      <c r="J2654" s="106">
        <f t="shared" si="291"/>
        <v>122593.002654</v>
      </c>
      <c r="K2654" s="105">
        <f t="shared" si="292"/>
        <v>0</v>
      </c>
      <c r="L2654" s="106">
        <f t="shared" si="293"/>
        <v>0</v>
      </c>
    </row>
    <row r="2655" spans="1:12" x14ac:dyDescent="0.3">
      <c r="A2655" s="104" t="s">
        <v>5696</v>
      </c>
      <c r="B2655" s="104" t="s">
        <v>5697</v>
      </c>
      <c r="C2655" s="105">
        <v>731196</v>
      </c>
      <c r="D2655" s="105">
        <v>2335714</v>
      </c>
      <c r="E2655" s="106">
        <f t="shared" si="287"/>
        <v>3.1943746957040244</v>
      </c>
      <c r="F2655" s="107">
        <f t="shared" si="288"/>
        <v>40</v>
      </c>
      <c r="G2655" s="107">
        <f>COUNTIF(Data_Eksportir!$H$2:$H$3401,A2655)</f>
        <v>0</v>
      </c>
      <c r="H2655" s="104" t="str">
        <f t="shared" si="289"/>
        <v>1 – 5</v>
      </c>
      <c r="I2655" s="104" t="str">
        <f t="shared" si="290"/>
        <v>Di bawah ambang nilai</v>
      </c>
      <c r="J2655" s="106">
        <f t="shared" si="291"/>
        <v>2335714.002655</v>
      </c>
      <c r="K2655" s="105">
        <f t="shared" si="292"/>
        <v>0</v>
      </c>
      <c r="L2655" s="106">
        <f t="shared" si="293"/>
        <v>0</v>
      </c>
    </row>
    <row r="2656" spans="1:12" x14ac:dyDescent="0.3">
      <c r="A2656" s="104" t="s">
        <v>5698</v>
      </c>
      <c r="B2656" s="104" t="s">
        <v>5699</v>
      </c>
      <c r="C2656" s="105">
        <v>11605</v>
      </c>
      <c r="D2656" s="105">
        <v>118815</v>
      </c>
      <c r="E2656" s="106">
        <f t="shared" si="287"/>
        <v>10.238259370960792</v>
      </c>
      <c r="F2656" s="107">
        <f t="shared" si="288"/>
        <v>40</v>
      </c>
      <c r="G2656" s="107">
        <f>COUNTIF(Data_Eksportir!$H$2:$H$3401,A2656)</f>
        <v>0</v>
      </c>
      <c r="H2656" s="104" t="str">
        <f t="shared" si="289"/>
        <v>5 – 20</v>
      </c>
      <c r="I2656" s="104" t="str">
        <f t="shared" si="290"/>
        <v>Di bawah ambang nilai</v>
      </c>
      <c r="J2656" s="106">
        <f t="shared" si="291"/>
        <v>118815.002656</v>
      </c>
      <c r="K2656" s="105">
        <f t="shared" si="292"/>
        <v>0</v>
      </c>
      <c r="L2656" s="106">
        <f t="shared" si="293"/>
        <v>0</v>
      </c>
    </row>
    <row r="2657" spans="1:12" x14ac:dyDescent="0.3">
      <c r="A2657" s="104" t="s">
        <v>5700</v>
      </c>
      <c r="B2657" s="104" t="s">
        <v>5701</v>
      </c>
      <c r="C2657" s="105">
        <v>87744</v>
      </c>
      <c r="D2657" s="105">
        <v>244368</v>
      </c>
      <c r="E2657" s="106">
        <f t="shared" si="287"/>
        <v>2.7850109409190371</v>
      </c>
      <c r="F2657" s="107">
        <f t="shared" si="288"/>
        <v>40</v>
      </c>
      <c r="G2657" s="107">
        <f>COUNTIF(Data_Eksportir!$H$2:$H$3401,A2657)</f>
        <v>0</v>
      </c>
      <c r="H2657" s="104" t="str">
        <f t="shared" si="289"/>
        <v>1 – 5</v>
      </c>
      <c r="I2657" s="104" t="str">
        <f t="shared" si="290"/>
        <v>Di bawah ambang nilai</v>
      </c>
      <c r="J2657" s="106">
        <f t="shared" si="291"/>
        <v>244368.002657</v>
      </c>
      <c r="K2657" s="105">
        <f t="shared" si="292"/>
        <v>0</v>
      </c>
      <c r="L2657" s="106">
        <f t="shared" si="293"/>
        <v>0</v>
      </c>
    </row>
    <row r="2658" spans="1:12" x14ac:dyDescent="0.3">
      <c r="A2658" s="104" t="s">
        <v>5702</v>
      </c>
      <c r="B2658" s="104" t="s">
        <v>5703</v>
      </c>
      <c r="C2658" s="105">
        <v>47947</v>
      </c>
      <c r="D2658" s="105">
        <v>190949</v>
      </c>
      <c r="E2658" s="106">
        <f t="shared" si="287"/>
        <v>3.9825015120862619</v>
      </c>
      <c r="F2658" s="107">
        <f t="shared" si="288"/>
        <v>40</v>
      </c>
      <c r="G2658" s="107">
        <f>COUNTIF(Data_Eksportir!$H$2:$H$3401,A2658)</f>
        <v>0</v>
      </c>
      <c r="H2658" s="104" t="str">
        <f t="shared" si="289"/>
        <v>1 – 5</v>
      </c>
      <c r="I2658" s="104" t="str">
        <f t="shared" si="290"/>
        <v>Di bawah ambang nilai</v>
      </c>
      <c r="J2658" s="106">
        <f t="shared" si="291"/>
        <v>190949.00265800001</v>
      </c>
      <c r="K2658" s="105">
        <f t="shared" si="292"/>
        <v>0</v>
      </c>
      <c r="L2658" s="106">
        <f t="shared" si="293"/>
        <v>0</v>
      </c>
    </row>
    <row r="2659" spans="1:12" x14ac:dyDescent="0.3">
      <c r="A2659" s="104" t="s">
        <v>5704</v>
      </c>
      <c r="B2659" s="104" t="s">
        <v>5705</v>
      </c>
      <c r="C2659" s="105">
        <v>8574</v>
      </c>
      <c r="D2659" s="105">
        <v>702</v>
      </c>
      <c r="E2659" s="106">
        <f t="shared" si="287"/>
        <v>8.1875437368789369E-2</v>
      </c>
      <c r="F2659" s="107">
        <f t="shared" si="288"/>
        <v>40</v>
      </c>
      <c r="G2659" s="107">
        <f>COUNTIF(Data_Eksportir!$H$2:$H$3401,A2659)</f>
        <v>0</v>
      </c>
      <c r="H2659" s="104" t="str">
        <f t="shared" si="289"/>
        <v>Di bawah 1</v>
      </c>
      <c r="I2659" s="104" t="str">
        <f t="shared" si="290"/>
        <v>Di bawah ambang nilai</v>
      </c>
      <c r="J2659" s="106">
        <f t="shared" si="291"/>
        <v>702.00265899999999</v>
      </c>
      <c r="K2659" s="105">
        <f t="shared" si="292"/>
        <v>0</v>
      </c>
      <c r="L2659" s="106">
        <f t="shared" si="293"/>
        <v>0</v>
      </c>
    </row>
    <row r="2660" spans="1:12" x14ac:dyDescent="0.3">
      <c r="A2660" s="104" t="s">
        <v>5706</v>
      </c>
      <c r="B2660" s="104" t="s">
        <v>5707</v>
      </c>
      <c r="C2660" s="105">
        <v>9787</v>
      </c>
      <c r="D2660" s="105">
        <v>19169</v>
      </c>
      <c r="E2660" s="106">
        <f t="shared" si="287"/>
        <v>1.9586185756615919</v>
      </c>
      <c r="F2660" s="107">
        <f t="shared" si="288"/>
        <v>40</v>
      </c>
      <c r="G2660" s="107">
        <f>COUNTIF(Data_Eksportir!$H$2:$H$3401,A2660)</f>
        <v>0</v>
      </c>
      <c r="H2660" s="104" t="str">
        <f t="shared" si="289"/>
        <v>1 – 5</v>
      </c>
      <c r="I2660" s="104" t="str">
        <f t="shared" si="290"/>
        <v>Di bawah ambang nilai</v>
      </c>
      <c r="J2660" s="106">
        <f t="shared" si="291"/>
        <v>19169.002659999998</v>
      </c>
      <c r="K2660" s="105">
        <f t="shared" si="292"/>
        <v>0</v>
      </c>
      <c r="L2660" s="106">
        <f t="shared" si="293"/>
        <v>0</v>
      </c>
    </row>
    <row r="2661" spans="1:12" x14ac:dyDescent="0.3">
      <c r="A2661" s="104" t="s">
        <v>5708</v>
      </c>
      <c r="B2661" s="104" t="s">
        <v>5709</v>
      </c>
      <c r="C2661" s="105">
        <v>504732</v>
      </c>
      <c r="D2661" s="105">
        <v>388451</v>
      </c>
      <c r="E2661" s="106">
        <f t="shared" si="287"/>
        <v>0.76961833210495867</v>
      </c>
      <c r="F2661" s="107">
        <f t="shared" si="288"/>
        <v>40</v>
      </c>
      <c r="G2661" s="107">
        <f>COUNTIF(Data_Eksportir!$H$2:$H$3401,A2661)</f>
        <v>0</v>
      </c>
      <c r="H2661" s="104" t="str">
        <f t="shared" si="289"/>
        <v>Di bawah 1</v>
      </c>
      <c r="I2661" s="104" t="str">
        <f t="shared" si="290"/>
        <v>Di bawah ambang nilai</v>
      </c>
      <c r="J2661" s="106">
        <f t="shared" si="291"/>
        <v>388451.00266100001</v>
      </c>
      <c r="K2661" s="105">
        <f t="shared" si="292"/>
        <v>0</v>
      </c>
      <c r="L2661" s="106">
        <f t="shared" si="293"/>
        <v>0</v>
      </c>
    </row>
    <row r="2662" spans="1:12" x14ac:dyDescent="0.3">
      <c r="A2662" s="104" t="s">
        <v>5710</v>
      </c>
      <c r="B2662" s="104" t="s">
        <v>5711</v>
      </c>
      <c r="C2662" s="105">
        <v>41</v>
      </c>
      <c r="D2662" s="105">
        <v>966</v>
      </c>
      <c r="E2662" s="106">
        <f t="shared" si="287"/>
        <v>23.560975609756099</v>
      </c>
      <c r="F2662" s="107">
        <f t="shared" si="288"/>
        <v>40</v>
      </c>
      <c r="G2662" s="107">
        <f>COUNTIF(Data_Eksportir!$H$2:$H$3401,A2662)</f>
        <v>0</v>
      </c>
      <c r="H2662" s="104" t="str">
        <f t="shared" si="289"/>
        <v>20 – 100</v>
      </c>
      <c r="I2662" s="104" t="str">
        <f t="shared" si="290"/>
        <v>Di bawah ambang nilai</v>
      </c>
      <c r="J2662" s="106">
        <f t="shared" si="291"/>
        <v>966.00266199999999</v>
      </c>
      <c r="K2662" s="105">
        <f t="shared" si="292"/>
        <v>0</v>
      </c>
      <c r="L2662" s="106">
        <f t="shared" si="293"/>
        <v>0</v>
      </c>
    </row>
    <row r="2663" spans="1:12" x14ac:dyDescent="0.3">
      <c r="A2663" s="104" t="s">
        <v>5712</v>
      </c>
      <c r="B2663" s="104" t="s">
        <v>5713</v>
      </c>
      <c r="C2663" s="105">
        <v>410</v>
      </c>
      <c r="D2663" s="105">
        <v>647</v>
      </c>
      <c r="E2663" s="106">
        <f t="shared" si="287"/>
        <v>1.5780487804878049</v>
      </c>
      <c r="F2663" s="107">
        <f t="shared" si="288"/>
        <v>40</v>
      </c>
      <c r="G2663" s="107">
        <f>COUNTIF(Data_Eksportir!$H$2:$H$3401,A2663)</f>
        <v>0</v>
      </c>
      <c r="H2663" s="104" t="str">
        <f t="shared" si="289"/>
        <v>1 – 5</v>
      </c>
      <c r="I2663" s="104" t="str">
        <f t="shared" si="290"/>
        <v>Di bawah ambang nilai</v>
      </c>
      <c r="J2663" s="106">
        <f t="shared" si="291"/>
        <v>647.00266299999998</v>
      </c>
      <c r="K2663" s="105">
        <f t="shared" si="292"/>
        <v>0</v>
      </c>
      <c r="L2663" s="106">
        <f t="shared" si="293"/>
        <v>0</v>
      </c>
    </row>
    <row r="2664" spans="1:12" x14ac:dyDescent="0.3">
      <c r="A2664" s="104" t="s">
        <v>5714</v>
      </c>
      <c r="B2664" s="104" t="s">
        <v>5715</v>
      </c>
      <c r="C2664" s="105">
        <v>1240</v>
      </c>
      <c r="D2664" s="105">
        <v>10181</v>
      </c>
      <c r="E2664" s="106">
        <f t="shared" si="287"/>
        <v>8.2104838709677423</v>
      </c>
      <c r="F2664" s="107">
        <f t="shared" si="288"/>
        <v>40</v>
      </c>
      <c r="G2664" s="107">
        <f>COUNTIF(Data_Eksportir!$H$2:$H$3401,A2664)</f>
        <v>0</v>
      </c>
      <c r="H2664" s="104" t="str">
        <f t="shared" si="289"/>
        <v>5 – 20</v>
      </c>
      <c r="I2664" s="104" t="str">
        <f t="shared" si="290"/>
        <v>Di bawah ambang nilai</v>
      </c>
      <c r="J2664" s="106">
        <f t="shared" si="291"/>
        <v>10181.002664</v>
      </c>
      <c r="K2664" s="105">
        <f t="shared" si="292"/>
        <v>0</v>
      </c>
      <c r="L2664" s="106">
        <f t="shared" si="293"/>
        <v>0</v>
      </c>
    </row>
    <row r="2665" spans="1:12" x14ac:dyDescent="0.3">
      <c r="A2665" s="104" t="s">
        <v>5716</v>
      </c>
      <c r="B2665" s="104" t="s">
        <v>5717</v>
      </c>
      <c r="C2665" s="105">
        <v>14791</v>
      </c>
      <c r="D2665" s="105">
        <v>27561</v>
      </c>
      <c r="E2665" s="106">
        <f t="shared" si="287"/>
        <v>1.8633628557906836</v>
      </c>
      <c r="F2665" s="107">
        <f t="shared" si="288"/>
        <v>40</v>
      </c>
      <c r="G2665" s="107">
        <f>COUNTIF(Data_Eksportir!$H$2:$H$3401,A2665)</f>
        <v>0</v>
      </c>
      <c r="H2665" s="104" t="str">
        <f t="shared" si="289"/>
        <v>1 – 5</v>
      </c>
      <c r="I2665" s="104" t="str">
        <f t="shared" si="290"/>
        <v>Di bawah ambang nilai</v>
      </c>
      <c r="J2665" s="106">
        <f t="shared" si="291"/>
        <v>27561.002665</v>
      </c>
      <c r="K2665" s="105">
        <f t="shared" si="292"/>
        <v>0</v>
      </c>
      <c r="L2665" s="106">
        <f t="shared" si="293"/>
        <v>0</v>
      </c>
    </row>
    <row r="2666" spans="1:12" x14ac:dyDescent="0.3">
      <c r="A2666" s="104" t="s">
        <v>5718</v>
      </c>
      <c r="B2666" s="104" t="s">
        <v>5719</v>
      </c>
      <c r="C2666" s="105">
        <v>102</v>
      </c>
      <c r="D2666" s="105">
        <v>586</v>
      </c>
      <c r="E2666" s="106">
        <f t="shared" si="287"/>
        <v>5.7450980392156863</v>
      </c>
      <c r="F2666" s="107">
        <f t="shared" si="288"/>
        <v>40</v>
      </c>
      <c r="G2666" s="107">
        <f>COUNTIF(Data_Eksportir!$H$2:$H$3401,A2666)</f>
        <v>0</v>
      </c>
      <c r="H2666" s="104" t="str">
        <f t="shared" si="289"/>
        <v>5 – 20</v>
      </c>
      <c r="I2666" s="104" t="str">
        <f t="shared" si="290"/>
        <v>Di bawah ambang nilai</v>
      </c>
      <c r="J2666" s="106">
        <f t="shared" si="291"/>
        <v>586.00266599999998</v>
      </c>
      <c r="K2666" s="105">
        <f t="shared" si="292"/>
        <v>0</v>
      </c>
      <c r="L2666" s="106">
        <f t="shared" si="293"/>
        <v>0</v>
      </c>
    </row>
    <row r="2667" spans="1:12" x14ac:dyDescent="0.3">
      <c r="A2667" s="104" t="s">
        <v>5720</v>
      </c>
      <c r="B2667" s="104" t="s">
        <v>5721</v>
      </c>
      <c r="C2667" s="105">
        <v>59440</v>
      </c>
      <c r="D2667" s="105">
        <v>185250</v>
      </c>
      <c r="E2667" s="106">
        <f t="shared" si="287"/>
        <v>3.1165881561238225</v>
      </c>
      <c r="F2667" s="107">
        <f t="shared" si="288"/>
        <v>40</v>
      </c>
      <c r="G2667" s="107">
        <f>COUNTIF(Data_Eksportir!$H$2:$H$3401,A2667)</f>
        <v>0</v>
      </c>
      <c r="H2667" s="104" t="str">
        <f t="shared" si="289"/>
        <v>1 – 5</v>
      </c>
      <c r="I2667" s="104" t="str">
        <f t="shared" si="290"/>
        <v>Di bawah ambang nilai</v>
      </c>
      <c r="J2667" s="106">
        <f t="shared" si="291"/>
        <v>185250.00266699999</v>
      </c>
      <c r="K2667" s="105">
        <f t="shared" si="292"/>
        <v>0</v>
      </c>
      <c r="L2667" s="106">
        <f t="shared" si="293"/>
        <v>0</v>
      </c>
    </row>
    <row r="2668" spans="1:12" x14ac:dyDescent="0.3">
      <c r="A2668" s="104" t="s">
        <v>5722</v>
      </c>
      <c r="B2668" s="104" t="s">
        <v>5723</v>
      </c>
      <c r="C2668" s="105">
        <v>5840</v>
      </c>
      <c r="D2668" s="105">
        <v>4050</v>
      </c>
      <c r="E2668" s="106">
        <f t="shared" si="287"/>
        <v>0.69349315068493156</v>
      </c>
      <c r="F2668" s="107">
        <f t="shared" si="288"/>
        <v>40</v>
      </c>
      <c r="G2668" s="107">
        <f>COUNTIF(Data_Eksportir!$H$2:$H$3401,A2668)</f>
        <v>0</v>
      </c>
      <c r="H2668" s="104" t="str">
        <f t="shared" si="289"/>
        <v>Di bawah 1</v>
      </c>
      <c r="I2668" s="104" t="str">
        <f t="shared" si="290"/>
        <v>Di bawah ambang nilai</v>
      </c>
      <c r="J2668" s="106">
        <f t="shared" si="291"/>
        <v>4050.0026680000001</v>
      </c>
      <c r="K2668" s="105">
        <f t="shared" si="292"/>
        <v>0</v>
      </c>
      <c r="L2668" s="106">
        <f t="shared" si="293"/>
        <v>0</v>
      </c>
    </row>
    <row r="2669" spans="1:12" x14ac:dyDescent="0.3">
      <c r="A2669" s="104" t="s">
        <v>5724</v>
      </c>
      <c r="B2669" s="104" t="s">
        <v>5725</v>
      </c>
      <c r="C2669" s="105">
        <v>52489</v>
      </c>
      <c r="D2669" s="105">
        <v>111211</v>
      </c>
      <c r="E2669" s="106">
        <f t="shared" si="287"/>
        <v>2.1187486902017567</v>
      </c>
      <c r="F2669" s="107">
        <f t="shared" si="288"/>
        <v>40</v>
      </c>
      <c r="G2669" s="107">
        <f>COUNTIF(Data_Eksportir!$H$2:$H$3401,A2669)</f>
        <v>0</v>
      </c>
      <c r="H2669" s="104" t="str">
        <f t="shared" si="289"/>
        <v>1 – 5</v>
      </c>
      <c r="I2669" s="104" t="str">
        <f t="shared" si="290"/>
        <v>Di bawah ambang nilai</v>
      </c>
      <c r="J2669" s="106">
        <f t="shared" si="291"/>
        <v>111211.00266899999</v>
      </c>
      <c r="K2669" s="105">
        <f t="shared" si="292"/>
        <v>0</v>
      </c>
      <c r="L2669" s="106">
        <f t="shared" si="293"/>
        <v>0</v>
      </c>
    </row>
    <row r="2670" spans="1:12" x14ac:dyDescent="0.3">
      <c r="A2670" s="104" t="s">
        <v>5726</v>
      </c>
      <c r="B2670" s="104" t="s">
        <v>5727</v>
      </c>
      <c r="C2670" s="105">
        <v>120</v>
      </c>
      <c r="D2670" s="105">
        <v>244</v>
      </c>
      <c r="E2670" s="106">
        <f t="shared" si="287"/>
        <v>2.0333333333333332</v>
      </c>
      <c r="F2670" s="107">
        <f t="shared" si="288"/>
        <v>40</v>
      </c>
      <c r="G2670" s="107">
        <f>COUNTIF(Data_Eksportir!$H$2:$H$3401,A2670)</f>
        <v>0</v>
      </c>
      <c r="H2670" s="104" t="str">
        <f t="shared" si="289"/>
        <v>1 – 5</v>
      </c>
      <c r="I2670" s="104" t="str">
        <f t="shared" si="290"/>
        <v>Di bawah ambang nilai</v>
      </c>
      <c r="J2670" s="106">
        <f t="shared" si="291"/>
        <v>244.00266999999999</v>
      </c>
      <c r="K2670" s="105">
        <f t="shared" si="292"/>
        <v>0</v>
      </c>
      <c r="L2670" s="106">
        <f t="shared" si="293"/>
        <v>0</v>
      </c>
    </row>
    <row r="2671" spans="1:12" x14ac:dyDescent="0.3">
      <c r="A2671" s="104" t="s">
        <v>5728</v>
      </c>
      <c r="B2671" s="104" t="s">
        <v>5729</v>
      </c>
      <c r="C2671" s="105">
        <v>186</v>
      </c>
      <c r="D2671" s="105">
        <v>722</v>
      </c>
      <c r="E2671" s="106">
        <f t="shared" si="287"/>
        <v>3.881720430107527</v>
      </c>
      <c r="F2671" s="107">
        <f t="shared" si="288"/>
        <v>40</v>
      </c>
      <c r="G2671" s="107">
        <f>COUNTIF(Data_Eksportir!$H$2:$H$3401,A2671)</f>
        <v>0</v>
      </c>
      <c r="H2671" s="104" t="str">
        <f t="shared" si="289"/>
        <v>1 – 5</v>
      </c>
      <c r="I2671" s="104" t="str">
        <f t="shared" si="290"/>
        <v>Di bawah ambang nilai</v>
      </c>
      <c r="J2671" s="106">
        <f t="shared" si="291"/>
        <v>722.00267099999996</v>
      </c>
      <c r="K2671" s="105">
        <f t="shared" si="292"/>
        <v>0</v>
      </c>
      <c r="L2671" s="106">
        <f t="shared" si="293"/>
        <v>0</v>
      </c>
    </row>
    <row r="2672" spans="1:12" x14ac:dyDescent="0.3">
      <c r="A2672" s="104" t="s">
        <v>5730</v>
      </c>
      <c r="B2672" s="104" t="s">
        <v>5731</v>
      </c>
      <c r="C2672" s="105">
        <v>4385</v>
      </c>
      <c r="D2672" s="105">
        <v>31253</v>
      </c>
      <c r="E2672" s="106">
        <f t="shared" si="287"/>
        <v>7.1272519954389963</v>
      </c>
      <c r="F2672" s="107">
        <f t="shared" si="288"/>
        <v>40</v>
      </c>
      <c r="G2672" s="107">
        <f>COUNTIF(Data_Eksportir!$H$2:$H$3401,A2672)</f>
        <v>0</v>
      </c>
      <c r="H2672" s="104" t="str">
        <f t="shared" si="289"/>
        <v>5 – 20</v>
      </c>
      <c r="I2672" s="104" t="str">
        <f t="shared" si="290"/>
        <v>Di bawah ambang nilai</v>
      </c>
      <c r="J2672" s="106">
        <f t="shared" si="291"/>
        <v>31253.002671999999</v>
      </c>
      <c r="K2672" s="105">
        <f t="shared" si="292"/>
        <v>0</v>
      </c>
      <c r="L2672" s="106">
        <f t="shared" si="293"/>
        <v>0</v>
      </c>
    </row>
    <row r="2673" spans="1:12" x14ac:dyDescent="0.3">
      <c r="A2673" s="104" t="s">
        <v>5732</v>
      </c>
      <c r="B2673" s="104" t="s">
        <v>5733</v>
      </c>
      <c r="C2673" s="105">
        <v>3192</v>
      </c>
      <c r="D2673" s="105">
        <v>3007</v>
      </c>
      <c r="E2673" s="106">
        <f t="shared" si="287"/>
        <v>0.94204260651629068</v>
      </c>
      <c r="F2673" s="107">
        <f t="shared" si="288"/>
        <v>40</v>
      </c>
      <c r="G2673" s="107">
        <f>COUNTIF(Data_Eksportir!$H$2:$H$3401,A2673)</f>
        <v>0</v>
      </c>
      <c r="H2673" s="104" t="str">
        <f t="shared" si="289"/>
        <v>Di bawah 1</v>
      </c>
      <c r="I2673" s="104" t="str">
        <f t="shared" si="290"/>
        <v>Di bawah ambang nilai</v>
      </c>
      <c r="J2673" s="106">
        <f t="shared" si="291"/>
        <v>3007.002673</v>
      </c>
      <c r="K2673" s="105">
        <f t="shared" si="292"/>
        <v>0</v>
      </c>
      <c r="L2673" s="106">
        <f t="shared" si="293"/>
        <v>0</v>
      </c>
    </row>
    <row r="2674" spans="1:12" x14ac:dyDescent="0.3">
      <c r="A2674" s="104" t="s">
        <v>5734</v>
      </c>
      <c r="B2674" s="104" t="s">
        <v>5735</v>
      </c>
      <c r="C2674" s="105">
        <v>2685321</v>
      </c>
      <c r="D2674" s="105">
        <v>6511035</v>
      </c>
      <c r="E2674" s="106">
        <f t="shared" si="287"/>
        <v>2.4246766029089262</v>
      </c>
      <c r="F2674" s="107">
        <f t="shared" si="288"/>
        <v>40</v>
      </c>
      <c r="G2674" s="107">
        <f>COUNTIF(Data_Eksportir!$H$2:$H$3401,A2674)</f>
        <v>0</v>
      </c>
      <c r="H2674" s="104" t="str">
        <f t="shared" si="289"/>
        <v>1 – 5</v>
      </c>
      <c r="I2674" s="104" t="str">
        <f t="shared" si="290"/>
        <v>Di bawah ambang nilai</v>
      </c>
      <c r="J2674" s="106">
        <f t="shared" si="291"/>
        <v>6511035.0026740003</v>
      </c>
      <c r="K2674" s="105">
        <f t="shared" si="292"/>
        <v>0</v>
      </c>
      <c r="L2674" s="106">
        <f t="shared" si="293"/>
        <v>0</v>
      </c>
    </row>
    <row r="2675" spans="1:12" x14ac:dyDescent="0.3">
      <c r="A2675" s="104" t="s">
        <v>5736</v>
      </c>
      <c r="B2675" s="104" t="s">
        <v>5737</v>
      </c>
      <c r="C2675" s="105">
        <v>297809</v>
      </c>
      <c r="D2675" s="105">
        <v>2299365</v>
      </c>
      <c r="E2675" s="106">
        <f t="shared" si="287"/>
        <v>7.7209385881554953</v>
      </c>
      <c r="F2675" s="107">
        <f t="shared" si="288"/>
        <v>40</v>
      </c>
      <c r="G2675" s="107">
        <f>COUNTIF(Data_Eksportir!$H$2:$H$3401,A2675)</f>
        <v>0</v>
      </c>
      <c r="H2675" s="104" t="str">
        <f t="shared" si="289"/>
        <v>5 – 20</v>
      </c>
      <c r="I2675" s="104" t="str">
        <f t="shared" si="290"/>
        <v>Di bawah ambang nilai</v>
      </c>
      <c r="J2675" s="106">
        <f t="shared" si="291"/>
        <v>2299365.0026750001</v>
      </c>
      <c r="K2675" s="105">
        <f t="shared" si="292"/>
        <v>0</v>
      </c>
      <c r="L2675" s="106">
        <f t="shared" si="293"/>
        <v>0</v>
      </c>
    </row>
    <row r="2676" spans="1:12" x14ac:dyDescent="0.3">
      <c r="A2676" s="104" t="s">
        <v>5738</v>
      </c>
      <c r="B2676" s="104" t="s">
        <v>5739</v>
      </c>
      <c r="C2676" s="105">
        <v>250</v>
      </c>
      <c r="D2676" s="105">
        <v>179</v>
      </c>
      <c r="E2676" s="106">
        <f t="shared" si="287"/>
        <v>0.71599999999999997</v>
      </c>
      <c r="F2676" s="107">
        <f t="shared" si="288"/>
        <v>40</v>
      </c>
      <c r="G2676" s="107">
        <f>COUNTIF(Data_Eksportir!$H$2:$H$3401,A2676)</f>
        <v>0</v>
      </c>
      <c r="H2676" s="104" t="str">
        <f t="shared" si="289"/>
        <v>Di bawah 1</v>
      </c>
      <c r="I2676" s="104" t="str">
        <f t="shared" si="290"/>
        <v>Di bawah ambang nilai</v>
      </c>
      <c r="J2676" s="106">
        <f t="shared" si="291"/>
        <v>179.00267600000001</v>
      </c>
      <c r="K2676" s="105">
        <f t="shared" si="292"/>
        <v>0</v>
      </c>
      <c r="L2676" s="106">
        <f t="shared" si="293"/>
        <v>0</v>
      </c>
    </row>
    <row r="2677" spans="1:12" x14ac:dyDescent="0.3">
      <c r="A2677" s="104" t="s">
        <v>5740</v>
      </c>
      <c r="B2677" s="104" t="s">
        <v>5741</v>
      </c>
      <c r="C2677" s="105">
        <v>37166</v>
      </c>
      <c r="D2677" s="105">
        <v>90913</v>
      </c>
      <c r="E2677" s="106">
        <f t="shared" si="287"/>
        <v>2.4461335629338641</v>
      </c>
      <c r="F2677" s="107">
        <f t="shared" si="288"/>
        <v>40</v>
      </c>
      <c r="G2677" s="107">
        <f>COUNTIF(Data_Eksportir!$H$2:$H$3401,A2677)</f>
        <v>0</v>
      </c>
      <c r="H2677" s="104" t="str">
        <f t="shared" si="289"/>
        <v>1 – 5</v>
      </c>
      <c r="I2677" s="104" t="str">
        <f t="shared" si="290"/>
        <v>Di bawah ambang nilai</v>
      </c>
      <c r="J2677" s="106">
        <f t="shared" si="291"/>
        <v>90913.002676999997</v>
      </c>
      <c r="K2677" s="105">
        <f t="shared" si="292"/>
        <v>0</v>
      </c>
      <c r="L2677" s="106">
        <f t="shared" si="293"/>
        <v>0</v>
      </c>
    </row>
    <row r="2678" spans="1:12" x14ac:dyDescent="0.3">
      <c r="A2678" s="104" t="s">
        <v>5742</v>
      </c>
      <c r="B2678" s="104" t="s">
        <v>5743</v>
      </c>
      <c r="C2678" s="105">
        <v>168831</v>
      </c>
      <c r="D2678" s="105">
        <v>428782</v>
      </c>
      <c r="E2678" s="106">
        <f t="shared" si="287"/>
        <v>2.5397113089420782</v>
      </c>
      <c r="F2678" s="107">
        <f t="shared" si="288"/>
        <v>40</v>
      </c>
      <c r="G2678" s="107">
        <f>COUNTIF(Data_Eksportir!$H$2:$H$3401,A2678)</f>
        <v>0</v>
      </c>
      <c r="H2678" s="104" t="str">
        <f t="shared" si="289"/>
        <v>1 – 5</v>
      </c>
      <c r="I2678" s="104" t="str">
        <f t="shared" si="290"/>
        <v>Di bawah ambang nilai</v>
      </c>
      <c r="J2678" s="106">
        <f t="shared" si="291"/>
        <v>428782.00267800002</v>
      </c>
      <c r="K2678" s="105">
        <f t="shared" si="292"/>
        <v>0</v>
      </c>
      <c r="L2678" s="106">
        <f t="shared" si="293"/>
        <v>0</v>
      </c>
    </row>
    <row r="2679" spans="1:12" x14ac:dyDescent="0.3">
      <c r="A2679" s="104" t="s">
        <v>5744</v>
      </c>
      <c r="B2679" s="104" t="s">
        <v>5745</v>
      </c>
      <c r="C2679" s="105">
        <v>95490</v>
      </c>
      <c r="D2679" s="105">
        <v>246296</v>
      </c>
      <c r="E2679" s="106">
        <f t="shared" si="287"/>
        <v>2.5792857890878627</v>
      </c>
      <c r="F2679" s="107">
        <f t="shared" si="288"/>
        <v>40</v>
      </c>
      <c r="G2679" s="107">
        <f>COUNTIF(Data_Eksportir!$H$2:$H$3401,A2679)</f>
        <v>0</v>
      </c>
      <c r="H2679" s="104" t="str">
        <f t="shared" si="289"/>
        <v>1 – 5</v>
      </c>
      <c r="I2679" s="104" t="str">
        <f t="shared" si="290"/>
        <v>Di bawah ambang nilai</v>
      </c>
      <c r="J2679" s="106">
        <f t="shared" si="291"/>
        <v>246296.002679</v>
      </c>
      <c r="K2679" s="105">
        <f t="shared" si="292"/>
        <v>0</v>
      </c>
      <c r="L2679" s="106">
        <f t="shared" si="293"/>
        <v>0</v>
      </c>
    </row>
    <row r="2680" spans="1:12" x14ac:dyDescent="0.3">
      <c r="A2680" s="104" t="s">
        <v>5746</v>
      </c>
      <c r="B2680" s="104" t="s">
        <v>5747</v>
      </c>
      <c r="C2680" s="105">
        <v>326428</v>
      </c>
      <c r="D2680" s="105">
        <v>1153576</v>
      </c>
      <c r="E2680" s="106">
        <f t="shared" si="287"/>
        <v>3.5339370397147305</v>
      </c>
      <c r="F2680" s="107">
        <f t="shared" si="288"/>
        <v>40</v>
      </c>
      <c r="G2680" s="107">
        <f>COUNTIF(Data_Eksportir!$H$2:$H$3401,A2680)</f>
        <v>0</v>
      </c>
      <c r="H2680" s="104" t="str">
        <f t="shared" si="289"/>
        <v>1 – 5</v>
      </c>
      <c r="I2680" s="104" t="str">
        <f t="shared" si="290"/>
        <v>Di bawah ambang nilai</v>
      </c>
      <c r="J2680" s="106">
        <f t="shared" si="291"/>
        <v>1153576.0026799999</v>
      </c>
      <c r="K2680" s="105">
        <f t="shared" si="292"/>
        <v>0</v>
      </c>
      <c r="L2680" s="106">
        <f t="shared" si="293"/>
        <v>0</v>
      </c>
    </row>
    <row r="2681" spans="1:12" x14ac:dyDescent="0.3">
      <c r="A2681" s="104" t="s">
        <v>5748</v>
      </c>
      <c r="B2681" s="104" t="s">
        <v>5749</v>
      </c>
      <c r="C2681" s="105">
        <v>162128</v>
      </c>
      <c r="D2681" s="105">
        <v>498181</v>
      </c>
      <c r="E2681" s="106">
        <f t="shared" si="287"/>
        <v>3.0727634955097205</v>
      </c>
      <c r="F2681" s="107">
        <f t="shared" si="288"/>
        <v>40</v>
      </c>
      <c r="G2681" s="107">
        <f>COUNTIF(Data_Eksportir!$H$2:$H$3401,A2681)</f>
        <v>0</v>
      </c>
      <c r="H2681" s="104" t="str">
        <f t="shared" si="289"/>
        <v>1 – 5</v>
      </c>
      <c r="I2681" s="104" t="str">
        <f t="shared" si="290"/>
        <v>Di bawah ambang nilai</v>
      </c>
      <c r="J2681" s="106">
        <f t="shared" si="291"/>
        <v>498181.00268099998</v>
      </c>
      <c r="K2681" s="105">
        <f t="shared" si="292"/>
        <v>0</v>
      </c>
      <c r="L2681" s="106">
        <f t="shared" si="293"/>
        <v>0</v>
      </c>
    </row>
    <row r="2682" spans="1:12" x14ac:dyDescent="0.3">
      <c r="A2682" s="104" t="s">
        <v>5750</v>
      </c>
      <c r="B2682" s="104" t="s">
        <v>5751</v>
      </c>
      <c r="C2682" s="105">
        <v>19485</v>
      </c>
      <c r="D2682" s="105">
        <v>70376</v>
      </c>
      <c r="E2682" s="106">
        <f t="shared" si="287"/>
        <v>3.6118039517577625</v>
      </c>
      <c r="F2682" s="107">
        <f t="shared" si="288"/>
        <v>40</v>
      </c>
      <c r="G2682" s="107">
        <f>COUNTIF(Data_Eksportir!$H$2:$H$3401,A2682)</f>
        <v>0</v>
      </c>
      <c r="H2682" s="104" t="str">
        <f t="shared" si="289"/>
        <v>1 – 5</v>
      </c>
      <c r="I2682" s="104" t="str">
        <f t="shared" si="290"/>
        <v>Di bawah ambang nilai</v>
      </c>
      <c r="J2682" s="106">
        <f t="shared" si="291"/>
        <v>70376.002682000006</v>
      </c>
      <c r="K2682" s="105">
        <f t="shared" si="292"/>
        <v>0</v>
      </c>
      <c r="L2682" s="106">
        <f t="shared" si="293"/>
        <v>0</v>
      </c>
    </row>
    <row r="2683" spans="1:12" x14ac:dyDescent="0.3">
      <c r="A2683" s="104" t="s">
        <v>5752</v>
      </c>
      <c r="B2683" s="104" t="s">
        <v>5753</v>
      </c>
      <c r="C2683" s="105">
        <v>551</v>
      </c>
      <c r="D2683" s="105">
        <v>571</v>
      </c>
      <c r="E2683" s="106">
        <f t="shared" si="287"/>
        <v>1.0362976406533575</v>
      </c>
      <c r="F2683" s="107">
        <f t="shared" si="288"/>
        <v>40</v>
      </c>
      <c r="G2683" s="107">
        <f>COUNTIF(Data_Eksportir!$H$2:$H$3401,A2683)</f>
        <v>0</v>
      </c>
      <c r="H2683" s="104" t="str">
        <f t="shared" si="289"/>
        <v>1 – 5</v>
      </c>
      <c r="I2683" s="104" t="str">
        <f t="shared" si="290"/>
        <v>Di bawah ambang nilai</v>
      </c>
      <c r="J2683" s="106">
        <f t="shared" si="291"/>
        <v>571.00268300000005</v>
      </c>
      <c r="K2683" s="105">
        <f t="shared" si="292"/>
        <v>0</v>
      </c>
      <c r="L2683" s="106">
        <f t="shared" si="293"/>
        <v>0</v>
      </c>
    </row>
    <row r="2684" spans="1:12" x14ac:dyDescent="0.3">
      <c r="A2684" s="104" t="s">
        <v>5754</v>
      </c>
      <c r="B2684" s="104" t="s">
        <v>5755</v>
      </c>
      <c r="C2684" s="105">
        <v>913852</v>
      </c>
      <c r="D2684" s="105">
        <v>4797016</v>
      </c>
      <c r="E2684" s="106">
        <f t="shared" si="287"/>
        <v>5.2492263517506119</v>
      </c>
      <c r="F2684" s="107">
        <f t="shared" si="288"/>
        <v>40</v>
      </c>
      <c r="G2684" s="107">
        <f>COUNTIF(Data_Eksportir!$H$2:$H$3401,A2684)</f>
        <v>0</v>
      </c>
      <c r="H2684" s="104" t="str">
        <f t="shared" si="289"/>
        <v>5 – 20</v>
      </c>
      <c r="I2684" s="104" t="str">
        <f t="shared" si="290"/>
        <v>Di bawah ambang nilai</v>
      </c>
      <c r="J2684" s="106">
        <f t="shared" si="291"/>
        <v>4797016.0026839999</v>
      </c>
      <c r="K2684" s="105">
        <f t="shared" si="292"/>
        <v>0</v>
      </c>
      <c r="L2684" s="106">
        <f t="shared" si="293"/>
        <v>0</v>
      </c>
    </row>
    <row r="2685" spans="1:12" x14ac:dyDescent="0.3">
      <c r="A2685" s="104" t="s">
        <v>5756</v>
      </c>
      <c r="B2685" s="104" t="s">
        <v>5757</v>
      </c>
      <c r="C2685" s="105">
        <v>2831</v>
      </c>
      <c r="D2685" s="105">
        <v>10622</v>
      </c>
      <c r="E2685" s="106">
        <f t="shared" si="287"/>
        <v>3.7520310844224656</v>
      </c>
      <c r="F2685" s="107">
        <f t="shared" si="288"/>
        <v>40</v>
      </c>
      <c r="G2685" s="107">
        <f>COUNTIF(Data_Eksportir!$H$2:$H$3401,A2685)</f>
        <v>0</v>
      </c>
      <c r="H2685" s="104" t="str">
        <f t="shared" si="289"/>
        <v>1 – 5</v>
      </c>
      <c r="I2685" s="104" t="str">
        <f t="shared" si="290"/>
        <v>Di bawah ambang nilai</v>
      </c>
      <c r="J2685" s="106">
        <f t="shared" si="291"/>
        <v>10622.002684999999</v>
      </c>
      <c r="K2685" s="105">
        <f t="shared" si="292"/>
        <v>0</v>
      </c>
      <c r="L2685" s="106">
        <f t="shared" si="293"/>
        <v>0</v>
      </c>
    </row>
    <row r="2686" spans="1:12" x14ac:dyDescent="0.3">
      <c r="A2686" s="104" t="s">
        <v>5758</v>
      </c>
      <c r="B2686" s="104" t="s">
        <v>5759</v>
      </c>
      <c r="C2686" s="105">
        <v>30</v>
      </c>
      <c r="D2686" s="105">
        <v>206</v>
      </c>
      <c r="E2686" s="106">
        <f t="shared" si="287"/>
        <v>6.8666666666666663</v>
      </c>
      <c r="F2686" s="107">
        <f t="shared" si="288"/>
        <v>40</v>
      </c>
      <c r="G2686" s="107">
        <f>COUNTIF(Data_Eksportir!$H$2:$H$3401,A2686)</f>
        <v>0</v>
      </c>
      <c r="H2686" s="104" t="str">
        <f t="shared" si="289"/>
        <v>5 – 20</v>
      </c>
      <c r="I2686" s="104" t="str">
        <f t="shared" si="290"/>
        <v>Di bawah ambang nilai</v>
      </c>
      <c r="J2686" s="106">
        <f t="shared" si="291"/>
        <v>206.00268600000001</v>
      </c>
      <c r="K2686" s="105">
        <f t="shared" si="292"/>
        <v>0</v>
      </c>
      <c r="L2686" s="106">
        <f t="shared" si="293"/>
        <v>0</v>
      </c>
    </row>
    <row r="2687" spans="1:12" x14ac:dyDescent="0.3">
      <c r="A2687" s="104" t="s">
        <v>5760</v>
      </c>
      <c r="B2687" s="104" t="s">
        <v>5761</v>
      </c>
      <c r="C2687" s="105">
        <v>911348</v>
      </c>
      <c r="D2687" s="105">
        <v>3130518</v>
      </c>
      <c r="E2687" s="106">
        <f t="shared" si="287"/>
        <v>3.4350412795112297</v>
      </c>
      <c r="F2687" s="107">
        <f t="shared" si="288"/>
        <v>40</v>
      </c>
      <c r="G2687" s="107">
        <f>COUNTIF(Data_Eksportir!$H$2:$H$3401,A2687)</f>
        <v>0</v>
      </c>
      <c r="H2687" s="104" t="str">
        <f t="shared" si="289"/>
        <v>1 – 5</v>
      </c>
      <c r="I2687" s="104" t="str">
        <f t="shared" si="290"/>
        <v>Di bawah ambang nilai</v>
      </c>
      <c r="J2687" s="106">
        <f t="shared" si="291"/>
        <v>3130518.0026870002</v>
      </c>
      <c r="K2687" s="105">
        <f t="shared" si="292"/>
        <v>0</v>
      </c>
      <c r="L2687" s="106">
        <f t="shared" si="293"/>
        <v>0</v>
      </c>
    </row>
    <row r="2688" spans="1:12" x14ac:dyDescent="0.3">
      <c r="A2688" s="104" t="s">
        <v>5762</v>
      </c>
      <c r="B2688" s="104" t="s">
        <v>5763</v>
      </c>
      <c r="C2688" s="105">
        <v>7473</v>
      </c>
      <c r="D2688" s="105">
        <v>34431</v>
      </c>
      <c r="E2688" s="106">
        <f t="shared" si="287"/>
        <v>4.6073865917302292</v>
      </c>
      <c r="F2688" s="107">
        <f t="shared" si="288"/>
        <v>40</v>
      </c>
      <c r="G2688" s="107">
        <f>COUNTIF(Data_Eksportir!$H$2:$H$3401,A2688)</f>
        <v>0</v>
      </c>
      <c r="H2688" s="104" t="str">
        <f t="shared" si="289"/>
        <v>1 – 5</v>
      </c>
      <c r="I2688" s="104" t="str">
        <f t="shared" si="290"/>
        <v>Di bawah ambang nilai</v>
      </c>
      <c r="J2688" s="106">
        <f t="shared" si="291"/>
        <v>34431.002688</v>
      </c>
      <c r="K2688" s="105">
        <f t="shared" si="292"/>
        <v>0</v>
      </c>
      <c r="L2688" s="106">
        <f t="shared" si="293"/>
        <v>0</v>
      </c>
    </row>
    <row r="2689" spans="1:12" x14ac:dyDescent="0.3">
      <c r="A2689" s="104" t="s">
        <v>5764</v>
      </c>
      <c r="B2689" s="104" t="s">
        <v>5765</v>
      </c>
      <c r="C2689" s="105">
        <v>1</v>
      </c>
      <c r="D2689" s="105">
        <v>8</v>
      </c>
      <c r="E2689" s="106">
        <f t="shared" si="287"/>
        <v>8</v>
      </c>
      <c r="F2689" s="107">
        <f t="shared" si="288"/>
        <v>40</v>
      </c>
      <c r="G2689" s="107">
        <f>COUNTIF(Data_Eksportir!$H$2:$H$3401,A2689)</f>
        <v>0</v>
      </c>
      <c r="H2689" s="104" t="str">
        <f t="shared" si="289"/>
        <v>5 – 20</v>
      </c>
      <c r="I2689" s="104" t="str">
        <f t="shared" si="290"/>
        <v>Di bawah ambang nilai</v>
      </c>
      <c r="J2689" s="106">
        <f t="shared" si="291"/>
        <v>8.0026890000000002</v>
      </c>
      <c r="K2689" s="105">
        <f t="shared" si="292"/>
        <v>0</v>
      </c>
      <c r="L2689" s="106">
        <f t="shared" si="293"/>
        <v>0</v>
      </c>
    </row>
    <row r="2690" spans="1:12" x14ac:dyDescent="0.3">
      <c r="A2690" s="104" t="s">
        <v>5766</v>
      </c>
      <c r="B2690" s="104" t="s">
        <v>5767</v>
      </c>
      <c r="C2690" s="105">
        <v>210783</v>
      </c>
      <c r="D2690" s="105">
        <v>994752</v>
      </c>
      <c r="E2690" s="106">
        <f t="shared" ref="E2690:E2753" si="294">IF(AND(ISNUMBER(C2690),C2690&gt;0),D2690/C2690,"")</f>
        <v>4.7193179715631715</v>
      </c>
      <c r="F2690" s="107">
        <f t="shared" ref="F2690:F2753" si="295">VALUE(LEFT(A2690,2))</f>
        <v>40</v>
      </c>
      <c r="G2690" s="107">
        <f>COUNTIF(Data_Eksportir!$H$2:$H$3401,A2690)</f>
        <v>0</v>
      </c>
      <c r="H2690" s="104" t="str">
        <f t="shared" ref="H2690:H2753" si="296">IF(E2690="","Tanpa data berat",IF(E2690&lt;1,"Di bawah 1",IF(E2690&lt;5,"1 – 5",IF(E2690&lt;20,"5 – 20",IF(E2690&lt;100,"20 – 100","100 ke atas")))))</f>
        <v>1 – 5</v>
      </c>
      <c r="I2690" s="104" t="str">
        <f t="shared" ref="I2690:I2753" si="297">IF(D2690&lt;p_nilai_besar,"Di bawah ambang nilai",IF(G2690=0,"Belum terwakili",IF(G2690&lt;=p_listing_rendah,"Keterwakilan rendah","Terwakili")))</f>
        <v>Di bawah ambang nilai</v>
      </c>
      <c r="J2690" s="106">
        <f t="shared" ref="J2690:J2753" si="298">D2690+ROW()/10^6</f>
        <v>994752.00268999999</v>
      </c>
      <c r="K2690" s="105">
        <f t="shared" ref="K2690:K2753" si="299">IF(D2690&gt;=p_nilai_besar,D2690/(1+G2690),0)</f>
        <v>0</v>
      </c>
      <c r="L2690" s="106">
        <f t="shared" ref="L2690:L2753" si="300">IF(K2690&gt;0,K2690+ROW()/10^6,0)</f>
        <v>0</v>
      </c>
    </row>
    <row r="2691" spans="1:12" x14ac:dyDescent="0.3">
      <c r="A2691" s="104" t="s">
        <v>5768</v>
      </c>
      <c r="B2691" s="104" t="s">
        <v>5769</v>
      </c>
      <c r="C2691" s="105">
        <v>3786</v>
      </c>
      <c r="D2691" s="105">
        <v>8892</v>
      </c>
      <c r="E2691" s="106">
        <f t="shared" si="294"/>
        <v>2.3486529318541995</v>
      </c>
      <c r="F2691" s="107">
        <f t="shared" si="295"/>
        <v>40</v>
      </c>
      <c r="G2691" s="107">
        <f>COUNTIF(Data_Eksportir!$H$2:$H$3401,A2691)</f>
        <v>0</v>
      </c>
      <c r="H2691" s="104" t="str">
        <f t="shared" si="296"/>
        <v>1 – 5</v>
      </c>
      <c r="I2691" s="104" t="str">
        <f t="shared" si="297"/>
        <v>Di bawah ambang nilai</v>
      </c>
      <c r="J2691" s="106">
        <f t="shared" si="298"/>
        <v>8892.0026909999997</v>
      </c>
      <c r="K2691" s="105">
        <f t="shared" si="299"/>
        <v>0</v>
      </c>
      <c r="L2691" s="106">
        <f t="shared" si="300"/>
        <v>0</v>
      </c>
    </row>
    <row r="2692" spans="1:12" x14ac:dyDescent="0.3">
      <c r="A2692" s="104" t="s">
        <v>5770</v>
      </c>
      <c r="B2692" s="104" t="s">
        <v>5771</v>
      </c>
      <c r="C2692" s="105">
        <v>8781</v>
      </c>
      <c r="D2692" s="105">
        <v>172785</v>
      </c>
      <c r="E2692" s="106">
        <f t="shared" si="294"/>
        <v>19.677143833276393</v>
      </c>
      <c r="F2692" s="107">
        <f t="shared" si="295"/>
        <v>40</v>
      </c>
      <c r="G2692" s="107">
        <f>COUNTIF(Data_Eksportir!$H$2:$H$3401,A2692)</f>
        <v>0</v>
      </c>
      <c r="H2692" s="104" t="str">
        <f t="shared" si="296"/>
        <v>5 – 20</v>
      </c>
      <c r="I2692" s="104" t="str">
        <f t="shared" si="297"/>
        <v>Di bawah ambang nilai</v>
      </c>
      <c r="J2692" s="106">
        <f t="shared" si="298"/>
        <v>172785.00269200001</v>
      </c>
      <c r="K2692" s="105">
        <f t="shared" si="299"/>
        <v>0</v>
      </c>
      <c r="L2692" s="106">
        <f t="shared" si="300"/>
        <v>0</v>
      </c>
    </row>
    <row r="2693" spans="1:12" x14ac:dyDescent="0.3">
      <c r="A2693" s="104" t="s">
        <v>5772</v>
      </c>
      <c r="B2693" s="104" t="s">
        <v>5773</v>
      </c>
      <c r="C2693" s="105">
        <v>80361</v>
      </c>
      <c r="D2693" s="105">
        <v>2371763</v>
      </c>
      <c r="E2693" s="106">
        <f t="shared" si="294"/>
        <v>29.513856223790146</v>
      </c>
      <c r="F2693" s="107">
        <f t="shared" si="295"/>
        <v>40</v>
      </c>
      <c r="G2693" s="107">
        <f>COUNTIF(Data_Eksportir!$H$2:$H$3401,A2693)</f>
        <v>0</v>
      </c>
      <c r="H2693" s="104" t="str">
        <f t="shared" si="296"/>
        <v>20 – 100</v>
      </c>
      <c r="I2693" s="104" t="str">
        <f t="shared" si="297"/>
        <v>Di bawah ambang nilai</v>
      </c>
      <c r="J2693" s="106">
        <f t="shared" si="298"/>
        <v>2371763.0026929998</v>
      </c>
      <c r="K2693" s="105">
        <f t="shared" si="299"/>
        <v>0</v>
      </c>
      <c r="L2693" s="106">
        <f t="shared" si="300"/>
        <v>0</v>
      </c>
    </row>
    <row r="2694" spans="1:12" x14ac:dyDescent="0.3">
      <c r="A2694" s="104" t="s">
        <v>5774</v>
      </c>
      <c r="B2694" s="104" t="s">
        <v>5775</v>
      </c>
      <c r="C2694" s="105">
        <v>79434</v>
      </c>
      <c r="D2694" s="105">
        <v>319903</v>
      </c>
      <c r="E2694" s="106">
        <f t="shared" si="294"/>
        <v>4.0272805096054585</v>
      </c>
      <c r="F2694" s="107">
        <f t="shared" si="295"/>
        <v>40</v>
      </c>
      <c r="G2694" s="107">
        <f>COUNTIF(Data_Eksportir!$H$2:$H$3401,A2694)</f>
        <v>0</v>
      </c>
      <c r="H2694" s="104" t="str">
        <f t="shared" si="296"/>
        <v>1 – 5</v>
      </c>
      <c r="I2694" s="104" t="str">
        <f t="shared" si="297"/>
        <v>Di bawah ambang nilai</v>
      </c>
      <c r="J2694" s="106">
        <f t="shared" si="298"/>
        <v>319903.00269400002</v>
      </c>
      <c r="K2694" s="105">
        <f t="shared" si="299"/>
        <v>0</v>
      </c>
      <c r="L2694" s="106">
        <f t="shared" si="300"/>
        <v>0</v>
      </c>
    </row>
    <row r="2695" spans="1:12" x14ac:dyDescent="0.3">
      <c r="A2695" s="104" t="s">
        <v>5776</v>
      </c>
      <c r="B2695" s="104" t="s">
        <v>5777</v>
      </c>
      <c r="C2695" s="105">
        <v>25109</v>
      </c>
      <c r="D2695" s="105">
        <v>349670</v>
      </c>
      <c r="E2695" s="106">
        <f t="shared" si="294"/>
        <v>13.926082281253734</v>
      </c>
      <c r="F2695" s="107">
        <f t="shared" si="295"/>
        <v>40</v>
      </c>
      <c r="G2695" s="107">
        <f>COUNTIF(Data_Eksportir!$H$2:$H$3401,A2695)</f>
        <v>0</v>
      </c>
      <c r="H2695" s="104" t="str">
        <f t="shared" si="296"/>
        <v>5 – 20</v>
      </c>
      <c r="I2695" s="104" t="str">
        <f t="shared" si="297"/>
        <v>Di bawah ambang nilai</v>
      </c>
      <c r="J2695" s="106">
        <f t="shared" si="298"/>
        <v>349670.00269499997</v>
      </c>
      <c r="K2695" s="105">
        <f t="shared" si="299"/>
        <v>0</v>
      </c>
      <c r="L2695" s="106">
        <f t="shared" si="300"/>
        <v>0</v>
      </c>
    </row>
    <row r="2696" spans="1:12" x14ac:dyDescent="0.3">
      <c r="A2696" s="104" t="s">
        <v>5778</v>
      </c>
      <c r="B2696" s="104" t="s">
        <v>5779</v>
      </c>
      <c r="C2696" s="105">
        <v>21380296</v>
      </c>
      <c r="D2696" s="105">
        <v>198333148</v>
      </c>
      <c r="E2696" s="106">
        <f t="shared" si="294"/>
        <v>9.2764453775569802</v>
      </c>
      <c r="F2696" s="107">
        <f t="shared" si="295"/>
        <v>40</v>
      </c>
      <c r="G2696" s="107">
        <f>COUNTIF(Data_Eksportir!$H$2:$H$3401,A2696)</f>
        <v>0</v>
      </c>
      <c r="H2696" s="104" t="str">
        <f t="shared" si="296"/>
        <v>5 – 20</v>
      </c>
      <c r="I2696" s="104" t="str">
        <f t="shared" si="297"/>
        <v>Belum terwakili</v>
      </c>
      <c r="J2696" s="106">
        <f t="shared" si="298"/>
        <v>198333148.00269601</v>
      </c>
      <c r="K2696" s="105">
        <f t="shared" si="299"/>
        <v>198333148</v>
      </c>
      <c r="L2696" s="106">
        <f t="shared" si="300"/>
        <v>198333148.00269601</v>
      </c>
    </row>
    <row r="2697" spans="1:12" x14ac:dyDescent="0.3">
      <c r="A2697" s="104" t="s">
        <v>5780</v>
      </c>
      <c r="B2697" s="104" t="s">
        <v>5781</v>
      </c>
      <c r="C2697" s="105">
        <v>1846605</v>
      </c>
      <c r="D2697" s="105">
        <v>9422091</v>
      </c>
      <c r="E2697" s="106">
        <f t="shared" si="294"/>
        <v>5.1023857294873567</v>
      </c>
      <c r="F2697" s="107">
        <f t="shared" si="295"/>
        <v>40</v>
      </c>
      <c r="G2697" s="107">
        <f>COUNTIF(Data_Eksportir!$H$2:$H$3401,A2697)</f>
        <v>0</v>
      </c>
      <c r="H2697" s="104" t="str">
        <f t="shared" si="296"/>
        <v>5 – 20</v>
      </c>
      <c r="I2697" s="104" t="str">
        <f t="shared" si="297"/>
        <v>Di bawah ambang nilai</v>
      </c>
      <c r="J2697" s="106">
        <f t="shared" si="298"/>
        <v>9422091.0026970003</v>
      </c>
      <c r="K2697" s="105">
        <f t="shared" si="299"/>
        <v>0</v>
      </c>
      <c r="L2697" s="106">
        <f t="shared" si="300"/>
        <v>0</v>
      </c>
    </row>
    <row r="2698" spans="1:12" x14ac:dyDescent="0.3">
      <c r="A2698" s="104" t="s">
        <v>5782</v>
      </c>
      <c r="B2698" s="104" t="s">
        <v>5783</v>
      </c>
      <c r="C2698" s="105">
        <v>11602106</v>
      </c>
      <c r="D2698" s="105">
        <v>42496925</v>
      </c>
      <c r="E2698" s="106">
        <f t="shared" si="294"/>
        <v>3.662863018145154</v>
      </c>
      <c r="F2698" s="107">
        <f t="shared" si="295"/>
        <v>40</v>
      </c>
      <c r="G2698" s="107">
        <f>COUNTIF(Data_Eksportir!$H$2:$H$3401,A2698)</f>
        <v>0</v>
      </c>
      <c r="H2698" s="104" t="str">
        <f t="shared" si="296"/>
        <v>1 – 5</v>
      </c>
      <c r="I2698" s="104" t="str">
        <f t="shared" si="297"/>
        <v>Belum terwakili</v>
      </c>
      <c r="J2698" s="106">
        <f t="shared" si="298"/>
        <v>42496925.002697997</v>
      </c>
      <c r="K2698" s="105">
        <f t="shared" si="299"/>
        <v>42496925</v>
      </c>
      <c r="L2698" s="106">
        <f t="shared" si="300"/>
        <v>42496925.002697997</v>
      </c>
    </row>
    <row r="2699" spans="1:12" x14ac:dyDescent="0.3">
      <c r="A2699" s="104" t="s">
        <v>5784</v>
      </c>
      <c r="B2699" s="104" t="s">
        <v>5785</v>
      </c>
      <c r="C2699" s="105">
        <v>11331541</v>
      </c>
      <c r="D2699" s="105">
        <v>52337513</v>
      </c>
      <c r="E2699" s="106">
        <f t="shared" si="294"/>
        <v>4.6187462940830377</v>
      </c>
      <c r="F2699" s="107">
        <f t="shared" si="295"/>
        <v>40</v>
      </c>
      <c r="G2699" s="107">
        <f>COUNTIF(Data_Eksportir!$H$2:$H$3401,A2699)</f>
        <v>0</v>
      </c>
      <c r="H2699" s="104" t="str">
        <f t="shared" si="296"/>
        <v>1 – 5</v>
      </c>
      <c r="I2699" s="104" t="str">
        <f t="shared" si="297"/>
        <v>Belum terwakili</v>
      </c>
      <c r="J2699" s="106">
        <f t="shared" si="298"/>
        <v>52337513.002699003</v>
      </c>
      <c r="K2699" s="105">
        <f t="shared" si="299"/>
        <v>52337513</v>
      </c>
      <c r="L2699" s="106">
        <f t="shared" si="300"/>
        <v>52337513.002699003</v>
      </c>
    </row>
    <row r="2700" spans="1:12" x14ac:dyDescent="0.3">
      <c r="A2700" s="104" t="s">
        <v>5786</v>
      </c>
      <c r="B2700" s="104" t="s">
        <v>5787</v>
      </c>
      <c r="C2700" s="105">
        <v>1088</v>
      </c>
      <c r="D2700" s="105">
        <v>22321</v>
      </c>
      <c r="E2700" s="106">
        <f t="shared" si="294"/>
        <v>20.515625</v>
      </c>
      <c r="F2700" s="107">
        <f t="shared" si="295"/>
        <v>40</v>
      </c>
      <c r="G2700" s="107">
        <f>COUNTIF(Data_Eksportir!$H$2:$H$3401,A2700)</f>
        <v>0</v>
      </c>
      <c r="H2700" s="104" t="str">
        <f t="shared" si="296"/>
        <v>20 – 100</v>
      </c>
      <c r="I2700" s="104" t="str">
        <f t="shared" si="297"/>
        <v>Di bawah ambang nilai</v>
      </c>
      <c r="J2700" s="106">
        <f t="shared" si="298"/>
        <v>22321.002700000001</v>
      </c>
      <c r="K2700" s="105">
        <f t="shared" si="299"/>
        <v>0</v>
      </c>
      <c r="L2700" s="106">
        <f t="shared" si="300"/>
        <v>0</v>
      </c>
    </row>
    <row r="2701" spans="1:12" x14ac:dyDescent="0.3">
      <c r="A2701" s="104" t="s">
        <v>5788</v>
      </c>
      <c r="B2701" s="104" t="s">
        <v>5789</v>
      </c>
      <c r="C2701" s="105">
        <v>798</v>
      </c>
      <c r="D2701" s="105">
        <v>29112</v>
      </c>
      <c r="E2701" s="106">
        <f t="shared" si="294"/>
        <v>36.481203007518801</v>
      </c>
      <c r="F2701" s="107">
        <f t="shared" si="295"/>
        <v>40</v>
      </c>
      <c r="G2701" s="107">
        <f>COUNTIF(Data_Eksportir!$H$2:$H$3401,A2701)</f>
        <v>1</v>
      </c>
      <c r="H2701" s="104" t="str">
        <f t="shared" si="296"/>
        <v>20 – 100</v>
      </c>
      <c r="I2701" s="104" t="str">
        <f t="shared" si="297"/>
        <v>Di bawah ambang nilai</v>
      </c>
      <c r="J2701" s="106">
        <f t="shared" si="298"/>
        <v>29112.002701000001</v>
      </c>
      <c r="K2701" s="105">
        <f t="shared" si="299"/>
        <v>0</v>
      </c>
      <c r="L2701" s="106">
        <f t="shared" si="300"/>
        <v>0</v>
      </c>
    </row>
    <row r="2702" spans="1:12" x14ac:dyDescent="0.3">
      <c r="A2702" s="104" t="s">
        <v>5790</v>
      </c>
      <c r="B2702" s="104" t="s">
        <v>5791</v>
      </c>
      <c r="C2702" s="105">
        <v>25296</v>
      </c>
      <c r="D2702" s="105">
        <v>106593</v>
      </c>
      <c r="E2702" s="106">
        <f t="shared" si="294"/>
        <v>4.2138282732447818</v>
      </c>
      <c r="F2702" s="107">
        <f t="shared" si="295"/>
        <v>40</v>
      </c>
      <c r="G2702" s="107">
        <f>COUNTIF(Data_Eksportir!$H$2:$H$3401,A2702)</f>
        <v>0</v>
      </c>
      <c r="H2702" s="104" t="str">
        <f t="shared" si="296"/>
        <v>1 – 5</v>
      </c>
      <c r="I2702" s="104" t="str">
        <f t="shared" si="297"/>
        <v>Di bawah ambang nilai</v>
      </c>
      <c r="J2702" s="106">
        <f t="shared" si="298"/>
        <v>106593.002702</v>
      </c>
      <c r="K2702" s="105">
        <f t="shared" si="299"/>
        <v>0</v>
      </c>
      <c r="L2702" s="106">
        <f t="shared" si="300"/>
        <v>0</v>
      </c>
    </row>
    <row r="2703" spans="1:12" x14ac:dyDescent="0.3">
      <c r="A2703" s="104" t="s">
        <v>5792</v>
      </c>
      <c r="B2703" s="104" t="s">
        <v>5793</v>
      </c>
      <c r="C2703" s="105">
        <v>11641</v>
      </c>
      <c r="D2703" s="105">
        <v>239280</v>
      </c>
      <c r="E2703" s="106">
        <f t="shared" si="294"/>
        <v>20.554935143028949</v>
      </c>
      <c r="F2703" s="107">
        <f t="shared" si="295"/>
        <v>40</v>
      </c>
      <c r="G2703" s="107">
        <f>COUNTIF(Data_Eksportir!$H$2:$H$3401,A2703)</f>
        <v>0</v>
      </c>
      <c r="H2703" s="104" t="str">
        <f t="shared" si="296"/>
        <v>20 – 100</v>
      </c>
      <c r="I2703" s="104" t="str">
        <f t="shared" si="297"/>
        <v>Di bawah ambang nilai</v>
      </c>
      <c r="J2703" s="106">
        <f t="shared" si="298"/>
        <v>239280.00270300001</v>
      </c>
      <c r="K2703" s="105">
        <f t="shared" si="299"/>
        <v>0</v>
      </c>
      <c r="L2703" s="106">
        <f t="shared" si="300"/>
        <v>0</v>
      </c>
    </row>
    <row r="2704" spans="1:12" x14ac:dyDescent="0.3">
      <c r="A2704" s="104" t="s">
        <v>5794</v>
      </c>
      <c r="B2704" s="104" t="s">
        <v>5795</v>
      </c>
      <c r="C2704" s="105">
        <v>131231</v>
      </c>
      <c r="D2704" s="105">
        <v>23609</v>
      </c>
      <c r="E2704" s="106">
        <f t="shared" si="294"/>
        <v>0.17990413850385961</v>
      </c>
      <c r="F2704" s="107">
        <f t="shared" si="295"/>
        <v>40</v>
      </c>
      <c r="G2704" s="107">
        <f>COUNTIF(Data_Eksportir!$H$2:$H$3401,A2704)</f>
        <v>0</v>
      </c>
      <c r="H2704" s="104" t="str">
        <f t="shared" si="296"/>
        <v>Di bawah 1</v>
      </c>
      <c r="I2704" s="104" t="str">
        <f t="shared" si="297"/>
        <v>Di bawah ambang nilai</v>
      </c>
      <c r="J2704" s="106">
        <f t="shared" si="298"/>
        <v>23609.002703999999</v>
      </c>
      <c r="K2704" s="105">
        <f t="shared" si="299"/>
        <v>0</v>
      </c>
      <c r="L2704" s="106">
        <f t="shared" si="300"/>
        <v>0</v>
      </c>
    </row>
    <row r="2705" spans="1:12" x14ac:dyDescent="0.3">
      <c r="A2705" s="104" t="s">
        <v>5796</v>
      </c>
      <c r="B2705" s="104" t="s">
        <v>5797</v>
      </c>
      <c r="C2705" s="105">
        <v>45326</v>
      </c>
      <c r="D2705" s="105">
        <v>819912</v>
      </c>
      <c r="E2705" s="106">
        <f t="shared" si="294"/>
        <v>18.089220315050966</v>
      </c>
      <c r="F2705" s="107">
        <f t="shared" si="295"/>
        <v>40</v>
      </c>
      <c r="G2705" s="107">
        <f>COUNTIF(Data_Eksportir!$H$2:$H$3401,A2705)</f>
        <v>0</v>
      </c>
      <c r="H2705" s="104" t="str">
        <f t="shared" si="296"/>
        <v>5 – 20</v>
      </c>
      <c r="I2705" s="104" t="str">
        <f t="shared" si="297"/>
        <v>Di bawah ambang nilai</v>
      </c>
      <c r="J2705" s="106">
        <f t="shared" si="298"/>
        <v>819912.00270499999</v>
      </c>
      <c r="K2705" s="105">
        <f t="shared" si="299"/>
        <v>0</v>
      </c>
      <c r="L2705" s="106">
        <f t="shared" si="300"/>
        <v>0</v>
      </c>
    </row>
    <row r="2706" spans="1:12" x14ac:dyDescent="0.3">
      <c r="A2706" s="104" t="s">
        <v>5798</v>
      </c>
      <c r="B2706" s="104" t="s">
        <v>5799</v>
      </c>
      <c r="C2706" s="105">
        <v>4453055</v>
      </c>
      <c r="D2706" s="105">
        <v>7296061</v>
      </c>
      <c r="E2706" s="106">
        <f t="shared" si="294"/>
        <v>1.638439453364039</v>
      </c>
      <c r="F2706" s="107">
        <f t="shared" si="295"/>
        <v>40</v>
      </c>
      <c r="G2706" s="107">
        <f>COUNTIF(Data_Eksportir!$H$2:$H$3401,A2706)</f>
        <v>1</v>
      </c>
      <c r="H2706" s="104" t="str">
        <f t="shared" si="296"/>
        <v>1 – 5</v>
      </c>
      <c r="I2706" s="104" t="str">
        <f t="shared" si="297"/>
        <v>Di bawah ambang nilai</v>
      </c>
      <c r="J2706" s="106">
        <f t="shared" si="298"/>
        <v>7296061.0027059997</v>
      </c>
      <c r="K2706" s="105">
        <f t="shared" si="299"/>
        <v>0</v>
      </c>
      <c r="L2706" s="106">
        <f t="shared" si="300"/>
        <v>0</v>
      </c>
    </row>
    <row r="2707" spans="1:12" x14ac:dyDescent="0.3">
      <c r="A2707" s="104" t="s">
        <v>5800</v>
      </c>
      <c r="B2707" s="104" t="s">
        <v>5801</v>
      </c>
      <c r="C2707" s="105">
        <v>13689</v>
      </c>
      <c r="D2707" s="105">
        <v>5535</v>
      </c>
      <c r="E2707" s="106">
        <f t="shared" si="294"/>
        <v>0.40433925049309666</v>
      </c>
      <c r="F2707" s="107">
        <f t="shared" si="295"/>
        <v>40</v>
      </c>
      <c r="G2707" s="107">
        <f>COUNTIF(Data_Eksportir!$H$2:$H$3401,A2707)</f>
        <v>0</v>
      </c>
      <c r="H2707" s="104" t="str">
        <f t="shared" si="296"/>
        <v>Di bawah 1</v>
      </c>
      <c r="I2707" s="104" t="str">
        <f t="shared" si="297"/>
        <v>Di bawah ambang nilai</v>
      </c>
      <c r="J2707" s="106">
        <f t="shared" si="298"/>
        <v>5535.0027069999996</v>
      </c>
      <c r="K2707" s="105">
        <f t="shared" si="299"/>
        <v>0</v>
      </c>
      <c r="L2707" s="106">
        <f t="shared" si="300"/>
        <v>0</v>
      </c>
    </row>
    <row r="2708" spans="1:12" x14ac:dyDescent="0.3">
      <c r="A2708" s="104" t="s">
        <v>5802</v>
      </c>
      <c r="B2708" s="104" t="s">
        <v>5803</v>
      </c>
      <c r="C2708" s="105">
        <v>35568</v>
      </c>
      <c r="D2708" s="105">
        <v>430942</v>
      </c>
      <c r="E2708" s="106">
        <f t="shared" si="294"/>
        <v>12.116003148897885</v>
      </c>
      <c r="F2708" s="107">
        <f t="shared" si="295"/>
        <v>40</v>
      </c>
      <c r="G2708" s="107">
        <f>COUNTIF(Data_Eksportir!$H$2:$H$3401,A2708)</f>
        <v>0</v>
      </c>
      <c r="H2708" s="104" t="str">
        <f t="shared" si="296"/>
        <v>5 – 20</v>
      </c>
      <c r="I2708" s="104" t="str">
        <f t="shared" si="297"/>
        <v>Di bawah ambang nilai</v>
      </c>
      <c r="J2708" s="106">
        <f t="shared" si="298"/>
        <v>430942.00270800001</v>
      </c>
      <c r="K2708" s="105">
        <f t="shared" si="299"/>
        <v>0</v>
      </c>
      <c r="L2708" s="106">
        <f t="shared" si="300"/>
        <v>0</v>
      </c>
    </row>
    <row r="2709" spans="1:12" x14ac:dyDescent="0.3">
      <c r="A2709" s="104" t="s">
        <v>5804</v>
      </c>
      <c r="B2709" s="104" t="s">
        <v>5805</v>
      </c>
      <c r="C2709" s="105">
        <v>1442</v>
      </c>
      <c r="D2709" s="105">
        <v>1139</v>
      </c>
      <c r="E2709" s="106">
        <f t="shared" si="294"/>
        <v>0.78987517337031898</v>
      </c>
      <c r="F2709" s="107">
        <f t="shared" si="295"/>
        <v>40</v>
      </c>
      <c r="G2709" s="107">
        <f>COUNTIF(Data_Eksportir!$H$2:$H$3401,A2709)</f>
        <v>0</v>
      </c>
      <c r="H2709" s="104" t="str">
        <f t="shared" si="296"/>
        <v>Di bawah 1</v>
      </c>
      <c r="I2709" s="104" t="str">
        <f t="shared" si="297"/>
        <v>Di bawah ambang nilai</v>
      </c>
      <c r="J2709" s="106">
        <f t="shared" si="298"/>
        <v>1139.0027090000001</v>
      </c>
      <c r="K2709" s="105">
        <f t="shared" si="299"/>
        <v>0</v>
      </c>
      <c r="L2709" s="106">
        <f t="shared" si="300"/>
        <v>0</v>
      </c>
    </row>
    <row r="2710" spans="1:12" x14ac:dyDescent="0.3">
      <c r="A2710" s="104" t="s">
        <v>5806</v>
      </c>
      <c r="B2710" s="104" t="s">
        <v>5807</v>
      </c>
      <c r="C2710" s="105">
        <v>831</v>
      </c>
      <c r="D2710" s="105">
        <v>2422</v>
      </c>
      <c r="E2710" s="106">
        <f t="shared" si="294"/>
        <v>2.914560770156438</v>
      </c>
      <c r="F2710" s="107">
        <f t="shared" si="295"/>
        <v>40</v>
      </c>
      <c r="G2710" s="107">
        <f>COUNTIF(Data_Eksportir!$H$2:$H$3401,A2710)</f>
        <v>0</v>
      </c>
      <c r="H2710" s="104" t="str">
        <f t="shared" si="296"/>
        <v>1 – 5</v>
      </c>
      <c r="I2710" s="104" t="str">
        <f t="shared" si="297"/>
        <v>Di bawah ambang nilai</v>
      </c>
      <c r="J2710" s="106">
        <f t="shared" si="298"/>
        <v>2422.0027100000002</v>
      </c>
      <c r="K2710" s="105">
        <f t="shared" si="299"/>
        <v>0</v>
      </c>
      <c r="L2710" s="106">
        <f t="shared" si="300"/>
        <v>0</v>
      </c>
    </row>
    <row r="2711" spans="1:12" x14ac:dyDescent="0.3">
      <c r="A2711" s="104" t="s">
        <v>5808</v>
      </c>
      <c r="B2711" s="104" t="s">
        <v>5809</v>
      </c>
      <c r="C2711" s="105">
        <v>516653</v>
      </c>
      <c r="D2711" s="105">
        <v>11345289</v>
      </c>
      <c r="E2711" s="106">
        <f t="shared" si="294"/>
        <v>21.959204727350851</v>
      </c>
      <c r="F2711" s="107">
        <f t="shared" si="295"/>
        <v>40</v>
      </c>
      <c r="G2711" s="107">
        <f>COUNTIF(Data_Eksportir!$H$2:$H$3401,A2711)</f>
        <v>0</v>
      </c>
      <c r="H2711" s="104" t="str">
        <f t="shared" si="296"/>
        <v>20 – 100</v>
      </c>
      <c r="I2711" s="104" t="str">
        <f t="shared" si="297"/>
        <v>Belum terwakili</v>
      </c>
      <c r="J2711" s="106">
        <f t="shared" si="298"/>
        <v>11345289.002711</v>
      </c>
      <c r="K2711" s="105">
        <f t="shared" si="299"/>
        <v>11345289</v>
      </c>
      <c r="L2711" s="106">
        <f t="shared" si="300"/>
        <v>11345289.002711</v>
      </c>
    </row>
    <row r="2712" spans="1:12" x14ac:dyDescent="0.3">
      <c r="A2712" s="104" t="s">
        <v>5810</v>
      </c>
      <c r="B2712" s="104" t="s">
        <v>5811</v>
      </c>
      <c r="C2712" s="105">
        <v>377399</v>
      </c>
      <c r="D2712" s="105">
        <v>11764508</v>
      </c>
      <c r="E2712" s="106">
        <f t="shared" si="294"/>
        <v>31.172599821409172</v>
      </c>
      <c r="F2712" s="107">
        <f t="shared" si="295"/>
        <v>40</v>
      </c>
      <c r="G2712" s="107">
        <f>COUNTIF(Data_Eksportir!$H$2:$H$3401,A2712)</f>
        <v>0</v>
      </c>
      <c r="H2712" s="104" t="str">
        <f t="shared" si="296"/>
        <v>20 – 100</v>
      </c>
      <c r="I2712" s="104" t="str">
        <f t="shared" si="297"/>
        <v>Belum terwakili</v>
      </c>
      <c r="J2712" s="106">
        <f t="shared" si="298"/>
        <v>11764508.002712</v>
      </c>
      <c r="K2712" s="105">
        <f t="shared" si="299"/>
        <v>11764508</v>
      </c>
      <c r="L2712" s="106">
        <f t="shared" si="300"/>
        <v>11764508.002712</v>
      </c>
    </row>
    <row r="2713" spans="1:12" x14ac:dyDescent="0.3">
      <c r="A2713" s="104" t="s">
        <v>5812</v>
      </c>
      <c r="B2713" s="104" t="s">
        <v>5813</v>
      </c>
      <c r="C2713" s="105">
        <v>1055833</v>
      </c>
      <c r="D2713" s="105">
        <v>26589430</v>
      </c>
      <c r="E2713" s="106">
        <f t="shared" si="294"/>
        <v>25.183367066572082</v>
      </c>
      <c r="F2713" s="107">
        <f t="shared" si="295"/>
        <v>40</v>
      </c>
      <c r="G2713" s="107">
        <f>COUNTIF(Data_Eksportir!$H$2:$H$3401,A2713)</f>
        <v>0</v>
      </c>
      <c r="H2713" s="104" t="str">
        <f t="shared" si="296"/>
        <v>20 – 100</v>
      </c>
      <c r="I2713" s="104" t="str">
        <f t="shared" si="297"/>
        <v>Belum terwakili</v>
      </c>
      <c r="J2713" s="106">
        <f t="shared" si="298"/>
        <v>26589430.002712999</v>
      </c>
      <c r="K2713" s="105">
        <f t="shared" si="299"/>
        <v>26589430</v>
      </c>
      <c r="L2713" s="106">
        <f t="shared" si="300"/>
        <v>26589430.002712999</v>
      </c>
    </row>
    <row r="2714" spans="1:12" x14ac:dyDescent="0.3">
      <c r="A2714" s="104" t="s">
        <v>5814</v>
      </c>
      <c r="B2714" s="104" t="s">
        <v>5815</v>
      </c>
      <c r="C2714" s="105">
        <v>414235</v>
      </c>
      <c r="D2714" s="105">
        <v>3239677</v>
      </c>
      <c r="E2714" s="106">
        <f t="shared" si="294"/>
        <v>7.8208673820415946</v>
      </c>
      <c r="F2714" s="107">
        <f t="shared" si="295"/>
        <v>40</v>
      </c>
      <c r="G2714" s="107">
        <f>COUNTIF(Data_Eksportir!$H$2:$H$3401,A2714)</f>
        <v>1</v>
      </c>
      <c r="H2714" s="104" t="str">
        <f t="shared" si="296"/>
        <v>5 – 20</v>
      </c>
      <c r="I2714" s="104" t="str">
        <f t="shared" si="297"/>
        <v>Di bawah ambang nilai</v>
      </c>
      <c r="J2714" s="106">
        <f t="shared" si="298"/>
        <v>3239677.0027140002</v>
      </c>
      <c r="K2714" s="105">
        <f t="shared" si="299"/>
        <v>0</v>
      </c>
      <c r="L2714" s="106">
        <f t="shared" si="300"/>
        <v>0</v>
      </c>
    </row>
    <row r="2715" spans="1:12" x14ac:dyDescent="0.3">
      <c r="A2715" s="104" t="s">
        <v>5816</v>
      </c>
      <c r="B2715" s="104" t="s">
        <v>5817</v>
      </c>
      <c r="C2715" s="105">
        <v>18517</v>
      </c>
      <c r="D2715" s="105">
        <v>166782</v>
      </c>
      <c r="E2715" s="106">
        <f t="shared" si="294"/>
        <v>9.0069665712588431</v>
      </c>
      <c r="F2715" s="107">
        <f t="shared" si="295"/>
        <v>40</v>
      </c>
      <c r="G2715" s="107">
        <f>COUNTIF(Data_Eksportir!$H$2:$H$3401,A2715)</f>
        <v>0</v>
      </c>
      <c r="H2715" s="104" t="str">
        <f t="shared" si="296"/>
        <v>5 – 20</v>
      </c>
      <c r="I2715" s="104" t="str">
        <f t="shared" si="297"/>
        <v>Di bawah ambang nilai</v>
      </c>
      <c r="J2715" s="106">
        <f t="shared" si="298"/>
        <v>166782.00271500001</v>
      </c>
      <c r="K2715" s="105">
        <f t="shared" si="299"/>
        <v>0</v>
      </c>
      <c r="L2715" s="106">
        <f t="shared" si="300"/>
        <v>0</v>
      </c>
    </row>
    <row r="2716" spans="1:12" x14ac:dyDescent="0.3">
      <c r="A2716" s="104" t="s">
        <v>5818</v>
      </c>
      <c r="B2716" s="104" t="s">
        <v>5819</v>
      </c>
      <c r="C2716" s="105">
        <v>699870</v>
      </c>
      <c r="D2716" s="105">
        <v>7355171</v>
      </c>
      <c r="E2716" s="106">
        <f t="shared" si="294"/>
        <v>10.509338877220054</v>
      </c>
      <c r="F2716" s="107">
        <f t="shared" si="295"/>
        <v>40</v>
      </c>
      <c r="G2716" s="107">
        <f>COUNTIF(Data_Eksportir!$H$2:$H$3401,A2716)</f>
        <v>0</v>
      </c>
      <c r="H2716" s="104" t="str">
        <f t="shared" si="296"/>
        <v>5 – 20</v>
      </c>
      <c r="I2716" s="104" t="str">
        <f t="shared" si="297"/>
        <v>Di bawah ambang nilai</v>
      </c>
      <c r="J2716" s="106">
        <f t="shared" si="298"/>
        <v>7355171.0027160002</v>
      </c>
      <c r="K2716" s="105">
        <f t="shared" si="299"/>
        <v>0</v>
      </c>
      <c r="L2716" s="106">
        <f t="shared" si="300"/>
        <v>0</v>
      </c>
    </row>
    <row r="2717" spans="1:12" x14ac:dyDescent="0.3">
      <c r="A2717" s="104" t="s">
        <v>5820</v>
      </c>
      <c r="B2717" s="104" t="s">
        <v>5821</v>
      </c>
      <c r="C2717" s="105">
        <v>173070</v>
      </c>
      <c r="D2717" s="105">
        <v>4542946</v>
      </c>
      <c r="E2717" s="106">
        <f t="shared" si="294"/>
        <v>26.249182411740914</v>
      </c>
      <c r="F2717" s="107">
        <f t="shared" si="295"/>
        <v>40</v>
      </c>
      <c r="G2717" s="107">
        <f>COUNTIF(Data_Eksportir!$H$2:$H$3401,A2717)</f>
        <v>0</v>
      </c>
      <c r="H2717" s="104" t="str">
        <f t="shared" si="296"/>
        <v>20 – 100</v>
      </c>
      <c r="I2717" s="104" t="str">
        <f t="shared" si="297"/>
        <v>Di bawah ambang nilai</v>
      </c>
      <c r="J2717" s="106">
        <f t="shared" si="298"/>
        <v>4542946.0027170004</v>
      </c>
      <c r="K2717" s="105">
        <f t="shared" si="299"/>
        <v>0</v>
      </c>
      <c r="L2717" s="106">
        <f t="shared" si="300"/>
        <v>0</v>
      </c>
    </row>
    <row r="2718" spans="1:12" x14ac:dyDescent="0.3">
      <c r="A2718" s="104" t="s">
        <v>5822</v>
      </c>
      <c r="B2718" s="104" t="s">
        <v>5823</v>
      </c>
      <c r="C2718" s="105">
        <v>1354813</v>
      </c>
      <c r="D2718" s="105">
        <v>13762290</v>
      </c>
      <c r="E2718" s="106">
        <f t="shared" si="294"/>
        <v>10.158073475822862</v>
      </c>
      <c r="F2718" s="107">
        <f t="shared" si="295"/>
        <v>40</v>
      </c>
      <c r="G2718" s="107">
        <f>COUNTIF(Data_Eksportir!$H$2:$H$3401,A2718)</f>
        <v>0</v>
      </c>
      <c r="H2718" s="104" t="str">
        <f t="shared" si="296"/>
        <v>5 – 20</v>
      </c>
      <c r="I2718" s="104" t="str">
        <f t="shared" si="297"/>
        <v>Belum terwakili</v>
      </c>
      <c r="J2718" s="106">
        <f t="shared" si="298"/>
        <v>13762290.002718</v>
      </c>
      <c r="K2718" s="105">
        <f t="shared" si="299"/>
        <v>13762290</v>
      </c>
      <c r="L2718" s="106">
        <f t="shared" si="300"/>
        <v>13762290.002718</v>
      </c>
    </row>
    <row r="2719" spans="1:12" x14ac:dyDescent="0.3">
      <c r="A2719" s="104" t="s">
        <v>5824</v>
      </c>
      <c r="B2719" s="104" t="s">
        <v>5825</v>
      </c>
      <c r="C2719" s="105">
        <v>1023</v>
      </c>
      <c r="D2719" s="105">
        <v>2549</v>
      </c>
      <c r="E2719" s="106">
        <f t="shared" si="294"/>
        <v>2.4916911045943304</v>
      </c>
      <c r="F2719" s="107">
        <f t="shared" si="295"/>
        <v>40</v>
      </c>
      <c r="G2719" s="107">
        <f>COUNTIF(Data_Eksportir!$H$2:$H$3401,A2719)</f>
        <v>0</v>
      </c>
      <c r="H2719" s="104" t="str">
        <f t="shared" si="296"/>
        <v>1 – 5</v>
      </c>
      <c r="I2719" s="104" t="str">
        <f t="shared" si="297"/>
        <v>Di bawah ambang nilai</v>
      </c>
      <c r="J2719" s="106">
        <f t="shared" si="298"/>
        <v>2549.0027190000001</v>
      </c>
      <c r="K2719" s="105">
        <f t="shared" si="299"/>
        <v>0</v>
      </c>
      <c r="L2719" s="106">
        <f t="shared" si="300"/>
        <v>0</v>
      </c>
    </row>
    <row r="2720" spans="1:12" x14ac:dyDescent="0.3">
      <c r="A2720" s="104" t="s">
        <v>5826</v>
      </c>
      <c r="B2720" s="104" t="s">
        <v>5827</v>
      </c>
      <c r="C2720" s="105">
        <v>82</v>
      </c>
      <c r="D2720" s="105">
        <v>2687</v>
      </c>
      <c r="E2720" s="106">
        <f t="shared" si="294"/>
        <v>32.768292682926827</v>
      </c>
      <c r="F2720" s="107">
        <f t="shared" si="295"/>
        <v>40</v>
      </c>
      <c r="G2720" s="107">
        <f>COUNTIF(Data_Eksportir!$H$2:$H$3401,A2720)</f>
        <v>0</v>
      </c>
      <c r="H2720" s="104" t="str">
        <f t="shared" si="296"/>
        <v>20 – 100</v>
      </c>
      <c r="I2720" s="104" t="str">
        <f t="shared" si="297"/>
        <v>Di bawah ambang nilai</v>
      </c>
      <c r="J2720" s="106">
        <f t="shared" si="298"/>
        <v>2687.00272</v>
      </c>
      <c r="K2720" s="105">
        <f t="shared" si="299"/>
        <v>0</v>
      </c>
      <c r="L2720" s="106">
        <f t="shared" si="300"/>
        <v>0</v>
      </c>
    </row>
    <row r="2721" spans="1:12" x14ac:dyDescent="0.3">
      <c r="A2721" s="104" t="s">
        <v>5828</v>
      </c>
      <c r="B2721" s="104" t="s">
        <v>5829</v>
      </c>
      <c r="C2721" s="105">
        <v>925</v>
      </c>
      <c r="D2721" s="105">
        <v>6828</v>
      </c>
      <c r="E2721" s="106">
        <f t="shared" si="294"/>
        <v>7.3816216216216217</v>
      </c>
      <c r="F2721" s="107">
        <f t="shared" si="295"/>
        <v>40</v>
      </c>
      <c r="G2721" s="107">
        <f>COUNTIF(Data_Eksportir!$H$2:$H$3401,A2721)</f>
        <v>0</v>
      </c>
      <c r="H2721" s="104" t="str">
        <f t="shared" si="296"/>
        <v>5 – 20</v>
      </c>
      <c r="I2721" s="104" t="str">
        <f t="shared" si="297"/>
        <v>Di bawah ambang nilai</v>
      </c>
      <c r="J2721" s="106">
        <f t="shared" si="298"/>
        <v>6828.0027209999998</v>
      </c>
      <c r="K2721" s="105">
        <f t="shared" si="299"/>
        <v>0</v>
      </c>
      <c r="L2721" s="106">
        <f t="shared" si="300"/>
        <v>0</v>
      </c>
    </row>
    <row r="2722" spans="1:12" x14ac:dyDescent="0.3">
      <c r="A2722" s="104" t="s">
        <v>5830</v>
      </c>
      <c r="B2722" s="104" t="s">
        <v>5831</v>
      </c>
      <c r="C2722" s="105">
        <v>67725</v>
      </c>
      <c r="D2722" s="105">
        <v>782833</v>
      </c>
      <c r="E2722" s="106">
        <f t="shared" si="294"/>
        <v>11.558995939461056</v>
      </c>
      <c r="F2722" s="107">
        <f t="shared" si="295"/>
        <v>40</v>
      </c>
      <c r="G2722" s="107">
        <f>COUNTIF(Data_Eksportir!$H$2:$H$3401,A2722)</f>
        <v>0</v>
      </c>
      <c r="H2722" s="104" t="str">
        <f t="shared" si="296"/>
        <v>5 – 20</v>
      </c>
      <c r="I2722" s="104" t="str">
        <f t="shared" si="297"/>
        <v>Di bawah ambang nilai</v>
      </c>
      <c r="J2722" s="106">
        <f t="shared" si="298"/>
        <v>782833.002722</v>
      </c>
      <c r="K2722" s="105">
        <f t="shared" si="299"/>
        <v>0</v>
      </c>
      <c r="L2722" s="106">
        <f t="shared" si="300"/>
        <v>0</v>
      </c>
    </row>
    <row r="2723" spans="1:12" x14ac:dyDescent="0.3">
      <c r="A2723" s="104" t="s">
        <v>5832</v>
      </c>
      <c r="B2723" s="104" t="s">
        <v>5833</v>
      </c>
      <c r="C2723" s="105">
        <v>14143</v>
      </c>
      <c r="D2723" s="105">
        <v>22334</v>
      </c>
      <c r="E2723" s="106">
        <f t="shared" si="294"/>
        <v>1.5791557661033726</v>
      </c>
      <c r="F2723" s="107">
        <f t="shared" si="295"/>
        <v>40</v>
      </c>
      <c r="G2723" s="107">
        <f>COUNTIF(Data_Eksportir!$H$2:$H$3401,A2723)</f>
        <v>0</v>
      </c>
      <c r="H2723" s="104" t="str">
        <f t="shared" si="296"/>
        <v>1 – 5</v>
      </c>
      <c r="I2723" s="104" t="str">
        <f t="shared" si="297"/>
        <v>Di bawah ambang nilai</v>
      </c>
      <c r="J2723" s="106">
        <f t="shared" si="298"/>
        <v>22334.002723000001</v>
      </c>
      <c r="K2723" s="105">
        <f t="shared" si="299"/>
        <v>0</v>
      </c>
      <c r="L2723" s="106">
        <f t="shared" si="300"/>
        <v>0</v>
      </c>
    </row>
    <row r="2724" spans="1:12" x14ac:dyDescent="0.3">
      <c r="A2724" s="104" t="s">
        <v>5834</v>
      </c>
      <c r="B2724" s="104" t="s">
        <v>5835</v>
      </c>
      <c r="C2724" s="105">
        <v>3931</v>
      </c>
      <c r="D2724" s="105">
        <v>11590</v>
      </c>
      <c r="E2724" s="106">
        <f t="shared" si="294"/>
        <v>2.9483591961332993</v>
      </c>
      <c r="F2724" s="107">
        <f t="shared" si="295"/>
        <v>40</v>
      </c>
      <c r="G2724" s="107">
        <f>COUNTIF(Data_Eksportir!$H$2:$H$3401,A2724)</f>
        <v>0</v>
      </c>
      <c r="H2724" s="104" t="str">
        <f t="shared" si="296"/>
        <v>1 – 5</v>
      </c>
      <c r="I2724" s="104" t="str">
        <f t="shared" si="297"/>
        <v>Di bawah ambang nilai</v>
      </c>
      <c r="J2724" s="106">
        <f t="shared" si="298"/>
        <v>11590.002724</v>
      </c>
      <c r="K2724" s="105">
        <f t="shared" si="299"/>
        <v>0</v>
      </c>
      <c r="L2724" s="106">
        <f t="shared" si="300"/>
        <v>0</v>
      </c>
    </row>
    <row r="2725" spans="1:12" x14ac:dyDescent="0.3">
      <c r="A2725" s="104" t="s">
        <v>5836</v>
      </c>
      <c r="B2725" s="104" t="s">
        <v>5837</v>
      </c>
      <c r="C2725" s="105">
        <v>39</v>
      </c>
      <c r="D2725" s="105">
        <v>6825</v>
      </c>
      <c r="E2725" s="106">
        <f t="shared" si="294"/>
        <v>175</v>
      </c>
      <c r="F2725" s="107">
        <f t="shared" si="295"/>
        <v>40</v>
      </c>
      <c r="G2725" s="107">
        <f>COUNTIF(Data_Eksportir!$H$2:$H$3401,A2725)</f>
        <v>0</v>
      </c>
      <c r="H2725" s="104" t="str">
        <f t="shared" si="296"/>
        <v>100 ke atas</v>
      </c>
      <c r="I2725" s="104" t="str">
        <f t="shared" si="297"/>
        <v>Di bawah ambang nilai</v>
      </c>
      <c r="J2725" s="106">
        <f t="shared" si="298"/>
        <v>6825.0027250000003</v>
      </c>
      <c r="K2725" s="105">
        <f t="shared" si="299"/>
        <v>0</v>
      </c>
      <c r="L2725" s="106">
        <f t="shared" si="300"/>
        <v>0</v>
      </c>
    </row>
    <row r="2726" spans="1:12" x14ac:dyDescent="0.3">
      <c r="A2726" s="104" t="s">
        <v>5838</v>
      </c>
      <c r="B2726" s="104" t="s">
        <v>5839</v>
      </c>
      <c r="C2726" s="105">
        <v>1785</v>
      </c>
      <c r="D2726" s="105">
        <v>74683</v>
      </c>
      <c r="E2726" s="106">
        <f t="shared" si="294"/>
        <v>41.839215686274507</v>
      </c>
      <c r="F2726" s="107">
        <f t="shared" si="295"/>
        <v>40</v>
      </c>
      <c r="G2726" s="107">
        <f>COUNTIF(Data_Eksportir!$H$2:$H$3401,A2726)</f>
        <v>0</v>
      </c>
      <c r="H2726" s="104" t="str">
        <f t="shared" si="296"/>
        <v>20 – 100</v>
      </c>
      <c r="I2726" s="104" t="str">
        <f t="shared" si="297"/>
        <v>Di bawah ambang nilai</v>
      </c>
      <c r="J2726" s="106">
        <f t="shared" si="298"/>
        <v>74683.002726000006</v>
      </c>
      <c r="K2726" s="105">
        <f t="shared" si="299"/>
        <v>0</v>
      </c>
      <c r="L2726" s="106">
        <f t="shared" si="300"/>
        <v>0</v>
      </c>
    </row>
    <row r="2727" spans="1:12" x14ac:dyDescent="0.3">
      <c r="A2727" s="104" t="s">
        <v>5840</v>
      </c>
      <c r="B2727" s="104" t="s">
        <v>5841</v>
      </c>
      <c r="C2727" s="105">
        <v>264</v>
      </c>
      <c r="D2727" s="105">
        <v>8580</v>
      </c>
      <c r="E2727" s="106">
        <f t="shared" si="294"/>
        <v>32.5</v>
      </c>
      <c r="F2727" s="107">
        <f t="shared" si="295"/>
        <v>40</v>
      </c>
      <c r="G2727" s="107">
        <f>COUNTIF(Data_Eksportir!$H$2:$H$3401,A2727)</f>
        <v>0</v>
      </c>
      <c r="H2727" s="104" t="str">
        <f t="shared" si="296"/>
        <v>20 – 100</v>
      </c>
      <c r="I2727" s="104" t="str">
        <f t="shared" si="297"/>
        <v>Di bawah ambang nilai</v>
      </c>
      <c r="J2727" s="106">
        <f t="shared" si="298"/>
        <v>8580.0027269999991</v>
      </c>
      <c r="K2727" s="105">
        <f t="shared" si="299"/>
        <v>0</v>
      </c>
      <c r="L2727" s="106">
        <f t="shared" si="300"/>
        <v>0</v>
      </c>
    </row>
    <row r="2728" spans="1:12" x14ac:dyDescent="0.3">
      <c r="A2728" s="104" t="s">
        <v>5842</v>
      </c>
      <c r="B2728" s="104" t="s">
        <v>5843</v>
      </c>
      <c r="C2728" s="105">
        <v>1390</v>
      </c>
      <c r="D2728" s="105">
        <v>87095</v>
      </c>
      <c r="E2728" s="106">
        <f t="shared" si="294"/>
        <v>62.658273381294961</v>
      </c>
      <c r="F2728" s="107">
        <f t="shared" si="295"/>
        <v>40</v>
      </c>
      <c r="G2728" s="107">
        <f>COUNTIF(Data_Eksportir!$H$2:$H$3401,A2728)</f>
        <v>0</v>
      </c>
      <c r="H2728" s="104" t="str">
        <f t="shared" si="296"/>
        <v>20 – 100</v>
      </c>
      <c r="I2728" s="104" t="str">
        <f t="shared" si="297"/>
        <v>Di bawah ambang nilai</v>
      </c>
      <c r="J2728" s="106">
        <f t="shared" si="298"/>
        <v>87095.002728000007</v>
      </c>
      <c r="K2728" s="105">
        <f t="shared" si="299"/>
        <v>0</v>
      </c>
      <c r="L2728" s="106">
        <f t="shared" si="300"/>
        <v>0</v>
      </c>
    </row>
    <row r="2729" spans="1:12" x14ac:dyDescent="0.3">
      <c r="A2729" s="104" t="s">
        <v>5844</v>
      </c>
      <c r="B2729" s="104" t="s">
        <v>5845</v>
      </c>
      <c r="C2729" s="105">
        <v>349942</v>
      </c>
      <c r="D2729" s="105">
        <v>208</v>
      </c>
      <c r="E2729" s="106">
        <f t="shared" si="294"/>
        <v>5.9438421224088567E-4</v>
      </c>
      <c r="F2729" s="107">
        <f t="shared" si="295"/>
        <v>40</v>
      </c>
      <c r="G2729" s="107">
        <f>COUNTIF(Data_Eksportir!$H$2:$H$3401,A2729)</f>
        <v>0</v>
      </c>
      <c r="H2729" s="104" t="str">
        <f t="shared" si="296"/>
        <v>Di bawah 1</v>
      </c>
      <c r="I2729" s="104" t="str">
        <f t="shared" si="297"/>
        <v>Di bawah ambang nilai</v>
      </c>
      <c r="J2729" s="106">
        <f t="shared" si="298"/>
        <v>208.00272899999999</v>
      </c>
      <c r="K2729" s="105">
        <f t="shared" si="299"/>
        <v>0</v>
      </c>
      <c r="L2729" s="106">
        <f t="shared" si="300"/>
        <v>0</v>
      </c>
    </row>
    <row r="2730" spans="1:12" x14ac:dyDescent="0.3">
      <c r="A2730" s="104" t="s">
        <v>5846</v>
      </c>
      <c r="B2730" s="104" t="s">
        <v>5847</v>
      </c>
      <c r="C2730" s="105">
        <v>334696</v>
      </c>
      <c r="D2730" s="105">
        <v>8458166</v>
      </c>
      <c r="E2730" s="106">
        <f t="shared" si="294"/>
        <v>25.271189377823458</v>
      </c>
      <c r="F2730" s="107">
        <f t="shared" si="295"/>
        <v>40</v>
      </c>
      <c r="G2730" s="107">
        <f>COUNTIF(Data_Eksportir!$H$2:$H$3401,A2730)</f>
        <v>0</v>
      </c>
      <c r="H2730" s="104" t="str">
        <f t="shared" si="296"/>
        <v>20 – 100</v>
      </c>
      <c r="I2730" s="104" t="str">
        <f t="shared" si="297"/>
        <v>Di bawah ambang nilai</v>
      </c>
      <c r="J2730" s="106">
        <f t="shared" si="298"/>
        <v>8458166.0027300008</v>
      </c>
      <c r="K2730" s="105">
        <f t="shared" si="299"/>
        <v>0</v>
      </c>
      <c r="L2730" s="106">
        <f t="shared" si="300"/>
        <v>0</v>
      </c>
    </row>
    <row r="2731" spans="1:12" x14ac:dyDescent="0.3">
      <c r="A2731" s="104" t="s">
        <v>5848</v>
      </c>
      <c r="B2731" s="104" t="s">
        <v>5849</v>
      </c>
      <c r="C2731" s="105">
        <v>693</v>
      </c>
      <c r="D2731" s="105">
        <v>13536</v>
      </c>
      <c r="E2731" s="106">
        <f t="shared" si="294"/>
        <v>19.532467532467532</v>
      </c>
      <c r="F2731" s="107">
        <f t="shared" si="295"/>
        <v>40</v>
      </c>
      <c r="G2731" s="107">
        <f>COUNTIF(Data_Eksportir!$H$2:$H$3401,A2731)</f>
        <v>0</v>
      </c>
      <c r="H2731" s="104" t="str">
        <f t="shared" si="296"/>
        <v>5 – 20</v>
      </c>
      <c r="I2731" s="104" t="str">
        <f t="shared" si="297"/>
        <v>Di bawah ambang nilai</v>
      </c>
      <c r="J2731" s="106">
        <f t="shared" si="298"/>
        <v>13536.002731</v>
      </c>
      <c r="K2731" s="105">
        <f t="shared" si="299"/>
        <v>0</v>
      </c>
      <c r="L2731" s="106">
        <f t="shared" si="300"/>
        <v>0</v>
      </c>
    </row>
    <row r="2732" spans="1:12" x14ac:dyDescent="0.3">
      <c r="A2732" s="104" t="s">
        <v>5850</v>
      </c>
      <c r="B2732" s="104" t="s">
        <v>5851</v>
      </c>
      <c r="C2732" s="105">
        <v>51816</v>
      </c>
      <c r="D2732" s="105">
        <v>405166</v>
      </c>
      <c r="E2732" s="106">
        <f t="shared" si="294"/>
        <v>7.8193222170758068</v>
      </c>
      <c r="F2732" s="107">
        <f t="shared" si="295"/>
        <v>40</v>
      </c>
      <c r="G2732" s="107">
        <f>COUNTIF(Data_Eksportir!$H$2:$H$3401,A2732)</f>
        <v>0</v>
      </c>
      <c r="H2732" s="104" t="str">
        <f t="shared" si="296"/>
        <v>5 – 20</v>
      </c>
      <c r="I2732" s="104" t="str">
        <f t="shared" si="297"/>
        <v>Di bawah ambang nilai</v>
      </c>
      <c r="J2732" s="106">
        <f t="shared" si="298"/>
        <v>405166.00273200002</v>
      </c>
      <c r="K2732" s="105">
        <f t="shared" si="299"/>
        <v>0</v>
      </c>
      <c r="L2732" s="106">
        <f t="shared" si="300"/>
        <v>0</v>
      </c>
    </row>
    <row r="2733" spans="1:12" x14ac:dyDescent="0.3">
      <c r="A2733" s="104" t="s">
        <v>5852</v>
      </c>
      <c r="B2733" s="104" t="s">
        <v>5853</v>
      </c>
      <c r="C2733" s="105">
        <v>25387</v>
      </c>
      <c r="D2733" s="105">
        <v>200721</v>
      </c>
      <c r="E2733" s="106">
        <f t="shared" si="294"/>
        <v>7.9064481821404655</v>
      </c>
      <c r="F2733" s="107">
        <f t="shared" si="295"/>
        <v>40</v>
      </c>
      <c r="G2733" s="107">
        <f>COUNTIF(Data_Eksportir!$H$2:$H$3401,A2733)</f>
        <v>0</v>
      </c>
      <c r="H2733" s="104" t="str">
        <f t="shared" si="296"/>
        <v>5 – 20</v>
      </c>
      <c r="I2733" s="104" t="str">
        <f t="shared" si="297"/>
        <v>Di bawah ambang nilai</v>
      </c>
      <c r="J2733" s="106">
        <f t="shared" si="298"/>
        <v>200721.002733</v>
      </c>
      <c r="K2733" s="105">
        <f t="shared" si="299"/>
        <v>0</v>
      </c>
      <c r="L2733" s="106">
        <f t="shared" si="300"/>
        <v>0</v>
      </c>
    </row>
    <row r="2734" spans="1:12" x14ac:dyDescent="0.3">
      <c r="A2734" s="104" t="s">
        <v>5854</v>
      </c>
      <c r="B2734" s="104" t="s">
        <v>5855</v>
      </c>
      <c r="C2734" s="105">
        <v>623604</v>
      </c>
      <c r="D2734" s="105">
        <v>9954217</v>
      </c>
      <c r="E2734" s="106">
        <f t="shared" si="294"/>
        <v>15.962400818468131</v>
      </c>
      <c r="F2734" s="107">
        <f t="shared" si="295"/>
        <v>40</v>
      </c>
      <c r="G2734" s="107">
        <f>COUNTIF(Data_Eksportir!$H$2:$H$3401,A2734)</f>
        <v>0</v>
      </c>
      <c r="H2734" s="104" t="str">
        <f t="shared" si="296"/>
        <v>5 – 20</v>
      </c>
      <c r="I2734" s="104" t="str">
        <f t="shared" si="297"/>
        <v>Di bawah ambang nilai</v>
      </c>
      <c r="J2734" s="106">
        <f t="shared" si="298"/>
        <v>9954217.0027339999</v>
      </c>
      <c r="K2734" s="105">
        <f t="shared" si="299"/>
        <v>0</v>
      </c>
      <c r="L2734" s="106">
        <f t="shared" si="300"/>
        <v>0</v>
      </c>
    </row>
    <row r="2735" spans="1:12" x14ac:dyDescent="0.3">
      <c r="A2735" s="104" t="s">
        <v>5856</v>
      </c>
      <c r="B2735" s="104" t="s">
        <v>5857</v>
      </c>
      <c r="C2735" s="105">
        <v>1107</v>
      </c>
      <c r="D2735" s="105">
        <v>15160</v>
      </c>
      <c r="E2735" s="106">
        <f t="shared" si="294"/>
        <v>13.694670280036133</v>
      </c>
      <c r="F2735" s="107">
        <f t="shared" si="295"/>
        <v>40</v>
      </c>
      <c r="G2735" s="107">
        <f>COUNTIF(Data_Eksportir!$H$2:$H$3401,A2735)</f>
        <v>0</v>
      </c>
      <c r="H2735" s="104" t="str">
        <f t="shared" si="296"/>
        <v>5 – 20</v>
      </c>
      <c r="I2735" s="104" t="str">
        <f t="shared" si="297"/>
        <v>Di bawah ambang nilai</v>
      </c>
      <c r="J2735" s="106">
        <f t="shared" si="298"/>
        <v>15160.002735</v>
      </c>
      <c r="K2735" s="105">
        <f t="shared" si="299"/>
        <v>0</v>
      </c>
      <c r="L2735" s="106">
        <f t="shared" si="300"/>
        <v>0</v>
      </c>
    </row>
    <row r="2736" spans="1:12" x14ac:dyDescent="0.3">
      <c r="A2736" s="104" t="s">
        <v>5858</v>
      </c>
      <c r="B2736" s="104" t="s">
        <v>5859</v>
      </c>
      <c r="C2736" s="105">
        <v>6824</v>
      </c>
      <c r="D2736" s="105">
        <v>7888</v>
      </c>
      <c r="E2736" s="106">
        <f t="shared" si="294"/>
        <v>1.1559202813599063</v>
      </c>
      <c r="F2736" s="107">
        <f t="shared" si="295"/>
        <v>40</v>
      </c>
      <c r="G2736" s="107">
        <f>COUNTIF(Data_Eksportir!$H$2:$H$3401,A2736)</f>
        <v>0</v>
      </c>
      <c r="H2736" s="104" t="str">
        <f t="shared" si="296"/>
        <v>1 – 5</v>
      </c>
      <c r="I2736" s="104" t="str">
        <f t="shared" si="297"/>
        <v>Di bawah ambang nilai</v>
      </c>
      <c r="J2736" s="106">
        <f t="shared" si="298"/>
        <v>7888.0027360000004</v>
      </c>
      <c r="K2736" s="105">
        <f t="shared" si="299"/>
        <v>0</v>
      </c>
      <c r="L2736" s="106">
        <f t="shared" si="300"/>
        <v>0</v>
      </c>
    </row>
    <row r="2737" spans="1:12" x14ac:dyDescent="0.3">
      <c r="A2737" s="104" t="s">
        <v>5860</v>
      </c>
      <c r="B2737" s="104" t="s">
        <v>5861</v>
      </c>
      <c r="C2737" s="105">
        <v>707454</v>
      </c>
      <c r="D2737" s="105">
        <v>439933</v>
      </c>
      <c r="E2737" s="106">
        <f t="shared" si="294"/>
        <v>0.62185385904949297</v>
      </c>
      <c r="F2737" s="107">
        <f t="shared" si="295"/>
        <v>40</v>
      </c>
      <c r="G2737" s="107">
        <f>COUNTIF(Data_Eksportir!$H$2:$H$3401,A2737)</f>
        <v>0</v>
      </c>
      <c r="H2737" s="104" t="str">
        <f t="shared" si="296"/>
        <v>Di bawah 1</v>
      </c>
      <c r="I2737" s="104" t="str">
        <f t="shared" si="297"/>
        <v>Di bawah ambang nilai</v>
      </c>
      <c r="J2737" s="106">
        <f t="shared" si="298"/>
        <v>439933.002737</v>
      </c>
      <c r="K2737" s="105">
        <f t="shared" si="299"/>
        <v>0</v>
      </c>
      <c r="L2737" s="106">
        <f t="shared" si="300"/>
        <v>0</v>
      </c>
    </row>
    <row r="2738" spans="1:12" x14ac:dyDescent="0.3">
      <c r="A2738" s="104" t="s">
        <v>5862</v>
      </c>
      <c r="B2738" s="104" t="s">
        <v>5863</v>
      </c>
      <c r="C2738" s="105">
        <v>6838</v>
      </c>
      <c r="D2738" s="105">
        <v>595877</v>
      </c>
      <c r="E2738" s="106">
        <f t="shared" si="294"/>
        <v>87.142000584966368</v>
      </c>
      <c r="F2738" s="107">
        <f t="shared" si="295"/>
        <v>41</v>
      </c>
      <c r="G2738" s="107">
        <f>COUNTIF(Data_Eksportir!$H$2:$H$3401,A2738)</f>
        <v>0</v>
      </c>
      <c r="H2738" s="104" t="str">
        <f t="shared" si="296"/>
        <v>20 – 100</v>
      </c>
      <c r="I2738" s="104" t="str">
        <f t="shared" si="297"/>
        <v>Di bawah ambang nilai</v>
      </c>
      <c r="J2738" s="106">
        <f t="shared" si="298"/>
        <v>595877.00273800001</v>
      </c>
      <c r="K2738" s="105">
        <f t="shared" si="299"/>
        <v>0</v>
      </c>
      <c r="L2738" s="106">
        <f t="shared" si="300"/>
        <v>0</v>
      </c>
    </row>
    <row r="2739" spans="1:12" x14ac:dyDescent="0.3">
      <c r="A2739" s="104" t="s">
        <v>5864</v>
      </c>
      <c r="B2739" s="104" t="s">
        <v>5865</v>
      </c>
      <c r="C2739" s="105">
        <v>2745</v>
      </c>
      <c r="D2739" s="105">
        <v>20588</v>
      </c>
      <c r="E2739" s="106">
        <f t="shared" si="294"/>
        <v>7.5001821493624776</v>
      </c>
      <c r="F2739" s="107">
        <f t="shared" si="295"/>
        <v>41</v>
      </c>
      <c r="G2739" s="107">
        <f>COUNTIF(Data_Eksportir!$H$2:$H$3401,A2739)</f>
        <v>0</v>
      </c>
      <c r="H2739" s="104" t="str">
        <f t="shared" si="296"/>
        <v>5 – 20</v>
      </c>
      <c r="I2739" s="104" t="str">
        <f t="shared" si="297"/>
        <v>Di bawah ambang nilai</v>
      </c>
      <c r="J2739" s="106">
        <f t="shared" si="298"/>
        <v>20588.002739</v>
      </c>
      <c r="K2739" s="105">
        <f t="shared" si="299"/>
        <v>0</v>
      </c>
      <c r="L2739" s="106">
        <f t="shared" si="300"/>
        <v>0</v>
      </c>
    </row>
    <row r="2740" spans="1:12" x14ac:dyDescent="0.3">
      <c r="A2740" s="104" t="s">
        <v>5866</v>
      </c>
      <c r="B2740" s="104" t="s">
        <v>5867</v>
      </c>
      <c r="C2740" s="105">
        <v>23</v>
      </c>
      <c r="D2740" s="105">
        <v>249</v>
      </c>
      <c r="E2740" s="106">
        <f t="shared" si="294"/>
        <v>10.826086956521738</v>
      </c>
      <c r="F2740" s="107">
        <f t="shared" si="295"/>
        <v>41</v>
      </c>
      <c r="G2740" s="107">
        <f>COUNTIF(Data_Eksportir!$H$2:$H$3401,A2740)</f>
        <v>0</v>
      </c>
      <c r="H2740" s="104" t="str">
        <f t="shared" si="296"/>
        <v>5 – 20</v>
      </c>
      <c r="I2740" s="104" t="str">
        <f t="shared" si="297"/>
        <v>Di bawah ambang nilai</v>
      </c>
      <c r="J2740" s="106">
        <f t="shared" si="298"/>
        <v>249.00273999999999</v>
      </c>
      <c r="K2740" s="105">
        <f t="shared" si="299"/>
        <v>0</v>
      </c>
      <c r="L2740" s="106">
        <f t="shared" si="300"/>
        <v>0</v>
      </c>
    </row>
    <row r="2741" spans="1:12" x14ac:dyDescent="0.3">
      <c r="A2741" s="104" t="s">
        <v>5868</v>
      </c>
      <c r="B2741" s="104" t="s">
        <v>5869</v>
      </c>
      <c r="C2741" s="105">
        <v>333114</v>
      </c>
      <c r="D2741" s="105">
        <v>71216</v>
      </c>
      <c r="E2741" s="106">
        <f t="shared" si="294"/>
        <v>0.21378867294679899</v>
      </c>
      <c r="F2741" s="107">
        <f t="shared" si="295"/>
        <v>41</v>
      </c>
      <c r="G2741" s="107">
        <f>COUNTIF(Data_Eksportir!$H$2:$H$3401,A2741)</f>
        <v>0</v>
      </c>
      <c r="H2741" s="104" t="str">
        <f t="shared" si="296"/>
        <v>Di bawah 1</v>
      </c>
      <c r="I2741" s="104" t="str">
        <f t="shared" si="297"/>
        <v>Di bawah ambang nilai</v>
      </c>
      <c r="J2741" s="106">
        <f t="shared" si="298"/>
        <v>71216.002741000004</v>
      </c>
      <c r="K2741" s="105">
        <f t="shared" si="299"/>
        <v>0</v>
      </c>
      <c r="L2741" s="106">
        <f t="shared" si="300"/>
        <v>0</v>
      </c>
    </row>
    <row r="2742" spans="1:12" x14ac:dyDescent="0.3">
      <c r="A2742" s="104" t="s">
        <v>5870</v>
      </c>
      <c r="B2742" s="104" t="s">
        <v>5871</v>
      </c>
      <c r="C2742" s="105">
        <v>628364</v>
      </c>
      <c r="D2742" s="105">
        <v>399537</v>
      </c>
      <c r="E2742" s="106">
        <f t="shared" si="294"/>
        <v>0.63583687162218072</v>
      </c>
      <c r="F2742" s="107">
        <f t="shared" si="295"/>
        <v>41</v>
      </c>
      <c r="G2742" s="107">
        <f>COUNTIF(Data_Eksportir!$H$2:$H$3401,A2742)</f>
        <v>0</v>
      </c>
      <c r="H2742" s="104" t="str">
        <f t="shared" si="296"/>
        <v>Di bawah 1</v>
      </c>
      <c r="I2742" s="104" t="str">
        <f t="shared" si="297"/>
        <v>Di bawah ambang nilai</v>
      </c>
      <c r="J2742" s="106">
        <f t="shared" si="298"/>
        <v>399537.00274199998</v>
      </c>
      <c r="K2742" s="105">
        <f t="shared" si="299"/>
        <v>0</v>
      </c>
      <c r="L2742" s="106">
        <f t="shared" si="300"/>
        <v>0</v>
      </c>
    </row>
    <row r="2743" spans="1:12" x14ac:dyDescent="0.3">
      <c r="A2743" s="104" t="s">
        <v>5872</v>
      </c>
      <c r="B2743" s="104" t="s">
        <v>5873</v>
      </c>
      <c r="C2743" s="105">
        <v>1</v>
      </c>
      <c r="D2743" s="105">
        <v>25</v>
      </c>
      <c r="E2743" s="106">
        <f t="shared" si="294"/>
        <v>25</v>
      </c>
      <c r="F2743" s="107">
        <f t="shared" si="295"/>
        <v>41</v>
      </c>
      <c r="G2743" s="107">
        <f>COUNTIF(Data_Eksportir!$H$2:$H$3401,A2743)</f>
        <v>0</v>
      </c>
      <c r="H2743" s="104" t="str">
        <f t="shared" si="296"/>
        <v>20 – 100</v>
      </c>
      <c r="I2743" s="104" t="str">
        <f t="shared" si="297"/>
        <v>Di bawah ambang nilai</v>
      </c>
      <c r="J2743" s="106">
        <f t="shared" si="298"/>
        <v>25.002742999999999</v>
      </c>
      <c r="K2743" s="105">
        <f t="shared" si="299"/>
        <v>0</v>
      </c>
      <c r="L2743" s="106">
        <f t="shared" si="300"/>
        <v>0</v>
      </c>
    </row>
    <row r="2744" spans="1:12" x14ac:dyDescent="0.3">
      <c r="A2744" s="104" t="s">
        <v>5874</v>
      </c>
      <c r="B2744" s="104" t="s">
        <v>5875</v>
      </c>
      <c r="C2744" s="105">
        <v>139959</v>
      </c>
      <c r="D2744" s="105">
        <v>752142</v>
      </c>
      <c r="E2744" s="106">
        <f t="shared" si="294"/>
        <v>5.3740166763123485</v>
      </c>
      <c r="F2744" s="107">
        <f t="shared" si="295"/>
        <v>41</v>
      </c>
      <c r="G2744" s="107">
        <f>COUNTIF(Data_Eksportir!$H$2:$H$3401,A2744)</f>
        <v>0</v>
      </c>
      <c r="H2744" s="104" t="str">
        <f t="shared" si="296"/>
        <v>5 – 20</v>
      </c>
      <c r="I2744" s="104" t="str">
        <f t="shared" si="297"/>
        <v>Di bawah ambang nilai</v>
      </c>
      <c r="J2744" s="106">
        <f t="shared" si="298"/>
        <v>752142.00274400006</v>
      </c>
      <c r="K2744" s="105">
        <f t="shared" si="299"/>
        <v>0</v>
      </c>
      <c r="L2744" s="106">
        <f t="shared" si="300"/>
        <v>0</v>
      </c>
    </row>
    <row r="2745" spans="1:12" x14ac:dyDescent="0.3">
      <c r="A2745" s="104" t="s">
        <v>5876</v>
      </c>
      <c r="B2745" s="104" t="s">
        <v>5877</v>
      </c>
      <c r="C2745" s="105">
        <v>896</v>
      </c>
      <c r="D2745" s="105">
        <v>14520</v>
      </c>
      <c r="E2745" s="106">
        <f t="shared" si="294"/>
        <v>16.205357142857142</v>
      </c>
      <c r="F2745" s="107">
        <f t="shared" si="295"/>
        <v>41</v>
      </c>
      <c r="G2745" s="107">
        <f>COUNTIF(Data_Eksportir!$H$2:$H$3401,A2745)</f>
        <v>0</v>
      </c>
      <c r="H2745" s="104" t="str">
        <f t="shared" si="296"/>
        <v>5 – 20</v>
      </c>
      <c r="I2745" s="104" t="str">
        <f t="shared" si="297"/>
        <v>Di bawah ambang nilai</v>
      </c>
      <c r="J2745" s="106">
        <f t="shared" si="298"/>
        <v>14520.002745</v>
      </c>
      <c r="K2745" s="105">
        <f t="shared" si="299"/>
        <v>0</v>
      </c>
      <c r="L2745" s="106">
        <f t="shared" si="300"/>
        <v>0</v>
      </c>
    </row>
    <row r="2746" spans="1:12" x14ac:dyDescent="0.3">
      <c r="A2746" s="104" t="s">
        <v>5878</v>
      </c>
      <c r="B2746" s="104" t="s">
        <v>5879</v>
      </c>
      <c r="C2746" s="105">
        <v>1136</v>
      </c>
      <c r="D2746" s="105">
        <v>8508</v>
      </c>
      <c r="E2746" s="106">
        <f t="shared" si="294"/>
        <v>7.48943661971831</v>
      </c>
      <c r="F2746" s="107">
        <f t="shared" si="295"/>
        <v>41</v>
      </c>
      <c r="G2746" s="107">
        <f>COUNTIF(Data_Eksportir!$H$2:$H$3401,A2746)</f>
        <v>0</v>
      </c>
      <c r="H2746" s="104" t="str">
        <f t="shared" si="296"/>
        <v>5 – 20</v>
      </c>
      <c r="I2746" s="104" t="str">
        <f t="shared" si="297"/>
        <v>Di bawah ambang nilai</v>
      </c>
      <c r="J2746" s="106">
        <f t="shared" si="298"/>
        <v>8508.0027460000001</v>
      </c>
      <c r="K2746" s="105">
        <f t="shared" si="299"/>
        <v>0</v>
      </c>
      <c r="L2746" s="106">
        <f t="shared" si="300"/>
        <v>0</v>
      </c>
    </row>
    <row r="2747" spans="1:12" x14ac:dyDescent="0.3">
      <c r="A2747" s="104" t="s">
        <v>5880</v>
      </c>
      <c r="B2747" s="104" t="s">
        <v>5881</v>
      </c>
      <c r="C2747" s="105">
        <v>379</v>
      </c>
      <c r="D2747" s="105">
        <v>12819</v>
      </c>
      <c r="E2747" s="106">
        <f t="shared" si="294"/>
        <v>33.823218997361479</v>
      </c>
      <c r="F2747" s="107">
        <f t="shared" si="295"/>
        <v>41</v>
      </c>
      <c r="G2747" s="107">
        <f>COUNTIF(Data_Eksportir!$H$2:$H$3401,A2747)</f>
        <v>0</v>
      </c>
      <c r="H2747" s="104" t="str">
        <f t="shared" si="296"/>
        <v>20 – 100</v>
      </c>
      <c r="I2747" s="104" t="str">
        <f t="shared" si="297"/>
        <v>Di bawah ambang nilai</v>
      </c>
      <c r="J2747" s="106">
        <f t="shared" si="298"/>
        <v>12819.002747</v>
      </c>
      <c r="K2747" s="105">
        <f t="shared" si="299"/>
        <v>0</v>
      </c>
      <c r="L2747" s="106">
        <f t="shared" si="300"/>
        <v>0</v>
      </c>
    </row>
    <row r="2748" spans="1:12" x14ac:dyDescent="0.3">
      <c r="A2748" s="104" t="s">
        <v>5882</v>
      </c>
      <c r="B2748" s="104" t="s">
        <v>5883</v>
      </c>
      <c r="C2748" s="105">
        <v>69844</v>
      </c>
      <c r="D2748" s="105">
        <v>11110882</v>
      </c>
      <c r="E2748" s="106">
        <f t="shared" si="294"/>
        <v>159.08140999942731</v>
      </c>
      <c r="F2748" s="107">
        <f t="shared" si="295"/>
        <v>41</v>
      </c>
      <c r="G2748" s="107">
        <f>COUNTIF(Data_Eksportir!$H$2:$H$3401,A2748)</f>
        <v>0</v>
      </c>
      <c r="H2748" s="104" t="str">
        <f t="shared" si="296"/>
        <v>100 ke atas</v>
      </c>
      <c r="I2748" s="104" t="str">
        <f t="shared" si="297"/>
        <v>Belum terwakili</v>
      </c>
      <c r="J2748" s="106">
        <f t="shared" si="298"/>
        <v>11110882.002748</v>
      </c>
      <c r="K2748" s="105">
        <f t="shared" si="299"/>
        <v>11110882</v>
      </c>
      <c r="L2748" s="106">
        <f t="shared" si="300"/>
        <v>11110882.002748</v>
      </c>
    </row>
    <row r="2749" spans="1:12" x14ac:dyDescent="0.3">
      <c r="A2749" s="104" t="s">
        <v>5884</v>
      </c>
      <c r="B2749" s="104" t="s">
        <v>5885</v>
      </c>
      <c r="C2749" s="105">
        <v>16562</v>
      </c>
      <c r="D2749" s="105">
        <v>229734</v>
      </c>
      <c r="E2749" s="106">
        <f t="shared" si="294"/>
        <v>13.871150827194784</v>
      </c>
      <c r="F2749" s="107">
        <f t="shared" si="295"/>
        <v>41</v>
      </c>
      <c r="G2749" s="107">
        <f>COUNTIF(Data_Eksportir!$H$2:$H$3401,A2749)</f>
        <v>2</v>
      </c>
      <c r="H2749" s="104" t="str">
        <f t="shared" si="296"/>
        <v>5 – 20</v>
      </c>
      <c r="I2749" s="104" t="str">
        <f t="shared" si="297"/>
        <v>Di bawah ambang nilai</v>
      </c>
      <c r="J2749" s="106">
        <f t="shared" si="298"/>
        <v>229734.00274900001</v>
      </c>
      <c r="K2749" s="105">
        <f t="shared" si="299"/>
        <v>0</v>
      </c>
      <c r="L2749" s="106">
        <f t="shared" si="300"/>
        <v>0</v>
      </c>
    </row>
    <row r="2750" spans="1:12" x14ac:dyDescent="0.3">
      <c r="A2750" s="104" t="s">
        <v>5886</v>
      </c>
      <c r="B2750" s="104" t="s">
        <v>5887</v>
      </c>
      <c r="C2750" s="105">
        <v>1012412</v>
      </c>
      <c r="D2750" s="105">
        <v>14531679</v>
      </c>
      <c r="E2750" s="106">
        <f t="shared" si="294"/>
        <v>14.353523071634868</v>
      </c>
      <c r="F2750" s="107">
        <f t="shared" si="295"/>
        <v>41</v>
      </c>
      <c r="G2750" s="107">
        <f>COUNTIF(Data_Eksportir!$H$2:$H$3401,A2750)</f>
        <v>0</v>
      </c>
      <c r="H2750" s="104" t="str">
        <f t="shared" si="296"/>
        <v>5 – 20</v>
      </c>
      <c r="I2750" s="104" t="str">
        <f t="shared" si="297"/>
        <v>Belum terwakili</v>
      </c>
      <c r="J2750" s="106">
        <f t="shared" si="298"/>
        <v>14531679.00275</v>
      </c>
      <c r="K2750" s="105">
        <f t="shared" si="299"/>
        <v>14531679</v>
      </c>
      <c r="L2750" s="106">
        <f t="shared" si="300"/>
        <v>14531679.00275</v>
      </c>
    </row>
    <row r="2751" spans="1:12" x14ac:dyDescent="0.3">
      <c r="A2751" s="104" t="s">
        <v>5888</v>
      </c>
      <c r="B2751" s="104" t="s">
        <v>5889</v>
      </c>
      <c r="C2751" s="105">
        <v>283015</v>
      </c>
      <c r="D2751" s="105">
        <v>5854606</v>
      </c>
      <c r="E2751" s="106">
        <f t="shared" si="294"/>
        <v>20.686557249615745</v>
      </c>
      <c r="F2751" s="107">
        <f t="shared" si="295"/>
        <v>41</v>
      </c>
      <c r="G2751" s="107">
        <f>COUNTIF(Data_Eksportir!$H$2:$H$3401,A2751)</f>
        <v>0</v>
      </c>
      <c r="H2751" s="104" t="str">
        <f t="shared" si="296"/>
        <v>20 – 100</v>
      </c>
      <c r="I2751" s="104" t="str">
        <f t="shared" si="297"/>
        <v>Di bawah ambang nilai</v>
      </c>
      <c r="J2751" s="106">
        <f t="shared" si="298"/>
        <v>5854606.0027510002</v>
      </c>
      <c r="K2751" s="105">
        <f t="shared" si="299"/>
        <v>0</v>
      </c>
      <c r="L2751" s="106">
        <f t="shared" si="300"/>
        <v>0</v>
      </c>
    </row>
    <row r="2752" spans="1:12" x14ac:dyDescent="0.3">
      <c r="A2752" s="104" t="s">
        <v>5890</v>
      </c>
      <c r="B2752" s="104" t="s">
        <v>5891</v>
      </c>
      <c r="C2752" s="105">
        <v>5</v>
      </c>
      <c r="D2752" s="105">
        <v>15</v>
      </c>
      <c r="E2752" s="106">
        <f t="shared" si="294"/>
        <v>3</v>
      </c>
      <c r="F2752" s="107">
        <f t="shared" si="295"/>
        <v>41</v>
      </c>
      <c r="G2752" s="107">
        <f>COUNTIF(Data_Eksportir!$H$2:$H$3401,A2752)</f>
        <v>0</v>
      </c>
      <c r="H2752" s="104" t="str">
        <f t="shared" si="296"/>
        <v>1 – 5</v>
      </c>
      <c r="I2752" s="104" t="str">
        <f t="shared" si="297"/>
        <v>Di bawah ambang nilai</v>
      </c>
      <c r="J2752" s="106">
        <f t="shared" si="298"/>
        <v>15.002751999999999</v>
      </c>
      <c r="K2752" s="105">
        <f t="shared" si="299"/>
        <v>0</v>
      </c>
      <c r="L2752" s="106">
        <f t="shared" si="300"/>
        <v>0</v>
      </c>
    </row>
    <row r="2753" spans="1:12" x14ac:dyDescent="0.3">
      <c r="A2753" s="104" t="s">
        <v>5892</v>
      </c>
      <c r="B2753" s="104" t="s">
        <v>5893</v>
      </c>
      <c r="C2753" s="105">
        <v>201540</v>
      </c>
      <c r="D2753" s="105">
        <v>1541080</v>
      </c>
      <c r="E2753" s="106">
        <f t="shared" si="294"/>
        <v>7.6465217822764711</v>
      </c>
      <c r="F2753" s="107">
        <f t="shared" si="295"/>
        <v>41</v>
      </c>
      <c r="G2753" s="107">
        <f>COUNTIF(Data_Eksportir!$H$2:$H$3401,A2753)</f>
        <v>1</v>
      </c>
      <c r="H2753" s="104" t="str">
        <f t="shared" si="296"/>
        <v>5 – 20</v>
      </c>
      <c r="I2753" s="104" t="str">
        <f t="shared" si="297"/>
        <v>Di bawah ambang nilai</v>
      </c>
      <c r="J2753" s="106">
        <f t="shared" si="298"/>
        <v>1541080.002753</v>
      </c>
      <c r="K2753" s="105">
        <f t="shared" si="299"/>
        <v>0</v>
      </c>
      <c r="L2753" s="106">
        <f t="shared" si="300"/>
        <v>0</v>
      </c>
    </row>
    <row r="2754" spans="1:12" x14ac:dyDescent="0.3">
      <c r="A2754" s="104" t="s">
        <v>5894</v>
      </c>
      <c r="B2754" s="104" t="s">
        <v>5895</v>
      </c>
      <c r="C2754" s="105">
        <v>230510</v>
      </c>
      <c r="D2754" s="105">
        <v>4204676</v>
      </c>
      <c r="E2754" s="106">
        <f t="shared" ref="E2754:E2817" si="301">IF(AND(ISNUMBER(C2754),C2754&gt;0),D2754/C2754,"")</f>
        <v>18.240753112663224</v>
      </c>
      <c r="F2754" s="107">
        <f t="shared" ref="F2754:F2817" si="302">VALUE(LEFT(A2754,2))</f>
        <v>41</v>
      </c>
      <c r="G2754" s="107">
        <f>COUNTIF(Data_Eksportir!$H$2:$H$3401,A2754)</f>
        <v>0</v>
      </c>
      <c r="H2754" s="104" t="str">
        <f t="shared" ref="H2754:H2817" si="303">IF(E2754="","Tanpa data berat",IF(E2754&lt;1,"Di bawah 1",IF(E2754&lt;5,"1 – 5",IF(E2754&lt;20,"5 – 20",IF(E2754&lt;100,"20 – 100","100 ke atas")))))</f>
        <v>5 – 20</v>
      </c>
      <c r="I2754" s="104" t="str">
        <f t="shared" ref="I2754:I2817" si="304">IF(D2754&lt;p_nilai_besar,"Di bawah ambang nilai",IF(G2754=0,"Belum terwakili",IF(G2754&lt;=p_listing_rendah,"Keterwakilan rendah","Terwakili")))</f>
        <v>Di bawah ambang nilai</v>
      </c>
      <c r="J2754" s="106">
        <f t="shared" ref="J2754:J2817" si="305">D2754+ROW()/10^6</f>
        <v>4204676.002754</v>
      </c>
      <c r="K2754" s="105">
        <f t="shared" ref="K2754:K2817" si="306">IF(D2754&gt;=p_nilai_besar,D2754/(1+G2754),0)</f>
        <v>0</v>
      </c>
      <c r="L2754" s="106">
        <f t="shared" ref="L2754:L2817" si="307">IF(K2754&gt;0,K2754+ROW()/10^6,0)</f>
        <v>0</v>
      </c>
    </row>
    <row r="2755" spans="1:12" x14ac:dyDescent="0.3">
      <c r="A2755" s="104" t="s">
        <v>5896</v>
      </c>
      <c r="B2755" s="104" t="s">
        <v>5897</v>
      </c>
      <c r="C2755" s="105">
        <v>171232</v>
      </c>
      <c r="D2755" s="105">
        <v>16854562</v>
      </c>
      <c r="E2755" s="106">
        <f t="shared" si="301"/>
        <v>98.431146047467763</v>
      </c>
      <c r="F2755" s="107">
        <f t="shared" si="302"/>
        <v>41</v>
      </c>
      <c r="G2755" s="107">
        <f>COUNTIF(Data_Eksportir!$H$2:$H$3401,A2755)</f>
        <v>0</v>
      </c>
      <c r="H2755" s="104" t="str">
        <f t="shared" si="303"/>
        <v>20 – 100</v>
      </c>
      <c r="I2755" s="104" t="str">
        <f t="shared" si="304"/>
        <v>Belum terwakili</v>
      </c>
      <c r="J2755" s="106">
        <f t="shared" si="305"/>
        <v>16854562.002755001</v>
      </c>
      <c r="K2755" s="105">
        <f t="shared" si="306"/>
        <v>16854562</v>
      </c>
      <c r="L2755" s="106">
        <f t="shared" si="307"/>
        <v>16854562.002755001</v>
      </c>
    </row>
    <row r="2756" spans="1:12" x14ac:dyDescent="0.3">
      <c r="A2756" s="104" t="s">
        <v>5898</v>
      </c>
      <c r="B2756" s="104" t="s">
        <v>5899</v>
      </c>
      <c r="C2756" s="105">
        <v>183122</v>
      </c>
      <c r="D2756" s="105">
        <v>5712690</v>
      </c>
      <c r="E2756" s="106">
        <f t="shared" si="301"/>
        <v>31.196087853998975</v>
      </c>
      <c r="F2756" s="107">
        <f t="shared" si="302"/>
        <v>41</v>
      </c>
      <c r="G2756" s="107">
        <f>COUNTIF(Data_Eksportir!$H$2:$H$3401,A2756)</f>
        <v>0</v>
      </c>
      <c r="H2756" s="104" t="str">
        <f t="shared" si="303"/>
        <v>20 – 100</v>
      </c>
      <c r="I2756" s="104" t="str">
        <f t="shared" si="304"/>
        <v>Di bawah ambang nilai</v>
      </c>
      <c r="J2756" s="106">
        <f t="shared" si="305"/>
        <v>5712690.0027559996</v>
      </c>
      <c r="K2756" s="105">
        <f t="shared" si="306"/>
        <v>0</v>
      </c>
      <c r="L2756" s="106">
        <f t="shared" si="307"/>
        <v>0</v>
      </c>
    </row>
    <row r="2757" spans="1:12" x14ac:dyDescent="0.3">
      <c r="A2757" s="104" t="s">
        <v>5900</v>
      </c>
      <c r="B2757" s="104" t="s">
        <v>5901</v>
      </c>
      <c r="C2757" s="105">
        <v>12</v>
      </c>
      <c r="D2757" s="105">
        <v>150</v>
      </c>
      <c r="E2757" s="106">
        <f t="shared" si="301"/>
        <v>12.5</v>
      </c>
      <c r="F2757" s="107">
        <f t="shared" si="302"/>
        <v>41</v>
      </c>
      <c r="G2757" s="107">
        <f>COUNTIF(Data_Eksportir!$H$2:$H$3401,A2757)</f>
        <v>0</v>
      </c>
      <c r="H2757" s="104" t="str">
        <f t="shared" si="303"/>
        <v>5 – 20</v>
      </c>
      <c r="I2757" s="104" t="str">
        <f t="shared" si="304"/>
        <v>Di bawah ambang nilai</v>
      </c>
      <c r="J2757" s="106">
        <f t="shared" si="305"/>
        <v>150.002757</v>
      </c>
      <c r="K2757" s="105">
        <f t="shared" si="306"/>
        <v>0</v>
      </c>
      <c r="L2757" s="106">
        <f t="shared" si="307"/>
        <v>0</v>
      </c>
    </row>
    <row r="2758" spans="1:12" x14ac:dyDescent="0.3">
      <c r="A2758" s="104" t="s">
        <v>5902</v>
      </c>
      <c r="B2758" s="104" t="s">
        <v>5903</v>
      </c>
      <c r="C2758" s="105">
        <v>12548</v>
      </c>
      <c r="D2758" s="105">
        <v>6832578</v>
      </c>
      <c r="E2758" s="106">
        <f t="shared" si="301"/>
        <v>544.51530124322596</v>
      </c>
      <c r="F2758" s="107">
        <f t="shared" si="302"/>
        <v>41</v>
      </c>
      <c r="G2758" s="107">
        <f>COUNTIF(Data_Eksportir!$H$2:$H$3401,A2758)</f>
        <v>0</v>
      </c>
      <c r="H2758" s="104" t="str">
        <f t="shared" si="303"/>
        <v>100 ke atas</v>
      </c>
      <c r="I2758" s="104" t="str">
        <f t="shared" si="304"/>
        <v>Di bawah ambang nilai</v>
      </c>
      <c r="J2758" s="106">
        <f t="shared" si="305"/>
        <v>6832578.002758</v>
      </c>
      <c r="K2758" s="105">
        <f t="shared" si="306"/>
        <v>0</v>
      </c>
      <c r="L2758" s="106">
        <f t="shared" si="307"/>
        <v>0</v>
      </c>
    </row>
    <row r="2759" spans="1:12" x14ac:dyDescent="0.3">
      <c r="A2759" s="104" t="s">
        <v>5904</v>
      </c>
      <c r="B2759" s="104" t="s">
        <v>5905</v>
      </c>
      <c r="C2759" s="105">
        <v>5511</v>
      </c>
      <c r="D2759" s="105">
        <v>406102</v>
      </c>
      <c r="E2759" s="106">
        <f t="shared" si="301"/>
        <v>73.689348575576119</v>
      </c>
      <c r="F2759" s="107">
        <f t="shared" si="302"/>
        <v>41</v>
      </c>
      <c r="G2759" s="107">
        <f>COUNTIF(Data_Eksportir!$H$2:$H$3401,A2759)</f>
        <v>0</v>
      </c>
      <c r="H2759" s="104" t="str">
        <f t="shared" si="303"/>
        <v>20 – 100</v>
      </c>
      <c r="I2759" s="104" t="str">
        <f t="shared" si="304"/>
        <v>Di bawah ambang nilai</v>
      </c>
      <c r="J2759" s="106">
        <f t="shared" si="305"/>
        <v>406102.002759</v>
      </c>
      <c r="K2759" s="105">
        <f t="shared" si="306"/>
        <v>0</v>
      </c>
      <c r="L2759" s="106">
        <f t="shared" si="307"/>
        <v>0</v>
      </c>
    </row>
    <row r="2760" spans="1:12" x14ac:dyDescent="0.3">
      <c r="A2760" s="104" t="s">
        <v>5906</v>
      </c>
      <c r="B2760" s="104" t="s">
        <v>5907</v>
      </c>
      <c r="C2760" s="105">
        <v>5350</v>
      </c>
      <c r="D2760" s="105">
        <v>73485</v>
      </c>
      <c r="E2760" s="106">
        <f t="shared" si="301"/>
        <v>13.735514018691589</v>
      </c>
      <c r="F2760" s="107">
        <f t="shared" si="302"/>
        <v>41</v>
      </c>
      <c r="G2760" s="107">
        <f>COUNTIF(Data_Eksportir!$H$2:$H$3401,A2760)</f>
        <v>0</v>
      </c>
      <c r="H2760" s="104" t="str">
        <f t="shared" si="303"/>
        <v>5 – 20</v>
      </c>
      <c r="I2760" s="104" t="str">
        <f t="shared" si="304"/>
        <v>Di bawah ambang nilai</v>
      </c>
      <c r="J2760" s="106">
        <f t="shared" si="305"/>
        <v>73485.002760000003</v>
      </c>
      <c r="K2760" s="105">
        <f t="shared" si="306"/>
        <v>0</v>
      </c>
      <c r="L2760" s="106">
        <f t="shared" si="307"/>
        <v>0</v>
      </c>
    </row>
    <row r="2761" spans="1:12" x14ac:dyDescent="0.3">
      <c r="A2761" s="104" t="s">
        <v>5908</v>
      </c>
      <c r="B2761" s="104" t="s">
        <v>5909</v>
      </c>
      <c r="C2761" s="105">
        <v>118266</v>
      </c>
      <c r="D2761" s="105">
        <v>2936282</v>
      </c>
      <c r="E2761" s="106">
        <f t="shared" si="301"/>
        <v>24.827778059628294</v>
      </c>
      <c r="F2761" s="107">
        <f t="shared" si="302"/>
        <v>41</v>
      </c>
      <c r="G2761" s="107">
        <f>COUNTIF(Data_Eksportir!$H$2:$H$3401,A2761)</f>
        <v>0</v>
      </c>
      <c r="H2761" s="104" t="str">
        <f t="shared" si="303"/>
        <v>20 – 100</v>
      </c>
      <c r="I2761" s="104" t="str">
        <f t="shared" si="304"/>
        <v>Di bawah ambang nilai</v>
      </c>
      <c r="J2761" s="106">
        <f t="shared" si="305"/>
        <v>2936282.0027609998</v>
      </c>
      <c r="K2761" s="105">
        <f t="shared" si="306"/>
        <v>0</v>
      </c>
      <c r="L2761" s="106">
        <f t="shared" si="307"/>
        <v>0</v>
      </c>
    </row>
    <row r="2762" spans="1:12" x14ac:dyDescent="0.3">
      <c r="A2762" s="104" t="s">
        <v>5910</v>
      </c>
      <c r="B2762" s="104" t="s">
        <v>5911</v>
      </c>
      <c r="C2762" s="105"/>
      <c r="D2762" s="105">
        <v>210</v>
      </c>
      <c r="E2762" s="106" t="str">
        <f t="shared" si="301"/>
        <v/>
      </c>
      <c r="F2762" s="107">
        <f t="shared" si="302"/>
        <v>41</v>
      </c>
      <c r="G2762" s="107">
        <f>COUNTIF(Data_Eksportir!$H$2:$H$3401,A2762)</f>
        <v>0</v>
      </c>
      <c r="H2762" s="104" t="str">
        <f t="shared" si="303"/>
        <v>Tanpa data berat</v>
      </c>
      <c r="I2762" s="104" t="str">
        <f t="shared" si="304"/>
        <v>Di bawah ambang nilai</v>
      </c>
      <c r="J2762" s="106">
        <f t="shared" si="305"/>
        <v>210.00276199999999</v>
      </c>
      <c r="K2762" s="105">
        <f t="shared" si="306"/>
        <v>0</v>
      </c>
      <c r="L2762" s="106">
        <f t="shared" si="307"/>
        <v>0</v>
      </c>
    </row>
    <row r="2763" spans="1:12" x14ac:dyDescent="0.3">
      <c r="A2763" s="104" t="s">
        <v>5912</v>
      </c>
      <c r="B2763" s="104" t="s">
        <v>5913</v>
      </c>
      <c r="C2763" s="105">
        <v>77069</v>
      </c>
      <c r="D2763" s="105">
        <v>2883797</v>
      </c>
      <c r="E2763" s="106">
        <f t="shared" si="301"/>
        <v>37.418378336296044</v>
      </c>
      <c r="F2763" s="107">
        <f t="shared" si="302"/>
        <v>42</v>
      </c>
      <c r="G2763" s="107">
        <f>COUNTIF(Data_Eksportir!$H$2:$H$3401,A2763)</f>
        <v>0</v>
      </c>
      <c r="H2763" s="104" t="str">
        <f t="shared" si="303"/>
        <v>20 – 100</v>
      </c>
      <c r="I2763" s="104" t="str">
        <f t="shared" si="304"/>
        <v>Di bawah ambang nilai</v>
      </c>
      <c r="J2763" s="106">
        <f t="shared" si="305"/>
        <v>2883797.0027629999</v>
      </c>
      <c r="K2763" s="105">
        <f t="shared" si="306"/>
        <v>0</v>
      </c>
      <c r="L2763" s="106">
        <f t="shared" si="307"/>
        <v>0</v>
      </c>
    </row>
    <row r="2764" spans="1:12" x14ac:dyDescent="0.3">
      <c r="A2764" s="104" t="s">
        <v>5914</v>
      </c>
      <c r="B2764" s="104" t="s">
        <v>5915</v>
      </c>
      <c r="C2764" s="105">
        <v>31318</v>
      </c>
      <c r="D2764" s="105">
        <v>628322</v>
      </c>
      <c r="E2764" s="106">
        <f t="shared" si="301"/>
        <v>20.062647678651256</v>
      </c>
      <c r="F2764" s="107">
        <f t="shared" si="302"/>
        <v>42</v>
      </c>
      <c r="G2764" s="107">
        <f>COUNTIF(Data_Eksportir!$H$2:$H$3401,A2764)</f>
        <v>0</v>
      </c>
      <c r="H2764" s="104" t="str">
        <f t="shared" si="303"/>
        <v>20 – 100</v>
      </c>
      <c r="I2764" s="104" t="str">
        <f t="shared" si="304"/>
        <v>Di bawah ambang nilai</v>
      </c>
      <c r="J2764" s="106">
        <f t="shared" si="305"/>
        <v>628322.00276399998</v>
      </c>
      <c r="K2764" s="105">
        <f t="shared" si="306"/>
        <v>0</v>
      </c>
      <c r="L2764" s="106">
        <f t="shared" si="307"/>
        <v>0</v>
      </c>
    </row>
    <row r="2765" spans="1:12" x14ac:dyDescent="0.3">
      <c r="A2765" s="104" t="s">
        <v>5916</v>
      </c>
      <c r="B2765" s="104" t="s">
        <v>5917</v>
      </c>
      <c r="C2765" s="105">
        <v>672157</v>
      </c>
      <c r="D2765" s="105">
        <v>11578224</v>
      </c>
      <c r="E2765" s="106">
        <f t="shared" si="301"/>
        <v>17.225475595731353</v>
      </c>
      <c r="F2765" s="107">
        <f t="shared" si="302"/>
        <v>42</v>
      </c>
      <c r="G2765" s="107">
        <f>COUNTIF(Data_Eksportir!$H$2:$H$3401,A2765)</f>
        <v>0</v>
      </c>
      <c r="H2765" s="104" t="str">
        <f t="shared" si="303"/>
        <v>5 – 20</v>
      </c>
      <c r="I2765" s="104" t="str">
        <f t="shared" si="304"/>
        <v>Belum terwakili</v>
      </c>
      <c r="J2765" s="106">
        <f t="shared" si="305"/>
        <v>11578224.002765</v>
      </c>
      <c r="K2765" s="105">
        <f t="shared" si="306"/>
        <v>11578224</v>
      </c>
      <c r="L2765" s="106">
        <f t="shared" si="307"/>
        <v>11578224.002765</v>
      </c>
    </row>
    <row r="2766" spans="1:12" x14ac:dyDescent="0.3">
      <c r="A2766" s="104" t="s">
        <v>5918</v>
      </c>
      <c r="B2766" s="104" t="s">
        <v>5919</v>
      </c>
      <c r="C2766" s="105">
        <v>821969</v>
      </c>
      <c r="D2766" s="105">
        <v>5419989</v>
      </c>
      <c r="E2766" s="106">
        <f t="shared" si="301"/>
        <v>6.59390925935163</v>
      </c>
      <c r="F2766" s="107">
        <f t="shared" si="302"/>
        <v>42</v>
      </c>
      <c r="G2766" s="107">
        <f>COUNTIF(Data_Eksportir!$H$2:$H$3401,A2766)</f>
        <v>0</v>
      </c>
      <c r="H2766" s="104" t="str">
        <f t="shared" si="303"/>
        <v>5 – 20</v>
      </c>
      <c r="I2766" s="104" t="str">
        <f t="shared" si="304"/>
        <v>Di bawah ambang nilai</v>
      </c>
      <c r="J2766" s="106">
        <f t="shared" si="305"/>
        <v>5419989.0027660001</v>
      </c>
      <c r="K2766" s="105">
        <f t="shared" si="306"/>
        <v>0</v>
      </c>
      <c r="L2766" s="106">
        <f t="shared" si="307"/>
        <v>0</v>
      </c>
    </row>
    <row r="2767" spans="1:12" x14ac:dyDescent="0.3">
      <c r="A2767" s="104" t="s">
        <v>5920</v>
      </c>
      <c r="B2767" s="104" t="s">
        <v>5921</v>
      </c>
      <c r="C2767" s="105">
        <v>6015692</v>
      </c>
      <c r="D2767" s="105">
        <v>56404103</v>
      </c>
      <c r="E2767" s="106">
        <f t="shared" si="301"/>
        <v>9.3761620442004006</v>
      </c>
      <c r="F2767" s="107">
        <f t="shared" si="302"/>
        <v>42</v>
      </c>
      <c r="G2767" s="107">
        <f>COUNTIF(Data_Eksportir!$H$2:$H$3401,A2767)</f>
        <v>0</v>
      </c>
      <c r="H2767" s="104" t="str">
        <f t="shared" si="303"/>
        <v>5 – 20</v>
      </c>
      <c r="I2767" s="104" t="str">
        <f t="shared" si="304"/>
        <v>Belum terwakili</v>
      </c>
      <c r="J2767" s="106">
        <f t="shared" si="305"/>
        <v>56404103.002766997</v>
      </c>
      <c r="K2767" s="105">
        <f t="shared" si="306"/>
        <v>56404103</v>
      </c>
      <c r="L2767" s="106">
        <f t="shared" si="307"/>
        <v>56404103.002766997</v>
      </c>
    </row>
    <row r="2768" spans="1:12" x14ac:dyDescent="0.3">
      <c r="A2768" s="104" t="s">
        <v>5922</v>
      </c>
      <c r="B2768" s="104" t="s">
        <v>5923</v>
      </c>
      <c r="C2768" s="105">
        <v>12711</v>
      </c>
      <c r="D2768" s="105">
        <v>126591</v>
      </c>
      <c r="E2768" s="106">
        <f t="shared" si="301"/>
        <v>9.9591692235071978</v>
      </c>
      <c r="F2768" s="107">
        <f t="shared" si="302"/>
        <v>42</v>
      </c>
      <c r="G2768" s="107">
        <f>COUNTIF(Data_Eksportir!$H$2:$H$3401,A2768)</f>
        <v>0</v>
      </c>
      <c r="H2768" s="104" t="str">
        <f t="shared" si="303"/>
        <v>5 – 20</v>
      </c>
      <c r="I2768" s="104" t="str">
        <f t="shared" si="304"/>
        <v>Di bawah ambang nilai</v>
      </c>
      <c r="J2768" s="106">
        <f t="shared" si="305"/>
        <v>126591.00276800001</v>
      </c>
      <c r="K2768" s="105">
        <f t="shared" si="306"/>
        <v>0</v>
      </c>
      <c r="L2768" s="106">
        <f t="shared" si="307"/>
        <v>0</v>
      </c>
    </row>
    <row r="2769" spans="1:12" x14ac:dyDescent="0.3">
      <c r="A2769" s="104" t="s">
        <v>5924</v>
      </c>
      <c r="B2769" s="104" t="s">
        <v>5925</v>
      </c>
      <c r="C2769" s="105">
        <v>17898962</v>
      </c>
      <c r="D2769" s="105">
        <v>120036275</v>
      </c>
      <c r="E2769" s="106">
        <f t="shared" si="301"/>
        <v>6.7063260428174551</v>
      </c>
      <c r="F2769" s="107">
        <f t="shared" si="302"/>
        <v>42</v>
      </c>
      <c r="G2769" s="107">
        <f>COUNTIF(Data_Eksportir!$H$2:$H$3401,A2769)</f>
        <v>0</v>
      </c>
      <c r="H2769" s="104" t="str">
        <f t="shared" si="303"/>
        <v>5 – 20</v>
      </c>
      <c r="I2769" s="104" t="str">
        <f t="shared" si="304"/>
        <v>Belum terwakili</v>
      </c>
      <c r="J2769" s="106">
        <f t="shared" si="305"/>
        <v>120036275.00276899</v>
      </c>
      <c r="K2769" s="105">
        <f t="shared" si="306"/>
        <v>120036275</v>
      </c>
      <c r="L2769" s="106">
        <f t="shared" si="307"/>
        <v>120036275.00276899</v>
      </c>
    </row>
    <row r="2770" spans="1:12" x14ac:dyDescent="0.3">
      <c r="A2770" s="104" t="s">
        <v>5926</v>
      </c>
      <c r="B2770" s="104" t="s">
        <v>5927</v>
      </c>
      <c r="C2770" s="105">
        <v>6334</v>
      </c>
      <c r="D2770" s="105">
        <v>61864</v>
      </c>
      <c r="E2770" s="106">
        <f t="shared" si="301"/>
        <v>9.7669718976949795</v>
      </c>
      <c r="F2770" s="107">
        <f t="shared" si="302"/>
        <v>42</v>
      </c>
      <c r="G2770" s="107">
        <f>COUNTIF(Data_Eksportir!$H$2:$H$3401,A2770)</f>
        <v>0</v>
      </c>
      <c r="H2770" s="104" t="str">
        <f t="shared" si="303"/>
        <v>5 – 20</v>
      </c>
      <c r="I2770" s="104" t="str">
        <f t="shared" si="304"/>
        <v>Di bawah ambang nilai</v>
      </c>
      <c r="J2770" s="106">
        <f t="shared" si="305"/>
        <v>61864.002769999999</v>
      </c>
      <c r="K2770" s="105">
        <f t="shared" si="306"/>
        <v>0</v>
      </c>
      <c r="L2770" s="106">
        <f t="shared" si="307"/>
        <v>0</v>
      </c>
    </row>
    <row r="2771" spans="1:12" x14ac:dyDescent="0.3">
      <c r="A2771" s="104" t="s">
        <v>5928</v>
      </c>
      <c r="B2771" s="104" t="s">
        <v>5929</v>
      </c>
      <c r="C2771" s="105">
        <v>72510</v>
      </c>
      <c r="D2771" s="105">
        <v>1002842</v>
      </c>
      <c r="E2771" s="106">
        <f t="shared" si="301"/>
        <v>13.830395807474831</v>
      </c>
      <c r="F2771" s="107">
        <f t="shared" si="302"/>
        <v>42</v>
      </c>
      <c r="G2771" s="107">
        <f>COUNTIF(Data_Eksportir!$H$2:$H$3401,A2771)</f>
        <v>0</v>
      </c>
      <c r="H2771" s="104" t="str">
        <f t="shared" si="303"/>
        <v>5 – 20</v>
      </c>
      <c r="I2771" s="104" t="str">
        <f t="shared" si="304"/>
        <v>Di bawah ambang nilai</v>
      </c>
      <c r="J2771" s="106">
        <f t="shared" si="305"/>
        <v>1002842.002771</v>
      </c>
      <c r="K2771" s="105">
        <f t="shared" si="306"/>
        <v>0</v>
      </c>
      <c r="L2771" s="106">
        <f t="shared" si="307"/>
        <v>0</v>
      </c>
    </row>
    <row r="2772" spans="1:12" x14ac:dyDescent="0.3">
      <c r="A2772" s="104" t="s">
        <v>5930</v>
      </c>
      <c r="B2772" s="104" t="s">
        <v>5931</v>
      </c>
      <c r="C2772" s="105">
        <v>2113766</v>
      </c>
      <c r="D2772" s="105">
        <v>70636436</v>
      </c>
      <c r="E2772" s="106">
        <f t="shared" si="301"/>
        <v>33.417339478447474</v>
      </c>
      <c r="F2772" s="107">
        <f t="shared" si="302"/>
        <v>42</v>
      </c>
      <c r="G2772" s="107">
        <f>COUNTIF(Data_Eksportir!$H$2:$H$3401,A2772)</f>
        <v>1</v>
      </c>
      <c r="H2772" s="104" t="str">
        <f t="shared" si="303"/>
        <v>20 – 100</v>
      </c>
      <c r="I2772" s="104" t="str">
        <f t="shared" si="304"/>
        <v>Keterwakilan rendah</v>
      </c>
      <c r="J2772" s="106">
        <f t="shared" si="305"/>
        <v>70636436.002772003</v>
      </c>
      <c r="K2772" s="105">
        <f t="shared" si="306"/>
        <v>35318218</v>
      </c>
      <c r="L2772" s="106">
        <f t="shared" si="307"/>
        <v>35318218.002772003</v>
      </c>
    </row>
    <row r="2773" spans="1:12" x14ac:dyDescent="0.3">
      <c r="A2773" s="104" t="s">
        <v>5932</v>
      </c>
      <c r="B2773" s="104" t="s">
        <v>5933</v>
      </c>
      <c r="C2773" s="105">
        <v>2530363</v>
      </c>
      <c r="D2773" s="105">
        <v>33704088</v>
      </c>
      <c r="E2773" s="106">
        <f t="shared" si="301"/>
        <v>13.319862802293583</v>
      </c>
      <c r="F2773" s="107">
        <f t="shared" si="302"/>
        <v>42</v>
      </c>
      <c r="G2773" s="107">
        <f>COUNTIF(Data_Eksportir!$H$2:$H$3401,A2773)</f>
        <v>0</v>
      </c>
      <c r="H2773" s="104" t="str">
        <f t="shared" si="303"/>
        <v>5 – 20</v>
      </c>
      <c r="I2773" s="104" t="str">
        <f t="shared" si="304"/>
        <v>Belum terwakili</v>
      </c>
      <c r="J2773" s="106">
        <f t="shared" si="305"/>
        <v>33704088.002773002</v>
      </c>
      <c r="K2773" s="105">
        <f t="shared" si="306"/>
        <v>33704088</v>
      </c>
      <c r="L2773" s="106">
        <f t="shared" si="307"/>
        <v>33704088.002773002</v>
      </c>
    </row>
    <row r="2774" spans="1:12" x14ac:dyDescent="0.3">
      <c r="A2774" s="104" t="s">
        <v>5934</v>
      </c>
      <c r="B2774" s="104" t="s">
        <v>5935</v>
      </c>
      <c r="C2774" s="105">
        <v>3317793</v>
      </c>
      <c r="D2774" s="105">
        <v>72546867</v>
      </c>
      <c r="E2774" s="106">
        <f t="shared" si="301"/>
        <v>21.866001585994063</v>
      </c>
      <c r="F2774" s="107">
        <f t="shared" si="302"/>
        <v>42</v>
      </c>
      <c r="G2774" s="107">
        <f>COUNTIF(Data_Eksportir!$H$2:$H$3401,A2774)</f>
        <v>0</v>
      </c>
      <c r="H2774" s="104" t="str">
        <f t="shared" si="303"/>
        <v>20 – 100</v>
      </c>
      <c r="I2774" s="104" t="str">
        <f t="shared" si="304"/>
        <v>Belum terwakili</v>
      </c>
      <c r="J2774" s="106">
        <f t="shared" si="305"/>
        <v>72546867.002774</v>
      </c>
      <c r="K2774" s="105">
        <f t="shared" si="306"/>
        <v>72546867</v>
      </c>
      <c r="L2774" s="106">
        <f t="shared" si="307"/>
        <v>72546867.002774</v>
      </c>
    </row>
    <row r="2775" spans="1:12" x14ac:dyDescent="0.3">
      <c r="A2775" s="104" t="s">
        <v>5936</v>
      </c>
      <c r="B2775" s="104" t="s">
        <v>5937</v>
      </c>
      <c r="C2775" s="105">
        <v>315944</v>
      </c>
      <c r="D2775" s="105">
        <v>6356444</v>
      </c>
      <c r="E2775" s="106">
        <f t="shared" si="301"/>
        <v>20.118894487630719</v>
      </c>
      <c r="F2775" s="107">
        <f t="shared" si="302"/>
        <v>42</v>
      </c>
      <c r="G2775" s="107">
        <f>COUNTIF(Data_Eksportir!$H$2:$H$3401,A2775)</f>
        <v>0</v>
      </c>
      <c r="H2775" s="104" t="str">
        <f t="shared" si="303"/>
        <v>20 – 100</v>
      </c>
      <c r="I2775" s="104" t="str">
        <f t="shared" si="304"/>
        <v>Di bawah ambang nilai</v>
      </c>
      <c r="J2775" s="106">
        <f t="shared" si="305"/>
        <v>6356444.0027750004</v>
      </c>
      <c r="K2775" s="105">
        <f t="shared" si="306"/>
        <v>0</v>
      </c>
      <c r="L2775" s="106">
        <f t="shared" si="307"/>
        <v>0</v>
      </c>
    </row>
    <row r="2776" spans="1:12" x14ac:dyDescent="0.3">
      <c r="A2776" s="104" t="s">
        <v>5938</v>
      </c>
      <c r="B2776" s="104" t="s">
        <v>5939</v>
      </c>
      <c r="C2776" s="105">
        <v>69290</v>
      </c>
      <c r="D2776" s="105">
        <v>3965642</v>
      </c>
      <c r="E2776" s="106">
        <f t="shared" si="301"/>
        <v>57.23252994660124</v>
      </c>
      <c r="F2776" s="107">
        <f t="shared" si="302"/>
        <v>42</v>
      </c>
      <c r="G2776" s="107">
        <f>COUNTIF(Data_Eksportir!$H$2:$H$3401,A2776)</f>
        <v>2</v>
      </c>
      <c r="H2776" s="104" t="str">
        <f t="shared" si="303"/>
        <v>20 – 100</v>
      </c>
      <c r="I2776" s="104" t="str">
        <f t="shared" si="304"/>
        <v>Di bawah ambang nilai</v>
      </c>
      <c r="J2776" s="106">
        <f t="shared" si="305"/>
        <v>3965642.0027760002</v>
      </c>
      <c r="K2776" s="105">
        <f t="shared" si="306"/>
        <v>0</v>
      </c>
      <c r="L2776" s="106">
        <f t="shared" si="307"/>
        <v>0</v>
      </c>
    </row>
    <row r="2777" spans="1:12" x14ac:dyDescent="0.3">
      <c r="A2777" s="104" t="s">
        <v>5940</v>
      </c>
      <c r="B2777" s="104" t="s">
        <v>5941</v>
      </c>
      <c r="C2777" s="105">
        <v>261601</v>
      </c>
      <c r="D2777" s="105">
        <v>7123960</v>
      </c>
      <c r="E2777" s="106">
        <f t="shared" si="301"/>
        <v>27.232158898475159</v>
      </c>
      <c r="F2777" s="107">
        <f t="shared" si="302"/>
        <v>42</v>
      </c>
      <c r="G2777" s="107">
        <f>COUNTIF(Data_Eksportir!$H$2:$H$3401,A2777)</f>
        <v>0</v>
      </c>
      <c r="H2777" s="104" t="str">
        <f t="shared" si="303"/>
        <v>20 – 100</v>
      </c>
      <c r="I2777" s="104" t="str">
        <f t="shared" si="304"/>
        <v>Di bawah ambang nilai</v>
      </c>
      <c r="J2777" s="106">
        <f t="shared" si="305"/>
        <v>7123960.002777</v>
      </c>
      <c r="K2777" s="105">
        <f t="shared" si="306"/>
        <v>0</v>
      </c>
      <c r="L2777" s="106">
        <f t="shared" si="307"/>
        <v>0</v>
      </c>
    </row>
    <row r="2778" spans="1:12" x14ac:dyDescent="0.3">
      <c r="A2778" s="104" t="s">
        <v>5942</v>
      </c>
      <c r="B2778" s="104" t="s">
        <v>5943</v>
      </c>
      <c r="C2778" s="105">
        <v>64086</v>
      </c>
      <c r="D2778" s="105">
        <v>811395</v>
      </c>
      <c r="E2778" s="106">
        <f t="shared" si="301"/>
        <v>12.661033611085104</v>
      </c>
      <c r="F2778" s="107">
        <f t="shared" si="302"/>
        <v>42</v>
      </c>
      <c r="G2778" s="107">
        <f>COUNTIF(Data_Eksportir!$H$2:$H$3401,A2778)</f>
        <v>0</v>
      </c>
      <c r="H2778" s="104" t="str">
        <f t="shared" si="303"/>
        <v>5 – 20</v>
      </c>
      <c r="I2778" s="104" t="str">
        <f t="shared" si="304"/>
        <v>Di bawah ambang nilai</v>
      </c>
      <c r="J2778" s="106">
        <f t="shared" si="305"/>
        <v>811395.00277799997</v>
      </c>
      <c r="K2778" s="105">
        <f t="shared" si="306"/>
        <v>0</v>
      </c>
      <c r="L2778" s="106">
        <f t="shared" si="307"/>
        <v>0</v>
      </c>
    </row>
    <row r="2779" spans="1:12" x14ac:dyDescent="0.3">
      <c r="A2779" s="104" t="s">
        <v>5944</v>
      </c>
      <c r="B2779" s="104" t="s">
        <v>5945</v>
      </c>
      <c r="C2779" s="105">
        <v>4660</v>
      </c>
      <c r="D2779" s="105">
        <v>89370</v>
      </c>
      <c r="E2779" s="106">
        <f t="shared" si="301"/>
        <v>19.178111587982833</v>
      </c>
      <c r="F2779" s="107">
        <f t="shared" si="302"/>
        <v>42</v>
      </c>
      <c r="G2779" s="107">
        <f>COUNTIF(Data_Eksportir!$H$2:$H$3401,A2779)</f>
        <v>0</v>
      </c>
      <c r="H2779" s="104" t="str">
        <f t="shared" si="303"/>
        <v>5 – 20</v>
      </c>
      <c r="I2779" s="104" t="str">
        <f t="shared" si="304"/>
        <v>Di bawah ambang nilai</v>
      </c>
      <c r="J2779" s="106">
        <f t="shared" si="305"/>
        <v>89370.002779000002</v>
      </c>
      <c r="K2779" s="105">
        <f t="shared" si="306"/>
        <v>0</v>
      </c>
      <c r="L2779" s="106">
        <f t="shared" si="307"/>
        <v>0</v>
      </c>
    </row>
    <row r="2780" spans="1:12" x14ac:dyDescent="0.3">
      <c r="A2780" s="104" t="s">
        <v>5946</v>
      </c>
      <c r="B2780" s="104" t="s">
        <v>5947</v>
      </c>
      <c r="C2780" s="105">
        <v>142141</v>
      </c>
      <c r="D2780" s="105">
        <v>2522839</v>
      </c>
      <c r="E2780" s="106">
        <f t="shared" si="301"/>
        <v>17.748847974898165</v>
      </c>
      <c r="F2780" s="107">
        <f t="shared" si="302"/>
        <v>42</v>
      </c>
      <c r="G2780" s="107">
        <f>COUNTIF(Data_Eksportir!$H$2:$H$3401,A2780)</f>
        <v>0</v>
      </c>
      <c r="H2780" s="104" t="str">
        <f t="shared" si="303"/>
        <v>5 – 20</v>
      </c>
      <c r="I2780" s="104" t="str">
        <f t="shared" si="304"/>
        <v>Di bawah ambang nilai</v>
      </c>
      <c r="J2780" s="106">
        <f t="shared" si="305"/>
        <v>2522839.0027800002</v>
      </c>
      <c r="K2780" s="105">
        <f t="shared" si="306"/>
        <v>0</v>
      </c>
      <c r="L2780" s="106">
        <f t="shared" si="307"/>
        <v>0</v>
      </c>
    </row>
    <row r="2781" spans="1:12" x14ac:dyDescent="0.3">
      <c r="A2781" s="104" t="s">
        <v>5948</v>
      </c>
      <c r="B2781" s="104" t="s">
        <v>5949</v>
      </c>
      <c r="C2781" s="105">
        <v>1095697</v>
      </c>
      <c r="D2781" s="105">
        <v>20489936</v>
      </c>
      <c r="E2781" s="106">
        <f t="shared" si="301"/>
        <v>18.700366981017563</v>
      </c>
      <c r="F2781" s="107">
        <f t="shared" si="302"/>
        <v>42</v>
      </c>
      <c r="G2781" s="107">
        <f>COUNTIF(Data_Eksportir!$H$2:$H$3401,A2781)</f>
        <v>0</v>
      </c>
      <c r="H2781" s="104" t="str">
        <f t="shared" si="303"/>
        <v>5 – 20</v>
      </c>
      <c r="I2781" s="104" t="str">
        <f t="shared" si="304"/>
        <v>Belum terwakili</v>
      </c>
      <c r="J2781" s="106">
        <f t="shared" si="305"/>
        <v>20489936.002781</v>
      </c>
      <c r="K2781" s="105">
        <f t="shared" si="306"/>
        <v>20489936</v>
      </c>
      <c r="L2781" s="106">
        <f t="shared" si="307"/>
        <v>20489936.002781</v>
      </c>
    </row>
    <row r="2782" spans="1:12" x14ac:dyDescent="0.3">
      <c r="A2782" s="104" t="s">
        <v>5950</v>
      </c>
      <c r="B2782" s="104" t="s">
        <v>5951</v>
      </c>
      <c r="C2782" s="105">
        <v>57315</v>
      </c>
      <c r="D2782" s="105">
        <v>1200360</v>
      </c>
      <c r="E2782" s="106">
        <f t="shared" si="301"/>
        <v>20.943208584140276</v>
      </c>
      <c r="F2782" s="107">
        <f t="shared" si="302"/>
        <v>42</v>
      </c>
      <c r="G2782" s="107">
        <f>COUNTIF(Data_Eksportir!$H$2:$H$3401,A2782)</f>
        <v>0</v>
      </c>
      <c r="H2782" s="104" t="str">
        <f t="shared" si="303"/>
        <v>20 – 100</v>
      </c>
      <c r="I2782" s="104" t="str">
        <f t="shared" si="304"/>
        <v>Di bawah ambang nilai</v>
      </c>
      <c r="J2782" s="106">
        <f t="shared" si="305"/>
        <v>1200360.002782</v>
      </c>
      <c r="K2782" s="105">
        <f t="shared" si="306"/>
        <v>0</v>
      </c>
      <c r="L2782" s="106">
        <f t="shared" si="307"/>
        <v>0</v>
      </c>
    </row>
    <row r="2783" spans="1:12" x14ac:dyDescent="0.3">
      <c r="A2783" s="104" t="s">
        <v>5952</v>
      </c>
      <c r="B2783" s="104" t="s">
        <v>5953</v>
      </c>
      <c r="C2783" s="105">
        <v>783051</v>
      </c>
      <c r="D2783" s="105">
        <v>12508859</v>
      </c>
      <c r="E2783" s="106">
        <f t="shared" si="301"/>
        <v>15.974513792843634</v>
      </c>
      <c r="F2783" s="107">
        <f t="shared" si="302"/>
        <v>42</v>
      </c>
      <c r="G2783" s="107">
        <f>COUNTIF(Data_Eksportir!$H$2:$H$3401,A2783)</f>
        <v>0</v>
      </c>
      <c r="H2783" s="104" t="str">
        <f t="shared" si="303"/>
        <v>5 – 20</v>
      </c>
      <c r="I2783" s="104" t="str">
        <f t="shared" si="304"/>
        <v>Belum terwakili</v>
      </c>
      <c r="J2783" s="106">
        <f t="shared" si="305"/>
        <v>12508859.002783</v>
      </c>
      <c r="K2783" s="105">
        <f t="shared" si="306"/>
        <v>12508859</v>
      </c>
      <c r="L2783" s="106">
        <f t="shared" si="307"/>
        <v>12508859.002783</v>
      </c>
    </row>
    <row r="2784" spans="1:12" x14ac:dyDescent="0.3">
      <c r="A2784" s="104" t="s">
        <v>5954</v>
      </c>
      <c r="B2784" s="104" t="s">
        <v>5955</v>
      </c>
      <c r="C2784" s="105">
        <v>45054465</v>
      </c>
      <c r="D2784" s="105">
        <v>710113406</v>
      </c>
      <c r="E2784" s="106">
        <f t="shared" si="301"/>
        <v>15.761221579259681</v>
      </c>
      <c r="F2784" s="107">
        <f t="shared" si="302"/>
        <v>42</v>
      </c>
      <c r="G2784" s="107">
        <f>COUNTIF(Data_Eksportir!$H$2:$H$3401,A2784)</f>
        <v>0</v>
      </c>
      <c r="H2784" s="104" t="str">
        <f t="shared" si="303"/>
        <v>5 – 20</v>
      </c>
      <c r="I2784" s="104" t="str">
        <f t="shared" si="304"/>
        <v>Belum terwakili</v>
      </c>
      <c r="J2784" s="106">
        <f t="shared" si="305"/>
        <v>710113406.00278401</v>
      </c>
      <c r="K2784" s="105">
        <f t="shared" si="306"/>
        <v>710113406</v>
      </c>
      <c r="L2784" s="106">
        <f t="shared" si="307"/>
        <v>710113406.00278401</v>
      </c>
    </row>
    <row r="2785" spans="1:12" x14ac:dyDescent="0.3">
      <c r="A2785" s="104" t="s">
        <v>5956</v>
      </c>
      <c r="B2785" s="104" t="s">
        <v>5957</v>
      </c>
      <c r="C2785" s="105">
        <v>110</v>
      </c>
      <c r="D2785" s="105">
        <v>205</v>
      </c>
      <c r="E2785" s="106">
        <f t="shared" si="301"/>
        <v>1.8636363636363635</v>
      </c>
      <c r="F2785" s="107">
        <f t="shared" si="302"/>
        <v>42</v>
      </c>
      <c r="G2785" s="107">
        <f>COUNTIF(Data_Eksportir!$H$2:$H$3401,A2785)</f>
        <v>0</v>
      </c>
      <c r="H2785" s="104" t="str">
        <f t="shared" si="303"/>
        <v>1 – 5</v>
      </c>
      <c r="I2785" s="104" t="str">
        <f t="shared" si="304"/>
        <v>Di bawah ambang nilai</v>
      </c>
      <c r="J2785" s="106">
        <f t="shared" si="305"/>
        <v>205.00278499999999</v>
      </c>
      <c r="K2785" s="105">
        <f t="shared" si="306"/>
        <v>0</v>
      </c>
      <c r="L2785" s="106">
        <f t="shared" si="307"/>
        <v>0</v>
      </c>
    </row>
    <row r="2786" spans="1:12" x14ac:dyDescent="0.3">
      <c r="A2786" s="104" t="s">
        <v>5958</v>
      </c>
      <c r="B2786" s="104" t="s">
        <v>5959</v>
      </c>
      <c r="C2786" s="105">
        <v>1390182</v>
      </c>
      <c r="D2786" s="105">
        <v>20260620</v>
      </c>
      <c r="E2786" s="106">
        <f t="shared" si="301"/>
        <v>14.574077351023103</v>
      </c>
      <c r="F2786" s="107">
        <f t="shared" si="302"/>
        <v>42</v>
      </c>
      <c r="G2786" s="107">
        <f>COUNTIF(Data_Eksportir!$H$2:$H$3401,A2786)</f>
        <v>0</v>
      </c>
      <c r="H2786" s="104" t="str">
        <f t="shared" si="303"/>
        <v>5 – 20</v>
      </c>
      <c r="I2786" s="104" t="str">
        <f t="shared" si="304"/>
        <v>Belum terwakili</v>
      </c>
      <c r="J2786" s="106">
        <f t="shared" si="305"/>
        <v>20260620.002785999</v>
      </c>
      <c r="K2786" s="105">
        <f t="shared" si="306"/>
        <v>20260620</v>
      </c>
      <c r="L2786" s="106">
        <f t="shared" si="307"/>
        <v>20260620.002785999</v>
      </c>
    </row>
    <row r="2787" spans="1:12" x14ac:dyDescent="0.3">
      <c r="A2787" s="104" t="s">
        <v>5960</v>
      </c>
      <c r="B2787" s="104" t="s">
        <v>5961</v>
      </c>
      <c r="C2787" s="105">
        <v>237409</v>
      </c>
      <c r="D2787" s="105">
        <v>6971027</v>
      </c>
      <c r="E2787" s="106">
        <f t="shared" si="301"/>
        <v>29.362943275107515</v>
      </c>
      <c r="F2787" s="107">
        <f t="shared" si="302"/>
        <v>42</v>
      </c>
      <c r="G2787" s="107">
        <f>COUNTIF(Data_Eksportir!$H$2:$H$3401,A2787)</f>
        <v>0</v>
      </c>
      <c r="H2787" s="104" t="str">
        <f t="shared" si="303"/>
        <v>20 – 100</v>
      </c>
      <c r="I2787" s="104" t="str">
        <f t="shared" si="304"/>
        <v>Di bawah ambang nilai</v>
      </c>
      <c r="J2787" s="106">
        <f t="shared" si="305"/>
        <v>6971027.0027869996</v>
      </c>
      <c r="K2787" s="105">
        <f t="shared" si="306"/>
        <v>0</v>
      </c>
      <c r="L2787" s="106">
        <f t="shared" si="307"/>
        <v>0</v>
      </c>
    </row>
    <row r="2788" spans="1:12" x14ac:dyDescent="0.3">
      <c r="A2788" s="104" t="s">
        <v>5962</v>
      </c>
      <c r="B2788" s="104" t="s">
        <v>5963</v>
      </c>
      <c r="C2788" s="105">
        <v>508803</v>
      </c>
      <c r="D2788" s="105">
        <v>26770343</v>
      </c>
      <c r="E2788" s="106">
        <f t="shared" si="301"/>
        <v>52.614357619746741</v>
      </c>
      <c r="F2788" s="107">
        <f t="shared" si="302"/>
        <v>42</v>
      </c>
      <c r="G2788" s="107">
        <f>COUNTIF(Data_Eksportir!$H$2:$H$3401,A2788)</f>
        <v>0</v>
      </c>
      <c r="H2788" s="104" t="str">
        <f t="shared" si="303"/>
        <v>20 – 100</v>
      </c>
      <c r="I2788" s="104" t="str">
        <f t="shared" si="304"/>
        <v>Belum terwakili</v>
      </c>
      <c r="J2788" s="106">
        <f t="shared" si="305"/>
        <v>26770343.002788</v>
      </c>
      <c r="K2788" s="105">
        <f t="shared" si="306"/>
        <v>26770343</v>
      </c>
      <c r="L2788" s="106">
        <f t="shared" si="307"/>
        <v>26770343.002788</v>
      </c>
    </row>
    <row r="2789" spans="1:12" x14ac:dyDescent="0.3">
      <c r="A2789" s="104" t="s">
        <v>5964</v>
      </c>
      <c r="B2789" s="104" t="s">
        <v>5965</v>
      </c>
      <c r="C2789" s="105">
        <v>1026715</v>
      </c>
      <c r="D2789" s="105">
        <v>82928256</v>
      </c>
      <c r="E2789" s="106">
        <f t="shared" si="301"/>
        <v>80.770472818649765</v>
      </c>
      <c r="F2789" s="107">
        <f t="shared" si="302"/>
        <v>42</v>
      </c>
      <c r="G2789" s="107">
        <f>COUNTIF(Data_Eksportir!$H$2:$H$3401,A2789)</f>
        <v>0</v>
      </c>
      <c r="H2789" s="104" t="str">
        <f t="shared" si="303"/>
        <v>20 – 100</v>
      </c>
      <c r="I2789" s="104" t="str">
        <f t="shared" si="304"/>
        <v>Belum terwakili</v>
      </c>
      <c r="J2789" s="106">
        <f t="shared" si="305"/>
        <v>82928256.002789006</v>
      </c>
      <c r="K2789" s="105">
        <f t="shared" si="306"/>
        <v>82928256</v>
      </c>
      <c r="L2789" s="106">
        <f t="shared" si="307"/>
        <v>82928256.002789006</v>
      </c>
    </row>
    <row r="2790" spans="1:12" x14ac:dyDescent="0.3">
      <c r="A2790" s="104" t="s">
        <v>5966</v>
      </c>
      <c r="B2790" s="104" t="s">
        <v>5967</v>
      </c>
      <c r="C2790" s="105">
        <v>333188</v>
      </c>
      <c r="D2790" s="105">
        <v>22070272</v>
      </c>
      <c r="E2790" s="106">
        <f t="shared" si="301"/>
        <v>66.239696507677351</v>
      </c>
      <c r="F2790" s="107">
        <f t="shared" si="302"/>
        <v>42</v>
      </c>
      <c r="G2790" s="107">
        <f>COUNTIF(Data_Eksportir!$H$2:$H$3401,A2790)</f>
        <v>0</v>
      </c>
      <c r="H2790" s="104" t="str">
        <f t="shared" si="303"/>
        <v>20 – 100</v>
      </c>
      <c r="I2790" s="104" t="str">
        <f t="shared" si="304"/>
        <v>Belum terwakili</v>
      </c>
      <c r="J2790" s="106">
        <f t="shared" si="305"/>
        <v>22070272.00279</v>
      </c>
      <c r="K2790" s="105">
        <f t="shared" si="306"/>
        <v>22070272</v>
      </c>
      <c r="L2790" s="106">
        <f t="shared" si="307"/>
        <v>22070272.00279</v>
      </c>
    </row>
    <row r="2791" spans="1:12" x14ac:dyDescent="0.3">
      <c r="A2791" s="104" t="s">
        <v>5968</v>
      </c>
      <c r="B2791" s="104" t="s">
        <v>5969</v>
      </c>
      <c r="C2791" s="105">
        <v>107875</v>
      </c>
      <c r="D2791" s="105">
        <v>5677846</v>
      </c>
      <c r="E2791" s="106">
        <f t="shared" si="301"/>
        <v>52.633566628041713</v>
      </c>
      <c r="F2791" s="107">
        <f t="shared" si="302"/>
        <v>42</v>
      </c>
      <c r="G2791" s="107">
        <f>COUNTIF(Data_Eksportir!$H$2:$H$3401,A2791)</f>
        <v>0</v>
      </c>
      <c r="H2791" s="104" t="str">
        <f t="shared" si="303"/>
        <v>20 – 100</v>
      </c>
      <c r="I2791" s="104" t="str">
        <f t="shared" si="304"/>
        <v>Di bawah ambang nilai</v>
      </c>
      <c r="J2791" s="106">
        <f t="shared" si="305"/>
        <v>5677846.0027909996</v>
      </c>
      <c r="K2791" s="105">
        <f t="shared" si="306"/>
        <v>0</v>
      </c>
      <c r="L2791" s="106">
        <f t="shared" si="307"/>
        <v>0</v>
      </c>
    </row>
    <row r="2792" spans="1:12" x14ac:dyDescent="0.3">
      <c r="A2792" s="104" t="s">
        <v>5970</v>
      </c>
      <c r="B2792" s="104" t="s">
        <v>5971</v>
      </c>
      <c r="C2792" s="105">
        <v>56236</v>
      </c>
      <c r="D2792" s="105">
        <v>1321155</v>
      </c>
      <c r="E2792" s="106">
        <f t="shared" si="301"/>
        <v>23.493047158403868</v>
      </c>
      <c r="F2792" s="107">
        <f t="shared" si="302"/>
        <v>42</v>
      </c>
      <c r="G2792" s="107">
        <f>COUNTIF(Data_Eksportir!$H$2:$H$3401,A2792)</f>
        <v>0</v>
      </c>
      <c r="H2792" s="104" t="str">
        <f t="shared" si="303"/>
        <v>20 – 100</v>
      </c>
      <c r="I2792" s="104" t="str">
        <f t="shared" si="304"/>
        <v>Di bawah ambang nilai</v>
      </c>
      <c r="J2792" s="106">
        <f t="shared" si="305"/>
        <v>1321155.0027920001</v>
      </c>
      <c r="K2792" s="105">
        <f t="shared" si="306"/>
        <v>0</v>
      </c>
      <c r="L2792" s="106">
        <f t="shared" si="307"/>
        <v>0</v>
      </c>
    </row>
    <row r="2793" spans="1:12" x14ac:dyDescent="0.3">
      <c r="A2793" s="104" t="s">
        <v>5972</v>
      </c>
      <c r="B2793" s="104" t="s">
        <v>5973</v>
      </c>
      <c r="C2793" s="105">
        <v>108541</v>
      </c>
      <c r="D2793" s="105">
        <v>1192698</v>
      </c>
      <c r="E2793" s="106">
        <f t="shared" si="301"/>
        <v>10.988455975161459</v>
      </c>
      <c r="F2793" s="107">
        <f t="shared" si="302"/>
        <v>42</v>
      </c>
      <c r="G2793" s="107">
        <f>COUNTIF(Data_Eksportir!$H$2:$H$3401,A2793)</f>
        <v>0</v>
      </c>
      <c r="H2793" s="104" t="str">
        <f t="shared" si="303"/>
        <v>5 – 20</v>
      </c>
      <c r="I2793" s="104" t="str">
        <f t="shared" si="304"/>
        <v>Di bawah ambang nilai</v>
      </c>
      <c r="J2793" s="106">
        <f t="shared" si="305"/>
        <v>1192698.0027930001</v>
      </c>
      <c r="K2793" s="105">
        <f t="shared" si="306"/>
        <v>0</v>
      </c>
      <c r="L2793" s="106">
        <f t="shared" si="307"/>
        <v>0</v>
      </c>
    </row>
    <row r="2794" spans="1:12" x14ac:dyDescent="0.3">
      <c r="A2794" s="104" t="s">
        <v>5974</v>
      </c>
      <c r="B2794" s="104" t="s">
        <v>5975</v>
      </c>
      <c r="C2794" s="105">
        <v>245</v>
      </c>
      <c r="D2794" s="105">
        <v>8936</v>
      </c>
      <c r="E2794" s="106">
        <f t="shared" si="301"/>
        <v>36.473469387755102</v>
      </c>
      <c r="F2794" s="107">
        <f t="shared" si="302"/>
        <v>42</v>
      </c>
      <c r="G2794" s="107">
        <f>COUNTIF(Data_Eksportir!$H$2:$H$3401,A2794)</f>
        <v>0</v>
      </c>
      <c r="H2794" s="104" t="str">
        <f t="shared" si="303"/>
        <v>20 – 100</v>
      </c>
      <c r="I2794" s="104" t="str">
        <f t="shared" si="304"/>
        <v>Di bawah ambang nilai</v>
      </c>
      <c r="J2794" s="106">
        <f t="shared" si="305"/>
        <v>8936.002794</v>
      </c>
      <c r="K2794" s="105">
        <f t="shared" si="306"/>
        <v>0</v>
      </c>
      <c r="L2794" s="106">
        <f t="shared" si="307"/>
        <v>0</v>
      </c>
    </row>
    <row r="2795" spans="1:12" x14ac:dyDescent="0.3">
      <c r="A2795" s="104" t="s">
        <v>5976</v>
      </c>
      <c r="B2795" s="104" t="s">
        <v>5977</v>
      </c>
      <c r="C2795" s="105">
        <v>117672</v>
      </c>
      <c r="D2795" s="105">
        <v>879406</v>
      </c>
      <c r="E2795" s="106">
        <f t="shared" si="301"/>
        <v>7.4733666462709909</v>
      </c>
      <c r="F2795" s="107">
        <f t="shared" si="302"/>
        <v>42</v>
      </c>
      <c r="G2795" s="107">
        <f>COUNTIF(Data_Eksportir!$H$2:$H$3401,A2795)</f>
        <v>0</v>
      </c>
      <c r="H2795" s="104" t="str">
        <f t="shared" si="303"/>
        <v>5 – 20</v>
      </c>
      <c r="I2795" s="104" t="str">
        <f t="shared" si="304"/>
        <v>Di bawah ambang nilai</v>
      </c>
      <c r="J2795" s="106">
        <f t="shared" si="305"/>
        <v>879406.00279499998</v>
      </c>
      <c r="K2795" s="105">
        <f t="shared" si="306"/>
        <v>0</v>
      </c>
      <c r="L2795" s="106">
        <f t="shared" si="307"/>
        <v>0</v>
      </c>
    </row>
    <row r="2796" spans="1:12" x14ac:dyDescent="0.3">
      <c r="A2796" s="104" t="s">
        <v>5978</v>
      </c>
      <c r="B2796" s="104" t="s">
        <v>5979</v>
      </c>
      <c r="C2796" s="105">
        <v>1190</v>
      </c>
      <c r="D2796" s="105">
        <v>63229</v>
      </c>
      <c r="E2796" s="106">
        <f t="shared" si="301"/>
        <v>53.133613445378153</v>
      </c>
      <c r="F2796" s="107">
        <f t="shared" si="302"/>
        <v>42</v>
      </c>
      <c r="G2796" s="107">
        <f>COUNTIF(Data_Eksportir!$H$2:$H$3401,A2796)</f>
        <v>0</v>
      </c>
      <c r="H2796" s="104" t="str">
        <f t="shared" si="303"/>
        <v>20 – 100</v>
      </c>
      <c r="I2796" s="104" t="str">
        <f t="shared" si="304"/>
        <v>Di bawah ambang nilai</v>
      </c>
      <c r="J2796" s="106">
        <f t="shared" si="305"/>
        <v>63229.002796000001</v>
      </c>
      <c r="K2796" s="105">
        <f t="shared" si="306"/>
        <v>0</v>
      </c>
      <c r="L2796" s="106">
        <f t="shared" si="307"/>
        <v>0</v>
      </c>
    </row>
    <row r="2797" spans="1:12" x14ac:dyDescent="0.3">
      <c r="A2797" s="104" t="s">
        <v>5980</v>
      </c>
      <c r="B2797" s="104" t="s">
        <v>5981</v>
      </c>
      <c r="C2797" s="105">
        <v>23398</v>
      </c>
      <c r="D2797" s="105">
        <v>658012</v>
      </c>
      <c r="E2797" s="106">
        <f t="shared" si="301"/>
        <v>28.122574579023848</v>
      </c>
      <c r="F2797" s="107">
        <f t="shared" si="302"/>
        <v>42</v>
      </c>
      <c r="G2797" s="107">
        <f>COUNTIF(Data_Eksportir!$H$2:$H$3401,A2797)</f>
        <v>0</v>
      </c>
      <c r="H2797" s="104" t="str">
        <f t="shared" si="303"/>
        <v>20 – 100</v>
      </c>
      <c r="I2797" s="104" t="str">
        <f t="shared" si="304"/>
        <v>Di bawah ambang nilai</v>
      </c>
      <c r="J2797" s="106">
        <f t="shared" si="305"/>
        <v>658012.00279699999</v>
      </c>
      <c r="K2797" s="105">
        <f t="shared" si="306"/>
        <v>0</v>
      </c>
      <c r="L2797" s="106">
        <f t="shared" si="307"/>
        <v>0</v>
      </c>
    </row>
    <row r="2798" spans="1:12" x14ac:dyDescent="0.3">
      <c r="A2798" s="104" t="s">
        <v>5982</v>
      </c>
      <c r="B2798" s="104" t="s">
        <v>5983</v>
      </c>
      <c r="C2798" s="105">
        <v>456264</v>
      </c>
      <c r="D2798" s="105">
        <v>704230</v>
      </c>
      <c r="E2798" s="106">
        <f t="shared" si="301"/>
        <v>1.5434704469342311</v>
      </c>
      <c r="F2798" s="107">
        <f t="shared" si="302"/>
        <v>43</v>
      </c>
      <c r="G2798" s="107">
        <f>COUNTIF(Data_Eksportir!$H$2:$H$3401,A2798)</f>
        <v>0</v>
      </c>
      <c r="H2798" s="104" t="str">
        <f t="shared" si="303"/>
        <v>1 – 5</v>
      </c>
      <c r="I2798" s="104" t="str">
        <f t="shared" si="304"/>
        <v>Di bawah ambang nilai</v>
      </c>
      <c r="J2798" s="106">
        <f t="shared" si="305"/>
        <v>704230.002798</v>
      </c>
      <c r="K2798" s="105">
        <f t="shared" si="306"/>
        <v>0</v>
      </c>
      <c r="L2798" s="106">
        <f t="shared" si="307"/>
        <v>0</v>
      </c>
    </row>
    <row r="2799" spans="1:12" x14ac:dyDescent="0.3">
      <c r="A2799" s="104" t="s">
        <v>5984</v>
      </c>
      <c r="B2799" s="104" t="s">
        <v>5985</v>
      </c>
      <c r="C2799" s="105">
        <v>2452</v>
      </c>
      <c r="D2799" s="105">
        <v>27912</v>
      </c>
      <c r="E2799" s="106">
        <f t="shared" si="301"/>
        <v>11.383360522022839</v>
      </c>
      <c r="F2799" s="107">
        <f t="shared" si="302"/>
        <v>43</v>
      </c>
      <c r="G2799" s="107">
        <f>COUNTIF(Data_Eksportir!$H$2:$H$3401,A2799)</f>
        <v>0</v>
      </c>
      <c r="H2799" s="104" t="str">
        <f t="shared" si="303"/>
        <v>5 – 20</v>
      </c>
      <c r="I2799" s="104" t="str">
        <f t="shared" si="304"/>
        <v>Di bawah ambang nilai</v>
      </c>
      <c r="J2799" s="106">
        <f t="shared" si="305"/>
        <v>27912.002799000002</v>
      </c>
      <c r="K2799" s="105">
        <f t="shared" si="306"/>
        <v>0</v>
      </c>
      <c r="L2799" s="106">
        <f t="shared" si="307"/>
        <v>0</v>
      </c>
    </row>
    <row r="2800" spans="1:12" x14ac:dyDescent="0.3">
      <c r="A2800" s="104" t="s">
        <v>5986</v>
      </c>
      <c r="B2800" s="104" t="s">
        <v>5987</v>
      </c>
      <c r="C2800" s="105">
        <v>3859</v>
      </c>
      <c r="D2800" s="105">
        <v>26083</v>
      </c>
      <c r="E2800" s="106">
        <f t="shared" si="301"/>
        <v>6.7590049235553256</v>
      </c>
      <c r="F2800" s="107">
        <f t="shared" si="302"/>
        <v>43</v>
      </c>
      <c r="G2800" s="107">
        <f>COUNTIF(Data_Eksportir!$H$2:$H$3401,A2800)</f>
        <v>0</v>
      </c>
      <c r="H2800" s="104" t="str">
        <f t="shared" si="303"/>
        <v>5 – 20</v>
      </c>
      <c r="I2800" s="104" t="str">
        <f t="shared" si="304"/>
        <v>Di bawah ambang nilai</v>
      </c>
      <c r="J2800" s="106">
        <f t="shared" si="305"/>
        <v>26083.002799999998</v>
      </c>
      <c r="K2800" s="105">
        <f t="shared" si="306"/>
        <v>0</v>
      </c>
      <c r="L2800" s="106">
        <f t="shared" si="307"/>
        <v>0</v>
      </c>
    </row>
    <row r="2801" spans="1:12" x14ac:dyDescent="0.3">
      <c r="A2801" s="104" t="s">
        <v>5988</v>
      </c>
      <c r="B2801" s="104" t="s">
        <v>5989</v>
      </c>
      <c r="C2801" s="105">
        <v>35</v>
      </c>
      <c r="D2801" s="105">
        <v>8946</v>
      </c>
      <c r="E2801" s="106">
        <f t="shared" si="301"/>
        <v>255.6</v>
      </c>
      <c r="F2801" s="107">
        <f t="shared" si="302"/>
        <v>43</v>
      </c>
      <c r="G2801" s="107">
        <f>COUNTIF(Data_Eksportir!$H$2:$H$3401,A2801)</f>
        <v>0</v>
      </c>
      <c r="H2801" s="104" t="str">
        <f t="shared" si="303"/>
        <v>100 ke atas</v>
      </c>
      <c r="I2801" s="104" t="str">
        <f t="shared" si="304"/>
        <v>Di bawah ambang nilai</v>
      </c>
      <c r="J2801" s="106">
        <f t="shared" si="305"/>
        <v>8946.0028010000005</v>
      </c>
      <c r="K2801" s="105">
        <f t="shared" si="306"/>
        <v>0</v>
      </c>
      <c r="L2801" s="106">
        <f t="shared" si="307"/>
        <v>0</v>
      </c>
    </row>
    <row r="2802" spans="1:12" x14ac:dyDescent="0.3">
      <c r="A2802" s="104" t="s">
        <v>5990</v>
      </c>
      <c r="B2802" s="104" t="s">
        <v>5991</v>
      </c>
      <c r="C2802" s="105">
        <v>615</v>
      </c>
      <c r="D2802" s="105">
        <v>5453</v>
      </c>
      <c r="E2802" s="106">
        <f t="shared" si="301"/>
        <v>8.8666666666666671</v>
      </c>
      <c r="F2802" s="107">
        <f t="shared" si="302"/>
        <v>43</v>
      </c>
      <c r="G2802" s="107">
        <f>COUNTIF(Data_Eksportir!$H$2:$H$3401,A2802)</f>
        <v>0</v>
      </c>
      <c r="H2802" s="104" t="str">
        <f t="shared" si="303"/>
        <v>5 – 20</v>
      </c>
      <c r="I2802" s="104" t="str">
        <f t="shared" si="304"/>
        <v>Di bawah ambang nilai</v>
      </c>
      <c r="J2802" s="106">
        <f t="shared" si="305"/>
        <v>5453.002802</v>
      </c>
      <c r="K2802" s="105">
        <f t="shared" si="306"/>
        <v>0</v>
      </c>
      <c r="L2802" s="106">
        <f t="shared" si="307"/>
        <v>0</v>
      </c>
    </row>
    <row r="2803" spans="1:12" x14ac:dyDescent="0.3">
      <c r="A2803" s="104" t="s">
        <v>5992</v>
      </c>
      <c r="B2803" s="104" t="s">
        <v>5993</v>
      </c>
      <c r="C2803" s="105">
        <v>160</v>
      </c>
      <c r="D2803" s="105">
        <v>477</v>
      </c>
      <c r="E2803" s="106">
        <f t="shared" si="301"/>
        <v>2.9812500000000002</v>
      </c>
      <c r="F2803" s="107">
        <f t="shared" si="302"/>
        <v>43</v>
      </c>
      <c r="G2803" s="107">
        <f>COUNTIF(Data_Eksportir!$H$2:$H$3401,A2803)</f>
        <v>0</v>
      </c>
      <c r="H2803" s="104" t="str">
        <f t="shared" si="303"/>
        <v>1 – 5</v>
      </c>
      <c r="I2803" s="104" t="str">
        <f t="shared" si="304"/>
        <v>Di bawah ambang nilai</v>
      </c>
      <c r="J2803" s="106">
        <f t="shared" si="305"/>
        <v>477.00280299999997</v>
      </c>
      <c r="K2803" s="105">
        <f t="shared" si="306"/>
        <v>0</v>
      </c>
      <c r="L2803" s="106">
        <f t="shared" si="307"/>
        <v>0</v>
      </c>
    </row>
    <row r="2804" spans="1:12" x14ac:dyDescent="0.3">
      <c r="A2804" s="104" t="s">
        <v>5994</v>
      </c>
      <c r="B2804" s="104" t="s">
        <v>5995</v>
      </c>
      <c r="C2804" s="105">
        <v>40267</v>
      </c>
      <c r="D2804" s="105">
        <v>4140</v>
      </c>
      <c r="E2804" s="106">
        <f t="shared" si="301"/>
        <v>0.1028137184294832</v>
      </c>
      <c r="F2804" s="107">
        <f t="shared" si="302"/>
        <v>44</v>
      </c>
      <c r="G2804" s="107">
        <f>COUNTIF(Data_Eksportir!$H$2:$H$3401,A2804)</f>
        <v>0</v>
      </c>
      <c r="H2804" s="104" t="str">
        <f t="shared" si="303"/>
        <v>Di bawah 1</v>
      </c>
      <c r="I2804" s="104" t="str">
        <f t="shared" si="304"/>
        <v>Di bawah ambang nilai</v>
      </c>
      <c r="J2804" s="106">
        <f t="shared" si="305"/>
        <v>4140.0028039999997</v>
      </c>
      <c r="K2804" s="105">
        <f t="shared" si="306"/>
        <v>0</v>
      </c>
      <c r="L2804" s="106">
        <f t="shared" si="307"/>
        <v>0</v>
      </c>
    </row>
    <row r="2805" spans="1:12" x14ac:dyDescent="0.3">
      <c r="A2805" s="104" t="s">
        <v>5996</v>
      </c>
      <c r="B2805" s="104" t="s">
        <v>5997</v>
      </c>
      <c r="C2805" s="105">
        <v>360422</v>
      </c>
      <c r="D2805" s="105">
        <v>155639</v>
      </c>
      <c r="E2805" s="106">
        <f t="shared" si="301"/>
        <v>0.4318243614429752</v>
      </c>
      <c r="F2805" s="107">
        <f t="shared" si="302"/>
        <v>44</v>
      </c>
      <c r="G2805" s="107">
        <f>COUNTIF(Data_Eksportir!$H$2:$H$3401,A2805)</f>
        <v>0</v>
      </c>
      <c r="H2805" s="104" t="str">
        <f t="shared" si="303"/>
        <v>Di bawah 1</v>
      </c>
      <c r="I2805" s="104" t="str">
        <f t="shared" si="304"/>
        <v>Di bawah ambang nilai</v>
      </c>
      <c r="J2805" s="106">
        <f t="shared" si="305"/>
        <v>155639.002805</v>
      </c>
      <c r="K2805" s="105">
        <f t="shared" si="306"/>
        <v>0</v>
      </c>
      <c r="L2805" s="106">
        <f t="shared" si="307"/>
        <v>0</v>
      </c>
    </row>
    <row r="2806" spans="1:12" x14ac:dyDescent="0.3">
      <c r="A2806" s="104" t="s">
        <v>5998</v>
      </c>
      <c r="B2806" s="104" t="s">
        <v>5999</v>
      </c>
      <c r="C2806" s="105"/>
      <c r="D2806" s="105">
        <v>212</v>
      </c>
      <c r="E2806" s="106" t="str">
        <f t="shared" si="301"/>
        <v/>
      </c>
      <c r="F2806" s="107">
        <f t="shared" si="302"/>
        <v>44</v>
      </c>
      <c r="G2806" s="107">
        <f>COUNTIF(Data_Eksportir!$H$2:$H$3401,A2806)</f>
        <v>4</v>
      </c>
      <c r="H2806" s="104" t="str">
        <f t="shared" si="303"/>
        <v>Tanpa data berat</v>
      </c>
      <c r="I2806" s="104" t="str">
        <f t="shared" si="304"/>
        <v>Di bawah ambang nilai</v>
      </c>
      <c r="J2806" s="106">
        <f t="shared" si="305"/>
        <v>212.00280599999999</v>
      </c>
      <c r="K2806" s="105">
        <f t="shared" si="306"/>
        <v>0</v>
      </c>
      <c r="L2806" s="106">
        <f t="shared" si="307"/>
        <v>0</v>
      </c>
    </row>
    <row r="2807" spans="1:12" x14ac:dyDescent="0.3">
      <c r="A2807" s="104" t="s">
        <v>6000</v>
      </c>
      <c r="B2807" s="104" t="s">
        <v>6001</v>
      </c>
      <c r="C2807" s="105">
        <v>941879036</v>
      </c>
      <c r="D2807" s="105">
        <v>74011114</v>
      </c>
      <c r="E2807" s="106">
        <f t="shared" si="301"/>
        <v>7.8578151940096902E-2</v>
      </c>
      <c r="F2807" s="107">
        <f t="shared" si="302"/>
        <v>44</v>
      </c>
      <c r="G2807" s="107">
        <f>COUNTIF(Data_Eksportir!$H$2:$H$3401,A2807)</f>
        <v>0</v>
      </c>
      <c r="H2807" s="104" t="str">
        <f t="shared" si="303"/>
        <v>Di bawah 1</v>
      </c>
      <c r="I2807" s="104" t="str">
        <f t="shared" si="304"/>
        <v>Belum terwakili</v>
      </c>
      <c r="J2807" s="106">
        <f t="shared" si="305"/>
        <v>74011114.002807006</v>
      </c>
      <c r="K2807" s="105">
        <f t="shared" si="306"/>
        <v>74011114</v>
      </c>
      <c r="L2807" s="106">
        <f t="shared" si="307"/>
        <v>74011114.002807006</v>
      </c>
    </row>
    <row r="2808" spans="1:12" x14ac:dyDescent="0.3">
      <c r="A2808" s="104" t="s">
        <v>6002</v>
      </c>
      <c r="B2808" s="104" t="s">
        <v>6003</v>
      </c>
      <c r="C2808" s="105">
        <v>1200837098</v>
      </c>
      <c r="D2808" s="105">
        <v>153619552</v>
      </c>
      <c r="E2808" s="106">
        <f t="shared" si="301"/>
        <v>0.12792705376595553</v>
      </c>
      <c r="F2808" s="107">
        <f t="shared" si="302"/>
        <v>44</v>
      </c>
      <c r="G2808" s="107">
        <f>COUNTIF(Data_Eksportir!$H$2:$H$3401,A2808)</f>
        <v>5</v>
      </c>
      <c r="H2808" s="104" t="str">
        <f t="shared" si="303"/>
        <v>Di bawah 1</v>
      </c>
      <c r="I2808" s="104" t="str">
        <f t="shared" si="304"/>
        <v>Terwakili</v>
      </c>
      <c r="J2808" s="106">
        <f t="shared" si="305"/>
        <v>153619552.002808</v>
      </c>
      <c r="K2808" s="105">
        <f t="shared" si="306"/>
        <v>25603258.666666668</v>
      </c>
      <c r="L2808" s="106">
        <f t="shared" si="307"/>
        <v>25603258.669474669</v>
      </c>
    </row>
    <row r="2809" spans="1:12" x14ac:dyDescent="0.3">
      <c r="A2809" s="104" t="s">
        <v>6004</v>
      </c>
      <c r="B2809" s="104" t="s">
        <v>6005</v>
      </c>
      <c r="C2809" s="105">
        <v>39685</v>
      </c>
      <c r="D2809" s="105">
        <v>21635</v>
      </c>
      <c r="E2809" s="106">
        <f t="shared" si="301"/>
        <v>0.54516819957162654</v>
      </c>
      <c r="F2809" s="107">
        <f t="shared" si="302"/>
        <v>44</v>
      </c>
      <c r="G2809" s="107">
        <f>COUNTIF(Data_Eksportir!$H$2:$H$3401,A2809)</f>
        <v>19</v>
      </c>
      <c r="H2809" s="104" t="str">
        <f t="shared" si="303"/>
        <v>Di bawah 1</v>
      </c>
      <c r="I2809" s="104" t="str">
        <f t="shared" si="304"/>
        <v>Di bawah ambang nilai</v>
      </c>
      <c r="J2809" s="106">
        <f t="shared" si="305"/>
        <v>21635.002809000001</v>
      </c>
      <c r="K2809" s="105">
        <f t="shared" si="306"/>
        <v>0</v>
      </c>
      <c r="L2809" s="106">
        <f t="shared" si="307"/>
        <v>0</v>
      </c>
    </row>
    <row r="2810" spans="1:12" x14ac:dyDescent="0.3">
      <c r="A2810" s="104" t="s">
        <v>6006</v>
      </c>
      <c r="B2810" s="104" t="s">
        <v>6007</v>
      </c>
      <c r="C2810" s="105">
        <v>636596</v>
      </c>
      <c r="D2810" s="105">
        <v>548197</v>
      </c>
      <c r="E2810" s="106">
        <f t="shared" si="301"/>
        <v>0.86113799018529802</v>
      </c>
      <c r="F2810" s="107">
        <f t="shared" si="302"/>
        <v>44</v>
      </c>
      <c r="G2810" s="107">
        <f>COUNTIF(Data_Eksportir!$H$2:$H$3401,A2810)</f>
        <v>14</v>
      </c>
      <c r="H2810" s="104" t="str">
        <f t="shared" si="303"/>
        <v>Di bawah 1</v>
      </c>
      <c r="I2810" s="104" t="str">
        <f t="shared" si="304"/>
        <v>Di bawah ambang nilai</v>
      </c>
      <c r="J2810" s="106">
        <f t="shared" si="305"/>
        <v>548197.00280999998</v>
      </c>
      <c r="K2810" s="105">
        <f t="shared" si="306"/>
        <v>0</v>
      </c>
      <c r="L2810" s="106">
        <f t="shared" si="307"/>
        <v>0</v>
      </c>
    </row>
    <row r="2811" spans="1:12" x14ac:dyDescent="0.3">
      <c r="A2811" s="104" t="s">
        <v>6008</v>
      </c>
      <c r="B2811" s="104" t="s">
        <v>6009</v>
      </c>
      <c r="C2811" s="105">
        <v>3354577</v>
      </c>
      <c r="D2811" s="105">
        <v>641389</v>
      </c>
      <c r="E2811" s="106">
        <f t="shared" si="301"/>
        <v>0.1911981749114717</v>
      </c>
      <c r="F2811" s="107">
        <f t="shared" si="302"/>
        <v>44</v>
      </c>
      <c r="G2811" s="107">
        <f>COUNTIF(Data_Eksportir!$H$2:$H$3401,A2811)</f>
        <v>0</v>
      </c>
      <c r="H2811" s="104" t="str">
        <f t="shared" si="303"/>
        <v>Di bawah 1</v>
      </c>
      <c r="I2811" s="104" t="str">
        <f t="shared" si="304"/>
        <v>Di bawah ambang nilai</v>
      </c>
      <c r="J2811" s="106">
        <f t="shared" si="305"/>
        <v>641389.00281099998</v>
      </c>
      <c r="K2811" s="105">
        <f t="shared" si="306"/>
        <v>0</v>
      </c>
      <c r="L2811" s="106">
        <f t="shared" si="307"/>
        <v>0</v>
      </c>
    </row>
    <row r="2812" spans="1:12" x14ac:dyDescent="0.3">
      <c r="A2812" s="104" t="s">
        <v>6010</v>
      </c>
      <c r="B2812" s="104" t="s">
        <v>6011</v>
      </c>
      <c r="C2812" s="105">
        <v>1269845</v>
      </c>
      <c r="D2812" s="105">
        <v>769488</v>
      </c>
      <c r="E2812" s="106">
        <f t="shared" si="301"/>
        <v>0.60597001996306632</v>
      </c>
      <c r="F2812" s="107">
        <f t="shared" si="302"/>
        <v>44</v>
      </c>
      <c r="G2812" s="107">
        <f>COUNTIF(Data_Eksportir!$H$2:$H$3401,A2812)</f>
        <v>0</v>
      </c>
      <c r="H2812" s="104" t="str">
        <f t="shared" si="303"/>
        <v>Di bawah 1</v>
      </c>
      <c r="I2812" s="104" t="str">
        <f t="shared" si="304"/>
        <v>Di bawah ambang nilai</v>
      </c>
      <c r="J2812" s="106">
        <f t="shared" si="305"/>
        <v>769488.00281199999</v>
      </c>
      <c r="K2812" s="105">
        <f t="shared" si="306"/>
        <v>0</v>
      </c>
      <c r="L2812" s="106">
        <f t="shared" si="307"/>
        <v>0</v>
      </c>
    </row>
    <row r="2813" spans="1:12" x14ac:dyDescent="0.3">
      <c r="A2813" s="104" t="s">
        <v>6012</v>
      </c>
      <c r="B2813" s="104" t="s">
        <v>6013</v>
      </c>
      <c r="C2813" s="105">
        <v>214419</v>
      </c>
      <c r="D2813" s="105">
        <v>123554</v>
      </c>
      <c r="E2813" s="106">
        <f t="shared" si="301"/>
        <v>0.57622692018897581</v>
      </c>
      <c r="F2813" s="107">
        <f t="shared" si="302"/>
        <v>44</v>
      </c>
      <c r="G2813" s="107">
        <f>COUNTIF(Data_Eksportir!$H$2:$H$3401,A2813)</f>
        <v>11</v>
      </c>
      <c r="H2813" s="104" t="str">
        <f t="shared" si="303"/>
        <v>Di bawah 1</v>
      </c>
      <c r="I2813" s="104" t="str">
        <f t="shared" si="304"/>
        <v>Di bawah ambang nilai</v>
      </c>
      <c r="J2813" s="106">
        <f t="shared" si="305"/>
        <v>123554.002813</v>
      </c>
      <c r="K2813" s="105">
        <f t="shared" si="306"/>
        <v>0</v>
      </c>
      <c r="L2813" s="106">
        <f t="shared" si="307"/>
        <v>0</v>
      </c>
    </row>
    <row r="2814" spans="1:12" x14ac:dyDescent="0.3">
      <c r="A2814" s="104" t="s">
        <v>6014</v>
      </c>
      <c r="B2814" s="104" t="s">
        <v>6015</v>
      </c>
      <c r="C2814" s="105">
        <v>203477558</v>
      </c>
      <c r="D2814" s="105">
        <v>243469095</v>
      </c>
      <c r="E2814" s="106">
        <f t="shared" si="301"/>
        <v>1.1965402838184249</v>
      </c>
      <c r="F2814" s="107">
        <f t="shared" si="302"/>
        <v>44</v>
      </c>
      <c r="G2814" s="107">
        <f>COUNTIF(Data_Eksportir!$H$2:$H$3401,A2814)</f>
        <v>1</v>
      </c>
      <c r="H2814" s="104" t="str">
        <f t="shared" si="303"/>
        <v>1 – 5</v>
      </c>
      <c r="I2814" s="104" t="str">
        <f t="shared" si="304"/>
        <v>Keterwakilan rendah</v>
      </c>
      <c r="J2814" s="106">
        <f t="shared" si="305"/>
        <v>243469095.00281399</v>
      </c>
      <c r="K2814" s="105">
        <f t="shared" si="306"/>
        <v>121734547.5</v>
      </c>
      <c r="L2814" s="106">
        <f t="shared" si="307"/>
        <v>121734547.50281399</v>
      </c>
    </row>
    <row r="2815" spans="1:12" x14ac:dyDescent="0.3">
      <c r="A2815" s="104" t="s">
        <v>6016</v>
      </c>
      <c r="B2815" s="104" t="s">
        <v>6017</v>
      </c>
      <c r="C2815" s="105">
        <v>11627577</v>
      </c>
      <c r="D2815" s="105">
        <v>10474998</v>
      </c>
      <c r="E2815" s="106">
        <f t="shared" si="301"/>
        <v>0.90087539304190378</v>
      </c>
      <c r="F2815" s="107">
        <f t="shared" si="302"/>
        <v>44</v>
      </c>
      <c r="G2815" s="107">
        <f>COUNTIF(Data_Eksportir!$H$2:$H$3401,A2815)</f>
        <v>0</v>
      </c>
      <c r="H2815" s="104" t="str">
        <f t="shared" si="303"/>
        <v>Di bawah 1</v>
      </c>
      <c r="I2815" s="104" t="str">
        <f t="shared" si="304"/>
        <v>Belum terwakili</v>
      </c>
      <c r="J2815" s="106">
        <f t="shared" si="305"/>
        <v>10474998.002815001</v>
      </c>
      <c r="K2815" s="105">
        <f t="shared" si="306"/>
        <v>10474998</v>
      </c>
      <c r="L2815" s="106">
        <f t="shared" si="307"/>
        <v>10474998.002815001</v>
      </c>
    </row>
    <row r="2816" spans="1:12" x14ac:dyDescent="0.3">
      <c r="A2816" s="104" t="s">
        <v>6018</v>
      </c>
      <c r="B2816" s="104" t="s">
        <v>6019</v>
      </c>
      <c r="C2816" s="105">
        <v>279098329</v>
      </c>
      <c r="D2816" s="105">
        <v>135172990</v>
      </c>
      <c r="E2816" s="106">
        <f t="shared" si="301"/>
        <v>0.48432031278840082</v>
      </c>
      <c r="F2816" s="107">
        <f t="shared" si="302"/>
        <v>44</v>
      </c>
      <c r="G2816" s="107">
        <f>COUNTIF(Data_Eksportir!$H$2:$H$3401,A2816)</f>
        <v>0</v>
      </c>
      <c r="H2816" s="104" t="str">
        <f t="shared" si="303"/>
        <v>Di bawah 1</v>
      </c>
      <c r="I2816" s="104" t="str">
        <f t="shared" si="304"/>
        <v>Belum terwakili</v>
      </c>
      <c r="J2816" s="106">
        <f t="shared" si="305"/>
        <v>135172990.00281599</v>
      </c>
      <c r="K2816" s="105">
        <f t="shared" si="306"/>
        <v>135172990</v>
      </c>
      <c r="L2816" s="106">
        <f t="shared" si="307"/>
        <v>135172990.00281599</v>
      </c>
    </row>
    <row r="2817" spans="1:12" x14ac:dyDescent="0.3">
      <c r="A2817" s="104" t="s">
        <v>6020</v>
      </c>
      <c r="B2817" s="104" t="s">
        <v>6021</v>
      </c>
      <c r="C2817" s="105">
        <v>6</v>
      </c>
      <c r="D2817" s="105">
        <v>31</v>
      </c>
      <c r="E2817" s="106">
        <f t="shared" si="301"/>
        <v>5.166666666666667</v>
      </c>
      <c r="F2817" s="107">
        <f t="shared" si="302"/>
        <v>44</v>
      </c>
      <c r="G2817" s="107">
        <f>COUNTIF(Data_Eksportir!$H$2:$H$3401,A2817)</f>
        <v>3</v>
      </c>
      <c r="H2817" s="104" t="str">
        <f t="shared" si="303"/>
        <v>5 – 20</v>
      </c>
      <c r="I2817" s="104" t="str">
        <f t="shared" si="304"/>
        <v>Di bawah ambang nilai</v>
      </c>
      <c r="J2817" s="106">
        <f t="shared" si="305"/>
        <v>31.002817</v>
      </c>
      <c r="K2817" s="105">
        <f t="shared" si="306"/>
        <v>0</v>
      </c>
      <c r="L2817" s="106">
        <f t="shared" si="307"/>
        <v>0</v>
      </c>
    </row>
    <row r="2818" spans="1:12" x14ac:dyDescent="0.3">
      <c r="A2818" s="104" t="s">
        <v>6022</v>
      </c>
      <c r="B2818" s="104" t="s">
        <v>6023</v>
      </c>
      <c r="C2818" s="105">
        <v>18705</v>
      </c>
      <c r="D2818" s="105">
        <v>201277</v>
      </c>
      <c r="E2818" s="106">
        <f t="shared" ref="E2818:E2881" si="308">IF(AND(ISNUMBER(C2818),C2818&gt;0),D2818/C2818,"")</f>
        <v>10.76059877038225</v>
      </c>
      <c r="F2818" s="107">
        <f t="shared" ref="F2818:F2881" si="309">VALUE(LEFT(A2818,2))</f>
        <v>44</v>
      </c>
      <c r="G2818" s="107">
        <f>COUNTIF(Data_Eksportir!$H$2:$H$3401,A2818)</f>
        <v>0</v>
      </c>
      <c r="H2818" s="104" t="str">
        <f t="shared" ref="H2818:H2881" si="310">IF(E2818="","Tanpa data berat",IF(E2818&lt;1,"Di bawah 1",IF(E2818&lt;5,"1 – 5",IF(E2818&lt;20,"5 – 20",IF(E2818&lt;100,"20 – 100","100 ke atas")))))</f>
        <v>5 – 20</v>
      </c>
      <c r="I2818" s="104" t="str">
        <f t="shared" ref="I2818:I2881" si="311">IF(D2818&lt;p_nilai_besar,"Di bawah ambang nilai",IF(G2818=0,"Belum terwakili",IF(G2818&lt;=p_listing_rendah,"Keterwakilan rendah","Terwakili")))</f>
        <v>Di bawah ambang nilai</v>
      </c>
      <c r="J2818" s="106">
        <f t="shared" ref="J2818:J2881" si="312">D2818+ROW()/10^6</f>
        <v>201277.00281800001</v>
      </c>
      <c r="K2818" s="105">
        <f t="shared" ref="K2818:K2881" si="313">IF(D2818&gt;=p_nilai_besar,D2818/(1+G2818),0)</f>
        <v>0</v>
      </c>
      <c r="L2818" s="106">
        <f t="shared" ref="L2818:L2881" si="314">IF(K2818&gt;0,K2818+ROW()/10^6,0)</f>
        <v>0</v>
      </c>
    </row>
    <row r="2819" spans="1:12" x14ac:dyDescent="0.3">
      <c r="A2819" s="104" t="s">
        <v>6024</v>
      </c>
      <c r="B2819" s="104" t="s">
        <v>6025</v>
      </c>
      <c r="C2819" s="105">
        <v>46053</v>
      </c>
      <c r="D2819" s="105">
        <v>892526</v>
      </c>
      <c r="E2819" s="106">
        <f t="shared" si="308"/>
        <v>19.380409528152345</v>
      </c>
      <c r="F2819" s="107">
        <f t="shared" si="309"/>
        <v>44</v>
      </c>
      <c r="G2819" s="107">
        <f>COUNTIF(Data_Eksportir!$H$2:$H$3401,A2819)</f>
        <v>0</v>
      </c>
      <c r="H2819" s="104" t="str">
        <f t="shared" si="310"/>
        <v>5 – 20</v>
      </c>
      <c r="I2819" s="104" t="str">
        <f t="shared" si="311"/>
        <v>Di bawah ambang nilai</v>
      </c>
      <c r="J2819" s="106">
        <f t="shared" si="312"/>
        <v>892526.00281900004</v>
      </c>
      <c r="K2819" s="105">
        <f t="shared" si="313"/>
        <v>0</v>
      </c>
      <c r="L2819" s="106">
        <f t="shared" si="314"/>
        <v>0</v>
      </c>
    </row>
    <row r="2820" spans="1:12" x14ac:dyDescent="0.3">
      <c r="A2820" s="104" t="s">
        <v>6026</v>
      </c>
      <c r="B2820" s="104" t="s">
        <v>6027</v>
      </c>
      <c r="C2820" s="105">
        <v>54400</v>
      </c>
      <c r="D2820" s="105">
        <v>18449</v>
      </c>
      <c r="E2820" s="106">
        <f t="shared" si="308"/>
        <v>0.33913602941176468</v>
      </c>
      <c r="F2820" s="107">
        <f t="shared" si="309"/>
        <v>44</v>
      </c>
      <c r="G2820" s="107">
        <f>COUNTIF(Data_Eksportir!$H$2:$H$3401,A2820)</f>
        <v>0</v>
      </c>
      <c r="H2820" s="104" t="str">
        <f t="shared" si="310"/>
        <v>Di bawah 1</v>
      </c>
      <c r="I2820" s="104" t="str">
        <f t="shared" si="311"/>
        <v>Di bawah ambang nilai</v>
      </c>
      <c r="J2820" s="106">
        <f t="shared" si="312"/>
        <v>18449.002820000002</v>
      </c>
      <c r="K2820" s="105">
        <f t="shared" si="313"/>
        <v>0</v>
      </c>
      <c r="L2820" s="106">
        <f t="shared" si="314"/>
        <v>0</v>
      </c>
    </row>
    <row r="2821" spans="1:12" x14ac:dyDescent="0.3">
      <c r="A2821" s="104" t="s">
        <v>6028</v>
      </c>
      <c r="B2821" s="104" t="s">
        <v>6029</v>
      </c>
      <c r="C2821" s="105">
        <v>284255</v>
      </c>
      <c r="D2821" s="105">
        <v>100029</v>
      </c>
      <c r="E2821" s="106">
        <f t="shared" si="308"/>
        <v>0.35189882323969673</v>
      </c>
      <c r="F2821" s="107">
        <f t="shared" si="309"/>
        <v>44</v>
      </c>
      <c r="G2821" s="107">
        <f>COUNTIF(Data_Eksportir!$H$2:$H$3401,A2821)</f>
        <v>0</v>
      </c>
      <c r="H2821" s="104" t="str">
        <f t="shared" si="310"/>
        <v>Di bawah 1</v>
      </c>
      <c r="I2821" s="104" t="str">
        <f t="shared" si="311"/>
        <v>Di bawah ambang nilai</v>
      </c>
      <c r="J2821" s="106">
        <f t="shared" si="312"/>
        <v>100029.002821</v>
      </c>
      <c r="K2821" s="105">
        <f t="shared" si="313"/>
        <v>0</v>
      </c>
      <c r="L2821" s="106">
        <f t="shared" si="314"/>
        <v>0</v>
      </c>
    </row>
    <row r="2822" spans="1:12" x14ac:dyDescent="0.3">
      <c r="A2822" s="104" t="s">
        <v>6030</v>
      </c>
      <c r="B2822" s="104" t="s">
        <v>6031</v>
      </c>
      <c r="C2822" s="105">
        <v>2271182</v>
      </c>
      <c r="D2822" s="105">
        <v>361308</v>
      </c>
      <c r="E2822" s="106">
        <f t="shared" si="308"/>
        <v>0.15908368417854668</v>
      </c>
      <c r="F2822" s="107">
        <f t="shared" si="309"/>
        <v>44</v>
      </c>
      <c r="G2822" s="107">
        <f>COUNTIF(Data_Eksportir!$H$2:$H$3401,A2822)</f>
        <v>0</v>
      </c>
      <c r="H2822" s="104" t="str">
        <f t="shared" si="310"/>
        <v>Di bawah 1</v>
      </c>
      <c r="I2822" s="104" t="str">
        <f t="shared" si="311"/>
        <v>Di bawah ambang nilai</v>
      </c>
      <c r="J2822" s="106">
        <f t="shared" si="312"/>
        <v>361308.00282200001</v>
      </c>
      <c r="K2822" s="105">
        <f t="shared" si="313"/>
        <v>0</v>
      </c>
      <c r="L2822" s="106">
        <f t="shared" si="314"/>
        <v>0</v>
      </c>
    </row>
    <row r="2823" spans="1:12" x14ac:dyDescent="0.3">
      <c r="A2823" s="104" t="s">
        <v>6032</v>
      </c>
      <c r="B2823" s="104" t="s">
        <v>6033</v>
      </c>
      <c r="C2823" s="105">
        <v>966433</v>
      </c>
      <c r="D2823" s="105">
        <v>1095862</v>
      </c>
      <c r="E2823" s="106">
        <f t="shared" si="308"/>
        <v>1.1339244417357437</v>
      </c>
      <c r="F2823" s="107">
        <f t="shared" si="309"/>
        <v>44</v>
      </c>
      <c r="G2823" s="107">
        <f>COUNTIF(Data_Eksportir!$H$2:$H$3401,A2823)</f>
        <v>0</v>
      </c>
      <c r="H2823" s="104" t="str">
        <f t="shared" si="310"/>
        <v>1 – 5</v>
      </c>
      <c r="I2823" s="104" t="str">
        <f t="shared" si="311"/>
        <v>Di bawah ambang nilai</v>
      </c>
      <c r="J2823" s="106">
        <f t="shared" si="312"/>
        <v>1095862.0028230001</v>
      </c>
      <c r="K2823" s="105">
        <f t="shared" si="313"/>
        <v>0</v>
      </c>
      <c r="L2823" s="106">
        <f t="shared" si="314"/>
        <v>0</v>
      </c>
    </row>
    <row r="2824" spans="1:12" x14ac:dyDescent="0.3">
      <c r="A2824" s="104" t="s">
        <v>6034</v>
      </c>
      <c r="B2824" s="104" t="s">
        <v>6035</v>
      </c>
      <c r="C2824" s="105">
        <v>422188</v>
      </c>
      <c r="D2824" s="105">
        <v>1092927</v>
      </c>
      <c r="E2824" s="106">
        <f t="shared" si="308"/>
        <v>2.5887211384501692</v>
      </c>
      <c r="F2824" s="107">
        <f t="shared" si="309"/>
        <v>44</v>
      </c>
      <c r="G2824" s="107">
        <f>COUNTIF(Data_Eksportir!$H$2:$H$3401,A2824)</f>
        <v>0</v>
      </c>
      <c r="H2824" s="104" t="str">
        <f t="shared" si="310"/>
        <v>1 – 5</v>
      </c>
      <c r="I2824" s="104" t="str">
        <f t="shared" si="311"/>
        <v>Di bawah ambang nilai</v>
      </c>
      <c r="J2824" s="106">
        <f t="shared" si="312"/>
        <v>1092927.0028240001</v>
      </c>
      <c r="K2824" s="105">
        <f t="shared" si="313"/>
        <v>0</v>
      </c>
      <c r="L2824" s="106">
        <f t="shared" si="314"/>
        <v>0</v>
      </c>
    </row>
    <row r="2825" spans="1:12" x14ac:dyDescent="0.3">
      <c r="A2825" s="104" t="s">
        <v>6036</v>
      </c>
      <c r="B2825" s="104" t="s">
        <v>6037</v>
      </c>
      <c r="C2825" s="105">
        <v>2</v>
      </c>
      <c r="D2825" s="105">
        <v>5</v>
      </c>
      <c r="E2825" s="106">
        <f t="shared" si="308"/>
        <v>2.5</v>
      </c>
      <c r="F2825" s="107">
        <f t="shared" si="309"/>
        <v>44</v>
      </c>
      <c r="G2825" s="107">
        <f>COUNTIF(Data_Eksportir!$H$2:$H$3401,A2825)</f>
        <v>0</v>
      </c>
      <c r="H2825" s="104" t="str">
        <f t="shared" si="310"/>
        <v>1 – 5</v>
      </c>
      <c r="I2825" s="104" t="str">
        <f t="shared" si="311"/>
        <v>Di bawah ambang nilai</v>
      </c>
      <c r="J2825" s="106">
        <f t="shared" si="312"/>
        <v>5.0028249999999996</v>
      </c>
      <c r="K2825" s="105">
        <f t="shared" si="313"/>
        <v>0</v>
      </c>
      <c r="L2825" s="106">
        <f t="shared" si="314"/>
        <v>0</v>
      </c>
    </row>
    <row r="2826" spans="1:12" x14ac:dyDescent="0.3">
      <c r="A2826" s="104" t="s">
        <v>6038</v>
      </c>
      <c r="B2826" s="104" t="s">
        <v>6039</v>
      </c>
      <c r="C2826" s="105">
        <v>132682</v>
      </c>
      <c r="D2826" s="105">
        <v>731285</v>
      </c>
      <c r="E2826" s="106">
        <f t="shared" si="308"/>
        <v>5.5115614778191464</v>
      </c>
      <c r="F2826" s="107">
        <f t="shared" si="309"/>
        <v>44</v>
      </c>
      <c r="G2826" s="107">
        <f>COUNTIF(Data_Eksportir!$H$2:$H$3401,A2826)</f>
        <v>0</v>
      </c>
      <c r="H2826" s="104" t="str">
        <f t="shared" si="310"/>
        <v>5 – 20</v>
      </c>
      <c r="I2826" s="104" t="str">
        <f t="shared" si="311"/>
        <v>Di bawah ambang nilai</v>
      </c>
      <c r="J2826" s="106">
        <f t="shared" si="312"/>
        <v>731285.00282599998</v>
      </c>
      <c r="K2826" s="105">
        <f t="shared" si="313"/>
        <v>0</v>
      </c>
      <c r="L2826" s="106">
        <f t="shared" si="314"/>
        <v>0</v>
      </c>
    </row>
    <row r="2827" spans="1:12" x14ac:dyDescent="0.3">
      <c r="A2827" s="104" t="s">
        <v>6040</v>
      </c>
      <c r="B2827" s="104" t="s">
        <v>6041</v>
      </c>
      <c r="C2827" s="105">
        <v>1094593</v>
      </c>
      <c r="D2827" s="105">
        <v>1393573</v>
      </c>
      <c r="E2827" s="106">
        <f t="shared" si="308"/>
        <v>1.2731426201336935</v>
      </c>
      <c r="F2827" s="107">
        <f t="shared" si="309"/>
        <v>44</v>
      </c>
      <c r="G2827" s="107">
        <f>COUNTIF(Data_Eksportir!$H$2:$H$3401,A2827)</f>
        <v>0</v>
      </c>
      <c r="H2827" s="104" t="str">
        <f t="shared" si="310"/>
        <v>1 – 5</v>
      </c>
      <c r="I2827" s="104" t="str">
        <f t="shared" si="311"/>
        <v>Di bawah ambang nilai</v>
      </c>
      <c r="J2827" s="106">
        <f t="shared" si="312"/>
        <v>1393573.0028270001</v>
      </c>
      <c r="K2827" s="105">
        <f t="shared" si="313"/>
        <v>0</v>
      </c>
      <c r="L2827" s="106">
        <f t="shared" si="314"/>
        <v>0</v>
      </c>
    </row>
    <row r="2828" spans="1:12" x14ac:dyDescent="0.3">
      <c r="A2828" s="104" t="s">
        <v>6042</v>
      </c>
      <c r="B2828" s="104" t="s">
        <v>6043</v>
      </c>
      <c r="C2828" s="105">
        <v>3690</v>
      </c>
      <c r="D2828" s="105">
        <v>28345</v>
      </c>
      <c r="E2828" s="106">
        <f t="shared" si="308"/>
        <v>7.6815718157181569</v>
      </c>
      <c r="F2828" s="107">
        <f t="shared" si="309"/>
        <v>44</v>
      </c>
      <c r="G2828" s="107">
        <f>COUNTIF(Data_Eksportir!$H$2:$H$3401,A2828)</f>
        <v>0</v>
      </c>
      <c r="H2828" s="104" t="str">
        <f t="shared" si="310"/>
        <v>5 – 20</v>
      </c>
      <c r="I2828" s="104" t="str">
        <f t="shared" si="311"/>
        <v>Di bawah ambang nilai</v>
      </c>
      <c r="J2828" s="106">
        <f t="shared" si="312"/>
        <v>28345.002828000001</v>
      </c>
      <c r="K2828" s="105">
        <f t="shared" si="313"/>
        <v>0</v>
      </c>
      <c r="L2828" s="106">
        <f t="shared" si="314"/>
        <v>0</v>
      </c>
    </row>
    <row r="2829" spans="1:12" x14ac:dyDescent="0.3">
      <c r="A2829" s="104" t="s">
        <v>6044</v>
      </c>
      <c r="B2829" s="104" t="s">
        <v>6045</v>
      </c>
      <c r="C2829" s="105">
        <v>33095</v>
      </c>
      <c r="D2829" s="105">
        <v>160647</v>
      </c>
      <c r="E2829" s="106">
        <f t="shared" si="308"/>
        <v>4.8541169360930656</v>
      </c>
      <c r="F2829" s="107">
        <f t="shared" si="309"/>
        <v>44</v>
      </c>
      <c r="G2829" s="107">
        <f>COUNTIF(Data_Eksportir!$H$2:$H$3401,A2829)</f>
        <v>0</v>
      </c>
      <c r="H2829" s="104" t="str">
        <f t="shared" si="310"/>
        <v>1 – 5</v>
      </c>
      <c r="I2829" s="104" t="str">
        <f t="shared" si="311"/>
        <v>Di bawah ambang nilai</v>
      </c>
      <c r="J2829" s="106">
        <f t="shared" si="312"/>
        <v>160647.002829</v>
      </c>
      <c r="K2829" s="105">
        <f t="shared" si="313"/>
        <v>0</v>
      </c>
      <c r="L2829" s="106">
        <f t="shared" si="314"/>
        <v>0</v>
      </c>
    </row>
    <row r="2830" spans="1:12" x14ac:dyDescent="0.3">
      <c r="A2830" s="104" t="s">
        <v>6046</v>
      </c>
      <c r="B2830" s="104" t="s">
        <v>6047</v>
      </c>
      <c r="C2830" s="105">
        <v>109952</v>
      </c>
      <c r="D2830" s="105">
        <v>426772</v>
      </c>
      <c r="E2830" s="106">
        <f t="shared" si="308"/>
        <v>3.8814391734575087</v>
      </c>
      <c r="F2830" s="107">
        <f t="shared" si="309"/>
        <v>44</v>
      </c>
      <c r="G2830" s="107">
        <f>COUNTIF(Data_Eksportir!$H$2:$H$3401,A2830)</f>
        <v>1</v>
      </c>
      <c r="H2830" s="104" t="str">
        <f t="shared" si="310"/>
        <v>1 – 5</v>
      </c>
      <c r="I2830" s="104" t="str">
        <f t="shared" si="311"/>
        <v>Di bawah ambang nilai</v>
      </c>
      <c r="J2830" s="106">
        <f t="shared" si="312"/>
        <v>426772.00283000001</v>
      </c>
      <c r="K2830" s="105">
        <f t="shared" si="313"/>
        <v>0</v>
      </c>
      <c r="L2830" s="106">
        <f t="shared" si="314"/>
        <v>0</v>
      </c>
    </row>
    <row r="2831" spans="1:12" x14ac:dyDescent="0.3">
      <c r="A2831" s="104" t="s">
        <v>6048</v>
      </c>
      <c r="B2831" s="104" t="s">
        <v>6049</v>
      </c>
      <c r="C2831" s="105">
        <v>1306</v>
      </c>
      <c r="D2831" s="105">
        <v>1653</v>
      </c>
      <c r="E2831" s="106">
        <f t="shared" si="308"/>
        <v>1.2656967840735069</v>
      </c>
      <c r="F2831" s="107">
        <f t="shared" si="309"/>
        <v>44</v>
      </c>
      <c r="G2831" s="107">
        <f>COUNTIF(Data_Eksportir!$H$2:$H$3401,A2831)</f>
        <v>0</v>
      </c>
      <c r="H2831" s="104" t="str">
        <f t="shared" si="310"/>
        <v>1 – 5</v>
      </c>
      <c r="I2831" s="104" t="str">
        <f t="shared" si="311"/>
        <v>Di bawah ambang nilai</v>
      </c>
      <c r="J2831" s="106">
        <f t="shared" si="312"/>
        <v>1653.002831</v>
      </c>
      <c r="K2831" s="105">
        <f t="shared" si="313"/>
        <v>0</v>
      </c>
      <c r="L2831" s="106">
        <f t="shared" si="314"/>
        <v>0</v>
      </c>
    </row>
    <row r="2832" spans="1:12" x14ac:dyDescent="0.3">
      <c r="A2832" s="104" t="s">
        <v>6050</v>
      </c>
      <c r="B2832" s="104" t="s">
        <v>6051</v>
      </c>
      <c r="C2832" s="105">
        <v>1418955</v>
      </c>
      <c r="D2832" s="105">
        <v>3600667</v>
      </c>
      <c r="E2832" s="106">
        <f t="shared" si="308"/>
        <v>2.5375484071024097</v>
      </c>
      <c r="F2832" s="107">
        <f t="shared" si="309"/>
        <v>44</v>
      </c>
      <c r="G2832" s="107">
        <f>COUNTIF(Data_Eksportir!$H$2:$H$3401,A2832)</f>
        <v>4</v>
      </c>
      <c r="H2832" s="104" t="str">
        <f t="shared" si="310"/>
        <v>1 – 5</v>
      </c>
      <c r="I2832" s="104" t="str">
        <f t="shared" si="311"/>
        <v>Di bawah ambang nilai</v>
      </c>
      <c r="J2832" s="106">
        <f t="shared" si="312"/>
        <v>3600667.0028320001</v>
      </c>
      <c r="K2832" s="105">
        <f t="shared" si="313"/>
        <v>0</v>
      </c>
      <c r="L2832" s="106">
        <f t="shared" si="314"/>
        <v>0</v>
      </c>
    </row>
    <row r="2833" spans="1:12" x14ac:dyDescent="0.3">
      <c r="A2833" s="104" t="s">
        <v>6052</v>
      </c>
      <c r="B2833" s="104" t="s">
        <v>6053</v>
      </c>
      <c r="C2833" s="105">
        <v>11384</v>
      </c>
      <c r="D2833" s="105">
        <v>13858</v>
      </c>
      <c r="E2833" s="106">
        <f t="shared" si="308"/>
        <v>1.2173225579761069</v>
      </c>
      <c r="F2833" s="107">
        <f t="shared" si="309"/>
        <v>44</v>
      </c>
      <c r="G2833" s="107">
        <f>COUNTIF(Data_Eksportir!$H$2:$H$3401,A2833)</f>
        <v>0</v>
      </c>
      <c r="H2833" s="104" t="str">
        <f t="shared" si="310"/>
        <v>1 – 5</v>
      </c>
      <c r="I2833" s="104" t="str">
        <f t="shared" si="311"/>
        <v>Di bawah ambang nilai</v>
      </c>
      <c r="J2833" s="106">
        <f t="shared" si="312"/>
        <v>13858.002833</v>
      </c>
      <c r="K2833" s="105">
        <f t="shared" si="313"/>
        <v>0</v>
      </c>
      <c r="L2833" s="106">
        <f t="shared" si="314"/>
        <v>0</v>
      </c>
    </row>
    <row r="2834" spans="1:12" x14ac:dyDescent="0.3">
      <c r="A2834" s="104" t="s">
        <v>6054</v>
      </c>
      <c r="B2834" s="104" t="s">
        <v>6055</v>
      </c>
      <c r="C2834" s="105">
        <v>53888</v>
      </c>
      <c r="D2834" s="105">
        <v>69348</v>
      </c>
      <c r="E2834" s="106">
        <f t="shared" si="308"/>
        <v>1.2868913301662708</v>
      </c>
      <c r="F2834" s="107">
        <f t="shared" si="309"/>
        <v>44</v>
      </c>
      <c r="G2834" s="107">
        <f>COUNTIF(Data_Eksportir!$H$2:$H$3401,A2834)</f>
        <v>0</v>
      </c>
      <c r="H2834" s="104" t="str">
        <f t="shared" si="310"/>
        <v>1 – 5</v>
      </c>
      <c r="I2834" s="104" t="str">
        <f t="shared" si="311"/>
        <v>Di bawah ambang nilai</v>
      </c>
      <c r="J2834" s="106">
        <f t="shared" si="312"/>
        <v>69348.002833999999</v>
      </c>
      <c r="K2834" s="105">
        <f t="shared" si="313"/>
        <v>0</v>
      </c>
      <c r="L2834" s="106">
        <f t="shared" si="314"/>
        <v>0</v>
      </c>
    </row>
    <row r="2835" spans="1:12" x14ac:dyDescent="0.3">
      <c r="A2835" s="104" t="s">
        <v>6056</v>
      </c>
      <c r="B2835" s="104" t="s">
        <v>6057</v>
      </c>
      <c r="C2835" s="105">
        <v>1317363</v>
      </c>
      <c r="D2835" s="105">
        <v>1835507</v>
      </c>
      <c r="E2835" s="106">
        <f t="shared" si="308"/>
        <v>1.3933190775815019</v>
      </c>
      <c r="F2835" s="107">
        <f t="shared" si="309"/>
        <v>44</v>
      </c>
      <c r="G2835" s="107">
        <f>COUNTIF(Data_Eksportir!$H$2:$H$3401,A2835)</f>
        <v>0</v>
      </c>
      <c r="H2835" s="104" t="str">
        <f t="shared" si="310"/>
        <v>1 – 5</v>
      </c>
      <c r="I2835" s="104" t="str">
        <f t="shared" si="311"/>
        <v>Di bawah ambang nilai</v>
      </c>
      <c r="J2835" s="106">
        <f t="shared" si="312"/>
        <v>1835507.0028349999</v>
      </c>
      <c r="K2835" s="105">
        <f t="shared" si="313"/>
        <v>0</v>
      </c>
      <c r="L2835" s="106">
        <f t="shared" si="314"/>
        <v>0</v>
      </c>
    </row>
    <row r="2836" spans="1:12" x14ac:dyDescent="0.3">
      <c r="A2836" s="104" t="s">
        <v>6058</v>
      </c>
      <c r="B2836" s="104" t="s">
        <v>6059</v>
      </c>
      <c r="C2836" s="105">
        <v>156501</v>
      </c>
      <c r="D2836" s="105">
        <v>127852</v>
      </c>
      <c r="E2836" s="106">
        <f t="shared" si="308"/>
        <v>0.81694046683407773</v>
      </c>
      <c r="F2836" s="107">
        <f t="shared" si="309"/>
        <v>44</v>
      </c>
      <c r="G2836" s="107">
        <f>COUNTIF(Data_Eksportir!$H$2:$H$3401,A2836)</f>
        <v>0</v>
      </c>
      <c r="H2836" s="104" t="str">
        <f t="shared" si="310"/>
        <v>Di bawah 1</v>
      </c>
      <c r="I2836" s="104" t="str">
        <f t="shared" si="311"/>
        <v>Di bawah ambang nilai</v>
      </c>
      <c r="J2836" s="106">
        <f t="shared" si="312"/>
        <v>127852.002836</v>
      </c>
      <c r="K2836" s="105">
        <f t="shared" si="313"/>
        <v>0</v>
      </c>
      <c r="L2836" s="106">
        <f t="shared" si="314"/>
        <v>0</v>
      </c>
    </row>
    <row r="2837" spans="1:12" x14ac:dyDescent="0.3">
      <c r="A2837" s="104" t="s">
        <v>6060</v>
      </c>
      <c r="B2837" s="104" t="s">
        <v>6061</v>
      </c>
      <c r="C2837" s="105">
        <v>1067704</v>
      </c>
      <c r="D2837" s="105">
        <v>990137</v>
      </c>
      <c r="E2837" s="106">
        <f t="shared" si="308"/>
        <v>0.92735158808059159</v>
      </c>
      <c r="F2837" s="107">
        <f t="shared" si="309"/>
        <v>44</v>
      </c>
      <c r="G2837" s="107">
        <f>COUNTIF(Data_Eksportir!$H$2:$H$3401,A2837)</f>
        <v>0</v>
      </c>
      <c r="H2837" s="104" t="str">
        <f t="shared" si="310"/>
        <v>Di bawah 1</v>
      </c>
      <c r="I2837" s="104" t="str">
        <f t="shared" si="311"/>
        <v>Di bawah ambang nilai</v>
      </c>
      <c r="J2837" s="106">
        <f t="shared" si="312"/>
        <v>990137.00283699995</v>
      </c>
      <c r="K2837" s="105">
        <f t="shared" si="313"/>
        <v>0</v>
      </c>
      <c r="L2837" s="106">
        <f t="shared" si="314"/>
        <v>0</v>
      </c>
    </row>
    <row r="2838" spans="1:12" x14ac:dyDescent="0.3">
      <c r="A2838" s="104" t="s">
        <v>6062</v>
      </c>
      <c r="B2838" s="104" t="s">
        <v>6063</v>
      </c>
      <c r="C2838" s="105">
        <v>426339</v>
      </c>
      <c r="D2838" s="105">
        <v>294849</v>
      </c>
      <c r="E2838" s="106">
        <f t="shared" si="308"/>
        <v>0.69158345823394063</v>
      </c>
      <c r="F2838" s="107">
        <f t="shared" si="309"/>
        <v>44</v>
      </c>
      <c r="G2838" s="107">
        <f>COUNTIF(Data_Eksportir!$H$2:$H$3401,A2838)</f>
        <v>1</v>
      </c>
      <c r="H2838" s="104" t="str">
        <f t="shared" si="310"/>
        <v>Di bawah 1</v>
      </c>
      <c r="I2838" s="104" t="str">
        <f t="shared" si="311"/>
        <v>Di bawah ambang nilai</v>
      </c>
      <c r="J2838" s="106">
        <f t="shared" si="312"/>
        <v>294849.00283800001</v>
      </c>
      <c r="K2838" s="105">
        <f t="shared" si="313"/>
        <v>0</v>
      </c>
      <c r="L2838" s="106">
        <f t="shared" si="314"/>
        <v>0</v>
      </c>
    </row>
    <row r="2839" spans="1:12" x14ac:dyDescent="0.3">
      <c r="A2839" s="104" t="s">
        <v>6064</v>
      </c>
      <c r="B2839" s="104" t="s">
        <v>6065</v>
      </c>
      <c r="C2839" s="105">
        <v>45365</v>
      </c>
      <c r="D2839" s="105">
        <v>91283</v>
      </c>
      <c r="E2839" s="106">
        <f t="shared" si="308"/>
        <v>2.0121900143282265</v>
      </c>
      <c r="F2839" s="107">
        <f t="shared" si="309"/>
        <v>44</v>
      </c>
      <c r="G2839" s="107">
        <f>COUNTIF(Data_Eksportir!$H$2:$H$3401,A2839)</f>
        <v>0</v>
      </c>
      <c r="H2839" s="104" t="str">
        <f t="shared" si="310"/>
        <v>1 – 5</v>
      </c>
      <c r="I2839" s="104" t="str">
        <f t="shared" si="311"/>
        <v>Di bawah ambang nilai</v>
      </c>
      <c r="J2839" s="106">
        <f t="shared" si="312"/>
        <v>91283.002838999993</v>
      </c>
      <c r="K2839" s="105">
        <f t="shared" si="313"/>
        <v>0</v>
      </c>
      <c r="L2839" s="106">
        <f t="shared" si="314"/>
        <v>0</v>
      </c>
    </row>
    <row r="2840" spans="1:12" x14ac:dyDescent="0.3">
      <c r="A2840" s="104" t="s">
        <v>6066</v>
      </c>
      <c r="B2840" s="104" t="s">
        <v>6067</v>
      </c>
      <c r="C2840" s="105">
        <v>91020</v>
      </c>
      <c r="D2840" s="105">
        <v>77422</v>
      </c>
      <c r="E2840" s="106">
        <f t="shared" si="308"/>
        <v>0.85060426279938472</v>
      </c>
      <c r="F2840" s="107">
        <f t="shared" si="309"/>
        <v>44</v>
      </c>
      <c r="G2840" s="107">
        <f>COUNTIF(Data_Eksportir!$H$2:$H$3401,A2840)</f>
        <v>0</v>
      </c>
      <c r="H2840" s="104" t="str">
        <f t="shared" si="310"/>
        <v>Di bawah 1</v>
      </c>
      <c r="I2840" s="104" t="str">
        <f t="shared" si="311"/>
        <v>Di bawah ambang nilai</v>
      </c>
      <c r="J2840" s="106">
        <f t="shared" si="312"/>
        <v>77422.002840000001</v>
      </c>
      <c r="K2840" s="105">
        <f t="shared" si="313"/>
        <v>0</v>
      </c>
      <c r="L2840" s="106">
        <f t="shared" si="314"/>
        <v>0</v>
      </c>
    </row>
    <row r="2841" spans="1:12" x14ac:dyDescent="0.3">
      <c r="A2841" s="104" t="s">
        <v>6068</v>
      </c>
      <c r="B2841" s="104" t="s">
        <v>6069</v>
      </c>
      <c r="C2841" s="105">
        <v>90277</v>
      </c>
      <c r="D2841" s="105">
        <v>143894</v>
      </c>
      <c r="E2841" s="106">
        <f t="shared" si="308"/>
        <v>1.5939165014344738</v>
      </c>
      <c r="F2841" s="107">
        <f t="shared" si="309"/>
        <v>44</v>
      </c>
      <c r="G2841" s="107">
        <f>COUNTIF(Data_Eksportir!$H$2:$H$3401,A2841)</f>
        <v>0</v>
      </c>
      <c r="H2841" s="104" t="str">
        <f t="shared" si="310"/>
        <v>1 – 5</v>
      </c>
      <c r="I2841" s="104" t="str">
        <f t="shared" si="311"/>
        <v>Di bawah ambang nilai</v>
      </c>
      <c r="J2841" s="106">
        <f t="shared" si="312"/>
        <v>143894.00284100001</v>
      </c>
      <c r="K2841" s="105">
        <f t="shared" si="313"/>
        <v>0</v>
      </c>
      <c r="L2841" s="106">
        <f t="shared" si="314"/>
        <v>0</v>
      </c>
    </row>
    <row r="2842" spans="1:12" x14ac:dyDescent="0.3">
      <c r="A2842" s="104" t="s">
        <v>6070</v>
      </c>
      <c r="B2842" s="104" t="s">
        <v>6071</v>
      </c>
      <c r="C2842" s="105">
        <v>14749930</v>
      </c>
      <c r="D2842" s="105">
        <v>7157870</v>
      </c>
      <c r="E2842" s="106">
        <f t="shared" si="308"/>
        <v>0.48528162506533928</v>
      </c>
      <c r="F2842" s="107">
        <f t="shared" si="309"/>
        <v>44</v>
      </c>
      <c r="G2842" s="107">
        <f>COUNTIF(Data_Eksportir!$H$2:$H$3401,A2842)</f>
        <v>0</v>
      </c>
      <c r="H2842" s="104" t="str">
        <f t="shared" si="310"/>
        <v>Di bawah 1</v>
      </c>
      <c r="I2842" s="104" t="str">
        <f t="shared" si="311"/>
        <v>Di bawah ambang nilai</v>
      </c>
      <c r="J2842" s="106">
        <f t="shared" si="312"/>
        <v>7157870.0028419998</v>
      </c>
      <c r="K2842" s="105">
        <f t="shared" si="313"/>
        <v>0</v>
      </c>
      <c r="L2842" s="106">
        <f t="shared" si="314"/>
        <v>0</v>
      </c>
    </row>
    <row r="2843" spans="1:12" x14ac:dyDescent="0.3">
      <c r="A2843" s="104" t="s">
        <v>6072</v>
      </c>
      <c r="B2843" s="104" t="s">
        <v>6073</v>
      </c>
      <c r="C2843" s="105">
        <v>911362</v>
      </c>
      <c r="D2843" s="105">
        <v>214</v>
      </c>
      <c r="E2843" s="106">
        <f t="shared" si="308"/>
        <v>2.3481338919112275E-4</v>
      </c>
      <c r="F2843" s="107">
        <f t="shared" si="309"/>
        <v>44</v>
      </c>
      <c r="G2843" s="107">
        <f>COUNTIF(Data_Eksportir!$H$2:$H$3401,A2843)</f>
        <v>0</v>
      </c>
      <c r="H2843" s="104" t="str">
        <f t="shared" si="310"/>
        <v>Di bawah 1</v>
      </c>
      <c r="I2843" s="104" t="str">
        <f t="shared" si="311"/>
        <v>Di bawah ambang nilai</v>
      </c>
      <c r="J2843" s="106">
        <f t="shared" si="312"/>
        <v>214.00284300000001</v>
      </c>
      <c r="K2843" s="105">
        <f t="shared" si="313"/>
        <v>0</v>
      </c>
      <c r="L2843" s="106">
        <f t="shared" si="314"/>
        <v>0</v>
      </c>
    </row>
    <row r="2844" spans="1:12" x14ac:dyDescent="0.3">
      <c r="A2844" s="104" t="s">
        <v>6074</v>
      </c>
      <c r="B2844" s="104" t="s">
        <v>6075</v>
      </c>
      <c r="C2844" s="105">
        <v>276685</v>
      </c>
      <c r="D2844" s="105">
        <v>157653</v>
      </c>
      <c r="E2844" s="106">
        <f t="shared" si="308"/>
        <v>0.56979236315665827</v>
      </c>
      <c r="F2844" s="107">
        <f t="shared" si="309"/>
        <v>44</v>
      </c>
      <c r="G2844" s="107">
        <f>COUNTIF(Data_Eksportir!$H$2:$H$3401,A2844)</f>
        <v>0</v>
      </c>
      <c r="H2844" s="104" t="str">
        <f t="shared" si="310"/>
        <v>Di bawah 1</v>
      </c>
      <c r="I2844" s="104" t="str">
        <f t="shared" si="311"/>
        <v>Di bawah ambang nilai</v>
      </c>
      <c r="J2844" s="106">
        <f t="shared" si="312"/>
        <v>157653.002844</v>
      </c>
      <c r="K2844" s="105">
        <f t="shared" si="313"/>
        <v>0</v>
      </c>
      <c r="L2844" s="106">
        <f t="shared" si="314"/>
        <v>0</v>
      </c>
    </row>
    <row r="2845" spans="1:12" x14ac:dyDescent="0.3">
      <c r="A2845" s="104" t="s">
        <v>6076</v>
      </c>
      <c r="B2845" s="104" t="s">
        <v>6077</v>
      </c>
      <c r="C2845" s="105">
        <v>95638</v>
      </c>
      <c r="D2845" s="105">
        <v>116278</v>
      </c>
      <c r="E2845" s="106">
        <f t="shared" si="308"/>
        <v>1.2158137978627741</v>
      </c>
      <c r="F2845" s="107">
        <f t="shared" si="309"/>
        <v>44</v>
      </c>
      <c r="G2845" s="107">
        <f>COUNTIF(Data_Eksportir!$H$2:$H$3401,A2845)</f>
        <v>0</v>
      </c>
      <c r="H2845" s="104" t="str">
        <f t="shared" si="310"/>
        <v>1 – 5</v>
      </c>
      <c r="I2845" s="104" t="str">
        <f t="shared" si="311"/>
        <v>Di bawah ambang nilai</v>
      </c>
      <c r="J2845" s="106">
        <f t="shared" si="312"/>
        <v>116278.002845</v>
      </c>
      <c r="K2845" s="105">
        <f t="shared" si="313"/>
        <v>0</v>
      </c>
      <c r="L2845" s="106">
        <f t="shared" si="314"/>
        <v>0</v>
      </c>
    </row>
    <row r="2846" spans="1:12" x14ac:dyDescent="0.3">
      <c r="A2846" s="104" t="s">
        <v>6078</v>
      </c>
      <c r="B2846" s="104" t="s">
        <v>6079</v>
      </c>
      <c r="C2846" s="105">
        <v>9244</v>
      </c>
      <c r="D2846" s="105">
        <v>40470</v>
      </c>
      <c r="E2846" s="106">
        <f t="shared" si="308"/>
        <v>4.3779749026395498</v>
      </c>
      <c r="F2846" s="107">
        <f t="shared" si="309"/>
        <v>44</v>
      </c>
      <c r="G2846" s="107">
        <f>COUNTIF(Data_Eksportir!$H$2:$H$3401,A2846)</f>
        <v>0</v>
      </c>
      <c r="H2846" s="104" t="str">
        <f t="shared" si="310"/>
        <v>1 – 5</v>
      </c>
      <c r="I2846" s="104" t="str">
        <f t="shared" si="311"/>
        <v>Di bawah ambang nilai</v>
      </c>
      <c r="J2846" s="106">
        <f t="shared" si="312"/>
        <v>40470.002846000003</v>
      </c>
      <c r="K2846" s="105">
        <f t="shared" si="313"/>
        <v>0</v>
      </c>
      <c r="L2846" s="106">
        <f t="shared" si="314"/>
        <v>0</v>
      </c>
    </row>
    <row r="2847" spans="1:12" x14ac:dyDescent="0.3">
      <c r="A2847" s="104" t="s">
        <v>6080</v>
      </c>
      <c r="B2847" s="104" t="s">
        <v>6081</v>
      </c>
      <c r="C2847" s="105">
        <v>75980</v>
      </c>
      <c r="D2847" s="105">
        <v>20093</v>
      </c>
      <c r="E2847" s="106">
        <f t="shared" si="308"/>
        <v>0.26445117136088442</v>
      </c>
      <c r="F2847" s="107">
        <f t="shared" si="309"/>
        <v>44</v>
      </c>
      <c r="G2847" s="107">
        <f>COUNTIF(Data_Eksportir!$H$2:$H$3401,A2847)</f>
        <v>0</v>
      </c>
      <c r="H2847" s="104" t="str">
        <f t="shared" si="310"/>
        <v>Di bawah 1</v>
      </c>
      <c r="I2847" s="104" t="str">
        <f t="shared" si="311"/>
        <v>Di bawah ambang nilai</v>
      </c>
      <c r="J2847" s="106">
        <f t="shared" si="312"/>
        <v>20093.002847</v>
      </c>
      <c r="K2847" s="105">
        <f t="shared" si="313"/>
        <v>0</v>
      </c>
      <c r="L2847" s="106">
        <f t="shared" si="314"/>
        <v>0</v>
      </c>
    </row>
    <row r="2848" spans="1:12" x14ac:dyDescent="0.3">
      <c r="A2848" s="104" t="s">
        <v>6082</v>
      </c>
      <c r="B2848" s="104" t="s">
        <v>6083</v>
      </c>
      <c r="C2848" s="105">
        <v>408</v>
      </c>
      <c r="D2848" s="105">
        <v>2147</v>
      </c>
      <c r="E2848" s="106">
        <f t="shared" si="308"/>
        <v>5.2622549019607847</v>
      </c>
      <c r="F2848" s="107">
        <f t="shared" si="309"/>
        <v>44</v>
      </c>
      <c r="G2848" s="107">
        <f>COUNTIF(Data_Eksportir!$H$2:$H$3401,A2848)</f>
        <v>0</v>
      </c>
      <c r="H2848" s="104" t="str">
        <f t="shared" si="310"/>
        <v>5 – 20</v>
      </c>
      <c r="I2848" s="104" t="str">
        <f t="shared" si="311"/>
        <v>Di bawah ambang nilai</v>
      </c>
      <c r="J2848" s="106">
        <f t="shared" si="312"/>
        <v>2147.0028480000001</v>
      </c>
      <c r="K2848" s="105">
        <f t="shared" si="313"/>
        <v>0</v>
      </c>
      <c r="L2848" s="106">
        <f t="shared" si="314"/>
        <v>0</v>
      </c>
    </row>
    <row r="2849" spans="1:12" x14ac:dyDescent="0.3">
      <c r="A2849" s="104" t="s">
        <v>6084</v>
      </c>
      <c r="B2849" s="104" t="s">
        <v>6085</v>
      </c>
      <c r="C2849" s="105">
        <v>5</v>
      </c>
      <c r="D2849" s="105">
        <v>50</v>
      </c>
      <c r="E2849" s="106">
        <f t="shared" si="308"/>
        <v>10</v>
      </c>
      <c r="F2849" s="107">
        <f t="shared" si="309"/>
        <v>44</v>
      </c>
      <c r="G2849" s="107">
        <f>COUNTIF(Data_Eksportir!$H$2:$H$3401,A2849)</f>
        <v>0</v>
      </c>
      <c r="H2849" s="104" t="str">
        <f t="shared" si="310"/>
        <v>5 – 20</v>
      </c>
      <c r="I2849" s="104" t="str">
        <f t="shared" si="311"/>
        <v>Di bawah ambang nilai</v>
      </c>
      <c r="J2849" s="106">
        <f t="shared" si="312"/>
        <v>50.002848999999998</v>
      </c>
      <c r="K2849" s="105">
        <f t="shared" si="313"/>
        <v>0</v>
      </c>
      <c r="L2849" s="106">
        <f t="shared" si="314"/>
        <v>0</v>
      </c>
    </row>
    <row r="2850" spans="1:12" x14ac:dyDescent="0.3">
      <c r="A2850" s="104" t="s">
        <v>6086</v>
      </c>
      <c r="B2850" s="104" t="s">
        <v>6087</v>
      </c>
      <c r="C2850" s="105">
        <v>189447</v>
      </c>
      <c r="D2850" s="105">
        <v>984159</v>
      </c>
      <c r="E2850" s="106">
        <f t="shared" si="308"/>
        <v>5.1949041156629558</v>
      </c>
      <c r="F2850" s="107">
        <f t="shared" si="309"/>
        <v>44</v>
      </c>
      <c r="G2850" s="107">
        <f>COUNTIF(Data_Eksportir!$H$2:$H$3401,A2850)</f>
        <v>0</v>
      </c>
      <c r="H2850" s="104" t="str">
        <f t="shared" si="310"/>
        <v>5 – 20</v>
      </c>
      <c r="I2850" s="104" t="str">
        <f t="shared" si="311"/>
        <v>Di bawah ambang nilai</v>
      </c>
      <c r="J2850" s="106">
        <f t="shared" si="312"/>
        <v>984159.00285000005</v>
      </c>
      <c r="K2850" s="105">
        <f t="shared" si="313"/>
        <v>0</v>
      </c>
      <c r="L2850" s="106">
        <f t="shared" si="314"/>
        <v>0</v>
      </c>
    </row>
    <row r="2851" spans="1:12" x14ac:dyDescent="0.3">
      <c r="A2851" s="104" t="s">
        <v>6088</v>
      </c>
      <c r="B2851" s="104" t="s">
        <v>6089</v>
      </c>
      <c r="C2851" s="105">
        <v>220229</v>
      </c>
      <c r="D2851" s="105">
        <v>196918</v>
      </c>
      <c r="E2851" s="106">
        <f t="shared" si="308"/>
        <v>0.89415108818547961</v>
      </c>
      <c r="F2851" s="107">
        <f t="shared" si="309"/>
        <v>44</v>
      </c>
      <c r="G2851" s="107">
        <f>COUNTIF(Data_Eksportir!$H$2:$H$3401,A2851)</f>
        <v>0</v>
      </c>
      <c r="H2851" s="104" t="str">
        <f t="shared" si="310"/>
        <v>Di bawah 1</v>
      </c>
      <c r="I2851" s="104" t="str">
        <f t="shared" si="311"/>
        <v>Di bawah ambang nilai</v>
      </c>
      <c r="J2851" s="106">
        <f t="shared" si="312"/>
        <v>196918.002851</v>
      </c>
      <c r="K2851" s="105">
        <f t="shared" si="313"/>
        <v>0</v>
      </c>
      <c r="L2851" s="106">
        <f t="shared" si="314"/>
        <v>0</v>
      </c>
    </row>
    <row r="2852" spans="1:12" x14ac:dyDescent="0.3">
      <c r="A2852" s="104" t="s">
        <v>6090</v>
      </c>
      <c r="B2852" s="104" t="s">
        <v>6091</v>
      </c>
      <c r="C2852" s="105">
        <v>1635064</v>
      </c>
      <c r="D2852" s="105">
        <v>6672372</v>
      </c>
      <c r="E2852" s="106">
        <f t="shared" si="308"/>
        <v>4.0808017300851835</v>
      </c>
      <c r="F2852" s="107">
        <f t="shared" si="309"/>
        <v>44</v>
      </c>
      <c r="G2852" s="107">
        <f>COUNTIF(Data_Eksportir!$H$2:$H$3401,A2852)</f>
        <v>0</v>
      </c>
      <c r="H2852" s="104" t="str">
        <f t="shared" si="310"/>
        <v>1 – 5</v>
      </c>
      <c r="I2852" s="104" t="str">
        <f t="shared" si="311"/>
        <v>Di bawah ambang nilai</v>
      </c>
      <c r="J2852" s="106">
        <f t="shared" si="312"/>
        <v>6672372.0028520003</v>
      </c>
      <c r="K2852" s="105">
        <f t="shared" si="313"/>
        <v>0</v>
      </c>
      <c r="L2852" s="106">
        <f t="shared" si="314"/>
        <v>0</v>
      </c>
    </row>
    <row r="2853" spans="1:12" x14ac:dyDescent="0.3">
      <c r="A2853" s="104" t="s">
        <v>6092</v>
      </c>
      <c r="B2853" s="104" t="s">
        <v>6093</v>
      </c>
      <c r="C2853" s="105">
        <v>10048</v>
      </c>
      <c r="D2853" s="105">
        <v>139841</v>
      </c>
      <c r="E2853" s="106">
        <f t="shared" si="308"/>
        <v>13.917296974522293</v>
      </c>
      <c r="F2853" s="107">
        <f t="shared" si="309"/>
        <v>44</v>
      </c>
      <c r="G2853" s="107">
        <f>COUNTIF(Data_Eksportir!$H$2:$H$3401,A2853)</f>
        <v>0</v>
      </c>
      <c r="H2853" s="104" t="str">
        <f t="shared" si="310"/>
        <v>5 – 20</v>
      </c>
      <c r="I2853" s="104" t="str">
        <f t="shared" si="311"/>
        <v>Di bawah ambang nilai</v>
      </c>
      <c r="J2853" s="106">
        <f t="shared" si="312"/>
        <v>139841.00285300001</v>
      </c>
      <c r="K2853" s="105">
        <f t="shared" si="313"/>
        <v>0</v>
      </c>
      <c r="L2853" s="106">
        <f t="shared" si="314"/>
        <v>0</v>
      </c>
    </row>
    <row r="2854" spans="1:12" x14ac:dyDescent="0.3">
      <c r="A2854" s="104" t="s">
        <v>6094</v>
      </c>
      <c r="B2854" s="104" t="s">
        <v>6095</v>
      </c>
      <c r="C2854" s="105">
        <v>44833</v>
      </c>
      <c r="D2854" s="105">
        <v>126900</v>
      </c>
      <c r="E2854" s="106">
        <f t="shared" si="308"/>
        <v>2.8305043160172194</v>
      </c>
      <c r="F2854" s="107">
        <f t="shared" si="309"/>
        <v>44</v>
      </c>
      <c r="G2854" s="107">
        <f>COUNTIF(Data_Eksportir!$H$2:$H$3401,A2854)</f>
        <v>5</v>
      </c>
      <c r="H2854" s="104" t="str">
        <f t="shared" si="310"/>
        <v>1 – 5</v>
      </c>
      <c r="I2854" s="104" t="str">
        <f t="shared" si="311"/>
        <v>Di bawah ambang nilai</v>
      </c>
      <c r="J2854" s="106">
        <f t="shared" si="312"/>
        <v>126900.00285400001</v>
      </c>
      <c r="K2854" s="105">
        <f t="shared" si="313"/>
        <v>0</v>
      </c>
      <c r="L2854" s="106">
        <f t="shared" si="314"/>
        <v>0</v>
      </c>
    </row>
    <row r="2855" spans="1:12" x14ac:dyDescent="0.3">
      <c r="A2855" s="104" t="s">
        <v>6096</v>
      </c>
      <c r="B2855" s="104" t="s">
        <v>6097</v>
      </c>
      <c r="C2855" s="105">
        <v>462373</v>
      </c>
      <c r="D2855" s="105">
        <v>418515</v>
      </c>
      <c r="E2855" s="106">
        <f t="shared" si="308"/>
        <v>0.90514584545377863</v>
      </c>
      <c r="F2855" s="107">
        <f t="shared" si="309"/>
        <v>44</v>
      </c>
      <c r="G2855" s="107">
        <f>COUNTIF(Data_Eksportir!$H$2:$H$3401,A2855)</f>
        <v>0</v>
      </c>
      <c r="H2855" s="104" t="str">
        <f t="shared" si="310"/>
        <v>Di bawah 1</v>
      </c>
      <c r="I2855" s="104" t="str">
        <f t="shared" si="311"/>
        <v>Di bawah ambang nilai</v>
      </c>
      <c r="J2855" s="106">
        <f t="shared" si="312"/>
        <v>418515.00285500003</v>
      </c>
      <c r="K2855" s="105">
        <f t="shared" si="313"/>
        <v>0</v>
      </c>
      <c r="L2855" s="106">
        <f t="shared" si="314"/>
        <v>0</v>
      </c>
    </row>
    <row r="2856" spans="1:12" x14ac:dyDescent="0.3">
      <c r="A2856" s="104" t="s">
        <v>6098</v>
      </c>
      <c r="B2856" s="104" t="s">
        <v>6099</v>
      </c>
      <c r="C2856" s="105">
        <v>196334</v>
      </c>
      <c r="D2856" s="105">
        <v>459013</v>
      </c>
      <c r="E2856" s="106">
        <f t="shared" si="308"/>
        <v>2.3379190563020158</v>
      </c>
      <c r="F2856" s="107">
        <f t="shared" si="309"/>
        <v>44</v>
      </c>
      <c r="G2856" s="107">
        <f>COUNTIF(Data_Eksportir!$H$2:$H$3401,A2856)</f>
        <v>0</v>
      </c>
      <c r="H2856" s="104" t="str">
        <f t="shared" si="310"/>
        <v>1 – 5</v>
      </c>
      <c r="I2856" s="104" t="str">
        <f t="shared" si="311"/>
        <v>Di bawah ambang nilai</v>
      </c>
      <c r="J2856" s="106">
        <f t="shared" si="312"/>
        <v>459013.00285599998</v>
      </c>
      <c r="K2856" s="105">
        <f t="shared" si="313"/>
        <v>0</v>
      </c>
      <c r="L2856" s="106">
        <f t="shared" si="314"/>
        <v>0</v>
      </c>
    </row>
    <row r="2857" spans="1:12" x14ac:dyDescent="0.3">
      <c r="A2857" s="104" t="s">
        <v>6100</v>
      </c>
      <c r="B2857" s="104" t="s">
        <v>6101</v>
      </c>
      <c r="C2857" s="105">
        <v>89565518</v>
      </c>
      <c r="D2857" s="105">
        <v>80566904</v>
      </c>
      <c r="E2857" s="106">
        <f t="shared" si="308"/>
        <v>0.89953037507135281</v>
      </c>
      <c r="F2857" s="107">
        <f t="shared" si="309"/>
        <v>44</v>
      </c>
      <c r="G2857" s="107">
        <f>COUNTIF(Data_Eksportir!$H$2:$H$3401,A2857)</f>
        <v>0</v>
      </c>
      <c r="H2857" s="104" t="str">
        <f t="shared" si="310"/>
        <v>Di bawah 1</v>
      </c>
      <c r="I2857" s="104" t="str">
        <f t="shared" si="311"/>
        <v>Belum terwakili</v>
      </c>
      <c r="J2857" s="106">
        <f t="shared" si="312"/>
        <v>80566904.002857</v>
      </c>
      <c r="K2857" s="105">
        <f t="shared" si="313"/>
        <v>80566904</v>
      </c>
      <c r="L2857" s="106">
        <f t="shared" si="314"/>
        <v>80566904.002857</v>
      </c>
    </row>
    <row r="2858" spans="1:12" x14ac:dyDescent="0.3">
      <c r="A2858" s="104" t="s">
        <v>6102</v>
      </c>
      <c r="B2858" s="104" t="s">
        <v>6103</v>
      </c>
      <c r="C2858" s="105">
        <v>21707497</v>
      </c>
      <c r="D2858" s="105">
        <v>17051681</v>
      </c>
      <c r="E2858" s="106">
        <f t="shared" si="308"/>
        <v>0.78552036653511914</v>
      </c>
      <c r="F2858" s="107">
        <f t="shared" si="309"/>
        <v>44</v>
      </c>
      <c r="G2858" s="107">
        <f>COUNTIF(Data_Eksportir!$H$2:$H$3401,A2858)</f>
        <v>0</v>
      </c>
      <c r="H2858" s="104" t="str">
        <f t="shared" si="310"/>
        <v>Di bawah 1</v>
      </c>
      <c r="I2858" s="104" t="str">
        <f t="shared" si="311"/>
        <v>Belum terwakili</v>
      </c>
      <c r="J2858" s="106">
        <f t="shared" si="312"/>
        <v>17051681.002858002</v>
      </c>
      <c r="K2858" s="105">
        <f t="shared" si="313"/>
        <v>17051681</v>
      </c>
      <c r="L2858" s="106">
        <f t="shared" si="314"/>
        <v>17051681.002858002</v>
      </c>
    </row>
    <row r="2859" spans="1:12" x14ac:dyDescent="0.3">
      <c r="A2859" s="104" t="s">
        <v>6104</v>
      </c>
      <c r="B2859" s="104" t="s">
        <v>6105</v>
      </c>
      <c r="C2859" s="105">
        <v>11535778</v>
      </c>
      <c r="D2859" s="105">
        <v>11944349</v>
      </c>
      <c r="E2859" s="106">
        <f t="shared" si="308"/>
        <v>1.0354177238847697</v>
      </c>
      <c r="F2859" s="107">
        <f t="shared" si="309"/>
        <v>44</v>
      </c>
      <c r="G2859" s="107">
        <f>COUNTIF(Data_Eksportir!$H$2:$H$3401,A2859)</f>
        <v>0</v>
      </c>
      <c r="H2859" s="104" t="str">
        <f t="shared" si="310"/>
        <v>1 – 5</v>
      </c>
      <c r="I2859" s="104" t="str">
        <f t="shared" si="311"/>
        <v>Belum terwakili</v>
      </c>
      <c r="J2859" s="106">
        <f t="shared" si="312"/>
        <v>11944349.002859</v>
      </c>
      <c r="K2859" s="105">
        <f t="shared" si="313"/>
        <v>11944349</v>
      </c>
      <c r="L2859" s="106">
        <f t="shared" si="314"/>
        <v>11944349.002859</v>
      </c>
    </row>
    <row r="2860" spans="1:12" x14ac:dyDescent="0.3">
      <c r="A2860" s="104" t="s">
        <v>6106</v>
      </c>
      <c r="B2860" s="104" t="s">
        <v>6107</v>
      </c>
      <c r="C2860" s="105">
        <v>9055474</v>
      </c>
      <c r="D2860" s="105">
        <v>15672201</v>
      </c>
      <c r="E2860" s="106">
        <f t="shared" si="308"/>
        <v>1.7306880898780119</v>
      </c>
      <c r="F2860" s="107">
        <f t="shared" si="309"/>
        <v>44</v>
      </c>
      <c r="G2860" s="107">
        <f>COUNTIF(Data_Eksportir!$H$2:$H$3401,A2860)</f>
        <v>0</v>
      </c>
      <c r="H2860" s="104" t="str">
        <f t="shared" si="310"/>
        <v>1 – 5</v>
      </c>
      <c r="I2860" s="104" t="str">
        <f t="shared" si="311"/>
        <v>Belum terwakili</v>
      </c>
      <c r="J2860" s="106">
        <f t="shared" si="312"/>
        <v>15672201.00286</v>
      </c>
      <c r="K2860" s="105">
        <f t="shared" si="313"/>
        <v>15672201</v>
      </c>
      <c r="L2860" s="106">
        <f t="shared" si="314"/>
        <v>15672201.00286</v>
      </c>
    </row>
    <row r="2861" spans="1:12" x14ac:dyDescent="0.3">
      <c r="A2861" s="104" t="s">
        <v>6108</v>
      </c>
      <c r="B2861" s="104" t="s">
        <v>6109</v>
      </c>
      <c r="C2861" s="105">
        <v>25605</v>
      </c>
      <c r="D2861" s="105">
        <v>25084</v>
      </c>
      <c r="E2861" s="106">
        <f t="shared" si="308"/>
        <v>0.97965241163835193</v>
      </c>
      <c r="F2861" s="107">
        <f t="shared" si="309"/>
        <v>44</v>
      </c>
      <c r="G2861" s="107">
        <f>COUNTIF(Data_Eksportir!$H$2:$H$3401,A2861)</f>
        <v>0</v>
      </c>
      <c r="H2861" s="104" t="str">
        <f t="shared" si="310"/>
        <v>Di bawah 1</v>
      </c>
      <c r="I2861" s="104" t="str">
        <f t="shared" si="311"/>
        <v>Di bawah ambang nilai</v>
      </c>
      <c r="J2861" s="106">
        <f t="shared" si="312"/>
        <v>25084.002861000001</v>
      </c>
      <c r="K2861" s="105">
        <f t="shared" si="313"/>
        <v>0</v>
      </c>
      <c r="L2861" s="106">
        <f t="shared" si="314"/>
        <v>0</v>
      </c>
    </row>
    <row r="2862" spans="1:12" x14ac:dyDescent="0.3">
      <c r="A2862" s="104" t="s">
        <v>6110</v>
      </c>
      <c r="B2862" s="104" t="s">
        <v>6111</v>
      </c>
      <c r="C2862" s="105">
        <v>394579910</v>
      </c>
      <c r="D2862" s="105">
        <v>404818493</v>
      </c>
      <c r="E2862" s="106">
        <f t="shared" si="308"/>
        <v>1.0259480595451502</v>
      </c>
      <c r="F2862" s="107">
        <f t="shared" si="309"/>
        <v>44</v>
      </c>
      <c r="G2862" s="107">
        <f>COUNTIF(Data_Eksportir!$H$2:$H$3401,A2862)</f>
        <v>0</v>
      </c>
      <c r="H2862" s="104" t="str">
        <f t="shared" si="310"/>
        <v>1 – 5</v>
      </c>
      <c r="I2862" s="104" t="str">
        <f t="shared" si="311"/>
        <v>Belum terwakili</v>
      </c>
      <c r="J2862" s="106">
        <f t="shared" si="312"/>
        <v>404818493.00286198</v>
      </c>
      <c r="K2862" s="105">
        <f t="shared" si="313"/>
        <v>404818493</v>
      </c>
      <c r="L2862" s="106">
        <f t="shared" si="314"/>
        <v>404818493.00286198</v>
      </c>
    </row>
    <row r="2863" spans="1:12" x14ac:dyDescent="0.3">
      <c r="A2863" s="104" t="s">
        <v>6112</v>
      </c>
      <c r="B2863" s="104" t="s">
        <v>6113</v>
      </c>
      <c r="C2863" s="105">
        <v>8785156</v>
      </c>
      <c r="D2863" s="105">
        <v>13298598</v>
      </c>
      <c r="E2863" s="106">
        <f t="shared" si="308"/>
        <v>1.5137577522812344</v>
      </c>
      <c r="F2863" s="107">
        <f t="shared" si="309"/>
        <v>44</v>
      </c>
      <c r="G2863" s="107">
        <f>COUNTIF(Data_Eksportir!$H$2:$H$3401,A2863)</f>
        <v>0</v>
      </c>
      <c r="H2863" s="104" t="str">
        <f t="shared" si="310"/>
        <v>1 – 5</v>
      </c>
      <c r="I2863" s="104" t="str">
        <f t="shared" si="311"/>
        <v>Belum terwakili</v>
      </c>
      <c r="J2863" s="106">
        <f t="shared" si="312"/>
        <v>13298598.002862999</v>
      </c>
      <c r="K2863" s="105">
        <f t="shared" si="313"/>
        <v>13298598</v>
      </c>
      <c r="L2863" s="106">
        <f t="shared" si="314"/>
        <v>13298598.002862999</v>
      </c>
    </row>
    <row r="2864" spans="1:12" x14ac:dyDescent="0.3">
      <c r="A2864" s="104" t="s">
        <v>6114</v>
      </c>
      <c r="B2864" s="104" t="s">
        <v>6115</v>
      </c>
      <c r="C2864" s="105">
        <v>71644169</v>
      </c>
      <c r="D2864" s="105">
        <v>13146574</v>
      </c>
      <c r="E2864" s="106">
        <f t="shared" si="308"/>
        <v>0.18349817135850929</v>
      </c>
      <c r="F2864" s="107">
        <f t="shared" si="309"/>
        <v>44</v>
      </c>
      <c r="G2864" s="107">
        <f>COUNTIF(Data_Eksportir!$H$2:$H$3401,A2864)</f>
        <v>2</v>
      </c>
      <c r="H2864" s="104" t="str">
        <f t="shared" si="310"/>
        <v>Di bawah 1</v>
      </c>
      <c r="I2864" s="104" t="str">
        <f t="shared" si="311"/>
        <v>Keterwakilan rendah</v>
      </c>
      <c r="J2864" s="106">
        <f t="shared" si="312"/>
        <v>13146574.002863999</v>
      </c>
      <c r="K2864" s="105">
        <f t="shared" si="313"/>
        <v>4382191.333333333</v>
      </c>
      <c r="L2864" s="106">
        <f t="shared" si="314"/>
        <v>4382191.3361973334</v>
      </c>
    </row>
    <row r="2865" spans="1:12" x14ac:dyDescent="0.3">
      <c r="A2865" s="104" t="s">
        <v>6116</v>
      </c>
      <c r="B2865" s="104" t="s">
        <v>6117</v>
      </c>
      <c r="C2865" s="105">
        <v>4480</v>
      </c>
      <c r="D2865" s="105">
        <v>13992</v>
      </c>
      <c r="E2865" s="106">
        <f t="shared" si="308"/>
        <v>3.1232142857142855</v>
      </c>
      <c r="F2865" s="107">
        <f t="shared" si="309"/>
        <v>44</v>
      </c>
      <c r="G2865" s="107">
        <f>COUNTIF(Data_Eksportir!$H$2:$H$3401,A2865)</f>
        <v>0</v>
      </c>
      <c r="H2865" s="104" t="str">
        <f t="shared" si="310"/>
        <v>1 – 5</v>
      </c>
      <c r="I2865" s="104" t="str">
        <f t="shared" si="311"/>
        <v>Di bawah ambang nilai</v>
      </c>
      <c r="J2865" s="106">
        <f t="shared" si="312"/>
        <v>13992.002865</v>
      </c>
      <c r="K2865" s="105">
        <f t="shared" si="313"/>
        <v>0</v>
      </c>
      <c r="L2865" s="106">
        <f t="shared" si="314"/>
        <v>0</v>
      </c>
    </row>
    <row r="2866" spans="1:12" x14ac:dyDescent="0.3">
      <c r="A2866" s="104" t="s">
        <v>6118</v>
      </c>
      <c r="B2866" s="104" t="s">
        <v>6119</v>
      </c>
      <c r="C2866" s="105">
        <v>127303659</v>
      </c>
      <c r="D2866" s="105">
        <v>45548279</v>
      </c>
      <c r="E2866" s="106">
        <f t="shared" si="308"/>
        <v>0.35779237892918697</v>
      </c>
      <c r="F2866" s="107">
        <f t="shared" si="309"/>
        <v>44</v>
      </c>
      <c r="G2866" s="107">
        <f>COUNTIF(Data_Eksportir!$H$2:$H$3401,A2866)</f>
        <v>0</v>
      </c>
      <c r="H2866" s="104" t="str">
        <f t="shared" si="310"/>
        <v>Di bawah 1</v>
      </c>
      <c r="I2866" s="104" t="str">
        <f t="shared" si="311"/>
        <v>Belum terwakili</v>
      </c>
      <c r="J2866" s="106">
        <f t="shared" si="312"/>
        <v>45548279.002866</v>
      </c>
      <c r="K2866" s="105">
        <f t="shared" si="313"/>
        <v>45548279</v>
      </c>
      <c r="L2866" s="106">
        <f t="shared" si="314"/>
        <v>45548279.002866</v>
      </c>
    </row>
    <row r="2867" spans="1:12" x14ac:dyDescent="0.3">
      <c r="A2867" s="104" t="s">
        <v>6120</v>
      </c>
      <c r="B2867" s="104" t="s">
        <v>6121</v>
      </c>
      <c r="C2867" s="105">
        <v>73991963</v>
      </c>
      <c r="D2867" s="105">
        <v>22756368</v>
      </c>
      <c r="E2867" s="106">
        <f t="shared" si="308"/>
        <v>0.3075518891153084</v>
      </c>
      <c r="F2867" s="107">
        <f t="shared" si="309"/>
        <v>44</v>
      </c>
      <c r="G2867" s="107">
        <f>COUNTIF(Data_Eksportir!$H$2:$H$3401,A2867)</f>
        <v>0</v>
      </c>
      <c r="H2867" s="104" t="str">
        <f t="shared" si="310"/>
        <v>Di bawah 1</v>
      </c>
      <c r="I2867" s="104" t="str">
        <f t="shared" si="311"/>
        <v>Belum terwakili</v>
      </c>
      <c r="J2867" s="106">
        <f t="shared" si="312"/>
        <v>22756368.002866998</v>
      </c>
      <c r="K2867" s="105">
        <f t="shared" si="313"/>
        <v>22756368</v>
      </c>
      <c r="L2867" s="106">
        <f t="shared" si="314"/>
        <v>22756368.002866998</v>
      </c>
    </row>
    <row r="2868" spans="1:12" x14ac:dyDescent="0.3">
      <c r="A2868" s="104" t="s">
        <v>6122</v>
      </c>
      <c r="B2868" s="104" t="s">
        <v>6123</v>
      </c>
      <c r="C2868" s="105">
        <v>216349508</v>
      </c>
      <c r="D2868" s="105">
        <v>63831726</v>
      </c>
      <c r="E2868" s="106">
        <f t="shared" si="308"/>
        <v>0.29503984820709644</v>
      </c>
      <c r="F2868" s="107">
        <f t="shared" si="309"/>
        <v>44</v>
      </c>
      <c r="G2868" s="107">
        <f>COUNTIF(Data_Eksportir!$H$2:$H$3401,A2868)</f>
        <v>0</v>
      </c>
      <c r="H2868" s="104" t="str">
        <f t="shared" si="310"/>
        <v>Di bawah 1</v>
      </c>
      <c r="I2868" s="104" t="str">
        <f t="shared" si="311"/>
        <v>Belum terwakili</v>
      </c>
      <c r="J2868" s="106">
        <f t="shared" si="312"/>
        <v>63831726.002867997</v>
      </c>
      <c r="K2868" s="105">
        <f t="shared" si="313"/>
        <v>63831726</v>
      </c>
      <c r="L2868" s="106">
        <f t="shared" si="314"/>
        <v>63831726.002867997</v>
      </c>
    </row>
    <row r="2869" spans="1:12" x14ac:dyDescent="0.3">
      <c r="A2869" s="104" t="s">
        <v>6124</v>
      </c>
      <c r="B2869" s="104" t="s">
        <v>6125</v>
      </c>
      <c r="C2869" s="105">
        <v>5238</v>
      </c>
      <c r="D2869" s="105">
        <v>216</v>
      </c>
      <c r="E2869" s="106">
        <f t="shared" si="308"/>
        <v>4.1237113402061855E-2</v>
      </c>
      <c r="F2869" s="107">
        <f t="shared" si="309"/>
        <v>44</v>
      </c>
      <c r="G2869" s="107">
        <f>COUNTIF(Data_Eksportir!$H$2:$H$3401,A2869)</f>
        <v>0</v>
      </c>
      <c r="H2869" s="104" t="str">
        <f t="shared" si="310"/>
        <v>Di bawah 1</v>
      </c>
      <c r="I2869" s="104" t="str">
        <f t="shared" si="311"/>
        <v>Di bawah ambang nilai</v>
      </c>
      <c r="J2869" s="106">
        <f t="shared" si="312"/>
        <v>216.002869</v>
      </c>
      <c r="K2869" s="105">
        <f t="shared" si="313"/>
        <v>0</v>
      </c>
      <c r="L2869" s="106">
        <f t="shared" si="314"/>
        <v>0</v>
      </c>
    </row>
    <row r="2870" spans="1:12" x14ac:dyDescent="0.3">
      <c r="A2870" s="104" t="s">
        <v>6126</v>
      </c>
      <c r="B2870" s="104" t="s">
        <v>6127</v>
      </c>
      <c r="C2870" s="105">
        <v>51017724</v>
      </c>
      <c r="D2870" s="105">
        <v>13909411</v>
      </c>
      <c r="E2870" s="106">
        <f t="shared" si="308"/>
        <v>0.27263879901816085</v>
      </c>
      <c r="F2870" s="107">
        <f t="shared" si="309"/>
        <v>44</v>
      </c>
      <c r="G2870" s="107">
        <f>COUNTIF(Data_Eksportir!$H$2:$H$3401,A2870)</f>
        <v>0</v>
      </c>
      <c r="H2870" s="104" t="str">
        <f t="shared" si="310"/>
        <v>Di bawah 1</v>
      </c>
      <c r="I2870" s="104" t="str">
        <f t="shared" si="311"/>
        <v>Belum terwakili</v>
      </c>
      <c r="J2870" s="106">
        <f t="shared" si="312"/>
        <v>13909411.002870001</v>
      </c>
      <c r="K2870" s="105">
        <f t="shared" si="313"/>
        <v>13909411</v>
      </c>
      <c r="L2870" s="106">
        <f t="shared" si="314"/>
        <v>13909411.002870001</v>
      </c>
    </row>
    <row r="2871" spans="1:12" x14ac:dyDescent="0.3">
      <c r="A2871" s="104" t="s">
        <v>6128</v>
      </c>
      <c r="B2871" s="104" t="s">
        <v>6129</v>
      </c>
      <c r="C2871" s="105">
        <v>480627</v>
      </c>
      <c r="D2871" s="105">
        <v>281657</v>
      </c>
      <c r="E2871" s="106">
        <f t="shared" si="308"/>
        <v>0.5860199281355396</v>
      </c>
      <c r="F2871" s="107">
        <f t="shared" si="309"/>
        <v>44</v>
      </c>
      <c r="G2871" s="107">
        <f>COUNTIF(Data_Eksportir!$H$2:$H$3401,A2871)</f>
        <v>0</v>
      </c>
      <c r="H2871" s="104" t="str">
        <f t="shared" si="310"/>
        <v>Di bawah 1</v>
      </c>
      <c r="I2871" s="104" t="str">
        <f t="shared" si="311"/>
        <v>Di bawah ambang nilai</v>
      </c>
      <c r="J2871" s="106">
        <f t="shared" si="312"/>
        <v>281657.00287099998</v>
      </c>
      <c r="K2871" s="105">
        <f t="shared" si="313"/>
        <v>0</v>
      </c>
      <c r="L2871" s="106">
        <f t="shared" si="314"/>
        <v>0</v>
      </c>
    </row>
    <row r="2872" spans="1:12" x14ac:dyDescent="0.3">
      <c r="A2872" s="104" t="s">
        <v>6130</v>
      </c>
      <c r="B2872" s="104" t="s">
        <v>6131</v>
      </c>
      <c r="C2872" s="105">
        <v>1109677217</v>
      </c>
      <c r="D2872" s="105">
        <v>1042531218</v>
      </c>
      <c r="E2872" s="106">
        <f t="shared" si="308"/>
        <v>0.93949051312279042</v>
      </c>
      <c r="F2872" s="107">
        <f t="shared" si="309"/>
        <v>44</v>
      </c>
      <c r="G2872" s="107">
        <f>COUNTIF(Data_Eksportir!$H$2:$H$3401,A2872)</f>
        <v>0</v>
      </c>
      <c r="H2872" s="104" t="str">
        <f t="shared" si="310"/>
        <v>Di bawah 1</v>
      </c>
      <c r="I2872" s="104" t="str">
        <f t="shared" si="311"/>
        <v>Belum terwakili</v>
      </c>
      <c r="J2872" s="106">
        <f t="shared" si="312"/>
        <v>1042531218.002872</v>
      </c>
      <c r="K2872" s="105">
        <f t="shared" si="313"/>
        <v>1042531218</v>
      </c>
      <c r="L2872" s="106">
        <f t="shared" si="314"/>
        <v>1042531218.002872</v>
      </c>
    </row>
    <row r="2873" spans="1:12" x14ac:dyDescent="0.3">
      <c r="A2873" s="104" t="s">
        <v>6132</v>
      </c>
      <c r="B2873" s="104" t="s">
        <v>6133</v>
      </c>
      <c r="C2873" s="105">
        <v>217355471</v>
      </c>
      <c r="D2873" s="105">
        <v>190853254</v>
      </c>
      <c r="E2873" s="106">
        <f t="shared" si="308"/>
        <v>0.87806970361468384</v>
      </c>
      <c r="F2873" s="107">
        <f t="shared" si="309"/>
        <v>44</v>
      </c>
      <c r="G2873" s="107">
        <f>COUNTIF(Data_Eksportir!$H$2:$H$3401,A2873)</f>
        <v>2</v>
      </c>
      <c r="H2873" s="104" t="str">
        <f t="shared" si="310"/>
        <v>Di bawah 1</v>
      </c>
      <c r="I2873" s="104" t="str">
        <f t="shared" si="311"/>
        <v>Keterwakilan rendah</v>
      </c>
      <c r="J2873" s="106">
        <f t="shared" si="312"/>
        <v>190853254.002873</v>
      </c>
      <c r="K2873" s="105">
        <f t="shared" si="313"/>
        <v>63617751.333333336</v>
      </c>
      <c r="L2873" s="106">
        <f t="shared" si="314"/>
        <v>63617751.336206339</v>
      </c>
    </row>
    <row r="2874" spans="1:12" x14ac:dyDescent="0.3">
      <c r="A2874" s="104" t="s">
        <v>6134</v>
      </c>
      <c r="B2874" s="104" t="s">
        <v>6135</v>
      </c>
      <c r="C2874" s="105">
        <v>10878678</v>
      </c>
      <c r="D2874" s="105">
        <v>8189687</v>
      </c>
      <c r="E2874" s="106">
        <f t="shared" si="308"/>
        <v>0.75282005773127947</v>
      </c>
      <c r="F2874" s="107">
        <f t="shared" si="309"/>
        <v>44</v>
      </c>
      <c r="G2874" s="107">
        <f>COUNTIF(Data_Eksportir!$H$2:$H$3401,A2874)</f>
        <v>0</v>
      </c>
      <c r="H2874" s="104" t="str">
        <f t="shared" si="310"/>
        <v>Di bawah 1</v>
      </c>
      <c r="I2874" s="104" t="str">
        <f t="shared" si="311"/>
        <v>Di bawah ambang nilai</v>
      </c>
      <c r="J2874" s="106">
        <f t="shared" si="312"/>
        <v>8189687.002874</v>
      </c>
      <c r="K2874" s="105">
        <f t="shared" si="313"/>
        <v>0</v>
      </c>
      <c r="L2874" s="106">
        <f t="shared" si="314"/>
        <v>0</v>
      </c>
    </row>
    <row r="2875" spans="1:12" x14ac:dyDescent="0.3">
      <c r="A2875" s="104" t="s">
        <v>6136</v>
      </c>
      <c r="B2875" s="104" t="s">
        <v>6137</v>
      </c>
      <c r="C2875" s="105">
        <v>4363812</v>
      </c>
      <c r="D2875" s="105">
        <v>5777111</v>
      </c>
      <c r="E2875" s="106">
        <f t="shared" si="308"/>
        <v>1.3238679851469313</v>
      </c>
      <c r="F2875" s="107">
        <f t="shared" si="309"/>
        <v>44</v>
      </c>
      <c r="G2875" s="107">
        <f>COUNTIF(Data_Eksportir!$H$2:$H$3401,A2875)</f>
        <v>0</v>
      </c>
      <c r="H2875" s="104" t="str">
        <f t="shared" si="310"/>
        <v>1 – 5</v>
      </c>
      <c r="I2875" s="104" t="str">
        <f t="shared" si="311"/>
        <v>Di bawah ambang nilai</v>
      </c>
      <c r="J2875" s="106">
        <f t="shared" si="312"/>
        <v>5777111.0028750002</v>
      </c>
      <c r="K2875" s="105">
        <f t="shared" si="313"/>
        <v>0</v>
      </c>
      <c r="L2875" s="106">
        <f t="shared" si="314"/>
        <v>0</v>
      </c>
    </row>
    <row r="2876" spans="1:12" x14ac:dyDescent="0.3">
      <c r="A2876" s="104" t="s">
        <v>6138</v>
      </c>
      <c r="B2876" s="104" t="s">
        <v>6139</v>
      </c>
      <c r="C2876" s="105">
        <v>0</v>
      </c>
      <c r="D2876" s="105">
        <v>5</v>
      </c>
      <c r="E2876" s="106" t="str">
        <f t="shared" si="308"/>
        <v/>
      </c>
      <c r="F2876" s="107">
        <f t="shared" si="309"/>
        <v>44</v>
      </c>
      <c r="G2876" s="107">
        <f>COUNTIF(Data_Eksportir!$H$2:$H$3401,A2876)</f>
        <v>0</v>
      </c>
      <c r="H2876" s="104" t="str">
        <f t="shared" si="310"/>
        <v>Tanpa data berat</v>
      </c>
      <c r="I2876" s="104" t="str">
        <f t="shared" si="311"/>
        <v>Di bawah ambang nilai</v>
      </c>
      <c r="J2876" s="106">
        <f t="shared" si="312"/>
        <v>5.0028759999999997</v>
      </c>
      <c r="K2876" s="105">
        <f t="shared" si="313"/>
        <v>0</v>
      </c>
      <c r="L2876" s="106">
        <f t="shared" si="314"/>
        <v>0</v>
      </c>
    </row>
    <row r="2877" spans="1:12" x14ac:dyDescent="0.3">
      <c r="A2877" s="104" t="s">
        <v>6140</v>
      </c>
      <c r="B2877" s="104" t="s">
        <v>6141</v>
      </c>
      <c r="C2877" s="105">
        <v>9656764</v>
      </c>
      <c r="D2877" s="105">
        <v>13168165</v>
      </c>
      <c r="E2877" s="106">
        <f t="shared" si="308"/>
        <v>1.3636208775527703</v>
      </c>
      <c r="F2877" s="107">
        <f t="shared" si="309"/>
        <v>44</v>
      </c>
      <c r="G2877" s="107">
        <f>COUNTIF(Data_Eksportir!$H$2:$H$3401,A2877)</f>
        <v>0</v>
      </c>
      <c r="H2877" s="104" t="str">
        <f t="shared" si="310"/>
        <v>1 – 5</v>
      </c>
      <c r="I2877" s="104" t="str">
        <f t="shared" si="311"/>
        <v>Belum terwakili</v>
      </c>
      <c r="J2877" s="106">
        <f t="shared" si="312"/>
        <v>13168165.002877001</v>
      </c>
      <c r="K2877" s="105">
        <f t="shared" si="313"/>
        <v>13168165</v>
      </c>
      <c r="L2877" s="106">
        <f t="shared" si="314"/>
        <v>13168165.002877001</v>
      </c>
    </row>
    <row r="2878" spans="1:12" x14ac:dyDescent="0.3">
      <c r="A2878" s="104" t="s">
        <v>6142</v>
      </c>
      <c r="B2878" s="104" t="s">
        <v>6143</v>
      </c>
      <c r="C2878" s="105">
        <v>836630</v>
      </c>
      <c r="D2878" s="105">
        <v>958828</v>
      </c>
      <c r="E2878" s="106">
        <f t="shared" si="308"/>
        <v>1.1460597874807263</v>
      </c>
      <c r="F2878" s="107">
        <f t="shared" si="309"/>
        <v>44</v>
      </c>
      <c r="G2878" s="107">
        <f>COUNTIF(Data_Eksportir!$H$2:$H$3401,A2878)</f>
        <v>0</v>
      </c>
      <c r="H2878" s="104" t="str">
        <f t="shared" si="310"/>
        <v>1 – 5</v>
      </c>
      <c r="I2878" s="104" t="str">
        <f t="shared" si="311"/>
        <v>Di bawah ambang nilai</v>
      </c>
      <c r="J2878" s="106">
        <f t="shared" si="312"/>
        <v>958828.00287800003</v>
      </c>
      <c r="K2878" s="105">
        <f t="shared" si="313"/>
        <v>0</v>
      </c>
      <c r="L2878" s="106">
        <f t="shared" si="314"/>
        <v>0</v>
      </c>
    </row>
    <row r="2879" spans="1:12" x14ac:dyDescent="0.3">
      <c r="A2879" s="104" t="s">
        <v>6144</v>
      </c>
      <c r="B2879" s="104" t="s">
        <v>6145</v>
      </c>
      <c r="C2879" s="105">
        <v>275827</v>
      </c>
      <c r="D2879" s="105">
        <v>264907</v>
      </c>
      <c r="E2879" s="106">
        <f t="shared" si="308"/>
        <v>0.96040996711706972</v>
      </c>
      <c r="F2879" s="107">
        <f t="shared" si="309"/>
        <v>44</v>
      </c>
      <c r="G2879" s="107">
        <f>COUNTIF(Data_Eksportir!$H$2:$H$3401,A2879)</f>
        <v>0</v>
      </c>
      <c r="H2879" s="104" t="str">
        <f t="shared" si="310"/>
        <v>Di bawah 1</v>
      </c>
      <c r="I2879" s="104" t="str">
        <f t="shared" si="311"/>
        <v>Di bawah ambang nilai</v>
      </c>
      <c r="J2879" s="106">
        <f t="shared" si="312"/>
        <v>264907.00287899998</v>
      </c>
      <c r="K2879" s="105">
        <f t="shared" si="313"/>
        <v>0</v>
      </c>
      <c r="L2879" s="106">
        <f t="shared" si="314"/>
        <v>0</v>
      </c>
    </row>
    <row r="2880" spans="1:12" x14ac:dyDescent="0.3">
      <c r="A2880" s="104" t="s">
        <v>6146</v>
      </c>
      <c r="B2880" s="104" t="s">
        <v>6147</v>
      </c>
      <c r="C2880" s="105">
        <v>284742357</v>
      </c>
      <c r="D2880" s="105">
        <v>287079485</v>
      </c>
      <c r="E2880" s="106">
        <f t="shared" si="308"/>
        <v>1.0082078691228928</v>
      </c>
      <c r="F2880" s="107">
        <f t="shared" si="309"/>
        <v>44</v>
      </c>
      <c r="G2880" s="107">
        <f>COUNTIF(Data_Eksportir!$H$2:$H$3401,A2880)</f>
        <v>0</v>
      </c>
      <c r="H2880" s="104" t="str">
        <f t="shared" si="310"/>
        <v>1 – 5</v>
      </c>
      <c r="I2880" s="104" t="str">
        <f t="shared" si="311"/>
        <v>Belum terwakili</v>
      </c>
      <c r="J2880" s="106">
        <f t="shared" si="312"/>
        <v>287079485.00287998</v>
      </c>
      <c r="K2880" s="105">
        <f t="shared" si="313"/>
        <v>287079485</v>
      </c>
      <c r="L2880" s="106">
        <f t="shared" si="314"/>
        <v>287079485.00287998</v>
      </c>
    </row>
    <row r="2881" spans="1:12" x14ac:dyDescent="0.3">
      <c r="A2881" s="104" t="s">
        <v>6148</v>
      </c>
      <c r="B2881" s="104" t="s">
        <v>6149</v>
      </c>
      <c r="C2881" s="105">
        <v>16554107</v>
      </c>
      <c r="D2881" s="105">
        <v>24331504</v>
      </c>
      <c r="E2881" s="106">
        <f t="shared" si="308"/>
        <v>1.4698167651085015</v>
      </c>
      <c r="F2881" s="107">
        <f t="shared" si="309"/>
        <v>44</v>
      </c>
      <c r="G2881" s="107">
        <f>COUNTIF(Data_Eksportir!$H$2:$H$3401,A2881)</f>
        <v>0</v>
      </c>
      <c r="H2881" s="104" t="str">
        <f t="shared" si="310"/>
        <v>1 – 5</v>
      </c>
      <c r="I2881" s="104" t="str">
        <f t="shared" si="311"/>
        <v>Belum terwakili</v>
      </c>
      <c r="J2881" s="106">
        <f t="shared" si="312"/>
        <v>24331504.002881002</v>
      </c>
      <c r="K2881" s="105">
        <f t="shared" si="313"/>
        <v>24331504</v>
      </c>
      <c r="L2881" s="106">
        <f t="shared" si="314"/>
        <v>24331504.002881002</v>
      </c>
    </row>
    <row r="2882" spans="1:12" x14ac:dyDescent="0.3">
      <c r="A2882" s="104" t="s">
        <v>6150</v>
      </c>
      <c r="B2882" s="104" t="s">
        <v>6151</v>
      </c>
      <c r="C2882" s="105">
        <v>3250921</v>
      </c>
      <c r="D2882" s="105">
        <v>3568640</v>
      </c>
      <c r="E2882" s="106">
        <f t="shared" ref="E2882:E2945" si="315">IF(AND(ISNUMBER(C2882),C2882&gt;0),D2882/C2882,"")</f>
        <v>1.0977319965634353</v>
      </c>
      <c r="F2882" s="107">
        <f t="shared" ref="F2882:F2945" si="316">VALUE(LEFT(A2882,2))</f>
        <v>44</v>
      </c>
      <c r="G2882" s="107">
        <f>COUNTIF(Data_Eksportir!$H$2:$H$3401,A2882)</f>
        <v>0</v>
      </c>
      <c r="H2882" s="104" t="str">
        <f t="shared" ref="H2882:H2945" si="317">IF(E2882="","Tanpa data berat",IF(E2882&lt;1,"Di bawah 1",IF(E2882&lt;5,"1 – 5",IF(E2882&lt;20,"5 – 20",IF(E2882&lt;100,"20 – 100","100 ke atas")))))</f>
        <v>1 – 5</v>
      </c>
      <c r="I2882" s="104" t="str">
        <f t="shared" ref="I2882:I2945" si="318">IF(D2882&lt;p_nilai_besar,"Di bawah ambang nilai",IF(G2882=0,"Belum terwakili",IF(G2882&lt;=p_listing_rendah,"Keterwakilan rendah","Terwakili")))</f>
        <v>Di bawah ambang nilai</v>
      </c>
      <c r="J2882" s="106">
        <f t="shared" ref="J2882:J2945" si="319">D2882+ROW()/10^6</f>
        <v>3568640.0028820001</v>
      </c>
      <c r="K2882" s="105">
        <f t="shared" ref="K2882:K2945" si="320">IF(D2882&gt;=p_nilai_besar,D2882/(1+G2882),0)</f>
        <v>0</v>
      </c>
      <c r="L2882" s="106">
        <f t="shared" ref="L2882:L2945" si="321">IF(K2882&gt;0,K2882+ROW()/10^6,0)</f>
        <v>0</v>
      </c>
    </row>
    <row r="2883" spans="1:12" x14ac:dyDescent="0.3">
      <c r="A2883" s="104" t="s">
        <v>6152</v>
      </c>
      <c r="B2883" s="104" t="s">
        <v>6153</v>
      </c>
      <c r="C2883" s="105">
        <v>47130</v>
      </c>
      <c r="D2883" s="105">
        <v>170620</v>
      </c>
      <c r="E2883" s="106">
        <f t="shared" si="315"/>
        <v>3.6201994483343944</v>
      </c>
      <c r="F2883" s="107">
        <f t="shared" si="316"/>
        <v>44</v>
      </c>
      <c r="G2883" s="107">
        <f>COUNTIF(Data_Eksportir!$H$2:$H$3401,A2883)</f>
        <v>0</v>
      </c>
      <c r="H2883" s="104" t="str">
        <f t="shared" si="317"/>
        <v>1 – 5</v>
      </c>
      <c r="I2883" s="104" t="str">
        <f t="shared" si="318"/>
        <v>Di bawah ambang nilai</v>
      </c>
      <c r="J2883" s="106">
        <f t="shared" si="319"/>
        <v>170620.00288300001</v>
      </c>
      <c r="K2883" s="105">
        <f t="shared" si="320"/>
        <v>0</v>
      </c>
      <c r="L2883" s="106">
        <f t="shared" si="321"/>
        <v>0</v>
      </c>
    </row>
    <row r="2884" spans="1:12" x14ac:dyDescent="0.3">
      <c r="A2884" s="104" t="s">
        <v>6154</v>
      </c>
      <c r="B2884" s="104" t="s">
        <v>6155</v>
      </c>
      <c r="C2884" s="105">
        <v>10445278</v>
      </c>
      <c r="D2884" s="105">
        <v>17964953</v>
      </c>
      <c r="E2884" s="106">
        <f t="shared" si="315"/>
        <v>1.7199114279198697</v>
      </c>
      <c r="F2884" s="107">
        <f t="shared" si="316"/>
        <v>44</v>
      </c>
      <c r="G2884" s="107">
        <f>COUNTIF(Data_Eksportir!$H$2:$H$3401,A2884)</f>
        <v>0</v>
      </c>
      <c r="H2884" s="104" t="str">
        <f t="shared" si="317"/>
        <v>1 – 5</v>
      </c>
      <c r="I2884" s="104" t="str">
        <f t="shared" si="318"/>
        <v>Belum terwakili</v>
      </c>
      <c r="J2884" s="106">
        <f t="shared" si="319"/>
        <v>17964953.002884001</v>
      </c>
      <c r="K2884" s="105">
        <f t="shared" si="320"/>
        <v>17964953</v>
      </c>
      <c r="L2884" s="106">
        <f t="shared" si="321"/>
        <v>17964953.002884001</v>
      </c>
    </row>
    <row r="2885" spans="1:12" x14ac:dyDescent="0.3">
      <c r="A2885" s="104" t="s">
        <v>6156</v>
      </c>
      <c r="B2885" s="104" t="s">
        <v>6157</v>
      </c>
      <c r="C2885" s="105">
        <v>87197</v>
      </c>
      <c r="D2885" s="105">
        <v>151445</v>
      </c>
      <c r="E2885" s="106">
        <f t="shared" si="315"/>
        <v>1.7368143399428879</v>
      </c>
      <c r="F2885" s="107">
        <f t="shared" si="316"/>
        <v>44</v>
      </c>
      <c r="G2885" s="107">
        <f>COUNTIF(Data_Eksportir!$H$2:$H$3401,A2885)</f>
        <v>0</v>
      </c>
      <c r="H2885" s="104" t="str">
        <f t="shared" si="317"/>
        <v>1 – 5</v>
      </c>
      <c r="I2885" s="104" t="str">
        <f t="shared" si="318"/>
        <v>Di bawah ambang nilai</v>
      </c>
      <c r="J2885" s="106">
        <f t="shared" si="319"/>
        <v>151445.00288499999</v>
      </c>
      <c r="K2885" s="105">
        <f t="shared" si="320"/>
        <v>0</v>
      </c>
      <c r="L2885" s="106">
        <f t="shared" si="321"/>
        <v>0</v>
      </c>
    </row>
    <row r="2886" spans="1:12" x14ac:dyDescent="0.3">
      <c r="A2886" s="104" t="s">
        <v>6158</v>
      </c>
      <c r="B2886" s="104" t="s">
        <v>6159</v>
      </c>
      <c r="C2886" s="105">
        <v>6123716</v>
      </c>
      <c r="D2886" s="105">
        <v>5519340</v>
      </c>
      <c r="E2886" s="106">
        <f t="shared" si="315"/>
        <v>0.90130567779433268</v>
      </c>
      <c r="F2886" s="107">
        <f t="shared" si="316"/>
        <v>44</v>
      </c>
      <c r="G2886" s="107">
        <f>COUNTIF(Data_Eksportir!$H$2:$H$3401,A2886)</f>
        <v>0</v>
      </c>
      <c r="H2886" s="104" t="str">
        <f t="shared" si="317"/>
        <v>Di bawah 1</v>
      </c>
      <c r="I2886" s="104" t="str">
        <f t="shared" si="318"/>
        <v>Di bawah ambang nilai</v>
      </c>
      <c r="J2886" s="106">
        <f t="shared" si="319"/>
        <v>5519340.0028860001</v>
      </c>
      <c r="K2886" s="105">
        <f t="shared" si="320"/>
        <v>0</v>
      </c>
      <c r="L2886" s="106">
        <f t="shared" si="321"/>
        <v>0</v>
      </c>
    </row>
    <row r="2887" spans="1:12" x14ac:dyDescent="0.3">
      <c r="A2887" s="104" t="s">
        <v>6160</v>
      </c>
      <c r="B2887" s="104" t="s">
        <v>6161</v>
      </c>
      <c r="C2887" s="105">
        <v>17611</v>
      </c>
      <c r="D2887" s="105">
        <v>28903</v>
      </c>
      <c r="E2887" s="106">
        <f t="shared" si="315"/>
        <v>1.6411901652376355</v>
      </c>
      <c r="F2887" s="107">
        <f t="shared" si="316"/>
        <v>44</v>
      </c>
      <c r="G2887" s="107">
        <f>COUNTIF(Data_Eksportir!$H$2:$H$3401,A2887)</f>
        <v>0</v>
      </c>
      <c r="H2887" s="104" t="str">
        <f t="shared" si="317"/>
        <v>1 – 5</v>
      </c>
      <c r="I2887" s="104" t="str">
        <f t="shared" si="318"/>
        <v>Di bawah ambang nilai</v>
      </c>
      <c r="J2887" s="106">
        <f t="shared" si="319"/>
        <v>28903.002886999999</v>
      </c>
      <c r="K2887" s="105">
        <f t="shared" si="320"/>
        <v>0</v>
      </c>
      <c r="L2887" s="106">
        <f t="shared" si="321"/>
        <v>0</v>
      </c>
    </row>
    <row r="2888" spans="1:12" x14ac:dyDescent="0.3">
      <c r="A2888" s="104" t="s">
        <v>6162</v>
      </c>
      <c r="B2888" s="104" t="s">
        <v>6163</v>
      </c>
      <c r="C2888" s="105">
        <v>4555634</v>
      </c>
      <c r="D2888" s="105">
        <v>31510289</v>
      </c>
      <c r="E2888" s="106">
        <f t="shared" si="315"/>
        <v>6.9167736038496503</v>
      </c>
      <c r="F2888" s="107">
        <f t="shared" si="316"/>
        <v>44</v>
      </c>
      <c r="G2888" s="107">
        <f>COUNTIF(Data_Eksportir!$H$2:$H$3401,A2888)</f>
        <v>0</v>
      </c>
      <c r="H2888" s="104" t="str">
        <f t="shared" si="317"/>
        <v>5 – 20</v>
      </c>
      <c r="I2888" s="104" t="str">
        <f t="shared" si="318"/>
        <v>Belum terwakili</v>
      </c>
      <c r="J2888" s="106">
        <f t="shared" si="319"/>
        <v>31510289.002888002</v>
      </c>
      <c r="K2888" s="105">
        <f t="shared" si="320"/>
        <v>31510289</v>
      </c>
      <c r="L2888" s="106">
        <f t="shared" si="321"/>
        <v>31510289.002888002</v>
      </c>
    </row>
    <row r="2889" spans="1:12" x14ac:dyDescent="0.3">
      <c r="A2889" s="104" t="s">
        <v>6164</v>
      </c>
      <c r="B2889" s="104" t="s">
        <v>6165</v>
      </c>
      <c r="C2889" s="105">
        <v>5358156</v>
      </c>
      <c r="D2889" s="105">
        <v>15307938</v>
      </c>
      <c r="E2889" s="106">
        <f t="shared" si="315"/>
        <v>2.8569414552319867</v>
      </c>
      <c r="F2889" s="107">
        <f t="shared" si="316"/>
        <v>44</v>
      </c>
      <c r="G2889" s="107">
        <f>COUNTIF(Data_Eksportir!$H$2:$H$3401,A2889)</f>
        <v>0</v>
      </c>
      <c r="H2889" s="104" t="str">
        <f t="shared" si="317"/>
        <v>1 – 5</v>
      </c>
      <c r="I2889" s="104" t="str">
        <f t="shared" si="318"/>
        <v>Belum terwakili</v>
      </c>
      <c r="J2889" s="106">
        <f t="shared" si="319"/>
        <v>15307938.002889</v>
      </c>
      <c r="K2889" s="105">
        <f t="shared" si="320"/>
        <v>15307938</v>
      </c>
      <c r="L2889" s="106">
        <f t="shared" si="321"/>
        <v>15307938.002889</v>
      </c>
    </row>
    <row r="2890" spans="1:12" x14ac:dyDescent="0.3">
      <c r="A2890" s="104" t="s">
        <v>6166</v>
      </c>
      <c r="B2890" s="104" t="s">
        <v>6167</v>
      </c>
      <c r="C2890" s="105">
        <v>3385695</v>
      </c>
      <c r="D2890" s="105">
        <v>5368765</v>
      </c>
      <c r="E2890" s="106">
        <f t="shared" si="315"/>
        <v>1.5857202140180968</v>
      </c>
      <c r="F2890" s="107">
        <f t="shared" si="316"/>
        <v>44</v>
      </c>
      <c r="G2890" s="107">
        <f>COUNTIF(Data_Eksportir!$H$2:$H$3401,A2890)</f>
        <v>0</v>
      </c>
      <c r="H2890" s="104" t="str">
        <f t="shared" si="317"/>
        <v>1 – 5</v>
      </c>
      <c r="I2890" s="104" t="str">
        <f t="shared" si="318"/>
        <v>Di bawah ambang nilai</v>
      </c>
      <c r="J2890" s="106">
        <f t="shared" si="319"/>
        <v>5368765.0028900001</v>
      </c>
      <c r="K2890" s="105">
        <f t="shared" si="320"/>
        <v>0</v>
      </c>
      <c r="L2890" s="106">
        <f t="shared" si="321"/>
        <v>0</v>
      </c>
    </row>
    <row r="2891" spans="1:12" x14ac:dyDescent="0.3">
      <c r="A2891" s="104" t="s">
        <v>6168</v>
      </c>
      <c r="B2891" s="104" t="s">
        <v>6169</v>
      </c>
      <c r="C2891" s="105">
        <v>2090531</v>
      </c>
      <c r="D2891" s="105">
        <v>1697917</v>
      </c>
      <c r="E2891" s="106">
        <f t="shared" si="315"/>
        <v>0.81219412675535541</v>
      </c>
      <c r="F2891" s="107">
        <f t="shared" si="316"/>
        <v>44</v>
      </c>
      <c r="G2891" s="107">
        <f>COUNTIF(Data_Eksportir!$H$2:$H$3401,A2891)</f>
        <v>3</v>
      </c>
      <c r="H2891" s="104" t="str">
        <f t="shared" si="317"/>
        <v>Di bawah 1</v>
      </c>
      <c r="I2891" s="104" t="str">
        <f t="shared" si="318"/>
        <v>Di bawah ambang nilai</v>
      </c>
      <c r="J2891" s="106">
        <f t="shared" si="319"/>
        <v>1697917.0028909999</v>
      </c>
      <c r="K2891" s="105">
        <f t="shared" si="320"/>
        <v>0</v>
      </c>
      <c r="L2891" s="106">
        <f t="shared" si="321"/>
        <v>0</v>
      </c>
    </row>
    <row r="2892" spans="1:12" x14ac:dyDescent="0.3">
      <c r="A2892" s="104" t="s">
        <v>6170</v>
      </c>
      <c r="B2892" s="104" t="s">
        <v>6171</v>
      </c>
      <c r="C2892" s="105">
        <v>54</v>
      </c>
      <c r="D2892" s="105">
        <v>150</v>
      </c>
      <c r="E2892" s="106">
        <f t="shared" si="315"/>
        <v>2.7777777777777777</v>
      </c>
      <c r="F2892" s="107">
        <f t="shared" si="316"/>
        <v>44</v>
      </c>
      <c r="G2892" s="107">
        <f>COUNTIF(Data_Eksportir!$H$2:$H$3401,A2892)</f>
        <v>0</v>
      </c>
      <c r="H2892" s="104" t="str">
        <f t="shared" si="317"/>
        <v>1 – 5</v>
      </c>
      <c r="I2892" s="104" t="str">
        <f t="shared" si="318"/>
        <v>Di bawah ambang nilai</v>
      </c>
      <c r="J2892" s="106">
        <f t="shared" si="319"/>
        <v>150.002892</v>
      </c>
      <c r="K2892" s="105">
        <f t="shared" si="320"/>
        <v>0</v>
      </c>
      <c r="L2892" s="106">
        <f t="shared" si="321"/>
        <v>0</v>
      </c>
    </row>
    <row r="2893" spans="1:12" x14ac:dyDescent="0.3">
      <c r="A2893" s="104" t="s">
        <v>6172</v>
      </c>
      <c r="B2893" s="104" t="s">
        <v>6173</v>
      </c>
      <c r="C2893" s="105">
        <v>10124</v>
      </c>
      <c r="D2893" s="105">
        <v>53044</v>
      </c>
      <c r="E2893" s="106">
        <f t="shared" si="315"/>
        <v>5.2394310549190042</v>
      </c>
      <c r="F2893" s="107">
        <f t="shared" si="316"/>
        <v>44</v>
      </c>
      <c r="G2893" s="107">
        <f>COUNTIF(Data_Eksportir!$H$2:$H$3401,A2893)</f>
        <v>0</v>
      </c>
      <c r="H2893" s="104" t="str">
        <f t="shared" si="317"/>
        <v>5 – 20</v>
      </c>
      <c r="I2893" s="104" t="str">
        <f t="shared" si="318"/>
        <v>Di bawah ambang nilai</v>
      </c>
      <c r="J2893" s="106">
        <f t="shared" si="319"/>
        <v>53044.002892999997</v>
      </c>
      <c r="K2893" s="105">
        <f t="shared" si="320"/>
        <v>0</v>
      </c>
      <c r="L2893" s="106">
        <f t="shared" si="321"/>
        <v>0</v>
      </c>
    </row>
    <row r="2894" spans="1:12" x14ac:dyDescent="0.3">
      <c r="A2894" s="104" t="s">
        <v>6174</v>
      </c>
      <c r="B2894" s="104" t="s">
        <v>6175</v>
      </c>
      <c r="C2894" s="105">
        <v>1328169</v>
      </c>
      <c r="D2894" s="105">
        <v>3160103</v>
      </c>
      <c r="E2894" s="106">
        <f t="shared" si="315"/>
        <v>2.3792928460158307</v>
      </c>
      <c r="F2894" s="107">
        <f t="shared" si="316"/>
        <v>44</v>
      </c>
      <c r="G2894" s="107">
        <f>COUNTIF(Data_Eksportir!$H$2:$H$3401,A2894)</f>
        <v>14</v>
      </c>
      <c r="H2894" s="104" t="str">
        <f t="shared" si="317"/>
        <v>1 – 5</v>
      </c>
      <c r="I2894" s="104" t="str">
        <f t="shared" si="318"/>
        <v>Di bawah ambang nilai</v>
      </c>
      <c r="J2894" s="106">
        <f t="shared" si="319"/>
        <v>3160103.0028940002</v>
      </c>
      <c r="K2894" s="105">
        <f t="shared" si="320"/>
        <v>0</v>
      </c>
      <c r="L2894" s="106">
        <f t="shared" si="321"/>
        <v>0</v>
      </c>
    </row>
    <row r="2895" spans="1:12" x14ac:dyDescent="0.3">
      <c r="A2895" s="104" t="s">
        <v>6176</v>
      </c>
      <c r="B2895" s="104" t="s">
        <v>6177</v>
      </c>
      <c r="C2895" s="105">
        <v>552478</v>
      </c>
      <c r="D2895" s="105">
        <v>1297477</v>
      </c>
      <c r="E2895" s="106">
        <f t="shared" si="315"/>
        <v>2.3484681742983433</v>
      </c>
      <c r="F2895" s="107">
        <f t="shared" si="316"/>
        <v>44</v>
      </c>
      <c r="G2895" s="107">
        <f>COUNTIF(Data_Eksportir!$H$2:$H$3401,A2895)</f>
        <v>0</v>
      </c>
      <c r="H2895" s="104" t="str">
        <f t="shared" si="317"/>
        <v>1 – 5</v>
      </c>
      <c r="I2895" s="104" t="str">
        <f t="shared" si="318"/>
        <v>Di bawah ambang nilai</v>
      </c>
      <c r="J2895" s="106">
        <f t="shared" si="319"/>
        <v>1297477.0028949999</v>
      </c>
      <c r="K2895" s="105">
        <f t="shared" si="320"/>
        <v>0</v>
      </c>
      <c r="L2895" s="106">
        <f t="shared" si="321"/>
        <v>0</v>
      </c>
    </row>
    <row r="2896" spans="1:12" x14ac:dyDescent="0.3">
      <c r="A2896" s="104" t="s">
        <v>6178</v>
      </c>
      <c r="B2896" s="104" t="s">
        <v>6179</v>
      </c>
      <c r="C2896" s="105">
        <v>17800</v>
      </c>
      <c r="D2896" s="105">
        <v>151243</v>
      </c>
      <c r="E2896" s="106">
        <f t="shared" si="315"/>
        <v>8.4967977528089893</v>
      </c>
      <c r="F2896" s="107">
        <f t="shared" si="316"/>
        <v>44</v>
      </c>
      <c r="G2896" s="107">
        <f>COUNTIF(Data_Eksportir!$H$2:$H$3401,A2896)</f>
        <v>0</v>
      </c>
      <c r="H2896" s="104" t="str">
        <f t="shared" si="317"/>
        <v>5 – 20</v>
      </c>
      <c r="I2896" s="104" t="str">
        <f t="shared" si="318"/>
        <v>Di bawah ambang nilai</v>
      </c>
      <c r="J2896" s="106">
        <f t="shared" si="319"/>
        <v>151243.00289599999</v>
      </c>
      <c r="K2896" s="105">
        <f t="shared" si="320"/>
        <v>0</v>
      </c>
      <c r="L2896" s="106">
        <f t="shared" si="321"/>
        <v>0</v>
      </c>
    </row>
    <row r="2897" spans="1:12" x14ac:dyDescent="0.3">
      <c r="A2897" s="104" t="s">
        <v>6180</v>
      </c>
      <c r="B2897" s="104" t="s">
        <v>6181</v>
      </c>
      <c r="C2897" s="105">
        <v>33607858</v>
      </c>
      <c r="D2897" s="105">
        <v>69185591</v>
      </c>
      <c r="E2897" s="106">
        <f t="shared" si="315"/>
        <v>2.0586135242537624</v>
      </c>
      <c r="F2897" s="107">
        <f t="shared" si="316"/>
        <v>44</v>
      </c>
      <c r="G2897" s="107">
        <f>COUNTIF(Data_Eksportir!$H$2:$H$3401,A2897)</f>
        <v>0</v>
      </c>
      <c r="H2897" s="104" t="str">
        <f t="shared" si="317"/>
        <v>1 – 5</v>
      </c>
      <c r="I2897" s="104" t="str">
        <f t="shared" si="318"/>
        <v>Belum terwakili</v>
      </c>
      <c r="J2897" s="106">
        <f t="shared" si="319"/>
        <v>69185591.002896994</v>
      </c>
      <c r="K2897" s="105">
        <f t="shared" si="320"/>
        <v>69185591</v>
      </c>
      <c r="L2897" s="106">
        <f t="shared" si="321"/>
        <v>69185591.002896994</v>
      </c>
    </row>
    <row r="2898" spans="1:12" x14ac:dyDescent="0.3">
      <c r="A2898" s="104" t="s">
        <v>6182</v>
      </c>
      <c r="B2898" s="104" t="s">
        <v>6183</v>
      </c>
      <c r="C2898" s="105">
        <v>79544733</v>
      </c>
      <c r="D2898" s="105">
        <v>167445000</v>
      </c>
      <c r="E2898" s="106">
        <f t="shared" si="315"/>
        <v>2.1050419516776806</v>
      </c>
      <c r="F2898" s="107">
        <f t="shared" si="316"/>
        <v>44</v>
      </c>
      <c r="G2898" s="107">
        <f>COUNTIF(Data_Eksportir!$H$2:$H$3401,A2898)</f>
        <v>0</v>
      </c>
      <c r="H2898" s="104" t="str">
        <f t="shared" si="317"/>
        <v>1 – 5</v>
      </c>
      <c r="I2898" s="104" t="str">
        <f t="shared" si="318"/>
        <v>Belum terwakili</v>
      </c>
      <c r="J2898" s="106">
        <f t="shared" si="319"/>
        <v>167445000.00289801</v>
      </c>
      <c r="K2898" s="105">
        <f t="shared" si="320"/>
        <v>167445000</v>
      </c>
      <c r="L2898" s="106">
        <f t="shared" si="321"/>
        <v>167445000.00289801</v>
      </c>
    </row>
    <row r="2899" spans="1:12" x14ac:dyDescent="0.3">
      <c r="A2899" s="104" t="s">
        <v>6184</v>
      </c>
      <c r="B2899" s="104" t="s">
        <v>6185</v>
      </c>
      <c r="C2899" s="105">
        <v>32854</v>
      </c>
      <c r="D2899" s="105">
        <v>34664</v>
      </c>
      <c r="E2899" s="106">
        <f t="shared" si="315"/>
        <v>1.0550922262129421</v>
      </c>
      <c r="F2899" s="107">
        <f t="shared" si="316"/>
        <v>44</v>
      </c>
      <c r="G2899" s="107">
        <f>COUNTIF(Data_Eksportir!$H$2:$H$3401,A2899)</f>
        <v>0</v>
      </c>
      <c r="H2899" s="104" t="str">
        <f t="shared" si="317"/>
        <v>1 – 5</v>
      </c>
      <c r="I2899" s="104" t="str">
        <f t="shared" si="318"/>
        <v>Di bawah ambang nilai</v>
      </c>
      <c r="J2899" s="106">
        <f t="shared" si="319"/>
        <v>34664.002898999999</v>
      </c>
      <c r="K2899" s="105">
        <f t="shared" si="320"/>
        <v>0</v>
      </c>
      <c r="L2899" s="106">
        <f t="shared" si="321"/>
        <v>0</v>
      </c>
    </row>
    <row r="2900" spans="1:12" x14ac:dyDescent="0.3">
      <c r="A2900" s="104" t="s">
        <v>6186</v>
      </c>
      <c r="B2900" s="104" t="s">
        <v>6187</v>
      </c>
      <c r="C2900" s="105">
        <v>2559</v>
      </c>
      <c r="D2900" s="105">
        <v>350</v>
      </c>
      <c r="E2900" s="106">
        <f t="shared" si="315"/>
        <v>0.13677217663149668</v>
      </c>
      <c r="F2900" s="107">
        <f t="shared" si="316"/>
        <v>44</v>
      </c>
      <c r="G2900" s="107">
        <f>COUNTIF(Data_Eksportir!$H$2:$H$3401,A2900)</f>
        <v>0</v>
      </c>
      <c r="H2900" s="104" t="str">
        <f t="shared" si="317"/>
        <v>Di bawah 1</v>
      </c>
      <c r="I2900" s="104" t="str">
        <f t="shared" si="318"/>
        <v>Di bawah ambang nilai</v>
      </c>
      <c r="J2900" s="106">
        <f t="shared" si="319"/>
        <v>350.00290000000001</v>
      </c>
      <c r="K2900" s="105">
        <f t="shared" si="320"/>
        <v>0</v>
      </c>
      <c r="L2900" s="106">
        <f t="shared" si="321"/>
        <v>0</v>
      </c>
    </row>
    <row r="2901" spans="1:12" x14ac:dyDescent="0.3">
      <c r="A2901" s="104" t="s">
        <v>6188</v>
      </c>
      <c r="B2901" s="104" t="s">
        <v>6189</v>
      </c>
      <c r="C2901" s="105">
        <v>48708</v>
      </c>
      <c r="D2901" s="105">
        <v>45522</v>
      </c>
      <c r="E2901" s="106">
        <f t="shared" si="315"/>
        <v>0.93458980044345896</v>
      </c>
      <c r="F2901" s="107">
        <f t="shared" si="316"/>
        <v>44</v>
      </c>
      <c r="G2901" s="107">
        <f>COUNTIF(Data_Eksportir!$H$2:$H$3401,A2901)</f>
        <v>0</v>
      </c>
      <c r="H2901" s="104" t="str">
        <f t="shared" si="317"/>
        <v>Di bawah 1</v>
      </c>
      <c r="I2901" s="104" t="str">
        <f t="shared" si="318"/>
        <v>Di bawah ambang nilai</v>
      </c>
      <c r="J2901" s="106">
        <f t="shared" si="319"/>
        <v>45522.002901</v>
      </c>
      <c r="K2901" s="105">
        <f t="shared" si="320"/>
        <v>0</v>
      </c>
      <c r="L2901" s="106">
        <f t="shared" si="321"/>
        <v>0</v>
      </c>
    </row>
    <row r="2902" spans="1:12" x14ac:dyDescent="0.3">
      <c r="A2902" s="104" t="s">
        <v>6190</v>
      </c>
      <c r="B2902" s="104" t="s">
        <v>6191</v>
      </c>
      <c r="C2902" s="105">
        <v>3</v>
      </c>
      <c r="D2902" s="105">
        <v>8</v>
      </c>
      <c r="E2902" s="106">
        <f t="shared" si="315"/>
        <v>2.6666666666666665</v>
      </c>
      <c r="F2902" s="107">
        <f t="shared" si="316"/>
        <v>44</v>
      </c>
      <c r="G2902" s="107">
        <f>COUNTIF(Data_Eksportir!$H$2:$H$3401,A2902)</f>
        <v>1</v>
      </c>
      <c r="H2902" s="104" t="str">
        <f t="shared" si="317"/>
        <v>1 – 5</v>
      </c>
      <c r="I2902" s="104" t="str">
        <f t="shared" si="318"/>
        <v>Di bawah ambang nilai</v>
      </c>
      <c r="J2902" s="106">
        <f t="shared" si="319"/>
        <v>8.0029020000000006</v>
      </c>
      <c r="K2902" s="105">
        <f t="shared" si="320"/>
        <v>0</v>
      </c>
      <c r="L2902" s="106">
        <f t="shared" si="321"/>
        <v>0</v>
      </c>
    </row>
    <row r="2903" spans="1:12" x14ac:dyDescent="0.3">
      <c r="A2903" s="104" t="s">
        <v>6192</v>
      </c>
      <c r="B2903" s="104" t="s">
        <v>6193</v>
      </c>
      <c r="C2903" s="105">
        <v>10015</v>
      </c>
      <c r="D2903" s="105">
        <v>2188</v>
      </c>
      <c r="E2903" s="106">
        <f t="shared" si="315"/>
        <v>0.21847229156265602</v>
      </c>
      <c r="F2903" s="107">
        <f t="shared" si="316"/>
        <v>44</v>
      </c>
      <c r="G2903" s="107">
        <f>COUNTIF(Data_Eksportir!$H$2:$H$3401,A2903)</f>
        <v>0</v>
      </c>
      <c r="H2903" s="104" t="str">
        <f t="shared" si="317"/>
        <v>Di bawah 1</v>
      </c>
      <c r="I2903" s="104" t="str">
        <f t="shared" si="318"/>
        <v>Di bawah ambang nilai</v>
      </c>
      <c r="J2903" s="106">
        <f t="shared" si="319"/>
        <v>2188.0029030000001</v>
      </c>
      <c r="K2903" s="105">
        <f t="shared" si="320"/>
        <v>0</v>
      </c>
      <c r="L2903" s="106">
        <f t="shared" si="321"/>
        <v>0</v>
      </c>
    </row>
    <row r="2904" spans="1:12" x14ac:dyDescent="0.3">
      <c r="A2904" s="104" t="s">
        <v>6194</v>
      </c>
      <c r="B2904" s="104" t="s">
        <v>6195</v>
      </c>
      <c r="C2904" s="105">
        <v>1920</v>
      </c>
      <c r="D2904" s="105">
        <v>7625</v>
      </c>
      <c r="E2904" s="106">
        <f t="shared" si="315"/>
        <v>3.9713541666666665</v>
      </c>
      <c r="F2904" s="107">
        <f t="shared" si="316"/>
        <v>44</v>
      </c>
      <c r="G2904" s="107">
        <f>COUNTIF(Data_Eksportir!$H$2:$H$3401,A2904)</f>
        <v>0</v>
      </c>
      <c r="H2904" s="104" t="str">
        <f t="shared" si="317"/>
        <v>1 – 5</v>
      </c>
      <c r="I2904" s="104" t="str">
        <f t="shared" si="318"/>
        <v>Di bawah ambang nilai</v>
      </c>
      <c r="J2904" s="106">
        <f t="shared" si="319"/>
        <v>7625.0029039999999</v>
      </c>
      <c r="K2904" s="105">
        <f t="shared" si="320"/>
        <v>0</v>
      </c>
      <c r="L2904" s="106">
        <f t="shared" si="321"/>
        <v>0</v>
      </c>
    </row>
    <row r="2905" spans="1:12" x14ac:dyDescent="0.3">
      <c r="A2905" s="104" t="s">
        <v>6196</v>
      </c>
      <c r="B2905" s="104" t="s">
        <v>6197</v>
      </c>
      <c r="C2905" s="105">
        <v>25437</v>
      </c>
      <c r="D2905" s="105">
        <v>104538</v>
      </c>
      <c r="E2905" s="106">
        <f t="shared" si="315"/>
        <v>4.1096827456067935</v>
      </c>
      <c r="F2905" s="107">
        <f t="shared" si="316"/>
        <v>44</v>
      </c>
      <c r="G2905" s="107">
        <f>COUNTIF(Data_Eksportir!$H$2:$H$3401,A2905)</f>
        <v>1</v>
      </c>
      <c r="H2905" s="104" t="str">
        <f t="shared" si="317"/>
        <v>1 – 5</v>
      </c>
      <c r="I2905" s="104" t="str">
        <f t="shared" si="318"/>
        <v>Di bawah ambang nilai</v>
      </c>
      <c r="J2905" s="106">
        <f t="shared" si="319"/>
        <v>104538.002905</v>
      </c>
      <c r="K2905" s="105">
        <f t="shared" si="320"/>
        <v>0</v>
      </c>
      <c r="L2905" s="106">
        <f t="shared" si="321"/>
        <v>0</v>
      </c>
    </row>
    <row r="2906" spans="1:12" x14ac:dyDescent="0.3">
      <c r="A2906" s="104" t="s">
        <v>6198</v>
      </c>
      <c r="B2906" s="104" t="s">
        <v>6199</v>
      </c>
      <c r="C2906" s="105">
        <v>21072529</v>
      </c>
      <c r="D2906" s="105">
        <v>60312439</v>
      </c>
      <c r="E2906" s="106">
        <f t="shared" si="315"/>
        <v>2.8621357692757239</v>
      </c>
      <c r="F2906" s="107">
        <f t="shared" si="316"/>
        <v>44</v>
      </c>
      <c r="G2906" s="107">
        <f>COUNTIF(Data_Eksportir!$H$2:$H$3401,A2906)</f>
        <v>0</v>
      </c>
      <c r="H2906" s="104" t="str">
        <f t="shared" si="317"/>
        <v>1 – 5</v>
      </c>
      <c r="I2906" s="104" t="str">
        <f t="shared" si="318"/>
        <v>Belum terwakili</v>
      </c>
      <c r="J2906" s="106">
        <f t="shared" si="319"/>
        <v>60312439.002906002</v>
      </c>
      <c r="K2906" s="105">
        <f t="shared" si="320"/>
        <v>60312439</v>
      </c>
      <c r="L2906" s="106">
        <f t="shared" si="321"/>
        <v>60312439.002906002</v>
      </c>
    </row>
    <row r="2907" spans="1:12" x14ac:dyDescent="0.3">
      <c r="A2907" s="104" t="s">
        <v>6200</v>
      </c>
      <c r="B2907" s="104" t="s">
        <v>6201</v>
      </c>
      <c r="C2907" s="105">
        <v>4862856</v>
      </c>
      <c r="D2907" s="105">
        <v>11553126</v>
      </c>
      <c r="E2907" s="106">
        <f t="shared" si="315"/>
        <v>2.3757902763314398</v>
      </c>
      <c r="F2907" s="107">
        <f t="shared" si="316"/>
        <v>44</v>
      </c>
      <c r="G2907" s="107">
        <f>COUNTIF(Data_Eksportir!$H$2:$H$3401,A2907)</f>
        <v>0</v>
      </c>
      <c r="H2907" s="104" t="str">
        <f t="shared" si="317"/>
        <v>1 – 5</v>
      </c>
      <c r="I2907" s="104" t="str">
        <f t="shared" si="318"/>
        <v>Belum terwakili</v>
      </c>
      <c r="J2907" s="106">
        <f t="shared" si="319"/>
        <v>11553126.002907</v>
      </c>
      <c r="K2907" s="105">
        <f t="shared" si="320"/>
        <v>11553126</v>
      </c>
      <c r="L2907" s="106">
        <f t="shared" si="321"/>
        <v>11553126.002907</v>
      </c>
    </row>
    <row r="2908" spans="1:12" x14ac:dyDescent="0.3">
      <c r="A2908" s="104" t="s">
        <v>6202</v>
      </c>
      <c r="B2908" s="104" t="s">
        <v>6203</v>
      </c>
      <c r="C2908" s="105">
        <v>21207561</v>
      </c>
      <c r="D2908" s="105">
        <v>39744935</v>
      </c>
      <c r="E2908" s="106">
        <f t="shared" si="315"/>
        <v>1.8740926879804802</v>
      </c>
      <c r="F2908" s="107">
        <f t="shared" si="316"/>
        <v>44</v>
      </c>
      <c r="G2908" s="107">
        <f>COUNTIF(Data_Eksportir!$H$2:$H$3401,A2908)</f>
        <v>35</v>
      </c>
      <c r="H2908" s="104" t="str">
        <f t="shared" si="317"/>
        <v>1 – 5</v>
      </c>
      <c r="I2908" s="104" t="str">
        <f t="shared" si="318"/>
        <v>Terwakili</v>
      </c>
      <c r="J2908" s="106">
        <f t="shared" si="319"/>
        <v>39744935.002907999</v>
      </c>
      <c r="K2908" s="105">
        <f t="shared" si="320"/>
        <v>1104025.9722222222</v>
      </c>
      <c r="L2908" s="106">
        <f t="shared" si="321"/>
        <v>1104025.9751302223</v>
      </c>
    </row>
    <row r="2909" spans="1:12" x14ac:dyDescent="0.3">
      <c r="A2909" s="104" t="s">
        <v>6204</v>
      </c>
      <c r="B2909" s="104" t="s">
        <v>6205</v>
      </c>
      <c r="C2909" s="105">
        <v>26726232</v>
      </c>
      <c r="D2909" s="105">
        <v>43454304</v>
      </c>
      <c r="E2909" s="106">
        <f t="shared" si="315"/>
        <v>1.6259046168573259</v>
      </c>
      <c r="F2909" s="107">
        <f t="shared" si="316"/>
        <v>44</v>
      </c>
      <c r="G2909" s="107">
        <f>COUNTIF(Data_Eksportir!$H$2:$H$3401,A2909)</f>
        <v>0</v>
      </c>
      <c r="H2909" s="104" t="str">
        <f t="shared" si="317"/>
        <v>1 – 5</v>
      </c>
      <c r="I2909" s="104" t="str">
        <f t="shared" si="318"/>
        <v>Belum terwakili</v>
      </c>
      <c r="J2909" s="106">
        <f t="shared" si="319"/>
        <v>43454304.002908997</v>
      </c>
      <c r="K2909" s="105">
        <f t="shared" si="320"/>
        <v>43454304</v>
      </c>
      <c r="L2909" s="106">
        <f t="shared" si="321"/>
        <v>43454304.002908997</v>
      </c>
    </row>
    <row r="2910" spans="1:12" x14ac:dyDescent="0.3">
      <c r="A2910" s="104" t="s">
        <v>6206</v>
      </c>
      <c r="B2910" s="104" t="s">
        <v>6207</v>
      </c>
      <c r="C2910" s="105"/>
      <c r="D2910" s="105">
        <v>218</v>
      </c>
      <c r="E2910" s="106" t="str">
        <f t="shared" si="315"/>
        <v/>
      </c>
      <c r="F2910" s="107">
        <f t="shared" si="316"/>
        <v>44</v>
      </c>
      <c r="G2910" s="107">
        <f>COUNTIF(Data_Eksportir!$H$2:$H$3401,A2910)</f>
        <v>0</v>
      </c>
      <c r="H2910" s="104" t="str">
        <f t="shared" si="317"/>
        <v>Tanpa data berat</v>
      </c>
      <c r="I2910" s="104" t="str">
        <f t="shared" si="318"/>
        <v>Di bawah ambang nilai</v>
      </c>
      <c r="J2910" s="106">
        <f t="shared" si="319"/>
        <v>218.00291000000001</v>
      </c>
      <c r="K2910" s="105">
        <f t="shared" si="320"/>
        <v>0</v>
      </c>
      <c r="L2910" s="106">
        <f t="shared" si="321"/>
        <v>0</v>
      </c>
    </row>
    <row r="2911" spans="1:12" x14ac:dyDescent="0.3">
      <c r="A2911" s="104" t="s">
        <v>6208</v>
      </c>
      <c r="B2911" s="104" t="s">
        <v>6209</v>
      </c>
      <c r="C2911" s="105">
        <v>37654</v>
      </c>
      <c r="D2911" s="105">
        <v>83861</v>
      </c>
      <c r="E2911" s="106">
        <f t="shared" si="315"/>
        <v>2.2271471822382747</v>
      </c>
      <c r="F2911" s="107">
        <f t="shared" si="316"/>
        <v>44</v>
      </c>
      <c r="G2911" s="107">
        <f>COUNTIF(Data_Eksportir!$H$2:$H$3401,A2911)</f>
        <v>0</v>
      </c>
      <c r="H2911" s="104" t="str">
        <f t="shared" si="317"/>
        <v>1 – 5</v>
      </c>
      <c r="I2911" s="104" t="str">
        <f t="shared" si="318"/>
        <v>Di bawah ambang nilai</v>
      </c>
      <c r="J2911" s="106">
        <f t="shared" si="319"/>
        <v>83861.002911000003</v>
      </c>
      <c r="K2911" s="105">
        <f t="shared" si="320"/>
        <v>0</v>
      </c>
      <c r="L2911" s="106">
        <f t="shared" si="321"/>
        <v>0</v>
      </c>
    </row>
    <row r="2912" spans="1:12" x14ac:dyDescent="0.3">
      <c r="A2912" s="104" t="s">
        <v>6210</v>
      </c>
      <c r="B2912" s="104" t="s">
        <v>6211</v>
      </c>
      <c r="C2912" s="105">
        <v>416377</v>
      </c>
      <c r="D2912" s="105">
        <v>332495</v>
      </c>
      <c r="E2912" s="106">
        <f t="shared" si="315"/>
        <v>0.79854314719593056</v>
      </c>
      <c r="F2912" s="107">
        <f t="shared" si="316"/>
        <v>44</v>
      </c>
      <c r="G2912" s="107">
        <f>COUNTIF(Data_Eksportir!$H$2:$H$3401,A2912)</f>
        <v>0</v>
      </c>
      <c r="H2912" s="104" t="str">
        <f t="shared" si="317"/>
        <v>Di bawah 1</v>
      </c>
      <c r="I2912" s="104" t="str">
        <f t="shared" si="318"/>
        <v>Di bawah ambang nilai</v>
      </c>
      <c r="J2912" s="106">
        <f t="shared" si="319"/>
        <v>332495.002912</v>
      </c>
      <c r="K2912" s="105">
        <f t="shared" si="320"/>
        <v>0</v>
      </c>
      <c r="L2912" s="106">
        <f t="shared" si="321"/>
        <v>0</v>
      </c>
    </row>
    <row r="2913" spans="1:12" x14ac:dyDescent="0.3">
      <c r="A2913" s="104" t="s">
        <v>6212</v>
      </c>
      <c r="B2913" s="104" t="s">
        <v>6213</v>
      </c>
      <c r="C2913" s="105">
        <v>7529326</v>
      </c>
      <c r="D2913" s="105">
        <v>7931000</v>
      </c>
      <c r="E2913" s="106">
        <f t="shared" si="315"/>
        <v>1.0533479357913311</v>
      </c>
      <c r="F2913" s="107">
        <f t="shared" si="316"/>
        <v>44</v>
      </c>
      <c r="G2913" s="107">
        <f>COUNTIF(Data_Eksportir!$H$2:$H$3401,A2913)</f>
        <v>0</v>
      </c>
      <c r="H2913" s="104" t="str">
        <f t="shared" si="317"/>
        <v>1 – 5</v>
      </c>
      <c r="I2913" s="104" t="str">
        <f t="shared" si="318"/>
        <v>Di bawah ambang nilai</v>
      </c>
      <c r="J2913" s="106">
        <f t="shared" si="319"/>
        <v>7931000.0029130001</v>
      </c>
      <c r="K2913" s="105">
        <f t="shared" si="320"/>
        <v>0</v>
      </c>
      <c r="L2913" s="106">
        <f t="shared" si="321"/>
        <v>0</v>
      </c>
    </row>
    <row r="2914" spans="1:12" x14ac:dyDescent="0.3">
      <c r="A2914" s="104" t="s">
        <v>6214</v>
      </c>
      <c r="B2914" s="104" t="s">
        <v>6215</v>
      </c>
      <c r="C2914" s="105">
        <v>96569839</v>
      </c>
      <c r="D2914" s="105">
        <v>97279710</v>
      </c>
      <c r="E2914" s="106">
        <f t="shared" si="315"/>
        <v>1.0073508562026285</v>
      </c>
      <c r="F2914" s="107">
        <f t="shared" si="316"/>
        <v>44</v>
      </c>
      <c r="G2914" s="107">
        <f>COUNTIF(Data_Eksportir!$H$2:$H$3401,A2914)</f>
        <v>0</v>
      </c>
      <c r="H2914" s="104" t="str">
        <f t="shared" si="317"/>
        <v>1 – 5</v>
      </c>
      <c r="I2914" s="104" t="str">
        <f t="shared" si="318"/>
        <v>Belum terwakili</v>
      </c>
      <c r="J2914" s="106">
        <f t="shared" si="319"/>
        <v>97279710.002913997</v>
      </c>
      <c r="K2914" s="105">
        <f t="shared" si="320"/>
        <v>97279710</v>
      </c>
      <c r="L2914" s="106">
        <f t="shared" si="321"/>
        <v>97279710.002913997</v>
      </c>
    </row>
    <row r="2915" spans="1:12" x14ac:dyDescent="0.3">
      <c r="A2915" s="104" t="s">
        <v>6216</v>
      </c>
      <c r="B2915" s="104" t="s">
        <v>6217</v>
      </c>
      <c r="C2915" s="105">
        <v>4767</v>
      </c>
      <c r="D2915" s="105">
        <v>15390</v>
      </c>
      <c r="E2915" s="106">
        <f t="shared" si="315"/>
        <v>3.2284455632473255</v>
      </c>
      <c r="F2915" s="107">
        <f t="shared" si="316"/>
        <v>44</v>
      </c>
      <c r="G2915" s="107">
        <f>COUNTIF(Data_Eksportir!$H$2:$H$3401,A2915)</f>
        <v>0</v>
      </c>
      <c r="H2915" s="104" t="str">
        <f t="shared" si="317"/>
        <v>1 – 5</v>
      </c>
      <c r="I2915" s="104" t="str">
        <f t="shared" si="318"/>
        <v>Di bawah ambang nilai</v>
      </c>
      <c r="J2915" s="106">
        <f t="shared" si="319"/>
        <v>15390.002914999999</v>
      </c>
      <c r="K2915" s="105">
        <f t="shared" si="320"/>
        <v>0</v>
      </c>
      <c r="L2915" s="106">
        <f t="shared" si="321"/>
        <v>0</v>
      </c>
    </row>
    <row r="2916" spans="1:12" x14ac:dyDescent="0.3">
      <c r="A2916" s="104" t="s">
        <v>6218</v>
      </c>
      <c r="B2916" s="104" t="s">
        <v>6219</v>
      </c>
      <c r="C2916" s="105">
        <v>322</v>
      </c>
      <c r="D2916" s="105">
        <v>22025</v>
      </c>
      <c r="E2916" s="106">
        <f t="shared" si="315"/>
        <v>68.400621118012424</v>
      </c>
      <c r="F2916" s="107">
        <f t="shared" si="316"/>
        <v>44</v>
      </c>
      <c r="G2916" s="107">
        <f>COUNTIF(Data_Eksportir!$H$2:$H$3401,A2916)</f>
        <v>0</v>
      </c>
      <c r="H2916" s="104" t="str">
        <f t="shared" si="317"/>
        <v>20 – 100</v>
      </c>
      <c r="I2916" s="104" t="str">
        <f t="shared" si="318"/>
        <v>Di bawah ambang nilai</v>
      </c>
      <c r="J2916" s="106">
        <f t="shared" si="319"/>
        <v>22025.002916000001</v>
      </c>
      <c r="K2916" s="105">
        <f t="shared" si="320"/>
        <v>0</v>
      </c>
      <c r="L2916" s="106">
        <f t="shared" si="321"/>
        <v>0</v>
      </c>
    </row>
    <row r="2917" spans="1:12" x14ac:dyDescent="0.3">
      <c r="A2917" s="104" t="s">
        <v>6220</v>
      </c>
      <c r="B2917" s="104" t="s">
        <v>6221</v>
      </c>
      <c r="C2917" s="105">
        <v>35547</v>
      </c>
      <c r="D2917" s="105">
        <v>147878</v>
      </c>
      <c r="E2917" s="106">
        <f t="shared" si="315"/>
        <v>4.1600697667876334</v>
      </c>
      <c r="F2917" s="107">
        <f t="shared" si="316"/>
        <v>44</v>
      </c>
      <c r="G2917" s="107">
        <f>COUNTIF(Data_Eksportir!$H$2:$H$3401,A2917)</f>
        <v>0</v>
      </c>
      <c r="H2917" s="104" t="str">
        <f t="shared" si="317"/>
        <v>1 – 5</v>
      </c>
      <c r="I2917" s="104" t="str">
        <f t="shared" si="318"/>
        <v>Di bawah ambang nilai</v>
      </c>
      <c r="J2917" s="106">
        <f t="shared" si="319"/>
        <v>147878.00291700001</v>
      </c>
      <c r="K2917" s="105">
        <f t="shared" si="320"/>
        <v>0</v>
      </c>
      <c r="L2917" s="106">
        <f t="shared" si="321"/>
        <v>0</v>
      </c>
    </row>
    <row r="2918" spans="1:12" x14ac:dyDescent="0.3">
      <c r="A2918" s="104" t="s">
        <v>6222</v>
      </c>
      <c r="B2918" s="104" t="s">
        <v>6223</v>
      </c>
      <c r="C2918" s="105">
        <v>5752156</v>
      </c>
      <c r="D2918" s="105">
        <v>16518395</v>
      </c>
      <c r="E2918" s="106">
        <f t="shared" si="315"/>
        <v>2.8716875898358807</v>
      </c>
      <c r="F2918" s="107">
        <f t="shared" si="316"/>
        <v>44</v>
      </c>
      <c r="G2918" s="107">
        <f>COUNTIF(Data_Eksportir!$H$2:$H$3401,A2918)</f>
        <v>0</v>
      </c>
      <c r="H2918" s="104" t="str">
        <f t="shared" si="317"/>
        <v>1 – 5</v>
      </c>
      <c r="I2918" s="104" t="str">
        <f t="shared" si="318"/>
        <v>Belum terwakili</v>
      </c>
      <c r="J2918" s="106">
        <f t="shared" si="319"/>
        <v>16518395.002917999</v>
      </c>
      <c r="K2918" s="105">
        <f t="shared" si="320"/>
        <v>16518395</v>
      </c>
      <c r="L2918" s="106">
        <f t="shared" si="321"/>
        <v>16518395.002917999</v>
      </c>
    </row>
    <row r="2919" spans="1:12" x14ac:dyDescent="0.3">
      <c r="A2919" s="104" t="s">
        <v>6224</v>
      </c>
      <c r="B2919" s="104" t="s">
        <v>6225</v>
      </c>
      <c r="C2919" s="105">
        <v>1496845</v>
      </c>
      <c r="D2919" s="105">
        <v>5184347</v>
      </c>
      <c r="E2919" s="106">
        <f t="shared" si="315"/>
        <v>3.4635162625388736</v>
      </c>
      <c r="F2919" s="107">
        <f t="shared" si="316"/>
        <v>44</v>
      </c>
      <c r="G2919" s="107">
        <f>COUNTIF(Data_Eksportir!$H$2:$H$3401,A2919)</f>
        <v>0</v>
      </c>
      <c r="H2919" s="104" t="str">
        <f t="shared" si="317"/>
        <v>1 – 5</v>
      </c>
      <c r="I2919" s="104" t="str">
        <f t="shared" si="318"/>
        <v>Di bawah ambang nilai</v>
      </c>
      <c r="J2919" s="106">
        <f t="shared" si="319"/>
        <v>5184347.0029189996</v>
      </c>
      <c r="K2919" s="105">
        <f t="shared" si="320"/>
        <v>0</v>
      </c>
      <c r="L2919" s="106">
        <f t="shared" si="321"/>
        <v>0</v>
      </c>
    </row>
    <row r="2920" spans="1:12" x14ac:dyDescent="0.3">
      <c r="A2920" s="104" t="s">
        <v>6226</v>
      </c>
      <c r="B2920" s="104" t="s">
        <v>6227</v>
      </c>
      <c r="C2920" s="105">
        <v>1916541</v>
      </c>
      <c r="D2920" s="105">
        <v>8267320</v>
      </c>
      <c r="E2920" s="106">
        <f t="shared" si="315"/>
        <v>4.3136671743521271</v>
      </c>
      <c r="F2920" s="107">
        <f t="shared" si="316"/>
        <v>44</v>
      </c>
      <c r="G2920" s="107">
        <f>COUNTIF(Data_Eksportir!$H$2:$H$3401,A2920)</f>
        <v>0</v>
      </c>
      <c r="H2920" s="104" t="str">
        <f t="shared" si="317"/>
        <v>1 – 5</v>
      </c>
      <c r="I2920" s="104" t="str">
        <f t="shared" si="318"/>
        <v>Di bawah ambang nilai</v>
      </c>
      <c r="J2920" s="106">
        <f t="shared" si="319"/>
        <v>8267320.0029199999</v>
      </c>
      <c r="K2920" s="105">
        <f t="shared" si="320"/>
        <v>0</v>
      </c>
      <c r="L2920" s="106">
        <f t="shared" si="321"/>
        <v>0</v>
      </c>
    </row>
    <row r="2921" spans="1:12" x14ac:dyDescent="0.3">
      <c r="A2921" s="104" t="s">
        <v>6228</v>
      </c>
      <c r="B2921" s="104" t="s">
        <v>6229</v>
      </c>
      <c r="C2921" s="105">
        <v>7821265</v>
      </c>
      <c r="D2921" s="105">
        <v>38633522</v>
      </c>
      <c r="E2921" s="106">
        <f t="shared" si="315"/>
        <v>4.9395490371442472</v>
      </c>
      <c r="F2921" s="107">
        <f t="shared" si="316"/>
        <v>44</v>
      </c>
      <c r="G2921" s="107">
        <f>COUNTIF(Data_Eksportir!$H$2:$H$3401,A2921)</f>
        <v>0</v>
      </c>
      <c r="H2921" s="104" t="str">
        <f t="shared" si="317"/>
        <v>1 – 5</v>
      </c>
      <c r="I2921" s="104" t="str">
        <f t="shared" si="318"/>
        <v>Belum terwakili</v>
      </c>
      <c r="J2921" s="106">
        <f t="shared" si="319"/>
        <v>38633522.002921</v>
      </c>
      <c r="K2921" s="105">
        <f t="shared" si="320"/>
        <v>38633522</v>
      </c>
      <c r="L2921" s="106">
        <f t="shared" si="321"/>
        <v>38633522.002921</v>
      </c>
    </row>
    <row r="2922" spans="1:12" x14ac:dyDescent="0.3">
      <c r="A2922" s="104" t="s">
        <v>6230</v>
      </c>
      <c r="B2922" s="104" t="s">
        <v>6231</v>
      </c>
      <c r="C2922" s="105">
        <v>2801586</v>
      </c>
      <c r="D2922" s="105">
        <v>6387423</v>
      </c>
      <c r="E2922" s="106">
        <f t="shared" si="315"/>
        <v>2.2799310818943268</v>
      </c>
      <c r="F2922" s="107">
        <f t="shared" si="316"/>
        <v>44</v>
      </c>
      <c r="G2922" s="107">
        <f>COUNTIF(Data_Eksportir!$H$2:$H$3401,A2922)</f>
        <v>0</v>
      </c>
      <c r="H2922" s="104" t="str">
        <f t="shared" si="317"/>
        <v>1 – 5</v>
      </c>
      <c r="I2922" s="104" t="str">
        <f t="shared" si="318"/>
        <v>Di bawah ambang nilai</v>
      </c>
      <c r="J2922" s="106">
        <f t="shared" si="319"/>
        <v>6387423.0029220004</v>
      </c>
      <c r="K2922" s="105">
        <f t="shared" si="320"/>
        <v>0</v>
      </c>
      <c r="L2922" s="106">
        <f t="shared" si="321"/>
        <v>0</v>
      </c>
    </row>
    <row r="2923" spans="1:12" x14ac:dyDescent="0.3">
      <c r="A2923" s="104" t="s">
        <v>6232</v>
      </c>
      <c r="B2923" s="104" t="s">
        <v>6233</v>
      </c>
      <c r="C2923" s="105">
        <v>2563</v>
      </c>
      <c r="D2923" s="105">
        <v>21638</v>
      </c>
      <c r="E2923" s="106">
        <f t="shared" si="315"/>
        <v>8.4424502536090511</v>
      </c>
      <c r="F2923" s="107">
        <f t="shared" si="316"/>
        <v>44</v>
      </c>
      <c r="G2923" s="107">
        <f>COUNTIF(Data_Eksportir!$H$2:$H$3401,A2923)</f>
        <v>0</v>
      </c>
      <c r="H2923" s="104" t="str">
        <f t="shared" si="317"/>
        <v>5 – 20</v>
      </c>
      <c r="I2923" s="104" t="str">
        <f t="shared" si="318"/>
        <v>Di bawah ambang nilai</v>
      </c>
      <c r="J2923" s="106">
        <f t="shared" si="319"/>
        <v>21638.002923</v>
      </c>
      <c r="K2923" s="105">
        <f t="shared" si="320"/>
        <v>0</v>
      </c>
      <c r="L2923" s="106">
        <f t="shared" si="321"/>
        <v>0</v>
      </c>
    </row>
    <row r="2924" spans="1:12" x14ac:dyDescent="0.3">
      <c r="A2924" s="104" t="s">
        <v>6234</v>
      </c>
      <c r="B2924" s="104" t="s">
        <v>6235</v>
      </c>
      <c r="C2924" s="105">
        <v>69002</v>
      </c>
      <c r="D2924" s="105">
        <v>239240</v>
      </c>
      <c r="E2924" s="106">
        <f t="shared" si="315"/>
        <v>3.46714587982957</v>
      </c>
      <c r="F2924" s="107">
        <f t="shared" si="316"/>
        <v>44</v>
      </c>
      <c r="G2924" s="107">
        <f>COUNTIF(Data_Eksportir!$H$2:$H$3401,A2924)</f>
        <v>0</v>
      </c>
      <c r="H2924" s="104" t="str">
        <f t="shared" si="317"/>
        <v>1 – 5</v>
      </c>
      <c r="I2924" s="104" t="str">
        <f t="shared" si="318"/>
        <v>Di bawah ambang nilai</v>
      </c>
      <c r="J2924" s="106">
        <f t="shared" si="319"/>
        <v>239240.002924</v>
      </c>
      <c r="K2924" s="105">
        <f t="shared" si="320"/>
        <v>0</v>
      </c>
      <c r="L2924" s="106">
        <f t="shared" si="321"/>
        <v>0</v>
      </c>
    </row>
    <row r="2925" spans="1:12" x14ac:dyDescent="0.3">
      <c r="A2925" s="104" t="s">
        <v>6236</v>
      </c>
      <c r="B2925" s="104" t="s">
        <v>6237</v>
      </c>
      <c r="C2925" s="105">
        <v>33891</v>
      </c>
      <c r="D2925" s="105">
        <v>204640</v>
      </c>
      <c r="E2925" s="106">
        <f t="shared" si="315"/>
        <v>6.0381812280546461</v>
      </c>
      <c r="F2925" s="107">
        <f t="shared" si="316"/>
        <v>44</v>
      </c>
      <c r="G2925" s="107">
        <f>COUNTIF(Data_Eksportir!$H$2:$H$3401,A2925)</f>
        <v>1</v>
      </c>
      <c r="H2925" s="104" t="str">
        <f t="shared" si="317"/>
        <v>5 – 20</v>
      </c>
      <c r="I2925" s="104" t="str">
        <f t="shared" si="318"/>
        <v>Di bawah ambang nilai</v>
      </c>
      <c r="J2925" s="106">
        <f t="shared" si="319"/>
        <v>204640.00292500001</v>
      </c>
      <c r="K2925" s="105">
        <f t="shared" si="320"/>
        <v>0</v>
      </c>
      <c r="L2925" s="106">
        <f t="shared" si="321"/>
        <v>0</v>
      </c>
    </row>
    <row r="2926" spans="1:12" x14ac:dyDescent="0.3">
      <c r="A2926" s="104" t="s">
        <v>6238</v>
      </c>
      <c r="B2926" s="104" t="s">
        <v>6239</v>
      </c>
      <c r="C2926" s="105">
        <v>258218</v>
      </c>
      <c r="D2926" s="105">
        <v>753133</v>
      </c>
      <c r="E2926" s="106">
        <f t="shared" si="315"/>
        <v>2.916655694025978</v>
      </c>
      <c r="F2926" s="107">
        <f t="shared" si="316"/>
        <v>44</v>
      </c>
      <c r="G2926" s="107">
        <f>COUNTIF(Data_Eksportir!$H$2:$H$3401,A2926)</f>
        <v>0</v>
      </c>
      <c r="H2926" s="104" t="str">
        <f t="shared" si="317"/>
        <v>1 – 5</v>
      </c>
      <c r="I2926" s="104" t="str">
        <f t="shared" si="318"/>
        <v>Di bawah ambang nilai</v>
      </c>
      <c r="J2926" s="106">
        <f t="shared" si="319"/>
        <v>753133.00292600004</v>
      </c>
      <c r="K2926" s="105">
        <f t="shared" si="320"/>
        <v>0</v>
      </c>
      <c r="L2926" s="106">
        <f t="shared" si="321"/>
        <v>0</v>
      </c>
    </row>
    <row r="2927" spans="1:12" x14ac:dyDescent="0.3">
      <c r="A2927" s="104" t="s">
        <v>6240</v>
      </c>
      <c r="B2927" s="104" t="s">
        <v>6241</v>
      </c>
      <c r="C2927" s="105">
        <v>26</v>
      </c>
      <c r="D2927" s="105">
        <v>369</v>
      </c>
      <c r="E2927" s="106">
        <f t="shared" si="315"/>
        <v>14.192307692307692</v>
      </c>
      <c r="F2927" s="107">
        <f t="shared" si="316"/>
        <v>44</v>
      </c>
      <c r="G2927" s="107">
        <f>COUNTIF(Data_Eksportir!$H$2:$H$3401,A2927)</f>
        <v>0</v>
      </c>
      <c r="H2927" s="104" t="str">
        <f t="shared" si="317"/>
        <v>5 – 20</v>
      </c>
      <c r="I2927" s="104" t="str">
        <f t="shared" si="318"/>
        <v>Di bawah ambang nilai</v>
      </c>
      <c r="J2927" s="106">
        <f t="shared" si="319"/>
        <v>369.002927</v>
      </c>
      <c r="K2927" s="105">
        <f t="shared" si="320"/>
        <v>0</v>
      </c>
      <c r="L2927" s="106">
        <f t="shared" si="321"/>
        <v>0</v>
      </c>
    </row>
    <row r="2928" spans="1:12" x14ac:dyDescent="0.3">
      <c r="A2928" s="104" t="s">
        <v>6242</v>
      </c>
      <c r="B2928" s="104" t="s">
        <v>6243</v>
      </c>
      <c r="C2928" s="105">
        <v>240</v>
      </c>
      <c r="D2928" s="105">
        <v>295</v>
      </c>
      <c r="E2928" s="106">
        <f t="shared" si="315"/>
        <v>1.2291666666666667</v>
      </c>
      <c r="F2928" s="107">
        <f t="shared" si="316"/>
        <v>44</v>
      </c>
      <c r="G2928" s="107">
        <f>COUNTIF(Data_Eksportir!$H$2:$H$3401,A2928)</f>
        <v>0</v>
      </c>
      <c r="H2928" s="104" t="str">
        <f t="shared" si="317"/>
        <v>1 – 5</v>
      </c>
      <c r="I2928" s="104" t="str">
        <f t="shared" si="318"/>
        <v>Di bawah ambang nilai</v>
      </c>
      <c r="J2928" s="106">
        <f t="shared" si="319"/>
        <v>295.002928</v>
      </c>
      <c r="K2928" s="105">
        <f t="shared" si="320"/>
        <v>0</v>
      </c>
      <c r="L2928" s="106">
        <f t="shared" si="321"/>
        <v>0</v>
      </c>
    </row>
    <row r="2929" spans="1:12" x14ac:dyDescent="0.3">
      <c r="A2929" s="104" t="s">
        <v>6244</v>
      </c>
      <c r="B2929" s="104" t="s">
        <v>6245</v>
      </c>
      <c r="C2929" s="105">
        <v>6078</v>
      </c>
      <c r="D2929" s="105">
        <v>17545</v>
      </c>
      <c r="E2929" s="106">
        <f t="shared" si="315"/>
        <v>2.8866403422178348</v>
      </c>
      <c r="F2929" s="107">
        <f t="shared" si="316"/>
        <v>44</v>
      </c>
      <c r="G2929" s="107">
        <f>COUNTIF(Data_Eksportir!$H$2:$H$3401,A2929)</f>
        <v>2</v>
      </c>
      <c r="H2929" s="104" t="str">
        <f t="shared" si="317"/>
        <v>1 – 5</v>
      </c>
      <c r="I2929" s="104" t="str">
        <f t="shared" si="318"/>
        <v>Di bawah ambang nilai</v>
      </c>
      <c r="J2929" s="106">
        <f t="shared" si="319"/>
        <v>17545.002928999998</v>
      </c>
      <c r="K2929" s="105">
        <f t="shared" si="320"/>
        <v>0</v>
      </c>
      <c r="L2929" s="106">
        <f t="shared" si="321"/>
        <v>0</v>
      </c>
    </row>
    <row r="2930" spans="1:12" x14ac:dyDescent="0.3">
      <c r="A2930" s="104" t="s">
        <v>6246</v>
      </c>
      <c r="B2930" s="104" t="s">
        <v>6247</v>
      </c>
      <c r="C2930" s="105">
        <v>2155</v>
      </c>
      <c r="D2930" s="105">
        <v>18095</v>
      </c>
      <c r="E2930" s="106">
        <f t="shared" si="315"/>
        <v>8.3967517401392104</v>
      </c>
      <c r="F2930" s="107">
        <f t="shared" si="316"/>
        <v>44</v>
      </c>
      <c r="G2930" s="107">
        <f>COUNTIF(Data_Eksportir!$H$2:$H$3401,A2930)</f>
        <v>0</v>
      </c>
      <c r="H2930" s="104" t="str">
        <f t="shared" si="317"/>
        <v>5 – 20</v>
      </c>
      <c r="I2930" s="104" t="str">
        <f t="shared" si="318"/>
        <v>Di bawah ambang nilai</v>
      </c>
      <c r="J2930" s="106">
        <f t="shared" si="319"/>
        <v>18095.002929999999</v>
      </c>
      <c r="K2930" s="105">
        <f t="shared" si="320"/>
        <v>0</v>
      </c>
      <c r="L2930" s="106">
        <f t="shared" si="321"/>
        <v>0</v>
      </c>
    </row>
    <row r="2931" spans="1:12" x14ac:dyDescent="0.3">
      <c r="A2931" s="104" t="s">
        <v>6248</v>
      </c>
      <c r="B2931" s="104" t="s">
        <v>6249</v>
      </c>
      <c r="C2931" s="105">
        <v>160</v>
      </c>
      <c r="D2931" s="105">
        <v>1861</v>
      </c>
      <c r="E2931" s="106">
        <f t="shared" si="315"/>
        <v>11.63125</v>
      </c>
      <c r="F2931" s="107">
        <f t="shared" si="316"/>
        <v>44</v>
      </c>
      <c r="G2931" s="107">
        <f>COUNTIF(Data_Eksportir!$H$2:$H$3401,A2931)</f>
        <v>0</v>
      </c>
      <c r="H2931" s="104" t="str">
        <f t="shared" si="317"/>
        <v>5 – 20</v>
      </c>
      <c r="I2931" s="104" t="str">
        <f t="shared" si="318"/>
        <v>Di bawah ambang nilai</v>
      </c>
      <c r="J2931" s="106">
        <f t="shared" si="319"/>
        <v>1861.002931</v>
      </c>
      <c r="K2931" s="105">
        <f t="shared" si="320"/>
        <v>0</v>
      </c>
      <c r="L2931" s="106">
        <f t="shared" si="321"/>
        <v>0</v>
      </c>
    </row>
    <row r="2932" spans="1:12" x14ac:dyDescent="0.3">
      <c r="A2932" s="104" t="s">
        <v>6250</v>
      </c>
      <c r="B2932" s="104" t="s">
        <v>6251</v>
      </c>
      <c r="C2932" s="105">
        <v>88</v>
      </c>
      <c r="D2932" s="105">
        <v>1110</v>
      </c>
      <c r="E2932" s="106">
        <f t="shared" si="315"/>
        <v>12.613636363636363</v>
      </c>
      <c r="F2932" s="107">
        <f t="shared" si="316"/>
        <v>44</v>
      </c>
      <c r="G2932" s="107">
        <f>COUNTIF(Data_Eksportir!$H$2:$H$3401,A2932)</f>
        <v>0</v>
      </c>
      <c r="H2932" s="104" t="str">
        <f t="shared" si="317"/>
        <v>5 – 20</v>
      </c>
      <c r="I2932" s="104" t="str">
        <f t="shared" si="318"/>
        <v>Di bawah ambang nilai</v>
      </c>
      <c r="J2932" s="106">
        <f t="shared" si="319"/>
        <v>1110.0029320000001</v>
      </c>
      <c r="K2932" s="105">
        <f t="shared" si="320"/>
        <v>0</v>
      </c>
      <c r="L2932" s="106">
        <f t="shared" si="321"/>
        <v>0</v>
      </c>
    </row>
    <row r="2933" spans="1:12" x14ac:dyDescent="0.3">
      <c r="A2933" s="104" t="s">
        <v>6252</v>
      </c>
      <c r="B2933" s="104" t="s">
        <v>6253</v>
      </c>
      <c r="C2933" s="105">
        <v>354733</v>
      </c>
      <c r="D2933" s="105">
        <v>1605695</v>
      </c>
      <c r="E2933" s="106">
        <f t="shared" si="315"/>
        <v>4.5264889367496117</v>
      </c>
      <c r="F2933" s="107">
        <f t="shared" si="316"/>
        <v>44</v>
      </c>
      <c r="G2933" s="107">
        <f>COUNTIF(Data_Eksportir!$H$2:$H$3401,A2933)</f>
        <v>1</v>
      </c>
      <c r="H2933" s="104" t="str">
        <f t="shared" si="317"/>
        <v>1 – 5</v>
      </c>
      <c r="I2933" s="104" t="str">
        <f t="shared" si="318"/>
        <v>Di bawah ambang nilai</v>
      </c>
      <c r="J2933" s="106">
        <f t="shared" si="319"/>
        <v>1605695.002933</v>
      </c>
      <c r="K2933" s="105">
        <f t="shared" si="320"/>
        <v>0</v>
      </c>
      <c r="L2933" s="106">
        <f t="shared" si="321"/>
        <v>0</v>
      </c>
    </row>
    <row r="2934" spans="1:12" x14ac:dyDescent="0.3">
      <c r="A2934" s="104" t="s">
        <v>6254</v>
      </c>
      <c r="B2934" s="104" t="s">
        <v>6255</v>
      </c>
      <c r="C2934" s="105">
        <v>31862</v>
      </c>
      <c r="D2934" s="105">
        <v>109079</v>
      </c>
      <c r="E2934" s="106">
        <f t="shared" si="315"/>
        <v>3.4234825183604292</v>
      </c>
      <c r="F2934" s="107">
        <f t="shared" si="316"/>
        <v>44</v>
      </c>
      <c r="G2934" s="107">
        <f>COUNTIF(Data_Eksportir!$H$2:$H$3401,A2934)</f>
        <v>0</v>
      </c>
      <c r="H2934" s="104" t="str">
        <f t="shared" si="317"/>
        <v>1 – 5</v>
      </c>
      <c r="I2934" s="104" t="str">
        <f t="shared" si="318"/>
        <v>Di bawah ambang nilai</v>
      </c>
      <c r="J2934" s="106">
        <f t="shared" si="319"/>
        <v>109079.002934</v>
      </c>
      <c r="K2934" s="105">
        <f t="shared" si="320"/>
        <v>0</v>
      </c>
      <c r="L2934" s="106">
        <f t="shared" si="321"/>
        <v>0</v>
      </c>
    </row>
    <row r="2935" spans="1:12" x14ac:dyDescent="0.3">
      <c r="A2935" s="104" t="s">
        <v>6256</v>
      </c>
      <c r="B2935" s="104" t="s">
        <v>6257</v>
      </c>
      <c r="C2935" s="105">
        <v>11156</v>
      </c>
      <c r="D2935" s="105">
        <v>16845</v>
      </c>
      <c r="E2935" s="106">
        <f t="shared" si="315"/>
        <v>1.5099498027967013</v>
      </c>
      <c r="F2935" s="107">
        <f t="shared" si="316"/>
        <v>44</v>
      </c>
      <c r="G2935" s="107">
        <f>COUNTIF(Data_Eksportir!$H$2:$H$3401,A2935)</f>
        <v>0</v>
      </c>
      <c r="H2935" s="104" t="str">
        <f t="shared" si="317"/>
        <v>1 – 5</v>
      </c>
      <c r="I2935" s="104" t="str">
        <f t="shared" si="318"/>
        <v>Di bawah ambang nilai</v>
      </c>
      <c r="J2935" s="106">
        <f t="shared" si="319"/>
        <v>16845.002935</v>
      </c>
      <c r="K2935" s="105">
        <f t="shared" si="320"/>
        <v>0</v>
      </c>
      <c r="L2935" s="106">
        <f t="shared" si="321"/>
        <v>0</v>
      </c>
    </row>
    <row r="2936" spans="1:12" x14ac:dyDescent="0.3">
      <c r="A2936" s="104" t="s">
        <v>6258</v>
      </c>
      <c r="B2936" s="104" t="s">
        <v>6259</v>
      </c>
      <c r="C2936" s="105">
        <v>27568</v>
      </c>
      <c r="D2936" s="105">
        <v>54970</v>
      </c>
      <c r="E2936" s="106">
        <f t="shared" si="315"/>
        <v>1.9939785258270459</v>
      </c>
      <c r="F2936" s="107">
        <f t="shared" si="316"/>
        <v>44</v>
      </c>
      <c r="G2936" s="107">
        <f>COUNTIF(Data_Eksportir!$H$2:$H$3401,A2936)</f>
        <v>0</v>
      </c>
      <c r="H2936" s="104" t="str">
        <f t="shared" si="317"/>
        <v>1 – 5</v>
      </c>
      <c r="I2936" s="104" t="str">
        <f t="shared" si="318"/>
        <v>Di bawah ambang nilai</v>
      </c>
      <c r="J2936" s="106">
        <f t="shared" si="319"/>
        <v>54970.002935999997</v>
      </c>
      <c r="K2936" s="105">
        <f t="shared" si="320"/>
        <v>0</v>
      </c>
      <c r="L2936" s="106">
        <f t="shared" si="321"/>
        <v>0</v>
      </c>
    </row>
    <row r="2937" spans="1:12" x14ac:dyDescent="0.3">
      <c r="A2937" s="104" t="s">
        <v>6260</v>
      </c>
      <c r="B2937" s="104" t="s">
        <v>6261</v>
      </c>
      <c r="C2937" s="105">
        <v>19</v>
      </c>
      <c r="D2937" s="105">
        <v>5554</v>
      </c>
      <c r="E2937" s="106">
        <f t="shared" si="315"/>
        <v>292.31578947368422</v>
      </c>
      <c r="F2937" s="107">
        <f t="shared" si="316"/>
        <v>44</v>
      </c>
      <c r="G2937" s="107">
        <f>COUNTIF(Data_Eksportir!$H$2:$H$3401,A2937)</f>
        <v>0</v>
      </c>
      <c r="H2937" s="104" t="str">
        <f t="shared" si="317"/>
        <v>100 ke atas</v>
      </c>
      <c r="I2937" s="104" t="str">
        <f t="shared" si="318"/>
        <v>Di bawah ambang nilai</v>
      </c>
      <c r="J2937" s="106">
        <f t="shared" si="319"/>
        <v>5554.0029370000002</v>
      </c>
      <c r="K2937" s="105">
        <f t="shared" si="320"/>
        <v>0</v>
      </c>
      <c r="L2937" s="106">
        <f t="shared" si="321"/>
        <v>0</v>
      </c>
    </row>
    <row r="2938" spans="1:12" x14ac:dyDescent="0.3">
      <c r="A2938" s="104" t="s">
        <v>6262</v>
      </c>
      <c r="B2938" s="104" t="s">
        <v>6263</v>
      </c>
      <c r="C2938" s="105">
        <v>369</v>
      </c>
      <c r="D2938" s="105">
        <v>5409</v>
      </c>
      <c r="E2938" s="106">
        <f t="shared" si="315"/>
        <v>14.658536585365853</v>
      </c>
      <c r="F2938" s="107">
        <f t="shared" si="316"/>
        <v>44</v>
      </c>
      <c r="G2938" s="107">
        <f>COUNTIF(Data_Eksportir!$H$2:$H$3401,A2938)</f>
        <v>0</v>
      </c>
      <c r="H2938" s="104" t="str">
        <f t="shared" si="317"/>
        <v>5 – 20</v>
      </c>
      <c r="I2938" s="104" t="str">
        <f t="shared" si="318"/>
        <v>Di bawah ambang nilai</v>
      </c>
      <c r="J2938" s="106">
        <f t="shared" si="319"/>
        <v>5409.0029379999996</v>
      </c>
      <c r="K2938" s="105">
        <f t="shared" si="320"/>
        <v>0</v>
      </c>
      <c r="L2938" s="106">
        <f t="shared" si="321"/>
        <v>0</v>
      </c>
    </row>
    <row r="2939" spans="1:12" x14ac:dyDescent="0.3">
      <c r="A2939" s="104" t="s">
        <v>6264</v>
      </c>
      <c r="B2939" s="104" t="s">
        <v>6265</v>
      </c>
      <c r="C2939" s="105">
        <v>55496</v>
      </c>
      <c r="D2939" s="105">
        <v>18713</v>
      </c>
      <c r="E2939" s="106">
        <f t="shared" si="315"/>
        <v>0.33719547354764307</v>
      </c>
      <c r="F2939" s="107">
        <f t="shared" si="316"/>
        <v>44</v>
      </c>
      <c r="G2939" s="107">
        <f>COUNTIF(Data_Eksportir!$H$2:$H$3401,A2939)</f>
        <v>0</v>
      </c>
      <c r="H2939" s="104" t="str">
        <f t="shared" si="317"/>
        <v>Di bawah 1</v>
      </c>
      <c r="I2939" s="104" t="str">
        <f t="shared" si="318"/>
        <v>Di bawah ambang nilai</v>
      </c>
      <c r="J2939" s="106">
        <f t="shared" si="319"/>
        <v>18713.002939000002</v>
      </c>
      <c r="K2939" s="105">
        <f t="shared" si="320"/>
        <v>0</v>
      </c>
      <c r="L2939" s="106">
        <f t="shared" si="321"/>
        <v>0</v>
      </c>
    </row>
    <row r="2940" spans="1:12" x14ac:dyDescent="0.3">
      <c r="A2940" s="104" t="s">
        <v>6266</v>
      </c>
      <c r="B2940" s="104" t="s">
        <v>6267</v>
      </c>
      <c r="C2940" s="105">
        <v>132978</v>
      </c>
      <c r="D2940" s="105">
        <v>98765</v>
      </c>
      <c r="E2940" s="106">
        <f t="shared" si="315"/>
        <v>0.74271684037961172</v>
      </c>
      <c r="F2940" s="107">
        <f t="shared" si="316"/>
        <v>44</v>
      </c>
      <c r="G2940" s="107">
        <f>COUNTIF(Data_Eksportir!$H$2:$H$3401,A2940)</f>
        <v>0</v>
      </c>
      <c r="H2940" s="104" t="str">
        <f t="shared" si="317"/>
        <v>Di bawah 1</v>
      </c>
      <c r="I2940" s="104" t="str">
        <f t="shared" si="318"/>
        <v>Di bawah ambang nilai</v>
      </c>
      <c r="J2940" s="106">
        <f t="shared" si="319"/>
        <v>98765.002940000006</v>
      </c>
      <c r="K2940" s="105">
        <f t="shared" si="320"/>
        <v>0</v>
      </c>
      <c r="L2940" s="106">
        <f t="shared" si="321"/>
        <v>0</v>
      </c>
    </row>
    <row r="2941" spans="1:12" x14ac:dyDescent="0.3">
      <c r="A2941" s="104" t="s">
        <v>6268</v>
      </c>
      <c r="B2941" s="104" t="s">
        <v>6269</v>
      </c>
      <c r="C2941" s="105">
        <v>165226442</v>
      </c>
      <c r="D2941" s="105">
        <v>87582200</v>
      </c>
      <c r="E2941" s="106">
        <f t="shared" si="315"/>
        <v>0.53007375175457694</v>
      </c>
      <c r="F2941" s="107">
        <f t="shared" si="316"/>
        <v>44</v>
      </c>
      <c r="G2941" s="107">
        <f>COUNTIF(Data_Eksportir!$H$2:$H$3401,A2941)</f>
        <v>0</v>
      </c>
      <c r="H2941" s="104" t="str">
        <f t="shared" si="317"/>
        <v>Di bawah 1</v>
      </c>
      <c r="I2941" s="104" t="str">
        <f t="shared" si="318"/>
        <v>Belum terwakili</v>
      </c>
      <c r="J2941" s="106">
        <f t="shared" si="319"/>
        <v>87582200.002940997</v>
      </c>
      <c r="K2941" s="105">
        <f t="shared" si="320"/>
        <v>87582200</v>
      </c>
      <c r="L2941" s="106">
        <f t="shared" si="321"/>
        <v>87582200.002940997</v>
      </c>
    </row>
    <row r="2942" spans="1:12" x14ac:dyDescent="0.3">
      <c r="A2942" s="104" t="s">
        <v>6270</v>
      </c>
      <c r="B2942" s="104" t="s">
        <v>6271</v>
      </c>
      <c r="C2942" s="105">
        <v>4966444</v>
      </c>
      <c r="D2942" s="105">
        <v>20524823</v>
      </c>
      <c r="E2942" s="106">
        <f t="shared" si="315"/>
        <v>4.1326999760794649</v>
      </c>
      <c r="F2942" s="107">
        <f t="shared" si="316"/>
        <v>44</v>
      </c>
      <c r="G2942" s="107">
        <f>COUNTIF(Data_Eksportir!$H$2:$H$3401,A2942)</f>
        <v>0</v>
      </c>
      <c r="H2942" s="104" t="str">
        <f t="shared" si="317"/>
        <v>1 – 5</v>
      </c>
      <c r="I2942" s="104" t="str">
        <f t="shared" si="318"/>
        <v>Belum terwakili</v>
      </c>
      <c r="J2942" s="106">
        <f t="shared" si="319"/>
        <v>20524823.002942</v>
      </c>
      <c r="K2942" s="105">
        <f t="shared" si="320"/>
        <v>20524823</v>
      </c>
      <c r="L2942" s="106">
        <f t="shared" si="321"/>
        <v>20524823.002942</v>
      </c>
    </row>
    <row r="2943" spans="1:12" x14ac:dyDescent="0.3">
      <c r="A2943" s="104" t="s">
        <v>6272</v>
      </c>
      <c r="B2943" s="104" t="s">
        <v>6273</v>
      </c>
      <c r="C2943" s="105">
        <v>133</v>
      </c>
      <c r="D2943" s="105">
        <v>783</v>
      </c>
      <c r="E2943" s="106">
        <f t="shared" si="315"/>
        <v>5.8872180451127818</v>
      </c>
      <c r="F2943" s="107">
        <f t="shared" si="316"/>
        <v>45</v>
      </c>
      <c r="G2943" s="107">
        <f>COUNTIF(Data_Eksportir!$H$2:$H$3401,A2943)</f>
        <v>0</v>
      </c>
      <c r="H2943" s="104" t="str">
        <f t="shared" si="317"/>
        <v>5 – 20</v>
      </c>
      <c r="I2943" s="104" t="str">
        <f t="shared" si="318"/>
        <v>Di bawah ambang nilai</v>
      </c>
      <c r="J2943" s="106">
        <f t="shared" si="319"/>
        <v>783.00294299999996</v>
      </c>
      <c r="K2943" s="105">
        <f t="shared" si="320"/>
        <v>0</v>
      </c>
      <c r="L2943" s="106">
        <f t="shared" si="321"/>
        <v>0</v>
      </c>
    </row>
    <row r="2944" spans="1:12" x14ac:dyDescent="0.3">
      <c r="A2944" s="104" t="s">
        <v>6274</v>
      </c>
      <c r="B2944" s="104" t="s">
        <v>6275</v>
      </c>
      <c r="C2944" s="105">
        <v>4721</v>
      </c>
      <c r="D2944" s="105">
        <v>11144</v>
      </c>
      <c r="E2944" s="106">
        <f t="shared" si="315"/>
        <v>2.3605168396526159</v>
      </c>
      <c r="F2944" s="107">
        <f t="shared" si="316"/>
        <v>45</v>
      </c>
      <c r="G2944" s="107">
        <f>COUNTIF(Data_Eksportir!$H$2:$H$3401,A2944)</f>
        <v>0</v>
      </c>
      <c r="H2944" s="104" t="str">
        <f t="shared" si="317"/>
        <v>1 – 5</v>
      </c>
      <c r="I2944" s="104" t="str">
        <f t="shared" si="318"/>
        <v>Di bawah ambang nilai</v>
      </c>
      <c r="J2944" s="106">
        <f t="shared" si="319"/>
        <v>11144.002944</v>
      </c>
      <c r="K2944" s="105">
        <f t="shared" si="320"/>
        <v>0</v>
      </c>
      <c r="L2944" s="106">
        <f t="shared" si="321"/>
        <v>0</v>
      </c>
    </row>
    <row r="2945" spans="1:12" x14ac:dyDescent="0.3">
      <c r="A2945" s="104" t="s">
        <v>6276</v>
      </c>
      <c r="B2945" s="104" t="s">
        <v>6277</v>
      </c>
      <c r="C2945" s="105">
        <v>239</v>
      </c>
      <c r="D2945" s="105">
        <v>7170</v>
      </c>
      <c r="E2945" s="106">
        <f t="shared" si="315"/>
        <v>30</v>
      </c>
      <c r="F2945" s="107">
        <f t="shared" si="316"/>
        <v>45</v>
      </c>
      <c r="G2945" s="107">
        <f>COUNTIF(Data_Eksportir!$H$2:$H$3401,A2945)</f>
        <v>0</v>
      </c>
      <c r="H2945" s="104" t="str">
        <f t="shared" si="317"/>
        <v>20 – 100</v>
      </c>
      <c r="I2945" s="104" t="str">
        <f t="shared" si="318"/>
        <v>Di bawah ambang nilai</v>
      </c>
      <c r="J2945" s="106">
        <f t="shared" si="319"/>
        <v>7170.0029450000002</v>
      </c>
      <c r="K2945" s="105">
        <f t="shared" si="320"/>
        <v>0</v>
      </c>
      <c r="L2945" s="106">
        <f t="shared" si="321"/>
        <v>0</v>
      </c>
    </row>
    <row r="2946" spans="1:12" x14ac:dyDescent="0.3">
      <c r="A2946" s="104" t="s">
        <v>6278</v>
      </c>
      <c r="B2946" s="104" t="s">
        <v>6279</v>
      </c>
      <c r="C2946" s="105">
        <v>927</v>
      </c>
      <c r="D2946" s="105">
        <v>2157</v>
      </c>
      <c r="E2946" s="106">
        <f t="shared" ref="E2946:E3009" si="322">IF(AND(ISNUMBER(C2946),C2946&gt;0),D2946/C2946,"")</f>
        <v>2.3268608414239482</v>
      </c>
      <c r="F2946" s="107">
        <f t="shared" ref="F2946:F3009" si="323">VALUE(LEFT(A2946,2))</f>
        <v>45</v>
      </c>
      <c r="G2946" s="107">
        <f>COUNTIF(Data_Eksportir!$H$2:$H$3401,A2946)</f>
        <v>0</v>
      </c>
      <c r="H2946" s="104" t="str">
        <f t="shared" ref="H2946:H3009" si="324">IF(E2946="","Tanpa data berat",IF(E2946&lt;1,"Di bawah 1",IF(E2946&lt;5,"1 – 5",IF(E2946&lt;20,"5 – 20",IF(E2946&lt;100,"20 – 100","100 ke atas")))))</f>
        <v>1 – 5</v>
      </c>
      <c r="I2946" s="104" t="str">
        <f t="shared" ref="I2946:I3009" si="325">IF(D2946&lt;p_nilai_besar,"Di bawah ambang nilai",IF(G2946=0,"Belum terwakili",IF(G2946&lt;=p_listing_rendah,"Keterwakilan rendah","Terwakili")))</f>
        <v>Di bawah ambang nilai</v>
      </c>
      <c r="J2946" s="106">
        <f t="shared" ref="J2946:J3009" si="326">D2946+ROW()/10^6</f>
        <v>2157.0029460000001</v>
      </c>
      <c r="K2946" s="105">
        <f t="shared" ref="K2946:K3009" si="327">IF(D2946&gt;=p_nilai_besar,D2946/(1+G2946),0)</f>
        <v>0</v>
      </c>
      <c r="L2946" s="106">
        <f t="shared" ref="L2946:L3009" si="328">IF(K2946&gt;0,K2946+ROW()/10^6,0)</f>
        <v>0</v>
      </c>
    </row>
    <row r="2947" spans="1:12" x14ac:dyDescent="0.3">
      <c r="A2947" s="104" t="s">
        <v>6280</v>
      </c>
      <c r="B2947" s="104" t="s">
        <v>6281</v>
      </c>
      <c r="C2947" s="105">
        <v>167</v>
      </c>
      <c r="D2947" s="105">
        <v>2275</v>
      </c>
      <c r="E2947" s="106">
        <f t="shared" si="322"/>
        <v>13.622754491017965</v>
      </c>
      <c r="F2947" s="107">
        <f t="shared" si="323"/>
        <v>45</v>
      </c>
      <c r="G2947" s="107">
        <f>COUNTIF(Data_Eksportir!$H$2:$H$3401,A2947)</f>
        <v>0</v>
      </c>
      <c r="H2947" s="104" t="str">
        <f t="shared" si="324"/>
        <v>5 – 20</v>
      </c>
      <c r="I2947" s="104" t="str">
        <f t="shared" si="325"/>
        <v>Di bawah ambang nilai</v>
      </c>
      <c r="J2947" s="106">
        <f t="shared" si="326"/>
        <v>2275.0029469999999</v>
      </c>
      <c r="K2947" s="105">
        <f t="shared" si="327"/>
        <v>0</v>
      </c>
      <c r="L2947" s="106">
        <f t="shared" si="328"/>
        <v>0</v>
      </c>
    </row>
    <row r="2948" spans="1:12" x14ac:dyDescent="0.3">
      <c r="A2948" s="104" t="s">
        <v>6282</v>
      </c>
      <c r="B2948" s="104" t="s">
        <v>6283</v>
      </c>
      <c r="C2948" s="105">
        <v>13170</v>
      </c>
      <c r="D2948" s="105">
        <v>8546</v>
      </c>
      <c r="E2948" s="106">
        <f t="shared" si="322"/>
        <v>0.64889901290812457</v>
      </c>
      <c r="F2948" s="107">
        <f t="shared" si="323"/>
        <v>45</v>
      </c>
      <c r="G2948" s="107">
        <f>COUNTIF(Data_Eksportir!$H$2:$H$3401,A2948)</f>
        <v>0</v>
      </c>
      <c r="H2948" s="104" t="str">
        <f t="shared" si="324"/>
        <v>Di bawah 1</v>
      </c>
      <c r="I2948" s="104" t="str">
        <f t="shared" si="325"/>
        <v>Di bawah ambang nilai</v>
      </c>
      <c r="J2948" s="106">
        <f t="shared" si="326"/>
        <v>8546.0029479999994</v>
      </c>
      <c r="K2948" s="105">
        <f t="shared" si="327"/>
        <v>0</v>
      </c>
      <c r="L2948" s="106">
        <f t="shared" si="328"/>
        <v>0</v>
      </c>
    </row>
    <row r="2949" spans="1:12" x14ac:dyDescent="0.3">
      <c r="A2949" s="104" t="s">
        <v>6284</v>
      </c>
      <c r="B2949" s="104" t="s">
        <v>6285</v>
      </c>
      <c r="C2949" s="105">
        <v>627067</v>
      </c>
      <c r="D2949" s="105">
        <v>707834</v>
      </c>
      <c r="E2949" s="106">
        <f t="shared" si="322"/>
        <v>1.1288012285768507</v>
      </c>
      <c r="F2949" s="107">
        <f t="shared" si="323"/>
        <v>46</v>
      </c>
      <c r="G2949" s="107">
        <f>COUNTIF(Data_Eksportir!$H$2:$H$3401,A2949)</f>
        <v>0</v>
      </c>
      <c r="H2949" s="104" t="str">
        <f t="shared" si="324"/>
        <v>1 – 5</v>
      </c>
      <c r="I2949" s="104" t="str">
        <f t="shared" si="325"/>
        <v>Di bawah ambang nilai</v>
      </c>
      <c r="J2949" s="106">
        <f t="shared" si="326"/>
        <v>707834.00294899999</v>
      </c>
      <c r="K2949" s="105">
        <f t="shared" si="327"/>
        <v>0</v>
      </c>
      <c r="L2949" s="106">
        <f t="shared" si="328"/>
        <v>0</v>
      </c>
    </row>
    <row r="2950" spans="1:12" x14ac:dyDescent="0.3">
      <c r="A2950" s="104" t="s">
        <v>6286</v>
      </c>
      <c r="B2950" s="104" t="s">
        <v>6287</v>
      </c>
      <c r="C2950" s="105">
        <v>566803</v>
      </c>
      <c r="D2950" s="105">
        <v>5555045</v>
      </c>
      <c r="E2950" s="106">
        <f t="shared" si="322"/>
        <v>9.8006626641002246</v>
      </c>
      <c r="F2950" s="107">
        <f t="shared" si="323"/>
        <v>46</v>
      </c>
      <c r="G2950" s="107">
        <f>COUNTIF(Data_Eksportir!$H$2:$H$3401,A2950)</f>
        <v>3</v>
      </c>
      <c r="H2950" s="104" t="str">
        <f t="shared" si="324"/>
        <v>5 – 20</v>
      </c>
      <c r="I2950" s="104" t="str">
        <f t="shared" si="325"/>
        <v>Di bawah ambang nilai</v>
      </c>
      <c r="J2950" s="106">
        <f t="shared" si="326"/>
        <v>5555045.0029499996</v>
      </c>
      <c r="K2950" s="105">
        <f t="shared" si="327"/>
        <v>0</v>
      </c>
      <c r="L2950" s="106">
        <f t="shared" si="328"/>
        <v>0</v>
      </c>
    </row>
    <row r="2951" spans="1:12" x14ac:dyDescent="0.3">
      <c r="A2951" s="104" t="s">
        <v>6288</v>
      </c>
      <c r="B2951" s="104" t="s">
        <v>6289</v>
      </c>
      <c r="C2951" s="105">
        <v>129392</v>
      </c>
      <c r="D2951" s="105">
        <v>794313</v>
      </c>
      <c r="E2951" s="106">
        <f t="shared" si="322"/>
        <v>6.1388107456411527</v>
      </c>
      <c r="F2951" s="107">
        <f t="shared" si="323"/>
        <v>46</v>
      </c>
      <c r="G2951" s="107">
        <f>COUNTIF(Data_Eksportir!$H$2:$H$3401,A2951)</f>
        <v>0</v>
      </c>
      <c r="H2951" s="104" t="str">
        <f t="shared" si="324"/>
        <v>5 – 20</v>
      </c>
      <c r="I2951" s="104" t="str">
        <f t="shared" si="325"/>
        <v>Di bawah ambang nilai</v>
      </c>
      <c r="J2951" s="106">
        <f t="shared" si="326"/>
        <v>794313.002951</v>
      </c>
      <c r="K2951" s="105">
        <f t="shared" si="327"/>
        <v>0</v>
      </c>
      <c r="L2951" s="106">
        <f t="shared" si="328"/>
        <v>0</v>
      </c>
    </row>
    <row r="2952" spans="1:12" x14ac:dyDescent="0.3">
      <c r="A2952" s="104" t="s">
        <v>6290</v>
      </c>
      <c r="B2952" s="104" t="s">
        <v>6291</v>
      </c>
      <c r="C2952" s="105">
        <v>142035</v>
      </c>
      <c r="D2952" s="105">
        <v>227986</v>
      </c>
      <c r="E2952" s="106">
        <f t="shared" si="322"/>
        <v>1.6051395782729609</v>
      </c>
      <c r="F2952" s="107">
        <f t="shared" si="323"/>
        <v>46</v>
      </c>
      <c r="G2952" s="107">
        <f>COUNTIF(Data_Eksportir!$H$2:$H$3401,A2952)</f>
        <v>0</v>
      </c>
      <c r="H2952" s="104" t="str">
        <f t="shared" si="324"/>
        <v>1 – 5</v>
      </c>
      <c r="I2952" s="104" t="str">
        <f t="shared" si="325"/>
        <v>Di bawah ambang nilai</v>
      </c>
      <c r="J2952" s="106">
        <f t="shared" si="326"/>
        <v>227986.00295200001</v>
      </c>
      <c r="K2952" s="105">
        <f t="shared" si="327"/>
        <v>0</v>
      </c>
      <c r="L2952" s="106">
        <f t="shared" si="328"/>
        <v>0</v>
      </c>
    </row>
    <row r="2953" spans="1:12" x14ac:dyDescent="0.3">
      <c r="A2953" s="104" t="s">
        <v>6292</v>
      </c>
      <c r="B2953" s="104" t="s">
        <v>6247</v>
      </c>
      <c r="C2953" s="105">
        <v>2843</v>
      </c>
      <c r="D2953" s="105">
        <v>3691</v>
      </c>
      <c r="E2953" s="106">
        <f t="shared" si="322"/>
        <v>1.2982764685191699</v>
      </c>
      <c r="F2953" s="107">
        <f t="shared" si="323"/>
        <v>46</v>
      </c>
      <c r="G2953" s="107">
        <f>COUNTIF(Data_Eksportir!$H$2:$H$3401,A2953)</f>
        <v>0</v>
      </c>
      <c r="H2953" s="104" t="str">
        <f t="shared" si="324"/>
        <v>1 – 5</v>
      </c>
      <c r="I2953" s="104" t="str">
        <f t="shared" si="325"/>
        <v>Di bawah ambang nilai</v>
      </c>
      <c r="J2953" s="106">
        <f t="shared" si="326"/>
        <v>3691.0029530000002</v>
      </c>
      <c r="K2953" s="105">
        <f t="shared" si="327"/>
        <v>0</v>
      </c>
      <c r="L2953" s="106">
        <f t="shared" si="328"/>
        <v>0</v>
      </c>
    </row>
    <row r="2954" spans="1:12" x14ac:dyDescent="0.3">
      <c r="A2954" s="104" t="s">
        <v>6293</v>
      </c>
      <c r="B2954" s="104" t="s">
        <v>6294</v>
      </c>
      <c r="C2954" s="105">
        <v>813003</v>
      </c>
      <c r="D2954" s="105">
        <v>1149419</v>
      </c>
      <c r="E2954" s="106">
        <f t="shared" si="322"/>
        <v>1.4137942910419765</v>
      </c>
      <c r="F2954" s="107">
        <f t="shared" si="323"/>
        <v>46</v>
      </c>
      <c r="G2954" s="107">
        <f>COUNTIF(Data_Eksportir!$H$2:$H$3401,A2954)</f>
        <v>2</v>
      </c>
      <c r="H2954" s="104" t="str">
        <f t="shared" si="324"/>
        <v>1 – 5</v>
      </c>
      <c r="I2954" s="104" t="str">
        <f t="shared" si="325"/>
        <v>Di bawah ambang nilai</v>
      </c>
      <c r="J2954" s="106">
        <f t="shared" si="326"/>
        <v>1149419.0029539999</v>
      </c>
      <c r="K2954" s="105">
        <f t="shared" si="327"/>
        <v>0</v>
      </c>
      <c r="L2954" s="106">
        <f t="shared" si="328"/>
        <v>0</v>
      </c>
    </row>
    <row r="2955" spans="1:12" x14ac:dyDescent="0.3">
      <c r="A2955" s="104" t="s">
        <v>6295</v>
      </c>
      <c r="B2955" s="104" t="s">
        <v>6296</v>
      </c>
      <c r="C2955" s="105">
        <v>22252</v>
      </c>
      <c r="D2955" s="105">
        <v>198719</v>
      </c>
      <c r="E2955" s="106">
        <f t="shared" si="322"/>
        <v>8.9303882797051948</v>
      </c>
      <c r="F2955" s="107">
        <f t="shared" si="323"/>
        <v>46</v>
      </c>
      <c r="G2955" s="107">
        <f>COUNTIF(Data_Eksportir!$H$2:$H$3401,A2955)</f>
        <v>0</v>
      </c>
      <c r="H2955" s="104" t="str">
        <f t="shared" si="324"/>
        <v>5 – 20</v>
      </c>
      <c r="I2955" s="104" t="str">
        <f t="shared" si="325"/>
        <v>Di bawah ambang nilai</v>
      </c>
      <c r="J2955" s="106">
        <f t="shared" si="326"/>
        <v>198719.002955</v>
      </c>
      <c r="K2955" s="105">
        <f t="shared" si="327"/>
        <v>0</v>
      </c>
      <c r="L2955" s="106">
        <f t="shared" si="328"/>
        <v>0</v>
      </c>
    </row>
    <row r="2956" spans="1:12" x14ac:dyDescent="0.3">
      <c r="A2956" s="104" t="s">
        <v>6297</v>
      </c>
      <c r="B2956" s="104" t="s">
        <v>6298</v>
      </c>
      <c r="C2956" s="105">
        <v>469</v>
      </c>
      <c r="D2956" s="105">
        <v>19154</v>
      </c>
      <c r="E2956" s="106">
        <f t="shared" si="322"/>
        <v>40.840085287846485</v>
      </c>
      <c r="F2956" s="107">
        <f t="shared" si="323"/>
        <v>46</v>
      </c>
      <c r="G2956" s="107">
        <f>COUNTIF(Data_Eksportir!$H$2:$H$3401,A2956)</f>
        <v>0</v>
      </c>
      <c r="H2956" s="104" t="str">
        <f t="shared" si="324"/>
        <v>20 – 100</v>
      </c>
      <c r="I2956" s="104" t="str">
        <f t="shared" si="325"/>
        <v>Di bawah ambang nilai</v>
      </c>
      <c r="J2956" s="106">
        <f t="shared" si="326"/>
        <v>19154.002956</v>
      </c>
      <c r="K2956" s="105">
        <f t="shared" si="327"/>
        <v>0</v>
      </c>
      <c r="L2956" s="106">
        <f t="shared" si="328"/>
        <v>0</v>
      </c>
    </row>
    <row r="2957" spans="1:12" x14ac:dyDescent="0.3">
      <c r="A2957" s="104" t="s">
        <v>6299</v>
      </c>
      <c r="B2957" s="104" t="s">
        <v>6300</v>
      </c>
      <c r="C2957" s="105">
        <v>6866</v>
      </c>
      <c r="D2957" s="105">
        <v>152737</v>
      </c>
      <c r="E2957" s="106">
        <f t="shared" si="322"/>
        <v>22.245412175939411</v>
      </c>
      <c r="F2957" s="107">
        <f t="shared" si="323"/>
        <v>46</v>
      </c>
      <c r="G2957" s="107">
        <f>COUNTIF(Data_Eksportir!$H$2:$H$3401,A2957)</f>
        <v>0</v>
      </c>
      <c r="H2957" s="104" t="str">
        <f t="shared" si="324"/>
        <v>20 – 100</v>
      </c>
      <c r="I2957" s="104" t="str">
        <f t="shared" si="325"/>
        <v>Di bawah ambang nilai</v>
      </c>
      <c r="J2957" s="106">
        <f t="shared" si="326"/>
        <v>152737.00295699999</v>
      </c>
      <c r="K2957" s="105">
        <f t="shared" si="327"/>
        <v>0</v>
      </c>
      <c r="L2957" s="106">
        <f t="shared" si="328"/>
        <v>0</v>
      </c>
    </row>
    <row r="2958" spans="1:12" x14ac:dyDescent="0.3">
      <c r="A2958" s="104" t="s">
        <v>6301</v>
      </c>
      <c r="B2958" s="104" t="s">
        <v>6302</v>
      </c>
      <c r="C2958" s="105">
        <v>29861</v>
      </c>
      <c r="D2958" s="105">
        <v>488853</v>
      </c>
      <c r="E2958" s="106">
        <f t="shared" si="322"/>
        <v>16.370952077961221</v>
      </c>
      <c r="F2958" s="107">
        <f t="shared" si="323"/>
        <v>46</v>
      </c>
      <c r="G2958" s="107">
        <f>COUNTIF(Data_Eksportir!$H$2:$H$3401,A2958)</f>
        <v>0</v>
      </c>
      <c r="H2958" s="104" t="str">
        <f t="shared" si="324"/>
        <v>5 – 20</v>
      </c>
      <c r="I2958" s="104" t="str">
        <f t="shared" si="325"/>
        <v>Di bawah ambang nilai</v>
      </c>
      <c r="J2958" s="106">
        <f t="shared" si="326"/>
        <v>488853.002958</v>
      </c>
      <c r="K2958" s="105">
        <f t="shared" si="327"/>
        <v>0</v>
      </c>
      <c r="L2958" s="106">
        <f t="shared" si="328"/>
        <v>0</v>
      </c>
    </row>
    <row r="2959" spans="1:12" x14ac:dyDescent="0.3">
      <c r="A2959" s="104" t="s">
        <v>6303</v>
      </c>
      <c r="B2959" s="104" t="s">
        <v>6304</v>
      </c>
      <c r="C2959" s="105">
        <v>236</v>
      </c>
      <c r="D2959" s="105">
        <v>13122</v>
      </c>
      <c r="E2959" s="106">
        <f t="shared" si="322"/>
        <v>55.601694915254235</v>
      </c>
      <c r="F2959" s="107">
        <f t="shared" si="323"/>
        <v>46</v>
      </c>
      <c r="G2959" s="107">
        <f>COUNTIF(Data_Eksportir!$H$2:$H$3401,A2959)</f>
        <v>0</v>
      </c>
      <c r="H2959" s="104" t="str">
        <f t="shared" si="324"/>
        <v>20 – 100</v>
      </c>
      <c r="I2959" s="104" t="str">
        <f t="shared" si="325"/>
        <v>Di bawah ambang nilai</v>
      </c>
      <c r="J2959" s="106">
        <f t="shared" si="326"/>
        <v>13122.002958999999</v>
      </c>
      <c r="K2959" s="105">
        <f t="shared" si="327"/>
        <v>0</v>
      </c>
      <c r="L2959" s="106">
        <f t="shared" si="328"/>
        <v>0</v>
      </c>
    </row>
    <row r="2960" spans="1:12" x14ac:dyDescent="0.3">
      <c r="A2960" s="104" t="s">
        <v>6305</v>
      </c>
      <c r="B2960" s="104" t="s">
        <v>6306</v>
      </c>
      <c r="C2960" s="105">
        <v>14003</v>
      </c>
      <c r="D2960" s="105">
        <v>67061</v>
      </c>
      <c r="E2960" s="106">
        <f t="shared" si="322"/>
        <v>4.7890452045990148</v>
      </c>
      <c r="F2960" s="107">
        <f t="shared" si="323"/>
        <v>46</v>
      </c>
      <c r="G2960" s="107">
        <f>COUNTIF(Data_Eksportir!$H$2:$H$3401,A2960)</f>
        <v>0</v>
      </c>
      <c r="H2960" s="104" t="str">
        <f t="shared" si="324"/>
        <v>1 – 5</v>
      </c>
      <c r="I2960" s="104" t="str">
        <f t="shared" si="325"/>
        <v>Di bawah ambang nilai</v>
      </c>
      <c r="J2960" s="106">
        <f t="shared" si="326"/>
        <v>67061.002959999998</v>
      </c>
      <c r="K2960" s="105">
        <f t="shared" si="327"/>
        <v>0</v>
      </c>
      <c r="L2960" s="106">
        <f t="shared" si="328"/>
        <v>0</v>
      </c>
    </row>
    <row r="2961" spans="1:12" x14ac:dyDescent="0.3">
      <c r="A2961" s="104" t="s">
        <v>6307</v>
      </c>
      <c r="B2961" s="104" t="s">
        <v>6308</v>
      </c>
      <c r="C2961" s="105">
        <v>452</v>
      </c>
      <c r="D2961" s="105">
        <v>18138</v>
      </c>
      <c r="E2961" s="106">
        <f t="shared" si="322"/>
        <v>40.128318584070797</v>
      </c>
      <c r="F2961" s="107">
        <f t="shared" si="323"/>
        <v>46</v>
      </c>
      <c r="G2961" s="107">
        <f>COUNTIF(Data_Eksportir!$H$2:$H$3401,A2961)</f>
        <v>0</v>
      </c>
      <c r="H2961" s="104" t="str">
        <f t="shared" si="324"/>
        <v>20 – 100</v>
      </c>
      <c r="I2961" s="104" t="str">
        <f t="shared" si="325"/>
        <v>Di bawah ambang nilai</v>
      </c>
      <c r="J2961" s="106">
        <f t="shared" si="326"/>
        <v>18138.002960999998</v>
      </c>
      <c r="K2961" s="105">
        <f t="shared" si="327"/>
        <v>0</v>
      </c>
      <c r="L2961" s="106">
        <f t="shared" si="328"/>
        <v>0</v>
      </c>
    </row>
    <row r="2962" spans="1:12" x14ac:dyDescent="0.3">
      <c r="A2962" s="104" t="s">
        <v>6309</v>
      </c>
      <c r="B2962" s="104" t="s">
        <v>6310</v>
      </c>
      <c r="C2962" s="105">
        <v>6874</v>
      </c>
      <c r="D2962" s="105">
        <v>66220</v>
      </c>
      <c r="E2962" s="106">
        <f t="shared" si="322"/>
        <v>9.6334012219959266</v>
      </c>
      <c r="F2962" s="107">
        <f t="shared" si="323"/>
        <v>46</v>
      </c>
      <c r="G2962" s="107">
        <f>COUNTIF(Data_Eksportir!$H$2:$H$3401,A2962)</f>
        <v>0</v>
      </c>
      <c r="H2962" s="104" t="str">
        <f t="shared" si="324"/>
        <v>5 – 20</v>
      </c>
      <c r="I2962" s="104" t="str">
        <f t="shared" si="325"/>
        <v>Di bawah ambang nilai</v>
      </c>
      <c r="J2962" s="106">
        <f t="shared" si="326"/>
        <v>66220.002961999999</v>
      </c>
      <c r="K2962" s="105">
        <f t="shared" si="327"/>
        <v>0</v>
      </c>
      <c r="L2962" s="106">
        <f t="shared" si="328"/>
        <v>0</v>
      </c>
    </row>
    <row r="2963" spans="1:12" x14ac:dyDescent="0.3">
      <c r="A2963" s="104" t="s">
        <v>6311</v>
      </c>
      <c r="B2963" s="104" t="s">
        <v>6312</v>
      </c>
      <c r="C2963" s="105"/>
      <c r="D2963" s="105">
        <v>220</v>
      </c>
      <c r="E2963" s="106" t="str">
        <f t="shared" si="322"/>
        <v/>
      </c>
      <c r="F2963" s="107">
        <f t="shared" si="323"/>
        <v>46</v>
      </c>
      <c r="G2963" s="107">
        <f>COUNTIF(Data_Eksportir!$H$2:$H$3401,A2963)</f>
        <v>0</v>
      </c>
      <c r="H2963" s="104" t="str">
        <f t="shared" si="324"/>
        <v>Tanpa data berat</v>
      </c>
      <c r="I2963" s="104" t="str">
        <f t="shared" si="325"/>
        <v>Di bawah ambang nilai</v>
      </c>
      <c r="J2963" s="106">
        <f t="shared" si="326"/>
        <v>220.00296299999999</v>
      </c>
      <c r="K2963" s="105">
        <f t="shared" si="327"/>
        <v>0</v>
      </c>
      <c r="L2963" s="106">
        <f t="shared" si="328"/>
        <v>0</v>
      </c>
    </row>
    <row r="2964" spans="1:12" x14ac:dyDescent="0.3">
      <c r="A2964" s="104" t="s">
        <v>6313</v>
      </c>
      <c r="B2964" s="104" t="s">
        <v>6314</v>
      </c>
      <c r="C2964" s="105">
        <v>486203</v>
      </c>
      <c r="D2964" s="105">
        <v>827622</v>
      </c>
      <c r="E2964" s="106">
        <f t="shared" si="322"/>
        <v>1.7022149184599848</v>
      </c>
      <c r="F2964" s="107">
        <f t="shared" si="323"/>
        <v>46</v>
      </c>
      <c r="G2964" s="107">
        <f>COUNTIF(Data_Eksportir!$H$2:$H$3401,A2964)</f>
        <v>0</v>
      </c>
      <c r="H2964" s="104" t="str">
        <f t="shared" si="324"/>
        <v>1 – 5</v>
      </c>
      <c r="I2964" s="104" t="str">
        <f t="shared" si="325"/>
        <v>Di bawah ambang nilai</v>
      </c>
      <c r="J2964" s="106">
        <f t="shared" si="326"/>
        <v>827622.00296399998</v>
      </c>
      <c r="K2964" s="105">
        <f t="shared" si="327"/>
        <v>0</v>
      </c>
      <c r="L2964" s="106">
        <f t="shared" si="328"/>
        <v>0</v>
      </c>
    </row>
    <row r="2965" spans="1:12" x14ac:dyDescent="0.3">
      <c r="A2965" s="104" t="s">
        <v>6315</v>
      </c>
      <c r="B2965" s="104" t="s">
        <v>6316</v>
      </c>
      <c r="C2965" s="105">
        <v>59592</v>
      </c>
      <c r="D2965" s="105">
        <v>67016</v>
      </c>
      <c r="E2965" s="106">
        <f t="shared" si="322"/>
        <v>1.124580480601423</v>
      </c>
      <c r="F2965" s="107">
        <f t="shared" si="323"/>
        <v>46</v>
      </c>
      <c r="G2965" s="107">
        <f>COUNTIF(Data_Eksportir!$H$2:$H$3401,A2965)</f>
        <v>0</v>
      </c>
      <c r="H2965" s="104" t="str">
        <f t="shared" si="324"/>
        <v>1 – 5</v>
      </c>
      <c r="I2965" s="104" t="str">
        <f t="shared" si="325"/>
        <v>Di bawah ambang nilai</v>
      </c>
      <c r="J2965" s="106">
        <f t="shared" si="326"/>
        <v>67016.002965000007</v>
      </c>
      <c r="K2965" s="105">
        <f t="shared" si="327"/>
        <v>0</v>
      </c>
      <c r="L2965" s="106">
        <f t="shared" si="328"/>
        <v>0</v>
      </c>
    </row>
    <row r="2966" spans="1:12" x14ac:dyDescent="0.3">
      <c r="A2966" s="104" t="s">
        <v>6317</v>
      </c>
      <c r="B2966" s="104" t="s">
        <v>6318</v>
      </c>
      <c r="C2966" s="105">
        <v>3433</v>
      </c>
      <c r="D2966" s="105">
        <v>28696</v>
      </c>
      <c r="E2966" s="106">
        <f t="shared" si="322"/>
        <v>8.3588697931838034</v>
      </c>
      <c r="F2966" s="107">
        <f t="shared" si="323"/>
        <v>46</v>
      </c>
      <c r="G2966" s="107">
        <f>COUNTIF(Data_Eksportir!$H$2:$H$3401,A2966)</f>
        <v>0</v>
      </c>
      <c r="H2966" s="104" t="str">
        <f t="shared" si="324"/>
        <v>5 – 20</v>
      </c>
      <c r="I2966" s="104" t="str">
        <f t="shared" si="325"/>
        <v>Di bawah ambang nilai</v>
      </c>
      <c r="J2966" s="106">
        <f t="shared" si="326"/>
        <v>28696.002966</v>
      </c>
      <c r="K2966" s="105">
        <f t="shared" si="327"/>
        <v>0</v>
      </c>
      <c r="L2966" s="106">
        <f t="shared" si="328"/>
        <v>0</v>
      </c>
    </row>
    <row r="2967" spans="1:12" x14ac:dyDescent="0.3">
      <c r="A2967" s="104" t="s">
        <v>6319</v>
      </c>
      <c r="B2967" s="104" t="s">
        <v>6320</v>
      </c>
      <c r="C2967" s="105">
        <v>1538655</v>
      </c>
      <c r="D2967" s="105">
        <v>6045032</v>
      </c>
      <c r="E2967" s="106">
        <f t="shared" si="322"/>
        <v>3.9287767563228924</v>
      </c>
      <c r="F2967" s="107">
        <f t="shared" si="323"/>
        <v>46</v>
      </c>
      <c r="G2967" s="107">
        <f>COUNTIF(Data_Eksportir!$H$2:$H$3401,A2967)</f>
        <v>0</v>
      </c>
      <c r="H2967" s="104" t="str">
        <f t="shared" si="324"/>
        <v>1 – 5</v>
      </c>
      <c r="I2967" s="104" t="str">
        <f t="shared" si="325"/>
        <v>Di bawah ambang nilai</v>
      </c>
      <c r="J2967" s="106">
        <f t="shared" si="326"/>
        <v>6045032.002967</v>
      </c>
      <c r="K2967" s="105">
        <f t="shared" si="327"/>
        <v>0</v>
      </c>
      <c r="L2967" s="106">
        <f t="shared" si="328"/>
        <v>0</v>
      </c>
    </row>
    <row r="2968" spans="1:12" x14ac:dyDescent="0.3">
      <c r="A2968" s="104" t="s">
        <v>6321</v>
      </c>
      <c r="B2968" s="104" t="s">
        <v>6322</v>
      </c>
      <c r="C2968" s="105">
        <v>668456</v>
      </c>
      <c r="D2968" s="105">
        <v>5080052</v>
      </c>
      <c r="E2968" s="106">
        <f t="shared" si="322"/>
        <v>7.5996804576516626</v>
      </c>
      <c r="F2968" s="107">
        <f t="shared" si="323"/>
        <v>46</v>
      </c>
      <c r="G2968" s="107">
        <f>COUNTIF(Data_Eksportir!$H$2:$H$3401,A2968)</f>
        <v>0</v>
      </c>
      <c r="H2968" s="104" t="str">
        <f t="shared" si="324"/>
        <v>5 – 20</v>
      </c>
      <c r="I2968" s="104" t="str">
        <f t="shared" si="325"/>
        <v>Di bawah ambang nilai</v>
      </c>
      <c r="J2968" s="106">
        <f t="shared" si="326"/>
        <v>5080052.0029680002</v>
      </c>
      <c r="K2968" s="105">
        <f t="shared" si="327"/>
        <v>0</v>
      </c>
      <c r="L2968" s="106">
        <f t="shared" si="328"/>
        <v>0</v>
      </c>
    </row>
    <row r="2969" spans="1:12" x14ac:dyDescent="0.3">
      <c r="A2969" s="104" t="s">
        <v>6323</v>
      </c>
      <c r="B2969" s="104" t="s">
        <v>6324</v>
      </c>
      <c r="C2969" s="105">
        <v>1292</v>
      </c>
      <c r="D2969" s="105">
        <v>23887</v>
      </c>
      <c r="E2969" s="106">
        <f t="shared" si="322"/>
        <v>18.488390092879257</v>
      </c>
      <c r="F2969" s="107">
        <f t="shared" si="323"/>
        <v>46</v>
      </c>
      <c r="G2969" s="107">
        <f>COUNTIF(Data_Eksportir!$H$2:$H$3401,A2969)</f>
        <v>0</v>
      </c>
      <c r="H2969" s="104" t="str">
        <f t="shared" si="324"/>
        <v>5 – 20</v>
      </c>
      <c r="I2969" s="104" t="str">
        <f t="shared" si="325"/>
        <v>Di bawah ambang nilai</v>
      </c>
      <c r="J2969" s="106">
        <f t="shared" si="326"/>
        <v>23887.002969000001</v>
      </c>
      <c r="K2969" s="105">
        <f t="shared" si="327"/>
        <v>0</v>
      </c>
      <c r="L2969" s="106">
        <f t="shared" si="328"/>
        <v>0</v>
      </c>
    </row>
    <row r="2970" spans="1:12" x14ac:dyDescent="0.3">
      <c r="A2970" s="104" t="s">
        <v>6325</v>
      </c>
      <c r="B2970" s="104" t="s">
        <v>6326</v>
      </c>
      <c r="C2970" s="105">
        <v>11041607</v>
      </c>
      <c r="D2970" s="105">
        <v>39459158</v>
      </c>
      <c r="E2970" s="106">
        <f t="shared" si="322"/>
        <v>3.5736789038044914</v>
      </c>
      <c r="F2970" s="107">
        <f t="shared" si="323"/>
        <v>46</v>
      </c>
      <c r="G2970" s="107">
        <f>COUNTIF(Data_Eksportir!$H$2:$H$3401,A2970)</f>
        <v>0</v>
      </c>
      <c r="H2970" s="104" t="str">
        <f t="shared" si="324"/>
        <v>1 – 5</v>
      </c>
      <c r="I2970" s="104" t="str">
        <f t="shared" si="325"/>
        <v>Belum terwakili</v>
      </c>
      <c r="J2970" s="106">
        <f t="shared" si="326"/>
        <v>39459158.002970003</v>
      </c>
      <c r="K2970" s="105">
        <f t="shared" si="327"/>
        <v>39459158</v>
      </c>
      <c r="L2970" s="106">
        <f t="shared" si="328"/>
        <v>39459158.002970003</v>
      </c>
    </row>
    <row r="2971" spans="1:12" x14ac:dyDescent="0.3">
      <c r="A2971" s="104" t="s">
        <v>6327</v>
      </c>
      <c r="B2971" s="104" t="s">
        <v>6328</v>
      </c>
      <c r="C2971" s="105">
        <v>38627</v>
      </c>
      <c r="D2971" s="105">
        <v>313571</v>
      </c>
      <c r="E2971" s="106">
        <f t="shared" si="322"/>
        <v>8.1179226965594022</v>
      </c>
      <c r="F2971" s="107">
        <f t="shared" si="323"/>
        <v>46</v>
      </c>
      <c r="G2971" s="107">
        <f>COUNTIF(Data_Eksportir!$H$2:$H$3401,A2971)</f>
        <v>0</v>
      </c>
      <c r="H2971" s="104" t="str">
        <f t="shared" si="324"/>
        <v>5 – 20</v>
      </c>
      <c r="I2971" s="104" t="str">
        <f t="shared" si="325"/>
        <v>Di bawah ambang nilai</v>
      </c>
      <c r="J2971" s="106">
        <f t="shared" si="326"/>
        <v>313571.00297099998</v>
      </c>
      <c r="K2971" s="105">
        <f t="shared" si="327"/>
        <v>0</v>
      </c>
      <c r="L2971" s="106">
        <f t="shared" si="328"/>
        <v>0</v>
      </c>
    </row>
    <row r="2972" spans="1:12" x14ac:dyDescent="0.3">
      <c r="A2972" s="104" t="s">
        <v>6329</v>
      </c>
      <c r="B2972" s="104" t="s">
        <v>6330</v>
      </c>
      <c r="C2972" s="105">
        <v>1479</v>
      </c>
      <c r="D2972" s="105">
        <v>12070</v>
      </c>
      <c r="E2972" s="106">
        <f t="shared" si="322"/>
        <v>8.1609195402298855</v>
      </c>
      <c r="F2972" s="107">
        <f t="shared" si="323"/>
        <v>46</v>
      </c>
      <c r="G2972" s="107">
        <f>COUNTIF(Data_Eksportir!$H$2:$H$3401,A2972)</f>
        <v>0</v>
      </c>
      <c r="H2972" s="104" t="str">
        <f t="shared" si="324"/>
        <v>5 – 20</v>
      </c>
      <c r="I2972" s="104" t="str">
        <f t="shared" si="325"/>
        <v>Di bawah ambang nilai</v>
      </c>
      <c r="J2972" s="106">
        <f t="shared" si="326"/>
        <v>12070.002972</v>
      </c>
      <c r="K2972" s="105">
        <f t="shared" si="327"/>
        <v>0</v>
      </c>
      <c r="L2972" s="106">
        <f t="shared" si="328"/>
        <v>0</v>
      </c>
    </row>
    <row r="2973" spans="1:12" x14ac:dyDescent="0.3">
      <c r="A2973" s="104" t="s">
        <v>6331</v>
      </c>
      <c r="B2973" s="104" t="s">
        <v>6332</v>
      </c>
      <c r="C2973" s="105">
        <v>3473439</v>
      </c>
      <c r="D2973" s="105">
        <v>19462016</v>
      </c>
      <c r="E2973" s="106">
        <f t="shared" si="322"/>
        <v>5.603097103475835</v>
      </c>
      <c r="F2973" s="107">
        <f t="shared" si="323"/>
        <v>46</v>
      </c>
      <c r="G2973" s="107">
        <f>COUNTIF(Data_Eksportir!$H$2:$H$3401,A2973)</f>
        <v>0</v>
      </c>
      <c r="H2973" s="104" t="str">
        <f t="shared" si="324"/>
        <v>5 – 20</v>
      </c>
      <c r="I2973" s="104" t="str">
        <f t="shared" si="325"/>
        <v>Belum terwakili</v>
      </c>
      <c r="J2973" s="106">
        <f t="shared" si="326"/>
        <v>19462016.002973001</v>
      </c>
      <c r="K2973" s="105">
        <f t="shared" si="327"/>
        <v>19462016</v>
      </c>
      <c r="L2973" s="106">
        <f t="shared" si="328"/>
        <v>19462016.002973001</v>
      </c>
    </row>
    <row r="2974" spans="1:12" x14ac:dyDescent="0.3">
      <c r="A2974" s="104" t="s">
        <v>6333</v>
      </c>
      <c r="B2974" s="104" t="s">
        <v>6334</v>
      </c>
      <c r="C2974" s="105">
        <v>100869</v>
      </c>
      <c r="D2974" s="105">
        <v>380173</v>
      </c>
      <c r="E2974" s="106">
        <f t="shared" si="322"/>
        <v>3.7689775847881908</v>
      </c>
      <c r="F2974" s="107">
        <f t="shared" si="323"/>
        <v>46</v>
      </c>
      <c r="G2974" s="107">
        <f>COUNTIF(Data_Eksportir!$H$2:$H$3401,A2974)</f>
        <v>0</v>
      </c>
      <c r="H2974" s="104" t="str">
        <f t="shared" si="324"/>
        <v>1 – 5</v>
      </c>
      <c r="I2974" s="104" t="str">
        <f t="shared" si="325"/>
        <v>Di bawah ambang nilai</v>
      </c>
      <c r="J2974" s="106">
        <f t="shared" si="326"/>
        <v>380173.002974</v>
      </c>
      <c r="K2974" s="105">
        <f t="shared" si="327"/>
        <v>0</v>
      </c>
      <c r="L2974" s="106">
        <f t="shared" si="328"/>
        <v>0</v>
      </c>
    </row>
    <row r="2975" spans="1:12" x14ac:dyDescent="0.3">
      <c r="A2975" s="104" t="s">
        <v>6335</v>
      </c>
      <c r="B2975" s="104" t="s">
        <v>6336</v>
      </c>
      <c r="C2975" s="105">
        <v>601473</v>
      </c>
      <c r="D2975" s="105">
        <v>3713244</v>
      </c>
      <c r="E2975" s="106">
        <f t="shared" si="322"/>
        <v>6.1735838516442136</v>
      </c>
      <c r="F2975" s="107">
        <f t="shared" si="323"/>
        <v>46</v>
      </c>
      <c r="G2975" s="107">
        <f>COUNTIF(Data_Eksportir!$H$2:$H$3401,A2975)</f>
        <v>0</v>
      </c>
      <c r="H2975" s="104" t="str">
        <f t="shared" si="324"/>
        <v>5 – 20</v>
      </c>
      <c r="I2975" s="104" t="str">
        <f t="shared" si="325"/>
        <v>Di bawah ambang nilai</v>
      </c>
      <c r="J2975" s="106">
        <f t="shared" si="326"/>
        <v>3713244.0029750001</v>
      </c>
      <c r="K2975" s="105">
        <f t="shared" si="327"/>
        <v>0</v>
      </c>
      <c r="L2975" s="106">
        <f t="shared" si="328"/>
        <v>0</v>
      </c>
    </row>
    <row r="2976" spans="1:12" x14ac:dyDescent="0.3">
      <c r="A2976" s="104" t="s">
        <v>6337</v>
      </c>
      <c r="B2976" s="104" t="s">
        <v>6338</v>
      </c>
      <c r="C2976" s="105">
        <v>5719874</v>
      </c>
      <c r="D2976" s="105">
        <v>5014683</v>
      </c>
      <c r="E2976" s="106">
        <f t="shared" si="322"/>
        <v>0.87671214435842471</v>
      </c>
      <c r="F2976" s="107">
        <f t="shared" si="323"/>
        <v>47</v>
      </c>
      <c r="G2976" s="107">
        <f>COUNTIF(Data_Eksportir!$H$2:$H$3401,A2976)</f>
        <v>0</v>
      </c>
      <c r="H2976" s="104" t="str">
        <f t="shared" si="324"/>
        <v>Di bawah 1</v>
      </c>
      <c r="I2976" s="104" t="str">
        <f t="shared" si="325"/>
        <v>Di bawah ambang nilai</v>
      </c>
      <c r="J2976" s="106">
        <f t="shared" si="326"/>
        <v>5014683.0029760003</v>
      </c>
      <c r="K2976" s="105">
        <f t="shared" si="327"/>
        <v>0</v>
      </c>
      <c r="L2976" s="106">
        <f t="shared" si="328"/>
        <v>0</v>
      </c>
    </row>
    <row r="2977" spans="1:12" x14ac:dyDescent="0.3">
      <c r="A2977" s="104" t="s">
        <v>6339</v>
      </c>
      <c r="B2977" s="104" t="s">
        <v>6340</v>
      </c>
      <c r="C2977" s="105">
        <v>1508483644</v>
      </c>
      <c r="D2977" s="105">
        <v>906673838</v>
      </c>
      <c r="E2977" s="106">
        <f t="shared" si="322"/>
        <v>0.60104983014320301</v>
      </c>
      <c r="F2977" s="107">
        <f t="shared" si="323"/>
        <v>47</v>
      </c>
      <c r="G2977" s="107">
        <f>COUNTIF(Data_Eksportir!$H$2:$H$3401,A2977)</f>
        <v>0</v>
      </c>
      <c r="H2977" s="104" t="str">
        <f t="shared" si="324"/>
        <v>Di bawah 1</v>
      </c>
      <c r="I2977" s="104" t="str">
        <f t="shared" si="325"/>
        <v>Belum terwakili</v>
      </c>
      <c r="J2977" s="106">
        <f t="shared" si="326"/>
        <v>906673838.00297701</v>
      </c>
      <c r="K2977" s="105">
        <f t="shared" si="327"/>
        <v>906673838</v>
      </c>
      <c r="L2977" s="106">
        <f t="shared" si="328"/>
        <v>906673838.00297701</v>
      </c>
    </row>
    <row r="2978" spans="1:12" x14ac:dyDescent="0.3">
      <c r="A2978" s="104" t="s">
        <v>6341</v>
      </c>
      <c r="B2978" s="104" t="s">
        <v>6342</v>
      </c>
      <c r="C2978" s="105">
        <v>4364121570</v>
      </c>
      <c r="D2978" s="105">
        <v>2204916135</v>
      </c>
      <c r="E2978" s="106">
        <f t="shared" si="322"/>
        <v>0.50523710204525762</v>
      </c>
      <c r="F2978" s="107">
        <f t="shared" si="323"/>
        <v>47</v>
      </c>
      <c r="G2978" s="107">
        <f>COUNTIF(Data_Eksportir!$H$2:$H$3401,A2978)</f>
        <v>0</v>
      </c>
      <c r="H2978" s="104" t="str">
        <f t="shared" si="324"/>
        <v>Di bawah 1</v>
      </c>
      <c r="I2978" s="104" t="str">
        <f t="shared" si="325"/>
        <v>Belum terwakili</v>
      </c>
      <c r="J2978" s="106">
        <f t="shared" si="326"/>
        <v>2204916135.0029778</v>
      </c>
      <c r="K2978" s="105">
        <f t="shared" si="327"/>
        <v>2204916135</v>
      </c>
      <c r="L2978" s="106">
        <f t="shared" si="328"/>
        <v>2204916135.0029778</v>
      </c>
    </row>
    <row r="2979" spans="1:12" x14ac:dyDescent="0.3">
      <c r="A2979" s="104" t="s">
        <v>6343</v>
      </c>
      <c r="B2979" s="104" t="s">
        <v>6344</v>
      </c>
      <c r="C2979" s="105">
        <v>389503533</v>
      </c>
      <c r="D2979" s="105">
        <v>155543485</v>
      </c>
      <c r="E2979" s="106">
        <f t="shared" si="322"/>
        <v>0.399337802668917</v>
      </c>
      <c r="F2979" s="107">
        <f t="shared" si="323"/>
        <v>47</v>
      </c>
      <c r="G2979" s="107">
        <f>COUNTIF(Data_Eksportir!$H$2:$H$3401,A2979)</f>
        <v>0</v>
      </c>
      <c r="H2979" s="104" t="str">
        <f t="shared" si="324"/>
        <v>Di bawah 1</v>
      </c>
      <c r="I2979" s="104" t="str">
        <f t="shared" si="325"/>
        <v>Belum terwakili</v>
      </c>
      <c r="J2979" s="106">
        <f t="shared" si="326"/>
        <v>155543485.00297901</v>
      </c>
      <c r="K2979" s="105">
        <f t="shared" si="327"/>
        <v>155543485</v>
      </c>
      <c r="L2979" s="106">
        <f t="shared" si="328"/>
        <v>155543485.00297901</v>
      </c>
    </row>
    <row r="2980" spans="1:12" x14ac:dyDescent="0.3">
      <c r="A2980" s="104" t="s">
        <v>6345</v>
      </c>
      <c r="B2980" s="104" t="s">
        <v>6346</v>
      </c>
      <c r="C2980" s="105">
        <v>1134</v>
      </c>
      <c r="D2980" s="105">
        <v>2703</v>
      </c>
      <c r="E2980" s="106">
        <f t="shared" si="322"/>
        <v>2.3835978835978837</v>
      </c>
      <c r="F2980" s="107">
        <f t="shared" si="323"/>
        <v>47</v>
      </c>
      <c r="G2980" s="107">
        <f>COUNTIF(Data_Eksportir!$H$2:$H$3401,A2980)</f>
        <v>0</v>
      </c>
      <c r="H2980" s="104" t="str">
        <f t="shared" si="324"/>
        <v>1 – 5</v>
      </c>
      <c r="I2980" s="104" t="str">
        <f t="shared" si="325"/>
        <v>Di bawah ambang nilai</v>
      </c>
      <c r="J2980" s="106">
        <f t="shared" si="326"/>
        <v>2703.0029800000002</v>
      </c>
      <c r="K2980" s="105">
        <f t="shared" si="327"/>
        <v>0</v>
      </c>
      <c r="L2980" s="106">
        <f t="shared" si="328"/>
        <v>0</v>
      </c>
    </row>
    <row r="2981" spans="1:12" x14ac:dyDescent="0.3">
      <c r="A2981" s="104" t="s">
        <v>6347</v>
      </c>
      <c r="B2981" s="104" t="s">
        <v>6348</v>
      </c>
      <c r="C2981" s="105">
        <v>45531250</v>
      </c>
      <c r="D2981" s="105">
        <v>9298064</v>
      </c>
      <c r="E2981" s="106">
        <f t="shared" si="322"/>
        <v>0.20421279890185312</v>
      </c>
      <c r="F2981" s="107">
        <f t="shared" si="323"/>
        <v>47</v>
      </c>
      <c r="G2981" s="107">
        <f>COUNTIF(Data_Eksportir!$H$2:$H$3401,A2981)</f>
        <v>0</v>
      </c>
      <c r="H2981" s="104" t="str">
        <f t="shared" si="324"/>
        <v>Di bawah 1</v>
      </c>
      <c r="I2981" s="104" t="str">
        <f t="shared" si="325"/>
        <v>Di bawah ambang nilai</v>
      </c>
      <c r="J2981" s="106">
        <f t="shared" si="326"/>
        <v>9298064.0029809996</v>
      </c>
      <c r="K2981" s="105">
        <f t="shared" si="327"/>
        <v>0</v>
      </c>
      <c r="L2981" s="106">
        <f t="shared" si="328"/>
        <v>0</v>
      </c>
    </row>
    <row r="2982" spans="1:12" x14ac:dyDescent="0.3">
      <c r="A2982" s="104" t="s">
        <v>6349</v>
      </c>
      <c r="B2982" s="104" t="s">
        <v>6350</v>
      </c>
      <c r="C2982" s="105">
        <v>465</v>
      </c>
      <c r="D2982" s="105">
        <v>452</v>
      </c>
      <c r="E2982" s="106">
        <f t="shared" si="322"/>
        <v>0.97204301075268817</v>
      </c>
      <c r="F2982" s="107">
        <f t="shared" si="323"/>
        <v>47</v>
      </c>
      <c r="G2982" s="107">
        <f>COUNTIF(Data_Eksportir!$H$2:$H$3401,A2982)</f>
        <v>0</v>
      </c>
      <c r="H2982" s="104" t="str">
        <f t="shared" si="324"/>
        <v>Di bawah 1</v>
      </c>
      <c r="I2982" s="104" t="str">
        <f t="shared" si="325"/>
        <v>Di bawah ambang nilai</v>
      </c>
      <c r="J2982" s="106">
        <f t="shared" si="326"/>
        <v>452.00298199999997</v>
      </c>
      <c r="K2982" s="105">
        <f t="shared" si="327"/>
        <v>0</v>
      </c>
      <c r="L2982" s="106">
        <f t="shared" si="328"/>
        <v>0</v>
      </c>
    </row>
    <row r="2983" spans="1:12" x14ac:dyDescent="0.3">
      <c r="A2983" s="104" t="s">
        <v>6351</v>
      </c>
      <c r="B2983" s="104" t="s">
        <v>6352</v>
      </c>
      <c r="C2983" s="105">
        <v>1114950</v>
      </c>
      <c r="D2983" s="105">
        <v>4890111</v>
      </c>
      <c r="E2983" s="106">
        <f t="shared" si="322"/>
        <v>4.3859464549979821</v>
      </c>
      <c r="F2983" s="107">
        <f t="shared" si="323"/>
        <v>47</v>
      </c>
      <c r="G2983" s="107">
        <f>COUNTIF(Data_Eksportir!$H$2:$H$3401,A2983)</f>
        <v>0</v>
      </c>
      <c r="H2983" s="104" t="str">
        <f t="shared" si="324"/>
        <v>1 – 5</v>
      </c>
      <c r="I2983" s="104" t="str">
        <f t="shared" si="325"/>
        <v>Di bawah ambang nilai</v>
      </c>
      <c r="J2983" s="106">
        <f t="shared" si="326"/>
        <v>4890111.0029830001</v>
      </c>
      <c r="K2983" s="105">
        <f t="shared" si="327"/>
        <v>0</v>
      </c>
      <c r="L2983" s="106">
        <f t="shared" si="328"/>
        <v>0</v>
      </c>
    </row>
    <row r="2984" spans="1:12" x14ac:dyDescent="0.3">
      <c r="A2984" s="104" t="s">
        <v>6353</v>
      </c>
      <c r="B2984" s="104" t="s">
        <v>6354</v>
      </c>
      <c r="C2984" s="105">
        <v>2400</v>
      </c>
      <c r="D2984" s="105">
        <v>8400</v>
      </c>
      <c r="E2984" s="106">
        <f t="shared" si="322"/>
        <v>3.5</v>
      </c>
      <c r="F2984" s="107">
        <f t="shared" si="323"/>
        <v>47</v>
      </c>
      <c r="G2984" s="107">
        <f>COUNTIF(Data_Eksportir!$H$2:$H$3401,A2984)</f>
        <v>0</v>
      </c>
      <c r="H2984" s="104" t="str">
        <f t="shared" si="324"/>
        <v>1 – 5</v>
      </c>
      <c r="I2984" s="104" t="str">
        <f t="shared" si="325"/>
        <v>Di bawah ambang nilai</v>
      </c>
      <c r="J2984" s="106">
        <f t="shared" si="326"/>
        <v>8400.0029840000007</v>
      </c>
      <c r="K2984" s="105">
        <f t="shared" si="327"/>
        <v>0</v>
      </c>
      <c r="L2984" s="106">
        <f t="shared" si="328"/>
        <v>0</v>
      </c>
    </row>
    <row r="2985" spans="1:12" x14ac:dyDescent="0.3">
      <c r="A2985" s="104" t="s">
        <v>6355</v>
      </c>
      <c r="B2985" s="104" t="s">
        <v>6356</v>
      </c>
      <c r="C2985" s="105">
        <v>5008174</v>
      </c>
      <c r="D2985" s="105">
        <v>591894</v>
      </c>
      <c r="E2985" s="106">
        <f t="shared" si="322"/>
        <v>0.11818559019714571</v>
      </c>
      <c r="F2985" s="107">
        <f t="shared" si="323"/>
        <v>47</v>
      </c>
      <c r="G2985" s="107">
        <f>COUNTIF(Data_Eksportir!$H$2:$H$3401,A2985)</f>
        <v>0</v>
      </c>
      <c r="H2985" s="104" t="str">
        <f t="shared" si="324"/>
        <v>Di bawah 1</v>
      </c>
      <c r="I2985" s="104" t="str">
        <f t="shared" si="325"/>
        <v>Di bawah ambang nilai</v>
      </c>
      <c r="J2985" s="106">
        <f t="shared" si="326"/>
        <v>591894.00298500003</v>
      </c>
      <c r="K2985" s="105">
        <f t="shared" si="327"/>
        <v>0</v>
      </c>
      <c r="L2985" s="106">
        <f t="shared" si="328"/>
        <v>0</v>
      </c>
    </row>
    <row r="2986" spans="1:12" x14ac:dyDescent="0.3">
      <c r="A2986" s="104" t="s">
        <v>6357</v>
      </c>
      <c r="B2986" s="104" t="s">
        <v>6358</v>
      </c>
      <c r="C2986" s="105">
        <v>1627626</v>
      </c>
      <c r="D2986" s="105">
        <v>395568</v>
      </c>
      <c r="E2986" s="106">
        <f t="shared" si="322"/>
        <v>0.2430337190484792</v>
      </c>
      <c r="F2986" s="107">
        <f t="shared" si="323"/>
        <v>47</v>
      </c>
      <c r="G2986" s="107">
        <f>COUNTIF(Data_Eksportir!$H$2:$H$3401,A2986)</f>
        <v>0</v>
      </c>
      <c r="H2986" s="104" t="str">
        <f t="shared" si="324"/>
        <v>Di bawah 1</v>
      </c>
      <c r="I2986" s="104" t="str">
        <f t="shared" si="325"/>
        <v>Di bawah ambang nilai</v>
      </c>
      <c r="J2986" s="106">
        <f t="shared" si="326"/>
        <v>395568.00298599998</v>
      </c>
      <c r="K2986" s="105">
        <f t="shared" si="327"/>
        <v>0</v>
      </c>
      <c r="L2986" s="106">
        <f t="shared" si="328"/>
        <v>0</v>
      </c>
    </row>
    <row r="2987" spans="1:12" x14ac:dyDescent="0.3">
      <c r="A2987" s="104" t="s">
        <v>6359</v>
      </c>
      <c r="B2987" s="104" t="s">
        <v>6360</v>
      </c>
      <c r="C2987" s="105">
        <v>3258133</v>
      </c>
      <c r="D2987" s="105">
        <v>329375</v>
      </c>
      <c r="E2987" s="106">
        <f t="shared" si="322"/>
        <v>0.10109317207124448</v>
      </c>
      <c r="F2987" s="107">
        <f t="shared" si="323"/>
        <v>47</v>
      </c>
      <c r="G2987" s="107">
        <f>COUNTIF(Data_Eksportir!$H$2:$H$3401,A2987)</f>
        <v>0</v>
      </c>
      <c r="H2987" s="104" t="str">
        <f t="shared" si="324"/>
        <v>Di bawah 1</v>
      </c>
      <c r="I2987" s="104" t="str">
        <f t="shared" si="325"/>
        <v>Di bawah ambang nilai</v>
      </c>
      <c r="J2987" s="106">
        <f t="shared" si="326"/>
        <v>329375.00298699999</v>
      </c>
      <c r="K2987" s="105">
        <f t="shared" si="327"/>
        <v>0</v>
      </c>
      <c r="L2987" s="106">
        <f t="shared" si="328"/>
        <v>0</v>
      </c>
    </row>
    <row r="2988" spans="1:12" x14ac:dyDescent="0.3">
      <c r="A2988" s="104" t="s">
        <v>6361</v>
      </c>
      <c r="B2988" s="104" t="s">
        <v>6362</v>
      </c>
      <c r="C2988" s="105">
        <v>16337983</v>
      </c>
      <c r="D2988" s="105">
        <v>2109518</v>
      </c>
      <c r="E2988" s="106">
        <f t="shared" si="322"/>
        <v>0.12911740696510701</v>
      </c>
      <c r="F2988" s="107">
        <f t="shared" si="323"/>
        <v>47</v>
      </c>
      <c r="G2988" s="107">
        <f>COUNTIF(Data_Eksportir!$H$2:$H$3401,A2988)</f>
        <v>1</v>
      </c>
      <c r="H2988" s="104" t="str">
        <f t="shared" si="324"/>
        <v>Di bawah 1</v>
      </c>
      <c r="I2988" s="104" t="str">
        <f t="shared" si="325"/>
        <v>Di bawah ambang nilai</v>
      </c>
      <c r="J2988" s="106">
        <f t="shared" si="326"/>
        <v>2109518.0029879999</v>
      </c>
      <c r="K2988" s="105">
        <f t="shared" si="327"/>
        <v>0</v>
      </c>
      <c r="L2988" s="106">
        <f t="shared" si="328"/>
        <v>0</v>
      </c>
    </row>
    <row r="2989" spans="1:12" x14ac:dyDescent="0.3">
      <c r="A2989" s="104" t="s">
        <v>6363</v>
      </c>
      <c r="B2989" s="104" t="s">
        <v>6364</v>
      </c>
      <c r="C2989" s="105">
        <v>18879084</v>
      </c>
      <c r="D2989" s="105">
        <v>13203164</v>
      </c>
      <c r="E2989" s="106">
        <f t="shared" si="322"/>
        <v>0.69935405764389835</v>
      </c>
      <c r="F2989" s="107">
        <f t="shared" si="323"/>
        <v>48</v>
      </c>
      <c r="G2989" s="107">
        <f>COUNTIF(Data_Eksportir!$H$2:$H$3401,A2989)</f>
        <v>0</v>
      </c>
      <c r="H2989" s="104" t="str">
        <f t="shared" si="324"/>
        <v>Di bawah 1</v>
      </c>
      <c r="I2989" s="104" t="str">
        <f t="shared" si="325"/>
        <v>Belum terwakili</v>
      </c>
      <c r="J2989" s="106">
        <f t="shared" si="326"/>
        <v>13203164.002989</v>
      </c>
      <c r="K2989" s="105">
        <f t="shared" si="327"/>
        <v>13203164</v>
      </c>
      <c r="L2989" s="106">
        <f t="shared" si="328"/>
        <v>13203164.002989</v>
      </c>
    </row>
    <row r="2990" spans="1:12" x14ac:dyDescent="0.3">
      <c r="A2990" s="104" t="s">
        <v>6365</v>
      </c>
      <c r="B2990" s="104" t="s">
        <v>6366</v>
      </c>
      <c r="C2990" s="105">
        <v>24937</v>
      </c>
      <c r="D2990" s="105">
        <v>20619</v>
      </c>
      <c r="E2990" s="106">
        <f t="shared" si="322"/>
        <v>0.82684364598788951</v>
      </c>
      <c r="F2990" s="107">
        <f t="shared" si="323"/>
        <v>48</v>
      </c>
      <c r="G2990" s="107">
        <f>COUNTIF(Data_Eksportir!$H$2:$H$3401,A2990)</f>
        <v>0</v>
      </c>
      <c r="H2990" s="104" t="str">
        <f t="shared" si="324"/>
        <v>Di bawah 1</v>
      </c>
      <c r="I2990" s="104" t="str">
        <f t="shared" si="325"/>
        <v>Di bawah ambang nilai</v>
      </c>
      <c r="J2990" s="106">
        <f t="shared" si="326"/>
        <v>20619.002990000001</v>
      </c>
      <c r="K2990" s="105">
        <f t="shared" si="327"/>
        <v>0</v>
      </c>
      <c r="L2990" s="106">
        <f t="shared" si="328"/>
        <v>0</v>
      </c>
    </row>
    <row r="2991" spans="1:12" x14ac:dyDescent="0.3">
      <c r="A2991" s="104" t="s">
        <v>6367</v>
      </c>
      <c r="B2991" s="104" t="s">
        <v>6368</v>
      </c>
      <c r="C2991" s="105">
        <v>10482</v>
      </c>
      <c r="D2991" s="105">
        <v>5732</v>
      </c>
      <c r="E2991" s="106">
        <f t="shared" si="322"/>
        <v>0.54684220568593778</v>
      </c>
      <c r="F2991" s="107">
        <f t="shared" si="323"/>
        <v>48</v>
      </c>
      <c r="G2991" s="107">
        <f>COUNTIF(Data_Eksportir!$H$2:$H$3401,A2991)</f>
        <v>0</v>
      </c>
      <c r="H2991" s="104" t="str">
        <f t="shared" si="324"/>
        <v>Di bawah 1</v>
      </c>
      <c r="I2991" s="104" t="str">
        <f t="shared" si="325"/>
        <v>Di bawah ambang nilai</v>
      </c>
      <c r="J2991" s="106">
        <f t="shared" si="326"/>
        <v>5732.0029910000003</v>
      </c>
      <c r="K2991" s="105">
        <f t="shared" si="327"/>
        <v>0</v>
      </c>
      <c r="L2991" s="106">
        <f t="shared" si="328"/>
        <v>0</v>
      </c>
    </row>
    <row r="2992" spans="1:12" x14ac:dyDescent="0.3">
      <c r="A2992" s="104" t="s">
        <v>6369</v>
      </c>
      <c r="B2992" s="104" t="s">
        <v>6370</v>
      </c>
      <c r="C2992" s="105">
        <v>3</v>
      </c>
      <c r="D2992" s="105">
        <v>53</v>
      </c>
      <c r="E2992" s="106">
        <f t="shared" si="322"/>
        <v>17.666666666666668</v>
      </c>
      <c r="F2992" s="107">
        <f t="shared" si="323"/>
        <v>48</v>
      </c>
      <c r="G2992" s="107">
        <f>COUNTIF(Data_Eksportir!$H$2:$H$3401,A2992)</f>
        <v>0</v>
      </c>
      <c r="H2992" s="104" t="str">
        <f t="shared" si="324"/>
        <v>5 – 20</v>
      </c>
      <c r="I2992" s="104" t="str">
        <f t="shared" si="325"/>
        <v>Di bawah ambang nilai</v>
      </c>
      <c r="J2992" s="106">
        <f t="shared" si="326"/>
        <v>53.002991999999999</v>
      </c>
      <c r="K2992" s="105">
        <f t="shared" si="327"/>
        <v>0</v>
      </c>
      <c r="L2992" s="106">
        <f t="shared" si="328"/>
        <v>0</v>
      </c>
    </row>
    <row r="2993" spans="1:12" x14ac:dyDescent="0.3">
      <c r="A2993" s="104" t="s">
        <v>6371</v>
      </c>
      <c r="B2993" s="104" t="s">
        <v>6372</v>
      </c>
      <c r="C2993" s="105">
        <v>3076</v>
      </c>
      <c r="D2993" s="105">
        <v>2096</v>
      </c>
      <c r="E2993" s="106">
        <f t="shared" si="322"/>
        <v>0.68140442132639789</v>
      </c>
      <c r="F2993" s="107">
        <f t="shared" si="323"/>
        <v>48</v>
      </c>
      <c r="G2993" s="107">
        <f>COUNTIF(Data_Eksportir!$H$2:$H$3401,A2993)</f>
        <v>0</v>
      </c>
      <c r="H2993" s="104" t="str">
        <f t="shared" si="324"/>
        <v>Di bawah 1</v>
      </c>
      <c r="I2993" s="104" t="str">
        <f t="shared" si="325"/>
        <v>Di bawah ambang nilai</v>
      </c>
      <c r="J2993" s="106">
        <f t="shared" si="326"/>
        <v>2096.0029930000001</v>
      </c>
      <c r="K2993" s="105">
        <f t="shared" si="327"/>
        <v>0</v>
      </c>
      <c r="L2993" s="106">
        <f t="shared" si="328"/>
        <v>0</v>
      </c>
    </row>
    <row r="2994" spans="1:12" x14ac:dyDescent="0.3">
      <c r="A2994" s="104" t="s">
        <v>6373</v>
      </c>
      <c r="B2994" s="104" t="s">
        <v>6374</v>
      </c>
      <c r="C2994" s="105">
        <v>49322</v>
      </c>
      <c r="D2994" s="105">
        <v>39701</v>
      </c>
      <c r="E2994" s="106">
        <f t="shared" si="322"/>
        <v>0.80493491748104296</v>
      </c>
      <c r="F2994" s="107">
        <f t="shared" si="323"/>
        <v>48</v>
      </c>
      <c r="G2994" s="107">
        <f>COUNTIF(Data_Eksportir!$H$2:$H$3401,A2994)</f>
        <v>0</v>
      </c>
      <c r="H2994" s="104" t="str">
        <f t="shared" si="324"/>
        <v>Di bawah 1</v>
      </c>
      <c r="I2994" s="104" t="str">
        <f t="shared" si="325"/>
        <v>Di bawah ambang nilai</v>
      </c>
      <c r="J2994" s="106">
        <f t="shared" si="326"/>
        <v>39701.002994000002</v>
      </c>
      <c r="K2994" s="105">
        <f t="shared" si="327"/>
        <v>0</v>
      </c>
      <c r="L2994" s="106">
        <f t="shared" si="328"/>
        <v>0</v>
      </c>
    </row>
    <row r="2995" spans="1:12" x14ac:dyDescent="0.3">
      <c r="A2995" s="104" t="s">
        <v>6375</v>
      </c>
      <c r="B2995" s="104" t="s">
        <v>6376</v>
      </c>
      <c r="C2995" s="105">
        <v>38176</v>
      </c>
      <c r="D2995" s="105">
        <v>20294</v>
      </c>
      <c r="E2995" s="106">
        <f t="shared" si="322"/>
        <v>0.53159052808046936</v>
      </c>
      <c r="F2995" s="107">
        <f t="shared" si="323"/>
        <v>48</v>
      </c>
      <c r="G2995" s="107">
        <f>COUNTIF(Data_Eksportir!$H$2:$H$3401,A2995)</f>
        <v>0</v>
      </c>
      <c r="H2995" s="104" t="str">
        <f t="shared" si="324"/>
        <v>Di bawah 1</v>
      </c>
      <c r="I2995" s="104" t="str">
        <f t="shared" si="325"/>
        <v>Di bawah ambang nilai</v>
      </c>
      <c r="J2995" s="106">
        <f t="shared" si="326"/>
        <v>20294.002994999999</v>
      </c>
      <c r="K2995" s="105">
        <f t="shared" si="327"/>
        <v>0</v>
      </c>
      <c r="L2995" s="106">
        <f t="shared" si="328"/>
        <v>0</v>
      </c>
    </row>
    <row r="2996" spans="1:12" x14ac:dyDescent="0.3">
      <c r="A2996" s="104" t="s">
        <v>6377</v>
      </c>
      <c r="B2996" s="104" t="s">
        <v>6378</v>
      </c>
      <c r="C2996" s="105">
        <v>18425</v>
      </c>
      <c r="D2996" s="105">
        <v>23588</v>
      </c>
      <c r="E2996" s="106">
        <f t="shared" si="322"/>
        <v>1.2802170963364994</v>
      </c>
      <c r="F2996" s="107">
        <f t="shared" si="323"/>
        <v>48</v>
      </c>
      <c r="G2996" s="107">
        <f>COUNTIF(Data_Eksportir!$H$2:$H$3401,A2996)</f>
        <v>0</v>
      </c>
      <c r="H2996" s="104" t="str">
        <f t="shared" si="324"/>
        <v>1 – 5</v>
      </c>
      <c r="I2996" s="104" t="str">
        <f t="shared" si="325"/>
        <v>Di bawah ambang nilai</v>
      </c>
      <c r="J2996" s="106">
        <f t="shared" si="326"/>
        <v>23588.002995999999</v>
      </c>
      <c r="K2996" s="105">
        <f t="shared" si="327"/>
        <v>0</v>
      </c>
      <c r="L2996" s="106">
        <f t="shared" si="328"/>
        <v>0</v>
      </c>
    </row>
    <row r="2997" spans="1:12" x14ac:dyDescent="0.3">
      <c r="A2997" s="104" t="s">
        <v>6379</v>
      </c>
      <c r="B2997" s="104" t="s">
        <v>6380</v>
      </c>
      <c r="C2997" s="105">
        <v>99881</v>
      </c>
      <c r="D2997" s="105">
        <v>116755</v>
      </c>
      <c r="E2997" s="106">
        <f t="shared" si="322"/>
        <v>1.1689410398374065</v>
      </c>
      <c r="F2997" s="107">
        <f t="shared" si="323"/>
        <v>48</v>
      </c>
      <c r="G2997" s="107">
        <f>COUNTIF(Data_Eksportir!$H$2:$H$3401,A2997)</f>
        <v>0</v>
      </c>
      <c r="H2997" s="104" t="str">
        <f t="shared" si="324"/>
        <v>1 – 5</v>
      </c>
      <c r="I2997" s="104" t="str">
        <f t="shared" si="325"/>
        <v>Di bawah ambang nilai</v>
      </c>
      <c r="J2997" s="106">
        <f t="shared" si="326"/>
        <v>116755.002997</v>
      </c>
      <c r="K2997" s="105">
        <f t="shared" si="327"/>
        <v>0</v>
      </c>
      <c r="L2997" s="106">
        <f t="shared" si="328"/>
        <v>0</v>
      </c>
    </row>
    <row r="2998" spans="1:12" x14ac:dyDescent="0.3">
      <c r="A2998" s="104" t="s">
        <v>6381</v>
      </c>
      <c r="B2998" s="104" t="s">
        <v>6382</v>
      </c>
      <c r="C2998" s="105">
        <v>37729</v>
      </c>
      <c r="D2998" s="105">
        <v>50895</v>
      </c>
      <c r="E2998" s="106">
        <f t="shared" si="322"/>
        <v>1.3489623366641046</v>
      </c>
      <c r="F2998" s="107">
        <f t="shared" si="323"/>
        <v>48</v>
      </c>
      <c r="G2998" s="107">
        <f>COUNTIF(Data_Eksportir!$H$2:$H$3401,A2998)</f>
        <v>0</v>
      </c>
      <c r="H2998" s="104" t="str">
        <f t="shared" si="324"/>
        <v>1 – 5</v>
      </c>
      <c r="I2998" s="104" t="str">
        <f t="shared" si="325"/>
        <v>Di bawah ambang nilai</v>
      </c>
      <c r="J2998" s="106">
        <f t="shared" si="326"/>
        <v>50895.002998000004</v>
      </c>
      <c r="K2998" s="105">
        <f t="shared" si="327"/>
        <v>0</v>
      </c>
      <c r="L2998" s="106">
        <f t="shared" si="328"/>
        <v>0</v>
      </c>
    </row>
    <row r="2999" spans="1:12" x14ac:dyDescent="0.3">
      <c r="A2999" s="104" t="s">
        <v>6383</v>
      </c>
      <c r="B2999" s="104" t="s">
        <v>6384</v>
      </c>
      <c r="C2999" s="105">
        <v>937</v>
      </c>
      <c r="D2999" s="105">
        <v>4818</v>
      </c>
      <c r="E2999" s="106">
        <f t="shared" si="322"/>
        <v>5.1419423692636075</v>
      </c>
      <c r="F2999" s="107">
        <f t="shared" si="323"/>
        <v>48</v>
      </c>
      <c r="G2999" s="107">
        <f>COUNTIF(Data_Eksportir!$H$2:$H$3401,A2999)</f>
        <v>0</v>
      </c>
      <c r="H2999" s="104" t="str">
        <f t="shared" si="324"/>
        <v>5 – 20</v>
      </c>
      <c r="I2999" s="104" t="str">
        <f t="shared" si="325"/>
        <v>Di bawah ambang nilai</v>
      </c>
      <c r="J2999" s="106">
        <f t="shared" si="326"/>
        <v>4818.0029990000003</v>
      </c>
      <c r="K2999" s="105">
        <f t="shared" si="327"/>
        <v>0</v>
      </c>
      <c r="L2999" s="106">
        <f t="shared" si="328"/>
        <v>0</v>
      </c>
    </row>
    <row r="3000" spans="1:12" x14ac:dyDescent="0.3">
      <c r="A3000" s="104" t="s">
        <v>6385</v>
      </c>
      <c r="B3000" s="104" t="s">
        <v>6386</v>
      </c>
      <c r="C3000" s="105"/>
      <c r="D3000" s="105">
        <v>222</v>
      </c>
      <c r="E3000" s="106" t="str">
        <f t="shared" si="322"/>
        <v/>
      </c>
      <c r="F3000" s="107">
        <f t="shared" si="323"/>
        <v>48</v>
      </c>
      <c r="G3000" s="107">
        <f>COUNTIF(Data_Eksportir!$H$2:$H$3401,A3000)</f>
        <v>0</v>
      </c>
      <c r="H3000" s="104" t="str">
        <f t="shared" si="324"/>
        <v>Tanpa data berat</v>
      </c>
      <c r="I3000" s="104" t="str">
        <f t="shared" si="325"/>
        <v>Di bawah ambang nilai</v>
      </c>
      <c r="J3000" s="106">
        <f t="shared" si="326"/>
        <v>222.00299999999999</v>
      </c>
      <c r="K3000" s="105">
        <f t="shared" si="327"/>
        <v>0</v>
      </c>
      <c r="L3000" s="106">
        <f t="shared" si="328"/>
        <v>0</v>
      </c>
    </row>
    <row r="3001" spans="1:12" x14ac:dyDescent="0.3">
      <c r="A3001" s="104" t="s">
        <v>6387</v>
      </c>
      <c r="B3001" s="104" t="s">
        <v>6388</v>
      </c>
      <c r="C3001" s="105">
        <v>47736</v>
      </c>
      <c r="D3001" s="105">
        <v>54734</v>
      </c>
      <c r="E3001" s="106">
        <f t="shared" si="322"/>
        <v>1.1465979554214849</v>
      </c>
      <c r="F3001" s="107">
        <f t="shared" si="323"/>
        <v>48</v>
      </c>
      <c r="G3001" s="107">
        <f>COUNTIF(Data_Eksportir!$H$2:$H$3401,A3001)</f>
        <v>0</v>
      </c>
      <c r="H3001" s="104" t="str">
        <f t="shared" si="324"/>
        <v>1 – 5</v>
      </c>
      <c r="I3001" s="104" t="str">
        <f t="shared" si="325"/>
        <v>Di bawah ambang nilai</v>
      </c>
      <c r="J3001" s="106">
        <f t="shared" si="326"/>
        <v>54734.003000999997</v>
      </c>
      <c r="K3001" s="105">
        <f t="shared" si="327"/>
        <v>0</v>
      </c>
      <c r="L3001" s="106">
        <f t="shared" si="328"/>
        <v>0</v>
      </c>
    </row>
    <row r="3002" spans="1:12" x14ac:dyDescent="0.3">
      <c r="A3002" s="104" t="s">
        <v>6389</v>
      </c>
      <c r="B3002" s="104" t="s">
        <v>6390</v>
      </c>
      <c r="C3002" s="105">
        <v>1</v>
      </c>
      <c r="D3002" s="105">
        <v>1</v>
      </c>
      <c r="E3002" s="106">
        <f t="shared" si="322"/>
        <v>1</v>
      </c>
      <c r="F3002" s="107">
        <f t="shared" si="323"/>
        <v>48</v>
      </c>
      <c r="G3002" s="107">
        <f>COUNTIF(Data_Eksportir!$H$2:$H$3401,A3002)</f>
        <v>0</v>
      </c>
      <c r="H3002" s="104" t="str">
        <f t="shared" si="324"/>
        <v>1 – 5</v>
      </c>
      <c r="I3002" s="104" t="str">
        <f t="shared" si="325"/>
        <v>Di bawah ambang nilai</v>
      </c>
      <c r="J3002" s="106">
        <f t="shared" si="326"/>
        <v>1.0030019999999999</v>
      </c>
      <c r="K3002" s="105">
        <f t="shared" si="327"/>
        <v>0</v>
      </c>
      <c r="L3002" s="106">
        <f t="shared" si="328"/>
        <v>0</v>
      </c>
    </row>
    <row r="3003" spans="1:12" x14ac:dyDescent="0.3">
      <c r="A3003" s="104" t="s">
        <v>6391</v>
      </c>
      <c r="B3003" s="104" t="s">
        <v>6392</v>
      </c>
      <c r="C3003" s="105">
        <v>93894048</v>
      </c>
      <c r="D3003" s="105">
        <v>58579530</v>
      </c>
      <c r="E3003" s="106">
        <f t="shared" si="322"/>
        <v>0.62388970598008509</v>
      </c>
      <c r="F3003" s="107">
        <f t="shared" si="323"/>
        <v>48</v>
      </c>
      <c r="G3003" s="107">
        <f>COUNTIF(Data_Eksportir!$H$2:$H$3401,A3003)</f>
        <v>0</v>
      </c>
      <c r="H3003" s="104" t="str">
        <f t="shared" si="324"/>
        <v>Di bawah 1</v>
      </c>
      <c r="I3003" s="104" t="str">
        <f t="shared" si="325"/>
        <v>Belum terwakili</v>
      </c>
      <c r="J3003" s="106">
        <f t="shared" si="326"/>
        <v>58579530.003003001</v>
      </c>
      <c r="K3003" s="105">
        <f t="shared" si="327"/>
        <v>58579530</v>
      </c>
      <c r="L3003" s="106">
        <f t="shared" si="328"/>
        <v>58579530.003003001</v>
      </c>
    </row>
    <row r="3004" spans="1:12" x14ac:dyDescent="0.3">
      <c r="A3004" s="104" t="s">
        <v>6393</v>
      </c>
      <c r="B3004" s="104" t="s">
        <v>6394</v>
      </c>
      <c r="C3004" s="105">
        <v>626652957</v>
      </c>
      <c r="D3004" s="105">
        <v>364874476</v>
      </c>
      <c r="E3004" s="106">
        <f t="shared" si="322"/>
        <v>0.58225924241509641</v>
      </c>
      <c r="F3004" s="107">
        <f t="shared" si="323"/>
        <v>48</v>
      </c>
      <c r="G3004" s="107">
        <f>COUNTIF(Data_Eksportir!$H$2:$H$3401,A3004)</f>
        <v>0</v>
      </c>
      <c r="H3004" s="104" t="str">
        <f t="shared" si="324"/>
        <v>Di bawah 1</v>
      </c>
      <c r="I3004" s="104" t="str">
        <f t="shared" si="325"/>
        <v>Belum terwakili</v>
      </c>
      <c r="J3004" s="106">
        <f t="shared" si="326"/>
        <v>364874476.00300401</v>
      </c>
      <c r="K3004" s="105">
        <f t="shared" si="327"/>
        <v>364874476</v>
      </c>
      <c r="L3004" s="106">
        <f t="shared" si="328"/>
        <v>364874476.00300401</v>
      </c>
    </row>
    <row r="3005" spans="1:12" x14ac:dyDescent="0.3">
      <c r="A3005" s="104" t="s">
        <v>6395</v>
      </c>
      <c r="B3005" s="104" t="s">
        <v>6396</v>
      </c>
      <c r="C3005" s="105">
        <v>747</v>
      </c>
      <c r="D3005" s="105">
        <v>446</v>
      </c>
      <c r="E3005" s="106">
        <f t="shared" si="322"/>
        <v>0.5970548862115127</v>
      </c>
      <c r="F3005" s="107">
        <f t="shared" si="323"/>
        <v>48</v>
      </c>
      <c r="G3005" s="107">
        <f>COUNTIF(Data_Eksportir!$H$2:$H$3401,A3005)</f>
        <v>0</v>
      </c>
      <c r="H3005" s="104" t="str">
        <f t="shared" si="324"/>
        <v>Di bawah 1</v>
      </c>
      <c r="I3005" s="104" t="str">
        <f t="shared" si="325"/>
        <v>Di bawah ambang nilai</v>
      </c>
      <c r="J3005" s="106">
        <f t="shared" si="326"/>
        <v>446.00300499999997</v>
      </c>
      <c r="K3005" s="105">
        <f t="shared" si="327"/>
        <v>0</v>
      </c>
      <c r="L3005" s="106">
        <f t="shared" si="328"/>
        <v>0</v>
      </c>
    </row>
    <row r="3006" spans="1:12" x14ac:dyDescent="0.3">
      <c r="A3006" s="104" t="s">
        <v>6397</v>
      </c>
      <c r="B3006" s="104" t="s">
        <v>6398</v>
      </c>
      <c r="C3006" s="105">
        <v>157776217</v>
      </c>
      <c r="D3006" s="105">
        <v>120100704</v>
      </c>
      <c r="E3006" s="106">
        <f t="shared" si="322"/>
        <v>0.76120917514456565</v>
      </c>
      <c r="F3006" s="107">
        <f t="shared" si="323"/>
        <v>48</v>
      </c>
      <c r="G3006" s="107">
        <f>COUNTIF(Data_Eksportir!$H$2:$H$3401,A3006)</f>
        <v>0</v>
      </c>
      <c r="H3006" s="104" t="str">
        <f t="shared" si="324"/>
        <v>Di bawah 1</v>
      </c>
      <c r="I3006" s="104" t="str">
        <f t="shared" si="325"/>
        <v>Belum terwakili</v>
      </c>
      <c r="J3006" s="106">
        <f t="shared" si="326"/>
        <v>120100704.003006</v>
      </c>
      <c r="K3006" s="105">
        <f t="shared" si="327"/>
        <v>120100704</v>
      </c>
      <c r="L3006" s="106">
        <f t="shared" si="328"/>
        <v>120100704.003006</v>
      </c>
    </row>
    <row r="3007" spans="1:12" x14ac:dyDescent="0.3">
      <c r="A3007" s="104" t="s">
        <v>6399</v>
      </c>
      <c r="B3007" s="104" t="s">
        <v>6400</v>
      </c>
      <c r="C3007" s="105">
        <v>22</v>
      </c>
      <c r="D3007" s="105">
        <v>79</v>
      </c>
      <c r="E3007" s="106">
        <f t="shared" si="322"/>
        <v>3.5909090909090908</v>
      </c>
      <c r="F3007" s="107">
        <f t="shared" si="323"/>
        <v>48</v>
      </c>
      <c r="G3007" s="107">
        <f>COUNTIF(Data_Eksportir!$H$2:$H$3401,A3007)</f>
        <v>0</v>
      </c>
      <c r="H3007" s="104" t="str">
        <f t="shared" si="324"/>
        <v>1 – 5</v>
      </c>
      <c r="I3007" s="104" t="str">
        <f t="shared" si="325"/>
        <v>Di bawah ambang nilai</v>
      </c>
      <c r="J3007" s="106">
        <f t="shared" si="326"/>
        <v>79.003006999999997</v>
      </c>
      <c r="K3007" s="105">
        <f t="shared" si="327"/>
        <v>0</v>
      </c>
      <c r="L3007" s="106">
        <f t="shared" si="328"/>
        <v>0</v>
      </c>
    </row>
    <row r="3008" spans="1:12" x14ac:dyDescent="0.3">
      <c r="A3008" s="104" t="s">
        <v>6401</v>
      </c>
      <c r="B3008" s="104" t="s">
        <v>6402</v>
      </c>
      <c r="C3008" s="105">
        <v>1320919261</v>
      </c>
      <c r="D3008" s="105">
        <v>930375600</v>
      </c>
      <c r="E3008" s="106">
        <f t="shared" si="322"/>
        <v>0.70433949104176174</v>
      </c>
      <c r="F3008" s="107">
        <f t="shared" si="323"/>
        <v>48</v>
      </c>
      <c r="G3008" s="107">
        <f>COUNTIF(Data_Eksportir!$H$2:$H$3401,A3008)</f>
        <v>0</v>
      </c>
      <c r="H3008" s="104" t="str">
        <f t="shared" si="324"/>
        <v>Di bawah 1</v>
      </c>
      <c r="I3008" s="104" t="str">
        <f t="shared" si="325"/>
        <v>Belum terwakili</v>
      </c>
      <c r="J3008" s="106">
        <f t="shared" si="326"/>
        <v>930375600.00300801</v>
      </c>
      <c r="K3008" s="105">
        <f t="shared" si="327"/>
        <v>930375600</v>
      </c>
      <c r="L3008" s="106">
        <f t="shared" si="328"/>
        <v>930375600.00300801</v>
      </c>
    </row>
    <row r="3009" spans="1:12" x14ac:dyDescent="0.3">
      <c r="A3009" s="104" t="s">
        <v>6403</v>
      </c>
      <c r="B3009" s="104" t="s">
        <v>6404</v>
      </c>
      <c r="C3009" s="105">
        <v>693</v>
      </c>
      <c r="D3009" s="105">
        <v>2228</v>
      </c>
      <c r="E3009" s="106">
        <f t="shared" si="322"/>
        <v>3.2150072150072151</v>
      </c>
      <c r="F3009" s="107">
        <f t="shared" si="323"/>
        <v>48</v>
      </c>
      <c r="G3009" s="107">
        <f>COUNTIF(Data_Eksportir!$H$2:$H$3401,A3009)</f>
        <v>0</v>
      </c>
      <c r="H3009" s="104" t="str">
        <f t="shared" si="324"/>
        <v>1 – 5</v>
      </c>
      <c r="I3009" s="104" t="str">
        <f t="shared" si="325"/>
        <v>Di bawah ambang nilai</v>
      </c>
      <c r="J3009" s="106">
        <f t="shared" si="326"/>
        <v>2228.003009</v>
      </c>
      <c r="K3009" s="105">
        <f t="shared" si="327"/>
        <v>0</v>
      </c>
      <c r="L3009" s="106">
        <f t="shared" si="328"/>
        <v>0</v>
      </c>
    </row>
    <row r="3010" spans="1:12" x14ac:dyDescent="0.3">
      <c r="A3010" s="104" t="s">
        <v>6405</v>
      </c>
      <c r="B3010" s="104" t="s">
        <v>6406</v>
      </c>
      <c r="C3010" s="105">
        <v>78958438</v>
      </c>
      <c r="D3010" s="105">
        <v>53611790</v>
      </c>
      <c r="E3010" s="106">
        <f t="shared" ref="E3010:E3073" si="329">IF(AND(ISNUMBER(C3010),C3010&gt;0),D3010/C3010,"")</f>
        <v>0.67898746933165011</v>
      </c>
      <c r="F3010" s="107">
        <f t="shared" ref="F3010:F3073" si="330">VALUE(LEFT(A3010,2))</f>
        <v>48</v>
      </c>
      <c r="G3010" s="107">
        <f>COUNTIF(Data_Eksportir!$H$2:$H$3401,A3010)</f>
        <v>0</v>
      </c>
      <c r="H3010" s="104" t="str">
        <f t="shared" ref="H3010:H3073" si="331">IF(E3010="","Tanpa data berat",IF(E3010&lt;1,"Di bawah 1",IF(E3010&lt;5,"1 – 5",IF(E3010&lt;20,"5 – 20",IF(E3010&lt;100,"20 – 100","100 ke atas")))))</f>
        <v>Di bawah 1</v>
      </c>
      <c r="I3010" s="104" t="str">
        <f t="shared" ref="I3010:I3073" si="332">IF(D3010&lt;p_nilai_besar,"Di bawah ambang nilai",IF(G3010=0,"Belum terwakili",IF(G3010&lt;=p_listing_rendah,"Keterwakilan rendah","Terwakili")))</f>
        <v>Belum terwakili</v>
      </c>
      <c r="J3010" s="106">
        <f t="shared" ref="J3010:J3073" si="333">D3010+ROW()/10^6</f>
        <v>53611790.003009997</v>
      </c>
      <c r="K3010" s="105">
        <f t="shared" ref="K3010:K3073" si="334">IF(D3010&gt;=p_nilai_besar,D3010/(1+G3010),0)</f>
        <v>53611790</v>
      </c>
      <c r="L3010" s="106">
        <f t="shared" ref="L3010:L3073" si="335">IF(K3010&gt;0,K3010+ROW()/10^6,0)</f>
        <v>53611790.003009997</v>
      </c>
    </row>
    <row r="3011" spans="1:12" x14ac:dyDescent="0.3">
      <c r="A3011" s="104" t="s">
        <v>6407</v>
      </c>
      <c r="B3011" s="104" t="s">
        <v>6408</v>
      </c>
      <c r="C3011" s="105">
        <v>331053292</v>
      </c>
      <c r="D3011" s="105">
        <v>211129208</v>
      </c>
      <c r="E3011" s="106">
        <f t="shared" si="329"/>
        <v>0.63774991248236856</v>
      </c>
      <c r="F3011" s="107">
        <f t="shared" si="330"/>
        <v>48</v>
      </c>
      <c r="G3011" s="107">
        <f>COUNTIF(Data_Eksportir!$H$2:$H$3401,A3011)</f>
        <v>0</v>
      </c>
      <c r="H3011" s="104" t="str">
        <f t="shared" si="331"/>
        <v>Di bawah 1</v>
      </c>
      <c r="I3011" s="104" t="str">
        <f t="shared" si="332"/>
        <v>Belum terwakili</v>
      </c>
      <c r="J3011" s="106">
        <f t="shared" si="333"/>
        <v>211129208.00301099</v>
      </c>
      <c r="K3011" s="105">
        <f t="shared" si="334"/>
        <v>211129208</v>
      </c>
      <c r="L3011" s="106">
        <f t="shared" si="335"/>
        <v>211129208.00301099</v>
      </c>
    </row>
    <row r="3012" spans="1:12" x14ac:dyDescent="0.3">
      <c r="A3012" s="104" t="s">
        <v>6409</v>
      </c>
      <c r="B3012" s="104" t="s">
        <v>6410</v>
      </c>
      <c r="C3012" s="105">
        <v>67</v>
      </c>
      <c r="D3012" s="105">
        <v>90</v>
      </c>
      <c r="E3012" s="106">
        <f t="shared" si="329"/>
        <v>1.3432835820895523</v>
      </c>
      <c r="F3012" s="107">
        <f t="shared" si="330"/>
        <v>48</v>
      </c>
      <c r="G3012" s="107">
        <f>COUNTIF(Data_Eksportir!$H$2:$H$3401,A3012)</f>
        <v>0</v>
      </c>
      <c r="H3012" s="104" t="str">
        <f t="shared" si="331"/>
        <v>1 – 5</v>
      </c>
      <c r="I3012" s="104" t="str">
        <f t="shared" si="332"/>
        <v>Di bawah ambang nilai</v>
      </c>
      <c r="J3012" s="106">
        <f t="shared" si="333"/>
        <v>90.003011999999998</v>
      </c>
      <c r="K3012" s="105">
        <f t="shared" si="334"/>
        <v>0</v>
      </c>
      <c r="L3012" s="106">
        <f t="shared" si="335"/>
        <v>0</v>
      </c>
    </row>
    <row r="3013" spans="1:12" x14ac:dyDescent="0.3">
      <c r="A3013" s="104" t="s">
        <v>6411</v>
      </c>
      <c r="B3013" s="104" t="s">
        <v>6412</v>
      </c>
      <c r="C3013" s="105">
        <v>1657558</v>
      </c>
      <c r="D3013" s="105">
        <v>2032559</v>
      </c>
      <c r="E3013" s="106">
        <f t="shared" si="329"/>
        <v>1.226237030619743</v>
      </c>
      <c r="F3013" s="107">
        <f t="shared" si="330"/>
        <v>48</v>
      </c>
      <c r="G3013" s="107">
        <f>COUNTIF(Data_Eksportir!$H$2:$H$3401,A3013)</f>
        <v>0</v>
      </c>
      <c r="H3013" s="104" t="str">
        <f t="shared" si="331"/>
        <v>1 – 5</v>
      </c>
      <c r="I3013" s="104" t="str">
        <f t="shared" si="332"/>
        <v>Di bawah ambang nilai</v>
      </c>
      <c r="J3013" s="106">
        <f t="shared" si="333"/>
        <v>2032559.0030129999</v>
      </c>
      <c r="K3013" s="105">
        <f t="shared" si="334"/>
        <v>0</v>
      </c>
      <c r="L3013" s="106">
        <f t="shared" si="335"/>
        <v>0</v>
      </c>
    </row>
    <row r="3014" spans="1:12" x14ac:dyDescent="0.3">
      <c r="A3014" s="104" t="s">
        <v>6413</v>
      </c>
      <c r="B3014" s="104" t="s">
        <v>6414</v>
      </c>
      <c r="C3014" s="105">
        <v>2842908</v>
      </c>
      <c r="D3014" s="105">
        <v>224</v>
      </c>
      <c r="E3014" s="106">
        <f t="shared" si="329"/>
        <v>7.8792560293896254E-5</v>
      </c>
      <c r="F3014" s="107">
        <f t="shared" si="330"/>
        <v>48</v>
      </c>
      <c r="G3014" s="107">
        <f>COUNTIF(Data_Eksportir!$H$2:$H$3401,A3014)</f>
        <v>0</v>
      </c>
      <c r="H3014" s="104" t="str">
        <f t="shared" si="331"/>
        <v>Di bawah 1</v>
      </c>
      <c r="I3014" s="104" t="str">
        <f t="shared" si="332"/>
        <v>Di bawah ambang nilai</v>
      </c>
      <c r="J3014" s="106">
        <f t="shared" si="333"/>
        <v>224.00301400000001</v>
      </c>
      <c r="K3014" s="105">
        <f t="shared" si="334"/>
        <v>0</v>
      </c>
      <c r="L3014" s="106">
        <f t="shared" si="335"/>
        <v>0</v>
      </c>
    </row>
    <row r="3015" spans="1:12" x14ac:dyDescent="0.3">
      <c r="A3015" s="104" t="s">
        <v>6415</v>
      </c>
      <c r="B3015" s="104" t="s">
        <v>6416</v>
      </c>
      <c r="C3015" s="105">
        <v>36136304</v>
      </c>
      <c r="D3015" s="105">
        <v>25258811</v>
      </c>
      <c r="E3015" s="106">
        <f t="shared" si="329"/>
        <v>0.69898711832842675</v>
      </c>
      <c r="F3015" s="107">
        <f t="shared" si="330"/>
        <v>48</v>
      </c>
      <c r="G3015" s="107">
        <f>COUNTIF(Data_Eksportir!$H$2:$H$3401,A3015)</f>
        <v>0</v>
      </c>
      <c r="H3015" s="104" t="str">
        <f t="shared" si="331"/>
        <v>Di bawah 1</v>
      </c>
      <c r="I3015" s="104" t="str">
        <f t="shared" si="332"/>
        <v>Belum terwakili</v>
      </c>
      <c r="J3015" s="106">
        <f t="shared" si="333"/>
        <v>25258811.003015</v>
      </c>
      <c r="K3015" s="105">
        <f t="shared" si="334"/>
        <v>25258811</v>
      </c>
      <c r="L3015" s="106">
        <f t="shared" si="335"/>
        <v>25258811.003015</v>
      </c>
    </row>
    <row r="3016" spans="1:12" x14ac:dyDescent="0.3">
      <c r="A3016" s="104" t="s">
        <v>6417</v>
      </c>
      <c r="B3016" s="104" t="s">
        <v>6418</v>
      </c>
      <c r="C3016" s="105">
        <v>19196264</v>
      </c>
      <c r="D3016" s="105">
        <v>15347337</v>
      </c>
      <c r="E3016" s="106">
        <f t="shared" si="329"/>
        <v>0.79949603735393515</v>
      </c>
      <c r="F3016" s="107">
        <f t="shared" si="330"/>
        <v>48</v>
      </c>
      <c r="G3016" s="107">
        <f>COUNTIF(Data_Eksportir!$H$2:$H$3401,A3016)</f>
        <v>0</v>
      </c>
      <c r="H3016" s="104" t="str">
        <f t="shared" si="331"/>
        <v>Di bawah 1</v>
      </c>
      <c r="I3016" s="104" t="str">
        <f t="shared" si="332"/>
        <v>Belum terwakili</v>
      </c>
      <c r="J3016" s="106">
        <f t="shared" si="333"/>
        <v>15347337.003016001</v>
      </c>
      <c r="K3016" s="105">
        <f t="shared" si="334"/>
        <v>15347337</v>
      </c>
      <c r="L3016" s="106">
        <f t="shared" si="335"/>
        <v>15347337.003016001</v>
      </c>
    </row>
    <row r="3017" spans="1:12" x14ac:dyDescent="0.3">
      <c r="A3017" s="104" t="s">
        <v>6419</v>
      </c>
      <c r="B3017" s="104" t="s">
        <v>6420</v>
      </c>
      <c r="C3017" s="105">
        <v>14520</v>
      </c>
      <c r="D3017" s="105">
        <v>48496</v>
      </c>
      <c r="E3017" s="106">
        <f t="shared" si="329"/>
        <v>3.3399449035812672</v>
      </c>
      <c r="F3017" s="107">
        <f t="shared" si="330"/>
        <v>48</v>
      </c>
      <c r="G3017" s="107">
        <f>COUNTIF(Data_Eksportir!$H$2:$H$3401,A3017)</f>
        <v>0</v>
      </c>
      <c r="H3017" s="104" t="str">
        <f t="shared" si="331"/>
        <v>1 – 5</v>
      </c>
      <c r="I3017" s="104" t="str">
        <f t="shared" si="332"/>
        <v>Di bawah ambang nilai</v>
      </c>
      <c r="J3017" s="106">
        <f t="shared" si="333"/>
        <v>48496.003017000003</v>
      </c>
      <c r="K3017" s="105">
        <f t="shared" si="334"/>
        <v>0</v>
      </c>
      <c r="L3017" s="106">
        <f t="shared" si="335"/>
        <v>0</v>
      </c>
    </row>
    <row r="3018" spans="1:12" x14ac:dyDescent="0.3">
      <c r="A3018" s="104" t="s">
        <v>6421</v>
      </c>
      <c r="B3018" s="104" t="s">
        <v>6422</v>
      </c>
      <c r="C3018" s="105">
        <v>7936</v>
      </c>
      <c r="D3018" s="105">
        <v>6645</v>
      </c>
      <c r="E3018" s="106">
        <f t="shared" si="329"/>
        <v>0.83732358870967738</v>
      </c>
      <c r="F3018" s="107">
        <f t="shared" si="330"/>
        <v>48</v>
      </c>
      <c r="G3018" s="107">
        <f>COUNTIF(Data_Eksportir!$H$2:$H$3401,A3018)</f>
        <v>0</v>
      </c>
      <c r="H3018" s="104" t="str">
        <f t="shared" si="331"/>
        <v>Di bawah 1</v>
      </c>
      <c r="I3018" s="104" t="str">
        <f t="shared" si="332"/>
        <v>Di bawah ambang nilai</v>
      </c>
      <c r="J3018" s="106">
        <f t="shared" si="333"/>
        <v>6645.0030180000003</v>
      </c>
      <c r="K3018" s="105">
        <f t="shared" si="334"/>
        <v>0</v>
      </c>
      <c r="L3018" s="106">
        <f t="shared" si="335"/>
        <v>0</v>
      </c>
    </row>
    <row r="3019" spans="1:12" x14ac:dyDescent="0.3">
      <c r="A3019" s="104" t="s">
        <v>6423</v>
      </c>
      <c r="B3019" s="104" t="s">
        <v>6424</v>
      </c>
      <c r="C3019" s="105">
        <v>71</v>
      </c>
      <c r="D3019" s="105">
        <v>70</v>
      </c>
      <c r="E3019" s="106">
        <f t="shared" si="329"/>
        <v>0.9859154929577465</v>
      </c>
      <c r="F3019" s="107">
        <f t="shared" si="330"/>
        <v>48</v>
      </c>
      <c r="G3019" s="107">
        <f>COUNTIF(Data_Eksportir!$H$2:$H$3401,A3019)</f>
        <v>0</v>
      </c>
      <c r="H3019" s="104" t="str">
        <f t="shared" si="331"/>
        <v>Di bawah 1</v>
      </c>
      <c r="I3019" s="104" t="str">
        <f t="shared" si="332"/>
        <v>Di bawah ambang nilai</v>
      </c>
      <c r="J3019" s="106">
        <f t="shared" si="333"/>
        <v>70.003018999999995</v>
      </c>
      <c r="K3019" s="105">
        <f t="shared" si="334"/>
        <v>0</v>
      </c>
      <c r="L3019" s="106">
        <f t="shared" si="335"/>
        <v>0</v>
      </c>
    </row>
    <row r="3020" spans="1:12" x14ac:dyDescent="0.3">
      <c r="A3020" s="104" t="s">
        <v>6425</v>
      </c>
      <c r="B3020" s="104" t="s">
        <v>6426</v>
      </c>
      <c r="C3020" s="105">
        <v>1011684</v>
      </c>
      <c r="D3020" s="105">
        <v>658999</v>
      </c>
      <c r="E3020" s="106">
        <f t="shared" si="329"/>
        <v>0.65138818049904912</v>
      </c>
      <c r="F3020" s="107">
        <f t="shared" si="330"/>
        <v>48</v>
      </c>
      <c r="G3020" s="107">
        <f>COUNTIF(Data_Eksportir!$H$2:$H$3401,A3020)</f>
        <v>0</v>
      </c>
      <c r="H3020" s="104" t="str">
        <f t="shared" si="331"/>
        <v>Di bawah 1</v>
      </c>
      <c r="I3020" s="104" t="str">
        <f t="shared" si="332"/>
        <v>Di bawah ambang nilai</v>
      </c>
      <c r="J3020" s="106">
        <f t="shared" si="333"/>
        <v>658999.00301999995</v>
      </c>
      <c r="K3020" s="105">
        <f t="shared" si="334"/>
        <v>0</v>
      </c>
      <c r="L3020" s="106">
        <f t="shared" si="335"/>
        <v>0</v>
      </c>
    </row>
    <row r="3021" spans="1:12" x14ac:dyDescent="0.3">
      <c r="A3021" s="104" t="s">
        <v>6427</v>
      </c>
      <c r="B3021" s="104" t="s">
        <v>6428</v>
      </c>
      <c r="C3021" s="105">
        <v>17857176</v>
      </c>
      <c r="D3021" s="105">
        <v>10623476</v>
      </c>
      <c r="E3021" s="106">
        <f t="shared" si="329"/>
        <v>0.59491355184044781</v>
      </c>
      <c r="F3021" s="107">
        <f t="shared" si="330"/>
        <v>48</v>
      </c>
      <c r="G3021" s="107">
        <f>COUNTIF(Data_Eksportir!$H$2:$H$3401,A3021)</f>
        <v>0</v>
      </c>
      <c r="H3021" s="104" t="str">
        <f t="shared" si="331"/>
        <v>Di bawah 1</v>
      </c>
      <c r="I3021" s="104" t="str">
        <f t="shared" si="332"/>
        <v>Belum terwakili</v>
      </c>
      <c r="J3021" s="106">
        <f t="shared" si="333"/>
        <v>10623476.003021</v>
      </c>
      <c r="K3021" s="105">
        <f t="shared" si="334"/>
        <v>10623476</v>
      </c>
      <c r="L3021" s="106">
        <f t="shared" si="335"/>
        <v>10623476.003021</v>
      </c>
    </row>
    <row r="3022" spans="1:12" x14ac:dyDescent="0.3">
      <c r="A3022" s="104" t="s">
        <v>6429</v>
      </c>
      <c r="B3022" s="104" t="s">
        <v>6430</v>
      </c>
      <c r="C3022" s="105">
        <v>5640</v>
      </c>
      <c r="D3022" s="105">
        <v>14135</v>
      </c>
      <c r="E3022" s="106">
        <f t="shared" si="329"/>
        <v>2.5062056737588652</v>
      </c>
      <c r="F3022" s="107">
        <f t="shared" si="330"/>
        <v>48</v>
      </c>
      <c r="G3022" s="107">
        <f>COUNTIF(Data_Eksportir!$H$2:$H$3401,A3022)</f>
        <v>0</v>
      </c>
      <c r="H3022" s="104" t="str">
        <f t="shared" si="331"/>
        <v>1 – 5</v>
      </c>
      <c r="I3022" s="104" t="str">
        <f t="shared" si="332"/>
        <v>Di bawah ambang nilai</v>
      </c>
      <c r="J3022" s="106">
        <f t="shared" si="333"/>
        <v>14135.003022000001</v>
      </c>
      <c r="K3022" s="105">
        <f t="shared" si="334"/>
        <v>0</v>
      </c>
      <c r="L3022" s="106">
        <f t="shared" si="335"/>
        <v>0</v>
      </c>
    </row>
    <row r="3023" spans="1:12" x14ac:dyDescent="0.3">
      <c r="A3023" s="104" t="s">
        <v>6431</v>
      </c>
      <c r="B3023" s="104" t="s">
        <v>6432</v>
      </c>
      <c r="C3023" s="105">
        <v>83997</v>
      </c>
      <c r="D3023" s="105">
        <v>261714</v>
      </c>
      <c r="E3023" s="106">
        <f t="shared" si="329"/>
        <v>3.1157541340762172</v>
      </c>
      <c r="F3023" s="107">
        <f t="shared" si="330"/>
        <v>48</v>
      </c>
      <c r="G3023" s="107">
        <f>COUNTIF(Data_Eksportir!$H$2:$H$3401,A3023)</f>
        <v>0</v>
      </c>
      <c r="H3023" s="104" t="str">
        <f t="shared" si="331"/>
        <v>1 – 5</v>
      </c>
      <c r="I3023" s="104" t="str">
        <f t="shared" si="332"/>
        <v>Di bawah ambang nilai</v>
      </c>
      <c r="J3023" s="106">
        <f t="shared" si="333"/>
        <v>261714.003023</v>
      </c>
      <c r="K3023" s="105">
        <f t="shared" si="334"/>
        <v>0</v>
      </c>
      <c r="L3023" s="106">
        <f t="shared" si="335"/>
        <v>0</v>
      </c>
    </row>
    <row r="3024" spans="1:12" x14ac:dyDescent="0.3">
      <c r="A3024" s="104" t="s">
        <v>6433</v>
      </c>
      <c r="B3024" s="104" t="s">
        <v>6434</v>
      </c>
      <c r="C3024" s="105">
        <v>830764650</v>
      </c>
      <c r="D3024" s="105">
        <v>737395943</v>
      </c>
      <c r="E3024" s="106">
        <f t="shared" si="329"/>
        <v>0.8876111218742877</v>
      </c>
      <c r="F3024" s="107">
        <f t="shared" si="330"/>
        <v>48</v>
      </c>
      <c r="G3024" s="107">
        <f>COUNTIF(Data_Eksportir!$H$2:$H$3401,A3024)</f>
        <v>0</v>
      </c>
      <c r="H3024" s="104" t="str">
        <f t="shared" si="331"/>
        <v>Di bawah 1</v>
      </c>
      <c r="I3024" s="104" t="str">
        <f t="shared" si="332"/>
        <v>Belum terwakili</v>
      </c>
      <c r="J3024" s="106">
        <f t="shared" si="333"/>
        <v>737395943.00302398</v>
      </c>
      <c r="K3024" s="105">
        <f t="shared" si="334"/>
        <v>737395943</v>
      </c>
      <c r="L3024" s="106">
        <f t="shared" si="335"/>
        <v>737395943.00302398</v>
      </c>
    </row>
    <row r="3025" spans="1:12" x14ac:dyDescent="0.3">
      <c r="A3025" s="104" t="s">
        <v>6435</v>
      </c>
      <c r="B3025" s="104" t="s">
        <v>6436</v>
      </c>
      <c r="C3025" s="105">
        <v>1989712</v>
      </c>
      <c r="D3025" s="105">
        <v>893672</v>
      </c>
      <c r="E3025" s="106">
        <f t="shared" si="329"/>
        <v>0.4491464091285573</v>
      </c>
      <c r="F3025" s="107">
        <f t="shared" si="330"/>
        <v>48</v>
      </c>
      <c r="G3025" s="107">
        <f>COUNTIF(Data_Eksportir!$H$2:$H$3401,A3025)</f>
        <v>0</v>
      </c>
      <c r="H3025" s="104" t="str">
        <f t="shared" si="331"/>
        <v>Di bawah 1</v>
      </c>
      <c r="I3025" s="104" t="str">
        <f t="shared" si="332"/>
        <v>Di bawah ambang nilai</v>
      </c>
      <c r="J3025" s="106">
        <f t="shared" si="333"/>
        <v>893672.00302499998</v>
      </c>
      <c r="K3025" s="105">
        <f t="shared" si="334"/>
        <v>0</v>
      </c>
      <c r="L3025" s="106">
        <f t="shared" si="335"/>
        <v>0</v>
      </c>
    </row>
    <row r="3026" spans="1:12" x14ac:dyDescent="0.3">
      <c r="A3026" s="104" t="s">
        <v>6437</v>
      </c>
      <c r="B3026" s="104" t="s">
        <v>6438</v>
      </c>
      <c r="C3026" s="105">
        <v>323353</v>
      </c>
      <c r="D3026" s="105">
        <v>168250</v>
      </c>
      <c r="E3026" s="106">
        <f t="shared" si="329"/>
        <v>0.5203291758542522</v>
      </c>
      <c r="F3026" s="107">
        <f t="shared" si="330"/>
        <v>48</v>
      </c>
      <c r="G3026" s="107">
        <f>COUNTIF(Data_Eksportir!$H$2:$H$3401,A3026)</f>
        <v>0</v>
      </c>
      <c r="H3026" s="104" t="str">
        <f t="shared" si="331"/>
        <v>Di bawah 1</v>
      </c>
      <c r="I3026" s="104" t="str">
        <f t="shared" si="332"/>
        <v>Di bawah ambang nilai</v>
      </c>
      <c r="J3026" s="106">
        <f t="shared" si="333"/>
        <v>168250.00302599999</v>
      </c>
      <c r="K3026" s="105">
        <f t="shared" si="334"/>
        <v>0</v>
      </c>
      <c r="L3026" s="106">
        <f t="shared" si="335"/>
        <v>0</v>
      </c>
    </row>
    <row r="3027" spans="1:12" x14ac:dyDescent="0.3">
      <c r="A3027" s="104" t="s">
        <v>6439</v>
      </c>
      <c r="B3027" s="104" t="s">
        <v>6440</v>
      </c>
      <c r="C3027" s="105">
        <v>12740</v>
      </c>
      <c r="D3027" s="105">
        <v>8279</v>
      </c>
      <c r="E3027" s="106">
        <f t="shared" si="329"/>
        <v>0.64984301412872847</v>
      </c>
      <c r="F3027" s="107">
        <f t="shared" si="330"/>
        <v>48</v>
      </c>
      <c r="G3027" s="107">
        <f>COUNTIF(Data_Eksportir!$H$2:$H$3401,A3027)</f>
        <v>0</v>
      </c>
      <c r="H3027" s="104" t="str">
        <f t="shared" si="331"/>
        <v>Di bawah 1</v>
      </c>
      <c r="I3027" s="104" t="str">
        <f t="shared" si="332"/>
        <v>Di bawah ambang nilai</v>
      </c>
      <c r="J3027" s="106">
        <f t="shared" si="333"/>
        <v>8279.0030270000007</v>
      </c>
      <c r="K3027" s="105">
        <f t="shared" si="334"/>
        <v>0</v>
      </c>
      <c r="L3027" s="106">
        <f t="shared" si="335"/>
        <v>0</v>
      </c>
    </row>
    <row r="3028" spans="1:12" x14ac:dyDescent="0.3">
      <c r="A3028" s="104" t="s">
        <v>6441</v>
      </c>
      <c r="B3028" s="104" t="s">
        <v>6442</v>
      </c>
      <c r="C3028" s="105">
        <v>914882</v>
      </c>
      <c r="D3028" s="105">
        <v>515182</v>
      </c>
      <c r="E3028" s="106">
        <f t="shared" si="329"/>
        <v>0.56311305720300542</v>
      </c>
      <c r="F3028" s="107">
        <f t="shared" si="330"/>
        <v>48</v>
      </c>
      <c r="G3028" s="107">
        <f>COUNTIF(Data_Eksportir!$H$2:$H$3401,A3028)</f>
        <v>0</v>
      </c>
      <c r="H3028" s="104" t="str">
        <f t="shared" si="331"/>
        <v>Di bawah 1</v>
      </c>
      <c r="I3028" s="104" t="str">
        <f t="shared" si="332"/>
        <v>Di bawah ambang nilai</v>
      </c>
      <c r="J3028" s="106">
        <f t="shared" si="333"/>
        <v>515182.00302800001</v>
      </c>
      <c r="K3028" s="105">
        <f t="shared" si="334"/>
        <v>0</v>
      </c>
      <c r="L3028" s="106">
        <f t="shared" si="335"/>
        <v>0</v>
      </c>
    </row>
    <row r="3029" spans="1:12" x14ac:dyDescent="0.3">
      <c r="A3029" s="104" t="s">
        <v>6443</v>
      </c>
      <c r="B3029" s="104" t="s">
        <v>6444</v>
      </c>
      <c r="C3029" s="105">
        <v>206248</v>
      </c>
      <c r="D3029" s="105">
        <v>255035</v>
      </c>
      <c r="E3029" s="106">
        <f t="shared" si="329"/>
        <v>1.2365453240758699</v>
      </c>
      <c r="F3029" s="107">
        <f t="shared" si="330"/>
        <v>48</v>
      </c>
      <c r="G3029" s="107">
        <f>COUNTIF(Data_Eksportir!$H$2:$H$3401,A3029)</f>
        <v>0</v>
      </c>
      <c r="H3029" s="104" t="str">
        <f t="shared" si="331"/>
        <v>1 – 5</v>
      </c>
      <c r="I3029" s="104" t="str">
        <f t="shared" si="332"/>
        <v>Di bawah ambang nilai</v>
      </c>
      <c r="J3029" s="106">
        <f t="shared" si="333"/>
        <v>255035.00302900001</v>
      </c>
      <c r="K3029" s="105">
        <f t="shared" si="334"/>
        <v>0</v>
      </c>
      <c r="L3029" s="106">
        <f t="shared" si="335"/>
        <v>0</v>
      </c>
    </row>
    <row r="3030" spans="1:12" x14ac:dyDescent="0.3">
      <c r="A3030" s="104" t="s">
        <v>6445</v>
      </c>
      <c r="B3030" s="104" t="s">
        <v>6446</v>
      </c>
      <c r="C3030" s="105">
        <v>7712500</v>
      </c>
      <c r="D3030" s="105">
        <v>6041535</v>
      </c>
      <c r="E3030" s="106">
        <f t="shared" si="329"/>
        <v>0.78334327390599678</v>
      </c>
      <c r="F3030" s="107">
        <f t="shared" si="330"/>
        <v>48</v>
      </c>
      <c r="G3030" s="107">
        <f>COUNTIF(Data_Eksportir!$H$2:$H$3401,A3030)</f>
        <v>0</v>
      </c>
      <c r="H3030" s="104" t="str">
        <f t="shared" si="331"/>
        <v>Di bawah 1</v>
      </c>
      <c r="I3030" s="104" t="str">
        <f t="shared" si="332"/>
        <v>Di bawah ambang nilai</v>
      </c>
      <c r="J3030" s="106">
        <f t="shared" si="333"/>
        <v>6041535.0030300003</v>
      </c>
      <c r="K3030" s="105">
        <f t="shared" si="334"/>
        <v>0</v>
      </c>
      <c r="L3030" s="106">
        <f t="shared" si="335"/>
        <v>0</v>
      </c>
    </row>
    <row r="3031" spans="1:12" x14ac:dyDescent="0.3">
      <c r="A3031" s="104" t="s">
        <v>6447</v>
      </c>
      <c r="B3031" s="104" t="s">
        <v>6448</v>
      </c>
      <c r="C3031" s="105">
        <v>1580</v>
      </c>
      <c r="D3031" s="105">
        <v>6143</v>
      </c>
      <c r="E3031" s="106">
        <f t="shared" si="329"/>
        <v>3.8879746835443036</v>
      </c>
      <c r="F3031" s="107">
        <f t="shared" si="330"/>
        <v>48</v>
      </c>
      <c r="G3031" s="107">
        <f>COUNTIF(Data_Eksportir!$H$2:$H$3401,A3031)</f>
        <v>0</v>
      </c>
      <c r="H3031" s="104" t="str">
        <f t="shared" si="331"/>
        <v>1 – 5</v>
      </c>
      <c r="I3031" s="104" t="str">
        <f t="shared" si="332"/>
        <v>Di bawah ambang nilai</v>
      </c>
      <c r="J3031" s="106">
        <f t="shared" si="333"/>
        <v>6143.0030310000002</v>
      </c>
      <c r="K3031" s="105">
        <f t="shared" si="334"/>
        <v>0</v>
      </c>
      <c r="L3031" s="106">
        <f t="shared" si="335"/>
        <v>0</v>
      </c>
    </row>
    <row r="3032" spans="1:12" x14ac:dyDescent="0.3">
      <c r="A3032" s="104" t="s">
        <v>6449</v>
      </c>
      <c r="B3032" s="104" t="s">
        <v>6450</v>
      </c>
      <c r="C3032" s="105">
        <v>54880108</v>
      </c>
      <c r="D3032" s="105">
        <v>54341646</v>
      </c>
      <c r="E3032" s="106">
        <f t="shared" si="329"/>
        <v>0.99018839394412272</v>
      </c>
      <c r="F3032" s="107">
        <f t="shared" si="330"/>
        <v>48</v>
      </c>
      <c r="G3032" s="107">
        <f>COUNTIF(Data_Eksportir!$H$2:$H$3401,A3032)</f>
        <v>0</v>
      </c>
      <c r="H3032" s="104" t="str">
        <f t="shared" si="331"/>
        <v>Di bawah 1</v>
      </c>
      <c r="I3032" s="104" t="str">
        <f t="shared" si="332"/>
        <v>Belum terwakili</v>
      </c>
      <c r="J3032" s="106">
        <f t="shared" si="333"/>
        <v>54341646.003031999</v>
      </c>
      <c r="K3032" s="105">
        <f t="shared" si="334"/>
        <v>54341646</v>
      </c>
      <c r="L3032" s="106">
        <f t="shared" si="335"/>
        <v>54341646.003031999</v>
      </c>
    </row>
    <row r="3033" spans="1:12" x14ac:dyDescent="0.3">
      <c r="A3033" s="104" t="s">
        <v>6451</v>
      </c>
      <c r="B3033" s="104" t="s">
        <v>6452</v>
      </c>
      <c r="C3033" s="105">
        <v>9654</v>
      </c>
      <c r="D3033" s="105">
        <v>126991</v>
      </c>
      <c r="E3033" s="106">
        <f t="shared" si="329"/>
        <v>13.154236585871141</v>
      </c>
      <c r="F3033" s="107">
        <f t="shared" si="330"/>
        <v>48</v>
      </c>
      <c r="G3033" s="107">
        <f>COUNTIF(Data_Eksportir!$H$2:$H$3401,A3033)</f>
        <v>0</v>
      </c>
      <c r="H3033" s="104" t="str">
        <f t="shared" si="331"/>
        <v>5 – 20</v>
      </c>
      <c r="I3033" s="104" t="str">
        <f t="shared" si="332"/>
        <v>Di bawah ambang nilai</v>
      </c>
      <c r="J3033" s="106">
        <f t="shared" si="333"/>
        <v>126991.003033</v>
      </c>
      <c r="K3033" s="105">
        <f t="shared" si="334"/>
        <v>0</v>
      </c>
      <c r="L3033" s="106">
        <f t="shared" si="335"/>
        <v>0</v>
      </c>
    </row>
    <row r="3034" spans="1:12" x14ac:dyDescent="0.3">
      <c r="A3034" s="104" t="s">
        <v>6453</v>
      </c>
      <c r="B3034" s="104" t="s">
        <v>6454</v>
      </c>
      <c r="C3034" s="105">
        <v>170100</v>
      </c>
      <c r="D3034" s="105">
        <v>111496</v>
      </c>
      <c r="E3034" s="106">
        <f t="shared" si="329"/>
        <v>0.6554732510288066</v>
      </c>
      <c r="F3034" s="107">
        <f t="shared" si="330"/>
        <v>48</v>
      </c>
      <c r="G3034" s="107">
        <f>COUNTIF(Data_Eksportir!$H$2:$H$3401,A3034)</f>
        <v>0</v>
      </c>
      <c r="H3034" s="104" t="str">
        <f t="shared" si="331"/>
        <v>Di bawah 1</v>
      </c>
      <c r="I3034" s="104" t="str">
        <f t="shared" si="332"/>
        <v>Di bawah ambang nilai</v>
      </c>
      <c r="J3034" s="106">
        <f t="shared" si="333"/>
        <v>111496.00303399999</v>
      </c>
      <c r="K3034" s="105">
        <f t="shared" si="334"/>
        <v>0</v>
      </c>
      <c r="L3034" s="106">
        <f t="shared" si="335"/>
        <v>0</v>
      </c>
    </row>
    <row r="3035" spans="1:12" x14ac:dyDescent="0.3">
      <c r="A3035" s="104" t="s">
        <v>6455</v>
      </c>
      <c r="B3035" s="104" t="s">
        <v>6456</v>
      </c>
      <c r="C3035" s="105">
        <v>408625</v>
      </c>
      <c r="D3035" s="105">
        <v>331237</v>
      </c>
      <c r="E3035" s="106">
        <f t="shared" si="329"/>
        <v>0.81061364331599872</v>
      </c>
      <c r="F3035" s="107">
        <f t="shared" si="330"/>
        <v>48</v>
      </c>
      <c r="G3035" s="107">
        <f>COUNTIF(Data_Eksportir!$H$2:$H$3401,A3035)</f>
        <v>0</v>
      </c>
      <c r="H3035" s="104" t="str">
        <f t="shared" si="331"/>
        <v>Di bawah 1</v>
      </c>
      <c r="I3035" s="104" t="str">
        <f t="shared" si="332"/>
        <v>Di bawah ambang nilai</v>
      </c>
      <c r="J3035" s="106">
        <f t="shared" si="333"/>
        <v>331237.003035</v>
      </c>
      <c r="K3035" s="105">
        <f t="shared" si="334"/>
        <v>0</v>
      </c>
      <c r="L3035" s="106">
        <f t="shared" si="335"/>
        <v>0</v>
      </c>
    </row>
    <row r="3036" spans="1:12" x14ac:dyDescent="0.3">
      <c r="A3036" s="104" t="s">
        <v>6457</v>
      </c>
      <c r="B3036" s="104" t="s">
        <v>6458</v>
      </c>
      <c r="C3036" s="105">
        <v>2</v>
      </c>
      <c r="D3036" s="105">
        <v>2</v>
      </c>
      <c r="E3036" s="106">
        <f t="shared" si="329"/>
        <v>1</v>
      </c>
      <c r="F3036" s="107">
        <f t="shared" si="330"/>
        <v>48</v>
      </c>
      <c r="G3036" s="107">
        <f>COUNTIF(Data_Eksportir!$H$2:$H$3401,A3036)</f>
        <v>0</v>
      </c>
      <c r="H3036" s="104" t="str">
        <f t="shared" si="331"/>
        <v>1 – 5</v>
      </c>
      <c r="I3036" s="104" t="str">
        <f t="shared" si="332"/>
        <v>Di bawah ambang nilai</v>
      </c>
      <c r="J3036" s="106">
        <f t="shared" si="333"/>
        <v>2.0030359999999998</v>
      </c>
      <c r="K3036" s="105">
        <f t="shared" si="334"/>
        <v>0</v>
      </c>
      <c r="L3036" s="106">
        <f t="shared" si="335"/>
        <v>0</v>
      </c>
    </row>
    <row r="3037" spans="1:12" x14ac:dyDescent="0.3">
      <c r="A3037" s="104" t="s">
        <v>6459</v>
      </c>
      <c r="B3037" s="104" t="s">
        <v>6460</v>
      </c>
      <c r="C3037" s="105"/>
      <c r="D3037" s="105">
        <v>226</v>
      </c>
      <c r="E3037" s="106" t="str">
        <f t="shared" si="329"/>
        <v/>
      </c>
      <c r="F3037" s="107">
        <f t="shared" si="330"/>
        <v>48</v>
      </c>
      <c r="G3037" s="107">
        <f>COUNTIF(Data_Eksportir!$H$2:$H$3401,A3037)</f>
        <v>0</v>
      </c>
      <c r="H3037" s="104" t="str">
        <f t="shared" si="331"/>
        <v>Tanpa data berat</v>
      </c>
      <c r="I3037" s="104" t="str">
        <f t="shared" si="332"/>
        <v>Di bawah ambang nilai</v>
      </c>
      <c r="J3037" s="106">
        <f t="shared" si="333"/>
        <v>226.00303700000001</v>
      </c>
      <c r="K3037" s="105">
        <f t="shared" si="334"/>
        <v>0</v>
      </c>
      <c r="L3037" s="106">
        <f t="shared" si="335"/>
        <v>0</v>
      </c>
    </row>
    <row r="3038" spans="1:12" x14ac:dyDescent="0.3">
      <c r="A3038" s="104" t="s">
        <v>6461</v>
      </c>
      <c r="B3038" s="104" t="s">
        <v>6462</v>
      </c>
      <c r="C3038" s="105">
        <v>49495</v>
      </c>
      <c r="D3038" s="105">
        <v>18273</v>
      </c>
      <c r="E3038" s="106">
        <f t="shared" si="329"/>
        <v>0.36918880695019701</v>
      </c>
      <c r="F3038" s="107">
        <f t="shared" si="330"/>
        <v>48</v>
      </c>
      <c r="G3038" s="107">
        <f>COUNTIF(Data_Eksportir!$H$2:$H$3401,A3038)</f>
        <v>0</v>
      </c>
      <c r="H3038" s="104" t="str">
        <f t="shared" si="331"/>
        <v>Di bawah 1</v>
      </c>
      <c r="I3038" s="104" t="str">
        <f t="shared" si="332"/>
        <v>Di bawah ambang nilai</v>
      </c>
      <c r="J3038" s="106">
        <f t="shared" si="333"/>
        <v>18273.003037999999</v>
      </c>
      <c r="K3038" s="105">
        <f t="shared" si="334"/>
        <v>0</v>
      </c>
      <c r="L3038" s="106">
        <f t="shared" si="335"/>
        <v>0</v>
      </c>
    </row>
    <row r="3039" spans="1:12" x14ac:dyDescent="0.3">
      <c r="A3039" s="104" t="s">
        <v>6463</v>
      </c>
      <c r="B3039" s="104" t="s">
        <v>6464</v>
      </c>
      <c r="C3039" s="105">
        <v>38106586</v>
      </c>
      <c r="D3039" s="105">
        <v>15509963</v>
      </c>
      <c r="E3039" s="106">
        <f t="shared" si="329"/>
        <v>0.40701528601906245</v>
      </c>
      <c r="F3039" s="107">
        <f t="shared" si="330"/>
        <v>48</v>
      </c>
      <c r="G3039" s="107">
        <f>COUNTIF(Data_Eksportir!$H$2:$H$3401,A3039)</f>
        <v>0</v>
      </c>
      <c r="H3039" s="104" t="str">
        <f t="shared" si="331"/>
        <v>Di bawah 1</v>
      </c>
      <c r="I3039" s="104" t="str">
        <f t="shared" si="332"/>
        <v>Belum terwakili</v>
      </c>
      <c r="J3039" s="106">
        <f t="shared" si="333"/>
        <v>15509963.003039001</v>
      </c>
      <c r="K3039" s="105">
        <f t="shared" si="334"/>
        <v>15509963</v>
      </c>
      <c r="L3039" s="106">
        <f t="shared" si="335"/>
        <v>15509963.003039001</v>
      </c>
    </row>
    <row r="3040" spans="1:12" x14ac:dyDescent="0.3">
      <c r="A3040" s="104" t="s">
        <v>6465</v>
      </c>
      <c r="B3040" s="104" t="s">
        <v>6466</v>
      </c>
      <c r="C3040" s="105">
        <v>1245399</v>
      </c>
      <c r="D3040" s="105">
        <v>346635</v>
      </c>
      <c r="E3040" s="106">
        <f t="shared" si="329"/>
        <v>0.27833248621526113</v>
      </c>
      <c r="F3040" s="107">
        <f t="shared" si="330"/>
        <v>48</v>
      </c>
      <c r="G3040" s="107">
        <f>COUNTIF(Data_Eksportir!$H$2:$H$3401,A3040)</f>
        <v>0</v>
      </c>
      <c r="H3040" s="104" t="str">
        <f t="shared" si="331"/>
        <v>Di bawah 1</v>
      </c>
      <c r="I3040" s="104" t="str">
        <f t="shared" si="332"/>
        <v>Di bawah ambang nilai</v>
      </c>
      <c r="J3040" s="106">
        <f t="shared" si="333"/>
        <v>346635.00303999998</v>
      </c>
      <c r="K3040" s="105">
        <f t="shared" si="334"/>
        <v>0</v>
      </c>
      <c r="L3040" s="106">
        <f t="shared" si="335"/>
        <v>0</v>
      </c>
    </row>
    <row r="3041" spans="1:12" x14ac:dyDescent="0.3">
      <c r="A3041" s="104" t="s">
        <v>6467</v>
      </c>
      <c r="B3041" s="104" t="s">
        <v>6468</v>
      </c>
      <c r="C3041" s="105">
        <v>497084375</v>
      </c>
      <c r="D3041" s="105">
        <v>167517355</v>
      </c>
      <c r="E3041" s="106">
        <f t="shared" si="329"/>
        <v>0.33699984031885932</v>
      </c>
      <c r="F3041" s="107">
        <f t="shared" si="330"/>
        <v>48</v>
      </c>
      <c r="G3041" s="107">
        <f>COUNTIF(Data_Eksportir!$H$2:$H$3401,A3041)</f>
        <v>0</v>
      </c>
      <c r="H3041" s="104" t="str">
        <f t="shared" si="331"/>
        <v>Di bawah 1</v>
      </c>
      <c r="I3041" s="104" t="str">
        <f t="shared" si="332"/>
        <v>Belum terwakili</v>
      </c>
      <c r="J3041" s="106">
        <f t="shared" si="333"/>
        <v>167517355.003041</v>
      </c>
      <c r="K3041" s="105">
        <f t="shared" si="334"/>
        <v>167517355</v>
      </c>
      <c r="L3041" s="106">
        <f t="shared" si="335"/>
        <v>167517355.003041</v>
      </c>
    </row>
    <row r="3042" spans="1:12" x14ac:dyDescent="0.3">
      <c r="A3042" s="104" t="s">
        <v>6469</v>
      </c>
      <c r="B3042" s="104" t="s">
        <v>6470</v>
      </c>
      <c r="C3042" s="105">
        <v>21863160</v>
      </c>
      <c r="D3042" s="105">
        <v>7475285</v>
      </c>
      <c r="E3042" s="106">
        <f t="shared" si="329"/>
        <v>0.34191237680188957</v>
      </c>
      <c r="F3042" s="107">
        <f t="shared" si="330"/>
        <v>48</v>
      </c>
      <c r="G3042" s="107">
        <f>COUNTIF(Data_Eksportir!$H$2:$H$3401,A3042)</f>
        <v>0</v>
      </c>
      <c r="H3042" s="104" t="str">
        <f t="shared" si="331"/>
        <v>Di bawah 1</v>
      </c>
      <c r="I3042" s="104" t="str">
        <f t="shared" si="332"/>
        <v>Di bawah ambang nilai</v>
      </c>
      <c r="J3042" s="106">
        <f t="shared" si="333"/>
        <v>7475285.0030420003</v>
      </c>
      <c r="K3042" s="105">
        <f t="shared" si="334"/>
        <v>0</v>
      </c>
      <c r="L3042" s="106">
        <f t="shared" si="335"/>
        <v>0</v>
      </c>
    </row>
    <row r="3043" spans="1:12" x14ac:dyDescent="0.3">
      <c r="A3043" s="104" t="s">
        <v>6471</v>
      </c>
      <c r="B3043" s="104" t="s">
        <v>6472</v>
      </c>
      <c r="C3043" s="105">
        <v>6931861</v>
      </c>
      <c r="D3043" s="105">
        <v>2460331</v>
      </c>
      <c r="E3043" s="106">
        <f t="shared" si="329"/>
        <v>0.35493080429627771</v>
      </c>
      <c r="F3043" s="107">
        <f t="shared" si="330"/>
        <v>48</v>
      </c>
      <c r="G3043" s="107">
        <f>COUNTIF(Data_Eksportir!$H$2:$H$3401,A3043)</f>
        <v>0</v>
      </c>
      <c r="H3043" s="104" t="str">
        <f t="shared" si="331"/>
        <v>Di bawah 1</v>
      </c>
      <c r="I3043" s="104" t="str">
        <f t="shared" si="332"/>
        <v>Di bawah ambang nilai</v>
      </c>
      <c r="J3043" s="106">
        <f t="shared" si="333"/>
        <v>2460331.0030430001</v>
      </c>
      <c r="K3043" s="105">
        <f t="shared" si="334"/>
        <v>0</v>
      </c>
      <c r="L3043" s="106">
        <f t="shared" si="335"/>
        <v>0</v>
      </c>
    </row>
    <row r="3044" spans="1:12" x14ac:dyDescent="0.3">
      <c r="A3044" s="104" t="s">
        <v>6473</v>
      </c>
      <c r="B3044" s="104" t="s">
        <v>6474</v>
      </c>
      <c r="C3044" s="105">
        <v>2567674</v>
      </c>
      <c r="D3044" s="105">
        <v>1603798</v>
      </c>
      <c r="E3044" s="106">
        <f t="shared" si="329"/>
        <v>0.62461122401052471</v>
      </c>
      <c r="F3044" s="107">
        <f t="shared" si="330"/>
        <v>48</v>
      </c>
      <c r="G3044" s="107">
        <f>COUNTIF(Data_Eksportir!$H$2:$H$3401,A3044)</f>
        <v>0</v>
      </c>
      <c r="H3044" s="104" t="str">
        <f t="shared" si="331"/>
        <v>Di bawah 1</v>
      </c>
      <c r="I3044" s="104" t="str">
        <f t="shared" si="332"/>
        <v>Di bawah ambang nilai</v>
      </c>
      <c r="J3044" s="106">
        <f t="shared" si="333"/>
        <v>1603798.0030439999</v>
      </c>
      <c r="K3044" s="105">
        <f t="shared" si="334"/>
        <v>0</v>
      </c>
      <c r="L3044" s="106">
        <f t="shared" si="335"/>
        <v>0</v>
      </c>
    </row>
    <row r="3045" spans="1:12" x14ac:dyDescent="0.3">
      <c r="A3045" s="104" t="s">
        <v>6475</v>
      </c>
      <c r="B3045" s="104" t="s">
        <v>6476</v>
      </c>
      <c r="C3045" s="105">
        <v>59</v>
      </c>
      <c r="D3045" s="105">
        <v>249</v>
      </c>
      <c r="E3045" s="106">
        <f t="shared" si="329"/>
        <v>4.2203389830508478</v>
      </c>
      <c r="F3045" s="107">
        <f t="shared" si="330"/>
        <v>48</v>
      </c>
      <c r="G3045" s="107">
        <f>COUNTIF(Data_Eksportir!$H$2:$H$3401,A3045)</f>
        <v>0</v>
      </c>
      <c r="H3045" s="104" t="str">
        <f t="shared" si="331"/>
        <v>1 – 5</v>
      </c>
      <c r="I3045" s="104" t="str">
        <f t="shared" si="332"/>
        <v>Di bawah ambang nilai</v>
      </c>
      <c r="J3045" s="106">
        <f t="shared" si="333"/>
        <v>249.00304499999999</v>
      </c>
      <c r="K3045" s="105">
        <f t="shared" si="334"/>
        <v>0</v>
      </c>
      <c r="L3045" s="106">
        <f t="shared" si="335"/>
        <v>0</v>
      </c>
    </row>
    <row r="3046" spans="1:12" x14ac:dyDescent="0.3">
      <c r="A3046" s="104" t="s">
        <v>6477</v>
      </c>
      <c r="B3046" s="104" t="s">
        <v>6478</v>
      </c>
      <c r="C3046" s="105">
        <v>35981271</v>
      </c>
      <c r="D3046" s="105">
        <v>18909680</v>
      </c>
      <c r="E3046" s="106">
        <f t="shared" si="329"/>
        <v>0.52554230227164567</v>
      </c>
      <c r="F3046" s="107">
        <f t="shared" si="330"/>
        <v>48</v>
      </c>
      <c r="G3046" s="107">
        <f>COUNTIF(Data_Eksportir!$H$2:$H$3401,A3046)</f>
        <v>0</v>
      </c>
      <c r="H3046" s="104" t="str">
        <f t="shared" si="331"/>
        <v>Di bawah 1</v>
      </c>
      <c r="I3046" s="104" t="str">
        <f t="shared" si="332"/>
        <v>Belum terwakili</v>
      </c>
      <c r="J3046" s="106">
        <f t="shared" si="333"/>
        <v>18909680.003045999</v>
      </c>
      <c r="K3046" s="105">
        <f t="shared" si="334"/>
        <v>18909680</v>
      </c>
      <c r="L3046" s="106">
        <f t="shared" si="335"/>
        <v>18909680.003045999</v>
      </c>
    </row>
    <row r="3047" spans="1:12" x14ac:dyDescent="0.3">
      <c r="A3047" s="104" t="s">
        <v>6479</v>
      </c>
      <c r="B3047" s="104" t="s">
        <v>6480</v>
      </c>
      <c r="C3047" s="105">
        <v>21985430</v>
      </c>
      <c r="D3047" s="105">
        <v>12287755</v>
      </c>
      <c r="E3047" s="106">
        <f t="shared" si="329"/>
        <v>0.55890446536638128</v>
      </c>
      <c r="F3047" s="107">
        <f t="shared" si="330"/>
        <v>48</v>
      </c>
      <c r="G3047" s="107">
        <f>COUNTIF(Data_Eksportir!$H$2:$H$3401,A3047)</f>
        <v>0</v>
      </c>
      <c r="H3047" s="104" t="str">
        <f t="shared" si="331"/>
        <v>Di bawah 1</v>
      </c>
      <c r="I3047" s="104" t="str">
        <f t="shared" si="332"/>
        <v>Belum terwakili</v>
      </c>
      <c r="J3047" s="106">
        <f t="shared" si="333"/>
        <v>12287755.003047001</v>
      </c>
      <c r="K3047" s="105">
        <f t="shared" si="334"/>
        <v>12287755</v>
      </c>
      <c r="L3047" s="106">
        <f t="shared" si="335"/>
        <v>12287755.003047001</v>
      </c>
    </row>
    <row r="3048" spans="1:12" x14ac:dyDescent="0.3">
      <c r="A3048" s="104" t="s">
        <v>6481</v>
      </c>
      <c r="B3048" s="104" t="s">
        <v>6482</v>
      </c>
      <c r="C3048" s="105">
        <v>75750</v>
      </c>
      <c r="D3048" s="105">
        <v>48687</v>
      </c>
      <c r="E3048" s="106">
        <f t="shared" si="329"/>
        <v>0.64273267326732675</v>
      </c>
      <c r="F3048" s="107">
        <f t="shared" si="330"/>
        <v>48</v>
      </c>
      <c r="G3048" s="107">
        <f>COUNTIF(Data_Eksportir!$H$2:$H$3401,A3048)</f>
        <v>0</v>
      </c>
      <c r="H3048" s="104" t="str">
        <f t="shared" si="331"/>
        <v>Di bawah 1</v>
      </c>
      <c r="I3048" s="104" t="str">
        <f t="shared" si="332"/>
        <v>Di bawah ambang nilai</v>
      </c>
      <c r="J3048" s="106">
        <f t="shared" si="333"/>
        <v>48687.003047999999</v>
      </c>
      <c r="K3048" s="105">
        <f t="shared" si="334"/>
        <v>0</v>
      </c>
      <c r="L3048" s="106">
        <f t="shared" si="335"/>
        <v>0</v>
      </c>
    </row>
    <row r="3049" spans="1:12" x14ac:dyDescent="0.3">
      <c r="A3049" s="104" t="s">
        <v>6483</v>
      </c>
      <c r="B3049" s="104" t="s">
        <v>6484</v>
      </c>
      <c r="C3049" s="105">
        <v>2791508</v>
      </c>
      <c r="D3049" s="105">
        <v>1587077</v>
      </c>
      <c r="E3049" s="106">
        <f t="shared" si="329"/>
        <v>0.56853750732578945</v>
      </c>
      <c r="F3049" s="107">
        <f t="shared" si="330"/>
        <v>48</v>
      </c>
      <c r="G3049" s="107">
        <f>COUNTIF(Data_Eksportir!$H$2:$H$3401,A3049)</f>
        <v>0</v>
      </c>
      <c r="H3049" s="104" t="str">
        <f t="shared" si="331"/>
        <v>Di bawah 1</v>
      </c>
      <c r="I3049" s="104" t="str">
        <f t="shared" si="332"/>
        <v>Di bawah ambang nilai</v>
      </c>
      <c r="J3049" s="106">
        <f t="shared" si="333"/>
        <v>1587077.0030489999</v>
      </c>
      <c r="K3049" s="105">
        <f t="shared" si="334"/>
        <v>0</v>
      </c>
      <c r="L3049" s="106">
        <f t="shared" si="335"/>
        <v>0</v>
      </c>
    </row>
    <row r="3050" spans="1:12" x14ac:dyDescent="0.3">
      <c r="A3050" s="104" t="s">
        <v>6485</v>
      </c>
      <c r="B3050" s="104" t="s">
        <v>6486</v>
      </c>
      <c r="C3050" s="105">
        <v>11484732</v>
      </c>
      <c r="D3050" s="105">
        <v>4539951</v>
      </c>
      <c r="E3050" s="106">
        <f t="shared" si="329"/>
        <v>0.39530317294299944</v>
      </c>
      <c r="F3050" s="107">
        <f t="shared" si="330"/>
        <v>48</v>
      </c>
      <c r="G3050" s="107">
        <f>COUNTIF(Data_Eksportir!$H$2:$H$3401,A3050)</f>
        <v>0</v>
      </c>
      <c r="H3050" s="104" t="str">
        <f t="shared" si="331"/>
        <v>Di bawah 1</v>
      </c>
      <c r="I3050" s="104" t="str">
        <f t="shared" si="332"/>
        <v>Di bawah ambang nilai</v>
      </c>
      <c r="J3050" s="106">
        <f t="shared" si="333"/>
        <v>4539951.0030500004</v>
      </c>
      <c r="K3050" s="105">
        <f t="shared" si="334"/>
        <v>0</v>
      </c>
      <c r="L3050" s="106">
        <f t="shared" si="335"/>
        <v>0</v>
      </c>
    </row>
    <row r="3051" spans="1:12" x14ac:dyDescent="0.3">
      <c r="A3051" s="104" t="s">
        <v>6487</v>
      </c>
      <c r="B3051" s="104" t="s">
        <v>6488</v>
      </c>
      <c r="C3051" s="105">
        <v>71674085</v>
      </c>
      <c r="D3051" s="105">
        <v>23695922</v>
      </c>
      <c r="E3051" s="106">
        <f t="shared" si="329"/>
        <v>0.3306065504707873</v>
      </c>
      <c r="F3051" s="107">
        <f t="shared" si="330"/>
        <v>48</v>
      </c>
      <c r="G3051" s="107">
        <f>COUNTIF(Data_Eksportir!$H$2:$H$3401,A3051)</f>
        <v>0</v>
      </c>
      <c r="H3051" s="104" t="str">
        <f t="shared" si="331"/>
        <v>Di bawah 1</v>
      </c>
      <c r="I3051" s="104" t="str">
        <f t="shared" si="332"/>
        <v>Belum terwakili</v>
      </c>
      <c r="J3051" s="106">
        <f t="shared" si="333"/>
        <v>23695922.003051002</v>
      </c>
      <c r="K3051" s="105">
        <f t="shared" si="334"/>
        <v>23695922</v>
      </c>
      <c r="L3051" s="106">
        <f t="shared" si="335"/>
        <v>23695922.003051002</v>
      </c>
    </row>
    <row r="3052" spans="1:12" x14ac:dyDescent="0.3">
      <c r="A3052" s="104" t="s">
        <v>6489</v>
      </c>
      <c r="B3052" s="104" t="s">
        <v>6490</v>
      </c>
      <c r="C3052" s="105">
        <v>27751912</v>
      </c>
      <c r="D3052" s="105">
        <v>41902064</v>
      </c>
      <c r="E3052" s="106">
        <f t="shared" si="329"/>
        <v>1.5098802561783851</v>
      </c>
      <c r="F3052" s="107">
        <f t="shared" si="330"/>
        <v>48</v>
      </c>
      <c r="G3052" s="107">
        <f>COUNTIF(Data_Eksportir!$H$2:$H$3401,A3052)</f>
        <v>0</v>
      </c>
      <c r="H3052" s="104" t="str">
        <f t="shared" si="331"/>
        <v>1 – 5</v>
      </c>
      <c r="I3052" s="104" t="str">
        <f t="shared" si="332"/>
        <v>Belum terwakili</v>
      </c>
      <c r="J3052" s="106">
        <f t="shared" si="333"/>
        <v>41902064.003052004</v>
      </c>
      <c r="K3052" s="105">
        <f t="shared" si="334"/>
        <v>41902064</v>
      </c>
      <c r="L3052" s="106">
        <f t="shared" si="335"/>
        <v>41902064.003052004</v>
      </c>
    </row>
    <row r="3053" spans="1:12" x14ac:dyDescent="0.3">
      <c r="A3053" s="104" t="s">
        <v>6491</v>
      </c>
      <c r="B3053" s="104" t="s">
        <v>6492</v>
      </c>
      <c r="C3053" s="105">
        <v>3255</v>
      </c>
      <c r="D3053" s="105">
        <v>14587</v>
      </c>
      <c r="E3053" s="106">
        <f t="shared" si="329"/>
        <v>4.4814132104454689</v>
      </c>
      <c r="F3053" s="107">
        <f t="shared" si="330"/>
        <v>48</v>
      </c>
      <c r="G3053" s="107">
        <f>COUNTIF(Data_Eksportir!$H$2:$H$3401,A3053)</f>
        <v>0</v>
      </c>
      <c r="H3053" s="104" t="str">
        <f t="shared" si="331"/>
        <v>1 – 5</v>
      </c>
      <c r="I3053" s="104" t="str">
        <f t="shared" si="332"/>
        <v>Di bawah ambang nilai</v>
      </c>
      <c r="J3053" s="106">
        <f t="shared" si="333"/>
        <v>14587.003053</v>
      </c>
      <c r="K3053" s="105">
        <f t="shared" si="334"/>
        <v>0</v>
      </c>
      <c r="L3053" s="106">
        <f t="shared" si="335"/>
        <v>0</v>
      </c>
    </row>
    <row r="3054" spans="1:12" x14ac:dyDescent="0.3">
      <c r="A3054" s="104" t="s">
        <v>6493</v>
      </c>
      <c r="B3054" s="104" t="s">
        <v>6494</v>
      </c>
      <c r="C3054" s="105">
        <v>421713</v>
      </c>
      <c r="D3054" s="105">
        <v>713263</v>
      </c>
      <c r="E3054" s="106">
        <f t="shared" si="329"/>
        <v>1.6913469587136276</v>
      </c>
      <c r="F3054" s="107">
        <f t="shared" si="330"/>
        <v>48</v>
      </c>
      <c r="G3054" s="107">
        <f>COUNTIF(Data_Eksportir!$H$2:$H$3401,A3054)</f>
        <v>0</v>
      </c>
      <c r="H3054" s="104" t="str">
        <f t="shared" si="331"/>
        <v>1 – 5</v>
      </c>
      <c r="I3054" s="104" t="str">
        <f t="shared" si="332"/>
        <v>Di bawah ambang nilai</v>
      </c>
      <c r="J3054" s="106">
        <f t="shared" si="333"/>
        <v>713263.00305399997</v>
      </c>
      <c r="K3054" s="105">
        <f t="shared" si="334"/>
        <v>0</v>
      </c>
      <c r="L3054" s="106">
        <f t="shared" si="335"/>
        <v>0</v>
      </c>
    </row>
    <row r="3055" spans="1:12" x14ac:dyDescent="0.3">
      <c r="A3055" s="104" t="s">
        <v>6495</v>
      </c>
      <c r="B3055" s="104" t="s">
        <v>6496</v>
      </c>
      <c r="C3055" s="105">
        <v>4147</v>
      </c>
      <c r="D3055" s="105">
        <v>17059</v>
      </c>
      <c r="E3055" s="106">
        <f t="shared" si="329"/>
        <v>4.1135760790933205</v>
      </c>
      <c r="F3055" s="107">
        <f t="shared" si="330"/>
        <v>48</v>
      </c>
      <c r="G3055" s="107">
        <f>COUNTIF(Data_Eksportir!$H$2:$H$3401,A3055)</f>
        <v>0</v>
      </c>
      <c r="H3055" s="104" t="str">
        <f t="shared" si="331"/>
        <v>1 – 5</v>
      </c>
      <c r="I3055" s="104" t="str">
        <f t="shared" si="332"/>
        <v>Di bawah ambang nilai</v>
      </c>
      <c r="J3055" s="106">
        <f t="shared" si="333"/>
        <v>17059.003055000001</v>
      </c>
      <c r="K3055" s="105">
        <f t="shared" si="334"/>
        <v>0</v>
      </c>
      <c r="L3055" s="106">
        <f t="shared" si="335"/>
        <v>0</v>
      </c>
    </row>
    <row r="3056" spans="1:12" x14ac:dyDescent="0.3">
      <c r="A3056" s="104" t="s">
        <v>6497</v>
      </c>
      <c r="B3056" s="104" t="s">
        <v>6498</v>
      </c>
      <c r="C3056" s="105">
        <v>1</v>
      </c>
      <c r="D3056" s="105">
        <v>0</v>
      </c>
      <c r="E3056" s="106">
        <f t="shared" si="329"/>
        <v>0</v>
      </c>
      <c r="F3056" s="107">
        <f t="shared" si="330"/>
        <v>48</v>
      </c>
      <c r="G3056" s="107">
        <f>COUNTIF(Data_Eksportir!$H$2:$H$3401,A3056)</f>
        <v>0</v>
      </c>
      <c r="H3056" s="104" t="str">
        <f t="shared" si="331"/>
        <v>Di bawah 1</v>
      </c>
      <c r="I3056" s="104" t="str">
        <f t="shared" si="332"/>
        <v>Di bawah ambang nilai</v>
      </c>
      <c r="J3056" s="106">
        <f t="shared" si="333"/>
        <v>3.0560000000000001E-3</v>
      </c>
      <c r="K3056" s="105">
        <f t="shared" si="334"/>
        <v>0</v>
      </c>
      <c r="L3056" s="106">
        <f t="shared" si="335"/>
        <v>0</v>
      </c>
    </row>
    <row r="3057" spans="1:12" x14ac:dyDescent="0.3">
      <c r="A3057" s="104" t="s">
        <v>6499</v>
      </c>
      <c r="B3057" s="104" t="s">
        <v>6500</v>
      </c>
      <c r="C3057" s="105">
        <v>6400</v>
      </c>
      <c r="D3057" s="105">
        <v>8504</v>
      </c>
      <c r="E3057" s="106">
        <f t="shared" si="329"/>
        <v>1.3287500000000001</v>
      </c>
      <c r="F3057" s="107">
        <f t="shared" si="330"/>
        <v>48</v>
      </c>
      <c r="G3057" s="107">
        <f>COUNTIF(Data_Eksportir!$H$2:$H$3401,A3057)</f>
        <v>0</v>
      </c>
      <c r="H3057" s="104" t="str">
        <f t="shared" si="331"/>
        <v>1 – 5</v>
      </c>
      <c r="I3057" s="104" t="str">
        <f t="shared" si="332"/>
        <v>Di bawah ambang nilai</v>
      </c>
      <c r="J3057" s="106">
        <f t="shared" si="333"/>
        <v>8504.0030569999999</v>
      </c>
      <c r="K3057" s="105">
        <f t="shared" si="334"/>
        <v>0</v>
      </c>
      <c r="L3057" s="106">
        <f t="shared" si="335"/>
        <v>0</v>
      </c>
    </row>
    <row r="3058" spans="1:12" x14ac:dyDescent="0.3">
      <c r="A3058" s="104" t="s">
        <v>6501</v>
      </c>
      <c r="B3058" s="104" t="s">
        <v>6502</v>
      </c>
      <c r="C3058" s="105">
        <v>1269</v>
      </c>
      <c r="D3058" s="105">
        <v>2241</v>
      </c>
      <c r="E3058" s="106">
        <f t="shared" si="329"/>
        <v>1.7659574468085106</v>
      </c>
      <c r="F3058" s="107">
        <f t="shared" si="330"/>
        <v>48</v>
      </c>
      <c r="G3058" s="107">
        <f>COUNTIF(Data_Eksportir!$H$2:$H$3401,A3058)</f>
        <v>0</v>
      </c>
      <c r="H3058" s="104" t="str">
        <f t="shared" si="331"/>
        <v>1 – 5</v>
      </c>
      <c r="I3058" s="104" t="str">
        <f t="shared" si="332"/>
        <v>Di bawah ambang nilai</v>
      </c>
      <c r="J3058" s="106">
        <f t="shared" si="333"/>
        <v>2241.0030579999998</v>
      </c>
      <c r="K3058" s="105">
        <f t="shared" si="334"/>
        <v>0</v>
      </c>
      <c r="L3058" s="106">
        <f t="shared" si="335"/>
        <v>0</v>
      </c>
    </row>
    <row r="3059" spans="1:12" x14ac:dyDescent="0.3">
      <c r="A3059" s="104" t="s">
        <v>6503</v>
      </c>
      <c r="B3059" s="104" t="s">
        <v>6504</v>
      </c>
      <c r="C3059" s="105">
        <v>71439</v>
      </c>
      <c r="D3059" s="105">
        <v>86573</v>
      </c>
      <c r="E3059" s="106">
        <f t="shared" si="329"/>
        <v>1.2118450706196895</v>
      </c>
      <c r="F3059" s="107">
        <f t="shared" si="330"/>
        <v>48</v>
      </c>
      <c r="G3059" s="107">
        <f>COUNTIF(Data_Eksportir!$H$2:$H$3401,A3059)</f>
        <v>0</v>
      </c>
      <c r="H3059" s="104" t="str">
        <f t="shared" si="331"/>
        <v>1 – 5</v>
      </c>
      <c r="I3059" s="104" t="str">
        <f t="shared" si="332"/>
        <v>Di bawah ambang nilai</v>
      </c>
      <c r="J3059" s="106">
        <f t="shared" si="333"/>
        <v>86573.003058999995</v>
      </c>
      <c r="K3059" s="105">
        <f t="shared" si="334"/>
        <v>0</v>
      </c>
      <c r="L3059" s="106">
        <f t="shared" si="335"/>
        <v>0</v>
      </c>
    </row>
    <row r="3060" spans="1:12" x14ac:dyDescent="0.3">
      <c r="A3060" s="104" t="s">
        <v>6505</v>
      </c>
      <c r="B3060" s="104" t="s">
        <v>6506</v>
      </c>
      <c r="C3060" s="105">
        <v>57102530</v>
      </c>
      <c r="D3060" s="105">
        <v>81475264</v>
      </c>
      <c r="E3060" s="106">
        <f t="shared" si="329"/>
        <v>1.426824065413564</v>
      </c>
      <c r="F3060" s="107">
        <f t="shared" si="330"/>
        <v>48</v>
      </c>
      <c r="G3060" s="107">
        <f>COUNTIF(Data_Eksportir!$H$2:$H$3401,A3060)</f>
        <v>1</v>
      </c>
      <c r="H3060" s="104" t="str">
        <f t="shared" si="331"/>
        <v>1 – 5</v>
      </c>
      <c r="I3060" s="104" t="str">
        <f t="shared" si="332"/>
        <v>Keterwakilan rendah</v>
      </c>
      <c r="J3060" s="106">
        <f t="shared" si="333"/>
        <v>81475264.003059998</v>
      </c>
      <c r="K3060" s="105">
        <f t="shared" si="334"/>
        <v>40737632</v>
      </c>
      <c r="L3060" s="106">
        <f t="shared" si="335"/>
        <v>40737632.003059998</v>
      </c>
    </row>
    <row r="3061" spans="1:12" x14ac:dyDescent="0.3">
      <c r="A3061" s="104" t="s">
        <v>6507</v>
      </c>
      <c r="B3061" s="104" t="s">
        <v>6508</v>
      </c>
      <c r="C3061" s="105">
        <v>33961</v>
      </c>
      <c r="D3061" s="105">
        <v>61258</v>
      </c>
      <c r="E3061" s="106">
        <f t="shared" si="329"/>
        <v>1.8037749182886251</v>
      </c>
      <c r="F3061" s="107">
        <f t="shared" si="330"/>
        <v>48</v>
      </c>
      <c r="G3061" s="107">
        <f>COUNTIF(Data_Eksportir!$H$2:$H$3401,A3061)</f>
        <v>0</v>
      </c>
      <c r="H3061" s="104" t="str">
        <f t="shared" si="331"/>
        <v>1 – 5</v>
      </c>
      <c r="I3061" s="104" t="str">
        <f t="shared" si="332"/>
        <v>Di bawah ambang nilai</v>
      </c>
      <c r="J3061" s="106">
        <f t="shared" si="333"/>
        <v>61258.003061000003</v>
      </c>
      <c r="K3061" s="105">
        <f t="shared" si="334"/>
        <v>0</v>
      </c>
      <c r="L3061" s="106">
        <f t="shared" si="335"/>
        <v>0</v>
      </c>
    </row>
    <row r="3062" spans="1:12" x14ac:dyDescent="0.3">
      <c r="A3062" s="104" t="s">
        <v>6509</v>
      </c>
      <c r="B3062" s="104" t="s">
        <v>6510</v>
      </c>
      <c r="C3062" s="105">
        <v>3</v>
      </c>
      <c r="D3062" s="105">
        <v>0</v>
      </c>
      <c r="E3062" s="106">
        <f t="shared" si="329"/>
        <v>0</v>
      </c>
      <c r="F3062" s="107">
        <f t="shared" si="330"/>
        <v>48</v>
      </c>
      <c r="G3062" s="107">
        <f>COUNTIF(Data_Eksportir!$H$2:$H$3401,A3062)</f>
        <v>0</v>
      </c>
      <c r="H3062" s="104" t="str">
        <f t="shared" si="331"/>
        <v>Di bawah 1</v>
      </c>
      <c r="I3062" s="104" t="str">
        <f t="shared" si="332"/>
        <v>Di bawah ambang nilai</v>
      </c>
      <c r="J3062" s="106">
        <f t="shared" si="333"/>
        <v>3.0620000000000001E-3</v>
      </c>
      <c r="K3062" s="105">
        <f t="shared" si="334"/>
        <v>0</v>
      </c>
      <c r="L3062" s="106">
        <f t="shared" si="335"/>
        <v>0</v>
      </c>
    </row>
    <row r="3063" spans="1:12" x14ac:dyDescent="0.3">
      <c r="A3063" s="104" t="s">
        <v>6511</v>
      </c>
      <c r="B3063" s="104" t="s">
        <v>6512</v>
      </c>
      <c r="C3063" s="105">
        <v>18879697</v>
      </c>
      <c r="D3063" s="105">
        <v>26183614</v>
      </c>
      <c r="E3063" s="106">
        <f t="shared" si="329"/>
        <v>1.3868662193042611</v>
      </c>
      <c r="F3063" s="107">
        <f t="shared" si="330"/>
        <v>48</v>
      </c>
      <c r="G3063" s="107">
        <f>COUNTIF(Data_Eksportir!$H$2:$H$3401,A3063)</f>
        <v>0</v>
      </c>
      <c r="H3063" s="104" t="str">
        <f t="shared" si="331"/>
        <v>1 – 5</v>
      </c>
      <c r="I3063" s="104" t="str">
        <f t="shared" si="332"/>
        <v>Belum terwakili</v>
      </c>
      <c r="J3063" s="106">
        <f t="shared" si="333"/>
        <v>26183614.003063001</v>
      </c>
      <c r="K3063" s="105">
        <f t="shared" si="334"/>
        <v>26183614</v>
      </c>
      <c r="L3063" s="106">
        <f t="shared" si="335"/>
        <v>26183614.003063001</v>
      </c>
    </row>
    <row r="3064" spans="1:12" x14ac:dyDescent="0.3">
      <c r="A3064" s="104" t="s">
        <v>6513</v>
      </c>
      <c r="B3064" s="104" t="s">
        <v>6514</v>
      </c>
      <c r="C3064" s="105">
        <v>46</v>
      </c>
      <c r="D3064" s="105">
        <v>15</v>
      </c>
      <c r="E3064" s="106">
        <f t="shared" si="329"/>
        <v>0.32608695652173914</v>
      </c>
      <c r="F3064" s="107">
        <f t="shared" si="330"/>
        <v>48</v>
      </c>
      <c r="G3064" s="107">
        <f>COUNTIF(Data_Eksportir!$H$2:$H$3401,A3064)</f>
        <v>0</v>
      </c>
      <c r="H3064" s="104" t="str">
        <f t="shared" si="331"/>
        <v>Di bawah 1</v>
      </c>
      <c r="I3064" s="104" t="str">
        <f t="shared" si="332"/>
        <v>Di bawah ambang nilai</v>
      </c>
      <c r="J3064" s="106">
        <f t="shared" si="333"/>
        <v>15.003064</v>
      </c>
      <c r="K3064" s="105">
        <f t="shared" si="334"/>
        <v>0</v>
      </c>
      <c r="L3064" s="106">
        <f t="shared" si="335"/>
        <v>0</v>
      </c>
    </row>
    <row r="3065" spans="1:12" x14ac:dyDescent="0.3">
      <c r="A3065" s="104" t="s">
        <v>6515</v>
      </c>
      <c r="B3065" s="104" t="s">
        <v>6516</v>
      </c>
      <c r="C3065" s="105">
        <v>19825</v>
      </c>
      <c r="D3065" s="105">
        <v>228</v>
      </c>
      <c r="E3065" s="106">
        <f t="shared" si="329"/>
        <v>1.150063051702396E-2</v>
      </c>
      <c r="F3065" s="107">
        <f t="shared" si="330"/>
        <v>48</v>
      </c>
      <c r="G3065" s="107">
        <f>COUNTIF(Data_Eksportir!$H$2:$H$3401,A3065)</f>
        <v>0</v>
      </c>
      <c r="H3065" s="104" t="str">
        <f t="shared" si="331"/>
        <v>Di bawah 1</v>
      </c>
      <c r="I3065" s="104" t="str">
        <f t="shared" si="332"/>
        <v>Di bawah ambang nilai</v>
      </c>
      <c r="J3065" s="106">
        <f t="shared" si="333"/>
        <v>228.00306499999999</v>
      </c>
      <c r="K3065" s="105">
        <f t="shared" si="334"/>
        <v>0</v>
      </c>
      <c r="L3065" s="106">
        <f t="shared" si="335"/>
        <v>0</v>
      </c>
    </row>
    <row r="3066" spans="1:12" x14ac:dyDescent="0.3">
      <c r="A3066" s="104" t="s">
        <v>6517</v>
      </c>
      <c r="B3066" s="104" t="s">
        <v>6518</v>
      </c>
      <c r="C3066" s="105">
        <v>1138464</v>
      </c>
      <c r="D3066" s="105">
        <v>3835020</v>
      </c>
      <c r="E3066" s="106">
        <f t="shared" si="329"/>
        <v>3.368591365207859</v>
      </c>
      <c r="F3066" s="107">
        <f t="shared" si="330"/>
        <v>48</v>
      </c>
      <c r="G3066" s="107">
        <f>COUNTIF(Data_Eksportir!$H$2:$H$3401,A3066)</f>
        <v>0</v>
      </c>
      <c r="H3066" s="104" t="str">
        <f t="shared" si="331"/>
        <v>1 – 5</v>
      </c>
      <c r="I3066" s="104" t="str">
        <f t="shared" si="332"/>
        <v>Di bawah ambang nilai</v>
      </c>
      <c r="J3066" s="106">
        <f t="shared" si="333"/>
        <v>3835020.0030660001</v>
      </c>
      <c r="K3066" s="105">
        <f t="shared" si="334"/>
        <v>0</v>
      </c>
      <c r="L3066" s="106">
        <f t="shared" si="335"/>
        <v>0</v>
      </c>
    </row>
    <row r="3067" spans="1:12" x14ac:dyDescent="0.3">
      <c r="A3067" s="104" t="s">
        <v>6519</v>
      </c>
      <c r="B3067" s="104" t="s">
        <v>6520</v>
      </c>
      <c r="C3067" s="105">
        <v>15295072</v>
      </c>
      <c r="D3067" s="105">
        <v>21847474</v>
      </c>
      <c r="E3067" s="106">
        <f t="shared" si="329"/>
        <v>1.4283995524833097</v>
      </c>
      <c r="F3067" s="107">
        <f t="shared" si="330"/>
        <v>48</v>
      </c>
      <c r="G3067" s="107">
        <f>COUNTIF(Data_Eksportir!$H$2:$H$3401,A3067)</f>
        <v>0</v>
      </c>
      <c r="H3067" s="104" t="str">
        <f t="shared" si="331"/>
        <v>1 – 5</v>
      </c>
      <c r="I3067" s="104" t="str">
        <f t="shared" si="332"/>
        <v>Belum terwakili</v>
      </c>
      <c r="J3067" s="106">
        <f t="shared" si="333"/>
        <v>21847474.003067002</v>
      </c>
      <c r="K3067" s="105">
        <f t="shared" si="334"/>
        <v>21847474</v>
      </c>
      <c r="L3067" s="106">
        <f t="shared" si="335"/>
        <v>21847474.003067002</v>
      </c>
    </row>
    <row r="3068" spans="1:12" x14ac:dyDescent="0.3">
      <c r="A3068" s="104" t="s">
        <v>6521</v>
      </c>
      <c r="B3068" s="104" t="s">
        <v>6522</v>
      </c>
      <c r="C3068" s="105">
        <v>49712</v>
      </c>
      <c r="D3068" s="105">
        <v>101414</v>
      </c>
      <c r="E3068" s="106">
        <f t="shared" si="329"/>
        <v>2.0400305761184421</v>
      </c>
      <c r="F3068" s="107">
        <f t="shared" si="330"/>
        <v>48</v>
      </c>
      <c r="G3068" s="107">
        <f>COUNTIF(Data_Eksportir!$H$2:$H$3401,A3068)</f>
        <v>0</v>
      </c>
      <c r="H3068" s="104" t="str">
        <f t="shared" si="331"/>
        <v>1 – 5</v>
      </c>
      <c r="I3068" s="104" t="str">
        <f t="shared" si="332"/>
        <v>Di bawah ambang nilai</v>
      </c>
      <c r="J3068" s="106">
        <f t="shared" si="333"/>
        <v>101414.00306800001</v>
      </c>
      <c r="K3068" s="105">
        <f t="shared" si="334"/>
        <v>0</v>
      </c>
      <c r="L3068" s="106">
        <f t="shared" si="335"/>
        <v>0</v>
      </c>
    </row>
    <row r="3069" spans="1:12" x14ac:dyDescent="0.3">
      <c r="A3069" s="104" t="s">
        <v>6523</v>
      </c>
      <c r="B3069" s="104" t="s">
        <v>6524</v>
      </c>
      <c r="C3069" s="105">
        <v>151865728</v>
      </c>
      <c r="D3069" s="105">
        <v>110672937</v>
      </c>
      <c r="E3069" s="106">
        <f t="shared" si="329"/>
        <v>0.7287551869504092</v>
      </c>
      <c r="F3069" s="107">
        <f t="shared" si="330"/>
        <v>48</v>
      </c>
      <c r="G3069" s="107">
        <f>COUNTIF(Data_Eksportir!$H$2:$H$3401,A3069)</f>
        <v>0</v>
      </c>
      <c r="H3069" s="104" t="str">
        <f t="shared" si="331"/>
        <v>Di bawah 1</v>
      </c>
      <c r="I3069" s="104" t="str">
        <f t="shared" si="332"/>
        <v>Belum terwakili</v>
      </c>
      <c r="J3069" s="106">
        <f t="shared" si="333"/>
        <v>110672937.003069</v>
      </c>
      <c r="K3069" s="105">
        <f t="shared" si="334"/>
        <v>110672937</v>
      </c>
      <c r="L3069" s="106">
        <f t="shared" si="335"/>
        <v>110672937.003069</v>
      </c>
    </row>
    <row r="3070" spans="1:12" x14ac:dyDescent="0.3">
      <c r="A3070" s="104" t="s">
        <v>6525</v>
      </c>
      <c r="B3070" s="104" t="s">
        <v>6526</v>
      </c>
      <c r="C3070" s="105">
        <v>196297</v>
      </c>
      <c r="D3070" s="105">
        <v>164882</v>
      </c>
      <c r="E3070" s="106">
        <f t="shared" si="329"/>
        <v>0.83996189447622738</v>
      </c>
      <c r="F3070" s="107">
        <f t="shared" si="330"/>
        <v>48</v>
      </c>
      <c r="G3070" s="107">
        <f>COUNTIF(Data_Eksportir!$H$2:$H$3401,A3070)</f>
        <v>0</v>
      </c>
      <c r="H3070" s="104" t="str">
        <f t="shared" si="331"/>
        <v>Di bawah 1</v>
      </c>
      <c r="I3070" s="104" t="str">
        <f t="shared" si="332"/>
        <v>Di bawah ambang nilai</v>
      </c>
      <c r="J3070" s="106">
        <f t="shared" si="333"/>
        <v>164882.00307000001</v>
      </c>
      <c r="K3070" s="105">
        <f t="shared" si="334"/>
        <v>0</v>
      </c>
      <c r="L3070" s="106">
        <f t="shared" si="335"/>
        <v>0</v>
      </c>
    </row>
    <row r="3071" spans="1:12" x14ac:dyDescent="0.3">
      <c r="A3071" s="104" t="s">
        <v>6527</v>
      </c>
      <c r="B3071" s="104" t="s">
        <v>6528</v>
      </c>
      <c r="C3071" s="105">
        <v>2029723</v>
      </c>
      <c r="D3071" s="105">
        <v>1116727</v>
      </c>
      <c r="E3071" s="106">
        <f t="shared" si="329"/>
        <v>0.55018689742393423</v>
      </c>
      <c r="F3071" s="107">
        <f t="shared" si="330"/>
        <v>48</v>
      </c>
      <c r="G3071" s="107">
        <f>COUNTIF(Data_Eksportir!$H$2:$H$3401,A3071)</f>
        <v>0</v>
      </c>
      <c r="H3071" s="104" t="str">
        <f t="shared" si="331"/>
        <v>Di bawah 1</v>
      </c>
      <c r="I3071" s="104" t="str">
        <f t="shared" si="332"/>
        <v>Di bawah ambang nilai</v>
      </c>
      <c r="J3071" s="106">
        <f t="shared" si="333"/>
        <v>1116727.0030710001</v>
      </c>
      <c r="K3071" s="105">
        <f t="shared" si="334"/>
        <v>0</v>
      </c>
      <c r="L3071" s="106">
        <f t="shared" si="335"/>
        <v>0</v>
      </c>
    </row>
    <row r="3072" spans="1:12" x14ac:dyDescent="0.3">
      <c r="A3072" s="104" t="s">
        <v>6529</v>
      </c>
      <c r="B3072" s="104" t="s">
        <v>6530</v>
      </c>
      <c r="C3072" s="105">
        <v>482947315</v>
      </c>
      <c r="D3072" s="105">
        <v>228553956</v>
      </c>
      <c r="E3072" s="106">
        <f t="shared" si="329"/>
        <v>0.4732482175617852</v>
      </c>
      <c r="F3072" s="107">
        <f t="shared" si="330"/>
        <v>48</v>
      </c>
      <c r="G3072" s="107">
        <f>COUNTIF(Data_Eksportir!$H$2:$H$3401,A3072)</f>
        <v>0</v>
      </c>
      <c r="H3072" s="104" t="str">
        <f t="shared" si="331"/>
        <v>Di bawah 1</v>
      </c>
      <c r="I3072" s="104" t="str">
        <f t="shared" si="332"/>
        <v>Belum terwakili</v>
      </c>
      <c r="J3072" s="106">
        <f t="shared" si="333"/>
        <v>228553956.00307199</v>
      </c>
      <c r="K3072" s="105">
        <f t="shared" si="334"/>
        <v>228553956</v>
      </c>
      <c r="L3072" s="106">
        <f t="shared" si="335"/>
        <v>228553956.00307199</v>
      </c>
    </row>
    <row r="3073" spans="1:12" x14ac:dyDescent="0.3">
      <c r="A3073" s="104" t="s">
        <v>6531</v>
      </c>
      <c r="B3073" s="104" t="s">
        <v>6532</v>
      </c>
      <c r="C3073" s="105">
        <v>3000</v>
      </c>
      <c r="D3073" s="105">
        <v>14876</v>
      </c>
      <c r="E3073" s="106">
        <f t="shared" si="329"/>
        <v>4.9586666666666668</v>
      </c>
      <c r="F3073" s="107">
        <f t="shared" si="330"/>
        <v>48</v>
      </c>
      <c r="G3073" s="107">
        <f>COUNTIF(Data_Eksportir!$H$2:$H$3401,A3073)</f>
        <v>0</v>
      </c>
      <c r="H3073" s="104" t="str">
        <f t="shared" si="331"/>
        <v>1 – 5</v>
      </c>
      <c r="I3073" s="104" t="str">
        <f t="shared" si="332"/>
        <v>Di bawah ambang nilai</v>
      </c>
      <c r="J3073" s="106">
        <f t="shared" si="333"/>
        <v>14876.003073</v>
      </c>
      <c r="K3073" s="105">
        <f t="shared" si="334"/>
        <v>0</v>
      </c>
      <c r="L3073" s="106">
        <f t="shared" si="335"/>
        <v>0</v>
      </c>
    </row>
    <row r="3074" spans="1:12" x14ac:dyDescent="0.3">
      <c r="A3074" s="104" t="s">
        <v>6533</v>
      </c>
      <c r="B3074" s="104" t="s">
        <v>6534</v>
      </c>
      <c r="C3074" s="105">
        <v>953400</v>
      </c>
      <c r="D3074" s="105">
        <v>730132</v>
      </c>
      <c r="E3074" s="106">
        <f t="shared" ref="E3074:E3137" si="336">IF(AND(ISNUMBER(C3074),C3074&gt;0),D3074/C3074,"")</f>
        <v>0.76581917348437167</v>
      </c>
      <c r="F3074" s="107">
        <f t="shared" ref="F3074:F3137" si="337">VALUE(LEFT(A3074,2))</f>
        <v>48</v>
      </c>
      <c r="G3074" s="107">
        <f>COUNTIF(Data_Eksportir!$H$2:$H$3401,A3074)</f>
        <v>0</v>
      </c>
      <c r="H3074" s="104" t="str">
        <f t="shared" ref="H3074:H3137" si="338">IF(E3074="","Tanpa data berat",IF(E3074&lt;1,"Di bawah 1",IF(E3074&lt;5,"1 – 5",IF(E3074&lt;20,"5 – 20",IF(E3074&lt;100,"20 – 100","100 ke atas")))))</f>
        <v>Di bawah 1</v>
      </c>
      <c r="I3074" s="104" t="str">
        <f t="shared" ref="I3074:I3137" si="339">IF(D3074&lt;p_nilai_besar,"Di bawah ambang nilai",IF(G3074=0,"Belum terwakili",IF(G3074&lt;=p_listing_rendah,"Keterwakilan rendah","Terwakili")))</f>
        <v>Di bawah ambang nilai</v>
      </c>
      <c r="J3074" s="106">
        <f t="shared" ref="J3074:J3137" si="340">D3074+ROW()/10^6</f>
        <v>730132.00307400001</v>
      </c>
      <c r="K3074" s="105">
        <f t="shared" ref="K3074:K3137" si="341">IF(D3074&gt;=p_nilai_besar,D3074/(1+G3074),0)</f>
        <v>0</v>
      </c>
      <c r="L3074" s="106">
        <f t="shared" ref="L3074:L3137" si="342">IF(K3074&gt;0,K3074+ROW()/10^6,0)</f>
        <v>0</v>
      </c>
    </row>
    <row r="3075" spans="1:12" x14ac:dyDescent="0.3">
      <c r="A3075" s="104" t="s">
        <v>6535</v>
      </c>
      <c r="B3075" s="104" t="s">
        <v>6536</v>
      </c>
      <c r="C3075" s="105">
        <v>8</v>
      </c>
      <c r="D3075" s="105">
        <v>41</v>
      </c>
      <c r="E3075" s="106">
        <f t="shared" si="336"/>
        <v>5.125</v>
      </c>
      <c r="F3075" s="107">
        <f t="shared" si="337"/>
        <v>48</v>
      </c>
      <c r="G3075" s="107">
        <f>COUNTIF(Data_Eksportir!$H$2:$H$3401,A3075)</f>
        <v>0</v>
      </c>
      <c r="H3075" s="104" t="str">
        <f t="shared" si="338"/>
        <v>5 – 20</v>
      </c>
      <c r="I3075" s="104" t="str">
        <f t="shared" si="339"/>
        <v>Di bawah ambang nilai</v>
      </c>
      <c r="J3075" s="106">
        <f t="shared" si="340"/>
        <v>41.003075000000003</v>
      </c>
      <c r="K3075" s="105">
        <f t="shared" si="341"/>
        <v>0</v>
      </c>
      <c r="L3075" s="106">
        <f t="shared" si="342"/>
        <v>0</v>
      </c>
    </row>
    <row r="3076" spans="1:12" x14ac:dyDescent="0.3">
      <c r="A3076" s="104" t="s">
        <v>6537</v>
      </c>
      <c r="B3076" s="104" t="s">
        <v>6538</v>
      </c>
      <c r="C3076" s="105">
        <v>44</v>
      </c>
      <c r="D3076" s="105">
        <v>118</v>
      </c>
      <c r="E3076" s="106">
        <f t="shared" si="336"/>
        <v>2.6818181818181817</v>
      </c>
      <c r="F3076" s="107">
        <f t="shared" si="337"/>
        <v>48</v>
      </c>
      <c r="G3076" s="107">
        <f>COUNTIF(Data_Eksportir!$H$2:$H$3401,A3076)</f>
        <v>0</v>
      </c>
      <c r="H3076" s="104" t="str">
        <f t="shared" si="338"/>
        <v>1 – 5</v>
      </c>
      <c r="I3076" s="104" t="str">
        <f t="shared" si="339"/>
        <v>Di bawah ambang nilai</v>
      </c>
      <c r="J3076" s="106">
        <f t="shared" si="340"/>
        <v>118.00307599999999</v>
      </c>
      <c r="K3076" s="105">
        <f t="shared" si="341"/>
        <v>0</v>
      </c>
      <c r="L3076" s="106">
        <f t="shared" si="342"/>
        <v>0</v>
      </c>
    </row>
    <row r="3077" spans="1:12" x14ac:dyDescent="0.3">
      <c r="A3077" s="104" t="s">
        <v>6539</v>
      </c>
      <c r="B3077" s="104" t="s">
        <v>6540</v>
      </c>
      <c r="C3077" s="105">
        <v>181222</v>
      </c>
      <c r="D3077" s="105">
        <v>357069</v>
      </c>
      <c r="E3077" s="106">
        <f t="shared" si="336"/>
        <v>1.9703402456655372</v>
      </c>
      <c r="F3077" s="107">
        <f t="shared" si="337"/>
        <v>48</v>
      </c>
      <c r="G3077" s="107">
        <f>COUNTIF(Data_Eksportir!$H$2:$H$3401,A3077)</f>
        <v>0</v>
      </c>
      <c r="H3077" s="104" t="str">
        <f t="shared" si="338"/>
        <v>1 – 5</v>
      </c>
      <c r="I3077" s="104" t="str">
        <f t="shared" si="339"/>
        <v>Di bawah ambang nilai</v>
      </c>
      <c r="J3077" s="106">
        <f t="shared" si="340"/>
        <v>357069.00307699997</v>
      </c>
      <c r="K3077" s="105">
        <f t="shared" si="341"/>
        <v>0</v>
      </c>
      <c r="L3077" s="106">
        <f t="shared" si="342"/>
        <v>0</v>
      </c>
    </row>
    <row r="3078" spans="1:12" x14ac:dyDescent="0.3">
      <c r="A3078" s="104" t="s">
        <v>6541</v>
      </c>
      <c r="B3078" s="104" t="s">
        <v>6542</v>
      </c>
      <c r="C3078" s="105">
        <v>6890556</v>
      </c>
      <c r="D3078" s="105">
        <v>17574785</v>
      </c>
      <c r="E3078" s="106">
        <f t="shared" si="336"/>
        <v>2.55056123192381</v>
      </c>
      <c r="F3078" s="107">
        <f t="shared" si="337"/>
        <v>48</v>
      </c>
      <c r="G3078" s="107">
        <f>COUNTIF(Data_Eksportir!$H$2:$H$3401,A3078)</f>
        <v>0</v>
      </c>
      <c r="H3078" s="104" t="str">
        <f t="shared" si="338"/>
        <v>1 – 5</v>
      </c>
      <c r="I3078" s="104" t="str">
        <f t="shared" si="339"/>
        <v>Belum terwakili</v>
      </c>
      <c r="J3078" s="106">
        <f t="shared" si="340"/>
        <v>17574785.003077999</v>
      </c>
      <c r="K3078" s="105">
        <f t="shared" si="341"/>
        <v>17574785</v>
      </c>
      <c r="L3078" s="106">
        <f t="shared" si="342"/>
        <v>17574785.003077999</v>
      </c>
    </row>
    <row r="3079" spans="1:12" x14ac:dyDescent="0.3">
      <c r="A3079" s="104" t="s">
        <v>6543</v>
      </c>
      <c r="B3079" s="104" t="s">
        <v>6544</v>
      </c>
      <c r="C3079" s="105">
        <v>137487</v>
      </c>
      <c r="D3079" s="105">
        <v>342247</v>
      </c>
      <c r="E3079" s="106">
        <f t="shared" si="336"/>
        <v>2.4893044433291873</v>
      </c>
      <c r="F3079" s="107">
        <f t="shared" si="337"/>
        <v>48</v>
      </c>
      <c r="G3079" s="107">
        <f>COUNTIF(Data_Eksportir!$H$2:$H$3401,A3079)</f>
        <v>0</v>
      </c>
      <c r="H3079" s="104" t="str">
        <f t="shared" si="338"/>
        <v>1 – 5</v>
      </c>
      <c r="I3079" s="104" t="str">
        <f t="shared" si="339"/>
        <v>Di bawah ambang nilai</v>
      </c>
      <c r="J3079" s="106">
        <f t="shared" si="340"/>
        <v>342247.00307899999</v>
      </c>
      <c r="K3079" s="105">
        <f t="shared" si="341"/>
        <v>0</v>
      </c>
      <c r="L3079" s="106">
        <f t="shared" si="342"/>
        <v>0</v>
      </c>
    </row>
    <row r="3080" spans="1:12" x14ac:dyDescent="0.3">
      <c r="A3080" s="104" t="s">
        <v>6545</v>
      </c>
      <c r="B3080" s="104" t="s">
        <v>6546</v>
      </c>
      <c r="C3080" s="105">
        <v>7337</v>
      </c>
      <c r="D3080" s="105">
        <v>58328</v>
      </c>
      <c r="E3080" s="106">
        <f t="shared" si="336"/>
        <v>7.9498432601880875</v>
      </c>
      <c r="F3080" s="107">
        <f t="shared" si="337"/>
        <v>48</v>
      </c>
      <c r="G3080" s="107">
        <f>COUNTIF(Data_Eksportir!$H$2:$H$3401,A3080)</f>
        <v>0</v>
      </c>
      <c r="H3080" s="104" t="str">
        <f t="shared" si="338"/>
        <v>5 – 20</v>
      </c>
      <c r="I3080" s="104" t="str">
        <f t="shared" si="339"/>
        <v>Di bawah ambang nilai</v>
      </c>
      <c r="J3080" s="106">
        <f t="shared" si="340"/>
        <v>58328.003080000002</v>
      </c>
      <c r="K3080" s="105">
        <f t="shared" si="341"/>
        <v>0</v>
      </c>
      <c r="L3080" s="106">
        <f t="shared" si="342"/>
        <v>0</v>
      </c>
    </row>
    <row r="3081" spans="1:12" x14ac:dyDescent="0.3">
      <c r="A3081" s="104" t="s">
        <v>6547</v>
      </c>
      <c r="B3081" s="104" t="s">
        <v>6548</v>
      </c>
      <c r="C3081" s="105">
        <v>29379113</v>
      </c>
      <c r="D3081" s="105">
        <v>64426321</v>
      </c>
      <c r="E3081" s="106">
        <f t="shared" si="336"/>
        <v>2.1929294121303116</v>
      </c>
      <c r="F3081" s="107">
        <f t="shared" si="337"/>
        <v>48</v>
      </c>
      <c r="G3081" s="107">
        <f>COUNTIF(Data_Eksportir!$H$2:$H$3401,A3081)</f>
        <v>0</v>
      </c>
      <c r="H3081" s="104" t="str">
        <f t="shared" si="338"/>
        <v>1 – 5</v>
      </c>
      <c r="I3081" s="104" t="str">
        <f t="shared" si="339"/>
        <v>Belum terwakili</v>
      </c>
      <c r="J3081" s="106">
        <f t="shared" si="340"/>
        <v>64426321.003081001</v>
      </c>
      <c r="K3081" s="105">
        <f t="shared" si="341"/>
        <v>64426321</v>
      </c>
      <c r="L3081" s="106">
        <f t="shared" si="342"/>
        <v>64426321.003081001</v>
      </c>
    </row>
    <row r="3082" spans="1:12" x14ac:dyDescent="0.3">
      <c r="A3082" s="104" t="s">
        <v>6549</v>
      </c>
      <c r="B3082" s="104" t="s">
        <v>6550</v>
      </c>
      <c r="C3082" s="105">
        <v>28274</v>
      </c>
      <c r="D3082" s="105">
        <v>90172</v>
      </c>
      <c r="E3082" s="106">
        <f t="shared" si="336"/>
        <v>3.189219777887812</v>
      </c>
      <c r="F3082" s="107">
        <f t="shared" si="337"/>
        <v>48</v>
      </c>
      <c r="G3082" s="107">
        <f>COUNTIF(Data_Eksportir!$H$2:$H$3401,A3082)</f>
        <v>0</v>
      </c>
      <c r="H3082" s="104" t="str">
        <f t="shared" si="338"/>
        <v>1 – 5</v>
      </c>
      <c r="I3082" s="104" t="str">
        <f t="shared" si="339"/>
        <v>Di bawah ambang nilai</v>
      </c>
      <c r="J3082" s="106">
        <f t="shared" si="340"/>
        <v>90172.003081999996</v>
      </c>
      <c r="K3082" s="105">
        <f t="shared" si="341"/>
        <v>0</v>
      </c>
      <c r="L3082" s="106">
        <f t="shared" si="342"/>
        <v>0</v>
      </c>
    </row>
    <row r="3083" spans="1:12" x14ac:dyDescent="0.3">
      <c r="A3083" s="104" t="s">
        <v>6551</v>
      </c>
      <c r="B3083" s="104" t="s">
        <v>6552</v>
      </c>
      <c r="C3083" s="105">
        <v>26053610</v>
      </c>
      <c r="D3083" s="105">
        <v>26534146</v>
      </c>
      <c r="E3083" s="106">
        <f t="shared" si="336"/>
        <v>1.0184441234823121</v>
      </c>
      <c r="F3083" s="107">
        <f t="shared" si="337"/>
        <v>48</v>
      </c>
      <c r="G3083" s="107">
        <f>COUNTIF(Data_Eksportir!$H$2:$H$3401,A3083)</f>
        <v>0</v>
      </c>
      <c r="H3083" s="104" t="str">
        <f t="shared" si="338"/>
        <v>1 – 5</v>
      </c>
      <c r="I3083" s="104" t="str">
        <f t="shared" si="339"/>
        <v>Belum terwakili</v>
      </c>
      <c r="J3083" s="106">
        <f t="shared" si="340"/>
        <v>26534146.003083002</v>
      </c>
      <c r="K3083" s="105">
        <f t="shared" si="341"/>
        <v>26534146</v>
      </c>
      <c r="L3083" s="106">
        <f t="shared" si="342"/>
        <v>26534146.003083002</v>
      </c>
    </row>
    <row r="3084" spans="1:12" x14ac:dyDescent="0.3">
      <c r="A3084" s="104" t="s">
        <v>6553</v>
      </c>
      <c r="B3084" s="104" t="s">
        <v>6554</v>
      </c>
      <c r="C3084" s="105">
        <v>314873</v>
      </c>
      <c r="D3084" s="105">
        <v>4431026</v>
      </c>
      <c r="E3084" s="106">
        <f t="shared" si="336"/>
        <v>14.072422849847399</v>
      </c>
      <c r="F3084" s="107">
        <f t="shared" si="337"/>
        <v>48</v>
      </c>
      <c r="G3084" s="107">
        <f>COUNTIF(Data_Eksportir!$H$2:$H$3401,A3084)</f>
        <v>0</v>
      </c>
      <c r="H3084" s="104" t="str">
        <f t="shared" si="338"/>
        <v>5 – 20</v>
      </c>
      <c r="I3084" s="104" t="str">
        <f t="shared" si="339"/>
        <v>Di bawah ambang nilai</v>
      </c>
      <c r="J3084" s="106">
        <f t="shared" si="340"/>
        <v>4431026.0030840002</v>
      </c>
      <c r="K3084" s="105">
        <f t="shared" si="341"/>
        <v>0</v>
      </c>
      <c r="L3084" s="106">
        <f t="shared" si="342"/>
        <v>0</v>
      </c>
    </row>
    <row r="3085" spans="1:12" x14ac:dyDescent="0.3">
      <c r="A3085" s="104" t="s">
        <v>6555</v>
      </c>
      <c r="B3085" s="104" t="s">
        <v>6556</v>
      </c>
      <c r="C3085" s="105">
        <v>8835</v>
      </c>
      <c r="D3085" s="105">
        <v>29717</v>
      </c>
      <c r="E3085" s="106">
        <f t="shared" si="336"/>
        <v>3.3635540464063385</v>
      </c>
      <c r="F3085" s="107">
        <f t="shared" si="337"/>
        <v>48</v>
      </c>
      <c r="G3085" s="107">
        <f>COUNTIF(Data_Eksportir!$H$2:$H$3401,A3085)</f>
        <v>0</v>
      </c>
      <c r="H3085" s="104" t="str">
        <f t="shared" si="338"/>
        <v>1 – 5</v>
      </c>
      <c r="I3085" s="104" t="str">
        <f t="shared" si="339"/>
        <v>Di bawah ambang nilai</v>
      </c>
      <c r="J3085" s="106">
        <f t="shared" si="340"/>
        <v>29717.003085</v>
      </c>
      <c r="K3085" s="105">
        <f t="shared" si="341"/>
        <v>0</v>
      </c>
      <c r="L3085" s="106">
        <f t="shared" si="342"/>
        <v>0</v>
      </c>
    </row>
    <row r="3086" spans="1:12" x14ac:dyDescent="0.3">
      <c r="A3086" s="104" t="s">
        <v>6557</v>
      </c>
      <c r="B3086" s="104" t="s">
        <v>6558</v>
      </c>
      <c r="C3086" s="105">
        <v>269287</v>
      </c>
      <c r="D3086" s="105">
        <v>518169</v>
      </c>
      <c r="E3086" s="106">
        <f t="shared" si="336"/>
        <v>1.9242258259774887</v>
      </c>
      <c r="F3086" s="107">
        <f t="shared" si="337"/>
        <v>48</v>
      </c>
      <c r="G3086" s="107">
        <f>COUNTIF(Data_Eksportir!$H$2:$H$3401,A3086)</f>
        <v>0</v>
      </c>
      <c r="H3086" s="104" t="str">
        <f t="shared" si="338"/>
        <v>1 – 5</v>
      </c>
      <c r="I3086" s="104" t="str">
        <f t="shared" si="339"/>
        <v>Di bawah ambang nilai</v>
      </c>
      <c r="J3086" s="106">
        <f t="shared" si="340"/>
        <v>518169.00308599998</v>
      </c>
      <c r="K3086" s="105">
        <f t="shared" si="341"/>
        <v>0</v>
      </c>
      <c r="L3086" s="106">
        <f t="shared" si="342"/>
        <v>0</v>
      </c>
    </row>
    <row r="3087" spans="1:12" x14ac:dyDescent="0.3">
      <c r="A3087" s="104" t="s">
        <v>6559</v>
      </c>
      <c r="B3087" s="104" t="s">
        <v>6560</v>
      </c>
      <c r="C3087" s="105">
        <v>9377056</v>
      </c>
      <c r="D3087" s="105">
        <v>16199529</v>
      </c>
      <c r="E3087" s="106">
        <f t="shared" si="336"/>
        <v>1.7275708921862043</v>
      </c>
      <c r="F3087" s="107">
        <f t="shared" si="337"/>
        <v>48</v>
      </c>
      <c r="G3087" s="107">
        <f>COUNTIF(Data_Eksportir!$H$2:$H$3401,A3087)</f>
        <v>0</v>
      </c>
      <c r="H3087" s="104" t="str">
        <f t="shared" si="338"/>
        <v>1 – 5</v>
      </c>
      <c r="I3087" s="104" t="str">
        <f t="shared" si="339"/>
        <v>Belum terwakili</v>
      </c>
      <c r="J3087" s="106">
        <f t="shared" si="340"/>
        <v>16199529.003087001</v>
      </c>
      <c r="K3087" s="105">
        <f t="shared" si="341"/>
        <v>16199529</v>
      </c>
      <c r="L3087" s="106">
        <f t="shared" si="342"/>
        <v>16199529.003087001</v>
      </c>
    </row>
    <row r="3088" spans="1:12" x14ac:dyDescent="0.3">
      <c r="A3088" s="104" t="s">
        <v>6561</v>
      </c>
      <c r="B3088" s="104" t="s">
        <v>6562</v>
      </c>
      <c r="C3088" s="105">
        <v>1373</v>
      </c>
      <c r="D3088" s="105">
        <v>2461</v>
      </c>
      <c r="E3088" s="106">
        <f t="shared" si="336"/>
        <v>1.7924253459577568</v>
      </c>
      <c r="F3088" s="107">
        <f t="shared" si="337"/>
        <v>48</v>
      </c>
      <c r="G3088" s="107">
        <f>COUNTIF(Data_Eksportir!$H$2:$H$3401,A3088)</f>
        <v>0</v>
      </c>
      <c r="H3088" s="104" t="str">
        <f t="shared" si="338"/>
        <v>1 – 5</v>
      </c>
      <c r="I3088" s="104" t="str">
        <f t="shared" si="339"/>
        <v>Di bawah ambang nilai</v>
      </c>
      <c r="J3088" s="106">
        <f t="shared" si="340"/>
        <v>2461.0030879999999</v>
      </c>
      <c r="K3088" s="105">
        <f t="shared" si="341"/>
        <v>0</v>
      </c>
      <c r="L3088" s="106">
        <f t="shared" si="342"/>
        <v>0</v>
      </c>
    </row>
    <row r="3089" spans="1:12" x14ac:dyDescent="0.3">
      <c r="A3089" s="104" t="s">
        <v>6563</v>
      </c>
      <c r="B3089" s="104" t="s">
        <v>6564</v>
      </c>
      <c r="C3089" s="105">
        <v>5545329</v>
      </c>
      <c r="D3089" s="105">
        <v>230</v>
      </c>
      <c r="E3089" s="106">
        <f t="shared" si="336"/>
        <v>4.1476348833405555E-5</v>
      </c>
      <c r="F3089" s="107">
        <f t="shared" si="337"/>
        <v>48</v>
      </c>
      <c r="G3089" s="107">
        <f>COUNTIF(Data_Eksportir!$H$2:$H$3401,A3089)</f>
        <v>0</v>
      </c>
      <c r="H3089" s="104" t="str">
        <f t="shared" si="338"/>
        <v>Di bawah 1</v>
      </c>
      <c r="I3089" s="104" t="str">
        <f t="shared" si="339"/>
        <v>Di bawah ambang nilai</v>
      </c>
      <c r="J3089" s="106">
        <f t="shared" si="340"/>
        <v>230.00308899999999</v>
      </c>
      <c r="K3089" s="105">
        <f t="shared" si="341"/>
        <v>0</v>
      </c>
      <c r="L3089" s="106">
        <f t="shared" si="342"/>
        <v>0</v>
      </c>
    </row>
    <row r="3090" spans="1:12" x14ac:dyDescent="0.3">
      <c r="A3090" s="104" t="s">
        <v>6565</v>
      </c>
      <c r="B3090" s="104" t="s">
        <v>6566</v>
      </c>
      <c r="C3090" s="105">
        <v>1109292</v>
      </c>
      <c r="D3090" s="105">
        <v>3115982</v>
      </c>
      <c r="E3090" s="106">
        <f t="shared" si="336"/>
        <v>2.8089826664214654</v>
      </c>
      <c r="F3090" s="107">
        <f t="shared" si="337"/>
        <v>48</v>
      </c>
      <c r="G3090" s="107">
        <f>COUNTIF(Data_Eksportir!$H$2:$H$3401,A3090)</f>
        <v>0</v>
      </c>
      <c r="H3090" s="104" t="str">
        <f t="shared" si="338"/>
        <v>1 – 5</v>
      </c>
      <c r="I3090" s="104" t="str">
        <f t="shared" si="339"/>
        <v>Di bawah ambang nilai</v>
      </c>
      <c r="J3090" s="106">
        <f t="shared" si="340"/>
        <v>3115982.0030899998</v>
      </c>
      <c r="K3090" s="105">
        <f t="shared" si="341"/>
        <v>0</v>
      </c>
      <c r="L3090" s="106">
        <f t="shared" si="342"/>
        <v>0</v>
      </c>
    </row>
    <row r="3091" spans="1:12" x14ac:dyDescent="0.3">
      <c r="A3091" s="104" t="s">
        <v>6567</v>
      </c>
      <c r="B3091" s="104" t="s">
        <v>6568</v>
      </c>
      <c r="C3091" s="105">
        <v>5252429</v>
      </c>
      <c r="D3091" s="105">
        <v>13411232</v>
      </c>
      <c r="E3091" s="106">
        <f t="shared" si="336"/>
        <v>2.5533390360916823</v>
      </c>
      <c r="F3091" s="107">
        <f t="shared" si="337"/>
        <v>48</v>
      </c>
      <c r="G3091" s="107">
        <f>COUNTIF(Data_Eksportir!$H$2:$H$3401,A3091)</f>
        <v>0</v>
      </c>
      <c r="H3091" s="104" t="str">
        <f t="shared" si="338"/>
        <v>1 – 5</v>
      </c>
      <c r="I3091" s="104" t="str">
        <f t="shared" si="339"/>
        <v>Belum terwakili</v>
      </c>
      <c r="J3091" s="106">
        <f t="shared" si="340"/>
        <v>13411232.003091</v>
      </c>
      <c r="K3091" s="105">
        <f t="shared" si="341"/>
        <v>13411232</v>
      </c>
      <c r="L3091" s="106">
        <f t="shared" si="342"/>
        <v>13411232.003091</v>
      </c>
    </row>
    <row r="3092" spans="1:12" x14ac:dyDescent="0.3">
      <c r="A3092" s="104" t="s">
        <v>6569</v>
      </c>
      <c r="B3092" s="104" t="s">
        <v>6570</v>
      </c>
      <c r="C3092" s="105">
        <v>13</v>
      </c>
      <c r="D3092" s="105">
        <v>66</v>
      </c>
      <c r="E3092" s="106">
        <f t="shared" si="336"/>
        <v>5.0769230769230766</v>
      </c>
      <c r="F3092" s="107">
        <f t="shared" si="337"/>
        <v>48</v>
      </c>
      <c r="G3092" s="107">
        <f>COUNTIF(Data_Eksportir!$H$2:$H$3401,A3092)</f>
        <v>0</v>
      </c>
      <c r="H3092" s="104" t="str">
        <f t="shared" si="338"/>
        <v>5 – 20</v>
      </c>
      <c r="I3092" s="104" t="str">
        <f t="shared" si="339"/>
        <v>Di bawah ambang nilai</v>
      </c>
      <c r="J3092" s="106">
        <f t="shared" si="340"/>
        <v>66.003091999999995</v>
      </c>
      <c r="K3092" s="105">
        <f t="shared" si="341"/>
        <v>0</v>
      </c>
      <c r="L3092" s="106">
        <f t="shared" si="342"/>
        <v>0</v>
      </c>
    </row>
    <row r="3093" spans="1:12" x14ac:dyDescent="0.3">
      <c r="A3093" s="104" t="s">
        <v>6571</v>
      </c>
      <c r="B3093" s="104" t="s">
        <v>6572</v>
      </c>
      <c r="C3093" s="105">
        <v>2403844</v>
      </c>
      <c r="D3093" s="105">
        <v>5485404</v>
      </c>
      <c r="E3093" s="106">
        <f t="shared" si="336"/>
        <v>2.2819301086093775</v>
      </c>
      <c r="F3093" s="107">
        <f t="shared" si="337"/>
        <v>48</v>
      </c>
      <c r="G3093" s="107">
        <f>COUNTIF(Data_Eksportir!$H$2:$H$3401,A3093)</f>
        <v>0</v>
      </c>
      <c r="H3093" s="104" t="str">
        <f t="shared" si="338"/>
        <v>1 – 5</v>
      </c>
      <c r="I3093" s="104" t="str">
        <f t="shared" si="339"/>
        <v>Di bawah ambang nilai</v>
      </c>
      <c r="J3093" s="106">
        <f t="shared" si="340"/>
        <v>5485404.0030929996</v>
      </c>
      <c r="K3093" s="105">
        <f t="shared" si="341"/>
        <v>0</v>
      </c>
      <c r="L3093" s="106">
        <f t="shared" si="342"/>
        <v>0</v>
      </c>
    </row>
    <row r="3094" spans="1:12" x14ac:dyDescent="0.3">
      <c r="A3094" s="104" t="s">
        <v>6573</v>
      </c>
      <c r="B3094" s="104" t="s">
        <v>6574</v>
      </c>
      <c r="C3094" s="105">
        <v>2</v>
      </c>
      <c r="D3094" s="105">
        <v>27</v>
      </c>
      <c r="E3094" s="106">
        <f t="shared" si="336"/>
        <v>13.5</v>
      </c>
      <c r="F3094" s="107">
        <f t="shared" si="337"/>
        <v>48</v>
      </c>
      <c r="G3094" s="107">
        <f>COUNTIF(Data_Eksportir!$H$2:$H$3401,A3094)</f>
        <v>0</v>
      </c>
      <c r="H3094" s="104" t="str">
        <f t="shared" si="338"/>
        <v>5 – 20</v>
      </c>
      <c r="I3094" s="104" t="str">
        <f t="shared" si="339"/>
        <v>Di bawah ambang nilai</v>
      </c>
      <c r="J3094" s="106">
        <f t="shared" si="340"/>
        <v>27.003094000000001</v>
      </c>
      <c r="K3094" s="105">
        <f t="shared" si="341"/>
        <v>0</v>
      </c>
      <c r="L3094" s="106">
        <f t="shared" si="342"/>
        <v>0</v>
      </c>
    </row>
    <row r="3095" spans="1:12" x14ac:dyDescent="0.3">
      <c r="A3095" s="104" t="s">
        <v>6575</v>
      </c>
      <c r="B3095" s="104" t="s">
        <v>6576</v>
      </c>
      <c r="C3095" s="105">
        <v>48786</v>
      </c>
      <c r="D3095" s="105">
        <v>96929</v>
      </c>
      <c r="E3095" s="106">
        <f t="shared" si="336"/>
        <v>1.9868199893412044</v>
      </c>
      <c r="F3095" s="107">
        <f t="shared" si="337"/>
        <v>48</v>
      </c>
      <c r="G3095" s="107">
        <f>COUNTIF(Data_Eksportir!$H$2:$H$3401,A3095)</f>
        <v>0</v>
      </c>
      <c r="H3095" s="104" t="str">
        <f t="shared" si="338"/>
        <v>1 – 5</v>
      </c>
      <c r="I3095" s="104" t="str">
        <f t="shared" si="339"/>
        <v>Di bawah ambang nilai</v>
      </c>
      <c r="J3095" s="106">
        <f t="shared" si="340"/>
        <v>96929.003094999993</v>
      </c>
      <c r="K3095" s="105">
        <f t="shared" si="341"/>
        <v>0</v>
      </c>
      <c r="L3095" s="106">
        <f t="shared" si="342"/>
        <v>0</v>
      </c>
    </row>
    <row r="3096" spans="1:12" x14ac:dyDescent="0.3">
      <c r="A3096" s="104" t="s">
        <v>6577</v>
      </c>
      <c r="B3096" s="104" t="s">
        <v>6578</v>
      </c>
      <c r="C3096" s="105">
        <v>78585</v>
      </c>
      <c r="D3096" s="105">
        <v>161083</v>
      </c>
      <c r="E3096" s="106">
        <f t="shared" si="336"/>
        <v>2.0497932175351532</v>
      </c>
      <c r="F3096" s="107">
        <f t="shared" si="337"/>
        <v>48</v>
      </c>
      <c r="G3096" s="107">
        <f>COUNTIF(Data_Eksportir!$H$2:$H$3401,A3096)</f>
        <v>0</v>
      </c>
      <c r="H3096" s="104" t="str">
        <f t="shared" si="338"/>
        <v>1 – 5</v>
      </c>
      <c r="I3096" s="104" t="str">
        <f t="shared" si="339"/>
        <v>Di bawah ambang nilai</v>
      </c>
      <c r="J3096" s="106">
        <f t="shared" si="340"/>
        <v>161083.003096</v>
      </c>
      <c r="K3096" s="105">
        <f t="shared" si="341"/>
        <v>0</v>
      </c>
      <c r="L3096" s="106">
        <f t="shared" si="342"/>
        <v>0</v>
      </c>
    </row>
    <row r="3097" spans="1:12" x14ac:dyDescent="0.3">
      <c r="A3097" s="104" t="s">
        <v>6579</v>
      </c>
      <c r="B3097" s="104" t="s">
        <v>6580</v>
      </c>
      <c r="C3097" s="105">
        <v>179</v>
      </c>
      <c r="D3097" s="105">
        <v>361</v>
      </c>
      <c r="E3097" s="106">
        <f t="shared" si="336"/>
        <v>2.016759776536313</v>
      </c>
      <c r="F3097" s="107">
        <f t="shared" si="337"/>
        <v>48</v>
      </c>
      <c r="G3097" s="107">
        <f>COUNTIF(Data_Eksportir!$H$2:$H$3401,A3097)</f>
        <v>0</v>
      </c>
      <c r="H3097" s="104" t="str">
        <f t="shared" si="338"/>
        <v>1 – 5</v>
      </c>
      <c r="I3097" s="104" t="str">
        <f t="shared" si="339"/>
        <v>Di bawah ambang nilai</v>
      </c>
      <c r="J3097" s="106">
        <f t="shared" si="340"/>
        <v>361.00309700000003</v>
      </c>
      <c r="K3097" s="105">
        <f t="shared" si="341"/>
        <v>0</v>
      </c>
      <c r="L3097" s="106">
        <f t="shared" si="342"/>
        <v>0</v>
      </c>
    </row>
    <row r="3098" spans="1:12" x14ac:dyDescent="0.3">
      <c r="A3098" s="104" t="s">
        <v>6581</v>
      </c>
      <c r="B3098" s="104" t="s">
        <v>6582</v>
      </c>
      <c r="C3098" s="105">
        <v>1347872</v>
      </c>
      <c r="D3098" s="105">
        <v>3895513</v>
      </c>
      <c r="E3098" s="106">
        <f t="shared" si="336"/>
        <v>2.8901208720115856</v>
      </c>
      <c r="F3098" s="107">
        <f t="shared" si="337"/>
        <v>48</v>
      </c>
      <c r="G3098" s="107">
        <f>COUNTIF(Data_Eksportir!$H$2:$H$3401,A3098)</f>
        <v>0</v>
      </c>
      <c r="H3098" s="104" t="str">
        <f t="shared" si="338"/>
        <v>1 – 5</v>
      </c>
      <c r="I3098" s="104" t="str">
        <f t="shared" si="339"/>
        <v>Di bawah ambang nilai</v>
      </c>
      <c r="J3098" s="106">
        <f t="shared" si="340"/>
        <v>3895513.0030979998</v>
      </c>
      <c r="K3098" s="105">
        <f t="shared" si="341"/>
        <v>0</v>
      </c>
      <c r="L3098" s="106">
        <f t="shared" si="342"/>
        <v>0</v>
      </c>
    </row>
    <row r="3099" spans="1:12" x14ac:dyDescent="0.3">
      <c r="A3099" s="104" t="s">
        <v>6583</v>
      </c>
      <c r="B3099" s="104" t="s">
        <v>6584</v>
      </c>
      <c r="C3099" s="105">
        <v>1276</v>
      </c>
      <c r="D3099" s="105">
        <v>4823</v>
      </c>
      <c r="E3099" s="106">
        <f t="shared" si="336"/>
        <v>3.7797805642633229</v>
      </c>
      <c r="F3099" s="107">
        <f t="shared" si="337"/>
        <v>48</v>
      </c>
      <c r="G3099" s="107">
        <f>COUNTIF(Data_Eksportir!$H$2:$H$3401,A3099)</f>
        <v>0</v>
      </c>
      <c r="H3099" s="104" t="str">
        <f t="shared" si="338"/>
        <v>1 – 5</v>
      </c>
      <c r="I3099" s="104" t="str">
        <f t="shared" si="339"/>
        <v>Di bawah ambang nilai</v>
      </c>
      <c r="J3099" s="106">
        <f t="shared" si="340"/>
        <v>4823.0030989999996</v>
      </c>
      <c r="K3099" s="105">
        <f t="shared" si="341"/>
        <v>0</v>
      </c>
      <c r="L3099" s="106">
        <f t="shared" si="342"/>
        <v>0</v>
      </c>
    </row>
    <row r="3100" spans="1:12" x14ac:dyDescent="0.3">
      <c r="A3100" s="104" t="s">
        <v>6585</v>
      </c>
      <c r="B3100" s="104" t="s">
        <v>6586</v>
      </c>
      <c r="C3100" s="105">
        <v>1942</v>
      </c>
      <c r="D3100" s="105">
        <v>11373</v>
      </c>
      <c r="E3100" s="106">
        <f t="shared" si="336"/>
        <v>5.8563336766220395</v>
      </c>
      <c r="F3100" s="107">
        <f t="shared" si="337"/>
        <v>48</v>
      </c>
      <c r="G3100" s="107">
        <f>COUNTIF(Data_Eksportir!$H$2:$H$3401,A3100)</f>
        <v>0</v>
      </c>
      <c r="H3100" s="104" t="str">
        <f t="shared" si="338"/>
        <v>5 – 20</v>
      </c>
      <c r="I3100" s="104" t="str">
        <f t="shared" si="339"/>
        <v>Di bawah ambang nilai</v>
      </c>
      <c r="J3100" s="106">
        <f t="shared" si="340"/>
        <v>11373.0031</v>
      </c>
      <c r="K3100" s="105">
        <f t="shared" si="341"/>
        <v>0</v>
      </c>
      <c r="L3100" s="106">
        <f t="shared" si="342"/>
        <v>0</v>
      </c>
    </row>
    <row r="3101" spans="1:12" x14ac:dyDescent="0.3">
      <c r="A3101" s="104" t="s">
        <v>6587</v>
      </c>
      <c r="B3101" s="104" t="s">
        <v>6588</v>
      </c>
      <c r="C3101" s="105">
        <v>1384772</v>
      </c>
      <c r="D3101" s="105">
        <v>2654686</v>
      </c>
      <c r="E3101" s="106">
        <f t="shared" si="336"/>
        <v>1.9170563818448092</v>
      </c>
      <c r="F3101" s="107">
        <f t="shared" si="337"/>
        <v>48</v>
      </c>
      <c r="G3101" s="107">
        <f>COUNTIF(Data_Eksportir!$H$2:$H$3401,A3101)</f>
        <v>0</v>
      </c>
      <c r="H3101" s="104" t="str">
        <f t="shared" si="338"/>
        <v>1 – 5</v>
      </c>
      <c r="I3101" s="104" t="str">
        <f t="shared" si="339"/>
        <v>Di bawah ambang nilai</v>
      </c>
      <c r="J3101" s="106">
        <f t="shared" si="340"/>
        <v>2654686.0031010001</v>
      </c>
      <c r="K3101" s="105">
        <f t="shared" si="341"/>
        <v>0</v>
      </c>
      <c r="L3101" s="106">
        <f t="shared" si="342"/>
        <v>0</v>
      </c>
    </row>
    <row r="3102" spans="1:12" x14ac:dyDescent="0.3">
      <c r="A3102" s="104" t="s">
        <v>6589</v>
      </c>
      <c r="B3102" s="104" t="s">
        <v>6590</v>
      </c>
      <c r="C3102" s="105">
        <v>2735</v>
      </c>
      <c r="D3102" s="105">
        <v>1342</v>
      </c>
      <c r="E3102" s="106">
        <f t="shared" si="336"/>
        <v>0.49067641681901281</v>
      </c>
      <c r="F3102" s="107">
        <f t="shared" si="337"/>
        <v>48</v>
      </c>
      <c r="G3102" s="107">
        <f>COUNTIF(Data_Eksportir!$H$2:$H$3401,A3102)</f>
        <v>0</v>
      </c>
      <c r="H3102" s="104" t="str">
        <f t="shared" si="338"/>
        <v>Di bawah 1</v>
      </c>
      <c r="I3102" s="104" t="str">
        <f t="shared" si="339"/>
        <v>Di bawah ambang nilai</v>
      </c>
      <c r="J3102" s="106">
        <f t="shared" si="340"/>
        <v>1342.0031019999999</v>
      </c>
      <c r="K3102" s="105">
        <f t="shared" si="341"/>
        <v>0</v>
      </c>
      <c r="L3102" s="106">
        <f t="shared" si="342"/>
        <v>0</v>
      </c>
    </row>
    <row r="3103" spans="1:12" x14ac:dyDescent="0.3">
      <c r="A3103" s="104" t="s">
        <v>6591</v>
      </c>
      <c r="B3103" s="104" t="s">
        <v>6592</v>
      </c>
      <c r="C3103" s="105">
        <v>605</v>
      </c>
      <c r="D3103" s="105">
        <v>4394</v>
      </c>
      <c r="E3103" s="106">
        <f t="shared" si="336"/>
        <v>7.262809917355372</v>
      </c>
      <c r="F3103" s="107">
        <f t="shared" si="337"/>
        <v>48</v>
      </c>
      <c r="G3103" s="107">
        <f>COUNTIF(Data_Eksportir!$H$2:$H$3401,A3103)</f>
        <v>0</v>
      </c>
      <c r="H3103" s="104" t="str">
        <f t="shared" si="338"/>
        <v>5 – 20</v>
      </c>
      <c r="I3103" s="104" t="str">
        <f t="shared" si="339"/>
        <v>Di bawah ambang nilai</v>
      </c>
      <c r="J3103" s="106">
        <f t="shared" si="340"/>
        <v>4394.003103</v>
      </c>
      <c r="K3103" s="105">
        <f t="shared" si="341"/>
        <v>0</v>
      </c>
      <c r="L3103" s="106">
        <f t="shared" si="342"/>
        <v>0</v>
      </c>
    </row>
    <row r="3104" spans="1:12" x14ac:dyDescent="0.3">
      <c r="A3104" s="104" t="s">
        <v>6593</v>
      </c>
      <c r="B3104" s="104" t="s">
        <v>6594</v>
      </c>
      <c r="C3104" s="105">
        <v>6</v>
      </c>
      <c r="D3104" s="105">
        <v>228</v>
      </c>
      <c r="E3104" s="106">
        <f t="shared" si="336"/>
        <v>38</v>
      </c>
      <c r="F3104" s="107">
        <f t="shared" si="337"/>
        <v>48</v>
      </c>
      <c r="G3104" s="107">
        <f>COUNTIF(Data_Eksportir!$H$2:$H$3401,A3104)</f>
        <v>0</v>
      </c>
      <c r="H3104" s="104" t="str">
        <f t="shared" si="338"/>
        <v>20 – 100</v>
      </c>
      <c r="I3104" s="104" t="str">
        <f t="shared" si="339"/>
        <v>Di bawah ambang nilai</v>
      </c>
      <c r="J3104" s="106">
        <f t="shared" si="340"/>
        <v>228.00310400000001</v>
      </c>
      <c r="K3104" s="105">
        <f t="shared" si="341"/>
        <v>0</v>
      </c>
      <c r="L3104" s="106">
        <f t="shared" si="342"/>
        <v>0</v>
      </c>
    </row>
    <row r="3105" spans="1:12" x14ac:dyDescent="0.3">
      <c r="A3105" s="104" t="s">
        <v>6595</v>
      </c>
      <c r="B3105" s="104" t="s">
        <v>6596</v>
      </c>
      <c r="C3105" s="105">
        <v>18814475</v>
      </c>
      <c r="D3105" s="105">
        <v>26863085</v>
      </c>
      <c r="E3105" s="106">
        <f t="shared" si="336"/>
        <v>1.4277881790483125</v>
      </c>
      <c r="F3105" s="107">
        <f t="shared" si="337"/>
        <v>48</v>
      </c>
      <c r="G3105" s="107">
        <f>COUNTIF(Data_Eksportir!$H$2:$H$3401,A3105)</f>
        <v>0</v>
      </c>
      <c r="H3105" s="104" t="str">
        <f t="shared" si="338"/>
        <v>1 – 5</v>
      </c>
      <c r="I3105" s="104" t="str">
        <f t="shared" si="339"/>
        <v>Belum terwakili</v>
      </c>
      <c r="J3105" s="106">
        <f t="shared" si="340"/>
        <v>26863085.003105</v>
      </c>
      <c r="K3105" s="105">
        <f t="shared" si="341"/>
        <v>26863085</v>
      </c>
      <c r="L3105" s="106">
        <f t="shared" si="342"/>
        <v>26863085.003105</v>
      </c>
    </row>
    <row r="3106" spans="1:12" x14ac:dyDescent="0.3">
      <c r="A3106" s="104" t="s">
        <v>6597</v>
      </c>
      <c r="B3106" s="104" t="s">
        <v>6598</v>
      </c>
      <c r="C3106" s="105">
        <v>2642657</v>
      </c>
      <c r="D3106" s="105">
        <v>4090765</v>
      </c>
      <c r="E3106" s="106">
        <f t="shared" si="336"/>
        <v>1.5479742546989639</v>
      </c>
      <c r="F3106" s="107">
        <f t="shared" si="337"/>
        <v>48</v>
      </c>
      <c r="G3106" s="107">
        <f>COUNTIF(Data_Eksportir!$H$2:$H$3401,A3106)</f>
        <v>0</v>
      </c>
      <c r="H3106" s="104" t="str">
        <f t="shared" si="338"/>
        <v>1 – 5</v>
      </c>
      <c r="I3106" s="104" t="str">
        <f t="shared" si="339"/>
        <v>Di bawah ambang nilai</v>
      </c>
      <c r="J3106" s="106">
        <f t="shared" si="340"/>
        <v>4090765.0031059999</v>
      </c>
      <c r="K3106" s="105">
        <f t="shared" si="341"/>
        <v>0</v>
      </c>
      <c r="L3106" s="106">
        <f t="shared" si="342"/>
        <v>0</v>
      </c>
    </row>
    <row r="3107" spans="1:12" x14ac:dyDescent="0.3">
      <c r="A3107" s="104" t="s">
        <v>6599</v>
      </c>
      <c r="B3107" s="104" t="s">
        <v>6600</v>
      </c>
      <c r="C3107" s="105">
        <v>0</v>
      </c>
      <c r="D3107" s="105">
        <v>0</v>
      </c>
      <c r="E3107" s="106" t="str">
        <f t="shared" si="336"/>
        <v/>
      </c>
      <c r="F3107" s="107">
        <f t="shared" si="337"/>
        <v>48</v>
      </c>
      <c r="G3107" s="107">
        <f>COUNTIF(Data_Eksportir!$H$2:$H$3401,A3107)</f>
        <v>0</v>
      </c>
      <c r="H3107" s="104" t="str">
        <f t="shared" si="338"/>
        <v>Tanpa data berat</v>
      </c>
      <c r="I3107" s="104" t="str">
        <f t="shared" si="339"/>
        <v>Di bawah ambang nilai</v>
      </c>
      <c r="J3107" s="106">
        <f t="shared" si="340"/>
        <v>3.107E-3</v>
      </c>
      <c r="K3107" s="105">
        <f t="shared" si="341"/>
        <v>0</v>
      </c>
      <c r="L3107" s="106">
        <f t="shared" si="342"/>
        <v>0</v>
      </c>
    </row>
    <row r="3108" spans="1:12" x14ac:dyDescent="0.3">
      <c r="A3108" s="104" t="s">
        <v>6601</v>
      </c>
      <c r="B3108" s="104" t="s">
        <v>6602</v>
      </c>
      <c r="C3108" s="105">
        <v>5587385</v>
      </c>
      <c r="D3108" s="105">
        <v>6828823</v>
      </c>
      <c r="E3108" s="106">
        <f t="shared" si="336"/>
        <v>1.2221858704921891</v>
      </c>
      <c r="F3108" s="107">
        <f t="shared" si="337"/>
        <v>48</v>
      </c>
      <c r="G3108" s="107">
        <f>COUNTIF(Data_Eksportir!$H$2:$H$3401,A3108)</f>
        <v>0</v>
      </c>
      <c r="H3108" s="104" t="str">
        <f t="shared" si="338"/>
        <v>1 – 5</v>
      </c>
      <c r="I3108" s="104" t="str">
        <f t="shared" si="339"/>
        <v>Di bawah ambang nilai</v>
      </c>
      <c r="J3108" s="106">
        <f t="shared" si="340"/>
        <v>6828823.0031080004</v>
      </c>
      <c r="K3108" s="105">
        <f t="shared" si="341"/>
        <v>0</v>
      </c>
      <c r="L3108" s="106">
        <f t="shared" si="342"/>
        <v>0</v>
      </c>
    </row>
    <row r="3109" spans="1:12" x14ac:dyDescent="0.3">
      <c r="A3109" s="104" t="s">
        <v>6603</v>
      </c>
      <c r="B3109" s="104" t="s">
        <v>6604</v>
      </c>
      <c r="C3109" s="105">
        <v>303</v>
      </c>
      <c r="D3109" s="105">
        <v>7200</v>
      </c>
      <c r="E3109" s="106">
        <f t="shared" si="336"/>
        <v>23.762376237623762</v>
      </c>
      <c r="F3109" s="107">
        <f t="shared" si="337"/>
        <v>48</v>
      </c>
      <c r="G3109" s="107">
        <f>COUNTIF(Data_Eksportir!$H$2:$H$3401,A3109)</f>
        <v>0</v>
      </c>
      <c r="H3109" s="104" t="str">
        <f t="shared" si="338"/>
        <v>20 – 100</v>
      </c>
      <c r="I3109" s="104" t="str">
        <f t="shared" si="339"/>
        <v>Di bawah ambang nilai</v>
      </c>
      <c r="J3109" s="106">
        <f t="shared" si="340"/>
        <v>7200.0031090000002</v>
      </c>
      <c r="K3109" s="105">
        <f t="shared" si="341"/>
        <v>0</v>
      </c>
      <c r="L3109" s="106">
        <f t="shared" si="342"/>
        <v>0</v>
      </c>
    </row>
    <row r="3110" spans="1:12" x14ac:dyDescent="0.3">
      <c r="A3110" s="104" t="s">
        <v>6605</v>
      </c>
      <c r="B3110" s="104" t="s">
        <v>6606</v>
      </c>
      <c r="C3110" s="105">
        <v>2264</v>
      </c>
      <c r="D3110" s="105">
        <v>5922</v>
      </c>
      <c r="E3110" s="106">
        <f t="shared" si="336"/>
        <v>2.6157243816254416</v>
      </c>
      <c r="F3110" s="107">
        <f t="shared" si="337"/>
        <v>48</v>
      </c>
      <c r="G3110" s="107">
        <f>COUNTIF(Data_Eksportir!$H$2:$H$3401,A3110)</f>
        <v>0</v>
      </c>
      <c r="H3110" s="104" t="str">
        <f t="shared" si="338"/>
        <v>1 – 5</v>
      </c>
      <c r="I3110" s="104" t="str">
        <f t="shared" si="339"/>
        <v>Di bawah ambang nilai</v>
      </c>
      <c r="J3110" s="106">
        <f t="shared" si="340"/>
        <v>5922.0031099999997</v>
      </c>
      <c r="K3110" s="105">
        <f t="shared" si="341"/>
        <v>0</v>
      </c>
      <c r="L3110" s="106">
        <f t="shared" si="342"/>
        <v>0</v>
      </c>
    </row>
    <row r="3111" spans="1:12" x14ac:dyDescent="0.3">
      <c r="A3111" s="104" t="s">
        <v>6607</v>
      </c>
      <c r="B3111" s="104" t="s">
        <v>6608</v>
      </c>
      <c r="C3111" s="105">
        <v>54445467</v>
      </c>
      <c r="D3111" s="105">
        <v>72350566</v>
      </c>
      <c r="E3111" s="106">
        <f t="shared" si="336"/>
        <v>1.3288629887222752</v>
      </c>
      <c r="F3111" s="107">
        <f t="shared" si="337"/>
        <v>48</v>
      </c>
      <c r="G3111" s="107">
        <f>COUNTIF(Data_Eksportir!$H$2:$H$3401,A3111)</f>
        <v>0</v>
      </c>
      <c r="H3111" s="104" t="str">
        <f t="shared" si="338"/>
        <v>1 – 5</v>
      </c>
      <c r="I3111" s="104" t="str">
        <f t="shared" si="339"/>
        <v>Belum terwakili</v>
      </c>
      <c r="J3111" s="106">
        <f t="shared" si="340"/>
        <v>72350566.003111005</v>
      </c>
      <c r="K3111" s="105">
        <f t="shared" si="341"/>
        <v>72350566</v>
      </c>
      <c r="L3111" s="106">
        <f t="shared" si="342"/>
        <v>72350566.003111005</v>
      </c>
    </row>
    <row r="3112" spans="1:12" x14ac:dyDescent="0.3">
      <c r="A3112" s="104" t="s">
        <v>6609</v>
      </c>
      <c r="B3112" s="104" t="s">
        <v>6610</v>
      </c>
      <c r="C3112" s="105">
        <v>71621594</v>
      </c>
      <c r="D3112" s="105">
        <v>99139106</v>
      </c>
      <c r="E3112" s="106">
        <f t="shared" si="336"/>
        <v>1.3842069194941402</v>
      </c>
      <c r="F3112" s="107">
        <f t="shared" si="337"/>
        <v>48</v>
      </c>
      <c r="G3112" s="107">
        <f>COUNTIF(Data_Eksportir!$H$2:$H$3401,A3112)</f>
        <v>0</v>
      </c>
      <c r="H3112" s="104" t="str">
        <f t="shared" si="338"/>
        <v>1 – 5</v>
      </c>
      <c r="I3112" s="104" t="str">
        <f t="shared" si="339"/>
        <v>Belum terwakili</v>
      </c>
      <c r="J3112" s="106">
        <f t="shared" si="340"/>
        <v>99139106.003112003</v>
      </c>
      <c r="K3112" s="105">
        <f t="shared" si="341"/>
        <v>99139106</v>
      </c>
      <c r="L3112" s="106">
        <f t="shared" si="342"/>
        <v>99139106.003112003</v>
      </c>
    </row>
    <row r="3113" spans="1:12" x14ac:dyDescent="0.3">
      <c r="A3113" s="104" t="s">
        <v>6611</v>
      </c>
      <c r="B3113" s="104" t="s">
        <v>6612</v>
      </c>
      <c r="C3113" s="105">
        <v>3238</v>
      </c>
      <c r="D3113" s="105">
        <v>27582</v>
      </c>
      <c r="E3113" s="106">
        <f t="shared" si="336"/>
        <v>8.5182211241507098</v>
      </c>
      <c r="F3113" s="107">
        <f t="shared" si="337"/>
        <v>48</v>
      </c>
      <c r="G3113" s="107">
        <f>COUNTIF(Data_Eksportir!$H$2:$H$3401,A3113)</f>
        <v>0</v>
      </c>
      <c r="H3113" s="104" t="str">
        <f t="shared" si="338"/>
        <v>5 – 20</v>
      </c>
      <c r="I3113" s="104" t="str">
        <f t="shared" si="339"/>
        <v>Di bawah ambang nilai</v>
      </c>
      <c r="J3113" s="106">
        <f t="shared" si="340"/>
        <v>27582.003112999999</v>
      </c>
      <c r="K3113" s="105">
        <f t="shared" si="341"/>
        <v>0</v>
      </c>
      <c r="L3113" s="106">
        <f t="shared" si="342"/>
        <v>0</v>
      </c>
    </row>
    <row r="3114" spans="1:12" x14ac:dyDescent="0.3">
      <c r="A3114" s="104" t="s">
        <v>6613</v>
      </c>
      <c r="B3114" s="104" t="s">
        <v>6614</v>
      </c>
      <c r="C3114" s="105">
        <v>13849748</v>
      </c>
      <c r="D3114" s="105">
        <v>21398362</v>
      </c>
      <c r="E3114" s="106">
        <f t="shared" si="336"/>
        <v>1.5450361984925647</v>
      </c>
      <c r="F3114" s="107">
        <f t="shared" si="337"/>
        <v>48</v>
      </c>
      <c r="G3114" s="107">
        <f>COUNTIF(Data_Eksportir!$H$2:$H$3401,A3114)</f>
        <v>0</v>
      </c>
      <c r="H3114" s="104" t="str">
        <f t="shared" si="338"/>
        <v>1 – 5</v>
      </c>
      <c r="I3114" s="104" t="str">
        <f t="shared" si="339"/>
        <v>Belum terwakili</v>
      </c>
      <c r="J3114" s="106">
        <f t="shared" si="340"/>
        <v>21398362.003114</v>
      </c>
      <c r="K3114" s="105">
        <f t="shared" si="341"/>
        <v>21398362</v>
      </c>
      <c r="L3114" s="106">
        <f t="shared" si="342"/>
        <v>21398362.003114</v>
      </c>
    </row>
    <row r="3115" spans="1:12" x14ac:dyDescent="0.3">
      <c r="A3115" s="104" t="s">
        <v>6615</v>
      </c>
      <c r="B3115" s="104" t="s">
        <v>6616</v>
      </c>
      <c r="C3115" s="105">
        <v>133</v>
      </c>
      <c r="D3115" s="105">
        <v>890</v>
      </c>
      <c r="E3115" s="106">
        <f t="shared" si="336"/>
        <v>6.6917293233082704</v>
      </c>
      <c r="F3115" s="107">
        <f t="shared" si="337"/>
        <v>48</v>
      </c>
      <c r="G3115" s="107">
        <f>COUNTIF(Data_Eksportir!$H$2:$H$3401,A3115)</f>
        <v>0</v>
      </c>
      <c r="H3115" s="104" t="str">
        <f t="shared" si="338"/>
        <v>5 – 20</v>
      </c>
      <c r="I3115" s="104" t="str">
        <f t="shared" si="339"/>
        <v>Di bawah ambang nilai</v>
      </c>
      <c r="J3115" s="106">
        <f t="shared" si="340"/>
        <v>890.00311499999998</v>
      </c>
      <c r="K3115" s="105">
        <f t="shared" si="341"/>
        <v>0</v>
      </c>
      <c r="L3115" s="106">
        <f t="shared" si="342"/>
        <v>0</v>
      </c>
    </row>
    <row r="3116" spans="1:12" x14ac:dyDescent="0.3">
      <c r="A3116" s="104" t="s">
        <v>6617</v>
      </c>
      <c r="B3116" s="104" t="s">
        <v>6618</v>
      </c>
      <c r="C3116" s="105">
        <v>1478172</v>
      </c>
      <c r="D3116" s="105">
        <v>2507129</v>
      </c>
      <c r="E3116" s="106">
        <f t="shared" si="336"/>
        <v>1.696100995012759</v>
      </c>
      <c r="F3116" s="107">
        <f t="shared" si="337"/>
        <v>48</v>
      </c>
      <c r="G3116" s="107">
        <f>COUNTIF(Data_Eksportir!$H$2:$H$3401,A3116)</f>
        <v>0</v>
      </c>
      <c r="H3116" s="104" t="str">
        <f t="shared" si="338"/>
        <v>1 – 5</v>
      </c>
      <c r="I3116" s="104" t="str">
        <f t="shared" si="339"/>
        <v>Di bawah ambang nilai</v>
      </c>
      <c r="J3116" s="106">
        <f t="shared" si="340"/>
        <v>2507129.003116</v>
      </c>
      <c r="K3116" s="105">
        <f t="shared" si="341"/>
        <v>0</v>
      </c>
      <c r="L3116" s="106">
        <f t="shared" si="342"/>
        <v>0</v>
      </c>
    </row>
    <row r="3117" spans="1:12" x14ac:dyDescent="0.3">
      <c r="A3117" s="104" t="s">
        <v>6619</v>
      </c>
      <c r="B3117" s="104" t="s">
        <v>6620</v>
      </c>
      <c r="C3117" s="105">
        <v>12381508</v>
      </c>
      <c r="D3117" s="105">
        <v>14436205</v>
      </c>
      <c r="E3117" s="106">
        <f t="shared" si="336"/>
        <v>1.1659488488801202</v>
      </c>
      <c r="F3117" s="107">
        <f t="shared" si="337"/>
        <v>48</v>
      </c>
      <c r="G3117" s="107">
        <f>COUNTIF(Data_Eksportir!$H$2:$H$3401,A3117)</f>
        <v>0</v>
      </c>
      <c r="H3117" s="104" t="str">
        <f t="shared" si="338"/>
        <v>1 – 5</v>
      </c>
      <c r="I3117" s="104" t="str">
        <f t="shared" si="339"/>
        <v>Belum terwakili</v>
      </c>
      <c r="J3117" s="106">
        <f t="shared" si="340"/>
        <v>14436205.003117001</v>
      </c>
      <c r="K3117" s="105">
        <f t="shared" si="341"/>
        <v>14436205</v>
      </c>
      <c r="L3117" s="106">
        <f t="shared" si="342"/>
        <v>14436205.003117001</v>
      </c>
    </row>
    <row r="3118" spans="1:12" x14ac:dyDescent="0.3">
      <c r="A3118" s="104" t="s">
        <v>6621</v>
      </c>
      <c r="B3118" s="104" t="s">
        <v>6622</v>
      </c>
      <c r="C3118" s="105">
        <v>17641343</v>
      </c>
      <c r="D3118" s="105">
        <v>31644771</v>
      </c>
      <c r="E3118" s="106">
        <f t="shared" si="336"/>
        <v>1.7937846908820945</v>
      </c>
      <c r="F3118" s="107">
        <f t="shared" si="337"/>
        <v>48</v>
      </c>
      <c r="G3118" s="107">
        <f>COUNTIF(Data_Eksportir!$H$2:$H$3401,A3118)</f>
        <v>0</v>
      </c>
      <c r="H3118" s="104" t="str">
        <f t="shared" si="338"/>
        <v>1 – 5</v>
      </c>
      <c r="I3118" s="104" t="str">
        <f t="shared" si="339"/>
        <v>Belum terwakili</v>
      </c>
      <c r="J3118" s="106">
        <f t="shared" si="340"/>
        <v>31644771.003118001</v>
      </c>
      <c r="K3118" s="105">
        <f t="shared" si="341"/>
        <v>31644771</v>
      </c>
      <c r="L3118" s="106">
        <f t="shared" si="342"/>
        <v>31644771.003118001</v>
      </c>
    </row>
    <row r="3119" spans="1:12" x14ac:dyDescent="0.3">
      <c r="A3119" s="104" t="s">
        <v>6623</v>
      </c>
      <c r="B3119" s="104" t="s">
        <v>6624</v>
      </c>
      <c r="C3119" s="105">
        <v>4934071</v>
      </c>
      <c r="D3119" s="105">
        <v>6541679</v>
      </c>
      <c r="E3119" s="106">
        <f t="shared" si="336"/>
        <v>1.3258177679242962</v>
      </c>
      <c r="F3119" s="107">
        <f t="shared" si="337"/>
        <v>48</v>
      </c>
      <c r="G3119" s="107">
        <f>COUNTIF(Data_Eksportir!$H$2:$H$3401,A3119)</f>
        <v>0</v>
      </c>
      <c r="H3119" s="104" t="str">
        <f t="shared" si="338"/>
        <v>1 – 5</v>
      </c>
      <c r="I3119" s="104" t="str">
        <f t="shared" si="339"/>
        <v>Di bawah ambang nilai</v>
      </c>
      <c r="J3119" s="106">
        <f t="shared" si="340"/>
        <v>6541679.0031190002</v>
      </c>
      <c r="K3119" s="105">
        <f t="shared" si="341"/>
        <v>0</v>
      </c>
      <c r="L3119" s="106">
        <f t="shared" si="342"/>
        <v>0</v>
      </c>
    </row>
    <row r="3120" spans="1:12" x14ac:dyDescent="0.3">
      <c r="A3120" s="104" t="s">
        <v>6625</v>
      </c>
      <c r="B3120" s="104" t="s">
        <v>6626</v>
      </c>
      <c r="C3120" s="105">
        <v>34234487</v>
      </c>
      <c r="D3120" s="105">
        <v>89326821</v>
      </c>
      <c r="E3120" s="106">
        <f t="shared" si="336"/>
        <v>2.6092641902301619</v>
      </c>
      <c r="F3120" s="107">
        <f t="shared" si="337"/>
        <v>48</v>
      </c>
      <c r="G3120" s="107">
        <f>COUNTIF(Data_Eksportir!$H$2:$H$3401,A3120)</f>
        <v>0</v>
      </c>
      <c r="H3120" s="104" t="str">
        <f t="shared" si="338"/>
        <v>1 – 5</v>
      </c>
      <c r="I3120" s="104" t="str">
        <f t="shared" si="339"/>
        <v>Belum terwakili</v>
      </c>
      <c r="J3120" s="106">
        <f t="shared" si="340"/>
        <v>89326821.003120005</v>
      </c>
      <c r="K3120" s="105">
        <f t="shared" si="341"/>
        <v>89326821</v>
      </c>
      <c r="L3120" s="106">
        <f t="shared" si="342"/>
        <v>89326821.003120005</v>
      </c>
    </row>
    <row r="3121" spans="1:12" x14ac:dyDescent="0.3">
      <c r="A3121" s="104" t="s">
        <v>6627</v>
      </c>
      <c r="B3121" s="104" t="s">
        <v>6628</v>
      </c>
      <c r="C3121" s="105">
        <v>9203598</v>
      </c>
      <c r="D3121" s="105">
        <v>31439348</v>
      </c>
      <c r="E3121" s="106">
        <f t="shared" si="336"/>
        <v>3.4159844878057473</v>
      </c>
      <c r="F3121" s="107">
        <f t="shared" si="337"/>
        <v>48</v>
      </c>
      <c r="G3121" s="107">
        <f>COUNTIF(Data_Eksportir!$H$2:$H$3401,A3121)</f>
        <v>0</v>
      </c>
      <c r="H3121" s="104" t="str">
        <f t="shared" si="338"/>
        <v>1 – 5</v>
      </c>
      <c r="I3121" s="104" t="str">
        <f t="shared" si="339"/>
        <v>Belum terwakili</v>
      </c>
      <c r="J3121" s="106">
        <f t="shared" si="340"/>
        <v>31439348.003121</v>
      </c>
      <c r="K3121" s="105">
        <f t="shared" si="341"/>
        <v>31439348</v>
      </c>
      <c r="L3121" s="106">
        <f t="shared" si="342"/>
        <v>31439348.003121</v>
      </c>
    </row>
    <row r="3122" spans="1:12" x14ac:dyDescent="0.3">
      <c r="A3122" s="104" t="s">
        <v>6629</v>
      </c>
      <c r="B3122" s="104" t="s">
        <v>6630</v>
      </c>
      <c r="C3122" s="105">
        <v>403106</v>
      </c>
      <c r="D3122" s="105">
        <v>351737</v>
      </c>
      <c r="E3122" s="106">
        <f t="shared" si="336"/>
        <v>0.87256701711212437</v>
      </c>
      <c r="F3122" s="107">
        <f t="shared" si="337"/>
        <v>48</v>
      </c>
      <c r="G3122" s="107">
        <f>COUNTIF(Data_Eksportir!$H$2:$H$3401,A3122)</f>
        <v>0</v>
      </c>
      <c r="H3122" s="104" t="str">
        <f t="shared" si="338"/>
        <v>Di bawah 1</v>
      </c>
      <c r="I3122" s="104" t="str">
        <f t="shared" si="339"/>
        <v>Di bawah ambang nilai</v>
      </c>
      <c r="J3122" s="106">
        <f t="shared" si="340"/>
        <v>351737.00312200002</v>
      </c>
      <c r="K3122" s="105">
        <f t="shared" si="341"/>
        <v>0</v>
      </c>
      <c r="L3122" s="106">
        <f t="shared" si="342"/>
        <v>0</v>
      </c>
    </row>
    <row r="3123" spans="1:12" x14ac:dyDescent="0.3">
      <c r="A3123" s="104" t="s">
        <v>6631</v>
      </c>
      <c r="B3123" s="104" t="s">
        <v>6632</v>
      </c>
      <c r="C3123" s="105">
        <v>20686346</v>
      </c>
      <c r="D3123" s="105">
        <v>30512949</v>
      </c>
      <c r="E3123" s="106">
        <f t="shared" si="336"/>
        <v>1.4750284559680091</v>
      </c>
      <c r="F3123" s="107">
        <f t="shared" si="337"/>
        <v>48</v>
      </c>
      <c r="G3123" s="107">
        <f>COUNTIF(Data_Eksportir!$H$2:$H$3401,A3123)</f>
        <v>0</v>
      </c>
      <c r="H3123" s="104" t="str">
        <f t="shared" si="338"/>
        <v>1 – 5</v>
      </c>
      <c r="I3123" s="104" t="str">
        <f t="shared" si="339"/>
        <v>Belum terwakili</v>
      </c>
      <c r="J3123" s="106">
        <f t="shared" si="340"/>
        <v>30512949.003123</v>
      </c>
      <c r="K3123" s="105">
        <f t="shared" si="341"/>
        <v>30512949</v>
      </c>
      <c r="L3123" s="106">
        <f t="shared" si="342"/>
        <v>30512949.003123</v>
      </c>
    </row>
    <row r="3124" spans="1:12" x14ac:dyDescent="0.3">
      <c r="A3124" s="104" t="s">
        <v>6633</v>
      </c>
      <c r="B3124" s="104" t="s">
        <v>6634</v>
      </c>
      <c r="C3124" s="105">
        <v>20634980</v>
      </c>
      <c r="D3124" s="105">
        <v>24810718</v>
      </c>
      <c r="E3124" s="106">
        <f t="shared" si="336"/>
        <v>1.2023621055120965</v>
      </c>
      <c r="F3124" s="107">
        <f t="shared" si="337"/>
        <v>48</v>
      </c>
      <c r="G3124" s="107">
        <f>COUNTIF(Data_Eksportir!$H$2:$H$3401,A3124)</f>
        <v>0</v>
      </c>
      <c r="H3124" s="104" t="str">
        <f t="shared" si="338"/>
        <v>1 – 5</v>
      </c>
      <c r="I3124" s="104" t="str">
        <f t="shared" si="339"/>
        <v>Belum terwakili</v>
      </c>
      <c r="J3124" s="106">
        <f t="shared" si="340"/>
        <v>24810718.003123999</v>
      </c>
      <c r="K3124" s="105">
        <f t="shared" si="341"/>
        <v>24810718</v>
      </c>
      <c r="L3124" s="106">
        <f t="shared" si="342"/>
        <v>24810718.003123999</v>
      </c>
    </row>
    <row r="3125" spans="1:12" x14ac:dyDescent="0.3">
      <c r="A3125" s="104" t="s">
        <v>6635</v>
      </c>
      <c r="B3125" s="104" t="s">
        <v>6636</v>
      </c>
      <c r="C3125" s="105">
        <v>1798504</v>
      </c>
      <c r="D3125" s="105">
        <v>3677216</v>
      </c>
      <c r="E3125" s="106">
        <f t="shared" si="336"/>
        <v>2.0445970651163412</v>
      </c>
      <c r="F3125" s="107">
        <f t="shared" si="337"/>
        <v>48</v>
      </c>
      <c r="G3125" s="107">
        <f>COUNTIF(Data_Eksportir!$H$2:$H$3401,A3125)</f>
        <v>0</v>
      </c>
      <c r="H3125" s="104" t="str">
        <f t="shared" si="338"/>
        <v>1 – 5</v>
      </c>
      <c r="I3125" s="104" t="str">
        <f t="shared" si="339"/>
        <v>Di bawah ambang nilai</v>
      </c>
      <c r="J3125" s="106">
        <f t="shared" si="340"/>
        <v>3677216.0031249998</v>
      </c>
      <c r="K3125" s="105">
        <f t="shared" si="341"/>
        <v>0</v>
      </c>
      <c r="L3125" s="106">
        <f t="shared" si="342"/>
        <v>0</v>
      </c>
    </row>
    <row r="3126" spans="1:12" x14ac:dyDescent="0.3">
      <c r="A3126" s="104" t="s">
        <v>6637</v>
      </c>
      <c r="B3126" s="104" t="s">
        <v>6638</v>
      </c>
      <c r="C3126" s="105">
        <v>2028261</v>
      </c>
      <c r="D3126" s="105">
        <v>3360424</v>
      </c>
      <c r="E3126" s="106">
        <f t="shared" si="336"/>
        <v>1.6568005794126102</v>
      </c>
      <c r="F3126" s="107">
        <f t="shared" si="337"/>
        <v>48</v>
      </c>
      <c r="G3126" s="107">
        <f>COUNTIF(Data_Eksportir!$H$2:$H$3401,A3126)</f>
        <v>0</v>
      </c>
      <c r="H3126" s="104" t="str">
        <f t="shared" si="338"/>
        <v>1 – 5</v>
      </c>
      <c r="I3126" s="104" t="str">
        <f t="shared" si="339"/>
        <v>Di bawah ambang nilai</v>
      </c>
      <c r="J3126" s="106">
        <f t="shared" si="340"/>
        <v>3360424.0031260001</v>
      </c>
      <c r="K3126" s="105">
        <f t="shared" si="341"/>
        <v>0</v>
      </c>
      <c r="L3126" s="106">
        <f t="shared" si="342"/>
        <v>0</v>
      </c>
    </row>
    <row r="3127" spans="1:12" x14ac:dyDescent="0.3">
      <c r="A3127" s="104" t="s">
        <v>6639</v>
      </c>
      <c r="B3127" s="104" t="s">
        <v>6640</v>
      </c>
      <c r="C3127" s="105">
        <v>31164</v>
      </c>
      <c r="D3127" s="105">
        <v>374940</v>
      </c>
      <c r="E3127" s="106">
        <f t="shared" si="336"/>
        <v>12.031189834424335</v>
      </c>
      <c r="F3127" s="107">
        <f t="shared" si="337"/>
        <v>48</v>
      </c>
      <c r="G3127" s="107">
        <f>COUNTIF(Data_Eksportir!$H$2:$H$3401,A3127)</f>
        <v>0</v>
      </c>
      <c r="H3127" s="104" t="str">
        <f t="shared" si="338"/>
        <v>5 – 20</v>
      </c>
      <c r="I3127" s="104" t="str">
        <f t="shared" si="339"/>
        <v>Di bawah ambang nilai</v>
      </c>
      <c r="J3127" s="106">
        <f t="shared" si="340"/>
        <v>374940.003127</v>
      </c>
      <c r="K3127" s="105">
        <f t="shared" si="341"/>
        <v>0</v>
      </c>
      <c r="L3127" s="106">
        <f t="shared" si="342"/>
        <v>0</v>
      </c>
    </row>
    <row r="3128" spans="1:12" x14ac:dyDescent="0.3">
      <c r="A3128" s="104" t="s">
        <v>6641</v>
      </c>
      <c r="B3128" s="104" t="s">
        <v>6642</v>
      </c>
      <c r="C3128" s="105">
        <v>484349</v>
      </c>
      <c r="D3128" s="105">
        <v>3697713</v>
      </c>
      <c r="E3128" s="106">
        <f t="shared" si="336"/>
        <v>7.6343979238111359</v>
      </c>
      <c r="F3128" s="107">
        <f t="shared" si="337"/>
        <v>48</v>
      </c>
      <c r="G3128" s="107">
        <f>COUNTIF(Data_Eksportir!$H$2:$H$3401,A3128)</f>
        <v>0</v>
      </c>
      <c r="H3128" s="104" t="str">
        <f t="shared" si="338"/>
        <v>5 – 20</v>
      </c>
      <c r="I3128" s="104" t="str">
        <f t="shared" si="339"/>
        <v>Di bawah ambang nilai</v>
      </c>
      <c r="J3128" s="106">
        <f t="shared" si="340"/>
        <v>3697713.0031280001</v>
      </c>
      <c r="K3128" s="105">
        <f t="shared" si="341"/>
        <v>0</v>
      </c>
      <c r="L3128" s="106">
        <f t="shared" si="342"/>
        <v>0</v>
      </c>
    </row>
    <row r="3129" spans="1:12" x14ac:dyDescent="0.3">
      <c r="A3129" s="104" t="s">
        <v>6643</v>
      </c>
      <c r="B3129" s="104" t="s">
        <v>6644</v>
      </c>
      <c r="C3129" s="105">
        <v>119</v>
      </c>
      <c r="D3129" s="105">
        <v>2277</v>
      </c>
      <c r="E3129" s="106">
        <f t="shared" si="336"/>
        <v>19.134453781512605</v>
      </c>
      <c r="F3129" s="107">
        <f t="shared" si="337"/>
        <v>48</v>
      </c>
      <c r="G3129" s="107">
        <f>COUNTIF(Data_Eksportir!$H$2:$H$3401,A3129)</f>
        <v>0</v>
      </c>
      <c r="H3129" s="104" t="str">
        <f t="shared" si="338"/>
        <v>5 – 20</v>
      </c>
      <c r="I3129" s="104" t="str">
        <f t="shared" si="339"/>
        <v>Di bawah ambang nilai</v>
      </c>
      <c r="J3129" s="106">
        <f t="shared" si="340"/>
        <v>2277.0031290000002</v>
      </c>
      <c r="K3129" s="105">
        <f t="shared" si="341"/>
        <v>0</v>
      </c>
      <c r="L3129" s="106">
        <f t="shared" si="342"/>
        <v>0</v>
      </c>
    </row>
    <row r="3130" spans="1:12" x14ac:dyDescent="0.3">
      <c r="A3130" s="104" t="s">
        <v>6645</v>
      </c>
      <c r="B3130" s="104" t="s">
        <v>6646</v>
      </c>
      <c r="C3130" s="105">
        <v>10415</v>
      </c>
      <c r="D3130" s="105">
        <v>73005</v>
      </c>
      <c r="E3130" s="106">
        <f t="shared" si="336"/>
        <v>7.0096015362457997</v>
      </c>
      <c r="F3130" s="107">
        <f t="shared" si="337"/>
        <v>48</v>
      </c>
      <c r="G3130" s="107">
        <f>COUNTIF(Data_Eksportir!$H$2:$H$3401,A3130)</f>
        <v>0</v>
      </c>
      <c r="H3130" s="104" t="str">
        <f t="shared" si="338"/>
        <v>5 – 20</v>
      </c>
      <c r="I3130" s="104" t="str">
        <f t="shared" si="339"/>
        <v>Di bawah ambang nilai</v>
      </c>
      <c r="J3130" s="106">
        <f t="shared" si="340"/>
        <v>73005.003129999997</v>
      </c>
      <c r="K3130" s="105">
        <f t="shared" si="341"/>
        <v>0</v>
      </c>
      <c r="L3130" s="106">
        <f t="shared" si="342"/>
        <v>0</v>
      </c>
    </row>
    <row r="3131" spans="1:12" x14ac:dyDescent="0.3">
      <c r="A3131" s="104" t="s">
        <v>6647</v>
      </c>
      <c r="B3131" s="104" t="s">
        <v>6648</v>
      </c>
      <c r="C3131" s="105">
        <v>22</v>
      </c>
      <c r="D3131" s="105">
        <v>137</v>
      </c>
      <c r="E3131" s="106">
        <f t="shared" si="336"/>
        <v>6.2272727272727275</v>
      </c>
      <c r="F3131" s="107">
        <f t="shared" si="337"/>
        <v>48</v>
      </c>
      <c r="G3131" s="107">
        <f>COUNTIF(Data_Eksportir!$H$2:$H$3401,A3131)</f>
        <v>0</v>
      </c>
      <c r="H3131" s="104" t="str">
        <f t="shared" si="338"/>
        <v>5 – 20</v>
      </c>
      <c r="I3131" s="104" t="str">
        <f t="shared" si="339"/>
        <v>Di bawah ambang nilai</v>
      </c>
      <c r="J3131" s="106">
        <f t="shared" si="340"/>
        <v>137.003131</v>
      </c>
      <c r="K3131" s="105">
        <f t="shared" si="341"/>
        <v>0</v>
      </c>
      <c r="L3131" s="106">
        <f t="shared" si="342"/>
        <v>0</v>
      </c>
    </row>
    <row r="3132" spans="1:12" x14ac:dyDescent="0.3">
      <c r="A3132" s="104" t="s">
        <v>6649</v>
      </c>
      <c r="B3132" s="104" t="s">
        <v>6650</v>
      </c>
      <c r="C3132" s="105">
        <v>445760</v>
      </c>
      <c r="D3132" s="105">
        <v>1650595</v>
      </c>
      <c r="E3132" s="106">
        <f t="shared" si="336"/>
        <v>3.702878230437904</v>
      </c>
      <c r="F3132" s="107">
        <f t="shared" si="337"/>
        <v>48</v>
      </c>
      <c r="G3132" s="107">
        <f>COUNTIF(Data_Eksportir!$H$2:$H$3401,A3132)</f>
        <v>0</v>
      </c>
      <c r="H3132" s="104" t="str">
        <f t="shared" si="338"/>
        <v>1 – 5</v>
      </c>
      <c r="I3132" s="104" t="str">
        <f t="shared" si="339"/>
        <v>Di bawah ambang nilai</v>
      </c>
      <c r="J3132" s="106">
        <f t="shared" si="340"/>
        <v>1650595.0031320001</v>
      </c>
      <c r="K3132" s="105">
        <f t="shared" si="341"/>
        <v>0</v>
      </c>
      <c r="L3132" s="106">
        <f t="shared" si="342"/>
        <v>0</v>
      </c>
    </row>
    <row r="3133" spans="1:12" x14ac:dyDescent="0.3">
      <c r="A3133" s="104" t="s">
        <v>6651</v>
      </c>
      <c r="B3133" s="104" t="s">
        <v>6652</v>
      </c>
      <c r="C3133" s="105">
        <v>3837127</v>
      </c>
      <c r="D3133" s="105">
        <v>3991417</v>
      </c>
      <c r="E3133" s="106">
        <f t="shared" si="336"/>
        <v>1.0402097715295846</v>
      </c>
      <c r="F3133" s="107">
        <f t="shared" si="337"/>
        <v>48</v>
      </c>
      <c r="G3133" s="107">
        <f>COUNTIF(Data_Eksportir!$H$2:$H$3401,A3133)</f>
        <v>0</v>
      </c>
      <c r="H3133" s="104" t="str">
        <f t="shared" si="338"/>
        <v>1 – 5</v>
      </c>
      <c r="I3133" s="104" t="str">
        <f t="shared" si="339"/>
        <v>Di bawah ambang nilai</v>
      </c>
      <c r="J3133" s="106">
        <f t="shared" si="340"/>
        <v>3991417.0031329999</v>
      </c>
      <c r="K3133" s="105">
        <f t="shared" si="341"/>
        <v>0</v>
      </c>
      <c r="L3133" s="106">
        <f t="shared" si="342"/>
        <v>0</v>
      </c>
    </row>
    <row r="3134" spans="1:12" x14ac:dyDescent="0.3">
      <c r="A3134" s="104" t="s">
        <v>6653</v>
      </c>
      <c r="B3134" s="104" t="s">
        <v>6654</v>
      </c>
      <c r="C3134" s="105">
        <v>230310</v>
      </c>
      <c r="D3134" s="105">
        <v>233788</v>
      </c>
      <c r="E3134" s="106">
        <f t="shared" si="336"/>
        <v>1.0151013850896617</v>
      </c>
      <c r="F3134" s="107">
        <f t="shared" si="337"/>
        <v>48</v>
      </c>
      <c r="G3134" s="107">
        <f>COUNTIF(Data_Eksportir!$H$2:$H$3401,A3134)</f>
        <v>0</v>
      </c>
      <c r="H3134" s="104" t="str">
        <f t="shared" si="338"/>
        <v>1 – 5</v>
      </c>
      <c r="I3134" s="104" t="str">
        <f t="shared" si="339"/>
        <v>Di bawah ambang nilai</v>
      </c>
      <c r="J3134" s="106">
        <f t="shared" si="340"/>
        <v>233788.003134</v>
      </c>
      <c r="K3134" s="105">
        <f t="shared" si="341"/>
        <v>0</v>
      </c>
      <c r="L3134" s="106">
        <f t="shared" si="342"/>
        <v>0</v>
      </c>
    </row>
    <row r="3135" spans="1:12" x14ac:dyDescent="0.3">
      <c r="A3135" s="104" t="s">
        <v>6655</v>
      </c>
      <c r="B3135" s="104" t="s">
        <v>6656</v>
      </c>
      <c r="C3135" s="105"/>
      <c r="D3135" s="105">
        <v>232</v>
      </c>
      <c r="E3135" s="106" t="str">
        <f t="shared" si="336"/>
        <v/>
      </c>
      <c r="F3135" s="107">
        <f t="shared" si="337"/>
        <v>48</v>
      </c>
      <c r="G3135" s="107">
        <f>COUNTIF(Data_Eksportir!$H$2:$H$3401,A3135)</f>
        <v>0</v>
      </c>
      <c r="H3135" s="104" t="str">
        <f t="shared" si="338"/>
        <v>Tanpa data berat</v>
      </c>
      <c r="I3135" s="104" t="str">
        <f t="shared" si="339"/>
        <v>Di bawah ambang nilai</v>
      </c>
      <c r="J3135" s="106">
        <f t="shared" si="340"/>
        <v>232.00313499999999</v>
      </c>
      <c r="K3135" s="105">
        <f t="shared" si="341"/>
        <v>0</v>
      </c>
      <c r="L3135" s="106">
        <f t="shared" si="342"/>
        <v>0</v>
      </c>
    </row>
    <row r="3136" spans="1:12" x14ac:dyDescent="0.3">
      <c r="A3136" s="104" t="s">
        <v>6657</v>
      </c>
      <c r="B3136" s="104" t="s">
        <v>6658</v>
      </c>
      <c r="C3136" s="105">
        <v>1628918</v>
      </c>
      <c r="D3136" s="105">
        <v>2724446</v>
      </c>
      <c r="E3136" s="106">
        <f t="shared" si="336"/>
        <v>1.6725495083239303</v>
      </c>
      <c r="F3136" s="107">
        <f t="shared" si="337"/>
        <v>48</v>
      </c>
      <c r="G3136" s="107">
        <f>COUNTIF(Data_Eksportir!$H$2:$H$3401,A3136)</f>
        <v>0</v>
      </c>
      <c r="H3136" s="104" t="str">
        <f t="shared" si="338"/>
        <v>1 – 5</v>
      </c>
      <c r="I3136" s="104" t="str">
        <f t="shared" si="339"/>
        <v>Di bawah ambang nilai</v>
      </c>
      <c r="J3136" s="106">
        <f t="shared" si="340"/>
        <v>2724446.0031360001</v>
      </c>
      <c r="K3136" s="105">
        <f t="shared" si="341"/>
        <v>0</v>
      </c>
      <c r="L3136" s="106">
        <f t="shared" si="342"/>
        <v>0</v>
      </c>
    </row>
    <row r="3137" spans="1:12" x14ac:dyDescent="0.3">
      <c r="A3137" s="104" t="s">
        <v>6659</v>
      </c>
      <c r="B3137" s="104" t="s">
        <v>6660</v>
      </c>
      <c r="C3137" s="105">
        <v>52958</v>
      </c>
      <c r="D3137" s="105">
        <v>21770</v>
      </c>
      <c r="E3137" s="106">
        <f t="shared" si="336"/>
        <v>0.41108047887004795</v>
      </c>
      <c r="F3137" s="107">
        <f t="shared" si="337"/>
        <v>48</v>
      </c>
      <c r="G3137" s="107">
        <f>COUNTIF(Data_Eksportir!$H$2:$H$3401,A3137)</f>
        <v>0</v>
      </c>
      <c r="H3137" s="104" t="str">
        <f t="shared" si="338"/>
        <v>Di bawah 1</v>
      </c>
      <c r="I3137" s="104" t="str">
        <f t="shared" si="339"/>
        <v>Di bawah ambang nilai</v>
      </c>
      <c r="J3137" s="106">
        <f t="shared" si="340"/>
        <v>21770.003137</v>
      </c>
      <c r="K3137" s="105">
        <f t="shared" si="341"/>
        <v>0</v>
      </c>
      <c r="L3137" s="106">
        <f t="shared" si="342"/>
        <v>0</v>
      </c>
    </row>
    <row r="3138" spans="1:12" x14ac:dyDescent="0.3">
      <c r="A3138" s="104" t="s">
        <v>6661</v>
      </c>
      <c r="B3138" s="104" t="s">
        <v>6662</v>
      </c>
      <c r="C3138" s="105">
        <v>10198</v>
      </c>
      <c r="D3138" s="105">
        <v>22097</v>
      </c>
      <c r="E3138" s="106">
        <f t="shared" ref="E3138:E3201" si="343">IF(AND(ISNUMBER(C3138),C3138&gt;0),D3138/C3138,"")</f>
        <v>2.1667974112571091</v>
      </c>
      <c r="F3138" s="107">
        <f t="shared" ref="F3138:F3201" si="344">VALUE(LEFT(A3138,2))</f>
        <v>48</v>
      </c>
      <c r="G3138" s="107">
        <f>COUNTIF(Data_Eksportir!$H$2:$H$3401,A3138)</f>
        <v>0</v>
      </c>
      <c r="H3138" s="104" t="str">
        <f t="shared" ref="H3138:H3201" si="345">IF(E3138="","Tanpa data berat",IF(E3138&lt;1,"Di bawah 1",IF(E3138&lt;5,"1 – 5",IF(E3138&lt;20,"5 – 20",IF(E3138&lt;100,"20 – 100","100 ke atas")))))</f>
        <v>1 – 5</v>
      </c>
      <c r="I3138" s="104" t="str">
        <f t="shared" ref="I3138:I3201" si="346">IF(D3138&lt;p_nilai_besar,"Di bawah ambang nilai",IF(G3138=0,"Belum terwakili",IF(G3138&lt;=p_listing_rendah,"Keterwakilan rendah","Terwakili")))</f>
        <v>Di bawah ambang nilai</v>
      </c>
      <c r="J3138" s="106">
        <f t="shared" ref="J3138:J3201" si="347">D3138+ROW()/10^6</f>
        <v>22097.003138</v>
      </c>
      <c r="K3138" s="105">
        <f t="shared" ref="K3138:K3201" si="348">IF(D3138&gt;=p_nilai_besar,D3138/(1+G3138),0)</f>
        <v>0</v>
      </c>
      <c r="L3138" s="106">
        <f t="shared" ref="L3138:L3201" si="349">IF(K3138&gt;0,K3138+ROW()/10^6,0)</f>
        <v>0</v>
      </c>
    </row>
    <row r="3139" spans="1:12" x14ac:dyDescent="0.3">
      <c r="A3139" s="104" t="s">
        <v>6663</v>
      </c>
      <c r="B3139" s="104" t="s">
        <v>6664</v>
      </c>
      <c r="C3139" s="105">
        <v>2960516</v>
      </c>
      <c r="D3139" s="105">
        <v>6515686</v>
      </c>
      <c r="E3139" s="106">
        <f t="shared" si="343"/>
        <v>2.2008616065577757</v>
      </c>
      <c r="F3139" s="107">
        <f t="shared" si="344"/>
        <v>48</v>
      </c>
      <c r="G3139" s="107">
        <f>COUNTIF(Data_Eksportir!$H$2:$H$3401,A3139)</f>
        <v>0</v>
      </c>
      <c r="H3139" s="104" t="str">
        <f t="shared" si="345"/>
        <v>1 – 5</v>
      </c>
      <c r="I3139" s="104" t="str">
        <f t="shared" si="346"/>
        <v>Di bawah ambang nilai</v>
      </c>
      <c r="J3139" s="106">
        <f t="shared" si="347"/>
        <v>6515686.0031390004</v>
      </c>
      <c r="K3139" s="105">
        <f t="shared" si="348"/>
        <v>0</v>
      </c>
      <c r="L3139" s="106">
        <f t="shared" si="349"/>
        <v>0</v>
      </c>
    </row>
    <row r="3140" spans="1:12" x14ac:dyDescent="0.3">
      <c r="A3140" s="104" t="s">
        <v>6665</v>
      </c>
      <c r="B3140" s="104" t="s">
        <v>6666</v>
      </c>
      <c r="C3140" s="105">
        <v>758</v>
      </c>
      <c r="D3140" s="105">
        <v>6787</v>
      </c>
      <c r="E3140" s="106">
        <f t="shared" si="343"/>
        <v>8.9538258575197887</v>
      </c>
      <c r="F3140" s="107">
        <f t="shared" si="344"/>
        <v>48</v>
      </c>
      <c r="G3140" s="107">
        <f>COUNTIF(Data_Eksportir!$H$2:$H$3401,A3140)</f>
        <v>0</v>
      </c>
      <c r="H3140" s="104" t="str">
        <f t="shared" si="345"/>
        <v>5 – 20</v>
      </c>
      <c r="I3140" s="104" t="str">
        <f t="shared" si="346"/>
        <v>Di bawah ambang nilai</v>
      </c>
      <c r="J3140" s="106">
        <f t="shared" si="347"/>
        <v>6787.0031399999998</v>
      </c>
      <c r="K3140" s="105">
        <f t="shared" si="348"/>
        <v>0</v>
      </c>
      <c r="L3140" s="106">
        <f t="shared" si="349"/>
        <v>0</v>
      </c>
    </row>
    <row r="3141" spans="1:12" x14ac:dyDescent="0.3">
      <c r="A3141" s="104" t="s">
        <v>6667</v>
      </c>
      <c r="B3141" s="104" t="s">
        <v>6668</v>
      </c>
      <c r="C3141" s="105">
        <v>10657392</v>
      </c>
      <c r="D3141" s="105">
        <v>37205738</v>
      </c>
      <c r="E3141" s="106">
        <f t="shared" si="343"/>
        <v>3.491073425843771</v>
      </c>
      <c r="F3141" s="107">
        <f t="shared" si="344"/>
        <v>48</v>
      </c>
      <c r="G3141" s="107">
        <f>COUNTIF(Data_Eksportir!$H$2:$H$3401,A3141)</f>
        <v>0</v>
      </c>
      <c r="H3141" s="104" t="str">
        <f t="shared" si="345"/>
        <v>1 – 5</v>
      </c>
      <c r="I3141" s="104" t="str">
        <f t="shared" si="346"/>
        <v>Belum terwakili</v>
      </c>
      <c r="J3141" s="106">
        <f t="shared" si="347"/>
        <v>37205738.003141001</v>
      </c>
      <c r="K3141" s="105">
        <f t="shared" si="348"/>
        <v>37205738</v>
      </c>
      <c r="L3141" s="106">
        <f t="shared" si="349"/>
        <v>37205738.003141001</v>
      </c>
    </row>
    <row r="3142" spans="1:12" x14ac:dyDescent="0.3">
      <c r="A3142" s="104" t="s">
        <v>6669</v>
      </c>
      <c r="B3142" s="104" t="s">
        <v>6670</v>
      </c>
      <c r="C3142" s="105">
        <v>372966</v>
      </c>
      <c r="D3142" s="105">
        <v>225097</v>
      </c>
      <c r="E3142" s="106">
        <f t="shared" si="343"/>
        <v>0.60353222545754837</v>
      </c>
      <c r="F3142" s="107">
        <f t="shared" si="344"/>
        <v>48</v>
      </c>
      <c r="G3142" s="107">
        <f>COUNTIF(Data_Eksportir!$H$2:$H$3401,A3142)</f>
        <v>0</v>
      </c>
      <c r="H3142" s="104" t="str">
        <f t="shared" si="345"/>
        <v>Di bawah 1</v>
      </c>
      <c r="I3142" s="104" t="str">
        <f t="shared" si="346"/>
        <v>Di bawah ambang nilai</v>
      </c>
      <c r="J3142" s="106">
        <f t="shared" si="347"/>
        <v>225097.003142</v>
      </c>
      <c r="K3142" s="105">
        <f t="shared" si="348"/>
        <v>0</v>
      </c>
      <c r="L3142" s="106">
        <f t="shared" si="349"/>
        <v>0</v>
      </c>
    </row>
    <row r="3143" spans="1:12" x14ac:dyDescent="0.3">
      <c r="A3143" s="104" t="s">
        <v>6671</v>
      </c>
      <c r="B3143" s="104" t="s">
        <v>6672</v>
      </c>
      <c r="C3143" s="105">
        <v>5223</v>
      </c>
      <c r="D3143" s="105">
        <v>8438</v>
      </c>
      <c r="E3143" s="106">
        <f t="shared" si="343"/>
        <v>1.6155466207160636</v>
      </c>
      <c r="F3143" s="107">
        <f t="shared" si="344"/>
        <v>48</v>
      </c>
      <c r="G3143" s="107">
        <f>COUNTIF(Data_Eksportir!$H$2:$H$3401,A3143)</f>
        <v>0</v>
      </c>
      <c r="H3143" s="104" t="str">
        <f t="shared" si="345"/>
        <v>1 – 5</v>
      </c>
      <c r="I3143" s="104" t="str">
        <f t="shared" si="346"/>
        <v>Di bawah ambang nilai</v>
      </c>
      <c r="J3143" s="106">
        <f t="shared" si="347"/>
        <v>8438.0031429999999</v>
      </c>
      <c r="K3143" s="105">
        <f t="shared" si="348"/>
        <v>0</v>
      </c>
      <c r="L3143" s="106">
        <f t="shared" si="349"/>
        <v>0</v>
      </c>
    </row>
    <row r="3144" spans="1:12" x14ac:dyDescent="0.3">
      <c r="A3144" s="104" t="s">
        <v>6673</v>
      </c>
      <c r="B3144" s="104" t="s">
        <v>6674</v>
      </c>
      <c r="C3144" s="105">
        <v>130</v>
      </c>
      <c r="D3144" s="105">
        <v>922</v>
      </c>
      <c r="E3144" s="106">
        <f t="shared" si="343"/>
        <v>7.092307692307692</v>
      </c>
      <c r="F3144" s="107">
        <f t="shared" si="344"/>
        <v>48</v>
      </c>
      <c r="G3144" s="107">
        <f>COUNTIF(Data_Eksportir!$H$2:$H$3401,A3144)</f>
        <v>0</v>
      </c>
      <c r="H3144" s="104" t="str">
        <f t="shared" si="345"/>
        <v>5 – 20</v>
      </c>
      <c r="I3144" s="104" t="str">
        <f t="shared" si="346"/>
        <v>Di bawah ambang nilai</v>
      </c>
      <c r="J3144" s="106">
        <f t="shared" si="347"/>
        <v>922.00314400000002</v>
      </c>
      <c r="K3144" s="105">
        <f t="shared" si="348"/>
        <v>0</v>
      </c>
      <c r="L3144" s="106">
        <f t="shared" si="349"/>
        <v>0</v>
      </c>
    </row>
    <row r="3145" spans="1:12" x14ac:dyDescent="0.3">
      <c r="A3145" s="104" t="s">
        <v>6675</v>
      </c>
      <c r="B3145" s="104" t="s">
        <v>6676</v>
      </c>
      <c r="C3145" s="105">
        <v>31533</v>
      </c>
      <c r="D3145" s="105">
        <v>160053</v>
      </c>
      <c r="E3145" s="106">
        <f t="shared" si="343"/>
        <v>5.0757301874226997</v>
      </c>
      <c r="F3145" s="107">
        <f t="shared" si="344"/>
        <v>48</v>
      </c>
      <c r="G3145" s="107">
        <f>COUNTIF(Data_Eksportir!$H$2:$H$3401,A3145)</f>
        <v>0</v>
      </c>
      <c r="H3145" s="104" t="str">
        <f t="shared" si="345"/>
        <v>5 – 20</v>
      </c>
      <c r="I3145" s="104" t="str">
        <f t="shared" si="346"/>
        <v>Di bawah ambang nilai</v>
      </c>
      <c r="J3145" s="106">
        <f t="shared" si="347"/>
        <v>160053.003145</v>
      </c>
      <c r="K3145" s="105">
        <f t="shared" si="348"/>
        <v>0</v>
      </c>
      <c r="L3145" s="106">
        <f t="shared" si="349"/>
        <v>0</v>
      </c>
    </row>
    <row r="3146" spans="1:12" x14ac:dyDescent="0.3">
      <c r="A3146" s="104" t="s">
        <v>6677</v>
      </c>
      <c r="B3146" s="104" t="s">
        <v>6678</v>
      </c>
      <c r="C3146" s="105">
        <v>48088</v>
      </c>
      <c r="D3146" s="105">
        <v>1509388</v>
      </c>
      <c r="E3146" s="106">
        <f t="shared" si="343"/>
        <v>31.388038595907503</v>
      </c>
      <c r="F3146" s="107">
        <f t="shared" si="344"/>
        <v>48</v>
      </c>
      <c r="G3146" s="107">
        <f>COUNTIF(Data_Eksportir!$H$2:$H$3401,A3146)</f>
        <v>0</v>
      </c>
      <c r="H3146" s="104" t="str">
        <f t="shared" si="345"/>
        <v>20 – 100</v>
      </c>
      <c r="I3146" s="104" t="str">
        <f t="shared" si="346"/>
        <v>Di bawah ambang nilai</v>
      </c>
      <c r="J3146" s="106">
        <f t="shared" si="347"/>
        <v>1509388.003146</v>
      </c>
      <c r="K3146" s="105">
        <f t="shared" si="348"/>
        <v>0</v>
      </c>
      <c r="L3146" s="106">
        <f t="shared" si="349"/>
        <v>0</v>
      </c>
    </row>
    <row r="3147" spans="1:12" x14ac:dyDescent="0.3">
      <c r="A3147" s="104" t="s">
        <v>6679</v>
      </c>
      <c r="B3147" s="104" t="s">
        <v>6680</v>
      </c>
      <c r="C3147" s="105">
        <v>562</v>
      </c>
      <c r="D3147" s="105">
        <v>921</v>
      </c>
      <c r="E3147" s="106">
        <f t="shared" si="343"/>
        <v>1.6387900355871887</v>
      </c>
      <c r="F3147" s="107">
        <f t="shared" si="344"/>
        <v>48</v>
      </c>
      <c r="G3147" s="107">
        <f>COUNTIF(Data_Eksportir!$H$2:$H$3401,A3147)</f>
        <v>0</v>
      </c>
      <c r="H3147" s="104" t="str">
        <f t="shared" si="345"/>
        <v>1 – 5</v>
      </c>
      <c r="I3147" s="104" t="str">
        <f t="shared" si="346"/>
        <v>Di bawah ambang nilai</v>
      </c>
      <c r="J3147" s="106">
        <f t="shared" si="347"/>
        <v>921.00314700000001</v>
      </c>
      <c r="K3147" s="105">
        <f t="shared" si="348"/>
        <v>0</v>
      </c>
      <c r="L3147" s="106">
        <f t="shared" si="349"/>
        <v>0</v>
      </c>
    </row>
    <row r="3148" spans="1:12" x14ac:dyDescent="0.3">
      <c r="A3148" s="104" t="s">
        <v>6681</v>
      </c>
      <c r="B3148" s="104" t="s">
        <v>6682</v>
      </c>
      <c r="C3148" s="105">
        <v>7737465</v>
      </c>
      <c r="D3148" s="105">
        <v>5090150</v>
      </c>
      <c r="E3148" s="106">
        <f t="shared" si="343"/>
        <v>0.65785757996966709</v>
      </c>
      <c r="F3148" s="107">
        <f t="shared" si="344"/>
        <v>48</v>
      </c>
      <c r="G3148" s="107">
        <f>COUNTIF(Data_Eksportir!$H$2:$H$3401,A3148)</f>
        <v>0</v>
      </c>
      <c r="H3148" s="104" t="str">
        <f t="shared" si="345"/>
        <v>Di bawah 1</v>
      </c>
      <c r="I3148" s="104" t="str">
        <f t="shared" si="346"/>
        <v>Di bawah ambang nilai</v>
      </c>
      <c r="J3148" s="106">
        <f t="shared" si="347"/>
        <v>5090150.0031479998</v>
      </c>
      <c r="K3148" s="105">
        <f t="shared" si="348"/>
        <v>0</v>
      </c>
      <c r="L3148" s="106">
        <f t="shared" si="349"/>
        <v>0</v>
      </c>
    </row>
    <row r="3149" spans="1:12" x14ac:dyDescent="0.3">
      <c r="A3149" s="104" t="s">
        <v>6683</v>
      </c>
      <c r="B3149" s="104" t="s">
        <v>6684</v>
      </c>
      <c r="C3149" s="105">
        <v>14</v>
      </c>
      <c r="D3149" s="105">
        <v>31</v>
      </c>
      <c r="E3149" s="106">
        <f t="shared" si="343"/>
        <v>2.2142857142857144</v>
      </c>
      <c r="F3149" s="107">
        <f t="shared" si="344"/>
        <v>48</v>
      </c>
      <c r="G3149" s="107">
        <f>COUNTIF(Data_Eksportir!$H$2:$H$3401,A3149)</f>
        <v>0</v>
      </c>
      <c r="H3149" s="104" t="str">
        <f t="shared" si="345"/>
        <v>1 – 5</v>
      </c>
      <c r="I3149" s="104" t="str">
        <f t="shared" si="346"/>
        <v>Di bawah ambang nilai</v>
      </c>
      <c r="J3149" s="106">
        <f t="shared" si="347"/>
        <v>31.003149000000001</v>
      </c>
      <c r="K3149" s="105">
        <f t="shared" si="348"/>
        <v>0</v>
      </c>
      <c r="L3149" s="106">
        <f t="shared" si="349"/>
        <v>0</v>
      </c>
    </row>
    <row r="3150" spans="1:12" x14ac:dyDescent="0.3">
      <c r="A3150" s="104" t="s">
        <v>6685</v>
      </c>
      <c r="B3150" s="104" t="s">
        <v>6686</v>
      </c>
      <c r="C3150" s="105">
        <v>18674</v>
      </c>
      <c r="D3150" s="105">
        <v>15956</v>
      </c>
      <c r="E3150" s="106">
        <f t="shared" si="343"/>
        <v>0.85445003748527359</v>
      </c>
      <c r="F3150" s="107">
        <f t="shared" si="344"/>
        <v>48</v>
      </c>
      <c r="G3150" s="107">
        <f>COUNTIF(Data_Eksportir!$H$2:$H$3401,A3150)</f>
        <v>0</v>
      </c>
      <c r="H3150" s="104" t="str">
        <f t="shared" si="345"/>
        <v>Di bawah 1</v>
      </c>
      <c r="I3150" s="104" t="str">
        <f t="shared" si="346"/>
        <v>Di bawah ambang nilai</v>
      </c>
      <c r="J3150" s="106">
        <f t="shared" si="347"/>
        <v>15956.00315</v>
      </c>
      <c r="K3150" s="105">
        <f t="shared" si="348"/>
        <v>0</v>
      </c>
      <c r="L3150" s="106">
        <f t="shared" si="349"/>
        <v>0</v>
      </c>
    </row>
    <row r="3151" spans="1:12" x14ac:dyDescent="0.3">
      <c r="A3151" s="104" t="s">
        <v>6687</v>
      </c>
      <c r="B3151" s="104" t="s">
        <v>6688</v>
      </c>
      <c r="C3151" s="105">
        <v>2195047</v>
      </c>
      <c r="D3151" s="105">
        <v>10911004</v>
      </c>
      <c r="E3151" s="106">
        <f t="shared" si="343"/>
        <v>4.9707382119836154</v>
      </c>
      <c r="F3151" s="107">
        <f t="shared" si="344"/>
        <v>48</v>
      </c>
      <c r="G3151" s="107">
        <f>COUNTIF(Data_Eksportir!$H$2:$H$3401,A3151)</f>
        <v>2</v>
      </c>
      <c r="H3151" s="104" t="str">
        <f t="shared" si="345"/>
        <v>1 – 5</v>
      </c>
      <c r="I3151" s="104" t="str">
        <f t="shared" si="346"/>
        <v>Keterwakilan rendah</v>
      </c>
      <c r="J3151" s="106">
        <f t="shared" si="347"/>
        <v>10911004.003151</v>
      </c>
      <c r="K3151" s="105">
        <f t="shared" si="348"/>
        <v>3637001.3333333335</v>
      </c>
      <c r="L3151" s="106">
        <f t="shared" si="349"/>
        <v>3637001.3364843335</v>
      </c>
    </row>
    <row r="3152" spans="1:12" x14ac:dyDescent="0.3">
      <c r="A3152" s="104" t="s">
        <v>6689</v>
      </c>
      <c r="B3152" s="104" t="s">
        <v>6690</v>
      </c>
      <c r="C3152" s="105">
        <v>334630</v>
      </c>
      <c r="D3152" s="105">
        <v>945902</v>
      </c>
      <c r="E3152" s="106">
        <f t="shared" si="343"/>
        <v>2.8267100977198698</v>
      </c>
      <c r="F3152" s="107">
        <f t="shared" si="344"/>
        <v>49</v>
      </c>
      <c r="G3152" s="107">
        <f>COUNTIF(Data_Eksportir!$H$2:$H$3401,A3152)</f>
        <v>0</v>
      </c>
      <c r="H3152" s="104" t="str">
        <f t="shared" si="345"/>
        <v>1 – 5</v>
      </c>
      <c r="I3152" s="104" t="str">
        <f t="shared" si="346"/>
        <v>Di bawah ambang nilai</v>
      </c>
      <c r="J3152" s="106">
        <f t="shared" si="347"/>
        <v>945902.00315200002</v>
      </c>
      <c r="K3152" s="105">
        <f t="shared" si="348"/>
        <v>0</v>
      </c>
      <c r="L3152" s="106">
        <f t="shared" si="349"/>
        <v>0</v>
      </c>
    </row>
    <row r="3153" spans="1:12" x14ac:dyDescent="0.3">
      <c r="A3153" s="104" t="s">
        <v>6691</v>
      </c>
      <c r="B3153" s="104" t="s">
        <v>6692</v>
      </c>
      <c r="C3153" s="105">
        <v>118</v>
      </c>
      <c r="D3153" s="105">
        <v>767</v>
      </c>
      <c r="E3153" s="106">
        <f t="shared" si="343"/>
        <v>6.5</v>
      </c>
      <c r="F3153" s="107">
        <f t="shared" si="344"/>
        <v>49</v>
      </c>
      <c r="G3153" s="107">
        <f>COUNTIF(Data_Eksportir!$H$2:$H$3401,A3153)</f>
        <v>0</v>
      </c>
      <c r="H3153" s="104" t="str">
        <f t="shared" si="345"/>
        <v>5 – 20</v>
      </c>
      <c r="I3153" s="104" t="str">
        <f t="shared" si="346"/>
        <v>Di bawah ambang nilai</v>
      </c>
      <c r="J3153" s="106">
        <f t="shared" si="347"/>
        <v>767.003153</v>
      </c>
      <c r="K3153" s="105">
        <f t="shared" si="348"/>
        <v>0</v>
      </c>
      <c r="L3153" s="106">
        <f t="shared" si="349"/>
        <v>0</v>
      </c>
    </row>
    <row r="3154" spans="1:12" x14ac:dyDescent="0.3">
      <c r="A3154" s="104" t="s">
        <v>6693</v>
      </c>
      <c r="B3154" s="104" t="s">
        <v>6694</v>
      </c>
      <c r="C3154" s="105">
        <v>1063868</v>
      </c>
      <c r="D3154" s="105">
        <v>2618082</v>
      </c>
      <c r="E3154" s="106">
        <f t="shared" si="343"/>
        <v>2.4609086841600649</v>
      </c>
      <c r="F3154" s="107">
        <f t="shared" si="344"/>
        <v>49</v>
      </c>
      <c r="G3154" s="107">
        <f>COUNTIF(Data_Eksportir!$H$2:$H$3401,A3154)</f>
        <v>1</v>
      </c>
      <c r="H3154" s="104" t="str">
        <f t="shared" si="345"/>
        <v>1 – 5</v>
      </c>
      <c r="I3154" s="104" t="str">
        <f t="shared" si="346"/>
        <v>Di bawah ambang nilai</v>
      </c>
      <c r="J3154" s="106">
        <f t="shared" si="347"/>
        <v>2618082.0031539998</v>
      </c>
      <c r="K3154" s="105">
        <f t="shared" si="348"/>
        <v>0</v>
      </c>
      <c r="L3154" s="106">
        <f t="shared" si="349"/>
        <v>0</v>
      </c>
    </row>
    <row r="3155" spans="1:12" x14ac:dyDescent="0.3">
      <c r="A3155" s="104" t="s">
        <v>6695</v>
      </c>
      <c r="B3155" s="104" t="s">
        <v>6696</v>
      </c>
      <c r="C3155" s="105">
        <v>592908</v>
      </c>
      <c r="D3155" s="105">
        <v>7733486</v>
      </c>
      <c r="E3155" s="106">
        <f t="shared" si="343"/>
        <v>13.043315320420707</v>
      </c>
      <c r="F3155" s="107">
        <f t="shared" si="344"/>
        <v>49</v>
      </c>
      <c r="G3155" s="107">
        <f>COUNTIF(Data_Eksportir!$H$2:$H$3401,A3155)</f>
        <v>0</v>
      </c>
      <c r="H3155" s="104" t="str">
        <f t="shared" si="345"/>
        <v>5 – 20</v>
      </c>
      <c r="I3155" s="104" t="str">
        <f t="shared" si="346"/>
        <v>Di bawah ambang nilai</v>
      </c>
      <c r="J3155" s="106">
        <f t="shared" si="347"/>
        <v>7733486.0031549996</v>
      </c>
      <c r="K3155" s="105">
        <f t="shared" si="348"/>
        <v>0</v>
      </c>
      <c r="L3155" s="106">
        <f t="shared" si="349"/>
        <v>0</v>
      </c>
    </row>
    <row r="3156" spans="1:12" x14ac:dyDescent="0.3">
      <c r="A3156" s="104" t="s">
        <v>6697</v>
      </c>
      <c r="B3156" s="104" t="s">
        <v>6698</v>
      </c>
      <c r="C3156" s="105">
        <v>242307</v>
      </c>
      <c r="D3156" s="105">
        <v>1927406</v>
      </c>
      <c r="E3156" s="106">
        <f t="shared" si="343"/>
        <v>7.9543966951016687</v>
      </c>
      <c r="F3156" s="107">
        <f t="shared" si="344"/>
        <v>49</v>
      </c>
      <c r="G3156" s="107">
        <f>COUNTIF(Data_Eksportir!$H$2:$H$3401,A3156)</f>
        <v>0</v>
      </c>
      <c r="H3156" s="104" t="str">
        <f t="shared" si="345"/>
        <v>5 – 20</v>
      </c>
      <c r="I3156" s="104" t="str">
        <f t="shared" si="346"/>
        <v>Di bawah ambang nilai</v>
      </c>
      <c r="J3156" s="106">
        <f t="shared" si="347"/>
        <v>1927406.003156</v>
      </c>
      <c r="K3156" s="105">
        <f t="shared" si="348"/>
        <v>0</v>
      </c>
      <c r="L3156" s="106">
        <f t="shared" si="349"/>
        <v>0</v>
      </c>
    </row>
    <row r="3157" spans="1:12" x14ac:dyDescent="0.3">
      <c r="A3157" s="104" t="s">
        <v>6699</v>
      </c>
      <c r="B3157" s="104" t="s">
        <v>6700</v>
      </c>
      <c r="C3157" s="105">
        <v>383</v>
      </c>
      <c r="D3157" s="105">
        <v>3668</v>
      </c>
      <c r="E3157" s="106">
        <f t="shared" si="343"/>
        <v>9.5770234986945173</v>
      </c>
      <c r="F3157" s="107">
        <f t="shared" si="344"/>
        <v>49</v>
      </c>
      <c r="G3157" s="107">
        <f>COUNTIF(Data_Eksportir!$H$2:$H$3401,A3157)</f>
        <v>0</v>
      </c>
      <c r="H3157" s="104" t="str">
        <f t="shared" si="345"/>
        <v>5 – 20</v>
      </c>
      <c r="I3157" s="104" t="str">
        <f t="shared" si="346"/>
        <v>Di bawah ambang nilai</v>
      </c>
      <c r="J3157" s="106">
        <f t="shared" si="347"/>
        <v>3668.0031570000001</v>
      </c>
      <c r="K3157" s="105">
        <f t="shared" si="348"/>
        <v>0</v>
      </c>
      <c r="L3157" s="106">
        <f t="shared" si="349"/>
        <v>0</v>
      </c>
    </row>
    <row r="3158" spans="1:12" x14ac:dyDescent="0.3">
      <c r="A3158" s="104" t="s">
        <v>6701</v>
      </c>
      <c r="B3158" s="104" t="s">
        <v>6702</v>
      </c>
      <c r="C3158" s="105">
        <v>65134</v>
      </c>
      <c r="D3158" s="105">
        <v>181433</v>
      </c>
      <c r="E3158" s="106">
        <f t="shared" si="343"/>
        <v>2.7855344366997268</v>
      </c>
      <c r="F3158" s="107">
        <f t="shared" si="344"/>
        <v>49</v>
      </c>
      <c r="G3158" s="107">
        <f>COUNTIF(Data_Eksportir!$H$2:$H$3401,A3158)</f>
        <v>0</v>
      </c>
      <c r="H3158" s="104" t="str">
        <f t="shared" si="345"/>
        <v>1 – 5</v>
      </c>
      <c r="I3158" s="104" t="str">
        <f t="shared" si="346"/>
        <v>Di bawah ambang nilai</v>
      </c>
      <c r="J3158" s="106">
        <f t="shared" si="347"/>
        <v>181433.00315800001</v>
      </c>
      <c r="K3158" s="105">
        <f t="shared" si="348"/>
        <v>0</v>
      </c>
      <c r="L3158" s="106">
        <f t="shared" si="349"/>
        <v>0</v>
      </c>
    </row>
    <row r="3159" spans="1:12" x14ac:dyDescent="0.3">
      <c r="A3159" s="104" t="s">
        <v>6703</v>
      </c>
      <c r="B3159" s="104" t="s">
        <v>6704</v>
      </c>
      <c r="C3159" s="105">
        <v>83</v>
      </c>
      <c r="D3159" s="105">
        <v>709</v>
      </c>
      <c r="E3159" s="106">
        <f t="shared" si="343"/>
        <v>8.5421686746987948</v>
      </c>
      <c r="F3159" s="107">
        <f t="shared" si="344"/>
        <v>49</v>
      </c>
      <c r="G3159" s="107">
        <f>COUNTIF(Data_Eksportir!$H$2:$H$3401,A3159)</f>
        <v>0</v>
      </c>
      <c r="H3159" s="104" t="str">
        <f t="shared" si="345"/>
        <v>5 – 20</v>
      </c>
      <c r="I3159" s="104" t="str">
        <f t="shared" si="346"/>
        <v>Di bawah ambang nilai</v>
      </c>
      <c r="J3159" s="106">
        <f t="shared" si="347"/>
        <v>709.00315899999998</v>
      </c>
      <c r="K3159" s="105">
        <f t="shared" si="348"/>
        <v>0</v>
      </c>
      <c r="L3159" s="106">
        <f t="shared" si="349"/>
        <v>0</v>
      </c>
    </row>
    <row r="3160" spans="1:12" x14ac:dyDescent="0.3">
      <c r="A3160" s="104" t="s">
        <v>6705</v>
      </c>
      <c r="B3160" s="104" t="s">
        <v>6706</v>
      </c>
      <c r="C3160" s="105">
        <v>24088</v>
      </c>
      <c r="D3160" s="105">
        <v>1543195</v>
      </c>
      <c r="E3160" s="106">
        <f t="shared" si="343"/>
        <v>64.064887080704082</v>
      </c>
      <c r="F3160" s="107">
        <f t="shared" si="344"/>
        <v>49</v>
      </c>
      <c r="G3160" s="107">
        <f>COUNTIF(Data_Eksportir!$H$2:$H$3401,A3160)</f>
        <v>0</v>
      </c>
      <c r="H3160" s="104" t="str">
        <f t="shared" si="345"/>
        <v>20 – 100</v>
      </c>
      <c r="I3160" s="104" t="str">
        <f t="shared" si="346"/>
        <v>Di bawah ambang nilai</v>
      </c>
      <c r="J3160" s="106">
        <f t="shared" si="347"/>
        <v>1543195.0031600001</v>
      </c>
      <c r="K3160" s="105">
        <f t="shared" si="348"/>
        <v>0</v>
      </c>
      <c r="L3160" s="106">
        <f t="shared" si="349"/>
        <v>0</v>
      </c>
    </row>
    <row r="3161" spans="1:12" x14ac:dyDescent="0.3">
      <c r="A3161" s="104" t="s">
        <v>6707</v>
      </c>
      <c r="B3161" s="104" t="s">
        <v>6708</v>
      </c>
      <c r="C3161" s="105">
        <v>2853</v>
      </c>
      <c r="D3161" s="105">
        <v>32310</v>
      </c>
      <c r="E3161" s="106">
        <f t="shared" si="343"/>
        <v>11.324921135646688</v>
      </c>
      <c r="F3161" s="107">
        <f t="shared" si="344"/>
        <v>49</v>
      </c>
      <c r="G3161" s="107">
        <f>COUNTIF(Data_Eksportir!$H$2:$H$3401,A3161)</f>
        <v>0</v>
      </c>
      <c r="H3161" s="104" t="str">
        <f t="shared" si="345"/>
        <v>5 – 20</v>
      </c>
      <c r="I3161" s="104" t="str">
        <f t="shared" si="346"/>
        <v>Di bawah ambang nilai</v>
      </c>
      <c r="J3161" s="106">
        <f t="shared" si="347"/>
        <v>32310.003161000001</v>
      </c>
      <c r="K3161" s="105">
        <f t="shared" si="348"/>
        <v>0</v>
      </c>
      <c r="L3161" s="106">
        <f t="shared" si="349"/>
        <v>0</v>
      </c>
    </row>
    <row r="3162" spans="1:12" x14ac:dyDescent="0.3">
      <c r="A3162" s="104" t="s">
        <v>6709</v>
      </c>
      <c r="B3162" s="104" t="s">
        <v>6710</v>
      </c>
      <c r="C3162" s="105">
        <v>44</v>
      </c>
      <c r="D3162" s="105">
        <v>740</v>
      </c>
      <c r="E3162" s="106">
        <f t="shared" si="343"/>
        <v>16.818181818181817</v>
      </c>
      <c r="F3162" s="107">
        <f t="shared" si="344"/>
        <v>49</v>
      </c>
      <c r="G3162" s="107">
        <f>COUNTIF(Data_Eksportir!$H$2:$H$3401,A3162)</f>
        <v>5</v>
      </c>
      <c r="H3162" s="104" t="str">
        <f t="shared" si="345"/>
        <v>5 – 20</v>
      </c>
      <c r="I3162" s="104" t="str">
        <f t="shared" si="346"/>
        <v>Di bawah ambang nilai</v>
      </c>
      <c r="J3162" s="106">
        <f t="shared" si="347"/>
        <v>740.00316199999997</v>
      </c>
      <c r="K3162" s="105">
        <f t="shared" si="348"/>
        <v>0</v>
      </c>
      <c r="L3162" s="106">
        <f t="shared" si="349"/>
        <v>0</v>
      </c>
    </row>
    <row r="3163" spans="1:12" x14ac:dyDescent="0.3">
      <c r="A3163" s="104" t="s">
        <v>6711</v>
      </c>
      <c r="B3163" s="104" t="s">
        <v>6712</v>
      </c>
      <c r="C3163" s="105">
        <v>1245</v>
      </c>
      <c r="D3163" s="105">
        <v>64544</v>
      </c>
      <c r="E3163" s="106">
        <f t="shared" si="343"/>
        <v>51.842570281124495</v>
      </c>
      <c r="F3163" s="107">
        <f t="shared" si="344"/>
        <v>49</v>
      </c>
      <c r="G3163" s="107">
        <f>COUNTIF(Data_Eksportir!$H$2:$H$3401,A3163)</f>
        <v>0</v>
      </c>
      <c r="H3163" s="104" t="str">
        <f t="shared" si="345"/>
        <v>20 – 100</v>
      </c>
      <c r="I3163" s="104" t="str">
        <f t="shared" si="346"/>
        <v>Di bawah ambang nilai</v>
      </c>
      <c r="J3163" s="106">
        <f t="shared" si="347"/>
        <v>64544.003163000001</v>
      </c>
      <c r="K3163" s="105">
        <f t="shared" si="348"/>
        <v>0</v>
      </c>
      <c r="L3163" s="106">
        <f t="shared" si="349"/>
        <v>0</v>
      </c>
    </row>
    <row r="3164" spans="1:12" x14ac:dyDescent="0.3">
      <c r="A3164" s="104" t="s">
        <v>6713</v>
      </c>
      <c r="B3164" s="104" t="s">
        <v>6714</v>
      </c>
      <c r="C3164" s="105">
        <v>1</v>
      </c>
      <c r="D3164" s="105">
        <v>153</v>
      </c>
      <c r="E3164" s="106">
        <f t="shared" si="343"/>
        <v>153</v>
      </c>
      <c r="F3164" s="107">
        <f t="shared" si="344"/>
        <v>49</v>
      </c>
      <c r="G3164" s="107">
        <f>COUNTIF(Data_Eksportir!$H$2:$H$3401,A3164)</f>
        <v>0</v>
      </c>
      <c r="H3164" s="104" t="str">
        <f t="shared" si="345"/>
        <v>100 ke atas</v>
      </c>
      <c r="I3164" s="104" t="str">
        <f t="shared" si="346"/>
        <v>Di bawah ambang nilai</v>
      </c>
      <c r="J3164" s="106">
        <f t="shared" si="347"/>
        <v>153.003164</v>
      </c>
      <c r="K3164" s="105">
        <f t="shared" si="348"/>
        <v>0</v>
      </c>
      <c r="L3164" s="106">
        <f t="shared" si="349"/>
        <v>0</v>
      </c>
    </row>
    <row r="3165" spans="1:12" x14ac:dyDescent="0.3">
      <c r="A3165" s="104" t="s">
        <v>6715</v>
      </c>
      <c r="B3165" s="104" t="s">
        <v>6716</v>
      </c>
      <c r="C3165" s="105">
        <v>139</v>
      </c>
      <c r="D3165" s="105">
        <v>12500</v>
      </c>
      <c r="E3165" s="106">
        <f t="shared" si="343"/>
        <v>89.928057553956833</v>
      </c>
      <c r="F3165" s="107">
        <f t="shared" si="344"/>
        <v>49</v>
      </c>
      <c r="G3165" s="107">
        <f>COUNTIF(Data_Eksportir!$H$2:$H$3401,A3165)</f>
        <v>0</v>
      </c>
      <c r="H3165" s="104" t="str">
        <f t="shared" si="345"/>
        <v>20 – 100</v>
      </c>
      <c r="I3165" s="104" t="str">
        <f t="shared" si="346"/>
        <v>Di bawah ambang nilai</v>
      </c>
      <c r="J3165" s="106">
        <f t="shared" si="347"/>
        <v>12500.003165</v>
      </c>
      <c r="K3165" s="105">
        <f t="shared" si="348"/>
        <v>0</v>
      </c>
      <c r="L3165" s="106">
        <f t="shared" si="349"/>
        <v>0</v>
      </c>
    </row>
    <row r="3166" spans="1:12" x14ac:dyDescent="0.3">
      <c r="A3166" s="104" t="s">
        <v>6717</v>
      </c>
      <c r="B3166" s="104" t="s">
        <v>6718</v>
      </c>
      <c r="C3166" s="105">
        <v>854484</v>
      </c>
      <c r="D3166" s="105">
        <v>8603371</v>
      </c>
      <c r="E3166" s="106">
        <f t="shared" si="343"/>
        <v>10.068498649477345</v>
      </c>
      <c r="F3166" s="107">
        <f t="shared" si="344"/>
        <v>49</v>
      </c>
      <c r="G3166" s="107">
        <f>COUNTIF(Data_Eksportir!$H$2:$H$3401,A3166)</f>
        <v>0</v>
      </c>
      <c r="H3166" s="104" t="str">
        <f t="shared" si="345"/>
        <v>5 – 20</v>
      </c>
      <c r="I3166" s="104" t="str">
        <f t="shared" si="346"/>
        <v>Di bawah ambang nilai</v>
      </c>
      <c r="J3166" s="106">
        <f t="shared" si="347"/>
        <v>8603371.0031659994</v>
      </c>
      <c r="K3166" s="105">
        <f t="shared" si="348"/>
        <v>0</v>
      </c>
      <c r="L3166" s="106">
        <f t="shared" si="349"/>
        <v>0</v>
      </c>
    </row>
    <row r="3167" spans="1:12" x14ac:dyDescent="0.3">
      <c r="A3167" s="104" t="s">
        <v>6719</v>
      </c>
      <c r="B3167" s="104" t="s">
        <v>6720</v>
      </c>
      <c r="C3167" s="105">
        <v>24474</v>
      </c>
      <c r="D3167" s="105">
        <v>176810</v>
      </c>
      <c r="E3167" s="106">
        <f t="shared" si="343"/>
        <v>7.2244014055732615</v>
      </c>
      <c r="F3167" s="107">
        <f t="shared" si="344"/>
        <v>49</v>
      </c>
      <c r="G3167" s="107">
        <f>COUNTIF(Data_Eksportir!$H$2:$H$3401,A3167)</f>
        <v>0</v>
      </c>
      <c r="H3167" s="104" t="str">
        <f t="shared" si="345"/>
        <v>5 – 20</v>
      </c>
      <c r="I3167" s="104" t="str">
        <f t="shared" si="346"/>
        <v>Di bawah ambang nilai</v>
      </c>
      <c r="J3167" s="106">
        <f t="shared" si="347"/>
        <v>176810.00316699999</v>
      </c>
      <c r="K3167" s="105">
        <f t="shared" si="348"/>
        <v>0</v>
      </c>
      <c r="L3167" s="106">
        <f t="shared" si="349"/>
        <v>0</v>
      </c>
    </row>
    <row r="3168" spans="1:12" x14ac:dyDescent="0.3">
      <c r="A3168" s="104" t="s">
        <v>6721</v>
      </c>
      <c r="B3168" s="104" t="s">
        <v>6722</v>
      </c>
      <c r="C3168" s="105">
        <v>221009</v>
      </c>
      <c r="D3168" s="105">
        <v>2014385</v>
      </c>
      <c r="E3168" s="106">
        <f t="shared" si="343"/>
        <v>9.1144930749426489</v>
      </c>
      <c r="F3168" s="107">
        <f t="shared" si="344"/>
        <v>49</v>
      </c>
      <c r="G3168" s="107">
        <f>COUNTIF(Data_Eksportir!$H$2:$H$3401,A3168)</f>
        <v>0</v>
      </c>
      <c r="H3168" s="104" t="str">
        <f t="shared" si="345"/>
        <v>5 – 20</v>
      </c>
      <c r="I3168" s="104" t="str">
        <f t="shared" si="346"/>
        <v>Di bawah ambang nilai</v>
      </c>
      <c r="J3168" s="106">
        <f t="shared" si="347"/>
        <v>2014385.0031679999</v>
      </c>
      <c r="K3168" s="105">
        <f t="shared" si="348"/>
        <v>0</v>
      </c>
      <c r="L3168" s="106">
        <f t="shared" si="349"/>
        <v>0</v>
      </c>
    </row>
    <row r="3169" spans="1:12" x14ac:dyDescent="0.3">
      <c r="A3169" s="104" t="s">
        <v>6723</v>
      </c>
      <c r="B3169" s="104" t="s">
        <v>6724</v>
      </c>
      <c r="C3169" s="105">
        <v>215900</v>
      </c>
      <c r="D3169" s="105">
        <v>1656893</v>
      </c>
      <c r="E3169" s="106">
        <f t="shared" si="343"/>
        <v>7.6743538675312646</v>
      </c>
      <c r="F3169" s="107">
        <f t="shared" si="344"/>
        <v>49</v>
      </c>
      <c r="G3169" s="107">
        <f>COUNTIF(Data_Eksportir!$H$2:$H$3401,A3169)</f>
        <v>0</v>
      </c>
      <c r="H3169" s="104" t="str">
        <f t="shared" si="345"/>
        <v>5 – 20</v>
      </c>
      <c r="I3169" s="104" t="str">
        <f t="shared" si="346"/>
        <v>Di bawah ambang nilai</v>
      </c>
      <c r="J3169" s="106">
        <f t="shared" si="347"/>
        <v>1656893.0031689999</v>
      </c>
      <c r="K3169" s="105">
        <f t="shared" si="348"/>
        <v>0</v>
      </c>
      <c r="L3169" s="106">
        <f t="shared" si="349"/>
        <v>0</v>
      </c>
    </row>
    <row r="3170" spans="1:12" x14ac:dyDescent="0.3">
      <c r="A3170" s="104" t="s">
        <v>6725</v>
      </c>
      <c r="B3170" s="104" t="s">
        <v>6726</v>
      </c>
      <c r="C3170" s="105">
        <v>21812</v>
      </c>
      <c r="D3170" s="105">
        <v>260528</v>
      </c>
      <c r="E3170" s="106">
        <f t="shared" si="343"/>
        <v>11.94425087108014</v>
      </c>
      <c r="F3170" s="107">
        <f t="shared" si="344"/>
        <v>49</v>
      </c>
      <c r="G3170" s="107">
        <f>COUNTIF(Data_Eksportir!$H$2:$H$3401,A3170)</f>
        <v>0</v>
      </c>
      <c r="H3170" s="104" t="str">
        <f t="shared" si="345"/>
        <v>5 – 20</v>
      </c>
      <c r="I3170" s="104" t="str">
        <f t="shared" si="346"/>
        <v>Di bawah ambang nilai</v>
      </c>
      <c r="J3170" s="106">
        <f t="shared" si="347"/>
        <v>260528.00317000001</v>
      </c>
      <c r="K3170" s="105">
        <f t="shared" si="348"/>
        <v>0</v>
      </c>
      <c r="L3170" s="106">
        <f t="shared" si="349"/>
        <v>0</v>
      </c>
    </row>
    <row r="3171" spans="1:12" x14ac:dyDescent="0.3">
      <c r="A3171" s="104" t="s">
        <v>6727</v>
      </c>
      <c r="B3171" s="104" t="s">
        <v>6728</v>
      </c>
      <c r="C3171" s="105">
        <v>31916</v>
      </c>
      <c r="D3171" s="105">
        <v>53100</v>
      </c>
      <c r="E3171" s="106">
        <f t="shared" si="343"/>
        <v>1.6637423235994486</v>
      </c>
      <c r="F3171" s="107">
        <f t="shared" si="344"/>
        <v>49</v>
      </c>
      <c r="G3171" s="107">
        <f>COUNTIF(Data_Eksportir!$H$2:$H$3401,A3171)</f>
        <v>0</v>
      </c>
      <c r="H3171" s="104" t="str">
        <f t="shared" si="345"/>
        <v>1 – 5</v>
      </c>
      <c r="I3171" s="104" t="str">
        <f t="shared" si="346"/>
        <v>Di bawah ambang nilai</v>
      </c>
      <c r="J3171" s="106">
        <f t="shared" si="347"/>
        <v>53100.003170999997</v>
      </c>
      <c r="K3171" s="105">
        <f t="shared" si="348"/>
        <v>0</v>
      </c>
      <c r="L3171" s="106">
        <f t="shared" si="349"/>
        <v>0</v>
      </c>
    </row>
    <row r="3172" spans="1:12" x14ac:dyDescent="0.3">
      <c r="A3172" s="104" t="s">
        <v>6729</v>
      </c>
      <c r="B3172" s="104" t="s">
        <v>6730</v>
      </c>
      <c r="C3172" s="105">
        <v>169477</v>
      </c>
      <c r="D3172" s="105">
        <v>541457</v>
      </c>
      <c r="E3172" s="106">
        <f t="shared" si="343"/>
        <v>3.1948701003676017</v>
      </c>
      <c r="F3172" s="107">
        <f t="shared" si="344"/>
        <v>49</v>
      </c>
      <c r="G3172" s="107">
        <f>COUNTIF(Data_Eksportir!$H$2:$H$3401,A3172)</f>
        <v>0</v>
      </c>
      <c r="H3172" s="104" t="str">
        <f t="shared" si="345"/>
        <v>1 – 5</v>
      </c>
      <c r="I3172" s="104" t="str">
        <f t="shared" si="346"/>
        <v>Di bawah ambang nilai</v>
      </c>
      <c r="J3172" s="106">
        <f t="shared" si="347"/>
        <v>541457.00317200006</v>
      </c>
      <c r="K3172" s="105">
        <f t="shared" si="348"/>
        <v>0</v>
      </c>
      <c r="L3172" s="106">
        <f t="shared" si="349"/>
        <v>0</v>
      </c>
    </row>
    <row r="3173" spans="1:12" x14ac:dyDescent="0.3">
      <c r="A3173" s="104" t="s">
        <v>6731</v>
      </c>
      <c r="B3173" s="104" t="s">
        <v>6732</v>
      </c>
      <c r="C3173" s="105">
        <v>703832</v>
      </c>
      <c r="D3173" s="105">
        <v>2416904</v>
      </c>
      <c r="E3173" s="106">
        <f t="shared" si="343"/>
        <v>3.4339217313222474</v>
      </c>
      <c r="F3173" s="107">
        <f t="shared" si="344"/>
        <v>49</v>
      </c>
      <c r="G3173" s="107">
        <f>COUNTIF(Data_Eksportir!$H$2:$H$3401,A3173)</f>
        <v>0</v>
      </c>
      <c r="H3173" s="104" t="str">
        <f t="shared" si="345"/>
        <v>1 – 5</v>
      </c>
      <c r="I3173" s="104" t="str">
        <f t="shared" si="346"/>
        <v>Di bawah ambang nilai</v>
      </c>
      <c r="J3173" s="106">
        <f t="shared" si="347"/>
        <v>2416904.0031730002</v>
      </c>
      <c r="K3173" s="105">
        <f t="shared" si="348"/>
        <v>0</v>
      </c>
      <c r="L3173" s="106">
        <f t="shared" si="349"/>
        <v>0</v>
      </c>
    </row>
    <row r="3174" spans="1:12" x14ac:dyDescent="0.3">
      <c r="A3174" s="104" t="s">
        <v>6733</v>
      </c>
      <c r="B3174" s="104" t="s">
        <v>6734</v>
      </c>
      <c r="C3174" s="105">
        <v>76060</v>
      </c>
      <c r="D3174" s="105">
        <v>110391</v>
      </c>
      <c r="E3174" s="106">
        <f t="shared" si="343"/>
        <v>1.4513673415724428</v>
      </c>
      <c r="F3174" s="107">
        <f t="shared" si="344"/>
        <v>49</v>
      </c>
      <c r="G3174" s="107">
        <f>COUNTIF(Data_Eksportir!$H$2:$H$3401,A3174)</f>
        <v>0</v>
      </c>
      <c r="H3174" s="104" t="str">
        <f t="shared" si="345"/>
        <v>1 – 5</v>
      </c>
      <c r="I3174" s="104" t="str">
        <f t="shared" si="346"/>
        <v>Di bawah ambang nilai</v>
      </c>
      <c r="J3174" s="106">
        <f t="shared" si="347"/>
        <v>110391.003174</v>
      </c>
      <c r="K3174" s="105">
        <f t="shared" si="348"/>
        <v>0</v>
      </c>
      <c r="L3174" s="106">
        <f t="shared" si="349"/>
        <v>0</v>
      </c>
    </row>
    <row r="3175" spans="1:12" x14ac:dyDescent="0.3">
      <c r="A3175" s="104" t="s">
        <v>6735</v>
      </c>
      <c r="B3175" s="104" t="s">
        <v>6736</v>
      </c>
      <c r="C3175" s="105">
        <v>3357</v>
      </c>
      <c r="D3175" s="105">
        <v>42311</v>
      </c>
      <c r="E3175" s="106">
        <f t="shared" si="343"/>
        <v>12.603812928209711</v>
      </c>
      <c r="F3175" s="107">
        <f t="shared" si="344"/>
        <v>49</v>
      </c>
      <c r="G3175" s="107">
        <f>COUNTIF(Data_Eksportir!$H$2:$H$3401,A3175)</f>
        <v>0</v>
      </c>
      <c r="H3175" s="104" t="str">
        <f t="shared" si="345"/>
        <v>5 – 20</v>
      </c>
      <c r="I3175" s="104" t="str">
        <f t="shared" si="346"/>
        <v>Di bawah ambang nilai</v>
      </c>
      <c r="J3175" s="106">
        <f t="shared" si="347"/>
        <v>42311.003174999998</v>
      </c>
      <c r="K3175" s="105">
        <f t="shared" si="348"/>
        <v>0</v>
      </c>
      <c r="L3175" s="106">
        <f t="shared" si="349"/>
        <v>0</v>
      </c>
    </row>
    <row r="3176" spans="1:12" x14ac:dyDescent="0.3">
      <c r="A3176" s="104" t="s">
        <v>6737</v>
      </c>
      <c r="B3176" s="104" t="s">
        <v>6738</v>
      </c>
      <c r="C3176" s="105">
        <v>7043</v>
      </c>
      <c r="D3176" s="105">
        <v>13910</v>
      </c>
      <c r="E3176" s="106">
        <f t="shared" si="343"/>
        <v>1.9750106488712196</v>
      </c>
      <c r="F3176" s="107">
        <f t="shared" si="344"/>
        <v>49</v>
      </c>
      <c r="G3176" s="107">
        <f>COUNTIF(Data_Eksportir!$H$2:$H$3401,A3176)</f>
        <v>0</v>
      </c>
      <c r="H3176" s="104" t="str">
        <f t="shared" si="345"/>
        <v>1 – 5</v>
      </c>
      <c r="I3176" s="104" t="str">
        <f t="shared" si="346"/>
        <v>Di bawah ambang nilai</v>
      </c>
      <c r="J3176" s="106">
        <f t="shared" si="347"/>
        <v>13910.003176</v>
      </c>
      <c r="K3176" s="105">
        <f t="shared" si="348"/>
        <v>0</v>
      </c>
      <c r="L3176" s="106">
        <f t="shared" si="349"/>
        <v>0</v>
      </c>
    </row>
    <row r="3177" spans="1:12" x14ac:dyDescent="0.3">
      <c r="A3177" s="104" t="s">
        <v>6739</v>
      </c>
      <c r="B3177" s="104" t="s">
        <v>6740</v>
      </c>
      <c r="C3177" s="105">
        <v>546</v>
      </c>
      <c r="D3177" s="105">
        <v>53086</v>
      </c>
      <c r="E3177" s="106">
        <f t="shared" si="343"/>
        <v>97.227106227106233</v>
      </c>
      <c r="F3177" s="107">
        <f t="shared" si="344"/>
        <v>49</v>
      </c>
      <c r="G3177" s="107">
        <f>COUNTIF(Data_Eksportir!$H$2:$H$3401,A3177)</f>
        <v>0</v>
      </c>
      <c r="H3177" s="104" t="str">
        <f t="shared" si="345"/>
        <v>20 – 100</v>
      </c>
      <c r="I3177" s="104" t="str">
        <f t="shared" si="346"/>
        <v>Di bawah ambang nilai</v>
      </c>
      <c r="J3177" s="106">
        <f t="shared" si="347"/>
        <v>53086.003176999999</v>
      </c>
      <c r="K3177" s="105">
        <f t="shared" si="348"/>
        <v>0</v>
      </c>
      <c r="L3177" s="106">
        <f t="shared" si="349"/>
        <v>0</v>
      </c>
    </row>
    <row r="3178" spans="1:12" x14ac:dyDescent="0.3">
      <c r="A3178" s="104" t="s">
        <v>6741</v>
      </c>
      <c r="B3178" s="104" t="s">
        <v>6742</v>
      </c>
      <c r="C3178" s="105">
        <v>49848</v>
      </c>
      <c r="D3178" s="105">
        <v>216207</v>
      </c>
      <c r="E3178" s="106">
        <f t="shared" si="343"/>
        <v>4.337325469427058</v>
      </c>
      <c r="F3178" s="107">
        <f t="shared" si="344"/>
        <v>49</v>
      </c>
      <c r="G3178" s="107">
        <f>COUNTIF(Data_Eksportir!$H$2:$H$3401,A3178)</f>
        <v>0</v>
      </c>
      <c r="H3178" s="104" t="str">
        <f t="shared" si="345"/>
        <v>1 – 5</v>
      </c>
      <c r="I3178" s="104" t="str">
        <f t="shared" si="346"/>
        <v>Di bawah ambang nilai</v>
      </c>
      <c r="J3178" s="106">
        <f t="shared" si="347"/>
        <v>216207.00317800001</v>
      </c>
      <c r="K3178" s="105">
        <f t="shared" si="348"/>
        <v>0</v>
      </c>
      <c r="L3178" s="106">
        <f t="shared" si="349"/>
        <v>0</v>
      </c>
    </row>
    <row r="3179" spans="1:12" x14ac:dyDescent="0.3">
      <c r="A3179" s="104" t="s">
        <v>6743</v>
      </c>
      <c r="B3179" s="104" t="s">
        <v>6744</v>
      </c>
      <c r="C3179" s="105">
        <v>118464</v>
      </c>
      <c r="D3179" s="105">
        <v>234</v>
      </c>
      <c r="E3179" s="106">
        <f t="shared" si="343"/>
        <v>1.975283630470016E-3</v>
      </c>
      <c r="F3179" s="107">
        <f t="shared" si="344"/>
        <v>49</v>
      </c>
      <c r="G3179" s="107">
        <f>COUNTIF(Data_Eksportir!$H$2:$H$3401,A3179)</f>
        <v>0</v>
      </c>
      <c r="H3179" s="104" t="str">
        <f t="shared" si="345"/>
        <v>Di bawah 1</v>
      </c>
      <c r="I3179" s="104" t="str">
        <f t="shared" si="346"/>
        <v>Di bawah ambang nilai</v>
      </c>
      <c r="J3179" s="106">
        <f t="shared" si="347"/>
        <v>234.00317899999999</v>
      </c>
      <c r="K3179" s="105">
        <f t="shared" si="348"/>
        <v>0</v>
      </c>
      <c r="L3179" s="106">
        <f t="shared" si="349"/>
        <v>0</v>
      </c>
    </row>
    <row r="3180" spans="1:12" x14ac:dyDescent="0.3">
      <c r="A3180" s="104" t="s">
        <v>6745</v>
      </c>
      <c r="B3180" s="104" t="s">
        <v>6746</v>
      </c>
      <c r="C3180" s="105">
        <v>3854</v>
      </c>
      <c r="D3180" s="105">
        <v>23294</v>
      </c>
      <c r="E3180" s="106">
        <f t="shared" si="343"/>
        <v>6.0441100155682408</v>
      </c>
      <c r="F3180" s="107">
        <f t="shared" si="344"/>
        <v>50</v>
      </c>
      <c r="G3180" s="107">
        <f>COUNTIF(Data_Eksportir!$H$2:$H$3401,A3180)</f>
        <v>0</v>
      </c>
      <c r="H3180" s="104" t="str">
        <f t="shared" si="345"/>
        <v>5 – 20</v>
      </c>
      <c r="I3180" s="104" t="str">
        <f t="shared" si="346"/>
        <v>Di bawah ambang nilai</v>
      </c>
      <c r="J3180" s="106">
        <f t="shared" si="347"/>
        <v>23294.00318</v>
      </c>
      <c r="K3180" s="105">
        <f t="shared" si="348"/>
        <v>0</v>
      </c>
      <c r="L3180" s="106">
        <f t="shared" si="349"/>
        <v>0</v>
      </c>
    </row>
    <row r="3181" spans="1:12" x14ac:dyDescent="0.3">
      <c r="A3181" s="104" t="s">
        <v>6747</v>
      </c>
      <c r="B3181" s="104" t="s">
        <v>6748</v>
      </c>
      <c r="C3181" s="105">
        <v>1</v>
      </c>
      <c r="D3181" s="105">
        <v>0</v>
      </c>
      <c r="E3181" s="106">
        <f t="shared" si="343"/>
        <v>0</v>
      </c>
      <c r="F3181" s="107">
        <f t="shared" si="344"/>
        <v>50</v>
      </c>
      <c r="G3181" s="107">
        <f>COUNTIF(Data_Eksportir!$H$2:$H$3401,A3181)</f>
        <v>0</v>
      </c>
      <c r="H3181" s="104" t="str">
        <f t="shared" si="345"/>
        <v>Di bawah 1</v>
      </c>
      <c r="I3181" s="104" t="str">
        <f t="shared" si="346"/>
        <v>Di bawah ambang nilai</v>
      </c>
      <c r="J3181" s="106">
        <f t="shared" si="347"/>
        <v>3.1809999999999998E-3</v>
      </c>
      <c r="K3181" s="105">
        <f t="shared" si="348"/>
        <v>0</v>
      </c>
      <c r="L3181" s="106">
        <f t="shared" si="349"/>
        <v>0</v>
      </c>
    </row>
    <row r="3182" spans="1:12" x14ac:dyDescent="0.3">
      <c r="A3182" s="104" t="s">
        <v>6749</v>
      </c>
      <c r="B3182" s="104" t="s">
        <v>6750</v>
      </c>
      <c r="C3182" s="105">
        <v>10</v>
      </c>
      <c r="D3182" s="105">
        <v>24</v>
      </c>
      <c r="E3182" s="106">
        <f t="shared" si="343"/>
        <v>2.4</v>
      </c>
      <c r="F3182" s="107">
        <f t="shared" si="344"/>
        <v>50</v>
      </c>
      <c r="G3182" s="107">
        <f>COUNTIF(Data_Eksportir!$H$2:$H$3401,A3182)</f>
        <v>0</v>
      </c>
      <c r="H3182" s="104" t="str">
        <f t="shared" si="345"/>
        <v>1 – 5</v>
      </c>
      <c r="I3182" s="104" t="str">
        <f t="shared" si="346"/>
        <v>Di bawah ambang nilai</v>
      </c>
      <c r="J3182" s="106">
        <f t="shared" si="347"/>
        <v>24.003181999999999</v>
      </c>
      <c r="K3182" s="105">
        <f t="shared" si="348"/>
        <v>0</v>
      </c>
      <c r="L3182" s="106">
        <f t="shared" si="349"/>
        <v>0</v>
      </c>
    </row>
    <row r="3183" spans="1:12" x14ac:dyDescent="0.3">
      <c r="A3183" s="104" t="s">
        <v>6751</v>
      </c>
      <c r="B3183" s="104" t="s">
        <v>6752</v>
      </c>
      <c r="C3183" s="105">
        <v>2845</v>
      </c>
      <c r="D3183" s="105">
        <v>3088</v>
      </c>
      <c r="E3183" s="106">
        <f t="shared" si="343"/>
        <v>1.0854130052724078</v>
      </c>
      <c r="F3183" s="107">
        <f t="shared" si="344"/>
        <v>50</v>
      </c>
      <c r="G3183" s="107">
        <f>COUNTIF(Data_Eksportir!$H$2:$H$3401,A3183)</f>
        <v>0</v>
      </c>
      <c r="H3183" s="104" t="str">
        <f t="shared" si="345"/>
        <v>1 – 5</v>
      </c>
      <c r="I3183" s="104" t="str">
        <f t="shared" si="346"/>
        <v>Di bawah ambang nilai</v>
      </c>
      <c r="J3183" s="106">
        <f t="shared" si="347"/>
        <v>3088.0031829999998</v>
      </c>
      <c r="K3183" s="105">
        <f t="shared" si="348"/>
        <v>0</v>
      </c>
      <c r="L3183" s="106">
        <f t="shared" si="349"/>
        <v>0</v>
      </c>
    </row>
    <row r="3184" spans="1:12" x14ac:dyDescent="0.3">
      <c r="A3184" s="104" t="s">
        <v>6753</v>
      </c>
      <c r="B3184" s="104" t="s">
        <v>6754</v>
      </c>
      <c r="C3184" s="105">
        <v>62</v>
      </c>
      <c r="D3184" s="105">
        <v>299</v>
      </c>
      <c r="E3184" s="106">
        <f t="shared" si="343"/>
        <v>4.82258064516129</v>
      </c>
      <c r="F3184" s="107">
        <f t="shared" si="344"/>
        <v>50</v>
      </c>
      <c r="G3184" s="107">
        <f>COUNTIF(Data_Eksportir!$H$2:$H$3401,A3184)</f>
        <v>3</v>
      </c>
      <c r="H3184" s="104" t="str">
        <f t="shared" si="345"/>
        <v>1 – 5</v>
      </c>
      <c r="I3184" s="104" t="str">
        <f t="shared" si="346"/>
        <v>Di bawah ambang nilai</v>
      </c>
      <c r="J3184" s="106">
        <f t="shared" si="347"/>
        <v>299.00318399999998</v>
      </c>
      <c r="K3184" s="105">
        <f t="shared" si="348"/>
        <v>0</v>
      </c>
      <c r="L3184" s="106">
        <f t="shared" si="349"/>
        <v>0</v>
      </c>
    </row>
    <row r="3185" spans="1:12" x14ac:dyDescent="0.3">
      <c r="A3185" s="104" t="s">
        <v>6755</v>
      </c>
      <c r="B3185" s="104" t="s">
        <v>6756</v>
      </c>
      <c r="C3185" s="105">
        <v>22</v>
      </c>
      <c r="D3185" s="105">
        <v>676</v>
      </c>
      <c r="E3185" s="106">
        <f t="shared" si="343"/>
        <v>30.727272727272727</v>
      </c>
      <c r="F3185" s="107">
        <f t="shared" si="344"/>
        <v>50</v>
      </c>
      <c r="G3185" s="107">
        <f>COUNTIF(Data_Eksportir!$H$2:$H$3401,A3185)</f>
        <v>0</v>
      </c>
      <c r="H3185" s="104" t="str">
        <f t="shared" si="345"/>
        <v>20 – 100</v>
      </c>
      <c r="I3185" s="104" t="str">
        <f t="shared" si="346"/>
        <v>Di bawah ambang nilai</v>
      </c>
      <c r="J3185" s="106">
        <f t="shared" si="347"/>
        <v>676.00318500000003</v>
      </c>
      <c r="K3185" s="105">
        <f t="shared" si="348"/>
        <v>0</v>
      </c>
      <c r="L3185" s="106">
        <f t="shared" si="349"/>
        <v>0</v>
      </c>
    </row>
    <row r="3186" spans="1:12" x14ac:dyDescent="0.3">
      <c r="A3186" s="104" t="s">
        <v>6757</v>
      </c>
      <c r="B3186" s="104" t="s">
        <v>6758</v>
      </c>
      <c r="C3186" s="105">
        <v>7</v>
      </c>
      <c r="D3186" s="105">
        <v>926</v>
      </c>
      <c r="E3186" s="106">
        <f t="shared" si="343"/>
        <v>132.28571428571428</v>
      </c>
      <c r="F3186" s="107">
        <f t="shared" si="344"/>
        <v>50</v>
      </c>
      <c r="G3186" s="107">
        <f>COUNTIF(Data_Eksportir!$H$2:$H$3401,A3186)</f>
        <v>0</v>
      </c>
      <c r="H3186" s="104" t="str">
        <f t="shared" si="345"/>
        <v>100 ke atas</v>
      </c>
      <c r="I3186" s="104" t="str">
        <f t="shared" si="346"/>
        <v>Di bawah ambang nilai</v>
      </c>
      <c r="J3186" s="106">
        <f t="shared" si="347"/>
        <v>926.00318600000003</v>
      </c>
      <c r="K3186" s="105">
        <f t="shared" si="348"/>
        <v>0</v>
      </c>
      <c r="L3186" s="106">
        <f t="shared" si="349"/>
        <v>0</v>
      </c>
    </row>
    <row r="3187" spans="1:12" x14ac:dyDescent="0.3">
      <c r="A3187" s="104" t="s">
        <v>6759</v>
      </c>
      <c r="B3187" s="104" t="s">
        <v>6760</v>
      </c>
      <c r="C3187" s="105">
        <v>1</v>
      </c>
      <c r="D3187" s="105">
        <v>30</v>
      </c>
      <c r="E3187" s="106">
        <f t="shared" si="343"/>
        <v>30</v>
      </c>
      <c r="F3187" s="107">
        <f t="shared" si="344"/>
        <v>50</v>
      </c>
      <c r="G3187" s="107">
        <f>COUNTIF(Data_Eksportir!$H$2:$H$3401,A3187)</f>
        <v>0</v>
      </c>
      <c r="H3187" s="104" t="str">
        <f t="shared" si="345"/>
        <v>20 – 100</v>
      </c>
      <c r="I3187" s="104" t="str">
        <f t="shared" si="346"/>
        <v>Di bawah ambang nilai</v>
      </c>
      <c r="J3187" s="106">
        <f t="shared" si="347"/>
        <v>30.003187</v>
      </c>
      <c r="K3187" s="105">
        <f t="shared" si="348"/>
        <v>0</v>
      </c>
      <c r="L3187" s="106">
        <f t="shared" si="349"/>
        <v>0</v>
      </c>
    </row>
    <row r="3188" spans="1:12" x14ac:dyDescent="0.3">
      <c r="A3188" s="104" t="s">
        <v>6761</v>
      </c>
      <c r="B3188" s="104" t="s">
        <v>6762</v>
      </c>
      <c r="C3188" s="105">
        <v>269</v>
      </c>
      <c r="D3188" s="105">
        <v>8673</v>
      </c>
      <c r="E3188" s="106">
        <f t="shared" si="343"/>
        <v>32.241635687732341</v>
      </c>
      <c r="F3188" s="107">
        <f t="shared" si="344"/>
        <v>50</v>
      </c>
      <c r="G3188" s="107">
        <f>COUNTIF(Data_Eksportir!$H$2:$H$3401,A3188)</f>
        <v>0</v>
      </c>
      <c r="H3188" s="104" t="str">
        <f t="shared" si="345"/>
        <v>20 – 100</v>
      </c>
      <c r="I3188" s="104" t="str">
        <f t="shared" si="346"/>
        <v>Di bawah ambang nilai</v>
      </c>
      <c r="J3188" s="106">
        <f t="shared" si="347"/>
        <v>8673.0031880000006</v>
      </c>
      <c r="K3188" s="105">
        <f t="shared" si="348"/>
        <v>0</v>
      </c>
      <c r="L3188" s="106">
        <f t="shared" si="349"/>
        <v>0</v>
      </c>
    </row>
    <row r="3189" spans="1:12" x14ac:dyDescent="0.3">
      <c r="A3189" s="104" t="s">
        <v>6763</v>
      </c>
      <c r="B3189" s="104" t="s">
        <v>6764</v>
      </c>
      <c r="C3189" s="105">
        <v>1</v>
      </c>
      <c r="D3189" s="105">
        <v>3</v>
      </c>
      <c r="E3189" s="106">
        <f t="shared" si="343"/>
        <v>3</v>
      </c>
      <c r="F3189" s="107">
        <f t="shared" si="344"/>
        <v>50</v>
      </c>
      <c r="G3189" s="107">
        <f>COUNTIF(Data_Eksportir!$H$2:$H$3401,A3189)</f>
        <v>0</v>
      </c>
      <c r="H3189" s="104" t="str">
        <f t="shared" si="345"/>
        <v>1 – 5</v>
      </c>
      <c r="I3189" s="104" t="str">
        <f t="shared" si="346"/>
        <v>Di bawah ambang nilai</v>
      </c>
      <c r="J3189" s="106">
        <f t="shared" si="347"/>
        <v>3.0031889999999999</v>
      </c>
      <c r="K3189" s="105">
        <f t="shared" si="348"/>
        <v>0</v>
      </c>
      <c r="L3189" s="106">
        <f t="shared" si="349"/>
        <v>0</v>
      </c>
    </row>
    <row r="3190" spans="1:12" x14ac:dyDescent="0.3">
      <c r="A3190" s="104" t="s">
        <v>6765</v>
      </c>
      <c r="B3190" s="104" t="s">
        <v>6766</v>
      </c>
      <c r="C3190" s="105">
        <v>1994</v>
      </c>
      <c r="D3190" s="105">
        <v>21562</v>
      </c>
      <c r="E3190" s="106">
        <f t="shared" si="343"/>
        <v>10.813440320962888</v>
      </c>
      <c r="F3190" s="107">
        <f t="shared" si="344"/>
        <v>50</v>
      </c>
      <c r="G3190" s="107">
        <f>COUNTIF(Data_Eksportir!$H$2:$H$3401,A3190)</f>
        <v>0</v>
      </c>
      <c r="H3190" s="104" t="str">
        <f t="shared" si="345"/>
        <v>5 – 20</v>
      </c>
      <c r="I3190" s="104" t="str">
        <f t="shared" si="346"/>
        <v>Di bawah ambang nilai</v>
      </c>
      <c r="J3190" s="106">
        <f t="shared" si="347"/>
        <v>21562.003189999999</v>
      </c>
      <c r="K3190" s="105">
        <f t="shared" si="348"/>
        <v>0</v>
      </c>
      <c r="L3190" s="106">
        <f t="shared" si="349"/>
        <v>0</v>
      </c>
    </row>
    <row r="3191" spans="1:12" x14ac:dyDescent="0.3">
      <c r="A3191" s="104" t="s">
        <v>6767</v>
      </c>
      <c r="B3191" s="104" t="s">
        <v>6768</v>
      </c>
      <c r="C3191" s="105">
        <v>0</v>
      </c>
      <c r="D3191" s="105">
        <v>0</v>
      </c>
      <c r="E3191" s="106" t="str">
        <f t="shared" si="343"/>
        <v/>
      </c>
      <c r="F3191" s="107">
        <f t="shared" si="344"/>
        <v>51</v>
      </c>
      <c r="G3191" s="107">
        <f>COUNTIF(Data_Eksportir!$H$2:$H$3401,A3191)</f>
        <v>0</v>
      </c>
      <c r="H3191" s="104" t="str">
        <f t="shared" si="345"/>
        <v>Tanpa data berat</v>
      </c>
      <c r="I3191" s="104" t="str">
        <f t="shared" si="346"/>
        <v>Di bawah ambang nilai</v>
      </c>
      <c r="J3191" s="106">
        <f t="shared" si="347"/>
        <v>3.1909999999999998E-3</v>
      </c>
      <c r="K3191" s="105">
        <f t="shared" si="348"/>
        <v>0</v>
      </c>
      <c r="L3191" s="106">
        <f t="shared" si="349"/>
        <v>0</v>
      </c>
    </row>
    <row r="3192" spans="1:12" x14ac:dyDescent="0.3">
      <c r="A3192" s="104" t="s">
        <v>6769</v>
      </c>
      <c r="B3192" s="104" t="s">
        <v>6770</v>
      </c>
      <c r="C3192" s="105">
        <v>73</v>
      </c>
      <c r="D3192" s="105">
        <v>85</v>
      </c>
      <c r="E3192" s="106">
        <f t="shared" si="343"/>
        <v>1.1643835616438356</v>
      </c>
      <c r="F3192" s="107">
        <f t="shared" si="344"/>
        <v>51</v>
      </c>
      <c r="G3192" s="107">
        <f>COUNTIF(Data_Eksportir!$H$2:$H$3401,A3192)</f>
        <v>0</v>
      </c>
      <c r="H3192" s="104" t="str">
        <f t="shared" si="345"/>
        <v>1 – 5</v>
      </c>
      <c r="I3192" s="104" t="str">
        <f t="shared" si="346"/>
        <v>Di bawah ambang nilai</v>
      </c>
      <c r="J3192" s="106">
        <f t="shared" si="347"/>
        <v>85.003191999999999</v>
      </c>
      <c r="K3192" s="105">
        <f t="shared" si="348"/>
        <v>0</v>
      </c>
      <c r="L3192" s="106">
        <f t="shared" si="349"/>
        <v>0</v>
      </c>
    </row>
    <row r="3193" spans="1:12" x14ac:dyDescent="0.3">
      <c r="A3193" s="104" t="s">
        <v>6771</v>
      </c>
      <c r="B3193" s="104" t="s">
        <v>6772</v>
      </c>
      <c r="C3193" s="105">
        <v>0</v>
      </c>
      <c r="D3193" s="105">
        <v>12</v>
      </c>
      <c r="E3193" s="106" t="str">
        <f t="shared" si="343"/>
        <v/>
      </c>
      <c r="F3193" s="107">
        <f t="shared" si="344"/>
        <v>51</v>
      </c>
      <c r="G3193" s="107">
        <f>COUNTIF(Data_Eksportir!$H$2:$H$3401,A3193)</f>
        <v>0</v>
      </c>
      <c r="H3193" s="104" t="str">
        <f t="shared" si="345"/>
        <v>Tanpa data berat</v>
      </c>
      <c r="I3193" s="104" t="str">
        <f t="shared" si="346"/>
        <v>Di bawah ambang nilai</v>
      </c>
      <c r="J3193" s="106">
        <f t="shared" si="347"/>
        <v>12.003193</v>
      </c>
      <c r="K3193" s="105">
        <f t="shared" si="348"/>
        <v>0</v>
      </c>
      <c r="L3193" s="106">
        <f t="shared" si="349"/>
        <v>0</v>
      </c>
    </row>
    <row r="3194" spans="1:12" x14ac:dyDescent="0.3">
      <c r="A3194" s="104" t="s">
        <v>6773</v>
      </c>
      <c r="B3194" s="104" t="s">
        <v>6774</v>
      </c>
      <c r="C3194" s="105">
        <v>185</v>
      </c>
      <c r="D3194" s="105">
        <v>121</v>
      </c>
      <c r="E3194" s="106">
        <f t="shared" si="343"/>
        <v>0.65405405405405403</v>
      </c>
      <c r="F3194" s="107">
        <f t="shared" si="344"/>
        <v>51</v>
      </c>
      <c r="G3194" s="107">
        <f>COUNTIF(Data_Eksportir!$H$2:$H$3401,A3194)</f>
        <v>0</v>
      </c>
      <c r="H3194" s="104" t="str">
        <f t="shared" si="345"/>
        <v>Di bawah 1</v>
      </c>
      <c r="I3194" s="104" t="str">
        <f t="shared" si="346"/>
        <v>Di bawah ambang nilai</v>
      </c>
      <c r="J3194" s="106">
        <f t="shared" si="347"/>
        <v>121.00319399999999</v>
      </c>
      <c r="K3194" s="105">
        <f t="shared" si="348"/>
        <v>0</v>
      </c>
      <c r="L3194" s="106">
        <f t="shared" si="349"/>
        <v>0</v>
      </c>
    </row>
    <row r="3195" spans="1:12" x14ac:dyDescent="0.3">
      <c r="A3195" s="104" t="s">
        <v>6775</v>
      </c>
      <c r="B3195" s="104" t="s">
        <v>6776</v>
      </c>
      <c r="C3195" s="105">
        <v>20</v>
      </c>
      <c r="D3195" s="105">
        <v>1220</v>
      </c>
      <c r="E3195" s="106">
        <f t="shared" si="343"/>
        <v>61</v>
      </c>
      <c r="F3195" s="107">
        <f t="shared" si="344"/>
        <v>51</v>
      </c>
      <c r="G3195" s="107">
        <f>COUNTIF(Data_Eksportir!$H$2:$H$3401,A3195)</f>
        <v>0</v>
      </c>
      <c r="H3195" s="104" t="str">
        <f t="shared" si="345"/>
        <v>20 – 100</v>
      </c>
      <c r="I3195" s="104" t="str">
        <f t="shared" si="346"/>
        <v>Di bawah ambang nilai</v>
      </c>
      <c r="J3195" s="106">
        <f t="shared" si="347"/>
        <v>1220.003195</v>
      </c>
      <c r="K3195" s="105">
        <f t="shared" si="348"/>
        <v>0</v>
      </c>
      <c r="L3195" s="106">
        <f t="shared" si="349"/>
        <v>0</v>
      </c>
    </row>
    <row r="3196" spans="1:12" x14ac:dyDescent="0.3">
      <c r="A3196" s="104" t="s">
        <v>6777</v>
      </c>
      <c r="B3196" s="104" t="s">
        <v>6778</v>
      </c>
      <c r="C3196" s="105">
        <v>291</v>
      </c>
      <c r="D3196" s="105">
        <v>3458</v>
      </c>
      <c r="E3196" s="106">
        <f t="shared" si="343"/>
        <v>11.883161512027492</v>
      </c>
      <c r="F3196" s="107">
        <f t="shared" si="344"/>
        <v>51</v>
      </c>
      <c r="G3196" s="107">
        <f>COUNTIF(Data_Eksportir!$H$2:$H$3401,A3196)</f>
        <v>0</v>
      </c>
      <c r="H3196" s="104" t="str">
        <f t="shared" si="345"/>
        <v>5 – 20</v>
      </c>
      <c r="I3196" s="104" t="str">
        <f t="shared" si="346"/>
        <v>Di bawah ambang nilai</v>
      </c>
      <c r="J3196" s="106">
        <f t="shared" si="347"/>
        <v>3458.0031960000001</v>
      </c>
      <c r="K3196" s="105">
        <f t="shared" si="348"/>
        <v>0</v>
      </c>
      <c r="L3196" s="106">
        <f t="shared" si="349"/>
        <v>0</v>
      </c>
    </row>
    <row r="3197" spans="1:12" x14ac:dyDescent="0.3">
      <c r="A3197" s="104" t="s">
        <v>6779</v>
      </c>
      <c r="B3197" s="104" t="s">
        <v>6780</v>
      </c>
      <c r="C3197" s="105">
        <v>2225</v>
      </c>
      <c r="D3197" s="105">
        <v>6189</v>
      </c>
      <c r="E3197" s="106">
        <f t="shared" si="343"/>
        <v>2.7815730337078652</v>
      </c>
      <c r="F3197" s="107">
        <f t="shared" si="344"/>
        <v>51</v>
      </c>
      <c r="G3197" s="107">
        <f>COUNTIF(Data_Eksportir!$H$2:$H$3401,A3197)</f>
        <v>0</v>
      </c>
      <c r="H3197" s="104" t="str">
        <f t="shared" si="345"/>
        <v>1 – 5</v>
      </c>
      <c r="I3197" s="104" t="str">
        <f t="shared" si="346"/>
        <v>Di bawah ambang nilai</v>
      </c>
      <c r="J3197" s="106">
        <f t="shared" si="347"/>
        <v>6189.003197</v>
      </c>
      <c r="K3197" s="105">
        <f t="shared" si="348"/>
        <v>0</v>
      </c>
      <c r="L3197" s="106">
        <f t="shared" si="349"/>
        <v>0</v>
      </c>
    </row>
    <row r="3198" spans="1:12" x14ac:dyDescent="0.3">
      <c r="A3198" s="104" t="s">
        <v>6781</v>
      </c>
      <c r="B3198" s="104" t="s">
        <v>6782</v>
      </c>
      <c r="C3198" s="105">
        <v>510</v>
      </c>
      <c r="D3198" s="105">
        <v>38899</v>
      </c>
      <c r="E3198" s="106">
        <f t="shared" si="343"/>
        <v>76.272549019607837</v>
      </c>
      <c r="F3198" s="107">
        <f t="shared" si="344"/>
        <v>51</v>
      </c>
      <c r="G3198" s="107">
        <f>COUNTIF(Data_Eksportir!$H$2:$H$3401,A3198)</f>
        <v>0</v>
      </c>
      <c r="H3198" s="104" t="str">
        <f t="shared" si="345"/>
        <v>20 – 100</v>
      </c>
      <c r="I3198" s="104" t="str">
        <f t="shared" si="346"/>
        <v>Di bawah ambang nilai</v>
      </c>
      <c r="J3198" s="106">
        <f t="shared" si="347"/>
        <v>38899.003197999999</v>
      </c>
      <c r="K3198" s="105">
        <f t="shared" si="348"/>
        <v>0</v>
      </c>
      <c r="L3198" s="106">
        <f t="shared" si="349"/>
        <v>0</v>
      </c>
    </row>
    <row r="3199" spans="1:12" x14ac:dyDescent="0.3">
      <c r="A3199" s="104" t="s">
        <v>6783</v>
      </c>
      <c r="B3199" s="104" t="s">
        <v>6784</v>
      </c>
      <c r="C3199" s="105">
        <v>48</v>
      </c>
      <c r="D3199" s="105">
        <v>144</v>
      </c>
      <c r="E3199" s="106">
        <f t="shared" si="343"/>
        <v>3</v>
      </c>
      <c r="F3199" s="107">
        <f t="shared" si="344"/>
        <v>51</v>
      </c>
      <c r="G3199" s="107">
        <f>COUNTIF(Data_Eksportir!$H$2:$H$3401,A3199)</f>
        <v>0</v>
      </c>
      <c r="H3199" s="104" t="str">
        <f t="shared" si="345"/>
        <v>1 – 5</v>
      </c>
      <c r="I3199" s="104" t="str">
        <f t="shared" si="346"/>
        <v>Di bawah ambang nilai</v>
      </c>
      <c r="J3199" s="106">
        <f t="shared" si="347"/>
        <v>144.003199</v>
      </c>
      <c r="K3199" s="105">
        <f t="shared" si="348"/>
        <v>0</v>
      </c>
      <c r="L3199" s="106">
        <f t="shared" si="349"/>
        <v>0</v>
      </c>
    </row>
    <row r="3200" spans="1:12" x14ac:dyDescent="0.3">
      <c r="A3200" s="104" t="s">
        <v>6785</v>
      </c>
      <c r="B3200" s="104" t="s">
        <v>6786</v>
      </c>
      <c r="C3200" s="105">
        <v>1911</v>
      </c>
      <c r="D3200" s="105">
        <v>30195</v>
      </c>
      <c r="E3200" s="106">
        <f t="shared" si="343"/>
        <v>15.800627943485086</v>
      </c>
      <c r="F3200" s="107">
        <f t="shared" si="344"/>
        <v>51</v>
      </c>
      <c r="G3200" s="107">
        <f>COUNTIF(Data_Eksportir!$H$2:$H$3401,A3200)</f>
        <v>0</v>
      </c>
      <c r="H3200" s="104" t="str">
        <f t="shared" si="345"/>
        <v>5 – 20</v>
      </c>
      <c r="I3200" s="104" t="str">
        <f t="shared" si="346"/>
        <v>Di bawah ambang nilai</v>
      </c>
      <c r="J3200" s="106">
        <f t="shared" si="347"/>
        <v>30195.003199999999</v>
      </c>
      <c r="K3200" s="105">
        <f t="shared" si="348"/>
        <v>0</v>
      </c>
      <c r="L3200" s="106">
        <f t="shared" si="349"/>
        <v>0</v>
      </c>
    </row>
    <row r="3201" spans="1:12" x14ac:dyDescent="0.3">
      <c r="A3201" s="104" t="s">
        <v>6787</v>
      </c>
      <c r="B3201" s="104" t="s">
        <v>6788</v>
      </c>
      <c r="C3201" s="105">
        <v>81</v>
      </c>
      <c r="D3201" s="105">
        <v>794</v>
      </c>
      <c r="E3201" s="106">
        <f t="shared" si="343"/>
        <v>9.8024691358024683</v>
      </c>
      <c r="F3201" s="107">
        <f t="shared" si="344"/>
        <v>51</v>
      </c>
      <c r="G3201" s="107">
        <f>COUNTIF(Data_Eksportir!$H$2:$H$3401,A3201)</f>
        <v>0</v>
      </c>
      <c r="H3201" s="104" t="str">
        <f t="shared" si="345"/>
        <v>5 – 20</v>
      </c>
      <c r="I3201" s="104" t="str">
        <f t="shared" si="346"/>
        <v>Di bawah ambang nilai</v>
      </c>
      <c r="J3201" s="106">
        <f t="shared" si="347"/>
        <v>794.00320099999999</v>
      </c>
      <c r="K3201" s="105">
        <f t="shared" si="348"/>
        <v>0</v>
      </c>
      <c r="L3201" s="106">
        <f t="shared" si="349"/>
        <v>0</v>
      </c>
    </row>
    <row r="3202" spans="1:12" x14ac:dyDescent="0.3">
      <c r="A3202" s="104" t="s">
        <v>6789</v>
      </c>
      <c r="B3202" s="104" t="s">
        <v>6790</v>
      </c>
      <c r="C3202" s="105">
        <v>234</v>
      </c>
      <c r="D3202" s="105">
        <v>26439</v>
      </c>
      <c r="E3202" s="106">
        <f t="shared" ref="E3202:E3265" si="350">IF(AND(ISNUMBER(C3202),C3202&gt;0),D3202/C3202,"")</f>
        <v>112.98717948717949</v>
      </c>
      <c r="F3202" s="107">
        <f t="shared" ref="F3202:F3265" si="351">VALUE(LEFT(A3202,2))</f>
        <v>51</v>
      </c>
      <c r="G3202" s="107">
        <f>COUNTIF(Data_Eksportir!$H$2:$H$3401,A3202)</f>
        <v>0</v>
      </c>
      <c r="H3202" s="104" t="str">
        <f t="shared" ref="H3202:H3265" si="352">IF(E3202="","Tanpa data berat",IF(E3202&lt;1,"Di bawah 1",IF(E3202&lt;5,"1 – 5",IF(E3202&lt;20,"5 – 20",IF(E3202&lt;100,"20 – 100","100 ke atas")))))</f>
        <v>100 ke atas</v>
      </c>
      <c r="I3202" s="104" t="str">
        <f t="shared" ref="I3202:I3265" si="353">IF(D3202&lt;p_nilai_besar,"Di bawah ambang nilai",IF(G3202=0,"Belum terwakili",IF(G3202&lt;=p_listing_rendah,"Keterwakilan rendah","Terwakili")))</f>
        <v>Di bawah ambang nilai</v>
      </c>
      <c r="J3202" s="106">
        <f t="shared" ref="J3202:J3265" si="354">D3202+ROW()/10^6</f>
        <v>26439.003202</v>
      </c>
      <c r="K3202" s="105">
        <f t="shared" ref="K3202:K3265" si="355">IF(D3202&gt;=p_nilai_besar,D3202/(1+G3202),0)</f>
        <v>0</v>
      </c>
      <c r="L3202" s="106">
        <f t="shared" ref="L3202:L3265" si="356">IF(K3202&gt;0,K3202+ROW()/10^6,0)</f>
        <v>0</v>
      </c>
    </row>
    <row r="3203" spans="1:12" x14ac:dyDescent="0.3">
      <c r="A3203" s="104" t="s">
        <v>6791</v>
      </c>
      <c r="B3203" s="104" t="s">
        <v>6792</v>
      </c>
      <c r="C3203" s="105">
        <v>828</v>
      </c>
      <c r="D3203" s="105">
        <v>10424</v>
      </c>
      <c r="E3203" s="106">
        <f t="shared" si="350"/>
        <v>12.589371980676329</v>
      </c>
      <c r="F3203" s="107">
        <f t="shared" si="351"/>
        <v>51</v>
      </c>
      <c r="G3203" s="107">
        <f>COUNTIF(Data_Eksportir!$H$2:$H$3401,A3203)</f>
        <v>0</v>
      </c>
      <c r="H3203" s="104" t="str">
        <f t="shared" si="352"/>
        <v>5 – 20</v>
      </c>
      <c r="I3203" s="104" t="str">
        <f t="shared" si="353"/>
        <v>Di bawah ambang nilai</v>
      </c>
      <c r="J3203" s="106">
        <f t="shared" si="354"/>
        <v>10424.003203</v>
      </c>
      <c r="K3203" s="105">
        <f t="shared" si="355"/>
        <v>0</v>
      </c>
      <c r="L3203" s="106">
        <f t="shared" si="356"/>
        <v>0</v>
      </c>
    </row>
    <row r="3204" spans="1:12" x14ac:dyDescent="0.3">
      <c r="A3204" s="104" t="s">
        <v>6793</v>
      </c>
      <c r="B3204" s="104" t="s">
        <v>6794</v>
      </c>
      <c r="C3204" s="105">
        <v>1</v>
      </c>
      <c r="D3204" s="105">
        <v>20</v>
      </c>
      <c r="E3204" s="106">
        <f t="shared" si="350"/>
        <v>20</v>
      </c>
      <c r="F3204" s="107">
        <f t="shared" si="351"/>
        <v>51</v>
      </c>
      <c r="G3204" s="107">
        <f>COUNTIF(Data_Eksportir!$H$2:$H$3401,A3204)</f>
        <v>0</v>
      </c>
      <c r="H3204" s="104" t="str">
        <f t="shared" si="352"/>
        <v>20 – 100</v>
      </c>
      <c r="I3204" s="104" t="str">
        <f t="shared" si="353"/>
        <v>Di bawah ambang nilai</v>
      </c>
      <c r="J3204" s="106">
        <f t="shared" si="354"/>
        <v>20.003204</v>
      </c>
      <c r="K3204" s="105">
        <f t="shared" si="355"/>
        <v>0</v>
      </c>
      <c r="L3204" s="106">
        <f t="shared" si="356"/>
        <v>0</v>
      </c>
    </row>
    <row r="3205" spans="1:12" x14ac:dyDescent="0.3">
      <c r="A3205" s="104" t="s">
        <v>6795</v>
      </c>
      <c r="B3205" s="104" t="s">
        <v>6796</v>
      </c>
      <c r="C3205" s="105">
        <v>565</v>
      </c>
      <c r="D3205" s="105">
        <v>30208</v>
      </c>
      <c r="E3205" s="106">
        <f t="shared" si="350"/>
        <v>53.465486725663716</v>
      </c>
      <c r="F3205" s="107">
        <f t="shared" si="351"/>
        <v>51</v>
      </c>
      <c r="G3205" s="107">
        <f>COUNTIF(Data_Eksportir!$H$2:$H$3401,A3205)</f>
        <v>0</v>
      </c>
      <c r="H3205" s="104" t="str">
        <f t="shared" si="352"/>
        <v>20 – 100</v>
      </c>
      <c r="I3205" s="104" t="str">
        <f t="shared" si="353"/>
        <v>Di bawah ambang nilai</v>
      </c>
      <c r="J3205" s="106">
        <f t="shared" si="354"/>
        <v>30208.003205000001</v>
      </c>
      <c r="K3205" s="105">
        <f t="shared" si="355"/>
        <v>0</v>
      </c>
      <c r="L3205" s="106">
        <f t="shared" si="356"/>
        <v>0</v>
      </c>
    </row>
    <row r="3206" spans="1:12" x14ac:dyDescent="0.3">
      <c r="A3206" s="104" t="s">
        <v>6797</v>
      </c>
      <c r="B3206" s="104" t="s">
        <v>6798</v>
      </c>
      <c r="C3206" s="105">
        <v>1369</v>
      </c>
      <c r="D3206" s="105">
        <v>59564</v>
      </c>
      <c r="E3206" s="106">
        <f t="shared" si="350"/>
        <v>43.509130752373999</v>
      </c>
      <c r="F3206" s="107">
        <f t="shared" si="351"/>
        <v>51</v>
      </c>
      <c r="G3206" s="107">
        <f>COUNTIF(Data_Eksportir!$H$2:$H$3401,A3206)</f>
        <v>0</v>
      </c>
      <c r="H3206" s="104" t="str">
        <f t="shared" si="352"/>
        <v>20 – 100</v>
      </c>
      <c r="I3206" s="104" t="str">
        <f t="shared" si="353"/>
        <v>Di bawah ambang nilai</v>
      </c>
      <c r="J3206" s="106">
        <f t="shared" si="354"/>
        <v>59564.003206000001</v>
      </c>
      <c r="K3206" s="105">
        <f t="shared" si="355"/>
        <v>0</v>
      </c>
      <c r="L3206" s="106">
        <f t="shared" si="356"/>
        <v>0</v>
      </c>
    </row>
    <row r="3207" spans="1:12" x14ac:dyDescent="0.3">
      <c r="A3207" s="104" t="s">
        <v>6799</v>
      </c>
      <c r="B3207" s="104" t="s">
        <v>6800</v>
      </c>
      <c r="C3207" s="105">
        <v>2646</v>
      </c>
      <c r="D3207" s="105">
        <v>87907</v>
      </c>
      <c r="E3207" s="106">
        <f t="shared" si="350"/>
        <v>33.222600151171576</v>
      </c>
      <c r="F3207" s="107">
        <f t="shared" si="351"/>
        <v>51</v>
      </c>
      <c r="G3207" s="107">
        <f>COUNTIF(Data_Eksportir!$H$2:$H$3401,A3207)</f>
        <v>0</v>
      </c>
      <c r="H3207" s="104" t="str">
        <f t="shared" si="352"/>
        <v>20 – 100</v>
      </c>
      <c r="I3207" s="104" t="str">
        <f t="shared" si="353"/>
        <v>Di bawah ambang nilai</v>
      </c>
      <c r="J3207" s="106">
        <f t="shared" si="354"/>
        <v>87907.003207000002</v>
      </c>
      <c r="K3207" s="105">
        <f t="shared" si="355"/>
        <v>0</v>
      </c>
      <c r="L3207" s="106">
        <f t="shared" si="356"/>
        <v>0</v>
      </c>
    </row>
    <row r="3208" spans="1:12" x14ac:dyDescent="0.3">
      <c r="A3208" s="104" t="s">
        <v>6801</v>
      </c>
      <c r="B3208" s="104" t="s">
        <v>6802</v>
      </c>
      <c r="C3208" s="105">
        <v>4106</v>
      </c>
      <c r="D3208" s="105">
        <v>236661</v>
      </c>
      <c r="E3208" s="106">
        <f t="shared" si="350"/>
        <v>57.637847053093033</v>
      </c>
      <c r="F3208" s="107">
        <f t="shared" si="351"/>
        <v>51</v>
      </c>
      <c r="G3208" s="107">
        <f>COUNTIF(Data_Eksportir!$H$2:$H$3401,A3208)</f>
        <v>0</v>
      </c>
      <c r="H3208" s="104" t="str">
        <f t="shared" si="352"/>
        <v>20 – 100</v>
      </c>
      <c r="I3208" s="104" t="str">
        <f t="shared" si="353"/>
        <v>Di bawah ambang nilai</v>
      </c>
      <c r="J3208" s="106">
        <f t="shared" si="354"/>
        <v>236661.00320800001</v>
      </c>
      <c r="K3208" s="105">
        <f t="shared" si="355"/>
        <v>0</v>
      </c>
      <c r="L3208" s="106">
        <f t="shared" si="356"/>
        <v>0</v>
      </c>
    </row>
    <row r="3209" spans="1:12" x14ac:dyDescent="0.3">
      <c r="A3209" s="104" t="s">
        <v>6803</v>
      </c>
      <c r="B3209" s="104" t="s">
        <v>6804</v>
      </c>
      <c r="C3209" s="105">
        <v>4159325</v>
      </c>
      <c r="D3209" s="105">
        <v>6119461</v>
      </c>
      <c r="E3209" s="106">
        <f t="shared" si="350"/>
        <v>1.4712630054155422</v>
      </c>
      <c r="F3209" s="107">
        <f t="shared" si="351"/>
        <v>52</v>
      </c>
      <c r="G3209" s="107">
        <f>COUNTIF(Data_Eksportir!$H$2:$H$3401,A3209)</f>
        <v>0</v>
      </c>
      <c r="H3209" s="104" t="str">
        <f t="shared" si="352"/>
        <v>1 – 5</v>
      </c>
      <c r="I3209" s="104" t="str">
        <f t="shared" si="353"/>
        <v>Di bawah ambang nilai</v>
      </c>
      <c r="J3209" s="106">
        <f t="shared" si="354"/>
        <v>6119461.0032090005</v>
      </c>
      <c r="K3209" s="105">
        <f t="shared" si="355"/>
        <v>0</v>
      </c>
      <c r="L3209" s="106">
        <f t="shared" si="356"/>
        <v>0</v>
      </c>
    </row>
    <row r="3210" spans="1:12" x14ac:dyDescent="0.3">
      <c r="A3210" s="104" t="s">
        <v>6805</v>
      </c>
      <c r="B3210" s="104" t="s">
        <v>6806</v>
      </c>
      <c r="C3210" s="105">
        <v>350864</v>
      </c>
      <c r="D3210" s="105">
        <v>464580</v>
      </c>
      <c r="E3210" s="106">
        <f t="shared" si="350"/>
        <v>1.3241027862647636</v>
      </c>
      <c r="F3210" s="107">
        <f t="shared" si="351"/>
        <v>52</v>
      </c>
      <c r="G3210" s="107">
        <f>COUNTIF(Data_Eksportir!$H$2:$H$3401,A3210)</f>
        <v>0</v>
      </c>
      <c r="H3210" s="104" t="str">
        <f t="shared" si="352"/>
        <v>1 – 5</v>
      </c>
      <c r="I3210" s="104" t="str">
        <f t="shared" si="353"/>
        <v>Di bawah ambang nilai</v>
      </c>
      <c r="J3210" s="106">
        <f t="shared" si="354"/>
        <v>464580.00321</v>
      </c>
      <c r="K3210" s="105">
        <f t="shared" si="355"/>
        <v>0</v>
      </c>
      <c r="L3210" s="106">
        <f t="shared" si="356"/>
        <v>0</v>
      </c>
    </row>
    <row r="3211" spans="1:12" x14ac:dyDescent="0.3">
      <c r="A3211" s="104" t="s">
        <v>6807</v>
      </c>
      <c r="B3211" s="104" t="s">
        <v>6808</v>
      </c>
      <c r="C3211" s="105">
        <v>4630227</v>
      </c>
      <c r="D3211" s="105">
        <v>6250455</v>
      </c>
      <c r="E3211" s="106">
        <f t="shared" si="350"/>
        <v>1.3499240965939683</v>
      </c>
      <c r="F3211" s="107">
        <f t="shared" si="351"/>
        <v>52</v>
      </c>
      <c r="G3211" s="107">
        <f>COUNTIF(Data_Eksportir!$H$2:$H$3401,A3211)</f>
        <v>0</v>
      </c>
      <c r="H3211" s="104" t="str">
        <f t="shared" si="352"/>
        <v>1 – 5</v>
      </c>
      <c r="I3211" s="104" t="str">
        <f t="shared" si="353"/>
        <v>Di bawah ambang nilai</v>
      </c>
      <c r="J3211" s="106">
        <f t="shared" si="354"/>
        <v>6250455.003211</v>
      </c>
      <c r="K3211" s="105">
        <f t="shared" si="355"/>
        <v>0</v>
      </c>
      <c r="L3211" s="106">
        <f t="shared" si="356"/>
        <v>0</v>
      </c>
    </row>
    <row r="3212" spans="1:12" x14ac:dyDescent="0.3">
      <c r="A3212" s="104" t="s">
        <v>6809</v>
      </c>
      <c r="B3212" s="104" t="s">
        <v>6810</v>
      </c>
      <c r="C3212" s="105">
        <v>16559043</v>
      </c>
      <c r="D3212" s="105">
        <v>21866096</v>
      </c>
      <c r="E3212" s="106">
        <f t="shared" si="350"/>
        <v>1.3204927362046224</v>
      </c>
      <c r="F3212" s="107">
        <f t="shared" si="351"/>
        <v>52</v>
      </c>
      <c r="G3212" s="107">
        <f>COUNTIF(Data_Eksportir!$H$2:$H$3401,A3212)</f>
        <v>0</v>
      </c>
      <c r="H3212" s="104" t="str">
        <f t="shared" si="352"/>
        <v>1 – 5</v>
      </c>
      <c r="I3212" s="104" t="str">
        <f t="shared" si="353"/>
        <v>Belum terwakili</v>
      </c>
      <c r="J3212" s="106">
        <f t="shared" si="354"/>
        <v>21866096.003212001</v>
      </c>
      <c r="K3212" s="105">
        <f t="shared" si="355"/>
        <v>21866096</v>
      </c>
      <c r="L3212" s="106">
        <f t="shared" si="356"/>
        <v>21866096.003212001</v>
      </c>
    </row>
    <row r="3213" spans="1:12" x14ac:dyDescent="0.3">
      <c r="A3213" s="104" t="s">
        <v>6811</v>
      </c>
      <c r="B3213" s="104" t="s">
        <v>6812</v>
      </c>
      <c r="C3213" s="105">
        <v>0</v>
      </c>
      <c r="D3213" s="105">
        <v>1</v>
      </c>
      <c r="E3213" s="106" t="str">
        <f t="shared" si="350"/>
        <v/>
      </c>
      <c r="F3213" s="107">
        <f t="shared" si="351"/>
        <v>52</v>
      </c>
      <c r="G3213" s="107">
        <f>COUNTIF(Data_Eksportir!$H$2:$H$3401,A3213)</f>
        <v>0</v>
      </c>
      <c r="H3213" s="104" t="str">
        <f t="shared" si="352"/>
        <v>Tanpa data berat</v>
      </c>
      <c r="I3213" s="104" t="str">
        <f t="shared" si="353"/>
        <v>Di bawah ambang nilai</v>
      </c>
      <c r="J3213" s="106">
        <f t="shared" si="354"/>
        <v>1.0032129999999999</v>
      </c>
      <c r="K3213" s="105">
        <f t="shared" si="355"/>
        <v>0</v>
      </c>
      <c r="L3213" s="106">
        <f t="shared" si="356"/>
        <v>0</v>
      </c>
    </row>
    <row r="3214" spans="1:12" x14ac:dyDescent="0.3">
      <c r="A3214" s="104" t="s">
        <v>6813</v>
      </c>
      <c r="B3214" s="104" t="s">
        <v>6814</v>
      </c>
      <c r="C3214" s="105">
        <v>3948</v>
      </c>
      <c r="D3214" s="105">
        <v>16501</v>
      </c>
      <c r="E3214" s="106">
        <f t="shared" si="350"/>
        <v>4.1795845997973657</v>
      </c>
      <c r="F3214" s="107">
        <f t="shared" si="351"/>
        <v>52</v>
      </c>
      <c r="G3214" s="107">
        <f>COUNTIF(Data_Eksportir!$H$2:$H$3401,A3214)</f>
        <v>0</v>
      </c>
      <c r="H3214" s="104" t="str">
        <f t="shared" si="352"/>
        <v>1 – 5</v>
      </c>
      <c r="I3214" s="104" t="str">
        <f t="shared" si="353"/>
        <v>Di bawah ambang nilai</v>
      </c>
      <c r="J3214" s="106">
        <f t="shared" si="354"/>
        <v>16501.003214</v>
      </c>
      <c r="K3214" s="105">
        <f t="shared" si="355"/>
        <v>0</v>
      </c>
      <c r="L3214" s="106">
        <f t="shared" si="356"/>
        <v>0</v>
      </c>
    </row>
    <row r="3215" spans="1:12" x14ac:dyDescent="0.3">
      <c r="A3215" s="104" t="s">
        <v>6815</v>
      </c>
      <c r="B3215" s="104" t="s">
        <v>6816</v>
      </c>
      <c r="C3215" s="105">
        <v>11577</v>
      </c>
      <c r="D3215" s="105">
        <v>52000</v>
      </c>
      <c r="E3215" s="106">
        <f t="shared" si="350"/>
        <v>4.4916645072125769</v>
      </c>
      <c r="F3215" s="107">
        <f t="shared" si="351"/>
        <v>52</v>
      </c>
      <c r="G3215" s="107">
        <f>COUNTIF(Data_Eksportir!$H$2:$H$3401,A3215)</f>
        <v>0</v>
      </c>
      <c r="H3215" s="104" t="str">
        <f t="shared" si="352"/>
        <v>1 – 5</v>
      </c>
      <c r="I3215" s="104" t="str">
        <f t="shared" si="353"/>
        <v>Di bawah ambang nilai</v>
      </c>
      <c r="J3215" s="106">
        <f t="shared" si="354"/>
        <v>52000.003214999997</v>
      </c>
      <c r="K3215" s="105">
        <f t="shared" si="355"/>
        <v>0</v>
      </c>
      <c r="L3215" s="106">
        <f t="shared" si="356"/>
        <v>0</v>
      </c>
    </row>
    <row r="3216" spans="1:12" x14ac:dyDescent="0.3">
      <c r="A3216" s="104" t="s">
        <v>6817</v>
      </c>
      <c r="B3216" s="104" t="s">
        <v>6818</v>
      </c>
      <c r="C3216" s="105">
        <v>28510</v>
      </c>
      <c r="D3216" s="105">
        <v>28003</v>
      </c>
      <c r="E3216" s="106">
        <f t="shared" si="350"/>
        <v>0.98221676604700103</v>
      </c>
      <c r="F3216" s="107">
        <f t="shared" si="351"/>
        <v>52</v>
      </c>
      <c r="G3216" s="107">
        <f>COUNTIF(Data_Eksportir!$H$2:$H$3401,A3216)</f>
        <v>0</v>
      </c>
      <c r="H3216" s="104" t="str">
        <f t="shared" si="352"/>
        <v>Di bawah 1</v>
      </c>
      <c r="I3216" s="104" t="str">
        <f t="shared" si="353"/>
        <v>Di bawah ambang nilai</v>
      </c>
      <c r="J3216" s="106">
        <f t="shared" si="354"/>
        <v>28003.003216000001</v>
      </c>
      <c r="K3216" s="105">
        <f t="shared" si="355"/>
        <v>0</v>
      </c>
      <c r="L3216" s="106">
        <f t="shared" si="356"/>
        <v>0</v>
      </c>
    </row>
    <row r="3217" spans="1:12" x14ac:dyDescent="0.3">
      <c r="A3217" s="104" t="s">
        <v>6819</v>
      </c>
      <c r="B3217" s="104" t="s">
        <v>6820</v>
      </c>
      <c r="C3217" s="105">
        <v>5374230</v>
      </c>
      <c r="D3217" s="105">
        <v>9075799</v>
      </c>
      <c r="E3217" s="106">
        <f t="shared" si="350"/>
        <v>1.6887626692568052</v>
      </c>
      <c r="F3217" s="107">
        <f t="shared" si="351"/>
        <v>52</v>
      </c>
      <c r="G3217" s="107">
        <f>COUNTIF(Data_Eksportir!$H$2:$H$3401,A3217)</f>
        <v>1</v>
      </c>
      <c r="H3217" s="104" t="str">
        <f t="shared" si="352"/>
        <v>1 – 5</v>
      </c>
      <c r="I3217" s="104" t="str">
        <f t="shared" si="353"/>
        <v>Di bawah ambang nilai</v>
      </c>
      <c r="J3217" s="106">
        <f t="shared" si="354"/>
        <v>9075799.0032170005</v>
      </c>
      <c r="K3217" s="105">
        <f t="shared" si="355"/>
        <v>0</v>
      </c>
      <c r="L3217" s="106">
        <f t="shared" si="356"/>
        <v>0</v>
      </c>
    </row>
    <row r="3218" spans="1:12" x14ac:dyDescent="0.3">
      <c r="A3218" s="104" t="s">
        <v>6821</v>
      </c>
      <c r="B3218" s="104" t="s">
        <v>6822</v>
      </c>
      <c r="C3218" s="105">
        <v>5171082</v>
      </c>
      <c r="D3218" s="105">
        <v>236</v>
      </c>
      <c r="E3218" s="106">
        <f t="shared" si="350"/>
        <v>4.563841764644227E-5</v>
      </c>
      <c r="F3218" s="107">
        <f t="shared" si="351"/>
        <v>52</v>
      </c>
      <c r="G3218" s="107">
        <f>COUNTIF(Data_Eksportir!$H$2:$H$3401,A3218)</f>
        <v>0</v>
      </c>
      <c r="H3218" s="104" t="str">
        <f t="shared" si="352"/>
        <v>Di bawah 1</v>
      </c>
      <c r="I3218" s="104" t="str">
        <f t="shared" si="353"/>
        <v>Di bawah ambang nilai</v>
      </c>
      <c r="J3218" s="106">
        <f t="shared" si="354"/>
        <v>236.003218</v>
      </c>
      <c r="K3218" s="105">
        <f t="shared" si="355"/>
        <v>0</v>
      </c>
      <c r="L3218" s="106">
        <f t="shared" si="356"/>
        <v>0</v>
      </c>
    </row>
    <row r="3219" spans="1:12" x14ac:dyDescent="0.3">
      <c r="A3219" s="104" t="s">
        <v>6823</v>
      </c>
      <c r="B3219" s="104" t="s">
        <v>6824</v>
      </c>
      <c r="C3219" s="105">
        <v>7734935</v>
      </c>
      <c r="D3219" s="105">
        <v>20319110</v>
      </c>
      <c r="E3219" s="106">
        <f t="shared" si="350"/>
        <v>2.6269270523928125</v>
      </c>
      <c r="F3219" s="107">
        <f t="shared" si="351"/>
        <v>52</v>
      </c>
      <c r="G3219" s="107">
        <f>COUNTIF(Data_Eksportir!$H$2:$H$3401,A3219)</f>
        <v>0</v>
      </c>
      <c r="H3219" s="104" t="str">
        <f t="shared" si="352"/>
        <v>1 – 5</v>
      </c>
      <c r="I3219" s="104" t="str">
        <f t="shared" si="353"/>
        <v>Belum terwakili</v>
      </c>
      <c r="J3219" s="106">
        <f t="shared" si="354"/>
        <v>20319110.003219001</v>
      </c>
      <c r="K3219" s="105">
        <f t="shared" si="355"/>
        <v>20319110</v>
      </c>
      <c r="L3219" s="106">
        <f t="shared" si="356"/>
        <v>20319110.003219001</v>
      </c>
    </row>
    <row r="3220" spans="1:12" x14ac:dyDescent="0.3">
      <c r="A3220" s="104" t="s">
        <v>6825</v>
      </c>
      <c r="B3220" s="104" t="s">
        <v>6826</v>
      </c>
      <c r="C3220" s="105">
        <v>10433721</v>
      </c>
      <c r="D3220" s="105">
        <v>28377829</v>
      </c>
      <c r="E3220" s="106">
        <f t="shared" si="350"/>
        <v>2.719818653383582</v>
      </c>
      <c r="F3220" s="107">
        <f t="shared" si="351"/>
        <v>52</v>
      </c>
      <c r="G3220" s="107">
        <f>COUNTIF(Data_Eksportir!$H$2:$H$3401,A3220)</f>
        <v>0</v>
      </c>
      <c r="H3220" s="104" t="str">
        <f t="shared" si="352"/>
        <v>1 – 5</v>
      </c>
      <c r="I3220" s="104" t="str">
        <f t="shared" si="353"/>
        <v>Belum terwakili</v>
      </c>
      <c r="J3220" s="106">
        <f t="shared" si="354"/>
        <v>28377829.003219999</v>
      </c>
      <c r="K3220" s="105">
        <f t="shared" si="355"/>
        <v>28377829</v>
      </c>
      <c r="L3220" s="106">
        <f t="shared" si="356"/>
        <v>28377829.003219999</v>
      </c>
    </row>
    <row r="3221" spans="1:12" x14ac:dyDescent="0.3">
      <c r="A3221" s="104" t="s">
        <v>6827</v>
      </c>
      <c r="B3221" s="104" t="s">
        <v>6828</v>
      </c>
      <c r="C3221" s="105">
        <v>49812</v>
      </c>
      <c r="D3221" s="105">
        <v>156502</v>
      </c>
      <c r="E3221" s="106">
        <f t="shared" si="350"/>
        <v>3.1418533686661849</v>
      </c>
      <c r="F3221" s="107">
        <f t="shared" si="351"/>
        <v>52</v>
      </c>
      <c r="G3221" s="107">
        <f>COUNTIF(Data_Eksportir!$H$2:$H$3401,A3221)</f>
        <v>0</v>
      </c>
      <c r="H3221" s="104" t="str">
        <f t="shared" si="352"/>
        <v>1 – 5</v>
      </c>
      <c r="I3221" s="104" t="str">
        <f t="shared" si="353"/>
        <v>Di bawah ambang nilai</v>
      </c>
      <c r="J3221" s="106">
        <f t="shared" si="354"/>
        <v>156502.00322099999</v>
      </c>
      <c r="K3221" s="105">
        <f t="shared" si="355"/>
        <v>0</v>
      </c>
      <c r="L3221" s="106">
        <f t="shared" si="356"/>
        <v>0</v>
      </c>
    </row>
    <row r="3222" spans="1:12" x14ac:dyDescent="0.3">
      <c r="A3222" s="104" t="s">
        <v>6829</v>
      </c>
      <c r="B3222" s="104" t="s">
        <v>6830</v>
      </c>
      <c r="C3222" s="105">
        <v>8794516</v>
      </c>
      <c r="D3222" s="105">
        <v>26412022</v>
      </c>
      <c r="E3222" s="106">
        <f t="shared" si="350"/>
        <v>3.0032376994936389</v>
      </c>
      <c r="F3222" s="107">
        <f t="shared" si="351"/>
        <v>52</v>
      </c>
      <c r="G3222" s="107">
        <f>COUNTIF(Data_Eksportir!$H$2:$H$3401,A3222)</f>
        <v>0</v>
      </c>
      <c r="H3222" s="104" t="str">
        <f t="shared" si="352"/>
        <v>1 – 5</v>
      </c>
      <c r="I3222" s="104" t="str">
        <f t="shared" si="353"/>
        <v>Belum terwakili</v>
      </c>
      <c r="J3222" s="106">
        <f t="shared" si="354"/>
        <v>26412022.003222</v>
      </c>
      <c r="K3222" s="105">
        <f t="shared" si="355"/>
        <v>26412022</v>
      </c>
      <c r="L3222" s="106">
        <f t="shared" si="356"/>
        <v>26412022.003222</v>
      </c>
    </row>
    <row r="3223" spans="1:12" x14ac:dyDescent="0.3">
      <c r="A3223" s="104" t="s">
        <v>6831</v>
      </c>
      <c r="B3223" s="104" t="s">
        <v>6832</v>
      </c>
      <c r="C3223" s="105">
        <v>15881286</v>
      </c>
      <c r="D3223" s="105">
        <v>48259309</v>
      </c>
      <c r="E3223" s="106">
        <f t="shared" si="350"/>
        <v>3.0387532218738458</v>
      </c>
      <c r="F3223" s="107">
        <f t="shared" si="351"/>
        <v>52</v>
      </c>
      <c r="G3223" s="107">
        <f>COUNTIF(Data_Eksportir!$H$2:$H$3401,A3223)</f>
        <v>0</v>
      </c>
      <c r="H3223" s="104" t="str">
        <f t="shared" si="352"/>
        <v>1 – 5</v>
      </c>
      <c r="I3223" s="104" t="str">
        <f t="shared" si="353"/>
        <v>Belum terwakili</v>
      </c>
      <c r="J3223" s="106">
        <f t="shared" si="354"/>
        <v>48259309.003223002</v>
      </c>
      <c r="K3223" s="105">
        <f t="shared" si="355"/>
        <v>48259309</v>
      </c>
      <c r="L3223" s="106">
        <f t="shared" si="356"/>
        <v>48259309.003223002</v>
      </c>
    </row>
    <row r="3224" spans="1:12" x14ac:dyDescent="0.3">
      <c r="A3224" s="104" t="s">
        <v>6833</v>
      </c>
      <c r="B3224" s="104" t="s">
        <v>6834</v>
      </c>
      <c r="C3224" s="105">
        <v>11725313</v>
      </c>
      <c r="D3224" s="105">
        <v>38646348</v>
      </c>
      <c r="E3224" s="106">
        <f t="shared" si="350"/>
        <v>3.2959758089187043</v>
      </c>
      <c r="F3224" s="107">
        <f t="shared" si="351"/>
        <v>52</v>
      </c>
      <c r="G3224" s="107">
        <f>COUNTIF(Data_Eksportir!$H$2:$H$3401,A3224)</f>
        <v>0</v>
      </c>
      <c r="H3224" s="104" t="str">
        <f t="shared" si="352"/>
        <v>1 – 5</v>
      </c>
      <c r="I3224" s="104" t="str">
        <f t="shared" si="353"/>
        <v>Belum terwakili</v>
      </c>
      <c r="J3224" s="106">
        <f t="shared" si="354"/>
        <v>38646348.003224</v>
      </c>
      <c r="K3224" s="105">
        <f t="shared" si="355"/>
        <v>38646348</v>
      </c>
      <c r="L3224" s="106">
        <f t="shared" si="356"/>
        <v>38646348.003224</v>
      </c>
    </row>
    <row r="3225" spans="1:12" x14ac:dyDescent="0.3">
      <c r="A3225" s="104" t="s">
        <v>6835</v>
      </c>
      <c r="B3225" s="104" t="s">
        <v>6836</v>
      </c>
      <c r="C3225" s="105">
        <v>14152</v>
      </c>
      <c r="D3225" s="105">
        <v>59796</v>
      </c>
      <c r="E3225" s="106">
        <f t="shared" si="350"/>
        <v>4.2252685132843411</v>
      </c>
      <c r="F3225" s="107">
        <f t="shared" si="351"/>
        <v>52</v>
      </c>
      <c r="G3225" s="107">
        <f>COUNTIF(Data_Eksportir!$H$2:$H$3401,A3225)</f>
        <v>0</v>
      </c>
      <c r="H3225" s="104" t="str">
        <f t="shared" si="352"/>
        <v>1 – 5</v>
      </c>
      <c r="I3225" s="104" t="str">
        <f t="shared" si="353"/>
        <v>Di bawah ambang nilai</v>
      </c>
      <c r="J3225" s="106">
        <f t="shared" si="354"/>
        <v>59796.003225</v>
      </c>
      <c r="K3225" s="105">
        <f t="shared" si="355"/>
        <v>0</v>
      </c>
      <c r="L3225" s="106">
        <f t="shared" si="356"/>
        <v>0</v>
      </c>
    </row>
    <row r="3226" spans="1:12" x14ac:dyDescent="0.3">
      <c r="A3226" s="104" t="s">
        <v>6837</v>
      </c>
      <c r="B3226" s="104" t="s">
        <v>6838</v>
      </c>
      <c r="C3226" s="105">
        <v>114218</v>
      </c>
      <c r="D3226" s="105">
        <v>919004</v>
      </c>
      <c r="E3226" s="106">
        <f t="shared" si="350"/>
        <v>8.0460522859794423</v>
      </c>
      <c r="F3226" s="107">
        <f t="shared" si="351"/>
        <v>52</v>
      </c>
      <c r="G3226" s="107">
        <f>COUNTIF(Data_Eksportir!$H$2:$H$3401,A3226)</f>
        <v>0</v>
      </c>
      <c r="H3226" s="104" t="str">
        <f t="shared" si="352"/>
        <v>5 – 20</v>
      </c>
      <c r="I3226" s="104" t="str">
        <f t="shared" si="353"/>
        <v>Di bawah ambang nilai</v>
      </c>
      <c r="J3226" s="106">
        <f t="shared" si="354"/>
        <v>919004.003226</v>
      </c>
      <c r="K3226" s="105">
        <f t="shared" si="355"/>
        <v>0</v>
      </c>
      <c r="L3226" s="106">
        <f t="shared" si="356"/>
        <v>0</v>
      </c>
    </row>
    <row r="3227" spans="1:12" x14ac:dyDescent="0.3">
      <c r="A3227" s="104" t="s">
        <v>6839</v>
      </c>
      <c r="B3227" s="104" t="s">
        <v>6840</v>
      </c>
      <c r="C3227" s="105">
        <v>40733</v>
      </c>
      <c r="D3227" s="105">
        <v>560030</v>
      </c>
      <c r="E3227" s="106">
        <f t="shared" si="350"/>
        <v>13.748803181695431</v>
      </c>
      <c r="F3227" s="107">
        <f t="shared" si="351"/>
        <v>52</v>
      </c>
      <c r="G3227" s="107">
        <f>COUNTIF(Data_Eksportir!$H$2:$H$3401,A3227)</f>
        <v>0</v>
      </c>
      <c r="H3227" s="104" t="str">
        <f t="shared" si="352"/>
        <v>5 – 20</v>
      </c>
      <c r="I3227" s="104" t="str">
        <f t="shared" si="353"/>
        <v>Di bawah ambang nilai</v>
      </c>
      <c r="J3227" s="106">
        <f t="shared" si="354"/>
        <v>560030.00322700001</v>
      </c>
      <c r="K3227" s="105">
        <f t="shared" si="355"/>
        <v>0</v>
      </c>
      <c r="L3227" s="106">
        <f t="shared" si="356"/>
        <v>0</v>
      </c>
    </row>
    <row r="3228" spans="1:12" x14ac:dyDescent="0.3">
      <c r="A3228" s="104" t="s">
        <v>6841</v>
      </c>
      <c r="B3228" s="104" t="s">
        <v>6842</v>
      </c>
      <c r="C3228" s="105">
        <v>33312</v>
      </c>
      <c r="D3228" s="105">
        <v>130524</v>
      </c>
      <c r="E3228" s="106">
        <f t="shared" si="350"/>
        <v>3.918227665706052</v>
      </c>
      <c r="F3228" s="107">
        <f t="shared" si="351"/>
        <v>52</v>
      </c>
      <c r="G3228" s="107">
        <f>COUNTIF(Data_Eksportir!$H$2:$H$3401,A3228)</f>
        <v>0</v>
      </c>
      <c r="H3228" s="104" t="str">
        <f t="shared" si="352"/>
        <v>1 – 5</v>
      </c>
      <c r="I3228" s="104" t="str">
        <f t="shared" si="353"/>
        <v>Di bawah ambang nilai</v>
      </c>
      <c r="J3228" s="106">
        <f t="shared" si="354"/>
        <v>130524.003228</v>
      </c>
      <c r="K3228" s="105">
        <f t="shared" si="355"/>
        <v>0</v>
      </c>
      <c r="L3228" s="106">
        <f t="shared" si="356"/>
        <v>0</v>
      </c>
    </row>
    <row r="3229" spans="1:12" x14ac:dyDescent="0.3">
      <c r="A3229" s="104" t="s">
        <v>6843</v>
      </c>
      <c r="B3229" s="104" t="s">
        <v>6844</v>
      </c>
      <c r="C3229" s="105">
        <v>154774</v>
      </c>
      <c r="D3229" s="105">
        <v>497614</v>
      </c>
      <c r="E3229" s="106">
        <f t="shared" si="350"/>
        <v>3.2151007275123731</v>
      </c>
      <c r="F3229" s="107">
        <f t="shared" si="351"/>
        <v>52</v>
      </c>
      <c r="G3229" s="107">
        <f>COUNTIF(Data_Eksportir!$H$2:$H$3401,A3229)</f>
        <v>0</v>
      </c>
      <c r="H3229" s="104" t="str">
        <f t="shared" si="352"/>
        <v>1 – 5</v>
      </c>
      <c r="I3229" s="104" t="str">
        <f t="shared" si="353"/>
        <v>Di bawah ambang nilai</v>
      </c>
      <c r="J3229" s="106">
        <f t="shared" si="354"/>
        <v>497614.00322900002</v>
      </c>
      <c r="K3229" s="105">
        <f t="shared" si="355"/>
        <v>0</v>
      </c>
      <c r="L3229" s="106">
        <f t="shared" si="356"/>
        <v>0</v>
      </c>
    </row>
    <row r="3230" spans="1:12" x14ac:dyDescent="0.3">
      <c r="A3230" s="104" t="s">
        <v>6845</v>
      </c>
      <c r="B3230" s="104" t="s">
        <v>6846</v>
      </c>
      <c r="C3230" s="105">
        <v>303765</v>
      </c>
      <c r="D3230" s="105">
        <v>1038912</v>
      </c>
      <c r="E3230" s="106">
        <f t="shared" si="350"/>
        <v>3.4201175250604909</v>
      </c>
      <c r="F3230" s="107">
        <f t="shared" si="351"/>
        <v>52</v>
      </c>
      <c r="G3230" s="107">
        <f>COUNTIF(Data_Eksportir!$H$2:$H$3401,A3230)</f>
        <v>0</v>
      </c>
      <c r="H3230" s="104" t="str">
        <f t="shared" si="352"/>
        <v>1 – 5</v>
      </c>
      <c r="I3230" s="104" t="str">
        <f t="shared" si="353"/>
        <v>Di bawah ambang nilai</v>
      </c>
      <c r="J3230" s="106">
        <f t="shared" si="354"/>
        <v>1038912.00323</v>
      </c>
      <c r="K3230" s="105">
        <f t="shared" si="355"/>
        <v>0</v>
      </c>
      <c r="L3230" s="106">
        <f t="shared" si="356"/>
        <v>0</v>
      </c>
    </row>
    <row r="3231" spans="1:12" x14ac:dyDescent="0.3">
      <c r="A3231" s="104" t="s">
        <v>6847</v>
      </c>
      <c r="B3231" s="104" t="s">
        <v>6848</v>
      </c>
      <c r="C3231" s="105">
        <v>222238</v>
      </c>
      <c r="D3231" s="105">
        <v>880339</v>
      </c>
      <c r="E3231" s="106">
        <f t="shared" si="350"/>
        <v>3.9612442516581323</v>
      </c>
      <c r="F3231" s="107">
        <f t="shared" si="351"/>
        <v>52</v>
      </c>
      <c r="G3231" s="107">
        <f>COUNTIF(Data_Eksportir!$H$2:$H$3401,A3231)</f>
        <v>0</v>
      </c>
      <c r="H3231" s="104" t="str">
        <f t="shared" si="352"/>
        <v>1 – 5</v>
      </c>
      <c r="I3231" s="104" t="str">
        <f t="shared" si="353"/>
        <v>Di bawah ambang nilai</v>
      </c>
      <c r="J3231" s="106">
        <f t="shared" si="354"/>
        <v>880339.00323100004</v>
      </c>
      <c r="K3231" s="105">
        <f t="shared" si="355"/>
        <v>0</v>
      </c>
      <c r="L3231" s="106">
        <f t="shared" si="356"/>
        <v>0</v>
      </c>
    </row>
    <row r="3232" spans="1:12" x14ac:dyDescent="0.3">
      <c r="A3232" s="104" t="s">
        <v>6849</v>
      </c>
      <c r="B3232" s="104" t="s">
        <v>6850</v>
      </c>
      <c r="C3232" s="105">
        <v>30874</v>
      </c>
      <c r="D3232" s="105">
        <v>99407</v>
      </c>
      <c r="E3232" s="106">
        <f t="shared" si="350"/>
        <v>3.2197642028891624</v>
      </c>
      <c r="F3232" s="107">
        <f t="shared" si="351"/>
        <v>52</v>
      </c>
      <c r="G3232" s="107">
        <f>COUNTIF(Data_Eksportir!$H$2:$H$3401,A3232)</f>
        <v>0</v>
      </c>
      <c r="H3232" s="104" t="str">
        <f t="shared" si="352"/>
        <v>1 – 5</v>
      </c>
      <c r="I3232" s="104" t="str">
        <f t="shared" si="353"/>
        <v>Di bawah ambang nilai</v>
      </c>
      <c r="J3232" s="106">
        <f t="shared" si="354"/>
        <v>99407.003232000003</v>
      </c>
      <c r="K3232" s="105">
        <f t="shared" si="355"/>
        <v>0</v>
      </c>
      <c r="L3232" s="106">
        <f t="shared" si="356"/>
        <v>0</v>
      </c>
    </row>
    <row r="3233" spans="1:12" x14ac:dyDescent="0.3">
      <c r="A3233" s="104" t="s">
        <v>6851</v>
      </c>
      <c r="B3233" s="104" t="s">
        <v>6852</v>
      </c>
      <c r="C3233" s="105">
        <v>436392</v>
      </c>
      <c r="D3233" s="105">
        <v>1918879</v>
      </c>
      <c r="E3233" s="106">
        <f t="shared" si="350"/>
        <v>4.3971452272268969</v>
      </c>
      <c r="F3233" s="107">
        <f t="shared" si="351"/>
        <v>52</v>
      </c>
      <c r="G3233" s="107">
        <f>COUNTIF(Data_Eksportir!$H$2:$H$3401,A3233)</f>
        <v>0</v>
      </c>
      <c r="H3233" s="104" t="str">
        <f t="shared" si="352"/>
        <v>1 – 5</v>
      </c>
      <c r="I3233" s="104" t="str">
        <f t="shared" si="353"/>
        <v>Di bawah ambang nilai</v>
      </c>
      <c r="J3233" s="106">
        <f t="shared" si="354"/>
        <v>1918879.0032329999</v>
      </c>
      <c r="K3233" s="105">
        <f t="shared" si="355"/>
        <v>0</v>
      </c>
      <c r="L3233" s="106">
        <f t="shared" si="356"/>
        <v>0</v>
      </c>
    </row>
    <row r="3234" spans="1:12" x14ac:dyDescent="0.3">
      <c r="A3234" s="104" t="s">
        <v>6853</v>
      </c>
      <c r="B3234" s="104" t="s">
        <v>6854</v>
      </c>
      <c r="C3234" s="105">
        <v>77871</v>
      </c>
      <c r="D3234" s="105">
        <v>306345</v>
      </c>
      <c r="E3234" s="106">
        <f t="shared" si="350"/>
        <v>3.9340062410910352</v>
      </c>
      <c r="F3234" s="107">
        <f t="shared" si="351"/>
        <v>52</v>
      </c>
      <c r="G3234" s="107">
        <f>COUNTIF(Data_Eksportir!$H$2:$H$3401,A3234)</f>
        <v>0</v>
      </c>
      <c r="H3234" s="104" t="str">
        <f t="shared" si="352"/>
        <v>1 – 5</v>
      </c>
      <c r="I3234" s="104" t="str">
        <f t="shared" si="353"/>
        <v>Di bawah ambang nilai</v>
      </c>
      <c r="J3234" s="106">
        <f t="shared" si="354"/>
        <v>306345.003234</v>
      </c>
      <c r="K3234" s="105">
        <f t="shared" si="355"/>
        <v>0</v>
      </c>
      <c r="L3234" s="106">
        <f t="shared" si="356"/>
        <v>0</v>
      </c>
    </row>
    <row r="3235" spans="1:12" x14ac:dyDescent="0.3">
      <c r="A3235" s="104" t="s">
        <v>6855</v>
      </c>
      <c r="B3235" s="104" t="s">
        <v>6856</v>
      </c>
      <c r="C3235" s="105">
        <v>23223</v>
      </c>
      <c r="D3235" s="105">
        <v>81533</v>
      </c>
      <c r="E3235" s="106">
        <f t="shared" si="350"/>
        <v>3.5108728415794688</v>
      </c>
      <c r="F3235" s="107">
        <f t="shared" si="351"/>
        <v>52</v>
      </c>
      <c r="G3235" s="107">
        <f>COUNTIF(Data_Eksportir!$H$2:$H$3401,A3235)</f>
        <v>0</v>
      </c>
      <c r="H3235" s="104" t="str">
        <f t="shared" si="352"/>
        <v>1 – 5</v>
      </c>
      <c r="I3235" s="104" t="str">
        <f t="shared" si="353"/>
        <v>Di bawah ambang nilai</v>
      </c>
      <c r="J3235" s="106">
        <f t="shared" si="354"/>
        <v>81533.003234999996</v>
      </c>
      <c r="K3235" s="105">
        <f t="shared" si="355"/>
        <v>0</v>
      </c>
      <c r="L3235" s="106">
        <f t="shared" si="356"/>
        <v>0</v>
      </c>
    </row>
    <row r="3236" spans="1:12" x14ac:dyDescent="0.3">
      <c r="A3236" s="104" t="s">
        <v>6857</v>
      </c>
      <c r="B3236" s="104" t="s">
        <v>6858</v>
      </c>
      <c r="C3236" s="105">
        <v>58361</v>
      </c>
      <c r="D3236" s="105">
        <v>251916</v>
      </c>
      <c r="E3236" s="106">
        <f t="shared" si="350"/>
        <v>4.3165127396720413</v>
      </c>
      <c r="F3236" s="107">
        <f t="shared" si="351"/>
        <v>52</v>
      </c>
      <c r="G3236" s="107">
        <f>COUNTIF(Data_Eksportir!$H$2:$H$3401,A3236)</f>
        <v>0</v>
      </c>
      <c r="H3236" s="104" t="str">
        <f t="shared" si="352"/>
        <v>1 – 5</v>
      </c>
      <c r="I3236" s="104" t="str">
        <f t="shared" si="353"/>
        <v>Di bawah ambang nilai</v>
      </c>
      <c r="J3236" s="106">
        <f t="shared" si="354"/>
        <v>251916.00323599999</v>
      </c>
      <c r="K3236" s="105">
        <f t="shared" si="355"/>
        <v>0</v>
      </c>
      <c r="L3236" s="106">
        <f t="shared" si="356"/>
        <v>0</v>
      </c>
    </row>
    <row r="3237" spans="1:12" x14ac:dyDescent="0.3">
      <c r="A3237" s="104" t="s">
        <v>6859</v>
      </c>
      <c r="B3237" s="104" t="s">
        <v>6860</v>
      </c>
      <c r="C3237" s="105">
        <v>24409</v>
      </c>
      <c r="D3237" s="105">
        <v>190026</v>
      </c>
      <c r="E3237" s="106">
        <f t="shared" si="350"/>
        <v>7.7850792740382646</v>
      </c>
      <c r="F3237" s="107">
        <f t="shared" si="351"/>
        <v>52</v>
      </c>
      <c r="G3237" s="107">
        <f>COUNTIF(Data_Eksportir!$H$2:$H$3401,A3237)</f>
        <v>0</v>
      </c>
      <c r="H3237" s="104" t="str">
        <f t="shared" si="352"/>
        <v>5 – 20</v>
      </c>
      <c r="I3237" s="104" t="str">
        <f t="shared" si="353"/>
        <v>Di bawah ambang nilai</v>
      </c>
      <c r="J3237" s="106">
        <f t="shared" si="354"/>
        <v>190026.003237</v>
      </c>
      <c r="K3237" s="105">
        <f t="shared" si="355"/>
        <v>0</v>
      </c>
      <c r="L3237" s="106">
        <f t="shared" si="356"/>
        <v>0</v>
      </c>
    </row>
    <row r="3238" spans="1:12" x14ac:dyDescent="0.3">
      <c r="A3238" s="104" t="s">
        <v>6861</v>
      </c>
      <c r="B3238" s="104" t="s">
        <v>6862</v>
      </c>
      <c r="C3238" s="105">
        <v>73</v>
      </c>
      <c r="D3238" s="105">
        <v>287</v>
      </c>
      <c r="E3238" s="106">
        <f t="shared" si="350"/>
        <v>3.9315068493150687</v>
      </c>
      <c r="F3238" s="107">
        <f t="shared" si="351"/>
        <v>52</v>
      </c>
      <c r="G3238" s="107">
        <f>COUNTIF(Data_Eksportir!$H$2:$H$3401,A3238)</f>
        <v>0</v>
      </c>
      <c r="H3238" s="104" t="str">
        <f t="shared" si="352"/>
        <v>1 – 5</v>
      </c>
      <c r="I3238" s="104" t="str">
        <f t="shared" si="353"/>
        <v>Di bawah ambang nilai</v>
      </c>
      <c r="J3238" s="106">
        <f t="shared" si="354"/>
        <v>287.00323800000001</v>
      </c>
      <c r="K3238" s="105">
        <f t="shared" si="355"/>
        <v>0</v>
      </c>
      <c r="L3238" s="106">
        <f t="shared" si="356"/>
        <v>0</v>
      </c>
    </row>
    <row r="3239" spans="1:12" x14ac:dyDescent="0.3">
      <c r="A3239" s="104" t="s">
        <v>6863</v>
      </c>
      <c r="B3239" s="104" t="s">
        <v>6820</v>
      </c>
      <c r="C3239" s="105">
        <v>5647061</v>
      </c>
      <c r="D3239" s="105">
        <v>5278036</v>
      </c>
      <c r="E3239" s="106">
        <f t="shared" si="350"/>
        <v>0.93465184810293356</v>
      </c>
      <c r="F3239" s="107">
        <f t="shared" si="351"/>
        <v>52</v>
      </c>
      <c r="G3239" s="107">
        <f>COUNTIF(Data_Eksportir!$H$2:$H$3401,A3239)</f>
        <v>0</v>
      </c>
      <c r="H3239" s="104" t="str">
        <f t="shared" si="352"/>
        <v>Di bawah 1</v>
      </c>
      <c r="I3239" s="104" t="str">
        <f t="shared" si="353"/>
        <v>Di bawah ambang nilai</v>
      </c>
      <c r="J3239" s="106">
        <f t="shared" si="354"/>
        <v>5278036.0032390002</v>
      </c>
      <c r="K3239" s="105">
        <f t="shared" si="355"/>
        <v>0</v>
      </c>
      <c r="L3239" s="106">
        <f t="shared" si="356"/>
        <v>0</v>
      </c>
    </row>
    <row r="3240" spans="1:12" x14ac:dyDescent="0.3">
      <c r="A3240" s="104" t="s">
        <v>6864</v>
      </c>
      <c r="B3240" s="104" t="s">
        <v>6865</v>
      </c>
      <c r="C3240" s="105">
        <v>3528125</v>
      </c>
      <c r="D3240" s="105">
        <v>6112680</v>
      </c>
      <c r="E3240" s="106">
        <f t="shared" si="350"/>
        <v>1.7325576616474756</v>
      </c>
      <c r="F3240" s="107">
        <f t="shared" si="351"/>
        <v>52</v>
      </c>
      <c r="G3240" s="107">
        <f>COUNTIF(Data_Eksportir!$H$2:$H$3401,A3240)</f>
        <v>0</v>
      </c>
      <c r="H3240" s="104" t="str">
        <f t="shared" si="352"/>
        <v>1 – 5</v>
      </c>
      <c r="I3240" s="104" t="str">
        <f t="shared" si="353"/>
        <v>Di bawah ambang nilai</v>
      </c>
      <c r="J3240" s="106">
        <f t="shared" si="354"/>
        <v>6112680.0032400005</v>
      </c>
      <c r="K3240" s="105">
        <f t="shared" si="355"/>
        <v>0</v>
      </c>
      <c r="L3240" s="106">
        <f t="shared" si="356"/>
        <v>0</v>
      </c>
    </row>
    <row r="3241" spans="1:12" x14ac:dyDescent="0.3">
      <c r="A3241" s="104" t="s">
        <v>6866</v>
      </c>
      <c r="B3241" s="104" t="s">
        <v>6824</v>
      </c>
      <c r="C3241" s="105">
        <v>484539</v>
      </c>
      <c r="D3241" s="105">
        <v>1060344</v>
      </c>
      <c r="E3241" s="106">
        <f t="shared" si="350"/>
        <v>2.1883563552159888</v>
      </c>
      <c r="F3241" s="107">
        <f t="shared" si="351"/>
        <v>52</v>
      </c>
      <c r="G3241" s="107">
        <f>COUNTIF(Data_Eksportir!$H$2:$H$3401,A3241)</f>
        <v>0</v>
      </c>
      <c r="H3241" s="104" t="str">
        <f t="shared" si="352"/>
        <v>1 – 5</v>
      </c>
      <c r="I3241" s="104" t="str">
        <f t="shared" si="353"/>
        <v>Di bawah ambang nilai</v>
      </c>
      <c r="J3241" s="106">
        <f t="shared" si="354"/>
        <v>1060344.003241</v>
      </c>
      <c r="K3241" s="105">
        <f t="shared" si="355"/>
        <v>0</v>
      </c>
      <c r="L3241" s="106">
        <f t="shared" si="356"/>
        <v>0</v>
      </c>
    </row>
    <row r="3242" spans="1:12" x14ac:dyDescent="0.3">
      <c r="A3242" s="104" t="s">
        <v>6867</v>
      </c>
      <c r="B3242" s="104" t="s">
        <v>6826</v>
      </c>
      <c r="C3242" s="105">
        <v>1050529</v>
      </c>
      <c r="D3242" s="105">
        <v>2884287</v>
      </c>
      <c r="E3242" s="106">
        <f t="shared" si="350"/>
        <v>2.7455567623549659</v>
      </c>
      <c r="F3242" s="107">
        <f t="shared" si="351"/>
        <v>52</v>
      </c>
      <c r="G3242" s="107">
        <f>COUNTIF(Data_Eksportir!$H$2:$H$3401,A3242)</f>
        <v>0</v>
      </c>
      <c r="H3242" s="104" t="str">
        <f t="shared" si="352"/>
        <v>1 – 5</v>
      </c>
      <c r="I3242" s="104" t="str">
        <f t="shared" si="353"/>
        <v>Di bawah ambang nilai</v>
      </c>
      <c r="J3242" s="106">
        <f t="shared" si="354"/>
        <v>2884287.003242</v>
      </c>
      <c r="K3242" s="105">
        <f t="shared" si="355"/>
        <v>0</v>
      </c>
      <c r="L3242" s="106">
        <f t="shared" si="356"/>
        <v>0</v>
      </c>
    </row>
    <row r="3243" spans="1:12" x14ac:dyDescent="0.3">
      <c r="A3243" s="104" t="s">
        <v>6868</v>
      </c>
      <c r="B3243" s="104" t="s">
        <v>6828</v>
      </c>
      <c r="C3243" s="105">
        <v>1058205</v>
      </c>
      <c r="D3243" s="105">
        <v>952094</v>
      </c>
      <c r="E3243" s="106">
        <f t="shared" si="350"/>
        <v>0.89972547852259255</v>
      </c>
      <c r="F3243" s="107">
        <f t="shared" si="351"/>
        <v>52</v>
      </c>
      <c r="G3243" s="107">
        <f>COUNTIF(Data_Eksportir!$H$2:$H$3401,A3243)</f>
        <v>0</v>
      </c>
      <c r="H3243" s="104" t="str">
        <f t="shared" si="352"/>
        <v>Di bawah 1</v>
      </c>
      <c r="I3243" s="104" t="str">
        <f t="shared" si="353"/>
        <v>Di bawah ambang nilai</v>
      </c>
      <c r="J3243" s="106">
        <f t="shared" si="354"/>
        <v>952094.00324300001</v>
      </c>
      <c r="K3243" s="105">
        <f t="shared" si="355"/>
        <v>0</v>
      </c>
      <c r="L3243" s="106">
        <f t="shared" si="356"/>
        <v>0</v>
      </c>
    </row>
    <row r="3244" spans="1:12" x14ac:dyDescent="0.3">
      <c r="A3244" s="104" t="s">
        <v>6869</v>
      </c>
      <c r="B3244" s="104" t="s">
        <v>6830</v>
      </c>
      <c r="C3244" s="105">
        <v>4659576</v>
      </c>
      <c r="D3244" s="105">
        <v>12768184</v>
      </c>
      <c r="E3244" s="106">
        <f t="shared" si="350"/>
        <v>2.7402029712574705</v>
      </c>
      <c r="F3244" s="107">
        <f t="shared" si="351"/>
        <v>52</v>
      </c>
      <c r="G3244" s="107">
        <f>COUNTIF(Data_Eksportir!$H$2:$H$3401,A3244)</f>
        <v>0</v>
      </c>
      <c r="H3244" s="104" t="str">
        <f t="shared" si="352"/>
        <v>1 – 5</v>
      </c>
      <c r="I3244" s="104" t="str">
        <f t="shared" si="353"/>
        <v>Belum terwakili</v>
      </c>
      <c r="J3244" s="106">
        <f t="shared" si="354"/>
        <v>12768184.003244</v>
      </c>
      <c r="K3244" s="105">
        <f t="shared" si="355"/>
        <v>12768184</v>
      </c>
      <c r="L3244" s="106">
        <f t="shared" si="356"/>
        <v>12768184.003244</v>
      </c>
    </row>
    <row r="3245" spans="1:12" x14ac:dyDescent="0.3">
      <c r="A3245" s="104" t="s">
        <v>6870</v>
      </c>
      <c r="B3245" s="104" t="s">
        <v>6832</v>
      </c>
      <c r="C3245" s="105">
        <v>12008714</v>
      </c>
      <c r="D3245" s="105">
        <v>30923236</v>
      </c>
      <c r="E3245" s="106">
        <f t="shared" si="350"/>
        <v>2.5750664059448831</v>
      </c>
      <c r="F3245" s="107">
        <f t="shared" si="351"/>
        <v>52</v>
      </c>
      <c r="G3245" s="107">
        <f>COUNTIF(Data_Eksportir!$H$2:$H$3401,A3245)</f>
        <v>0</v>
      </c>
      <c r="H3245" s="104" t="str">
        <f t="shared" si="352"/>
        <v>1 – 5</v>
      </c>
      <c r="I3245" s="104" t="str">
        <f t="shared" si="353"/>
        <v>Belum terwakili</v>
      </c>
      <c r="J3245" s="106">
        <f t="shared" si="354"/>
        <v>30923236.003245</v>
      </c>
      <c r="K3245" s="105">
        <f t="shared" si="355"/>
        <v>30923236</v>
      </c>
      <c r="L3245" s="106">
        <f t="shared" si="356"/>
        <v>30923236.003245</v>
      </c>
    </row>
    <row r="3246" spans="1:12" x14ac:dyDescent="0.3">
      <c r="A3246" s="104" t="s">
        <v>6871</v>
      </c>
      <c r="B3246" s="104" t="s">
        <v>6834</v>
      </c>
      <c r="C3246" s="105">
        <v>3482648</v>
      </c>
      <c r="D3246" s="105">
        <v>10403735</v>
      </c>
      <c r="E3246" s="106">
        <f t="shared" si="350"/>
        <v>2.9873059235386408</v>
      </c>
      <c r="F3246" s="107">
        <f t="shared" si="351"/>
        <v>52</v>
      </c>
      <c r="G3246" s="107">
        <f>COUNTIF(Data_Eksportir!$H$2:$H$3401,A3246)</f>
        <v>0</v>
      </c>
      <c r="H3246" s="104" t="str">
        <f t="shared" si="352"/>
        <v>1 – 5</v>
      </c>
      <c r="I3246" s="104" t="str">
        <f t="shared" si="353"/>
        <v>Belum terwakili</v>
      </c>
      <c r="J3246" s="106">
        <f t="shared" si="354"/>
        <v>10403735.003246</v>
      </c>
      <c r="K3246" s="105">
        <f t="shared" si="355"/>
        <v>10403735</v>
      </c>
      <c r="L3246" s="106">
        <f t="shared" si="356"/>
        <v>10403735.003246</v>
      </c>
    </row>
    <row r="3247" spans="1:12" x14ac:dyDescent="0.3">
      <c r="A3247" s="104" t="s">
        <v>6872</v>
      </c>
      <c r="B3247" s="104" t="s">
        <v>6836</v>
      </c>
      <c r="C3247" s="105">
        <v>81437</v>
      </c>
      <c r="D3247" s="105">
        <v>314604</v>
      </c>
      <c r="E3247" s="106">
        <f t="shared" si="350"/>
        <v>3.8631580239940075</v>
      </c>
      <c r="F3247" s="107">
        <f t="shared" si="351"/>
        <v>52</v>
      </c>
      <c r="G3247" s="107">
        <f>COUNTIF(Data_Eksportir!$H$2:$H$3401,A3247)</f>
        <v>0</v>
      </c>
      <c r="H3247" s="104" t="str">
        <f t="shared" si="352"/>
        <v>1 – 5</v>
      </c>
      <c r="I3247" s="104" t="str">
        <f t="shared" si="353"/>
        <v>Di bawah ambang nilai</v>
      </c>
      <c r="J3247" s="106">
        <f t="shared" si="354"/>
        <v>314604.00324699999</v>
      </c>
      <c r="K3247" s="105">
        <f t="shared" si="355"/>
        <v>0</v>
      </c>
      <c r="L3247" s="106">
        <f t="shared" si="356"/>
        <v>0</v>
      </c>
    </row>
    <row r="3248" spans="1:12" x14ac:dyDescent="0.3">
      <c r="A3248" s="104" t="s">
        <v>6873</v>
      </c>
      <c r="B3248" s="104" t="s">
        <v>6842</v>
      </c>
      <c r="C3248" s="105"/>
      <c r="D3248" s="105">
        <v>238</v>
      </c>
      <c r="E3248" s="106" t="str">
        <f t="shared" si="350"/>
        <v/>
      </c>
      <c r="F3248" s="107">
        <f t="shared" si="351"/>
        <v>52</v>
      </c>
      <c r="G3248" s="107">
        <f>COUNTIF(Data_Eksportir!$H$2:$H$3401,A3248)</f>
        <v>0</v>
      </c>
      <c r="H3248" s="104" t="str">
        <f t="shared" si="352"/>
        <v>Tanpa data berat</v>
      </c>
      <c r="I3248" s="104" t="str">
        <f t="shared" si="353"/>
        <v>Di bawah ambang nilai</v>
      </c>
      <c r="J3248" s="106">
        <f t="shared" si="354"/>
        <v>238.00324800000001</v>
      </c>
      <c r="K3248" s="105">
        <f t="shared" si="355"/>
        <v>0</v>
      </c>
      <c r="L3248" s="106">
        <f t="shared" si="356"/>
        <v>0</v>
      </c>
    </row>
    <row r="3249" spans="1:12" x14ac:dyDescent="0.3">
      <c r="A3249" s="104" t="s">
        <v>6874</v>
      </c>
      <c r="B3249" s="104" t="s">
        <v>6875</v>
      </c>
      <c r="C3249" s="105">
        <v>124814</v>
      </c>
      <c r="D3249" s="105">
        <v>399889</v>
      </c>
      <c r="E3249" s="106">
        <f t="shared" si="350"/>
        <v>3.2038793725062895</v>
      </c>
      <c r="F3249" s="107">
        <f t="shared" si="351"/>
        <v>52</v>
      </c>
      <c r="G3249" s="107">
        <f>COUNTIF(Data_Eksportir!$H$2:$H$3401,A3249)</f>
        <v>0</v>
      </c>
      <c r="H3249" s="104" t="str">
        <f t="shared" si="352"/>
        <v>1 – 5</v>
      </c>
      <c r="I3249" s="104" t="str">
        <f t="shared" si="353"/>
        <v>Di bawah ambang nilai</v>
      </c>
      <c r="J3249" s="106">
        <f t="shared" si="354"/>
        <v>399889.003249</v>
      </c>
      <c r="K3249" s="105">
        <f t="shared" si="355"/>
        <v>0</v>
      </c>
      <c r="L3249" s="106">
        <f t="shared" si="356"/>
        <v>0</v>
      </c>
    </row>
    <row r="3250" spans="1:12" x14ac:dyDescent="0.3">
      <c r="A3250" s="104" t="s">
        <v>6876</v>
      </c>
      <c r="B3250" s="104" t="s">
        <v>6852</v>
      </c>
      <c r="C3250" s="105">
        <v>6</v>
      </c>
      <c r="D3250" s="105">
        <v>10</v>
      </c>
      <c r="E3250" s="106">
        <f t="shared" si="350"/>
        <v>1.6666666666666667</v>
      </c>
      <c r="F3250" s="107">
        <f t="shared" si="351"/>
        <v>52</v>
      </c>
      <c r="G3250" s="107">
        <f>COUNTIF(Data_Eksportir!$H$2:$H$3401,A3250)</f>
        <v>0</v>
      </c>
      <c r="H3250" s="104" t="str">
        <f t="shared" si="352"/>
        <v>1 – 5</v>
      </c>
      <c r="I3250" s="104" t="str">
        <f t="shared" si="353"/>
        <v>Di bawah ambang nilai</v>
      </c>
      <c r="J3250" s="106">
        <f t="shared" si="354"/>
        <v>10.00325</v>
      </c>
      <c r="K3250" s="105">
        <f t="shared" si="355"/>
        <v>0</v>
      </c>
      <c r="L3250" s="106">
        <f t="shared" si="356"/>
        <v>0</v>
      </c>
    </row>
    <row r="3251" spans="1:12" x14ac:dyDescent="0.3">
      <c r="A3251" s="104" t="s">
        <v>6877</v>
      </c>
      <c r="B3251" s="104" t="s">
        <v>6854</v>
      </c>
      <c r="C3251" s="105">
        <v>59771</v>
      </c>
      <c r="D3251" s="105">
        <v>175280</v>
      </c>
      <c r="E3251" s="106">
        <f t="shared" si="350"/>
        <v>2.9325258068293989</v>
      </c>
      <c r="F3251" s="107">
        <f t="shared" si="351"/>
        <v>52</v>
      </c>
      <c r="G3251" s="107">
        <f>COUNTIF(Data_Eksportir!$H$2:$H$3401,A3251)</f>
        <v>0</v>
      </c>
      <c r="H3251" s="104" t="str">
        <f t="shared" si="352"/>
        <v>1 – 5</v>
      </c>
      <c r="I3251" s="104" t="str">
        <f t="shared" si="353"/>
        <v>Di bawah ambang nilai</v>
      </c>
      <c r="J3251" s="106">
        <f t="shared" si="354"/>
        <v>175280.00325099999</v>
      </c>
      <c r="K3251" s="105">
        <f t="shared" si="355"/>
        <v>0</v>
      </c>
      <c r="L3251" s="106">
        <f t="shared" si="356"/>
        <v>0</v>
      </c>
    </row>
    <row r="3252" spans="1:12" x14ac:dyDescent="0.3">
      <c r="A3252" s="104" t="s">
        <v>6878</v>
      </c>
      <c r="B3252" s="104" t="s">
        <v>6856</v>
      </c>
      <c r="C3252" s="105">
        <v>319353</v>
      </c>
      <c r="D3252" s="105">
        <v>1047366</v>
      </c>
      <c r="E3252" s="106">
        <f t="shared" si="350"/>
        <v>3.2796497919230445</v>
      </c>
      <c r="F3252" s="107">
        <f t="shared" si="351"/>
        <v>52</v>
      </c>
      <c r="G3252" s="107">
        <f>COUNTIF(Data_Eksportir!$H$2:$H$3401,A3252)</f>
        <v>0</v>
      </c>
      <c r="H3252" s="104" t="str">
        <f t="shared" si="352"/>
        <v>1 – 5</v>
      </c>
      <c r="I3252" s="104" t="str">
        <f t="shared" si="353"/>
        <v>Di bawah ambang nilai</v>
      </c>
      <c r="J3252" s="106">
        <f t="shared" si="354"/>
        <v>1047366.003252</v>
      </c>
      <c r="K3252" s="105">
        <f t="shared" si="355"/>
        <v>0</v>
      </c>
      <c r="L3252" s="106">
        <f t="shared" si="356"/>
        <v>0</v>
      </c>
    </row>
    <row r="3253" spans="1:12" x14ac:dyDescent="0.3">
      <c r="A3253" s="104" t="s">
        <v>6879</v>
      </c>
      <c r="B3253" s="104" t="s">
        <v>6880</v>
      </c>
      <c r="C3253" s="105">
        <v>18555</v>
      </c>
      <c r="D3253" s="105">
        <v>75808</v>
      </c>
      <c r="E3253" s="106">
        <f t="shared" si="350"/>
        <v>4.08558340070062</v>
      </c>
      <c r="F3253" s="107">
        <f t="shared" si="351"/>
        <v>52</v>
      </c>
      <c r="G3253" s="107">
        <f>COUNTIF(Data_Eksportir!$H$2:$H$3401,A3253)</f>
        <v>0</v>
      </c>
      <c r="H3253" s="104" t="str">
        <f t="shared" si="352"/>
        <v>1 – 5</v>
      </c>
      <c r="I3253" s="104" t="str">
        <f t="shared" si="353"/>
        <v>Di bawah ambang nilai</v>
      </c>
      <c r="J3253" s="106">
        <f t="shared" si="354"/>
        <v>75808.003253000003</v>
      </c>
      <c r="K3253" s="105">
        <f t="shared" si="355"/>
        <v>0</v>
      </c>
      <c r="L3253" s="106">
        <f t="shared" si="356"/>
        <v>0</v>
      </c>
    </row>
    <row r="3254" spans="1:12" x14ac:dyDescent="0.3">
      <c r="A3254" s="104" t="s">
        <v>6881</v>
      </c>
      <c r="B3254" s="104" t="s">
        <v>6882</v>
      </c>
      <c r="C3254" s="105">
        <v>7983</v>
      </c>
      <c r="D3254" s="105">
        <v>22094</v>
      </c>
      <c r="E3254" s="106">
        <f t="shared" si="350"/>
        <v>2.7676312163347112</v>
      </c>
      <c r="F3254" s="107">
        <f t="shared" si="351"/>
        <v>52</v>
      </c>
      <c r="G3254" s="107">
        <f>COUNTIF(Data_Eksportir!$H$2:$H$3401,A3254)</f>
        <v>0</v>
      </c>
      <c r="H3254" s="104" t="str">
        <f t="shared" si="352"/>
        <v>1 – 5</v>
      </c>
      <c r="I3254" s="104" t="str">
        <f t="shared" si="353"/>
        <v>Di bawah ambang nilai</v>
      </c>
      <c r="J3254" s="106">
        <f t="shared" si="354"/>
        <v>22094.003253999999</v>
      </c>
      <c r="K3254" s="105">
        <f t="shared" si="355"/>
        <v>0</v>
      </c>
      <c r="L3254" s="106">
        <f t="shared" si="356"/>
        <v>0</v>
      </c>
    </row>
    <row r="3255" spans="1:12" x14ac:dyDescent="0.3">
      <c r="A3255" s="104" t="s">
        <v>6883</v>
      </c>
      <c r="B3255" s="104" t="s">
        <v>6884</v>
      </c>
      <c r="C3255" s="105">
        <v>100</v>
      </c>
      <c r="D3255" s="105">
        <v>1165</v>
      </c>
      <c r="E3255" s="106">
        <f t="shared" si="350"/>
        <v>11.65</v>
      </c>
      <c r="F3255" s="107">
        <f t="shared" si="351"/>
        <v>52</v>
      </c>
      <c r="G3255" s="107">
        <f>COUNTIF(Data_Eksportir!$H$2:$H$3401,A3255)</f>
        <v>0</v>
      </c>
      <c r="H3255" s="104" t="str">
        <f t="shared" si="352"/>
        <v>5 – 20</v>
      </c>
      <c r="I3255" s="104" t="str">
        <f t="shared" si="353"/>
        <v>Di bawah ambang nilai</v>
      </c>
      <c r="J3255" s="106">
        <f t="shared" si="354"/>
        <v>1165.0032550000001</v>
      </c>
      <c r="K3255" s="105">
        <f t="shared" si="355"/>
        <v>0</v>
      </c>
      <c r="L3255" s="106">
        <f t="shared" si="356"/>
        <v>0</v>
      </c>
    </row>
    <row r="3256" spans="1:12" x14ac:dyDescent="0.3">
      <c r="A3256" s="104" t="s">
        <v>6885</v>
      </c>
      <c r="B3256" s="104" t="s">
        <v>6886</v>
      </c>
      <c r="C3256" s="105">
        <v>60060</v>
      </c>
      <c r="D3256" s="105">
        <v>59151</v>
      </c>
      <c r="E3256" s="106">
        <f t="shared" si="350"/>
        <v>0.98486513486513483</v>
      </c>
      <c r="F3256" s="107">
        <f t="shared" si="351"/>
        <v>52</v>
      </c>
      <c r="G3256" s="107">
        <f>COUNTIF(Data_Eksportir!$H$2:$H$3401,A3256)</f>
        <v>0</v>
      </c>
      <c r="H3256" s="104" t="str">
        <f t="shared" si="352"/>
        <v>Di bawah 1</v>
      </c>
      <c r="I3256" s="104" t="str">
        <f t="shared" si="353"/>
        <v>Di bawah ambang nilai</v>
      </c>
      <c r="J3256" s="106">
        <f t="shared" si="354"/>
        <v>59151.003256000004</v>
      </c>
      <c r="K3256" s="105">
        <f t="shared" si="355"/>
        <v>0</v>
      </c>
      <c r="L3256" s="106">
        <f t="shared" si="356"/>
        <v>0</v>
      </c>
    </row>
    <row r="3257" spans="1:12" x14ac:dyDescent="0.3">
      <c r="A3257" s="104" t="s">
        <v>6887</v>
      </c>
      <c r="B3257" s="104" t="s">
        <v>6888</v>
      </c>
      <c r="C3257" s="105">
        <v>354995</v>
      </c>
      <c r="D3257" s="105">
        <v>2052977</v>
      </c>
      <c r="E3257" s="106">
        <f t="shared" si="350"/>
        <v>5.7831152551444385</v>
      </c>
      <c r="F3257" s="107">
        <f t="shared" si="351"/>
        <v>52</v>
      </c>
      <c r="G3257" s="107">
        <f>COUNTIF(Data_Eksportir!$H$2:$H$3401,A3257)</f>
        <v>0</v>
      </c>
      <c r="H3257" s="104" t="str">
        <f t="shared" si="352"/>
        <v>5 – 20</v>
      </c>
      <c r="I3257" s="104" t="str">
        <f t="shared" si="353"/>
        <v>Di bawah ambang nilai</v>
      </c>
      <c r="J3257" s="106">
        <f t="shared" si="354"/>
        <v>2052977.0032569999</v>
      </c>
      <c r="K3257" s="105">
        <f t="shared" si="355"/>
        <v>0</v>
      </c>
      <c r="L3257" s="106">
        <f t="shared" si="356"/>
        <v>0</v>
      </c>
    </row>
    <row r="3258" spans="1:12" x14ac:dyDescent="0.3">
      <c r="A3258" s="104" t="s">
        <v>6889</v>
      </c>
      <c r="B3258" s="104" t="s">
        <v>6890</v>
      </c>
      <c r="C3258" s="105">
        <v>1780519</v>
      </c>
      <c r="D3258" s="105">
        <v>9442413</v>
      </c>
      <c r="E3258" s="106">
        <f t="shared" si="350"/>
        <v>5.3031801401726124</v>
      </c>
      <c r="F3258" s="107">
        <f t="shared" si="351"/>
        <v>52</v>
      </c>
      <c r="G3258" s="107">
        <f>COUNTIF(Data_Eksportir!$H$2:$H$3401,A3258)</f>
        <v>0</v>
      </c>
      <c r="H3258" s="104" t="str">
        <f t="shared" si="352"/>
        <v>5 – 20</v>
      </c>
      <c r="I3258" s="104" t="str">
        <f t="shared" si="353"/>
        <v>Di bawah ambang nilai</v>
      </c>
      <c r="J3258" s="106">
        <f t="shared" si="354"/>
        <v>9442413.0032579992</v>
      </c>
      <c r="K3258" s="105">
        <f t="shared" si="355"/>
        <v>0</v>
      </c>
      <c r="L3258" s="106">
        <f t="shared" si="356"/>
        <v>0</v>
      </c>
    </row>
    <row r="3259" spans="1:12" x14ac:dyDescent="0.3">
      <c r="A3259" s="104" t="s">
        <v>6891</v>
      </c>
      <c r="B3259" s="104" t="s">
        <v>6892</v>
      </c>
      <c r="C3259" s="105">
        <v>340351</v>
      </c>
      <c r="D3259" s="105">
        <v>1389272</v>
      </c>
      <c r="E3259" s="106">
        <f t="shared" si="350"/>
        <v>4.0818801766411736</v>
      </c>
      <c r="F3259" s="107">
        <f t="shared" si="351"/>
        <v>52</v>
      </c>
      <c r="G3259" s="107">
        <f>COUNTIF(Data_Eksportir!$H$2:$H$3401,A3259)</f>
        <v>0</v>
      </c>
      <c r="H3259" s="104" t="str">
        <f t="shared" si="352"/>
        <v>1 – 5</v>
      </c>
      <c r="I3259" s="104" t="str">
        <f t="shared" si="353"/>
        <v>Di bawah ambang nilai</v>
      </c>
      <c r="J3259" s="106">
        <f t="shared" si="354"/>
        <v>1389272.0032589999</v>
      </c>
      <c r="K3259" s="105">
        <f t="shared" si="355"/>
        <v>0</v>
      </c>
      <c r="L3259" s="106">
        <f t="shared" si="356"/>
        <v>0</v>
      </c>
    </row>
    <row r="3260" spans="1:12" x14ac:dyDescent="0.3">
      <c r="A3260" s="104" t="s">
        <v>6893</v>
      </c>
      <c r="B3260" s="104" t="s">
        <v>6894</v>
      </c>
      <c r="C3260" s="105">
        <v>538927</v>
      </c>
      <c r="D3260" s="105">
        <v>2717285</v>
      </c>
      <c r="E3260" s="106">
        <f t="shared" si="350"/>
        <v>5.0420279555487104</v>
      </c>
      <c r="F3260" s="107">
        <f t="shared" si="351"/>
        <v>52</v>
      </c>
      <c r="G3260" s="107">
        <f>COUNTIF(Data_Eksportir!$H$2:$H$3401,A3260)</f>
        <v>0</v>
      </c>
      <c r="H3260" s="104" t="str">
        <f t="shared" si="352"/>
        <v>5 – 20</v>
      </c>
      <c r="I3260" s="104" t="str">
        <f t="shared" si="353"/>
        <v>Di bawah ambang nilai</v>
      </c>
      <c r="J3260" s="106">
        <f t="shared" si="354"/>
        <v>2717285.0032600001</v>
      </c>
      <c r="K3260" s="105">
        <f t="shared" si="355"/>
        <v>0</v>
      </c>
      <c r="L3260" s="106">
        <f t="shared" si="356"/>
        <v>0</v>
      </c>
    </row>
    <row r="3261" spans="1:12" x14ac:dyDescent="0.3">
      <c r="A3261" s="104" t="s">
        <v>6895</v>
      </c>
      <c r="B3261" s="104" t="s">
        <v>6896</v>
      </c>
      <c r="C3261" s="105">
        <v>18219</v>
      </c>
      <c r="D3261" s="105">
        <v>182977</v>
      </c>
      <c r="E3261" s="106">
        <f t="shared" si="350"/>
        <v>10.043196662824524</v>
      </c>
      <c r="F3261" s="107">
        <f t="shared" si="351"/>
        <v>52</v>
      </c>
      <c r="G3261" s="107">
        <f>COUNTIF(Data_Eksportir!$H$2:$H$3401,A3261)</f>
        <v>0</v>
      </c>
      <c r="H3261" s="104" t="str">
        <f t="shared" si="352"/>
        <v>5 – 20</v>
      </c>
      <c r="I3261" s="104" t="str">
        <f t="shared" si="353"/>
        <v>Di bawah ambang nilai</v>
      </c>
      <c r="J3261" s="106">
        <f t="shared" si="354"/>
        <v>182977.00326100001</v>
      </c>
      <c r="K3261" s="105">
        <f t="shared" si="355"/>
        <v>0</v>
      </c>
      <c r="L3261" s="106">
        <f t="shared" si="356"/>
        <v>0</v>
      </c>
    </row>
    <row r="3262" spans="1:12" x14ac:dyDescent="0.3">
      <c r="A3262" s="104" t="s">
        <v>6897</v>
      </c>
      <c r="B3262" s="104" t="s">
        <v>6898</v>
      </c>
      <c r="C3262" s="105">
        <v>169638</v>
      </c>
      <c r="D3262" s="105">
        <v>1984967</v>
      </c>
      <c r="E3262" s="106">
        <f t="shared" si="350"/>
        <v>11.701193128898007</v>
      </c>
      <c r="F3262" s="107">
        <f t="shared" si="351"/>
        <v>52</v>
      </c>
      <c r="G3262" s="107">
        <f>COUNTIF(Data_Eksportir!$H$2:$H$3401,A3262)</f>
        <v>0</v>
      </c>
      <c r="H3262" s="104" t="str">
        <f t="shared" si="352"/>
        <v>5 – 20</v>
      </c>
      <c r="I3262" s="104" t="str">
        <f t="shared" si="353"/>
        <v>Di bawah ambang nilai</v>
      </c>
      <c r="J3262" s="106">
        <f t="shared" si="354"/>
        <v>1984967.0032619999</v>
      </c>
      <c r="K3262" s="105">
        <f t="shared" si="355"/>
        <v>0</v>
      </c>
      <c r="L3262" s="106">
        <f t="shared" si="356"/>
        <v>0</v>
      </c>
    </row>
    <row r="3263" spans="1:12" x14ac:dyDescent="0.3">
      <c r="A3263" s="104" t="s">
        <v>6899</v>
      </c>
      <c r="B3263" s="104" t="s">
        <v>6900</v>
      </c>
      <c r="C3263" s="105">
        <v>519</v>
      </c>
      <c r="D3263" s="105">
        <v>6281</v>
      </c>
      <c r="E3263" s="106">
        <f t="shared" si="350"/>
        <v>12.102119460500964</v>
      </c>
      <c r="F3263" s="107">
        <f t="shared" si="351"/>
        <v>52</v>
      </c>
      <c r="G3263" s="107">
        <f>COUNTIF(Data_Eksportir!$H$2:$H$3401,A3263)</f>
        <v>0</v>
      </c>
      <c r="H3263" s="104" t="str">
        <f t="shared" si="352"/>
        <v>5 – 20</v>
      </c>
      <c r="I3263" s="104" t="str">
        <f t="shared" si="353"/>
        <v>Di bawah ambang nilai</v>
      </c>
      <c r="J3263" s="106">
        <f t="shared" si="354"/>
        <v>6281.0032629999996</v>
      </c>
      <c r="K3263" s="105">
        <f t="shared" si="355"/>
        <v>0</v>
      </c>
      <c r="L3263" s="106">
        <f t="shared" si="356"/>
        <v>0</v>
      </c>
    </row>
    <row r="3264" spans="1:12" x14ac:dyDescent="0.3">
      <c r="A3264" s="104" t="s">
        <v>6901</v>
      </c>
      <c r="B3264" s="104" t="s">
        <v>6902</v>
      </c>
      <c r="C3264" s="105">
        <v>57611</v>
      </c>
      <c r="D3264" s="105">
        <v>459035</v>
      </c>
      <c r="E3264" s="106">
        <f t="shared" si="350"/>
        <v>7.9678360035409908</v>
      </c>
      <c r="F3264" s="107">
        <f t="shared" si="351"/>
        <v>52</v>
      </c>
      <c r="G3264" s="107">
        <f>COUNTIF(Data_Eksportir!$H$2:$H$3401,A3264)</f>
        <v>0</v>
      </c>
      <c r="H3264" s="104" t="str">
        <f t="shared" si="352"/>
        <v>5 – 20</v>
      </c>
      <c r="I3264" s="104" t="str">
        <f t="shared" si="353"/>
        <v>Di bawah ambang nilai</v>
      </c>
      <c r="J3264" s="106">
        <f t="shared" si="354"/>
        <v>459035.003264</v>
      </c>
      <c r="K3264" s="105">
        <f t="shared" si="355"/>
        <v>0</v>
      </c>
      <c r="L3264" s="106">
        <f t="shared" si="356"/>
        <v>0</v>
      </c>
    </row>
    <row r="3265" spans="1:12" x14ac:dyDescent="0.3">
      <c r="A3265" s="104" t="s">
        <v>6903</v>
      </c>
      <c r="B3265" s="104" t="s">
        <v>6904</v>
      </c>
      <c r="C3265" s="105">
        <v>24899</v>
      </c>
      <c r="D3265" s="105">
        <v>474456</v>
      </c>
      <c r="E3265" s="106">
        <f t="shared" si="350"/>
        <v>19.055223101329371</v>
      </c>
      <c r="F3265" s="107">
        <f t="shared" si="351"/>
        <v>52</v>
      </c>
      <c r="G3265" s="107">
        <f>COUNTIF(Data_Eksportir!$H$2:$H$3401,A3265)</f>
        <v>0</v>
      </c>
      <c r="H3265" s="104" t="str">
        <f t="shared" si="352"/>
        <v>5 – 20</v>
      </c>
      <c r="I3265" s="104" t="str">
        <f t="shared" si="353"/>
        <v>Di bawah ambang nilai</v>
      </c>
      <c r="J3265" s="106">
        <f t="shared" si="354"/>
        <v>474456.00326500001</v>
      </c>
      <c r="K3265" s="105">
        <f t="shared" si="355"/>
        <v>0</v>
      </c>
      <c r="L3265" s="106">
        <f t="shared" si="356"/>
        <v>0</v>
      </c>
    </row>
    <row r="3266" spans="1:12" x14ac:dyDescent="0.3">
      <c r="A3266" s="104" t="s">
        <v>6905</v>
      </c>
      <c r="B3266" s="104" t="s">
        <v>6906</v>
      </c>
      <c r="C3266" s="105">
        <v>258743</v>
      </c>
      <c r="D3266" s="105">
        <v>2569269</v>
      </c>
      <c r="E3266" s="106">
        <f t="shared" ref="E3266:E3329" si="357">IF(AND(ISNUMBER(C3266),C3266&gt;0),D3266/C3266,"")</f>
        <v>9.929810661544467</v>
      </c>
      <c r="F3266" s="107">
        <f t="shared" ref="F3266:F3329" si="358">VALUE(LEFT(A3266,2))</f>
        <v>52</v>
      </c>
      <c r="G3266" s="107">
        <f>COUNTIF(Data_Eksportir!$H$2:$H$3401,A3266)</f>
        <v>0</v>
      </c>
      <c r="H3266" s="104" t="str">
        <f t="shared" ref="H3266:H3329" si="359">IF(E3266="","Tanpa data berat",IF(E3266&lt;1,"Di bawah 1",IF(E3266&lt;5,"1 – 5",IF(E3266&lt;20,"5 – 20",IF(E3266&lt;100,"20 – 100","100 ke atas")))))</f>
        <v>5 – 20</v>
      </c>
      <c r="I3266" s="104" t="str">
        <f t="shared" ref="I3266:I3329" si="360">IF(D3266&lt;p_nilai_besar,"Di bawah ambang nilai",IF(G3266=0,"Belum terwakili",IF(G3266&lt;=p_listing_rendah,"Keterwakilan rendah","Terwakili")))</f>
        <v>Di bawah ambang nilai</v>
      </c>
      <c r="J3266" s="106">
        <f t="shared" ref="J3266:J3329" si="361">D3266+ROW()/10^6</f>
        <v>2569269.0032660002</v>
      </c>
      <c r="K3266" s="105">
        <f t="shared" ref="K3266:K3329" si="362">IF(D3266&gt;=p_nilai_besar,D3266/(1+G3266),0)</f>
        <v>0</v>
      </c>
      <c r="L3266" s="106">
        <f t="shared" ref="L3266:L3329" si="363">IF(K3266&gt;0,K3266+ROW()/10^6,0)</f>
        <v>0</v>
      </c>
    </row>
    <row r="3267" spans="1:12" x14ac:dyDescent="0.3">
      <c r="A3267" s="104" t="s">
        <v>6907</v>
      </c>
      <c r="B3267" s="104" t="s">
        <v>6908</v>
      </c>
      <c r="C3267" s="105">
        <v>149992</v>
      </c>
      <c r="D3267" s="105">
        <v>375399</v>
      </c>
      <c r="E3267" s="106">
        <f t="shared" si="357"/>
        <v>2.5027934823190572</v>
      </c>
      <c r="F3267" s="107">
        <f t="shared" si="358"/>
        <v>52</v>
      </c>
      <c r="G3267" s="107">
        <f>COUNTIF(Data_Eksportir!$H$2:$H$3401,A3267)</f>
        <v>0</v>
      </c>
      <c r="H3267" s="104" t="str">
        <f t="shared" si="359"/>
        <v>1 – 5</v>
      </c>
      <c r="I3267" s="104" t="str">
        <f t="shared" si="360"/>
        <v>Di bawah ambang nilai</v>
      </c>
      <c r="J3267" s="106">
        <f t="shared" si="361"/>
        <v>375399.00326700002</v>
      </c>
      <c r="K3267" s="105">
        <f t="shared" si="362"/>
        <v>0</v>
      </c>
      <c r="L3267" s="106">
        <f t="shared" si="363"/>
        <v>0</v>
      </c>
    </row>
    <row r="3268" spans="1:12" x14ac:dyDescent="0.3">
      <c r="A3268" s="104" t="s">
        <v>6909</v>
      </c>
      <c r="B3268" s="104" t="s">
        <v>6910</v>
      </c>
      <c r="C3268" s="105">
        <v>67338</v>
      </c>
      <c r="D3268" s="105">
        <v>515345</v>
      </c>
      <c r="E3268" s="106">
        <f t="shared" si="357"/>
        <v>7.6531082004217525</v>
      </c>
      <c r="F3268" s="107">
        <f t="shared" si="358"/>
        <v>52</v>
      </c>
      <c r="G3268" s="107">
        <f>COUNTIF(Data_Eksportir!$H$2:$H$3401,A3268)</f>
        <v>0</v>
      </c>
      <c r="H3268" s="104" t="str">
        <f t="shared" si="359"/>
        <v>5 – 20</v>
      </c>
      <c r="I3268" s="104" t="str">
        <f t="shared" si="360"/>
        <v>Di bawah ambang nilai</v>
      </c>
      <c r="J3268" s="106">
        <f t="shared" si="361"/>
        <v>515345.00326799997</v>
      </c>
      <c r="K3268" s="105">
        <f t="shared" si="362"/>
        <v>0</v>
      </c>
      <c r="L3268" s="106">
        <f t="shared" si="363"/>
        <v>0</v>
      </c>
    </row>
    <row r="3269" spans="1:12" x14ac:dyDescent="0.3">
      <c r="A3269" s="104" t="s">
        <v>6911</v>
      </c>
      <c r="B3269" s="104" t="s">
        <v>6912</v>
      </c>
      <c r="C3269" s="105">
        <v>30247</v>
      </c>
      <c r="D3269" s="105">
        <v>67102</v>
      </c>
      <c r="E3269" s="106">
        <f t="shared" si="357"/>
        <v>2.2184679472344366</v>
      </c>
      <c r="F3269" s="107">
        <f t="shared" si="358"/>
        <v>52</v>
      </c>
      <c r="G3269" s="107">
        <f>COUNTIF(Data_Eksportir!$H$2:$H$3401,A3269)</f>
        <v>0</v>
      </c>
      <c r="H3269" s="104" t="str">
        <f t="shared" si="359"/>
        <v>1 – 5</v>
      </c>
      <c r="I3269" s="104" t="str">
        <f t="shared" si="360"/>
        <v>Di bawah ambang nilai</v>
      </c>
      <c r="J3269" s="106">
        <f t="shared" si="361"/>
        <v>67102.003268999993</v>
      </c>
      <c r="K3269" s="105">
        <f t="shared" si="362"/>
        <v>0</v>
      </c>
      <c r="L3269" s="106">
        <f t="shared" si="363"/>
        <v>0</v>
      </c>
    </row>
    <row r="3270" spans="1:12" x14ac:dyDescent="0.3">
      <c r="A3270" s="104" t="s">
        <v>6913</v>
      </c>
      <c r="B3270" s="104" t="s">
        <v>6914</v>
      </c>
      <c r="C3270" s="105">
        <v>4</v>
      </c>
      <c r="D3270" s="105">
        <v>21</v>
      </c>
      <c r="E3270" s="106">
        <f t="shared" si="357"/>
        <v>5.25</v>
      </c>
      <c r="F3270" s="107">
        <f t="shared" si="358"/>
        <v>52</v>
      </c>
      <c r="G3270" s="107">
        <f>COUNTIF(Data_Eksportir!$H$2:$H$3401,A3270)</f>
        <v>0</v>
      </c>
      <c r="H3270" s="104" t="str">
        <f t="shared" si="359"/>
        <v>5 – 20</v>
      </c>
      <c r="I3270" s="104" t="str">
        <f t="shared" si="360"/>
        <v>Di bawah ambang nilai</v>
      </c>
      <c r="J3270" s="106">
        <f t="shared" si="361"/>
        <v>21.003270000000001</v>
      </c>
      <c r="K3270" s="105">
        <f t="shared" si="362"/>
        <v>0</v>
      </c>
      <c r="L3270" s="106">
        <f t="shared" si="363"/>
        <v>0</v>
      </c>
    </row>
    <row r="3271" spans="1:12" x14ac:dyDescent="0.3">
      <c r="A3271" s="104" t="s">
        <v>6915</v>
      </c>
      <c r="B3271" s="104" t="s">
        <v>6916</v>
      </c>
      <c r="C3271" s="105">
        <v>236256</v>
      </c>
      <c r="D3271" s="105">
        <v>3670271</v>
      </c>
      <c r="E3271" s="106">
        <f t="shared" si="357"/>
        <v>15.535144080996885</v>
      </c>
      <c r="F3271" s="107">
        <f t="shared" si="358"/>
        <v>52</v>
      </c>
      <c r="G3271" s="107">
        <f>COUNTIF(Data_Eksportir!$H$2:$H$3401,A3271)</f>
        <v>0</v>
      </c>
      <c r="H3271" s="104" t="str">
        <f t="shared" si="359"/>
        <v>5 – 20</v>
      </c>
      <c r="I3271" s="104" t="str">
        <f t="shared" si="360"/>
        <v>Di bawah ambang nilai</v>
      </c>
      <c r="J3271" s="106">
        <f t="shared" si="361"/>
        <v>3670271.003271</v>
      </c>
      <c r="K3271" s="105">
        <f t="shared" si="362"/>
        <v>0</v>
      </c>
      <c r="L3271" s="106">
        <f t="shared" si="363"/>
        <v>0</v>
      </c>
    </row>
    <row r="3272" spans="1:12" x14ac:dyDescent="0.3">
      <c r="A3272" s="104" t="s">
        <v>6917</v>
      </c>
      <c r="B3272" s="104" t="s">
        <v>6918</v>
      </c>
      <c r="C3272" s="105">
        <v>293904</v>
      </c>
      <c r="D3272" s="105">
        <v>2633252</v>
      </c>
      <c r="E3272" s="106">
        <f t="shared" si="357"/>
        <v>8.9595650280363657</v>
      </c>
      <c r="F3272" s="107">
        <f t="shared" si="358"/>
        <v>52</v>
      </c>
      <c r="G3272" s="107">
        <f>COUNTIF(Data_Eksportir!$H$2:$H$3401,A3272)</f>
        <v>0</v>
      </c>
      <c r="H3272" s="104" t="str">
        <f t="shared" si="359"/>
        <v>5 – 20</v>
      </c>
      <c r="I3272" s="104" t="str">
        <f t="shared" si="360"/>
        <v>Di bawah ambang nilai</v>
      </c>
      <c r="J3272" s="106">
        <f t="shared" si="361"/>
        <v>2633252.0032719998</v>
      </c>
      <c r="K3272" s="105">
        <f t="shared" si="362"/>
        <v>0</v>
      </c>
      <c r="L3272" s="106">
        <f t="shared" si="363"/>
        <v>0</v>
      </c>
    </row>
    <row r="3273" spans="1:12" x14ac:dyDescent="0.3">
      <c r="A3273" s="104" t="s">
        <v>6919</v>
      </c>
      <c r="B3273" s="104" t="s">
        <v>6920</v>
      </c>
      <c r="C3273" s="105">
        <v>60559</v>
      </c>
      <c r="D3273" s="105">
        <v>591296</v>
      </c>
      <c r="E3273" s="106">
        <f t="shared" si="357"/>
        <v>9.7639657193810994</v>
      </c>
      <c r="F3273" s="107">
        <f t="shared" si="358"/>
        <v>52</v>
      </c>
      <c r="G3273" s="107">
        <f>COUNTIF(Data_Eksportir!$H$2:$H$3401,A3273)</f>
        <v>0</v>
      </c>
      <c r="H3273" s="104" t="str">
        <f t="shared" si="359"/>
        <v>5 – 20</v>
      </c>
      <c r="I3273" s="104" t="str">
        <f t="shared" si="360"/>
        <v>Di bawah ambang nilai</v>
      </c>
      <c r="J3273" s="106">
        <f t="shared" si="361"/>
        <v>591296.00327300001</v>
      </c>
      <c r="K3273" s="105">
        <f t="shared" si="362"/>
        <v>0</v>
      </c>
      <c r="L3273" s="106">
        <f t="shared" si="363"/>
        <v>0</v>
      </c>
    </row>
    <row r="3274" spans="1:12" x14ac:dyDescent="0.3">
      <c r="A3274" s="104" t="s">
        <v>6921</v>
      </c>
      <c r="B3274" s="104" t="s">
        <v>6922</v>
      </c>
      <c r="C3274" s="105">
        <v>17326</v>
      </c>
      <c r="D3274" s="105">
        <v>225036</v>
      </c>
      <c r="E3274" s="106">
        <f t="shared" si="357"/>
        <v>12.988341221285928</v>
      </c>
      <c r="F3274" s="107">
        <f t="shared" si="358"/>
        <v>52</v>
      </c>
      <c r="G3274" s="107">
        <f>COUNTIF(Data_Eksportir!$H$2:$H$3401,A3274)</f>
        <v>0</v>
      </c>
      <c r="H3274" s="104" t="str">
        <f t="shared" si="359"/>
        <v>5 – 20</v>
      </c>
      <c r="I3274" s="104" t="str">
        <f t="shared" si="360"/>
        <v>Di bawah ambang nilai</v>
      </c>
      <c r="J3274" s="106">
        <f t="shared" si="361"/>
        <v>225036.00327399999</v>
      </c>
      <c r="K3274" s="105">
        <f t="shared" si="362"/>
        <v>0</v>
      </c>
      <c r="L3274" s="106">
        <f t="shared" si="363"/>
        <v>0</v>
      </c>
    </row>
    <row r="3275" spans="1:12" x14ac:dyDescent="0.3">
      <c r="A3275" s="104" t="s">
        <v>6923</v>
      </c>
      <c r="B3275" s="104" t="s">
        <v>6924</v>
      </c>
      <c r="C3275" s="105">
        <v>261361</v>
      </c>
      <c r="D3275" s="105">
        <v>4392766</v>
      </c>
      <c r="E3275" s="106">
        <f t="shared" si="357"/>
        <v>16.807274229896581</v>
      </c>
      <c r="F3275" s="107">
        <f t="shared" si="358"/>
        <v>52</v>
      </c>
      <c r="G3275" s="107">
        <f>COUNTIF(Data_Eksportir!$H$2:$H$3401,A3275)</f>
        <v>0</v>
      </c>
      <c r="H3275" s="104" t="str">
        <f t="shared" si="359"/>
        <v>5 – 20</v>
      </c>
      <c r="I3275" s="104" t="str">
        <f t="shared" si="360"/>
        <v>Di bawah ambang nilai</v>
      </c>
      <c r="J3275" s="106">
        <f t="shared" si="361"/>
        <v>4392766.0032749996</v>
      </c>
      <c r="K3275" s="105">
        <f t="shared" si="362"/>
        <v>0</v>
      </c>
      <c r="L3275" s="106">
        <f t="shared" si="363"/>
        <v>0</v>
      </c>
    </row>
    <row r="3276" spans="1:12" x14ac:dyDescent="0.3">
      <c r="A3276" s="104" t="s">
        <v>6925</v>
      </c>
      <c r="B3276" s="104" t="s">
        <v>6926</v>
      </c>
      <c r="C3276" s="105">
        <v>829921</v>
      </c>
      <c r="D3276" s="105">
        <v>9685603</v>
      </c>
      <c r="E3276" s="106">
        <f t="shared" si="357"/>
        <v>11.67051201258915</v>
      </c>
      <c r="F3276" s="107">
        <f t="shared" si="358"/>
        <v>52</v>
      </c>
      <c r="G3276" s="107">
        <f>COUNTIF(Data_Eksportir!$H$2:$H$3401,A3276)</f>
        <v>0</v>
      </c>
      <c r="H3276" s="104" t="str">
        <f t="shared" si="359"/>
        <v>5 – 20</v>
      </c>
      <c r="I3276" s="104" t="str">
        <f t="shared" si="360"/>
        <v>Di bawah ambang nilai</v>
      </c>
      <c r="J3276" s="106">
        <f t="shared" si="361"/>
        <v>9685603.0032759998</v>
      </c>
      <c r="K3276" s="105">
        <f t="shared" si="362"/>
        <v>0</v>
      </c>
      <c r="L3276" s="106">
        <f t="shared" si="363"/>
        <v>0</v>
      </c>
    </row>
    <row r="3277" spans="1:12" x14ac:dyDescent="0.3">
      <c r="A3277" s="104" t="s">
        <v>6927</v>
      </c>
      <c r="B3277" s="104" t="s">
        <v>6928</v>
      </c>
      <c r="C3277" s="105">
        <v>6412</v>
      </c>
      <c r="D3277" s="105">
        <v>86516</v>
      </c>
      <c r="E3277" s="106">
        <f t="shared" si="357"/>
        <v>13.492825951341235</v>
      </c>
      <c r="F3277" s="107">
        <f t="shared" si="358"/>
        <v>52</v>
      </c>
      <c r="G3277" s="107">
        <f>COUNTIF(Data_Eksportir!$H$2:$H$3401,A3277)</f>
        <v>0</v>
      </c>
      <c r="H3277" s="104" t="str">
        <f t="shared" si="359"/>
        <v>5 – 20</v>
      </c>
      <c r="I3277" s="104" t="str">
        <f t="shared" si="360"/>
        <v>Di bawah ambang nilai</v>
      </c>
      <c r="J3277" s="106">
        <f t="shared" si="361"/>
        <v>86516.003276999996</v>
      </c>
      <c r="K3277" s="105">
        <f t="shared" si="362"/>
        <v>0</v>
      </c>
      <c r="L3277" s="106">
        <f t="shared" si="363"/>
        <v>0</v>
      </c>
    </row>
    <row r="3278" spans="1:12" x14ac:dyDescent="0.3">
      <c r="A3278" s="104" t="s">
        <v>6929</v>
      </c>
      <c r="B3278" s="104" t="s">
        <v>6930</v>
      </c>
      <c r="C3278" s="105">
        <v>2030</v>
      </c>
      <c r="D3278" s="105">
        <v>40891</v>
      </c>
      <c r="E3278" s="106">
        <f t="shared" si="357"/>
        <v>20.143349753694583</v>
      </c>
      <c r="F3278" s="107">
        <f t="shared" si="358"/>
        <v>52</v>
      </c>
      <c r="G3278" s="107">
        <f>COUNTIF(Data_Eksportir!$H$2:$H$3401,A3278)</f>
        <v>0</v>
      </c>
      <c r="H3278" s="104" t="str">
        <f t="shared" si="359"/>
        <v>20 – 100</v>
      </c>
      <c r="I3278" s="104" t="str">
        <f t="shared" si="360"/>
        <v>Di bawah ambang nilai</v>
      </c>
      <c r="J3278" s="106">
        <f t="shared" si="361"/>
        <v>40891.003277999996</v>
      </c>
      <c r="K3278" s="105">
        <f t="shared" si="362"/>
        <v>0</v>
      </c>
      <c r="L3278" s="106">
        <f t="shared" si="363"/>
        <v>0</v>
      </c>
    </row>
    <row r="3279" spans="1:12" x14ac:dyDescent="0.3">
      <c r="A3279" s="104" t="s">
        <v>6931</v>
      </c>
      <c r="B3279" s="104" t="s">
        <v>6932</v>
      </c>
      <c r="C3279" s="105">
        <v>6623</v>
      </c>
      <c r="D3279" s="105">
        <v>74693</v>
      </c>
      <c r="E3279" s="106">
        <f t="shared" si="357"/>
        <v>11.277819719160501</v>
      </c>
      <c r="F3279" s="107">
        <f t="shared" si="358"/>
        <v>52</v>
      </c>
      <c r="G3279" s="107">
        <f>COUNTIF(Data_Eksportir!$H$2:$H$3401,A3279)</f>
        <v>0</v>
      </c>
      <c r="H3279" s="104" t="str">
        <f t="shared" si="359"/>
        <v>5 – 20</v>
      </c>
      <c r="I3279" s="104" t="str">
        <f t="shared" si="360"/>
        <v>Di bawah ambang nilai</v>
      </c>
      <c r="J3279" s="106">
        <f t="shared" si="361"/>
        <v>74693.003278999997</v>
      </c>
      <c r="K3279" s="105">
        <f t="shared" si="362"/>
        <v>0</v>
      </c>
      <c r="L3279" s="106">
        <f t="shared" si="363"/>
        <v>0</v>
      </c>
    </row>
    <row r="3280" spans="1:12" x14ac:dyDescent="0.3">
      <c r="A3280" s="104" t="s">
        <v>6933</v>
      </c>
      <c r="B3280" s="104" t="s">
        <v>6934</v>
      </c>
      <c r="C3280" s="105">
        <v>25030</v>
      </c>
      <c r="D3280" s="105">
        <v>149336</v>
      </c>
      <c r="E3280" s="106">
        <f t="shared" si="357"/>
        <v>5.9662804634438675</v>
      </c>
      <c r="F3280" s="107">
        <f t="shared" si="358"/>
        <v>52</v>
      </c>
      <c r="G3280" s="107">
        <f>COUNTIF(Data_Eksportir!$H$2:$H$3401,A3280)</f>
        <v>0</v>
      </c>
      <c r="H3280" s="104" t="str">
        <f t="shared" si="359"/>
        <v>5 – 20</v>
      </c>
      <c r="I3280" s="104" t="str">
        <f t="shared" si="360"/>
        <v>Di bawah ambang nilai</v>
      </c>
      <c r="J3280" s="106">
        <f t="shared" si="361"/>
        <v>149336.00328</v>
      </c>
      <c r="K3280" s="105">
        <f t="shared" si="362"/>
        <v>0</v>
      </c>
      <c r="L3280" s="106">
        <f t="shared" si="363"/>
        <v>0</v>
      </c>
    </row>
    <row r="3281" spans="1:12" x14ac:dyDescent="0.3">
      <c r="A3281" s="104" t="s">
        <v>6935</v>
      </c>
      <c r="B3281" s="104" t="s">
        <v>6936</v>
      </c>
      <c r="C3281" s="105">
        <v>464221</v>
      </c>
      <c r="D3281" s="105">
        <v>4972833</v>
      </c>
      <c r="E3281" s="106">
        <f t="shared" si="357"/>
        <v>10.712210348088519</v>
      </c>
      <c r="F3281" s="107">
        <f t="shared" si="358"/>
        <v>52</v>
      </c>
      <c r="G3281" s="107">
        <f>COUNTIF(Data_Eksportir!$H$2:$H$3401,A3281)</f>
        <v>0</v>
      </c>
      <c r="H3281" s="104" t="str">
        <f t="shared" si="359"/>
        <v>5 – 20</v>
      </c>
      <c r="I3281" s="104" t="str">
        <f t="shared" si="360"/>
        <v>Di bawah ambang nilai</v>
      </c>
      <c r="J3281" s="106">
        <f t="shared" si="361"/>
        <v>4972833.0032810001</v>
      </c>
      <c r="K3281" s="105">
        <f t="shared" si="362"/>
        <v>0</v>
      </c>
      <c r="L3281" s="106">
        <f t="shared" si="363"/>
        <v>0</v>
      </c>
    </row>
    <row r="3282" spans="1:12" x14ac:dyDescent="0.3">
      <c r="A3282" s="104" t="s">
        <v>6937</v>
      </c>
      <c r="B3282" s="104" t="s">
        <v>6938</v>
      </c>
      <c r="C3282" s="105">
        <v>145560</v>
      </c>
      <c r="D3282" s="105">
        <v>240</v>
      </c>
      <c r="E3282" s="106">
        <f t="shared" si="357"/>
        <v>1.6488046166529267E-3</v>
      </c>
      <c r="F3282" s="107">
        <f t="shared" si="358"/>
        <v>52</v>
      </c>
      <c r="G3282" s="107">
        <f>COUNTIF(Data_Eksportir!$H$2:$H$3401,A3282)</f>
        <v>0</v>
      </c>
      <c r="H3282" s="104" t="str">
        <f t="shared" si="359"/>
        <v>Di bawah 1</v>
      </c>
      <c r="I3282" s="104" t="str">
        <f t="shared" si="360"/>
        <v>Di bawah ambang nilai</v>
      </c>
      <c r="J3282" s="106">
        <f t="shared" si="361"/>
        <v>240.00328200000001</v>
      </c>
      <c r="K3282" s="105">
        <f t="shared" si="362"/>
        <v>0</v>
      </c>
      <c r="L3282" s="106">
        <f t="shared" si="363"/>
        <v>0</v>
      </c>
    </row>
    <row r="3283" spans="1:12" x14ac:dyDescent="0.3">
      <c r="A3283" s="104" t="s">
        <v>6939</v>
      </c>
      <c r="B3283" s="104" t="s">
        <v>6940</v>
      </c>
      <c r="C3283" s="105">
        <v>143411</v>
      </c>
      <c r="D3283" s="105">
        <v>639936</v>
      </c>
      <c r="E3283" s="106">
        <f t="shared" si="357"/>
        <v>4.4622518495791814</v>
      </c>
      <c r="F3283" s="107">
        <f t="shared" si="358"/>
        <v>52</v>
      </c>
      <c r="G3283" s="107">
        <f>COUNTIF(Data_Eksportir!$H$2:$H$3401,A3283)</f>
        <v>0</v>
      </c>
      <c r="H3283" s="104" t="str">
        <f t="shared" si="359"/>
        <v>1 – 5</v>
      </c>
      <c r="I3283" s="104" t="str">
        <f t="shared" si="360"/>
        <v>Di bawah ambang nilai</v>
      </c>
      <c r="J3283" s="106">
        <f t="shared" si="361"/>
        <v>639936.00328299997</v>
      </c>
      <c r="K3283" s="105">
        <f t="shared" si="362"/>
        <v>0</v>
      </c>
      <c r="L3283" s="106">
        <f t="shared" si="363"/>
        <v>0</v>
      </c>
    </row>
    <row r="3284" spans="1:12" x14ac:dyDescent="0.3">
      <c r="A3284" s="104" t="s">
        <v>6941</v>
      </c>
      <c r="B3284" s="104" t="s">
        <v>6942</v>
      </c>
      <c r="C3284" s="105">
        <v>193</v>
      </c>
      <c r="D3284" s="105">
        <v>3283</v>
      </c>
      <c r="E3284" s="106">
        <f t="shared" si="357"/>
        <v>17.010362694300518</v>
      </c>
      <c r="F3284" s="107">
        <f t="shared" si="358"/>
        <v>52</v>
      </c>
      <c r="G3284" s="107">
        <f>COUNTIF(Data_Eksportir!$H$2:$H$3401,A3284)</f>
        <v>0</v>
      </c>
      <c r="H3284" s="104" t="str">
        <f t="shared" si="359"/>
        <v>5 – 20</v>
      </c>
      <c r="I3284" s="104" t="str">
        <f t="shared" si="360"/>
        <v>Di bawah ambang nilai</v>
      </c>
      <c r="J3284" s="106">
        <f t="shared" si="361"/>
        <v>3283.0032839999999</v>
      </c>
      <c r="K3284" s="105">
        <f t="shared" si="362"/>
        <v>0</v>
      </c>
      <c r="L3284" s="106">
        <f t="shared" si="363"/>
        <v>0</v>
      </c>
    </row>
    <row r="3285" spans="1:12" x14ac:dyDescent="0.3">
      <c r="A3285" s="104" t="s">
        <v>6943</v>
      </c>
      <c r="B3285" s="104" t="s">
        <v>6944</v>
      </c>
      <c r="C3285" s="105">
        <v>62623</v>
      </c>
      <c r="D3285" s="105">
        <v>577349</v>
      </c>
      <c r="E3285" s="106">
        <f t="shared" si="357"/>
        <v>9.219440141800936</v>
      </c>
      <c r="F3285" s="107">
        <f t="shared" si="358"/>
        <v>52</v>
      </c>
      <c r="G3285" s="107">
        <f>COUNTIF(Data_Eksportir!$H$2:$H$3401,A3285)</f>
        <v>0</v>
      </c>
      <c r="H3285" s="104" t="str">
        <f t="shared" si="359"/>
        <v>5 – 20</v>
      </c>
      <c r="I3285" s="104" t="str">
        <f t="shared" si="360"/>
        <v>Di bawah ambang nilai</v>
      </c>
      <c r="J3285" s="106">
        <f t="shared" si="361"/>
        <v>577349.00328499998</v>
      </c>
      <c r="K3285" s="105">
        <f t="shared" si="362"/>
        <v>0</v>
      </c>
      <c r="L3285" s="106">
        <f t="shared" si="363"/>
        <v>0</v>
      </c>
    </row>
    <row r="3286" spans="1:12" x14ac:dyDescent="0.3">
      <c r="A3286" s="104" t="s">
        <v>6945</v>
      </c>
      <c r="B3286" s="104" t="s">
        <v>6946</v>
      </c>
      <c r="C3286" s="105">
        <v>1872</v>
      </c>
      <c r="D3286" s="105">
        <v>7801</v>
      </c>
      <c r="E3286" s="106">
        <f t="shared" si="357"/>
        <v>4.1672008547008543</v>
      </c>
      <c r="F3286" s="107">
        <f t="shared" si="358"/>
        <v>52</v>
      </c>
      <c r="G3286" s="107">
        <f>COUNTIF(Data_Eksportir!$H$2:$H$3401,A3286)</f>
        <v>0</v>
      </c>
      <c r="H3286" s="104" t="str">
        <f t="shared" si="359"/>
        <v>1 – 5</v>
      </c>
      <c r="I3286" s="104" t="str">
        <f t="shared" si="360"/>
        <v>Di bawah ambang nilai</v>
      </c>
      <c r="J3286" s="106">
        <f t="shared" si="361"/>
        <v>7801.0032860000001</v>
      </c>
      <c r="K3286" s="105">
        <f t="shared" si="362"/>
        <v>0</v>
      </c>
      <c r="L3286" s="106">
        <f t="shared" si="363"/>
        <v>0</v>
      </c>
    </row>
    <row r="3287" spans="1:12" x14ac:dyDescent="0.3">
      <c r="A3287" s="104" t="s">
        <v>6947</v>
      </c>
      <c r="B3287" s="104" t="s">
        <v>6948</v>
      </c>
      <c r="C3287" s="105">
        <v>5589</v>
      </c>
      <c r="D3287" s="105">
        <v>12532</v>
      </c>
      <c r="E3287" s="106">
        <f t="shared" si="357"/>
        <v>2.2422615852567542</v>
      </c>
      <c r="F3287" s="107">
        <f t="shared" si="358"/>
        <v>52</v>
      </c>
      <c r="G3287" s="107">
        <f>COUNTIF(Data_Eksportir!$H$2:$H$3401,A3287)</f>
        <v>0</v>
      </c>
      <c r="H3287" s="104" t="str">
        <f t="shared" si="359"/>
        <v>1 – 5</v>
      </c>
      <c r="I3287" s="104" t="str">
        <f t="shared" si="360"/>
        <v>Di bawah ambang nilai</v>
      </c>
      <c r="J3287" s="106">
        <f t="shared" si="361"/>
        <v>12532.003287</v>
      </c>
      <c r="K3287" s="105">
        <f t="shared" si="362"/>
        <v>0</v>
      </c>
      <c r="L3287" s="106">
        <f t="shared" si="363"/>
        <v>0</v>
      </c>
    </row>
    <row r="3288" spans="1:12" x14ac:dyDescent="0.3">
      <c r="A3288" s="104" t="s">
        <v>6949</v>
      </c>
      <c r="B3288" s="104" t="s">
        <v>6950</v>
      </c>
      <c r="C3288" s="105">
        <v>96346</v>
      </c>
      <c r="D3288" s="105">
        <v>737203</v>
      </c>
      <c r="E3288" s="106">
        <f t="shared" si="357"/>
        <v>7.6516202021879476</v>
      </c>
      <c r="F3288" s="107">
        <f t="shared" si="358"/>
        <v>52</v>
      </c>
      <c r="G3288" s="107">
        <f>COUNTIF(Data_Eksportir!$H$2:$H$3401,A3288)</f>
        <v>0</v>
      </c>
      <c r="H3288" s="104" t="str">
        <f t="shared" si="359"/>
        <v>5 – 20</v>
      </c>
      <c r="I3288" s="104" t="str">
        <f t="shared" si="360"/>
        <v>Di bawah ambang nilai</v>
      </c>
      <c r="J3288" s="106">
        <f t="shared" si="361"/>
        <v>737203.00328800001</v>
      </c>
      <c r="K3288" s="105">
        <f t="shared" si="362"/>
        <v>0</v>
      </c>
      <c r="L3288" s="106">
        <f t="shared" si="363"/>
        <v>0</v>
      </c>
    </row>
    <row r="3289" spans="1:12" x14ac:dyDescent="0.3">
      <c r="A3289" s="104" t="s">
        <v>6951</v>
      </c>
      <c r="B3289" s="104" t="s">
        <v>6952</v>
      </c>
      <c r="C3289" s="105">
        <v>59907</v>
      </c>
      <c r="D3289" s="105">
        <v>684114</v>
      </c>
      <c r="E3289" s="106">
        <f t="shared" si="357"/>
        <v>11.419600380589914</v>
      </c>
      <c r="F3289" s="107">
        <f t="shared" si="358"/>
        <v>52</v>
      </c>
      <c r="G3289" s="107">
        <f>COUNTIF(Data_Eksportir!$H$2:$H$3401,A3289)</f>
        <v>0</v>
      </c>
      <c r="H3289" s="104" t="str">
        <f t="shared" si="359"/>
        <v>5 – 20</v>
      </c>
      <c r="I3289" s="104" t="str">
        <f t="shared" si="360"/>
        <v>Di bawah ambang nilai</v>
      </c>
      <c r="J3289" s="106">
        <f t="shared" si="361"/>
        <v>684114.00328900001</v>
      </c>
      <c r="K3289" s="105">
        <f t="shared" si="362"/>
        <v>0</v>
      </c>
      <c r="L3289" s="106">
        <f t="shared" si="363"/>
        <v>0</v>
      </c>
    </row>
    <row r="3290" spans="1:12" x14ac:dyDescent="0.3">
      <c r="A3290" s="104" t="s">
        <v>6953</v>
      </c>
      <c r="B3290" s="104" t="s">
        <v>6954</v>
      </c>
      <c r="C3290" s="105">
        <v>51</v>
      </c>
      <c r="D3290" s="105">
        <v>119</v>
      </c>
      <c r="E3290" s="106">
        <f t="shared" si="357"/>
        <v>2.3333333333333335</v>
      </c>
      <c r="F3290" s="107">
        <f t="shared" si="358"/>
        <v>52</v>
      </c>
      <c r="G3290" s="107">
        <f>COUNTIF(Data_Eksportir!$H$2:$H$3401,A3290)</f>
        <v>0</v>
      </c>
      <c r="H3290" s="104" t="str">
        <f t="shared" si="359"/>
        <v>1 – 5</v>
      </c>
      <c r="I3290" s="104" t="str">
        <f t="shared" si="360"/>
        <v>Di bawah ambang nilai</v>
      </c>
      <c r="J3290" s="106">
        <f t="shared" si="361"/>
        <v>119.00329000000001</v>
      </c>
      <c r="K3290" s="105">
        <f t="shared" si="362"/>
        <v>0</v>
      </c>
      <c r="L3290" s="106">
        <f t="shared" si="363"/>
        <v>0</v>
      </c>
    </row>
    <row r="3291" spans="1:12" x14ac:dyDescent="0.3">
      <c r="A3291" s="104" t="s">
        <v>6955</v>
      </c>
      <c r="B3291" s="104" t="s">
        <v>6956</v>
      </c>
      <c r="C3291" s="105">
        <v>762932</v>
      </c>
      <c r="D3291" s="105">
        <v>4599655</v>
      </c>
      <c r="E3291" s="106">
        <f t="shared" si="357"/>
        <v>6.0289186978656026</v>
      </c>
      <c r="F3291" s="107">
        <f t="shared" si="358"/>
        <v>52</v>
      </c>
      <c r="G3291" s="107">
        <f>COUNTIF(Data_Eksportir!$H$2:$H$3401,A3291)</f>
        <v>0</v>
      </c>
      <c r="H3291" s="104" t="str">
        <f t="shared" si="359"/>
        <v>5 – 20</v>
      </c>
      <c r="I3291" s="104" t="str">
        <f t="shared" si="360"/>
        <v>Di bawah ambang nilai</v>
      </c>
      <c r="J3291" s="106">
        <f t="shared" si="361"/>
        <v>4599655.0032909997</v>
      </c>
      <c r="K3291" s="105">
        <f t="shared" si="362"/>
        <v>0</v>
      </c>
      <c r="L3291" s="106">
        <f t="shared" si="363"/>
        <v>0</v>
      </c>
    </row>
    <row r="3292" spans="1:12" x14ac:dyDescent="0.3">
      <c r="A3292" s="104" t="s">
        <v>6957</v>
      </c>
      <c r="B3292" s="104" t="s">
        <v>6958</v>
      </c>
      <c r="C3292" s="105">
        <v>51879</v>
      </c>
      <c r="D3292" s="105">
        <v>546478</v>
      </c>
      <c r="E3292" s="106">
        <f t="shared" si="357"/>
        <v>10.53370342527805</v>
      </c>
      <c r="F3292" s="107">
        <f t="shared" si="358"/>
        <v>52</v>
      </c>
      <c r="G3292" s="107">
        <f>COUNTIF(Data_Eksportir!$H$2:$H$3401,A3292)</f>
        <v>0</v>
      </c>
      <c r="H3292" s="104" t="str">
        <f t="shared" si="359"/>
        <v>5 – 20</v>
      </c>
      <c r="I3292" s="104" t="str">
        <f t="shared" si="360"/>
        <v>Di bawah ambang nilai</v>
      </c>
      <c r="J3292" s="106">
        <f t="shared" si="361"/>
        <v>546478.00329200004</v>
      </c>
      <c r="K3292" s="105">
        <f t="shared" si="362"/>
        <v>0</v>
      </c>
      <c r="L3292" s="106">
        <f t="shared" si="363"/>
        <v>0</v>
      </c>
    </row>
    <row r="3293" spans="1:12" x14ac:dyDescent="0.3">
      <c r="A3293" s="104" t="s">
        <v>6959</v>
      </c>
      <c r="B3293" s="104" t="s">
        <v>6960</v>
      </c>
      <c r="C3293" s="105">
        <v>11981</v>
      </c>
      <c r="D3293" s="105">
        <v>35942</v>
      </c>
      <c r="E3293" s="106">
        <f t="shared" si="357"/>
        <v>2.999916534512979</v>
      </c>
      <c r="F3293" s="107">
        <f t="shared" si="358"/>
        <v>52</v>
      </c>
      <c r="G3293" s="107">
        <f>COUNTIF(Data_Eksportir!$H$2:$H$3401,A3293)</f>
        <v>0</v>
      </c>
      <c r="H3293" s="104" t="str">
        <f t="shared" si="359"/>
        <v>1 – 5</v>
      </c>
      <c r="I3293" s="104" t="str">
        <f t="shared" si="360"/>
        <v>Di bawah ambang nilai</v>
      </c>
      <c r="J3293" s="106">
        <f t="shared" si="361"/>
        <v>35942.003293000002</v>
      </c>
      <c r="K3293" s="105">
        <f t="shared" si="362"/>
        <v>0</v>
      </c>
      <c r="L3293" s="106">
        <f t="shared" si="363"/>
        <v>0</v>
      </c>
    </row>
    <row r="3294" spans="1:12" x14ac:dyDescent="0.3">
      <c r="A3294" s="104" t="s">
        <v>6961</v>
      </c>
      <c r="B3294" s="104" t="s">
        <v>6962</v>
      </c>
      <c r="C3294" s="105">
        <v>265</v>
      </c>
      <c r="D3294" s="105">
        <v>3560</v>
      </c>
      <c r="E3294" s="106">
        <f t="shared" si="357"/>
        <v>13.433962264150944</v>
      </c>
      <c r="F3294" s="107">
        <f t="shared" si="358"/>
        <v>52</v>
      </c>
      <c r="G3294" s="107">
        <f>COUNTIF(Data_Eksportir!$H$2:$H$3401,A3294)</f>
        <v>0</v>
      </c>
      <c r="H3294" s="104" t="str">
        <f t="shared" si="359"/>
        <v>5 – 20</v>
      </c>
      <c r="I3294" s="104" t="str">
        <f t="shared" si="360"/>
        <v>Di bawah ambang nilai</v>
      </c>
      <c r="J3294" s="106">
        <f t="shared" si="361"/>
        <v>3560.0032940000001</v>
      </c>
      <c r="K3294" s="105">
        <f t="shared" si="362"/>
        <v>0</v>
      </c>
      <c r="L3294" s="106">
        <f t="shared" si="363"/>
        <v>0</v>
      </c>
    </row>
    <row r="3295" spans="1:12" x14ac:dyDescent="0.3">
      <c r="A3295" s="104" t="s">
        <v>6963</v>
      </c>
      <c r="B3295" s="104" t="s">
        <v>6964</v>
      </c>
      <c r="C3295" s="105">
        <v>959</v>
      </c>
      <c r="D3295" s="105">
        <v>14515</v>
      </c>
      <c r="E3295" s="106">
        <f t="shared" si="357"/>
        <v>15.135557872784149</v>
      </c>
      <c r="F3295" s="107">
        <f t="shared" si="358"/>
        <v>52</v>
      </c>
      <c r="G3295" s="107">
        <f>COUNTIF(Data_Eksportir!$H$2:$H$3401,A3295)</f>
        <v>0</v>
      </c>
      <c r="H3295" s="104" t="str">
        <f t="shared" si="359"/>
        <v>5 – 20</v>
      </c>
      <c r="I3295" s="104" t="str">
        <f t="shared" si="360"/>
        <v>Di bawah ambang nilai</v>
      </c>
      <c r="J3295" s="106">
        <f t="shared" si="361"/>
        <v>14515.003295</v>
      </c>
      <c r="K3295" s="105">
        <f t="shared" si="362"/>
        <v>0</v>
      </c>
      <c r="L3295" s="106">
        <f t="shared" si="363"/>
        <v>0</v>
      </c>
    </row>
    <row r="3296" spans="1:12" x14ac:dyDescent="0.3">
      <c r="A3296" s="104" t="s">
        <v>6965</v>
      </c>
      <c r="B3296" s="104" t="s">
        <v>6966</v>
      </c>
      <c r="C3296" s="105">
        <v>6358</v>
      </c>
      <c r="D3296" s="105">
        <v>34257</v>
      </c>
      <c r="E3296" s="106">
        <f t="shared" si="357"/>
        <v>5.3880150990877631</v>
      </c>
      <c r="F3296" s="107">
        <f t="shared" si="358"/>
        <v>52</v>
      </c>
      <c r="G3296" s="107">
        <f>COUNTIF(Data_Eksportir!$H$2:$H$3401,A3296)</f>
        <v>0</v>
      </c>
      <c r="H3296" s="104" t="str">
        <f t="shared" si="359"/>
        <v>5 – 20</v>
      </c>
      <c r="I3296" s="104" t="str">
        <f t="shared" si="360"/>
        <v>Di bawah ambang nilai</v>
      </c>
      <c r="J3296" s="106">
        <f t="shared" si="361"/>
        <v>34257.003296000003</v>
      </c>
      <c r="K3296" s="105">
        <f t="shared" si="362"/>
        <v>0</v>
      </c>
      <c r="L3296" s="106">
        <f t="shared" si="363"/>
        <v>0</v>
      </c>
    </row>
    <row r="3297" spans="1:12" x14ac:dyDescent="0.3">
      <c r="A3297" s="104" t="s">
        <v>6967</v>
      </c>
      <c r="B3297" s="104" t="s">
        <v>6968</v>
      </c>
      <c r="C3297" s="105">
        <v>101300</v>
      </c>
      <c r="D3297" s="105">
        <v>2336688</v>
      </c>
      <c r="E3297" s="106">
        <f t="shared" si="357"/>
        <v>23.06700888450148</v>
      </c>
      <c r="F3297" s="107">
        <f t="shared" si="358"/>
        <v>52</v>
      </c>
      <c r="G3297" s="107">
        <f>COUNTIF(Data_Eksportir!$H$2:$H$3401,A3297)</f>
        <v>0</v>
      </c>
      <c r="H3297" s="104" t="str">
        <f t="shared" si="359"/>
        <v>20 – 100</v>
      </c>
      <c r="I3297" s="104" t="str">
        <f t="shared" si="360"/>
        <v>Di bawah ambang nilai</v>
      </c>
      <c r="J3297" s="106">
        <f t="shared" si="361"/>
        <v>2336688.0032970002</v>
      </c>
      <c r="K3297" s="105">
        <f t="shared" si="362"/>
        <v>0</v>
      </c>
      <c r="L3297" s="106">
        <f t="shared" si="363"/>
        <v>0</v>
      </c>
    </row>
    <row r="3298" spans="1:12" x14ac:dyDescent="0.3">
      <c r="A3298" s="104" t="s">
        <v>6969</v>
      </c>
      <c r="B3298" s="104" t="s">
        <v>6970</v>
      </c>
      <c r="C3298" s="105">
        <v>2147968</v>
      </c>
      <c r="D3298" s="105">
        <v>10748539</v>
      </c>
      <c r="E3298" s="106">
        <f t="shared" si="357"/>
        <v>5.0040498741135808</v>
      </c>
      <c r="F3298" s="107">
        <f t="shared" si="358"/>
        <v>52</v>
      </c>
      <c r="G3298" s="107">
        <f>COUNTIF(Data_Eksportir!$H$2:$H$3401,A3298)</f>
        <v>0</v>
      </c>
      <c r="H3298" s="104" t="str">
        <f t="shared" si="359"/>
        <v>5 – 20</v>
      </c>
      <c r="I3298" s="104" t="str">
        <f t="shared" si="360"/>
        <v>Belum terwakili</v>
      </c>
      <c r="J3298" s="106">
        <f t="shared" si="361"/>
        <v>10748539.003298</v>
      </c>
      <c r="K3298" s="105">
        <f t="shared" si="362"/>
        <v>10748539</v>
      </c>
      <c r="L3298" s="106">
        <f t="shared" si="363"/>
        <v>10748539.003298</v>
      </c>
    </row>
    <row r="3299" spans="1:12" x14ac:dyDescent="0.3">
      <c r="A3299" s="104" t="s">
        <v>6971</v>
      </c>
      <c r="B3299" s="104" t="s">
        <v>6972</v>
      </c>
      <c r="C3299" s="105">
        <v>358123</v>
      </c>
      <c r="D3299" s="105">
        <v>1548934</v>
      </c>
      <c r="E3299" s="106">
        <f t="shared" si="357"/>
        <v>4.3251452713173961</v>
      </c>
      <c r="F3299" s="107">
        <f t="shared" si="358"/>
        <v>52</v>
      </c>
      <c r="G3299" s="107">
        <f>COUNTIF(Data_Eksportir!$H$2:$H$3401,A3299)</f>
        <v>0</v>
      </c>
      <c r="H3299" s="104" t="str">
        <f t="shared" si="359"/>
        <v>1 – 5</v>
      </c>
      <c r="I3299" s="104" t="str">
        <f t="shared" si="360"/>
        <v>Di bawah ambang nilai</v>
      </c>
      <c r="J3299" s="106">
        <f t="shared" si="361"/>
        <v>1548934.003299</v>
      </c>
      <c r="K3299" s="105">
        <f t="shared" si="362"/>
        <v>0</v>
      </c>
      <c r="L3299" s="106">
        <f t="shared" si="363"/>
        <v>0</v>
      </c>
    </row>
    <row r="3300" spans="1:12" x14ac:dyDescent="0.3">
      <c r="A3300" s="104" t="s">
        <v>6973</v>
      </c>
      <c r="B3300" s="104" t="s">
        <v>6974</v>
      </c>
      <c r="C3300" s="105">
        <v>141079</v>
      </c>
      <c r="D3300" s="105">
        <v>1573898</v>
      </c>
      <c r="E3300" s="106">
        <f t="shared" si="357"/>
        <v>11.156146556184833</v>
      </c>
      <c r="F3300" s="107">
        <f t="shared" si="358"/>
        <v>52</v>
      </c>
      <c r="G3300" s="107">
        <f>COUNTIF(Data_Eksportir!$H$2:$H$3401,A3300)</f>
        <v>0</v>
      </c>
      <c r="H3300" s="104" t="str">
        <f t="shared" si="359"/>
        <v>5 – 20</v>
      </c>
      <c r="I3300" s="104" t="str">
        <f t="shared" si="360"/>
        <v>Di bawah ambang nilai</v>
      </c>
      <c r="J3300" s="106">
        <f t="shared" si="361"/>
        <v>1573898.0033</v>
      </c>
      <c r="K3300" s="105">
        <f t="shared" si="362"/>
        <v>0</v>
      </c>
      <c r="L3300" s="106">
        <f t="shared" si="363"/>
        <v>0</v>
      </c>
    </row>
    <row r="3301" spans="1:12" x14ac:dyDescent="0.3">
      <c r="A3301" s="104" t="s">
        <v>6975</v>
      </c>
      <c r="B3301" s="104" t="s">
        <v>6976</v>
      </c>
      <c r="C3301" s="105">
        <v>110961</v>
      </c>
      <c r="D3301" s="105">
        <v>1296589</v>
      </c>
      <c r="E3301" s="106">
        <f t="shared" si="357"/>
        <v>11.685087553284488</v>
      </c>
      <c r="F3301" s="107">
        <f t="shared" si="358"/>
        <v>52</v>
      </c>
      <c r="G3301" s="107">
        <f>COUNTIF(Data_Eksportir!$H$2:$H$3401,A3301)</f>
        <v>0</v>
      </c>
      <c r="H3301" s="104" t="str">
        <f t="shared" si="359"/>
        <v>5 – 20</v>
      </c>
      <c r="I3301" s="104" t="str">
        <f t="shared" si="360"/>
        <v>Di bawah ambang nilai</v>
      </c>
      <c r="J3301" s="106">
        <f t="shared" si="361"/>
        <v>1296589.003301</v>
      </c>
      <c r="K3301" s="105">
        <f t="shared" si="362"/>
        <v>0</v>
      </c>
      <c r="L3301" s="106">
        <f t="shared" si="363"/>
        <v>0</v>
      </c>
    </row>
    <row r="3302" spans="1:12" x14ac:dyDescent="0.3">
      <c r="A3302" s="104" t="s">
        <v>6977</v>
      </c>
      <c r="B3302" s="104" t="s">
        <v>6978</v>
      </c>
      <c r="C3302" s="105">
        <v>167846</v>
      </c>
      <c r="D3302" s="105">
        <v>1961171</v>
      </c>
      <c r="E3302" s="106">
        <f t="shared" si="357"/>
        <v>11.68434755668887</v>
      </c>
      <c r="F3302" s="107">
        <f t="shared" si="358"/>
        <v>52</v>
      </c>
      <c r="G3302" s="107">
        <f>COUNTIF(Data_Eksportir!$H$2:$H$3401,A3302)</f>
        <v>0</v>
      </c>
      <c r="H3302" s="104" t="str">
        <f t="shared" si="359"/>
        <v>5 – 20</v>
      </c>
      <c r="I3302" s="104" t="str">
        <f t="shared" si="360"/>
        <v>Di bawah ambang nilai</v>
      </c>
      <c r="J3302" s="106">
        <f t="shared" si="361"/>
        <v>1961171.003302</v>
      </c>
      <c r="K3302" s="105">
        <f t="shared" si="362"/>
        <v>0</v>
      </c>
      <c r="L3302" s="106">
        <f t="shared" si="363"/>
        <v>0</v>
      </c>
    </row>
    <row r="3303" spans="1:12" x14ac:dyDescent="0.3">
      <c r="A3303" s="104" t="s">
        <v>6979</v>
      </c>
      <c r="B3303" s="104" t="s">
        <v>6980</v>
      </c>
      <c r="C3303" s="105">
        <v>400741</v>
      </c>
      <c r="D3303" s="105">
        <v>4516717</v>
      </c>
      <c r="E3303" s="106">
        <f t="shared" si="357"/>
        <v>11.270913133420338</v>
      </c>
      <c r="F3303" s="107">
        <f t="shared" si="358"/>
        <v>52</v>
      </c>
      <c r="G3303" s="107">
        <f>COUNTIF(Data_Eksportir!$H$2:$H$3401,A3303)</f>
        <v>0</v>
      </c>
      <c r="H3303" s="104" t="str">
        <f t="shared" si="359"/>
        <v>5 – 20</v>
      </c>
      <c r="I3303" s="104" t="str">
        <f t="shared" si="360"/>
        <v>Di bawah ambang nilai</v>
      </c>
      <c r="J3303" s="106">
        <f t="shared" si="361"/>
        <v>4516717.0033029998</v>
      </c>
      <c r="K3303" s="105">
        <f t="shared" si="362"/>
        <v>0</v>
      </c>
      <c r="L3303" s="106">
        <f t="shared" si="363"/>
        <v>0</v>
      </c>
    </row>
    <row r="3304" spans="1:12" x14ac:dyDescent="0.3">
      <c r="A3304" s="104" t="s">
        <v>6981</v>
      </c>
      <c r="B3304" s="104" t="s">
        <v>6982</v>
      </c>
      <c r="C3304" s="105">
        <v>140941</v>
      </c>
      <c r="D3304" s="105">
        <v>1679018</v>
      </c>
      <c r="E3304" s="106">
        <f t="shared" si="357"/>
        <v>11.912913914332949</v>
      </c>
      <c r="F3304" s="107">
        <f t="shared" si="358"/>
        <v>52</v>
      </c>
      <c r="G3304" s="107">
        <f>COUNTIF(Data_Eksportir!$H$2:$H$3401,A3304)</f>
        <v>0</v>
      </c>
      <c r="H3304" s="104" t="str">
        <f t="shared" si="359"/>
        <v>5 – 20</v>
      </c>
      <c r="I3304" s="104" t="str">
        <f t="shared" si="360"/>
        <v>Di bawah ambang nilai</v>
      </c>
      <c r="J3304" s="106">
        <f t="shared" si="361"/>
        <v>1679018.003304</v>
      </c>
      <c r="K3304" s="105">
        <f t="shared" si="362"/>
        <v>0</v>
      </c>
      <c r="L3304" s="106">
        <f t="shared" si="363"/>
        <v>0</v>
      </c>
    </row>
    <row r="3305" spans="1:12" x14ac:dyDescent="0.3">
      <c r="A3305" s="104" t="s">
        <v>6983</v>
      </c>
      <c r="B3305" s="104" t="s">
        <v>6984</v>
      </c>
      <c r="C3305" s="105">
        <v>6260</v>
      </c>
      <c r="D3305" s="105">
        <v>33972</v>
      </c>
      <c r="E3305" s="106">
        <f t="shared" si="357"/>
        <v>5.4268370607028755</v>
      </c>
      <c r="F3305" s="107">
        <f t="shared" si="358"/>
        <v>52</v>
      </c>
      <c r="G3305" s="107">
        <f>COUNTIF(Data_Eksportir!$H$2:$H$3401,A3305)</f>
        <v>0</v>
      </c>
      <c r="H3305" s="104" t="str">
        <f t="shared" si="359"/>
        <v>5 – 20</v>
      </c>
      <c r="I3305" s="104" t="str">
        <f t="shared" si="360"/>
        <v>Di bawah ambang nilai</v>
      </c>
      <c r="J3305" s="106">
        <f t="shared" si="361"/>
        <v>33972.003304999998</v>
      </c>
      <c r="K3305" s="105">
        <f t="shared" si="362"/>
        <v>0</v>
      </c>
      <c r="L3305" s="106">
        <f t="shared" si="363"/>
        <v>0</v>
      </c>
    </row>
    <row r="3306" spans="1:12" x14ac:dyDescent="0.3">
      <c r="A3306" s="104" t="s">
        <v>6985</v>
      </c>
      <c r="B3306" s="104" t="s">
        <v>6986</v>
      </c>
      <c r="C3306" s="105">
        <v>322547</v>
      </c>
      <c r="D3306" s="105">
        <v>4299832</v>
      </c>
      <c r="E3306" s="106">
        <f t="shared" si="357"/>
        <v>13.330869609700292</v>
      </c>
      <c r="F3306" s="107">
        <f t="shared" si="358"/>
        <v>52</v>
      </c>
      <c r="G3306" s="107">
        <f>COUNTIF(Data_Eksportir!$H$2:$H$3401,A3306)</f>
        <v>0</v>
      </c>
      <c r="H3306" s="104" t="str">
        <f t="shared" si="359"/>
        <v>5 – 20</v>
      </c>
      <c r="I3306" s="104" t="str">
        <f t="shared" si="360"/>
        <v>Di bawah ambang nilai</v>
      </c>
      <c r="J3306" s="106">
        <f t="shared" si="361"/>
        <v>4299832.0033059996</v>
      </c>
      <c r="K3306" s="105">
        <f t="shared" si="362"/>
        <v>0</v>
      </c>
      <c r="L3306" s="106">
        <f t="shared" si="363"/>
        <v>0</v>
      </c>
    </row>
    <row r="3307" spans="1:12" x14ac:dyDescent="0.3">
      <c r="A3307" s="104" t="s">
        <v>6987</v>
      </c>
      <c r="B3307" s="104" t="s">
        <v>6988</v>
      </c>
      <c r="C3307" s="105">
        <v>160167</v>
      </c>
      <c r="D3307" s="105">
        <v>1603528</v>
      </c>
      <c r="E3307" s="106">
        <f t="shared" si="357"/>
        <v>10.011600392090756</v>
      </c>
      <c r="F3307" s="107">
        <f t="shared" si="358"/>
        <v>52</v>
      </c>
      <c r="G3307" s="107">
        <f>COUNTIF(Data_Eksportir!$H$2:$H$3401,A3307)</f>
        <v>0</v>
      </c>
      <c r="H3307" s="104" t="str">
        <f t="shared" si="359"/>
        <v>5 – 20</v>
      </c>
      <c r="I3307" s="104" t="str">
        <f t="shared" si="360"/>
        <v>Di bawah ambang nilai</v>
      </c>
      <c r="J3307" s="106">
        <f t="shared" si="361"/>
        <v>1603528.003307</v>
      </c>
      <c r="K3307" s="105">
        <f t="shared" si="362"/>
        <v>0</v>
      </c>
      <c r="L3307" s="106">
        <f t="shared" si="363"/>
        <v>0</v>
      </c>
    </row>
    <row r="3308" spans="1:12" x14ac:dyDescent="0.3">
      <c r="A3308" s="104" t="s">
        <v>6989</v>
      </c>
      <c r="B3308" s="104" t="s">
        <v>6990</v>
      </c>
      <c r="C3308" s="105">
        <v>216418</v>
      </c>
      <c r="D3308" s="105">
        <v>3376238</v>
      </c>
      <c r="E3308" s="106">
        <f t="shared" si="357"/>
        <v>15.600541544603498</v>
      </c>
      <c r="F3308" s="107">
        <f t="shared" si="358"/>
        <v>52</v>
      </c>
      <c r="G3308" s="107">
        <f>COUNTIF(Data_Eksportir!$H$2:$H$3401,A3308)</f>
        <v>0</v>
      </c>
      <c r="H3308" s="104" t="str">
        <f t="shared" si="359"/>
        <v>5 – 20</v>
      </c>
      <c r="I3308" s="104" t="str">
        <f t="shared" si="360"/>
        <v>Di bawah ambang nilai</v>
      </c>
      <c r="J3308" s="106">
        <f t="shared" si="361"/>
        <v>3376238.003308</v>
      </c>
      <c r="K3308" s="105">
        <f t="shared" si="362"/>
        <v>0</v>
      </c>
      <c r="L3308" s="106">
        <f t="shared" si="363"/>
        <v>0</v>
      </c>
    </row>
    <row r="3309" spans="1:12" x14ac:dyDescent="0.3">
      <c r="A3309" s="104" t="s">
        <v>6991</v>
      </c>
      <c r="B3309" s="104" t="s">
        <v>6992</v>
      </c>
      <c r="C3309" s="105">
        <v>24611</v>
      </c>
      <c r="D3309" s="105">
        <v>400525</v>
      </c>
      <c r="E3309" s="106">
        <f t="shared" si="357"/>
        <v>16.27422697167933</v>
      </c>
      <c r="F3309" s="107">
        <f t="shared" si="358"/>
        <v>52</v>
      </c>
      <c r="G3309" s="107">
        <f>COUNTIF(Data_Eksportir!$H$2:$H$3401,A3309)</f>
        <v>0</v>
      </c>
      <c r="H3309" s="104" t="str">
        <f t="shared" si="359"/>
        <v>5 – 20</v>
      </c>
      <c r="I3309" s="104" t="str">
        <f t="shared" si="360"/>
        <v>Di bawah ambang nilai</v>
      </c>
      <c r="J3309" s="106">
        <f t="shared" si="361"/>
        <v>400525.00330899999</v>
      </c>
      <c r="K3309" s="105">
        <f t="shared" si="362"/>
        <v>0</v>
      </c>
      <c r="L3309" s="106">
        <f t="shared" si="363"/>
        <v>0</v>
      </c>
    </row>
    <row r="3310" spans="1:12" x14ac:dyDescent="0.3">
      <c r="A3310" s="104" t="s">
        <v>6993</v>
      </c>
      <c r="B3310" s="104" t="s">
        <v>6994</v>
      </c>
      <c r="C3310" s="105">
        <v>98717</v>
      </c>
      <c r="D3310" s="105">
        <v>242</v>
      </c>
      <c r="E3310" s="106">
        <f t="shared" si="357"/>
        <v>2.45145213083866E-3</v>
      </c>
      <c r="F3310" s="107">
        <f t="shared" si="358"/>
        <v>52</v>
      </c>
      <c r="G3310" s="107">
        <f>COUNTIF(Data_Eksportir!$H$2:$H$3401,A3310)</f>
        <v>0</v>
      </c>
      <c r="H3310" s="104" t="str">
        <f t="shared" si="359"/>
        <v>Di bawah 1</v>
      </c>
      <c r="I3310" s="104" t="str">
        <f t="shared" si="360"/>
        <v>Di bawah ambang nilai</v>
      </c>
      <c r="J3310" s="106">
        <f t="shared" si="361"/>
        <v>242.00331</v>
      </c>
      <c r="K3310" s="105">
        <f t="shared" si="362"/>
        <v>0</v>
      </c>
      <c r="L3310" s="106">
        <f t="shared" si="363"/>
        <v>0</v>
      </c>
    </row>
    <row r="3311" spans="1:12" x14ac:dyDescent="0.3">
      <c r="A3311" s="104" t="s">
        <v>6995</v>
      </c>
      <c r="B3311" s="104" t="s">
        <v>6996</v>
      </c>
      <c r="C3311" s="105">
        <v>124546</v>
      </c>
      <c r="D3311" s="105">
        <v>1024603</v>
      </c>
      <c r="E3311" s="106">
        <f t="shared" si="357"/>
        <v>8.2267033867004962</v>
      </c>
      <c r="F3311" s="107">
        <f t="shared" si="358"/>
        <v>52</v>
      </c>
      <c r="G3311" s="107">
        <f>COUNTIF(Data_Eksportir!$H$2:$H$3401,A3311)</f>
        <v>0</v>
      </c>
      <c r="H3311" s="104" t="str">
        <f t="shared" si="359"/>
        <v>5 – 20</v>
      </c>
      <c r="I3311" s="104" t="str">
        <f t="shared" si="360"/>
        <v>Di bawah ambang nilai</v>
      </c>
      <c r="J3311" s="106">
        <f t="shared" si="361"/>
        <v>1024603.0033109999</v>
      </c>
      <c r="K3311" s="105">
        <f t="shared" si="362"/>
        <v>0</v>
      </c>
      <c r="L3311" s="106">
        <f t="shared" si="363"/>
        <v>0</v>
      </c>
    </row>
    <row r="3312" spans="1:12" x14ac:dyDescent="0.3">
      <c r="A3312" s="104" t="s">
        <v>6997</v>
      </c>
      <c r="B3312" s="104" t="s">
        <v>6998</v>
      </c>
      <c r="C3312" s="105">
        <v>53533</v>
      </c>
      <c r="D3312" s="105">
        <v>387704</v>
      </c>
      <c r="E3312" s="106">
        <f t="shared" si="357"/>
        <v>7.2423365027179498</v>
      </c>
      <c r="F3312" s="107">
        <f t="shared" si="358"/>
        <v>52</v>
      </c>
      <c r="G3312" s="107">
        <f>COUNTIF(Data_Eksportir!$H$2:$H$3401,A3312)</f>
        <v>0</v>
      </c>
      <c r="H3312" s="104" t="str">
        <f t="shared" si="359"/>
        <v>5 – 20</v>
      </c>
      <c r="I3312" s="104" t="str">
        <f t="shared" si="360"/>
        <v>Di bawah ambang nilai</v>
      </c>
      <c r="J3312" s="106">
        <f t="shared" si="361"/>
        <v>387704.00331200002</v>
      </c>
      <c r="K3312" s="105">
        <f t="shared" si="362"/>
        <v>0</v>
      </c>
      <c r="L3312" s="106">
        <f t="shared" si="363"/>
        <v>0</v>
      </c>
    </row>
    <row r="3313" spans="1:12" x14ac:dyDescent="0.3">
      <c r="A3313" s="104" t="s">
        <v>6999</v>
      </c>
      <c r="B3313" s="104" t="s">
        <v>7000</v>
      </c>
      <c r="C3313" s="105">
        <v>3</v>
      </c>
      <c r="D3313" s="105">
        <v>1</v>
      </c>
      <c r="E3313" s="106">
        <f t="shared" si="357"/>
        <v>0.33333333333333331</v>
      </c>
      <c r="F3313" s="107">
        <f t="shared" si="358"/>
        <v>52</v>
      </c>
      <c r="G3313" s="107">
        <f>COUNTIF(Data_Eksportir!$H$2:$H$3401,A3313)</f>
        <v>0</v>
      </c>
      <c r="H3313" s="104" t="str">
        <f t="shared" si="359"/>
        <v>Di bawah 1</v>
      </c>
      <c r="I3313" s="104" t="str">
        <f t="shared" si="360"/>
        <v>Di bawah ambang nilai</v>
      </c>
      <c r="J3313" s="106">
        <f t="shared" si="361"/>
        <v>1.0033129999999999</v>
      </c>
      <c r="K3313" s="105">
        <f t="shared" si="362"/>
        <v>0</v>
      </c>
      <c r="L3313" s="106">
        <f t="shared" si="363"/>
        <v>0</v>
      </c>
    </row>
    <row r="3314" spans="1:12" x14ac:dyDescent="0.3">
      <c r="A3314" s="104" t="s">
        <v>7001</v>
      </c>
      <c r="B3314" s="104" t="s">
        <v>7002</v>
      </c>
      <c r="C3314" s="105">
        <v>8</v>
      </c>
      <c r="D3314" s="105">
        <v>173</v>
      </c>
      <c r="E3314" s="106">
        <f t="shared" si="357"/>
        <v>21.625</v>
      </c>
      <c r="F3314" s="107">
        <f t="shared" si="358"/>
        <v>52</v>
      </c>
      <c r="G3314" s="107">
        <f>COUNTIF(Data_Eksportir!$H$2:$H$3401,A3314)</f>
        <v>0</v>
      </c>
      <c r="H3314" s="104" t="str">
        <f t="shared" si="359"/>
        <v>20 – 100</v>
      </c>
      <c r="I3314" s="104" t="str">
        <f t="shared" si="360"/>
        <v>Di bawah ambang nilai</v>
      </c>
      <c r="J3314" s="106">
        <f t="shared" si="361"/>
        <v>173.00331399999999</v>
      </c>
      <c r="K3314" s="105">
        <f t="shared" si="362"/>
        <v>0</v>
      </c>
      <c r="L3314" s="106">
        <f t="shared" si="363"/>
        <v>0</v>
      </c>
    </row>
    <row r="3315" spans="1:12" x14ac:dyDescent="0.3">
      <c r="A3315" s="104" t="s">
        <v>7003</v>
      </c>
      <c r="B3315" s="104" t="s">
        <v>7004</v>
      </c>
      <c r="C3315" s="105">
        <v>33</v>
      </c>
      <c r="D3315" s="105">
        <v>368</v>
      </c>
      <c r="E3315" s="106">
        <f t="shared" si="357"/>
        <v>11.151515151515152</v>
      </c>
      <c r="F3315" s="107">
        <f t="shared" si="358"/>
        <v>52</v>
      </c>
      <c r="G3315" s="107">
        <f>COUNTIF(Data_Eksportir!$H$2:$H$3401,A3315)</f>
        <v>0</v>
      </c>
      <c r="H3315" s="104" t="str">
        <f t="shared" si="359"/>
        <v>5 – 20</v>
      </c>
      <c r="I3315" s="104" t="str">
        <f t="shared" si="360"/>
        <v>Di bawah ambang nilai</v>
      </c>
      <c r="J3315" s="106">
        <f t="shared" si="361"/>
        <v>368.00331499999999</v>
      </c>
      <c r="K3315" s="105">
        <f t="shared" si="362"/>
        <v>0</v>
      </c>
      <c r="L3315" s="106">
        <f t="shared" si="363"/>
        <v>0</v>
      </c>
    </row>
    <row r="3316" spans="1:12" x14ac:dyDescent="0.3">
      <c r="A3316" s="104" t="s">
        <v>7005</v>
      </c>
      <c r="B3316" s="104" t="s">
        <v>7006</v>
      </c>
      <c r="C3316" s="105">
        <v>75765</v>
      </c>
      <c r="D3316" s="105">
        <v>233998</v>
      </c>
      <c r="E3316" s="106">
        <f t="shared" si="357"/>
        <v>3.0884709298488748</v>
      </c>
      <c r="F3316" s="107">
        <f t="shared" si="358"/>
        <v>52</v>
      </c>
      <c r="G3316" s="107">
        <f>COUNTIF(Data_Eksportir!$H$2:$H$3401,A3316)</f>
        <v>0</v>
      </c>
      <c r="H3316" s="104" t="str">
        <f t="shared" si="359"/>
        <v>1 – 5</v>
      </c>
      <c r="I3316" s="104" t="str">
        <f t="shared" si="360"/>
        <v>Di bawah ambang nilai</v>
      </c>
      <c r="J3316" s="106">
        <f t="shared" si="361"/>
        <v>233998.00331599999</v>
      </c>
      <c r="K3316" s="105">
        <f t="shared" si="362"/>
        <v>0</v>
      </c>
      <c r="L3316" s="106">
        <f t="shared" si="363"/>
        <v>0</v>
      </c>
    </row>
    <row r="3317" spans="1:12" x14ac:dyDescent="0.3">
      <c r="A3317" s="104" t="s">
        <v>7007</v>
      </c>
      <c r="B3317" s="104" t="s">
        <v>7008</v>
      </c>
      <c r="C3317" s="105">
        <v>63</v>
      </c>
      <c r="D3317" s="105">
        <v>656</v>
      </c>
      <c r="E3317" s="106">
        <f t="shared" si="357"/>
        <v>10.412698412698413</v>
      </c>
      <c r="F3317" s="107">
        <f t="shared" si="358"/>
        <v>52</v>
      </c>
      <c r="G3317" s="107">
        <f>COUNTIF(Data_Eksportir!$H$2:$H$3401,A3317)</f>
        <v>0</v>
      </c>
      <c r="H3317" s="104" t="str">
        <f t="shared" si="359"/>
        <v>5 – 20</v>
      </c>
      <c r="I3317" s="104" t="str">
        <f t="shared" si="360"/>
        <v>Di bawah ambang nilai</v>
      </c>
      <c r="J3317" s="106">
        <f t="shared" si="361"/>
        <v>656.00331700000004</v>
      </c>
      <c r="K3317" s="105">
        <f t="shared" si="362"/>
        <v>0</v>
      </c>
      <c r="L3317" s="106">
        <f t="shared" si="363"/>
        <v>0</v>
      </c>
    </row>
    <row r="3318" spans="1:12" x14ac:dyDescent="0.3">
      <c r="A3318" s="104" t="s">
        <v>7009</v>
      </c>
      <c r="B3318" s="104" t="s">
        <v>7010</v>
      </c>
      <c r="C3318" s="105">
        <v>16024</v>
      </c>
      <c r="D3318" s="105">
        <v>106037</v>
      </c>
      <c r="E3318" s="106">
        <f t="shared" si="357"/>
        <v>6.6173864203694457</v>
      </c>
      <c r="F3318" s="107">
        <f t="shared" si="358"/>
        <v>52</v>
      </c>
      <c r="G3318" s="107">
        <f>COUNTIF(Data_Eksportir!$H$2:$H$3401,A3318)</f>
        <v>0</v>
      </c>
      <c r="H3318" s="104" t="str">
        <f t="shared" si="359"/>
        <v>5 – 20</v>
      </c>
      <c r="I3318" s="104" t="str">
        <f t="shared" si="360"/>
        <v>Di bawah ambang nilai</v>
      </c>
      <c r="J3318" s="106">
        <f t="shared" si="361"/>
        <v>106037.003318</v>
      </c>
      <c r="K3318" s="105">
        <f t="shared" si="362"/>
        <v>0</v>
      </c>
      <c r="L3318" s="106">
        <f t="shared" si="363"/>
        <v>0</v>
      </c>
    </row>
    <row r="3319" spans="1:12" x14ac:dyDescent="0.3">
      <c r="A3319" s="104" t="s">
        <v>7011</v>
      </c>
      <c r="B3319" s="104" t="s">
        <v>7012</v>
      </c>
      <c r="C3319" s="105">
        <v>1075</v>
      </c>
      <c r="D3319" s="105">
        <v>24772</v>
      </c>
      <c r="E3319" s="106">
        <f t="shared" si="357"/>
        <v>23.04372093023256</v>
      </c>
      <c r="F3319" s="107">
        <f t="shared" si="358"/>
        <v>52</v>
      </c>
      <c r="G3319" s="107">
        <f>COUNTIF(Data_Eksportir!$H$2:$H$3401,A3319)</f>
        <v>0</v>
      </c>
      <c r="H3319" s="104" t="str">
        <f t="shared" si="359"/>
        <v>20 – 100</v>
      </c>
      <c r="I3319" s="104" t="str">
        <f t="shared" si="360"/>
        <v>Di bawah ambang nilai</v>
      </c>
      <c r="J3319" s="106">
        <f t="shared" si="361"/>
        <v>24772.003318999999</v>
      </c>
      <c r="K3319" s="105">
        <f t="shared" si="362"/>
        <v>0</v>
      </c>
      <c r="L3319" s="106">
        <f t="shared" si="363"/>
        <v>0</v>
      </c>
    </row>
    <row r="3320" spans="1:12" x14ac:dyDescent="0.3">
      <c r="A3320" s="104" t="s">
        <v>7013</v>
      </c>
      <c r="B3320" s="104" t="s">
        <v>7014</v>
      </c>
      <c r="C3320" s="105">
        <v>3726</v>
      </c>
      <c r="D3320" s="105">
        <v>35596</v>
      </c>
      <c r="E3320" s="106">
        <f t="shared" si="357"/>
        <v>9.5534084809447126</v>
      </c>
      <c r="F3320" s="107">
        <f t="shared" si="358"/>
        <v>52</v>
      </c>
      <c r="G3320" s="107">
        <f>COUNTIF(Data_Eksportir!$H$2:$H$3401,A3320)</f>
        <v>0</v>
      </c>
      <c r="H3320" s="104" t="str">
        <f t="shared" si="359"/>
        <v>5 – 20</v>
      </c>
      <c r="I3320" s="104" t="str">
        <f t="shared" si="360"/>
        <v>Di bawah ambang nilai</v>
      </c>
      <c r="J3320" s="106">
        <f t="shared" si="361"/>
        <v>35596.003320000003</v>
      </c>
      <c r="K3320" s="105">
        <f t="shared" si="362"/>
        <v>0</v>
      </c>
      <c r="L3320" s="106">
        <f t="shared" si="363"/>
        <v>0</v>
      </c>
    </row>
    <row r="3321" spans="1:12" x14ac:dyDescent="0.3">
      <c r="A3321" s="104" t="s">
        <v>7015</v>
      </c>
      <c r="B3321" s="104" t="s">
        <v>7016</v>
      </c>
      <c r="C3321" s="105">
        <v>5262</v>
      </c>
      <c r="D3321" s="105">
        <v>64119</v>
      </c>
      <c r="E3321" s="106">
        <f t="shared" si="357"/>
        <v>12.185290763968073</v>
      </c>
      <c r="F3321" s="107">
        <f t="shared" si="358"/>
        <v>52</v>
      </c>
      <c r="G3321" s="107">
        <f>COUNTIF(Data_Eksportir!$H$2:$H$3401,A3321)</f>
        <v>0</v>
      </c>
      <c r="H3321" s="104" t="str">
        <f t="shared" si="359"/>
        <v>5 – 20</v>
      </c>
      <c r="I3321" s="104" t="str">
        <f t="shared" si="360"/>
        <v>Di bawah ambang nilai</v>
      </c>
      <c r="J3321" s="106">
        <f t="shared" si="361"/>
        <v>64119.003320999997</v>
      </c>
      <c r="K3321" s="105">
        <f t="shared" si="362"/>
        <v>0</v>
      </c>
      <c r="L3321" s="106">
        <f t="shared" si="363"/>
        <v>0</v>
      </c>
    </row>
    <row r="3322" spans="1:12" x14ac:dyDescent="0.3">
      <c r="A3322" s="104" t="s">
        <v>7017</v>
      </c>
      <c r="B3322" s="104" t="s">
        <v>7018</v>
      </c>
      <c r="C3322" s="105">
        <v>155</v>
      </c>
      <c r="D3322" s="105">
        <v>8989</v>
      </c>
      <c r="E3322" s="106">
        <f t="shared" si="357"/>
        <v>57.993548387096773</v>
      </c>
      <c r="F3322" s="107">
        <f t="shared" si="358"/>
        <v>52</v>
      </c>
      <c r="G3322" s="107">
        <f>COUNTIF(Data_Eksportir!$H$2:$H$3401,A3322)</f>
        <v>0</v>
      </c>
      <c r="H3322" s="104" t="str">
        <f t="shared" si="359"/>
        <v>20 – 100</v>
      </c>
      <c r="I3322" s="104" t="str">
        <f t="shared" si="360"/>
        <v>Di bawah ambang nilai</v>
      </c>
      <c r="J3322" s="106">
        <f t="shared" si="361"/>
        <v>8989.0033220000005</v>
      </c>
      <c r="K3322" s="105">
        <f t="shared" si="362"/>
        <v>0</v>
      </c>
      <c r="L3322" s="106">
        <f t="shared" si="363"/>
        <v>0</v>
      </c>
    </row>
    <row r="3323" spans="1:12" x14ac:dyDescent="0.3">
      <c r="A3323" s="104" t="s">
        <v>7019</v>
      </c>
      <c r="B3323" s="104" t="s">
        <v>7020</v>
      </c>
      <c r="C3323" s="105">
        <v>4</v>
      </c>
      <c r="D3323" s="105">
        <v>40</v>
      </c>
      <c r="E3323" s="106">
        <f t="shared" si="357"/>
        <v>10</v>
      </c>
      <c r="F3323" s="107">
        <f t="shared" si="358"/>
        <v>52</v>
      </c>
      <c r="G3323" s="107">
        <f>COUNTIF(Data_Eksportir!$H$2:$H$3401,A3323)</f>
        <v>0</v>
      </c>
      <c r="H3323" s="104" t="str">
        <f t="shared" si="359"/>
        <v>5 – 20</v>
      </c>
      <c r="I3323" s="104" t="str">
        <f t="shared" si="360"/>
        <v>Di bawah ambang nilai</v>
      </c>
      <c r="J3323" s="106">
        <f t="shared" si="361"/>
        <v>40.003323000000002</v>
      </c>
      <c r="K3323" s="105">
        <f t="shared" si="362"/>
        <v>0</v>
      </c>
      <c r="L3323" s="106">
        <f t="shared" si="363"/>
        <v>0</v>
      </c>
    </row>
    <row r="3324" spans="1:12" x14ac:dyDescent="0.3">
      <c r="A3324" s="104" t="s">
        <v>7021</v>
      </c>
      <c r="B3324" s="104" t="s">
        <v>7022</v>
      </c>
      <c r="C3324" s="105">
        <v>1</v>
      </c>
      <c r="D3324" s="105">
        <v>5</v>
      </c>
      <c r="E3324" s="106">
        <f t="shared" si="357"/>
        <v>5</v>
      </c>
      <c r="F3324" s="107">
        <f t="shared" si="358"/>
        <v>52</v>
      </c>
      <c r="G3324" s="107">
        <f>COUNTIF(Data_Eksportir!$H$2:$H$3401,A3324)</f>
        <v>0</v>
      </c>
      <c r="H3324" s="104" t="str">
        <f t="shared" si="359"/>
        <v>5 – 20</v>
      </c>
      <c r="I3324" s="104" t="str">
        <f t="shared" si="360"/>
        <v>Di bawah ambang nilai</v>
      </c>
      <c r="J3324" s="106">
        <f t="shared" si="361"/>
        <v>5.0033240000000001</v>
      </c>
      <c r="K3324" s="105">
        <f t="shared" si="362"/>
        <v>0</v>
      </c>
      <c r="L3324" s="106">
        <f t="shared" si="363"/>
        <v>0</v>
      </c>
    </row>
    <row r="3325" spans="1:12" x14ac:dyDescent="0.3">
      <c r="A3325" s="104" t="s">
        <v>7023</v>
      </c>
      <c r="B3325" s="104" t="s">
        <v>7024</v>
      </c>
      <c r="C3325" s="105">
        <v>714</v>
      </c>
      <c r="D3325" s="105">
        <v>5366</v>
      </c>
      <c r="E3325" s="106">
        <f t="shared" si="357"/>
        <v>7.5154061624649859</v>
      </c>
      <c r="F3325" s="107">
        <f t="shared" si="358"/>
        <v>52</v>
      </c>
      <c r="G3325" s="107">
        <f>COUNTIF(Data_Eksportir!$H$2:$H$3401,A3325)</f>
        <v>0</v>
      </c>
      <c r="H3325" s="104" t="str">
        <f t="shared" si="359"/>
        <v>5 – 20</v>
      </c>
      <c r="I3325" s="104" t="str">
        <f t="shared" si="360"/>
        <v>Di bawah ambang nilai</v>
      </c>
      <c r="J3325" s="106">
        <f t="shared" si="361"/>
        <v>5366.0033249999997</v>
      </c>
      <c r="K3325" s="105">
        <f t="shared" si="362"/>
        <v>0</v>
      </c>
      <c r="L3325" s="106">
        <f t="shared" si="363"/>
        <v>0</v>
      </c>
    </row>
    <row r="3326" spans="1:12" x14ac:dyDescent="0.3">
      <c r="A3326" s="104" t="s">
        <v>7025</v>
      </c>
      <c r="B3326" s="104" t="s">
        <v>7026</v>
      </c>
      <c r="C3326" s="105">
        <v>38</v>
      </c>
      <c r="D3326" s="105">
        <v>195</v>
      </c>
      <c r="E3326" s="106">
        <f t="shared" si="357"/>
        <v>5.1315789473684212</v>
      </c>
      <c r="F3326" s="107">
        <f t="shared" si="358"/>
        <v>52</v>
      </c>
      <c r="G3326" s="107">
        <f>COUNTIF(Data_Eksportir!$H$2:$H$3401,A3326)</f>
        <v>0</v>
      </c>
      <c r="H3326" s="104" t="str">
        <f t="shared" si="359"/>
        <v>5 – 20</v>
      </c>
      <c r="I3326" s="104" t="str">
        <f t="shared" si="360"/>
        <v>Di bawah ambang nilai</v>
      </c>
      <c r="J3326" s="106">
        <f t="shared" si="361"/>
        <v>195.00332599999999</v>
      </c>
      <c r="K3326" s="105">
        <f t="shared" si="362"/>
        <v>0</v>
      </c>
      <c r="L3326" s="106">
        <f t="shared" si="363"/>
        <v>0</v>
      </c>
    </row>
    <row r="3327" spans="1:12" x14ac:dyDescent="0.3">
      <c r="A3327" s="104" t="s">
        <v>7027</v>
      </c>
      <c r="B3327" s="104" t="s">
        <v>7028</v>
      </c>
      <c r="C3327" s="105">
        <v>136461</v>
      </c>
      <c r="D3327" s="105">
        <v>887182</v>
      </c>
      <c r="E3327" s="106">
        <f t="shared" si="357"/>
        <v>6.5013593627483308</v>
      </c>
      <c r="F3327" s="107">
        <f t="shared" si="358"/>
        <v>52</v>
      </c>
      <c r="G3327" s="107">
        <f>COUNTIF(Data_Eksportir!$H$2:$H$3401,A3327)</f>
        <v>0</v>
      </c>
      <c r="H3327" s="104" t="str">
        <f t="shared" si="359"/>
        <v>5 – 20</v>
      </c>
      <c r="I3327" s="104" t="str">
        <f t="shared" si="360"/>
        <v>Di bawah ambang nilai</v>
      </c>
      <c r="J3327" s="106">
        <f t="shared" si="361"/>
        <v>887182.00332699995</v>
      </c>
      <c r="K3327" s="105">
        <f t="shared" si="362"/>
        <v>0</v>
      </c>
      <c r="L3327" s="106">
        <f t="shared" si="363"/>
        <v>0</v>
      </c>
    </row>
    <row r="3328" spans="1:12" x14ac:dyDescent="0.3">
      <c r="A3328" s="104" t="s">
        <v>7029</v>
      </c>
      <c r="B3328" s="104" t="s">
        <v>7030</v>
      </c>
      <c r="C3328" s="105">
        <v>1013</v>
      </c>
      <c r="D3328" s="105">
        <v>16230</v>
      </c>
      <c r="E3328" s="106">
        <f t="shared" si="357"/>
        <v>16.021717670286279</v>
      </c>
      <c r="F3328" s="107">
        <f t="shared" si="358"/>
        <v>52</v>
      </c>
      <c r="G3328" s="107">
        <f>COUNTIF(Data_Eksportir!$H$2:$H$3401,A3328)</f>
        <v>0</v>
      </c>
      <c r="H3328" s="104" t="str">
        <f t="shared" si="359"/>
        <v>5 – 20</v>
      </c>
      <c r="I3328" s="104" t="str">
        <f t="shared" si="360"/>
        <v>Di bawah ambang nilai</v>
      </c>
      <c r="J3328" s="106">
        <f t="shared" si="361"/>
        <v>16230.003328000001</v>
      </c>
      <c r="K3328" s="105">
        <f t="shared" si="362"/>
        <v>0</v>
      </c>
      <c r="L3328" s="106">
        <f t="shared" si="363"/>
        <v>0</v>
      </c>
    </row>
    <row r="3329" spans="1:12" x14ac:dyDescent="0.3">
      <c r="A3329" s="104" t="s">
        <v>7031</v>
      </c>
      <c r="B3329" s="104" t="s">
        <v>7032</v>
      </c>
      <c r="C3329" s="105">
        <v>250</v>
      </c>
      <c r="D3329" s="105">
        <v>5189</v>
      </c>
      <c r="E3329" s="106">
        <f t="shared" si="357"/>
        <v>20.756</v>
      </c>
      <c r="F3329" s="107">
        <f t="shared" si="358"/>
        <v>52</v>
      </c>
      <c r="G3329" s="107">
        <f>COUNTIF(Data_Eksportir!$H$2:$H$3401,A3329)</f>
        <v>0</v>
      </c>
      <c r="H3329" s="104" t="str">
        <f t="shared" si="359"/>
        <v>20 – 100</v>
      </c>
      <c r="I3329" s="104" t="str">
        <f t="shared" si="360"/>
        <v>Di bawah ambang nilai</v>
      </c>
      <c r="J3329" s="106">
        <f t="shared" si="361"/>
        <v>5189.0033290000001</v>
      </c>
      <c r="K3329" s="105">
        <f t="shared" si="362"/>
        <v>0</v>
      </c>
      <c r="L3329" s="106">
        <f t="shared" si="363"/>
        <v>0</v>
      </c>
    </row>
    <row r="3330" spans="1:12" x14ac:dyDescent="0.3">
      <c r="A3330" s="104" t="s">
        <v>7033</v>
      </c>
      <c r="B3330" s="104" t="s">
        <v>7034</v>
      </c>
      <c r="C3330" s="105">
        <v>272785</v>
      </c>
      <c r="D3330" s="105">
        <v>2629677</v>
      </c>
      <c r="E3330" s="106">
        <f t="shared" ref="E3330:E3393" si="364">IF(AND(ISNUMBER(C3330),C3330&gt;0),D3330/C3330,"")</f>
        <v>9.6401085103653052</v>
      </c>
      <c r="F3330" s="107">
        <f t="shared" ref="F3330:F3393" si="365">VALUE(LEFT(A3330,2))</f>
        <v>52</v>
      </c>
      <c r="G3330" s="107">
        <f>COUNTIF(Data_Eksportir!$H$2:$H$3401,A3330)</f>
        <v>0</v>
      </c>
      <c r="H3330" s="104" t="str">
        <f t="shared" ref="H3330:H3393" si="366">IF(E3330="","Tanpa data berat",IF(E3330&lt;1,"Di bawah 1",IF(E3330&lt;5,"1 – 5",IF(E3330&lt;20,"5 – 20",IF(E3330&lt;100,"20 – 100","100 ke atas")))))</f>
        <v>5 – 20</v>
      </c>
      <c r="I3330" s="104" t="str">
        <f t="shared" ref="I3330:I3393" si="367">IF(D3330&lt;p_nilai_besar,"Di bawah ambang nilai",IF(G3330=0,"Belum terwakili",IF(G3330&lt;=p_listing_rendah,"Keterwakilan rendah","Terwakili")))</f>
        <v>Di bawah ambang nilai</v>
      </c>
      <c r="J3330" s="106">
        <f t="shared" ref="J3330:J3393" si="368">D3330+ROW()/10^6</f>
        <v>2629677.0033300002</v>
      </c>
      <c r="K3330" s="105">
        <f t="shared" ref="K3330:K3393" si="369">IF(D3330&gt;=p_nilai_besar,D3330/(1+G3330),0)</f>
        <v>0</v>
      </c>
      <c r="L3330" s="106">
        <f t="shared" ref="L3330:L3393" si="370">IF(K3330&gt;0,K3330+ROW()/10^6,0)</f>
        <v>0</v>
      </c>
    </row>
    <row r="3331" spans="1:12" x14ac:dyDescent="0.3">
      <c r="A3331" s="104" t="s">
        <v>7035</v>
      </c>
      <c r="B3331" s="104" t="s">
        <v>7036</v>
      </c>
      <c r="C3331" s="105">
        <v>170</v>
      </c>
      <c r="D3331" s="105">
        <v>699</v>
      </c>
      <c r="E3331" s="106">
        <f t="shared" si="364"/>
        <v>4.1117647058823525</v>
      </c>
      <c r="F3331" s="107">
        <f t="shared" si="365"/>
        <v>52</v>
      </c>
      <c r="G3331" s="107">
        <f>COUNTIF(Data_Eksportir!$H$2:$H$3401,A3331)</f>
        <v>0</v>
      </c>
      <c r="H3331" s="104" t="str">
        <f t="shared" si="366"/>
        <v>1 – 5</v>
      </c>
      <c r="I3331" s="104" t="str">
        <f t="shared" si="367"/>
        <v>Di bawah ambang nilai</v>
      </c>
      <c r="J3331" s="106">
        <f t="shared" si="368"/>
        <v>699.003331</v>
      </c>
      <c r="K3331" s="105">
        <f t="shared" si="369"/>
        <v>0</v>
      </c>
      <c r="L3331" s="106">
        <f t="shared" si="370"/>
        <v>0</v>
      </c>
    </row>
    <row r="3332" spans="1:12" x14ac:dyDescent="0.3">
      <c r="A3332" s="104" t="s">
        <v>7037</v>
      </c>
      <c r="B3332" s="104" t="s">
        <v>7038</v>
      </c>
      <c r="C3332" s="105">
        <v>280</v>
      </c>
      <c r="D3332" s="105">
        <v>3491</v>
      </c>
      <c r="E3332" s="106">
        <f t="shared" si="364"/>
        <v>12.467857142857143</v>
      </c>
      <c r="F3332" s="107">
        <f t="shared" si="365"/>
        <v>52</v>
      </c>
      <c r="G3332" s="107">
        <f>COUNTIF(Data_Eksportir!$H$2:$H$3401,A3332)</f>
        <v>0</v>
      </c>
      <c r="H3332" s="104" t="str">
        <f t="shared" si="366"/>
        <v>5 – 20</v>
      </c>
      <c r="I3332" s="104" t="str">
        <f t="shared" si="367"/>
        <v>Di bawah ambang nilai</v>
      </c>
      <c r="J3332" s="106">
        <f t="shared" si="368"/>
        <v>3491.0033319999998</v>
      </c>
      <c r="K3332" s="105">
        <f t="shared" si="369"/>
        <v>0</v>
      </c>
      <c r="L3332" s="106">
        <f t="shared" si="370"/>
        <v>0</v>
      </c>
    </row>
    <row r="3333" spans="1:12" x14ac:dyDescent="0.3">
      <c r="A3333" s="104" t="s">
        <v>7039</v>
      </c>
      <c r="B3333" s="104" t="s">
        <v>7040</v>
      </c>
      <c r="C3333" s="105">
        <v>29</v>
      </c>
      <c r="D3333" s="105">
        <v>438</v>
      </c>
      <c r="E3333" s="106">
        <f t="shared" si="364"/>
        <v>15.103448275862069</v>
      </c>
      <c r="F3333" s="107">
        <f t="shared" si="365"/>
        <v>52</v>
      </c>
      <c r="G3333" s="107">
        <f>COUNTIF(Data_Eksportir!$H$2:$H$3401,A3333)</f>
        <v>0</v>
      </c>
      <c r="H3333" s="104" t="str">
        <f t="shared" si="366"/>
        <v>5 – 20</v>
      </c>
      <c r="I3333" s="104" t="str">
        <f t="shared" si="367"/>
        <v>Di bawah ambang nilai</v>
      </c>
      <c r="J3333" s="106">
        <f t="shared" si="368"/>
        <v>438.003333</v>
      </c>
      <c r="K3333" s="105">
        <f t="shared" si="369"/>
        <v>0</v>
      </c>
      <c r="L3333" s="106">
        <f t="shared" si="370"/>
        <v>0</v>
      </c>
    </row>
    <row r="3334" spans="1:12" x14ac:dyDescent="0.3">
      <c r="A3334" s="104" t="s">
        <v>7041</v>
      </c>
      <c r="B3334" s="104" t="s">
        <v>7042</v>
      </c>
      <c r="C3334" s="105">
        <v>7336</v>
      </c>
      <c r="D3334" s="105">
        <v>115572</v>
      </c>
      <c r="E3334" s="106">
        <f t="shared" si="364"/>
        <v>15.754089422028354</v>
      </c>
      <c r="F3334" s="107">
        <f t="shared" si="365"/>
        <v>52</v>
      </c>
      <c r="G3334" s="107">
        <f>COUNTIF(Data_Eksportir!$H$2:$H$3401,A3334)</f>
        <v>0</v>
      </c>
      <c r="H3334" s="104" t="str">
        <f t="shared" si="366"/>
        <v>5 – 20</v>
      </c>
      <c r="I3334" s="104" t="str">
        <f t="shared" si="367"/>
        <v>Di bawah ambang nilai</v>
      </c>
      <c r="J3334" s="106">
        <f t="shared" si="368"/>
        <v>115572.00333399999</v>
      </c>
      <c r="K3334" s="105">
        <f t="shared" si="369"/>
        <v>0</v>
      </c>
      <c r="L3334" s="106">
        <f t="shared" si="370"/>
        <v>0</v>
      </c>
    </row>
    <row r="3335" spans="1:12" x14ac:dyDescent="0.3">
      <c r="A3335" s="104" t="s">
        <v>7043</v>
      </c>
      <c r="B3335" s="104" t="s">
        <v>7044</v>
      </c>
      <c r="C3335" s="105">
        <v>1</v>
      </c>
      <c r="D3335" s="105">
        <v>1</v>
      </c>
      <c r="E3335" s="106">
        <f t="shared" si="364"/>
        <v>1</v>
      </c>
      <c r="F3335" s="107">
        <f t="shared" si="365"/>
        <v>53</v>
      </c>
      <c r="G3335" s="107">
        <f>COUNTIF(Data_Eksportir!$H$2:$H$3401,A3335)</f>
        <v>0</v>
      </c>
      <c r="H3335" s="104" t="str">
        <f t="shared" si="366"/>
        <v>1 – 5</v>
      </c>
      <c r="I3335" s="104" t="str">
        <f t="shared" si="367"/>
        <v>Di bawah ambang nilai</v>
      </c>
      <c r="J3335" s="106">
        <f t="shared" si="368"/>
        <v>1.0033350000000001</v>
      </c>
      <c r="K3335" s="105">
        <f t="shared" si="369"/>
        <v>0</v>
      </c>
      <c r="L3335" s="106">
        <f t="shared" si="370"/>
        <v>0</v>
      </c>
    </row>
    <row r="3336" spans="1:12" x14ac:dyDescent="0.3">
      <c r="A3336" s="104" t="s">
        <v>7045</v>
      </c>
      <c r="B3336" s="104" t="s">
        <v>7046</v>
      </c>
      <c r="C3336" s="105">
        <v>3687917</v>
      </c>
      <c r="D3336" s="105">
        <v>649456</v>
      </c>
      <c r="E3336" s="106">
        <f t="shared" si="364"/>
        <v>0.17610374636956308</v>
      </c>
      <c r="F3336" s="107">
        <f t="shared" si="365"/>
        <v>53</v>
      </c>
      <c r="G3336" s="107">
        <f>COUNTIF(Data_Eksportir!$H$2:$H$3401,A3336)</f>
        <v>0</v>
      </c>
      <c r="H3336" s="104" t="str">
        <f t="shared" si="366"/>
        <v>Di bawah 1</v>
      </c>
      <c r="I3336" s="104" t="str">
        <f t="shared" si="367"/>
        <v>Di bawah ambang nilai</v>
      </c>
      <c r="J3336" s="106">
        <f t="shared" si="368"/>
        <v>649456.00333600002</v>
      </c>
      <c r="K3336" s="105">
        <f t="shared" si="369"/>
        <v>0</v>
      </c>
      <c r="L3336" s="106">
        <f t="shared" si="370"/>
        <v>0</v>
      </c>
    </row>
    <row r="3337" spans="1:12" x14ac:dyDescent="0.3">
      <c r="A3337" s="104" t="s">
        <v>7047</v>
      </c>
      <c r="B3337" s="104" t="s">
        <v>7048</v>
      </c>
      <c r="C3337" s="105">
        <v>78056</v>
      </c>
      <c r="D3337" s="105">
        <v>174167</v>
      </c>
      <c r="E3337" s="106">
        <f t="shared" si="364"/>
        <v>2.231308291483038</v>
      </c>
      <c r="F3337" s="107">
        <f t="shared" si="365"/>
        <v>53</v>
      </c>
      <c r="G3337" s="107">
        <f>COUNTIF(Data_Eksportir!$H$2:$H$3401,A3337)</f>
        <v>3</v>
      </c>
      <c r="H3337" s="104" t="str">
        <f t="shared" si="366"/>
        <v>1 – 5</v>
      </c>
      <c r="I3337" s="104" t="str">
        <f t="shared" si="367"/>
        <v>Di bawah ambang nilai</v>
      </c>
      <c r="J3337" s="106">
        <f t="shared" si="368"/>
        <v>174167.003337</v>
      </c>
      <c r="K3337" s="105">
        <f t="shared" si="369"/>
        <v>0</v>
      </c>
      <c r="L3337" s="106">
        <f t="shared" si="370"/>
        <v>0</v>
      </c>
    </row>
    <row r="3338" spans="1:12" x14ac:dyDescent="0.3">
      <c r="A3338" s="104" t="s">
        <v>7049</v>
      </c>
      <c r="B3338" s="104" t="s">
        <v>7050</v>
      </c>
      <c r="C3338" s="105">
        <v>1014460</v>
      </c>
      <c r="D3338" s="105">
        <v>161338</v>
      </c>
      <c r="E3338" s="106">
        <f t="shared" si="364"/>
        <v>0.15903830609388245</v>
      </c>
      <c r="F3338" s="107">
        <f t="shared" si="365"/>
        <v>53</v>
      </c>
      <c r="G3338" s="107">
        <f>COUNTIF(Data_Eksportir!$H$2:$H$3401,A3338)</f>
        <v>10</v>
      </c>
      <c r="H3338" s="104" t="str">
        <f t="shared" si="366"/>
        <v>Di bawah 1</v>
      </c>
      <c r="I3338" s="104" t="str">
        <f t="shared" si="367"/>
        <v>Di bawah ambang nilai</v>
      </c>
      <c r="J3338" s="106">
        <f t="shared" si="368"/>
        <v>161338.00333800001</v>
      </c>
      <c r="K3338" s="105">
        <f t="shared" si="369"/>
        <v>0</v>
      </c>
      <c r="L3338" s="106">
        <f t="shared" si="370"/>
        <v>0</v>
      </c>
    </row>
    <row r="3339" spans="1:12" x14ac:dyDescent="0.3">
      <c r="A3339" s="104" t="s">
        <v>7051</v>
      </c>
      <c r="B3339" s="104" t="s">
        <v>7052</v>
      </c>
      <c r="C3339" s="105">
        <v>27520714</v>
      </c>
      <c r="D3339" s="105">
        <v>5328886</v>
      </c>
      <c r="E3339" s="106">
        <f t="shared" si="364"/>
        <v>0.19363182219763631</v>
      </c>
      <c r="F3339" s="107">
        <f t="shared" si="365"/>
        <v>53</v>
      </c>
      <c r="G3339" s="107">
        <f>COUNTIF(Data_Eksportir!$H$2:$H$3401,A3339)</f>
        <v>5</v>
      </c>
      <c r="H3339" s="104" t="str">
        <f t="shared" si="366"/>
        <v>Di bawah 1</v>
      </c>
      <c r="I3339" s="104" t="str">
        <f t="shared" si="367"/>
        <v>Di bawah ambang nilai</v>
      </c>
      <c r="J3339" s="106">
        <f t="shared" si="368"/>
        <v>5328886.003339</v>
      </c>
      <c r="K3339" s="105">
        <f t="shared" si="369"/>
        <v>0</v>
      </c>
      <c r="L3339" s="106">
        <f t="shared" si="370"/>
        <v>0</v>
      </c>
    </row>
    <row r="3340" spans="1:12" x14ac:dyDescent="0.3">
      <c r="A3340" s="104" t="s">
        <v>7053</v>
      </c>
      <c r="B3340" s="104" t="s">
        <v>7054</v>
      </c>
      <c r="C3340" s="105">
        <v>14</v>
      </c>
      <c r="D3340" s="105">
        <v>347</v>
      </c>
      <c r="E3340" s="106">
        <f t="shared" si="364"/>
        <v>24.785714285714285</v>
      </c>
      <c r="F3340" s="107">
        <f t="shared" si="365"/>
        <v>53</v>
      </c>
      <c r="G3340" s="107">
        <f>COUNTIF(Data_Eksportir!$H$2:$H$3401,A3340)</f>
        <v>0</v>
      </c>
      <c r="H3340" s="104" t="str">
        <f t="shared" si="366"/>
        <v>20 – 100</v>
      </c>
      <c r="I3340" s="104" t="str">
        <f t="shared" si="367"/>
        <v>Di bawah ambang nilai</v>
      </c>
      <c r="J3340" s="106">
        <f t="shared" si="368"/>
        <v>347.00333999999998</v>
      </c>
      <c r="K3340" s="105">
        <f t="shared" si="369"/>
        <v>0</v>
      </c>
      <c r="L3340" s="106">
        <f t="shared" si="370"/>
        <v>0</v>
      </c>
    </row>
    <row r="3341" spans="1:12" x14ac:dyDescent="0.3">
      <c r="A3341" s="104" t="s">
        <v>7055</v>
      </c>
      <c r="B3341" s="104" t="s">
        <v>7056</v>
      </c>
      <c r="C3341" s="105">
        <v>3149548</v>
      </c>
      <c r="D3341" s="105">
        <v>845698</v>
      </c>
      <c r="E3341" s="106">
        <f t="shared" si="364"/>
        <v>0.26851408519571696</v>
      </c>
      <c r="F3341" s="107">
        <f t="shared" si="365"/>
        <v>53</v>
      </c>
      <c r="G3341" s="107">
        <f>COUNTIF(Data_Eksportir!$H$2:$H$3401,A3341)</f>
        <v>0</v>
      </c>
      <c r="H3341" s="104" t="str">
        <f t="shared" si="366"/>
        <v>Di bawah 1</v>
      </c>
      <c r="I3341" s="104" t="str">
        <f t="shared" si="367"/>
        <v>Di bawah ambang nilai</v>
      </c>
      <c r="J3341" s="106">
        <f t="shared" si="368"/>
        <v>845698.00334099995</v>
      </c>
      <c r="K3341" s="105">
        <f t="shared" si="369"/>
        <v>0</v>
      </c>
      <c r="L3341" s="106">
        <f t="shared" si="370"/>
        <v>0</v>
      </c>
    </row>
    <row r="3342" spans="1:12" x14ac:dyDescent="0.3">
      <c r="A3342" s="104" t="s">
        <v>7057</v>
      </c>
      <c r="B3342" s="104" t="s">
        <v>7058</v>
      </c>
      <c r="C3342" s="105">
        <v>46</v>
      </c>
      <c r="D3342" s="105">
        <v>46</v>
      </c>
      <c r="E3342" s="106">
        <f t="shared" si="364"/>
        <v>1</v>
      </c>
      <c r="F3342" s="107">
        <f t="shared" si="365"/>
        <v>53</v>
      </c>
      <c r="G3342" s="107">
        <f>COUNTIF(Data_Eksportir!$H$2:$H$3401,A3342)</f>
        <v>0</v>
      </c>
      <c r="H3342" s="104" t="str">
        <f t="shared" si="366"/>
        <v>1 – 5</v>
      </c>
      <c r="I3342" s="104" t="str">
        <f t="shared" si="367"/>
        <v>Di bawah ambang nilai</v>
      </c>
      <c r="J3342" s="106">
        <f t="shared" si="368"/>
        <v>46.003342000000004</v>
      </c>
      <c r="K3342" s="105">
        <f t="shared" si="369"/>
        <v>0</v>
      </c>
      <c r="L3342" s="106">
        <f t="shared" si="370"/>
        <v>0</v>
      </c>
    </row>
    <row r="3343" spans="1:12" x14ac:dyDescent="0.3">
      <c r="A3343" s="104" t="s">
        <v>7059</v>
      </c>
      <c r="B3343" s="104" t="s">
        <v>7060</v>
      </c>
      <c r="C3343" s="105">
        <v>158068</v>
      </c>
      <c r="D3343" s="105">
        <v>501645</v>
      </c>
      <c r="E3343" s="106">
        <f t="shared" si="364"/>
        <v>3.1736025001897916</v>
      </c>
      <c r="F3343" s="107">
        <f t="shared" si="365"/>
        <v>53</v>
      </c>
      <c r="G3343" s="107">
        <f>COUNTIF(Data_Eksportir!$H$2:$H$3401,A3343)</f>
        <v>0</v>
      </c>
      <c r="H3343" s="104" t="str">
        <f t="shared" si="366"/>
        <v>1 – 5</v>
      </c>
      <c r="I3343" s="104" t="str">
        <f t="shared" si="367"/>
        <v>Di bawah ambang nilai</v>
      </c>
      <c r="J3343" s="106">
        <f t="shared" si="368"/>
        <v>501645.00334300002</v>
      </c>
      <c r="K3343" s="105">
        <f t="shared" si="369"/>
        <v>0</v>
      </c>
      <c r="L3343" s="106">
        <f t="shared" si="370"/>
        <v>0</v>
      </c>
    </row>
    <row r="3344" spans="1:12" x14ac:dyDescent="0.3">
      <c r="A3344" s="104" t="s">
        <v>7061</v>
      </c>
      <c r="B3344" s="104" t="s">
        <v>7062</v>
      </c>
      <c r="C3344" s="105">
        <v>7089</v>
      </c>
      <c r="D3344" s="105">
        <v>11767</v>
      </c>
      <c r="E3344" s="106">
        <f t="shared" si="364"/>
        <v>1.6598956129214275</v>
      </c>
      <c r="F3344" s="107">
        <f t="shared" si="365"/>
        <v>53</v>
      </c>
      <c r="G3344" s="107">
        <f>COUNTIF(Data_Eksportir!$H$2:$H$3401,A3344)</f>
        <v>14</v>
      </c>
      <c r="H3344" s="104" t="str">
        <f t="shared" si="366"/>
        <v>1 – 5</v>
      </c>
      <c r="I3344" s="104" t="str">
        <f t="shared" si="367"/>
        <v>Di bawah ambang nilai</v>
      </c>
      <c r="J3344" s="106">
        <f t="shared" si="368"/>
        <v>11767.003344000001</v>
      </c>
      <c r="K3344" s="105">
        <f t="shared" si="369"/>
        <v>0</v>
      </c>
      <c r="L3344" s="106">
        <f t="shared" si="370"/>
        <v>0</v>
      </c>
    </row>
    <row r="3345" spans="1:12" x14ac:dyDescent="0.3">
      <c r="A3345" s="104" t="s">
        <v>7063</v>
      </c>
      <c r="B3345" s="104" t="s">
        <v>7064</v>
      </c>
      <c r="C3345" s="105">
        <v>169</v>
      </c>
      <c r="D3345" s="105">
        <v>829</v>
      </c>
      <c r="E3345" s="106">
        <f t="shared" si="364"/>
        <v>4.9053254437869827</v>
      </c>
      <c r="F3345" s="107">
        <f t="shared" si="365"/>
        <v>53</v>
      </c>
      <c r="G3345" s="107">
        <f>COUNTIF(Data_Eksportir!$H$2:$H$3401,A3345)</f>
        <v>0</v>
      </c>
      <c r="H3345" s="104" t="str">
        <f t="shared" si="366"/>
        <v>1 – 5</v>
      </c>
      <c r="I3345" s="104" t="str">
        <f t="shared" si="367"/>
        <v>Di bawah ambang nilai</v>
      </c>
      <c r="J3345" s="106">
        <f t="shared" si="368"/>
        <v>829.00334499999997</v>
      </c>
      <c r="K3345" s="105">
        <f t="shared" si="369"/>
        <v>0</v>
      </c>
      <c r="L3345" s="106">
        <f t="shared" si="370"/>
        <v>0</v>
      </c>
    </row>
    <row r="3346" spans="1:12" x14ac:dyDescent="0.3">
      <c r="A3346" s="104" t="s">
        <v>7065</v>
      </c>
      <c r="B3346" s="104" t="s">
        <v>7066</v>
      </c>
      <c r="C3346" s="105">
        <v>17811</v>
      </c>
      <c r="D3346" s="105">
        <v>51987</v>
      </c>
      <c r="E3346" s="106">
        <f t="shared" si="364"/>
        <v>2.9188142159339732</v>
      </c>
      <c r="F3346" s="107">
        <f t="shared" si="365"/>
        <v>53</v>
      </c>
      <c r="G3346" s="107">
        <f>COUNTIF(Data_Eksportir!$H$2:$H$3401,A3346)</f>
        <v>0</v>
      </c>
      <c r="H3346" s="104" t="str">
        <f t="shared" si="366"/>
        <v>1 – 5</v>
      </c>
      <c r="I3346" s="104" t="str">
        <f t="shared" si="367"/>
        <v>Di bawah ambang nilai</v>
      </c>
      <c r="J3346" s="106">
        <f t="shared" si="368"/>
        <v>51987.003345999998</v>
      </c>
      <c r="K3346" s="105">
        <f t="shared" si="369"/>
        <v>0</v>
      </c>
      <c r="L3346" s="106">
        <f t="shared" si="370"/>
        <v>0</v>
      </c>
    </row>
    <row r="3347" spans="1:12" x14ac:dyDescent="0.3">
      <c r="A3347" s="104" t="s">
        <v>7067</v>
      </c>
      <c r="B3347" s="104" t="s">
        <v>7068</v>
      </c>
      <c r="C3347" s="105">
        <v>6864</v>
      </c>
      <c r="D3347" s="105">
        <v>20526</v>
      </c>
      <c r="E3347" s="106">
        <f t="shared" si="364"/>
        <v>2.9903846153846154</v>
      </c>
      <c r="F3347" s="107">
        <f t="shared" si="365"/>
        <v>53</v>
      </c>
      <c r="G3347" s="107">
        <f>COUNTIF(Data_Eksportir!$H$2:$H$3401,A3347)</f>
        <v>0</v>
      </c>
      <c r="H3347" s="104" t="str">
        <f t="shared" si="366"/>
        <v>1 – 5</v>
      </c>
      <c r="I3347" s="104" t="str">
        <f t="shared" si="367"/>
        <v>Di bawah ambang nilai</v>
      </c>
      <c r="J3347" s="106">
        <f t="shared" si="368"/>
        <v>20526.003347000002</v>
      </c>
      <c r="K3347" s="105">
        <f t="shared" si="369"/>
        <v>0</v>
      </c>
      <c r="L3347" s="106">
        <f t="shared" si="370"/>
        <v>0</v>
      </c>
    </row>
    <row r="3348" spans="1:12" x14ac:dyDescent="0.3">
      <c r="A3348" s="104" t="s">
        <v>7069</v>
      </c>
      <c r="B3348" s="104" t="s">
        <v>7070</v>
      </c>
      <c r="C3348" s="105">
        <v>144026</v>
      </c>
      <c r="D3348" s="105">
        <v>244</v>
      </c>
      <c r="E3348" s="106">
        <f t="shared" si="364"/>
        <v>1.6941385583158597E-3</v>
      </c>
      <c r="F3348" s="107">
        <f t="shared" si="365"/>
        <v>53</v>
      </c>
      <c r="G3348" s="107">
        <f>COUNTIF(Data_Eksportir!$H$2:$H$3401,A3348)</f>
        <v>0</v>
      </c>
      <c r="H3348" s="104" t="str">
        <f t="shared" si="366"/>
        <v>Di bawah 1</v>
      </c>
      <c r="I3348" s="104" t="str">
        <f t="shared" si="367"/>
        <v>Di bawah ambang nilai</v>
      </c>
      <c r="J3348" s="106">
        <f t="shared" si="368"/>
        <v>244.00334799999999</v>
      </c>
      <c r="K3348" s="105">
        <f t="shared" si="369"/>
        <v>0</v>
      </c>
      <c r="L3348" s="106">
        <f t="shared" si="370"/>
        <v>0</v>
      </c>
    </row>
    <row r="3349" spans="1:12" x14ac:dyDescent="0.3">
      <c r="A3349" s="104" t="s">
        <v>7071</v>
      </c>
      <c r="B3349" s="104" t="s">
        <v>7072</v>
      </c>
      <c r="C3349" s="105">
        <v>2</v>
      </c>
      <c r="D3349" s="105">
        <v>30</v>
      </c>
      <c r="E3349" s="106">
        <f t="shared" si="364"/>
        <v>15</v>
      </c>
      <c r="F3349" s="107">
        <f t="shared" si="365"/>
        <v>53</v>
      </c>
      <c r="G3349" s="107">
        <f>COUNTIF(Data_Eksportir!$H$2:$H$3401,A3349)</f>
        <v>0</v>
      </c>
      <c r="H3349" s="104" t="str">
        <f t="shared" si="366"/>
        <v>5 – 20</v>
      </c>
      <c r="I3349" s="104" t="str">
        <f t="shared" si="367"/>
        <v>Di bawah ambang nilai</v>
      </c>
      <c r="J3349" s="106">
        <f t="shared" si="368"/>
        <v>30.003349</v>
      </c>
      <c r="K3349" s="105">
        <f t="shared" si="369"/>
        <v>0</v>
      </c>
      <c r="L3349" s="106">
        <f t="shared" si="370"/>
        <v>0</v>
      </c>
    </row>
    <row r="3350" spans="1:12" x14ac:dyDescent="0.3">
      <c r="A3350" s="104" t="s">
        <v>7073</v>
      </c>
      <c r="B3350" s="104" t="s">
        <v>7074</v>
      </c>
      <c r="C3350" s="105">
        <v>401</v>
      </c>
      <c r="D3350" s="105">
        <v>1088</v>
      </c>
      <c r="E3350" s="106">
        <f t="shared" si="364"/>
        <v>2.7132169576059852</v>
      </c>
      <c r="F3350" s="107">
        <f t="shared" si="365"/>
        <v>53</v>
      </c>
      <c r="G3350" s="107">
        <f>COUNTIF(Data_Eksportir!$H$2:$H$3401,A3350)</f>
        <v>0</v>
      </c>
      <c r="H3350" s="104" t="str">
        <f t="shared" si="366"/>
        <v>1 – 5</v>
      </c>
      <c r="I3350" s="104" t="str">
        <f t="shared" si="367"/>
        <v>Di bawah ambang nilai</v>
      </c>
      <c r="J3350" s="106">
        <f t="shared" si="368"/>
        <v>1088.00335</v>
      </c>
      <c r="K3350" s="105">
        <f t="shared" si="369"/>
        <v>0</v>
      </c>
      <c r="L3350" s="106">
        <f t="shared" si="370"/>
        <v>0</v>
      </c>
    </row>
    <row r="3351" spans="1:12" x14ac:dyDescent="0.3">
      <c r="A3351" s="104" t="s">
        <v>7075</v>
      </c>
      <c r="B3351" s="104" t="s">
        <v>7076</v>
      </c>
      <c r="C3351" s="105">
        <v>131</v>
      </c>
      <c r="D3351" s="105">
        <v>1026</v>
      </c>
      <c r="E3351" s="106">
        <f t="shared" si="364"/>
        <v>7.8320610687022905</v>
      </c>
      <c r="F3351" s="107">
        <f t="shared" si="365"/>
        <v>53</v>
      </c>
      <c r="G3351" s="107">
        <f>COUNTIF(Data_Eksportir!$H$2:$H$3401,A3351)</f>
        <v>0</v>
      </c>
      <c r="H3351" s="104" t="str">
        <f t="shared" si="366"/>
        <v>5 – 20</v>
      </c>
      <c r="I3351" s="104" t="str">
        <f t="shared" si="367"/>
        <v>Di bawah ambang nilai</v>
      </c>
      <c r="J3351" s="106">
        <f t="shared" si="368"/>
        <v>1026.0033510000001</v>
      </c>
      <c r="K3351" s="105">
        <f t="shared" si="369"/>
        <v>0</v>
      </c>
      <c r="L3351" s="106">
        <f t="shared" si="370"/>
        <v>0</v>
      </c>
    </row>
    <row r="3352" spans="1:12" x14ac:dyDescent="0.3">
      <c r="A3352" s="104" t="s">
        <v>7077</v>
      </c>
      <c r="B3352" s="104" t="s">
        <v>7078</v>
      </c>
      <c r="C3352" s="105">
        <v>180504</v>
      </c>
      <c r="D3352" s="105">
        <v>427944</v>
      </c>
      <c r="E3352" s="106">
        <f t="shared" si="364"/>
        <v>2.3708283472942426</v>
      </c>
      <c r="F3352" s="107">
        <f t="shared" si="365"/>
        <v>53</v>
      </c>
      <c r="G3352" s="107">
        <f>COUNTIF(Data_Eksportir!$H$2:$H$3401,A3352)</f>
        <v>0</v>
      </c>
      <c r="H3352" s="104" t="str">
        <f t="shared" si="366"/>
        <v>1 – 5</v>
      </c>
      <c r="I3352" s="104" t="str">
        <f t="shared" si="367"/>
        <v>Di bawah ambang nilai</v>
      </c>
      <c r="J3352" s="106">
        <f t="shared" si="368"/>
        <v>427944.00335200003</v>
      </c>
      <c r="K3352" s="105">
        <f t="shared" si="369"/>
        <v>0</v>
      </c>
      <c r="L3352" s="106">
        <f t="shared" si="370"/>
        <v>0</v>
      </c>
    </row>
    <row r="3353" spans="1:12" x14ac:dyDescent="0.3">
      <c r="A3353" s="104" t="s">
        <v>7079</v>
      </c>
      <c r="B3353" s="104" t="s">
        <v>7080</v>
      </c>
      <c r="C3353" s="105">
        <v>33673</v>
      </c>
      <c r="D3353" s="105">
        <v>469832</v>
      </c>
      <c r="E3353" s="106">
        <f t="shared" si="364"/>
        <v>13.952781159979805</v>
      </c>
      <c r="F3353" s="107">
        <f t="shared" si="365"/>
        <v>54</v>
      </c>
      <c r="G3353" s="107">
        <f>COUNTIF(Data_Eksportir!$H$2:$H$3401,A3353)</f>
        <v>0</v>
      </c>
      <c r="H3353" s="104" t="str">
        <f t="shared" si="366"/>
        <v>5 – 20</v>
      </c>
      <c r="I3353" s="104" t="str">
        <f t="shared" si="367"/>
        <v>Di bawah ambang nilai</v>
      </c>
      <c r="J3353" s="106">
        <f t="shared" si="368"/>
        <v>469832.00335299998</v>
      </c>
      <c r="K3353" s="105">
        <f t="shared" si="369"/>
        <v>0</v>
      </c>
      <c r="L3353" s="106">
        <f t="shared" si="370"/>
        <v>0</v>
      </c>
    </row>
    <row r="3354" spans="1:12" x14ac:dyDescent="0.3">
      <c r="A3354" s="104" t="s">
        <v>7081</v>
      </c>
      <c r="B3354" s="104" t="s">
        <v>7082</v>
      </c>
      <c r="C3354" s="105">
        <v>700788</v>
      </c>
      <c r="D3354" s="105">
        <v>3462896</v>
      </c>
      <c r="E3354" s="106">
        <f t="shared" si="364"/>
        <v>4.9414316455190441</v>
      </c>
      <c r="F3354" s="107">
        <f t="shared" si="365"/>
        <v>54</v>
      </c>
      <c r="G3354" s="107">
        <f>COUNTIF(Data_Eksportir!$H$2:$H$3401,A3354)</f>
        <v>0</v>
      </c>
      <c r="H3354" s="104" t="str">
        <f t="shared" si="366"/>
        <v>1 – 5</v>
      </c>
      <c r="I3354" s="104" t="str">
        <f t="shared" si="367"/>
        <v>Di bawah ambang nilai</v>
      </c>
      <c r="J3354" s="106">
        <f t="shared" si="368"/>
        <v>3462896.0033539999</v>
      </c>
      <c r="K3354" s="105">
        <f t="shared" si="369"/>
        <v>0</v>
      </c>
      <c r="L3354" s="106">
        <f t="shared" si="370"/>
        <v>0</v>
      </c>
    </row>
    <row r="3355" spans="1:12" x14ac:dyDescent="0.3">
      <c r="A3355" s="104" t="s">
        <v>7083</v>
      </c>
      <c r="B3355" s="104" t="s">
        <v>7084</v>
      </c>
      <c r="C3355" s="105">
        <v>28</v>
      </c>
      <c r="D3355" s="105">
        <v>62</v>
      </c>
      <c r="E3355" s="106">
        <f t="shared" si="364"/>
        <v>2.2142857142857144</v>
      </c>
      <c r="F3355" s="107">
        <f t="shared" si="365"/>
        <v>54</v>
      </c>
      <c r="G3355" s="107">
        <f>COUNTIF(Data_Eksportir!$H$2:$H$3401,A3355)</f>
        <v>0</v>
      </c>
      <c r="H3355" s="104" t="str">
        <f t="shared" si="366"/>
        <v>1 – 5</v>
      </c>
      <c r="I3355" s="104" t="str">
        <f t="shared" si="367"/>
        <v>Di bawah ambang nilai</v>
      </c>
      <c r="J3355" s="106">
        <f t="shared" si="368"/>
        <v>62.003354999999999</v>
      </c>
      <c r="K3355" s="105">
        <f t="shared" si="369"/>
        <v>0</v>
      </c>
      <c r="L3355" s="106">
        <f t="shared" si="370"/>
        <v>0</v>
      </c>
    </row>
    <row r="3356" spans="1:12" x14ac:dyDescent="0.3">
      <c r="A3356" s="104" t="s">
        <v>7085</v>
      </c>
      <c r="B3356" s="104" t="s">
        <v>7086</v>
      </c>
      <c r="C3356" s="105">
        <v>12536</v>
      </c>
      <c r="D3356" s="105">
        <v>34022</v>
      </c>
      <c r="E3356" s="106">
        <f t="shared" si="364"/>
        <v>2.7139438417358011</v>
      </c>
      <c r="F3356" s="107">
        <f t="shared" si="365"/>
        <v>54</v>
      </c>
      <c r="G3356" s="107">
        <f>COUNTIF(Data_Eksportir!$H$2:$H$3401,A3356)</f>
        <v>0</v>
      </c>
      <c r="H3356" s="104" t="str">
        <f t="shared" si="366"/>
        <v>1 – 5</v>
      </c>
      <c r="I3356" s="104" t="str">
        <f t="shared" si="367"/>
        <v>Di bawah ambang nilai</v>
      </c>
      <c r="J3356" s="106">
        <f t="shared" si="368"/>
        <v>34022.003356000001</v>
      </c>
      <c r="K3356" s="105">
        <f t="shared" si="369"/>
        <v>0</v>
      </c>
      <c r="L3356" s="106">
        <f t="shared" si="370"/>
        <v>0</v>
      </c>
    </row>
    <row r="3357" spans="1:12" x14ac:dyDescent="0.3">
      <c r="A3357" s="104" t="s">
        <v>7087</v>
      </c>
      <c r="B3357" s="104" t="s">
        <v>7088</v>
      </c>
      <c r="C3357" s="105">
        <v>681</v>
      </c>
      <c r="D3357" s="105">
        <v>16631</v>
      </c>
      <c r="E3357" s="106">
        <f t="shared" si="364"/>
        <v>24.421439060205579</v>
      </c>
      <c r="F3357" s="107">
        <f t="shared" si="365"/>
        <v>54</v>
      </c>
      <c r="G3357" s="107">
        <f>COUNTIF(Data_Eksportir!$H$2:$H$3401,A3357)</f>
        <v>0</v>
      </c>
      <c r="H3357" s="104" t="str">
        <f t="shared" si="366"/>
        <v>20 – 100</v>
      </c>
      <c r="I3357" s="104" t="str">
        <f t="shared" si="367"/>
        <v>Di bawah ambang nilai</v>
      </c>
      <c r="J3357" s="106">
        <f t="shared" si="368"/>
        <v>16631.003357000001</v>
      </c>
      <c r="K3357" s="105">
        <f t="shared" si="369"/>
        <v>0</v>
      </c>
      <c r="L3357" s="106">
        <f t="shared" si="370"/>
        <v>0</v>
      </c>
    </row>
    <row r="3358" spans="1:12" x14ac:dyDescent="0.3">
      <c r="A3358" s="104" t="s">
        <v>7089</v>
      </c>
      <c r="B3358" s="104" t="s">
        <v>7090</v>
      </c>
      <c r="C3358" s="105">
        <v>3315051</v>
      </c>
      <c r="D3358" s="105">
        <v>9380715</v>
      </c>
      <c r="E3358" s="106">
        <f t="shared" si="364"/>
        <v>2.8297347461622762</v>
      </c>
      <c r="F3358" s="107">
        <f t="shared" si="365"/>
        <v>54</v>
      </c>
      <c r="G3358" s="107">
        <f>COUNTIF(Data_Eksportir!$H$2:$H$3401,A3358)</f>
        <v>0</v>
      </c>
      <c r="H3358" s="104" t="str">
        <f t="shared" si="366"/>
        <v>1 – 5</v>
      </c>
      <c r="I3358" s="104" t="str">
        <f t="shared" si="367"/>
        <v>Di bawah ambang nilai</v>
      </c>
      <c r="J3358" s="106">
        <f t="shared" si="368"/>
        <v>9380715.0033580009</v>
      </c>
      <c r="K3358" s="105">
        <f t="shared" si="369"/>
        <v>0</v>
      </c>
      <c r="L3358" s="106">
        <f t="shared" si="370"/>
        <v>0</v>
      </c>
    </row>
    <row r="3359" spans="1:12" x14ac:dyDescent="0.3">
      <c r="A3359" s="104" t="s">
        <v>7091</v>
      </c>
      <c r="B3359" s="104" t="s">
        <v>7092</v>
      </c>
      <c r="C3359" s="105">
        <v>14672753</v>
      </c>
      <c r="D3359" s="105">
        <v>24494551</v>
      </c>
      <c r="E3359" s="106">
        <f t="shared" si="364"/>
        <v>1.6693902637085214</v>
      </c>
      <c r="F3359" s="107">
        <f t="shared" si="365"/>
        <v>54</v>
      </c>
      <c r="G3359" s="107">
        <f>COUNTIF(Data_Eksportir!$H$2:$H$3401,A3359)</f>
        <v>0</v>
      </c>
      <c r="H3359" s="104" t="str">
        <f t="shared" si="366"/>
        <v>1 – 5</v>
      </c>
      <c r="I3359" s="104" t="str">
        <f t="shared" si="367"/>
        <v>Belum terwakili</v>
      </c>
      <c r="J3359" s="106">
        <f t="shared" si="368"/>
        <v>24494551.003359001</v>
      </c>
      <c r="K3359" s="105">
        <f t="shared" si="369"/>
        <v>24494551</v>
      </c>
      <c r="L3359" s="106">
        <f t="shared" si="370"/>
        <v>24494551.003359001</v>
      </c>
    </row>
    <row r="3360" spans="1:12" x14ac:dyDescent="0.3">
      <c r="A3360" s="104" t="s">
        <v>7093</v>
      </c>
      <c r="B3360" s="104" t="s">
        <v>7094</v>
      </c>
      <c r="C3360" s="105">
        <v>1164999</v>
      </c>
      <c r="D3360" s="105">
        <v>3624295</v>
      </c>
      <c r="E3360" s="106">
        <f t="shared" si="364"/>
        <v>3.1109855029918481</v>
      </c>
      <c r="F3360" s="107">
        <f t="shared" si="365"/>
        <v>54</v>
      </c>
      <c r="G3360" s="107">
        <f>COUNTIF(Data_Eksportir!$H$2:$H$3401,A3360)</f>
        <v>0</v>
      </c>
      <c r="H3360" s="104" t="str">
        <f t="shared" si="366"/>
        <v>1 – 5</v>
      </c>
      <c r="I3360" s="104" t="str">
        <f t="shared" si="367"/>
        <v>Di bawah ambang nilai</v>
      </c>
      <c r="J3360" s="106">
        <f t="shared" si="368"/>
        <v>3624295.00336</v>
      </c>
      <c r="K3360" s="105">
        <f t="shared" si="369"/>
        <v>0</v>
      </c>
      <c r="L3360" s="106">
        <f t="shared" si="370"/>
        <v>0</v>
      </c>
    </row>
    <row r="3361" spans="1:12" x14ac:dyDescent="0.3">
      <c r="A3361" s="104" t="s">
        <v>7095</v>
      </c>
      <c r="B3361" s="104" t="s">
        <v>7096</v>
      </c>
      <c r="C3361" s="105">
        <v>4459</v>
      </c>
      <c r="D3361" s="105">
        <v>5640</v>
      </c>
      <c r="E3361" s="106">
        <f t="shared" si="364"/>
        <v>1.2648575913882036</v>
      </c>
      <c r="F3361" s="107">
        <f t="shared" si="365"/>
        <v>54</v>
      </c>
      <c r="G3361" s="107">
        <f>COUNTIF(Data_Eksportir!$H$2:$H$3401,A3361)</f>
        <v>0</v>
      </c>
      <c r="H3361" s="104" t="str">
        <f t="shared" si="366"/>
        <v>1 – 5</v>
      </c>
      <c r="I3361" s="104" t="str">
        <f t="shared" si="367"/>
        <v>Di bawah ambang nilai</v>
      </c>
      <c r="J3361" s="106">
        <f t="shared" si="368"/>
        <v>5640.003361</v>
      </c>
      <c r="K3361" s="105">
        <f t="shared" si="369"/>
        <v>0</v>
      </c>
      <c r="L3361" s="106">
        <f t="shared" si="370"/>
        <v>0</v>
      </c>
    </row>
    <row r="3362" spans="1:12" x14ac:dyDescent="0.3">
      <c r="A3362" s="104" t="s">
        <v>7097</v>
      </c>
      <c r="B3362" s="104" t="s">
        <v>7098</v>
      </c>
      <c r="C3362" s="105">
        <v>8954932</v>
      </c>
      <c r="D3362" s="105">
        <v>18442417</v>
      </c>
      <c r="E3362" s="106">
        <f t="shared" si="364"/>
        <v>2.0594703566704919</v>
      </c>
      <c r="F3362" s="107">
        <f t="shared" si="365"/>
        <v>54</v>
      </c>
      <c r="G3362" s="107">
        <f>COUNTIF(Data_Eksportir!$H$2:$H$3401,A3362)</f>
        <v>0</v>
      </c>
      <c r="H3362" s="104" t="str">
        <f t="shared" si="366"/>
        <v>1 – 5</v>
      </c>
      <c r="I3362" s="104" t="str">
        <f t="shared" si="367"/>
        <v>Belum terwakili</v>
      </c>
      <c r="J3362" s="106">
        <f t="shared" si="368"/>
        <v>18442417.003362</v>
      </c>
      <c r="K3362" s="105">
        <f t="shared" si="369"/>
        <v>18442417</v>
      </c>
      <c r="L3362" s="106">
        <f t="shared" si="370"/>
        <v>18442417.003362</v>
      </c>
    </row>
    <row r="3363" spans="1:12" x14ac:dyDescent="0.3">
      <c r="A3363" s="104" t="s">
        <v>7099</v>
      </c>
      <c r="B3363" s="104" t="s">
        <v>7100</v>
      </c>
      <c r="C3363" s="105">
        <v>29567545</v>
      </c>
      <c r="D3363" s="105">
        <v>46349866</v>
      </c>
      <c r="E3363" s="106">
        <f t="shared" si="364"/>
        <v>1.5675926425410023</v>
      </c>
      <c r="F3363" s="107">
        <f t="shared" si="365"/>
        <v>54</v>
      </c>
      <c r="G3363" s="107">
        <f>COUNTIF(Data_Eksportir!$H$2:$H$3401,A3363)</f>
        <v>0</v>
      </c>
      <c r="H3363" s="104" t="str">
        <f t="shared" si="366"/>
        <v>1 – 5</v>
      </c>
      <c r="I3363" s="104" t="str">
        <f t="shared" si="367"/>
        <v>Belum terwakili</v>
      </c>
      <c r="J3363" s="106">
        <f t="shared" si="368"/>
        <v>46349866.003362998</v>
      </c>
      <c r="K3363" s="105">
        <f t="shared" si="369"/>
        <v>46349866</v>
      </c>
      <c r="L3363" s="106">
        <f t="shared" si="370"/>
        <v>46349866.003362998</v>
      </c>
    </row>
    <row r="3364" spans="1:12" x14ac:dyDescent="0.3">
      <c r="A3364" s="104" t="s">
        <v>7101</v>
      </c>
      <c r="B3364" s="104" t="s">
        <v>7102</v>
      </c>
      <c r="C3364" s="105">
        <v>72366</v>
      </c>
      <c r="D3364" s="105">
        <v>140757</v>
      </c>
      <c r="E3364" s="106">
        <f t="shared" si="364"/>
        <v>1.9450708896443081</v>
      </c>
      <c r="F3364" s="107">
        <f t="shared" si="365"/>
        <v>54</v>
      </c>
      <c r="G3364" s="107">
        <f>COUNTIF(Data_Eksportir!$H$2:$H$3401,A3364)</f>
        <v>0</v>
      </c>
      <c r="H3364" s="104" t="str">
        <f t="shared" si="366"/>
        <v>1 – 5</v>
      </c>
      <c r="I3364" s="104" t="str">
        <f t="shared" si="367"/>
        <v>Di bawah ambang nilai</v>
      </c>
      <c r="J3364" s="106">
        <f t="shared" si="368"/>
        <v>140757.003364</v>
      </c>
      <c r="K3364" s="105">
        <f t="shared" si="369"/>
        <v>0</v>
      </c>
      <c r="L3364" s="106">
        <f t="shared" si="370"/>
        <v>0</v>
      </c>
    </row>
    <row r="3365" spans="1:12" x14ac:dyDescent="0.3">
      <c r="A3365" s="104" t="s">
        <v>7103</v>
      </c>
      <c r="B3365" s="104" t="s">
        <v>7104</v>
      </c>
      <c r="C3365" s="105">
        <v>40497</v>
      </c>
      <c r="D3365" s="105">
        <v>69530</v>
      </c>
      <c r="E3365" s="106">
        <f t="shared" si="364"/>
        <v>1.7169173025162359</v>
      </c>
      <c r="F3365" s="107">
        <f t="shared" si="365"/>
        <v>54</v>
      </c>
      <c r="G3365" s="107">
        <f>COUNTIF(Data_Eksportir!$H$2:$H$3401,A3365)</f>
        <v>0</v>
      </c>
      <c r="H3365" s="104" t="str">
        <f t="shared" si="366"/>
        <v>1 – 5</v>
      </c>
      <c r="I3365" s="104" t="str">
        <f t="shared" si="367"/>
        <v>Di bawah ambang nilai</v>
      </c>
      <c r="J3365" s="106">
        <f t="shared" si="368"/>
        <v>69530.003364999997</v>
      </c>
      <c r="K3365" s="105">
        <f t="shared" si="369"/>
        <v>0</v>
      </c>
      <c r="L3365" s="106">
        <f t="shared" si="370"/>
        <v>0</v>
      </c>
    </row>
    <row r="3366" spans="1:12" x14ac:dyDescent="0.3">
      <c r="A3366" s="104" t="s">
        <v>7105</v>
      </c>
      <c r="B3366" s="104" t="s">
        <v>7106</v>
      </c>
      <c r="C3366" s="105">
        <v>10</v>
      </c>
      <c r="D3366" s="105">
        <v>346</v>
      </c>
      <c r="E3366" s="106">
        <f t="shared" si="364"/>
        <v>34.6</v>
      </c>
      <c r="F3366" s="107">
        <f t="shared" si="365"/>
        <v>54</v>
      </c>
      <c r="G3366" s="107">
        <f>COUNTIF(Data_Eksportir!$H$2:$H$3401,A3366)</f>
        <v>0</v>
      </c>
      <c r="H3366" s="104" t="str">
        <f t="shared" si="366"/>
        <v>20 – 100</v>
      </c>
      <c r="I3366" s="104" t="str">
        <f t="shared" si="367"/>
        <v>Di bawah ambang nilai</v>
      </c>
      <c r="J3366" s="106">
        <f t="shared" si="368"/>
        <v>346.00336600000003</v>
      </c>
      <c r="K3366" s="105">
        <f t="shared" si="369"/>
        <v>0</v>
      </c>
      <c r="L3366" s="106">
        <f t="shared" si="370"/>
        <v>0</v>
      </c>
    </row>
    <row r="3367" spans="1:12" x14ac:dyDescent="0.3">
      <c r="A3367" s="104" t="s">
        <v>7107</v>
      </c>
      <c r="B3367" s="104" t="s">
        <v>7108</v>
      </c>
      <c r="C3367" s="105">
        <v>12397</v>
      </c>
      <c r="D3367" s="105">
        <v>33443</v>
      </c>
      <c r="E3367" s="106">
        <f t="shared" si="364"/>
        <v>2.6976687908364929</v>
      </c>
      <c r="F3367" s="107">
        <f t="shared" si="365"/>
        <v>54</v>
      </c>
      <c r="G3367" s="107">
        <f>COUNTIF(Data_Eksportir!$H$2:$H$3401,A3367)</f>
        <v>0</v>
      </c>
      <c r="H3367" s="104" t="str">
        <f t="shared" si="366"/>
        <v>1 – 5</v>
      </c>
      <c r="I3367" s="104" t="str">
        <f t="shared" si="367"/>
        <v>Di bawah ambang nilai</v>
      </c>
      <c r="J3367" s="106">
        <f t="shared" si="368"/>
        <v>33443.003366999998</v>
      </c>
      <c r="K3367" s="105">
        <f t="shared" si="369"/>
        <v>0</v>
      </c>
      <c r="L3367" s="106">
        <f t="shared" si="370"/>
        <v>0</v>
      </c>
    </row>
    <row r="3368" spans="1:12" x14ac:dyDescent="0.3">
      <c r="A3368" s="104" t="s">
        <v>7109</v>
      </c>
      <c r="B3368" s="104" t="s">
        <v>7110</v>
      </c>
      <c r="C3368" s="105">
        <v>2951206</v>
      </c>
      <c r="D3368" s="105">
        <v>9442148</v>
      </c>
      <c r="E3368" s="106">
        <f t="shared" si="364"/>
        <v>3.1994201692460642</v>
      </c>
      <c r="F3368" s="107">
        <f t="shared" si="365"/>
        <v>54</v>
      </c>
      <c r="G3368" s="107">
        <f>COUNTIF(Data_Eksportir!$H$2:$H$3401,A3368)</f>
        <v>0</v>
      </c>
      <c r="H3368" s="104" t="str">
        <f t="shared" si="366"/>
        <v>1 – 5</v>
      </c>
      <c r="I3368" s="104" t="str">
        <f t="shared" si="367"/>
        <v>Di bawah ambang nilai</v>
      </c>
      <c r="J3368" s="106">
        <f t="shared" si="368"/>
        <v>9442148.0033679996</v>
      </c>
      <c r="K3368" s="105">
        <f t="shared" si="369"/>
        <v>0</v>
      </c>
      <c r="L3368" s="106">
        <f t="shared" si="370"/>
        <v>0</v>
      </c>
    </row>
    <row r="3369" spans="1:12" x14ac:dyDescent="0.3">
      <c r="A3369" s="104" t="s">
        <v>7111</v>
      </c>
      <c r="B3369" s="104" t="s">
        <v>7112</v>
      </c>
      <c r="C3369" s="105">
        <v>974166</v>
      </c>
      <c r="D3369" s="105">
        <v>1677612</v>
      </c>
      <c r="E3369" s="106">
        <f t="shared" si="364"/>
        <v>1.7221007507960655</v>
      </c>
      <c r="F3369" s="107">
        <f t="shared" si="365"/>
        <v>54</v>
      </c>
      <c r="G3369" s="107">
        <f>COUNTIF(Data_Eksportir!$H$2:$H$3401,A3369)</f>
        <v>0</v>
      </c>
      <c r="H3369" s="104" t="str">
        <f t="shared" si="366"/>
        <v>1 – 5</v>
      </c>
      <c r="I3369" s="104" t="str">
        <f t="shared" si="367"/>
        <v>Di bawah ambang nilai</v>
      </c>
      <c r="J3369" s="106">
        <f t="shared" si="368"/>
        <v>1677612.003369</v>
      </c>
      <c r="K3369" s="105">
        <f t="shared" si="369"/>
        <v>0</v>
      </c>
      <c r="L3369" s="106">
        <f t="shared" si="370"/>
        <v>0</v>
      </c>
    </row>
    <row r="3370" spans="1:12" x14ac:dyDescent="0.3">
      <c r="A3370" s="104" t="s">
        <v>7113</v>
      </c>
      <c r="B3370" s="104" t="s">
        <v>7114</v>
      </c>
      <c r="C3370" s="105">
        <v>6263819</v>
      </c>
      <c r="D3370" s="105">
        <v>6624914</v>
      </c>
      <c r="E3370" s="106">
        <f t="shared" si="364"/>
        <v>1.0576477385441694</v>
      </c>
      <c r="F3370" s="107">
        <f t="shared" si="365"/>
        <v>54</v>
      </c>
      <c r="G3370" s="107">
        <f>COUNTIF(Data_Eksportir!$H$2:$H$3401,A3370)</f>
        <v>0</v>
      </c>
      <c r="H3370" s="104" t="str">
        <f t="shared" si="366"/>
        <v>1 – 5</v>
      </c>
      <c r="I3370" s="104" t="str">
        <f t="shared" si="367"/>
        <v>Di bawah ambang nilai</v>
      </c>
      <c r="J3370" s="106">
        <f t="shared" si="368"/>
        <v>6624914.00337</v>
      </c>
      <c r="K3370" s="105">
        <f t="shared" si="369"/>
        <v>0</v>
      </c>
      <c r="L3370" s="106">
        <f t="shared" si="370"/>
        <v>0</v>
      </c>
    </row>
    <row r="3371" spans="1:12" x14ac:dyDescent="0.3">
      <c r="A3371" s="104" t="s">
        <v>7115</v>
      </c>
      <c r="B3371" s="104" t="s">
        <v>7116</v>
      </c>
      <c r="C3371" s="105">
        <v>457098</v>
      </c>
      <c r="D3371" s="105">
        <v>840201</v>
      </c>
      <c r="E3371" s="106">
        <f t="shared" si="364"/>
        <v>1.8381200530302035</v>
      </c>
      <c r="F3371" s="107">
        <f t="shared" si="365"/>
        <v>54</v>
      </c>
      <c r="G3371" s="107">
        <f>COUNTIF(Data_Eksportir!$H$2:$H$3401,A3371)</f>
        <v>0</v>
      </c>
      <c r="H3371" s="104" t="str">
        <f t="shared" si="366"/>
        <v>1 – 5</v>
      </c>
      <c r="I3371" s="104" t="str">
        <f t="shared" si="367"/>
        <v>Di bawah ambang nilai</v>
      </c>
      <c r="J3371" s="106">
        <f t="shared" si="368"/>
        <v>840201.00337100006</v>
      </c>
      <c r="K3371" s="105">
        <f t="shared" si="369"/>
        <v>0</v>
      </c>
      <c r="L3371" s="106">
        <f t="shared" si="370"/>
        <v>0</v>
      </c>
    </row>
    <row r="3372" spans="1:12" x14ac:dyDescent="0.3">
      <c r="A3372" s="104" t="s">
        <v>7117</v>
      </c>
      <c r="B3372" s="104" t="s">
        <v>7118</v>
      </c>
      <c r="C3372" s="105">
        <v>44157024</v>
      </c>
      <c r="D3372" s="105">
        <v>72039234</v>
      </c>
      <c r="E3372" s="106">
        <f t="shared" si="364"/>
        <v>1.6314331781054809</v>
      </c>
      <c r="F3372" s="107">
        <f t="shared" si="365"/>
        <v>54</v>
      </c>
      <c r="G3372" s="107">
        <f>COUNTIF(Data_Eksportir!$H$2:$H$3401,A3372)</f>
        <v>0</v>
      </c>
      <c r="H3372" s="104" t="str">
        <f t="shared" si="366"/>
        <v>1 – 5</v>
      </c>
      <c r="I3372" s="104" t="str">
        <f t="shared" si="367"/>
        <v>Belum terwakili</v>
      </c>
      <c r="J3372" s="106">
        <f t="shared" si="368"/>
        <v>72039234.003371999</v>
      </c>
      <c r="K3372" s="105">
        <f t="shared" si="369"/>
        <v>72039234</v>
      </c>
      <c r="L3372" s="106">
        <f t="shared" si="370"/>
        <v>72039234.003371999</v>
      </c>
    </row>
    <row r="3373" spans="1:12" x14ac:dyDescent="0.3">
      <c r="A3373" s="104" t="s">
        <v>7119</v>
      </c>
      <c r="B3373" s="104" t="s">
        <v>7120</v>
      </c>
      <c r="C3373" s="105">
        <v>1459</v>
      </c>
      <c r="D3373" s="105">
        <v>5664</v>
      </c>
      <c r="E3373" s="106">
        <f t="shared" si="364"/>
        <v>3.8821110349554488</v>
      </c>
      <c r="F3373" s="107">
        <f t="shared" si="365"/>
        <v>54</v>
      </c>
      <c r="G3373" s="107">
        <f>COUNTIF(Data_Eksportir!$H$2:$H$3401,A3373)</f>
        <v>0</v>
      </c>
      <c r="H3373" s="104" t="str">
        <f t="shared" si="366"/>
        <v>1 – 5</v>
      </c>
      <c r="I3373" s="104" t="str">
        <f t="shared" si="367"/>
        <v>Di bawah ambang nilai</v>
      </c>
      <c r="J3373" s="106">
        <f t="shared" si="368"/>
        <v>5664.0033729999996</v>
      </c>
      <c r="K3373" s="105">
        <f t="shared" si="369"/>
        <v>0</v>
      </c>
      <c r="L3373" s="106">
        <f t="shared" si="370"/>
        <v>0</v>
      </c>
    </row>
    <row r="3374" spans="1:12" x14ac:dyDescent="0.3">
      <c r="A3374" s="104" t="s">
        <v>7121</v>
      </c>
      <c r="B3374" s="104" t="s">
        <v>7122</v>
      </c>
      <c r="C3374" s="105">
        <v>51395</v>
      </c>
      <c r="D3374" s="105">
        <v>212333</v>
      </c>
      <c r="E3374" s="106">
        <f t="shared" si="364"/>
        <v>4.1313941044848717</v>
      </c>
      <c r="F3374" s="107">
        <f t="shared" si="365"/>
        <v>54</v>
      </c>
      <c r="G3374" s="107">
        <f>COUNTIF(Data_Eksportir!$H$2:$H$3401,A3374)</f>
        <v>0</v>
      </c>
      <c r="H3374" s="104" t="str">
        <f t="shared" si="366"/>
        <v>1 – 5</v>
      </c>
      <c r="I3374" s="104" t="str">
        <f t="shared" si="367"/>
        <v>Di bawah ambang nilai</v>
      </c>
      <c r="J3374" s="106">
        <f t="shared" si="368"/>
        <v>212333.00337399999</v>
      </c>
      <c r="K3374" s="105">
        <f t="shared" si="369"/>
        <v>0</v>
      </c>
      <c r="L3374" s="106">
        <f t="shared" si="370"/>
        <v>0</v>
      </c>
    </row>
    <row r="3375" spans="1:12" x14ac:dyDescent="0.3">
      <c r="A3375" s="104" t="s">
        <v>7123</v>
      </c>
      <c r="B3375" s="104" t="s">
        <v>7124</v>
      </c>
      <c r="C3375" s="105">
        <v>50076</v>
      </c>
      <c r="D3375" s="105">
        <v>204114</v>
      </c>
      <c r="E3375" s="106">
        <f t="shared" si="364"/>
        <v>4.0760843517852861</v>
      </c>
      <c r="F3375" s="107">
        <f t="shared" si="365"/>
        <v>54</v>
      </c>
      <c r="G3375" s="107">
        <f>COUNTIF(Data_Eksportir!$H$2:$H$3401,A3375)</f>
        <v>0</v>
      </c>
      <c r="H3375" s="104" t="str">
        <f t="shared" si="366"/>
        <v>1 – 5</v>
      </c>
      <c r="I3375" s="104" t="str">
        <f t="shared" si="367"/>
        <v>Di bawah ambang nilai</v>
      </c>
      <c r="J3375" s="106">
        <f t="shared" si="368"/>
        <v>204114.003375</v>
      </c>
      <c r="K3375" s="105">
        <f t="shared" si="369"/>
        <v>0</v>
      </c>
      <c r="L3375" s="106">
        <f t="shared" si="370"/>
        <v>0</v>
      </c>
    </row>
    <row r="3376" spans="1:12" x14ac:dyDescent="0.3">
      <c r="A3376" s="104" t="s">
        <v>7125</v>
      </c>
      <c r="B3376" s="104" t="s">
        <v>7126</v>
      </c>
      <c r="C3376" s="105">
        <v>147687</v>
      </c>
      <c r="D3376" s="105">
        <v>716773</v>
      </c>
      <c r="E3376" s="106">
        <f t="shared" si="364"/>
        <v>4.8533249371982636</v>
      </c>
      <c r="F3376" s="107">
        <f t="shared" si="365"/>
        <v>54</v>
      </c>
      <c r="G3376" s="107">
        <f>COUNTIF(Data_Eksportir!$H$2:$H$3401,A3376)</f>
        <v>0</v>
      </c>
      <c r="H3376" s="104" t="str">
        <f t="shared" si="366"/>
        <v>1 – 5</v>
      </c>
      <c r="I3376" s="104" t="str">
        <f t="shared" si="367"/>
        <v>Di bawah ambang nilai</v>
      </c>
      <c r="J3376" s="106">
        <f t="shared" si="368"/>
        <v>716773.00337599998</v>
      </c>
      <c r="K3376" s="105">
        <f t="shared" si="369"/>
        <v>0</v>
      </c>
      <c r="L3376" s="106">
        <f t="shared" si="370"/>
        <v>0</v>
      </c>
    </row>
    <row r="3377" spans="1:12" x14ac:dyDescent="0.3">
      <c r="A3377" s="104" t="s">
        <v>7127</v>
      </c>
      <c r="B3377" s="104" t="s">
        <v>7128</v>
      </c>
      <c r="C3377" s="105">
        <v>25090</v>
      </c>
      <c r="D3377" s="105">
        <v>62511</v>
      </c>
      <c r="E3377" s="106">
        <f t="shared" si="364"/>
        <v>2.4914707054603427</v>
      </c>
      <c r="F3377" s="107">
        <f t="shared" si="365"/>
        <v>54</v>
      </c>
      <c r="G3377" s="107">
        <f>COUNTIF(Data_Eksportir!$H$2:$H$3401,A3377)</f>
        <v>0</v>
      </c>
      <c r="H3377" s="104" t="str">
        <f t="shared" si="366"/>
        <v>1 – 5</v>
      </c>
      <c r="I3377" s="104" t="str">
        <f t="shared" si="367"/>
        <v>Di bawah ambang nilai</v>
      </c>
      <c r="J3377" s="106">
        <f t="shared" si="368"/>
        <v>62511.003377000001</v>
      </c>
      <c r="K3377" s="105">
        <f t="shared" si="369"/>
        <v>0</v>
      </c>
      <c r="L3377" s="106">
        <f t="shared" si="370"/>
        <v>0</v>
      </c>
    </row>
    <row r="3378" spans="1:12" x14ac:dyDescent="0.3">
      <c r="A3378" s="104" t="s">
        <v>7129</v>
      </c>
      <c r="B3378" s="104" t="s">
        <v>7130</v>
      </c>
      <c r="C3378" s="105">
        <v>25387</v>
      </c>
      <c r="D3378" s="105">
        <v>149193</v>
      </c>
      <c r="E3378" s="106">
        <f t="shared" si="364"/>
        <v>5.8767479418600068</v>
      </c>
      <c r="F3378" s="107">
        <f t="shared" si="365"/>
        <v>54</v>
      </c>
      <c r="G3378" s="107">
        <f>COUNTIF(Data_Eksportir!$H$2:$H$3401,A3378)</f>
        <v>0</v>
      </c>
      <c r="H3378" s="104" t="str">
        <f t="shared" si="366"/>
        <v>5 – 20</v>
      </c>
      <c r="I3378" s="104" t="str">
        <f t="shared" si="367"/>
        <v>Di bawah ambang nilai</v>
      </c>
      <c r="J3378" s="106">
        <f t="shared" si="368"/>
        <v>149193.00337799999</v>
      </c>
      <c r="K3378" s="105">
        <f t="shared" si="369"/>
        <v>0</v>
      </c>
      <c r="L3378" s="106">
        <f t="shared" si="370"/>
        <v>0</v>
      </c>
    </row>
    <row r="3379" spans="1:12" x14ac:dyDescent="0.3">
      <c r="A3379" s="104" t="s">
        <v>7131</v>
      </c>
      <c r="B3379" s="104" t="s">
        <v>7132</v>
      </c>
      <c r="C3379" s="105">
        <v>1490972</v>
      </c>
      <c r="D3379" s="105">
        <v>11383694</v>
      </c>
      <c r="E3379" s="106">
        <f t="shared" si="364"/>
        <v>7.6350823489642998</v>
      </c>
      <c r="F3379" s="107">
        <f t="shared" si="365"/>
        <v>54</v>
      </c>
      <c r="G3379" s="107">
        <f>COUNTIF(Data_Eksportir!$H$2:$H$3401,A3379)</f>
        <v>0</v>
      </c>
      <c r="H3379" s="104" t="str">
        <f t="shared" si="366"/>
        <v>5 – 20</v>
      </c>
      <c r="I3379" s="104" t="str">
        <f t="shared" si="367"/>
        <v>Belum terwakili</v>
      </c>
      <c r="J3379" s="106">
        <f t="shared" si="368"/>
        <v>11383694.003379</v>
      </c>
      <c r="K3379" s="105">
        <f t="shared" si="369"/>
        <v>11383694</v>
      </c>
      <c r="L3379" s="106">
        <f t="shared" si="370"/>
        <v>11383694.003379</v>
      </c>
    </row>
    <row r="3380" spans="1:12" x14ac:dyDescent="0.3">
      <c r="A3380" s="104" t="s">
        <v>7133</v>
      </c>
      <c r="B3380" s="104" t="s">
        <v>7134</v>
      </c>
      <c r="C3380" s="105">
        <v>1150740</v>
      </c>
      <c r="D3380" s="105">
        <v>3378043</v>
      </c>
      <c r="E3380" s="106">
        <f t="shared" si="364"/>
        <v>2.935539739645793</v>
      </c>
      <c r="F3380" s="107">
        <f t="shared" si="365"/>
        <v>54</v>
      </c>
      <c r="G3380" s="107">
        <f>COUNTIF(Data_Eksportir!$H$2:$H$3401,A3380)</f>
        <v>0</v>
      </c>
      <c r="H3380" s="104" t="str">
        <f t="shared" si="366"/>
        <v>1 – 5</v>
      </c>
      <c r="I3380" s="104" t="str">
        <f t="shared" si="367"/>
        <v>Di bawah ambang nilai</v>
      </c>
      <c r="J3380" s="106">
        <f t="shared" si="368"/>
        <v>3378043.0033800001</v>
      </c>
      <c r="K3380" s="105">
        <f t="shared" si="369"/>
        <v>0</v>
      </c>
      <c r="L3380" s="106">
        <f t="shared" si="370"/>
        <v>0</v>
      </c>
    </row>
    <row r="3381" spans="1:12" x14ac:dyDescent="0.3">
      <c r="A3381" s="104" t="s">
        <v>7135</v>
      </c>
      <c r="B3381" s="104" t="s">
        <v>7136</v>
      </c>
      <c r="C3381" s="105">
        <v>1828</v>
      </c>
      <c r="D3381" s="105">
        <v>6036</v>
      </c>
      <c r="E3381" s="106">
        <f t="shared" si="364"/>
        <v>3.3019693654266957</v>
      </c>
      <c r="F3381" s="107">
        <f t="shared" si="365"/>
        <v>54</v>
      </c>
      <c r="G3381" s="107">
        <f>COUNTIF(Data_Eksportir!$H$2:$H$3401,A3381)</f>
        <v>0</v>
      </c>
      <c r="H3381" s="104" t="str">
        <f t="shared" si="366"/>
        <v>1 – 5</v>
      </c>
      <c r="I3381" s="104" t="str">
        <f t="shared" si="367"/>
        <v>Di bawah ambang nilai</v>
      </c>
      <c r="J3381" s="106">
        <f t="shared" si="368"/>
        <v>6036.0033810000004</v>
      </c>
      <c r="K3381" s="105">
        <f t="shared" si="369"/>
        <v>0</v>
      </c>
      <c r="L3381" s="106">
        <f t="shared" si="370"/>
        <v>0</v>
      </c>
    </row>
    <row r="3382" spans="1:12" x14ac:dyDescent="0.3">
      <c r="A3382" s="104" t="s">
        <v>7137</v>
      </c>
      <c r="B3382" s="104" t="s">
        <v>7138</v>
      </c>
      <c r="C3382" s="105">
        <v>437</v>
      </c>
      <c r="D3382" s="105">
        <v>7737</v>
      </c>
      <c r="E3382" s="106">
        <f t="shared" si="364"/>
        <v>17.704805491990847</v>
      </c>
      <c r="F3382" s="107">
        <f t="shared" si="365"/>
        <v>54</v>
      </c>
      <c r="G3382" s="107">
        <f>COUNTIF(Data_Eksportir!$H$2:$H$3401,A3382)</f>
        <v>0</v>
      </c>
      <c r="H3382" s="104" t="str">
        <f t="shared" si="366"/>
        <v>5 – 20</v>
      </c>
      <c r="I3382" s="104" t="str">
        <f t="shared" si="367"/>
        <v>Di bawah ambang nilai</v>
      </c>
      <c r="J3382" s="106">
        <f t="shared" si="368"/>
        <v>7737.0033819999999</v>
      </c>
      <c r="K3382" s="105">
        <f t="shared" si="369"/>
        <v>0</v>
      </c>
      <c r="L3382" s="106">
        <f t="shared" si="370"/>
        <v>0</v>
      </c>
    </row>
    <row r="3383" spans="1:12" x14ac:dyDescent="0.3">
      <c r="A3383" s="104" t="s">
        <v>7139</v>
      </c>
      <c r="B3383" s="104" t="s">
        <v>7140</v>
      </c>
      <c r="C3383" s="105">
        <v>45314</v>
      </c>
      <c r="D3383" s="105">
        <v>148022</v>
      </c>
      <c r="E3383" s="106">
        <f t="shared" si="364"/>
        <v>3.2665842785893986</v>
      </c>
      <c r="F3383" s="107">
        <f t="shared" si="365"/>
        <v>54</v>
      </c>
      <c r="G3383" s="107">
        <f>COUNTIF(Data_Eksportir!$H$2:$H$3401,A3383)</f>
        <v>0</v>
      </c>
      <c r="H3383" s="104" t="str">
        <f t="shared" si="366"/>
        <v>1 – 5</v>
      </c>
      <c r="I3383" s="104" t="str">
        <f t="shared" si="367"/>
        <v>Di bawah ambang nilai</v>
      </c>
      <c r="J3383" s="106">
        <f t="shared" si="368"/>
        <v>148022.003383</v>
      </c>
      <c r="K3383" s="105">
        <f t="shared" si="369"/>
        <v>0</v>
      </c>
      <c r="L3383" s="106">
        <f t="shared" si="370"/>
        <v>0</v>
      </c>
    </row>
    <row r="3384" spans="1:12" x14ac:dyDescent="0.3">
      <c r="A3384" s="104" t="s">
        <v>7141</v>
      </c>
      <c r="B3384" s="104" t="s">
        <v>7142</v>
      </c>
      <c r="C3384" s="105">
        <v>3601</v>
      </c>
      <c r="D3384" s="105">
        <v>246</v>
      </c>
      <c r="E3384" s="106">
        <f t="shared" si="364"/>
        <v>6.8314357123021377E-2</v>
      </c>
      <c r="F3384" s="107">
        <f t="shared" si="365"/>
        <v>54</v>
      </c>
      <c r="G3384" s="107">
        <f>COUNTIF(Data_Eksportir!$H$2:$H$3401,A3384)</f>
        <v>0</v>
      </c>
      <c r="H3384" s="104" t="str">
        <f t="shared" si="366"/>
        <v>Di bawah 1</v>
      </c>
      <c r="I3384" s="104" t="str">
        <f t="shared" si="367"/>
        <v>Di bawah ambang nilai</v>
      </c>
      <c r="J3384" s="106">
        <f t="shared" si="368"/>
        <v>246.00338400000001</v>
      </c>
      <c r="K3384" s="105">
        <f t="shared" si="369"/>
        <v>0</v>
      </c>
      <c r="L3384" s="106">
        <f t="shared" si="370"/>
        <v>0</v>
      </c>
    </row>
    <row r="3385" spans="1:12" x14ac:dyDescent="0.3">
      <c r="A3385" s="104" t="s">
        <v>7143</v>
      </c>
      <c r="B3385" s="104" t="s">
        <v>7144</v>
      </c>
      <c r="C3385" s="105">
        <v>23721</v>
      </c>
      <c r="D3385" s="105">
        <v>60886</v>
      </c>
      <c r="E3385" s="106">
        <f t="shared" si="364"/>
        <v>2.5667551958180517</v>
      </c>
      <c r="F3385" s="107">
        <f t="shared" si="365"/>
        <v>54</v>
      </c>
      <c r="G3385" s="107">
        <f>COUNTIF(Data_Eksportir!$H$2:$H$3401,A3385)</f>
        <v>0</v>
      </c>
      <c r="H3385" s="104" t="str">
        <f t="shared" si="366"/>
        <v>1 – 5</v>
      </c>
      <c r="I3385" s="104" t="str">
        <f t="shared" si="367"/>
        <v>Di bawah ambang nilai</v>
      </c>
      <c r="J3385" s="106">
        <f t="shared" si="368"/>
        <v>60886.003385000004</v>
      </c>
      <c r="K3385" s="105">
        <f t="shared" si="369"/>
        <v>0</v>
      </c>
      <c r="L3385" s="106">
        <f t="shared" si="370"/>
        <v>0</v>
      </c>
    </row>
    <row r="3386" spans="1:12" x14ac:dyDescent="0.3">
      <c r="A3386" s="104" t="s">
        <v>7145</v>
      </c>
      <c r="B3386" s="104" t="s">
        <v>7146</v>
      </c>
      <c r="C3386" s="105">
        <v>22869</v>
      </c>
      <c r="D3386" s="105">
        <v>33879</v>
      </c>
      <c r="E3386" s="106">
        <f t="shared" si="364"/>
        <v>1.481437754165027</v>
      </c>
      <c r="F3386" s="107">
        <f t="shared" si="365"/>
        <v>54</v>
      </c>
      <c r="G3386" s="107">
        <f>COUNTIF(Data_Eksportir!$H$2:$H$3401,A3386)</f>
        <v>0</v>
      </c>
      <c r="H3386" s="104" t="str">
        <f t="shared" si="366"/>
        <v>1 – 5</v>
      </c>
      <c r="I3386" s="104" t="str">
        <f t="shared" si="367"/>
        <v>Di bawah ambang nilai</v>
      </c>
      <c r="J3386" s="106">
        <f t="shared" si="368"/>
        <v>33879.003385999997</v>
      </c>
      <c r="K3386" s="105">
        <f t="shared" si="369"/>
        <v>0</v>
      </c>
      <c r="L3386" s="106">
        <f t="shared" si="370"/>
        <v>0</v>
      </c>
    </row>
    <row r="3387" spans="1:12" x14ac:dyDescent="0.3">
      <c r="A3387" s="104" t="s">
        <v>7147</v>
      </c>
      <c r="B3387" s="104" t="s">
        <v>7148</v>
      </c>
      <c r="C3387" s="105">
        <v>382</v>
      </c>
      <c r="D3387" s="105">
        <v>22286</v>
      </c>
      <c r="E3387" s="106">
        <f t="shared" si="364"/>
        <v>58.340314136125656</v>
      </c>
      <c r="F3387" s="107">
        <f t="shared" si="365"/>
        <v>54</v>
      </c>
      <c r="G3387" s="107">
        <f>COUNTIF(Data_Eksportir!$H$2:$H$3401,A3387)</f>
        <v>0</v>
      </c>
      <c r="H3387" s="104" t="str">
        <f t="shared" si="366"/>
        <v>20 – 100</v>
      </c>
      <c r="I3387" s="104" t="str">
        <f t="shared" si="367"/>
        <v>Di bawah ambang nilai</v>
      </c>
      <c r="J3387" s="106">
        <f t="shared" si="368"/>
        <v>22286.003387000001</v>
      </c>
      <c r="K3387" s="105">
        <f t="shared" si="369"/>
        <v>0</v>
      </c>
      <c r="L3387" s="106">
        <f t="shared" si="370"/>
        <v>0</v>
      </c>
    </row>
    <row r="3388" spans="1:12" x14ac:dyDescent="0.3">
      <c r="A3388" s="104" t="s">
        <v>7149</v>
      </c>
      <c r="B3388" s="104" t="s">
        <v>7150</v>
      </c>
      <c r="C3388" s="105">
        <v>1314</v>
      </c>
      <c r="D3388" s="105">
        <v>16643</v>
      </c>
      <c r="E3388" s="106">
        <f t="shared" si="364"/>
        <v>12.665905631659056</v>
      </c>
      <c r="F3388" s="107">
        <f t="shared" si="365"/>
        <v>54</v>
      </c>
      <c r="G3388" s="107">
        <f>COUNTIF(Data_Eksportir!$H$2:$H$3401,A3388)</f>
        <v>0</v>
      </c>
      <c r="H3388" s="104" t="str">
        <f t="shared" si="366"/>
        <v>5 – 20</v>
      </c>
      <c r="I3388" s="104" t="str">
        <f t="shared" si="367"/>
        <v>Di bawah ambang nilai</v>
      </c>
      <c r="J3388" s="106">
        <f t="shared" si="368"/>
        <v>16643.003388000001</v>
      </c>
      <c r="K3388" s="105">
        <f t="shared" si="369"/>
        <v>0</v>
      </c>
      <c r="L3388" s="106">
        <f t="shared" si="370"/>
        <v>0</v>
      </c>
    </row>
    <row r="3389" spans="1:12" x14ac:dyDescent="0.3">
      <c r="A3389" s="104" t="s">
        <v>7151</v>
      </c>
      <c r="B3389" s="104" t="s">
        <v>7152</v>
      </c>
      <c r="C3389" s="105">
        <v>137983</v>
      </c>
      <c r="D3389" s="105">
        <v>333945</v>
      </c>
      <c r="E3389" s="106">
        <f t="shared" si="364"/>
        <v>2.4201894436271134</v>
      </c>
      <c r="F3389" s="107">
        <f t="shared" si="365"/>
        <v>54</v>
      </c>
      <c r="G3389" s="107">
        <f>COUNTIF(Data_Eksportir!$H$2:$H$3401,A3389)</f>
        <v>0</v>
      </c>
      <c r="H3389" s="104" t="str">
        <f t="shared" si="366"/>
        <v>1 – 5</v>
      </c>
      <c r="I3389" s="104" t="str">
        <f t="shared" si="367"/>
        <v>Di bawah ambang nilai</v>
      </c>
      <c r="J3389" s="106">
        <f t="shared" si="368"/>
        <v>333945.00338900002</v>
      </c>
      <c r="K3389" s="105">
        <f t="shared" si="369"/>
        <v>0</v>
      </c>
      <c r="L3389" s="106">
        <f t="shared" si="370"/>
        <v>0</v>
      </c>
    </row>
    <row r="3390" spans="1:12" x14ac:dyDescent="0.3">
      <c r="A3390" s="104" t="s">
        <v>7153</v>
      </c>
      <c r="B3390" s="104" t="s">
        <v>7154</v>
      </c>
      <c r="C3390" s="105">
        <v>241419</v>
      </c>
      <c r="D3390" s="105">
        <v>704963</v>
      </c>
      <c r="E3390" s="106">
        <f t="shared" si="364"/>
        <v>2.920080855276511</v>
      </c>
      <c r="F3390" s="107">
        <f t="shared" si="365"/>
        <v>54</v>
      </c>
      <c r="G3390" s="107">
        <f>COUNTIF(Data_Eksportir!$H$2:$H$3401,A3390)</f>
        <v>0</v>
      </c>
      <c r="H3390" s="104" t="str">
        <f t="shared" si="366"/>
        <v>1 – 5</v>
      </c>
      <c r="I3390" s="104" t="str">
        <f t="shared" si="367"/>
        <v>Di bawah ambang nilai</v>
      </c>
      <c r="J3390" s="106">
        <f t="shared" si="368"/>
        <v>704963.00338999997</v>
      </c>
      <c r="K3390" s="105">
        <f t="shared" si="369"/>
        <v>0</v>
      </c>
      <c r="L3390" s="106">
        <f t="shared" si="370"/>
        <v>0</v>
      </c>
    </row>
    <row r="3391" spans="1:12" x14ac:dyDescent="0.3">
      <c r="A3391" s="104" t="s">
        <v>7155</v>
      </c>
      <c r="B3391" s="104" t="s">
        <v>7156</v>
      </c>
      <c r="C3391" s="105">
        <v>25912</v>
      </c>
      <c r="D3391" s="105">
        <v>20731</v>
      </c>
      <c r="E3391" s="106">
        <f t="shared" si="364"/>
        <v>0.80005402902130285</v>
      </c>
      <c r="F3391" s="107">
        <f t="shared" si="365"/>
        <v>54</v>
      </c>
      <c r="G3391" s="107">
        <f>COUNTIF(Data_Eksportir!$H$2:$H$3401,A3391)</f>
        <v>0</v>
      </c>
      <c r="H3391" s="104" t="str">
        <f t="shared" si="366"/>
        <v>Di bawah 1</v>
      </c>
      <c r="I3391" s="104" t="str">
        <f t="shared" si="367"/>
        <v>Di bawah ambang nilai</v>
      </c>
      <c r="J3391" s="106">
        <f t="shared" si="368"/>
        <v>20731.003390999998</v>
      </c>
      <c r="K3391" s="105">
        <f t="shared" si="369"/>
        <v>0</v>
      </c>
      <c r="L3391" s="106">
        <f t="shared" si="370"/>
        <v>0</v>
      </c>
    </row>
    <row r="3392" spans="1:12" x14ac:dyDescent="0.3">
      <c r="A3392" s="104" t="s">
        <v>7157</v>
      </c>
      <c r="B3392" s="104" t="s">
        <v>7158</v>
      </c>
      <c r="C3392" s="105">
        <v>1169366</v>
      </c>
      <c r="D3392" s="105">
        <v>2263606</v>
      </c>
      <c r="E3392" s="106">
        <f t="shared" si="364"/>
        <v>1.9357549304494914</v>
      </c>
      <c r="F3392" s="107">
        <f t="shared" si="365"/>
        <v>54</v>
      </c>
      <c r="G3392" s="107">
        <f>COUNTIF(Data_Eksportir!$H$2:$H$3401,A3392)</f>
        <v>0</v>
      </c>
      <c r="H3392" s="104" t="str">
        <f t="shared" si="366"/>
        <v>1 – 5</v>
      </c>
      <c r="I3392" s="104" t="str">
        <f t="shared" si="367"/>
        <v>Di bawah ambang nilai</v>
      </c>
      <c r="J3392" s="106">
        <f t="shared" si="368"/>
        <v>2263606.0033920002</v>
      </c>
      <c r="K3392" s="105">
        <f t="shared" si="369"/>
        <v>0</v>
      </c>
      <c r="L3392" s="106">
        <f t="shared" si="370"/>
        <v>0</v>
      </c>
    </row>
    <row r="3393" spans="1:12" x14ac:dyDescent="0.3">
      <c r="A3393" s="104" t="s">
        <v>7159</v>
      </c>
      <c r="B3393" s="104" t="s">
        <v>7160</v>
      </c>
      <c r="C3393" s="105">
        <v>720281</v>
      </c>
      <c r="D3393" s="105">
        <v>3847341</v>
      </c>
      <c r="E3393" s="106">
        <f t="shared" si="364"/>
        <v>5.3414445195694462</v>
      </c>
      <c r="F3393" s="107">
        <f t="shared" si="365"/>
        <v>54</v>
      </c>
      <c r="G3393" s="107">
        <f>COUNTIF(Data_Eksportir!$H$2:$H$3401,A3393)</f>
        <v>0</v>
      </c>
      <c r="H3393" s="104" t="str">
        <f t="shared" si="366"/>
        <v>5 – 20</v>
      </c>
      <c r="I3393" s="104" t="str">
        <f t="shared" si="367"/>
        <v>Di bawah ambang nilai</v>
      </c>
      <c r="J3393" s="106">
        <f t="shared" si="368"/>
        <v>3847341.003393</v>
      </c>
      <c r="K3393" s="105">
        <f t="shared" si="369"/>
        <v>0</v>
      </c>
      <c r="L3393" s="106">
        <f t="shared" si="370"/>
        <v>0</v>
      </c>
    </row>
    <row r="3394" spans="1:12" x14ac:dyDescent="0.3">
      <c r="A3394" s="104" t="s">
        <v>7161</v>
      </c>
      <c r="B3394" s="104" t="s">
        <v>7162</v>
      </c>
      <c r="C3394" s="105">
        <v>24332</v>
      </c>
      <c r="D3394" s="105">
        <v>34042</v>
      </c>
      <c r="E3394" s="106">
        <f t="shared" ref="E3394:E3457" si="371">IF(AND(ISNUMBER(C3394),C3394&gt;0),D3394/C3394,"")</f>
        <v>1.3990629623541015</v>
      </c>
      <c r="F3394" s="107">
        <f t="shared" ref="F3394:F3457" si="372">VALUE(LEFT(A3394,2))</f>
        <v>54</v>
      </c>
      <c r="G3394" s="107">
        <f>COUNTIF(Data_Eksportir!$H$2:$H$3401,A3394)</f>
        <v>0</v>
      </c>
      <c r="H3394" s="104" t="str">
        <f t="shared" ref="H3394:H3457" si="373">IF(E3394="","Tanpa data berat",IF(E3394&lt;1,"Di bawah 1",IF(E3394&lt;5,"1 – 5",IF(E3394&lt;20,"5 – 20",IF(E3394&lt;100,"20 – 100","100 ke atas")))))</f>
        <v>1 – 5</v>
      </c>
      <c r="I3394" s="104" t="str">
        <f t="shared" ref="I3394:I3457" si="374">IF(D3394&lt;p_nilai_besar,"Di bawah ambang nilai",IF(G3394=0,"Belum terwakili",IF(G3394&lt;=p_listing_rendah,"Keterwakilan rendah","Terwakili")))</f>
        <v>Di bawah ambang nilai</v>
      </c>
      <c r="J3394" s="106">
        <f t="shared" ref="J3394:J3457" si="375">D3394+ROW()/10^6</f>
        <v>34042.003393999999</v>
      </c>
      <c r="K3394" s="105">
        <f t="shared" ref="K3394:K3457" si="376">IF(D3394&gt;=p_nilai_besar,D3394/(1+G3394),0)</f>
        <v>0</v>
      </c>
      <c r="L3394" s="106">
        <f t="shared" ref="L3394:L3457" si="377">IF(K3394&gt;0,K3394+ROW()/10^6,0)</f>
        <v>0</v>
      </c>
    </row>
    <row r="3395" spans="1:12" x14ac:dyDescent="0.3">
      <c r="A3395" s="104" t="s">
        <v>7163</v>
      </c>
      <c r="B3395" s="104" t="s">
        <v>7164</v>
      </c>
      <c r="C3395" s="105">
        <v>1206</v>
      </c>
      <c r="D3395" s="105">
        <v>3547</v>
      </c>
      <c r="E3395" s="106">
        <f t="shared" si="371"/>
        <v>2.9411276948590381</v>
      </c>
      <c r="F3395" s="107">
        <f t="shared" si="372"/>
        <v>54</v>
      </c>
      <c r="G3395" s="107">
        <f>COUNTIF(Data_Eksportir!$H$2:$H$3401,A3395)</f>
        <v>0</v>
      </c>
      <c r="H3395" s="104" t="str">
        <f t="shared" si="373"/>
        <v>1 – 5</v>
      </c>
      <c r="I3395" s="104" t="str">
        <f t="shared" si="374"/>
        <v>Di bawah ambang nilai</v>
      </c>
      <c r="J3395" s="106">
        <f t="shared" si="375"/>
        <v>3547.0033950000002</v>
      </c>
      <c r="K3395" s="105">
        <f t="shared" si="376"/>
        <v>0</v>
      </c>
      <c r="L3395" s="106">
        <f t="shared" si="377"/>
        <v>0</v>
      </c>
    </row>
    <row r="3396" spans="1:12" x14ac:dyDescent="0.3">
      <c r="A3396" s="104" t="s">
        <v>7165</v>
      </c>
      <c r="B3396" s="104" t="s">
        <v>7166</v>
      </c>
      <c r="C3396" s="105">
        <v>170357</v>
      </c>
      <c r="D3396" s="105">
        <v>1845270</v>
      </c>
      <c r="E3396" s="106">
        <f t="shared" si="371"/>
        <v>10.831782668161567</v>
      </c>
      <c r="F3396" s="107">
        <f t="shared" si="372"/>
        <v>54</v>
      </c>
      <c r="G3396" s="107">
        <f>COUNTIF(Data_Eksportir!$H$2:$H$3401,A3396)</f>
        <v>0</v>
      </c>
      <c r="H3396" s="104" t="str">
        <f t="shared" si="373"/>
        <v>5 – 20</v>
      </c>
      <c r="I3396" s="104" t="str">
        <f t="shared" si="374"/>
        <v>Di bawah ambang nilai</v>
      </c>
      <c r="J3396" s="106">
        <f t="shared" si="375"/>
        <v>1845270.003396</v>
      </c>
      <c r="K3396" s="105">
        <f t="shared" si="376"/>
        <v>0</v>
      </c>
      <c r="L3396" s="106">
        <f t="shared" si="377"/>
        <v>0</v>
      </c>
    </row>
    <row r="3397" spans="1:12" x14ac:dyDescent="0.3">
      <c r="A3397" s="104" t="s">
        <v>7167</v>
      </c>
      <c r="B3397" s="104" t="s">
        <v>7168</v>
      </c>
      <c r="C3397" s="105">
        <v>2213927</v>
      </c>
      <c r="D3397" s="105">
        <v>22443908</v>
      </c>
      <c r="E3397" s="106">
        <f t="shared" si="371"/>
        <v>10.137600742933259</v>
      </c>
      <c r="F3397" s="107">
        <f t="shared" si="372"/>
        <v>54</v>
      </c>
      <c r="G3397" s="107">
        <f>COUNTIF(Data_Eksportir!$H$2:$H$3401,A3397)</f>
        <v>0</v>
      </c>
      <c r="H3397" s="104" t="str">
        <f t="shared" si="373"/>
        <v>5 – 20</v>
      </c>
      <c r="I3397" s="104" t="str">
        <f t="shared" si="374"/>
        <v>Belum terwakili</v>
      </c>
      <c r="J3397" s="106">
        <f t="shared" si="375"/>
        <v>22443908.003396999</v>
      </c>
      <c r="K3397" s="105">
        <f t="shared" si="376"/>
        <v>22443908</v>
      </c>
      <c r="L3397" s="106">
        <f t="shared" si="377"/>
        <v>22443908.003396999</v>
      </c>
    </row>
    <row r="3398" spans="1:12" x14ac:dyDescent="0.3">
      <c r="A3398" s="104" t="s">
        <v>7169</v>
      </c>
      <c r="B3398" s="104" t="s">
        <v>7170</v>
      </c>
      <c r="C3398" s="105">
        <v>8570918</v>
      </c>
      <c r="D3398" s="105">
        <v>11077105</v>
      </c>
      <c r="E3398" s="106">
        <f t="shared" si="371"/>
        <v>1.2924059009781683</v>
      </c>
      <c r="F3398" s="107">
        <f t="shared" si="372"/>
        <v>54</v>
      </c>
      <c r="G3398" s="107">
        <f>COUNTIF(Data_Eksportir!$H$2:$H$3401,A3398)</f>
        <v>0</v>
      </c>
      <c r="H3398" s="104" t="str">
        <f t="shared" si="373"/>
        <v>1 – 5</v>
      </c>
      <c r="I3398" s="104" t="str">
        <f t="shared" si="374"/>
        <v>Belum terwakili</v>
      </c>
      <c r="J3398" s="106">
        <f t="shared" si="375"/>
        <v>11077105.003397999</v>
      </c>
      <c r="K3398" s="105">
        <f t="shared" si="376"/>
        <v>11077105</v>
      </c>
      <c r="L3398" s="106">
        <f t="shared" si="377"/>
        <v>11077105.003397999</v>
      </c>
    </row>
    <row r="3399" spans="1:12" x14ac:dyDescent="0.3">
      <c r="A3399" s="104" t="s">
        <v>7171</v>
      </c>
      <c r="B3399" s="104" t="s">
        <v>7172</v>
      </c>
      <c r="C3399" s="105">
        <v>2296</v>
      </c>
      <c r="D3399" s="105">
        <v>13318</v>
      </c>
      <c r="E3399" s="106">
        <f t="shared" si="371"/>
        <v>5.8005226480836241</v>
      </c>
      <c r="F3399" s="107">
        <f t="shared" si="372"/>
        <v>54</v>
      </c>
      <c r="G3399" s="107">
        <f>COUNTIF(Data_Eksportir!$H$2:$H$3401,A3399)</f>
        <v>0</v>
      </c>
      <c r="H3399" s="104" t="str">
        <f t="shared" si="373"/>
        <v>5 – 20</v>
      </c>
      <c r="I3399" s="104" t="str">
        <f t="shared" si="374"/>
        <v>Di bawah ambang nilai</v>
      </c>
      <c r="J3399" s="106">
        <f t="shared" si="375"/>
        <v>13318.003398999999</v>
      </c>
      <c r="K3399" s="105">
        <f t="shared" si="376"/>
        <v>0</v>
      </c>
      <c r="L3399" s="106">
        <f t="shared" si="377"/>
        <v>0</v>
      </c>
    </row>
    <row r="3400" spans="1:12" x14ac:dyDescent="0.3">
      <c r="A3400" s="104" t="s">
        <v>7173</v>
      </c>
      <c r="B3400" s="104" t="s">
        <v>7174</v>
      </c>
      <c r="C3400" s="105">
        <v>34046</v>
      </c>
      <c r="D3400" s="105">
        <v>1079443</v>
      </c>
      <c r="E3400" s="106">
        <f t="shared" si="371"/>
        <v>31.70542795042002</v>
      </c>
      <c r="F3400" s="107">
        <f t="shared" si="372"/>
        <v>54</v>
      </c>
      <c r="G3400" s="107">
        <f>COUNTIF(Data_Eksportir!$H$2:$H$3401,A3400)</f>
        <v>1</v>
      </c>
      <c r="H3400" s="104" t="str">
        <f t="shared" si="373"/>
        <v>20 – 100</v>
      </c>
      <c r="I3400" s="104" t="str">
        <f t="shared" si="374"/>
        <v>Di bawah ambang nilai</v>
      </c>
      <c r="J3400" s="106">
        <f t="shared" si="375"/>
        <v>1079443.0034</v>
      </c>
      <c r="K3400" s="105">
        <f t="shared" si="376"/>
        <v>0</v>
      </c>
      <c r="L3400" s="106">
        <f t="shared" si="377"/>
        <v>0</v>
      </c>
    </row>
    <row r="3401" spans="1:12" x14ac:dyDescent="0.3">
      <c r="A3401" s="104" t="s">
        <v>7175</v>
      </c>
      <c r="B3401" s="104" t="s">
        <v>7176</v>
      </c>
      <c r="C3401" s="105">
        <v>55929</v>
      </c>
      <c r="D3401" s="105">
        <v>140596</v>
      </c>
      <c r="E3401" s="106">
        <f t="shared" si="371"/>
        <v>2.5138300345080369</v>
      </c>
      <c r="F3401" s="107">
        <f t="shared" si="372"/>
        <v>54</v>
      </c>
      <c r="G3401" s="107">
        <f>COUNTIF(Data_Eksportir!$H$2:$H$3401,A3401)</f>
        <v>0</v>
      </c>
      <c r="H3401" s="104" t="str">
        <f t="shared" si="373"/>
        <v>1 – 5</v>
      </c>
      <c r="I3401" s="104" t="str">
        <f t="shared" si="374"/>
        <v>Di bawah ambang nilai</v>
      </c>
      <c r="J3401" s="106">
        <f t="shared" si="375"/>
        <v>140596.00340099999</v>
      </c>
      <c r="K3401" s="105">
        <f t="shared" si="376"/>
        <v>0</v>
      </c>
      <c r="L3401" s="106">
        <f t="shared" si="377"/>
        <v>0</v>
      </c>
    </row>
    <row r="3402" spans="1:12" x14ac:dyDescent="0.3">
      <c r="A3402" s="104" t="s">
        <v>7177</v>
      </c>
      <c r="B3402" s="104" t="s">
        <v>7178</v>
      </c>
      <c r="C3402" s="105">
        <v>54699</v>
      </c>
      <c r="D3402" s="105">
        <v>759086</v>
      </c>
      <c r="E3402" s="106">
        <f t="shared" si="371"/>
        <v>13.877511471873342</v>
      </c>
      <c r="F3402" s="107">
        <f t="shared" si="372"/>
        <v>54</v>
      </c>
      <c r="G3402" s="107">
        <f>COUNTIF(Data_Eksportir!$H$2:$H$3401,A3402)</f>
        <v>0</v>
      </c>
      <c r="H3402" s="104" t="str">
        <f t="shared" si="373"/>
        <v>5 – 20</v>
      </c>
      <c r="I3402" s="104" t="str">
        <f t="shared" si="374"/>
        <v>Di bawah ambang nilai</v>
      </c>
      <c r="J3402" s="106">
        <f t="shared" si="375"/>
        <v>759086.00340199994</v>
      </c>
      <c r="K3402" s="105">
        <f t="shared" si="376"/>
        <v>0</v>
      </c>
      <c r="L3402" s="106">
        <f t="shared" si="377"/>
        <v>0</v>
      </c>
    </row>
    <row r="3403" spans="1:12" x14ac:dyDescent="0.3">
      <c r="A3403" s="104" t="s">
        <v>7179</v>
      </c>
      <c r="B3403" s="104" t="s">
        <v>7180</v>
      </c>
      <c r="C3403" s="105">
        <v>2160</v>
      </c>
      <c r="D3403" s="105">
        <v>36707</v>
      </c>
      <c r="E3403" s="106">
        <f t="shared" si="371"/>
        <v>16.99398148148148</v>
      </c>
      <c r="F3403" s="107">
        <f t="shared" si="372"/>
        <v>54</v>
      </c>
      <c r="G3403" s="107">
        <f>COUNTIF(Data_Eksportir!$H$2:$H$3401,A3403)</f>
        <v>0</v>
      </c>
      <c r="H3403" s="104" t="str">
        <f t="shared" si="373"/>
        <v>5 – 20</v>
      </c>
      <c r="I3403" s="104" t="str">
        <f t="shared" si="374"/>
        <v>Di bawah ambang nilai</v>
      </c>
      <c r="J3403" s="106">
        <f t="shared" si="375"/>
        <v>36707.003403000002</v>
      </c>
      <c r="K3403" s="105">
        <f t="shared" si="376"/>
        <v>0</v>
      </c>
      <c r="L3403" s="106">
        <f t="shared" si="377"/>
        <v>0</v>
      </c>
    </row>
    <row r="3404" spans="1:12" x14ac:dyDescent="0.3">
      <c r="A3404" s="104" t="s">
        <v>7181</v>
      </c>
      <c r="B3404" s="104" t="s">
        <v>7182</v>
      </c>
      <c r="C3404" s="105">
        <v>9538</v>
      </c>
      <c r="D3404" s="105">
        <v>51788</v>
      </c>
      <c r="E3404" s="106">
        <f t="shared" si="371"/>
        <v>5.4296498217655689</v>
      </c>
      <c r="F3404" s="107">
        <f t="shared" si="372"/>
        <v>54</v>
      </c>
      <c r="G3404" s="107">
        <f>COUNTIF(Data_Eksportir!$H$2:$H$3401,A3404)</f>
        <v>0</v>
      </c>
      <c r="H3404" s="104" t="str">
        <f t="shared" si="373"/>
        <v>5 – 20</v>
      </c>
      <c r="I3404" s="104" t="str">
        <f t="shared" si="374"/>
        <v>Di bawah ambang nilai</v>
      </c>
      <c r="J3404" s="106">
        <f t="shared" si="375"/>
        <v>51788.003404000003</v>
      </c>
      <c r="K3404" s="105">
        <f t="shared" si="376"/>
        <v>0</v>
      </c>
      <c r="L3404" s="106">
        <f t="shared" si="377"/>
        <v>0</v>
      </c>
    </row>
    <row r="3405" spans="1:12" x14ac:dyDescent="0.3">
      <c r="A3405" s="104" t="s">
        <v>7183</v>
      </c>
      <c r="B3405" s="104" t="s">
        <v>7184</v>
      </c>
      <c r="C3405" s="105">
        <v>452102</v>
      </c>
      <c r="D3405" s="105">
        <v>2345669</v>
      </c>
      <c r="E3405" s="106">
        <f t="shared" si="371"/>
        <v>5.1883623607062122</v>
      </c>
      <c r="F3405" s="107">
        <f t="shared" si="372"/>
        <v>54</v>
      </c>
      <c r="G3405" s="107">
        <f>COUNTIF(Data_Eksportir!$H$2:$H$3401,A3405)</f>
        <v>0</v>
      </c>
      <c r="H3405" s="104" t="str">
        <f t="shared" si="373"/>
        <v>5 – 20</v>
      </c>
      <c r="I3405" s="104" t="str">
        <f t="shared" si="374"/>
        <v>Di bawah ambang nilai</v>
      </c>
      <c r="J3405" s="106">
        <f t="shared" si="375"/>
        <v>2345669.0034050001</v>
      </c>
      <c r="K3405" s="105">
        <f t="shared" si="376"/>
        <v>0</v>
      </c>
      <c r="L3405" s="106">
        <f t="shared" si="377"/>
        <v>0</v>
      </c>
    </row>
    <row r="3406" spans="1:12" x14ac:dyDescent="0.3">
      <c r="A3406" s="104" t="s">
        <v>7185</v>
      </c>
      <c r="B3406" s="104" t="s">
        <v>7186</v>
      </c>
      <c r="C3406" s="105">
        <v>9618549</v>
      </c>
      <c r="D3406" s="105">
        <v>80344228</v>
      </c>
      <c r="E3406" s="106">
        <f t="shared" si="371"/>
        <v>8.353050756408269</v>
      </c>
      <c r="F3406" s="107">
        <f t="shared" si="372"/>
        <v>54</v>
      </c>
      <c r="G3406" s="107">
        <f>COUNTIF(Data_Eksportir!$H$2:$H$3401,A3406)</f>
        <v>0</v>
      </c>
      <c r="H3406" s="104" t="str">
        <f t="shared" si="373"/>
        <v>5 – 20</v>
      </c>
      <c r="I3406" s="104" t="str">
        <f t="shared" si="374"/>
        <v>Belum terwakili</v>
      </c>
      <c r="J3406" s="106">
        <f t="shared" si="375"/>
        <v>80344228.003406003</v>
      </c>
      <c r="K3406" s="105">
        <f t="shared" si="376"/>
        <v>80344228</v>
      </c>
      <c r="L3406" s="106">
        <f t="shared" si="377"/>
        <v>80344228.003406003</v>
      </c>
    </row>
    <row r="3407" spans="1:12" x14ac:dyDescent="0.3">
      <c r="A3407" s="104" t="s">
        <v>7187</v>
      </c>
      <c r="B3407" s="104" t="s">
        <v>7188</v>
      </c>
      <c r="C3407" s="105">
        <v>324112</v>
      </c>
      <c r="D3407" s="105">
        <v>1715365</v>
      </c>
      <c r="E3407" s="106">
        <f t="shared" si="371"/>
        <v>5.2925069111911931</v>
      </c>
      <c r="F3407" s="107">
        <f t="shared" si="372"/>
        <v>54</v>
      </c>
      <c r="G3407" s="107">
        <f>COUNTIF(Data_Eksportir!$H$2:$H$3401,A3407)</f>
        <v>0</v>
      </c>
      <c r="H3407" s="104" t="str">
        <f t="shared" si="373"/>
        <v>5 – 20</v>
      </c>
      <c r="I3407" s="104" t="str">
        <f t="shared" si="374"/>
        <v>Di bawah ambang nilai</v>
      </c>
      <c r="J3407" s="106">
        <f t="shared" si="375"/>
        <v>1715365.0034070001</v>
      </c>
      <c r="K3407" s="105">
        <f t="shared" si="376"/>
        <v>0</v>
      </c>
      <c r="L3407" s="106">
        <f t="shared" si="377"/>
        <v>0</v>
      </c>
    </row>
    <row r="3408" spans="1:12" x14ac:dyDescent="0.3">
      <c r="A3408" s="104" t="s">
        <v>7189</v>
      </c>
      <c r="B3408" s="104" t="s">
        <v>7190</v>
      </c>
      <c r="C3408" s="105">
        <v>632233</v>
      </c>
      <c r="D3408" s="105">
        <v>5625202</v>
      </c>
      <c r="E3408" s="106">
        <f t="shared" si="371"/>
        <v>8.8973558798734018</v>
      </c>
      <c r="F3408" s="107">
        <f t="shared" si="372"/>
        <v>54</v>
      </c>
      <c r="G3408" s="107">
        <f>COUNTIF(Data_Eksportir!$H$2:$H$3401,A3408)</f>
        <v>0</v>
      </c>
      <c r="H3408" s="104" t="str">
        <f t="shared" si="373"/>
        <v>5 – 20</v>
      </c>
      <c r="I3408" s="104" t="str">
        <f t="shared" si="374"/>
        <v>Di bawah ambang nilai</v>
      </c>
      <c r="J3408" s="106">
        <f t="shared" si="375"/>
        <v>5625202.0034079999</v>
      </c>
      <c r="K3408" s="105">
        <f t="shared" si="376"/>
        <v>0</v>
      </c>
      <c r="L3408" s="106">
        <f t="shared" si="377"/>
        <v>0</v>
      </c>
    </row>
    <row r="3409" spans="1:12" x14ac:dyDescent="0.3">
      <c r="A3409" s="104" t="s">
        <v>7191</v>
      </c>
      <c r="B3409" s="104" t="s">
        <v>7192</v>
      </c>
      <c r="C3409" s="105">
        <v>1782868</v>
      </c>
      <c r="D3409" s="105">
        <v>18563171</v>
      </c>
      <c r="E3409" s="106">
        <f t="shared" si="371"/>
        <v>10.411971609788274</v>
      </c>
      <c r="F3409" s="107">
        <f t="shared" si="372"/>
        <v>54</v>
      </c>
      <c r="G3409" s="107">
        <f>COUNTIF(Data_Eksportir!$H$2:$H$3401,A3409)</f>
        <v>0</v>
      </c>
      <c r="H3409" s="104" t="str">
        <f t="shared" si="373"/>
        <v>5 – 20</v>
      </c>
      <c r="I3409" s="104" t="str">
        <f t="shared" si="374"/>
        <v>Belum terwakili</v>
      </c>
      <c r="J3409" s="106">
        <f t="shared" si="375"/>
        <v>18563171.003408998</v>
      </c>
      <c r="K3409" s="105">
        <f t="shared" si="376"/>
        <v>18563171</v>
      </c>
      <c r="L3409" s="106">
        <f t="shared" si="377"/>
        <v>18563171.003408998</v>
      </c>
    </row>
    <row r="3410" spans="1:12" x14ac:dyDescent="0.3">
      <c r="A3410" s="104" t="s">
        <v>7193</v>
      </c>
      <c r="B3410" s="104" t="s">
        <v>7194</v>
      </c>
      <c r="C3410" s="105">
        <v>10952891</v>
      </c>
      <c r="D3410" s="105">
        <v>97766222</v>
      </c>
      <c r="E3410" s="106">
        <f t="shared" si="371"/>
        <v>8.926065456143041</v>
      </c>
      <c r="F3410" s="107">
        <f t="shared" si="372"/>
        <v>54</v>
      </c>
      <c r="G3410" s="107">
        <f>COUNTIF(Data_Eksportir!$H$2:$H$3401,A3410)</f>
        <v>0</v>
      </c>
      <c r="H3410" s="104" t="str">
        <f t="shared" si="373"/>
        <v>5 – 20</v>
      </c>
      <c r="I3410" s="104" t="str">
        <f t="shared" si="374"/>
        <v>Belum terwakili</v>
      </c>
      <c r="J3410" s="106">
        <f t="shared" si="375"/>
        <v>97766222.003409997</v>
      </c>
      <c r="K3410" s="105">
        <f t="shared" si="376"/>
        <v>97766222</v>
      </c>
      <c r="L3410" s="106">
        <f t="shared" si="377"/>
        <v>97766222.003409997</v>
      </c>
    </row>
    <row r="3411" spans="1:12" x14ac:dyDescent="0.3">
      <c r="A3411" s="104" t="s">
        <v>7195</v>
      </c>
      <c r="B3411" s="104" t="s">
        <v>7196</v>
      </c>
      <c r="C3411" s="105">
        <v>394685</v>
      </c>
      <c r="D3411" s="105">
        <v>1843799</v>
      </c>
      <c r="E3411" s="106">
        <f t="shared" si="371"/>
        <v>4.6715709996579546</v>
      </c>
      <c r="F3411" s="107">
        <f t="shared" si="372"/>
        <v>54</v>
      </c>
      <c r="G3411" s="107">
        <f>COUNTIF(Data_Eksportir!$H$2:$H$3401,A3411)</f>
        <v>0</v>
      </c>
      <c r="H3411" s="104" t="str">
        <f t="shared" si="373"/>
        <v>1 – 5</v>
      </c>
      <c r="I3411" s="104" t="str">
        <f t="shared" si="374"/>
        <v>Di bawah ambang nilai</v>
      </c>
      <c r="J3411" s="106">
        <f t="shared" si="375"/>
        <v>1843799.0034109999</v>
      </c>
      <c r="K3411" s="105">
        <f t="shared" si="376"/>
        <v>0</v>
      </c>
      <c r="L3411" s="106">
        <f t="shared" si="377"/>
        <v>0</v>
      </c>
    </row>
    <row r="3412" spans="1:12" x14ac:dyDescent="0.3">
      <c r="A3412" s="104" t="s">
        <v>7197</v>
      </c>
      <c r="B3412" s="104" t="s">
        <v>7198</v>
      </c>
      <c r="C3412" s="105">
        <v>850818</v>
      </c>
      <c r="D3412" s="105">
        <v>6361774</v>
      </c>
      <c r="E3412" s="106">
        <f t="shared" si="371"/>
        <v>7.4772442520021904</v>
      </c>
      <c r="F3412" s="107">
        <f t="shared" si="372"/>
        <v>54</v>
      </c>
      <c r="G3412" s="107">
        <f>COUNTIF(Data_Eksportir!$H$2:$H$3401,A3412)</f>
        <v>0</v>
      </c>
      <c r="H3412" s="104" t="str">
        <f t="shared" si="373"/>
        <v>5 – 20</v>
      </c>
      <c r="I3412" s="104" t="str">
        <f t="shared" si="374"/>
        <v>Di bawah ambang nilai</v>
      </c>
      <c r="J3412" s="106">
        <f t="shared" si="375"/>
        <v>6361774.0034119999</v>
      </c>
      <c r="K3412" s="105">
        <f t="shared" si="376"/>
        <v>0</v>
      </c>
      <c r="L3412" s="106">
        <f t="shared" si="377"/>
        <v>0</v>
      </c>
    </row>
    <row r="3413" spans="1:12" x14ac:dyDescent="0.3">
      <c r="A3413" s="104" t="s">
        <v>7199</v>
      </c>
      <c r="B3413" s="104" t="s">
        <v>7200</v>
      </c>
      <c r="C3413" s="105">
        <v>617828</v>
      </c>
      <c r="D3413" s="105">
        <v>1576879</v>
      </c>
      <c r="E3413" s="106">
        <f t="shared" si="371"/>
        <v>2.5522944897285327</v>
      </c>
      <c r="F3413" s="107">
        <f t="shared" si="372"/>
        <v>54</v>
      </c>
      <c r="G3413" s="107">
        <f>COUNTIF(Data_Eksportir!$H$2:$H$3401,A3413)</f>
        <v>0</v>
      </c>
      <c r="H3413" s="104" t="str">
        <f t="shared" si="373"/>
        <v>1 – 5</v>
      </c>
      <c r="I3413" s="104" t="str">
        <f t="shared" si="374"/>
        <v>Di bawah ambang nilai</v>
      </c>
      <c r="J3413" s="106">
        <f t="shared" si="375"/>
        <v>1576879.0034129999</v>
      </c>
      <c r="K3413" s="105">
        <f t="shared" si="376"/>
        <v>0</v>
      </c>
      <c r="L3413" s="106">
        <f t="shared" si="377"/>
        <v>0</v>
      </c>
    </row>
    <row r="3414" spans="1:12" x14ac:dyDescent="0.3">
      <c r="A3414" s="104" t="s">
        <v>7201</v>
      </c>
      <c r="B3414" s="104" t="s">
        <v>7202</v>
      </c>
      <c r="C3414" s="105">
        <v>726126</v>
      </c>
      <c r="D3414" s="105">
        <v>6501173</v>
      </c>
      <c r="E3414" s="106">
        <f t="shared" si="371"/>
        <v>8.9532298802136268</v>
      </c>
      <c r="F3414" s="107">
        <f t="shared" si="372"/>
        <v>54</v>
      </c>
      <c r="G3414" s="107">
        <f>COUNTIF(Data_Eksportir!$H$2:$H$3401,A3414)</f>
        <v>0</v>
      </c>
      <c r="H3414" s="104" t="str">
        <f t="shared" si="373"/>
        <v>5 – 20</v>
      </c>
      <c r="I3414" s="104" t="str">
        <f t="shared" si="374"/>
        <v>Di bawah ambang nilai</v>
      </c>
      <c r="J3414" s="106">
        <f t="shared" si="375"/>
        <v>6501173.0034140004</v>
      </c>
      <c r="K3414" s="105">
        <f t="shared" si="376"/>
        <v>0</v>
      </c>
      <c r="L3414" s="106">
        <f t="shared" si="377"/>
        <v>0</v>
      </c>
    </row>
    <row r="3415" spans="1:12" x14ac:dyDescent="0.3">
      <c r="A3415" s="104" t="s">
        <v>7203</v>
      </c>
      <c r="B3415" s="104" t="s">
        <v>7204</v>
      </c>
      <c r="C3415" s="105">
        <v>7453617</v>
      </c>
      <c r="D3415" s="105">
        <v>47568288</v>
      </c>
      <c r="E3415" s="106">
        <f t="shared" si="371"/>
        <v>6.3819066635701835</v>
      </c>
      <c r="F3415" s="107">
        <f t="shared" si="372"/>
        <v>54</v>
      </c>
      <c r="G3415" s="107">
        <f>COUNTIF(Data_Eksportir!$H$2:$H$3401,A3415)</f>
        <v>0</v>
      </c>
      <c r="H3415" s="104" t="str">
        <f t="shared" si="373"/>
        <v>5 – 20</v>
      </c>
      <c r="I3415" s="104" t="str">
        <f t="shared" si="374"/>
        <v>Belum terwakili</v>
      </c>
      <c r="J3415" s="106">
        <f t="shared" si="375"/>
        <v>47568288.003415003</v>
      </c>
      <c r="K3415" s="105">
        <f t="shared" si="376"/>
        <v>47568288</v>
      </c>
      <c r="L3415" s="106">
        <f t="shared" si="377"/>
        <v>47568288.003415003</v>
      </c>
    </row>
    <row r="3416" spans="1:12" x14ac:dyDescent="0.3">
      <c r="A3416" s="104" t="s">
        <v>7205</v>
      </c>
      <c r="B3416" s="104" t="s">
        <v>7206</v>
      </c>
      <c r="C3416" s="105">
        <v>158043</v>
      </c>
      <c r="D3416" s="105">
        <v>248</v>
      </c>
      <c r="E3416" s="106">
        <f t="shared" si="371"/>
        <v>1.5691931942572591E-3</v>
      </c>
      <c r="F3416" s="107">
        <f t="shared" si="372"/>
        <v>54</v>
      </c>
      <c r="G3416" s="107">
        <f>COUNTIF(Data_Eksportir!$H$2:$H$3401,A3416)</f>
        <v>0</v>
      </c>
      <c r="H3416" s="104" t="str">
        <f t="shared" si="373"/>
        <v>Di bawah 1</v>
      </c>
      <c r="I3416" s="104" t="str">
        <f t="shared" si="374"/>
        <v>Di bawah ambang nilai</v>
      </c>
      <c r="J3416" s="106">
        <f t="shared" si="375"/>
        <v>248.00341599999999</v>
      </c>
      <c r="K3416" s="105">
        <f t="shared" si="376"/>
        <v>0</v>
      </c>
      <c r="L3416" s="106">
        <f t="shared" si="377"/>
        <v>0</v>
      </c>
    </row>
    <row r="3417" spans="1:12" x14ac:dyDescent="0.3">
      <c r="A3417" s="104" t="s">
        <v>7207</v>
      </c>
      <c r="B3417" s="104" t="s">
        <v>7208</v>
      </c>
      <c r="C3417" s="105">
        <v>51842</v>
      </c>
      <c r="D3417" s="105">
        <v>268198</v>
      </c>
      <c r="E3417" s="106">
        <f t="shared" si="371"/>
        <v>5.173372940858763</v>
      </c>
      <c r="F3417" s="107">
        <f t="shared" si="372"/>
        <v>54</v>
      </c>
      <c r="G3417" s="107">
        <f>COUNTIF(Data_Eksportir!$H$2:$H$3401,A3417)</f>
        <v>0</v>
      </c>
      <c r="H3417" s="104" t="str">
        <f t="shared" si="373"/>
        <v>5 – 20</v>
      </c>
      <c r="I3417" s="104" t="str">
        <f t="shared" si="374"/>
        <v>Di bawah ambang nilai</v>
      </c>
      <c r="J3417" s="106">
        <f t="shared" si="375"/>
        <v>268198.003417</v>
      </c>
      <c r="K3417" s="105">
        <f t="shared" si="376"/>
        <v>0</v>
      </c>
      <c r="L3417" s="106">
        <f t="shared" si="377"/>
        <v>0</v>
      </c>
    </row>
    <row r="3418" spans="1:12" x14ac:dyDescent="0.3">
      <c r="A3418" s="104" t="s">
        <v>7209</v>
      </c>
      <c r="B3418" s="104" t="s">
        <v>7210</v>
      </c>
      <c r="C3418" s="105">
        <v>15152</v>
      </c>
      <c r="D3418" s="105">
        <v>114906</v>
      </c>
      <c r="E3418" s="106">
        <f t="shared" si="371"/>
        <v>7.5835533262935586</v>
      </c>
      <c r="F3418" s="107">
        <f t="shared" si="372"/>
        <v>54</v>
      </c>
      <c r="G3418" s="107">
        <f>COUNTIF(Data_Eksportir!$H$2:$H$3401,A3418)</f>
        <v>0</v>
      </c>
      <c r="H3418" s="104" t="str">
        <f t="shared" si="373"/>
        <v>5 – 20</v>
      </c>
      <c r="I3418" s="104" t="str">
        <f t="shared" si="374"/>
        <v>Di bawah ambang nilai</v>
      </c>
      <c r="J3418" s="106">
        <f t="shared" si="375"/>
        <v>114906.00341799999</v>
      </c>
      <c r="K3418" s="105">
        <f t="shared" si="376"/>
        <v>0</v>
      </c>
      <c r="L3418" s="106">
        <f t="shared" si="377"/>
        <v>0</v>
      </c>
    </row>
    <row r="3419" spans="1:12" x14ac:dyDescent="0.3">
      <c r="A3419" s="104" t="s">
        <v>7211</v>
      </c>
      <c r="B3419" s="104" t="s">
        <v>7212</v>
      </c>
      <c r="C3419" s="105">
        <v>16318</v>
      </c>
      <c r="D3419" s="105">
        <v>83270</v>
      </c>
      <c r="E3419" s="106">
        <f t="shared" si="371"/>
        <v>5.1029537933570293</v>
      </c>
      <c r="F3419" s="107">
        <f t="shared" si="372"/>
        <v>54</v>
      </c>
      <c r="G3419" s="107">
        <f>COUNTIF(Data_Eksportir!$H$2:$H$3401,A3419)</f>
        <v>0</v>
      </c>
      <c r="H3419" s="104" t="str">
        <f t="shared" si="373"/>
        <v>5 – 20</v>
      </c>
      <c r="I3419" s="104" t="str">
        <f t="shared" si="374"/>
        <v>Di bawah ambang nilai</v>
      </c>
      <c r="J3419" s="106">
        <f t="shared" si="375"/>
        <v>83270.003419000001</v>
      </c>
      <c r="K3419" s="105">
        <f t="shared" si="376"/>
        <v>0</v>
      </c>
      <c r="L3419" s="106">
        <f t="shared" si="377"/>
        <v>0</v>
      </c>
    </row>
    <row r="3420" spans="1:12" x14ac:dyDescent="0.3">
      <c r="A3420" s="104" t="s">
        <v>7213</v>
      </c>
      <c r="B3420" s="104" t="s">
        <v>7214</v>
      </c>
      <c r="C3420" s="105">
        <v>11</v>
      </c>
      <c r="D3420" s="105">
        <v>7</v>
      </c>
      <c r="E3420" s="106">
        <f t="shared" si="371"/>
        <v>0.63636363636363635</v>
      </c>
      <c r="F3420" s="107">
        <f t="shared" si="372"/>
        <v>54</v>
      </c>
      <c r="G3420" s="107">
        <f>COUNTIF(Data_Eksportir!$H$2:$H$3401,A3420)</f>
        <v>0</v>
      </c>
      <c r="H3420" s="104" t="str">
        <f t="shared" si="373"/>
        <v>Di bawah 1</v>
      </c>
      <c r="I3420" s="104" t="str">
        <f t="shared" si="374"/>
        <v>Di bawah ambang nilai</v>
      </c>
      <c r="J3420" s="106">
        <f t="shared" si="375"/>
        <v>7.0034200000000002</v>
      </c>
      <c r="K3420" s="105">
        <f t="shared" si="376"/>
        <v>0</v>
      </c>
      <c r="L3420" s="106">
        <f t="shared" si="377"/>
        <v>0</v>
      </c>
    </row>
    <row r="3421" spans="1:12" x14ac:dyDescent="0.3">
      <c r="A3421" s="104" t="s">
        <v>7215</v>
      </c>
      <c r="B3421" s="104" t="s">
        <v>7216</v>
      </c>
      <c r="C3421" s="105">
        <v>3390957</v>
      </c>
      <c r="D3421" s="105">
        <v>15509343</v>
      </c>
      <c r="E3421" s="106">
        <f t="shared" si="371"/>
        <v>4.5737362638334842</v>
      </c>
      <c r="F3421" s="107">
        <f t="shared" si="372"/>
        <v>54</v>
      </c>
      <c r="G3421" s="107">
        <f>COUNTIF(Data_Eksportir!$H$2:$H$3401,A3421)</f>
        <v>0</v>
      </c>
      <c r="H3421" s="104" t="str">
        <f t="shared" si="373"/>
        <v>1 – 5</v>
      </c>
      <c r="I3421" s="104" t="str">
        <f t="shared" si="374"/>
        <v>Belum terwakili</v>
      </c>
      <c r="J3421" s="106">
        <f t="shared" si="375"/>
        <v>15509343.003420999</v>
      </c>
      <c r="K3421" s="105">
        <f t="shared" si="376"/>
        <v>15509343</v>
      </c>
      <c r="L3421" s="106">
        <f t="shared" si="377"/>
        <v>15509343.003420999</v>
      </c>
    </row>
    <row r="3422" spans="1:12" x14ac:dyDescent="0.3">
      <c r="A3422" s="104" t="s">
        <v>7217</v>
      </c>
      <c r="B3422" s="104" t="s">
        <v>7218</v>
      </c>
      <c r="C3422" s="105">
        <v>23488</v>
      </c>
      <c r="D3422" s="105">
        <v>284401</v>
      </c>
      <c r="E3422" s="106">
        <f t="shared" si="371"/>
        <v>12.108353201634877</v>
      </c>
      <c r="F3422" s="107">
        <f t="shared" si="372"/>
        <v>54</v>
      </c>
      <c r="G3422" s="107">
        <f>COUNTIF(Data_Eksportir!$H$2:$H$3401,A3422)</f>
        <v>0</v>
      </c>
      <c r="H3422" s="104" t="str">
        <f t="shared" si="373"/>
        <v>5 – 20</v>
      </c>
      <c r="I3422" s="104" t="str">
        <f t="shared" si="374"/>
        <v>Di bawah ambang nilai</v>
      </c>
      <c r="J3422" s="106">
        <f t="shared" si="375"/>
        <v>284401.00342199998</v>
      </c>
      <c r="K3422" s="105">
        <f t="shared" si="376"/>
        <v>0</v>
      </c>
      <c r="L3422" s="106">
        <f t="shared" si="377"/>
        <v>0</v>
      </c>
    </row>
    <row r="3423" spans="1:12" x14ac:dyDescent="0.3">
      <c r="A3423" s="104" t="s">
        <v>7219</v>
      </c>
      <c r="B3423" s="104" t="s">
        <v>7220</v>
      </c>
      <c r="C3423" s="105">
        <v>501273</v>
      </c>
      <c r="D3423" s="105">
        <v>2020951</v>
      </c>
      <c r="E3423" s="106">
        <f t="shared" si="371"/>
        <v>4.0316374510496278</v>
      </c>
      <c r="F3423" s="107">
        <f t="shared" si="372"/>
        <v>54</v>
      </c>
      <c r="G3423" s="107">
        <f>COUNTIF(Data_Eksportir!$H$2:$H$3401,A3423)</f>
        <v>0</v>
      </c>
      <c r="H3423" s="104" t="str">
        <f t="shared" si="373"/>
        <v>1 – 5</v>
      </c>
      <c r="I3423" s="104" t="str">
        <f t="shared" si="374"/>
        <v>Di bawah ambang nilai</v>
      </c>
      <c r="J3423" s="106">
        <f t="shared" si="375"/>
        <v>2020951.003423</v>
      </c>
      <c r="K3423" s="105">
        <f t="shared" si="376"/>
        <v>0</v>
      </c>
      <c r="L3423" s="106">
        <f t="shared" si="377"/>
        <v>0</v>
      </c>
    </row>
    <row r="3424" spans="1:12" x14ac:dyDescent="0.3">
      <c r="A3424" s="104" t="s">
        <v>7221</v>
      </c>
      <c r="B3424" s="104" t="s">
        <v>7222</v>
      </c>
      <c r="C3424" s="105">
        <v>22176</v>
      </c>
      <c r="D3424" s="105">
        <v>158817</v>
      </c>
      <c r="E3424" s="106">
        <f t="shared" si="371"/>
        <v>7.1616612554112553</v>
      </c>
      <c r="F3424" s="107">
        <f t="shared" si="372"/>
        <v>54</v>
      </c>
      <c r="G3424" s="107">
        <f>COUNTIF(Data_Eksportir!$H$2:$H$3401,A3424)</f>
        <v>0</v>
      </c>
      <c r="H3424" s="104" t="str">
        <f t="shared" si="373"/>
        <v>5 – 20</v>
      </c>
      <c r="I3424" s="104" t="str">
        <f t="shared" si="374"/>
        <v>Di bawah ambang nilai</v>
      </c>
      <c r="J3424" s="106">
        <f t="shared" si="375"/>
        <v>158817.00342399999</v>
      </c>
      <c r="K3424" s="105">
        <f t="shared" si="376"/>
        <v>0</v>
      </c>
      <c r="L3424" s="106">
        <f t="shared" si="377"/>
        <v>0</v>
      </c>
    </row>
    <row r="3425" spans="1:12" x14ac:dyDescent="0.3">
      <c r="A3425" s="104" t="s">
        <v>7223</v>
      </c>
      <c r="B3425" s="104" t="s">
        <v>7224</v>
      </c>
      <c r="C3425" s="105">
        <v>216564</v>
      </c>
      <c r="D3425" s="105">
        <v>367419</v>
      </c>
      <c r="E3425" s="106">
        <f t="shared" si="371"/>
        <v>1.6965839197650578</v>
      </c>
      <c r="F3425" s="107">
        <f t="shared" si="372"/>
        <v>54</v>
      </c>
      <c r="G3425" s="107">
        <f>COUNTIF(Data_Eksportir!$H$2:$H$3401,A3425)</f>
        <v>0</v>
      </c>
      <c r="H3425" s="104" t="str">
        <f t="shared" si="373"/>
        <v>1 – 5</v>
      </c>
      <c r="I3425" s="104" t="str">
        <f t="shared" si="374"/>
        <v>Di bawah ambang nilai</v>
      </c>
      <c r="J3425" s="106">
        <f t="shared" si="375"/>
        <v>367419.003425</v>
      </c>
      <c r="K3425" s="105">
        <f t="shared" si="376"/>
        <v>0</v>
      </c>
      <c r="L3425" s="106">
        <f t="shared" si="377"/>
        <v>0</v>
      </c>
    </row>
    <row r="3426" spans="1:12" x14ac:dyDescent="0.3">
      <c r="A3426" s="104" t="s">
        <v>7225</v>
      </c>
      <c r="B3426" s="104" t="s">
        <v>7226</v>
      </c>
      <c r="C3426" s="105">
        <v>1170463</v>
      </c>
      <c r="D3426" s="105">
        <v>8749897</v>
      </c>
      <c r="E3426" s="106">
        <f t="shared" si="371"/>
        <v>7.4755861569310609</v>
      </c>
      <c r="F3426" s="107">
        <f t="shared" si="372"/>
        <v>54</v>
      </c>
      <c r="G3426" s="107">
        <f>COUNTIF(Data_Eksportir!$H$2:$H$3401,A3426)</f>
        <v>0</v>
      </c>
      <c r="H3426" s="104" t="str">
        <f t="shared" si="373"/>
        <v>5 – 20</v>
      </c>
      <c r="I3426" s="104" t="str">
        <f t="shared" si="374"/>
        <v>Di bawah ambang nilai</v>
      </c>
      <c r="J3426" s="106">
        <f t="shared" si="375"/>
        <v>8749897.0034260005</v>
      </c>
      <c r="K3426" s="105">
        <f t="shared" si="376"/>
        <v>0</v>
      </c>
      <c r="L3426" s="106">
        <f t="shared" si="377"/>
        <v>0</v>
      </c>
    </row>
    <row r="3427" spans="1:12" x14ac:dyDescent="0.3">
      <c r="A3427" s="104" t="s">
        <v>7227</v>
      </c>
      <c r="B3427" s="104" t="s">
        <v>7228</v>
      </c>
      <c r="C3427" s="105">
        <v>14403</v>
      </c>
      <c r="D3427" s="105">
        <v>85488</v>
      </c>
      <c r="E3427" s="106">
        <f t="shared" si="371"/>
        <v>5.9354301187252654</v>
      </c>
      <c r="F3427" s="107">
        <f t="shared" si="372"/>
        <v>54</v>
      </c>
      <c r="G3427" s="107">
        <f>COUNTIF(Data_Eksportir!$H$2:$H$3401,A3427)</f>
        <v>0</v>
      </c>
      <c r="H3427" s="104" t="str">
        <f t="shared" si="373"/>
        <v>5 – 20</v>
      </c>
      <c r="I3427" s="104" t="str">
        <f t="shared" si="374"/>
        <v>Di bawah ambang nilai</v>
      </c>
      <c r="J3427" s="106">
        <f t="shared" si="375"/>
        <v>85488.003427000003</v>
      </c>
      <c r="K3427" s="105">
        <f t="shared" si="376"/>
        <v>0</v>
      </c>
      <c r="L3427" s="106">
        <f t="shared" si="377"/>
        <v>0</v>
      </c>
    </row>
    <row r="3428" spans="1:12" x14ac:dyDescent="0.3">
      <c r="A3428" s="104" t="s">
        <v>7229</v>
      </c>
      <c r="B3428" s="104" t="s">
        <v>7230</v>
      </c>
      <c r="C3428" s="105">
        <v>49810</v>
      </c>
      <c r="D3428" s="105">
        <v>281470</v>
      </c>
      <c r="E3428" s="106">
        <f t="shared" si="371"/>
        <v>5.6508733186107207</v>
      </c>
      <c r="F3428" s="107">
        <f t="shared" si="372"/>
        <v>54</v>
      </c>
      <c r="G3428" s="107">
        <f>COUNTIF(Data_Eksportir!$H$2:$H$3401,A3428)</f>
        <v>0</v>
      </c>
      <c r="H3428" s="104" t="str">
        <f t="shared" si="373"/>
        <v>5 – 20</v>
      </c>
      <c r="I3428" s="104" t="str">
        <f t="shared" si="374"/>
        <v>Di bawah ambang nilai</v>
      </c>
      <c r="J3428" s="106">
        <f t="shared" si="375"/>
        <v>281470.00342800003</v>
      </c>
      <c r="K3428" s="105">
        <f t="shared" si="376"/>
        <v>0</v>
      </c>
      <c r="L3428" s="106">
        <f t="shared" si="377"/>
        <v>0</v>
      </c>
    </row>
    <row r="3429" spans="1:12" x14ac:dyDescent="0.3">
      <c r="A3429" s="104" t="s">
        <v>7231</v>
      </c>
      <c r="B3429" s="104" t="s">
        <v>7232</v>
      </c>
      <c r="C3429" s="105">
        <v>1265</v>
      </c>
      <c r="D3429" s="105">
        <v>2766</v>
      </c>
      <c r="E3429" s="106">
        <f t="shared" si="371"/>
        <v>2.1865612648221342</v>
      </c>
      <c r="F3429" s="107">
        <f t="shared" si="372"/>
        <v>54</v>
      </c>
      <c r="G3429" s="107">
        <f>COUNTIF(Data_Eksportir!$H$2:$H$3401,A3429)</f>
        <v>0</v>
      </c>
      <c r="H3429" s="104" t="str">
        <f t="shared" si="373"/>
        <v>1 – 5</v>
      </c>
      <c r="I3429" s="104" t="str">
        <f t="shared" si="374"/>
        <v>Di bawah ambang nilai</v>
      </c>
      <c r="J3429" s="106">
        <f t="shared" si="375"/>
        <v>2766.0034289999999</v>
      </c>
      <c r="K3429" s="105">
        <f t="shared" si="376"/>
        <v>0</v>
      </c>
      <c r="L3429" s="106">
        <f t="shared" si="377"/>
        <v>0</v>
      </c>
    </row>
    <row r="3430" spans="1:12" x14ac:dyDescent="0.3">
      <c r="A3430" s="104" t="s">
        <v>7233</v>
      </c>
      <c r="B3430" s="104" t="s">
        <v>7234</v>
      </c>
      <c r="C3430" s="105">
        <v>2187</v>
      </c>
      <c r="D3430" s="105">
        <v>33706</v>
      </c>
      <c r="E3430" s="106">
        <f t="shared" si="371"/>
        <v>15.411979881115684</v>
      </c>
      <c r="F3430" s="107">
        <f t="shared" si="372"/>
        <v>54</v>
      </c>
      <c r="G3430" s="107">
        <f>COUNTIF(Data_Eksportir!$H$2:$H$3401,A3430)</f>
        <v>0</v>
      </c>
      <c r="H3430" s="104" t="str">
        <f t="shared" si="373"/>
        <v>5 – 20</v>
      </c>
      <c r="I3430" s="104" t="str">
        <f t="shared" si="374"/>
        <v>Di bawah ambang nilai</v>
      </c>
      <c r="J3430" s="106">
        <f t="shared" si="375"/>
        <v>33706.003429999997</v>
      </c>
      <c r="K3430" s="105">
        <f t="shared" si="376"/>
        <v>0</v>
      </c>
      <c r="L3430" s="106">
        <f t="shared" si="377"/>
        <v>0</v>
      </c>
    </row>
    <row r="3431" spans="1:12" x14ac:dyDescent="0.3">
      <c r="A3431" s="104" t="s">
        <v>7235</v>
      </c>
      <c r="B3431" s="104" t="s">
        <v>7236</v>
      </c>
      <c r="C3431" s="105">
        <v>175</v>
      </c>
      <c r="D3431" s="105">
        <v>1152</v>
      </c>
      <c r="E3431" s="106">
        <f t="shared" si="371"/>
        <v>6.5828571428571427</v>
      </c>
      <c r="F3431" s="107">
        <f t="shared" si="372"/>
        <v>54</v>
      </c>
      <c r="G3431" s="107">
        <f>COUNTIF(Data_Eksportir!$H$2:$H$3401,A3431)</f>
        <v>0</v>
      </c>
      <c r="H3431" s="104" t="str">
        <f t="shared" si="373"/>
        <v>5 – 20</v>
      </c>
      <c r="I3431" s="104" t="str">
        <f t="shared" si="374"/>
        <v>Di bawah ambang nilai</v>
      </c>
      <c r="J3431" s="106">
        <f t="shared" si="375"/>
        <v>1152.0034310000001</v>
      </c>
      <c r="K3431" s="105">
        <f t="shared" si="376"/>
        <v>0</v>
      </c>
      <c r="L3431" s="106">
        <f t="shared" si="377"/>
        <v>0</v>
      </c>
    </row>
    <row r="3432" spans="1:12" x14ac:dyDescent="0.3">
      <c r="A3432" s="104" t="s">
        <v>7237</v>
      </c>
      <c r="B3432" s="104" t="s">
        <v>7238</v>
      </c>
      <c r="C3432" s="105">
        <v>91228</v>
      </c>
      <c r="D3432" s="105">
        <v>665310</v>
      </c>
      <c r="E3432" s="106">
        <f t="shared" si="371"/>
        <v>7.2928267637128954</v>
      </c>
      <c r="F3432" s="107">
        <f t="shared" si="372"/>
        <v>54</v>
      </c>
      <c r="G3432" s="107">
        <f>COUNTIF(Data_Eksportir!$H$2:$H$3401,A3432)</f>
        <v>0</v>
      </c>
      <c r="H3432" s="104" t="str">
        <f t="shared" si="373"/>
        <v>5 – 20</v>
      </c>
      <c r="I3432" s="104" t="str">
        <f t="shared" si="374"/>
        <v>Di bawah ambang nilai</v>
      </c>
      <c r="J3432" s="106">
        <f t="shared" si="375"/>
        <v>665310.00343200006</v>
      </c>
      <c r="K3432" s="105">
        <f t="shared" si="376"/>
        <v>0</v>
      </c>
      <c r="L3432" s="106">
        <f t="shared" si="377"/>
        <v>0</v>
      </c>
    </row>
    <row r="3433" spans="1:12" x14ac:dyDescent="0.3">
      <c r="A3433" s="104" t="s">
        <v>7239</v>
      </c>
      <c r="B3433" s="104" t="s">
        <v>7240</v>
      </c>
      <c r="C3433" s="105">
        <v>50493</v>
      </c>
      <c r="D3433" s="105">
        <v>332880</v>
      </c>
      <c r="E3433" s="106">
        <f t="shared" si="371"/>
        <v>6.5925969936426831</v>
      </c>
      <c r="F3433" s="107">
        <f t="shared" si="372"/>
        <v>54</v>
      </c>
      <c r="G3433" s="107">
        <f>COUNTIF(Data_Eksportir!$H$2:$H$3401,A3433)</f>
        <v>0</v>
      </c>
      <c r="H3433" s="104" t="str">
        <f t="shared" si="373"/>
        <v>5 – 20</v>
      </c>
      <c r="I3433" s="104" t="str">
        <f t="shared" si="374"/>
        <v>Di bawah ambang nilai</v>
      </c>
      <c r="J3433" s="106">
        <f t="shared" si="375"/>
        <v>332880.00343300001</v>
      </c>
      <c r="K3433" s="105">
        <f t="shared" si="376"/>
        <v>0</v>
      </c>
      <c r="L3433" s="106">
        <f t="shared" si="377"/>
        <v>0</v>
      </c>
    </row>
    <row r="3434" spans="1:12" x14ac:dyDescent="0.3">
      <c r="A3434" s="104" t="s">
        <v>7241</v>
      </c>
      <c r="B3434" s="104" t="s">
        <v>7242</v>
      </c>
      <c r="C3434" s="105">
        <v>16457</v>
      </c>
      <c r="D3434" s="105">
        <v>283808</v>
      </c>
      <c r="E3434" s="106">
        <f t="shared" si="371"/>
        <v>17.245427477669075</v>
      </c>
      <c r="F3434" s="107">
        <f t="shared" si="372"/>
        <v>54</v>
      </c>
      <c r="G3434" s="107">
        <f>COUNTIF(Data_Eksportir!$H$2:$H$3401,A3434)</f>
        <v>0</v>
      </c>
      <c r="H3434" s="104" t="str">
        <f t="shared" si="373"/>
        <v>5 – 20</v>
      </c>
      <c r="I3434" s="104" t="str">
        <f t="shared" si="374"/>
        <v>Di bawah ambang nilai</v>
      </c>
      <c r="J3434" s="106">
        <f t="shared" si="375"/>
        <v>283808.00343400001</v>
      </c>
      <c r="K3434" s="105">
        <f t="shared" si="376"/>
        <v>0</v>
      </c>
      <c r="L3434" s="106">
        <f t="shared" si="377"/>
        <v>0</v>
      </c>
    </row>
    <row r="3435" spans="1:12" x14ac:dyDescent="0.3">
      <c r="A3435" s="104" t="s">
        <v>7243</v>
      </c>
      <c r="B3435" s="104" t="s">
        <v>7244</v>
      </c>
      <c r="C3435" s="105">
        <v>6</v>
      </c>
      <c r="D3435" s="105">
        <v>30</v>
      </c>
      <c r="E3435" s="106">
        <f t="shared" si="371"/>
        <v>5</v>
      </c>
      <c r="F3435" s="107">
        <f t="shared" si="372"/>
        <v>55</v>
      </c>
      <c r="G3435" s="107">
        <f>COUNTIF(Data_Eksportir!$H$2:$H$3401,A3435)</f>
        <v>0</v>
      </c>
      <c r="H3435" s="104" t="str">
        <f t="shared" si="373"/>
        <v>5 – 20</v>
      </c>
      <c r="I3435" s="104" t="str">
        <f t="shared" si="374"/>
        <v>Di bawah ambang nilai</v>
      </c>
      <c r="J3435" s="106">
        <f t="shared" si="375"/>
        <v>30.003435</v>
      </c>
      <c r="K3435" s="105">
        <f t="shared" si="376"/>
        <v>0</v>
      </c>
      <c r="L3435" s="106">
        <f t="shared" si="377"/>
        <v>0</v>
      </c>
    </row>
    <row r="3436" spans="1:12" x14ac:dyDescent="0.3">
      <c r="A3436" s="104" t="s">
        <v>7245</v>
      </c>
      <c r="B3436" s="104" t="s">
        <v>7246</v>
      </c>
      <c r="C3436" s="105">
        <v>1830</v>
      </c>
      <c r="D3436" s="105">
        <v>35116</v>
      </c>
      <c r="E3436" s="106">
        <f t="shared" si="371"/>
        <v>19.189071038251367</v>
      </c>
      <c r="F3436" s="107">
        <f t="shared" si="372"/>
        <v>55</v>
      </c>
      <c r="G3436" s="107">
        <f>COUNTIF(Data_Eksportir!$H$2:$H$3401,A3436)</f>
        <v>0</v>
      </c>
      <c r="H3436" s="104" t="str">
        <f t="shared" si="373"/>
        <v>5 – 20</v>
      </c>
      <c r="I3436" s="104" t="str">
        <f t="shared" si="374"/>
        <v>Di bawah ambang nilai</v>
      </c>
      <c r="J3436" s="106">
        <f t="shared" si="375"/>
        <v>35116.003435999999</v>
      </c>
      <c r="K3436" s="105">
        <f t="shared" si="376"/>
        <v>0</v>
      </c>
      <c r="L3436" s="106">
        <f t="shared" si="377"/>
        <v>0</v>
      </c>
    </row>
    <row r="3437" spans="1:12" x14ac:dyDescent="0.3">
      <c r="A3437" s="104" t="s">
        <v>7247</v>
      </c>
      <c r="B3437" s="104" t="s">
        <v>7248</v>
      </c>
      <c r="C3437" s="105">
        <v>404321</v>
      </c>
      <c r="D3437" s="105">
        <v>1848188</v>
      </c>
      <c r="E3437" s="106">
        <f t="shared" si="371"/>
        <v>4.5710907917224182</v>
      </c>
      <c r="F3437" s="107">
        <f t="shared" si="372"/>
        <v>55</v>
      </c>
      <c r="G3437" s="107">
        <f>COUNTIF(Data_Eksportir!$H$2:$H$3401,A3437)</f>
        <v>0</v>
      </c>
      <c r="H3437" s="104" t="str">
        <f t="shared" si="373"/>
        <v>1 – 5</v>
      </c>
      <c r="I3437" s="104" t="str">
        <f t="shared" si="374"/>
        <v>Di bawah ambang nilai</v>
      </c>
      <c r="J3437" s="106">
        <f t="shared" si="375"/>
        <v>1848188.0034370001</v>
      </c>
      <c r="K3437" s="105">
        <f t="shared" si="376"/>
        <v>0</v>
      </c>
      <c r="L3437" s="106">
        <f t="shared" si="377"/>
        <v>0</v>
      </c>
    </row>
    <row r="3438" spans="1:12" x14ac:dyDescent="0.3">
      <c r="A3438" s="104" t="s">
        <v>7249</v>
      </c>
      <c r="B3438" s="104" t="s">
        <v>7250</v>
      </c>
      <c r="C3438" s="105">
        <v>23423</v>
      </c>
      <c r="D3438" s="105">
        <v>127699</v>
      </c>
      <c r="E3438" s="106">
        <f t="shared" si="371"/>
        <v>5.4518635529180717</v>
      </c>
      <c r="F3438" s="107">
        <f t="shared" si="372"/>
        <v>55</v>
      </c>
      <c r="G3438" s="107">
        <f>COUNTIF(Data_Eksportir!$H$2:$H$3401,A3438)</f>
        <v>0</v>
      </c>
      <c r="H3438" s="104" t="str">
        <f t="shared" si="373"/>
        <v>5 – 20</v>
      </c>
      <c r="I3438" s="104" t="str">
        <f t="shared" si="374"/>
        <v>Di bawah ambang nilai</v>
      </c>
      <c r="J3438" s="106">
        <f t="shared" si="375"/>
        <v>127699.003438</v>
      </c>
      <c r="K3438" s="105">
        <f t="shared" si="376"/>
        <v>0</v>
      </c>
      <c r="L3438" s="106">
        <f t="shared" si="377"/>
        <v>0</v>
      </c>
    </row>
    <row r="3439" spans="1:12" x14ac:dyDescent="0.3">
      <c r="A3439" s="104" t="s">
        <v>7251</v>
      </c>
      <c r="B3439" s="104" t="s">
        <v>7252</v>
      </c>
      <c r="C3439" s="105">
        <v>1160049</v>
      </c>
      <c r="D3439" s="105">
        <v>8004221</v>
      </c>
      <c r="E3439" s="106">
        <f t="shared" si="371"/>
        <v>6.8998990559881523</v>
      </c>
      <c r="F3439" s="107">
        <f t="shared" si="372"/>
        <v>55</v>
      </c>
      <c r="G3439" s="107">
        <f>COUNTIF(Data_Eksportir!$H$2:$H$3401,A3439)</f>
        <v>0</v>
      </c>
      <c r="H3439" s="104" t="str">
        <f t="shared" si="373"/>
        <v>5 – 20</v>
      </c>
      <c r="I3439" s="104" t="str">
        <f t="shared" si="374"/>
        <v>Di bawah ambang nilai</v>
      </c>
      <c r="J3439" s="106">
        <f t="shared" si="375"/>
        <v>8004221.0034389999</v>
      </c>
      <c r="K3439" s="105">
        <f t="shared" si="376"/>
        <v>0</v>
      </c>
      <c r="L3439" s="106">
        <f t="shared" si="377"/>
        <v>0</v>
      </c>
    </row>
    <row r="3440" spans="1:12" x14ac:dyDescent="0.3">
      <c r="A3440" s="104" t="s">
        <v>7253</v>
      </c>
      <c r="B3440" s="104" t="s">
        <v>7254</v>
      </c>
      <c r="C3440" s="105">
        <v>237452</v>
      </c>
      <c r="D3440" s="105">
        <v>1693586</v>
      </c>
      <c r="E3440" s="106">
        <f t="shared" si="371"/>
        <v>7.1323299024644982</v>
      </c>
      <c r="F3440" s="107">
        <f t="shared" si="372"/>
        <v>55</v>
      </c>
      <c r="G3440" s="107">
        <f>COUNTIF(Data_Eksportir!$H$2:$H$3401,A3440)</f>
        <v>0</v>
      </c>
      <c r="H3440" s="104" t="str">
        <f t="shared" si="373"/>
        <v>5 – 20</v>
      </c>
      <c r="I3440" s="104" t="str">
        <f t="shared" si="374"/>
        <v>Di bawah ambang nilai</v>
      </c>
      <c r="J3440" s="106">
        <f t="shared" si="375"/>
        <v>1693586.0034399999</v>
      </c>
      <c r="K3440" s="105">
        <f t="shared" si="376"/>
        <v>0</v>
      </c>
      <c r="L3440" s="106">
        <f t="shared" si="377"/>
        <v>0</v>
      </c>
    </row>
    <row r="3441" spans="1:12" x14ac:dyDescent="0.3">
      <c r="A3441" s="104" t="s">
        <v>7255</v>
      </c>
      <c r="B3441" s="104" t="s">
        <v>7256</v>
      </c>
      <c r="C3441" s="105">
        <v>57</v>
      </c>
      <c r="D3441" s="105">
        <v>545</v>
      </c>
      <c r="E3441" s="106">
        <f t="shared" si="371"/>
        <v>9.5614035087719298</v>
      </c>
      <c r="F3441" s="107">
        <f t="shared" si="372"/>
        <v>55</v>
      </c>
      <c r="G3441" s="107">
        <f>COUNTIF(Data_Eksportir!$H$2:$H$3401,A3441)</f>
        <v>0</v>
      </c>
      <c r="H3441" s="104" t="str">
        <f t="shared" si="373"/>
        <v>5 – 20</v>
      </c>
      <c r="I3441" s="104" t="str">
        <f t="shared" si="374"/>
        <v>Di bawah ambang nilai</v>
      </c>
      <c r="J3441" s="106">
        <f t="shared" si="375"/>
        <v>545.00344099999995</v>
      </c>
      <c r="K3441" s="105">
        <f t="shared" si="376"/>
        <v>0</v>
      </c>
      <c r="L3441" s="106">
        <f t="shared" si="377"/>
        <v>0</v>
      </c>
    </row>
    <row r="3442" spans="1:12" x14ac:dyDescent="0.3">
      <c r="A3442" s="104" t="s">
        <v>7257</v>
      </c>
      <c r="B3442" s="104" t="s">
        <v>7258</v>
      </c>
      <c r="C3442" s="105">
        <v>17329</v>
      </c>
      <c r="D3442" s="105">
        <v>61402</v>
      </c>
      <c r="E3442" s="106">
        <f t="shared" si="371"/>
        <v>3.5433089041491144</v>
      </c>
      <c r="F3442" s="107">
        <f t="shared" si="372"/>
        <v>55</v>
      </c>
      <c r="G3442" s="107">
        <f>COUNTIF(Data_Eksportir!$H$2:$H$3401,A3442)</f>
        <v>0</v>
      </c>
      <c r="H3442" s="104" t="str">
        <f t="shared" si="373"/>
        <v>1 – 5</v>
      </c>
      <c r="I3442" s="104" t="str">
        <f t="shared" si="374"/>
        <v>Di bawah ambang nilai</v>
      </c>
      <c r="J3442" s="106">
        <f t="shared" si="375"/>
        <v>61402.003442000001</v>
      </c>
      <c r="K3442" s="105">
        <f t="shared" si="376"/>
        <v>0</v>
      </c>
      <c r="L3442" s="106">
        <f t="shared" si="377"/>
        <v>0</v>
      </c>
    </row>
    <row r="3443" spans="1:12" x14ac:dyDescent="0.3">
      <c r="A3443" s="104" t="s">
        <v>7259</v>
      </c>
      <c r="B3443" s="104" t="s">
        <v>7260</v>
      </c>
      <c r="C3443" s="105">
        <v>73317</v>
      </c>
      <c r="D3443" s="105">
        <v>69531</v>
      </c>
      <c r="E3443" s="106">
        <f t="shared" si="371"/>
        <v>0.94836122590940708</v>
      </c>
      <c r="F3443" s="107">
        <f t="shared" si="372"/>
        <v>55</v>
      </c>
      <c r="G3443" s="107">
        <f>COUNTIF(Data_Eksportir!$H$2:$H$3401,A3443)</f>
        <v>0</v>
      </c>
      <c r="H3443" s="104" t="str">
        <f t="shared" si="373"/>
        <v>Di bawah 1</v>
      </c>
      <c r="I3443" s="104" t="str">
        <f t="shared" si="374"/>
        <v>Di bawah ambang nilai</v>
      </c>
      <c r="J3443" s="106">
        <f t="shared" si="375"/>
        <v>69531.003442999994</v>
      </c>
      <c r="K3443" s="105">
        <f t="shared" si="376"/>
        <v>0</v>
      </c>
      <c r="L3443" s="106">
        <f t="shared" si="377"/>
        <v>0</v>
      </c>
    </row>
    <row r="3444" spans="1:12" x14ac:dyDescent="0.3">
      <c r="A3444" s="104" t="s">
        <v>7261</v>
      </c>
      <c r="B3444" s="104" t="s">
        <v>7262</v>
      </c>
      <c r="C3444" s="105">
        <v>159832030</v>
      </c>
      <c r="D3444" s="105">
        <v>150680893</v>
      </c>
      <c r="E3444" s="106">
        <f t="shared" si="371"/>
        <v>0.94274528703664717</v>
      </c>
      <c r="F3444" s="107">
        <f t="shared" si="372"/>
        <v>55</v>
      </c>
      <c r="G3444" s="107">
        <f>COUNTIF(Data_Eksportir!$H$2:$H$3401,A3444)</f>
        <v>0</v>
      </c>
      <c r="H3444" s="104" t="str">
        <f t="shared" si="373"/>
        <v>Di bawah 1</v>
      </c>
      <c r="I3444" s="104" t="str">
        <f t="shared" si="374"/>
        <v>Belum terwakili</v>
      </c>
      <c r="J3444" s="106">
        <f t="shared" si="375"/>
        <v>150680893.00344399</v>
      </c>
      <c r="K3444" s="105">
        <f t="shared" si="376"/>
        <v>150680893</v>
      </c>
      <c r="L3444" s="106">
        <f t="shared" si="377"/>
        <v>150680893.00344399</v>
      </c>
    </row>
    <row r="3445" spans="1:12" x14ac:dyDescent="0.3">
      <c r="A3445" s="104" t="s">
        <v>7263</v>
      </c>
      <c r="B3445" s="104" t="s">
        <v>7264</v>
      </c>
      <c r="C3445" s="105">
        <v>26402</v>
      </c>
      <c r="D3445" s="105">
        <v>57146</v>
      </c>
      <c r="E3445" s="106">
        <f t="shared" si="371"/>
        <v>2.1644572380880236</v>
      </c>
      <c r="F3445" s="107">
        <f t="shared" si="372"/>
        <v>55</v>
      </c>
      <c r="G3445" s="107">
        <f>COUNTIF(Data_Eksportir!$H$2:$H$3401,A3445)</f>
        <v>0</v>
      </c>
      <c r="H3445" s="104" t="str">
        <f t="shared" si="373"/>
        <v>1 – 5</v>
      </c>
      <c r="I3445" s="104" t="str">
        <f t="shared" si="374"/>
        <v>Di bawah ambang nilai</v>
      </c>
      <c r="J3445" s="106">
        <f t="shared" si="375"/>
        <v>57146.003445000002</v>
      </c>
      <c r="K3445" s="105">
        <f t="shared" si="376"/>
        <v>0</v>
      </c>
      <c r="L3445" s="106">
        <f t="shared" si="377"/>
        <v>0</v>
      </c>
    </row>
    <row r="3446" spans="1:12" x14ac:dyDescent="0.3">
      <c r="A3446" s="104" t="s">
        <v>7265</v>
      </c>
      <c r="B3446" s="104" t="s">
        <v>7266</v>
      </c>
      <c r="C3446" s="105">
        <v>878</v>
      </c>
      <c r="D3446" s="105">
        <v>6420</v>
      </c>
      <c r="E3446" s="106">
        <f t="shared" si="371"/>
        <v>7.3120728929384962</v>
      </c>
      <c r="F3446" s="107">
        <f t="shared" si="372"/>
        <v>55</v>
      </c>
      <c r="G3446" s="107">
        <f>COUNTIF(Data_Eksportir!$H$2:$H$3401,A3446)</f>
        <v>0</v>
      </c>
      <c r="H3446" s="104" t="str">
        <f t="shared" si="373"/>
        <v>5 – 20</v>
      </c>
      <c r="I3446" s="104" t="str">
        <f t="shared" si="374"/>
        <v>Di bawah ambang nilai</v>
      </c>
      <c r="J3446" s="106">
        <f t="shared" si="375"/>
        <v>6420.0034459999997</v>
      </c>
      <c r="K3446" s="105">
        <f t="shared" si="376"/>
        <v>0</v>
      </c>
      <c r="L3446" s="106">
        <f t="shared" si="377"/>
        <v>0</v>
      </c>
    </row>
    <row r="3447" spans="1:12" x14ac:dyDescent="0.3">
      <c r="A3447" s="104" t="s">
        <v>7267</v>
      </c>
      <c r="B3447" s="104" t="s">
        <v>7268</v>
      </c>
      <c r="C3447" s="105">
        <v>35203123</v>
      </c>
      <c r="D3447" s="105">
        <v>31336845</v>
      </c>
      <c r="E3447" s="106">
        <f t="shared" si="371"/>
        <v>0.89017230090637134</v>
      </c>
      <c r="F3447" s="107">
        <f t="shared" si="372"/>
        <v>55</v>
      </c>
      <c r="G3447" s="107">
        <f>COUNTIF(Data_Eksportir!$H$2:$H$3401,A3447)</f>
        <v>0</v>
      </c>
      <c r="H3447" s="104" t="str">
        <f t="shared" si="373"/>
        <v>Di bawah 1</v>
      </c>
      <c r="I3447" s="104" t="str">
        <f t="shared" si="374"/>
        <v>Belum terwakili</v>
      </c>
      <c r="J3447" s="106">
        <f t="shared" si="375"/>
        <v>31336845.003447</v>
      </c>
      <c r="K3447" s="105">
        <f t="shared" si="376"/>
        <v>31336845</v>
      </c>
      <c r="L3447" s="106">
        <f t="shared" si="377"/>
        <v>31336845.003447</v>
      </c>
    </row>
    <row r="3448" spans="1:12" x14ac:dyDescent="0.3">
      <c r="A3448" s="104" t="s">
        <v>7269</v>
      </c>
      <c r="B3448" s="104" t="s">
        <v>7270</v>
      </c>
      <c r="C3448" s="105">
        <v>410216790</v>
      </c>
      <c r="D3448" s="105">
        <v>664107921</v>
      </c>
      <c r="E3448" s="106">
        <f t="shared" si="371"/>
        <v>1.6189194035670749</v>
      </c>
      <c r="F3448" s="107">
        <f t="shared" si="372"/>
        <v>55</v>
      </c>
      <c r="G3448" s="107">
        <f>COUNTIF(Data_Eksportir!$H$2:$H$3401,A3448)</f>
        <v>0</v>
      </c>
      <c r="H3448" s="104" t="str">
        <f t="shared" si="373"/>
        <v>1 – 5</v>
      </c>
      <c r="I3448" s="104" t="str">
        <f t="shared" si="374"/>
        <v>Belum terwakili</v>
      </c>
      <c r="J3448" s="106">
        <f t="shared" si="375"/>
        <v>664107921.00344801</v>
      </c>
      <c r="K3448" s="105">
        <f t="shared" si="376"/>
        <v>664107921</v>
      </c>
      <c r="L3448" s="106">
        <f t="shared" si="377"/>
        <v>664107921.00344801</v>
      </c>
    </row>
    <row r="3449" spans="1:12" x14ac:dyDescent="0.3">
      <c r="A3449" s="104" t="s">
        <v>7271</v>
      </c>
      <c r="B3449" s="104" t="s">
        <v>7272</v>
      </c>
      <c r="C3449" s="105">
        <v>14854</v>
      </c>
      <c r="D3449" s="105">
        <v>304117</v>
      </c>
      <c r="E3449" s="106">
        <f t="shared" si="371"/>
        <v>20.473744445940486</v>
      </c>
      <c r="F3449" s="107">
        <f t="shared" si="372"/>
        <v>55</v>
      </c>
      <c r="G3449" s="107">
        <f>COUNTIF(Data_Eksportir!$H$2:$H$3401,A3449)</f>
        <v>0</v>
      </c>
      <c r="H3449" s="104" t="str">
        <f t="shared" si="373"/>
        <v>20 – 100</v>
      </c>
      <c r="I3449" s="104" t="str">
        <f t="shared" si="374"/>
        <v>Di bawah ambang nilai</v>
      </c>
      <c r="J3449" s="106">
        <f t="shared" si="375"/>
        <v>304117.00344900001</v>
      </c>
      <c r="K3449" s="105">
        <f t="shared" si="376"/>
        <v>0</v>
      </c>
      <c r="L3449" s="106">
        <f t="shared" si="377"/>
        <v>0</v>
      </c>
    </row>
    <row r="3450" spans="1:12" x14ac:dyDescent="0.3">
      <c r="A3450" s="104" t="s">
        <v>7273</v>
      </c>
      <c r="B3450" s="104" t="s">
        <v>7274</v>
      </c>
      <c r="C3450" s="105">
        <v>3481598</v>
      </c>
      <c r="D3450" s="105">
        <v>1625019</v>
      </c>
      <c r="E3450" s="106">
        <f t="shared" si="371"/>
        <v>0.46674515552915646</v>
      </c>
      <c r="F3450" s="107">
        <f t="shared" si="372"/>
        <v>55</v>
      </c>
      <c r="G3450" s="107">
        <f>COUNTIF(Data_Eksportir!$H$2:$H$3401,A3450)</f>
        <v>0</v>
      </c>
      <c r="H3450" s="104" t="str">
        <f t="shared" si="373"/>
        <v>Di bawah 1</v>
      </c>
      <c r="I3450" s="104" t="str">
        <f t="shared" si="374"/>
        <v>Di bawah ambang nilai</v>
      </c>
      <c r="J3450" s="106">
        <f t="shared" si="375"/>
        <v>1625019.00345</v>
      </c>
      <c r="K3450" s="105">
        <f t="shared" si="376"/>
        <v>0</v>
      </c>
      <c r="L3450" s="106">
        <f t="shared" si="377"/>
        <v>0</v>
      </c>
    </row>
    <row r="3451" spans="1:12" x14ac:dyDescent="0.3">
      <c r="A3451" s="104" t="s">
        <v>7275</v>
      </c>
      <c r="B3451" s="104" t="s">
        <v>7276</v>
      </c>
      <c r="C3451" s="105">
        <v>620495</v>
      </c>
      <c r="D3451" s="105">
        <v>535870</v>
      </c>
      <c r="E3451" s="106">
        <f t="shared" si="371"/>
        <v>0.86361695098268321</v>
      </c>
      <c r="F3451" s="107">
        <f t="shared" si="372"/>
        <v>55</v>
      </c>
      <c r="G3451" s="107">
        <f>COUNTIF(Data_Eksportir!$H$2:$H$3401,A3451)</f>
        <v>0</v>
      </c>
      <c r="H3451" s="104" t="str">
        <f t="shared" si="373"/>
        <v>Di bawah 1</v>
      </c>
      <c r="I3451" s="104" t="str">
        <f t="shared" si="374"/>
        <v>Di bawah ambang nilai</v>
      </c>
      <c r="J3451" s="106">
        <f t="shared" si="375"/>
        <v>535870.00345099997</v>
      </c>
      <c r="K3451" s="105">
        <f t="shared" si="376"/>
        <v>0</v>
      </c>
      <c r="L3451" s="106">
        <f t="shared" si="377"/>
        <v>0</v>
      </c>
    </row>
    <row r="3452" spans="1:12" x14ac:dyDescent="0.3">
      <c r="A3452" s="104" t="s">
        <v>7277</v>
      </c>
      <c r="B3452" s="104" t="s">
        <v>7278</v>
      </c>
      <c r="C3452" s="105">
        <v>111</v>
      </c>
      <c r="D3452" s="105">
        <v>395</v>
      </c>
      <c r="E3452" s="106">
        <f t="shared" si="371"/>
        <v>3.5585585585585586</v>
      </c>
      <c r="F3452" s="107">
        <f t="shared" si="372"/>
        <v>55</v>
      </c>
      <c r="G3452" s="107">
        <f>COUNTIF(Data_Eksportir!$H$2:$H$3401,A3452)</f>
        <v>0</v>
      </c>
      <c r="H3452" s="104" t="str">
        <f t="shared" si="373"/>
        <v>1 – 5</v>
      </c>
      <c r="I3452" s="104" t="str">
        <f t="shared" si="374"/>
        <v>Di bawah ambang nilai</v>
      </c>
      <c r="J3452" s="106">
        <f t="shared" si="375"/>
        <v>395.00345199999998</v>
      </c>
      <c r="K3452" s="105">
        <f t="shared" si="376"/>
        <v>0</v>
      </c>
      <c r="L3452" s="106">
        <f t="shared" si="377"/>
        <v>0</v>
      </c>
    </row>
    <row r="3453" spans="1:12" x14ac:dyDescent="0.3">
      <c r="A3453" s="104" t="s">
        <v>7279</v>
      </c>
      <c r="B3453" s="104" t="s">
        <v>7280</v>
      </c>
      <c r="C3453" s="105">
        <v>127353</v>
      </c>
      <c r="D3453" s="105">
        <v>342839</v>
      </c>
      <c r="E3453" s="106">
        <f t="shared" si="371"/>
        <v>2.6920370937473006</v>
      </c>
      <c r="F3453" s="107">
        <f t="shared" si="372"/>
        <v>55</v>
      </c>
      <c r="G3453" s="107">
        <f>COUNTIF(Data_Eksportir!$H$2:$H$3401,A3453)</f>
        <v>0</v>
      </c>
      <c r="H3453" s="104" t="str">
        <f t="shared" si="373"/>
        <v>1 – 5</v>
      </c>
      <c r="I3453" s="104" t="str">
        <f t="shared" si="374"/>
        <v>Di bawah ambang nilai</v>
      </c>
      <c r="J3453" s="106">
        <f t="shared" si="375"/>
        <v>342839.00345299998</v>
      </c>
      <c r="K3453" s="105">
        <f t="shared" si="376"/>
        <v>0</v>
      </c>
      <c r="L3453" s="106">
        <f t="shared" si="377"/>
        <v>0</v>
      </c>
    </row>
    <row r="3454" spans="1:12" x14ac:dyDescent="0.3">
      <c r="A3454" s="104" t="s">
        <v>7281</v>
      </c>
      <c r="B3454" s="104" t="s">
        <v>7282</v>
      </c>
      <c r="C3454" s="105"/>
      <c r="D3454" s="105">
        <v>250</v>
      </c>
      <c r="E3454" s="106" t="str">
        <f t="shared" si="371"/>
        <v/>
      </c>
      <c r="F3454" s="107">
        <f t="shared" si="372"/>
        <v>55</v>
      </c>
      <c r="G3454" s="107">
        <f>COUNTIF(Data_Eksportir!$H$2:$H$3401,A3454)</f>
        <v>0</v>
      </c>
      <c r="H3454" s="104" t="str">
        <f t="shared" si="373"/>
        <v>Tanpa data berat</v>
      </c>
      <c r="I3454" s="104" t="str">
        <f t="shared" si="374"/>
        <v>Di bawah ambang nilai</v>
      </c>
      <c r="J3454" s="106">
        <f t="shared" si="375"/>
        <v>250.003454</v>
      </c>
      <c r="K3454" s="105">
        <f t="shared" si="376"/>
        <v>0</v>
      </c>
      <c r="L3454" s="106">
        <f t="shared" si="377"/>
        <v>0</v>
      </c>
    </row>
    <row r="3455" spans="1:12" x14ac:dyDescent="0.3">
      <c r="A3455" s="104" t="s">
        <v>7283</v>
      </c>
      <c r="B3455" s="104" t="s">
        <v>7284</v>
      </c>
      <c r="C3455" s="105">
        <v>36740</v>
      </c>
      <c r="D3455" s="105">
        <v>238878</v>
      </c>
      <c r="E3455" s="106">
        <f t="shared" si="371"/>
        <v>6.5018508437670111</v>
      </c>
      <c r="F3455" s="107">
        <f t="shared" si="372"/>
        <v>55</v>
      </c>
      <c r="G3455" s="107">
        <f>COUNTIF(Data_Eksportir!$H$2:$H$3401,A3455)</f>
        <v>0</v>
      </c>
      <c r="H3455" s="104" t="str">
        <f t="shared" si="373"/>
        <v>5 – 20</v>
      </c>
      <c r="I3455" s="104" t="str">
        <f t="shared" si="374"/>
        <v>Di bawah ambang nilai</v>
      </c>
      <c r="J3455" s="106">
        <f t="shared" si="375"/>
        <v>238878.003455</v>
      </c>
      <c r="K3455" s="105">
        <f t="shared" si="376"/>
        <v>0</v>
      </c>
      <c r="L3455" s="106">
        <f t="shared" si="377"/>
        <v>0</v>
      </c>
    </row>
    <row r="3456" spans="1:12" x14ac:dyDescent="0.3">
      <c r="A3456" s="104" t="s">
        <v>7285</v>
      </c>
      <c r="B3456" s="104" t="s">
        <v>7286</v>
      </c>
      <c r="C3456" s="105">
        <v>10</v>
      </c>
      <c r="D3456" s="105">
        <v>164</v>
      </c>
      <c r="E3456" s="106">
        <f t="shared" si="371"/>
        <v>16.399999999999999</v>
      </c>
      <c r="F3456" s="107">
        <f t="shared" si="372"/>
        <v>55</v>
      </c>
      <c r="G3456" s="107">
        <f>COUNTIF(Data_Eksportir!$H$2:$H$3401,A3456)</f>
        <v>0</v>
      </c>
      <c r="H3456" s="104" t="str">
        <f t="shared" si="373"/>
        <v>5 – 20</v>
      </c>
      <c r="I3456" s="104" t="str">
        <f t="shared" si="374"/>
        <v>Di bawah ambang nilai</v>
      </c>
      <c r="J3456" s="106">
        <f t="shared" si="375"/>
        <v>164.003456</v>
      </c>
      <c r="K3456" s="105">
        <f t="shared" si="376"/>
        <v>0</v>
      </c>
      <c r="L3456" s="106">
        <f t="shared" si="377"/>
        <v>0</v>
      </c>
    </row>
    <row r="3457" spans="1:12" x14ac:dyDescent="0.3">
      <c r="A3457" s="104" t="s">
        <v>7287</v>
      </c>
      <c r="B3457" s="104" t="s">
        <v>7288</v>
      </c>
      <c r="C3457" s="105">
        <v>1169510</v>
      </c>
      <c r="D3457" s="105">
        <v>3331119</v>
      </c>
      <c r="E3457" s="106">
        <f t="shared" si="371"/>
        <v>2.848303135501193</v>
      </c>
      <c r="F3457" s="107">
        <f t="shared" si="372"/>
        <v>55</v>
      </c>
      <c r="G3457" s="107">
        <f>COUNTIF(Data_Eksportir!$H$2:$H$3401,A3457)</f>
        <v>0</v>
      </c>
      <c r="H3457" s="104" t="str">
        <f t="shared" si="373"/>
        <v>1 – 5</v>
      </c>
      <c r="I3457" s="104" t="str">
        <f t="shared" si="374"/>
        <v>Di bawah ambang nilai</v>
      </c>
      <c r="J3457" s="106">
        <f t="shared" si="375"/>
        <v>3331119.003457</v>
      </c>
      <c r="K3457" s="105">
        <f t="shared" si="376"/>
        <v>0</v>
      </c>
      <c r="L3457" s="106">
        <f t="shared" si="377"/>
        <v>0</v>
      </c>
    </row>
    <row r="3458" spans="1:12" x14ac:dyDescent="0.3">
      <c r="A3458" s="104" t="s">
        <v>7289</v>
      </c>
      <c r="B3458" s="104" t="s">
        <v>7290</v>
      </c>
      <c r="C3458" s="105">
        <v>1437883</v>
      </c>
      <c r="D3458" s="105">
        <v>5094136</v>
      </c>
      <c r="E3458" s="106">
        <f t="shared" ref="E3458:E3521" si="378">IF(AND(ISNUMBER(C3458),C3458&gt;0),D3458/C3458,"")</f>
        <v>3.5428028566997454</v>
      </c>
      <c r="F3458" s="107">
        <f t="shared" ref="F3458:F3521" si="379">VALUE(LEFT(A3458,2))</f>
        <v>55</v>
      </c>
      <c r="G3458" s="107">
        <f>COUNTIF(Data_Eksportir!$H$2:$H$3401,A3458)</f>
        <v>0</v>
      </c>
      <c r="H3458" s="104" t="str">
        <f t="shared" ref="H3458:H3521" si="380">IF(E3458="","Tanpa data berat",IF(E3458&lt;1,"Di bawah 1",IF(E3458&lt;5,"1 – 5",IF(E3458&lt;20,"5 – 20",IF(E3458&lt;100,"20 – 100","100 ke atas")))))</f>
        <v>1 – 5</v>
      </c>
      <c r="I3458" s="104" t="str">
        <f t="shared" ref="I3458:I3521" si="381">IF(D3458&lt;p_nilai_besar,"Di bawah ambang nilai",IF(G3458=0,"Belum terwakili",IF(G3458&lt;=p_listing_rendah,"Keterwakilan rendah","Terwakili")))</f>
        <v>Di bawah ambang nilai</v>
      </c>
      <c r="J3458" s="106">
        <f t="shared" ref="J3458:J3521" si="382">D3458+ROW()/10^6</f>
        <v>5094136.0034579998</v>
      </c>
      <c r="K3458" s="105">
        <f t="shared" ref="K3458:K3521" si="383">IF(D3458&gt;=p_nilai_besar,D3458/(1+G3458),0)</f>
        <v>0</v>
      </c>
      <c r="L3458" s="106">
        <f t="shared" ref="L3458:L3521" si="384">IF(K3458&gt;0,K3458+ROW()/10^6,0)</f>
        <v>0</v>
      </c>
    </row>
    <row r="3459" spans="1:12" x14ac:dyDescent="0.3">
      <c r="A3459" s="104" t="s">
        <v>7291</v>
      </c>
      <c r="B3459" s="104" t="s">
        <v>7292</v>
      </c>
      <c r="C3459" s="105">
        <v>10</v>
      </c>
      <c r="D3459" s="105">
        <v>148</v>
      </c>
      <c r="E3459" s="106">
        <f t="shared" si="378"/>
        <v>14.8</v>
      </c>
      <c r="F3459" s="107">
        <f t="shared" si="379"/>
        <v>55</v>
      </c>
      <c r="G3459" s="107">
        <f>COUNTIF(Data_Eksportir!$H$2:$H$3401,A3459)</f>
        <v>0</v>
      </c>
      <c r="H3459" s="104" t="str">
        <f t="shared" si="380"/>
        <v>5 – 20</v>
      </c>
      <c r="I3459" s="104" t="str">
        <f t="shared" si="381"/>
        <v>Di bawah ambang nilai</v>
      </c>
      <c r="J3459" s="106">
        <f t="shared" si="382"/>
        <v>148.00345899999999</v>
      </c>
      <c r="K3459" s="105">
        <f t="shared" si="383"/>
        <v>0</v>
      </c>
      <c r="L3459" s="106">
        <f t="shared" si="384"/>
        <v>0</v>
      </c>
    </row>
    <row r="3460" spans="1:12" x14ac:dyDescent="0.3">
      <c r="A3460" s="104" t="s">
        <v>7293</v>
      </c>
      <c r="B3460" s="104" t="s">
        <v>7294</v>
      </c>
      <c r="C3460" s="105">
        <v>7801</v>
      </c>
      <c r="D3460" s="105">
        <v>43872</v>
      </c>
      <c r="E3460" s="106">
        <f t="shared" si="378"/>
        <v>5.6238943725163439</v>
      </c>
      <c r="F3460" s="107">
        <f t="shared" si="379"/>
        <v>55</v>
      </c>
      <c r="G3460" s="107">
        <f>COUNTIF(Data_Eksportir!$H$2:$H$3401,A3460)</f>
        <v>0</v>
      </c>
      <c r="H3460" s="104" t="str">
        <f t="shared" si="380"/>
        <v>5 – 20</v>
      </c>
      <c r="I3460" s="104" t="str">
        <f t="shared" si="381"/>
        <v>Di bawah ambang nilai</v>
      </c>
      <c r="J3460" s="106">
        <f t="shared" si="382"/>
        <v>43872.00346</v>
      </c>
      <c r="K3460" s="105">
        <f t="shared" si="383"/>
        <v>0</v>
      </c>
      <c r="L3460" s="106">
        <f t="shared" si="384"/>
        <v>0</v>
      </c>
    </row>
    <row r="3461" spans="1:12" x14ac:dyDescent="0.3">
      <c r="A3461" s="104" t="s">
        <v>7295</v>
      </c>
      <c r="B3461" s="104" t="s">
        <v>7296</v>
      </c>
      <c r="C3461" s="105">
        <v>49510</v>
      </c>
      <c r="D3461" s="105">
        <v>189259</v>
      </c>
      <c r="E3461" s="106">
        <f t="shared" si="378"/>
        <v>3.8226418905271662</v>
      </c>
      <c r="F3461" s="107">
        <f t="shared" si="379"/>
        <v>55</v>
      </c>
      <c r="G3461" s="107">
        <f>COUNTIF(Data_Eksportir!$H$2:$H$3401,A3461)</f>
        <v>0</v>
      </c>
      <c r="H3461" s="104" t="str">
        <f t="shared" si="380"/>
        <v>1 – 5</v>
      </c>
      <c r="I3461" s="104" t="str">
        <f t="shared" si="381"/>
        <v>Di bawah ambang nilai</v>
      </c>
      <c r="J3461" s="106">
        <f t="shared" si="382"/>
        <v>189259.00346099999</v>
      </c>
      <c r="K3461" s="105">
        <f t="shared" si="383"/>
        <v>0</v>
      </c>
      <c r="L3461" s="106">
        <f t="shared" si="384"/>
        <v>0</v>
      </c>
    </row>
    <row r="3462" spans="1:12" x14ac:dyDescent="0.3">
      <c r="A3462" s="104" t="s">
        <v>7297</v>
      </c>
      <c r="B3462" s="104" t="s">
        <v>7298</v>
      </c>
      <c r="C3462" s="105">
        <v>56930098</v>
      </c>
      <c r="D3462" s="105">
        <v>94552582</v>
      </c>
      <c r="E3462" s="106">
        <f t="shared" si="378"/>
        <v>1.6608540178518576</v>
      </c>
      <c r="F3462" s="107">
        <f t="shared" si="379"/>
        <v>55</v>
      </c>
      <c r="G3462" s="107">
        <f>COUNTIF(Data_Eksportir!$H$2:$H$3401,A3462)</f>
        <v>0</v>
      </c>
      <c r="H3462" s="104" t="str">
        <f t="shared" si="380"/>
        <v>1 – 5</v>
      </c>
      <c r="I3462" s="104" t="str">
        <f t="shared" si="381"/>
        <v>Belum terwakili</v>
      </c>
      <c r="J3462" s="106">
        <f t="shared" si="382"/>
        <v>94552582.003462002</v>
      </c>
      <c r="K3462" s="105">
        <f t="shared" si="383"/>
        <v>94552582</v>
      </c>
      <c r="L3462" s="106">
        <f t="shared" si="384"/>
        <v>94552582.003462002</v>
      </c>
    </row>
    <row r="3463" spans="1:12" x14ac:dyDescent="0.3">
      <c r="A3463" s="104" t="s">
        <v>7299</v>
      </c>
      <c r="B3463" s="104" t="s">
        <v>7300</v>
      </c>
      <c r="C3463" s="105">
        <v>17852930</v>
      </c>
      <c r="D3463" s="105">
        <v>39381147</v>
      </c>
      <c r="E3463" s="106">
        <f t="shared" si="378"/>
        <v>2.2058646395857711</v>
      </c>
      <c r="F3463" s="107">
        <f t="shared" si="379"/>
        <v>55</v>
      </c>
      <c r="G3463" s="107">
        <f>COUNTIF(Data_Eksportir!$H$2:$H$3401,A3463)</f>
        <v>0</v>
      </c>
      <c r="H3463" s="104" t="str">
        <f t="shared" si="380"/>
        <v>1 – 5</v>
      </c>
      <c r="I3463" s="104" t="str">
        <f t="shared" si="381"/>
        <v>Belum terwakili</v>
      </c>
      <c r="J3463" s="106">
        <f t="shared" si="382"/>
        <v>39381147.003463</v>
      </c>
      <c r="K3463" s="105">
        <f t="shared" si="383"/>
        <v>39381147</v>
      </c>
      <c r="L3463" s="106">
        <f t="shared" si="384"/>
        <v>39381147.003463</v>
      </c>
    </row>
    <row r="3464" spans="1:12" x14ac:dyDescent="0.3">
      <c r="A3464" s="104" t="s">
        <v>7301</v>
      </c>
      <c r="B3464" s="104" t="s">
        <v>7302</v>
      </c>
      <c r="C3464" s="105">
        <v>1854349</v>
      </c>
      <c r="D3464" s="105">
        <v>7703762</v>
      </c>
      <c r="E3464" s="106">
        <f t="shared" si="378"/>
        <v>4.1544293981337921</v>
      </c>
      <c r="F3464" s="107">
        <f t="shared" si="379"/>
        <v>55</v>
      </c>
      <c r="G3464" s="107">
        <f>COUNTIF(Data_Eksportir!$H$2:$H$3401,A3464)</f>
        <v>0</v>
      </c>
      <c r="H3464" s="104" t="str">
        <f t="shared" si="380"/>
        <v>1 – 5</v>
      </c>
      <c r="I3464" s="104" t="str">
        <f t="shared" si="381"/>
        <v>Di bawah ambang nilai</v>
      </c>
      <c r="J3464" s="106">
        <f t="shared" si="382"/>
        <v>7703762.0034640003</v>
      </c>
      <c r="K3464" s="105">
        <f t="shared" si="383"/>
        <v>0</v>
      </c>
      <c r="L3464" s="106">
        <f t="shared" si="384"/>
        <v>0</v>
      </c>
    </row>
    <row r="3465" spans="1:12" x14ac:dyDescent="0.3">
      <c r="A3465" s="104" t="s">
        <v>7303</v>
      </c>
      <c r="B3465" s="104" t="s">
        <v>7304</v>
      </c>
      <c r="C3465" s="105">
        <v>12559400</v>
      </c>
      <c r="D3465" s="105">
        <v>35078318</v>
      </c>
      <c r="E3465" s="106">
        <f t="shared" si="378"/>
        <v>2.7929931366148066</v>
      </c>
      <c r="F3465" s="107">
        <f t="shared" si="379"/>
        <v>55</v>
      </c>
      <c r="G3465" s="107">
        <f>COUNTIF(Data_Eksportir!$H$2:$H$3401,A3465)</f>
        <v>0</v>
      </c>
      <c r="H3465" s="104" t="str">
        <f t="shared" si="380"/>
        <v>1 – 5</v>
      </c>
      <c r="I3465" s="104" t="str">
        <f t="shared" si="381"/>
        <v>Belum terwakili</v>
      </c>
      <c r="J3465" s="106">
        <f t="shared" si="382"/>
        <v>35078318.003464997</v>
      </c>
      <c r="K3465" s="105">
        <f t="shared" si="383"/>
        <v>35078318</v>
      </c>
      <c r="L3465" s="106">
        <f t="shared" si="384"/>
        <v>35078318.003464997</v>
      </c>
    </row>
    <row r="3466" spans="1:12" x14ac:dyDescent="0.3">
      <c r="A3466" s="104" t="s">
        <v>7305</v>
      </c>
      <c r="B3466" s="104" t="s">
        <v>7302</v>
      </c>
      <c r="C3466" s="105">
        <v>67797</v>
      </c>
      <c r="D3466" s="105">
        <v>613648</v>
      </c>
      <c r="E3466" s="106">
        <f t="shared" si="378"/>
        <v>9.0512559552782577</v>
      </c>
      <c r="F3466" s="107">
        <f t="shared" si="379"/>
        <v>55</v>
      </c>
      <c r="G3466" s="107">
        <f>COUNTIF(Data_Eksportir!$H$2:$H$3401,A3466)</f>
        <v>0</v>
      </c>
      <c r="H3466" s="104" t="str">
        <f t="shared" si="380"/>
        <v>5 – 20</v>
      </c>
      <c r="I3466" s="104" t="str">
        <f t="shared" si="381"/>
        <v>Di bawah ambang nilai</v>
      </c>
      <c r="J3466" s="106">
        <f t="shared" si="382"/>
        <v>613648.00346599997</v>
      </c>
      <c r="K3466" s="105">
        <f t="shared" si="383"/>
        <v>0</v>
      </c>
      <c r="L3466" s="106">
        <f t="shared" si="384"/>
        <v>0</v>
      </c>
    </row>
    <row r="3467" spans="1:12" x14ac:dyDescent="0.3">
      <c r="A3467" s="104" t="s">
        <v>7306</v>
      </c>
      <c r="B3467" s="104" t="s">
        <v>7304</v>
      </c>
      <c r="C3467" s="105">
        <v>320081</v>
      </c>
      <c r="D3467" s="105">
        <v>840481</v>
      </c>
      <c r="E3467" s="106">
        <f t="shared" si="378"/>
        <v>2.6258384596399038</v>
      </c>
      <c r="F3467" s="107">
        <f t="shared" si="379"/>
        <v>55</v>
      </c>
      <c r="G3467" s="107">
        <f>COUNTIF(Data_Eksportir!$H$2:$H$3401,A3467)</f>
        <v>0</v>
      </c>
      <c r="H3467" s="104" t="str">
        <f t="shared" si="380"/>
        <v>1 – 5</v>
      </c>
      <c r="I3467" s="104" t="str">
        <f t="shared" si="381"/>
        <v>Di bawah ambang nilai</v>
      </c>
      <c r="J3467" s="106">
        <f t="shared" si="382"/>
        <v>840481.00346699997</v>
      </c>
      <c r="K3467" s="105">
        <f t="shared" si="383"/>
        <v>0</v>
      </c>
      <c r="L3467" s="106">
        <f t="shared" si="384"/>
        <v>0</v>
      </c>
    </row>
    <row r="3468" spans="1:12" x14ac:dyDescent="0.3">
      <c r="A3468" s="104" t="s">
        <v>7307</v>
      </c>
      <c r="B3468" s="104" t="s">
        <v>7308</v>
      </c>
      <c r="C3468" s="105">
        <v>20016950</v>
      </c>
      <c r="D3468" s="105">
        <v>40898976</v>
      </c>
      <c r="E3468" s="106">
        <f t="shared" si="378"/>
        <v>2.0432171734455049</v>
      </c>
      <c r="F3468" s="107">
        <f t="shared" si="379"/>
        <v>55</v>
      </c>
      <c r="G3468" s="107">
        <f>COUNTIF(Data_Eksportir!$H$2:$H$3401,A3468)</f>
        <v>0</v>
      </c>
      <c r="H3468" s="104" t="str">
        <f t="shared" si="380"/>
        <v>1 – 5</v>
      </c>
      <c r="I3468" s="104" t="str">
        <f t="shared" si="381"/>
        <v>Belum terwakili</v>
      </c>
      <c r="J3468" s="106">
        <f t="shared" si="382"/>
        <v>40898976.003467999</v>
      </c>
      <c r="K3468" s="105">
        <f t="shared" si="383"/>
        <v>40898976</v>
      </c>
      <c r="L3468" s="106">
        <f t="shared" si="384"/>
        <v>40898976.003467999</v>
      </c>
    </row>
    <row r="3469" spans="1:12" x14ac:dyDescent="0.3">
      <c r="A3469" s="104" t="s">
        <v>7309</v>
      </c>
      <c r="B3469" s="104" t="s">
        <v>7310</v>
      </c>
      <c r="C3469" s="105">
        <v>1</v>
      </c>
      <c r="D3469" s="105">
        <v>2</v>
      </c>
      <c r="E3469" s="106">
        <f t="shared" si="378"/>
        <v>2</v>
      </c>
      <c r="F3469" s="107">
        <f t="shared" si="379"/>
        <v>55</v>
      </c>
      <c r="G3469" s="107">
        <f>COUNTIF(Data_Eksportir!$H$2:$H$3401,A3469)</f>
        <v>0</v>
      </c>
      <c r="H3469" s="104" t="str">
        <f t="shared" si="380"/>
        <v>1 – 5</v>
      </c>
      <c r="I3469" s="104" t="str">
        <f t="shared" si="381"/>
        <v>Di bawah ambang nilai</v>
      </c>
      <c r="J3469" s="106">
        <f t="shared" si="382"/>
        <v>2.0034689999999999</v>
      </c>
      <c r="K3469" s="105">
        <f t="shared" si="383"/>
        <v>0</v>
      </c>
      <c r="L3469" s="106">
        <f t="shared" si="384"/>
        <v>0</v>
      </c>
    </row>
    <row r="3470" spans="1:12" x14ac:dyDescent="0.3">
      <c r="A3470" s="104" t="s">
        <v>7311</v>
      </c>
      <c r="B3470" s="104" t="s">
        <v>7312</v>
      </c>
      <c r="C3470" s="105">
        <v>19583850</v>
      </c>
      <c r="D3470" s="105">
        <v>42272679</v>
      </c>
      <c r="E3470" s="106">
        <f t="shared" si="378"/>
        <v>2.1585479361821092</v>
      </c>
      <c r="F3470" s="107">
        <f t="shared" si="379"/>
        <v>55</v>
      </c>
      <c r="G3470" s="107">
        <f>COUNTIF(Data_Eksportir!$H$2:$H$3401,A3470)</f>
        <v>0</v>
      </c>
      <c r="H3470" s="104" t="str">
        <f t="shared" si="380"/>
        <v>1 – 5</v>
      </c>
      <c r="I3470" s="104" t="str">
        <f t="shared" si="381"/>
        <v>Belum terwakili</v>
      </c>
      <c r="J3470" s="106">
        <f t="shared" si="382"/>
        <v>42272679.003470004</v>
      </c>
      <c r="K3470" s="105">
        <f t="shared" si="383"/>
        <v>42272679</v>
      </c>
      <c r="L3470" s="106">
        <f t="shared" si="384"/>
        <v>42272679.003470004</v>
      </c>
    </row>
    <row r="3471" spans="1:12" x14ac:dyDescent="0.3">
      <c r="A3471" s="104" t="s">
        <v>7313</v>
      </c>
      <c r="B3471" s="104" t="s">
        <v>7314</v>
      </c>
      <c r="C3471" s="105">
        <v>100028</v>
      </c>
      <c r="D3471" s="105">
        <v>333432</v>
      </c>
      <c r="E3471" s="106">
        <f t="shared" si="378"/>
        <v>3.3333866517375137</v>
      </c>
      <c r="F3471" s="107">
        <f t="shared" si="379"/>
        <v>55</v>
      </c>
      <c r="G3471" s="107">
        <f>COUNTIF(Data_Eksportir!$H$2:$H$3401,A3471)</f>
        <v>0</v>
      </c>
      <c r="H3471" s="104" t="str">
        <f t="shared" si="380"/>
        <v>1 – 5</v>
      </c>
      <c r="I3471" s="104" t="str">
        <f t="shared" si="381"/>
        <v>Di bawah ambang nilai</v>
      </c>
      <c r="J3471" s="106">
        <f t="shared" si="382"/>
        <v>333432.003471</v>
      </c>
      <c r="K3471" s="105">
        <f t="shared" si="383"/>
        <v>0</v>
      </c>
      <c r="L3471" s="106">
        <f t="shared" si="384"/>
        <v>0</v>
      </c>
    </row>
    <row r="3472" spans="1:12" x14ac:dyDescent="0.3">
      <c r="A3472" s="104" t="s">
        <v>7315</v>
      </c>
      <c r="B3472" s="104" t="s">
        <v>7316</v>
      </c>
      <c r="C3472" s="105">
        <v>1005204</v>
      </c>
      <c r="D3472" s="105">
        <v>10618758</v>
      </c>
      <c r="E3472" s="106">
        <f t="shared" si="378"/>
        <v>10.563784067711628</v>
      </c>
      <c r="F3472" s="107">
        <f t="shared" si="379"/>
        <v>55</v>
      </c>
      <c r="G3472" s="107">
        <f>COUNTIF(Data_Eksportir!$H$2:$H$3401,A3472)</f>
        <v>0</v>
      </c>
      <c r="H3472" s="104" t="str">
        <f t="shared" si="380"/>
        <v>5 – 20</v>
      </c>
      <c r="I3472" s="104" t="str">
        <f t="shared" si="381"/>
        <v>Belum terwakili</v>
      </c>
      <c r="J3472" s="106">
        <f t="shared" si="382"/>
        <v>10618758.003472</v>
      </c>
      <c r="K3472" s="105">
        <f t="shared" si="383"/>
        <v>10618758</v>
      </c>
      <c r="L3472" s="106">
        <f t="shared" si="384"/>
        <v>10618758.003472</v>
      </c>
    </row>
    <row r="3473" spans="1:12" x14ac:dyDescent="0.3">
      <c r="A3473" s="104" t="s">
        <v>7317</v>
      </c>
      <c r="B3473" s="104" t="s">
        <v>7318</v>
      </c>
      <c r="C3473" s="105">
        <v>881358</v>
      </c>
      <c r="D3473" s="105">
        <v>3004823</v>
      </c>
      <c r="E3473" s="106">
        <f t="shared" si="378"/>
        <v>3.4093104050794341</v>
      </c>
      <c r="F3473" s="107">
        <f t="shared" si="379"/>
        <v>55</v>
      </c>
      <c r="G3473" s="107">
        <f>COUNTIF(Data_Eksportir!$H$2:$H$3401,A3473)</f>
        <v>0</v>
      </c>
      <c r="H3473" s="104" t="str">
        <f t="shared" si="380"/>
        <v>1 – 5</v>
      </c>
      <c r="I3473" s="104" t="str">
        <f t="shared" si="381"/>
        <v>Di bawah ambang nilai</v>
      </c>
      <c r="J3473" s="106">
        <f t="shared" si="382"/>
        <v>3004823.0034730001</v>
      </c>
      <c r="K3473" s="105">
        <f t="shared" si="383"/>
        <v>0</v>
      </c>
      <c r="L3473" s="106">
        <f t="shared" si="384"/>
        <v>0</v>
      </c>
    </row>
    <row r="3474" spans="1:12" x14ac:dyDescent="0.3">
      <c r="A3474" s="104" t="s">
        <v>7319</v>
      </c>
      <c r="B3474" s="104" t="s">
        <v>7320</v>
      </c>
      <c r="C3474" s="105">
        <v>2845335</v>
      </c>
      <c r="D3474" s="105">
        <v>16715687</v>
      </c>
      <c r="E3474" s="106">
        <f t="shared" si="378"/>
        <v>5.8747694032512872</v>
      </c>
      <c r="F3474" s="107">
        <f t="shared" si="379"/>
        <v>55</v>
      </c>
      <c r="G3474" s="107">
        <f>COUNTIF(Data_Eksportir!$H$2:$H$3401,A3474)</f>
        <v>0</v>
      </c>
      <c r="H3474" s="104" t="str">
        <f t="shared" si="380"/>
        <v>5 – 20</v>
      </c>
      <c r="I3474" s="104" t="str">
        <f t="shared" si="381"/>
        <v>Belum terwakili</v>
      </c>
      <c r="J3474" s="106">
        <f t="shared" si="382"/>
        <v>16715687.003474001</v>
      </c>
      <c r="K3474" s="105">
        <f t="shared" si="383"/>
        <v>16715687</v>
      </c>
      <c r="L3474" s="106">
        <f t="shared" si="384"/>
        <v>16715687.003474001</v>
      </c>
    </row>
    <row r="3475" spans="1:12" x14ac:dyDescent="0.3">
      <c r="A3475" s="104" t="s">
        <v>7321</v>
      </c>
      <c r="B3475" s="104" t="s">
        <v>7322</v>
      </c>
      <c r="C3475" s="105">
        <v>25102</v>
      </c>
      <c r="D3475" s="105">
        <v>117829</v>
      </c>
      <c r="E3475" s="106">
        <f t="shared" si="378"/>
        <v>4.6940084455421882</v>
      </c>
      <c r="F3475" s="107">
        <f t="shared" si="379"/>
        <v>55</v>
      </c>
      <c r="G3475" s="107">
        <f>COUNTIF(Data_Eksportir!$H$2:$H$3401,A3475)</f>
        <v>0</v>
      </c>
      <c r="H3475" s="104" t="str">
        <f t="shared" si="380"/>
        <v>1 – 5</v>
      </c>
      <c r="I3475" s="104" t="str">
        <f t="shared" si="381"/>
        <v>Di bawah ambang nilai</v>
      </c>
      <c r="J3475" s="106">
        <f t="shared" si="382"/>
        <v>117829.003475</v>
      </c>
      <c r="K3475" s="105">
        <f t="shared" si="383"/>
        <v>0</v>
      </c>
      <c r="L3475" s="106">
        <f t="shared" si="384"/>
        <v>0</v>
      </c>
    </row>
    <row r="3476" spans="1:12" x14ac:dyDescent="0.3">
      <c r="A3476" s="104" t="s">
        <v>7323</v>
      </c>
      <c r="B3476" s="104" t="s">
        <v>7324</v>
      </c>
      <c r="C3476" s="105">
        <v>2498</v>
      </c>
      <c r="D3476" s="105">
        <v>15104</v>
      </c>
      <c r="E3476" s="106">
        <f t="shared" si="378"/>
        <v>6.0464371497197762</v>
      </c>
      <c r="F3476" s="107">
        <f t="shared" si="379"/>
        <v>55</v>
      </c>
      <c r="G3476" s="107">
        <f>COUNTIF(Data_Eksportir!$H$2:$H$3401,A3476)</f>
        <v>0</v>
      </c>
      <c r="H3476" s="104" t="str">
        <f t="shared" si="380"/>
        <v>5 – 20</v>
      </c>
      <c r="I3476" s="104" t="str">
        <f t="shared" si="381"/>
        <v>Di bawah ambang nilai</v>
      </c>
      <c r="J3476" s="106">
        <f t="shared" si="382"/>
        <v>15104.003476</v>
      </c>
      <c r="K3476" s="105">
        <f t="shared" si="383"/>
        <v>0</v>
      </c>
      <c r="L3476" s="106">
        <f t="shared" si="384"/>
        <v>0</v>
      </c>
    </row>
    <row r="3477" spans="1:12" x14ac:dyDescent="0.3">
      <c r="A3477" s="104" t="s">
        <v>7325</v>
      </c>
      <c r="B3477" s="104" t="s">
        <v>7326</v>
      </c>
      <c r="C3477" s="105">
        <v>57875502</v>
      </c>
      <c r="D3477" s="105">
        <v>139132426</v>
      </c>
      <c r="E3477" s="106">
        <f t="shared" si="378"/>
        <v>2.4039951480680029</v>
      </c>
      <c r="F3477" s="107">
        <f t="shared" si="379"/>
        <v>55</v>
      </c>
      <c r="G3477" s="107">
        <f>COUNTIF(Data_Eksportir!$H$2:$H$3401,A3477)</f>
        <v>0</v>
      </c>
      <c r="H3477" s="104" t="str">
        <f t="shared" si="380"/>
        <v>1 – 5</v>
      </c>
      <c r="I3477" s="104" t="str">
        <f t="shared" si="381"/>
        <v>Belum terwakili</v>
      </c>
      <c r="J3477" s="106">
        <f t="shared" si="382"/>
        <v>139132426.00347701</v>
      </c>
      <c r="K3477" s="105">
        <f t="shared" si="383"/>
        <v>139132426</v>
      </c>
      <c r="L3477" s="106">
        <f t="shared" si="384"/>
        <v>139132426.00347701</v>
      </c>
    </row>
    <row r="3478" spans="1:12" x14ac:dyDescent="0.3">
      <c r="A3478" s="104" t="s">
        <v>7327</v>
      </c>
      <c r="B3478" s="104" t="s">
        <v>7328</v>
      </c>
      <c r="C3478" s="105">
        <v>6329747</v>
      </c>
      <c r="D3478" s="105">
        <v>17773505</v>
      </c>
      <c r="E3478" s="106">
        <f t="shared" si="378"/>
        <v>2.8079329237013737</v>
      </c>
      <c r="F3478" s="107">
        <f t="shared" si="379"/>
        <v>55</v>
      </c>
      <c r="G3478" s="107">
        <f>COUNTIF(Data_Eksportir!$H$2:$H$3401,A3478)</f>
        <v>0</v>
      </c>
      <c r="H3478" s="104" t="str">
        <f t="shared" si="380"/>
        <v>1 – 5</v>
      </c>
      <c r="I3478" s="104" t="str">
        <f t="shared" si="381"/>
        <v>Belum terwakili</v>
      </c>
      <c r="J3478" s="106">
        <f t="shared" si="382"/>
        <v>17773505.003478002</v>
      </c>
      <c r="K3478" s="105">
        <f t="shared" si="383"/>
        <v>17773505</v>
      </c>
      <c r="L3478" s="106">
        <f t="shared" si="384"/>
        <v>17773505.003478002</v>
      </c>
    </row>
    <row r="3479" spans="1:12" x14ac:dyDescent="0.3">
      <c r="A3479" s="104" t="s">
        <v>7329</v>
      </c>
      <c r="B3479" s="104" t="s">
        <v>7330</v>
      </c>
      <c r="C3479" s="105">
        <v>4702894</v>
      </c>
      <c r="D3479" s="105">
        <v>10938642</v>
      </c>
      <c r="E3479" s="106">
        <f t="shared" si="378"/>
        <v>2.3259384540667938</v>
      </c>
      <c r="F3479" s="107">
        <f t="shared" si="379"/>
        <v>55</v>
      </c>
      <c r="G3479" s="107">
        <f>COUNTIF(Data_Eksportir!$H$2:$H$3401,A3479)</f>
        <v>0</v>
      </c>
      <c r="H3479" s="104" t="str">
        <f t="shared" si="380"/>
        <v>1 – 5</v>
      </c>
      <c r="I3479" s="104" t="str">
        <f t="shared" si="381"/>
        <v>Belum terwakili</v>
      </c>
      <c r="J3479" s="106">
        <f t="shared" si="382"/>
        <v>10938642.003479</v>
      </c>
      <c r="K3479" s="105">
        <f t="shared" si="383"/>
        <v>10938642</v>
      </c>
      <c r="L3479" s="106">
        <f t="shared" si="384"/>
        <v>10938642.003479</v>
      </c>
    </row>
    <row r="3480" spans="1:12" x14ac:dyDescent="0.3">
      <c r="A3480" s="104" t="s">
        <v>7331</v>
      </c>
      <c r="B3480" s="104" t="s">
        <v>7332</v>
      </c>
      <c r="C3480" s="105">
        <v>633910</v>
      </c>
      <c r="D3480" s="105">
        <v>1755997</v>
      </c>
      <c r="E3480" s="106">
        <f t="shared" si="378"/>
        <v>2.7701045889795082</v>
      </c>
      <c r="F3480" s="107">
        <f t="shared" si="379"/>
        <v>55</v>
      </c>
      <c r="G3480" s="107">
        <f>COUNTIF(Data_Eksportir!$H$2:$H$3401,A3480)</f>
        <v>0</v>
      </c>
      <c r="H3480" s="104" t="str">
        <f t="shared" si="380"/>
        <v>1 – 5</v>
      </c>
      <c r="I3480" s="104" t="str">
        <f t="shared" si="381"/>
        <v>Di bawah ambang nilai</v>
      </c>
      <c r="J3480" s="106">
        <f t="shared" si="382"/>
        <v>1755997.00348</v>
      </c>
      <c r="K3480" s="105">
        <f t="shared" si="383"/>
        <v>0</v>
      </c>
      <c r="L3480" s="106">
        <f t="shared" si="384"/>
        <v>0</v>
      </c>
    </row>
    <row r="3481" spans="1:12" x14ac:dyDescent="0.3">
      <c r="A3481" s="104" t="s">
        <v>7333</v>
      </c>
      <c r="B3481" s="104" t="s">
        <v>7334</v>
      </c>
      <c r="C3481" s="105">
        <v>71</v>
      </c>
      <c r="D3481" s="105">
        <v>205</v>
      </c>
      <c r="E3481" s="106">
        <f t="shared" si="378"/>
        <v>2.887323943661972</v>
      </c>
      <c r="F3481" s="107">
        <f t="shared" si="379"/>
        <v>55</v>
      </c>
      <c r="G3481" s="107">
        <f>COUNTIF(Data_Eksportir!$H$2:$H$3401,A3481)</f>
        <v>0</v>
      </c>
      <c r="H3481" s="104" t="str">
        <f t="shared" si="380"/>
        <v>1 – 5</v>
      </c>
      <c r="I3481" s="104" t="str">
        <f t="shared" si="381"/>
        <v>Di bawah ambang nilai</v>
      </c>
      <c r="J3481" s="106">
        <f t="shared" si="382"/>
        <v>205.00348099999999</v>
      </c>
      <c r="K3481" s="105">
        <f t="shared" si="383"/>
        <v>0</v>
      </c>
      <c r="L3481" s="106">
        <f t="shared" si="384"/>
        <v>0</v>
      </c>
    </row>
    <row r="3482" spans="1:12" x14ac:dyDescent="0.3">
      <c r="A3482" s="104" t="s">
        <v>7335</v>
      </c>
      <c r="B3482" s="104" t="s">
        <v>7336</v>
      </c>
      <c r="C3482" s="105">
        <v>36</v>
      </c>
      <c r="D3482" s="105">
        <v>35</v>
      </c>
      <c r="E3482" s="106">
        <f t="shared" si="378"/>
        <v>0.97222222222222221</v>
      </c>
      <c r="F3482" s="107">
        <f t="shared" si="379"/>
        <v>55</v>
      </c>
      <c r="G3482" s="107">
        <f>COUNTIF(Data_Eksportir!$H$2:$H$3401,A3482)</f>
        <v>0</v>
      </c>
      <c r="H3482" s="104" t="str">
        <f t="shared" si="380"/>
        <v>Di bawah 1</v>
      </c>
      <c r="I3482" s="104" t="str">
        <f t="shared" si="381"/>
        <v>Di bawah ambang nilai</v>
      </c>
      <c r="J3482" s="106">
        <f t="shared" si="382"/>
        <v>35.003481999999998</v>
      </c>
      <c r="K3482" s="105">
        <f t="shared" si="383"/>
        <v>0</v>
      </c>
      <c r="L3482" s="106">
        <f t="shared" si="384"/>
        <v>0</v>
      </c>
    </row>
    <row r="3483" spans="1:12" x14ac:dyDescent="0.3">
      <c r="A3483" s="104" t="s">
        <v>7337</v>
      </c>
      <c r="B3483" s="104" t="s">
        <v>7338</v>
      </c>
      <c r="C3483" s="105">
        <v>683</v>
      </c>
      <c r="D3483" s="105">
        <v>2032</v>
      </c>
      <c r="E3483" s="106">
        <f t="shared" si="378"/>
        <v>2.9751098096632504</v>
      </c>
      <c r="F3483" s="107">
        <f t="shared" si="379"/>
        <v>55</v>
      </c>
      <c r="G3483" s="107">
        <f>COUNTIF(Data_Eksportir!$H$2:$H$3401,A3483)</f>
        <v>0</v>
      </c>
      <c r="H3483" s="104" t="str">
        <f t="shared" si="380"/>
        <v>1 – 5</v>
      </c>
      <c r="I3483" s="104" t="str">
        <f t="shared" si="381"/>
        <v>Di bawah ambang nilai</v>
      </c>
      <c r="J3483" s="106">
        <f t="shared" si="382"/>
        <v>2032.003483</v>
      </c>
      <c r="K3483" s="105">
        <f t="shared" si="383"/>
        <v>0</v>
      </c>
      <c r="L3483" s="106">
        <f t="shared" si="384"/>
        <v>0</v>
      </c>
    </row>
    <row r="3484" spans="1:12" x14ac:dyDescent="0.3">
      <c r="A3484" s="104" t="s">
        <v>7339</v>
      </c>
      <c r="B3484" s="104" t="s">
        <v>7340</v>
      </c>
      <c r="C3484" s="105">
        <v>1421</v>
      </c>
      <c r="D3484" s="105">
        <v>13525</v>
      </c>
      <c r="E3484" s="106">
        <f t="shared" si="378"/>
        <v>9.5179451090781146</v>
      </c>
      <c r="F3484" s="107">
        <f t="shared" si="379"/>
        <v>55</v>
      </c>
      <c r="G3484" s="107">
        <f>COUNTIF(Data_Eksportir!$H$2:$H$3401,A3484)</f>
        <v>0</v>
      </c>
      <c r="H3484" s="104" t="str">
        <f t="shared" si="380"/>
        <v>5 – 20</v>
      </c>
      <c r="I3484" s="104" t="str">
        <f t="shared" si="381"/>
        <v>Di bawah ambang nilai</v>
      </c>
      <c r="J3484" s="106">
        <f t="shared" si="382"/>
        <v>13525.003484000001</v>
      </c>
      <c r="K3484" s="105">
        <f t="shared" si="383"/>
        <v>0</v>
      </c>
      <c r="L3484" s="106">
        <f t="shared" si="384"/>
        <v>0</v>
      </c>
    </row>
    <row r="3485" spans="1:12" x14ac:dyDescent="0.3">
      <c r="A3485" s="104" t="s">
        <v>7341</v>
      </c>
      <c r="B3485" s="104" t="s">
        <v>7342</v>
      </c>
      <c r="C3485" s="105">
        <v>1430957</v>
      </c>
      <c r="D3485" s="105">
        <v>6021190</v>
      </c>
      <c r="E3485" s="106">
        <f t="shared" si="378"/>
        <v>4.2078063841191593</v>
      </c>
      <c r="F3485" s="107">
        <f t="shared" si="379"/>
        <v>55</v>
      </c>
      <c r="G3485" s="107">
        <f>COUNTIF(Data_Eksportir!$H$2:$H$3401,A3485)</f>
        <v>0</v>
      </c>
      <c r="H3485" s="104" t="str">
        <f t="shared" si="380"/>
        <v>1 – 5</v>
      </c>
      <c r="I3485" s="104" t="str">
        <f t="shared" si="381"/>
        <v>Di bawah ambang nilai</v>
      </c>
      <c r="J3485" s="106">
        <f t="shared" si="382"/>
        <v>6021190.0034849998</v>
      </c>
      <c r="K3485" s="105">
        <f t="shared" si="383"/>
        <v>0</v>
      </c>
      <c r="L3485" s="106">
        <f t="shared" si="384"/>
        <v>0</v>
      </c>
    </row>
    <row r="3486" spans="1:12" x14ac:dyDescent="0.3">
      <c r="A3486" s="104" t="s">
        <v>7343</v>
      </c>
      <c r="B3486" s="104" t="s">
        <v>7344</v>
      </c>
      <c r="C3486" s="105">
        <v>125772</v>
      </c>
      <c r="D3486" s="105">
        <v>1116319</v>
      </c>
      <c r="E3486" s="106">
        <f t="shared" si="378"/>
        <v>8.8757354578125494</v>
      </c>
      <c r="F3486" s="107">
        <f t="shared" si="379"/>
        <v>55</v>
      </c>
      <c r="G3486" s="107">
        <f>COUNTIF(Data_Eksportir!$H$2:$H$3401,A3486)</f>
        <v>0</v>
      </c>
      <c r="H3486" s="104" t="str">
        <f t="shared" si="380"/>
        <v>5 – 20</v>
      </c>
      <c r="I3486" s="104" t="str">
        <f t="shared" si="381"/>
        <v>Di bawah ambang nilai</v>
      </c>
      <c r="J3486" s="106">
        <f t="shared" si="382"/>
        <v>1116319.003486</v>
      </c>
      <c r="K3486" s="105">
        <f t="shared" si="383"/>
        <v>0</v>
      </c>
      <c r="L3486" s="106">
        <f t="shared" si="384"/>
        <v>0</v>
      </c>
    </row>
    <row r="3487" spans="1:12" x14ac:dyDescent="0.3">
      <c r="A3487" s="104" t="s">
        <v>7345</v>
      </c>
      <c r="B3487" s="104" t="s">
        <v>7346</v>
      </c>
      <c r="C3487" s="105">
        <v>534</v>
      </c>
      <c r="D3487" s="105">
        <v>7169</v>
      </c>
      <c r="E3487" s="106">
        <f t="shared" si="378"/>
        <v>13.425093632958802</v>
      </c>
      <c r="F3487" s="107">
        <f t="shared" si="379"/>
        <v>55</v>
      </c>
      <c r="G3487" s="107">
        <f>COUNTIF(Data_Eksportir!$H$2:$H$3401,A3487)</f>
        <v>0</v>
      </c>
      <c r="H3487" s="104" t="str">
        <f t="shared" si="380"/>
        <v>5 – 20</v>
      </c>
      <c r="I3487" s="104" t="str">
        <f t="shared" si="381"/>
        <v>Di bawah ambang nilai</v>
      </c>
      <c r="J3487" s="106">
        <f t="shared" si="382"/>
        <v>7169.003487</v>
      </c>
      <c r="K3487" s="105">
        <f t="shared" si="383"/>
        <v>0</v>
      </c>
      <c r="L3487" s="106">
        <f t="shared" si="384"/>
        <v>0</v>
      </c>
    </row>
    <row r="3488" spans="1:12" x14ac:dyDescent="0.3">
      <c r="A3488" s="104" t="s">
        <v>7347</v>
      </c>
      <c r="B3488" s="104" t="s">
        <v>7348</v>
      </c>
      <c r="C3488" s="105">
        <v>1121</v>
      </c>
      <c r="D3488" s="105">
        <v>42275</v>
      </c>
      <c r="E3488" s="106">
        <f t="shared" si="378"/>
        <v>37.711864406779661</v>
      </c>
      <c r="F3488" s="107">
        <f t="shared" si="379"/>
        <v>55</v>
      </c>
      <c r="G3488" s="107">
        <f>COUNTIF(Data_Eksportir!$H$2:$H$3401,A3488)</f>
        <v>0</v>
      </c>
      <c r="H3488" s="104" t="str">
        <f t="shared" si="380"/>
        <v>20 – 100</v>
      </c>
      <c r="I3488" s="104" t="str">
        <f t="shared" si="381"/>
        <v>Di bawah ambang nilai</v>
      </c>
      <c r="J3488" s="106">
        <f t="shared" si="382"/>
        <v>42275.003488000002</v>
      </c>
      <c r="K3488" s="105">
        <f t="shared" si="383"/>
        <v>0</v>
      </c>
      <c r="L3488" s="106">
        <f t="shared" si="384"/>
        <v>0</v>
      </c>
    </row>
    <row r="3489" spans="1:12" x14ac:dyDescent="0.3">
      <c r="A3489" s="104" t="s">
        <v>7349</v>
      </c>
      <c r="B3489" s="104" t="s">
        <v>7350</v>
      </c>
      <c r="C3489" s="105">
        <v>297</v>
      </c>
      <c r="D3489" s="105">
        <v>252</v>
      </c>
      <c r="E3489" s="106">
        <f t="shared" si="378"/>
        <v>0.84848484848484851</v>
      </c>
      <c r="F3489" s="107">
        <f t="shared" si="379"/>
        <v>55</v>
      </c>
      <c r="G3489" s="107">
        <f>COUNTIF(Data_Eksportir!$H$2:$H$3401,A3489)</f>
        <v>0</v>
      </c>
      <c r="H3489" s="104" t="str">
        <f t="shared" si="380"/>
        <v>Di bawah 1</v>
      </c>
      <c r="I3489" s="104" t="str">
        <f t="shared" si="381"/>
        <v>Di bawah ambang nilai</v>
      </c>
      <c r="J3489" s="106">
        <f t="shared" si="382"/>
        <v>252.003489</v>
      </c>
      <c r="K3489" s="105">
        <f t="shared" si="383"/>
        <v>0</v>
      </c>
      <c r="L3489" s="106">
        <f t="shared" si="384"/>
        <v>0</v>
      </c>
    </row>
    <row r="3490" spans="1:12" x14ac:dyDescent="0.3">
      <c r="A3490" s="104" t="s">
        <v>7351</v>
      </c>
      <c r="B3490" s="104" t="s">
        <v>7352</v>
      </c>
      <c r="C3490" s="105">
        <v>3716</v>
      </c>
      <c r="D3490" s="105">
        <v>246465</v>
      </c>
      <c r="E3490" s="106">
        <f t="shared" si="378"/>
        <v>66.325349838536056</v>
      </c>
      <c r="F3490" s="107">
        <f t="shared" si="379"/>
        <v>55</v>
      </c>
      <c r="G3490" s="107">
        <f>COUNTIF(Data_Eksportir!$H$2:$H$3401,A3490)</f>
        <v>0</v>
      </c>
      <c r="H3490" s="104" t="str">
        <f t="shared" si="380"/>
        <v>20 – 100</v>
      </c>
      <c r="I3490" s="104" t="str">
        <f t="shared" si="381"/>
        <v>Di bawah ambang nilai</v>
      </c>
      <c r="J3490" s="106">
        <f t="shared" si="382"/>
        <v>246465.00349</v>
      </c>
      <c r="K3490" s="105">
        <f t="shared" si="383"/>
        <v>0</v>
      </c>
      <c r="L3490" s="106">
        <f t="shared" si="384"/>
        <v>0</v>
      </c>
    </row>
    <row r="3491" spans="1:12" x14ac:dyDescent="0.3">
      <c r="A3491" s="104" t="s">
        <v>7353</v>
      </c>
      <c r="B3491" s="104" t="s">
        <v>7354</v>
      </c>
      <c r="C3491" s="105">
        <v>4598737</v>
      </c>
      <c r="D3491" s="105">
        <v>22636519</v>
      </c>
      <c r="E3491" s="106">
        <f t="shared" si="378"/>
        <v>4.9223338929797462</v>
      </c>
      <c r="F3491" s="107">
        <f t="shared" si="379"/>
        <v>55</v>
      </c>
      <c r="G3491" s="107">
        <f>COUNTIF(Data_Eksportir!$H$2:$H$3401,A3491)</f>
        <v>0</v>
      </c>
      <c r="H3491" s="104" t="str">
        <f t="shared" si="380"/>
        <v>1 – 5</v>
      </c>
      <c r="I3491" s="104" t="str">
        <f t="shared" si="381"/>
        <v>Belum terwakili</v>
      </c>
      <c r="J3491" s="106">
        <f t="shared" si="382"/>
        <v>22636519.003490999</v>
      </c>
      <c r="K3491" s="105">
        <f t="shared" si="383"/>
        <v>22636519</v>
      </c>
      <c r="L3491" s="106">
        <f t="shared" si="384"/>
        <v>22636519.003490999</v>
      </c>
    </row>
    <row r="3492" spans="1:12" x14ac:dyDescent="0.3">
      <c r="A3492" s="104" t="s">
        <v>7355</v>
      </c>
      <c r="B3492" s="104" t="s">
        <v>7356</v>
      </c>
      <c r="C3492" s="105">
        <v>531903</v>
      </c>
      <c r="D3492" s="105">
        <v>3242444</v>
      </c>
      <c r="E3492" s="106">
        <f t="shared" si="378"/>
        <v>6.0959310250177197</v>
      </c>
      <c r="F3492" s="107">
        <f t="shared" si="379"/>
        <v>55</v>
      </c>
      <c r="G3492" s="107">
        <f>COUNTIF(Data_Eksportir!$H$2:$H$3401,A3492)</f>
        <v>0</v>
      </c>
      <c r="H3492" s="104" t="str">
        <f t="shared" si="380"/>
        <v>5 – 20</v>
      </c>
      <c r="I3492" s="104" t="str">
        <f t="shared" si="381"/>
        <v>Di bawah ambang nilai</v>
      </c>
      <c r="J3492" s="106">
        <f t="shared" si="382"/>
        <v>3242444.003492</v>
      </c>
      <c r="K3492" s="105">
        <f t="shared" si="383"/>
        <v>0</v>
      </c>
      <c r="L3492" s="106">
        <f t="shared" si="384"/>
        <v>0</v>
      </c>
    </row>
    <row r="3493" spans="1:12" x14ac:dyDescent="0.3">
      <c r="A3493" s="104" t="s">
        <v>7357</v>
      </c>
      <c r="B3493" s="104" t="s">
        <v>7358</v>
      </c>
      <c r="C3493" s="105">
        <v>269595</v>
      </c>
      <c r="D3493" s="105">
        <v>1674749</v>
      </c>
      <c r="E3493" s="106">
        <f t="shared" si="378"/>
        <v>6.2120922123926627</v>
      </c>
      <c r="F3493" s="107">
        <f t="shared" si="379"/>
        <v>55</v>
      </c>
      <c r="G3493" s="107">
        <f>COUNTIF(Data_Eksportir!$H$2:$H$3401,A3493)</f>
        <v>0</v>
      </c>
      <c r="H3493" s="104" t="str">
        <f t="shared" si="380"/>
        <v>5 – 20</v>
      </c>
      <c r="I3493" s="104" t="str">
        <f t="shared" si="381"/>
        <v>Di bawah ambang nilai</v>
      </c>
      <c r="J3493" s="106">
        <f t="shared" si="382"/>
        <v>1674749.0034930001</v>
      </c>
      <c r="K3493" s="105">
        <f t="shared" si="383"/>
        <v>0</v>
      </c>
      <c r="L3493" s="106">
        <f t="shared" si="384"/>
        <v>0</v>
      </c>
    </row>
    <row r="3494" spans="1:12" x14ac:dyDescent="0.3">
      <c r="A3494" s="104" t="s">
        <v>7359</v>
      </c>
      <c r="B3494" s="104" t="s">
        <v>7360</v>
      </c>
      <c r="C3494" s="105">
        <v>110</v>
      </c>
      <c r="D3494" s="105">
        <v>1002</v>
      </c>
      <c r="E3494" s="106">
        <f t="shared" si="378"/>
        <v>9.1090909090909093</v>
      </c>
      <c r="F3494" s="107">
        <f t="shared" si="379"/>
        <v>55</v>
      </c>
      <c r="G3494" s="107">
        <f>COUNTIF(Data_Eksportir!$H$2:$H$3401,A3494)</f>
        <v>0</v>
      </c>
      <c r="H3494" s="104" t="str">
        <f t="shared" si="380"/>
        <v>5 – 20</v>
      </c>
      <c r="I3494" s="104" t="str">
        <f t="shared" si="381"/>
        <v>Di bawah ambang nilai</v>
      </c>
      <c r="J3494" s="106">
        <f t="shared" si="382"/>
        <v>1002.003494</v>
      </c>
      <c r="K3494" s="105">
        <f t="shared" si="383"/>
        <v>0</v>
      </c>
      <c r="L3494" s="106">
        <f t="shared" si="384"/>
        <v>0</v>
      </c>
    </row>
    <row r="3495" spans="1:12" x14ac:dyDescent="0.3">
      <c r="A3495" s="104" t="s">
        <v>7361</v>
      </c>
      <c r="B3495" s="104" t="s">
        <v>7362</v>
      </c>
      <c r="C3495" s="105">
        <v>1089465</v>
      </c>
      <c r="D3495" s="105">
        <v>9067374</v>
      </c>
      <c r="E3495" s="106">
        <f t="shared" si="378"/>
        <v>8.3227767757569087</v>
      </c>
      <c r="F3495" s="107">
        <f t="shared" si="379"/>
        <v>55</v>
      </c>
      <c r="G3495" s="107">
        <f>COUNTIF(Data_Eksportir!$H$2:$H$3401,A3495)</f>
        <v>0</v>
      </c>
      <c r="H3495" s="104" t="str">
        <f t="shared" si="380"/>
        <v>5 – 20</v>
      </c>
      <c r="I3495" s="104" t="str">
        <f t="shared" si="381"/>
        <v>Di bawah ambang nilai</v>
      </c>
      <c r="J3495" s="106">
        <f t="shared" si="382"/>
        <v>9067374.0034950003</v>
      </c>
      <c r="K3495" s="105">
        <f t="shared" si="383"/>
        <v>0</v>
      </c>
      <c r="L3495" s="106">
        <f t="shared" si="384"/>
        <v>0</v>
      </c>
    </row>
    <row r="3496" spans="1:12" x14ac:dyDescent="0.3">
      <c r="A3496" s="104" t="s">
        <v>7363</v>
      </c>
      <c r="B3496" s="104" t="s">
        <v>7364</v>
      </c>
      <c r="C3496" s="105">
        <v>120652</v>
      </c>
      <c r="D3496" s="105">
        <v>924480</v>
      </c>
      <c r="E3496" s="106">
        <f t="shared" si="378"/>
        <v>7.6623678016112455</v>
      </c>
      <c r="F3496" s="107">
        <f t="shared" si="379"/>
        <v>55</v>
      </c>
      <c r="G3496" s="107">
        <f>COUNTIF(Data_Eksportir!$H$2:$H$3401,A3496)</f>
        <v>0</v>
      </c>
      <c r="H3496" s="104" t="str">
        <f t="shared" si="380"/>
        <v>5 – 20</v>
      </c>
      <c r="I3496" s="104" t="str">
        <f t="shared" si="381"/>
        <v>Di bawah ambang nilai</v>
      </c>
      <c r="J3496" s="106">
        <f t="shared" si="382"/>
        <v>924480.00349599996</v>
      </c>
      <c r="K3496" s="105">
        <f t="shared" si="383"/>
        <v>0</v>
      </c>
      <c r="L3496" s="106">
        <f t="shared" si="384"/>
        <v>0</v>
      </c>
    </row>
    <row r="3497" spans="1:12" x14ac:dyDescent="0.3">
      <c r="A3497" s="104" t="s">
        <v>7365</v>
      </c>
      <c r="B3497" s="104" t="s">
        <v>7366</v>
      </c>
      <c r="C3497" s="105">
        <v>12781</v>
      </c>
      <c r="D3497" s="105">
        <v>102416</v>
      </c>
      <c r="E3497" s="106">
        <f t="shared" si="378"/>
        <v>8.0131445113840858</v>
      </c>
      <c r="F3497" s="107">
        <f t="shared" si="379"/>
        <v>55</v>
      </c>
      <c r="G3497" s="107">
        <f>COUNTIF(Data_Eksportir!$H$2:$H$3401,A3497)</f>
        <v>0</v>
      </c>
      <c r="H3497" s="104" t="str">
        <f t="shared" si="380"/>
        <v>5 – 20</v>
      </c>
      <c r="I3497" s="104" t="str">
        <f t="shared" si="381"/>
        <v>Di bawah ambang nilai</v>
      </c>
      <c r="J3497" s="106">
        <f t="shared" si="382"/>
        <v>102416.003497</v>
      </c>
      <c r="K3497" s="105">
        <f t="shared" si="383"/>
        <v>0</v>
      </c>
      <c r="L3497" s="106">
        <f t="shared" si="384"/>
        <v>0</v>
      </c>
    </row>
    <row r="3498" spans="1:12" x14ac:dyDescent="0.3">
      <c r="A3498" s="104" t="s">
        <v>7367</v>
      </c>
      <c r="B3498" s="104" t="s">
        <v>7368</v>
      </c>
      <c r="C3498" s="105">
        <v>4314</v>
      </c>
      <c r="D3498" s="105">
        <v>85778</v>
      </c>
      <c r="E3498" s="106">
        <f t="shared" si="378"/>
        <v>19.883634677793232</v>
      </c>
      <c r="F3498" s="107">
        <f t="shared" si="379"/>
        <v>55</v>
      </c>
      <c r="G3498" s="107">
        <f>COUNTIF(Data_Eksportir!$H$2:$H$3401,A3498)</f>
        <v>0</v>
      </c>
      <c r="H3498" s="104" t="str">
        <f t="shared" si="380"/>
        <v>5 – 20</v>
      </c>
      <c r="I3498" s="104" t="str">
        <f t="shared" si="381"/>
        <v>Di bawah ambang nilai</v>
      </c>
      <c r="J3498" s="106">
        <f t="shared" si="382"/>
        <v>85778.003498000005</v>
      </c>
      <c r="K3498" s="105">
        <f t="shared" si="383"/>
        <v>0</v>
      </c>
      <c r="L3498" s="106">
        <f t="shared" si="384"/>
        <v>0</v>
      </c>
    </row>
    <row r="3499" spans="1:12" x14ac:dyDescent="0.3">
      <c r="A3499" s="104" t="s">
        <v>7369</v>
      </c>
      <c r="B3499" s="104" t="s">
        <v>7370</v>
      </c>
      <c r="C3499" s="105">
        <v>1060</v>
      </c>
      <c r="D3499" s="105">
        <v>14141</v>
      </c>
      <c r="E3499" s="106">
        <f t="shared" si="378"/>
        <v>13.340566037735849</v>
      </c>
      <c r="F3499" s="107">
        <f t="shared" si="379"/>
        <v>55</v>
      </c>
      <c r="G3499" s="107">
        <f>COUNTIF(Data_Eksportir!$H$2:$H$3401,A3499)</f>
        <v>0</v>
      </c>
      <c r="H3499" s="104" t="str">
        <f t="shared" si="380"/>
        <v>5 – 20</v>
      </c>
      <c r="I3499" s="104" t="str">
        <f t="shared" si="381"/>
        <v>Di bawah ambang nilai</v>
      </c>
      <c r="J3499" s="106">
        <f t="shared" si="382"/>
        <v>14141.003499</v>
      </c>
      <c r="K3499" s="105">
        <f t="shared" si="383"/>
        <v>0</v>
      </c>
      <c r="L3499" s="106">
        <f t="shared" si="384"/>
        <v>0</v>
      </c>
    </row>
    <row r="3500" spans="1:12" x14ac:dyDescent="0.3">
      <c r="A3500" s="104" t="s">
        <v>7371</v>
      </c>
      <c r="B3500" s="104" t="s">
        <v>7372</v>
      </c>
      <c r="C3500" s="105">
        <v>30272</v>
      </c>
      <c r="D3500" s="105">
        <v>42540</v>
      </c>
      <c r="E3500" s="106">
        <f t="shared" si="378"/>
        <v>1.4052589852008457</v>
      </c>
      <c r="F3500" s="107">
        <f t="shared" si="379"/>
        <v>55</v>
      </c>
      <c r="G3500" s="107">
        <f>COUNTIF(Data_Eksportir!$H$2:$H$3401,A3500)</f>
        <v>0</v>
      </c>
      <c r="H3500" s="104" t="str">
        <f t="shared" si="380"/>
        <v>1 – 5</v>
      </c>
      <c r="I3500" s="104" t="str">
        <f t="shared" si="381"/>
        <v>Di bawah ambang nilai</v>
      </c>
      <c r="J3500" s="106">
        <f t="shared" si="382"/>
        <v>42540.003499999999</v>
      </c>
      <c r="K3500" s="105">
        <f t="shared" si="383"/>
        <v>0</v>
      </c>
      <c r="L3500" s="106">
        <f t="shared" si="384"/>
        <v>0</v>
      </c>
    </row>
    <row r="3501" spans="1:12" x14ac:dyDescent="0.3">
      <c r="A3501" s="104" t="s">
        <v>7373</v>
      </c>
      <c r="B3501" s="104" t="s">
        <v>7374</v>
      </c>
      <c r="C3501" s="105">
        <v>9738</v>
      </c>
      <c r="D3501" s="105">
        <v>118830</v>
      </c>
      <c r="E3501" s="106">
        <f t="shared" si="378"/>
        <v>12.202711028958719</v>
      </c>
      <c r="F3501" s="107">
        <f t="shared" si="379"/>
        <v>55</v>
      </c>
      <c r="G3501" s="107">
        <f>COUNTIF(Data_Eksportir!$H$2:$H$3401,A3501)</f>
        <v>0</v>
      </c>
      <c r="H3501" s="104" t="str">
        <f t="shared" si="380"/>
        <v>5 – 20</v>
      </c>
      <c r="I3501" s="104" t="str">
        <f t="shared" si="381"/>
        <v>Di bawah ambang nilai</v>
      </c>
      <c r="J3501" s="106">
        <f t="shared" si="382"/>
        <v>118830.003501</v>
      </c>
      <c r="K3501" s="105">
        <f t="shared" si="383"/>
        <v>0</v>
      </c>
      <c r="L3501" s="106">
        <f t="shared" si="384"/>
        <v>0</v>
      </c>
    </row>
    <row r="3502" spans="1:12" x14ac:dyDescent="0.3">
      <c r="A3502" s="104" t="s">
        <v>7375</v>
      </c>
      <c r="B3502" s="104" t="s">
        <v>7376</v>
      </c>
      <c r="C3502" s="105">
        <v>116908</v>
      </c>
      <c r="D3502" s="105">
        <v>648821</v>
      </c>
      <c r="E3502" s="106">
        <f t="shared" si="378"/>
        <v>5.5498426112840864</v>
      </c>
      <c r="F3502" s="107">
        <f t="shared" si="379"/>
        <v>55</v>
      </c>
      <c r="G3502" s="107">
        <f>COUNTIF(Data_Eksportir!$H$2:$H$3401,A3502)</f>
        <v>0</v>
      </c>
      <c r="H3502" s="104" t="str">
        <f t="shared" si="380"/>
        <v>5 – 20</v>
      </c>
      <c r="I3502" s="104" t="str">
        <f t="shared" si="381"/>
        <v>Di bawah ambang nilai</v>
      </c>
      <c r="J3502" s="106">
        <f t="shared" si="382"/>
        <v>648821.00350200001</v>
      </c>
      <c r="K3502" s="105">
        <f t="shared" si="383"/>
        <v>0</v>
      </c>
      <c r="L3502" s="106">
        <f t="shared" si="384"/>
        <v>0</v>
      </c>
    </row>
    <row r="3503" spans="1:12" x14ac:dyDescent="0.3">
      <c r="A3503" s="104" t="s">
        <v>7377</v>
      </c>
      <c r="B3503" s="104" t="s">
        <v>7378</v>
      </c>
      <c r="C3503" s="105">
        <v>2487532</v>
      </c>
      <c r="D3503" s="105">
        <v>10198878</v>
      </c>
      <c r="E3503" s="106">
        <f t="shared" si="378"/>
        <v>4.0999987135843883</v>
      </c>
      <c r="F3503" s="107">
        <f t="shared" si="379"/>
        <v>55</v>
      </c>
      <c r="G3503" s="107">
        <f>COUNTIF(Data_Eksportir!$H$2:$H$3401,A3503)</f>
        <v>0</v>
      </c>
      <c r="H3503" s="104" t="str">
        <f t="shared" si="380"/>
        <v>1 – 5</v>
      </c>
      <c r="I3503" s="104" t="str">
        <f t="shared" si="381"/>
        <v>Belum terwakili</v>
      </c>
      <c r="J3503" s="106">
        <f t="shared" si="382"/>
        <v>10198878.003503</v>
      </c>
      <c r="K3503" s="105">
        <f t="shared" si="383"/>
        <v>10198878</v>
      </c>
      <c r="L3503" s="106">
        <f t="shared" si="384"/>
        <v>10198878.003503</v>
      </c>
    </row>
    <row r="3504" spans="1:12" x14ac:dyDescent="0.3">
      <c r="A3504" s="104" t="s">
        <v>7379</v>
      </c>
      <c r="B3504" s="104" t="s">
        <v>7380</v>
      </c>
      <c r="C3504" s="105">
        <v>37553</v>
      </c>
      <c r="D3504" s="105">
        <v>275682</v>
      </c>
      <c r="E3504" s="106">
        <f t="shared" si="378"/>
        <v>7.341144515751072</v>
      </c>
      <c r="F3504" s="107">
        <f t="shared" si="379"/>
        <v>55</v>
      </c>
      <c r="G3504" s="107">
        <f>COUNTIF(Data_Eksportir!$H$2:$H$3401,A3504)</f>
        <v>0</v>
      </c>
      <c r="H3504" s="104" t="str">
        <f t="shared" si="380"/>
        <v>5 – 20</v>
      </c>
      <c r="I3504" s="104" t="str">
        <f t="shared" si="381"/>
        <v>Di bawah ambang nilai</v>
      </c>
      <c r="J3504" s="106">
        <f t="shared" si="382"/>
        <v>275682.00350400002</v>
      </c>
      <c r="K3504" s="105">
        <f t="shared" si="383"/>
        <v>0</v>
      </c>
      <c r="L3504" s="106">
        <f t="shared" si="384"/>
        <v>0</v>
      </c>
    </row>
    <row r="3505" spans="1:12" x14ac:dyDescent="0.3">
      <c r="A3505" s="104" t="s">
        <v>7381</v>
      </c>
      <c r="B3505" s="104" t="s">
        <v>7382</v>
      </c>
      <c r="C3505" s="105">
        <v>36118</v>
      </c>
      <c r="D3505" s="105">
        <v>255095</v>
      </c>
      <c r="E3505" s="106">
        <f t="shared" si="378"/>
        <v>7.0628218616756184</v>
      </c>
      <c r="F3505" s="107">
        <f t="shared" si="379"/>
        <v>55</v>
      </c>
      <c r="G3505" s="107">
        <f>COUNTIF(Data_Eksportir!$H$2:$H$3401,A3505)</f>
        <v>0</v>
      </c>
      <c r="H3505" s="104" t="str">
        <f t="shared" si="380"/>
        <v>5 – 20</v>
      </c>
      <c r="I3505" s="104" t="str">
        <f t="shared" si="381"/>
        <v>Di bawah ambang nilai</v>
      </c>
      <c r="J3505" s="106">
        <f t="shared" si="382"/>
        <v>255095.003505</v>
      </c>
      <c r="K3505" s="105">
        <f t="shared" si="383"/>
        <v>0</v>
      </c>
      <c r="L3505" s="106">
        <f t="shared" si="384"/>
        <v>0</v>
      </c>
    </row>
    <row r="3506" spans="1:12" x14ac:dyDescent="0.3">
      <c r="A3506" s="104" t="s">
        <v>7383</v>
      </c>
      <c r="B3506" s="104" t="s">
        <v>7384</v>
      </c>
      <c r="C3506" s="105">
        <v>660174</v>
      </c>
      <c r="D3506" s="105">
        <v>5564628</v>
      </c>
      <c r="E3506" s="106">
        <f t="shared" si="378"/>
        <v>8.429032346017868</v>
      </c>
      <c r="F3506" s="107">
        <f t="shared" si="379"/>
        <v>55</v>
      </c>
      <c r="G3506" s="107">
        <f>COUNTIF(Data_Eksportir!$H$2:$H$3401,A3506)</f>
        <v>0</v>
      </c>
      <c r="H3506" s="104" t="str">
        <f t="shared" si="380"/>
        <v>5 – 20</v>
      </c>
      <c r="I3506" s="104" t="str">
        <f t="shared" si="381"/>
        <v>Di bawah ambang nilai</v>
      </c>
      <c r="J3506" s="106">
        <f t="shared" si="382"/>
        <v>5564628.0035060002</v>
      </c>
      <c r="K3506" s="105">
        <f t="shared" si="383"/>
        <v>0</v>
      </c>
      <c r="L3506" s="106">
        <f t="shared" si="384"/>
        <v>0</v>
      </c>
    </row>
    <row r="3507" spans="1:12" x14ac:dyDescent="0.3">
      <c r="A3507" s="104" t="s">
        <v>7385</v>
      </c>
      <c r="B3507" s="104" t="s">
        <v>7386</v>
      </c>
      <c r="C3507" s="105">
        <v>271</v>
      </c>
      <c r="D3507" s="105">
        <v>1351</v>
      </c>
      <c r="E3507" s="106">
        <f t="shared" si="378"/>
        <v>4.9852398523985242</v>
      </c>
      <c r="F3507" s="107">
        <f t="shared" si="379"/>
        <v>55</v>
      </c>
      <c r="G3507" s="107">
        <f>COUNTIF(Data_Eksportir!$H$2:$H$3401,A3507)</f>
        <v>0</v>
      </c>
      <c r="H3507" s="104" t="str">
        <f t="shared" si="380"/>
        <v>1 – 5</v>
      </c>
      <c r="I3507" s="104" t="str">
        <f t="shared" si="381"/>
        <v>Di bawah ambang nilai</v>
      </c>
      <c r="J3507" s="106">
        <f t="shared" si="382"/>
        <v>1351.0035069999999</v>
      </c>
      <c r="K3507" s="105">
        <f t="shared" si="383"/>
        <v>0</v>
      </c>
      <c r="L3507" s="106">
        <f t="shared" si="384"/>
        <v>0</v>
      </c>
    </row>
    <row r="3508" spans="1:12" x14ac:dyDescent="0.3">
      <c r="A3508" s="104" t="s">
        <v>7387</v>
      </c>
      <c r="B3508" s="104" t="s">
        <v>7388</v>
      </c>
      <c r="C3508" s="105">
        <v>21</v>
      </c>
      <c r="D3508" s="105">
        <v>1100</v>
      </c>
      <c r="E3508" s="106">
        <f t="shared" si="378"/>
        <v>52.38095238095238</v>
      </c>
      <c r="F3508" s="107">
        <f t="shared" si="379"/>
        <v>55</v>
      </c>
      <c r="G3508" s="107">
        <f>COUNTIF(Data_Eksportir!$H$2:$H$3401,A3508)</f>
        <v>0</v>
      </c>
      <c r="H3508" s="104" t="str">
        <f t="shared" si="380"/>
        <v>20 – 100</v>
      </c>
      <c r="I3508" s="104" t="str">
        <f t="shared" si="381"/>
        <v>Di bawah ambang nilai</v>
      </c>
      <c r="J3508" s="106">
        <f t="shared" si="382"/>
        <v>1100.003508</v>
      </c>
      <c r="K3508" s="105">
        <f t="shared" si="383"/>
        <v>0</v>
      </c>
      <c r="L3508" s="106">
        <f t="shared" si="384"/>
        <v>0</v>
      </c>
    </row>
    <row r="3509" spans="1:12" x14ac:dyDescent="0.3">
      <c r="A3509" s="104" t="s">
        <v>7389</v>
      </c>
      <c r="B3509" s="104" t="s">
        <v>7390</v>
      </c>
      <c r="C3509" s="105">
        <v>90</v>
      </c>
      <c r="D3509" s="105">
        <v>1450</v>
      </c>
      <c r="E3509" s="106">
        <f t="shared" si="378"/>
        <v>16.111111111111111</v>
      </c>
      <c r="F3509" s="107">
        <f t="shared" si="379"/>
        <v>55</v>
      </c>
      <c r="G3509" s="107">
        <f>COUNTIF(Data_Eksportir!$H$2:$H$3401,A3509)</f>
        <v>0</v>
      </c>
      <c r="H3509" s="104" t="str">
        <f t="shared" si="380"/>
        <v>5 – 20</v>
      </c>
      <c r="I3509" s="104" t="str">
        <f t="shared" si="381"/>
        <v>Di bawah ambang nilai</v>
      </c>
      <c r="J3509" s="106">
        <f t="shared" si="382"/>
        <v>1450.0035089999999</v>
      </c>
      <c r="K3509" s="105">
        <f t="shared" si="383"/>
        <v>0</v>
      </c>
      <c r="L3509" s="106">
        <f t="shared" si="384"/>
        <v>0</v>
      </c>
    </row>
    <row r="3510" spans="1:12" x14ac:dyDescent="0.3">
      <c r="A3510" s="104" t="s">
        <v>7391</v>
      </c>
      <c r="B3510" s="104" t="s">
        <v>7392</v>
      </c>
      <c r="C3510" s="105">
        <v>19</v>
      </c>
      <c r="D3510" s="105">
        <v>217</v>
      </c>
      <c r="E3510" s="106">
        <f t="shared" si="378"/>
        <v>11.421052631578947</v>
      </c>
      <c r="F3510" s="107">
        <f t="shared" si="379"/>
        <v>55</v>
      </c>
      <c r="G3510" s="107">
        <f>COUNTIF(Data_Eksportir!$H$2:$H$3401,A3510)</f>
        <v>0</v>
      </c>
      <c r="H3510" s="104" t="str">
        <f t="shared" si="380"/>
        <v>5 – 20</v>
      </c>
      <c r="I3510" s="104" t="str">
        <f t="shared" si="381"/>
        <v>Di bawah ambang nilai</v>
      </c>
      <c r="J3510" s="106">
        <f t="shared" si="382"/>
        <v>217.00351000000001</v>
      </c>
      <c r="K3510" s="105">
        <f t="shared" si="383"/>
        <v>0</v>
      </c>
      <c r="L3510" s="106">
        <f t="shared" si="384"/>
        <v>0</v>
      </c>
    </row>
    <row r="3511" spans="1:12" x14ac:dyDescent="0.3">
      <c r="A3511" s="104" t="s">
        <v>7393</v>
      </c>
      <c r="B3511" s="104" t="s">
        <v>7394</v>
      </c>
      <c r="C3511" s="105">
        <v>41</v>
      </c>
      <c r="D3511" s="105">
        <v>99</v>
      </c>
      <c r="E3511" s="106">
        <f t="shared" si="378"/>
        <v>2.4146341463414633</v>
      </c>
      <c r="F3511" s="107">
        <f t="shared" si="379"/>
        <v>55</v>
      </c>
      <c r="G3511" s="107">
        <f>COUNTIF(Data_Eksportir!$H$2:$H$3401,A3511)</f>
        <v>0</v>
      </c>
      <c r="H3511" s="104" t="str">
        <f t="shared" si="380"/>
        <v>1 – 5</v>
      </c>
      <c r="I3511" s="104" t="str">
        <f t="shared" si="381"/>
        <v>Di bawah ambang nilai</v>
      </c>
      <c r="J3511" s="106">
        <f t="shared" si="382"/>
        <v>99.003511000000003</v>
      </c>
      <c r="K3511" s="105">
        <f t="shared" si="383"/>
        <v>0</v>
      </c>
      <c r="L3511" s="106">
        <f t="shared" si="384"/>
        <v>0</v>
      </c>
    </row>
    <row r="3512" spans="1:12" x14ac:dyDescent="0.3">
      <c r="A3512" s="104" t="s">
        <v>7395</v>
      </c>
      <c r="B3512" s="104" t="s">
        <v>7396</v>
      </c>
      <c r="C3512" s="105">
        <v>0</v>
      </c>
      <c r="D3512" s="105">
        <v>0</v>
      </c>
      <c r="E3512" s="106" t="str">
        <f t="shared" si="378"/>
        <v/>
      </c>
      <c r="F3512" s="107">
        <f t="shared" si="379"/>
        <v>55</v>
      </c>
      <c r="G3512" s="107">
        <f>COUNTIF(Data_Eksportir!$H$2:$H$3401,A3512)</f>
        <v>0</v>
      </c>
      <c r="H3512" s="104" t="str">
        <f t="shared" si="380"/>
        <v>Tanpa data berat</v>
      </c>
      <c r="I3512" s="104" t="str">
        <f t="shared" si="381"/>
        <v>Di bawah ambang nilai</v>
      </c>
      <c r="J3512" s="106">
        <f t="shared" si="382"/>
        <v>3.5119999999999999E-3</v>
      </c>
      <c r="K3512" s="105">
        <f t="shared" si="383"/>
        <v>0</v>
      </c>
      <c r="L3512" s="106">
        <f t="shared" si="384"/>
        <v>0</v>
      </c>
    </row>
    <row r="3513" spans="1:12" x14ac:dyDescent="0.3">
      <c r="A3513" s="104" t="s">
        <v>7397</v>
      </c>
      <c r="B3513" s="104" t="s">
        <v>7398</v>
      </c>
      <c r="C3513" s="105">
        <v>2077</v>
      </c>
      <c r="D3513" s="105">
        <v>11312</v>
      </c>
      <c r="E3513" s="106">
        <f t="shared" si="378"/>
        <v>5.4463168030813671</v>
      </c>
      <c r="F3513" s="107">
        <f t="shared" si="379"/>
        <v>55</v>
      </c>
      <c r="G3513" s="107">
        <f>COUNTIF(Data_Eksportir!$H$2:$H$3401,A3513)</f>
        <v>0</v>
      </c>
      <c r="H3513" s="104" t="str">
        <f t="shared" si="380"/>
        <v>5 – 20</v>
      </c>
      <c r="I3513" s="104" t="str">
        <f t="shared" si="381"/>
        <v>Di bawah ambang nilai</v>
      </c>
      <c r="J3513" s="106">
        <f t="shared" si="382"/>
        <v>11312.003513</v>
      </c>
      <c r="K3513" s="105">
        <f t="shared" si="383"/>
        <v>0</v>
      </c>
      <c r="L3513" s="106">
        <f t="shared" si="384"/>
        <v>0</v>
      </c>
    </row>
    <row r="3514" spans="1:12" x14ac:dyDescent="0.3">
      <c r="A3514" s="104" t="s">
        <v>7399</v>
      </c>
      <c r="B3514" s="104" t="s">
        <v>7400</v>
      </c>
      <c r="C3514" s="105">
        <v>3936445</v>
      </c>
      <c r="D3514" s="105">
        <v>24711377</v>
      </c>
      <c r="E3514" s="106">
        <f t="shared" si="378"/>
        <v>6.2775872646512276</v>
      </c>
      <c r="F3514" s="107">
        <f t="shared" si="379"/>
        <v>55</v>
      </c>
      <c r="G3514" s="107">
        <f>COUNTIF(Data_Eksportir!$H$2:$H$3401,A3514)</f>
        <v>0</v>
      </c>
      <c r="H3514" s="104" t="str">
        <f t="shared" si="380"/>
        <v>5 – 20</v>
      </c>
      <c r="I3514" s="104" t="str">
        <f t="shared" si="381"/>
        <v>Belum terwakili</v>
      </c>
      <c r="J3514" s="106">
        <f t="shared" si="382"/>
        <v>24711377.003513999</v>
      </c>
      <c r="K3514" s="105">
        <f t="shared" si="383"/>
        <v>24711377</v>
      </c>
      <c r="L3514" s="106">
        <f t="shared" si="384"/>
        <v>24711377.003513999</v>
      </c>
    </row>
    <row r="3515" spans="1:12" x14ac:dyDescent="0.3">
      <c r="A3515" s="104" t="s">
        <v>7401</v>
      </c>
      <c r="B3515" s="104" t="s">
        <v>7402</v>
      </c>
      <c r="C3515" s="105">
        <v>8291409</v>
      </c>
      <c r="D3515" s="105">
        <v>43714063</v>
      </c>
      <c r="E3515" s="106">
        <f t="shared" si="378"/>
        <v>5.2722116349585457</v>
      </c>
      <c r="F3515" s="107">
        <f t="shared" si="379"/>
        <v>55</v>
      </c>
      <c r="G3515" s="107">
        <f>COUNTIF(Data_Eksportir!$H$2:$H$3401,A3515)</f>
        <v>0</v>
      </c>
      <c r="H3515" s="104" t="str">
        <f t="shared" si="380"/>
        <v>5 – 20</v>
      </c>
      <c r="I3515" s="104" t="str">
        <f t="shared" si="381"/>
        <v>Belum terwakili</v>
      </c>
      <c r="J3515" s="106">
        <f t="shared" si="382"/>
        <v>43714063.003514998</v>
      </c>
      <c r="K3515" s="105">
        <f t="shared" si="383"/>
        <v>43714063</v>
      </c>
      <c r="L3515" s="106">
        <f t="shared" si="384"/>
        <v>43714063.003514998</v>
      </c>
    </row>
    <row r="3516" spans="1:12" x14ac:dyDescent="0.3">
      <c r="A3516" s="104" t="s">
        <v>7403</v>
      </c>
      <c r="B3516" s="104" t="s">
        <v>7404</v>
      </c>
      <c r="C3516" s="105">
        <v>30203</v>
      </c>
      <c r="D3516" s="105">
        <v>254</v>
      </c>
      <c r="E3516" s="106">
        <f t="shared" si="378"/>
        <v>8.4097606198059796E-3</v>
      </c>
      <c r="F3516" s="107">
        <f t="shared" si="379"/>
        <v>55</v>
      </c>
      <c r="G3516" s="107">
        <f>COUNTIF(Data_Eksportir!$H$2:$H$3401,A3516)</f>
        <v>0</v>
      </c>
      <c r="H3516" s="104" t="str">
        <f t="shared" si="380"/>
        <v>Di bawah 1</v>
      </c>
      <c r="I3516" s="104" t="str">
        <f t="shared" si="381"/>
        <v>Di bawah ambang nilai</v>
      </c>
      <c r="J3516" s="106">
        <f t="shared" si="382"/>
        <v>254.00351599999999</v>
      </c>
      <c r="K3516" s="105">
        <f t="shared" si="383"/>
        <v>0</v>
      </c>
      <c r="L3516" s="106">
        <f t="shared" si="384"/>
        <v>0</v>
      </c>
    </row>
    <row r="3517" spans="1:12" x14ac:dyDescent="0.3">
      <c r="A3517" s="104" t="s">
        <v>7405</v>
      </c>
      <c r="B3517" s="104" t="s">
        <v>7406</v>
      </c>
      <c r="C3517" s="105">
        <v>21597</v>
      </c>
      <c r="D3517" s="105">
        <v>181943</v>
      </c>
      <c r="E3517" s="106">
        <f t="shared" si="378"/>
        <v>8.4244571005232203</v>
      </c>
      <c r="F3517" s="107">
        <f t="shared" si="379"/>
        <v>55</v>
      </c>
      <c r="G3517" s="107">
        <f>COUNTIF(Data_Eksportir!$H$2:$H$3401,A3517)</f>
        <v>0</v>
      </c>
      <c r="H3517" s="104" t="str">
        <f t="shared" si="380"/>
        <v>5 – 20</v>
      </c>
      <c r="I3517" s="104" t="str">
        <f t="shared" si="381"/>
        <v>Di bawah ambang nilai</v>
      </c>
      <c r="J3517" s="106">
        <f t="shared" si="382"/>
        <v>181943.003517</v>
      </c>
      <c r="K3517" s="105">
        <f t="shared" si="383"/>
        <v>0</v>
      </c>
      <c r="L3517" s="106">
        <f t="shared" si="384"/>
        <v>0</v>
      </c>
    </row>
    <row r="3518" spans="1:12" x14ac:dyDescent="0.3">
      <c r="A3518" s="104" t="s">
        <v>7407</v>
      </c>
      <c r="B3518" s="104" t="s">
        <v>7408</v>
      </c>
      <c r="C3518" s="105">
        <v>19</v>
      </c>
      <c r="D3518" s="105">
        <v>93</v>
      </c>
      <c r="E3518" s="106">
        <f t="shared" si="378"/>
        <v>4.8947368421052628</v>
      </c>
      <c r="F3518" s="107">
        <f t="shared" si="379"/>
        <v>55</v>
      </c>
      <c r="G3518" s="107">
        <f>COUNTIF(Data_Eksportir!$H$2:$H$3401,A3518)</f>
        <v>0</v>
      </c>
      <c r="H3518" s="104" t="str">
        <f t="shared" si="380"/>
        <v>1 – 5</v>
      </c>
      <c r="I3518" s="104" t="str">
        <f t="shared" si="381"/>
        <v>Di bawah ambang nilai</v>
      </c>
      <c r="J3518" s="106">
        <f t="shared" si="382"/>
        <v>93.003518</v>
      </c>
      <c r="K3518" s="105">
        <f t="shared" si="383"/>
        <v>0</v>
      </c>
      <c r="L3518" s="106">
        <f t="shared" si="384"/>
        <v>0</v>
      </c>
    </row>
    <row r="3519" spans="1:12" x14ac:dyDescent="0.3">
      <c r="A3519" s="104" t="s">
        <v>7409</v>
      </c>
      <c r="B3519" s="104" t="s">
        <v>7410</v>
      </c>
      <c r="C3519" s="105">
        <v>5011</v>
      </c>
      <c r="D3519" s="105">
        <v>37313</v>
      </c>
      <c r="E3519" s="106">
        <f t="shared" si="378"/>
        <v>7.4462183196966674</v>
      </c>
      <c r="F3519" s="107">
        <f t="shared" si="379"/>
        <v>55</v>
      </c>
      <c r="G3519" s="107">
        <f>COUNTIF(Data_Eksportir!$H$2:$H$3401,A3519)</f>
        <v>0</v>
      </c>
      <c r="H3519" s="104" t="str">
        <f t="shared" si="380"/>
        <v>5 – 20</v>
      </c>
      <c r="I3519" s="104" t="str">
        <f t="shared" si="381"/>
        <v>Di bawah ambang nilai</v>
      </c>
      <c r="J3519" s="106">
        <f t="shared" si="382"/>
        <v>37313.003518999998</v>
      </c>
      <c r="K3519" s="105">
        <f t="shared" si="383"/>
        <v>0</v>
      </c>
      <c r="L3519" s="106">
        <f t="shared" si="384"/>
        <v>0</v>
      </c>
    </row>
    <row r="3520" spans="1:12" x14ac:dyDescent="0.3">
      <c r="A3520" s="104" t="s">
        <v>7411</v>
      </c>
      <c r="B3520" s="104" t="s">
        <v>7412</v>
      </c>
      <c r="C3520" s="105">
        <v>461</v>
      </c>
      <c r="D3520" s="105">
        <v>24134</v>
      </c>
      <c r="E3520" s="106">
        <f t="shared" si="378"/>
        <v>52.351409978308027</v>
      </c>
      <c r="F3520" s="107">
        <f t="shared" si="379"/>
        <v>55</v>
      </c>
      <c r="G3520" s="107">
        <f>COUNTIF(Data_Eksportir!$H$2:$H$3401,A3520)</f>
        <v>0</v>
      </c>
      <c r="H3520" s="104" t="str">
        <f t="shared" si="380"/>
        <v>20 – 100</v>
      </c>
      <c r="I3520" s="104" t="str">
        <f t="shared" si="381"/>
        <v>Di bawah ambang nilai</v>
      </c>
      <c r="J3520" s="106">
        <f t="shared" si="382"/>
        <v>24134.003519999998</v>
      </c>
      <c r="K3520" s="105">
        <f t="shared" si="383"/>
        <v>0</v>
      </c>
      <c r="L3520" s="106">
        <f t="shared" si="384"/>
        <v>0</v>
      </c>
    </row>
    <row r="3521" spans="1:12" x14ac:dyDescent="0.3">
      <c r="A3521" s="104" t="s">
        <v>7413</v>
      </c>
      <c r="B3521" s="104" t="s">
        <v>7414</v>
      </c>
      <c r="C3521" s="105">
        <v>65</v>
      </c>
      <c r="D3521" s="105">
        <v>216</v>
      </c>
      <c r="E3521" s="106">
        <f t="shared" si="378"/>
        <v>3.3230769230769233</v>
      </c>
      <c r="F3521" s="107">
        <f t="shared" si="379"/>
        <v>55</v>
      </c>
      <c r="G3521" s="107">
        <f>COUNTIF(Data_Eksportir!$H$2:$H$3401,A3521)</f>
        <v>0</v>
      </c>
      <c r="H3521" s="104" t="str">
        <f t="shared" si="380"/>
        <v>1 – 5</v>
      </c>
      <c r="I3521" s="104" t="str">
        <f t="shared" si="381"/>
        <v>Di bawah ambang nilai</v>
      </c>
      <c r="J3521" s="106">
        <f t="shared" si="382"/>
        <v>216.00352100000001</v>
      </c>
      <c r="K3521" s="105">
        <f t="shared" si="383"/>
        <v>0</v>
      </c>
      <c r="L3521" s="106">
        <f t="shared" si="384"/>
        <v>0</v>
      </c>
    </row>
    <row r="3522" spans="1:12" x14ac:dyDescent="0.3">
      <c r="A3522" s="104" t="s">
        <v>7415</v>
      </c>
      <c r="B3522" s="104" t="s">
        <v>7416</v>
      </c>
      <c r="C3522" s="105">
        <v>8302</v>
      </c>
      <c r="D3522" s="105">
        <v>86187</v>
      </c>
      <c r="E3522" s="106">
        <f t="shared" ref="E3522:E3585" si="385">IF(AND(ISNUMBER(C3522),C3522&gt;0),D3522/C3522,"")</f>
        <v>10.381474343531679</v>
      </c>
      <c r="F3522" s="107">
        <f t="shared" ref="F3522:F3585" si="386">VALUE(LEFT(A3522,2))</f>
        <v>55</v>
      </c>
      <c r="G3522" s="107">
        <f>COUNTIF(Data_Eksportir!$H$2:$H$3401,A3522)</f>
        <v>0</v>
      </c>
      <c r="H3522" s="104" t="str">
        <f t="shared" ref="H3522:H3585" si="387">IF(E3522="","Tanpa data berat",IF(E3522&lt;1,"Di bawah 1",IF(E3522&lt;5,"1 – 5",IF(E3522&lt;20,"5 – 20",IF(E3522&lt;100,"20 – 100","100 ke atas")))))</f>
        <v>5 – 20</v>
      </c>
      <c r="I3522" s="104" t="str">
        <f t="shared" ref="I3522:I3585" si="388">IF(D3522&lt;p_nilai_besar,"Di bawah ambang nilai",IF(G3522=0,"Belum terwakili",IF(G3522&lt;=p_listing_rendah,"Keterwakilan rendah","Terwakili")))</f>
        <v>Di bawah ambang nilai</v>
      </c>
      <c r="J3522" s="106">
        <f t="shared" ref="J3522:J3585" si="389">D3522+ROW()/10^6</f>
        <v>86187.003521999999</v>
      </c>
      <c r="K3522" s="105">
        <f t="shared" ref="K3522:K3585" si="390">IF(D3522&gt;=p_nilai_besar,D3522/(1+G3522),0)</f>
        <v>0</v>
      </c>
      <c r="L3522" s="106">
        <f t="shared" ref="L3522:L3585" si="391">IF(K3522&gt;0,K3522+ROW()/10^6,0)</f>
        <v>0</v>
      </c>
    </row>
    <row r="3523" spans="1:12" x14ac:dyDescent="0.3">
      <c r="A3523" s="104" t="s">
        <v>7417</v>
      </c>
      <c r="B3523" s="104" t="s">
        <v>7418</v>
      </c>
      <c r="C3523" s="105">
        <v>1428451</v>
      </c>
      <c r="D3523" s="105">
        <v>6606755</v>
      </c>
      <c r="E3523" s="106">
        <f t="shared" si="385"/>
        <v>4.6251183974809074</v>
      </c>
      <c r="F3523" s="107">
        <f t="shared" si="386"/>
        <v>55</v>
      </c>
      <c r="G3523" s="107">
        <f>COUNTIF(Data_Eksportir!$H$2:$H$3401,A3523)</f>
        <v>0</v>
      </c>
      <c r="H3523" s="104" t="str">
        <f t="shared" si="387"/>
        <v>1 – 5</v>
      </c>
      <c r="I3523" s="104" t="str">
        <f t="shared" si="388"/>
        <v>Di bawah ambang nilai</v>
      </c>
      <c r="J3523" s="106">
        <f t="shared" si="389"/>
        <v>6606755.0035229996</v>
      </c>
      <c r="K3523" s="105">
        <f t="shared" si="390"/>
        <v>0</v>
      </c>
      <c r="L3523" s="106">
        <f t="shared" si="391"/>
        <v>0</v>
      </c>
    </row>
    <row r="3524" spans="1:12" x14ac:dyDescent="0.3">
      <c r="A3524" s="104" t="s">
        <v>7419</v>
      </c>
      <c r="B3524" s="104" t="s">
        <v>7420</v>
      </c>
      <c r="C3524" s="105">
        <v>274387</v>
      </c>
      <c r="D3524" s="105">
        <v>1263124</v>
      </c>
      <c r="E3524" s="106">
        <f t="shared" si="385"/>
        <v>4.6034396673311786</v>
      </c>
      <c r="F3524" s="107">
        <f t="shared" si="386"/>
        <v>55</v>
      </c>
      <c r="G3524" s="107">
        <f>COUNTIF(Data_Eksportir!$H$2:$H$3401,A3524)</f>
        <v>0</v>
      </c>
      <c r="H3524" s="104" t="str">
        <f t="shared" si="387"/>
        <v>1 – 5</v>
      </c>
      <c r="I3524" s="104" t="str">
        <f t="shared" si="388"/>
        <v>Di bawah ambang nilai</v>
      </c>
      <c r="J3524" s="106">
        <f t="shared" si="389"/>
        <v>1263124.0035240001</v>
      </c>
      <c r="K3524" s="105">
        <f t="shared" si="390"/>
        <v>0</v>
      </c>
      <c r="L3524" s="106">
        <f t="shared" si="391"/>
        <v>0</v>
      </c>
    </row>
    <row r="3525" spans="1:12" x14ac:dyDescent="0.3">
      <c r="A3525" s="104" t="s">
        <v>7421</v>
      </c>
      <c r="B3525" s="104" t="s">
        <v>7422</v>
      </c>
      <c r="C3525" s="105">
        <v>9276</v>
      </c>
      <c r="D3525" s="105">
        <v>102002</v>
      </c>
      <c r="E3525" s="106">
        <f t="shared" si="385"/>
        <v>10.996334626994393</v>
      </c>
      <c r="F3525" s="107">
        <f t="shared" si="386"/>
        <v>55</v>
      </c>
      <c r="G3525" s="107">
        <f>COUNTIF(Data_Eksportir!$H$2:$H$3401,A3525)</f>
        <v>0</v>
      </c>
      <c r="H3525" s="104" t="str">
        <f t="shared" si="387"/>
        <v>5 – 20</v>
      </c>
      <c r="I3525" s="104" t="str">
        <f t="shared" si="388"/>
        <v>Di bawah ambang nilai</v>
      </c>
      <c r="J3525" s="106">
        <f t="shared" si="389"/>
        <v>102002.00352499999</v>
      </c>
      <c r="K3525" s="105">
        <f t="shared" si="390"/>
        <v>0</v>
      </c>
      <c r="L3525" s="106">
        <f t="shared" si="391"/>
        <v>0</v>
      </c>
    </row>
    <row r="3526" spans="1:12" x14ac:dyDescent="0.3">
      <c r="A3526" s="104" t="s">
        <v>7423</v>
      </c>
      <c r="B3526" s="104" t="s">
        <v>7424</v>
      </c>
      <c r="C3526" s="105">
        <v>36732</v>
      </c>
      <c r="D3526" s="105">
        <v>571829</v>
      </c>
      <c r="E3526" s="106">
        <f t="shared" si="385"/>
        <v>15.567597734945007</v>
      </c>
      <c r="F3526" s="107">
        <f t="shared" si="386"/>
        <v>55</v>
      </c>
      <c r="G3526" s="107">
        <f>COUNTIF(Data_Eksportir!$H$2:$H$3401,A3526)</f>
        <v>0</v>
      </c>
      <c r="H3526" s="104" t="str">
        <f t="shared" si="387"/>
        <v>5 – 20</v>
      </c>
      <c r="I3526" s="104" t="str">
        <f t="shared" si="388"/>
        <v>Di bawah ambang nilai</v>
      </c>
      <c r="J3526" s="106">
        <f t="shared" si="389"/>
        <v>571829.00352599996</v>
      </c>
      <c r="K3526" s="105">
        <f t="shared" si="390"/>
        <v>0</v>
      </c>
      <c r="L3526" s="106">
        <f t="shared" si="391"/>
        <v>0</v>
      </c>
    </row>
    <row r="3527" spans="1:12" x14ac:dyDescent="0.3">
      <c r="A3527" s="104" t="s">
        <v>7425</v>
      </c>
      <c r="B3527" s="104" t="s">
        <v>7426</v>
      </c>
      <c r="C3527" s="105">
        <v>830152</v>
      </c>
      <c r="D3527" s="105">
        <v>3895344</v>
      </c>
      <c r="E3527" s="106">
        <f t="shared" si="385"/>
        <v>4.6923262245950141</v>
      </c>
      <c r="F3527" s="107">
        <f t="shared" si="386"/>
        <v>55</v>
      </c>
      <c r="G3527" s="107">
        <f>COUNTIF(Data_Eksportir!$H$2:$H$3401,A3527)</f>
        <v>0</v>
      </c>
      <c r="H3527" s="104" t="str">
        <f t="shared" si="387"/>
        <v>1 – 5</v>
      </c>
      <c r="I3527" s="104" t="str">
        <f t="shared" si="388"/>
        <v>Di bawah ambang nilai</v>
      </c>
      <c r="J3527" s="106">
        <f t="shared" si="389"/>
        <v>3895344.0035270001</v>
      </c>
      <c r="K3527" s="105">
        <f t="shared" si="390"/>
        <v>0</v>
      </c>
      <c r="L3527" s="106">
        <f t="shared" si="391"/>
        <v>0</v>
      </c>
    </row>
    <row r="3528" spans="1:12" x14ac:dyDescent="0.3">
      <c r="A3528" s="104" t="s">
        <v>7427</v>
      </c>
      <c r="B3528" s="104" t="s">
        <v>7428</v>
      </c>
      <c r="C3528" s="105">
        <v>28321</v>
      </c>
      <c r="D3528" s="105">
        <v>157251</v>
      </c>
      <c r="E3528" s="106">
        <f t="shared" si="385"/>
        <v>5.5524522439179407</v>
      </c>
      <c r="F3528" s="107">
        <f t="shared" si="386"/>
        <v>55</v>
      </c>
      <c r="G3528" s="107">
        <f>COUNTIF(Data_Eksportir!$H$2:$H$3401,A3528)</f>
        <v>0</v>
      </c>
      <c r="H3528" s="104" t="str">
        <f t="shared" si="387"/>
        <v>5 – 20</v>
      </c>
      <c r="I3528" s="104" t="str">
        <f t="shared" si="388"/>
        <v>Di bawah ambang nilai</v>
      </c>
      <c r="J3528" s="106">
        <f t="shared" si="389"/>
        <v>157251.003528</v>
      </c>
      <c r="K3528" s="105">
        <f t="shared" si="390"/>
        <v>0</v>
      </c>
      <c r="L3528" s="106">
        <f t="shared" si="391"/>
        <v>0</v>
      </c>
    </row>
    <row r="3529" spans="1:12" x14ac:dyDescent="0.3">
      <c r="A3529" s="104" t="s">
        <v>7429</v>
      </c>
      <c r="B3529" s="104" t="s">
        <v>7430</v>
      </c>
      <c r="C3529" s="105">
        <v>47042</v>
      </c>
      <c r="D3529" s="105">
        <v>426532</v>
      </c>
      <c r="E3529" s="106">
        <f t="shared" si="385"/>
        <v>9.0670464691127073</v>
      </c>
      <c r="F3529" s="107">
        <f t="shared" si="386"/>
        <v>55</v>
      </c>
      <c r="G3529" s="107">
        <f>COUNTIF(Data_Eksportir!$H$2:$H$3401,A3529)</f>
        <v>0</v>
      </c>
      <c r="H3529" s="104" t="str">
        <f t="shared" si="387"/>
        <v>5 – 20</v>
      </c>
      <c r="I3529" s="104" t="str">
        <f t="shared" si="388"/>
        <v>Di bawah ambang nilai</v>
      </c>
      <c r="J3529" s="106">
        <f t="shared" si="389"/>
        <v>426532.00352899998</v>
      </c>
      <c r="K3529" s="105">
        <f t="shared" si="390"/>
        <v>0</v>
      </c>
      <c r="L3529" s="106">
        <f t="shared" si="391"/>
        <v>0</v>
      </c>
    </row>
    <row r="3530" spans="1:12" x14ac:dyDescent="0.3">
      <c r="A3530" s="104" t="s">
        <v>7431</v>
      </c>
      <c r="B3530" s="104" t="s">
        <v>7432</v>
      </c>
      <c r="C3530" s="105">
        <v>33297</v>
      </c>
      <c r="D3530" s="105">
        <v>227628</v>
      </c>
      <c r="E3530" s="106">
        <f t="shared" si="385"/>
        <v>6.8362915577979999</v>
      </c>
      <c r="F3530" s="107">
        <f t="shared" si="386"/>
        <v>55</v>
      </c>
      <c r="G3530" s="107">
        <f>COUNTIF(Data_Eksportir!$H$2:$H$3401,A3530)</f>
        <v>0</v>
      </c>
      <c r="H3530" s="104" t="str">
        <f t="shared" si="387"/>
        <v>5 – 20</v>
      </c>
      <c r="I3530" s="104" t="str">
        <f t="shared" si="388"/>
        <v>Di bawah ambang nilai</v>
      </c>
      <c r="J3530" s="106">
        <f t="shared" si="389"/>
        <v>227628.00352999999</v>
      </c>
      <c r="K3530" s="105">
        <f t="shared" si="390"/>
        <v>0</v>
      </c>
      <c r="L3530" s="106">
        <f t="shared" si="391"/>
        <v>0</v>
      </c>
    </row>
    <row r="3531" spans="1:12" x14ac:dyDescent="0.3">
      <c r="A3531" s="104" t="s">
        <v>7433</v>
      </c>
      <c r="B3531" s="104" t="s">
        <v>7434</v>
      </c>
      <c r="C3531" s="105">
        <v>6</v>
      </c>
      <c r="D3531" s="105">
        <v>45</v>
      </c>
      <c r="E3531" s="106">
        <f t="shared" si="385"/>
        <v>7.5</v>
      </c>
      <c r="F3531" s="107">
        <f t="shared" si="386"/>
        <v>55</v>
      </c>
      <c r="G3531" s="107">
        <f>COUNTIF(Data_Eksportir!$H$2:$H$3401,A3531)</f>
        <v>0</v>
      </c>
      <c r="H3531" s="104" t="str">
        <f t="shared" si="387"/>
        <v>5 – 20</v>
      </c>
      <c r="I3531" s="104" t="str">
        <f t="shared" si="388"/>
        <v>Di bawah ambang nilai</v>
      </c>
      <c r="J3531" s="106">
        <f t="shared" si="389"/>
        <v>45.003531000000002</v>
      </c>
      <c r="K3531" s="105">
        <f t="shared" si="390"/>
        <v>0</v>
      </c>
      <c r="L3531" s="106">
        <f t="shared" si="391"/>
        <v>0</v>
      </c>
    </row>
    <row r="3532" spans="1:12" x14ac:dyDescent="0.3">
      <c r="A3532" s="104" t="s">
        <v>7435</v>
      </c>
      <c r="B3532" s="104" t="s">
        <v>7436</v>
      </c>
      <c r="C3532" s="105">
        <v>29062</v>
      </c>
      <c r="D3532" s="105">
        <v>443242</v>
      </c>
      <c r="E3532" s="106">
        <f t="shared" si="385"/>
        <v>15.251600027527354</v>
      </c>
      <c r="F3532" s="107">
        <f t="shared" si="386"/>
        <v>55</v>
      </c>
      <c r="G3532" s="107">
        <f>COUNTIF(Data_Eksportir!$H$2:$H$3401,A3532)</f>
        <v>0</v>
      </c>
      <c r="H3532" s="104" t="str">
        <f t="shared" si="387"/>
        <v>5 – 20</v>
      </c>
      <c r="I3532" s="104" t="str">
        <f t="shared" si="388"/>
        <v>Di bawah ambang nilai</v>
      </c>
      <c r="J3532" s="106">
        <f t="shared" si="389"/>
        <v>443242.003532</v>
      </c>
      <c r="K3532" s="105">
        <f t="shared" si="390"/>
        <v>0</v>
      </c>
      <c r="L3532" s="106">
        <f t="shared" si="391"/>
        <v>0</v>
      </c>
    </row>
    <row r="3533" spans="1:12" x14ac:dyDescent="0.3">
      <c r="A3533" s="104" t="s">
        <v>7437</v>
      </c>
      <c r="B3533" s="104" t="s">
        <v>7438</v>
      </c>
      <c r="C3533" s="105">
        <v>351</v>
      </c>
      <c r="D3533" s="105">
        <v>3500</v>
      </c>
      <c r="E3533" s="106">
        <f t="shared" si="385"/>
        <v>9.9715099715099722</v>
      </c>
      <c r="F3533" s="107">
        <f t="shared" si="386"/>
        <v>55</v>
      </c>
      <c r="G3533" s="107">
        <f>COUNTIF(Data_Eksportir!$H$2:$H$3401,A3533)</f>
        <v>0</v>
      </c>
      <c r="H3533" s="104" t="str">
        <f t="shared" si="387"/>
        <v>5 – 20</v>
      </c>
      <c r="I3533" s="104" t="str">
        <f t="shared" si="388"/>
        <v>Di bawah ambang nilai</v>
      </c>
      <c r="J3533" s="106">
        <f t="shared" si="389"/>
        <v>3500.0035330000001</v>
      </c>
      <c r="K3533" s="105">
        <f t="shared" si="390"/>
        <v>0</v>
      </c>
      <c r="L3533" s="106">
        <f t="shared" si="391"/>
        <v>0</v>
      </c>
    </row>
    <row r="3534" spans="1:12" x14ac:dyDescent="0.3">
      <c r="A3534" s="104" t="s">
        <v>7439</v>
      </c>
      <c r="B3534" s="104" t="s">
        <v>7440</v>
      </c>
      <c r="C3534" s="105">
        <v>979</v>
      </c>
      <c r="D3534" s="105">
        <v>9244</v>
      </c>
      <c r="E3534" s="106">
        <f t="shared" si="385"/>
        <v>9.4422880490296226</v>
      </c>
      <c r="F3534" s="107">
        <f t="shared" si="386"/>
        <v>55</v>
      </c>
      <c r="G3534" s="107">
        <f>COUNTIF(Data_Eksportir!$H$2:$H$3401,A3534)</f>
        <v>0</v>
      </c>
      <c r="H3534" s="104" t="str">
        <f t="shared" si="387"/>
        <v>5 – 20</v>
      </c>
      <c r="I3534" s="104" t="str">
        <f t="shared" si="388"/>
        <v>Di bawah ambang nilai</v>
      </c>
      <c r="J3534" s="106">
        <f t="shared" si="389"/>
        <v>9244.0035339999995</v>
      </c>
      <c r="K3534" s="105">
        <f t="shared" si="390"/>
        <v>0</v>
      </c>
      <c r="L3534" s="106">
        <f t="shared" si="391"/>
        <v>0</v>
      </c>
    </row>
    <row r="3535" spans="1:12" x14ac:dyDescent="0.3">
      <c r="A3535" s="104" t="s">
        <v>7441</v>
      </c>
      <c r="B3535" s="104" t="s">
        <v>7442</v>
      </c>
      <c r="C3535" s="105">
        <v>8</v>
      </c>
      <c r="D3535" s="105">
        <v>13</v>
      </c>
      <c r="E3535" s="106">
        <f t="shared" si="385"/>
        <v>1.625</v>
      </c>
      <c r="F3535" s="107">
        <f t="shared" si="386"/>
        <v>55</v>
      </c>
      <c r="G3535" s="107">
        <f>COUNTIF(Data_Eksportir!$H$2:$H$3401,A3535)</f>
        <v>0</v>
      </c>
      <c r="H3535" s="104" t="str">
        <f t="shared" si="387"/>
        <v>1 – 5</v>
      </c>
      <c r="I3535" s="104" t="str">
        <f t="shared" si="388"/>
        <v>Di bawah ambang nilai</v>
      </c>
      <c r="J3535" s="106">
        <f t="shared" si="389"/>
        <v>13.003534999999999</v>
      </c>
      <c r="K3535" s="105">
        <f t="shared" si="390"/>
        <v>0</v>
      </c>
      <c r="L3535" s="106">
        <f t="shared" si="391"/>
        <v>0</v>
      </c>
    </row>
    <row r="3536" spans="1:12" x14ac:dyDescent="0.3">
      <c r="A3536" s="104" t="s">
        <v>7443</v>
      </c>
      <c r="B3536" s="104" t="s">
        <v>7444</v>
      </c>
      <c r="C3536" s="105">
        <v>713674</v>
      </c>
      <c r="D3536" s="105">
        <v>3172850</v>
      </c>
      <c r="E3536" s="106">
        <f t="shared" si="385"/>
        <v>4.4457973808769831</v>
      </c>
      <c r="F3536" s="107">
        <f t="shared" si="386"/>
        <v>55</v>
      </c>
      <c r="G3536" s="107">
        <f>COUNTIF(Data_Eksportir!$H$2:$H$3401,A3536)</f>
        <v>0</v>
      </c>
      <c r="H3536" s="104" t="str">
        <f t="shared" si="387"/>
        <v>1 – 5</v>
      </c>
      <c r="I3536" s="104" t="str">
        <f t="shared" si="388"/>
        <v>Di bawah ambang nilai</v>
      </c>
      <c r="J3536" s="106">
        <f t="shared" si="389"/>
        <v>3172850.0035359999</v>
      </c>
      <c r="K3536" s="105">
        <f t="shared" si="390"/>
        <v>0</v>
      </c>
      <c r="L3536" s="106">
        <f t="shared" si="391"/>
        <v>0</v>
      </c>
    </row>
    <row r="3537" spans="1:12" x14ac:dyDescent="0.3">
      <c r="A3537" s="104" t="s">
        <v>7445</v>
      </c>
      <c r="B3537" s="104" t="s">
        <v>7446</v>
      </c>
      <c r="C3537" s="105">
        <v>12821</v>
      </c>
      <c r="D3537" s="105">
        <v>83432</v>
      </c>
      <c r="E3537" s="106">
        <f t="shared" si="385"/>
        <v>6.5074487169487556</v>
      </c>
      <c r="F3537" s="107">
        <f t="shared" si="386"/>
        <v>55</v>
      </c>
      <c r="G3537" s="107">
        <f>COUNTIF(Data_Eksportir!$H$2:$H$3401,A3537)</f>
        <v>0</v>
      </c>
      <c r="H3537" s="104" t="str">
        <f t="shared" si="387"/>
        <v>5 – 20</v>
      </c>
      <c r="I3537" s="104" t="str">
        <f t="shared" si="388"/>
        <v>Di bawah ambang nilai</v>
      </c>
      <c r="J3537" s="106">
        <f t="shared" si="389"/>
        <v>83432.003536999997</v>
      </c>
      <c r="K3537" s="105">
        <f t="shared" si="390"/>
        <v>0</v>
      </c>
      <c r="L3537" s="106">
        <f t="shared" si="391"/>
        <v>0</v>
      </c>
    </row>
    <row r="3538" spans="1:12" x14ac:dyDescent="0.3">
      <c r="A3538" s="104" t="s">
        <v>7447</v>
      </c>
      <c r="B3538" s="104" t="s">
        <v>7448</v>
      </c>
      <c r="C3538" s="105">
        <v>259</v>
      </c>
      <c r="D3538" s="105">
        <v>310</v>
      </c>
      <c r="E3538" s="106">
        <f t="shared" si="385"/>
        <v>1.196911196911197</v>
      </c>
      <c r="F3538" s="107">
        <f t="shared" si="386"/>
        <v>55</v>
      </c>
      <c r="G3538" s="107">
        <f>COUNTIF(Data_Eksportir!$H$2:$H$3401,A3538)</f>
        <v>0</v>
      </c>
      <c r="H3538" s="104" t="str">
        <f t="shared" si="387"/>
        <v>1 – 5</v>
      </c>
      <c r="I3538" s="104" t="str">
        <f t="shared" si="388"/>
        <v>Di bawah ambang nilai</v>
      </c>
      <c r="J3538" s="106">
        <f t="shared" si="389"/>
        <v>310.00353799999999</v>
      </c>
      <c r="K3538" s="105">
        <f t="shared" si="390"/>
        <v>0</v>
      </c>
      <c r="L3538" s="106">
        <f t="shared" si="391"/>
        <v>0</v>
      </c>
    </row>
    <row r="3539" spans="1:12" x14ac:dyDescent="0.3">
      <c r="A3539" s="104" t="s">
        <v>7449</v>
      </c>
      <c r="B3539" s="104" t="s">
        <v>7450</v>
      </c>
      <c r="C3539" s="105">
        <v>2078</v>
      </c>
      <c r="D3539" s="105">
        <v>16929</v>
      </c>
      <c r="E3539" s="106">
        <f t="shared" si="385"/>
        <v>8.1467757459095278</v>
      </c>
      <c r="F3539" s="107">
        <f t="shared" si="386"/>
        <v>55</v>
      </c>
      <c r="G3539" s="107">
        <f>COUNTIF(Data_Eksportir!$H$2:$H$3401,A3539)</f>
        <v>0</v>
      </c>
      <c r="H3539" s="104" t="str">
        <f t="shared" si="387"/>
        <v>5 – 20</v>
      </c>
      <c r="I3539" s="104" t="str">
        <f t="shared" si="388"/>
        <v>Di bawah ambang nilai</v>
      </c>
      <c r="J3539" s="106">
        <f t="shared" si="389"/>
        <v>16929.003539000001</v>
      </c>
      <c r="K3539" s="105">
        <f t="shared" si="390"/>
        <v>0</v>
      </c>
      <c r="L3539" s="106">
        <f t="shared" si="391"/>
        <v>0</v>
      </c>
    </row>
    <row r="3540" spans="1:12" x14ac:dyDescent="0.3">
      <c r="A3540" s="104" t="s">
        <v>7451</v>
      </c>
      <c r="B3540" s="104" t="s">
        <v>7452</v>
      </c>
      <c r="C3540" s="105">
        <v>210264</v>
      </c>
      <c r="D3540" s="105">
        <v>826368</v>
      </c>
      <c r="E3540" s="106">
        <f t="shared" si="385"/>
        <v>3.9301449606209338</v>
      </c>
      <c r="F3540" s="107">
        <f t="shared" si="386"/>
        <v>56</v>
      </c>
      <c r="G3540" s="107">
        <f>COUNTIF(Data_Eksportir!$H$2:$H$3401,A3540)</f>
        <v>0</v>
      </c>
      <c r="H3540" s="104" t="str">
        <f t="shared" si="387"/>
        <v>1 – 5</v>
      </c>
      <c r="I3540" s="104" t="str">
        <f t="shared" si="388"/>
        <v>Di bawah ambang nilai</v>
      </c>
      <c r="J3540" s="106">
        <f t="shared" si="389"/>
        <v>826368.00353999995</v>
      </c>
      <c r="K3540" s="105">
        <f t="shared" si="390"/>
        <v>0</v>
      </c>
      <c r="L3540" s="106">
        <f t="shared" si="391"/>
        <v>0</v>
      </c>
    </row>
    <row r="3541" spans="1:12" x14ac:dyDescent="0.3">
      <c r="A3541" s="104" t="s">
        <v>7453</v>
      </c>
      <c r="B3541" s="104" t="s">
        <v>7454</v>
      </c>
      <c r="C3541" s="105">
        <v>2197056</v>
      </c>
      <c r="D3541" s="105">
        <v>25305408</v>
      </c>
      <c r="E3541" s="106">
        <f t="shared" si="385"/>
        <v>11.517871187625623</v>
      </c>
      <c r="F3541" s="107">
        <f t="shared" si="386"/>
        <v>56</v>
      </c>
      <c r="G3541" s="107">
        <f>COUNTIF(Data_Eksportir!$H$2:$H$3401,A3541)</f>
        <v>0</v>
      </c>
      <c r="H3541" s="104" t="str">
        <f t="shared" si="387"/>
        <v>5 – 20</v>
      </c>
      <c r="I3541" s="104" t="str">
        <f t="shared" si="388"/>
        <v>Belum terwakili</v>
      </c>
      <c r="J3541" s="106">
        <f t="shared" si="389"/>
        <v>25305408.003541</v>
      </c>
      <c r="K3541" s="105">
        <f t="shared" si="390"/>
        <v>25305408</v>
      </c>
      <c r="L3541" s="106">
        <f t="shared" si="391"/>
        <v>25305408.003541</v>
      </c>
    </row>
    <row r="3542" spans="1:12" x14ac:dyDescent="0.3">
      <c r="A3542" s="104" t="s">
        <v>7455</v>
      </c>
      <c r="B3542" s="104" t="s">
        <v>7456</v>
      </c>
      <c r="C3542" s="105">
        <v>803177</v>
      </c>
      <c r="D3542" s="105">
        <v>9685465</v>
      </c>
      <c r="E3542" s="106">
        <f t="shared" si="385"/>
        <v>12.05894217588402</v>
      </c>
      <c r="F3542" s="107">
        <f t="shared" si="386"/>
        <v>56</v>
      </c>
      <c r="G3542" s="107">
        <f>COUNTIF(Data_Eksportir!$H$2:$H$3401,A3542)</f>
        <v>0</v>
      </c>
      <c r="H3542" s="104" t="str">
        <f t="shared" si="387"/>
        <v>5 – 20</v>
      </c>
      <c r="I3542" s="104" t="str">
        <f t="shared" si="388"/>
        <v>Di bawah ambang nilai</v>
      </c>
      <c r="J3542" s="106">
        <f t="shared" si="389"/>
        <v>9685465.0035420004</v>
      </c>
      <c r="K3542" s="105">
        <f t="shared" si="390"/>
        <v>0</v>
      </c>
      <c r="L3542" s="106">
        <f t="shared" si="391"/>
        <v>0</v>
      </c>
    </row>
    <row r="3543" spans="1:12" x14ac:dyDescent="0.3">
      <c r="A3543" s="104" t="s">
        <v>7457</v>
      </c>
      <c r="B3543" s="104" t="s">
        <v>7458</v>
      </c>
      <c r="C3543" s="105">
        <v>13190</v>
      </c>
      <c r="D3543" s="105">
        <v>71202</v>
      </c>
      <c r="E3543" s="106">
        <f t="shared" si="385"/>
        <v>5.3981804397270663</v>
      </c>
      <c r="F3543" s="107">
        <f t="shared" si="386"/>
        <v>56</v>
      </c>
      <c r="G3543" s="107">
        <f>COUNTIF(Data_Eksportir!$H$2:$H$3401,A3543)</f>
        <v>0</v>
      </c>
      <c r="H3543" s="104" t="str">
        <f t="shared" si="387"/>
        <v>5 – 20</v>
      </c>
      <c r="I3543" s="104" t="str">
        <f t="shared" si="388"/>
        <v>Di bawah ambang nilai</v>
      </c>
      <c r="J3543" s="106">
        <f t="shared" si="389"/>
        <v>71202.003542999999</v>
      </c>
      <c r="K3543" s="105">
        <f t="shared" si="390"/>
        <v>0</v>
      </c>
      <c r="L3543" s="106">
        <f t="shared" si="391"/>
        <v>0</v>
      </c>
    </row>
    <row r="3544" spans="1:12" x14ac:dyDescent="0.3">
      <c r="A3544" s="104" t="s">
        <v>7459</v>
      </c>
      <c r="B3544" s="104" t="s">
        <v>7460</v>
      </c>
      <c r="C3544" s="105">
        <v>1678423</v>
      </c>
      <c r="D3544" s="105">
        <v>3014245</v>
      </c>
      <c r="E3544" s="106">
        <f t="shared" si="385"/>
        <v>1.7958792271078268</v>
      </c>
      <c r="F3544" s="107">
        <f t="shared" si="386"/>
        <v>56</v>
      </c>
      <c r="G3544" s="107">
        <f>COUNTIF(Data_Eksportir!$H$2:$H$3401,A3544)</f>
        <v>0</v>
      </c>
      <c r="H3544" s="104" t="str">
        <f t="shared" si="387"/>
        <v>1 – 5</v>
      </c>
      <c r="I3544" s="104" t="str">
        <f t="shared" si="388"/>
        <v>Di bawah ambang nilai</v>
      </c>
      <c r="J3544" s="106">
        <f t="shared" si="389"/>
        <v>3014245.003544</v>
      </c>
      <c r="K3544" s="105">
        <f t="shared" si="390"/>
        <v>0</v>
      </c>
      <c r="L3544" s="106">
        <f t="shared" si="391"/>
        <v>0</v>
      </c>
    </row>
    <row r="3545" spans="1:12" x14ac:dyDescent="0.3">
      <c r="A3545" s="104" t="s">
        <v>7461</v>
      </c>
      <c r="B3545" s="104" t="s">
        <v>7462</v>
      </c>
      <c r="C3545" s="105">
        <v>139</v>
      </c>
      <c r="D3545" s="105">
        <v>3648</v>
      </c>
      <c r="E3545" s="106">
        <f t="shared" si="385"/>
        <v>26.244604316546763</v>
      </c>
      <c r="F3545" s="107">
        <f t="shared" si="386"/>
        <v>56</v>
      </c>
      <c r="G3545" s="107">
        <f>COUNTIF(Data_Eksportir!$H$2:$H$3401,A3545)</f>
        <v>0</v>
      </c>
      <c r="H3545" s="104" t="str">
        <f t="shared" si="387"/>
        <v>20 – 100</v>
      </c>
      <c r="I3545" s="104" t="str">
        <f t="shared" si="388"/>
        <v>Di bawah ambang nilai</v>
      </c>
      <c r="J3545" s="106">
        <f t="shared" si="389"/>
        <v>3648.003545</v>
      </c>
      <c r="K3545" s="105">
        <f t="shared" si="390"/>
        <v>0</v>
      </c>
      <c r="L3545" s="106">
        <f t="shared" si="391"/>
        <v>0</v>
      </c>
    </row>
    <row r="3546" spans="1:12" x14ac:dyDescent="0.3">
      <c r="A3546" s="104" t="s">
        <v>7463</v>
      </c>
      <c r="B3546" s="104" t="s">
        <v>7464</v>
      </c>
      <c r="C3546" s="105">
        <v>233340</v>
      </c>
      <c r="D3546" s="105">
        <v>875238</v>
      </c>
      <c r="E3546" s="106">
        <f t="shared" si="385"/>
        <v>3.7509128310619695</v>
      </c>
      <c r="F3546" s="107">
        <f t="shared" si="386"/>
        <v>56</v>
      </c>
      <c r="G3546" s="107">
        <f>COUNTIF(Data_Eksportir!$H$2:$H$3401,A3546)</f>
        <v>0</v>
      </c>
      <c r="H3546" s="104" t="str">
        <f t="shared" si="387"/>
        <v>1 – 5</v>
      </c>
      <c r="I3546" s="104" t="str">
        <f t="shared" si="388"/>
        <v>Di bawah ambang nilai</v>
      </c>
      <c r="J3546" s="106">
        <f t="shared" si="389"/>
        <v>875238.00354599999</v>
      </c>
      <c r="K3546" s="105">
        <f t="shared" si="390"/>
        <v>0</v>
      </c>
      <c r="L3546" s="106">
        <f t="shared" si="391"/>
        <v>0</v>
      </c>
    </row>
    <row r="3547" spans="1:12" x14ac:dyDescent="0.3">
      <c r="A3547" s="104" t="s">
        <v>7465</v>
      </c>
      <c r="B3547" s="104" t="s">
        <v>7466</v>
      </c>
      <c r="C3547" s="105">
        <v>76365</v>
      </c>
      <c r="D3547" s="105">
        <v>586884</v>
      </c>
      <c r="E3547" s="106">
        <f t="shared" si="385"/>
        <v>7.6852484777057555</v>
      </c>
      <c r="F3547" s="107">
        <f t="shared" si="386"/>
        <v>56</v>
      </c>
      <c r="G3547" s="107">
        <f>COUNTIF(Data_Eksportir!$H$2:$H$3401,A3547)</f>
        <v>0</v>
      </c>
      <c r="H3547" s="104" t="str">
        <f t="shared" si="387"/>
        <v>5 – 20</v>
      </c>
      <c r="I3547" s="104" t="str">
        <f t="shared" si="388"/>
        <v>Di bawah ambang nilai</v>
      </c>
      <c r="J3547" s="106">
        <f t="shared" si="389"/>
        <v>586884.003547</v>
      </c>
      <c r="K3547" s="105">
        <f t="shared" si="390"/>
        <v>0</v>
      </c>
      <c r="L3547" s="106">
        <f t="shared" si="391"/>
        <v>0</v>
      </c>
    </row>
    <row r="3548" spans="1:12" x14ac:dyDescent="0.3">
      <c r="A3548" s="104" t="s">
        <v>7467</v>
      </c>
      <c r="B3548" s="104" t="s">
        <v>7468</v>
      </c>
      <c r="C3548" s="105">
        <v>580506</v>
      </c>
      <c r="D3548" s="105">
        <v>1927097</v>
      </c>
      <c r="E3548" s="106">
        <f t="shared" si="385"/>
        <v>3.3196848955910876</v>
      </c>
      <c r="F3548" s="107">
        <f t="shared" si="386"/>
        <v>56</v>
      </c>
      <c r="G3548" s="107">
        <f>COUNTIF(Data_Eksportir!$H$2:$H$3401,A3548)</f>
        <v>0</v>
      </c>
      <c r="H3548" s="104" t="str">
        <f t="shared" si="387"/>
        <v>1 – 5</v>
      </c>
      <c r="I3548" s="104" t="str">
        <f t="shared" si="388"/>
        <v>Di bawah ambang nilai</v>
      </c>
      <c r="J3548" s="106">
        <f t="shared" si="389"/>
        <v>1927097.003548</v>
      </c>
      <c r="K3548" s="105">
        <f t="shared" si="390"/>
        <v>0</v>
      </c>
      <c r="L3548" s="106">
        <f t="shared" si="391"/>
        <v>0</v>
      </c>
    </row>
    <row r="3549" spans="1:12" x14ac:dyDescent="0.3">
      <c r="A3549" s="104" t="s">
        <v>7469</v>
      </c>
      <c r="B3549" s="104" t="s">
        <v>7470</v>
      </c>
      <c r="C3549" s="105">
        <v>3298922</v>
      </c>
      <c r="D3549" s="105">
        <v>7124584</v>
      </c>
      <c r="E3549" s="106">
        <f t="shared" si="385"/>
        <v>2.159670340796175</v>
      </c>
      <c r="F3549" s="107">
        <f t="shared" si="386"/>
        <v>56</v>
      </c>
      <c r="G3549" s="107">
        <f>COUNTIF(Data_Eksportir!$H$2:$H$3401,A3549)</f>
        <v>0</v>
      </c>
      <c r="H3549" s="104" t="str">
        <f t="shared" si="387"/>
        <v>1 – 5</v>
      </c>
      <c r="I3549" s="104" t="str">
        <f t="shared" si="388"/>
        <v>Di bawah ambang nilai</v>
      </c>
      <c r="J3549" s="106">
        <f t="shared" si="389"/>
        <v>7124584.0035490002</v>
      </c>
      <c r="K3549" s="105">
        <f t="shared" si="390"/>
        <v>0</v>
      </c>
      <c r="L3549" s="106">
        <f t="shared" si="391"/>
        <v>0</v>
      </c>
    </row>
    <row r="3550" spans="1:12" x14ac:dyDescent="0.3">
      <c r="A3550" s="104" t="s">
        <v>7471</v>
      </c>
      <c r="B3550" s="104" t="s">
        <v>7472</v>
      </c>
      <c r="C3550" s="105">
        <v>1533194</v>
      </c>
      <c r="D3550" s="105">
        <v>256</v>
      </c>
      <c r="E3550" s="106">
        <f t="shared" si="385"/>
        <v>1.6697169438440276E-4</v>
      </c>
      <c r="F3550" s="107">
        <f t="shared" si="386"/>
        <v>56</v>
      </c>
      <c r="G3550" s="107">
        <f>COUNTIF(Data_Eksportir!$H$2:$H$3401,A3550)</f>
        <v>0</v>
      </c>
      <c r="H3550" s="104" t="str">
        <f t="shared" si="387"/>
        <v>Di bawah 1</v>
      </c>
      <c r="I3550" s="104" t="str">
        <f t="shared" si="388"/>
        <v>Di bawah ambang nilai</v>
      </c>
      <c r="J3550" s="106">
        <f t="shared" si="389"/>
        <v>256.00355000000002</v>
      </c>
      <c r="K3550" s="105">
        <f t="shared" si="390"/>
        <v>0</v>
      </c>
      <c r="L3550" s="106">
        <f t="shared" si="391"/>
        <v>0</v>
      </c>
    </row>
    <row r="3551" spans="1:12" x14ac:dyDescent="0.3">
      <c r="A3551" s="104" t="s">
        <v>7473</v>
      </c>
      <c r="B3551" s="104" t="s">
        <v>7474</v>
      </c>
      <c r="C3551" s="105">
        <v>1168498</v>
      </c>
      <c r="D3551" s="105">
        <v>2434581</v>
      </c>
      <c r="E3551" s="106">
        <f t="shared" si="385"/>
        <v>2.0835131938608367</v>
      </c>
      <c r="F3551" s="107">
        <f t="shared" si="386"/>
        <v>56</v>
      </c>
      <c r="G3551" s="107">
        <f>COUNTIF(Data_Eksportir!$H$2:$H$3401,A3551)</f>
        <v>0</v>
      </c>
      <c r="H3551" s="104" t="str">
        <f t="shared" si="387"/>
        <v>1 – 5</v>
      </c>
      <c r="I3551" s="104" t="str">
        <f t="shared" si="388"/>
        <v>Di bawah ambang nilai</v>
      </c>
      <c r="J3551" s="106">
        <f t="shared" si="389"/>
        <v>2434581.0035509998</v>
      </c>
      <c r="K3551" s="105">
        <f t="shared" si="390"/>
        <v>0</v>
      </c>
      <c r="L3551" s="106">
        <f t="shared" si="391"/>
        <v>0</v>
      </c>
    </row>
    <row r="3552" spans="1:12" x14ac:dyDescent="0.3">
      <c r="A3552" s="104" t="s">
        <v>7475</v>
      </c>
      <c r="B3552" s="104" t="s">
        <v>7476</v>
      </c>
      <c r="C3552" s="105">
        <v>964976</v>
      </c>
      <c r="D3552" s="105">
        <v>2255490</v>
      </c>
      <c r="E3552" s="106">
        <f t="shared" si="385"/>
        <v>2.3373534678582679</v>
      </c>
      <c r="F3552" s="107">
        <f t="shared" si="386"/>
        <v>56</v>
      </c>
      <c r="G3552" s="107">
        <f>COUNTIF(Data_Eksportir!$H$2:$H$3401,A3552)</f>
        <v>0</v>
      </c>
      <c r="H3552" s="104" t="str">
        <f t="shared" si="387"/>
        <v>1 – 5</v>
      </c>
      <c r="I3552" s="104" t="str">
        <f t="shared" si="388"/>
        <v>Di bawah ambang nilai</v>
      </c>
      <c r="J3552" s="106">
        <f t="shared" si="389"/>
        <v>2255490.003552</v>
      </c>
      <c r="K3552" s="105">
        <f t="shared" si="390"/>
        <v>0</v>
      </c>
      <c r="L3552" s="106">
        <f t="shared" si="391"/>
        <v>0</v>
      </c>
    </row>
    <row r="3553" spans="1:12" x14ac:dyDescent="0.3">
      <c r="A3553" s="104" t="s">
        <v>7477</v>
      </c>
      <c r="B3553" s="104" t="s">
        <v>7478</v>
      </c>
      <c r="C3553" s="105">
        <v>223080</v>
      </c>
      <c r="D3553" s="105">
        <v>632324</v>
      </c>
      <c r="E3553" s="106">
        <f t="shared" si="385"/>
        <v>2.8345167652859962</v>
      </c>
      <c r="F3553" s="107">
        <f t="shared" si="386"/>
        <v>56</v>
      </c>
      <c r="G3553" s="107">
        <f>COUNTIF(Data_Eksportir!$H$2:$H$3401,A3553)</f>
        <v>0</v>
      </c>
      <c r="H3553" s="104" t="str">
        <f t="shared" si="387"/>
        <v>1 – 5</v>
      </c>
      <c r="I3553" s="104" t="str">
        <f t="shared" si="388"/>
        <v>Di bawah ambang nilai</v>
      </c>
      <c r="J3553" s="106">
        <f t="shared" si="389"/>
        <v>632324.00355300005</v>
      </c>
      <c r="K3553" s="105">
        <f t="shared" si="390"/>
        <v>0</v>
      </c>
      <c r="L3553" s="106">
        <f t="shared" si="391"/>
        <v>0</v>
      </c>
    </row>
    <row r="3554" spans="1:12" x14ac:dyDescent="0.3">
      <c r="A3554" s="104" t="s">
        <v>7479</v>
      </c>
      <c r="B3554" s="104" t="s">
        <v>7480</v>
      </c>
      <c r="C3554" s="105">
        <v>12601728</v>
      </c>
      <c r="D3554" s="105">
        <v>32644155</v>
      </c>
      <c r="E3554" s="106">
        <f t="shared" si="385"/>
        <v>2.5904506905719598</v>
      </c>
      <c r="F3554" s="107">
        <f t="shared" si="386"/>
        <v>56</v>
      </c>
      <c r="G3554" s="107">
        <f>COUNTIF(Data_Eksportir!$H$2:$H$3401,A3554)</f>
        <v>0</v>
      </c>
      <c r="H3554" s="104" t="str">
        <f t="shared" si="387"/>
        <v>1 – 5</v>
      </c>
      <c r="I3554" s="104" t="str">
        <f t="shared" si="388"/>
        <v>Belum terwakili</v>
      </c>
      <c r="J3554" s="106">
        <f t="shared" si="389"/>
        <v>32644155.003554001</v>
      </c>
      <c r="K3554" s="105">
        <f t="shared" si="390"/>
        <v>32644155</v>
      </c>
      <c r="L3554" s="106">
        <f t="shared" si="391"/>
        <v>32644155.003554001</v>
      </c>
    </row>
    <row r="3555" spans="1:12" x14ac:dyDescent="0.3">
      <c r="A3555" s="104" t="s">
        <v>7481</v>
      </c>
      <c r="B3555" s="104" t="s">
        <v>7482</v>
      </c>
      <c r="C3555" s="105">
        <v>129433</v>
      </c>
      <c r="D3555" s="105">
        <v>431428</v>
      </c>
      <c r="E3555" s="106">
        <f t="shared" si="385"/>
        <v>3.3332148679239451</v>
      </c>
      <c r="F3555" s="107">
        <f t="shared" si="386"/>
        <v>56</v>
      </c>
      <c r="G3555" s="107">
        <f>COUNTIF(Data_Eksportir!$H$2:$H$3401,A3555)</f>
        <v>0</v>
      </c>
      <c r="H3555" s="104" t="str">
        <f t="shared" si="387"/>
        <v>1 – 5</v>
      </c>
      <c r="I3555" s="104" t="str">
        <f t="shared" si="388"/>
        <v>Di bawah ambang nilai</v>
      </c>
      <c r="J3555" s="106">
        <f t="shared" si="389"/>
        <v>431428.003555</v>
      </c>
      <c r="K3555" s="105">
        <f t="shared" si="390"/>
        <v>0</v>
      </c>
      <c r="L3555" s="106">
        <f t="shared" si="391"/>
        <v>0</v>
      </c>
    </row>
    <row r="3556" spans="1:12" x14ac:dyDescent="0.3">
      <c r="A3556" s="104" t="s">
        <v>7483</v>
      </c>
      <c r="B3556" s="104" t="s">
        <v>7484</v>
      </c>
      <c r="C3556" s="105">
        <v>1086087</v>
      </c>
      <c r="D3556" s="105">
        <v>4993772</v>
      </c>
      <c r="E3556" s="106">
        <f t="shared" si="385"/>
        <v>4.5979484148139145</v>
      </c>
      <c r="F3556" s="107">
        <f t="shared" si="386"/>
        <v>56</v>
      </c>
      <c r="G3556" s="107">
        <f>COUNTIF(Data_Eksportir!$H$2:$H$3401,A3556)</f>
        <v>0</v>
      </c>
      <c r="H3556" s="104" t="str">
        <f t="shared" si="387"/>
        <v>1 – 5</v>
      </c>
      <c r="I3556" s="104" t="str">
        <f t="shared" si="388"/>
        <v>Di bawah ambang nilai</v>
      </c>
      <c r="J3556" s="106">
        <f t="shared" si="389"/>
        <v>4993772.0035560001</v>
      </c>
      <c r="K3556" s="105">
        <f t="shared" si="390"/>
        <v>0</v>
      </c>
      <c r="L3556" s="106">
        <f t="shared" si="391"/>
        <v>0</v>
      </c>
    </row>
    <row r="3557" spans="1:12" x14ac:dyDescent="0.3">
      <c r="A3557" s="104" t="s">
        <v>7485</v>
      </c>
      <c r="B3557" s="104" t="s">
        <v>7486</v>
      </c>
      <c r="C3557" s="105">
        <v>16652</v>
      </c>
      <c r="D3557" s="105">
        <v>36464</v>
      </c>
      <c r="E3557" s="106">
        <f t="shared" si="385"/>
        <v>2.1897669949555607</v>
      </c>
      <c r="F3557" s="107">
        <f t="shared" si="386"/>
        <v>56</v>
      </c>
      <c r="G3557" s="107">
        <f>COUNTIF(Data_Eksportir!$H$2:$H$3401,A3557)</f>
        <v>0</v>
      </c>
      <c r="H3557" s="104" t="str">
        <f t="shared" si="387"/>
        <v>1 – 5</v>
      </c>
      <c r="I3557" s="104" t="str">
        <f t="shared" si="388"/>
        <v>Di bawah ambang nilai</v>
      </c>
      <c r="J3557" s="106">
        <f t="shared" si="389"/>
        <v>36464.003557000004</v>
      </c>
      <c r="K3557" s="105">
        <f t="shared" si="390"/>
        <v>0</v>
      </c>
      <c r="L3557" s="106">
        <f t="shared" si="391"/>
        <v>0</v>
      </c>
    </row>
    <row r="3558" spans="1:12" x14ac:dyDescent="0.3">
      <c r="A3558" s="104" t="s">
        <v>7487</v>
      </c>
      <c r="B3558" s="104" t="s">
        <v>7488</v>
      </c>
      <c r="C3558" s="105">
        <v>5383</v>
      </c>
      <c r="D3558" s="105">
        <v>59103</v>
      </c>
      <c r="E3558" s="106">
        <f t="shared" si="385"/>
        <v>10.979565298160876</v>
      </c>
      <c r="F3558" s="107">
        <f t="shared" si="386"/>
        <v>56</v>
      </c>
      <c r="G3558" s="107">
        <f>COUNTIF(Data_Eksportir!$H$2:$H$3401,A3558)</f>
        <v>0</v>
      </c>
      <c r="H3558" s="104" t="str">
        <f t="shared" si="387"/>
        <v>5 – 20</v>
      </c>
      <c r="I3558" s="104" t="str">
        <f t="shared" si="388"/>
        <v>Di bawah ambang nilai</v>
      </c>
      <c r="J3558" s="106">
        <f t="shared" si="389"/>
        <v>59103.003557999997</v>
      </c>
      <c r="K3558" s="105">
        <f t="shared" si="390"/>
        <v>0</v>
      </c>
      <c r="L3558" s="106">
        <f t="shared" si="391"/>
        <v>0</v>
      </c>
    </row>
    <row r="3559" spans="1:12" x14ac:dyDescent="0.3">
      <c r="A3559" s="104" t="s">
        <v>7489</v>
      </c>
      <c r="B3559" s="104" t="s">
        <v>7490</v>
      </c>
      <c r="C3559" s="105">
        <v>3</v>
      </c>
      <c r="D3559" s="105">
        <v>43</v>
      </c>
      <c r="E3559" s="106">
        <f t="shared" si="385"/>
        <v>14.333333333333334</v>
      </c>
      <c r="F3559" s="107">
        <f t="shared" si="386"/>
        <v>56</v>
      </c>
      <c r="G3559" s="107">
        <f>COUNTIF(Data_Eksportir!$H$2:$H$3401,A3559)</f>
        <v>0</v>
      </c>
      <c r="H3559" s="104" t="str">
        <f t="shared" si="387"/>
        <v>5 – 20</v>
      </c>
      <c r="I3559" s="104" t="str">
        <f t="shared" si="388"/>
        <v>Di bawah ambang nilai</v>
      </c>
      <c r="J3559" s="106">
        <f t="shared" si="389"/>
        <v>43.003559000000003</v>
      </c>
      <c r="K3559" s="105">
        <f t="shared" si="390"/>
        <v>0</v>
      </c>
      <c r="L3559" s="106">
        <f t="shared" si="391"/>
        <v>0</v>
      </c>
    </row>
    <row r="3560" spans="1:12" x14ac:dyDescent="0.3">
      <c r="A3560" s="104" t="s">
        <v>7491</v>
      </c>
      <c r="B3560" s="104" t="s">
        <v>7492</v>
      </c>
      <c r="C3560" s="105">
        <v>187611</v>
      </c>
      <c r="D3560" s="105">
        <v>8054776</v>
      </c>
      <c r="E3560" s="106">
        <f t="shared" si="385"/>
        <v>42.93338876718316</v>
      </c>
      <c r="F3560" s="107">
        <f t="shared" si="386"/>
        <v>56</v>
      </c>
      <c r="G3560" s="107">
        <f>COUNTIF(Data_Eksportir!$H$2:$H$3401,A3560)</f>
        <v>0</v>
      </c>
      <c r="H3560" s="104" t="str">
        <f t="shared" si="387"/>
        <v>20 – 100</v>
      </c>
      <c r="I3560" s="104" t="str">
        <f t="shared" si="388"/>
        <v>Di bawah ambang nilai</v>
      </c>
      <c r="J3560" s="106">
        <f t="shared" si="389"/>
        <v>8054776.0035600001</v>
      </c>
      <c r="K3560" s="105">
        <f t="shared" si="390"/>
        <v>0</v>
      </c>
      <c r="L3560" s="106">
        <f t="shared" si="391"/>
        <v>0</v>
      </c>
    </row>
    <row r="3561" spans="1:12" x14ac:dyDescent="0.3">
      <c r="A3561" s="104" t="s">
        <v>7493</v>
      </c>
      <c r="B3561" s="104" t="s">
        <v>7494</v>
      </c>
      <c r="C3561" s="105">
        <v>23377</v>
      </c>
      <c r="D3561" s="105">
        <v>88674</v>
      </c>
      <c r="E3561" s="106">
        <f t="shared" si="385"/>
        <v>3.7932155537494117</v>
      </c>
      <c r="F3561" s="107">
        <f t="shared" si="386"/>
        <v>56</v>
      </c>
      <c r="G3561" s="107">
        <f>COUNTIF(Data_Eksportir!$H$2:$H$3401,A3561)</f>
        <v>0</v>
      </c>
      <c r="H3561" s="104" t="str">
        <f t="shared" si="387"/>
        <v>1 – 5</v>
      </c>
      <c r="I3561" s="104" t="str">
        <f t="shared" si="388"/>
        <v>Di bawah ambang nilai</v>
      </c>
      <c r="J3561" s="106">
        <f t="shared" si="389"/>
        <v>88674.003561000005</v>
      </c>
      <c r="K3561" s="105">
        <f t="shared" si="390"/>
        <v>0</v>
      </c>
      <c r="L3561" s="106">
        <f t="shared" si="391"/>
        <v>0</v>
      </c>
    </row>
    <row r="3562" spans="1:12" x14ac:dyDescent="0.3">
      <c r="A3562" s="104" t="s">
        <v>7495</v>
      </c>
      <c r="B3562" s="104" t="s">
        <v>7496</v>
      </c>
      <c r="C3562" s="105">
        <v>13293</v>
      </c>
      <c r="D3562" s="105">
        <v>429061</v>
      </c>
      <c r="E3562" s="106">
        <f t="shared" si="385"/>
        <v>32.277213571052435</v>
      </c>
      <c r="F3562" s="107">
        <f t="shared" si="386"/>
        <v>56</v>
      </c>
      <c r="G3562" s="107">
        <f>COUNTIF(Data_Eksportir!$H$2:$H$3401,A3562)</f>
        <v>0</v>
      </c>
      <c r="H3562" s="104" t="str">
        <f t="shared" si="387"/>
        <v>20 – 100</v>
      </c>
      <c r="I3562" s="104" t="str">
        <f t="shared" si="388"/>
        <v>Di bawah ambang nilai</v>
      </c>
      <c r="J3562" s="106">
        <f t="shared" si="389"/>
        <v>429061.003562</v>
      </c>
      <c r="K3562" s="105">
        <f t="shared" si="390"/>
        <v>0</v>
      </c>
      <c r="L3562" s="106">
        <f t="shared" si="391"/>
        <v>0</v>
      </c>
    </row>
    <row r="3563" spans="1:12" x14ac:dyDescent="0.3">
      <c r="A3563" s="104" t="s">
        <v>7497</v>
      </c>
      <c r="B3563" s="104" t="s">
        <v>7498</v>
      </c>
      <c r="C3563" s="105">
        <v>59638</v>
      </c>
      <c r="D3563" s="105">
        <v>306852</v>
      </c>
      <c r="E3563" s="106">
        <f t="shared" si="385"/>
        <v>5.1452429658942282</v>
      </c>
      <c r="F3563" s="107">
        <f t="shared" si="386"/>
        <v>56</v>
      </c>
      <c r="G3563" s="107">
        <f>COUNTIF(Data_Eksportir!$H$2:$H$3401,A3563)</f>
        <v>0</v>
      </c>
      <c r="H3563" s="104" t="str">
        <f t="shared" si="387"/>
        <v>5 – 20</v>
      </c>
      <c r="I3563" s="104" t="str">
        <f t="shared" si="388"/>
        <v>Di bawah ambang nilai</v>
      </c>
      <c r="J3563" s="106">
        <f t="shared" si="389"/>
        <v>306852.00356300001</v>
      </c>
      <c r="K3563" s="105">
        <f t="shared" si="390"/>
        <v>0</v>
      </c>
      <c r="L3563" s="106">
        <f t="shared" si="391"/>
        <v>0</v>
      </c>
    </row>
    <row r="3564" spans="1:12" x14ac:dyDescent="0.3">
      <c r="A3564" s="104" t="s">
        <v>7499</v>
      </c>
      <c r="B3564" s="104" t="s">
        <v>7500</v>
      </c>
      <c r="C3564" s="105">
        <v>122</v>
      </c>
      <c r="D3564" s="105">
        <v>1194</v>
      </c>
      <c r="E3564" s="106">
        <f t="shared" si="385"/>
        <v>9.7868852459016402</v>
      </c>
      <c r="F3564" s="107">
        <f t="shared" si="386"/>
        <v>56</v>
      </c>
      <c r="G3564" s="107">
        <f>COUNTIF(Data_Eksportir!$H$2:$H$3401,A3564)</f>
        <v>0</v>
      </c>
      <c r="H3564" s="104" t="str">
        <f t="shared" si="387"/>
        <v>5 – 20</v>
      </c>
      <c r="I3564" s="104" t="str">
        <f t="shared" si="388"/>
        <v>Di bawah ambang nilai</v>
      </c>
      <c r="J3564" s="106">
        <f t="shared" si="389"/>
        <v>1194.0035640000001</v>
      </c>
      <c r="K3564" s="105">
        <f t="shared" si="390"/>
        <v>0</v>
      </c>
      <c r="L3564" s="106">
        <f t="shared" si="391"/>
        <v>0</v>
      </c>
    </row>
    <row r="3565" spans="1:12" x14ac:dyDescent="0.3">
      <c r="A3565" s="104" t="s">
        <v>7501</v>
      </c>
      <c r="B3565" s="104" t="s">
        <v>7502</v>
      </c>
      <c r="C3565" s="105">
        <v>20918</v>
      </c>
      <c r="D3565" s="105">
        <v>53550</v>
      </c>
      <c r="E3565" s="106">
        <f t="shared" si="385"/>
        <v>2.5599961755425951</v>
      </c>
      <c r="F3565" s="107">
        <f t="shared" si="386"/>
        <v>56</v>
      </c>
      <c r="G3565" s="107">
        <f>COUNTIF(Data_Eksportir!$H$2:$H$3401,A3565)</f>
        <v>0</v>
      </c>
      <c r="H3565" s="104" t="str">
        <f t="shared" si="387"/>
        <v>1 – 5</v>
      </c>
      <c r="I3565" s="104" t="str">
        <f t="shared" si="388"/>
        <v>Di bawah ambang nilai</v>
      </c>
      <c r="J3565" s="106">
        <f t="shared" si="389"/>
        <v>53550.003564999999</v>
      </c>
      <c r="K3565" s="105">
        <f t="shared" si="390"/>
        <v>0</v>
      </c>
      <c r="L3565" s="106">
        <f t="shared" si="391"/>
        <v>0</v>
      </c>
    </row>
    <row r="3566" spans="1:12" x14ac:dyDescent="0.3">
      <c r="A3566" s="104" t="s">
        <v>7503</v>
      </c>
      <c r="B3566" s="104" t="s">
        <v>7504</v>
      </c>
      <c r="C3566" s="105">
        <v>3830</v>
      </c>
      <c r="D3566" s="105">
        <v>13787</v>
      </c>
      <c r="E3566" s="106">
        <f t="shared" si="385"/>
        <v>3.5997389033942557</v>
      </c>
      <c r="F3566" s="107">
        <f t="shared" si="386"/>
        <v>56</v>
      </c>
      <c r="G3566" s="107">
        <f>COUNTIF(Data_Eksportir!$H$2:$H$3401,A3566)</f>
        <v>0</v>
      </c>
      <c r="H3566" s="104" t="str">
        <f t="shared" si="387"/>
        <v>1 – 5</v>
      </c>
      <c r="I3566" s="104" t="str">
        <f t="shared" si="388"/>
        <v>Di bawah ambang nilai</v>
      </c>
      <c r="J3566" s="106">
        <f t="shared" si="389"/>
        <v>13787.003565999999</v>
      </c>
      <c r="K3566" s="105">
        <f t="shared" si="390"/>
        <v>0</v>
      </c>
      <c r="L3566" s="106">
        <f t="shared" si="391"/>
        <v>0</v>
      </c>
    </row>
    <row r="3567" spans="1:12" x14ac:dyDescent="0.3">
      <c r="A3567" s="104" t="s">
        <v>7505</v>
      </c>
      <c r="B3567" s="104" t="s">
        <v>7506</v>
      </c>
      <c r="C3567" s="105">
        <v>583898</v>
      </c>
      <c r="D3567" s="105">
        <v>1960674</v>
      </c>
      <c r="E3567" s="106">
        <f t="shared" si="385"/>
        <v>3.3579049765541242</v>
      </c>
      <c r="F3567" s="107">
        <f t="shared" si="386"/>
        <v>56</v>
      </c>
      <c r="G3567" s="107">
        <f>COUNTIF(Data_Eksportir!$H$2:$H$3401,A3567)</f>
        <v>0</v>
      </c>
      <c r="H3567" s="104" t="str">
        <f t="shared" si="387"/>
        <v>1 – 5</v>
      </c>
      <c r="I3567" s="104" t="str">
        <f t="shared" si="388"/>
        <v>Di bawah ambang nilai</v>
      </c>
      <c r="J3567" s="106">
        <f t="shared" si="389"/>
        <v>1960674.0035669999</v>
      </c>
      <c r="K3567" s="105">
        <f t="shared" si="390"/>
        <v>0</v>
      </c>
      <c r="L3567" s="106">
        <f t="shared" si="391"/>
        <v>0</v>
      </c>
    </row>
    <row r="3568" spans="1:12" x14ac:dyDescent="0.3">
      <c r="A3568" s="104" t="s">
        <v>7507</v>
      </c>
      <c r="B3568" s="104" t="s">
        <v>7508</v>
      </c>
      <c r="C3568" s="105">
        <v>181398</v>
      </c>
      <c r="D3568" s="105">
        <v>2702887</v>
      </c>
      <c r="E3568" s="106">
        <f t="shared" si="385"/>
        <v>14.900313123628706</v>
      </c>
      <c r="F3568" s="107">
        <f t="shared" si="386"/>
        <v>56</v>
      </c>
      <c r="G3568" s="107">
        <f>COUNTIF(Data_Eksportir!$H$2:$H$3401,A3568)</f>
        <v>0</v>
      </c>
      <c r="H3568" s="104" t="str">
        <f t="shared" si="387"/>
        <v>5 – 20</v>
      </c>
      <c r="I3568" s="104" t="str">
        <f t="shared" si="388"/>
        <v>Di bawah ambang nilai</v>
      </c>
      <c r="J3568" s="106">
        <f t="shared" si="389"/>
        <v>2702887.0035680002</v>
      </c>
      <c r="K3568" s="105">
        <f t="shared" si="390"/>
        <v>0</v>
      </c>
      <c r="L3568" s="106">
        <f t="shared" si="391"/>
        <v>0</v>
      </c>
    </row>
    <row r="3569" spans="1:12" x14ac:dyDescent="0.3">
      <c r="A3569" s="104" t="s">
        <v>7509</v>
      </c>
      <c r="B3569" s="104" t="s">
        <v>7510</v>
      </c>
      <c r="C3569" s="105">
        <v>782674</v>
      </c>
      <c r="D3569" s="105">
        <v>3564837</v>
      </c>
      <c r="E3569" s="106">
        <f t="shared" si="385"/>
        <v>4.5546894364703565</v>
      </c>
      <c r="F3569" s="107">
        <f t="shared" si="386"/>
        <v>56</v>
      </c>
      <c r="G3569" s="107">
        <f>COUNTIF(Data_Eksportir!$H$2:$H$3401,A3569)</f>
        <v>0</v>
      </c>
      <c r="H3569" s="104" t="str">
        <f t="shared" si="387"/>
        <v>1 – 5</v>
      </c>
      <c r="I3569" s="104" t="str">
        <f t="shared" si="388"/>
        <v>Di bawah ambang nilai</v>
      </c>
      <c r="J3569" s="106">
        <f t="shared" si="389"/>
        <v>3564837.0035689999</v>
      </c>
      <c r="K3569" s="105">
        <f t="shared" si="390"/>
        <v>0</v>
      </c>
      <c r="L3569" s="106">
        <f t="shared" si="391"/>
        <v>0</v>
      </c>
    </row>
    <row r="3570" spans="1:12" x14ac:dyDescent="0.3">
      <c r="A3570" s="104" t="s">
        <v>7511</v>
      </c>
      <c r="B3570" s="104" t="s">
        <v>7512</v>
      </c>
      <c r="C3570" s="105">
        <v>2087</v>
      </c>
      <c r="D3570" s="105">
        <v>8847</v>
      </c>
      <c r="E3570" s="106">
        <f t="shared" si="385"/>
        <v>4.2390991854336368</v>
      </c>
      <c r="F3570" s="107">
        <f t="shared" si="386"/>
        <v>56</v>
      </c>
      <c r="G3570" s="107">
        <f>COUNTIF(Data_Eksportir!$H$2:$H$3401,A3570)</f>
        <v>0</v>
      </c>
      <c r="H3570" s="104" t="str">
        <f t="shared" si="387"/>
        <v>1 – 5</v>
      </c>
      <c r="I3570" s="104" t="str">
        <f t="shared" si="388"/>
        <v>Di bawah ambang nilai</v>
      </c>
      <c r="J3570" s="106">
        <f t="shared" si="389"/>
        <v>8847.0035700000008</v>
      </c>
      <c r="K3570" s="105">
        <f t="shared" si="390"/>
        <v>0</v>
      </c>
      <c r="L3570" s="106">
        <f t="shared" si="391"/>
        <v>0</v>
      </c>
    </row>
    <row r="3571" spans="1:12" x14ac:dyDescent="0.3">
      <c r="A3571" s="104" t="s">
        <v>7513</v>
      </c>
      <c r="B3571" s="104" t="s">
        <v>7514</v>
      </c>
      <c r="C3571" s="105">
        <v>14140</v>
      </c>
      <c r="D3571" s="105">
        <v>201059</v>
      </c>
      <c r="E3571" s="106">
        <f t="shared" si="385"/>
        <v>14.219165487977369</v>
      </c>
      <c r="F3571" s="107">
        <f t="shared" si="386"/>
        <v>56</v>
      </c>
      <c r="G3571" s="107">
        <f>COUNTIF(Data_Eksportir!$H$2:$H$3401,A3571)</f>
        <v>0</v>
      </c>
      <c r="H3571" s="104" t="str">
        <f t="shared" si="387"/>
        <v>5 – 20</v>
      </c>
      <c r="I3571" s="104" t="str">
        <f t="shared" si="388"/>
        <v>Di bawah ambang nilai</v>
      </c>
      <c r="J3571" s="106">
        <f t="shared" si="389"/>
        <v>201059.00357100001</v>
      </c>
      <c r="K3571" s="105">
        <f t="shared" si="390"/>
        <v>0</v>
      </c>
      <c r="L3571" s="106">
        <f t="shared" si="391"/>
        <v>0</v>
      </c>
    </row>
    <row r="3572" spans="1:12" x14ac:dyDescent="0.3">
      <c r="A3572" s="104" t="s">
        <v>7515</v>
      </c>
      <c r="B3572" s="104" t="s">
        <v>7516</v>
      </c>
      <c r="C3572" s="105">
        <v>212</v>
      </c>
      <c r="D3572" s="105">
        <v>461</v>
      </c>
      <c r="E3572" s="106">
        <f t="shared" si="385"/>
        <v>2.1745283018867925</v>
      </c>
      <c r="F3572" s="107">
        <f t="shared" si="386"/>
        <v>56</v>
      </c>
      <c r="G3572" s="107">
        <f>COUNTIF(Data_Eksportir!$H$2:$H$3401,A3572)</f>
        <v>4</v>
      </c>
      <c r="H3572" s="104" t="str">
        <f t="shared" si="387"/>
        <v>1 – 5</v>
      </c>
      <c r="I3572" s="104" t="str">
        <f t="shared" si="388"/>
        <v>Di bawah ambang nilai</v>
      </c>
      <c r="J3572" s="106">
        <f t="shared" si="389"/>
        <v>461.00357200000002</v>
      </c>
      <c r="K3572" s="105">
        <f t="shared" si="390"/>
        <v>0</v>
      </c>
      <c r="L3572" s="106">
        <f t="shared" si="391"/>
        <v>0</v>
      </c>
    </row>
    <row r="3573" spans="1:12" x14ac:dyDescent="0.3">
      <c r="A3573" s="104" t="s">
        <v>7517</v>
      </c>
      <c r="B3573" s="104" t="s">
        <v>7518</v>
      </c>
      <c r="C3573" s="105">
        <v>51650</v>
      </c>
      <c r="D3573" s="105">
        <v>606801</v>
      </c>
      <c r="E3573" s="106">
        <f t="shared" si="385"/>
        <v>11.748325266214907</v>
      </c>
      <c r="F3573" s="107">
        <f t="shared" si="386"/>
        <v>56</v>
      </c>
      <c r="G3573" s="107">
        <f>COUNTIF(Data_Eksportir!$H$2:$H$3401,A3573)</f>
        <v>0</v>
      </c>
      <c r="H3573" s="104" t="str">
        <f t="shared" si="387"/>
        <v>5 – 20</v>
      </c>
      <c r="I3573" s="104" t="str">
        <f t="shared" si="388"/>
        <v>Di bawah ambang nilai</v>
      </c>
      <c r="J3573" s="106">
        <f t="shared" si="389"/>
        <v>606801.00357299997</v>
      </c>
      <c r="K3573" s="105">
        <f t="shared" si="390"/>
        <v>0</v>
      </c>
      <c r="L3573" s="106">
        <f t="shared" si="391"/>
        <v>0</v>
      </c>
    </row>
    <row r="3574" spans="1:12" x14ac:dyDescent="0.3">
      <c r="A3574" s="104" t="s">
        <v>7519</v>
      </c>
      <c r="B3574" s="104" t="s">
        <v>7520</v>
      </c>
      <c r="C3574" s="105">
        <v>2920956</v>
      </c>
      <c r="D3574" s="105">
        <v>20426005</v>
      </c>
      <c r="E3574" s="106">
        <f t="shared" si="385"/>
        <v>6.9929177296748053</v>
      </c>
      <c r="F3574" s="107">
        <f t="shared" si="386"/>
        <v>56</v>
      </c>
      <c r="G3574" s="107">
        <f>COUNTIF(Data_Eksportir!$H$2:$H$3401,A3574)</f>
        <v>0</v>
      </c>
      <c r="H3574" s="104" t="str">
        <f t="shared" si="387"/>
        <v>5 – 20</v>
      </c>
      <c r="I3574" s="104" t="str">
        <f t="shared" si="388"/>
        <v>Belum terwakili</v>
      </c>
      <c r="J3574" s="106">
        <f t="shared" si="389"/>
        <v>20426005.003573999</v>
      </c>
      <c r="K3574" s="105">
        <f t="shared" si="390"/>
        <v>20426005</v>
      </c>
      <c r="L3574" s="106">
        <f t="shared" si="391"/>
        <v>20426005.003573999</v>
      </c>
    </row>
    <row r="3575" spans="1:12" x14ac:dyDescent="0.3">
      <c r="A3575" s="104" t="s">
        <v>7521</v>
      </c>
      <c r="B3575" s="104" t="s">
        <v>7522</v>
      </c>
      <c r="C3575" s="105">
        <v>62644</v>
      </c>
      <c r="D3575" s="105">
        <v>266457</v>
      </c>
      <c r="E3575" s="106">
        <f t="shared" si="385"/>
        <v>4.2535119085626718</v>
      </c>
      <c r="F3575" s="107">
        <f t="shared" si="386"/>
        <v>56</v>
      </c>
      <c r="G3575" s="107">
        <f>COUNTIF(Data_Eksportir!$H$2:$H$3401,A3575)</f>
        <v>0</v>
      </c>
      <c r="H3575" s="104" t="str">
        <f t="shared" si="387"/>
        <v>1 – 5</v>
      </c>
      <c r="I3575" s="104" t="str">
        <f t="shared" si="388"/>
        <v>Di bawah ambang nilai</v>
      </c>
      <c r="J3575" s="106">
        <f t="shared" si="389"/>
        <v>266457.00357499998</v>
      </c>
      <c r="K3575" s="105">
        <f t="shared" si="390"/>
        <v>0</v>
      </c>
      <c r="L3575" s="106">
        <f t="shared" si="391"/>
        <v>0</v>
      </c>
    </row>
    <row r="3576" spans="1:12" x14ac:dyDescent="0.3">
      <c r="A3576" s="104" t="s">
        <v>7523</v>
      </c>
      <c r="B3576" s="104" t="s">
        <v>7524</v>
      </c>
      <c r="C3576" s="105">
        <v>113379</v>
      </c>
      <c r="D3576" s="105">
        <v>325894</v>
      </c>
      <c r="E3576" s="106">
        <f t="shared" si="385"/>
        <v>2.8743770892316918</v>
      </c>
      <c r="F3576" s="107">
        <f t="shared" si="386"/>
        <v>56</v>
      </c>
      <c r="G3576" s="107">
        <f>COUNTIF(Data_Eksportir!$H$2:$H$3401,A3576)</f>
        <v>3</v>
      </c>
      <c r="H3576" s="104" t="str">
        <f t="shared" si="387"/>
        <v>1 – 5</v>
      </c>
      <c r="I3576" s="104" t="str">
        <f t="shared" si="388"/>
        <v>Di bawah ambang nilai</v>
      </c>
      <c r="J3576" s="106">
        <f t="shared" si="389"/>
        <v>325894.00357599999</v>
      </c>
      <c r="K3576" s="105">
        <f t="shared" si="390"/>
        <v>0</v>
      </c>
      <c r="L3576" s="106">
        <f t="shared" si="391"/>
        <v>0</v>
      </c>
    </row>
    <row r="3577" spans="1:12" x14ac:dyDescent="0.3">
      <c r="A3577" s="104" t="s">
        <v>7525</v>
      </c>
      <c r="B3577" s="104" t="s">
        <v>7526</v>
      </c>
      <c r="C3577" s="105">
        <v>220</v>
      </c>
      <c r="D3577" s="105">
        <v>6214</v>
      </c>
      <c r="E3577" s="106">
        <f t="shared" si="385"/>
        <v>28.245454545454546</v>
      </c>
      <c r="F3577" s="107">
        <f t="shared" si="386"/>
        <v>56</v>
      </c>
      <c r="G3577" s="107">
        <f>COUNTIF(Data_Eksportir!$H$2:$H$3401,A3577)</f>
        <v>0</v>
      </c>
      <c r="H3577" s="104" t="str">
        <f t="shared" si="387"/>
        <v>20 – 100</v>
      </c>
      <c r="I3577" s="104" t="str">
        <f t="shared" si="388"/>
        <v>Di bawah ambang nilai</v>
      </c>
      <c r="J3577" s="106">
        <f t="shared" si="389"/>
        <v>6214.0035770000004</v>
      </c>
      <c r="K3577" s="105">
        <f t="shared" si="390"/>
        <v>0</v>
      </c>
      <c r="L3577" s="106">
        <f t="shared" si="391"/>
        <v>0</v>
      </c>
    </row>
    <row r="3578" spans="1:12" x14ac:dyDescent="0.3">
      <c r="A3578" s="104" t="s">
        <v>7527</v>
      </c>
      <c r="B3578" s="104" t="s">
        <v>7528</v>
      </c>
      <c r="C3578" s="105">
        <v>5115</v>
      </c>
      <c r="D3578" s="105">
        <v>39946</v>
      </c>
      <c r="E3578" s="106">
        <f t="shared" si="385"/>
        <v>7.8095796676441838</v>
      </c>
      <c r="F3578" s="107">
        <f t="shared" si="386"/>
        <v>56</v>
      </c>
      <c r="G3578" s="107">
        <f>COUNTIF(Data_Eksportir!$H$2:$H$3401,A3578)</f>
        <v>0</v>
      </c>
      <c r="H3578" s="104" t="str">
        <f t="shared" si="387"/>
        <v>5 – 20</v>
      </c>
      <c r="I3578" s="104" t="str">
        <f t="shared" si="388"/>
        <v>Di bawah ambang nilai</v>
      </c>
      <c r="J3578" s="106">
        <f t="shared" si="389"/>
        <v>39946.003578000003</v>
      </c>
      <c r="K3578" s="105">
        <f t="shared" si="390"/>
        <v>0</v>
      </c>
      <c r="L3578" s="106">
        <f t="shared" si="391"/>
        <v>0</v>
      </c>
    </row>
    <row r="3579" spans="1:12" x14ac:dyDescent="0.3">
      <c r="A3579" s="104" t="s">
        <v>7529</v>
      </c>
      <c r="B3579" s="104" t="s">
        <v>7530</v>
      </c>
      <c r="C3579" s="105">
        <v>354960</v>
      </c>
      <c r="D3579" s="105">
        <v>1089082</v>
      </c>
      <c r="E3579" s="106">
        <f t="shared" si="385"/>
        <v>3.0681823304034257</v>
      </c>
      <c r="F3579" s="107">
        <f t="shared" si="386"/>
        <v>56</v>
      </c>
      <c r="G3579" s="107">
        <f>COUNTIF(Data_Eksportir!$H$2:$H$3401,A3579)</f>
        <v>0</v>
      </c>
      <c r="H3579" s="104" t="str">
        <f t="shared" si="387"/>
        <v>1 – 5</v>
      </c>
      <c r="I3579" s="104" t="str">
        <f t="shared" si="388"/>
        <v>Di bawah ambang nilai</v>
      </c>
      <c r="J3579" s="106">
        <f t="shared" si="389"/>
        <v>1089082.003579</v>
      </c>
      <c r="K3579" s="105">
        <f t="shared" si="390"/>
        <v>0</v>
      </c>
      <c r="L3579" s="106">
        <f t="shared" si="391"/>
        <v>0</v>
      </c>
    </row>
    <row r="3580" spans="1:12" x14ac:dyDescent="0.3">
      <c r="A3580" s="104" t="s">
        <v>7531</v>
      </c>
      <c r="B3580" s="104" t="s">
        <v>7532</v>
      </c>
      <c r="C3580" s="105">
        <v>43500</v>
      </c>
      <c r="D3580" s="105">
        <v>15317</v>
      </c>
      <c r="E3580" s="106">
        <f t="shared" si="385"/>
        <v>0.35211494252873565</v>
      </c>
      <c r="F3580" s="107">
        <f t="shared" si="386"/>
        <v>57</v>
      </c>
      <c r="G3580" s="107">
        <f>COUNTIF(Data_Eksportir!$H$2:$H$3401,A3580)</f>
        <v>0</v>
      </c>
      <c r="H3580" s="104" t="str">
        <f t="shared" si="387"/>
        <v>Di bawah 1</v>
      </c>
      <c r="I3580" s="104" t="str">
        <f t="shared" si="388"/>
        <v>Di bawah ambang nilai</v>
      </c>
      <c r="J3580" s="106">
        <f t="shared" si="389"/>
        <v>15317.003580000001</v>
      </c>
      <c r="K3580" s="105">
        <f t="shared" si="390"/>
        <v>0</v>
      </c>
      <c r="L3580" s="106">
        <f t="shared" si="391"/>
        <v>0</v>
      </c>
    </row>
    <row r="3581" spans="1:12" x14ac:dyDescent="0.3">
      <c r="A3581" s="104" t="s">
        <v>7533</v>
      </c>
      <c r="B3581" s="104" t="s">
        <v>7534</v>
      </c>
      <c r="C3581" s="105">
        <v>28633</v>
      </c>
      <c r="D3581" s="105">
        <v>272544</v>
      </c>
      <c r="E3581" s="106">
        <f t="shared" si="385"/>
        <v>9.5185275730800125</v>
      </c>
      <c r="F3581" s="107">
        <f t="shared" si="386"/>
        <v>57</v>
      </c>
      <c r="G3581" s="107">
        <f>COUNTIF(Data_Eksportir!$H$2:$H$3401,A3581)</f>
        <v>0</v>
      </c>
      <c r="H3581" s="104" t="str">
        <f t="shared" si="387"/>
        <v>5 – 20</v>
      </c>
      <c r="I3581" s="104" t="str">
        <f t="shared" si="388"/>
        <v>Di bawah ambang nilai</v>
      </c>
      <c r="J3581" s="106">
        <f t="shared" si="389"/>
        <v>272544.00358100003</v>
      </c>
      <c r="K3581" s="105">
        <f t="shared" si="390"/>
        <v>0</v>
      </c>
      <c r="L3581" s="106">
        <f t="shared" si="391"/>
        <v>0</v>
      </c>
    </row>
    <row r="3582" spans="1:12" x14ac:dyDescent="0.3">
      <c r="A3582" s="104" t="s">
        <v>7535</v>
      </c>
      <c r="B3582" s="104" t="s">
        <v>7536</v>
      </c>
      <c r="C3582" s="105">
        <v>3998</v>
      </c>
      <c r="D3582" s="105">
        <v>3000</v>
      </c>
      <c r="E3582" s="106">
        <f t="shared" si="385"/>
        <v>0.75037518759379684</v>
      </c>
      <c r="F3582" s="107">
        <f t="shared" si="386"/>
        <v>57</v>
      </c>
      <c r="G3582" s="107">
        <f>COUNTIF(Data_Eksportir!$H$2:$H$3401,A3582)</f>
        <v>0</v>
      </c>
      <c r="H3582" s="104" t="str">
        <f t="shared" si="387"/>
        <v>Di bawah 1</v>
      </c>
      <c r="I3582" s="104" t="str">
        <f t="shared" si="388"/>
        <v>Di bawah ambang nilai</v>
      </c>
      <c r="J3582" s="106">
        <f t="shared" si="389"/>
        <v>3000.0035819999998</v>
      </c>
      <c r="K3582" s="105">
        <f t="shared" si="390"/>
        <v>0</v>
      </c>
      <c r="L3582" s="106">
        <f t="shared" si="391"/>
        <v>0</v>
      </c>
    </row>
    <row r="3583" spans="1:12" x14ac:dyDescent="0.3">
      <c r="A3583" s="104" t="s">
        <v>7537</v>
      </c>
      <c r="B3583" s="104" t="s">
        <v>7538</v>
      </c>
      <c r="C3583" s="105">
        <v>2137</v>
      </c>
      <c r="D3583" s="105">
        <v>9604</v>
      </c>
      <c r="E3583" s="106">
        <f t="shared" si="385"/>
        <v>4.4941506785212919</v>
      </c>
      <c r="F3583" s="107">
        <f t="shared" si="386"/>
        <v>57</v>
      </c>
      <c r="G3583" s="107">
        <f>COUNTIF(Data_Eksportir!$H$2:$H$3401,A3583)</f>
        <v>0</v>
      </c>
      <c r="H3583" s="104" t="str">
        <f t="shared" si="387"/>
        <v>1 – 5</v>
      </c>
      <c r="I3583" s="104" t="str">
        <f t="shared" si="388"/>
        <v>Di bawah ambang nilai</v>
      </c>
      <c r="J3583" s="106">
        <f t="shared" si="389"/>
        <v>9604.0035829999997</v>
      </c>
      <c r="K3583" s="105">
        <f t="shared" si="390"/>
        <v>0</v>
      </c>
      <c r="L3583" s="106">
        <f t="shared" si="391"/>
        <v>0</v>
      </c>
    </row>
    <row r="3584" spans="1:12" x14ac:dyDescent="0.3">
      <c r="A3584" s="104" t="s">
        <v>7539</v>
      </c>
      <c r="B3584" s="104" t="s">
        <v>7540</v>
      </c>
      <c r="C3584" s="105">
        <v>119346</v>
      </c>
      <c r="D3584" s="105">
        <v>2269816</v>
      </c>
      <c r="E3584" s="106">
        <f t="shared" si="385"/>
        <v>19.018785715482714</v>
      </c>
      <c r="F3584" s="107">
        <f t="shared" si="386"/>
        <v>57</v>
      </c>
      <c r="G3584" s="107">
        <f>COUNTIF(Data_Eksportir!$H$2:$H$3401,A3584)</f>
        <v>0</v>
      </c>
      <c r="H3584" s="104" t="str">
        <f t="shared" si="387"/>
        <v>5 – 20</v>
      </c>
      <c r="I3584" s="104" t="str">
        <f t="shared" si="388"/>
        <v>Di bawah ambang nilai</v>
      </c>
      <c r="J3584" s="106">
        <f t="shared" si="389"/>
        <v>2269816.0035839998</v>
      </c>
      <c r="K3584" s="105">
        <f t="shared" si="390"/>
        <v>0</v>
      </c>
      <c r="L3584" s="106">
        <f t="shared" si="391"/>
        <v>0</v>
      </c>
    </row>
    <row r="3585" spans="1:12" x14ac:dyDescent="0.3">
      <c r="A3585" s="104" t="s">
        <v>7541</v>
      </c>
      <c r="B3585" s="104" t="s">
        <v>7542</v>
      </c>
      <c r="C3585" s="105">
        <v>61222</v>
      </c>
      <c r="D3585" s="105">
        <v>57634</v>
      </c>
      <c r="E3585" s="106">
        <f t="shared" si="385"/>
        <v>0.94139361667374477</v>
      </c>
      <c r="F3585" s="107">
        <f t="shared" si="386"/>
        <v>57</v>
      </c>
      <c r="G3585" s="107">
        <f>COUNTIF(Data_Eksportir!$H$2:$H$3401,A3585)</f>
        <v>0</v>
      </c>
      <c r="H3585" s="104" t="str">
        <f t="shared" si="387"/>
        <v>Di bawah 1</v>
      </c>
      <c r="I3585" s="104" t="str">
        <f t="shared" si="388"/>
        <v>Di bawah ambang nilai</v>
      </c>
      <c r="J3585" s="106">
        <f t="shared" si="389"/>
        <v>57634.003584999999</v>
      </c>
      <c r="K3585" s="105">
        <f t="shared" si="390"/>
        <v>0</v>
      </c>
      <c r="L3585" s="106">
        <f t="shared" si="391"/>
        <v>0</v>
      </c>
    </row>
    <row r="3586" spans="1:12" x14ac:dyDescent="0.3">
      <c r="A3586" s="104" t="s">
        <v>7543</v>
      </c>
      <c r="B3586" s="104" t="s">
        <v>7544</v>
      </c>
      <c r="C3586" s="105">
        <v>45991</v>
      </c>
      <c r="D3586" s="105">
        <v>15780</v>
      </c>
      <c r="E3586" s="106">
        <f t="shared" ref="E3586:E3649" si="392">IF(AND(ISNUMBER(C3586),C3586&gt;0),D3586/C3586,"")</f>
        <v>0.34311060859733428</v>
      </c>
      <c r="F3586" s="107">
        <f t="shared" ref="F3586:F3649" si="393">VALUE(LEFT(A3586,2))</f>
        <v>57</v>
      </c>
      <c r="G3586" s="107">
        <f>COUNTIF(Data_Eksportir!$H$2:$H$3401,A3586)</f>
        <v>8</v>
      </c>
      <c r="H3586" s="104" t="str">
        <f t="shared" ref="H3586:H3649" si="394">IF(E3586="","Tanpa data berat",IF(E3586&lt;1,"Di bawah 1",IF(E3586&lt;5,"1 – 5",IF(E3586&lt;20,"5 – 20",IF(E3586&lt;100,"20 – 100","100 ke atas")))))</f>
        <v>Di bawah 1</v>
      </c>
      <c r="I3586" s="104" t="str">
        <f t="shared" ref="I3586:I3649" si="395">IF(D3586&lt;p_nilai_besar,"Di bawah ambang nilai",IF(G3586=0,"Belum terwakili",IF(G3586&lt;=p_listing_rendah,"Keterwakilan rendah","Terwakili")))</f>
        <v>Di bawah ambang nilai</v>
      </c>
      <c r="J3586" s="106">
        <f t="shared" ref="J3586:J3649" si="396">D3586+ROW()/10^6</f>
        <v>15780.003586000001</v>
      </c>
      <c r="K3586" s="105">
        <f t="shared" ref="K3586:K3649" si="397">IF(D3586&gt;=p_nilai_besar,D3586/(1+G3586),0)</f>
        <v>0</v>
      </c>
      <c r="L3586" s="106">
        <f t="shared" ref="L3586:L3649" si="398">IF(K3586&gt;0,K3586+ROW()/10^6,0)</f>
        <v>0</v>
      </c>
    </row>
    <row r="3587" spans="1:12" x14ac:dyDescent="0.3">
      <c r="A3587" s="104" t="s">
        <v>7545</v>
      </c>
      <c r="B3587" s="104" t="s">
        <v>7546</v>
      </c>
      <c r="C3587" s="105"/>
      <c r="D3587" s="105">
        <v>258</v>
      </c>
      <c r="E3587" s="106" t="str">
        <f t="shared" si="392"/>
        <v/>
      </c>
      <c r="F3587" s="107">
        <f t="shared" si="393"/>
        <v>57</v>
      </c>
      <c r="G3587" s="107">
        <f>COUNTIF(Data_Eksportir!$H$2:$H$3401,A3587)</f>
        <v>0</v>
      </c>
      <c r="H3587" s="104" t="str">
        <f t="shared" si="394"/>
        <v>Tanpa data berat</v>
      </c>
      <c r="I3587" s="104" t="str">
        <f t="shared" si="395"/>
        <v>Di bawah ambang nilai</v>
      </c>
      <c r="J3587" s="106">
        <f t="shared" si="396"/>
        <v>258.00358699999998</v>
      </c>
      <c r="K3587" s="105">
        <f t="shared" si="397"/>
        <v>0</v>
      </c>
      <c r="L3587" s="106">
        <f t="shared" si="398"/>
        <v>0</v>
      </c>
    </row>
    <row r="3588" spans="1:12" x14ac:dyDescent="0.3">
      <c r="A3588" s="104" t="s">
        <v>7547</v>
      </c>
      <c r="B3588" s="104" t="s">
        <v>7548</v>
      </c>
      <c r="C3588" s="105">
        <v>674</v>
      </c>
      <c r="D3588" s="105">
        <v>118</v>
      </c>
      <c r="E3588" s="106">
        <f t="shared" si="392"/>
        <v>0.17507418397626112</v>
      </c>
      <c r="F3588" s="107">
        <f t="shared" si="393"/>
        <v>57</v>
      </c>
      <c r="G3588" s="107">
        <f>COUNTIF(Data_Eksportir!$H$2:$H$3401,A3588)</f>
        <v>0</v>
      </c>
      <c r="H3588" s="104" t="str">
        <f t="shared" si="394"/>
        <v>Di bawah 1</v>
      </c>
      <c r="I3588" s="104" t="str">
        <f t="shared" si="395"/>
        <v>Di bawah ambang nilai</v>
      </c>
      <c r="J3588" s="106">
        <f t="shared" si="396"/>
        <v>118.00358799999999</v>
      </c>
      <c r="K3588" s="105">
        <f t="shared" si="397"/>
        <v>0</v>
      </c>
      <c r="L3588" s="106">
        <f t="shared" si="398"/>
        <v>0</v>
      </c>
    </row>
    <row r="3589" spans="1:12" x14ac:dyDescent="0.3">
      <c r="A3589" s="104" t="s">
        <v>7549</v>
      </c>
      <c r="B3589" s="104" t="s">
        <v>7550</v>
      </c>
      <c r="C3589" s="105">
        <v>967</v>
      </c>
      <c r="D3589" s="105">
        <v>1126</v>
      </c>
      <c r="E3589" s="106">
        <f t="shared" si="392"/>
        <v>1.1644260599793175</v>
      </c>
      <c r="F3589" s="107">
        <f t="shared" si="393"/>
        <v>57</v>
      </c>
      <c r="G3589" s="107">
        <f>COUNTIF(Data_Eksportir!$H$2:$H$3401,A3589)</f>
        <v>0</v>
      </c>
      <c r="H3589" s="104" t="str">
        <f t="shared" si="394"/>
        <v>1 – 5</v>
      </c>
      <c r="I3589" s="104" t="str">
        <f t="shared" si="395"/>
        <v>Di bawah ambang nilai</v>
      </c>
      <c r="J3589" s="106">
        <f t="shared" si="396"/>
        <v>1126.0035889999999</v>
      </c>
      <c r="K3589" s="105">
        <f t="shared" si="397"/>
        <v>0</v>
      </c>
      <c r="L3589" s="106">
        <f t="shared" si="398"/>
        <v>0</v>
      </c>
    </row>
    <row r="3590" spans="1:12" x14ac:dyDescent="0.3">
      <c r="A3590" s="104" t="s">
        <v>7551</v>
      </c>
      <c r="B3590" s="104" t="s">
        <v>7552</v>
      </c>
      <c r="C3590" s="105">
        <v>22224</v>
      </c>
      <c r="D3590" s="105">
        <v>91538</v>
      </c>
      <c r="E3590" s="106">
        <f t="shared" si="392"/>
        <v>4.1188804895608353</v>
      </c>
      <c r="F3590" s="107">
        <f t="shared" si="393"/>
        <v>57</v>
      </c>
      <c r="G3590" s="107">
        <f>COUNTIF(Data_Eksportir!$H$2:$H$3401,A3590)</f>
        <v>0</v>
      </c>
      <c r="H3590" s="104" t="str">
        <f t="shared" si="394"/>
        <v>1 – 5</v>
      </c>
      <c r="I3590" s="104" t="str">
        <f t="shared" si="395"/>
        <v>Di bawah ambang nilai</v>
      </c>
      <c r="J3590" s="106">
        <f t="shared" si="396"/>
        <v>91538.003589999993</v>
      </c>
      <c r="K3590" s="105">
        <f t="shared" si="397"/>
        <v>0</v>
      </c>
      <c r="L3590" s="106">
        <f t="shared" si="398"/>
        <v>0</v>
      </c>
    </row>
    <row r="3591" spans="1:12" x14ac:dyDescent="0.3">
      <c r="A3591" s="104" t="s">
        <v>7553</v>
      </c>
      <c r="B3591" s="104" t="s">
        <v>7554</v>
      </c>
      <c r="C3591" s="105">
        <v>6107</v>
      </c>
      <c r="D3591" s="105">
        <v>73121</v>
      </c>
      <c r="E3591" s="106">
        <f t="shared" si="392"/>
        <v>11.97330931717701</v>
      </c>
      <c r="F3591" s="107">
        <f t="shared" si="393"/>
        <v>57</v>
      </c>
      <c r="G3591" s="107">
        <f>COUNTIF(Data_Eksportir!$H$2:$H$3401,A3591)</f>
        <v>0</v>
      </c>
      <c r="H3591" s="104" t="str">
        <f t="shared" si="394"/>
        <v>5 – 20</v>
      </c>
      <c r="I3591" s="104" t="str">
        <f t="shared" si="395"/>
        <v>Di bawah ambang nilai</v>
      </c>
      <c r="J3591" s="106">
        <f t="shared" si="396"/>
        <v>73121.003591000001</v>
      </c>
      <c r="K3591" s="105">
        <f t="shared" si="397"/>
        <v>0</v>
      </c>
      <c r="L3591" s="106">
        <f t="shared" si="398"/>
        <v>0</v>
      </c>
    </row>
    <row r="3592" spans="1:12" x14ac:dyDescent="0.3">
      <c r="A3592" s="104" t="s">
        <v>7555</v>
      </c>
      <c r="B3592" s="104" t="s">
        <v>7556</v>
      </c>
      <c r="C3592" s="105">
        <v>63934</v>
      </c>
      <c r="D3592" s="105">
        <v>196105</v>
      </c>
      <c r="E3592" s="106">
        <f t="shared" si="392"/>
        <v>3.0673037820252134</v>
      </c>
      <c r="F3592" s="107">
        <f t="shared" si="393"/>
        <v>57</v>
      </c>
      <c r="G3592" s="107">
        <f>COUNTIF(Data_Eksportir!$H$2:$H$3401,A3592)</f>
        <v>0</v>
      </c>
      <c r="H3592" s="104" t="str">
        <f t="shared" si="394"/>
        <v>1 – 5</v>
      </c>
      <c r="I3592" s="104" t="str">
        <f t="shared" si="395"/>
        <v>Di bawah ambang nilai</v>
      </c>
      <c r="J3592" s="106">
        <f t="shared" si="396"/>
        <v>196105.00359199999</v>
      </c>
      <c r="K3592" s="105">
        <f t="shared" si="397"/>
        <v>0</v>
      </c>
      <c r="L3592" s="106">
        <f t="shared" si="398"/>
        <v>0</v>
      </c>
    </row>
    <row r="3593" spans="1:12" x14ac:dyDescent="0.3">
      <c r="A3593" s="104" t="s">
        <v>7557</v>
      </c>
      <c r="B3593" s="104" t="s">
        <v>7558</v>
      </c>
      <c r="C3593" s="105">
        <v>3930836</v>
      </c>
      <c r="D3593" s="105">
        <v>9774387</v>
      </c>
      <c r="E3593" s="106">
        <f t="shared" si="392"/>
        <v>2.4865924195260245</v>
      </c>
      <c r="F3593" s="107">
        <f t="shared" si="393"/>
        <v>57</v>
      </c>
      <c r="G3593" s="107">
        <f>COUNTIF(Data_Eksportir!$H$2:$H$3401,A3593)</f>
        <v>0</v>
      </c>
      <c r="H3593" s="104" t="str">
        <f t="shared" si="394"/>
        <v>1 – 5</v>
      </c>
      <c r="I3593" s="104" t="str">
        <f t="shared" si="395"/>
        <v>Di bawah ambang nilai</v>
      </c>
      <c r="J3593" s="106">
        <f t="shared" si="396"/>
        <v>9774387.0035929997</v>
      </c>
      <c r="K3593" s="105">
        <f t="shared" si="397"/>
        <v>0</v>
      </c>
      <c r="L3593" s="106">
        <f t="shared" si="398"/>
        <v>0</v>
      </c>
    </row>
    <row r="3594" spans="1:12" x14ac:dyDescent="0.3">
      <c r="A3594" s="104" t="s">
        <v>7559</v>
      </c>
      <c r="B3594" s="104" t="s">
        <v>7560</v>
      </c>
      <c r="C3594" s="105">
        <v>617</v>
      </c>
      <c r="D3594" s="105">
        <v>4315</v>
      </c>
      <c r="E3594" s="106">
        <f t="shared" si="392"/>
        <v>6.9935170178282009</v>
      </c>
      <c r="F3594" s="107">
        <f t="shared" si="393"/>
        <v>57</v>
      </c>
      <c r="G3594" s="107">
        <f>COUNTIF(Data_Eksportir!$H$2:$H$3401,A3594)</f>
        <v>0</v>
      </c>
      <c r="H3594" s="104" t="str">
        <f t="shared" si="394"/>
        <v>5 – 20</v>
      </c>
      <c r="I3594" s="104" t="str">
        <f t="shared" si="395"/>
        <v>Di bawah ambang nilai</v>
      </c>
      <c r="J3594" s="106">
        <f t="shared" si="396"/>
        <v>4315.0035939999998</v>
      </c>
      <c r="K3594" s="105">
        <f t="shared" si="397"/>
        <v>0</v>
      </c>
      <c r="L3594" s="106">
        <f t="shared" si="398"/>
        <v>0</v>
      </c>
    </row>
    <row r="3595" spans="1:12" x14ac:dyDescent="0.3">
      <c r="A3595" s="104" t="s">
        <v>7561</v>
      </c>
      <c r="B3595" s="104" t="s">
        <v>7562</v>
      </c>
      <c r="C3595" s="105">
        <v>5</v>
      </c>
      <c r="D3595" s="105">
        <v>6</v>
      </c>
      <c r="E3595" s="106">
        <f t="shared" si="392"/>
        <v>1.2</v>
      </c>
      <c r="F3595" s="107">
        <f t="shared" si="393"/>
        <v>57</v>
      </c>
      <c r="G3595" s="107">
        <f>COUNTIF(Data_Eksportir!$H$2:$H$3401,A3595)</f>
        <v>0</v>
      </c>
      <c r="H3595" s="104" t="str">
        <f t="shared" si="394"/>
        <v>1 – 5</v>
      </c>
      <c r="I3595" s="104" t="str">
        <f t="shared" si="395"/>
        <v>Di bawah ambang nilai</v>
      </c>
      <c r="J3595" s="106">
        <f t="shared" si="396"/>
        <v>6.0035949999999998</v>
      </c>
      <c r="K3595" s="105">
        <f t="shared" si="397"/>
        <v>0</v>
      </c>
      <c r="L3595" s="106">
        <f t="shared" si="398"/>
        <v>0</v>
      </c>
    </row>
    <row r="3596" spans="1:12" x14ac:dyDescent="0.3">
      <c r="A3596" s="104" t="s">
        <v>7563</v>
      </c>
      <c r="B3596" s="104" t="s">
        <v>7564</v>
      </c>
      <c r="C3596" s="105">
        <v>61754</v>
      </c>
      <c r="D3596" s="105">
        <v>230643</v>
      </c>
      <c r="E3596" s="106">
        <f t="shared" si="392"/>
        <v>3.7348673770120153</v>
      </c>
      <c r="F3596" s="107">
        <f t="shared" si="393"/>
        <v>57</v>
      </c>
      <c r="G3596" s="107">
        <f>COUNTIF(Data_Eksportir!$H$2:$H$3401,A3596)</f>
        <v>0</v>
      </c>
      <c r="H3596" s="104" t="str">
        <f t="shared" si="394"/>
        <v>1 – 5</v>
      </c>
      <c r="I3596" s="104" t="str">
        <f t="shared" si="395"/>
        <v>Di bawah ambang nilai</v>
      </c>
      <c r="J3596" s="106">
        <f t="shared" si="396"/>
        <v>230643.003596</v>
      </c>
      <c r="K3596" s="105">
        <f t="shared" si="397"/>
        <v>0</v>
      </c>
      <c r="L3596" s="106">
        <f t="shared" si="398"/>
        <v>0</v>
      </c>
    </row>
    <row r="3597" spans="1:12" x14ac:dyDescent="0.3">
      <c r="A3597" s="104" t="s">
        <v>7565</v>
      </c>
      <c r="B3597" s="104" t="s">
        <v>7566</v>
      </c>
      <c r="C3597" s="105">
        <v>32106</v>
      </c>
      <c r="D3597" s="105">
        <v>125687</v>
      </c>
      <c r="E3597" s="106">
        <f t="shared" si="392"/>
        <v>3.9147511368591541</v>
      </c>
      <c r="F3597" s="107">
        <f t="shared" si="393"/>
        <v>57</v>
      </c>
      <c r="G3597" s="107">
        <f>COUNTIF(Data_Eksportir!$H$2:$H$3401,A3597)</f>
        <v>0</v>
      </c>
      <c r="H3597" s="104" t="str">
        <f t="shared" si="394"/>
        <v>1 – 5</v>
      </c>
      <c r="I3597" s="104" t="str">
        <f t="shared" si="395"/>
        <v>Di bawah ambang nilai</v>
      </c>
      <c r="J3597" s="106">
        <f t="shared" si="396"/>
        <v>125687.003597</v>
      </c>
      <c r="K3597" s="105">
        <f t="shared" si="397"/>
        <v>0</v>
      </c>
      <c r="L3597" s="106">
        <f t="shared" si="398"/>
        <v>0</v>
      </c>
    </row>
    <row r="3598" spans="1:12" x14ac:dyDescent="0.3">
      <c r="A3598" s="104" t="s">
        <v>7567</v>
      </c>
      <c r="B3598" s="104" t="s">
        <v>7568</v>
      </c>
      <c r="C3598" s="105">
        <v>1903</v>
      </c>
      <c r="D3598" s="105">
        <v>12849</v>
      </c>
      <c r="E3598" s="106">
        <f t="shared" si="392"/>
        <v>6.7519705727798209</v>
      </c>
      <c r="F3598" s="107">
        <f t="shared" si="393"/>
        <v>57</v>
      </c>
      <c r="G3598" s="107">
        <f>COUNTIF(Data_Eksportir!$H$2:$H$3401,A3598)</f>
        <v>0</v>
      </c>
      <c r="H3598" s="104" t="str">
        <f t="shared" si="394"/>
        <v>5 – 20</v>
      </c>
      <c r="I3598" s="104" t="str">
        <f t="shared" si="395"/>
        <v>Di bawah ambang nilai</v>
      </c>
      <c r="J3598" s="106">
        <f t="shared" si="396"/>
        <v>12849.003597999999</v>
      </c>
      <c r="K3598" s="105">
        <f t="shared" si="397"/>
        <v>0</v>
      </c>
      <c r="L3598" s="106">
        <f t="shared" si="398"/>
        <v>0</v>
      </c>
    </row>
    <row r="3599" spans="1:12" x14ac:dyDescent="0.3">
      <c r="A3599" s="104" t="s">
        <v>7569</v>
      </c>
      <c r="B3599" s="104" t="s">
        <v>7570</v>
      </c>
      <c r="C3599" s="105">
        <v>30</v>
      </c>
      <c r="D3599" s="105">
        <v>165</v>
      </c>
      <c r="E3599" s="106">
        <f t="shared" si="392"/>
        <v>5.5</v>
      </c>
      <c r="F3599" s="107">
        <f t="shared" si="393"/>
        <v>57</v>
      </c>
      <c r="G3599" s="107">
        <f>COUNTIF(Data_Eksportir!$H$2:$H$3401,A3599)</f>
        <v>0</v>
      </c>
      <c r="H3599" s="104" t="str">
        <f t="shared" si="394"/>
        <v>5 – 20</v>
      </c>
      <c r="I3599" s="104" t="str">
        <f t="shared" si="395"/>
        <v>Di bawah ambang nilai</v>
      </c>
      <c r="J3599" s="106">
        <f t="shared" si="396"/>
        <v>165.00359900000001</v>
      </c>
      <c r="K3599" s="105">
        <f t="shared" si="397"/>
        <v>0</v>
      </c>
      <c r="L3599" s="106">
        <f t="shared" si="398"/>
        <v>0</v>
      </c>
    </row>
    <row r="3600" spans="1:12" x14ac:dyDescent="0.3">
      <c r="A3600" s="104" t="s">
        <v>7571</v>
      </c>
      <c r="B3600" s="104" t="s">
        <v>7572</v>
      </c>
      <c r="C3600" s="105">
        <v>155</v>
      </c>
      <c r="D3600" s="105">
        <v>2203</v>
      </c>
      <c r="E3600" s="106">
        <f t="shared" si="392"/>
        <v>14.212903225806452</v>
      </c>
      <c r="F3600" s="107">
        <f t="shared" si="393"/>
        <v>57</v>
      </c>
      <c r="G3600" s="107">
        <f>COUNTIF(Data_Eksportir!$H$2:$H$3401,A3600)</f>
        <v>0</v>
      </c>
      <c r="H3600" s="104" t="str">
        <f t="shared" si="394"/>
        <v>5 – 20</v>
      </c>
      <c r="I3600" s="104" t="str">
        <f t="shared" si="395"/>
        <v>Di bawah ambang nilai</v>
      </c>
      <c r="J3600" s="106">
        <f t="shared" si="396"/>
        <v>2203.0036</v>
      </c>
      <c r="K3600" s="105">
        <f t="shared" si="397"/>
        <v>0</v>
      </c>
      <c r="L3600" s="106">
        <f t="shared" si="398"/>
        <v>0</v>
      </c>
    </row>
    <row r="3601" spans="1:12" x14ac:dyDescent="0.3">
      <c r="A3601" s="104" t="s">
        <v>7573</v>
      </c>
      <c r="B3601" s="104" t="s">
        <v>7574</v>
      </c>
      <c r="C3601" s="105">
        <v>9116</v>
      </c>
      <c r="D3601" s="105">
        <v>41201</v>
      </c>
      <c r="E3601" s="106">
        <f t="shared" si="392"/>
        <v>4.5196358051777095</v>
      </c>
      <c r="F3601" s="107">
        <f t="shared" si="393"/>
        <v>57</v>
      </c>
      <c r="G3601" s="107">
        <f>COUNTIF(Data_Eksportir!$H$2:$H$3401,A3601)</f>
        <v>0</v>
      </c>
      <c r="H3601" s="104" t="str">
        <f t="shared" si="394"/>
        <v>1 – 5</v>
      </c>
      <c r="I3601" s="104" t="str">
        <f t="shared" si="395"/>
        <v>Di bawah ambang nilai</v>
      </c>
      <c r="J3601" s="106">
        <f t="shared" si="396"/>
        <v>41201.003600999997</v>
      </c>
      <c r="K3601" s="105">
        <f t="shared" si="397"/>
        <v>0</v>
      </c>
      <c r="L3601" s="106">
        <f t="shared" si="398"/>
        <v>0</v>
      </c>
    </row>
    <row r="3602" spans="1:12" x14ac:dyDescent="0.3">
      <c r="A3602" s="104" t="s">
        <v>7575</v>
      </c>
      <c r="B3602" s="104" t="s">
        <v>7576</v>
      </c>
      <c r="C3602" s="105">
        <v>319</v>
      </c>
      <c r="D3602" s="105">
        <v>5755</v>
      </c>
      <c r="E3602" s="106">
        <f t="shared" si="392"/>
        <v>18.040752351097179</v>
      </c>
      <c r="F3602" s="107">
        <f t="shared" si="393"/>
        <v>57</v>
      </c>
      <c r="G3602" s="107">
        <f>COUNTIF(Data_Eksportir!$H$2:$H$3401,A3602)</f>
        <v>0</v>
      </c>
      <c r="H3602" s="104" t="str">
        <f t="shared" si="394"/>
        <v>5 – 20</v>
      </c>
      <c r="I3602" s="104" t="str">
        <f t="shared" si="395"/>
        <v>Di bawah ambang nilai</v>
      </c>
      <c r="J3602" s="106">
        <f t="shared" si="396"/>
        <v>5755.0036019999998</v>
      </c>
      <c r="K3602" s="105">
        <f t="shared" si="397"/>
        <v>0</v>
      </c>
      <c r="L3602" s="106">
        <f t="shared" si="398"/>
        <v>0</v>
      </c>
    </row>
    <row r="3603" spans="1:12" x14ac:dyDescent="0.3">
      <c r="A3603" s="104" t="s">
        <v>7577</v>
      </c>
      <c r="B3603" s="104" t="s">
        <v>7578</v>
      </c>
      <c r="C3603" s="105">
        <v>84038</v>
      </c>
      <c r="D3603" s="105">
        <v>235815</v>
      </c>
      <c r="E3603" s="106">
        <f t="shared" si="392"/>
        <v>2.8060520240843427</v>
      </c>
      <c r="F3603" s="107">
        <f t="shared" si="393"/>
        <v>57</v>
      </c>
      <c r="G3603" s="107">
        <f>COUNTIF(Data_Eksportir!$H$2:$H$3401,A3603)</f>
        <v>0</v>
      </c>
      <c r="H3603" s="104" t="str">
        <f t="shared" si="394"/>
        <v>1 – 5</v>
      </c>
      <c r="I3603" s="104" t="str">
        <f t="shared" si="395"/>
        <v>Di bawah ambang nilai</v>
      </c>
      <c r="J3603" s="106">
        <f t="shared" si="396"/>
        <v>235815.00360299999</v>
      </c>
      <c r="K3603" s="105">
        <f t="shared" si="397"/>
        <v>0</v>
      </c>
      <c r="L3603" s="106">
        <f t="shared" si="398"/>
        <v>0</v>
      </c>
    </row>
    <row r="3604" spans="1:12" x14ac:dyDescent="0.3">
      <c r="A3604" s="104" t="s">
        <v>7579</v>
      </c>
      <c r="B3604" s="104" t="s">
        <v>7580</v>
      </c>
      <c r="C3604" s="105">
        <v>28215</v>
      </c>
      <c r="D3604" s="105">
        <v>611567</v>
      </c>
      <c r="E3604" s="106">
        <f t="shared" si="392"/>
        <v>21.67524366471735</v>
      </c>
      <c r="F3604" s="107">
        <f t="shared" si="393"/>
        <v>57</v>
      </c>
      <c r="G3604" s="107">
        <f>COUNTIF(Data_Eksportir!$H$2:$H$3401,A3604)</f>
        <v>0</v>
      </c>
      <c r="H3604" s="104" t="str">
        <f t="shared" si="394"/>
        <v>20 – 100</v>
      </c>
      <c r="I3604" s="104" t="str">
        <f t="shared" si="395"/>
        <v>Di bawah ambang nilai</v>
      </c>
      <c r="J3604" s="106">
        <f t="shared" si="396"/>
        <v>611567.00360399997</v>
      </c>
      <c r="K3604" s="105">
        <f t="shared" si="397"/>
        <v>0</v>
      </c>
      <c r="L3604" s="106">
        <f t="shared" si="398"/>
        <v>0</v>
      </c>
    </row>
    <row r="3605" spans="1:12" x14ac:dyDescent="0.3">
      <c r="A3605" s="104" t="s">
        <v>7581</v>
      </c>
      <c r="B3605" s="104" t="s">
        <v>7582</v>
      </c>
      <c r="C3605" s="105">
        <v>107</v>
      </c>
      <c r="D3605" s="105">
        <v>99</v>
      </c>
      <c r="E3605" s="106">
        <f t="shared" si="392"/>
        <v>0.92523364485981308</v>
      </c>
      <c r="F3605" s="107">
        <f t="shared" si="393"/>
        <v>57</v>
      </c>
      <c r="G3605" s="107">
        <f>COUNTIF(Data_Eksportir!$H$2:$H$3401,A3605)</f>
        <v>0</v>
      </c>
      <c r="H3605" s="104" t="str">
        <f t="shared" si="394"/>
        <v>Di bawah 1</v>
      </c>
      <c r="I3605" s="104" t="str">
        <f t="shared" si="395"/>
        <v>Di bawah ambang nilai</v>
      </c>
      <c r="J3605" s="106">
        <f t="shared" si="396"/>
        <v>99.003604999999993</v>
      </c>
      <c r="K3605" s="105">
        <f t="shared" si="397"/>
        <v>0</v>
      </c>
      <c r="L3605" s="106">
        <f t="shared" si="398"/>
        <v>0</v>
      </c>
    </row>
    <row r="3606" spans="1:12" x14ac:dyDescent="0.3">
      <c r="A3606" s="104" t="s">
        <v>7583</v>
      </c>
      <c r="B3606" s="104" t="s">
        <v>7584</v>
      </c>
      <c r="C3606" s="105">
        <v>631381</v>
      </c>
      <c r="D3606" s="105">
        <v>2682203</v>
      </c>
      <c r="E3606" s="106">
        <f t="shared" si="392"/>
        <v>4.2481528585750921</v>
      </c>
      <c r="F3606" s="107">
        <f t="shared" si="393"/>
        <v>57</v>
      </c>
      <c r="G3606" s="107">
        <f>COUNTIF(Data_Eksportir!$H$2:$H$3401,A3606)</f>
        <v>0</v>
      </c>
      <c r="H3606" s="104" t="str">
        <f t="shared" si="394"/>
        <v>1 – 5</v>
      </c>
      <c r="I3606" s="104" t="str">
        <f t="shared" si="395"/>
        <v>Di bawah ambang nilai</v>
      </c>
      <c r="J3606" s="106">
        <f t="shared" si="396"/>
        <v>2682203.003606</v>
      </c>
      <c r="K3606" s="105">
        <f t="shared" si="397"/>
        <v>0</v>
      </c>
      <c r="L3606" s="106">
        <f t="shared" si="398"/>
        <v>0</v>
      </c>
    </row>
    <row r="3607" spans="1:12" x14ac:dyDescent="0.3">
      <c r="A3607" s="104" t="s">
        <v>7585</v>
      </c>
      <c r="B3607" s="104" t="s">
        <v>7586</v>
      </c>
      <c r="C3607" s="105">
        <v>16972</v>
      </c>
      <c r="D3607" s="105">
        <v>47010</v>
      </c>
      <c r="E3607" s="106">
        <f t="shared" si="392"/>
        <v>2.7698562337968418</v>
      </c>
      <c r="F3607" s="107">
        <f t="shared" si="393"/>
        <v>57</v>
      </c>
      <c r="G3607" s="107">
        <f>COUNTIF(Data_Eksportir!$H$2:$H$3401,A3607)</f>
        <v>0</v>
      </c>
      <c r="H3607" s="104" t="str">
        <f t="shared" si="394"/>
        <v>1 – 5</v>
      </c>
      <c r="I3607" s="104" t="str">
        <f t="shared" si="395"/>
        <v>Di bawah ambang nilai</v>
      </c>
      <c r="J3607" s="106">
        <f t="shared" si="396"/>
        <v>47010.003606999999</v>
      </c>
      <c r="K3607" s="105">
        <f t="shared" si="397"/>
        <v>0</v>
      </c>
      <c r="L3607" s="106">
        <f t="shared" si="398"/>
        <v>0</v>
      </c>
    </row>
    <row r="3608" spans="1:12" x14ac:dyDescent="0.3">
      <c r="A3608" s="104" t="s">
        <v>7587</v>
      </c>
      <c r="B3608" s="104" t="s">
        <v>7588</v>
      </c>
      <c r="C3608" s="105">
        <v>14001</v>
      </c>
      <c r="D3608" s="105">
        <v>53378</v>
      </c>
      <c r="E3608" s="106">
        <f t="shared" si="392"/>
        <v>3.8124419684308264</v>
      </c>
      <c r="F3608" s="107">
        <f t="shared" si="393"/>
        <v>57</v>
      </c>
      <c r="G3608" s="107">
        <f>COUNTIF(Data_Eksportir!$H$2:$H$3401,A3608)</f>
        <v>0</v>
      </c>
      <c r="H3608" s="104" t="str">
        <f t="shared" si="394"/>
        <v>1 – 5</v>
      </c>
      <c r="I3608" s="104" t="str">
        <f t="shared" si="395"/>
        <v>Di bawah ambang nilai</v>
      </c>
      <c r="J3608" s="106">
        <f t="shared" si="396"/>
        <v>53378.003607999999</v>
      </c>
      <c r="K3608" s="105">
        <f t="shared" si="397"/>
        <v>0</v>
      </c>
      <c r="L3608" s="106">
        <f t="shared" si="398"/>
        <v>0</v>
      </c>
    </row>
    <row r="3609" spans="1:12" x14ac:dyDescent="0.3">
      <c r="A3609" s="104" t="s">
        <v>7589</v>
      </c>
      <c r="B3609" s="104" t="s">
        <v>7590</v>
      </c>
      <c r="C3609" s="105">
        <v>4643642</v>
      </c>
      <c r="D3609" s="105">
        <v>11011652</v>
      </c>
      <c r="E3609" s="106">
        <f t="shared" si="392"/>
        <v>2.3713395649363149</v>
      </c>
      <c r="F3609" s="107">
        <f t="shared" si="393"/>
        <v>57</v>
      </c>
      <c r="G3609" s="107">
        <f>COUNTIF(Data_Eksportir!$H$2:$H$3401,A3609)</f>
        <v>0</v>
      </c>
      <c r="H3609" s="104" t="str">
        <f t="shared" si="394"/>
        <v>1 – 5</v>
      </c>
      <c r="I3609" s="104" t="str">
        <f t="shared" si="395"/>
        <v>Belum terwakili</v>
      </c>
      <c r="J3609" s="106">
        <f t="shared" si="396"/>
        <v>11011652.003609</v>
      </c>
      <c r="K3609" s="105">
        <f t="shared" si="397"/>
        <v>11011652</v>
      </c>
      <c r="L3609" s="106">
        <f t="shared" si="398"/>
        <v>11011652.003609</v>
      </c>
    </row>
    <row r="3610" spans="1:12" x14ac:dyDescent="0.3">
      <c r="A3610" s="104" t="s">
        <v>7591</v>
      </c>
      <c r="B3610" s="104" t="s">
        <v>7592</v>
      </c>
      <c r="C3610" s="105">
        <v>4196</v>
      </c>
      <c r="D3610" s="105">
        <v>4182</v>
      </c>
      <c r="E3610" s="106">
        <f t="shared" si="392"/>
        <v>0.99666348903717827</v>
      </c>
      <c r="F3610" s="107">
        <f t="shared" si="393"/>
        <v>57</v>
      </c>
      <c r="G3610" s="107">
        <f>COUNTIF(Data_Eksportir!$H$2:$H$3401,A3610)</f>
        <v>0</v>
      </c>
      <c r="H3610" s="104" t="str">
        <f t="shared" si="394"/>
        <v>Di bawah 1</v>
      </c>
      <c r="I3610" s="104" t="str">
        <f t="shared" si="395"/>
        <v>Di bawah ambang nilai</v>
      </c>
      <c r="J3610" s="106">
        <f t="shared" si="396"/>
        <v>4182.0036099999998</v>
      </c>
      <c r="K3610" s="105">
        <f t="shared" si="397"/>
        <v>0</v>
      </c>
      <c r="L3610" s="106">
        <f t="shared" si="398"/>
        <v>0</v>
      </c>
    </row>
    <row r="3611" spans="1:12" x14ac:dyDescent="0.3">
      <c r="A3611" s="104" t="s">
        <v>7593</v>
      </c>
      <c r="B3611" s="104" t="s">
        <v>7594</v>
      </c>
      <c r="C3611" s="105">
        <v>3646</v>
      </c>
      <c r="D3611" s="105">
        <v>12056</v>
      </c>
      <c r="E3611" s="106">
        <f t="shared" si="392"/>
        <v>3.3066374108612178</v>
      </c>
      <c r="F3611" s="107">
        <f t="shared" si="393"/>
        <v>57</v>
      </c>
      <c r="G3611" s="107">
        <f>COUNTIF(Data_Eksportir!$H$2:$H$3401,A3611)</f>
        <v>0</v>
      </c>
      <c r="H3611" s="104" t="str">
        <f t="shared" si="394"/>
        <v>1 – 5</v>
      </c>
      <c r="I3611" s="104" t="str">
        <f t="shared" si="395"/>
        <v>Di bawah ambang nilai</v>
      </c>
      <c r="J3611" s="106">
        <f t="shared" si="396"/>
        <v>12056.003611</v>
      </c>
      <c r="K3611" s="105">
        <f t="shared" si="397"/>
        <v>0</v>
      </c>
      <c r="L3611" s="106">
        <f t="shared" si="398"/>
        <v>0</v>
      </c>
    </row>
    <row r="3612" spans="1:12" x14ac:dyDescent="0.3">
      <c r="A3612" s="104" t="s">
        <v>7595</v>
      </c>
      <c r="B3612" s="104" t="s">
        <v>7596</v>
      </c>
      <c r="C3612" s="105">
        <v>79</v>
      </c>
      <c r="D3612" s="105">
        <v>45</v>
      </c>
      <c r="E3612" s="106">
        <f t="shared" si="392"/>
        <v>0.569620253164557</v>
      </c>
      <c r="F3612" s="107">
        <f t="shared" si="393"/>
        <v>57</v>
      </c>
      <c r="G3612" s="107">
        <f>COUNTIF(Data_Eksportir!$H$2:$H$3401,A3612)</f>
        <v>0</v>
      </c>
      <c r="H3612" s="104" t="str">
        <f t="shared" si="394"/>
        <v>Di bawah 1</v>
      </c>
      <c r="I3612" s="104" t="str">
        <f t="shared" si="395"/>
        <v>Di bawah ambang nilai</v>
      </c>
      <c r="J3612" s="106">
        <f t="shared" si="396"/>
        <v>45.003611999999997</v>
      </c>
      <c r="K3612" s="105">
        <f t="shared" si="397"/>
        <v>0</v>
      </c>
      <c r="L3612" s="106">
        <f t="shared" si="398"/>
        <v>0</v>
      </c>
    </row>
    <row r="3613" spans="1:12" x14ac:dyDescent="0.3">
      <c r="A3613" s="104" t="s">
        <v>7597</v>
      </c>
      <c r="B3613" s="104" t="s">
        <v>7598</v>
      </c>
      <c r="C3613" s="105">
        <v>14660</v>
      </c>
      <c r="D3613" s="105">
        <v>4079</v>
      </c>
      <c r="E3613" s="106">
        <f t="shared" si="392"/>
        <v>0.27824010914051844</v>
      </c>
      <c r="F3613" s="107">
        <f t="shared" si="393"/>
        <v>57</v>
      </c>
      <c r="G3613" s="107">
        <f>COUNTIF(Data_Eksportir!$H$2:$H$3401,A3613)</f>
        <v>0</v>
      </c>
      <c r="H3613" s="104" t="str">
        <f t="shared" si="394"/>
        <v>Di bawah 1</v>
      </c>
      <c r="I3613" s="104" t="str">
        <f t="shared" si="395"/>
        <v>Di bawah ambang nilai</v>
      </c>
      <c r="J3613" s="106">
        <f t="shared" si="396"/>
        <v>4079.0036129999999</v>
      </c>
      <c r="K3613" s="105">
        <f t="shared" si="397"/>
        <v>0</v>
      </c>
      <c r="L3613" s="106">
        <f t="shared" si="398"/>
        <v>0</v>
      </c>
    </row>
    <row r="3614" spans="1:12" x14ac:dyDescent="0.3">
      <c r="A3614" s="104" t="s">
        <v>7599</v>
      </c>
      <c r="B3614" s="104" t="s">
        <v>7600</v>
      </c>
      <c r="C3614" s="105">
        <v>12786</v>
      </c>
      <c r="D3614" s="105">
        <v>250752</v>
      </c>
      <c r="E3614" s="106">
        <f t="shared" si="392"/>
        <v>19.611450023463163</v>
      </c>
      <c r="F3614" s="107">
        <f t="shared" si="393"/>
        <v>57</v>
      </c>
      <c r="G3614" s="107">
        <f>COUNTIF(Data_Eksportir!$H$2:$H$3401,A3614)</f>
        <v>0</v>
      </c>
      <c r="H3614" s="104" t="str">
        <f t="shared" si="394"/>
        <v>5 – 20</v>
      </c>
      <c r="I3614" s="104" t="str">
        <f t="shared" si="395"/>
        <v>Di bawah ambang nilai</v>
      </c>
      <c r="J3614" s="106">
        <f t="shared" si="396"/>
        <v>250752.00361399999</v>
      </c>
      <c r="K3614" s="105">
        <f t="shared" si="397"/>
        <v>0</v>
      </c>
      <c r="L3614" s="106">
        <f t="shared" si="398"/>
        <v>0</v>
      </c>
    </row>
    <row r="3615" spans="1:12" x14ac:dyDescent="0.3">
      <c r="A3615" s="104" t="s">
        <v>7601</v>
      </c>
      <c r="B3615" s="104" t="s">
        <v>7602</v>
      </c>
      <c r="C3615" s="105">
        <v>6059</v>
      </c>
      <c r="D3615" s="105">
        <v>7592</v>
      </c>
      <c r="E3615" s="106">
        <f t="shared" si="392"/>
        <v>1.2530120481927711</v>
      </c>
      <c r="F3615" s="107">
        <f t="shared" si="393"/>
        <v>57</v>
      </c>
      <c r="G3615" s="107">
        <f>COUNTIF(Data_Eksportir!$H$2:$H$3401,A3615)</f>
        <v>0</v>
      </c>
      <c r="H3615" s="104" t="str">
        <f t="shared" si="394"/>
        <v>1 – 5</v>
      </c>
      <c r="I3615" s="104" t="str">
        <f t="shared" si="395"/>
        <v>Di bawah ambang nilai</v>
      </c>
      <c r="J3615" s="106">
        <f t="shared" si="396"/>
        <v>7592.0036149999996</v>
      </c>
      <c r="K3615" s="105">
        <f t="shared" si="397"/>
        <v>0</v>
      </c>
      <c r="L3615" s="106">
        <f t="shared" si="398"/>
        <v>0</v>
      </c>
    </row>
    <row r="3616" spans="1:12" x14ac:dyDescent="0.3">
      <c r="A3616" s="104" t="s">
        <v>7603</v>
      </c>
      <c r="B3616" s="104" t="s">
        <v>7604</v>
      </c>
      <c r="C3616" s="105">
        <v>67213</v>
      </c>
      <c r="D3616" s="105">
        <v>331003</v>
      </c>
      <c r="E3616" s="106">
        <f t="shared" si="392"/>
        <v>4.9246871884903216</v>
      </c>
      <c r="F3616" s="107">
        <f t="shared" si="393"/>
        <v>57</v>
      </c>
      <c r="G3616" s="107">
        <f>COUNTIF(Data_Eksportir!$H$2:$H$3401,A3616)</f>
        <v>0</v>
      </c>
      <c r="H3616" s="104" t="str">
        <f t="shared" si="394"/>
        <v>1 – 5</v>
      </c>
      <c r="I3616" s="104" t="str">
        <f t="shared" si="395"/>
        <v>Di bawah ambang nilai</v>
      </c>
      <c r="J3616" s="106">
        <f t="shared" si="396"/>
        <v>331003.003616</v>
      </c>
      <c r="K3616" s="105">
        <f t="shared" si="397"/>
        <v>0</v>
      </c>
      <c r="L3616" s="106">
        <f t="shared" si="398"/>
        <v>0</v>
      </c>
    </row>
    <row r="3617" spans="1:12" x14ac:dyDescent="0.3">
      <c r="A3617" s="104" t="s">
        <v>7605</v>
      </c>
      <c r="B3617" s="104" t="s">
        <v>7606</v>
      </c>
      <c r="C3617" s="105">
        <v>118171</v>
      </c>
      <c r="D3617" s="105">
        <v>246570</v>
      </c>
      <c r="E3617" s="106">
        <f t="shared" si="392"/>
        <v>2.0865525382708108</v>
      </c>
      <c r="F3617" s="107">
        <f t="shared" si="393"/>
        <v>57</v>
      </c>
      <c r="G3617" s="107">
        <f>COUNTIF(Data_Eksportir!$H$2:$H$3401,A3617)</f>
        <v>0</v>
      </c>
      <c r="H3617" s="104" t="str">
        <f t="shared" si="394"/>
        <v>1 – 5</v>
      </c>
      <c r="I3617" s="104" t="str">
        <f t="shared" si="395"/>
        <v>Di bawah ambang nilai</v>
      </c>
      <c r="J3617" s="106">
        <f t="shared" si="396"/>
        <v>246570.00361700001</v>
      </c>
      <c r="K3617" s="105">
        <f t="shared" si="397"/>
        <v>0</v>
      </c>
      <c r="L3617" s="106">
        <f t="shared" si="398"/>
        <v>0</v>
      </c>
    </row>
    <row r="3618" spans="1:12" x14ac:dyDescent="0.3">
      <c r="A3618" s="104" t="s">
        <v>7607</v>
      </c>
      <c r="B3618" s="104" t="s">
        <v>7608</v>
      </c>
      <c r="C3618" s="105">
        <v>458619</v>
      </c>
      <c r="D3618" s="105">
        <v>787537</v>
      </c>
      <c r="E3618" s="106">
        <f t="shared" si="392"/>
        <v>1.7171922663474475</v>
      </c>
      <c r="F3618" s="107">
        <f t="shared" si="393"/>
        <v>57</v>
      </c>
      <c r="G3618" s="107">
        <f>COUNTIF(Data_Eksportir!$H$2:$H$3401,A3618)</f>
        <v>0</v>
      </c>
      <c r="H3618" s="104" t="str">
        <f t="shared" si="394"/>
        <v>1 – 5</v>
      </c>
      <c r="I3618" s="104" t="str">
        <f t="shared" si="395"/>
        <v>Di bawah ambang nilai</v>
      </c>
      <c r="J3618" s="106">
        <f t="shared" si="396"/>
        <v>787537.00361799996</v>
      </c>
      <c r="K3618" s="105">
        <f t="shared" si="397"/>
        <v>0</v>
      </c>
      <c r="L3618" s="106">
        <f t="shared" si="398"/>
        <v>0</v>
      </c>
    </row>
    <row r="3619" spans="1:12" x14ac:dyDescent="0.3">
      <c r="A3619" s="104" t="s">
        <v>7609</v>
      </c>
      <c r="B3619" s="104" t="s">
        <v>7610</v>
      </c>
      <c r="C3619" s="105">
        <v>3818</v>
      </c>
      <c r="D3619" s="105">
        <v>28211</v>
      </c>
      <c r="E3619" s="106">
        <f t="shared" si="392"/>
        <v>7.3889470927187011</v>
      </c>
      <c r="F3619" s="107">
        <f t="shared" si="393"/>
        <v>57</v>
      </c>
      <c r="G3619" s="107">
        <f>COUNTIF(Data_Eksportir!$H$2:$H$3401,A3619)</f>
        <v>0</v>
      </c>
      <c r="H3619" s="104" t="str">
        <f t="shared" si="394"/>
        <v>5 – 20</v>
      </c>
      <c r="I3619" s="104" t="str">
        <f t="shared" si="395"/>
        <v>Di bawah ambang nilai</v>
      </c>
      <c r="J3619" s="106">
        <f t="shared" si="396"/>
        <v>28211.003618999999</v>
      </c>
      <c r="K3619" s="105">
        <f t="shared" si="397"/>
        <v>0</v>
      </c>
      <c r="L3619" s="106">
        <f t="shared" si="398"/>
        <v>0</v>
      </c>
    </row>
    <row r="3620" spans="1:12" x14ac:dyDescent="0.3">
      <c r="A3620" s="104" t="s">
        <v>7611</v>
      </c>
      <c r="B3620" s="104" t="s">
        <v>7612</v>
      </c>
      <c r="C3620" s="105">
        <v>18281</v>
      </c>
      <c r="D3620" s="105">
        <v>58059</v>
      </c>
      <c r="E3620" s="106">
        <f t="shared" si="392"/>
        <v>3.1759203544663857</v>
      </c>
      <c r="F3620" s="107">
        <f t="shared" si="393"/>
        <v>57</v>
      </c>
      <c r="G3620" s="107">
        <f>COUNTIF(Data_Eksportir!$H$2:$H$3401,A3620)</f>
        <v>0</v>
      </c>
      <c r="H3620" s="104" t="str">
        <f t="shared" si="394"/>
        <v>1 – 5</v>
      </c>
      <c r="I3620" s="104" t="str">
        <f t="shared" si="395"/>
        <v>Di bawah ambang nilai</v>
      </c>
      <c r="J3620" s="106">
        <f t="shared" si="396"/>
        <v>58059.003620000003</v>
      </c>
      <c r="K3620" s="105">
        <f t="shared" si="397"/>
        <v>0</v>
      </c>
      <c r="L3620" s="106">
        <f t="shared" si="398"/>
        <v>0</v>
      </c>
    </row>
    <row r="3621" spans="1:12" x14ac:dyDescent="0.3">
      <c r="A3621" s="104" t="s">
        <v>7613</v>
      </c>
      <c r="B3621" s="104" t="s">
        <v>7614</v>
      </c>
      <c r="C3621" s="105">
        <v>54556</v>
      </c>
      <c r="D3621" s="105">
        <v>274054</v>
      </c>
      <c r="E3621" s="106">
        <f t="shared" si="392"/>
        <v>5.0233521519172957</v>
      </c>
      <c r="F3621" s="107">
        <f t="shared" si="393"/>
        <v>57</v>
      </c>
      <c r="G3621" s="107">
        <f>COUNTIF(Data_Eksportir!$H$2:$H$3401,A3621)</f>
        <v>0</v>
      </c>
      <c r="H3621" s="104" t="str">
        <f t="shared" si="394"/>
        <v>5 – 20</v>
      </c>
      <c r="I3621" s="104" t="str">
        <f t="shared" si="395"/>
        <v>Di bawah ambang nilai</v>
      </c>
      <c r="J3621" s="106">
        <f t="shared" si="396"/>
        <v>274054.00362099998</v>
      </c>
      <c r="K3621" s="105">
        <f t="shared" si="397"/>
        <v>0</v>
      </c>
      <c r="L3621" s="106">
        <f t="shared" si="398"/>
        <v>0</v>
      </c>
    </row>
    <row r="3622" spans="1:12" x14ac:dyDescent="0.3">
      <c r="A3622" s="104" t="s">
        <v>7615</v>
      </c>
      <c r="B3622" s="104" t="s">
        <v>7616</v>
      </c>
      <c r="C3622" s="105">
        <v>504</v>
      </c>
      <c r="D3622" s="105">
        <v>275</v>
      </c>
      <c r="E3622" s="106">
        <f t="shared" si="392"/>
        <v>0.54563492063492058</v>
      </c>
      <c r="F3622" s="107">
        <f t="shared" si="393"/>
        <v>57</v>
      </c>
      <c r="G3622" s="107">
        <f>COUNTIF(Data_Eksportir!$H$2:$H$3401,A3622)</f>
        <v>0</v>
      </c>
      <c r="H3622" s="104" t="str">
        <f t="shared" si="394"/>
        <v>Di bawah 1</v>
      </c>
      <c r="I3622" s="104" t="str">
        <f t="shared" si="395"/>
        <v>Di bawah ambang nilai</v>
      </c>
      <c r="J3622" s="106">
        <f t="shared" si="396"/>
        <v>275.00362200000001</v>
      </c>
      <c r="K3622" s="105">
        <f t="shared" si="397"/>
        <v>0</v>
      </c>
      <c r="L3622" s="106">
        <f t="shared" si="398"/>
        <v>0</v>
      </c>
    </row>
    <row r="3623" spans="1:12" x14ac:dyDescent="0.3">
      <c r="A3623" s="104" t="s">
        <v>7617</v>
      </c>
      <c r="B3623" s="104" t="s">
        <v>7618</v>
      </c>
      <c r="C3623" s="105">
        <v>1222598</v>
      </c>
      <c r="D3623" s="105">
        <v>7832307</v>
      </c>
      <c r="E3623" s="106">
        <f t="shared" si="392"/>
        <v>6.4062815414388048</v>
      </c>
      <c r="F3623" s="107">
        <f t="shared" si="393"/>
        <v>57</v>
      </c>
      <c r="G3623" s="107">
        <f>COUNTIF(Data_Eksportir!$H$2:$H$3401,A3623)</f>
        <v>0</v>
      </c>
      <c r="H3623" s="104" t="str">
        <f t="shared" si="394"/>
        <v>5 – 20</v>
      </c>
      <c r="I3623" s="104" t="str">
        <f t="shared" si="395"/>
        <v>Di bawah ambang nilai</v>
      </c>
      <c r="J3623" s="106">
        <f t="shared" si="396"/>
        <v>7832307.0036230003</v>
      </c>
      <c r="K3623" s="105">
        <f t="shared" si="397"/>
        <v>0</v>
      </c>
      <c r="L3623" s="106">
        <f t="shared" si="398"/>
        <v>0</v>
      </c>
    </row>
    <row r="3624" spans="1:12" x14ac:dyDescent="0.3">
      <c r="A3624" s="104" t="s">
        <v>7619</v>
      </c>
      <c r="B3624" s="104" t="s">
        <v>7620</v>
      </c>
      <c r="C3624" s="105">
        <v>96354</v>
      </c>
      <c r="D3624" s="105">
        <v>260</v>
      </c>
      <c r="E3624" s="106">
        <f t="shared" si="392"/>
        <v>2.6983830458517551E-3</v>
      </c>
      <c r="F3624" s="107">
        <f t="shared" si="393"/>
        <v>57</v>
      </c>
      <c r="G3624" s="107">
        <f>COUNTIF(Data_Eksportir!$H$2:$H$3401,A3624)</f>
        <v>0</v>
      </c>
      <c r="H3624" s="104" t="str">
        <f t="shared" si="394"/>
        <v>Di bawah 1</v>
      </c>
      <c r="I3624" s="104" t="str">
        <f t="shared" si="395"/>
        <v>Di bawah ambang nilai</v>
      </c>
      <c r="J3624" s="106">
        <f t="shared" si="396"/>
        <v>260.003624</v>
      </c>
      <c r="K3624" s="105">
        <f t="shared" si="397"/>
        <v>0</v>
      </c>
      <c r="L3624" s="106">
        <f t="shared" si="398"/>
        <v>0</v>
      </c>
    </row>
    <row r="3625" spans="1:12" x14ac:dyDescent="0.3">
      <c r="A3625" s="104" t="s">
        <v>7621</v>
      </c>
      <c r="B3625" s="104" t="s">
        <v>7622</v>
      </c>
      <c r="C3625" s="105">
        <v>9660</v>
      </c>
      <c r="D3625" s="105">
        <v>12063</v>
      </c>
      <c r="E3625" s="106">
        <f t="shared" si="392"/>
        <v>1.2487577639751553</v>
      </c>
      <c r="F3625" s="107">
        <f t="shared" si="393"/>
        <v>58</v>
      </c>
      <c r="G3625" s="107">
        <f>COUNTIF(Data_Eksportir!$H$2:$H$3401,A3625)</f>
        <v>0</v>
      </c>
      <c r="H3625" s="104" t="str">
        <f t="shared" si="394"/>
        <v>1 – 5</v>
      </c>
      <c r="I3625" s="104" t="str">
        <f t="shared" si="395"/>
        <v>Di bawah ambang nilai</v>
      </c>
      <c r="J3625" s="106">
        <f t="shared" si="396"/>
        <v>12063.003624999999</v>
      </c>
      <c r="K3625" s="105">
        <f t="shared" si="397"/>
        <v>0</v>
      </c>
      <c r="L3625" s="106">
        <f t="shared" si="398"/>
        <v>0</v>
      </c>
    </row>
    <row r="3626" spans="1:12" x14ac:dyDescent="0.3">
      <c r="A3626" s="104" t="s">
        <v>7623</v>
      </c>
      <c r="B3626" s="104" t="s">
        <v>7624</v>
      </c>
      <c r="C3626" s="105">
        <v>862</v>
      </c>
      <c r="D3626" s="105">
        <v>6945</v>
      </c>
      <c r="E3626" s="106">
        <f t="shared" si="392"/>
        <v>8.0568445475638057</v>
      </c>
      <c r="F3626" s="107">
        <f t="shared" si="393"/>
        <v>58</v>
      </c>
      <c r="G3626" s="107">
        <f>COUNTIF(Data_Eksportir!$H$2:$H$3401,A3626)</f>
        <v>0</v>
      </c>
      <c r="H3626" s="104" t="str">
        <f t="shared" si="394"/>
        <v>5 – 20</v>
      </c>
      <c r="I3626" s="104" t="str">
        <f t="shared" si="395"/>
        <v>Di bawah ambang nilai</v>
      </c>
      <c r="J3626" s="106">
        <f t="shared" si="396"/>
        <v>6945.0036259999997</v>
      </c>
      <c r="K3626" s="105">
        <f t="shared" si="397"/>
        <v>0</v>
      </c>
      <c r="L3626" s="106">
        <f t="shared" si="398"/>
        <v>0</v>
      </c>
    </row>
    <row r="3627" spans="1:12" x14ac:dyDescent="0.3">
      <c r="A3627" s="104" t="s">
        <v>7625</v>
      </c>
      <c r="B3627" s="104" t="s">
        <v>7626</v>
      </c>
      <c r="C3627" s="105">
        <v>401</v>
      </c>
      <c r="D3627" s="105">
        <v>121</v>
      </c>
      <c r="E3627" s="106">
        <f t="shared" si="392"/>
        <v>0.30174563591022446</v>
      </c>
      <c r="F3627" s="107">
        <f t="shared" si="393"/>
        <v>58</v>
      </c>
      <c r="G3627" s="107">
        <f>COUNTIF(Data_Eksportir!$H$2:$H$3401,A3627)</f>
        <v>0</v>
      </c>
      <c r="H3627" s="104" t="str">
        <f t="shared" si="394"/>
        <v>Di bawah 1</v>
      </c>
      <c r="I3627" s="104" t="str">
        <f t="shared" si="395"/>
        <v>Di bawah ambang nilai</v>
      </c>
      <c r="J3627" s="106">
        <f t="shared" si="396"/>
        <v>121.00362699999999</v>
      </c>
      <c r="K3627" s="105">
        <f t="shared" si="397"/>
        <v>0</v>
      </c>
      <c r="L3627" s="106">
        <f t="shared" si="398"/>
        <v>0</v>
      </c>
    </row>
    <row r="3628" spans="1:12" x14ac:dyDescent="0.3">
      <c r="A3628" s="104" t="s">
        <v>7627</v>
      </c>
      <c r="B3628" s="104" t="s">
        <v>7628</v>
      </c>
      <c r="C3628" s="105">
        <v>1234</v>
      </c>
      <c r="D3628" s="105">
        <v>29952</v>
      </c>
      <c r="E3628" s="106">
        <f t="shared" si="392"/>
        <v>24.27228525121556</v>
      </c>
      <c r="F3628" s="107">
        <f t="shared" si="393"/>
        <v>58</v>
      </c>
      <c r="G3628" s="107">
        <f>COUNTIF(Data_Eksportir!$H$2:$H$3401,A3628)</f>
        <v>0</v>
      </c>
      <c r="H3628" s="104" t="str">
        <f t="shared" si="394"/>
        <v>20 – 100</v>
      </c>
      <c r="I3628" s="104" t="str">
        <f t="shared" si="395"/>
        <v>Di bawah ambang nilai</v>
      </c>
      <c r="J3628" s="106">
        <f t="shared" si="396"/>
        <v>29952.003627999999</v>
      </c>
      <c r="K3628" s="105">
        <f t="shared" si="397"/>
        <v>0</v>
      </c>
      <c r="L3628" s="106">
        <f t="shared" si="398"/>
        <v>0</v>
      </c>
    </row>
    <row r="3629" spans="1:12" x14ac:dyDescent="0.3">
      <c r="A3629" s="104" t="s">
        <v>7629</v>
      </c>
      <c r="B3629" s="104" t="s">
        <v>7630</v>
      </c>
      <c r="C3629" s="105">
        <v>11</v>
      </c>
      <c r="D3629" s="105">
        <v>66</v>
      </c>
      <c r="E3629" s="106">
        <f t="shared" si="392"/>
        <v>6</v>
      </c>
      <c r="F3629" s="107">
        <f t="shared" si="393"/>
        <v>58</v>
      </c>
      <c r="G3629" s="107">
        <f>COUNTIF(Data_Eksportir!$H$2:$H$3401,A3629)</f>
        <v>0</v>
      </c>
      <c r="H3629" s="104" t="str">
        <f t="shared" si="394"/>
        <v>5 – 20</v>
      </c>
      <c r="I3629" s="104" t="str">
        <f t="shared" si="395"/>
        <v>Di bawah ambang nilai</v>
      </c>
      <c r="J3629" s="106">
        <f t="shared" si="396"/>
        <v>66.003629000000004</v>
      </c>
      <c r="K3629" s="105">
        <f t="shared" si="397"/>
        <v>0</v>
      </c>
      <c r="L3629" s="106">
        <f t="shared" si="398"/>
        <v>0</v>
      </c>
    </row>
    <row r="3630" spans="1:12" x14ac:dyDescent="0.3">
      <c r="A3630" s="104" t="s">
        <v>7631</v>
      </c>
      <c r="B3630" s="104" t="s">
        <v>7632</v>
      </c>
      <c r="C3630" s="105">
        <v>569</v>
      </c>
      <c r="D3630" s="105">
        <v>2447</v>
      </c>
      <c r="E3630" s="106">
        <f t="shared" si="392"/>
        <v>4.3005272407732864</v>
      </c>
      <c r="F3630" s="107">
        <f t="shared" si="393"/>
        <v>58</v>
      </c>
      <c r="G3630" s="107">
        <f>COUNTIF(Data_Eksportir!$H$2:$H$3401,A3630)</f>
        <v>0</v>
      </c>
      <c r="H3630" s="104" t="str">
        <f t="shared" si="394"/>
        <v>1 – 5</v>
      </c>
      <c r="I3630" s="104" t="str">
        <f t="shared" si="395"/>
        <v>Di bawah ambang nilai</v>
      </c>
      <c r="J3630" s="106">
        <f t="shared" si="396"/>
        <v>2447.0036300000002</v>
      </c>
      <c r="K3630" s="105">
        <f t="shared" si="397"/>
        <v>0</v>
      </c>
      <c r="L3630" s="106">
        <f t="shared" si="398"/>
        <v>0</v>
      </c>
    </row>
    <row r="3631" spans="1:12" x14ac:dyDescent="0.3">
      <c r="A3631" s="104" t="s">
        <v>7633</v>
      </c>
      <c r="B3631" s="104" t="s">
        <v>7634</v>
      </c>
      <c r="C3631" s="105">
        <v>124</v>
      </c>
      <c r="D3631" s="105">
        <v>658</v>
      </c>
      <c r="E3631" s="106">
        <f t="shared" si="392"/>
        <v>5.306451612903226</v>
      </c>
      <c r="F3631" s="107">
        <f t="shared" si="393"/>
        <v>58</v>
      </c>
      <c r="G3631" s="107">
        <f>COUNTIF(Data_Eksportir!$H$2:$H$3401,A3631)</f>
        <v>0</v>
      </c>
      <c r="H3631" s="104" t="str">
        <f t="shared" si="394"/>
        <v>5 – 20</v>
      </c>
      <c r="I3631" s="104" t="str">
        <f t="shared" si="395"/>
        <v>Di bawah ambang nilai</v>
      </c>
      <c r="J3631" s="106">
        <f t="shared" si="396"/>
        <v>658.00363100000004</v>
      </c>
      <c r="K3631" s="105">
        <f t="shared" si="397"/>
        <v>0</v>
      </c>
      <c r="L3631" s="106">
        <f t="shared" si="398"/>
        <v>0</v>
      </c>
    </row>
    <row r="3632" spans="1:12" x14ac:dyDescent="0.3">
      <c r="A3632" s="104" t="s">
        <v>7635</v>
      </c>
      <c r="B3632" s="104" t="s">
        <v>7636</v>
      </c>
      <c r="C3632" s="105">
        <v>468</v>
      </c>
      <c r="D3632" s="105">
        <v>8782</v>
      </c>
      <c r="E3632" s="106">
        <f t="shared" si="392"/>
        <v>18.764957264957264</v>
      </c>
      <c r="F3632" s="107">
        <f t="shared" si="393"/>
        <v>58</v>
      </c>
      <c r="G3632" s="107">
        <f>COUNTIF(Data_Eksportir!$H$2:$H$3401,A3632)</f>
        <v>0</v>
      </c>
      <c r="H3632" s="104" t="str">
        <f t="shared" si="394"/>
        <v>5 – 20</v>
      </c>
      <c r="I3632" s="104" t="str">
        <f t="shared" si="395"/>
        <v>Di bawah ambang nilai</v>
      </c>
      <c r="J3632" s="106">
        <f t="shared" si="396"/>
        <v>8782.0036319999999</v>
      </c>
      <c r="K3632" s="105">
        <f t="shared" si="397"/>
        <v>0</v>
      </c>
      <c r="L3632" s="106">
        <f t="shared" si="398"/>
        <v>0</v>
      </c>
    </row>
    <row r="3633" spans="1:12" x14ac:dyDescent="0.3">
      <c r="A3633" s="104" t="s">
        <v>7637</v>
      </c>
      <c r="B3633" s="104" t="s">
        <v>7638</v>
      </c>
      <c r="C3633" s="105">
        <v>7701</v>
      </c>
      <c r="D3633" s="105">
        <v>69730</v>
      </c>
      <c r="E3633" s="106">
        <f t="shared" si="392"/>
        <v>9.054668224905857</v>
      </c>
      <c r="F3633" s="107">
        <f t="shared" si="393"/>
        <v>58</v>
      </c>
      <c r="G3633" s="107">
        <f>COUNTIF(Data_Eksportir!$H$2:$H$3401,A3633)</f>
        <v>0</v>
      </c>
      <c r="H3633" s="104" t="str">
        <f t="shared" si="394"/>
        <v>5 – 20</v>
      </c>
      <c r="I3633" s="104" t="str">
        <f t="shared" si="395"/>
        <v>Di bawah ambang nilai</v>
      </c>
      <c r="J3633" s="106">
        <f t="shared" si="396"/>
        <v>69730.003633</v>
      </c>
      <c r="K3633" s="105">
        <f t="shared" si="397"/>
        <v>0</v>
      </c>
      <c r="L3633" s="106">
        <f t="shared" si="398"/>
        <v>0</v>
      </c>
    </row>
    <row r="3634" spans="1:12" x14ac:dyDescent="0.3">
      <c r="A3634" s="104" t="s">
        <v>7639</v>
      </c>
      <c r="B3634" s="104" t="s">
        <v>7640</v>
      </c>
      <c r="C3634" s="105">
        <v>50579</v>
      </c>
      <c r="D3634" s="105">
        <v>301281</v>
      </c>
      <c r="E3634" s="106">
        <f t="shared" si="392"/>
        <v>5.9566420846596415</v>
      </c>
      <c r="F3634" s="107">
        <f t="shared" si="393"/>
        <v>58</v>
      </c>
      <c r="G3634" s="107">
        <f>COUNTIF(Data_Eksportir!$H$2:$H$3401,A3634)</f>
        <v>0</v>
      </c>
      <c r="H3634" s="104" t="str">
        <f t="shared" si="394"/>
        <v>5 – 20</v>
      </c>
      <c r="I3634" s="104" t="str">
        <f t="shared" si="395"/>
        <v>Di bawah ambang nilai</v>
      </c>
      <c r="J3634" s="106">
        <f t="shared" si="396"/>
        <v>301281.00363400002</v>
      </c>
      <c r="K3634" s="105">
        <f t="shared" si="397"/>
        <v>0</v>
      </c>
      <c r="L3634" s="106">
        <f t="shared" si="398"/>
        <v>0</v>
      </c>
    </row>
    <row r="3635" spans="1:12" x14ac:dyDescent="0.3">
      <c r="A3635" s="104" t="s">
        <v>7641</v>
      </c>
      <c r="B3635" s="104" t="s">
        <v>7642</v>
      </c>
      <c r="C3635" s="105">
        <v>65232</v>
      </c>
      <c r="D3635" s="105">
        <v>1468788</v>
      </c>
      <c r="E3635" s="106">
        <f t="shared" si="392"/>
        <v>22.516372332597498</v>
      </c>
      <c r="F3635" s="107">
        <f t="shared" si="393"/>
        <v>58</v>
      </c>
      <c r="G3635" s="107">
        <f>COUNTIF(Data_Eksportir!$H$2:$H$3401,A3635)</f>
        <v>0</v>
      </c>
      <c r="H3635" s="104" t="str">
        <f t="shared" si="394"/>
        <v>20 – 100</v>
      </c>
      <c r="I3635" s="104" t="str">
        <f t="shared" si="395"/>
        <v>Di bawah ambang nilai</v>
      </c>
      <c r="J3635" s="106">
        <f t="shared" si="396"/>
        <v>1468788.003635</v>
      </c>
      <c r="K3635" s="105">
        <f t="shared" si="397"/>
        <v>0</v>
      </c>
      <c r="L3635" s="106">
        <f t="shared" si="398"/>
        <v>0</v>
      </c>
    </row>
    <row r="3636" spans="1:12" x14ac:dyDescent="0.3">
      <c r="A3636" s="104" t="s">
        <v>7643</v>
      </c>
      <c r="B3636" s="104" t="s">
        <v>7644</v>
      </c>
      <c r="C3636" s="105">
        <v>862</v>
      </c>
      <c r="D3636" s="105">
        <v>11594</v>
      </c>
      <c r="E3636" s="106">
        <f t="shared" si="392"/>
        <v>13.450116009280743</v>
      </c>
      <c r="F3636" s="107">
        <f t="shared" si="393"/>
        <v>58</v>
      </c>
      <c r="G3636" s="107">
        <f>COUNTIF(Data_Eksportir!$H$2:$H$3401,A3636)</f>
        <v>0</v>
      </c>
      <c r="H3636" s="104" t="str">
        <f t="shared" si="394"/>
        <v>5 – 20</v>
      </c>
      <c r="I3636" s="104" t="str">
        <f t="shared" si="395"/>
        <v>Di bawah ambang nilai</v>
      </c>
      <c r="J3636" s="106">
        <f t="shared" si="396"/>
        <v>11594.003635999999</v>
      </c>
      <c r="K3636" s="105">
        <f t="shared" si="397"/>
        <v>0</v>
      </c>
      <c r="L3636" s="106">
        <f t="shared" si="398"/>
        <v>0</v>
      </c>
    </row>
    <row r="3637" spans="1:12" x14ac:dyDescent="0.3">
      <c r="A3637" s="104" t="s">
        <v>7645</v>
      </c>
      <c r="B3637" s="104" t="s">
        <v>7646</v>
      </c>
      <c r="C3637" s="105">
        <v>3423</v>
      </c>
      <c r="D3637" s="105">
        <v>18287</v>
      </c>
      <c r="E3637" s="106">
        <f t="shared" si="392"/>
        <v>5.3423897166228453</v>
      </c>
      <c r="F3637" s="107">
        <f t="shared" si="393"/>
        <v>58</v>
      </c>
      <c r="G3637" s="107">
        <f>COUNTIF(Data_Eksportir!$H$2:$H$3401,A3637)</f>
        <v>0</v>
      </c>
      <c r="H3637" s="104" t="str">
        <f t="shared" si="394"/>
        <v>5 – 20</v>
      </c>
      <c r="I3637" s="104" t="str">
        <f t="shared" si="395"/>
        <v>Di bawah ambang nilai</v>
      </c>
      <c r="J3637" s="106">
        <f t="shared" si="396"/>
        <v>18287.003637000002</v>
      </c>
      <c r="K3637" s="105">
        <f t="shared" si="397"/>
        <v>0</v>
      </c>
      <c r="L3637" s="106">
        <f t="shared" si="398"/>
        <v>0</v>
      </c>
    </row>
    <row r="3638" spans="1:12" x14ac:dyDescent="0.3">
      <c r="A3638" s="104" t="s">
        <v>7647</v>
      </c>
      <c r="B3638" s="104" t="s">
        <v>7648</v>
      </c>
      <c r="C3638" s="105">
        <v>15</v>
      </c>
      <c r="D3638" s="105">
        <v>239</v>
      </c>
      <c r="E3638" s="106">
        <f t="shared" si="392"/>
        <v>15.933333333333334</v>
      </c>
      <c r="F3638" s="107">
        <f t="shared" si="393"/>
        <v>58</v>
      </c>
      <c r="G3638" s="107">
        <f>COUNTIF(Data_Eksportir!$H$2:$H$3401,A3638)</f>
        <v>0</v>
      </c>
      <c r="H3638" s="104" t="str">
        <f t="shared" si="394"/>
        <v>5 – 20</v>
      </c>
      <c r="I3638" s="104" t="str">
        <f t="shared" si="395"/>
        <v>Di bawah ambang nilai</v>
      </c>
      <c r="J3638" s="106">
        <f t="shared" si="396"/>
        <v>239.003638</v>
      </c>
      <c r="K3638" s="105">
        <f t="shared" si="397"/>
        <v>0</v>
      </c>
      <c r="L3638" s="106">
        <f t="shared" si="398"/>
        <v>0</v>
      </c>
    </row>
    <row r="3639" spans="1:12" x14ac:dyDescent="0.3">
      <c r="A3639" s="104" t="s">
        <v>7649</v>
      </c>
      <c r="B3639" s="104" t="s">
        <v>7650</v>
      </c>
      <c r="C3639" s="105">
        <v>16899</v>
      </c>
      <c r="D3639" s="105">
        <v>98788</v>
      </c>
      <c r="E3639" s="106">
        <f t="shared" si="392"/>
        <v>5.8457896916977337</v>
      </c>
      <c r="F3639" s="107">
        <f t="shared" si="393"/>
        <v>58</v>
      </c>
      <c r="G3639" s="107">
        <f>COUNTIF(Data_Eksportir!$H$2:$H$3401,A3639)</f>
        <v>0</v>
      </c>
      <c r="H3639" s="104" t="str">
        <f t="shared" si="394"/>
        <v>5 – 20</v>
      </c>
      <c r="I3639" s="104" t="str">
        <f t="shared" si="395"/>
        <v>Di bawah ambang nilai</v>
      </c>
      <c r="J3639" s="106">
        <f t="shared" si="396"/>
        <v>98788.003639000002</v>
      </c>
      <c r="K3639" s="105">
        <f t="shared" si="397"/>
        <v>0</v>
      </c>
      <c r="L3639" s="106">
        <f t="shared" si="398"/>
        <v>0</v>
      </c>
    </row>
    <row r="3640" spans="1:12" x14ac:dyDescent="0.3">
      <c r="A3640" s="104" t="s">
        <v>7651</v>
      </c>
      <c r="B3640" s="104" t="s">
        <v>7652</v>
      </c>
      <c r="C3640" s="105">
        <v>8</v>
      </c>
      <c r="D3640" s="105">
        <v>26</v>
      </c>
      <c r="E3640" s="106">
        <f t="shared" si="392"/>
        <v>3.25</v>
      </c>
      <c r="F3640" s="107">
        <f t="shared" si="393"/>
        <v>58</v>
      </c>
      <c r="G3640" s="107">
        <f>COUNTIF(Data_Eksportir!$H$2:$H$3401,A3640)</f>
        <v>0</v>
      </c>
      <c r="H3640" s="104" t="str">
        <f t="shared" si="394"/>
        <v>1 – 5</v>
      </c>
      <c r="I3640" s="104" t="str">
        <f t="shared" si="395"/>
        <v>Di bawah ambang nilai</v>
      </c>
      <c r="J3640" s="106">
        <f t="shared" si="396"/>
        <v>26.003640000000001</v>
      </c>
      <c r="K3640" s="105">
        <f t="shared" si="397"/>
        <v>0</v>
      </c>
      <c r="L3640" s="106">
        <f t="shared" si="398"/>
        <v>0</v>
      </c>
    </row>
    <row r="3641" spans="1:12" x14ac:dyDescent="0.3">
      <c r="A3641" s="104" t="s">
        <v>7653</v>
      </c>
      <c r="B3641" s="104" t="s">
        <v>7654</v>
      </c>
      <c r="C3641" s="105">
        <v>649</v>
      </c>
      <c r="D3641" s="105">
        <v>6067</v>
      </c>
      <c r="E3641" s="106">
        <f t="shared" si="392"/>
        <v>9.3482280431432976</v>
      </c>
      <c r="F3641" s="107">
        <f t="shared" si="393"/>
        <v>58</v>
      </c>
      <c r="G3641" s="107">
        <f>COUNTIF(Data_Eksportir!$H$2:$H$3401,A3641)</f>
        <v>0</v>
      </c>
      <c r="H3641" s="104" t="str">
        <f t="shared" si="394"/>
        <v>5 – 20</v>
      </c>
      <c r="I3641" s="104" t="str">
        <f t="shared" si="395"/>
        <v>Di bawah ambang nilai</v>
      </c>
      <c r="J3641" s="106">
        <f t="shared" si="396"/>
        <v>6067.0036410000002</v>
      </c>
      <c r="K3641" s="105">
        <f t="shared" si="397"/>
        <v>0</v>
      </c>
      <c r="L3641" s="106">
        <f t="shared" si="398"/>
        <v>0</v>
      </c>
    </row>
    <row r="3642" spans="1:12" x14ac:dyDescent="0.3">
      <c r="A3642" s="104" t="s">
        <v>7655</v>
      </c>
      <c r="B3642" s="104" t="s">
        <v>7656</v>
      </c>
      <c r="C3642" s="105">
        <v>1825</v>
      </c>
      <c r="D3642" s="105">
        <v>25595</v>
      </c>
      <c r="E3642" s="106">
        <f t="shared" si="392"/>
        <v>14.024657534246575</v>
      </c>
      <c r="F3642" s="107">
        <f t="shared" si="393"/>
        <v>58</v>
      </c>
      <c r="G3642" s="107">
        <f>COUNTIF(Data_Eksportir!$H$2:$H$3401,A3642)</f>
        <v>0</v>
      </c>
      <c r="H3642" s="104" t="str">
        <f t="shared" si="394"/>
        <v>5 – 20</v>
      </c>
      <c r="I3642" s="104" t="str">
        <f t="shared" si="395"/>
        <v>Di bawah ambang nilai</v>
      </c>
      <c r="J3642" s="106">
        <f t="shared" si="396"/>
        <v>25595.003642</v>
      </c>
      <c r="K3642" s="105">
        <f t="shared" si="397"/>
        <v>0</v>
      </c>
      <c r="L3642" s="106">
        <f t="shared" si="398"/>
        <v>0</v>
      </c>
    </row>
    <row r="3643" spans="1:12" x14ac:dyDescent="0.3">
      <c r="A3643" s="104" t="s">
        <v>7657</v>
      </c>
      <c r="B3643" s="104" t="s">
        <v>7658</v>
      </c>
      <c r="C3643" s="105">
        <v>1578</v>
      </c>
      <c r="D3643" s="105">
        <v>10519</v>
      </c>
      <c r="E3643" s="106">
        <f t="shared" si="392"/>
        <v>6.6660329531051961</v>
      </c>
      <c r="F3643" s="107">
        <f t="shared" si="393"/>
        <v>58</v>
      </c>
      <c r="G3643" s="107">
        <f>COUNTIF(Data_Eksportir!$H$2:$H$3401,A3643)</f>
        <v>0</v>
      </c>
      <c r="H3643" s="104" t="str">
        <f t="shared" si="394"/>
        <v>5 – 20</v>
      </c>
      <c r="I3643" s="104" t="str">
        <f t="shared" si="395"/>
        <v>Di bawah ambang nilai</v>
      </c>
      <c r="J3643" s="106">
        <f t="shared" si="396"/>
        <v>10519.003643</v>
      </c>
      <c r="K3643" s="105">
        <f t="shared" si="397"/>
        <v>0</v>
      </c>
      <c r="L3643" s="106">
        <f t="shared" si="398"/>
        <v>0</v>
      </c>
    </row>
    <row r="3644" spans="1:12" x14ac:dyDescent="0.3">
      <c r="A3644" s="104" t="s">
        <v>7659</v>
      </c>
      <c r="B3644" s="104" t="s">
        <v>7660</v>
      </c>
      <c r="C3644" s="105">
        <v>172716</v>
      </c>
      <c r="D3644" s="105">
        <v>501683</v>
      </c>
      <c r="E3644" s="106">
        <f t="shared" si="392"/>
        <v>2.9046700942587833</v>
      </c>
      <c r="F3644" s="107">
        <f t="shared" si="393"/>
        <v>58</v>
      </c>
      <c r="G3644" s="107">
        <f>COUNTIF(Data_Eksportir!$H$2:$H$3401,A3644)</f>
        <v>0</v>
      </c>
      <c r="H3644" s="104" t="str">
        <f t="shared" si="394"/>
        <v>1 – 5</v>
      </c>
      <c r="I3644" s="104" t="str">
        <f t="shared" si="395"/>
        <v>Di bawah ambang nilai</v>
      </c>
      <c r="J3644" s="106">
        <f t="shared" si="396"/>
        <v>501683.00364399998</v>
      </c>
      <c r="K3644" s="105">
        <f t="shared" si="397"/>
        <v>0</v>
      </c>
      <c r="L3644" s="106">
        <f t="shared" si="398"/>
        <v>0</v>
      </c>
    </row>
    <row r="3645" spans="1:12" x14ac:dyDescent="0.3">
      <c r="A3645" s="104" t="s">
        <v>7661</v>
      </c>
      <c r="B3645" s="104" t="s">
        <v>7662</v>
      </c>
      <c r="C3645" s="105">
        <v>1141</v>
      </c>
      <c r="D3645" s="105">
        <v>36170</v>
      </c>
      <c r="E3645" s="106">
        <f t="shared" si="392"/>
        <v>31.700262927256791</v>
      </c>
      <c r="F3645" s="107">
        <f t="shared" si="393"/>
        <v>58</v>
      </c>
      <c r="G3645" s="107">
        <f>COUNTIF(Data_Eksportir!$H$2:$H$3401,A3645)</f>
        <v>0</v>
      </c>
      <c r="H3645" s="104" t="str">
        <f t="shared" si="394"/>
        <v>20 – 100</v>
      </c>
      <c r="I3645" s="104" t="str">
        <f t="shared" si="395"/>
        <v>Di bawah ambang nilai</v>
      </c>
      <c r="J3645" s="106">
        <f t="shared" si="396"/>
        <v>36170.003644999997</v>
      </c>
      <c r="K3645" s="105">
        <f t="shared" si="397"/>
        <v>0</v>
      </c>
      <c r="L3645" s="106">
        <f t="shared" si="398"/>
        <v>0</v>
      </c>
    </row>
    <row r="3646" spans="1:12" x14ac:dyDescent="0.3">
      <c r="A3646" s="104" t="s">
        <v>7663</v>
      </c>
      <c r="B3646" s="104" t="s">
        <v>7664</v>
      </c>
      <c r="C3646" s="105">
        <v>42</v>
      </c>
      <c r="D3646" s="105">
        <v>262</v>
      </c>
      <c r="E3646" s="106">
        <f t="shared" si="392"/>
        <v>6.2380952380952381</v>
      </c>
      <c r="F3646" s="107">
        <f t="shared" si="393"/>
        <v>58</v>
      </c>
      <c r="G3646" s="107">
        <f>COUNTIF(Data_Eksportir!$H$2:$H$3401,A3646)</f>
        <v>0</v>
      </c>
      <c r="H3646" s="104" t="str">
        <f t="shared" si="394"/>
        <v>5 – 20</v>
      </c>
      <c r="I3646" s="104" t="str">
        <f t="shared" si="395"/>
        <v>Di bawah ambang nilai</v>
      </c>
      <c r="J3646" s="106">
        <f t="shared" si="396"/>
        <v>262.003646</v>
      </c>
      <c r="K3646" s="105">
        <f t="shared" si="397"/>
        <v>0</v>
      </c>
      <c r="L3646" s="106">
        <f t="shared" si="398"/>
        <v>0</v>
      </c>
    </row>
    <row r="3647" spans="1:12" x14ac:dyDescent="0.3">
      <c r="A3647" s="104" t="s">
        <v>7665</v>
      </c>
      <c r="B3647" s="104" t="s">
        <v>7666</v>
      </c>
      <c r="C3647" s="105">
        <v>43</v>
      </c>
      <c r="D3647" s="105">
        <v>171</v>
      </c>
      <c r="E3647" s="106">
        <f t="shared" si="392"/>
        <v>3.9767441860465116</v>
      </c>
      <c r="F3647" s="107">
        <f t="shared" si="393"/>
        <v>58</v>
      </c>
      <c r="G3647" s="107">
        <f>COUNTIF(Data_Eksportir!$H$2:$H$3401,A3647)</f>
        <v>0</v>
      </c>
      <c r="H3647" s="104" t="str">
        <f t="shared" si="394"/>
        <v>1 – 5</v>
      </c>
      <c r="I3647" s="104" t="str">
        <f t="shared" si="395"/>
        <v>Di bawah ambang nilai</v>
      </c>
      <c r="J3647" s="106">
        <f t="shared" si="396"/>
        <v>171.003647</v>
      </c>
      <c r="K3647" s="105">
        <f t="shared" si="397"/>
        <v>0</v>
      </c>
      <c r="L3647" s="106">
        <f t="shared" si="398"/>
        <v>0</v>
      </c>
    </row>
    <row r="3648" spans="1:12" x14ac:dyDescent="0.3">
      <c r="A3648" s="104" t="s">
        <v>7667</v>
      </c>
      <c r="B3648" s="104" t="s">
        <v>7668</v>
      </c>
      <c r="C3648" s="105">
        <v>70273</v>
      </c>
      <c r="D3648" s="105">
        <v>674382</v>
      </c>
      <c r="E3648" s="106">
        <f t="shared" si="392"/>
        <v>9.5966018243137476</v>
      </c>
      <c r="F3648" s="107">
        <f t="shared" si="393"/>
        <v>58</v>
      </c>
      <c r="G3648" s="107">
        <f>COUNTIF(Data_Eksportir!$H$2:$H$3401,A3648)</f>
        <v>0</v>
      </c>
      <c r="H3648" s="104" t="str">
        <f t="shared" si="394"/>
        <v>5 – 20</v>
      </c>
      <c r="I3648" s="104" t="str">
        <f t="shared" si="395"/>
        <v>Di bawah ambang nilai</v>
      </c>
      <c r="J3648" s="106">
        <f t="shared" si="396"/>
        <v>674382.00364799995</v>
      </c>
      <c r="K3648" s="105">
        <f t="shared" si="397"/>
        <v>0</v>
      </c>
      <c r="L3648" s="106">
        <f t="shared" si="398"/>
        <v>0</v>
      </c>
    </row>
    <row r="3649" spans="1:12" x14ac:dyDescent="0.3">
      <c r="A3649" s="104" t="s">
        <v>7669</v>
      </c>
      <c r="B3649" s="104" t="s">
        <v>7670</v>
      </c>
      <c r="C3649" s="105">
        <v>98</v>
      </c>
      <c r="D3649" s="105">
        <v>1328</v>
      </c>
      <c r="E3649" s="106">
        <f t="shared" si="392"/>
        <v>13.551020408163266</v>
      </c>
      <c r="F3649" s="107">
        <f t="shared" si="393"/>
        <v>58</v>
      </c>
      <c r="G3649" s="107">
        <f>COUNTIF(Data_Eksportir!$H$2:$H$3401,A3649)</f>
        <v>0</v>
      </c>
      <c r="H3649" s="104" t="str">
        <f t="shared" si="394"/>
        <v>5 – 20</v>
      </c>
      <c r="I3649" s="104" t="str">
        <f t="shared" si="395"/>
        <v>Di bawah ambang nilai</v>
      </c>
      <c r="J3649" s="106">
        <f t="shared" si="396"/>
        <v>1328.003649</v>
      </c>
      <c r="K3649" s="105">
        <f t="shared" si="397"/>
        <v>0</v>
      </c>
      <c r="L3649" s="106">
        <f t="shared" si="398"/>
        <v>0</v>
      </c>
    </row>
    <row r="3650" spans="1:12" x14ac:dyDescent="0.3">
      <c r="A3650" s="104" t="s">
        <v>7671</v>
      </c>
      <c r="B3650" s="104" t="s">
        <v>7672</v>
      </c>
      <c r="C3650" s="105">
        <v>445372</v>
      </c>
      <c r="D3650" s="105">
        <v>4003520</v>
      </c>
      <c r="E3650" s="106">
        <f t="shared" ref="E3650:E3713" si="399">IF(AND(ISNUMBER(C3650),C3650&gt;0),D3650/C3650,"")</f>
        <v>8.9891596238649942</v>
      </c>
      <c r="F3650" s="107">
        <f t="shared" ref="F3650:F3713" si="400">VALUE(LEFT(A3650,2))</f>
        <v>58</v>
      </c>
      <c r="G3650" s="107">
        <f>COUNTIF(Data_Eksportir!$H$2:$H$3401,A3650)</f>
        <v>0</v>
      </c>
      <c r="H3650" s="104" t="str">
        <f t="shared" ref="H3650:H3713" si="401">IF(E3650="","Tanpa data berat",IF(E3650&lt;1,"Di bawah 1",IF(E3650&lt;5,"1 – 5",IF(E3650&lt;20,"5 – 20",IF(E3650&lt;100,"20 – 100","100 ke atas")))))</f>
        <v>5 – 20</v>
      </c>
      <c r="I3650" s="104" t="str">
        <f t="shared" ref="I3650:I3713" si="402">IF(D3650&lt;p_nilai_besar,"Di bawah ambang nilai",IF(G3650=0,"Belum terwakili",IF(G3650&lt;=p_listing_rendah,"Keterwakilan rendah","Terwakili")))</f>
        <v>Di bawah ambang nilai</v>
      </c>
      <c r="J3650" s="106">
        <f t="shared" ref="J3650:J3713" si="403">D3650+ROW()/10^6</f>
        <v>4003520.0036499999</v>
      </c>
      <c r="K3650" s="105">
        <f t="shared" ref="K3650:K3713" si="404">IF(D3650&gt;=p_nilai_besar,D3650/(1+G3650),0)</f>
        <v>0</v>
      </c>
      <c r="L3650" s="106">
        <f t="shared" ref="L3650:L3713" si="405">IF(K3650&gt;0,K3650+ROW()/10^6,0)</f>
        <v>0</v>
      </c>
    </row>
    <row r="3651" spans="1:12" x14ac:dyDescent="0.3">
      <c r="A3651" s="104" t="s">
        <v>7673</v>
      </c>
      <c r="B3651" s="104" t="s">
        <v>7674</v>
      </c>
      <c r="C3651" s="105">
        <v>568</v>
      </c>
      <c r="D3651" s="105">
        <v>15535</v>
      </c>
      <c r="E3651" s="106">
        <f t="shared" si="399"/>
        <v>27.350352112676056</v>
      </c>
      <c r="F3651" s="107">
        <f t="shared" si="400"/>
        <v>58</v>
      </c>
      <c r="G3651" s="107">
        <f>COUNTIF(Data_Eksportir!$H$2:$H$3401,A3651)</f>
        <v>0</v>
      </c>
      <c r="H3651" s="104" t="str">
        <f t="shared" si="401"/>
        <v>20 – 100</v>
      </c>
      <c r="I3651" s="104" t="str">
        <f t="shared" si="402"/>
        <v>Di bawah ambang nilai</v>
      </c>
      <c r="J3651" s="106">
        <f t="shared" si="403"/>
        <v>15535.003651000001</v>
      </c>
      <c r="K3651" s="105">
        <f t="shared" si="404"/>
        <v>0</v>
      </c>
      <c r="L3651" s="106">
        <f t="shared" si="405"/>
        <v>0</v>
      </c>
    </row>
    <row r="3652" spans="1:12" x14ac:dyDescent="0.3">
      <c r="A3652" s="104" t="s">
        <v>7675</v>
      </c>
      <c r="B3652" s="104" t="s">
        <v>7676</v>
      </c>
      <c r="C3652" s="105">
        <v>7381</v>
      </c>
      <c r="D3652" s="105">
        <v>119041</v>
      </c>
      <c r="E3652" s="106">
        <f t="shared" si="399"/>
        <v>16.128031432055277</v>
      </c>
      <c r="F3652" s="107">
        <f t="shared" si="400"/>
        <v>58</v>
      </c>
      <c r="G3652" s="107">
        <f>COUNTIF(Data_Eksportir!$H$2:$H$3401,A3652)</f>
        <v>0</v>
      </c>
      <c r="H3652" s="104" t="str">
        <f t="shared" si="401"/>
        <v>5 – 20</v>
      </c>
      <c r="I3652" s="104" t="str">
        <f t="shared" si="402"/>
        <v>Di bawah ambang nilai</v>
      </c>
      <c r="J3652" s="106">
        <f t="shared" si="403"/>
        <v>119041.003652</v>
      </c>
      <c r="K3652" s="105">
        <f t="shared" si="404"/>
        <v>0</v>
      </c>
      <c r="L3652" s="106">
        <f t="shared" si="405"/>
        <v>0</v>
      </c>
    </row>
    <row r="3653" spans="1:12" x14ac:dyDescent="0.3">
      <c r="A3653" s="104" t="s">
        <v>7677</v>
      </c>
      <c r="B3653" s="104" t="s">
        <v>7678</v>
      </c>
      <c r="C3653" s="105">
        <v>6413</v>
      </c>
      <c r="D3653" s="105">
        <v>55965</v>
      </c>
      <c r="E3653" s="106">
        <f t="shared" si="399"/>
        <v>8.7268049274910346</v>
      </c>
      <c r="F3653" s="107">
        <f t="shared" si="400"/>
        <v>58</v>
      </c>
      <c r="G3653" s="107">
        <f>COUNTIF(Data_Eksportir!$H$2:$H$3401,A3653)</f>
        <v>0</v>
      </c>
      <c r="H3653" s="104" t="str">
        <f t="shared" si="401"/>
        <v>5 – 20</v>
      </c>
      <c r="I3653" s="104" t="str">
        <f t="shared" si="402"/>
        <v>Di bawah ambang nilai</v>
      </c>
      <c r="J3653" s="106">
        <f t="shared" si="403"/>
        <v>55965.003653</v>
      </c>
      <c r="K3653" s="105">
        <f t="shared" si="404"/>
        <v>0</v>
      </c>
      <c r="L3653" s="106">
        <f t="shared" si="405"/>
        <v>0</v>
      </c>
    </row>
    <row r="3654" spans="1:12" x14ac:dyDescent="0.3">
      <c r="A3654" s="104" t="s">
        <v>7679</v>
      </c>
      <c r="B3654" s="104" t="s">
        <v>7680</v>
      </c>
      <c r="C3654" s="105">
        <v>8</v>
      </c>
      <c r="D3654" s="105">
        <v>10</v>
      </c>
      <c r="E3654" s="106">
        <f t="shared" si="399"/>
        <v>1.25</v>
      </c>
      <c r="F3654" s="107">
        <f t="shared" si="400"/>
        <v>58</v>
      </c>
      <c r="G3654" s="107">
        <f>COUNTIF(Data_Eksportir!$H$2:$H$3401,A3654)</f>
        <v>0</v>
      </c>
      <c r="H3654" s="104" t="str">
        <f t="shared" si="401"/>
        <v>1 – 5</v>
      </c>
      <c r="I3654" s="104" t="str">
        <f t="shared" si="402"/>
        <v>Di bawah ambang nilai</v>
      </c>
      <c r="J3654" s="106">
        <f t="shared" si="403"/>
        <v>10.003653999999999</v>
      </c>
      <c r="K3654" s="105">
        <f t="shared" si="404"/>
        <v>0</v>
      </c>
      <c r="L3654" s="106">
        <f t="shared" si="405"/>
        <v>0</v>
      </c>
    </row>
    <row r="3655" spans="1:12" x14ac:dyDescent="0.3">
      <c r="A3655" s="104" t="s">
        <v>7681</v>
      </c>
      <c r="B3655" s="104" t="s">
        <v>7682</v>
      </c>
      <c r="C3655" s="105">
        <v>656</v>
      </c>
      <c r="D3655" s="105">
        <v>18249</v>
      </c>
      <c r="E3655" s="106">
        <f t="shared" si="399"/>
        <v>27.818597560975611</v>
      </c>
      <c r="F3655" s="107">
        <f t="shared" si="400"/>
        <v>58</v>
      </c>
      <c r="G3655" s="107">
        <f>COUNTIF(Data_Eksportir!$H$2:$H$3401,A3655)</f>
        <v>0</v>
      </c>
      <c r="H3655" s="104" t="str">
        <f t="shared" si="401"/>
        <v>20 – 100</v>
      </c>
      <c r="I3655" s="104" t="str">
        <f t="shared" si="402"/>
        <v>Di bawah ambang nilai</v>
      </c>
      <c r="J3655" s="106">
        <f t="shared" si="403"/>
        <v>18249.003655</v>
      </c>
      <c r="K3655" s="105">
        <f t="shared" si="404"/>
        <v>0</v>
      </c>
      <c r="L3655" s="106">
        <f t="shared" si="405"/>
        <v>0</v>
      </c>
    </row>
    <row r="3656" spans="1:12" x14ac:dyDescent="0.3">
      <c r="A3656" s="104" t="s">
        <v>7683</v>
      </c>
      <c r="B3656" s="104" t="s">
        <v>7684</v>
      </c>
      <c r="C3656" s="105">
        <v>1</v>
      </c>
      <c r="D3656" s="105">
        <v>27</v>
      </c>
      <c r="E3656" s="106">
        <f t="shared" si="399"/>
        <v>27</v>
      </c>
      <c r="F3656" s="107">
        <f t="shared" si="400"/>
        <v>58</v>
      </c>
      <c r="G3656" s="107">
        <f>COUNTIF(Data_Eksportir!$H$2:$H$3401,A3656)</f>
        <v>0</v>
      </c>
      <c r="H3656" s="104" t="str">
        <f t="shared" si="401"/>
        <v>20 – 100</v>
      </c>
      <c r="I3656" s="104" t="str">
        <f t="shared" si="402"/>
        <v>Di bawah ambang nilai</v>
      </c>
      <c r="J3656" s="106">
        <f t="shared" si="403"/>
        <v>27.003655999999999</v>
      </c>
      <c r="K3656" s="105">
        <f t="shared" si="404"/>
        <v>0</v>
      </c>
      <c r="L3656" s="106">
        <f t="shared" si="405"/>
        <v>0</v>
      </c>
    </row>
    <row r="3657" spans="1:12" x14ac:dyDescent="0.3">
      <c r="A3657" s="104" t="s">
        <v>7685</v>
      </c>
      <c r="B3657" s="104" t="s">
        <v>7686</v>
      </c>
      <c r="C3657" s="105">
        <v>464</v>
      </c>
      <c r="D3657" s="105">
        <v>7659</v>
      </c>
      <c r="E3657" s="106">
        <f t="shared" si="399"/>
        <v>16.506465517241381</v>
      </c>
      <c r="F3657" s="107">
        <f t="shared" si="400"/>
        <v>58</v>
      </c>
      <c r="G3657" s="107">
        <f>COUNTIF(Data_Eksportir!$H$2:$H$3401,A3657)</f>
        <v>0</v>
      </c>
      <c r="H3657" s="104" t="str">
        <f t="shared" si="401"/>
        <v>5 – 20</v>
      </c>
      <c r="I3657" s="104" t="str">
        <f t="shared" si="402"/>
        <v>Di bawah ambang nilai</v>
      </c>
      <c r="J3657" s="106">
        <f t="shared" si="403"/>
        <v>7659.0036570000002</v>
      </c>
      <c r="K3657" s="105">
        <f t="shared" si="404"/>
        <v>0</v>
      </c>
      <c r="L3657" s="106">
        <f t="shared" si="405"/>
        <v>0</v>
      </c>
    </row>
    <row r="3658" spans="1:12" x14ac:dyDescent="0.3">
      <c r="A3658" s="104" t="s">
        <v>7687</v>
      </c>
      <c r="B3658" s="104" t="s">
        <v>7688</v>
      </c>
      <c r="C3658" s="105">
        <v>25398</v>
      </c>
      <c r="D3658" s="105">
        <v>323685</v>
      </c>
      <c r="E3658" s="106">
        <f t="shared" si="399"/>
        <v>12.744507441530828</v>
      </c>
      <c r="F3658" s="107">
        <f t="shared" si="400"/>
        <v>58</v>
      </c>
      <c r="G3658" s="107">
        <f>COUNTIF(Data_Eksportir!$H$2:$H$3401,A3658)</f>
        <v>0</v>
      </c>
      <c r="H3658" s="104" t="str">
        <f t="shared" si="401"/>
        <v>5 – 20</v>
      </c>
      <c r="I3658" s="104" t="str">
        <f t="shared" si="402"/>
        <v>Di bawah ambang nilai</v>
      </c>
      <c r="J3658" s="106">
        <f t="shared" si="403"/>
        <v>323685.00365799997</v>
      </c>
      <c r="K3658" s="105">
        <f t="shared" si="404"/>
        <v>0</v>
      </c>
      <c r="L3658" s="106">
        <f t="shared" si="405"/>
        <v>0</v>
      </c>
    </row>
    <row r="3659" spans="1:12" x14ac:dyDescent="0.3">
      <c r="A3659" s="104" t="s">
        <v>7689</v>
      </c>
      <c r="B3659" s="104" t="s">
        <v>7690</v>
      </c>
      <c r="C3659" s="105">
        <v>1484366</v>
      </c>
      <c r="D3659" s="105">
        <v>262</v>
      </c>
      <c r="E3659" s="106">
        <f t="shared" si="399"/>
        <v>1.7650633334366321E-4</v>
      </c>
      <c r="F3659" s="107">
        <f t="shared" si="400"/>
        <v>58</v>
      </c>
      <c r="G3659" s="107">
        <f>COUNTIF(Data_Eksportir!$H$2:$H$3401,A3659)</f>
        <v>0</v>
      </c>
      <c r="H3659" s="104" t="str">
        <f t="shared" si="401"/>
        <v>Di bawah 1</v>
      </c>
      <c r="I3659" s="104" t="str">
        <f t="shared" si="402"/>
        <v>Di bawah ambang nilai</v>
      </c>
      <c r="J3659" s="106">
        <f t="shared" si="403"/>
        <v>262.00365900000003</v>
      </c>
      <c r="K3659" s="105">
        <f t="shared" si="404"/>
        <v>0</v>
      </c>
      <c r="L3659" s="106">
        <f t="shared" si="405"/>
        <v>0</v>
      </c>
    </row>
    <row r="3660" spans="1:12" x14ac:dyDescent="0.3">
      <c r="A3660" s="104" t="s">
        <v>7691</v>
      </c>
      <c r="B3660" s="104" t="s">
        <v>7692</v>
      </c>
      <c r="C3660" s="105">
        <v>539919</v>
      </c>
      <c r="D3660" s="105">
        <v>5672736</v>
      </c>
      <c r="E3660" s="106">
        <f t="shared" si="399"/>
        <v>10.506642663066126</v>
      </c>
      <c r="F3660" s="107">
        <f t="shared" si="400"/>
        <v>58</v>
      </c>
      <c r="G3660" s="107">
        <f>COUNTIF(Data_Eksportir!$H$2:$H$3401,A3660)</f>
        <v>0</v>
      </c>
      <c r="H3660" s="104" t="str">
        <f t="shared" si="401"/>
        <v>5 – 20</v>
      </c>
      <c r="I3660" s="104" t="str">
        <f t="shared" si="402"/>
        <v>Di bawah ambang nilai</v>
      </c>
      <c r="J3660" s="106">
        <f t="shared" si="403"/>
        <v>5672736.0036599999</v>
      </c>
      <c r="K3660" s="105">
        <f t="shared" si="404"/>
        <v>0</v>
      </c>
      <c r="L3660" s="106">
        <f t="shared" si="405"/>
        <v>0</v>
      </c>
    </row>
    <row r="3661" spans="1:12" x14ac:dyDescent="0.3">
      <c r="A3661" s="104" t="s">
        <v>7693</v>
      </c>
      <c r="B3661" s="104" t="s">
        <v>7694</v>
      </c>
      <c r="C3661" s="105">
        <v>3</v>
      </c>
      <c r="D3661" s="105">
        <v>376</v>
      </c>
      <c r="E3661" s="106">
        <f t="shared" si="399"/>
        <v>125.33333333333333</v>
      </c>
      <c r="F3661" s="107">
        <f t="shared" si="400"/>
        <v>58</v>
      </c>
      <c r="G3661" s="107">
        <f>COUNTIF(Data_Eksportir!$H$2:$H$3401,A3661)</f>
        <v>0</v>
      </c>
      <c r="H3661" s="104" t="str">
        <f t="shared" si="401"/>
        <v>100 ke atas</v>
      </c>
      <c r="I3661" s="104" t="str">
        <f t="shared" si="402"/>
        <v>Di bawah ambang nilai</v>
      </c>
      <c r="J3661" s="106">
        <f t="shared" si="403"/>
        <v>376.00366100000002</v>
      </c>
      <c r="K3661" s="105">
        <f t="shared" si="404"/>
        <v>0</v>
      </c>
      <c r="L3661" s="106">
        <f t="shared" si="405"/>
        <v>0</v>
      </c>
    </row>
    <row r="3662" spans="1:12" x14ac:dyDescent="0.3">
      <c r="A3662" s="104" t="s">
        <v>7695</v>
      </c>
      <c r="B3662" s="104" t="s">
        <v>7696</v>
      </c>
      <c r="C3662" s="105">
        <v>0</v>
      </c>
      <c r="D3662" s="105">
        <v>11</v>
      </c>
      <c r="E3662" s="106" t="str">
        <f t="shared" si="399"/>
        <v/>
      </c>
      <c r="F3662" s="107">
        <f t="shared" si="400"/>
        <v>58</v>
      </c>
      <c r="G3662" s="107">
        <f>COUNTIF(Data_Eksportir!$H$2:$H$3401,A3662)</f>
        <v>0</v>
      </c>
      <c r="H3662" s="104" t="str">
        <f t="shared" si="401"/>
        <v>Tanpa data berat</v>
      </c>
      <c r="I3662" s="104" t="str">
        <f t="shared" si="402"/>
        <v>Di bawah ambang nilai</v>
      </c>
      <c r="J3662" s="106">
        <f t="shared" si="403"/>
        <v>11.003662</v>
      </c>
      <c r="K3662" s="105">
        <f t="shared" si="404"/>
        <v>0</v>
      </c>
      <c r="L3662" s="106">
        <f t="shared" si="405"/>
        <v>0</v>
      </c>
    </row>
    <row r="3663" spans="1:12" x14ac:dyDescent="0.3">
      <c r="A3663" s="104" t="s">
        <v>7697</v>
      </c>
      <c r="B3663" s="104" t="s">
        <v>7698</v>
      </c>
      <c r="C3663" s="105">
        <v>3157</v>
      </c>
      <c r="D3663" s="105">
        <v>12828</v>
      </c>
      <c r="E3663" s="106">
        <f t="shared" si="399"/>
        <v>4.0633512828634784</v>
      </c>
      <c r="F3663" s="107">
        <f t="shared" si="400"/>
        <v>58</v>
      </c>
      <c r="G3663" s="107">
        <f>COUNTIF(Data_Eksportir!$H$2:$H$3401,A3663)</f>
        <v>0</v>
      </c>
      <c r="H3663" s="104" t="str">
        <f t="shared" si="401"/>
        <v>1 – 5</v>
      </c>
      <c r="I3663" s="104" t="str">
        <f t="shared" si="402"/>
        <v>Di bawah ambang nilai</v>
      </c>
      <c r="J3663" s="106">
        <f t="shared" si="403"/>
        <v>12828.003663</v>
      </c>
      <c r="K3663" s="105">
        <f t="shared" si="404"/>
        <v>0</v>
      </c>
      <c r="L3663" s="106">
        <f t="shared" si="405"/>
        <v>0</v>
      </c>
    </row>
    <row r="3664" spans="1:12" x14ac:dyDescent="0.3">
      <c r="A3664" s="104" t="s">
        <v>7699</v>
      </c>
      <c r="B3664" s="104" t="s">
        <v>7700</v>
      </c>
      <c r="C3664" s="105">
        <v>32898</v>
      </c>
      <c r="D3664" s="105">
        <v>252180</v>
      </c>
      <c r="E3664" s="106">
        <f t="shared" si="399"/>
        <v>7.6655115812511401</v>
      </c>
      <c r="F3664" s="107">
        <f t="shared" si="400"/>
        <v>58</v>
      </c>
      <c r="G3664" s="107">
        <f>COUNTIF(Data_Eksportir!$H$2:$H$3401,A3664)</f>
        <v>0</v>
      </c>
      <c r="H3664" s="104" t="str">
        <f t="shared" si="401"/>
        <v>5 – 20</v>
      </c>
      <c r="I3664" s="104" t="str">
        <f t="shared" si="402"/>
        <v>Di bawah ambang nilai</v>
      </c>
      <c r="J3664" s="106">
        <f t="shared" si="403"/>
        <v>252180.00366399999</v>
      </c>
      <c r="K3664" s="105">
        <f t="shared" si="404"/>
        <v>0</v>
      </c>
      <c r="L3664" s="106">
        <f t="shared" si="405"/>
        <v>0</v>
      </c>
    </row>
    <row r="3665" spans="1:12" x14ac:dyDescent="0.3">
      <c r="A3665" s="104" t="s">
        <v>7701</v>
      </c>
      <c r="B3665" s="104" t="s">
        <v>7702</v>
      </c>
      <c r="C3665" s="105">
        <v>28</v>
      </c>
      <c r="D3665" s="105">
        <v>109</v>
      </c>
      <c r="E3665" s="106">
        <f t="shared" si="399"/>
        <v>3.8928571428571428</v>
      </c>
      <c r="F3665" s="107">
        <f t="shared" si="400"/>
        <v>58</v>
      </c>
      <c r="G3665" s="107">
        <f>COUNTIF(Data_Eksportir!$H$2:$H$3401,A3665)</f>
        <v>0</v>
      </c>
      <c r="H3665" s="104" t="str">
        <f t="shared" si="401"/>
        <v>1 – 5</v>
      </c>
      <c r="I3665" s="104" t="str">
        <f t="shared" si="402"/>
        <v>Di bawah ambang nilai</v>
      </c>
      <c r="J3665" s="106">
        <f t="shared" si="403"/>
        <v>109.003665</v>
      </c>
      <c r="K3665" s="105">
        <f t="shared" si="404"/>
        <v>0</v>
      </c>
      <c r="L3665" s="106">
        <f t="shared" si="405"/>
        <v>0</v>
      </c>
    </row>
    <row r="3666" spans="1:12" x14ac:dyDescent="0.3">
      <c r="A3666" s="104" t="s">
        <v>7703</v>
      </c>
      <c r="B3666" s="104" t="s">
        <v>7704</v>
      </c>
      <c r="C3666" s="105">
        <v>508</v>
      </c>
      <c r="D3666" s="105">
        <v>9224</v>
      </c>
      <c r="E3666" s="106">
        <f t="shared" si="399"/>
        <v>18.15748031496063</v>
      </c>
      <c r="F3666" s="107">
        <f t="shared" si="400"/>
        <v>58</v>
      </c>
      <c r="G3666" s="107">
        <f>COUNTIF(Data_Eksportir!$H$2:$H$3401,A3666)</f>
        <v>0</v>
      </c>
      <c r="H3666" s="104" t="str">
        <f t="shared" si="401"/>
        <v>5 – 20</v>
      </c>
      <c r="I3666" s="104" t="str">
        <f t="shared" si="402"/>
        <v>Di bawah ambang nilai</v>
      </c>
      <c r="J3666" s="106">
        <f t="shared" si="403"/>
        <v>9224.0036660000005</v>
      </c>
      <c r="K3666" s="105">
        <f t="shared" si="404"/>
        <v>0</v>
      </c>
      <c r="L3666" s="106">
        <f t="shared" si="405"/>
        <v>0</v>
      </c>
    </row>
    <row r="3667" spans="1:12" x14ac:dyDescent="0.3">
      <c r="A3667" s="104" t="s">
        <v>7705</v>
      </c>
      <c r="B3667" s="104" t="s">
        <v>7706</v>
      </c>
      <c r="C3667" s="105">
        <v>290552</v>
      </c>
      <c r="D3667" s="105">
        <v>1882034</v>
      </c>
      <c r="E3667" s="106">
        <f t="shared" si="399"/>
        <v>6.4774429362041905</v>
      </c>
      <c r="F3667" s="107">
        <f t="shared" si="400"/>
        <v>58</v>
      </c>
      <c r="G3667" s="107">
        <f>COUNTIF(Data_Eksportir!$H$2:$H$3401,A3667)</f>
        <v>0</v>
      </c>
      <c r="H3667" s="104" t="str">
        <f t="shared" si="401"/>
        <v>5 – 20</v>
      </c>
      <c r="I3667" s="104" t="str">
        <f t="shared" si="402"/>
        <v>Di bawah ambang nilai</v>
      </c>
      <c r="J3667" s="106">
        <f t="shared" si="403"/>
        <v>1882034.003667</v>
      </c>
      <c r="K3667" s="105">
        <f t="shared" si="404"/>
        <v>0</v>
      </c>
      <c r="L3667" s="106">
        <f t="shared" si="405"/>
        <v>0</v>
      </c>
    </row>
    <row r="3668" spans="1:12" x14ac:dyDescent="0.3">
      <c r="A3668" s="104" t="s">
        <v>7707</v>
      </c>
      <c r="B3668" s="104" t="s">
        <v>7708</v>
      </c>
      <c r="C3668" s="105">
        <v>962</v>
      </c>
      <c r="D3668" s="105">
        <v>5242</v>
      </c>
      <c r="E3668" s="106">
        <f t="shared" si="399"/>
        <v>5.4490644490644486</v>
      </c>
      <c r="F3668" s="107">
        <f t="shared" si="400"/>
        <v>58</v>
      </c>
      <c r="G3668" s="107">
        <f>COUNTIF(Data_Eksportir!$H$2:$H$3401,A3668)</f>
        <v>0</v>
      </c>
      <c r="H3668" s="104" t="str">
        <f t="shared" si="401"/>
        <v>5 – 20</v>
      </c>
      <c r="I3668" s="104" t="str">
        <f t="shared" si="402"/>
        <v>Di bawah ambang nilai</v>
      </c>
      <c r="J3668" s="106">
        <f t="shared" si="403"/>
        <v>5242.0036680000003</v>
      </c>
      <c r="K3668" s="105">
        <f t="shared" si="404"/>
        <v>0</v>
      </c>
      <c r="L3668" s="106">
        <f t="shared" si="405"/>
        <v>0</v>
      </c>
    </row>
    <row r="3669" spans="1:12" x14ac:dyDescent="0.3">
      <c r="A3669" s="104" t="s">
        <v>7709</v>
      </c>
      <c r="B3669" s="104" t="s">
        <v>7710</v>
      </c>
      <c r="C3669" s="105">
        <v>4</v>
      </c>
      <c r="D3669" s="105">
        <v>46</v>
      </c>
      <c r="E3669" s="106">
        <f t="shared" si="399"/>
        <v>11.5</v>
      </c>
      <c r="F3669" s="107">
        <f t="shared" si="400"/>
        <v>58</v>
      </c>
      <c r="G3669" s="107">
        <f>COUNTIF(Data_Eksportir!$H$2:$H$3401,A3669)</f>
        <v>0</v>
      </c>
      <c r="H3669" s="104" t="str">
        <f t="shared" si="401"/>
        <v>5 – 20</v>
      </c>
      <c r="I3669" s="104" t="str">
        <f t="shared" si="402"/>
        <v>Di bawah ambang nilai</v>
      </c>
      <c r="J3669" s="106">
        <f t="shared" si="403"/>
        <v>46.003669000000002</v>
      </c>
      <c r="K3669" s="105">
        <f t="shared" si="404"/>
        <v>0</v>
      </c>
      <c r="L3669" s="106">
        <f t="shared" si="405"/>
        <v>0</v>
      </c>
    </row>
    <row r="3670" spans="1:12" x14ac:dyDescent="0.3">
      <c r="A3670" s="104" t="s">
        <v>7711</v>
      </c>
      <c r="B3670" s="104" t="s">
        <v>7712</v>
      </c>
      <c r="C3670" s="105">
        <v>0</v>
      </c>
      <c r="D3670" s="105">
        <v>0</v>
      </c>
      <c r="E3670" s="106" t="str">
        <f t="shared" si="399"/>
        <v/>
      </c>
      <c r="F3670" s="107">
        <f t="shared" si="400"/>
        <v>58</v>
      </c>
      <c r="G3670" s="107">
        <f>COUNTIF(Data_Eksportir!$H$2:$H$3401,A3670)</f>
        <v>0</v>
      </c>
      <c r="H3670" s="104" t="str">
        <f t="shared" si="401"/>
        <v>Tanpa data berat</v>
      </c>
      <c r="I3670" s="104" t="str">
        <f t="shared" si="402"/>
        <v>Di bawah ambang nilai</v>
      </c>
      <c r="J3670" s="106">
        <f t="shared" si="403"/>
        <v>3.6700000000000001E-3</v>
      </c>
      <c r="K3670" s="105">
        <f t="shared" si="404"/>
        <v>0</v>
      </c>
      <c r="L3670" s="106">
        <f t="shared" si="405"/>
        <v>0</v>
      </c>
    </row>
    <row r="3671" spans="1:12" x14ac:dyDescent="0.3">
      <c r="A3671" s="104" t="s">
        <v>7713</v>
      </c>
      <c r="B3671" s="104" t="s">
        <v>7714</v>
      </c>
      <c r="C3671" s="105">
        <v>98598</v>
      </c>
      <c r="D3671" s="105">
        <v>556804</v>
      </c>
      <c r="E3671" s="106">
        <f t="shared" si="399"/>
        <v>5.6472139394308201</v>
      </c>
      <c r="F3671" s="107">
        <f t="shared" si="400"/>
        <v>58</v>
      </c>
      <c r="G3671" s="107">
        <f>COUNTIF(Data_Eksportir!$H$2:$H$3401,A3671)</f>
        <v>0</v>
      </c>
      <c r="H3671" s="104" t="str">
        <f t="shared" si="401"/>
        <v>5 – 20</v>
      </c>
      <c r="I3671" s="104" t="str">
        <f t="shared" si="402"/>
        <v>Di bawah ambang nilai</v>
      </c>
      <c r="J3671" s="106">
        <f t="shared" si="403"/>
        <v>556804.00367100001</v>
      </c>
      <c r="K3671" s="105">
        <f t="shared" si="404"/>
        <v>0</v>
      </c>
      <c r="L3671" s="106">
        <f t="shared" si="405"/>
        <v>0</v>
      </c>
    </row>
    <row r="3672" spans="1:12" x14ac:dyDescent="0.3">
      <c r="A3672" s="104" t="s">
        <v>7715</v>
      </c>
      <c r="B3672" s="104" t="s">
        <v>7716</v>
      </c>
      <c r="C3672" s="105">
        <v>3</v>
      </c>
      <c r="D3672" s="105">
        <v>147</v>
      </c>
      <c r="E3672" s="106">
        <f t="shared" si="399"/>
        <v>49</v>
      </c>
      <c r="F3672" s="107">
        <f t="shared" si="400"/>
        <v>58</v>
      </c>
      <c r="G3672" s="107">
        <f>COUNTIF(Data_Eksportir!$H$2:$H$3401,A3672)</f>
        <v>0</v>
      </c>
      <c r="H3672" s="104" t="str">
        <f t="shared" si="401"/>
        <v>20 – 100</v>
      </c>
      <c r="I3672" s="104" t="str">
        <f t="shared" si="402"/>
        <v>Di bawah ambang nilai</v>
      </c>
      <c r="J3672" s="106">
        <f t="shared" si="403"/>
        <v>147.00367199999999</v>
      </c>
      <c r="K3672" s="105">
        <f t="shared" si="404"/>
        <v>0</v>
      </c>
      <c r="L3672" s="106">
        <f t="shared" si="405"/>
        <v>0</v>
      </c>
    </row>
    <row r="3673" spans="1:12" x14ac:dyDescent="0.3">
      <c r="A3673" s="104" t="s">
        <v>7717</v>
      </c>
      <c r="B3673" s="104" t="s">
        <v>7718</v>
      </c>
      <c r="C3673" s="105">
        <v>4756</v>
      </c>
      <c r="D3673" s="105">
        <v>208440</v>
      </c>
      <c r="E3673" s="106">
        <f t="shared" si="399"/>
        <v>43.826745164003363</v>
      </c>
      <c r="F3673" s="107">
        <f t="shared" si="400"/>
        <v>58</v>
      </c>
      <c r="G3673" s="107">
        <f>COUNTIF(Data_Eksportir!$H$2:$H$3401,A3673)</f>
        <v>0</v>
      </c>
      <c r="H3673" s="104" t="str">
        <f t="shared" si="401"/>
        <v>20 – 100</v>
      </c>
      <c r="I3673" s="104" t="str">
        <f t="shared" si="402"/>
        <v>Di bawah ambang nilai</v>
      </c>
      <c r="J3673" s="106">
        <f t="shared" si="403"/>
        <v>208440.003673</v>
      </c>
      <c r="K3673" s="105">
        <f t="shared" si="404"/>
        <v>0</v>
      </c>
      <c r="L3673" s="106">
        <f t="shared" si="405"/>
        <v>0</v>
      </c>
    </row>
    <row r="3674" spans="1:12" x14ac:dyDescent="0.3">
      <c r="A3674" s="104" t="s">
        <v>7719</v>
      </c>
      <c r="B3674" s="104" t="s">
        <v>7720</v>
      </c>
      <c r="C3674" s="105">
        <v>429</v>
      </c>
      <c r="D3674" s="105">
        <v>15554</v>
      </c>
      <c r="E3674" s="106">
        <f t="shared" si="399"/>
        <v>36.256410256410255</v>
      </c>
      <c r="F3674" s="107">
        <f t="shared" si="400"/>
        <v>58</v>
      </c>
      <c r="G3674" s="107">
        <f>COUNTIF(Data_Eksportir!$H$2:$H$3401,A3674)</f>
        <v>0</v>
      </c>
      <c r="H3674" s="104" t="str">
        <f t="shared" si="401"/>
        <v>20 – 100</v>
      </c>
      <c r="I3674" s="104" t="str">
        <f t="shared" si="402"/>
        <v>Di bawah ambang nilai</v>
      </c>
      <c r="J3674" s="106">
        <f t="shared" si="403"/>
        <v>15554.003674</v>
      </c>
      <c r="K3674" s="105">
        <f t="shared" si="404"/>
        <v>0</v>
      </c>
      <c r="L3674" s="106">
        <f t="shared" si="405"/>
        <v>0</v>
      </c>
    </row>
    <row r="3675" spans="1:12" x14ac:dyDescent="0.3">
      <c r="A3675" s="104" t="s">
        <v>7721</v>
      </c>
      <c r="B3675" s="104" t="s">
        <v>7722</v>
      </c>
      <c r="C3675" s="105">
        <v>31141</v>
      </c>
      <c r="D3675" s="105">
        <v>183288</v>
      </c>
      <c r="E3675" s="106">
        <f t="shared" si="399"/>
        <v>5.8857454802350597</v>
      </c>
      <c r="F3675" s="107">
        <f t="shared" si="400"/>
        <v>58</v>
      </c>
      <c r="G3675" s="107">
        <f>COUNTIF(Data_Eksportir!$H$2:$H$3401,A3675)</f>
        <v>0</v>
      </c>
      <c r="H3675" s="104" t="str">
        <f t="shared" si="401"/>
        <v>5 – 20</v>
      </c>
      <c r="I3675" s="104" t="str">
        <f t="shared" si="402"/>
        <v>Di bawah ambang nilai</v>
      </c>
      <c r="J3675" s="106">
        <f t="shared" si="403"/>
        <v>183288.00367500001</v>
      </c>
      <c r="K3675" s="105">
        <f t="shared" si="404"/>
        <v>0</v>
      </c>
      <c r="L3675" s="106">
        <f t="shared" si="405"/>
        <v>0</v>
      </c>
    </row>
    <row r="3676" spans="1:12" x14ac:dyDescent="0.3">
      <c r="A3676" s="104" t="s">
        <v>7723</v>
      </c>
      <c r="B3676" s="104" t="s">
        <v>7724</v>
      </c>
      <c r="C3676" s="105">
        <v>67</v>
      </c>
      <c r="D3676" s="105">
        <v>802</v>
      </c>
      <c r="E3676" s="106">
        <f t="shared" si="399"/>
        <v>11.970149253731343</v>
      </c>
      <c r="F3676" s="107">
        <f t="shared" si="400"/>
        <v>58</v>
      </c>
      <c r="G3676" s="107">
        <f>COUNTIF(Data_Eksportir!$H$2:$H$3401,A3676)</f>
        <v>0</v>
      </c>
      <c r="H3676" s="104" t="str">
        <f t="shared" si="401"/>
        <v>5 – 20</v>
      </c>
      <c r="I3676" s="104" t="str">
        <f t="shared" si="402"/>
        <v>Di bawah ambang nilai</v>
      </c>
      <c r="J3676" s="106">
        <f t="shared" si="403"/>
        <v>802.00367600000004</v>
      </c>
      <c r="K3676" s="105">
        <f t="shared" si="404"/>
        <v>0</v>
      </c>
      <c r="L3676" s="106">
        <f t="shared" si="405"/>
        <v>0</v>
      </c>
    </row>
    <row r="3677" spans="1:12" x14ac:dyDescent="0.3">
      <c r="A3677" s="104" t="s">
        <v>7725</v>
      </c>
      <c r="B3677" s="104" t="s">
        <v>7726</v>
      </c>
      <c r="C3677" s="105">
        <v>6025</v>
      </c>
      <c r="D3677" s="105">
        <v>100676</v>
      </c>
      <c r="E3677" s="106">
        <f t="shared" si="399"/>
        <v>16.709709543568465</v>
      </c>
      <c r="F3677" s="107">
        <f t="shared" si="400"/>
        <v>58</v>
      </c>
      <c r="G3677" s="107">
        <f>COUNTIF(Data_Eksportir!$H$2:$H$3401,A3677)</f>
        <v>0</v>
      </c>
      <c r="H3677" s="104" t="str">
        <f t="shared" si="401"/>
        <v>5 – 20</v>
      </c>
      <c r="I3677" s="104" t="str">
        <f t="shared" si="402"/>
        <v>Di bawah ambang nilai</v>
      </c>
      <c r="J3677" s="106">
        <f t="shared" si="403"/>
        <v>100676.003677</v>
      </c>
      <c r="K3677" s="105">
        <f t="shared" si="404"/>
        <v>0</v>
      </c>
      <c r="L3677" s="106">
        <f t="shared" si="405"/>
        <v>0</v>
      </c>
    </row>
    <row r="3678" spans="1:12" x14ac:dyDescent="0.3">
      <c r="A3678" s="104" t="s">
        <v>7727</v>
      </c>
      <c r="B3678" s="104" t="s">
        <v>7728</v>
      </c>
      <c r="C3678" s="105">
        <v>961</v>
      </c>
      <c r="D3678" s="105">
        <v>26989</v>
      </c>
      <c r="E3678" s="106">
        <f t="shared" si="399"/>
        <v>28.084287200832467</v>
      </c>
      <c r="F3678" s="107">
        <f t="shared" si="400"/>
        <v>58</v>
      </c>
      <c r="G3678" s="107">
        <f>COUNTIF(Data_Eksportir!$H$2:$H$3401,A3678)</f>
        <v>0</v>
      </c>
      <c r="H3678" s="104" t="str">
        <f t="shared" si="401"/>
        <v>20 – 100</v>
      </c>
      <c r="I3678" s="104" t="str">
        <f t="shared" si="402"/>
        <v>Di bawah ambang nilai</v>
      </c>
      <c r="J3678" s="106">
        <f t="shared" si="403"/>
        <v>26989.003678000001</v>
      </c>
      <c r="K3678" s="105">
        <f t="shared" si="404"/>
        <v>0</v>
      </c>
      <c r="L3678" s="106">
        <f t="shared" si="405"/>
        <v>0</v>
      </c>
    </row>
    <row r="3679" spans="1:12" x14ac:dyDescent="0.3">
      <c r="A3679" s="104" t="s">
        <v>7729</v>
      </c>
      <c r="B3679" s="104" t="s">
        <v>7730</v>
      </c>
      <c r="C3679" s="105">
        <v>15845</v>
      </c>
      <c r="D3679" s="105">
        <v>275500</v>
      </c>
      <c r="E3679" s="106">
        <f t="shared" si="399"/>
        <v>17.387188387503944</v>
      </c>
      <c r="F3679" s="107">
        <f t="shared" si="400"/>
        <v>58</v>
      </c>
      <c r="G3679" s="107">
        <f>COUNTIF(Data_Eksportir!$H$2:$H$3401,A3679)</f>
        <v>0</v>
      </c>
      <c r="H3679" s="104" t="str">
        <f t="shared" si="401"/>
        <v>5 – 20</v>
      </c>
      <c r="I3679" s="104" t="str">
        <f t="shared" si="402"/>
        <v>Di bawah ambang nilai</v>
      </c>
      <c r="J3679" s="106">
        <f t="shared" si="403"/>
        <v>275500.00367900002</v>
      </c>
      <c r="K3679" s="105">
        <f t="shared" si="404"/>
        <v>0</v>
      </c>
      <c r="L3679" s="106">
        <f t="shared" si="405"/>
        <v>0</v>
      </c>
    </row>
    <row r="3680" spans="1:12" x14ac:dyDescent="0.3">
      <c r="A3680" s="104" t="s">
        <v>7731</v>
      </c>
      <c r="B3680" s="104" t="s">
        <v>7732</v>
      </c>
      <c r="C3680" s="105">
        <v>1314</v>
      </c>
      <c r="D3680" s="105">
        <v>13958</v>
      </c>
      <c r="E3680" s="106">
        <f t="shared" si="399"/>
        <v>10.622526636225267</v>
      </c>
      <c r="F3680" s="107">
        <f t="shared" si="400"/>
        <v>58</v>
      </c>
      <c r="G3680" s="107">
        <f>COUNTIF(Data_Eksportir!$H$2:$H$3401,A3680)</f>
        <v>0</v>
      </c>
      <c r="H3680" s="104" t="str">
        <f t="shared" si="401"/>
        <v>5 – 20</v>
      </c>
      <c r="I3680" s="104" t="str">
        <f t="shared" si="402"/>
        <v>Di bawah ambang nilai</v>
      </c>
      <c r="J3680" s="106">
        <f t="shared" si="403"/>
        <v>13958.00368</v>
      </c>
      <c r="K3680" s="105">
        <f t="shared" si="404"/>
        <v>0</v>
      </c>
      <c r="L3680" s="106">
        <f t="shared" si="405"/>
        <v>0</v>
      </c>
    </row>
    <row r="3681" spans="1:12" x14ac:dyDescent="0.3">
      <c r="A3681" s="104" t="s">
        <v>7733</v>
      </c>
      <c r="B3681" s="104" t="s">
        <v>7734</v>
      </c>
      <c r="C3681" s="105">
        <v>9085</v>
      </c>
      <c r="D3681" s="105">
        <v>332579</v>
      </c>
      <c r="E3681" s="106">
        <f t="shared" si="399"/>
        <v>36.607484865162355</v>
      </c>
      <c r="F3681" s="107">
        <f t="shared" si="400"/>
        <v>58</v>
      </c>
      <c r="G3681" s="107">
        <f>COUNTIF(Data_Eksportir!$H$2:$H$3401,A3681)</f>
        <v>0</v>
      </c>
      <c r="H3681" s="104" t="str">
        <f t="shared" si="401"/>
        <v>20 – 100</v>
      </c>
      <c r="I3681" s="104" t="str">
        <f t="shared" si="402"/>
        <v>Di bawah ambang nilai</v>
      </c>
      <c r="J3681" s="106">
        <f t="shared" si="403"/>
        <v>332579.00368099997</v>
      </c>
      <c r="K3681" s="105">
        <f t="shared" si="404"/>
        <v>0</v>
      </c>
      <c r="L3681" s="106">
        <f t="shared" si="405"/>
        <v>0</v>
      </c>
    </row>
    <row r="3682" spans="1:12" x14ac:dyDescent="0.3">
      <c r="A3682" s="104" t="s">
        <v>7735</v>
      </c>
      <c r="B3682" s="104" t="s">
        <v>7736</v>
      </c>
      <c r="C3682" s="105">
        <v>1658</v>
      </c>
      <c r="D3682" s="105">
        <v>56934</v>
      </c>
      <c r="E3682" s="106">
        <f t="shared" si="399"/>
        <v>34.338962605548851</v>
      </c>
      <c r="F3682" s="107">
        <f t="shared" si="400"/>
        <v>58</v>
      </c>
      <c r="G3682" s="107">
        <f>COUNTIF(Data_Eksportir!$H$2:$H$3401,A3682)</f>
        <v>0</v>
      </c>
      <c r="H3682" s="104" t="str">
        <f t="shared" si="401"/>
        <v>20 – 100</v>
      </c>
      <c r="I3682" s="104" t="str">
        <f t="shared" si="402"/>
        <v>Di bawah ambang nilai</v>
      </c>
      <c r="J3682" s="106">
        <f t="shared" si="403"/>
        <v>56934.003682000002</v>
      </c>
      <c r="K3682" s="105">
        <f t="shared" si="404"/>
        <v>0</v>
      </c>
      <c r="L3682" s="106">
        <f t="shared" si="405"/>
        <v>0</v>
      </c>
    </row>
    <row r="3683" spans="1:12" x14ac:dyDescent="0.3">
      <c r="A3683" s="104" t="s">
        <v>7737</v>
      </c>
      <c r="B3683" s="104" t="s">
        <v>7738</v>
      </c>
      <c r="C3683" s="105">
        <v>17486</v>
      </c>
      <c r="D3683" s="105">
        <v>1052515</v>
      </c>
      <c r="E3683" s="106">
        <f t="shared" si="399"/>
        <v>60.191867779938235</v>
      </c>
      <c r="F3683" s="107">
        <f t="shared" si="400"/>
        <v>58</v>
      </c>
      <c r="G3683" s="107">
        <f>COUNTIF(Data_Eksportir!$H$2:$H$3401,A3683)</f>
        <v>0</v>
      </c>
      <c r="H3683" s="104" t="str">
        <f t="shared" si="401"/>
        <v>20 – 100</v>
      </c>
      <c r="I3683" s="104" t="str">
        <f t="shared" si="402"/>
        <v>Di bawah ambang nilai</v>
      </c>
      <c r="J3683" s="106">
        <f t="shared" si="403"/>
        <v>1052515.0036830001</v>
      </c>
      <c r="K3683" s="105">
        <f t="shared" si="404"/>
        <v>0</v>
      </c>
      <c r="L3683" s="106">
        <f t="shared" si="405"/>
        <v>0</v>
      </c>
    </row>
    <row r="3684" spans="1:12" x14ac:dyDescent="0.3">
      <c r="A3684" s="104" t="s">
        <v>7739</v>
      </c>
      <c r="B3684" s="104" t="s">
        <v>7740</v>
      </c>
      <c r="C3684" s="105">
        <v>280803</v>
      </c>
      <c r="D3684" s="105">
        <v>1827472</v>
      </c>
      <c r="E3684" s="106">
        <f t="shared" si="399"/>
        <v>6.5080216379454638</v>
      </c>
      <c r="F3684" s="107">
        <f t="shared" si="400"/>
        <v>58</v>
      </c>
      <c r="G3684" s="107">
        <f>COUNTIF(Data_Eksportir!$H$2:$H$3401,A3684)</f>
        <v>0</v>
      </c>
      <c r="H3684" s="104" t="str">
        <f t="shared" si="401"/>
        <v>5 – 20</v>
      </c>
      <c r="I3684" s="104" t="str">
        <f t="shared" si="402"/>
        <v>Di bawah ambang nilai</v>
      </c>
      <c r="J3684" s="106">
        <f t="shared" si="403"/>
        <v>1827472.0036840001</v>
      </c>
      <c r="K3684" s="105">
        <f t="shared" si="404"/>
        <v>0</v>
      </c>
      <c r="L3684" s="106">
        <f t="shared" si="405"/>
        <v>0</v>
      </c>
    </row>
    <row r="3685" spans="1:12" x14ac:dyDescent="0.3">
      <c r="A3685" s="104" t="s">
        <v>7741</v>
      </c>
      <c r="B3685" s="104" t="s">
        <v>7742</v>
      </c>
      <c r="C3685" s="105">
        <v>31</v>
      </c>
      <c r="D3685" s="105">
        <v>284</v>
      </c>
      <c r="E3685" s="106">
        <f t="shared" si="399"/>
        <v>9.1612903225806459</v>
      </c>
      <c r="F3685" s="107">
        <f t="shared" si="400"/>
        <v>58</v>
      </c>
      <c r="G3685" s="107">
        <f>COUNTIF(Data_Eksportir!$H$2:$H$3401,A3685)</f>
        <v>1</v>
      </c>
      <c r="H3685" s="104" t="str">
        <f t="shared" si="401"/>
        <v>5 – 20</v>
      </c>
      <c r="I3685" s="104" t="str">
        <f t="shared" si="402"/>
        <v>Di bawah ambang nilai</v>
      </c>
      <c r="J3685" s="106">
        <f t="shared" si="403"/>
        <v>284.00368500000002</v>
      </c>
      <c r="K3685" s="105">
        <f t="shared" si="404"/>
        <v>0</v>
      </c>
      <c r="L3685" s="106">
        <f t="shared" si="405"/>
        <v>0</v>
      </c>
    </row>
    <row r="3686" spans="1:12" x14ac:dyDescent="0.3">
      <c r="A3686" s="104" t="s">
        <v>7743</v>
      </c>
      <c r="B3686" s="104" t="s">
        <v>7744</v>
      </c>
      <c r="C3686" s="105">
        <v>8090</v>
      </c>
      <c r="D3686" s="105">
        <v>117182</v>
      </c>
      <c r="E3686" s="106">
        <f t="shared" si="399"/>
        <v>14.484796044499381</v>
      </c>
      <c r="F3686" s="107">
        <f t="shared" si="400"/>
        <v>58</v>
      </c>
      <c r="G3686" s="107">
        <f>COUNTIF(Data_Eksportir!$H$2:$H$3401,A3686)</f>
        <v>0</v>
      </c>
      <c r="H3686" s="104" t="str">
        <f t="shared" si="401"/>
        <v>5 – 20</v>
      </c>
      <c r="I3686" s="104" t="str">
        <f t="shared" si="402"/>
        <v>Di bawah ambang nilai</v>
      </c>
      <c r="J3686" s="106">
        <f t="shared" si="403"/>
        <v>117182.003686</v>
      </c>
      <c r="K3686" s="105">
        <f t="shared" si="404"/>
        <v>0</v>
      </c>
      <c r="L3686" s="106">
        <f t="shared" si="405"/>
        <v>0</v>
      </c>
    </row>
    <row r="3687" spans="1:12" x14ac:dyDescent="0.3">
      <c r="A3687" s="104" t="s">
        <v>7745</v>
      </c>
      <c r="B3687" s="104" t="s">
        <v>7746</v>
      </c>
      <c r="C3687" s="105">
        <v>86224</v>
      </c>
      <c r="D3687" s="105">
        <v>381891</v>
      </c>
      <c r="E3687" s="106">
        <f t="shared" si="399"/>
        <v>4.4290568751159771</v>
      </c>
      <c r="F3687" s="107">
        <f t="shared" si="400"/>
        <v>59</v>
      </c>
      <c r="G3687" s="107">
        <f>COUNTIF(Data_Eksportir!$H$2:$H$3401,A3687)</f>
        <v>0</v>
      </c>
      <c r="H3687" s="104" t="str">
        <f t="shared" si="401"/>
        <v>1 – 5</v>
      </c>
      <c r="I3687" s="104" t="str">
        <f t="shared" si="402"/>
        <v>Di bawah ambang nilai</v>
      </c>
      <c r="J3687" s="106">
        <f t="shared" si="403"/>
        <v>381891.00368700002</v>
      </c>
      <c r="K3687" s="105">
        <f t="shared" si="404"/>
        <v>0</v>
      </c>
      <c r="L3687" s="106">
        <f t="shared" si="405"/>
        <v>0</v>
      </c>
    </row>
    <row r="3688" spans="1:12" x14ac:dyDescent="0.3">
      <c r="A3688" s="104" t="s">
        <v>7747</v>
      </c>
      <c r="B3688" s="104" t="s">
        <v>7748</v>
      </c>
      <c r="C3688" s="105">
        <v>42</v>
      </c>
      <c r="D3688" s="105">
        <v>39</v>
      </c>
      <c r="E3688" s="106">
        <f t="shared" si="399"/>
        <v>0.9285714285714286</v>
      </c>
      <c r="F3688" s="107">
        <f t="shared" si="400"/>
        <v>59</v>
      </c>
      <c r="G3688" s="107">
        <f>COUNTIF(Data_Eksportir!$H$2:$H$3401,A3688)</f>
        <v>0</v>
      </c>
      <c r="H3688" s="104" t="str">
        <f t="shared" si="401"/>
        <v>Di bawah 1</v>
      </c>
      <c r="I3688" s="104" t="str">
        <f t="shared" si="402"/>
        <v>Di bawah ambang nilai</v>
      </c>
      <c r="J3688" s="106">
        <f t="shared" si="403"/>
        <v>39.003687999999997</v>
      </c>
      <c r="K3688" s="105">
        <f t="shared" si="404"/>
        <v>0</v>
      </c>
      <c r="L3688" s="106">
        <f t="shared" si="405"/>
        <v>0</v>
      </c>
    </row>
    <row r="3689" spans="1:12" x14ac:dyDescent="0.3">
      <c r="A3689" s="104" t="s">
        <v>7749</v>
      </c>
      <c r="B3689" s="104" t="s">
        <v>7750</v>
      </c>
      <c r="C3689" s="105">
        <v>27643</v>
      </c>
      <c r="D3689" s="105">
        <v>96352</v>
      </c>
      <c r="E3689" s="106">
        <f t="shared" si="399"/>
        <v>3.4855840538291791</v>
      </c>
      <c r="F3689" s="107">
        <f t="shared" si="400"/>
        <v>59</v>
      </c>
      <c r="G3689" s="107">
        <f>COUNTIF(Data_Eksportir!$H$2:$H$3401,A3689)</f>
        <v>0</v>
      </c>
      <c r="H3689" s="104" t="str">
        <f t="shared" si="401"/>
        <v>1 – 5</v>
      </c>
      <c r="I3689" s="104" t="str">
        <f t="shared" si="402"/>
        <v>Di bawah ambang nilai</v>
      </c>
      <c r="J3689" s="106">
        <f t="shared" si="403"/>
        <v>96352.003689000005</v>
      </c>
      <c r="K3689" s="105">
        <f t="shared" si="404"/>
        <v>0</v>
      </c>
      <c r="L3689" s="106">
        <f t="shared" si="405"/>
        <v>0</v>
      </c>
    </row>
    <row r="3690" spans="1:12" x14ac:dyDescent="0.3">
      <c r="A3690" s="104" t="s">
        <v>7751</v>
      </c>
      <c r="B3690" s="104" t="s">
        <v>7752</v>
      </c>
      <c r="C3690" s="105">
        <v>122492</v>
      </c>
      <c r="D3690" s="105">
        <v>427692</v>
      </c>
      <c r="E3690" s="106">
        <f t="shared" si="399"/>
        <v>3.491591287594292</v>
      </c>
      <c r="F3690" s="107">
        <f t="shared" si="400"/>
        <v>59</v>
      </c>
      <c r="G3690" s="107">
        <f>COUNTIF(Data_Eksportir!$H$2:$H$3401,A3690)</f>
        <v>0</v>
      </c>
      <c r="H3690" s="104" t="str">
        <f t="shared" si="401"/>
        <v>1 – 5</v>
      </c>
      <c r="I3690" s="104" t="str">
        <f t="shared" si="402"/>
        <v>Di bawah ambang nilai</v>
      </c>
      <c r="J3690" s="106">
        <f t="shared" si="403"/>
        <v>427692.00368999998</v>
      </c>
      <c r="K3690" s="105">
        <f t="shared" si="404"/>
        <v>0</v>
      </c>
      <c r="L3690" s="106">
        <f t="shared" si="405"/>
        <v>0</v>
      </c>
    </row>
    <row r="3691" spans="1:12" x14ac:dyDescent="0.3">
      <c r="A3691" s="104" t="s">
        <v>7753</v>
      </c>
      <c r="B3691" s="104" t="s">
        <v>7754</v>
      </c>
      <c r="C3691" s="105">
        <v>1021</v>
      </c>
      <c r="D3691" s="105">
        <v>3057</v>
      </c>
      <c r="E3691" s="106">
        <f t="shared" si="399"/>
        <v>2.9941234084231145</v>
      </c>
      <c r="F3691" s="107">
        <f t="shared" si="400"/>
        <v>59</v>
      </c>
      <c r="G3691" s="107">
        <f>COUNTIF(Data_Eksportir!$H$2:$H$3401,A3691)</f>
        <v>0</v>
      </c>
      <c r="H3691" s="104" t="str">
        <f t="shared" si="401"/>
        <v>1 – 5</v>
      </c>
      <c r="I3691" s="104" t="str">
        <f t="shared" si="402"/>
        <v>Di bawah ambang nilai</v>
      </c>
      <c r="J3691" s="106">
        <f t="shared" si="403"/>
        <v>3057.0036909999999</v>
      </c>
      <c r="K3691" s="105">
        <f t="shared" si="404"/>
        <v>0</v>
      </c>
      <c r="L3691" s="106">
        <f t="shared" si="405"/>
        <v>0</v>
      </c>
    </row>
    <row r="3692" spans="1:12" x14ac:dyDescent="0.3">
      <c r="A3692" s="104" t="s">
        <v>7755</v>
      </c>
      <c r="B3692" s="104" t="s">
        <v>7756</v>
      </c>
      <c r="C3692" s="105">
        <v>16570</v>
      </c>
      <c r="D3692" s="105">
        <v>26511</v>
      </c>
      <c r="E3692" s="106">
        <f t="shared" si="399"/>
        <v>1.5999396499698251</v>
      </c>
      <c r="F3692" s="107">
        <f t="shared" si="400"/>
        <v>59</v>
      </c>
      <c r="G3692" s="107">
        <f>COUNTIF(Data_Eksportir!$H$2:$H$3401,A3692)</f>
        <v>0</v>
      </c>
      <c r="H3692" s="104" t="str">
        <f t="shared" si="401"/>
        <v>1 – 5</v>
      </c>
      <c r="I3692" s="104" t="str">
        <f t="shared" si="402"/>
        <v>Di bawah ambang nilai</v>
      </c>
      <c r="J3692" s="106">
        <f t="shared" si="403"/>
        <v>26511.003691999998</v>
      </c>
      <c r="K3692" s="105">
        <f t="shared" si="404"/>
        <v>0</v>
      </c>
      <c r="L3692" s="106">
        <f t="shared" si="405"/>
        <v>0</v>
      </c>
    </row>
    <row r="3693" spans="1:12" x14ac:dyDescent="0.3">
      <c r="A3693" s="104" t="s">
        <v>7757</v>
      </c>
      <c r="B3693" s="104" t="s">
        <v>7758</v>
      </c>
      <c r="C3693" s="105">
        <v>1600262</v>
      </c>
      <c r="D3693" s="105">
        <v>7224422</v>
      </c>
      <c r="E3693" s="106">
        <f t="shared" si="399"/>
        <v>4.5145244966136797</v>
      </c>
      <c r="F3693" s="107">
        <f t="shared" si="400"/>
        <v>59</v>
      </c>
      <c r="G3693" s="107">
        <f>COUNTIF(Data_Eksportir!$H$2:$H$3401,A3693)</f>
        <v>0</v>
      </c>
      <c r="H3693" s="104" t="str">
        <f t="shared" si="401"/>
        <v>1 – 5</v>
      </c>
      <c r="I3693" s="104" t="str">
        <f t="shared" si="402"/>
        <v>Di bawah ambang nilai</v>
      </c>
      <c r="J3693" s="106">
        <f t="shared" si="403"/>
        <v>7224422.0036930004</v>
      </c>
      <c r="K3693" s="105">
        <f t="shared" si="404"/>
        <v>0</v>
      </c>
      <c r="L3693" s="106">
        <f t="shared" si="405"/>
        <v>0</v>
      </c>
    </row>
    <row r="3694" spans="1:12" x14ac:dyDescent="0.3">
      <c r="A3694" s="104" t="s">
        <v>7759</v>
      </c>
      <c r="B3694" s="104" t="s">
        <v>7760</v>
      </c>
      <c r="C3694" s="105">
        <v>61456</v>
      </c>
      <c r="D3694" s="105">
        <v>667495</v>
      </c>
      <c r="E3694" s="106">
        <f t="shared" si="399"/>
        <v>10.86134795626139</v>
      </c>
      <c r="F3694" s="107">
        <f t="shared" si="400"/>
        <v>59</v>
      </c>
      <c r="G3694" s="107">
        <f>COUNTIF(Data_Eksportir!$H$2:$H$3401,A3694)</f>
        <v>0</v>
      </c>
      <c r="H3694" s="104" t="str">
        <f t="shared" si="401"/>
        <v>5 – 20</v>
      </c>
      <c r="I3694" s="104" t="str">
        <f t="shared" si="402"/>
        <v>Di bawah ambang nilai</v>
      </c>
      <c r="J3694" s="106">
        <f t="shared" si="403"/>
        <v>667495.00369399996</v>
      </c>
      <c r="K3694" s="105">
        <f t="shared" si="404"/>
        <v>0</v>
      </c>
      <c r="L3694" s="106">
        <f t="shared" si="405"/>
        <v>0</v>
      </c>
    </row>
    <row r="3695" spans="1:12" x14ac:dyDescent="0.3">
      <c r="A3695" s="104" t="s">
        <v>7761</v>
      </c>
      <c r="B3695" s="104" t="s">
        <v>7762</v>
      </c>
      <c r="C3695" s="105">
        <v>1</v>
      </c>
      <c r="D3695" s="105">
        <v>2</v>
      </c>
      <c r="E3695" s="106">
        <f t="shared" si="399"/>
        <v>2</v>
      </c>
      <c r="F3695" s="107">
        <f t="shared" si="400"/>
        <v>59</v>
      </c>
      <c r="G3695" s="107">
        <f>COUNTIF(Data_Eksportir!$H$2:$H$3401,A3695)</f>
        <v>0</v>
      </c>
      <c r="H3695" s="104" t="str">
        <f t="shared" si="401"/>
        <v>1 – 5</v>
      </c>
      <c r="I3695" s="104" t="str">
        <f t="shared" si="402"/>
        <v>Di bawah ambang nilai</v>
      </c>
      <c r="J3695" s="106">
        <f t="shared" si="403"/>
        <v>2.003695</v>
      </c>
      <c r="K3695" s="105">
        <f t="shared" si="404"/>
        <v>0</v>
      </c>
      <c r="L3695" s="106">
        <f t="shared" si="405"/>
        <v>0</v>
      </c>
    </row>
    <row r="3696" spans="1:12" x14ac:dyDescent="0.3">
      <c r="A3696" s="104" t="s">
        <v>7763</v>
      </c>
      <c r="B3696" s="104" t="s">
        <v>7764</v>
      </c>
      <c r="C3696" s="105">
        <v>4570792</v>
      </c>
      <c r="D3696" s="105">
        <v>11850174</v>
      </c>
      <c r="E3696" s="106">
        <f t="shared" si="399"/>
        <v>2.5925865801812904</v>
      </c>
      <c r="F3696" s="107">
        <f t="shared" si="400"/>
        <v>59</v>
      </c>
      <c r="G3696" s="107">
        <f>COUNTIF(Data_Eksportir!$H$2:$H$3401,A3696)</f>
        <v>0</v>
      </c>
      <c r="H3696" s="104" t="str">
        <f t="shared" si="401"/>
        <v>1 – 5</v>
      </c>
      <c r="I3696" s="104" t="str">
        <f t="shared" si="402"/>
        <v>Belum terwakili</v>
      </c>
      <c r="J3696" s="106">
        <f t="shared" si="403"/>
        <v>11850174.003696</v>
      </c>
      <c r="K3696" s="105">
        <f t="shared" si="404"/>
        <v>11850174</v>
      </c>
      <c r="L3696" s="106">
        <f t="shared" si="405"/>
        <v>11850174.003696</v>
      </c>
    </row>
    <row r="3697" spans="1:12" x14ac:dyDescent="0.3">
      <c r="A3697" s="104" t="s">
        <v>7765</v>
      </c>
      <c r="B3697" s="104" t="s">
        <v>7766</v>
      </c>
      <c r="C3697" s="105">
        <v>17099</v>
      </c>
      <c r="D3697" s="105">
        <v>29064</v>
      </c>
      <c r="E3697" s="106">
        <f t="shared" si="399"/>
        <v>1.6997485233054566</v>
      </c>
      <c r="F3697" s="107">
        <f t="shared" si="400"/>
        <v>59</v>
      </c>
      <c r="G3697" s="107">
        <f>COUNTIF(Data_Eksportir!$H$2:$H$3401,A3697)</f>
        <v>0</v>
      </c>
      <c r="H3697" s="104" t="str">
        <f t="shared" si="401"/>
        <v>1 – 5</v>
      </c>
      <c r="I3697" s="104" t="str">
        <f t="shared" si="402"/>
        <v>Di bawah ambang nilai</v>
      </c>
      <c r="J3697" s="106">
        <f t="shared" si="403"/>
        <v>29064.003697</v>
      </c>
      <c r="K3697" s="105">
        <f t="shared" si="404"/>
        <v>0</v>
      </c>
      <c r="L3697" s="106">
        <f t="shared" si="405"/>
        <v>0</v>
      </c>
    </row>
    <row r="3698" spans="1:12" x14ac:dyDescent="0.3">
      <c r="A3698" s="104" t="s">
        <v>7767</v>
      </c>
      <c r="B3698" s="104" t="s">
        <v>7768</v>
      </c>
      <c r="C3698" s="105">
        <v>597543</v>
      </c>
      <c r="D3698" s="105">
        <v>2765371</v>
      </c>
      <c r="E3698" s="106">
        <f t="shared" si="399"/>
        <v>4.627902929161583</v>
      </c>
      <c r="F3698" s="107">
        <f t="shared" si="400"/>
        <v>59</v>
      </c>
      <c r="G3698" s="107">
        <f>COUNTIF(Data_Eksportir!$H$2:$H$3401,A3698)</f>
        <v>0</v>
      </c>
      <c r="H3698" s="104" t="str">
        <f t="shared" si="401"/>
        <v>1 – 5</v>
      </c>
      <c r="I3698" s="104" t="str">
        <f t="shared" si="402"/>
        <v>Di bawah ambang nilai</v>
      </c>
      <c r="J3698" s="106">
        <f t="shared" si="403"/>
        <v>2765371.0036980002</v>
      </c>
      <c r="K3698" s="105">
        <f t="shared" si="404"/>
        <v>0</v>
      </c>
      <c r="L3698" s="106">
        <f t="shared" si="405"/>
        <v>0</v>
      </c>
    </row>
    <row r="3699" spans="1:12" x14ac:dyDescent="0.3">
      <c r="A3699" s="104" t="s">
        <v>7769</v>
      </c>
      <c r="B3699" s="104" t="s">
        <v>7770</v>
      </c>
      <c r="C3699" s="105">
        <v>397237</v>
      </c>
      <c r="D3699" s="105">
        <v>264</v>
      </c>
      <c r="E3699" s="106">
        <f t="shared" si="399"/>
        <v>6.6459065998383836E-4</v>
      </c>
      <c r="F3699" s="107">
        <f t="shared" si="400"/>
        <v>59</v>
      </c>
      <c r="G3699" s="107">
        <f>COUNTIF(Data_Eksportir!$H$2:$H$3401,A3699)</f>
        <v>0</v>
      </c>
      <c r="H3699" s="104" t="str">
        <f t="shared" si="401"/>
        <v>Di bawah 1</v>
      </c>
      <c r="I3699" s="104" t="str">
        <f t="shared" si="402"/>
        <v>Di bawah ambang nilai</v>
      </c>
      <c r="J3699" s="106">
        <f t="shared" si="403"/>
        <v>264.00369899999998</v>
      </c>
      <c r="K3699" s="105">
        <f t="shared" si="404"/>
        <v>0</v>
      </c>
      <c r="L3699" s="106">
        <f t="shared" si="405"/>
        <v>0</v>
      </c>
    </row>
    <row r="3700" spans="1:12" x14ac:dyDescent="0.3">
      <c r="A3700" s="104" t="s">
        <v>7771</v>
      </c>
      <c r="B3700" s="104" t="s">
        <v>7772</v>
      </c>
      <c r="C3700" s="105">
        <v>1489177</v>
      </c>
      <c r="D3700" s="105">
        <v>15666425</v>
      </c>
      <c r="E3700" s="106">
        <f t="shared" si="399"/>
        <v>10.52019001099265</v>
      </c>
      <c r="F3700" s="107">
        <f t="shared" si="400"/>
        <v>59</v>
      </c>
      <c r="G3700" s="107">
        <f>COUNTIF(Data_Eksportir!$H$2:$H$3401,A3700)</f>
        <v>0</v>
      </c>
      <c r="H3700" s="104" t="str">
        <f t="shared" si="401"/>
        <v>5 – 20</v>
      </c>
      <c r="I3700" s="104" t="str">
        <f t="shared" si="402"/>
        <v>Belum terwakili</v>
      </c>
      <c r="J3700" s="106">
        <f t="shared" si="403"/>
        <v>15666425.003699999</v>
      </c>
      <c r="K3700" s="105">
        <f t="shared" si="404"/>
        <v>15666425</v>
      </c>
      <c r="L3700" s="106">
        <f t="shared" si="405"/>
        <v>15666425.003699999</v>
      </c>
    </row>
    <row r="3701" spans="1:12" x14ac:dyDescent="0.3">
      <c r="A3701" s="104" t="s">
        <v>7773</v>
      </c>
      <c r="B3701" s="104" t="s">
        <v>7774</v>
      </c>
      <c r="C3701" s="105">
        <v>19649</v>
      </c>
      <c r="D3701" s="105">
        <v>206559</v>
      </c>
      <c r="E3701" s="106">
        <f t="shared" si="399"/>
        <v>10.512443381342562</v>
      </c>
      <c r="F3701" s="107">
        <f t="shared" si="400"/>
        <v>59</v>
      </c>
      <c r="G3701" s="107">
        <f>COUNTIF(Data_Eksportir!$H$2:$H$3401,A3701)</f>
        <v>0</v>
      </c>
      <c r="H3701" s="104" t="str">
        <f t="shared" si="401"/>
        <v>5 – 20</v>
      </c>
      <c r="I3701" s="104" t="str">
        <f t="shared" si="402"/>
        <v>Di bawah ambang nilai</v>
      </c>
      <c r="J3701" s="106">
        <f t="shared" si="403"/>
        <v>206559.00370100001</v>
      </c>
      <c r="K3701" s="105">
        <f t="shared" si="404"/>
        <v>0</v>
      </c>
      <c r="L3701" s="106">
        <f t="shared" si="405"/>
        <v>0</v>
      </c>
    </row>
    <row r="3702" spans="1:12" x14ac:dyDescent="0.3">
      <c r="A3702" s="104" t="s">
        <v>7775</v>
      </c>
      <c r="B3702" s="104" t="s">
        <v>7776</v>
      </c>
      <c r="C3702" s="105">
        <v>428683</v>
      </c>
      <c r="D3702" s="105">
        <v>2035653</v>
      </c>
      <c r="E3702" s="106">
        <f t="shared" si="399"/>
        <v>4.7486207757247199</v>
      </c>
      <c r="F3702" s="107">
        <f t="shared" si="400"/>
        <v>59</v>
      </c>
      <c r="G3702" s="107">
        <f>COUNTIF(Data_Eksportir!$H$2:$H$3401,A3702)</f>
        <v>0</v>
      </c>
      <c r="H3702" s="104" t="str">
        <f t="shared" si="401"/>
        <v>1 – 5</v>
      </c>
      <c r="I3702" s="104" t="str">
        <f t="shared" si="402"/>
        <v>Di bawah ambang nilai</v>
      </c>
      <c r="J3702" s="106">
        <f t="shared" si="403"/>
        <v>2035653.003702</v>
      </c>
      <c r="K3702" s="105">
        <f t="shared" si="404"/>
        <v>0</v>
      </c>
      <c r="L3702" s="106">
        <f t="shared" si="405"/>
        <v>0</v>
      </c>
    </row>
    <row r="3703" spans="1:12" x14ac:dyDescent="0.3">
      <c r="A3703" s="104" t="s">
        <v>7777</v>
      </c>
      <c r="B3703" s="104" t="s">
        <v>7778</v>
      </c>
      <c r="C3703" s="105">
        <v>4667</v>
      </c>
      <c r="D3703" s="105">
        <v>260835</v>
      </c>
      <c r="E3703" s="106">
        <f t="shared" si="399"/>
        <v>55.889222198414402</v>
      </c>
      <c r="F3703" s="107">
        <f t="shared" si="400"/>
        <v>59</v>
      </c>
      <c r="G3703" s="107">
        <f>COUNTIF(Data_Eksportir!$H$2:$H$3401,A3703)</f>
        <v>0</v>
      </c>
      <c r="H3703" s="104" t="str">
        <f t="shared" si="401"/>
        <v>20 – 100</v>
      </c>
      <c r="I3703" s="104" t="str">
        <f t="shared" si="402"/>
        <v>Di bawah ambang nilai</v>
      </c>
      <c r="J3703" s="106">
        <f t="shared" si="403"/>
        <v>260835.00370299999</v>
      </c>
      <c r="K3703" s="105">
        <f t="shared" si="404"/>
        <v>0</v>
      </c>
      <c r="L3703" s="106">
        <f t="shared" si="405"/>
        <v>0</v>
      </c>
    </row>
    <row r="3704" spans="1:12" x14ac:dyDescent="0.3">
      <c r="A3704" s="104" t="s">
        <v>7779</v>
      </c>
      <c r="B3704" s="104" t="s">
        <v>7780</v>
      </c>
      <c r="C3704" s="105">
        <v>3147100</v>
      </c>
      <c r="D3704" s="105">
        <v>12082719</v>
      </c>
      <c r="E3704" s="106">
        <f t="shared" si="399"/>
        <v>3.8393184201328205</v>
      </c>
      <c r="F3704" s="107">
        <f t="shared" si="400"/>
        <v>59</v>
      </c>
      <c r="G3704" s="107">
        <f>COUNTIF(Data_Eksportir!$H$2:$H$3401,A3704)</f>
        <v>0</v>
      </c>
      <c r="H3704" s="104" t="str">
        <f t="shared" si="401"/>
        <v>1 – 5</v>
      </c>
      <c r="I3704" s="104" t="str">
        <f t="shared" si="402"/>
        <v>Belum terwakili</v>
      </c>
      <c r="J3704" s="106">
        <f t="shared" si="403"/>
        <v>12082719.003704</v>
      </c>
      <c r="K3704" s="105">
        <f t="shared" si="404"/>
        <v>12082719</v>
      </c>
      <c r="L3704" s="106">
        <f t="shared" si="405"/>
        <v>12082719.003704</v>
      </c>
    </row>
    <row r="3705" spans="1:12" x14ac:dyDescent="0.3">
      <c r="A3705" s="104" t="s">
        <v>7781</v>
      </c>
      <c r="B3705" s="104" t="s">
        <v>7782</v>
      </c>
      <c r="C3705" s="105">
        <v>31633</v>
      </c>
      <c r="D3705" s="105">
        <v>122651</v>
      </c>
      <c r="E3705" s="106">
        <f t="shared" si="399"/>
        <v>3.8773116681946069</v>
      </c>
      <c r="F3705" s="107">
        <f t="shared" si="400"/>
        <v>59</v>
      </c>
      <c r="G3705" s="107">
        <f>COUNTIF(Data_Eksportir!$H$2:$H$3401,A3705)</f>
        <v>0</v>
      </c>
      <c r="H3705" s="104" t="str">
        <f t="shared" si="401"/>
        <v>1 – 5</v>
      </c>
      <c r="I3705" s="104" t="str">
        <f t="shared" si="402"/>
        <v>Di bawah ambang nilai</v>
      </c>
      <c r="J3705" s="106">
        <f t="shared" si="403"/>
        <v>122651.003705</v>
      </c>
      <c r="K3705" s="105">
        <f t="shared" si="404"/>
        <v>0</v>
      </c>
      <c r="L3705" s="106">
        <f t="shared" si="405"/>
        <v>0</v>
      </c>
    </row>
    <row r="3706" spans="1:12" x14ac:dyDescent="0.3">
      <c r="A3706" s="104" t="s">
        <v>7783</v>
      </c>
      <c r="B3706" s="104" t="s">
        <v>7784</v>
      </c>
      <c r="C3706" s="105">
        <v>933945</v>
      </c>
      <c r="D3706" s="105">
        <v>3668823</v>
      </c>
      <c r="E3706" s="106">
        <f t="shared" si="399"/>
        <v>3.9283073414387357</v>
      </c>
      <c r="F3706" s="107">
        <f t="shared" si="400"/>
        <v>59</v>
      </c>
      <c r="G3706" s="107">
        <f>COUNTIF(Data_Eksportir!$H$2:$H$3401,A3706)</f>
        <v>0</v>
      </c>
      <c r="H3706" s="104" t="str">
        <f t="shared" si="401"/>
        <v>1 – 5</v>
      </c>
      <c r="I3706" s="104" t="str">
        <f t="shared" si="402"/>
        <v>Di bawah ambang nilai</v>
      </c>
      <c r="J3706" s="106">
        <f t="shared" si="403"/>
        <v>3668823.0037059998</v>
      </c>
      <c r="K3706" s="105">
        <f t="shared" si="404"/>
        <v>0</v>
      </c>
      <c r="L3706" s="106">
        <f t="shared" si="405"/>
        <v>0</v>
      </c>
    </row>
    <row r="3707" spans="1:12" x14ac:dyDescent="0.3">
      <c r="A3707" s="104" t="s">
        <v>7785</v>
      </c>
      <c r="B3707" s="104" t="s">
        <v>7786</v>
      </c>
      <c r="C3707" s="105">
        <v>37</v>
      </c>
      <c r="D3707" s="105">
        <v>1282</v>
      </c>
      <c r="E3707" s="106">
        <f t="shared" si="399"/>
        <v>34.648648648648646</v>
      </c>
      <c r="F3707" s="107">
        <f t="shared" si="400"/>
        <v>59</v>
      </c>
      <c r="G3707" s="107">
        <f>COUNTIF(Data_Eksportir!$H$2:$H$3401,A3707)</f>
        <v>0</v>
      </c>
      <c r="H3707" s="104" t="str">
        <f t="shared" si="401"/>
        <v>20 – 100</v>
      </c>
      <c r="I3707" s="104" t="str">
        <f t="shared" si="402"/>
        <v>Di bawah ambang nilai</v>
      </c>
      <c r="J3707" s="106">
        <f t="shared" si="403"/>
        <v>1282.0037070000001</v>
      </c>
      <c r="K3707" s="105">
        <f t="shared" si="404"/>
        <v>0</v>
      </c>
      <c r="L3707" s="106">
        <f t="shared" si="405"/>
        <v>0</v>
      </c>
    </row>
    <row r="3708" spans="1:12" x14ac:dyDescent="0.3">
      <c r="A3708" s="104" t="s">
        <v>7787</v>
      </c>
      <c r="B3708" s="104" t="s">
        <v>7788</v>
      </c>
      <c r="C3708" s="105">
        <v>14</v>
      </c>
      <c r="D3708" s="105">
        <v>219</v>
      </c>
      <c r="E3708" s="106">
        <f t="shared" si="399"/>
        <v>15.642857142857142</v>
      </c>
      <c r="F3708" s="107">
        <f t="shared" si="400"/>
        <v>59</v>
      </c>
      <c r="G3708" s="107">
        <f>COUNTIF(Data_Eksportir!$H$2:$H$3401,A3708)</f>
        <v>0</v>
      </c>
      <c r="H3708" s="104" t="str">
        <f t="shared" si="401"/>
        <v>5 – 20</v>
      </c>
      <c r="I3708" s="104" t="str">
        <f t="shared" si="402"/>
        <v>Di bawah ambang nilai</v>
      </c>
      <c r="J3708" s="106">
        <f t="shared" si="403"/>
        <v>219.00370799999999</v>
      </c>
      <c r="K3708" s="105">
        <f t="shared" si="404"/>
        <v>0</v>
      </c>
      <c r="L3708" s="106">
        <f t="shared" si="405"/>
        <v>0</v>
      </c>
    </row>
    <row r="3709" spans="1:12" x14ac:dyDescent="0.3">
      <c r="A3709" s="104" t="s">
        <v>7789</v>
      </c>
      <c r="B3709" s="104" t="s">
        <v>7790</v>
      </c>
      <c r="C3709" s="105">
        <v>0</v>
      </c>
      <c r="D3709" s="105">
        <v>0</v>
      </c>
      <c r="E3709" s="106" t="str">
        <f t="shared" si="399"/>
        <v/>
      </c>
      <c r="F3709" s="107">
        <f t="shared" si="400"/>
        <v>59</v>
      </c>
      <c r="G3709" s="107">
        <f>COUNTIF(Data_Eksportir!$H$2:$H$3401,A3709)</f>
        <v>1</v>
      </c>
      <c r="H3709" s="104" t="str">
        <f t="shared" si="401"/>
        <v>Tanpa data berat</v>
      </c>
      <c r="I3709" s="104" t="str">
        <f t="shared" si="402"/>
        <v>Di bawah ambang nilai</v>
      </c>
      <c r="J3709" s="106">
        <f t="shared" si="403"/>
        <v>3.7090000000000001E-3</v>
      </c>
      <c r="K3709" s="105">
        <f t="shared" si="404"/>
        <v>0</v>
      </c>
      <c r="L3709" s="106">
        <f t="shared" si="405"/>
        <v>0</v>
      </c>
    </row>
    <row r="3710" spans="1:12" x14ac:dyDescent="0.3">
      <c r="A3710" s="104" t="s">
        <v>7791</v>
      </c>
      <c r="B3710" s="104" t="s">
        <v>7792</v>
      </c>
      <c r="C3710" s="105">
        <v>31</v>
      </c>
      <c r="D3710" s="105">
        <v>259</v>
      </c>
      <c r="E3710" s="106">
        <f t="shared" si="399"/>
        <v>8.3548387096774199</v>
      </c>
      <c r="F3710" s="107">
        <f t="shared" si="400"/>
        <v>59</v>
      </c>
      <c r="G3710" s="107">
        <f>COUNTIF(Data_Eksportir!$H$2:$H$3401,A3710)</f>
        <v>0</v>
      </c>
      <c r="H3710" s="104" t="str">
        <f t="shared" si="401"/>
        <v>5 – 20</v>
      </c>
      <c r="I3710" s="104" t="str">
        <f t="shared" si="402"/>
        <v>Di bawah ambang nilai</v>
      </c>
      <c r="J3710" s="106">
        <f t="shared" si="403"/>
        <v>259.00371000000001</v>
      </c>
      <c r="K3710" s="105">
        <f t="shared" si="404"/>
        <v>0</v>
      </c>
      <c r="L3710" s="106">
        <f t="shared" si="405"/>
        <v>0</v>
      </c>
    </row>
    <row r="3711" spans="1:12" x14ac:dyDescent="0.3">
      <c r="A3711" s="104" t="s">
        <v>7793</v>
      </c>
      <c r="B3711" s="104" t="s">
        <v>7794</v>
      </c>
      <c r="C3711" s="105">
        <v>3604</v>
      </c>
      <c r="D3711" s="105">
        <v>55756</v>
      </c>
      <c r="E3711" s="106">
        <f t="shared" si="399"/>
        <v>15.470588235294118</v>
      </c>
      <c r="F3711" s="107">
        <f t="shared" si="400"/>
        <v>59</v>
      </c>
      <c r="G3711" s="107">
        <f>COUNTIF(Data_Eksportir!$H$2:$H$3401,A3711)</f>
        <v>0</v>
      </c>
      <c r="H3711" s="104" t="str">
        <f t="shared" si="401"/>
        <v>5 – 20</v>
      </c>
      <c r="I3711" s="104" t="str">
        <f t="shared" si="402"/>
        <v>Di bawah ambang nilai</v>
      </c>
      <c r="J3711" s="106">
        <f t="shared" si="403"/>
        <v>55756.003710999998</v>
      </c>
      <c r="K3711" s="105">
        <f t="shared" si="404"/>
        <v>0</v>
      </c>
      <c r="L3711" s="106">
        <f t="shared" si="405"/>
        <v>0</v>
      </c>
    </row>
    <row r="3712" spans="1:12" x14ac:dyDescent="0.3">
      <c r="A3712" s="104" t="s">
        <v>7795</v>
      </c>
      <c r="B3712" s="104" t="s">
        <v>7796</v>
      </c>
      <c r="C3712" s="105">
        <v>850</v>
      </c>
      <c r="D3712" s="105">
        <v>1114</v>
      </c>
      <c r="E3712" s="106">
        <f t="shared" si="399"/>
        <v>1.3105882352941176</v>
      </c>
      <c r="F3712" s="107">
        <f t="shared" si="400"/>
        <v>59</v>
      </c>
      <c r="G3712" s="107">
        <f>COUNTIF(Data_Eksportir!$H$2:$H$3401,A3712)</f>
        <v>0</v>
      </c>
      <c r="H3712" s="104" t="str">
        <f t="shared" si="401"/>
        <v>1 – 5</v>
      </c>
      <c r="I3712" s="104" t="str">
        <f t="shared" si="402"/>
        <v>Di bawah ambang nilai</v>
      </c>
      <c r="J3712" s="106">
        <f t="shared" si="403"/>
        <v>1114.003712</v>
      </c>
      <c r="K3712" s="105">
        <f t="shared" si="404"/>
        <v>0</v>
      </c>
      <c r="L3712" s="106">
        <f t="shared" si="405"/>
        <v>0</v>
      </c>
    </row>
    <row r="3713" spans="1:12" x14ac:dyDescent="0.3">
      <c r="A3713" s="104" t="s">
        <v>7797</v>
      </c>
      <c r="B3713" s="104" t="s">
        <v>7798</v>
      </c>
      <c r="C3713" s="105">
        <v>23439</v>
      </c>
      <c r="D3713" s="105">
        <v>75783</v>
      </c>
      <c r="E3713" s="106">
        <f t="shared" si="399"/>
        <v>3.2332010751311917</v>
      </c>
      <c r="F3713" s="107">
        <f t="shared" si="400"/>
        <v>59</v>
      </c>
      <c r="G3713" s="107">
        <f>COUNTIF(Data_Eksportir!$H$2:$H$3401,A3713)</f>
        <v>1</v>
      </c>
      <c r="H3713" s="104" t="str">
        <f t="shared" si="401"/>
        <v>1 – 5</v>
      </c>
      <c r="I3713" s="104" t="str">
        <f t="shared" si="402"/>
        <v>Di bawah ambang nilai</v>
      </c>
      <c r="J3713" s="106">
        <f t="shared" si="403"/>
        <v>75783.003712999998</v>
      </c>
      <c r="K3713" s="105">
        <f t="shared" si="404"/>
        <v>0</v>
      </c>
      <c r="L3713" s="106">
        <f t="shared" si="405"/>
        <v>0</v>
      </c>
    </row>
    <row r="3714" spans="1:12" x14ac:dyDescent="0.3">
      <c r="A3714" s="104" t="s">
        <v>7799</v>
      </c>
      <c r="B3714" s="104" t="s">
        <v>7800</v>
      </c>
      <c r="C3714" s="105">
        <v>2164</v>
      </c>
      <c r="D3714" s="105">
        <v>2187</v>
      </c>
      <c r="E3714" s="106">
        <f t="shared" ref="E3714:E3777" si="406">IF(AND(ISNUMBER(C3714),C3714&gt;0),D3714/C3714,"")</f>
        <v>1.0106284658040665</v>
      </c>
      <c r="F3714" s="107">
        <f t="shared" ref="F3714:F3777" si="407">VALUE(LEFT(A3714,2))</f>
        <v>59</v>
      </c>
      <c r="G3714" s="107">
        <f>COUNTIF(Data_Eksportir!$H$2:$H$3401,A3714)</f>
        <v>0</v>
      </c>
      <c r="H3714" s="104" t="str">
        <f t="shared" ref="H3714:H3777" si="408">IF(E3714="","Tanpa data berat",IF(E3714&lt;1,"Di bawah 1",IF(E3714&lt;5,"1 – 5",IF(E3714&lt;20,"5 – 20",IF(E3714&lt;100,"20 – 100","100 ke atas")))))</f>
        <v>1 – 5</v>
      </c>
      <c r="I3714" s="104" t="str">
        <f t="shared" ref="I3714:I3777" si="409">IF(D3714&lt;p_nilai_besar,"Di bawah ambang nilai",IF(G3714=0,"Belum terwakili",IF(G3714&lt;=p_listing_rendah,"Keterwakilan rendah","Terwakili")))</f>
        <v>Di bawah ambang nilai</v>
      </c>
      <c r="J3714" s="106">
        <f t="shared" ref="J3714:J3777" si="410">D3714+ROW()/10^6</f>
        <v>2187.0037139999999</v>
      </c>
      <c r="K3714" s="105">
        <f t="shared" ref="K3714:K3777" si="411">IF(D3714&gt;=p_nilai_besar,D3714/(1+G3714),0)</f>
        <v>0</v>
      </c>
      <c r="L3714" s="106">
        <f t="shared" ref="L3714:L3777" si="412">IF(K3714&gt;0,K3714+ROW()/10^6,0)</f>
        <v>0</v>
      </c>
    </row>
    <row r="3715" spans="1:12" x14ac:dyDescent="0.3">
      <c r="A3715" s="104" t="s">
        <v>7801</v>
      </c>
      <c r="B3715" s="104" t="s">
        <v>7802</v>
      </c>
      <c r="C3715" s="105">
        <v>180</v>
      </c>
      <c r="D3715" s="105">
        <v>14999</v>
      </c>
      <c r="E3715" s="106">
        <f t="shared" si="406"/>
        <v>83.327777777777783</v>
      </c>
      <c r="F3715" s="107">
        <f t="shared" si="407"/>
        <v>59</v>
      </c>
      <c r="G3715" s="107">
        <f>COUNTIF(Data_Eksportir!$H$2:$H$3401,A3715)</f>
        <v>0</v>
      </c>
      <c r="H3715" s="104" t="str">
        <f t="shared" si="408"/>
        <v>20 – 100</v>
      </c>
      <c r="I3715" s="104" t="str">
        <f t="shared" si="409"/>
        <v>Di bawah ambang nilai</v>
      </c>
      <c r="J3715" s="106">
        <f t="shared" si="410"/>
        <v>14999.003715000001</v>
      </c>
      <c r="K3715" s="105">
        <f t="shared" si="411"/>
        <v>0</v>
      </c>
      <c r="L3715" s="106">
        <f t="shared" si="412"/>
        <v>0</v>
      </c>
    </row>
    <row r="3716" spans="1:12" x14ac:dyDescent="0.3">
      <c r="A3716" s="104" t="s">
        <v>7803</v>
      </c>
      <c r="B3716" s="104" t="s">
        <v>7804</v>
      </c>
      <c r="C3716" s="105">
        <v>8288</v>
      </c>
      <c r="D3716" s="105">
        <v>240906</v>
      </c>
      <c r="E3716" s="106">
        <f t="shared" si="406"/>
        <v>29.06684362934363</v>
      </c>
      <c r="F3716" s="107">
        <f t="shared" si="407"/>
        <v>59</v>
      </c>
      <c r="G3716" s="107">
        <f>COUNTIF(Data_Eksportir!$H$2:$H$3401,A3716)</f>
        <v>0</v>
      </c>
      <c r="H3716" s="104" t="str">
        <f t="shared" si="408"/>
        <v>20 – 100</v>
      </c>
      <c r="I3716" s="104" t="str">
        <f t="shared" si="409"/>
        <v>Di bawah ambang nilai</v>
      </c>
      <c r="J3716" s="106">
        <f t="shared" si="410"/>
        <v>240906.00371600001</v>
      </c>
      <c r="K3716" s="105">
        <f t="shared" si="411"/>
        <v>0</v>
      </c>
      <c r="L3716" s="106">
        <f t="shared" si="412"/>
        <v>0</v>
      </c>
    </row>
    <row r="3717" spans="1:12" x14ac:dyDescent="0.3">
      <c r="A3717" s="104" t="s">
        <v>7805</v>
      </c>
      <c r="B3717" s="104" t="s">
        <v>7806</v>
      </c>
      <c r="C3717" s="105">
        <v>11148</v>
      </c>
      <c r="D3717" s="105">
        <v>36674</v>
      </c>
      <c r="E3717" s="106">
        <f t="shared" si="406"/>
        <v>3.2897380696088985</v>
      </c>
      <c r="F3717" s="107">
        <f t="shared" si="407"/>
        <v>59</v>
      </c>
      <c r="G3717" s="107">
        <f>COUNTIF(Data_Eksportir!$H$2:$H$3401,A3717)</f>
        <v>1</v>
      </c>
      <c r="H3717" s="104" t="str">
        <f t="shared" si="408"/>
        <v>1 – 5</v>
      </c>
      <c r="I3717" s="104" t="str">
        <f t="shared" si="409"/>
        <v>Di bawah ambang nilai</v>
      </c>
      <c r="J3717" s="106">
        <f t="shared" si="410"/>
        <v>36674.003717</v>
      </c>
      <c r="K3717" s="105">
        <f t="shared" si="411"/>
        <v>0</v>
      </c>
      <c r="L3717" s="106">
        <f t="shared" si="412"/>
        <v>0</v>
      </c>
    </row>
    <row r="3718" spans="1:12" x14ac:dyDescent="0.3">
      <c r="A3718" s="104" t="s">
        <v>7807</v>
      </c>
      <c r="B3718" s="104" t="s">
        <v>7808</v>
      </c>
      <c r="C3718" s="105">
        <v>70633</v>
      </c>
      <c r="D3718" s="105">
        <v>4497860</v>
      </c>
      <c r="E3718" s="106">
        <f t="shared" si="406"/>
        <v>63.679300043888837</v>
      </c>
      <c r="F3718" s="107">
        <f t="shared" si="407"/>
        <v>59</v>
      </c>
      <c r="G3718" s="107">
        <f>COUNTIF(Data_Eksportir!$H$2:$H$3401,A3718)</f>
        <v>0</v>
      </c>
      <c r="H3718" s="104" t="str">
        <f t="shared" si="408"/>
        <v>20 – 100</v>
      </c>
      <c r="I3718" s="104" t="str">
        <f t="shared" si="409"/>
        <v>Di bawah ambang nilai</v>
      </c>
      <c r="J3718" s="106">
        <f t="shared" si="410"/>
        <v>4497860.0037179999</v>
      </c>
      <c r="K3718" s="105">
        <f t="shared" si="411"/>
        <v>0</v>
      </c>
      <c r="L3718" s="106">
        <f t="shared" si="412"/>
        <v>0</v>
      </c>
    </row>
    <row r="3719" spans="1:12" x14ac:dyDescent="0.3">
      <c r="A3719" s="104" t="s">
        <v>7809</v>
      </c>
      <c r="B3719" s="104" t="s">
        <v>7810</v>
      </c>
      <c r="C3719" s="105">
        <v>1075</v>
      </c>
      <c r="D3719" s="105">
        <v>7861</v>
      </c>
      <c r="E3719" s="106">
        <f t="shared" si="406"/>
        <v>7.3125581395348833</v>
      </c>
      <c r="F3719" s="107">
        <f t="shared" si="407"/>
        <v>59</v>
      </c>
      <c r="G3719" s="107">
        <f>COUNTIF(Data_Eksportir!$H$2:$H$3401,A3719)</f>
        <v>0</v>
      </c>
      <c r="H3719" s="104" t="str">
        <f t="shared" si="408"/>
        <v>5 – 20</v>
      </c>
      <c r="I3719" s="104" t="str">
        <f t="shared" si="409"/>
        <v>Di bawah ambang nilai</v>
      </c>
      <c r="J3719" s="106">
        <f t="shared" si="410"/>
        <v>7861.0037190000003</v>
      </c>
      <c r="K3719" s="105">
        <f t="shared" si="411"/>
        <v>0</v>
      </c>
      <c r="L3719" s="106">
        <f t="shared" si="412"/>
        <v>0</v>
      </c>
    </row>
    <row r="3720" spans="1:12" x14ac:dyDescent="0.3">
      <c r="A3720" s="104" t="s">
        <v>7811</v>
      </c>
      <c r="B3720" s="104" t="s">
        <v>7812</v>
      </c>
      <c r="C3720" s="105">
        <v>127735</v>
      </c>
      <c r="D3720" s="105">
        <v>3241202</v>
      </c>
      <c r="E3720" s="106">
        <f t="shared" si="406"/>
        <v>25.374423611382941</v>
      </c>
      <c r="F3720" s="107">
        <f t="shared" si="407"/>
        <v>59</v>
      </c>
      <c r="G3720" s="107">
        <f>COUNTIF(Data_Eksportir!$H$2:$H$3401,A3720)</f>
        <v>0</v>
      </c>
      <c r="H3720" s="104" t="str">
        <f t="shared" si="408"/>
        <v>20 – 100</v>
      </c>
      <c r="I3720" s="104" t="str">
        <f t="shared" si="409"/>
        <v>Di bawah ambang nilai</v>
      </c>
      <c r="J3720" s="106">
        <f t="shared" si="410"/>
        <v>3241202.0037199999</v>
      </c>
      <c r="K3720" s="105">
        <f t="shared" si="411"/>
        <v>0</v>
      </c>
      <c r="L3720" s="106">
        <f t="shared" si="412"/>
        <v>0</v>
      </c>
    </row>
    <row r="3721" spans="1:12" x14ac:dyDescent="0.3">
      <c r="A3721" s="104" t="s">
        <v>7813</v>
      </c>
      <c r="B3721" s="104" t="s">
        <v>7814</v>
      </c>
      <c r="C3721" s="105">
        <v>169</v>
      </c>
      <c r="D3721" s="105">
        <v>3048</v>
      </c>
      <c r="E3721" s="106">
        <f t="shared" si="406"/>
        <v>18.035502958579883</v>
      </c>
      <c r="F3721" s="107">
        <f t="shared" si="407"/>
        <v>59</v>
      </c>
      <c r="G3721" s="107">
        <f>COUNTIF(Data_Eksportir!$H$2:$H$3401,A3721)</f>
        <v>0</v>
      </c>
      <c r="H3721" s="104" t="str">
        <f t="shared" si="408"/>
        <v>5 – 20</v>
      </c>
      <c r="I3721" s="104" t="str">
        <f t="shared" si="409"/>
        <v>Di bawah ambang nilai</v>
      </c>
      <c r="J3721" s="106">
        <f t="shared" si="410"/>
        <v>3048.003721</v>
      </c>
      <c r="K3721" s="105">
        <f t="shared" si="411"/>
        <v>0</v>
      </c>
      <c r="L3721" s="106">
        <f t="shared" si="412"/>
        <v>0</v>
      </c>
    </row>
    <row r="3722" spans="1:12" x14ac:dyDescent="0.3">
      <c r="A3722" s="104" t="s">
        <v>7815</v>
      </c>
      <c r="B3722" s="104" t="s">
        <v>7816</v>
      </c>
      <c r="C3722" s="105">
        <v>5266</v>
      </c>
      <c r="D3722" s="105">
        <v>152878</v>
      </c>
      <c r="E3722" s="106">
        <f t="shared" si="406"/>
        <v>29.031143182681351</v>
      </c>
      <c r="F3722" s="107">
        <f t="shared" si="407"/>
        <v>59</v>
      </c>
      <c r="G3722" s="107">
        <f>COUNTIF(Data_Eksportir!$H$2:$H$3401,A3722)</f>
        <v>0</v>
      </c>
      <c r="H3722" s="104" t="str">
        <f t="shared" si="408"/>
        <v>20 – 100</v>
      </c>
      <c r="I3722" s="104" t="str">
        <f t="shared" si="409"/>
        <v>Di bawah ambang nilai</v>
      </c>
      <c r="J3722" s="106">
        <f t="shared" si="410"/>
        <v>152878.00372199999</v>
      </c>
      <c r="K3722" s="105">
        <f t="shared" si="411"/>
        <v>0</v>
      </c>
      <c r="L3722" s="106">
        <f t="shared" si="412"/>
        <v>0</v>
      </c>
    </row>
    <row r="3723" spans="1:12" x14ac:dyDescent="0.3">
      <c r="A3723" s="104" t="s">
        <v>7817</v>
      </c>
      <c r="B3723" s="104" t="s">
        <v>7818</v>
      </c>
      <c r="C3723" s="105">
        <v>797156</v>
      </c>
      <c r="D3723" s="105">
        <v>2215166</v>
      </c>
      <c r="E3723" s="106">
        <f t="shared" si="406"/>
        <v>2.7788362629146617</v>
      </c>
      <c r="F3723" s="107">
        <f t="shared" si="407"/>
        <v>59</v>
      </c>
      <c r="G3723" s="107">
        <f>COUNTIF(Data_Eksportir!$H$2:$H$3401,A3723)</f>
        <v>0</v>
      </c>
      <c r="H3723" s="104" t="str">
        <f t="shared" si="408"/>
        <v>1 – 5</v>
      </c>
      <c r="I3723" s="104" t="str">
        <f t="shared" si="409"/>
        <v>Di bawah ambang nilai</v>
      </c>
      <c r="J3723" s="106">
        <f t="shared" si="410"/>
        <v>2215166.0037230002</v>
      </c>
      <c r="K3723" s="105">
        <f t="shared" si="411"/>
        <v>0</v>
      </c>
      <c r="L3723" s="106">
        <f t="shared" si="412"/>
        <v>0</v>
      </c>
    </row>
    <row r="3724" spans="1:12" x14ac:dyDescent="0.3">
      <c r="A3724" s="104" t="s">
        <v>7819</v>
      </c>
      <c r="B3724" s="104" t="s">
        <v>7820</v>
      </c>
      <c r="C3724" s="105">
        <v>783963</v>
      </c>
      <c r="D3724" s="105">
        <v>8980181</v>
      </c>
      <c r="E3724" s="106">
        <f t="shared" si="406"/>
        <v>11.454853098934516</v>
      </c>
      <c r="F3724" s="107">
        <f t="shared" si="407"/>
        <v>60</v>
      </c>
      <c r="G3724" s="107">
        <f>COUNTIF(Data_Eksportir!$H$2:$H$3401,A3724)</f>
        <v>0</v>
      </c>
      <c r="H3724" s="104" t="str">
        <f t="shared" si="408"/>
        <v>5 – 20</v>
      </c>
      <c r="I3724" s="104" t="str">
        <f t="shared" si="409"/>
        <v>Di bawah ambang nilai</v>
      </c>
      <c r="J3724" s="106">
        <f t="shared" si="410"/>
        <v>8980181.0037239995</v>
      </c>
      <c r="K3724" s="105">
        <f t="shared" si="411"/>
        <v>0</v>
      </c>
      <c r="L3724" s="106">
        <f t="shared" si="412"/>
        <v>0</v>
      </c>
    </row>
    <row r="3725" spans="1:12" x14ac:dyDescent="0.3">
      <c r="A3725" s="104" t="s">
        <v>7821</v>
      </c>
      <c r="B3725" s="104" t="s">
        <v>7822</v>
      </c>
      <c r="C3725" s="105">
        <v>291401</v>
      </c>
      <c r="D3725" s="105">
        <v>2131338</v>
      </c>
      <c r="E3725" s="106">
        <f t="shared" si="406"/>
        <v>7.31410667773961</v>
      </c>
      <c r="F3725" s="107">
        <f t="shared" si="407"/>
        <v>60</v>
      </c>
      <c r="G3725" s="107">
        <f>COUNTIF(Data_Eksportir!$H$2:$H$3401,A3725)</f>
        <v>0</v>
      </c>
      <c r="H3725" s="104" t="str">
        <f t="shared" si="408"/>
        <v>5 – 20</v>
      </c>
      <c r="I3725" s="104" t="str">
        <f t="shared" si="409"/>
        <v>Di bawah ambang nilai</v>
      </c>
      <c r="J3725" s="106">
        <f t="shared" si="410"/>
        <v>2131338.0037250002</v>
      </c>
      <c r="K3725" s="105">
        <f t="shared" si="411"/>
        <v>0</v>
      </c>
      <c r="L3725" s="106">
        <f t="shared" si="412"/>
        <v>0</v>
      </c>
    </row>
    <row r="3726" spans="1:12" x14ac:dyDescent="0.3">
      <c r="A3726" s="104" t="s">
        <v>7823</v>
      </c>
      <c r="B3726" s="104" t="s">
        <v>7824</v>
      </c>
      <c r="C3726" s="105">
        <v>28639</v>
      </c>
      <c r="D3726" s="105">
        <v>146356</v>
      </c>
      <c r="E3726" s="106">
        <f t="shared" si="406"/>
        <v>5.1103739655714238</v>
      </c>
      <c r="F3726" s="107">
        <f t="shared" si="407"/>
        <v>60</v>
      </c>
      <c r="G3726" s="107">
        <f>COUNTIF(Data_Eksportir!$H$2:$H$3401,A3726)</f>
        <v>0</v>
      </c>
      <c r="H3726" s="104" t="str">
        <f t="shared" si="408"/>
        <v>5 – 20</v>
      </c>
      <c r="I3726" s="104" t="str">
        <f t="shared" si="409"/>
        <v>Di bawah ambang nilai</v>
      </c>
      <c r="J3726" s="106">
        <f t="shared" si="410"/>
        <v>146356.003726</v>
      </c>
      <c r="K3726" s="105">
        <f t="shared" si="411"/>
        <v>0</v>
      </c>
      <c r="L3726" s="106">
        <f t="shared" si="412"/>
        <v>0</v>
      </c>
    </row>
    <row r="3727" spans="1:12" x14ac:dyDescent="0.3">
      <c r="A3727" s="104" t="s">
        <v>7825</v>
      </c>
      <c r="B3727" s="104" t="s">
        <v>7826</v>
      </c>
      <c r="C3727" s="105">
        <v>25092</v>
      </c>
      <c r="D3727" s="105">
        <v>49087</v>
      </c>
      <c r="E3727" s="106">
        <f t="shared" si="406"/>
        <v>1.9562808863382752</v>
      </c>
      <c r="F3727" s="107">
        <f t="shared" si="407"/>
        <v>60</v>
      </c>
      <c r="G3727" s="107">
        <f>COUNTIF(Data_Eksportir!$H$2:$H$3401,A3727)</f>
        <v>0</v>
      </c>
      <c r="H3727" s="104" t="str">
        <f t="shared" si="408"/>
        <v>1 – 5</v>
      </c>
      <c r="I3727" s="104" t="str">
        <f t="shared" si="409"/>
        <v>Di bawah ambang nilai</v>
      </c>
      <c r="J3727" s="106">
        <f t="shared" si="410"/>
        <v>49087.003727000003</v>
      </c>
      <c r="K3727" s="105">
        <f t="shared" si="411"/>
        <v>0</v>
      </c>
      <c r="L3727" s="106">
        <f t="shared" si="412"/>
        <v>0</v>
      </c>
    </row>
    <row r="3728" spans="1:12" x14ac:dyDescent="0.3">
      <c r="A3728" s="104" t="s">
        <v>7827</v>
      </c>
      <c r="B3728" s="104" t="s">
        <v>7828</v>
      </c>
      <c r="C3728" s="105">
        <v>13305</v>
      </c>
      <c r="D3728" s="105">
        <v>102064</v>
      </c>
      <c r="E3728" s="106">
        <f t="shared" si="406"/>
        <v>7.6711010898158589</v>
      </c>
      <c r="F3728" s="107">
        <f t="shared" si="407"/>
        <v>60</v>
      </c>
      <c r="G3728" s="107">
        <f>COUNTIF(Data_Eksportir!$H$2:$H$3401,A3728)</f>
        <v>0</v>
      </c>
      <c r="H3728" s="104" t="str">
        <f t="shared" si="408"/>
        <v>5 – 20</v>
      </c>
      <c r="I3728" s="104" t="str">
        <f t="shared" si="409"/>
        <v>Di bawah ambang nilai</v>
      </c>
      <c r="J3728" s="106">
        <f t="shared" si="410"/>
        <v>102064.003728</v>
      </c>
      <c r="K3728" s="105">
        <f t="shared" si="411"/>
        <v>0</v>
      </c>
      <c r="L3728" s="106">
        <f t="shared" si="412"/>
        <v>0</v>
      </c>
    </row>
    <row r="3729" spans="1:12" x14ac:dyDescent="0.3">
      <c r="A3729" s="104" t="s">
        <v>7829</v>
      </c>
      <c r="B3729" s="104" t="s">
        <v>7830</v>
      </c>
      <c r="C3729" s="105">
        <v>215</v>
      </c>
      <c r="D3729" s="105">
        <v>1982</v>
      </c>
      <c r="E3729" s="106">
        <f t="shared" si="406"/>
        <v>9.2186046511627904</v>
      </c>
      <c r="F3729" s="107">
        <f t="shared" si="407"/>
        <v>60</v>
      </c>
      <c r="G3729" s="107">
        <f>COUNTIF(Data_Eksportir!$H$2:$H$3401,A3729)</f>
        <v>0</v>
      </c>
      <c r="H3729" s="104" t="str">
        <f t="shared" si="408"/>
        <v>5 – 20</v>
      </c>
      <c r="I3729" s="104" t="str">
        <f t="shared" si="409"/>
        <v>Di bawah ambang nilai</v>
      </c>
      <c r="J3729" s="106">
        <f t="shared" si="410"/>
        <v>1982.003729</v>
      </c>
      <c r="K3729" s="105">
        <f t="shared" si="411"/>
        <v>0</v>
      </c>
      <c r="L3729" s="106">
        <f t="shared" si="412"/>
        <v>0</v>
      </c>
    </row>
    <row r="3730" spans="1:12" x14ac:dyDescent="0.3">
      <c r="A3730" s="104" t="s">
        <v>7831</v>
      </c>
      <c r="B3730" s="104" t="s">
        <v>7832</v>
      </c>
      <c r="C3730" s="105">
        <v>12966</v>
      </c>
      <c r="D3730" s="105">
        <v>13264</v>
      </c>
      <c r="E3730" s="106">
        <f t="shared" si="406"/>
        <v>1.0229831867962362</v>
      </c>
      <c r="F3730" s="107">
        <f t="shared" si="407"/>
        <v>60</v>
      </c>
      <c r="G3730" s="107">
        <f>COUNTIF(Data_Eksportir!$H$2:$H$3401,A3730)</f>
        <v>0</v>
      </c>
      <c r="H3730" s="104" t="str">
        <f t="shared" si="408"/>
        <v>1 – 5</v>
      </c>
      <c r="I3730" s="104" t="str">
        <f t="shared" si="409"/>
        <v>Di bawah ambang nilai</v>
      </c>
      <c r="J3730" s="106">
        <f t="shared" si="410"/>
        <v>13264.00373</v>
      </c>
      <c r="K3730" s="105">
        <f t="shared" si="411"/>
        <v>0</v>
      </c>
      <c r="L3730" s="106">
        <f t="shared" si="412"/>
        <v>0</v>
      </c>
    </row>
    <row r="3731" spans="1:12" x14ac:dyDescent="0.3">
      <c r="A3731" s="104" t="s">
        <v>7833</v>
      </c>
      <c r="B3731" s="104" t="s">
        <v>7834</v>
      </c>
      <c r="C3731" s="105">
        <v>485822</v>
      </c>
      <c r="D3731" s="105">
        <v>2631488</v>
      </c>
      <c r="E3731" s="106">
        <f t="shared" si="406"/>
        <v>5.4165682081091431</v>
      </c>
      <c r="F3731" s="107">
        <f t="shared" si="407"/>
        <v>60</v>
      </c>
      <c r="G3731" s="107">
        <f>COUNTIF(Data_Eksportir!$H$2:$H$3401,A3731)</f>
        <v>0</v>
      </c>
      <c r="H3731" s="104" t="str">
        <f t="shared" si="408"/>
        <v>5 – 20</v>
      </c>
      <c r="I3731" s="104" t="str">
        <f t="shared" si="409"/>
        <v>Di bawah ambang nilai</v>
      </c>
      <c r="J3731" s="106">
        <f t="shared" si="410"/>
        <v>2631488.0037309998</v>
      </c>
      <c r="K3731" s="105">
        <f t="shared" si="411"/>
        <v>0</v>
      </c>
      <c r="L3731" s="106">
        <f t="shared" si="412"/>
        <v>0</v>
      </c>
    </row>
    <row r="3732" spans="1:12" x14ac:dyDescent="0.3">
      <c r="A3732" s="104" t="s">
        <v>7835</v>
      </c>
      <c r="B3732" s="104" t="s">
        <v>7836</v>
      </c>
      <c r="C3732" s="105">
        <v>11923</v>
      </c>
      <c r="D3732" s="105">
        <v>76035</v>
      </c>
      <c r="E3732" s="106">
        <f t="shared" si="406"/>
        <v>6.3771701752914538</v>
      </c>
      <c r="F3732" s="107">
        <f t="shared" si="407"/>
        <v>60</v>
      </c>
      <c r="G3732" s="107">
        <f>COUNTIF(Data_Eksportir!$H$2:$H$3401,A3732)</f>
        <v>0</v>
      </c>
      <c r="H3732" s="104" t="str">
        <f t="shared" si="408"/>
        <v>5 – 20</v>
      </c>
      <c r="I3732" s="104" t="str">
        <f t="shared" si="409"/>
        <v>Di bawah ambang nilai</v>
      </c>
      <c r="J3732" s="106">
        <f t="shared" si="410"/>
        <v>76035.003731999997</v>
      </c>
      <c r="K3732" s="105">
        <f t="shared" si="411"/>
        <v>0</v>
      </c>
      <c r="L3732" s="106">
        <f t="shared" si="412"/>
        <v>0</v>
      </c>
    </row>
    <row r="3733" spans="1:12" x14ac:dyDescent="0.3">
      <c r="A3733" s="104" t="s">
        <v>7837</v>
      </c>
      <c r="B3733" s="104" t="s">
        <v>7838</v>
      </c>
      <c r="C3733" s="105">
        <v>69</v>
      </c>
      <c r="D3733" s="105">
        <v>1554</v>
      </c>
      <c r="E3733" s="106">
        <f t="shared" si="406"/>
        <v>22.521739130434781</v>
      </c>
      <c r="F3733" s="107">
        <f t="shared" si="407"/>
        <v>60</v>
      </c>
      <c r="G3733" s="107">
        <f>COUNTIF(Data_Eksportir!$H$2:$H$3401,A3733)</f>
        <v>0</v>
      </c>
      <c r="H3733" s="104" t="str">
        <f t="shared" si="408"/>
        <v>20 – 100</v>
      </c>
      <c r="I3733" s="104" t="str">
        <f t="shared" si="409"/>
        <v>Di bawah ambang nilai</v>
      </c>
      <c r="J3733" s="106">
        <f t="shared" si="410"/>
        <v>1554.003733</v>
      </c>
      <c r="K3733" s="105">
        <f t="shared" si="411"/>
        <v>0</v>
      </c>
      <c r="L3733" s="106">
        <f t="shared" si="412"/>
        <v>0</v>
      </c>
    </row>
    <row r="3734" spans="1:12" x14ac:dyDescent="0.3">
      <c r="A3734" s="104" t="s">
        <v>7839</v>
      </c>
      <c r="B3734" s="104" t="s">
        <v>7840</v>
      </c>
      <c r="C3734" s="105">
        <v>191340</v>
      </c>
      <c r="D3734" s="105">
        <v>689009</v>
      </c>
      <c r="E3734" s="106">
        <f t="shared" si="406"/>
        <v>3.6009668652660185</v>
      </c>
      <c r="F3734" s="107">
        <f t="shared" si="407"/>
        <v>60</v>
      </c>
      <c r="G3734" s="107">
        <f>COUNTIF(Data_Eksportir!$H$2:$H$3401,A3734)</f>
        <v>0</v>
      </c>
      <c r="H3734" s="104" t="str">
        <f t="shared" si="408"/>
        <v>1 – 5</v>
      </c>
      <c r="I3734" s="104" t="str">
        <f t="shared" si="409"/>
        <v>Di bawah ambang nilai</v>
      </c>
      <c r="J3734" s="106">
        <f t="shared" si="410"/>
        <v>689009.00373400003</v>
      </c>
      <c r="K3734" s="105">
        <f t="shared" si="411"/>
        <v>0</v>
      </c>
      <c r="L3734" s="106">
        <f t="shared" si="412"/>
        <v>0</v>
      </c>
    </row>
    <row r="3735" spans="1:12" x14ac:dyDescent="0.3">
      <c r="A3735" s="104" t="s">
        <v>7841</v>
      </c>
      <c r="B3735" s="104" t="s">
        <v>7842</v>
      </c>
      <c r="C3735" s="105">
        <v>2154</v>
      </c>
      <c r="D3735" s="105">
        <v>5284</v>
      </c>
      <c r="E3735" s="106">
        <f t="shared" si="406"/>
        <v>2.4531104921077067</v>
      </c>
      <c r="F3735" s="107">
        <f t="shared" si="407"/>
        <v>60</v>
      </c>
      <c r="G3735" s="107">
        <f>COUNTIF(Data_Eksportir!$H$2:$H$3401,A3735)</f>
        <v>0</v>
      </c>
      <c r="H3735" s="104" t="str">
        <f t="shared" si="408"/>
        <v>1 – 5</v>
      </c>
      <c r="I3735" s="104" t="str">
        <f t="shared" si="409"/>
        <v>Di bawah ambang nilai</v>
      </c>
      <c r="J3735" s="106">
        <f t="shared" si="410"/>
        <v>5284.0037350000002</v>
      </c>
      <c r="K3735" s="105">
        <f t="shared" si="411"/>
        <v>0</v>
      </c>
      <c r="L3735" s="106">
        <f t="shared" si="412"/>
        <v>0</v>
      </c>
    </row>
    <row r="3736" spans="1:12" x14ac:dyDescent="0.3">
      <c r="A3736" s="104" t="s">
        <v>7843</v>
      </c>
      <c r="B3736" s="104" t="s">
        <v>7844</v>
      </c>
      <c r="C3736" s="105">
        <v>15</v>
      </c>
      <c r="D3736" s="105">
        <v>651</v>
      </c>
      <c r="E3736" s="106">
        <f t="shared" si="406"/>
        <v>43.4</v>
      </c>
      <c r="F3736" s="107">
        <f t="shared" si="407"/>
        <v>60</v>
      </c>
      <c r="G3736" s="107">
        <f>COUNTIF(Data_Eksportir!$H$2:$H$3401,A3736)</f>
        <v>0</v>
      </c>
      <c r="H3736" s="104" t="str">
        <f t="shared" si="408"/>
        <v>20 – 100</v>
      </c>
      <c r="I3736" s="104" t="str">
        <f t="shared" si="409"/>
        <v>Di bawah ambang nilai</v>
      </c>
      <c r="J3736" s="106">
        <f t="shared" si="410"/>
        <v>651.003736</v>
      </c>
      <c r="K3736" s="105">
        <f t="shared" si="411"/>
        <v>0</v>
      </c>
      <c r="L3736" s="106">
        <f t="shared" si="412"/>
        <v>0</v>
      </c>
    </row>
    <row r="3737" spans="1:12" x14ac:dyDescent="0.3">
      <c r="A3737" s="104" t="s">
        <v>7845</v>
      </c>
      <c r="B3737" s="104" t="s">
        <v>7846</v>
      </c>
      <c r="C3737" s="105">
        <v>10</v>
      </c>
      <c r="D3737" s="105">
        <v>7</v>
      </c>
      <c r="E3737" s="106">
        <f t="shared" si="406"/>
        <v>0.7</v>
      </c>
      <c r="F3737" s="107">
        <f t="shared" si="407"/>
        <v>60</v>
      </c>
      <c r="G3737" s="107">
        <f>COUNTIF(Data_Eksportir!$H$2:$H$3401,A3737)</f>
        <v>0</v>
      </c>
      <c r="H3737" s="104" t="str">
        <f t="shared" si="408"/>
        <v>Di bawah 1</v>
      </c>
      <c r="I3737" s="104" t="str">
        <f t="shared" si="409"/>
        <v>Di bawah ambang nilai</v>
      </c>
      <c r="J3737" s="106">
        <f t="shared" si="410"/>
        <v>7.0037370000000001</v>
      </c>
      <c r="K3737" s="105">
        <f t="shared" si="411"/>
        <v>0</v>
      </c>
      <c r="L3737" s="106">
        <f t="shared" si="412"/>
        <v>0</v>
      </c>
    </row>
    <row r="3738" spans="1:12" x14ac:dyDescent="0.3">
      <c r="A3738" s="104" t="s">
        <v>7847</v>
      </c>
      <c r="B3738" s="104" t="s">
        <v>7848</v>
      </c>
      <c r="C3738" s="105"/>
      <c r="D3738" s="105">
        <v>266</v>
      </c>
      <c r="E3738" s="106" t="str">
        <f t="shared" si="406"/>
        <v/>
      </c>
      <c r="F3738" s="107">
        <f t="shared" si="407"/>
        <v>60</v>
      </c>
      <c r="G3738" s="107">
        <f>COUNTIF(Data_Eksportir!$H$2:$H$3401,A3738)</f>
        <v>0</v>
      </c>
      <c r="H3738" s="104" t="str">
        <f t="shared" si="408"/>
        <v>Tanpa data berat</v>
      </c>
      <c r="I3738" s="104" t="str">
        <f t="shared" si="409"/>
        <v>Di bawah ambang nilai</v>
      </c>
      <c r="J3738" s="106">
        <f t="shared" si="410"/>
        <v>266.003738</v>
      </c>
      <c r="K3738" s="105">
        <f t="shared" si="411"/>
        <v>0</v>
      </c>
      <c r="L3738" s="106">
        <f t="shared" si="412"/>
        <v>0</v>
      </c>
    </row>
    <row r="3739" spans="1:12" x14ac:dyDescent="0.3">
      <c r="A3739" s="104" t="s">
        <v>7849</v>
      </c>
      <c r="B3739" s="104" t="s">
        <v>7850</v>
      </c>
      <c r="C3739" s="105">
        <v>552305</v>
      </c>
      <c r="D3739" s="105">
        <v>4278646</v>
      </c>
      <c r="E3739" s="106">
        <f t="shared" si="406"/>
        <v>7.7468898525271364</v>
      </c>
      <c r="F3739" s="107">
        <f t="shared" si="407"/>
        <v>60</v>
      </c>
      <c r="G3739" s="107">
        <f>COUNTIF(Data_Eksportir!$H$2:$H$3401,A3739)</f>
        <v>0</v>
      </c>
      <c r="H3739" s="104" t="str">
        <f t="shared" si="408"/>
        <v>5 – 20</v>
      </c>
      <c r="I3739" s="104" t="str">
        <f t="shared" si="409"/>
        <v>Di bawah ambang nilai</v>
      </c>
      <c r="J3739" s="106">
        <f t="shared" si="410"/>
        <v>4278646.0037390003</v>
      </c>
      <c r="K3739" s="105">
        <f t="shared" si="411"/>
        <v>0</v>
      </c>
      <c r="L3739" s="106">
        <f t="shared" si="412"/>
        <v>0</v>
      </c>
    </row>
    <row r="3740" spans="1:12" x14ac:dyDescent="0.3">
      <c r="A3740" s="104" t="s">
        <v>7851</v>
      </c>
      <c r="B3740" s="104" t="s">
        <v>7852</v>
      </c>
      <c r="C3740" s="105">
        <v>2506750</v>
      </c>
      <c r="D3740" s="105">
        <v>14122792</v>
      </c>
      <c r="E3740" s="106">
        <f t="shared" si="406"/>
        <v>5.6339052558093146</v>
      </c>
      <c r="F3740" s="107">
        <f t="shared" si="407"/>
        <v>60</v>
      </c>
      <c r="G3740" s="107">
        <f>COUNTIF(Data_Eksportir!$H$2:$H$3401,A3740)</f>
        <v>0</v>
      </c>
      <c r="H3740" s="104" t="str">
        <f t="shared" si="408"/>
        <v>5 – 20</v>
      </c>
      <c r="I3740" s="104" t="str">
        <f t="shared" si="409"/>
        <v>Belum terwakili</v>
      </c>
      <c r="J3740" s="106">
        <f t="shared" si="410"/>
        <v>14122792.00374</v>
      </c>
      <c r="K3740" s="105">
        <f t="shared" si="411"/>
        <v>14122792</v>
      </c>
      <c r="L3740" s="106">
        <f t="shared" si="412"/>
        <v>14122792.00374</v>
      </c>
    </row>
    <row r="3741" spans="1:12" x14ac:dyDescent="0.3">
      <c r="A3741" s="104" t="s">
        <v>7853</v>
      </c>
      <c r="B3741" s="104" t="s">
        <v>7854</v>
      </c>
      <c r="C3741" s="105">
        <v>297171</v>
      </c>
      <c r="D3741" s="105">
        <v>3630897</v>
      </c>
      <c r="E3741" s="106">
        <f t="shared" si="406"/>
        <v>12.218207698597777</v>
      </c>
      <c r="F3741" s="107">
        <f t="shared" si="407"/>
        <v>60</v>
      </c>
      <c r="G3741" s="107">
        <f>COUNTIF(Data_Eksportir!$H$2:$H$3401,A3741)</f>
        <v>0</v>
      </c>
      <c r="H3741" s="104" t="str">
        <f t="shared" si="408"/>
        <v>5 – 20</v>
      </c>
      <c r="I3741" s="104" t="str">
        <f t="shared" si="409"/>
        <v>Di bawah ambang nilai</v>
      </c>
      <c r="J3741" s="106">
        <f t="shared" si="410"/>
        <v>3630897.0037409998</v>
      </c>
      <c r="K3741" s="105">
        <f t="shared" si="411"/>
        <v>0</v>
      </c>
      <c r="L3741" s="106">
        <f t="shared" si="412"/>
        <v>0</v>
      </c>
    </row>
    <row r="3742" spans="1:12" x14ac:dyDescent="0.3">
      <c r="A3742" s="104" t="s">
        <v>7855</v>
      </c>
      <c r="B3742" s="104" t="s">
        <v>7856</v>
      </c>
      <c r="C3742" s="105">
        <v>50144</v>
      </c>
      <c r="D3742" s="105">
        <v>35783</v>
      </c>
      <c r="E3742" s="106">
        <f t="shared" si="406"/>
        <v>0.7136048181238035</v>
      </c>
      <c r="F3742" s="107">
        <f t="shared" si="407"/>
        <v>60</v>
      </c>
      <c r="G3742" s="107">
        <f>COUNTIF(Data_Eksportir!$H$2:$H$3401,A3742)</f>
        <v>0</v>
      </c>
      <c r="H3742" s="104" t="str">
        <f t="shared" si="408"/>
        <v>Di bawah 1</v>
      </c>
      <c r="I3742" s="104" t="str">
        <f t="shared" si="409"/>
        <v>Di bawah ambang nilai</v>
      </c>
      <c r="J3742" s="106">
        <f t="shared" si="410"/>
        <v>35783.003742000001</v>
      </c>
      <c r="K3742" s="105">
        <f t="shared" si="411"/>
        <v>0</v>
      </c>
      <c r="L3742" s="106">
        <f t="shared" si="412"/>
        <v>0</v>
      </c>
    </row>
    <row r="3743" spans="1:12" x14ac:dyDescent="0.3">
      <c r="A3743" s="104" t="s">
        <v>7857</v>
      </c>
      <c r="B3743" s="104" t="s">
        <v>7858</v>
      </c>
      <c r="C3743" s="105">
        <v>33787</v>
      </c>
      <c r="D3743" s="105">
        <v>263259</v>
      </c>
      <c r="E3743" s="106">
        <f t="shared" si="406"/>
        <v>7.791724627815432</v>
      </c>
      <c r="F3743" s="107">
        <f t="shared" si="407"/>
        <v>60</v>
      </c>
      <c r="G3743" s="107">
        <f>COUNTIF(Data_Eksportir!$H$2:$H$3401,A3743)</f>
        <v>0</v>
      </c>
      <c r="H3743" s="104" t="str">
        <f t="shared" si="408"/>
        <v>5 – 20</v>
      </c>
      <c r="I3743" s="104" t="str">
        <f t="shared" si="409"/>
        <v>Di bawah ambang nilai</v>
      </c>
      <c r="J3743" s="106">
        <f t="shared" si="410"/>
        <v>263259.00374299998</v>
      </c>
      <c r="K3743" s="105">
        <f t="shared" si="411"/>
        <v>0</v>
      </c>
      <c r="L3743" s="106">
        <f t="shared" si="412"/>
        <v>0</v>
      </c>
    </row>
    <row r="3744" spans="1:12" x14ac:dyDescent="0.3">
      <c r="A3744" s="104" t="s">
        <v>7859</v>
      </c>
      <c r="B3744" s="104" t="s">
        <v>7860</v>
      </c>
      <c r="C3744" s="105">
        <v>5</v>
      </c>
      <c r="D3744" s="105">
        <v>200</v>
      </c>
      <c r="E3744" s="106">
        <f t="shared" si="406"/>
        <v>40</v>
      </c>
      <c r="F3744" s="107">
        <f t="shared" si="407"/>
        <v>60</v>
      </c>
      <c r="G3744" s="107">
        <f>COUNTIF(Data_Eksportir!$H$2:$H$3401,A3744)</f>
        <v>0</v>
      </c>
      <c r="H3744" s="104" t="str">
        <f t="shared" si="408"/>
        <v>20 – 100</v>
      </c>
      <c r="I3744" s="104" t="str">
        <f t="shared" si="409"/>
        <v>Di bawah ambang nilai</v>
      </c>
      <c r="J3744" s="106">
        <f t="shared" si="410"/>
        <v>200.00374400000001</v>
      </c>
      <c r="K3744" s="105">
        <f t="shared" si="411"/>
        <v>0</v>
      </c>
      <c r="L3744" s="106">
        <f t="shared" si="412"/>
        <v>0</v>
      </c>
    </row>
    <row r="3745" spans="1:12" x14ac:dyDescent="0.3">
      <c r="A3745" s="104" t="s">
        <v>7861</v>
      </c>
      <c r="B3745" s="104" t="s">
        <v>7862</v>
      </c>
      <c r="C3745" s="105">
        <v>45</v>
      </c>
      <c r="D3745" s="105">
        <v>250</v>
      </c>
      <c r="E3745" s="106">
        <f t="shared" si="406"/>
        <v>5.5555555555555554</v>
      </c>
      <c r="F3745" s="107">
        <f t="shared" si="407"/>
        <v>60</v>
      </c>
      <c r="G3745" s="107">
        <f>COUNTIF(Data_Eksportir!$H$2:$H$3401,A3745)</f>
        <v>0</v>
      </c>
      <c r="H3745" s="104" t="str">
        <f t="shared" si="408"/>
        <v>5 – 20</v>
      </c>
      <c r="I3745" s="104" t="str">
        <f t="shared" si="409"/>
        <v>Di bawah ambang nilai</v>
      </c>
      <c r="J3745" s="106">
        <f t="shared" si="410"/>
        <v>250.00374500000001</v>
      </c>
      <c r="K3745" s="105">
        <f t="shared" si="411"/>
        <v>0</v>
      </c>
      <c r="L3745" s="106">
        <f t="shared" si="412"/>
        <v>0</v>
      </c>
    </row>
    <row r="3746" spans="1:12" x14ac:dyDescent="0.3">
      <c r="A3746" s="104" t="s">
        <v>7863</v>
      </c>
      <c r="B3746" s="104" t="s">
        <v>7864</v>
      </c>
      <c r="C3746" s="105">
        <v>55184</v>
      </c>
      <c r="D3746" s="105">
        <v>316506</v>
      </c>
      <c r="E3746" s="106">
        <f t="shared" si="406"/>
        <v>5.7354668019715858</v>
      </c>
      <c r="F3746" s="107">
        <f t="shared" si="407"/>
        <v>60</v>
      </c>
      <c r="G3746" s="107">
        <f>COUNTIF(Data_Eksportir!$H$2:$H$3401,A3746)</f>
        <v>0</v>
      </c>
      <c r="H3746" s="104" t="str">
        <f t="shared" si="408"/>
        <v>5 – 20</v>
      </c>
      <c r="I3746" s="104" t="str">
        <f t="shared" si="409"/>
        <v>Di bawah ambang nilai</v>
      </c>
      <c r="J3746" s="106">
        <f t="shared" si="410"/>
        <v>316506.003746</v>
      </c>
      <c r="K3746" s="105">
        <f t="shared" si="411"/>
        <v>0</v>
      </c>
      <c r="L3746" s="106">
        <f t="shared" si="412"/>
        <v>0</v>
      </c>
    </row>
    <row r="3747" spans="1:12" x14ac:dyDescent="0.3">
      <c r="A3747" s="104" t="s">
        <v>7865</v>
      </c>
      <c r="B3747" s="104" t="s">
        <v>7866</v>
      </c>
      <c r="C3747" s="105">
        <v>102</v>
      </c>
      <c r="D3747" s="105">
        <v>1592</v>
      </c>
      <c r="E3747" s="106">
        <f t="shared" si="406"/>
        <v>15.607843137254902</v>
      </c>
      <c r="F3747" s="107">
        <f t="shared" si="407"/>
        <v>60</v>
      </c>
      <c r="G3747" s="107">
        <f>COUNTIF(Data_Eksportir!$H$2:$H$3401,A3747)</f>
        <v>0</v>
      </c>
      <c r="H3747" s="104" t="str">
        <f t="shared" si="408"/>
        <v>5 – 20</v>
      </c>
      <c r="I3747" s="104" t="str">
        <f t="shared" si="409"/>
        <v>Di bawah ambang nilai</v>
      </c>
      <c r="J3747" s="106">
        <f t="shared" si="410"/>
        <v>1592.003747</v>
      </c>
      <c r="K3747" s="105">
        <f t="shared" si="411"/>
        <v>0</v>
      </c>
      <c r="L3747" s="106">
        <f t="shared" si="412"/>
        <v>0</v>
      </c>
    </row>
    <row r="3748" spans="1:12" x14ac:dyDescent="0.3">
      <c r="A3748" s="104" t="s">
        <v>7867</v>
      </c>
      <c r="B3748" s="104" t="s">
        <v>7868</v>
      </c>
      <c r="C3748" s="105">
        <v>314045</v>
      </c>
      <c r="D3748" s="105">
        <v>1175869</v>
      </c>
      <c r="E3748" s="106">
        <f t="shared" si="406"/>
        <v>3.7442691334044484</v>
      </c>
      <c r="F3748" s="107">
        <f t="shared" si="407"/>
        <v>60</v>
      </c>
      <c r="G3748" s="107">
        <f>COUNTIF(Data_Eksportir!$H$2:$H$3401,A3748)</f>
        <v>0</v>
      </c>
      <c r="H3748" s="104" t="str">
        <f t="shared" si="408"/>
        <v>1 – 5</v>
      </c>
      <c r="I3748" s="104" t="str">
        <f t="shared" si="409"/>
        <v>Di bawah ambang nilai</v>
      </c>
      <c r="J3748" s="106">
        <f t="shared" si="410"/>
        <v>1175869.0037479999</v>
      </c>
      <c r="K3748" s="105">
        <f t="shared" si="411"/>
        <v>0</v>
      </c>
      <c r="L3748" s="106">
        <f t="shared" si="412"/>
        <v>0</v>
      </c>
    </row>
    <row r="3749" spans="1:12" x14ac:dyDescent="0.3">
      <c r="A3749" s="104" t="s">
        <v>7869</v>
      </c>
      <c r="B3749" s="104" t="s">
        <v>7870</v>
      </c>
      <c r="C3749" s="105">
        <v>2363</v>
      </c>
      <c r="D3749" s="105">
        <v>25042</v>
      </c>
      <c r="E3749" s="106">
        <f t="shared" si="406"/>
        <v>10.597545493017352</v>
      </c>
      <c r="F3749" s="107">
        <f t="shared" si="407"/>
        <v>60</v>
      </c>
      <c r="G3749" s="107">
        <f>COUNTIF(Data_Eksportir!$H$2:$H$3401,A3749)</f>
        <v>0</v>
      </c>
      <c r="H3749" s="104" t="str">
        <f t="shared" si="408"/>
        <v>5 – 20</v>
      </c>
      <c r="I3749" s="104" t="str">
        <f t="shared" si="409"/>
        <v>Di bawah ambang nilai</v>
      </c>
      <c r="J3749" s="106">
        <f t="shared" si="410"/>
        <v>25042.003749</v>
      </c>
      <c r="K3749" s="105">
        <f t="shared" si="411"/>
        <v>0</v>
      </c>
      <c r="L3749" s="106">
        <f t="shared" si="412"/>
        <v>0</v>
      </c>
    </row>
    <row r="3750" spans="1:12" x14ac:dyDescent="0.3">
      <c r="A3750" s="104" t="s">
        <v>7871</v>
      </c>
      <c r="B3750" s="104" t="s">
        <v>7872</v>
      </c>
      <c r="C3750" s="105">
        <v>379437</v>
      </c>
      <c r="D3750" s="105">
        <v>4201037</v>
      </c>
      <c r="E3750" s="106">
        <f t="shared" si="406"/>
        <v>11.071764219093025</v>
      </c>
      <c r="F3750" s="107">
        <f t="shared" si="407"/>
        <v>60</v>
      </c>
      <c r="G3750" s="107">
        <f>COUNTIF(Data_Eksportir!$H$2:$H$3401,A3750)</f>
        <v>0</v>
      </c>
      <c r="H3750" s="104" t="str">
        <f t="shared" si="408"/>
        <v>5 – 20</v>
      </c>
      <c r="I3750" s="104" t="str">
        <f t="shared" si="409"/>
        <v>Di bawah ambang nilai</v>
      </c>
      <c r="J3750" s="106">
        <f t="shared" si="410"/>
        <v>4201037.0037500001</v>
      </c>
      <c r="K3750" s="105">
        <f t="shared" si="411"/>
        <v>0</v>
      </c>
      <c r="L3750" s="106">
        <f t="shared" si="412"/>
        <v>0</v>
      </c>
    </row>
    <row r="3751" spans="1:12" x14ac:dyDescent="0.3">
      <c r="A3751" s="104" t="s">
        <v>7873</v>
      </c>
      <c r="B3751" s="104" t="s">
        <v>7874</v>
      </c>
      <c r="C3751" s="105">
        <v>324604</v>
      </c>
      <c r="D3751" s="105">
        <v>1136929</v>
      </c>
      <c r="E3751" s="106">
        <f t="shared" si="406"/>
        <v>3.5025107515619029</v>
      </c>
      <c r="F3751" s="107">
        <f t="shared" si="407"/>
        <v>60</v>
      </c>
      <c r="G3751" s="107">
        <f>COUNTIF(Data_Eksportir!$H$2:$H$3401,A3751)</f>
        <v>0</v>
      </c>
      <c r="H3751" s="104" t="str">
        <f t="shared" si="408"/>
        <v>1 – 5</v>
      </c>
      <c r="I3751" s="104" t="str">
        <f t="shared" si="409"/>
        <v>Di bawah ambang nilai</v>
      </c>
      <c r="J3751" s="106">
        <f t="shared" si="410"/>
        <v>1136929.0037509999</v>
      </c>
      <c r="K3751" s="105">
        <f t="shared" si="411"/>
        <v>0</v>
      </c>
      <c r="L3751" s="106">
        <f t="shared" si="412"/>
        <v>0</v>
      </c>
    </row>
    <row r="3752" spans="1:12" x14ac:dyDescent="0.3">
      <c r="A3752" s="104" t="s">
        <v>7875</v>
      </c>
      <c r="B3752" s="104" t="s">
        <v>7876</v>
      </c>
      <c r="C3752" s="105">
        <v>842</v>
      </c>
      <c r="D3752" s="105">
        <v>11358</v>
      </c>
      <c r="E3752" s="106">
        <f t="shared" si="406"/>
        <v>13.489311163895486</v>
      </c>
      <c r="F3752" s="107">
        <f t="shared" si="407"/>
        <v>60</v>
      </c>
      <c r="G3752" s="107">
        <f>COUNTIF(Data_Eksportir!$H$2:$H$3401,A3752)</f>
        <v>0</v>
      </c>
      <c r="H3752" s="104" t="str">
        <f t="shared" si="408"/>
        <v>5 – 20</v>
      </c>
      <c r="I3752" s="104" t="str">
        <f t="shared" si="409"/>
        <v>Di bawah ambang nilai</v>
      </c>
      <c r="J3752" s="106">
        <f t="shared" si="410"/>
        <v>11358.003752000001</v>
      </c>
      <c r="K3752" s="105">
        <f t="shared" si="411"/>
        <v>0</v>
      </c>
      <c r="L3752" s="106">
        <f t="shared" si="412"/>
        <v>0</v>
      </c>
    </row>
    <row r="3753" spans="1:12" x14ac:dyDescent="0.3">
      <c r="A3753" s="104" t="s">
        <v>7877</v>
      </c>
      <c r="B3753" s="104" t="s">
        <v>7878</v>
      </c>
      <c r="C3753" s="105">
        <v>2</v>
      </c>
      <c r="D3753" s="105">
        <v>47</v>
      </c>
      <c r="E3753" s="106">
        <f t="shared" si="406"/>
        <v>23.5</v>
      </c>
      <c r="F3753" s="107">
        <f t="shared" si="407"/>
        <v>60</v>
      </c>
      <c r="G3753" s="107">
        <f>COUNTIF(Data_Eksportir!$H$2:$H$3401,A3753)</f>
        <v>0</v>
      </c>
      <c r="H3753" s="104" t="str">
        <f t="shared" si="408"/>
        <v>20 – 100</v>
      </c>
      <c r="I3753" s="104" t="str">
        <f t="shared" si="409"/>
        <v>Di bawah ambang nilai</v>
      </c>
      <c r="J3753" s="106">
        <f t="shared" si="410"/>
        <v>47.003753000000003</v>
      </c>
      <c r="K3753" s="105">
        <f t="shared" si="411"/>
        <v>0</v>
      </c>
      <c r="L3753" s="106">
        <f t="shared" si="412"/>
        <v>0</v>
      </c>
    </row>
    <row r="3754" spans="1:12" x14ac:dyDescent="0.3">
      <c r="A3754" s="104" t="s">
        <v>7879</v>
      </c>
      <c r="B3754" s="104" t="s">
        <v>7880</v>
      </c>
      <c r="C3754" s="105">
        <v>589</v>
      </c>
      <c r="D3754" s="105">
        <v>6359</v>
      </c>
      <c r="E3754" s="106">
        <f t="shared" si="406"/>
        <v>10.796264855687607</v>
      </c>
      <c r="F3754" s="107">
        <f t="shared" si="407"/>
        <v>60</v>
      </c>
      <c r="G3754" s="107">
        <f>COUNTIF(Data_Eksportir!$H$2:$H$3401,A3754)</f>
        <v>0</v>
      </c>
      <c r="H3754" s="104" t="str">
        <f t="shared" si="408"/>
        <v>5 – 20</v>
      </c>
      <c r="I3754" s="104" t="str">
        <f t="shared" si="409"/>
        <v>Di bawah ambang nilai</v>
      </c>
      <c r="J3754" s="106">
        <f t="shared" si="410"/>
        <v>6359.0037540000003</v>
      </c>
      <c r="K3754" s="105">
        <f t="shared" si="411"/>
        <v>0</v>
      </c>
      <c r="L3754" s="106">
        <f t="shared" si="412"/>
        <v>0</v>
      </c>
    </row>
    <row r="3755" spans="1:12" x14ac:dyDescent="0.3">
      <c r="A3755" s="104" t="s">
        <v>7881</v>
      </c>
      <c r="B3755" s="104" t="s">
        <v>7882</v>
      </c>
      <c r="C3755" s="105">
        <v>14439</v>
      </c>
      <c r="D3755" s="105">
        <v>61633</v>
      </c>
      <c r="E3755" s="106">
        <f t="shared" si="406"/>
        <v>4.2685088995082765</v>
      </c>
      <c r="F3755" s="107">
        <f t="shared" si="407"/>
        <v>60</v>
      </c>
      <c r="G3755" s="107">
        <f>COUNTIF(Data_Eksportir!$H$2:$H$3401,A3755)</f>
        <v>0</v>
      </c>
      <c r="H3755" s="104" t="str">
        <f t="shared" si="408"/>
        <v>1 – 5</v>
      </c>
      <c r="I3755" s="104" t="str">
        <f t="shared" si="409"/>
        <v>Di bawah ambang nilai</v>
      </c>
      <c r="J3755" s="106">
        <f t="shared" si="410"/>
        <v>61633.003754999998</v>
      </c>
      <c r="K3755" s="105">
        <f t="shared" si="411"/>
        <v>0</v>
      </c>
      <c r="L3755" s="106">
        <f t="shared" si="412"/>
        <v>0</v>
      </c>
    </row>
    <row r="3756" spans="1:12" x14ac:dyDescent="0.3">
      <c r="A3756" s="104" t="s">
        <v>7883</v>
      </c>
      <c r="B3756" s="104" t="s">
        <v>7884</v>
      </c>
      <c r="C3756" s="105">
        <v>1</v>
      </c>
      <c r="D3756" s="105">
        <v>18</v>
      </c>
      <c r="E3756" s="106">
        <f t="shared" si="406"/>
        <v>18</v>
      </c>
      <c r="F3756" s="107">
        <f t="shared" si="407"/>
        <v>60</v>
      </c>
      <c r="G3756" s="107">
        <f>COUNTIF(Data_Eksportir!$H$2:$H$3401,A3756)</f>
        <v>0</v>
      </c>
      <c r="H3756" s="104" t="str">
        <f t="shared" si="408"/>
        <v>5 – 20</v>
      </c>
      <c r="I3756" s="104" t="str">
        <f t="shared" si="409"/>
        <v>Di bawah ambang nilai</v>
      </c>
      <c r="J3756" s="106">
        <f t="shared" si="410"/>
        <v>18.003755999999999</v>
      </c>
      <c r="K3756" s="105">
        <f t="shared" si="411"/>
        <v>0</v>
      </c>
      <c r="L3756" s="106">
        <f t="shared" si="412"/>
        <v>0</v>
      </c>
    </row>
    <row r="3757" spans="1:12" x14ac:dyDescent="0.3">
      <c r="A3757" s="104" t="s">
        <v>7885</v>
      </c>
      <c r="B3757" s="104" t="s">
        <v>7886</v>
      </c>
      <c r="C3757" s="105">
        <v>412780</v>
      </c>
      <c r="D3757" s="105">
        <v>3522403</v>
      </c>
      <c r="E3757" s="106">
        <f t="shared" si="406"/>
        <v>8.5333664421725857</v>
      </c>
      <c r="F3757" s="107">
        <f t="shared" si="407"/>
        <v>60</v>
      </c>
      <c r="G3757" s="107">
        <f>COUNTIF(Data_Eksportir!$H$2:$H$3401,A3757)</f>
        <v>0</v>
      </c>
      <c r="H3757" s="104" t="str">
        <f t="shared" si="408"/>
        <v>5 – 20</v>
      </c>
      <c r="I3757" s="104" t="str">
        <f t="shared" si="409"/>
        <v>Di bawah ambang nilai</v>
      </c>
      <c r="J3757" s="106">
        <f t="shared" si="410"/>
        <v>3522403.003757</v>
      </c>
      <c r="K3757" s="105">
        <f t="shared" si="411"/>
        <v>0</v>
      </c>
      <c r="L3757" s="106">
        <f t="shared" si="412"/>
        <v>0</v>
      </c>
    </row>
    <row r="3758" spans="1:12" x14ac:dyDescent="0.3">
      <c r="A3758" s="104" t="s">
        <v>7887</v>
      </c>
      <c r="B3758" s="104" t="s">
        <v>7888</v>
      </c>
      <c r="C3758" s="105">
        <v>5154312</v>
      </c>
      <c r="D3758" s="105">
        <v>30969170</v>
      </c>
      <c r="E3758" s="106">
        <f t="shared" si="406"/>
        <v>6.0084003451867094</v>
      </c>
      <c r="F3758" s="107">
        <f t="shared" si="407"/>
        <v>60</v>
      </c>
      <c r="G3758" s="107">
        <f>COUNTIF(Data_Eksportir!$H$2:$H$3401,A3758)</f>
        <v>0</v>
      </c>
      <c r="H3758" s="104" t="str">
        <f t="shared" si="408"/>
        <v>5 – 20</v>
      </c>
      <c r="I3758" s="104" t="str">
        <f t="shared" si="409"/>
        <v>Belum terwakili</v>
      </c>
      <c r="J3758" s="106">
        <f t="shared" si="410"/>
        <v>30969170.003757998</v>
      </c>
      <c r="K3758" s="105">
        <f t="shared" si="411"/>
        <v>30969170</v>
      </c>
      <c r="L3758" s="106">
        <f t="shared" si="412"/>
        <v>30969170.003757998</v>
      </c>
    </row>
    <row r="3759" spans="1:12" x14ac:dyDescent="0.3">
      <c r="A3759" s="104" t="s">
        <v>7889</v>
      </c>
      <c r="B3759" s="104" t="s">
        <v>7890</v>
      </c>
      <c r="C3759" s="105">
        <v>20525</v>
      </c>
      <c r="D3759" s="105">
        <v>227879</v>
      </c>
      <c r="E3759" s="106">
        <f t="shared" si="406"/>
        <v>11.102509135200975</v>
      </c>
      <c r="F3759" s="107">
        <f t="shared" si="407"/>
        <v>60</v>
      </c>
      <c r="G3759" s="107">
        <f>COUNTIF(Data_Eksportir!$H$2:$H$3401,A3759)</f>
        <v>0</v>
      </c>
      <c r="H3759" s="104" t="str">
        <f t="shared" si="408"/>
        <v>5 – 20</v>
      </c>
      <c r="I3759" s="104" t="str">
        <f t="shared" si="409"/>
        <v>Di bawah ambang nilai</v>
      </c>
      <c r="J3759" s="106">
        <f t="shared" si="410"/>
        <v>227879.00375900001</v>
      </c>
      <c r="K3759" s="105">
        <f t="shared" si="411"/>
        <v>0</v>
      </c>
      <c r="L3759" s="106">
        <f t="shared" si="412"/>
        <v>0</v>
      </c>
    </row>
    <row r="3760" spans="1:12" x14ac:dyDescent="0.3">
      <c r="A3760" s="104" t="s">
        <v>7891</v>
      </c>
      <c r="B3760" s="104" t="s">
        <v>7892</v>
      </c>
      <c r="C3760" s="105">
        <v>103098</v>
      </c>
      <c r="D3760" s="105">
        <v>747265</v>
      </c>
      <c r="E3760" s="106">
        <f t="shared" si="406"/>
        <v>7.2481037459504547</v>
      </c>
      <c r="F3760" s="107">
        <f t="shared" si="407"/>
        <v>60</v>
      </c>
      <c r="G3760" s="107">
        <f>COUNTIF(Data_Eksportir!$H$2:$H$3401,A3760)</f>
        <v>0</v>
      </c>
      <c r="H3760" s="104" t="str">
        <f t="shared" si="408"/>
        <v>5 – 20</v>
      </c>
      <c r="I3760" s="104" t="str">
        <f t="shared" si="409"/>
        <v>Di bawah ambang nilai</v>
      </c>
      <c r="J3760" s="106">
        <f t="shared" si="410"/>
        <v>747265.00375999999</v>
      </c>
      <c r="K3760" s="105">
        <f t="shared" si="411"/>
        <v>0</v>
      </c>
      <c r="L3760" s="106">
        <f t="shared" si="412"/>
        <v>0</v>
      </c>
    </row>
    <row r="3761" spans="1:12" x14ac:dyDescent="0.3">
      <c r="A3761" s="104" t="s">
        <v>7893</v>
      </c>
      <c r="B3761" s="104" t="s">
        <v>7894</v>
      </c>
      <c r="C3761" s="105">
        <v>19143</v>
      </c>
      <c r="D3761" s="105">
        <v>180400</v>
      </c>
      <c r="E3761" s="106">
        <f t="shared" si="406"/>
        <v>9.423810270072611</v>
      </c>
      <c r="F3761" s="107">
        <f t="shared" si="407"/>
        <v>60</v>
      </c>
      <c r="G3761" s="107">
        <f>COUNTIF(Data_Eksportir!$H$2:$H$3401,A3761)</f>
        <v>0</v>
      </c>
      <c r="H3761" s="104" t="str">
        <f t="shared" si="408"/>
        <v>5 – 20</v>
      </c>
      <c r="I3761" s="104" t="str">
        <f t="shared" si="409"/>
        <v>Di bawah ambang nilai</v>
      </c>
      <c r="J3761" s="106">
        <f t="shared" si="410"/>
        <v>180400.003761</v>
      </c>
      <c r="K3761" s="105">
        <f t="shared" si="411"/>
        <v>0</v>
      </c>
      <c r="L3761" s="106">
        <f t="shared" si="412"/>
        <v>0</v>
      </c>
    </row>
    <row r="3762" spans="1:12" x14ac:dyDescent="0.3">
      <c r="A3762" s="104" t="s">
        <v>7895</v>
      </c>
      <c r="B3762" s="104" t="s">
        <v>7896</v>
      </c>
      <c r="C3762" s="105">
        <v>27530</v>
      </c>
      <c r="D3762" s="105">
        <v>63752</v>
      </c>
      <c r="E3762" s="106">
        <f t="shared" si="406"/>
        <v>2.3157282964039232</v>
      </c>
      <c r="F3762" s="107">
        <f t="shared" si="407"/>
        <v>60</v>
      </c>
      <c r="G3762" s="107">
        <f>COUNTIF(Data_Eksportir!$H$2:$H$3401,A3762)</f>
        <v>0</v>
      </c>
      <c r="H3762" s="104" t="str">
        <f t="shared" si="408"/>
        <v>1 – 5</v>
      </c>
      <c r="I3762" s="104" t="str">
        <f t="shared" si="409"/>
        <v>Di bawah ambang nilai</v>
      </c>
      <c r="J3762" s="106">
        <f t="shared" si="410"/>
        <v>63752.003762</v>
      </c>
      <c r="K3762" s="105">
        <f t="shared" si="411"/>
        <v>0</v>
      </c>
      <c r="L3762" s="106">
        <f t="shared" si="412"/>
        <v>0</v>
      </c>
    </row>
    <row r="3763" spans="1:12" x14ac:dyDescent="0.3">
      <c r="A3763" s="104" t="s">
        <v>7897</v>
      </c>
      <c r="B3763" s="104" t="s">
        <v>7898</v>
      </c>
      <c r="C3763" s="105">
        <v>1734725</v>
      </c>
      <c r="D3763" s="105">
        <v>8436524</v>
      </c>
      <c r="E3763" s="106">
        <f t="shared" si="406"/>
        <v>4.8633206992462785</v>
      </c>
      <c r="F3763" s="107">
        <f t="shared" si="407"/>
        <v>60</v>
      </c>
      <c r="G3763" s="107">
        <f>COUNTIF(Data_Eksportir!$H$2:$H$3401,A3763)</f>
        <v>0</v>
      </c>
      <c r="H3763" s="104" t="str">
        <f t="shared" si="408"/>
        <v>1 – 5</v>
      </c>
      <c r="I3763" s="104" t="str">
        <f t="shared" si="409"/>
        <v>Di bawah ambang nilai</v>
      </c>
      <c r="J3763" s="106">
        <f t="shared" si="410"/>
        <v>8436524.0037629995</v>
      </c>
      <c r="K3763" s="105">
        <f t="shared" si="411"/>
        <v>0</v>
      </c>
      <c r="L3763" s="106">
        <f t="shared" si="412"/>
        <v>0</v>
      </c>
    </row>
    <row r="3764" spans="1:12" x14ac:dyDescent="0.3">
      <c r="A3764" s="104" t="s">
        <v>7899</v>
      </c>
      <c r="B3764" s="104" t="s">
        <v>7900</v>
      </c>
      <c r="C3764" s="105">
        <v>4223</v>
      </c>
      <c r="D3764" s="105">
        <v>85743</v>
      </c>
      <c r="E3764" s="106">
        <f t="shared" si="406"/>
        <v>20.303812455600283</v>
      </c>
      <c r="F3764" s="107">
        <f t="shared" si="407"/>
        <v>60</v>
      </c>
      <c r="G3764" s="107">
        <f>COUNTIF(Data_Eksportir!$H$2:$H$3401,A3764)</f>
        <v>0</v>
      </c>
      <c r="H3764" s="104" t="str">
        <f t="shared" si="408"/>
        <v>20 – 100</v>
      </c>
      <c r="I3764" s="104" t="str">
        <f t="shared" si="409"/>
        <v>Di bawah ambang nilai</v>
      </c>
      <c r="J3764" s="106">
        <f t="shared" si="410"/>
        <v>85743.003763999994</v>
      </c>
      <c r="K3764" s="105">
        <f t="shared" si="411"/>
        <v>0</v>
      </c>
      <c r="L3764" s="106">
        <f t="shared" si="412"/>
        <v>0</v>
      </c>
    </row>
    <row r="3765" spans="1:12" x14ac:dyDescent="0.3">
      <c r="A3765" s="104" t="s">
        <v>7901</v>
      </c>
      <c r="B3765" s="104" t="s">
        <v>7902</v>
      </c>
      <c r="C3765" s="105">
        <v>7813</v>
      </c>
      <c r="D3765" s="105">
        <v>50507</v>
      </c>
      <c r="E3765" s="106">
        <f t="shared" si="406"/>
        <v>6.4644822731345197</v>
      </c>
      <c r="F3765" s="107">
        <f t="shared" si="407"/>
        <v>60</v>
      </c>
      <c r="G3765" s="107">
        <f>COUNTIF(Data_Eksportir!$H$2:$H$3401,A3765)</f>
        <v>0</v>
      </c>
      <c r="H3765" s="104" t="str">
        <f t="shared" si="408"/>
        <v>5 – 20</v>
      </c>
      <c r="I3765" s="104" t="str">
        <f t="shared" si="409"/>
        <v>Di bawah ambang nilai</v>
      </c>
      <c r="J3765" s="106">
        <f t="shared" si="410"/>
        <v>50507.003765000001</v>
      </c>
      <c r="K3765" s="105">
        <f t="shared" si="411"/>
        <v>0</v>
      </c>
      <c r="L3765" s="106">
        <f t="shared" si="412"/>
        <v>0</v>
      </c>
    </row>
    <row r="3766" spans="1:12" x14ac:dyDescent="0.3">
      <c r="A3766" s="104" t="s">
        <v>7903</v>
      </c>
      <c r="B3766" s="104" t="s">
        <v>7904</v>
      </c>
      <c r="C3766" s="105">
        <v>1346480</v>
      </c>
      <c r="D3766" s="105">
        <v>11121088</v>
      </c>
      <c r="E3766" s="106">
        <f t="shared" si="406"/>
        <v>8.2593785277167129</v>
      </c>
      <c r="F3766" s="107">
        <f t="shared" si="407"/>
        <v>60</v>
      </c>
      <c r="G3766" s="107">
        <f>COUNTIF(Data_Eksportir!$H$2:$H$3401,A3766)</f>
        <v>0</v>
      </c>
      <c r="H3766" s="104" t="str">
        <f t="shared" si="408"/>
        <v>5 – 20</v>
      </c>
      <c r="I3766" s="104" t="str">
        <f t="shared" si="409"/>
        <v>Belum terwakili</v>
      </c>
      <c r="J3766" s="106">
        <f t="shared" si="410"/>
        <v>11121088.003766</v>
      </c>
      <c r="K3766" s="105">
        <f t="shared" si="411"/>
        <v>11121088</v>
      </c>
      <c r="L3766" s="106">
        <f t="shared" si="412"/>
        <v>11121088.003766</v>
      </c>
    </row>
    <row r="3767" spans="1:12" x14ac:dyDescent="0.3">
      <c r="A3767" s="104" t="s">
        <v>7905</v>
      </c>
      <c r="B3767" s="104" t="s">
        <v>7906</v>
      </c>
      <c r="C3767" s="105">
        <v>21276</v>
      </c>
      <c r="D3767" s="105">
        <v>55635</v>
      </c>
      <c r="E3767" s="106">
        <f t="shared" si="406"/>
        <v>2.614918217710096</v>
      </c>
      <c r="F3767" s="107">
        <f t="shared" si="407"/>
        <v>60</v>
      </c>
      <c r="G3767" s="107">
        <f>COUNTIF(Data_Eksportir!$H$2:$H$3401,A3767)</f>
        <v>0</v>
      </c>
      <c r="H3767" s="104" t="str">
        <f t="shared" si="408"/>
        <v>1 – 5</v>
      </c>
      <c r="I3767" s="104" t="str">
        <f t="shared" si="409"/>
        <v>Di bawah ambang nilai</v>
      </c>
      <c r="J3767" s="106">
        <f t="shared" si="410"/>
        <v>55635.003767000002</v>
      </c>
      <c r="K3767" s="105">
        <f t="shared" si="411"/>
        <v>0</v>
      </c>
      <c r="L3767" s="106">
        <f t="shared" si="412"/>
        <v>0</v>
      </c>
    </row>
    <row r="3768" spans="1:12" x14ac:dyDescent="0.3">
      <c r="A3768" s="104" t="s">
        <v>7907</v>
      </c>
      <c r="B3768" s="104" t="s">
        <v>7908</v>
      </c>
      <c r="C3768" s="105">
        <v>794361</v>
      </c>
      <c r="D3768" s="105">
        <v>268</v>
      </c>
      <c r="E3768" s="106">
        <f t="shared" si="406"/>
        <v>3.3737809383894729E-4</v>
      </c>
      <c r="F3768" s="107">
        <f t="shared" si="407"/>
        <v>60</v>
      </c>
      <c r="G3768" s="107">
        <f>COUNTIF(Data_Eksportir!$H$2:$H$3401,A3768)</f>
        <v>0</v>
      </c>
      <c r="H3768" s="104" t="str">
        <f t="shared" si="408"/>
        <v>Di bawah 1</v>
      </c>
      <c r="I3768" s="104" t="str">
        <f t="shared" si="409"/>
        <v>Di bawah ambang nilai</v>
      </c>
      <c r="J3768" s="106">
        <f t="shared" si="410"/>
        <v>268.00376799999998</v>
      </c>
      <c r="K3768" s="105">
        <f t="shared" si="411"/>
        <v>0</v>
      </c>
      <c r="L3768" s="106">
        <f t="shared" si="412"/>
        <v>0</v>
      </c>
    </row>
    <row r="3769" spans="1:12" x14ac:dyDescent="0.3">
      <c r="A3769" s="104" t="s">
        <v>7909</v>
      </c>
      <c r="B3769" s="104" t="s">
        <v>7910</v>
      </c>
      <c r="C3769" s="105">
        <v>26258</v>
      </c>
      <c r="D3769" s="105">
        <v>26788</v>
      </c>
      <c r="E3769" s="106">
        <f t="shared" si="406"/>
        <v>1.0201843247772107</v>
      </c>
      <c r="F3769" s="107">
        <f t="shared" si="407"/>
        <v>60</v>
      </c>
      <c r="G3769" s="107">
        <f>COUNTIF(Data_Eksportir!$H$2:$H$3401,A3769)</f>
        <v>0</v>
      </c>
      <c r="H3769" s="104" t="str">
        <f t="shared" si="408"/>
        <v>1 – 5</v>
      </c>
      <c r="I3769" s="104" t="str">
        <f t="shared" si="409"/>
        <v>Di bawah ambang nilai</v>
      </c>
      <c r="J3769" s="106">
        <f t="shared" si="410"/>
        <v>26788.003768999999</v>
      </c>
      <c r="K3769" s="105">
        <f t="shared" si="411"/>
        <v>0</v>
      </c>
      <c r="L3769" s="106">
        <f t="shared" si="412"/>
        <v>0</v>
      </c>
    </row>
    <row r="3770" spans="1:12" x14ac:dyDescent="0.3">
      <c r="A3770" s="104" t="s">
        <v>7911</v>
      </c>
      <c r="B3770" s="104" t="s">
        <v>7912</v>
      </c>
      <c r="C3770" s="105">
        <v>2816</v>
      </c>
      <c r="D3770" s="105">
        <v>37116</v>
      </c>
      <c r="E3770" s="106">
        <f t="shared" si="406"/>
        <v>13.180397727272727</v>
      </c>
      <c r="F3770" s="107">
        <f t="shared" si="407"/>
        <v>60</v>
      </c>
      <c r="G3770" s="107">
        <f>COUNTIF(Data_Eksportir!$H$2:$H$3401,A3770)</f>
        <v>0</v>
      </c>
      <c r="H3770" s="104" t="str">
        <f t="shared" si="408"/>
        <v>5 – 20</v>
      </c>
      <c r="I3770" s="104" t="str">
        <f t="shared" si="409"/>
        <v>Di bawah ambang nilai</v>
      </c>
      <c r="J3770" s="106">
        <f t="shared" si="410"/>
        <v>37116.003770000003</v>
      </c>
      <c r="K3770" s="105">
        <f t="shared" si="411"/>
        <v>0</v>
      </c>
      <c r="L3770" s="106">
        <f t="shared" si="412"/>
        <v>0</v>
      </c>
    </row>
    <row r="3771" spans="1:12" x14ac:dyDescent="0.3">
      <c r="A3771" s="104" t="s">
        <v>7913</v>
      </c>
      <c r="B3771" s="104" t="s">
        <v>7914</v>
      </c>
      <c r="C3771" s="105">
        <v>30635</v>
      </c>
      <c r="D3771" s="105">
        <v>187337</v>
      </c>
      <c r="E3771" s="106">
        <f t="shared" si="406"/>
        <v>6.1151297535498612</v>
      </c>
      <c r="F3771" s="107">
        <f t="shared" si="407"/>
        <v>60</v>
      </c>
      <c r="G3771" s="107">
        <f>COUNTIF(Data_Eksportir!$H$2:$H$3401,A3771)</f>
        <v>0</v>
      </c>
      <c r="H3771" s="104" t="str">
        <f t="shared" si="408"/>
        <v>5 – 20</v>
      </c>
      <c r="I3771" s="104" t="str">
        <f t="shared" si="409"/>
        <v>Di bawah ambang nilai</v>
      </c>
      <c r="J3771" s="106">
        <f t="shared" si="410"/>
        <v>187337.00377099999</v>
      </c>
      <c r="K3771" s="105">
        <f t="shared" si="411"/>
        <v>0</v>
      </c>
      <c r="L3771" s="106">
        <f t="shared" si="412"/>
        <v>0</v>
      </c>
    </row>
    <row r="3772" spans="1:12" x14ac:dyDescent="0.3">
      <c r="A3772" s="104" t="s">
        <v>7915</v>
      </c>
      <c r="B3772" s="104" t="s">
        <v>7916</v>
      </c>
      <c r="C3772" s="105">
        <v>247306</v>
      </c>
      <c r="D3772" s="105">
        <v>1175148</v>
      </c>
      <c r="E3772" s="106">
        <f t="shared" si="406"/>
        <v>4.7517973684423342</v>
      </c>
      <c r="F3772" s="107">
        <f t="shared" si="407"/>
        <v>60</v>
      </c>
      <c r="G3772" s="107">
        <f>COUNTIF(Data_Eksportir!$H$2:$H$3401,A3772)</f>
        <v>0</v>
      </c>
      <c r="H3772" s="104" t="str">
        <f t="shared" si="408"/>
        <v>1 – 5</v>
      </c>
      <c r="I3772" s="104" t="str">
        <f t="shared" si="409"/>
        <v>Di bawah ambang nilai</v>
      </c>
      <c r="J3772" s="106">
        <f t="shared" si="410"/>
        <v>1175148.0037720001</v>
      </c>
      <c r="K3772" s="105">
        <f t="shared" si="411"/>
        <v>0</v>
      </c>
      <c r="L3772" s="106">
        <f t="shared" si="412"/>
        <v>0</v>
      </c>
    </row>
    <row r="3773" spans="1:12" x14ac:dyDescent="0.3">
      <c r="A3773" s="104" t="s">
        <v>7917</v>
      </c>
      <c r="B3773" s="104" t="s">
        <v>7918</v>
      </c>
      <c r="C3773" s="105">
        <v>124</v>
      </c>
      <c r="D3773" s="105">
        <v>73</v>
      </c>
      <c r="E3773" s="106">
        <f t="shared" si="406"/>
        <v>0.58870967741935487</v>
      </c>
      <c r="F3773" s="107">
        <f t="shared" si="407"/>
        <v>60</v>
      </c>
      <c r="G3773" s="107">
        <f>COUNTIF(Data_Eksportir!$H$2:$H$3401,A3773)</f>
        <v>0</v>
      </c>
      <c r="H3773" s="104" t="str">
        <f t="shared" si="408"/>
        <v>Di bawah 1</v>
      </c>
      <c r="I3773" s="104" t="str">
        <f t="shared" si="409"/>
        <v>Di bawah ambang nilai</v>
      </c>
      <c r="J3773" s="106">
        <f t="shared" si="410"/>
        <v>73.003772999999995</v>
      </c>
      <c r="K3773" s="105">
        <f t="shared" si="411"/>
        <v>0</v>
      </c>
      <c r="L3773" s="106">
        <f t="shared" si="412"/>
        <v>0</v>
      </c>
    </row>
    <row r="3774" spans="1:12" x14ac:dyDescent="0.3">
      <c r="A3774" s="104" t="s">
        <v>7919</v>
      </c>
      <c r="B3774" s="104" t="s">
        <v>7920</v>
      </c>
      <c r="C3774" s="105">
        <v>7759</v>
      </c>
      <c r="D3774" s="105">
        <v>73573</v>
      </c>
      <c r="E3774" s="106">
        <f t="shared" si="406"/>
        <v>9.4822786441551745</v>
      </c>
      <c r="F3774" s="107">
        <f t="shared" si="407"/>
        <v>60</v>
      </c>
      <c r="G3774" s="107">
        <f>COUNTIF(Data_Eksportir!$H$2:$H$3401,A3774)</f>
        <v>0</v>
      </c>
      <c r="H3774" s="104" t="str">
        <f t="shared" si="408"/>
        <v>5 – 20</v>
      </c>
      <c r="I3774" s="104" t="str">
        <f t="shared" si="409"/>
        <v>Di bawah ambang nilai</v>
      </c>
      <c r="J3774" s="106">
        <f t="shared" si="410"/>
        <v>73573.003773999997</v>
      </c>
      <c r="K3774" s="105">
        <f t="shared" si="411"/>
        <v>0</v>
      </c>
      <c r="L3774" s="106">
        <f t="shared" si="412"/>
        <v>0</v>
      </c>
    </row>
    <row r="3775" spans="1:12" x14ac:dyDescent="0.3">
      <c r="A3775" s="104" t="s">
        <v>7921</v>
      </c>
      <c r="B3775" s="104" t="s">
        <v>7922</v>
      </c>
      <c r="C3775" s="105">
        <v>18</v>
      </c>
      <c r="D3775" s="105">
        <v>556</v>
      </c>
      <c r="E3775" s="106">
        <f t="shared" si="406"/>
        <v>30.888888888888889</v>
      </c>
      <c r="F3775" s="107">
        <f t="shared" si="407"/>
        <v>60</v>
      </c>
      <c r="G3775" s="107">
        <f>COUNTIF(Data_Eksportir!$H$2:$H$3401,A3775)</f>
        <v>0</v>
      </c>
      <c r="H3775" s="104" t="str">
        <f t="shared" si="408"/>
        <v>20 – 100</v>
      </c>
      <c r="I3775" s="104" t="str">
        <f t="shared" si="409"/>
        <v>Di bawah ambang nilai</v>
      </c>
      <c r="J3775" s="106">
        <f t="shared" si="410"/>
        <v>556.00377500000002</v>
      </c>
      <c r="K3775" s="105">
        <f t="shared" si="411"/>
        <v>0</v>
      </c>
      <c r="L3775" s="106">
        <f t="shared" si="412"/>
        <v>0</v>
      </c>
    </row>
    <row r="3776" spans="1:12" x14ac:dyDescent="0.3">
      <c r="A3776" s="104" t="s">
        <v>7923</v>
      </c>
      <c r="B3776" s="104" t="s">
        <v>7924</v>
      </c>
      <c r="C3776" s="105">
        <v>516</v>
      </c>
      <c r="D3776" s="105">
        <v>12422</v>
      </c>
      <c r="E3776" s="106">
        <f t="shared" si="406"/>
        <v>24.073643410852714</v>
      </c>
      <c r="F3776" s="107">
        <f t="shared" si="407"/>
        <v>60</v>
      </c>
      <c r="G3776" s="107">
        <f>COUNTIF(Data_Eksportir!$H$2:$H$3401,A3776)</f>
        <v>0</v>
      </c>
      <c r="H3776" s="104" t="str">
        <f t="shared" si="408"/>
        <v>20 – 100</v>
      </c>
      <c r="I3776" s="104" t="str">
        <f t="shared" si="409"/>
        <v>Di bawah ambang nilai</v>
      </c>
      <c r="J3776" s="106">
        <f t="shared" si="410"/>
        <v>12422.003776</v>
      </c>
      <c r="K3776" s="105">
        <f t="shared" si="411"/>
        <v>0</v>
      </c>
      <c r="L3776" s="106">
        <f t="shared" si="412"/>
        <v>0</v>
      </c>
    </row>
    <row r="3777" spans="1:12" x14ac:dyDescent="0.3">
      <c r="A3777" s="104" t="s">
        <v>7925</v>
      </c>
      <c r="B3777" s="104" t="s">
        <v>7926</v>
      </c>
      <c r="C3777" s="105">
        <v>83</v>
      </c>
      <c r="D3777" s="105">
        <v>98</v>
      </c>
      <c r="E3777" s="106">
        <f t="shared" si="406"/>
        <v>1.1807228915662651</v>
      </c>
      <c r="F3777" s="107">
        <f t="shared" si="407"/>
        <v>60</v>
      </c>
      <c r="G3777" s="107">
        <f>COUNTIF(Data_Eksportir!$H$2:$H$3401,A3777)</f>
        <v>0</v>
      </c>
      <c r="H3777" s="104" t="str">
        <f t="shared" si="408"/>
        <v>1 – 5</v>
      </c>
      <c r="I3777" s="104" t="str">
        <f t="shared" si="409"/>
        <v>Di bawah ambang nilai</v>
      </c>
      <c r="J3777" s="106">
        <f t="shared" si="410"/>
        <v>98.003776999999999</v>
      </c>
      <c r="K3777" s="105">
        <f t="shared" si="411"/>
        <v>0</v>
      </c>
      <c r="L3777" s="106">
        <f t="shared" si="412"/>
        <v>0</v>
      </c>
    </row>
    <row r="3778" spans="1:12" x14ac:dyDescent="0.3">
      <c r="A3778" s="104" t="s">
        <v>7927</v>
      </c>
      <c r="B3778" s="104" t="s">
        <v>7928</v>
      </c>
      <c r="C3778" s="105">
        <v>274525</v>
      </c>
      <c r="D3778" s="105">
        <v>1133019</v>
      </c>
      <c r="E3778" s="106">
        <f t="shared" ref="E3778:E3841" si="413">IF(AND(ISNUMBER(C3778),C3778&gt;0),D3778/C3778,"")</f>
        <v>4.1271978872598121</v>
      </c>
      <c r="F3778" s="107">
        <f t="shared" ref="F3778:F3841" si="414">VALUE(LEFT(A3778,2))</f>
        <v>60</v>
      </c>
      <c r="G3778" s="107">
        <f>COUNTIF(Data_Eksportir!$H$2:$H$3401,A3778)</f>
        <v>0</v>
      </c>
      <c r="H3778" s="104" t="str">
        <f t="shared" ref="H3778:H3841" si="415">IF(E3778="","Tanpa data berat",IF(E3778&lt;1,"Di bawah 1",IF(E3778&lt;5,"1 – 5",IF(E3778&lt;20,"5 – 20",IF(E3778&lt;100,"20 – 100","100 ke atas")))))</f>
        <v>1 – 5</v>
      </c>
      <c r="I3778" s="104" t="str">
        <f t="shared" ref="I3778:I3841" si="416">IF(D3778&lt;p_nilai_besar,"Di bawah ambang nilai",IF(G3778=0,"Belum terwakili",IF(G3778&lt;=p_listing_rendah,"Keterwakilan rendah","Terwakili")))</f>
        <v>Di bawah ambang nilai</v>
      </c>
      <c r="J3778" s="106">
        <f t="shared" ref="J3778:J3841" si="417">D3778+ROW()/10^6</f>
        <v>1133019.0037779999</v>
      </c>
      <c r="K3778" s="105">
        <f t="shared" ref="K3778:K3841" si="418">IF(D3778&gt;=p_nilai_besar,D3778/(1+G3778),0)</f>
        <v>0</v>
      </c>
      <c r="L3778" s="106">
        <f t="shared" ref="L3778:L3841" si="419">IF(K3778&gt;0,K3778+ROW()/10^6,0)</f>
        <v>0</v>
      </c>
    </row>
    <row r="3779" spans="1:12" x14ac:dyDescent="0.3">
      <c r="A3779" s="104" t="s">
        <v>7929</v>
      </c>
      <c r="B3779" s="104" t="s">
        <v>7930</v>
      </c>
      <c r="C3779" s="105">
        <v>1483548</v>
      </c>
      <c r="D3779" s="105">
        <v>21888582</v>
      </c>
      <c r="E3779" s="106">
        <f t="shared" si="413"/>
        <v>14.754212199403053</v>
      </c>
      <c r="F3779" s="107">
        <f t="shared" si="414"/>
        <v>61</v>
      </c>
      <c r="G3779" s="107">
        <f>COUNTIF(Data_Eksportir!$H$2:$H$3401,A3779)</f>
        <v>1</v>
      </c>
      <c r="H3779" s="104" t="str">
        <f t="shared" si="415"/>
        <v>5 – 20</v>
      </c>
      <c r="I3779" s="104" t="str">
        <f t="shared" si="416"/>
        <v>Keterwakilan rendah</v>
      </c>
      <c r="J3779" s="106">
        <f t="shared" si="417"/>
        <v>21888582.003779002</v>
      </c>
      <c r="K3779" s="105">
        <f t="shared" si="418"/>
        <v>10944291</v>
      </c>
      <c r="L3779" s="106">
        <f t="shared" si="419"/>
        <v>10944291.003779</v>
      </c>
    </row>
    <row r="3780" spans="1:12" x14ac:dyDescent="0.3">
      <c r="A3780" s="104" t="s">
        <v>7931</v>
      </c>
      <c r="B3780" s="104" t="s">
        <v>7932</v>
      </c>
      <c r="C3780" s="105">
        <v>910292</v>
      </c>
      <c r="D3780" s="105">
        <v>19790127</v>
      </c>
      <c r="E3780" s="106">
        <f t="shared" si="413"/>
        <v>21.7404162620346</v>
      </c>
      <c r="F3780" s="107">
        <f t="shared" si="414"/>
        <v>61</v>
      </c>
      <c r="G3780" s="107">
        <f>COUNTIF(Data_Eksportir!$H$2:$H$3401,A3780)</f>
        <v>0</v>
      </c>
      <c r="H3780" s="104" t="str">
        <f t="shared" si="415"/>
        <v>20 – 100</v>
      </c>
      <c r="I3780" s="104" t="str">
        <f t="shared" si="416"/>
        <v>Belum terwakili</v>
      </c>
      <c r="J3780" s="106">
        <f t="shared" si="417"/>
        <v>19790127.00378</v>
      </c>
      <c r="K3780" s="105">
        <f t="shared" si="418"/>
        <v>19790127</v>
      </c>
      <c r="L3780" s="106">
        <f t="shared" si="419"/>
        <v>19790127.00378</v>
      </c>
    </row>
    <row r="3781" spans="1:12" x14ac:dyDescent="0.3">
      <c r="A3781" s="104" t="s">
        <v>7933</v>
      </c>
      <c r="B3781" s="104" t="s">
        <v>7934</v>
      </c>
      <c r="C3781" s="105">
        <v>785629</v>
      </c>
      <c r="D3781" s="105">
        <v>26864122</v>
      </c>
      <c r="E3781" s="106">
        <f t="shared" si="413"/>
        <v>34.194412375306918</v>
      </c>
      <c r="F3781" s="107">
        <f t="shared" si="414"/>
        <v>61</v>
      </c>
      <c r="G3781" s="107">
        <f>COUNTIF(Data_Eksportir!$H$2:$H$3401,A3781)</f>
        <v>0</v>
      </c>
      <c r="H3781" s="104" t="str">
        <f t="shared" si="415"/>
        <v>20 – 100</v>
      </c>
      <c r="I3781" s="104" t="str">
        <f t="shared" si="416"/>
        <v>Belum terwakili</v>
      </c>
      <c r="J3781" s="106">
        <f t="shared" si="417"/>
        <v>26864122.003780998</v>
      </c>
      <c r="K3781" s="105">
        <f t="shared" si="418"/>
        <v>26864122</v>
      </c>
      <c r="L3781" s="106">
        <f t="shared" si="419"/>
        <v>26864122.003780998</v>
      </c>
    </row>
    <row r="3782" spans="1:12" x14ac:dyDescent="0.3">
      <c r="A3782" s="104" t="s">
        <v>7935</v>
      </c>
      <c r="B3782" s="104" t="s">
        <v>7936</v>
      </c>
      <c r="C3782" s="105">
        <v>21081</v>
      </c>
      <c r="D3782" s="105">
        <v>354106</v>
      </c>
      <c r="E3782" s="106">
        <f t="shared" si="413"/>
        <v>16.797400502822448</v>
      </c>
      <c r="F3782" s="107">
        <f t="shared" si="414"/>
        <v>61</v>
      </c>
      <c r="G3782" s="107">
        <f>COUNTIF(Data_Eksportir!$H$2:$H$3401,A3782)</f>
        <v>0</v>
      </c>
      <c r="H3782" s="104" t="str">
        <f t="shared" si="415"/>
        <v>5 – 20</v>
      </c>
      <c r="I3782" s="104" t="str">
        <f t="shared" si="416"/>
        <v>Di bawah ambang nilai</v>
      </c>
      <c r="J3782" s="106">
        <f t="shared" si="417"/>
        <v>354106.00378199999</v>
      </c>
      <c r="K3782" s="105">
        <f t="shared" si="418"/>
        <v>0</v>
      </c>
      <c r="L3782" s="106">
        <f t="shared" si="419"/>
        <v>0</v>
      </c>
    </row>
    <row r="3783" spans="1:12" x14ac:dyDescent="0.3">
      <c r="A3783" s="104" t="s">
        <v>7937</v>
      </c>
      <c r="B3783" s="104" t="s">
        <v>7938</v>
      </c>
      <c r="C3783" s="105">
        <v>3189602</v>
      </c>
      <c r="D3783" s="105">
        <v>52891173</v>
      </c>
      <c r="E3783" s="106">
        <f t="shared" si="413"/>
        <v>16.582373913735946</v>
      </c>
      <c r="F3783" s="107">
        <f t="shared" si="414"/>
        <v>61</v>
      </c>
      <c r="G3783" s="107">
        <f>COUNTIF(Data_Eksportir!$H$2:$H$3401,A3783)</f>
        <v>0</v>
      </c>
      <c r="H3783" s="104" t="str">
        <f t="shared" si="415"/>
        <v>5 – 20</v>
      </c>
      <c r="I3783" s="104" t="str">
        <f t="shared" si="416"/>
        <v>Belum terwakili</v>
      </c>
      <c r="J3783" s="106">
        <f t="shared" si="417"/>
        <v>52891173.003783002</v>
      </c>
      <c r="K3783" s="105">
        <f t="shared" si="418"/>
        <v>52891173</v>
      </c>
      <c r="L3783" s="106">
        <f t="shared" si="419"/>
        <v>52891173.003783002</v>
      </c>
    </row>
    <row r="3784" spans="1:12" x14ac:dyDescent="0.3">
      <c r="A3784" s="104" t="s">
        <v>7939</v>
      </c>
      <c r="B3784" s="104" t="s">
        <v>7940</v>
      </c>
      <c r="C3784" s="105">
        <v>2544351</v>
      </c>
      <c r="D3784" s="105">
        <v>58700875</v>
      </c>
      <c r="E3784" s="106">
        <f t="shared" si="413"/>
        <v>23.071060164261926</v>
      </c>
      <c r="F3784" s="107">
        <f t="shared" si="414"/>
        <v>61</v>
      </c>
      <c r="G3784" s="107">
        <f>COUNTIF(Data_Eksportir!$H$2:$H$3401,A3784)</f>
        <v>0</v>
      </c>
      <c r="H3784" s="104" t="str">
        <f t="shared" si="415"/>
        <v>20 – 100</v>
      </c>
      <c r="I3784" s="104" t="str">
        <f t="shared" si="416"/>
        <v>Belum terwakili</v>
      </c>
      <c r="J3784" s="106">
        <f t="shared" si="417"/>
        <v>58700875.003784001</v>
      </c>
      <c r="K3784" s="105">
        <f t="shared" si="418"/>
        <v>58700875</v>
      </c>
      <c r="L3784" s="106">
        <f t="shared" si="419"/>
        <v>58700875.003784001</v>
      </c>
    </row>
    <row r="3785" spans="1:12" x14ac:dyDescent="0.3">
      <c r="A3785" s="104" t="s">
        <v>7941</v>
      </c>
      <c r="B3785" s="104" t="s">
        <v>7942</v>
      </c>
      <c r="C3785" s="105">
        <v>525443</v>
      </c>
      <c r="D3785" s="105">
        <v>8460147</v>
      </c>
      <c r="E3785" s="106">
        <f t="shared" si="413"/>
        <v>16.100979554395053</v>
      </c>
      <c r="F3785" s="107">
        <f t="shared" si="414"/>
        <v>61</v>
      </c>
      <c r="G3785" s="107">
        <f>COUNTIF(Data_Eksportir!$H$2:$H$3401,A3785)</f>
        <v>0</v>
      </c>
      <c r="H3785" s="104" t="str">
        <f t="shared" si="415"/>
        <v>5 – 20</v>
      </c>
      <c r="I3785" s="104" t="str">
        <f t="shared" si="416"/>
        <v>Di bawah ambang nilai</v>
      </c>
      <c r="J3785" s="106">
        <f t="shared" si="417"/>
        <v>8460147.0037849993</v>
      </c>
      <c r="K3785" s="105">
        <f t="shared" si="418"/>
        <v>0</v>
      </c>
      <c r="L3785" s="106">
        <f t="shared" si="419"/>
        <v>0</v>
      </c>
    </row>
    <row r="3786" spans="1:12" x14ac:dyDescent="0.3">
      <c r="A3786" s="104" t="s">
        <v>7943</v>
      </c>
      <c r="B3786" s="104" t="s">
        <v>7944</v>
      </c>
      <c r="C3786" s="105">
        <v>398105</v>
      </c>
      <c r="D3786" s="105">
        <v>2521937</v>
      </c>
      <c r="E3786" s="106">
        <f t="shared" si="413"/>
        <v>6.3348538702101207</v>
      </c>
      <c r="F3786" s="107">
        <f t="shared" si="414"/>
        <v>61</v>
      </c>
      <c r="G3786" s="107">
        <f>COUNTIF(Data_Eksportir!$H$2:$H$3401,A3786)</f>
        <v>0</v>
      </c>
      <c r="H3786" s="104" t="str">
        <f t="shared" si="415"/>
        <v>5 – 20</v>
      </c>
      <c r="I3786" s="104" t="str">
        <f t="shared" si="416"/>
        <v>Di bawah ambang nilai</v>
      </c>
      <c r="J3786" s="106">
        <f t="shared" si="417"/>
        <v>2521937.003786</v>
      </c>
      <c r="K3786" s="105">
        <f t="shared" si="418"/>
        <v>0</v>
      </c>
      <c r="L3786" s="106">
        <f t="shared" si="419"/>
        <v>0</v>
      </c>
    </row>
    <row r="3787" spans="1:12" x14ac:dyDescent="0.3">
      <c r="A3787" s="104" t="s">
        <v>7945</v>
      </c>
      <c r="B3787" s="104" t="s">
        <v>7946</v>
      </c>
      <c r="C3787" s="105">
        <v>167906</v>
      </c>
      <c r="D3787" s="105">
        <v>2285109</v>
      </c>
      <c r="E3787" s="106">
        <f t="shared" si="413"/>
        <v>13.609454099317475</v>
      </c>
      <c r="F3787" s="107">
        <f t="shared" si="414"/>
        <v>61</v>
      </c>
      <c r="G3787" s="107">
        <f>COUNTIF(Data_Eksportir!$H$2:$H$3401,A3787)</f>
        <v>0</v>
      </c>
      <c r="H3787" s="104" t="str">
        <f t="shared" si="415"/>
        <v>5 – 20</v>
      </c>
      <c r="I3787" s="104" t="str">
        <f t="shared" si="416"/>
        <v>Di bawah ambang nilai</v>
      </c>
      <c r="J3787" s="106">
        <f t="shared" si="417"/>
        <v>2285109.0037870002</v>
      </c>
      <c r="K3787" s="105">
        <f t="shared" si="418"/>
        <v>0</v>
      </c>
      <c r="L3787" s="106">
        <f t="shared" si="419"/>
        <v>0</v>
      </c>
    </row>
    <row r="3788" spans="1:12" x14ac:dyDescent="0.3">
      <c r="A3788" s="104" t="s">
        <v>7947</v>
      </c>
      <c r="B3788" s="104" t="s">
        <v>7948</v>
      </c>
      <c r="C3788" s="105">
        <v>144969</v>
      </c>
      <c r="D3788" s="105">
        <v>2460152</v>
      </c>
      <c r="E3788" s="106">
        <f t="shared" si="413"/>
        <v>16.970193627603141</v>
      </c>
      <c r="F3788" s="107">
        <f t="shared" si="414"/>
        <v>61</v>
      </c>
      <c r="G3788" s="107">
        <f>COUNTIF(Data_Eksportir!$H$2:$H$3401,A3788)</f>
        <v>0</v>
      </c>
      <c r="H3788" s="104" t="str">
        <f t="shared" si="415"/>
        <v>5 – 20</v>
      </c>
      <c r="I3788" s="104" t="str">
        <f t="shared" si="416"/>
        <v>Di bawah ambang nilai</v>
      </c>
      <c r="J3788" s="106">
        <f t="shared" si="417"/>
        <v>2460152.003788</v>
      </c>
      <c r="K3788" s="105">
        <f t="shared" si="418"/>
        <v>0</v>
      </c>
      <c r="L3788" s="106">
        <f t="shared" si="419"/>
        <v>0</v>
      </c>
    </row>
    <row r="3789" spans="1:12" x14ac:dyDescent="0.3">
      <c r="A3789" s="104" t="s">
        <v>7949</v>
      </c>
      <c r="B3789" s="104" t="s">
        <v>7950</v>
      </c>
      <c r="C3789" s="105">
        <v>1016074</v>
      </c>
      <c r="D3789" s="105">
        <v>21972979</v>
      </c>
      <c r="E3789" s="106">
        <f t="shared" si="413"/>
        <v>21.625372758283355</v>
      </c>
      <c r="F3789" s="107">
        <f t="shared" si="414"/>
        <v>61</v>
      </c>
      <c r="G3789" s="107">
        <f>COUNTIF(Data_Eksportir!$H$2:$H$3401,A3789)</f>
        <v>0</v>
      </c>
      <c r="H3789" s="104" t="str">
        <f t="shared" si="415"/>
        <v>20 – 100</v>
      </c>
      <c r="I3789" s="104" t="str">
        <f t="shared" si="416"/>
        <v>Belum terwakili</v>
      </c>
      <c r="J3789" s="106">
        <f t="shared" si="417"/>
        <v>21972979.003789</v>
      </c>
      <c r="K3789" s="105">
        <f t="shared" si="418"/>
        <v>21972979</v>
      </c>
      <c r="L3789" s="106">
        <f t="shared" si="419"/>
        <v>21972979.003789</v>
      </c>
    </row>
    <row r="3790" spans="1:12" x14ac:dyDescent="0.3">
      <c r="A3790" s="104" t="s">
        <v>7951</v>
      </c>
      <c r="B3790" s="104" t="s">
        <v>7952</v>
      </c>
      <c r="C3790" s="105">
        <v>24951</v>
      </c>
      <c r="D3790" s="105">
        <v>1023795</v>
      </c>
      <c r="E3790" s="106">
        <f t="shared" si="413"/>
        <v>41.032223157388479</v>
      </c>
      <c r="F3790" s="107">
        <f t="shared" si="414"/>
        <v>61</v>
      </c>
      <c r="G3790" s="107">
        <f>COUNTIF(Data_Eksportir!$H$2:$H$3401,A3790)</f>
        <v>0</v>
      </c>
      <c r="H3790" s="104" t="str">
        <f t="shared" si="415"/>
        <v>20 – 100</v>
      </c>
      <c r="I3790" s="104" t="str">
        <f t="shared" si="416"/>
        <v>Di bawah ambang nilai</v>
      </c>
      <c r="J3790" s="106">
        <f t="shared" si="417"/>
        <v>1023795.00379</v>
      </c>
      <c r="K3790" s="105">
        <f t="shared" si="418"/>
        <v>0</v>
      </c>
      <c r="L3790" s="106">
        <f t="shared" si="419"/>
        <v>0</v>
      </c>
    </row>
    <row r="3791" spans="1:12" x14ac:dyDescent="0.3">
      <c r="A3791" s="104" t="s">
        <v>7953</v>
      </c>
      <c r="B3791" s="104" t="s">
        <v>7954</v>
      </c>
      <c r="C3791" s="105">
        <v>319026</v>
      </c>
      <c r="D3791" s="105">
        <v>4351604</v>
      </c>
      <c r="E3791" s="106">
        <f t="shared" si="413"/>
        <v>13.640280102562174</v>
      </c>
      <c r="F3791" s="107">
        <f t="shared" si="414"/>
        <v>61</v>
      </c>
      <c r="G3791" s="107">
        <f>COUNTIF(Data_Eksportir!$H$2:$H$3401,A3791)</f>
        <v>0</v>
      </c>
      <c r="H3791" s="104" t="str">
        <f t="shared" si="415"/>
        <v>5 – 20</v>
      </c>
      <c r="I3791" s="104" t="str">
        <f t="shared" si="416"/>
        <v>Di bawah ambang nilai</v>
      </c>
      <c r="J3791" s="106">
        <f t="shared" si="417"/>
        <v>4351604.0037909998</v>
      </c>
      <c r="K3791" s="105">
        <f t="shared" si="418"/>
        <v>0</v>
      </c>
      <c r="L3791" s="106">
        <f t="shared" si="419"/>
        <v>0</v>
      </c>
    </row>
    <row r="3792" spans="1:12" x14ac:dyDescent="0.3">
      <c r="A3792" s="104" t="s">
        <v>7955</v>
      </c>
      <c r="B3792" s="104" t="s">
        <v>7956</v>
      </c>
      <c r="C3792" s="105">
        <v>364789</v>
      </c>
      <c r="D3792" s="105">
        <v>12353320</v>
      </c>
      <c r="E3792" s="106">
        <f t="shared" si="413"/>
        <v>33.864288670985147</v>
      </c>
      <c r="F3792" s="107">
        <f t="shared" si="414"/>
        <v>61</v>
      </c>
      <c r="G3792" s="107">
        <f>COUNTIF(Data_Eksportir!$H$2:$H$3401,A3792)</f>
        <v>0</v>
      </c>
      <c r="H3792" s="104" t="str">
        <f t="shared" si="415"/>
        <v>20 – 100</v>
      </c>
      <c r="I3792" s="104" t="str">
        <f t="shared" si="416"/>
        <v>Belum terwakili</v>
      </c>
      <c r="J3792" s="106">
        <f t="shared" si="417"/>
        <v>12353320.003791999</v>
      </c>
      <c r="K3792" s="105">
        <f t="shared" si="418"/>
        <v>12353320</v>
      </c>
      <c r="L3792" s="106">
        <f t="shared" si="419"/>
        <v>12353320.003791999</v>
      </c>
    </row>
    <row r="3793" spans="1:12" x14ac:dyDescent="0.3">
      <c r="A3793" s="104" t="s">
        <v>7957</v>
      </c>
      <c r="B3793" s="104" t="s">
        <v>7958</v>
      </c>
      <c r="C3793" s="105">
        <v>1</v>
      </c>
      <c r="D3793" s="105">
        <v>4</v>
      </c>
      <c r="E3793" s="106">
        <f t="shared" si="413"/>
        <v>4</v>
      </c>
      <c r="F3793" s="107">
        <f t="shared" si="414"/>
        <v>61</v>
      </c>
      <c r="G3793" s="107">
        <f>COUNTIF(Data_Eksportir!$H$2:$H$3401,A3793)</f>
        <v>0</v>
      </c>
      <c r="H3793" s="104" t="str">
        <f t="shared" si="415"/>
        <v>1 – 5</v>
      </c>
      <c r="I3793" s="104" t="str">
        <f t="shared" si="416"/>
        <v>Di bawah ambang nilai</v>
      </c>
      <c r="J3793" s="106">
        <f t="shared" si="417"/>
        <v>4.0037929999999999</v>
      </c>
      <c r="K3793" s="105">
        <f t="shared" si="418"/>
        <v>0</v>
      </c>
      <c r="L3793" s="106">
        <f t="shared" si="419"/>
        <v>0</v>
      </c>
    </row>
    <row r="3794" spans="1:12" x14ac:dyDescent="0.3">
      <c r="A3794" s="104" t="s">
        <v>7959</v>
      </c>
      <c r="B3794" s="104" t="s">
        <v>7960</v>
      </c>
      <c r="C3794" s="105">
        <v>527977</v>
      </c>
      <c r="D3794" s="105">
        <v>13935622</v>
      </c>
      <c r="E3794" s="106">
        <f t="shared" si="413"/>
        <v>26.394373239743398</v>
      </c>
      <c r="F3794" s="107">
        <f t="shared" si="414"/>
        <v>61</v>
      </c>
      <c r="G3794" s="107">
        <f>COUNTIF(Data_Eksportir!$H$2:$H$3401,A3794)</f>
        <v>0</v>
      </c>
      <c r="H3794" s="104" t="str">
        <f t="shared" si="415"/>
        <v>20 – 100</v>
      </c>
      <c r="I3794" s="104" t="str">
        <f t="shared" si="416"/>
        <v>Belum terwakili</v>
      </c>
      <c r="J3794" s="106">
        <f t="shared" si="417"/>
        <v>13935622.003794</v>
      </c>
      <c r="K3794" s="105">
        <f t="shared" si="418"/>
        <v>13935622</v>
      </c>
      <c r="L3794" s="106">
        <f t="shared" si="419"/>
        <v>13935622.003794</v>
      </c>
    </row>
    <row r="3795" spans="1:12" x14ac:dyDescent="0.3">
      <c r="A3795" s="104" t="s">
        <v>7961</v>
      </c>
      <c r="B3795" s="104" t="s">
        <v>7962</v>
      </c>
      <c r="C3795" s="105">
        <v>1175</v>
      </c>
      <c r="D3795" s="105">
        <v>54466</v>
      </c>
      <c r="E3795" s="106">
        <f t="shared" si="413"/>
        <v>46.354042553191491</v>
      </c>
      <c r="F3795" s="107">
        <f t="shared" si="414"/>
        <v>61</v>
      </c>
      <c r="G3795" s="107">
        <f>COUNTIF(Data_Eksportir!$H$2:$H$3401,A3795)</f>
        <v>0</v>
      </c>
      <c r="H3795" s="104" t="str">
        <f t="shared" si="415"/>
        <v>20 – 100</v>
      </c>
      <c r="I3795" s="104" t="str">
        <f t="shared" si="416"/>
        <v>Di bawah ambang nilai</v>
      </c>
      <c r="J3795" s="106">
        <f t="shared" si="417"/>
        <v>54466.003794999997</v>
      </c>
      <c r="K3795" s="105">
        <f t="shared" si="418"/>
        <v>0</v>
      </c>
      <c r="L3795" s="106">
        <f t="shared" si="419"/>
        <v>0</v>
      </c>
    </row>
    <row r="3796" spans="1:12" x14ac:dyDescent="0.3">
      <c r="A3796" s="104" t="s">
        <v>7963</v>
      </c>
      <c r="B3796" s="104" t="s">
        <v>7964</v>
      </c>
      <c r="C3796" s="105">
        <v>7805744</v>
      </c>
      <c r="D3796" s="105">
        <v>118190593</v>
      </c>
      <c r="E3796" s="106">
        <f t="shared" si="413"/>
        <v>15.141489779833927</v>
      </c>
      <c r="F3796" s="107">
        <f t="shared" si="414"/>
        <v>61</v>
      </c>
      <c r="G3796" s="107">
        <f>COUNTIF(Data_Eksportir!$H$2:$H$3401,A3796)</f>
        <v>0</v>
      </c>
      <c r="H3796" s="104" t="str">
        <f t="shared" si="415"/>
        <v>5 – 20</v>
      </c>
      <c r="I3796" s="104" t="str">
        <f t="shared" si="416"/>
        <v>Belum terwakili</v>
      </c>
      <c r="J3796" s="106">
        <f t="shared" si="417"/>
        <v>118190593.003796</v>
      </c>
      <c r="K3796" s="105">
        <f t="shared" si="418"/>
        <v>118190593</v>
      </c>
      <c r="L3796" s="106">
        <f t="shared" si="419"/>
        <v>118190593.003796</v>
      </c>
    </row>
    <row r="3797" spans="1:12" x14ac:dyDescent="0.3">
      <c r="A3797" s="104" t="s">
        <v>7965</v>
      </c>
      <c r="B3797" s="104" t="s">
        <v>7966</v>
      </c>
      <c r="C3797" s="105">
        <v>3457659</v>
      </c>
      <c r="D3797" s="105">
        <v>86052125</v>
      </c>
      <c r="E3797" s="106">
        <f t="shared" si="413"/>
        <v>24.887394910834178</v>
      </c>
      <c r="F3797" s="107">
        <f t="shared" si="414"/>
        <v>61</v>
      </c>
      <c r="G3797" s="107">
        <f>COUNTIF(Data_Eksportir!$H$2:$H$3401,A3797)</f>
        <v>0</v>
      </c>
      <c r="H3797" s="104" t="str">
        <f t="shared" si="415"/>
        <v>20 – 100</v>
      </c>
      <c r="I3797" s="104" t="str">
        <f t="shared" si="416"/>
        <v>Belum terwakili</v>
      </c>
      <c r="J3797" s="106">
        <f t="shared" si="417"/>
        <v>86052125.003796995</v>
      </c>
      <c r="K3797" s="105">
        <f t="shared" si="418"/>
        <v>86052125</v>
      </c>
      <c r="L3797" s="106">
        <f t="shared" si="419"/>
        <v>86052125.003796995</v>
      </c>
    </row>
    <row r="3798" spans="1:12" x14ac:dyDescent="0.3">
      <c r="A3798" s="104" t="s">
        <v>7967</v>
      </c>
      <c r="B3798" s="104" t="s">
        <v>7968</v>
      </c>
      <c r="C3798" s="105">
        <v>4074733</v>
      </c>
      <c r="D3798" s="105">
        <v>76702038</v>
      </c>
      <c r="E3798" s="106">
        <f t="shared" si="413"/>
        <v>18.823819376631548</v>
      </c>
      <c r="F3798" s="107">
        <f t="shared" si="414"/>
        <v>61</v>
      </c>
      <c r="G3798" s="107">
        <f>COUNTIF(Data_Eksportir!$H$2:$H$3401,A3798)</f>
        <v>0</v>
      </c>
      <c r="H3798" s="104" t="str">
        <f t="shared" si="415"/>
        <v>5 – 20</v>
      </c>
      <c r="I3798" s="104" t="str">
        <f t="shared" si="416"/>
        <v>Belum terwakili</v>
      </c>
      <c r="J3798" s="106">
        <f t="shared" si="417"/>
        <v>76702038.003797993</v>
      </c>
      <c r="K3798" s="105">
        <f t="shared" si="418"/>
        <v>76702038</v>
      </c>
      <c r="L3798" s="106">
        <f t="shared" si="419"/>
        <v>76702038.003797993</v>
      </c>
    </row>
    <row r="3799" spans="1:12" x14ac:dyDescent="0.3">
      <c r="A3799" s="104" t="s">
        <v>7969</v>
      </c>
      <c r="B3799" s="104" t="s">
        <v>7970</v>
      </c>
      <c r="C3799" s="105">
        <v>170214</v>
      </c>
      <c r="D3799" s="105">
        <v>3007542</v>
      </c>
      <c r="E3799" s="106">
        <f t="shared" si="413"/>
        <v>17.669181148436675</v>
      </c>
      <c r="F3799" s="107">
        <f t="shared" si="414"/>
        <v>61</v>
      </c>
      <c r="G3799" s="107">
        <f>COUNTIF(Data_Eksportir!$H$2:$H$3401,A3799)</f>
        <v>0</v>
      </c>
      <c r="H3799" s="104" t="str">
        <f t="shared" si="415"/>
        <v>5 – 20</v>
      </c>
      <c r="I3799" s="104" t="str">
        <f t="shared" si="416"/>
        <v>Di bawah ambang nilai</v>
      </c>
      <c r="J3799" s="106">
        <f t="shared" si="417"/>
        <v>3007542.0037989998</v>
      </c>
      <c r="K3799" s="105">
        <f t="shared" si="418"/>
        <v>0</v>
      </c>
      <c r="L3799" s="106">
        <f t="shared" si="419"/>
        <v>0</v>
      </c>
    </row>
    <row r="3800" spans="1:12" x14ac:dyDescent="0.3">
      <c r="A3800" s="104" t="s">
        <v>7971</v>
      </c>
      <c r="B3800" s="104" t="s">
        <v>7972</v>
      </c>
      <c r="C3800" s="105">
        <v>124962</v>
      </c>
      <c r="D3800" s="105">
        <v>690919</v>
      </c>
      <c r="E3800" s="106">
        <f t="shared" si="413"/>
        <v>5.5290328259790975</v>
      </c>
      <c r="F3800" s="107">
        <f t="shared" si="414"/>
        <v>61</v>
      </c>
      <c r="G3800" s="107">
        <f>COUNTIF(Data_Eksportir!$H$2:$H$3401,A3800)</f>
        <v>0</v>
      </c>
      <c r="H3800" s="104" t="str">
        <f t="shared" si="415"/>
        <v>5 – 20</v>
      </c>
      <c r="I3800" s="104" t="str">
        <f t="shared" si="416"/>
        <v>Di bawah ambang nilai</v>
      </c>
      <c r="J3800" s="106">
        <f t="shared" si="417"/>
        <v>690919.00379999995</v>
      </c>
      <c r="K3800" s="105">
        <f t="shared" si="418"/>
        <v>0</v>
      </c>
      <c r="L3800" s="106">
        <f t="shared" si="419"/>
        <v>0</v>
      </c>
    </row>
    <row r="3801" spans="1:12" x14ac:dyDescent="0.3">
      <c r="A3801" s="104" t="s">
        <v>7973</v>
      </c>
      <c r="B3801" s="104" t="s">
        <v>7974</v>
      </c>
      <c r="C3801" s="105">
        <v>2246079</v>
      </c>
      <c r="D3801" s="105">
        <v>40666335</v>
      </c>
      <c r="E3801" s="106">
        <f t="shared" si="413"/>
        <v>18.105478480498682</v>
      </c>
      <c r="F3801" s="107">
        <f t="shared" si="414"/>
        <v>61</v>
      </c>
      <c r="G3801" s="107">
        <f>COUNTIF(Data_Eksportir!$H$2:$H$3401,A3801)</f>
        <v>0</v>
      </c>
      <c r="H3801" s="104" t="str">
        <f t="shared" si="415"/>
        <v>5 – 20</v>
      </c>
      <c r="I3801" s="104" t="str">
        <f t="shared" si="416"/>
        <v>Belum terwakili</v>
      </c>
      <c r="J3801" s="106">
        <f t="shared" si="417"/>
        <v>40666335.003801003</v>
      </c>
      <c r="K3801" s="105">
        <f t="shared" si="418"/>
        <v>40666335</v>
      </c>
      <c r="L3801" s="106">
        <f t="shared" si="419"/>
        <v>40666335.003801003</v>
      </c>
    </row>
    <row r="3802" spans="1:12" x14ac:dyDescent="0.3">
      <c r="A3802" s="104" t="s">
        <v>7975</v>
      </c>
      <c r="B3802" s="104" t="s">
        <v>7976</v>
      </c>
      <c r="C3802" s="105">
        <v>12696</v>
      </c>
      <c r="D3802" s="105">
        <v>270</v>
      </c>
      <c r="E3802" s="106">
        <f t="shared" si="413"/>
        <v>2.1266540642722116E-2</v>
      </c>
      <c r="F3802" s="107">
        <f t="shared" si="414"/>
        <v>61</v>
      </c>
      <c r="G3802" s="107">
        <f>COUNTIF(Data_Eksportir!$H$2:$H$3401,A3802)</f>
        <v>0</v>
      </c>
      <c r="H3802" s="104" t="str">
        <f t="shared" si="415"/>
        <v>Di bawah 1</v>
      </c>
      <c r="I3802" s="104" t="str">
        <f t="shared" si="416"/>
        <v>Di bawah ambang nilai</v>
      </c>
      <c r="J3802" s="106">
        <f t="shared" si="417"/>
        <v>270.00380200000001</v>
      </c>
      <c r="K3802" s="105">
        <f t="shared" si="418"/>
        <v>0</v>
      </c>
      <c r="L3802" s="106">
        <f t="shared" si="419"/>
        <v>0</v>
      </c>
    </row>
    <row r="3803" spans="1:12" x14ac:dyDescent="0.3">
      <c r="A3803" s="104" t="s">
        <v>7977</v>
      </c>
      <c r="B3803" s="104" t="s">
        <v>7978</v>
      </c>
      <c r="C3803" s="105">
        <v>54771</v>
      </c>
      <c r="D3803" s="105">
        <v>959683</v>
      </c>
      <c r="E3803" s="106">
        <f t="shared" si="413"/>
        <v>17.521735955158753</v>
      </c>
      <c r="F3803" s="107">
        <f t="shared" si="414"/>
        <v>61</v>
      </c>
      <c r="G3803" s="107">
        <f>COUNTIF(Data_Eksportir!$H$2:$H$3401,A3803)</f>
        <v>0</v>
      </c>
      <c r="H3803" s="104" t="str">
        <f t="shared" si="415"/>
        <v>5 – 20</v>
      </c>
      <c r="I3803" s="104" t="str">
        <f t="shared" si="416"/>
        <v>Di bawah ambang nilai</v>
      </c>
      <c r="J3803" s="106">
        <f t="shared" si="417"/>
        <v>959683.00380299997</v>
      </c>
      <c r="K3803" s="105">
        <f t="shared" si="418"/>
        <v>0</v>
      </c>
      <c r="L3803" s="106">
        <f t="shared" si="419"/>
        <v>0</v>
      </c>
    </row>
    <row r="3804" spans="1:12" x14ac:dyDescent="0.3">
      <c r="A3804" s="104" t="s">
        <v>7979</v>
      </c>
      <c r="B3804" s="104" t="s">
        <v>7980</v>
      </c>
      <c r="C3804" s="105">
        <v>81446</v>
      </c>
      <c r="D3804" s="105">
        <v>2443836</v>
      </c>
      <c r="E3804" s="106">
        <f t="shared" si="413"/>
        <v>30.005598801659996</v>
      </c>
      <c r="F3804" s="107">
        <f t="shared" si="414"/>
        <v>61</v>
      </c>
      <c r="G3804" s="107">
        <f>COUNTIF(Data_Eksportir!$H$2:$H$3401,A3804)</f>
        <v>0</v>
      </c>
      <c r="H3804" s="104" t="str">
        <f t="shared" si="415"/>
        <v>20 – 100</v>
      </c>
      <c r="I3804" s="104" t="str">
        <f t="shared" si="416"/>
        <v>Di bawah ambang nilai</v>
      </c>
      <c r="J3804" s="106">
        <f t="shared" si="417"/>
        <v>2443836.0038040001</v>
      </c>
      <c r="K3804" s="105">
        <f t="shared" si="418"/>
        <v>0</v>
      </c>
      <c r="L3804" s="106">
        <f t="shared" si="419"/>
        <v>0</v>
      </c>
    </row>
    <row r="3805" spans="1:12" x14ac:dyDescent="0.3">
      <c r="A3805" s="104" t="s">
        <v>7981</v>
      </c>
      <c r="B3805" s="104" t="s">
        <v>7982</v>
      </c>
      <c r="C3805" s="105">
        <v>28278</v>
      </c>
      <c r="D3805" s="105">
        <v>554314</v>
      </c>
      <c r="E3805" s="106">
        <f t="shared" si="413"/>
        <v>19.602305679326687</v>
      </c>
      <c r="F3805" s="107">
        <f t="shared" si="414"/>
        <v>61</v>
      </c>
      <c r="G3805" s="107">
        <f>COUNTIF(Data_Eksportir!$H$2:$H$3401,A3805)</f>
        <v>0</v>
      </c>
      <c r="H3805" s="104" t="str">
        <f t="shared" si="415"/>
        <v>5 – 20</v>
      </c>
      <c r="I3805" s="104" t="str">
        <f t="shared" si="416"/>
        <v>Di bawah ambang nilai</v>
      </c>
      <c r="J3805" s="106">
        <f t="shared" si="417"/>
        <v>554314.00380499999</v>
      </c>
      <c r="K3805" s="105">
        <f t="shared" si="418"/>
        <v>0</v>
      </c>
      <c r="L3805" s="106">
        <f t="shared" si="419"/>
        <v>0</v>
      </c>
    </row>
    <row r="3806" spans="1:12" x14ac:dyDescent="0.3">
      <c r="A3806" s="104" t="s">
        <v>7983</v>
      </c>
      <c r="B3806" s="104" t="s">
        <v>7984</v>
      </c>
      <c r="C3806" s="105">
        <v>301729</v>
      </c>
      <c r="D3806" s="105">
        <v>8113567</v>
      </c>
      <c r="E3806" s="106">
        <f t="shared" si="413"/>
        <v>26.890245882894916</v>
      </c>
      <c r="F3806" s="107">
        <f t="shared" si="414"/>
        <v>61</v>
      </c>
      <c r="G3806" s="107">
        <f>COUNTIF(Data_Eksportir!$H$2:$H$3401,A3806)</f>
        <v>0</v>
      </c>
      <c r="H3806" s="104" t="str">
        <f t="shared" si="415"/>
        <v>20 – 100</v>
      </c>
      <c r="I3806" s="104" t="str">
        <f t="shared" si="416"/>
        <v>Di bawah ambang nilai</v>
      </c>
      <c r="J3806" s="106">
        <f t="shared" si="417"/>
        <v>8113567.0038059996</v>
      </c>
      <c r="K3806" s="105">
        <f t="shared" si="418"/>
        <v>0</v>
      </c>
      <c r="L3806" s="106">
        <f t="shared" si="419"/>
        <v>0</v>
      </c>
    </row>
    <row r="3807" spans="1:12" x14ac:dyDescent="0.3">
      <c r="A3807" s="104" t="s">
        <v>7985</v>
      </c>
      <c r="B3807" s="104" t="s">
        <v>7986</v>
      </c>
      <c r="C3807" s="105">
        <v>163327</v>
      </c>
      <c r="D3807" s="105">
        <v>3917737</v>
      </c>
      <c r="E3807" s="106">
        <f t="shared" si="413"/>
        <v>23.987075009030963</v>
      </c>
      <c r="F3807" s="107">
        <f t="shared" si="414"/>
        <v>61</v>
      </c>
      <c r="G3807" s="107">
        <f>COUNTIF(Data_Eksportir!$H$2:$H$3401,A3807)</f>
        <v>0</v>
      </c>
      <c r="H3807" s="104" t="str">
        <f t="shared" si="415"/>
        <v>20 – 100</v>
      </c>
      <c r="I3807" s="104" t="str">
        <f t="shared" si="416"/>
        <v>Di bawah ambang nilai</v>
      </c>
      <c r="J3807" s="106">
        <f t="shared" si="417"/>
        <v>3917737.0038069999</v>
      </c>
      <c r="K3807" s="105">
        <f t="shared" si="418"/>
        <v>0</v>
      </c>
      <c r="L3807" s="106">
        <f t="shared" si="419"/>
        <v>0</v>
      </c>
    </row>
    <row r="3808" spans="1:12" x14ac:dyDescent="0.3">
      <c r="A3808" s="104" t="s">
        <v>7987</v>
      </c>
      <c r="B3808" s="104" t="s">
        <v>7988</v>
      </c>
      <c r="C3808" s="105">
        <v>221087</v>
      </c>
      <c r="D3808" s="105">
        <v>5813462</v>
      </c>
      <c r="E3808" s="106">
        <f t="shared" si="413"/>
        <v>26.29490653000855</v>
      </c>
      <c r="F3808" s="107">
        <f t="shared" si="414"/>
        <v>61</v>
      </c>
      <c r="G3808" s="107">
        <f>COUNTIF(Data_Eksportir!$H$2:$H$3401,A3808)</f>
        <v>0</v>
      </c>
      <c r="H3808" s="104" t="str">
        <f t="shared" si="415"/>
        <v>20 – 100</v>
      </c>
      <c r="I3808" s="104" t="str">
        <f t="shared" si="416"/>
        <v>Di bawah ambang nilai</v>
      </c>
      <c r="J3808" s="106">
        <f t="shared" si="417"/>
        <v>5813462.0038080001</v>
      </c>
      <c r="K3808" s="105">
        <f t="shared" si="418"/>
        <v>0</v>
      </c>
      <c r="L3808" s="106">
        <f t="shared" si="419"/>
        <v>0</v>
      </c>
    </row>
    <row r="3809" spans="1:12" x14ac:dyDescent="0.3">
      <c r="A3809" s="104" t="s">
        <v>7989</v>
      </c>
      <c r="B3809" s="104" t="s">
        <v>7990</v>
      </c>
      <c r="C3809" s="105">
        <v>1977</v>
      </c>
      <c r="D3809" s="105">
        <v>172394</v>
      </c>
      <c r="E3809" s="106">
        <f t="shared" si="413"/>
        <v>87.199797673242287</v>
      </c>
      <c r="F3809" s="107">
        <f t="shared" si="414"/>
        <v>61</v>
      </c>
      <c r="G3809" s="107">
        <f>COUNTIF(Data_Eksportir!$H$2:$H$3401,A3809)</f>
        <v>0</v>
      </c>
      <c r="H3809" s="104" t="str">
        <f t="shared" si="415"/>
        <v>20 – 100</v>
      </c>
      <c r="I3809" s="104" t="str">
        <f t="shared" si="416"/>
        <v>Di bawah ambang nilai</v>
      </c>
      <c r="J3809" s="106">
        <f t="shared" si="417"/>
        <v>172394.00380899999</v>
      </c>
      <c r="K3809" s="105">
        <f t="shared" si="418"/>
        <v>0</v>
      </c>
      <c r="L3809" s="106">
        <f t="shared" si="419"/>
        <v>0</v>
      </c>
    </row>
    <row r="3810" spans="1:12" x14ac:dyDescent="0.3">
      <c r="A3810" s="104" t="s">
        <v>7991</v>
      </c>
      <c r="B3810" s="104" t="s">
        <v>7992</v>
      </c>
      <c r="C3810" s="105">
        <v>1718869</v>
      </c>
      <c r="D3810" s="105">
        <v>34508414</v>
      </c>
      <c r="E3810" s="106">
        <f t="shared" si="413"/>
        <v>20.076232685562424</v>
      </c>
      <c r="F3810" s="107">
        <f t="shared" si="414"/>
        <v>61</v>
      </c>
      <c r="G3810" s="107">
        <f>COUNTIF(Data_Eksportir!$H$2:$H$3401,A3810)</f>
        <v>0</v>
      </c>
      <c r="H3810" s="104" t="str">
        <f t="shared" si="415"/>
        <v>20 – 100</v>
      </c>
      <c r="I3810" s="104" t="str">
        <f t="shared" si="416"/>
        <v>Belum terwakili</v>
      </c>
      <c r="J3810" s="106">
        <f t="shared" si="417"/>
        <v>34508414.003810003</v>
      </c>
      <c r="K3810" s="105">
        <f t="shared" si="418"/>
        <v>34508414</v>
      </c>
      <c r="L3810" s="106">
        <f t="shared" si="419"/>
        <v>34508414.003810003</v>
      </c>
    </row>
    <row r="3811" spans="1:12" x14ac:dyDescent="0.3">
      <c r="A3811" s="104" t="s">
        <v>7993</v>
      </c>
      <c r="B3811" s="104" t="s">
        <v>7994</v>
      </c>
      <c r="C3811" s="105">
        <v>1567900</v>
      </c>
      <c r="D3811" s="105">
        <v>36994311</v>
      </c>
      <c r="E3811" s="106">
        <f t="shared" si="413"/>
        <v>23.594815358122329</v>
      </c>
      <c r="F3811" s="107">
        <f t="shared" si="414"/>
        <v>61</v>
      </c>
      <c r="G3811" s="107">
        <f>COUNTIF(Data_Eksportir!$H$2:$H$3401,A3811)</f>
        <v>0</v>
      </c>
      <c r="H3811" s="104" t="str">
        <f t="shared" si="415"/>
        <v>20 – 100</v>
      </c>
      <c r="I3811" s="104" t="str">
        <f t="shared" si="416"/>
        <v>Belum terwakili</v>
      </c>
      <c r="J3811" s="106">
        <f t="shared" si="417"/>
        <v>36994311.003811002</v>
      </c>
      <c r="K3811" s="105">
        <f t="shared" si="418"/>
        <v>36994311</v>
      </c>
      <c r="L3811" s="106">
        <f t="shared" si="419"/>
        <v>36994311.003811002</v>
      </c>
    </row>
    <row r="3812" spans="1:12" x14ac:dyDescent="0.3">
      <c r="A3812" s="104" t="s">
        <v>7995</v>
      </c>
      <c r="B3812" s="104" t="s">
        <v>7996</v>
      </c>
      <c r="C3812" s="105">
        <v>910380</v>
      </c>
      <c r="D3812" s="105">
        <v>19999660</v>
      </c>
      <c r="E3812" s="106">
        <f t="shared" si="413"/>
        <v>21.96847470287133</v>
      </c>
      <c r="F3812" s="107">
        <f t="shared" si="414"/>
        <v>61</v>
      </c>
      <c r="G3812" s="107">
        <f>COUNTIF(Data_Eksportir!$H$2:$H$3401,A3812)</f>
        <v>0</v>
      </c>
      <c r="H3812" s="104" t="str">
        <f t="shared" si="415"/>
        <v>20 – 100</v>
      </c>
      <c r="I3812" s="104" t="str">
        <f t="shared" si="416"/>
        <v>Belum terwakili</v>
      </c>
      <c r="J3812" s="106">
        <f t="shared" si="417"/>
        <v>19999660.003812</v>
      </c>
      <c r="K3812" s="105">
        <f t="shared" si="418"/>
        <v>19999660</v>
      </c>
      <c r="L3812" s="106">
        <f t="shared" si="419"/>
        <v>19999660.003812</v>
      </c>
    </row>
    <row r="3813" spans="1:12" x14ac:dyDescent="0.3">
      <c r="A3813" s="104" t="s">
        <v>7997</v>
      </c>
      <c r="B3813" s="104" t="s">
        <v>7998</v>
      </c>
      <c r="C3813" s="105">
        <v>3698139</v>
      </c>
      <c r="D3813" s="105">
        <v>26597270</v>
      </c>
      <c r="E3813" s="106">
        <f t="shared" si="413"/>
        <v>7.1920687675611976</v>
      </c>
      <c r="F3813" s="107">
        <f t="shared" si="414"/>
        <v>61</v>
      </c>
      <c r="G3813" s="107">
        <f>COUNTIF(Data_Eksportir!$H$2:$H$3401,A3813)</f>
        <v>0</v>
      </c>
      <c r="H3813" s="104" t="str">
        <f t="shared" si="415"/>
        <v>5 – 20</v>
      </c>
      <c r="I3813" s="104" t="str">
        <f t="shared" si="416"/>
        <v>Belum terwakili</v>
      </c>
      <c r="J3813" s="106">
        <f t="shared" si="417"/>
        <v>26597270.003812999</v>
      </c>
      <c r="K3813" s="105">
        <f t="shared" si="418"/>
        <v>26597270</v>
      </c>
      <c r="L3813" s="106">
        <f t="shared" si="419"/>
        <v>26597270.003812999</v>
      </c>
    </row>
    <row r="3814" spans="1:12" x14ac:dyDescent="0.3">
      <c r="A3814" s="104" t="s">
        <v>7999</v>
      </c>
      <c r="B3814" s="104" t="s">
        <v>8000</v>
      </c>
      <c r="C3814" s="105">
        <v>37</v>
      </c>
      <c r="D3814" s="105">
        <v>1104</v>
      </c>
      <c r="E3814" s="106">
        <f t="shared" si="413"/>
        <v>29.837837837837839</v>
      </c>
      <c r="F3814" s="107">
        <f t="shared" si="414"/>
        <v>61</v>
      </c>
      <c r="G3814" s="107">
        <f>COUNTIF(Data_Eksportir!$H$2:$H$3401,A3814)</f>
        <v>0</v>
      </c>
      <c r="H3814" s="104" t="str">
        <f t="shared" si="415"/>
        <v>20 – 100</v>
      </c>
      <c r="I3814" s="104" t="str">
        <f t="shared" si="416"/>
        <v>Di bawah ambang nilai</v>
      </c>
      <c r="J3814" s="106">
        <f t="shared" si="417"/>
        <v>1104.0038139999999</v>
      </c>
      <c r="K3814" s="105">
        <f t="shared" si="418"/>
        <v>0</v>
      </c>
      <c r="L3814" s="106">
        <f t="shared" si="419"/>
        <v>0</v>
      </c>
    </row>
    <row r="3815" spans="1:12" x14ac:dyDescent="0.3">
      <c r="A3815" s="104" t="s">
        <v>8001</v>
      </c>
      <c r="B3815" s="104" t="s">
        <v>8002</v>
      </c>
      <c r="C3815" s="105">
        <v>402583</v>
      </c>
      <c r="D3815" s="105">
        <v>8840532</v>
      </c>
      <c r="E3815" s="106">
        <f t="shared" si="413"/>
        <v>21.95952635853973</v>
      </c>
      <c r="F3815" s="107">
        <f t="shared" si="414"/>
        <v>61</v>
      </c>
      <c r="G3815" s="107">
        <f>COUNTIF(Data_Eksportir!$H$2:$H$3401,A3815)</f>
        <v>0</v>
      </c>
      <c r="H3815" s="104" t="str">
        <f t="shared" si="415"/>
        <v>20 – 100</v>
      </c>
      <c r="I3815" s="104" t="str">
        <f t="shared" si="416"/>
        <v>Di bawah ambang nilai</v>
      </c>
      <c r="J3815" s="106">
        <f t="shared" si="417"/>
        <v>8840532.0038150009</v>
      </c>
      <c r="K3815" s="105">
        <f t="shared" si="418"/>
        <v>0</v>
      </c>
      <c r="L3815" s="106">
        <f t="shared" si="419"/>
        <v>0</v>
      </c>
    </row>
    <row r="3816" spans="1:12" x14ac:dyDescent="0.3">
      <c r="A3816" s="104" t="s">
        <v>8003</v>
      </c>
      <c r="B3816" s="104" t="s">
        <v>8004</v>
      </c>
      <c r="C3816" s="105">
        <v>995217</v>
      </c>
      <c r="D3816" s="105">
        <v>26712515</v>
      </c>
      <c r="E3816" s="106">
        <f t="shared" si="413"/>
        <v>26.840895000788773</v>
      </c>
      <c r="F3816" s="107">
        <f t="shared" si="414"/>
        <v>61</v>
      </c>
      <c r="G3816" s="107">
        <f>COUNTIF(Data_Eksportir!$H$2:$H$3401,A3816)</f>
        <v>0</v>
      </c>
      <c r="H3816" s="104" t="str">
        <f t="shared" si="415"/>
        <v>20 – 100</v>
      </c>
      <c r="I3816" s="104" t="str">
        <f t="shared" si="416"/>
        <v>Belum terwakili</v>
      </c>
      <c r="J3816" s="106">
        <f t="shared" si="417"/>
        <v>26712515.003816001</v>
      </c>
      <c r="K3816" s="105">
        <f t="shared" si="418"/>
        <v>26712515</v>
      </c>
      <c r="L3816" s="106">
        <f t="shared" si="419"/>
        <v>26712515.003816001</v>
      </c>
    </row>
    <row r="3817" spans="1:12" x14ac:dyDescent="0.3">
      <c r="A3817" s="104" t="s">
        <v>8005</v>
      </c>
      <c r="B3817" s="104" t="s">
        <v>8006</v>
      </c>
      <c r="C3817" s="105">
        <v>175276</v>
      </c>
      <c r="D3817" s="105">
        <v>3610642</v>
      </c>
      <c r="E3817" s="106">
        <f t="shared" si="413"/>
        <v>20.599751249457999</v>
      </c>
      <c r="F3817" s="107">
        <f t="shared" si="414"/>
        <v>61</v>
      </c>
      <c r="G3817" s="107">
        <f>COUNTIF(Data_Eksportir!$H$2:$H$3401,A3817)</f>
        <v>0</v>
      </c>
      <c r="H3817" s="104" t="str">
        <f t="shared" si="415"/>
        <v>20 – 100</v>
      </c>
      <c r="I3817" s="104" t="str">
        <f t="shared" si="416"/>
        <v>Di bawah ambang nilai</v>
      </c>
      <c r="J3817" s="106">
        <f t="shared" si="417"/>
        <v>3610642.003817</v>
      </c>
      <c r="K3817" s="105">
        <f t="shared" si="418"/>
        <v>0</v>
      </c>
      <c r="L3817" s="106">
        <f t="shared" si="419"/>
        <v>0</v>
      </c>
    </row>
    <row r="3818" spans="1:12" x14ac:dyDescent="0.3">
      <c r="A3818" s="104" t="s">
        <v>8007</v>
      </c>
      <c r="B3818" s="104" t="s">
        <v>8008</v>
      </c>
      <c r="C3818" s="105">
        <v>14610</v>
      </c>
      <c r="D3818" s="105">
        <v>650001</v>
      </c>
      <c r="E3818" s="106">
        <f t="shared" si="413"/>
        <v>44.490143737166328</v>
      </c>
      <c r="F3818" s="107">
        <f t="shared" si="414"/>
        <v>61</v>
      </c>
      <c r="G3818" s="107">
        <f>COUNTIF(Data_Eksportir!$H$2:$H$3401,A3818)</f>
        <v>0</v>
      </c>
      <c r="H3818" s="104" t="str">
        <f t="shared" si="415"/>
        <v>20 – 100</v>
      </c>
      <c r="I3818" s="104" t="str">
        <f t="shared" si="416"/>
        <v>Di bawah ambang nilai</v>
      </c>
      <c r="J3818" s="106">
        <f t="shared" si="417"/>
        <v>650001.00381799997</v>
      </c>
      <c r="K3818" s="105">
        <f t="shared" si="418"/>
        <v>0</v>
      </c>
      <c r="L3818" s="106">
        <f t="shared" si="419"/>
        <v>0</v>
      </c>
    </row>
    <row r="3819" spans="1:12" x14ac:dyDescent="0.3">
      <c r="A3819" s="104" t="s">
        <v>8009</v>
      </c>
      <c r="B3819" s="104" t="s">
        <v>8010</v>
      </c>
      <c r="C3819" s="105">
        <v>14871548</v>
      </c>
      <c r="D3819" s="105">
        <v>263926660</v>
      </c>
      <c r="E3819" s="106">
        <f t="shared" si="413"/>
        <v>17.747087256820876</v>
      </c>
      <c r="F3819" s="107">
        <f t="shared" si="414"/>
        <v>61</v>
      </c>
      <c r="G3819" s="107">
        <f>COUNTIF(Data_Eksportir!$H$2:$H$3401,A3819)</f>
        <v>0</v>
      </c>
      <c r="H3819" s="104" t="str">
        <f t="shared" si="415"/>
        <v>5 – 20</v>
      </c>
      <c r="I3819" s="104" t="str">
        <f t="shared" si="416"/>
        <v>Belum terwakili</v>
      </c>
      <c r="J3819" s="106">
        <f t="shared" si="417"/>
        <v>263926660.00381899</v>
      </c>
      <c r="K3819" s="105">
        <f t="shared" si="418"/>
        <v>263926660</v>
      </c>
      <c r="L3819" s="106">
        <f t="shared" si="419"/>
        <v>263926660.00381899</v>
      </c>
    </row>
    <row r="3820" spans="1:12" x14ac:dyDescent="0.3">
      <c r="A3820" s="104" t="s">
        <v>8011</v>
      </c>
      <c r="B3820" s="104" t="s">
        <v>8012</v>
      </c>
      <c r="C3820" s="105">
        <v>10315993</v>
      </c>
      <c r="D3820" s="105">
        <v>256418250</v>
      </c>
      <c r="E3820" s="106">
        <f t="shared" si="413"/>
        <v>24.856380767222312</v>
      </c>
      <c r="F3820" s="107">
        <f t="shared" si="414"/>
        <v>61</v>
      </c>
      <c r="G3820" s="107">
        <f>COUNTIF(Data_Eksportir!$H$2:$H$3401,A3820)</f>
        <v>0</v>
      </c>
      <c r="H3820" s="104" t="str">
        <f t="shared" si="415"/>
        <v>20 – 100</v>
      </c>
      <c r="I3820" s="104" t="str">
        <f t="shared" si="416"/>
        <v>Belum terwakili</v>
      </c>
      <c r="J3820" s="106">
        <f t="shared" si="417"/>
        <v>256418250.00382</v>
      </c>
      <c r="K3820" s="105">
        <f t="shared" si="418"/>
        <v>256418250</v>
      </c>
      <c r="L3820" s="106">
        <f t="shared" si="419"/>
        <v>256418250.00382</v>
      </c>
    </row>
    <row r="3821" spans="1:12" x14ac:dyDescent="0.3">
      <c r="A3821" s="104" t="s">
        <v>8013</v>
      </c>
      <c r="B3821" s="104" t="s">
        <v>8014</v>
      </c>
      <c r="C3821" s="105">
        <v>3627385</v>
      </c>
      <c r="D3821" s="105">
        <v>75703101</v>
      </c>
      <c r="E3821" s="106">
        <f t="shared" si="413"/>
        <v>20.869883125171437</v>
      </c>
      <c r="F3821" s="107">
        <f t="shared" si="414"/>
        <v>61</v>
      </c>
      <c r="G3821" s="107">
        <f>COUNTIF(Data_Eksportir!$H$2:$H$3401,A3821)</f>
        <v>0</v>
      </c>
      <c r="H3821" s="104" t="str">
        <f t="shared" si="415"/>
        <v>20 – 100</v>
      </c>
      <c r="I3821" s="104" t="str">
        <f t="shared" si="416"/>
        <v>Belum terwakili</v>
      </c>
      <c r="J3821" s="106">
        <f t="shared" si="417"/>
        <v>75703101.003821</v>
      </c>
      <c r="K3821" s="105">
        <f t="shared" si="418"/>
        <v>75703101</v>
      </c>
      <c r="L3821" s="106">
        <f t="shared" si="419"/>
        <v>75703101.003821</v>
      </c>
    </row>
    <row r="3822" spans="1:12" x14ac:dyDescent="0.3">
      <c r="A3822" s="104" t="s">
        <v>8015</v>
      </c>
      <c r="B3822" s="104" t="s">
        <v>8016</v>
      </c>
      <c r="C3822" s="105">
        <v>1910520</v>
      </c>
      <c r="D3822" s="105">
        <v>38024538</v>
      </c>
      <c r="E3822" s="106">
        <f t="shared" si="413"/>
        <v>19.90271653790591</v>
      </c>
      <c r="F3822" s="107">
        <f t="shared" si="414"/>
        <v>61</v>
      </c>
      <c r="G3822" s="107">
        <f>COUNTIF(Data_Eksportir!$H$2:$H$3401,A3822)</f>
        <v>0</v>
      </c>
      <c r="H3822" s="104" t="str">
        <f t="shared" si="415"/>
        <v>5 – 20</v>
      </c>
      <c r="I3822" s="104" t="str">
        <f t="shared" si="416"/>
        <v>Belum terwakili</v>
      </c>
      <c r="J3822" s="106">
        <f t="shared" si="417"/>
        <v>38024538.003821999</v>
      </c>
      <c r="K3822" s="105">
        <f t="shared" si="418"/>
        <v>38024538</v>
      </c>
      <c r="L3822" s="106">
        <f t="shared" si="419"/>
        <v>38024538.003821999</v>
      </c>
    </row>
    <row r="3823" spans="1:12" x14ac:dyDescent="0.3">
      <c r="A3823" s="104" t="s">
        <v>8017</v>
      </c>
      <c r="B3823" s="104" t="s">
        <v>8018</v>
      </c>
      <c r="C3823" s="105">
        <v>1960547</v>
      </c>
      <c r="D3823" s="105">
        <v>43953776</v>
      </c>
      <c r="E3823" s="106">
        <f t="shared" si="413"/>
        <v>22.419139148411134</v>
      </c>
      <c r="F3823" s="107">
        <f t="shared" si="414"/>
        <v>61</v>
      </c>
      <c r="G3823" s="107">
        <f>COUNTIF(Data_Eksportir!$H$2:$H$3401,A3823)</f>
        <v>0</v>
      </c>
      <c r="H3823" s="104" t="str">
        <f t="shared" si="415"/>
        <v>20 – 100</v>
      </c>
      <c r="I3823" s="104" t="str">
        <f t="shared" si="416"/>
        <v>Belum terwakili</v>
      </c>
      <c r="J3823" s="106">
        <f t="shared" si="417"/>
        <v>43953776.003822997</v>
      </c>
      <c r="K3823" s="105">
        <f t="shared" si="418"/>
        <v>43953776</v>
      </c>
      <c r="L3823" s="106">
        <f t="shared" si="419"/>
        <v>43953776.003822997</v>
      </c>
    </row>
    <row r="3824" spans="1:12" x14ac:dyDescent="0.3">
      <c r="A3824" s="104" t="s">
        <v>8019</v>
      </c>
      <c r="B3824" s="104" t="s">
        <v>8020</v>
      </c>
      <c r="C3824" s="105">
        <v>2702164</v>
      </c>
      <c r="D3824" s="105">
        <v>71275827</v>
      </c>
      <c r="E3824" s="106">
        <f t="shared" si="413"/>
        <v>26.377313516130034</v>
      </c>
      <c r="F3824" s="107">
        <f t="shared" si="414"/>
        <v>61</v>
      </c>
      <c r="G3824" s="107">
        <f>COUNTIF(Data_Eksportir!$H$2:$H$3401,A3824)</f>
        <v>0</v>
      </c>
      <c r="H3824" s="104" t="str">
        <f t="shared" si="415"/>
        <v>20 – 100</v>
      </c>
      <c r="I3824" s="104" t="str">
        <f t="shared" si="416"/>
        <v>Belum terwakili</v>
      </c>
      <c r="J3824" s="106">
        <f t="shared" si="417"/>
        <v>71275827.003823996</v>
      </c>
      <c r="K3824" s="105">
        <f t="shared" si="418"/>
        <v>71275827</v>
      </c>
      <c r="L3824" s="106">
        <f t="shared" si="419"/>
        <v>71275827.003823996</v>
      </c>
    </row>
    <row r="3825" spans="1:12" x14ac:dyDescent="0.3">
      <c r="A3825" s="104" t="s">
        <v>8021</v>
      </c>
      <c r="B3825" s="104" t="s">
        <v>8022</v>
      </c>
      <c r="C3825" s="105">
        <v>407269</v>
      </c>
      <c r="D3825" s="105">
        <v>5930148</v>
      </c>
      <c r="E3825" s="106">
        <f t="shared" si="413"/>
        <v>14.560764506996604</v>
      </c>
      <c r="F3825" s="107">
        <f t="shared" si="414"/>
        <v>61</v>
      </c>
      <c r="G3825" s="107">
        <f>COUNTIF(Data_Eksportir!$H$2:$H$3401,A3825)</f>
        <v>0</v>
      </c>
      <c r="H3825" s="104" t="str">
        <f t="shared" si="415"/>
        <v>5 – 20</v>
      </c>
      <c r="I3825" s="104" t="str">
        <f t="shared" si="416"/>
        <v>Di bawah ambang nilai</v>
      </c>
      <c r="J3825" s="106">
        <f t="shared" si="417"/>
        <v>5930148.0038249996</v>
      </c>
      <c r="K3825" s="105">
        <f t="shared" si="418"/>
        <v>0</v>
      </c>
      <c r="L3825" s="106">
        <f t="shared" si="419"/>
        <v>0</v>
      </c>
    </row>
    <row r="3826" spans="1:12" x14ac:dyDescent="0.3">
      <c r="A3826" s="104" t="s">
        <v>8023</v>
      </c>
      <c r="B3826" s="104" t="s">
        <v>8024</v>
      </c>
      <c r="C3826" s="105">
        <v>6498218</v>
      </c>
      <c r="D3826" s="105">
        <v>124343809</v>
      </c>
      <c r="E3826" s="106">
        <f t="shared" si="413"/>
        <v>19.135062720271925</v>
      </c>
      <c r="F3826" s="107">
        <f t="shared" si="414"/>
        <v>61</v>
      </c>
      <c r="G3826" s="107">
        <f>COUNTIF(Data_Eksportir!$H$2:$H$3401,A3826)</f>
        <v>1</v>
      </c>
      <c r="H3826" s="104" t="str">
        <f t="shared" si="415"/>
        <v>5 – 20</v>
      </c>
      <c r="I3826" s="104" t="str">
        <f t="shared" si="416"/>
        <v>Keterwakilan rendah</v>
      </c>
      <c r="J3826" s="106">
        <f t="shared" si="417"/>
        <v>124343809.00382601</v>
      </c>
      <c r="K3826" s="105">
        <f t="shared" si="418"/>
        <v>62171904.5</v>
      </c>
      <c r="L3826" s="106">
        <f t="shared" si="419"/>
        <v>62171904.503826</v>
      </c>
    </row>
    <row r="3827" spans="1:12" x14ac:dyDescent="0.3">
      <c r="A3827" s="104" t="s">
        <v>8025</v>
      </c>
      <c r="B3827" s="104" t="s">
        <v>8026</v>
      </c>
      <c r="C3827" s="105">
        <v>3537026</v>
      </c>
      <c r="D3827" s="105">
        <v>73721399</v>
      </c>
      <c r="E3827" s="106">
        <f t="shared" si="413"/>
        <v>20.842764231871634</v>
      </c>
      <c r="F3827" s="107">
        <f t="shared" si="414"/>
        <v>61</v>
      </c>
      <c r="G3827" s="107">
        <f>COUNTIF(Data_Eksportir!$H$2:$H$3401,A3827)</f>
        <v>0</v>
      </c>
      <c r="H3827" s="104" t="str">
        <f t="shared" si="415"/>
        <v>20 – 100</v>
      </c>
      <c r="I3827" s="104" t="str">
        <f t="shared" si="416"/>
        <v>Belum terwakili</v>
      </c>
      <c r="J3827" s="106">
        <f t="shared" si="417"/>
        <v>73721399.003827006</v>
      </c>
      <c r="K3827" s="105">
        <f t="shared" si="418"/>
        <v>73721399</v>
      </c>
      <c r="L3827" s="106">
        <f t="shared" si="419"/>
        <v>73721399.003827006</v>
      </c>
    </row>
    <row r="3828" spans="1:12" x14ac:dyDescent="0.3">
      <c r="A3828" s="104" t="s">
        <v>8027</v>
      </c>
      <c r="B3828" s="104" t="s">
        <v>8028</v>
      </c>
      <c r="C3828" s="105">
        <v>676897</v>
      </c>
      <c r="D3828" s="105">
        <v>13942059</v>
      </c>
      <c r="E3828" s="106">
        <f t="shared" si="413"/>
        <v>20.597016975994872</v>
      </c>
      <c r="F3828" s="107">
        <f t="shared" si="414"/>
        <v>61</v>
      </c>
      <c r="G3828" s="107">
        <f>COUNTIF(Data_Eksportir!$H$2:$H$3401,A3828)</f>
        <v>0</v>
      </c>
      <c r="H3828" s="104" t="str">
        <f t="shared" si="415"/>
        <v>20 – 100</v>
      </c>
      <c r="I3828" s="104" t="str">
        <f t="shared" si="416"/>
        <v>Belum terwakili</v>
      </c>
      <c r="J3828" s="106">
        <f t="shared" si="417"/>
        <v>13942059.003828</v>
      </c>
      <c r="K3828" s="105">
        <f t="shared" si="418"/>
        <v>13942059</v>
      </c>
      <c r="L3828" s="106">
        <f t="shared" si="419"/>
        <v>13942059.003828</v>
      </c>
    </row>
    <row r="3829" spans="1:12" x14ac:dyDescent="0.3">
      <c r="A3829" s="104" t="s">
        <v>8029</v>
      </c>
      <c r="B3829" s="104" t="s">
        <v>8030</v>
      </c>
      <c r="C3829" s="105">
        <v>1054524</v>
      </c>
      <c r="D3829" s="105">
        <v>19501458</v>
      </c>
      <c r="E3829" s="106">
        <f t="shared" si="413"/>
        <v>18.493138136258633</v>
      </c>
      <c r="F3829" s="107">
        <f t="shared" si="414"/>
        <v>61</v>
      </c>
      <c r="G3829" s="107">
        <f>COUNTIF(Data_Eksportir!$H$2:$H$3401,A3829)</f>
        <v>0</v>
      </c>
      <c r="H3829" s="104" t="str">
        <f t="shared" si="415"/>
        <v>5 – 20</v>
      </c>
      <c r="I3829" s="104" t="str">
        <f t="shared" si="416"/>
        <v>Belum terwakili</v>
      </c>
      <c r="J3829" s="106">
        <f t="shared" si="417"/>
        <v>19501458.003828999</v>
      </c>
      <c r="K3829" s="105">
        <f t="shared" si="418"/>
        <v>19501458</v>
      </c>
      <c r="L3829" s="106">
        <f t="shared" si="419"/>
        <v>19501458.003828999</v>
      </c>
    </row>
    <row r="3830" spans="1:12" x14ac:dyDescent="0.3">
      <c r="A3830" s="104" t="s">
        <v>8031</v>
      </c>
      <c r="B3830" s="104" t="s">
        <v>8032</v>
      </c>
      <c r="C3830" s="105">
        <v>983863</v>
      </c>
      <c r="D3830" s="105">
        <v>22926850</v>
      </c>
      <c r="E3830" s="106">
        <f t="shared" si="413"/>
        <v>23.302888715197135</v>
      </c>
      <c r="F3830" s="107">
        <f t="shared" si="414"/>
        <v>61</v>
      </c>
      <c r="G3830" s="107">
        <f>COUNTIF(Data_Eksportir!$H$2:$H$3401,A3830)</f>
        <v>0</v>
      </c>
      <c r="H3830" s="104" t="str">
        <f t="shared" si="415"/>
        <v>20 – 100</v>
      </c>
      <c r="I3830" s="104" t="str">
        <f t="shared" si="416"/>
        <v>Belum terwakili</v>
      </c>
      <c r="J3830" s="106">
        <f t="shared" si="417"/>
        <v>22926850.003830001</v>
      </c>
      <c r="K3830" s="105">
        <f t="shared" si="418"/>
        <v>22926850</v>
      </c>
      <c r="L3830" s="106">
        <f t="shared" si="419"/>
        <v>22926850.003830001</v>
      </c>
    </row>
    <row r="3831" spans="1:12" x14ac:dyDescent="0.3">
      <c r="A3831" s="104" t="s">
        <v>8033</v>
      </c>
      <c r="B3831" s="104" t="s">
        <v>8034</v>
      </c>
      <c r="C3831" s="105">
        <v>92018</v>
      </c>
      <c r="D3831" s="105">
        <v>1736161</v>
      </c>
      <c r="E3831" s="106">
        <f t="shared" si="413"/>
        <v>18.867623725792779</v>
      </c>
      <c r="F3831" s="107">
        <f t="shared" si="414"/>
        <v>61</v>
      </c>
      <c r="G3831" s="107">
        <f>COUNTIF(Data_Eksportir!$H$2:$H$3401,A3831)</f>
        <v>0</v>
      </c>
      <c r="H3831" s="104" t="str">
        <f t="shared" si="415"/>
        <v>5 – 20</v>
      </c>
      <c r="I3831" s="104" t="str">
        <f t="shared" si="416"/>
        <v>Di bawah ambang nilai</v>
      </c>
      <c r="J3831" s="106">
        <f t="shared" si="417"/>
        <v>1736161.0038310001</v>
      </c>
      <c r="K3831" s="105">
        <f t="shared" si="418"/>
        <v>0</v>
      </c>
      <c r="L3831" s="106">
        <f t="shared" si="419"/>
        <v>0</v>
      </c>
    </row>
    <row r="3832" spans="1:12" x14ac:dyDescent="0.3">
      <c r="A3832" s="104" t="s">
        <v>8035</v>
      </c>
      <c r="B3832" s="104" t="s">
        <v>8036</v>
      </c>
      <c r="C3832" s="105">
        <v>41913</v>
      </c>
      <c r="D3832" s="105">
        <v>1018461</v>
      </c>
      <c r="E3832" s="106">
        <f t="shared" si="413"/>
        <v>24.299405912246797</v>
      </c>
      <c r="F3832" s="107">
        <f t="shared" si="414"/>
        <v>61</v>
      </c>
      <c r="G3832" s="107">
        <f>COUNTIF(Data_Eksportir!$H$2:$H$3401,A3832)</f>
        <v>0</v>
      </c>
      <c r="H3832" s="104" t="str">
        <f t="shared" si="415"/>
        <v>20 – 100</v>
      </c>
      <c r="I3832" s="104" t="str">
        <f t="shared" si="416"/>
        <v>Di bawah ambang nilai</v>
      </c>
      <c r="J3832" s="106">
        <f t="shared" si="417"/>
        <v>1018461.003832</v>
      </c>
      <c r="K3832" s="105">
        <f t="shared" si="418"/>
        <v>0</v>
      </c>
      <c r="L3832" s="106">
        <f t="shared" si="419"/>
        <v>0</v>
      </c>
    </row>
    <row r="3833" spans="1:12" x14ac:dyDescent="0.3">
      <c r="A3833" s="104" t="s">
        <v>8037</v>
      </c>
      <c r="B3833" s="104" t="s">
        <v>8038</v>
      </c>
      <c r="C3833" s="105">
        <v>252427</v>
      </c>
      <c r="D3833" s="105">
        <v>4238020</v>
      </c>
      <c r="E3833" s="106">
        <f t="shared" si="413"/>
        <v>16.789091499720712</v>
      </c>
      <c r="F3833" s="107">
        <f t="shared" si="414"/>
        <v>61</v>
      </c>
      <c r="G3833" s="107">
        <f>COUNTIF(Data_Eksportir!$H$2:$H$3401,A3833)</f>
        <v>0</v>
      </c>
      <c r="H3833" s="104" t="str">
        <f t="shared" si="415"/>
        <v>5 – 20</v>
      </c>
      <c r="I3833" s="104" t="str">
        <f t="shared" si="416"/>
        <v>Di bawah ambang nilai</v>
      </c>
      <c r="J3833" s="106">
        <f t="shared" si="417"/>
        <v>4238020.0038329996</v>
      </c>
      <c r="K3833" s="105">
        <f t="shared" si="418"/>
        <v>0</v>
      </c>
      <c r="L3833" s="106">
        <f t="shared" si="419"/>
        <v>0</v>
      </c>
    </row>
    <row r="3834" spans="1:12" x14ac:dyDescent="0.3">
      <c r="A3834" s="104" t="s">
        <v>8039</v>
      </c>
      <c r="B3834" s="104" t="s">
        <v>8040</v>
      </c>
      <c r="C3834" s="105">
        <v>10163</v>
      </c>
      <c r="D3834" s="105">
        <v>308920</v>
      </c>
      <c r="E3834" s="106">
        <f t="shared" si="413"/>
        <v>30.396536455770935</v>
      </c>
      <c r="F3834" s="107">
        <f t="shared" si="414"/>
        <v>61</v>
      </c>
      <c r="G3834" s="107">
        <f>COUNTIF(Data_Eksportir!$H$2:$H$3401,A3834)</f>
        <v>0</v>
      </c>
      <c r="H3834" s="104" t="str">
        <f t="shared" si="415"/>
        <v>20 – 100</v>
      </c>
      <c r="I3834" s="104" t="str">
        <f t="shared" si="416"/>
        <v>Di bawah ambang nilai</v>
      </c>
      <c r="J3834" s="106">
        <f t="shared" si="417"/>
        <v>308920.00383399997</v>
      </c>
      <c r="K3834" s="105">
        <f t="shared" si="418"/>
        <v>0</v>
      </c>
      <c r="L3834" s="106">
        <f t="shared" si="419"/>
        <v>0</v>
      </c>
    </row>
    <row r="3835" spans="1:12" x14ac:dyDescent="0.3">
      <c r="A3835" s="104" t="s">
        <v>8041</v>
      </c>
      <c r="B3835" s="104" t="s">
        <v>8042</v>
      </c>
      <c r="C3835" s="105">
        <v>439914</v>
      </c>
      <c r="D3835" s="105">
        <v>4835760</v>
      </c>
      <c r="E3835" s="106">
        <f t="shared" si="413"/>
        <v>10.992512172833781</v>
      </c>
      <c r="F3835" s="107">
        <f t="shared" si="414"/>
        <v>61</v>
      </c>
      <c r="G3835" s="107">
        <f>COUNTIF(Data_Eksportir!$H$2:$H$3401,A3835)</f>
        <v>0</v>
      </c>
      <c r="H3835" s="104" t="str">
        <f t="shared" si="415"/>
        <v>5 – 20</v>
      </c>
      <c r="I3835" s="104" t="str">
        <f t="shared" si="416"/>
        <v>Di bawah ambang nilai</v>
      </c>
      <c r="J3835" s="106">
        <f t="shared" si="417"/>
        <v>4835760.0038350001</v>
      </c>
      <c r="K3835" s="105">
        <f t="shared" si="418"/>
        <v>0</v>
      </c>
      <c r="L3835" s="106">
        <f t="shared" si="419"/>
        <v>0</v>
      </c>
    </row>
    <row r="3836" spans="1:12" x14ac:dyDescent="0.3">
      <c r="A3836" s="104" t="s">
        <v>8043</v>
      </c>
      <c r="B3836" s="104" t="s">
        <v>8044</v>
      </c>
      <c r="C3836" s="105">
        <v>352532</v>
      </c>
      <c r="D3836" s="105">
        <v>5757554</v>
      </c>
      <c r="E3836" s="106">
        <f t="shared" si="413"/>
        <v>16.332003903191769</v>
      </c>
      <c r="F3836" s="107">
        <f t="shared" si="414"/>
        <v>61</v>
      </c>
      <c r="G3836" s="107">
        <f>COUNTIF(Data_Eksportir!$H$2:$H$3401,A3836)</f>
        <v>0</v>
      </c>
      <c r="H3836" s="104" t="str">
        <f t="shared" si="415"/>
        <v>5 – 20</v>
      </c>
      <c r="I3836" s="104" t="str">
        <f t="shared" si="416"/>
        <v>Di bawah ambang nilai</v>
      </c>
      <c r="J3836" s="106">
        <f t="shared" si="417"/>
        <v>5757554.0038360003</v>
      </c>
      <c r="K3836" s="105">
        <f t="shared" si="418"/>
        <v>0</v>
      </c>
      <c r="L3836" s="106">
        <f t="shared" si="419"/>
        <v>0</v>
      </c>
    </row>
    <row r="3837" spans="1:12" x14ac:dyDescent="0.3">
      <c r="A3837" s="104" t="s">
        <v>8045</v>
      </c>
      <c r="B3837" s="104" t="s">
        <v>8046</v>
      </c>
      <c r="C3837" s="105">
        <v>17836</v>
      </c>
      <c r="D3837" s="105">
        <v>948345</v>
      </c>
      <c r="E3837" s="106">
        <f t="shared" si="413"/>
        <v>53.170273603947074</v>
      </c>
      <c r="F3837" s="107">
        <f t="shared" si="414"/>
        <v>61</v>
      </c>
      <c r="G3837" s="107">
        <f>COUNTIF(Data_Eksportir!$H$2:$H$3401,A3837)</f>
        <v>0</v>
      </c>
      <c r="H3837" s="104" t="str">
        <f t="shared" si="415"/>
        <v>20 – 100</v>
      </c>
      <c r="I3837" s="104" t="str">
        <f t="shared" si="416"/>
        <v>Di bawah ambang nilai</v>
      </c>
      <c r="J3837" s="106">
        <f t="shared" si="417"/>
        <v>948345.003837</v>
      </c>
      <c r="K3837" s="105">
        <f t="shared" si="418"/>
        <v>0</v>
      </c>
      <c r="L3837" s="106">
        <f t="shared" si="419"/>
        <v>0</v>
      </c>
    </row>
    <row r="3838" spans="1:12" x14ac:dyDescent="0.3">
      <c r="A3838" s="104" t="s">
        <v>8047</v>
      </c>
      <c r="B3838" s="104" t="s">
        <v>8048</v>
      </c>
      <c r="C3838" s="105">
        <v>4798</v>
      </c>
      <c r="D3838" s="105">
        <v>135519</v>
      </c>
      <c r="E3838" s="106">
        <f t="shared" si="413"/>
        <v>28.244893705710712</v>
      </c>
      <c r="F3838" s="107">
        <f t="shared" si="414"/>
        <v>61</v>
      </c>
      <c r="G3838" s="107">
        <f>COUNTIF(Data_Eksportir!$H$2:$H$3401,A3838)</f>
        <v>0</v>
      </c>
      <c r="H3838" s="104" t="str">
        <f t="shared" si="415"/>
        <v>20 – 100</v>
      </c>
      <c r="I3838" s="104" t="str">
        <f t="shared" si="416"/>
        <v>Di bawah ambang nilai</v>
      </c>
      <c r="J3838" s="106">
        <f t="shared" si="417"/>
        <v>135519.003838</v>
      </c>
      <c r="K3838" s="105">
        <f t="shared" si="418"/>
        <v>0</v>
      </c>
      <c r="L3838" s="106">
        <f t="shared" si="419"/>
        <v>0</v>
      </c>
    </row>
    <row r="3839" spans="1:12" x14ac:dyDescent="0.3">
      <c r="A3839" s="104" t="s">
        <v>8049</v>
      </c>
      <c r="B3839" s="104" t="s">
        <v>8050</v>
      </c>
      <c r="C3839" s="105">
        <v>33</v>
      </c>
      <c r="D3839" s="105">
        <v>2166</v>
      </c>
      <c r="E3839" s="106">
        <f t="shared" si="413"/>
        <v>65.63636363636364</v>
      </c>
      <c r="F3839" s="107">
        <f t="shared" si="414"/>
        <v>61</v>
      </c>
      <c r="G3839" s="107">
        <f>COUNTIF(Data_Eksportir!$H$2:$H$3401,A3839)</f>
        <v>0</v>
      </c>
      <c r="H3839" s="104" t="str">
        <f t="shared" si="415"/>
        <v>20 – 100</v>
      </c>
      <c r="I3839" s="104" t="str">
        <f t="shared" si="416"/>
        <v>Di bawah ambang nilai</v>
      </c>
      <c r="J3839" s="106">
        <f t="shared" si="417"/>
        <v>2166.003839</v>
      </c>
      <c r="K3839" s="105">
        <f t="shared" si="418"/>
        <v>0</v>
      </c>
      <c r="L3839" s="106">
        <f t="shared" si="419"/>
        <v>0</v>
      </c>
    </row>
    <row r="3840" spans="1:12" x14ac:dyDescent="0.3">
      <c r="A3840" s="104" t="s">
        <v>8051</v>
      </c>
      <c r="B3840" s="104" t="s">
        <v>8052</v>
      </c>
      <c r="C3840" s="105">
        <v>266139</v>
      </c>
      <c r="D3840" s="105">
        <v>2518053</v>
      </c>
      <c r="E3840" s="106">
        <f t="shared" si="413"/>
        <v>9.4614205358853827</v>
      </c>
      <c r="F3840" s="107">
        <f t="shared" si="414"/>
        <v>61</v>
      </c>
      <c r="G3840" s="107">
        <f>COUNTIF(Data_Eksportir!$H$2:$H$3401,A3840)</f>
        <v>0</v>
      </c>
      <c r="H3840" s="104" t="str">
        <f t="shared" si="415"/>
        <v>5 – 20</v>
      </c>
      <c r="I3840" s="104" t="str">
        <f t="shared" si="416"/>
        <v>Di bawah ambang nilai</v>
      </c>
      <c r="J3840" s="106">
        <f t="shared" si="417"/>
        <v>2518053.0038399999</v>
      </c>
      <c r="K3840" s="105">
        <f t="shared" si="418"/>
        <v>0</v>
      </c>
      <c r="L3840" s="106">
        <f t="shared" si="419"/>
        <v>0</v>
      </c>
    </row>
    <row r="3841" spans="1:12" x14ac:dyDescent="0.3">
      <c r="A3841" s="104" t="s">
        <v>8053</v>
      </c>
      <c r="B3841" s="104" t="s">
        <v>8054</v>
      </c>
      <c r="C3841" s="105">
        <v>759858</v>
      </c>
      <c r="D3841" s="105">
        <v>22145527</v>
      </c>
      <c r="E3841" s="106">
        <f t="shared" si="413"/>
        <v>29.144296697540856</v>
      </c>
      <c r="F3841" s="107">
        <f t="shared" si="414"/>
        <v>61</v>
      </c>
      <c r="G3841" s="107">
        <f>COUNTIF(Data_Eksportir!$H$2:$H$3401,A3841)</f>
        <v>0</v>
      </c>
      <c r="H3841" s="104" t="str">
        <f t="shared" si="415"/>
        <v>20 – 100</v>
      </c>
      <c r="I3841" s="104" t="str">
        <f t="shared" si="416"/>
        <v>Belum terwakili</v>
      </c>
      <c r="J3841" s="106">
        <f t="shared" si="417"/>
        <v>22145527.003841002</v>
      </c>
      <c r="K3841" s="105">
        <f t="shared" si="418"/>
        <v>22145527</v>
      </c>
      <c r="L3841" s="106">
        <f t="shared" si="419"/>
        <v>22145527.003841002</v>
      </c>
    </row>
    <row r="3842" spans="1:12" x14ac:dyDescent="0.3">
      <c r="A3842" s="104" t="s">
        <v>8055</v>
      </c>
      <c r="B3842" s="104" t="s">
        <v>8056</v>
      </c>
      <c r="C3842" s="105">
        <v>1238908</v>
      </c>
      <c r="D3842" s="105">
        <v>69490325</v>
      </c>
      <c r="E3842" s="106">
        <f t="shared" ref="E3842:E3905" si="420">IF(AND(ISNUMBER(C3842),C3842&gt;0),D3842/C3842,"")</f>
        <v>56.089980046944568</v>
      </c>
      <c r="F3842" s="107">
        <f t="shared" ref="F3842:F3905" si="421">VALUE(LEFT(A3842,2))</f>
        <v>61</v>
      </c>
      <c r="G3842" s="107">
        <f>COUNTIF(Data_Eksportir!$H$2:$H$3401,A3842)</f>
        <v>0</v>
      </c>
      <c r="H3842" s="104" t="str">
        <f t="shared" ref="H3842:H3905" si="422">IF(E3842="","Tanpa data berat",IF(E3842&lt;1,"Di bawah 1",IF(E3842&lt;5,"1 – 5",IF(E3842&lt;20,"5 – 20",IF(E3842&lt;100,"20 – 100","100 ke atas")))))</f>
        <v>20 – 100</v>
      </c>
      <c r="I3842" s="104" t="str">
        <f t="shared" ref="I3842:I3905" si="423">IF(D3842&lt;p_nilai_besar,"Di bawah ambang nilai",IF(G3842=0,"Belum terwakili",IF(G3842&lt;=p_listing_rendah,"Keterwakilan rendah","Terwakili")))</f>
        <v>Belum terwakili</v>
      </c>
      <c r="J3842" s="106">
        <f t="shared" ref="J3842:J3905" si="424">D3842+ROW()/10^6</f>
        <v>69490325.003841996</v>
      </c>
      <c r="K3842" s="105">
        <f t="shared" ref="K3842:K3905" si="425">IF(D3842&gt;=p_nilai_besar,D3842/(1+G3842),0)</f>
        <v>69490325</v>
      </c>
      <c r="L3842" s="106">
        <f t="shared" ref="L3842:L3905" si="426">IF(K3842&gt;0,K3842+ROW()/10^6,0)</f>
        <v>69490325.003841996</v>
      </c>
    </row>
    <row r="3843" spans="1:12" x14ac:dyDescent="0.3">
      <c r="A3843" s="104" t="s">
        <v>8057</v>
      </c>
      <c r="B3843" s="104" t="s">
        <v>8058</v>
      </c>
      <c r="C3843" s="105">
        <v>944345</v>
      </c>
      <c r="D3843" s="105">
        <v>17460458</v>
      </c>
      <c r="E3843" s="106">
        <f t="shared" si="420"/>
        <v>18.489490599304279</v>
      </c>
      <c r="F3843" s="107">
        <f t="shared" si="421"/>
        <v>61</v>
      </c>
      <c r="G3843" s="107">
        <f>COUNTIF(Data_Eksportir!$H$2:$H$3401,A3843)</f>
        <v>0</v>
      </c>
      <c r="H3843" s="104" t="str">
        <f t="shared" si="422"/>
        <v>5 – 20</v>
      </c>
      <c r="I3843" s="104" t="str">
        <f t="shared" si="423"/>
        <v>Belum terwakili</v>
      </c>
      <c r="J3843" s="106">
        <f t="shared" si="424"/>
        <v>17460458.003842998</v>
      </c>
      <c r="K3843" s="105">
        <f t="shared" si="425"/>
        <v>17460458</v>
      </c>
      <c r="L3843" s="106">
        <f t="shared" si="426"/>
        <v>17460458.003842998</v>
      </c>
    </row>
    <row r="3844" spans="1:12" x14ac:dyDescent="0.3">
      <c r="A3844" s="104" t="s">
        <v>8059</v>
      </c>
      <c r="B3844" s="104" t="s">
        <v>8060</v>
      </c>
      <c r="C3844" s="105">
        <v>730081</v>
      </c>
      <c r="D3844" s="105">
        <v>15293748</v>
      </c>
      <c r="E3844" s="106">
        <f t="shared" si="420"/>
        <v>20.948015357200092</v>
      </c>
      <c r="F3844" s="107">
        <f t="shared" si="421"/>
        <v>61</v>
      </c>
      <c r="G3844" s="107">
        <f>COUNTIF(Data_Eksportir!$H$2:$H$3401,A3844)</f>
        <v>0</v>
      </c>
      <c r="H3844" s="104" t="str">
        <f t="shared" si="422"/>
        <v>20 – 100</v>
      </c>
      <c r="I3844" s="104" t="str">
        <f t="shared" si="423"/>
        <v>Belum terwakili</v>
      </c>
      <c r="J3844" s="106">
        <f t="shared" si="424"/>
        <v>15293748.003844</v>
      </c>
      <c r="K3844" s="105">
        <f t="shared" si="425"/>
        <v>15293748</v>
      </c>
      <c r="L3844" s="106">
        <f t="shared" si="426"/>
        <v>15293748.003844</v>
      </c>
    </row>
    <row r="3845" spans="1:12" x14ac:dyDescent="0.3">
      <c r="A3845" s="104" t="s">
        <v>8061</v>
      </c>
      <c r="B3845" s="104" t="s">
        <v>8062</v>
      </c>
      <c r="C3845" s="105">
        <v>2979662</v>
      </c>
      <c r="D3845" s="105">
        <v>55210584</v>
      </c>
      <c r="E3845" s="106">
        <f t="shared" si="420"/>
        <v>18.529143238394152</v>
      </c>
      <c r="F3845" s="107">
        <f t="shared" si="421"/>
        <v>61</v>
      </c>
      <c r="G3845" s="107">
        <f>COUNTIF(Data_Eksportir!$H$2:$H$3401,A3845)</f>
        <v>0</v>
      </c>
      <c r="H3845" s="104" t="str">
        <f t="shared" si="422"/>
        <v>5 – 20</v>
      </c>
      <c r="I3845" s="104" t="str">
        <f t="shared" si="423"/>
        <v>Belum terwakili</v>
      </c>
      <c r="J3845" s="106">
        <f t="shared" si="424"/>
        <v>55210584.003844999</v>
      </c>
      <c r="K3845" s="105">
        <f t="shared" si="425"/>
        <v>55210584</v>
      </c>
      <c r="L3845" s="106">
        <f t="shared" si="426"/>
        <v>55210584.003844999</v>
      </c>
    </row>
    <row r="3846" spans="1:12" x14ac:dyDescent="0.3">
      <c r="A3846" s="104" t="s">
        <v>8063</v>
      </c>
      <c r="B3846" s="104" t="s">
        <v>8064</v>
      </c>
      <c r="C3846" s="105">
        <v>233324</v>
      </c>
      <c r="D3846" s="105">
        <v>5260382</v>
      </c>
      <c r="E3846" s="106">
        <f t="shared" si="420"/>
        <v>22.545396101558349</v>
      </c>
      <c r="F3846" s="107">
        <f t="shared" si="421"/>
        <v>61</v>
      </c>
      <c r="G3846" s="107">
        <f>COUNTIF(Data_Eksportir!$H$2:$H$3401,A3846)</f>
        <v>0</v>
      </c>
      <c r="H3846" s="104" t="str">
        <f t="shared" si="422"/>
        <v>20 – 100</v>
      </c>
      <c r="I3846" s="104" t="str">
        <f t="shared" si="423"/>
        <v>Di bawah ambang nilai</v>
      </c>
      <c r="J3846" s="106">
        <f t="shared" si="424"/>
        <v>5260382.0038459999</v>
      </c>
      <c r="K3846" s="105">
        <f t="shared" si="425"/>
        <v>0</v>
      </c>
      <c r="L3846" s="106">
        <f t="shared" si="426"/>
        <v>0</v>
      </c>
    </row>
    <row r="3847" spans="1:12" x14ac:dyDescent="0.3">
      <c r="A3847" s="104" t="s">
        <v>8065</v>
      </c>
      <c r="B3847" s="104" t="s">
        <v>8066</v>
      </c>
      <c r="C3847" s="105">
        <v>507218</v>
      </c>
      <c r="D3847" s="105">
        <v>272</v>
      </c>
      <c r="E3847" s="106">
        <f t="shared" si="420"/>
        <v>5.3625857126521532E-4</v>
      </c>
      <c r="F3847" s="107">
        <f t="shared" si="421"/>
        <v>61</v>
      </c>
      <c r="G3847" s="107">
        <f>COUNTIF(Data_Eksportir!$H$2:$H$3401,A3847)</f>
        <v>0</v>
      </c>
      <c r="H3847" s="104" t="str">
        <f t="shared" si="422"/>
        <v>Di bawah 1</v>
      </c>
      <c r="I3847" s="104" t="str">
        <f t="shared" si="423"/>
        <v>Di bawah ambang nilai</v>
      </c>
      <c r="J3847" s="106">
        <f t="shared" si="424"/>
        <v>272.00384700000001</v>
      </c>
      <c r="K3847" s="105">
        <f t="shared" si="425"/>
        <v>0</v>
      </c>
      <c r="L3847" s="106">
        <f t="shared" si="426"/>
        <v>0</v>
      </c>
    </row>
    <row r="3848" spans="1:12" x14ac:dyDescent="0.3">
      <c r="A3848" s="104" t="s">
        <v>8067</v>
      </c>
      <c r="B3848" s="104" t="s">
        <v>8068</v>
      </c>
      <c r="C3848" s="105">
        <v>940324</v>
      </c>
      <c r="D3848" s="105">
        <v>20677949</v>
      </c>
      <c r="E3848" s="106">
        <f t="shared" si="420"/>
        <v>21.990238470995102</v>
      </c>
      <c r="F3848" s="107">
        <f t="shared" si="421"/>
        <v>61</v>
      </c>
      <c r="G3848" s="107">
        <f>COUNTIF(Data_Eksportir!$H$2:$H$3401,A3848)</f>
        <v>0</v>
      </c>
      <c r="H3848" s="104" t="str">
        <f t="shared" si="422"/>
        <v>20 – 100</v>
      </c>
      <c r="I3848" s="104" t="str">
        <f t="shared" si="423"/>
        <v>Belum terwakili</v>
      </c>
      <c r="J3848" s="106">
        <f t="shared" si="424"/>
        <v>20677949.003848001</v>
      </c>
      <c r="K3848" s="105">
        <f t="shared" si="425"/>
        <v>20677949</v>
      </c>
      <c r="L3848" s="106">
        <f t="shared" si="426"/>
        <v>20677949.003848001</v>
      </c>
    </row>
    <row r="3849" spans="1:12" x14ac:dyDescent="0.3">
      <c r="A3849" s="104" t="s">
        <v>8069</v>
      </c>
      <c r="B3849" s="104" t="s">
        <v>8070</v>
      </c>
      <c r="C3849" s="105">
        <v>16406</v>
      </c>
      <c r="D3849" s="105">
        <v>271020</v>
      </c>
      <c r="E3849" s="106">
        <f t="shared" si="420"/>
        <v>16.519566012434474</v>
      </c>
      <c r="F3849" s="107">
        <f t="shared" si="421"/>
        <v>61</v>
      </c>
      <c r="G3849" s="107">
        <f>COUNTIF(Data_Eksportir!$H$2:$H$3401,A3849)</f>
        <v>0</v>
      </c>
      <c r="H3849" s="104" t="str">
        <f t="shared" si="422"/>
        <v>5 – 20</v>
      </c>
      <c r="I3849" s="104" t="str">
        <f t="shared" si="423"/>
        <v>Di bawah ambang nilai</v>
      </c>
      <c r="J3849" s="106">
        <f t="shared" si="424"/>
        <v>271020.00384899997</v>
      </c>
      <c r="K3849" s="105">
        <f t="shared" si="425"/>
        <v>0</v>
      </c>
      <c r="L3849" s="106">
        <f t="shared" si="426"/>
        <v>0</v>
      </c>
    </row>
    <row r="3850" spans="1:12" x14ac:dyDescent="0.3">
      <c r="A3850" s="104" t="s">
        <v>8071</v>
      </c>
      <c r="B3850" s="104" t="s">
        <v>8072</v>
      </c>
      <c r="C3850" s="105">
        <v>13015581</v>
      </c>
      <c r="D3850" s="105">
        <v>119275478</v>
      </c>
      <c r="E3850" s="106">
        <f t="shared" si="420"/>
        <v>9.1640532988884633</v>
      </c>
      <c r="F3850" s="107">
        <f t="shared" si="421"/>
        <v>61</v>
      </c>
      <c r="G3850" s="107">
        <f>COUNTIF(Data_Eksportir!$H$2:$H$3401,A3850)</f>
        <v>0</v>
      </c>
      <c r="H3850" s="104" t="str">
        <f t="shared" si="422"/>
        <v>5 – 20</v>
      </c>
      <c r="I3850" s="104" t="str">
        <f t="shared" si="423"/>
        <v>Belum terwakili</v>
      </c>
      <c r="J3850" s="106">
        <f t="shared" si="424"/>
        <v>119275478.00385</v>
      </c>
      <c r="K3850" s="105">
        <f t="shared" si="425"/>
        <v>119275478</v>
      </c>
      <c r="L3850" s="106">
        <f t="shared" si="426"/>
        <v>119275478.00385</v>
      </c>
    </row>
    <row r="3851" spans="1:12" x14ac:dyDescent="0.3">
      <c r="A3851" s="104" t="s">
        <v>8073</v>
      </c>
      <c r="B3851" s="104" t="s">
        <v>8074</v>
      </c>
      <c r="C3851" s="105">
        <v>5876031</v>
      </c>
      <c r="D3851" s="105">
        <v>114025909</v>
      </c>
      <c r="E3851" s="106">
        <f t="shared" si="420"/>
        <v>19.405259945020713</v>
      </c>
      <c r="F3851" s="107">
        <f t="shared" si="421"/>
        <v>61</v>
      </c>
      <c r="G3851" s="107">
        <f>COUNTIF(Data_Eksportir!$H$2:$H$3401,A3851)</f>
        <v>0</v>
      </c>
      <c r="H3851" s="104" t="str">
        <f t="shared" si="422"/>
        <v>5 – 20</v>
      </c>
      <c r="I3851" s="104" t="str">
        <f t="shared" si="423"/>
        <v>Belum terwakili</v>
      </c>
      <c r="J3851" s="106">
        <f t="shared" si="424"/>
        <v>114025909.003851</v>
      </c>
      <c r="K3851" s="105">
        <f t="shared" si="425"/>
        <v>114025909</v>
      </c>
      <c r="L3851" s="106">
        <f t="shared" si="426"/>
        <v>114025909.003851</v>
      </c>
    </row>
    <row r="3852" spans="1:12" x14ac:dyDescent="0.3">
      <c r="A3852" s="104" t="s">
        <v>8075</v>
      </c>
      <c r="B3852" s="104" t="s">
        <v>8076</v>
      </c>
      <c r="C3852" s="105">
        <v>1571640</v>
      </c>
      <c r="D3852" s="105">
        <v>27112067</v>
      </c>
      <c r="E3852" s="106">
        <f t="shared" si="420"/>
        <v>17.250812527041816</v>
      </c>
      <c r="F3852" s="107">
        <f t="shared" si="421"/>
        <v>61</v>
      </c>
      <c r="G3852" s="107">
        <f>COUNTIF(Data_Eksportir!$H$2:$H$3401,A3852)</f>
        <v>0</v>
      </c>
      <c r="H3852" s="104" t="str">
        <f t="shared" si="422"/>
        <v>5 – 20</v>
      </c>
      <c r="I3852" s="104" t="str">
        <f t="shared" si="423"/>
        <v>Belum terwakili</v>
      </c>
      <c r="J3852" s="106">
        <f t="shared" si="424"/>
        <v>27112067.003851999</v>
      </c>
      <c r="K3852" s="105">
        <f t="shared" si="425"/>
        <v>27112067</v>
      </c>
      <c r="L3852" s="106">
        <f t="shared" si="426"/>
        <v>27112067.003851999</v>
      </c>
    </row>
    <row r="3853" spans="1:12" x14ac:dyDescent="0.3">
      <c r="A3853" s="104" t="s">
        <v>8077</v>
      </c>
      <c r="B3853" s="104" t="s">
        <v>8078</v>
      </c>
      <c r="C3853" s="105">
        <v>3865008</v>
      </c>
      <c r="D3853" s="105">
        <v>111783968</v>
      </c>
      <c r="E3853" s="106">
        <f t="shared" si="420"/>
        <v>28.922053460173949</v>
      </c>
      <c r="F3853" s="107">
        <f t="shared" si="421"/>
        <v>61</v>
      </c>
      <c r="G3853" s="107">
        <f>COUNTIF(Data_Eksportir!$H$2:$H$3401,A3853)</f>
        <v>0</v>
      </c>
      <c r="H3853" s="104" t="str">
        <f t="shared" si="422"/>
        <v>20 – 100</v>
      </c>
      <c r="I3853" s="104" t="str">
        <f t="shared" si="423"/>
        <v>Belum terwakili</v>
      </c>
      <c r="J3853" s="106">
        <f t="shared" si="424"/>
        <v>111783968.00385299</v>
      </c>
      <c r="K3853" s="105">
        <f t="shared" si="425"/>
        <v>111783968</v>
      </c>
      <c r="L3853" s="106">
        <f t="shared" si="426"/>
        <v>111783968.00385299</v>
      </c>
    </row>
    <row r="3854" spans="1:12" x14ac:dyDescent="0.3">
      <c r="A3854" s="104" t="s">
        <v>8079</v>
      </c>
      <c r="B3854" s="104" t="s">
        <v>8080</v>
      </c>
      <c r="C3854" s="105">
        <v>6169335</v>
      </c>
      <c r="D3854" s="105">
        <v>100102661</v>
      </c>
      <c r="E3854" s="106">
        <f t="shared" si="420"/>
        <v>16.22584297983494</v>
      </c>
      <c r="F3854" s="107">
        <f t="shared" si="421"/>
        <v>61</v>
      </c>
      <c r="G3854" s="107">
        <f>COUNTIF(Data_Eksportir!$H$2:$H$3401,A3854)</f>
        <v>0</v>
      </c>
      <c r="H3854" s="104" t="str">
        <f t="shared" si="422"/>
        <v>5 – 20</v>
      </c>
      <c r="I3854" s="104" t="str">
        <f t="shared" si="423"/>
        <v>Belum terwakili</v>
      </c>
      <c r="J3854" s="106">
        <f t="shared" si="424"/>
        <v>100102661.00385401</v>
      </c>
      <c r="K3854" s="105">
        <f t="shared" si="425"/>
        <v>100102661</v>
      </c>
      <c r="L3854" s="106">
        <f t="shared" si="426"/>
        <v>100102661.00385401</v>
      </c>
    </row>
    <row r="3855" spans="1:12" x14ac:dyDescent="0.3">
      <c r="A3855" s="104" t="s">
        <v>8081</v>
      </c>
      <c r="B3855" s="104" t="s">
        <v>8082</v>
      </c>
      <c r="C3855" s="105">
        <v>6438</v>
      </c>
      <c r="D3855" s="105">
        <v>131758</v>
      </c>
      <c r="E3855" s="106">
        <f t="shared" si="420"/>
        <v>20.465672569120844</v>
      </c>
      <c r="F3855" s="107">
        <f t="shared" si="421"/>
        <v>61</v>
      </c>
      <c r="G3855" s="107">
        <f>COUNTIF(Data_Eksportir!$H$2:$H$3401,A3855)</f>
        <v>0</v>
      </c>
      <c r="H3855" s="104" t="str">
        <f t="shared" si="422"/>
        <v>20 – 100</v>
      </c>
      <c r="I3855" s="104" t="str">
        <f t="shared" si="423"/>
        <v>Di bawah ambang nilai</v>
      </c>
      <c r="J3855" s="106">
        <f t="shared" si="424"/>
        <v>131758.00385499999</v>
      </c>
      <c r="K3855" s="105">
        <f t="shared" si="425"/>
        <v>0</v>
      </c>
      <c r="L3855" s="106">
        <f t="shared" si="426"/>
        <v>0</v>
      </c>
    </row>
    <row r="3856" spans="1:12" x14ac:dyDescent="0.3">
      <c r="A3856" s="104" t="s">
        <v>8083</v>
      </c>
      <c r="B3856" s="104" t="s">
        <v>8084</v>
      </c>
      <c r="C3856" s="105">
        <v>881</v>
      </c>
      <c r="D3856" s="105">
        <v>33394</v>
      </c>
      <c r="E3856" s="106">
        <f t="shared" si="420"/>
        <v>37.904653802497165</v>
      </c>
      <c r="F3856" s="107">
        <f t="shared" si="421"/>
        <v>61</v>
      </c>
      <c r="G3856" s="107">
        <f>COUNTIF(Data_Eksportir!$H$2:$H$3401,A3856)</f>
        <v>0</v>
      </c>
      <c r="H3856" s="104" t="str">
        <f t="shared" si="422"/>
        <v>20 – 100</v>
      </c>
      <c r="I3856" s="104" t="str">
        <f t="shared" si="423"/>
        <v>Di bawah ambang nilai</v>
      </c>
      <c r="J3856" s="106">
        <f t="shared" si="424"/>
        <v>33394.003856000003</v>
      </c>
      <c r="K3856" s="105">
        <f t="shared" si="425"/>
        <v>0</v>
      </c>
      <c r="L3856" s="106">
        <f t="shared" si="426"/>
        <v>0</v>
      </c>
    </row>
    <row r="3857" spans="1:12" x14ac:dyDescent="0.3">
      <c r="A3857" s="104" t="s">
        <v>8085</v>
      </c>
      <c r="B3857" s="104" t="s">
        <v>8086</v>
      </c>
      <c r="C3857" s="105">
        <v>803558</v>
      </c>
      <c r="D3857" s="105">
        <v>9843194</v>
      </c>
      <c r="E3857" s="106">
        <f t="shared" si="420"/>
        <v>12.24951279185821</v>
      </c>
      <c r="F3857" s="107">
        <f t="shared" si="421"/>
        <v>61</v>
      </c>
      <c r="G3857" s="107">
        <f>COUNTIF(Data_Eksportir!$H$2:$H$3401,A3857)</f>
        <v>0</v>
      </c>
      <c r="H3857" s="104" t="str">
        <f t="shared" si="422"/>
        <v>5 – 20</v>
      </c>
      <c r="I3857" s="104" t="str">
        <f t="shared" si="423"/>
        <v>Di bawah ambang nilai</v>
      </c>
      <c r="J3857" s="106">
        <f t="shared" si="424"/>
        <v>9843194.0038569998</v>
      </c>
      <c r="K3857" s="105">
        <f t="shared" si="425"/>
        <v>0</v>
      </c>
      <c r="L3857" s="106">
        <f t="shared" si="426"/>
        <v>0</v>
      </c>
    </row>
    <row r="3858" spans="1:12" x14ac:dyDescent="0.3">
      <c r="A3858" s="104" t="s">
        <v>8087</v>
      </c>
      <c r="B3858" s="104" t="s">
        <v>8088</v>
      </c>
      <c r="C3858" s="105">
        <v>33144340</v>
      </c>
      <c r="D3858" s="105">
        <v>610147318</v>
      </c>
      <c r="E3858" s="106">
        <f t="shared" si="420"/>
        <v>18.408793718625866</v>
      </c>
      <c r="F3858" s="107">
        <f t="shared" si="421"/>
        <v>61</v>
      </c>
      <c r="G3858" s="107">
        <f>COUNTIF(Data_Eksportir!$H$2:$H$3401,A3858)</f>
        <v>0</v>
      </c>
      <c r="H3858" s="104" t="str">
        <f t="shared" si="422"/>
        <v>5 – 20</v>
      </c>
      <c r="I3858" s="104" t="str">
        <f t="shared" si="423"/>
        <v>Belum terwakili</v>
      </c>
      <c r="J3858" s="106">
        <f t="shared" si="424"/>
        <v>610147318.00385797</v>
      </c>
      <c r="K3858" s="105">
        <f t="shared" si="425"/>
        <v>610147318</v>
      </c>
      <c r="L3858" s="106">
        <f t="shared" si="426"/>
        <v>610147318.00385797</v>
      </c>
    </row>
    <row r="3859" spans="1:12" x14ac:dyDescent="0.3">
      <c r="A3859" s="104" t="s">
        <v>8089</v>
      </c>
      <c r="B3859" s="104" t="s">
        <v>8090</v>
      </c>
      <c r="C3859" s="105">
        <v>12578517</v>
      </c>
      <c r="D3859" s="105">
        <v>308139907</v>
      </c>
      <c r="E3859" s="106">
        <f t="shared" si="420"/>
        <v>24.497316098551206</v>
      </c>
      <c r="F3859" s="107">
        <f t="shared" si="421"/>
        <v>61</v>
      </c>
      <c r="G3859" s="107">
        <f>COUNTIF(Data_Eksportir!$H$2:$H$3401,A3859)</f>
        <v>0</v>
      </c>
      <c r="H3859" s="104" t="str">
        <f t="shared" si="422"/>
        <v>20 – 100</v>
      </c>
      <c r="I3859" s="104" t="str">
        <f t="shared" si="423"/>
        <v>Belum terwakili</v>
      </c>
      <c r="J3859" s="106">
        <f t="shared" si="424"/>
        <v>308139907.00385898</v>
      </c>
      <c r="K3859" s="105">
        <f t="shared" si="425"/>
        <v>308139907</v>
      </c>
      <c r="L3859" s="106">
        <f t="shared" si="426"/>
        <v>308139907.00385898</v>
      </c>
    </row>
    <row r="3860" spans="1:12" x14ac:dyDescent="0.3">
      <c r="A3860" s="104" t="s">
        <v>8091</v>
      </c>
      <c r="B3860" s="104" t="s">
        <v>8092</v>
      </c>
      <c r="C3860" s="105">
        <v>3680538</v>
      </c>
      <c r="D3860" s="105">
        <v>69157614</v>
      </c>
      <c r="E3860" s="106">
        <f t="shared" si="420"/>
        <v>18.790082862885807</v>
      </c>
      <c r="F3860" s="107">
        <f t="shared" si="421"/>
        <v>61</v>
      </c>
      <c r="G3860" s="107">
        <f>COUNTIF(Data_Eksportir!$H$2:$H$3401,A3860)</f>
        <v>0</v>
      </c>
      <c r="H3860" s="104" t="str">
        <f t="shared" si="422"/>
        <v>5 – 20</v>
      </c>
      <c r="I3860" s="104" t="str">
        <f t="shared" si="423"/>
        <v>Belum terwakili</v>
      </c>
      <c r="J3860" s="106">
        <f t="shared" si="424"/>
        <v>69157614.003859997</v>
      </c>
      <c r="K3860" s="105">
        <f t="shared" si="425"/>
        <v>69157614</v>
      </c>
      <c r="L3860" s="106">
        <f t="shared" si="426"/>
        <v>69157614.003859997</v>
      </c>
    </row>
    <row r="3861" spans="1:12" x14ac:dyDescent="0.3">
      <c r="A3861" s="104" t="s">
        <v>8093</v>
      </c>
      <c r="B3861" s="104" t="s">
        <v>8094</v>
      </c>
      <c r="C3861" s="105">
        <v>4404326</v>
      </c>
      <c r="D3861" s="105">
        <v>102561141</v>
      </c>
      <c r="E3861" s="106">
        <f t="shared" si="420"/>
        <v>23.286455407705969</v>
      </c>
      <c r="F3861" s="107">
        <f t="shared" si="421"/>
        <v>61</v>
      </c>
      <c r="G3861" s="107">
        <f>COUNTIF(Data_Eksportir!$H$2:$H$3401,A3861)</f>
        <v>0</v>
      </c>
      <c r="H3861" s="104" t="str">
        <f t="shared" si="422"/>
        <v>20 – 100</v>
      </c>
      <c r="I3861" s="104" t="str">
        <f t="shared" si="423"/>
        <v>Belum terwakili</v>
      </c>
      <c r="J3861" s="106">
        <f t="shared" si="424"/>
        <v>102561141.003861</v>
      </c>
      <c r="K3861" s="105">
        <f t="shared" si="425"/>
        <v>102561141</v>
      </c>
      <c r="L3861" s="106">
        <f t="shared" si="426"/>
        <v>102561141.003861</v>
      </c>
    </row>
    <row r="3862" spans="1:12" x14ac:dyDescent="0.3">
      <c r="A3862" s="104" t="s">
        <v>8095</v>
      </c>
      <c r="B3862" s="104" t="s">
        <v>8096</v>
      </c>
      <c r="C3862" s="105">
        <v>575559</v>
      </c>
      <c r="D3862" s="105">
        <v>13505016</v>
      </c>
      <c r="E3862" s="106">
        <f t="shared" si="420"/>
        <v>23.464173090856018</v>
      </c>
      <c r="F3862" s="107">
        <f t="shared" si="421"/>
        <v>61</v>
      </c>
      <c r="G3862" s="107">
        <f>COUNTIF(Data_Eksportir!$H$2:$H$3401,A3862)</f>
        <v>0</v>
      </c>
      <c r="H3862" s="104" t="str">
        <f t="shared" si="422"/>
        <v>20 – 100</v>
      </c>
      <c r="I3862" s="104" t="str">
        <f t="shared" si="423"/>
        <v>Belum terwakili</v>
      </c>
      <c r="J3862" s="106">
        <f t="shared" si="424"/>
        <v>13505016.003861999</v>
      </c>
      <c r="K3862" s="105">
        <f t="shared" si="425"/>
        <v>13505016</v>
      </c>
      <c r="L3862" s="106">
        <f t="shared" si="426"/>
        <v>13505016.003861999</v>
      </c>
    </row>
    <row r="3863" spans="1:12" x14ac:dyDescent="0.3">
      <c r="A3863" s="104" t="s">
        <v>8097</v>
      </c>
      <c r="B3863" s="104" t="s">
        <v>8098</v>
      </c>
      <c r="C3863" s="105">
        <v>1397</v>
      </c>
      <c r="D3863" s="105">
        <v>26738</v>
      </c>
      <c r="E3863" s="106">
        <f t="shared" si="420"/>
        <v>19.139584824624194</v>
      </c>
      <c r="F3863" s="107">
        <f t="shared" si="421"/>
        <v>61</v>
      </c>
      <c r="G3863" s="107">
        <f>COUNTIF(Data_Eksportir!$H$2:$H$3401,A3863)</f>
        <v>0</v>
      </c>
      <c r="H3863" s="104" t="str">
        <f t="shared" si="422"/>
        <v>5 – 20</v>
      </c>
      <c r="I3863" s="104" t="str">
        <f t="shared" si="423"/>
        <v>Di bawah ambang nilai</v>
      </c>
      <c r="J3863" s="106">
        <f t="shared" si="424"/>
        <v>26738.003863000002</v>
      </c>
      <c r="K3863" s="105">
        <f t="shared" si="425"/>
        <v>0</v>
      </c>
      <c r="L3863" s="106">
        <f t="shared" si="426"/>
        <v>0</v>
      </c>
    </row>
    <row r="3864" spans="1:12" x14ac:dyDescent="0.3">
      <c r="A3864" s="104" t="s">
        <v>8099</v>
      </c>
      <c r="B3864" s="104" t="s">
        <v>8100</v>
      </c>
      <c r="C3864" s="105">
        <v>1234077</v>
      </c>
      <c r="D3864" s="105">
        <v>27039943</v>
      </c>
      <c r="E3864" s="106">
        <f t="shared" si="420"/>
        <v>21.911066327303725</v>
      </c>
      <c r="F3864" s="107">
        <f t="shared" si="421"/>
        <v>61</v>
      </c>
      <c r="G3864" s="107">
        <f>COUNTIF(Data_Eksportir!$H$2:$H$3401,A3864)</f>
        <v>0</v>
      </c>
      <c r="H3864" s="104" t="str">
        <f t="shared" si="422"/>
        <v>20 – 100</v>
      </c>
      <c r="I3864" s="104" t="str">
        <f t="shared" si="423"/>
        <v>Belum terwakili</v>
      </c>
      <c r="J3864" s="106">
        <f t="shared" si="424"/>
        <v>27039943.003864001</v>
      </c>
      <c r="K3864" s="105">
        <f t="shared" si="425"/>
        <v>27039943</v>
      </c>
      <c r="L3864" s="106">
        <f t="shared" si="426"/>
        <v>27039943.003864001</v>
      </c>
    </row>
    <row r="3865" spans="1:12" x14ac:dyDescent="0.3">
      <c r="A3865" s="104" t="s">
        <v>8101</v>
      </c>
      <c r="B3865" s="104" t="s">
        <v>8102</v>
      </c>
      <c r="C3865" s="105">
        <v>178650</v>
      </c>
      <c r="D3865" s="105">
        <v>2144599</v>
      </c>
      <c r="E3865" s="106">
        <f t="shared" si="420"/>
        <v>12.004472432129862</v>
      </c>
      <c r="F3865" s="107">
        <f t="shared" si="421"/>
        <v>61</v>
      </c>
      <c r="G3865" s="107">
        <f>COUNTIF(Data_Eksportir!$H$2:$H$3401,A3865)</f>
        <v>2</v>
      </c>
      <c r="H3865" s="104" t="str">
        <f t="shared" si="422"/>
        <v>5 – 20</v>
      </c>
      <c r="I3865" s="104" t="str">
        <f t="shared" si="423"/>
        <v>Di bawah ambang nilai</v>
      </c>
      <c r="J3865" s="106">
        <f t="shared" si="424"/>
        <v>2144599.0038649999</v>
      </c>
      <c r="K3865" s="105">
        <f t="shared" si="425"/>
        <v>0</v>
      </c>
      <c r="L3865" s="106">
        <f t="shared" si="426"/>
        <v>0</v>
      </c>
    </row>
    <row r="3866" spans="1:12" x14ac:dyDescent="0.3">
      <c r="A3866" s="104" t="s">
        <v>8103</v>
      </c>
      <c r="B3866" s="104" t="s">
        <v>8104</v>
      </c>
      <c r="C3866" s="105">
        <v>1115047</v>
      </c>
      <c r="D3866" s="105">
        <v>20963623</v>
      </c>
      <c r="E3866" s="106">
        <f t="shared" si="420"/>
        <v>18.800663111061684</v>
      </c>
      <c r="F3866" s="107">
        <f t="shared" si="421"/>
        <v>61</v>
      </c>
      <c r="G3866" s="107">
        <f>COUNTIF(Data_Eksportir!$H$2:$H$3401,A3866)</f>
        <v>0</v>
      </c>
      <c r="H3866" s="104" t="str">
        <f t="shared" si="422"/>
        <v>5 – 20</v>
      </c>
      <c r="I3866" s="104" t="str">
        <f t="shared" si="423"/>
        <v>Belum terwakili</v>
      </c>
      <c r="J3866" s="106">
        <f t="shared" si="424"/>
        <v>20963623.003865998</v>
      </c>
      <c r="K3866" s="105">
        <f t="shared" si="425"/>
        <v>20963623</v>
      </c>
      <c r="L3866" s="106">
        <f t="shared" si="426"/>
        <v>20963623.003865998</v>
      </c>
    </row>
    <row r="3867" spans="1:12" x14ac:dyDescent="0.3">
      <c r="A3867" s="104" t="s">
        <v>8105</v>
      </c>
      <c r="B3867" s="104" t="s">
        <v>8106</v>
      </c>
      <c r="C3867" s="105">
        <v>12895</v>
      </c>
      <c r="D3867" s="105">
        <v>294537</v>
      </c>
      <c r="E3867" s="106">
        <f t="shared" si="420"/>
        <v>22.841178751454052</v>
      </c>
      <c r="F3867" s="107">
        <f t="shared" si="421"/>
        <v>61</v>
      </c>
      <c r="G3867" s="107">
        <f>COUNTIF(Data_Eksportir!$H$2:$H$3401,A3867)</f>
        <v>0</v>
      </c>
      <c r="H3867" s="104" t="str">
        <f t="shared" si="422"/>
        <v>20 – 100</v>
      </c>
      <c r="I3867" s="104" t="str">
        <f t="shared" si="423"/>
        <v>Di bawah ambang nilai</v>
      </c>
      <c r="J3867" s="106">
        <f t="shared" si="424"/>
        <v>294537.00386699999</v>
      </c>
      <c r="K3867" s="105">
        <f t="shared" si="425"/>
        <v>0</v>
      </c>
      <c r="L3867" s="106">
        <f t="shared" si="426"/>
        <v>0</v>
      </c>
    </row>
    <row r="3868" spans="1:12" x14ac:dyDescent="0.3">
      <c r="A3868" s="104" t="s">
        <v>8107</v>
      </c>
      <c r="B3868" s="104" t="s">
        <v>8108</v>
      </c>
      <c r="C3868" s="105">
        <v>63</v>
      </c>
      <c r="D3868" s="105">
        <v>8024</v>
      </c>
      <c r="E3868" s="106">
        <f t="shared" si="420"/>
        <v>127.36507936507937</v>
      </c>
      <c r="F3868" s="107">
        <f t="shared" si="421"/>
        <v>61</v>
      </c>
      <c r="G3868" s="107">
        <f>COUNTIF(Data_Eksportir!$H$2:$H$3401,A3868)</f>
        <v>0</v>
      </c>
      <c r="H3868" s="104" t="str">
        <f t="shared" si="422"/>
        <v>100 ke atas</v>
      </c>
      <c r="I3868" s="104" t="str">
        <f t="shared" si="423"/>
        <v>Di bawah ambang nilai</v>
      </c>
      <c r="J3868" s="106">
        <f t="shared" si="424"/>
        <v>8024.0038679999998</v>
      </c>
      <c r="K3868" s="105">
        <f t="shared" si="425"/>
        <v>0</v>
      </c>
      <c r="L3868" s="106">
        <f t="shared" si="426"/>
        <v>0</v>
      </c>
    </row>
    <row r="3869" spans="1:12" x14ac:dyDescent="0.3">
      <c r="A3869" s="104" t="s">
        <v>8109</v>
      </c>
      <c r="B3869" s="104" t="s">
        <v>8110</v>
      </c>
      <c r="C3869" s="105">
        <v>64772</v>
      </c>
      <c r="D3869" s="105">
        <v>1957089</v>
      </c>
      <c r="E3869" s="106">
        <f t="shared" si="420"/>
        <v>30.215046625084913</v>
      </c>
      <c r="F3869" s="107">
        <f t="shared" si="421"/>
        <v>61</v>
      </c>
      <c r="G3869" s="107">
        <f>COUNTIF(Data_Eksportir!$H$2:$H$3401,A3869)</f>
        <v>0</v>
      </c>
      <c r="H3869" s="104" t="str">
        <f t="shared" si="422"/>
        <v>20 – 100</v>
      </c>
      <c r="I3869" s="104" t="str">
        <f t="shared" si="423"/>
        <v>Di bawah ambang nilai</v>
      </c>
      <c r="J3869" s="106">
        <f t="shared" si="424"/>
        <v>1957089.0038689999</v>
      </c>
      <c r="K3869" s="105">
        <f t="shared" si="425"/>
        <v>0</v>
      </c>
      <c r="L3869" s="106">
        <f t="shared" si="426"/>
        <v>0</v>
      </c>
    </row>
    <row r="3870" spans="1:12" x14ac:dyDescent="0.3">
      <c r="A3870" s="104" t="s">
        <v>8111</v>
      </c>
      <c r="B3870" s="104" t="s">
        <v>8112</v>
      </c>
      <c r="C3870" s="105">
        <v>44826</v>
      </c>
      <c r="D3870" s="105">
        <v>1345610</v>
      </c>
      <c r="E3870" s="106">
        <f t="shared" si="420"/>
        <v>30.018516039798332</v>
      </c>
      <c r="F3870" s="107">
        <f t="shared" si="421"/>
        <v>61</v>
      </c>
      <c r="G3870" s="107">
        <f>COUNTIF(Data_Eksportir!$H$2:$H$3401,A3870)</f>
        <v>0</v>
      </c>
      <c r="H3870" s="104" t="str">
        <f t="shared" si="422"/>
        <v>20 – 100</v>
      </c>
      <c r="I3870" s="104" t="str">
        <f t="shared" si="423"/>
        <v>Di bawah ambang nilai</v>
      </c>
      <c r="J3870" s="106">
        <f t="shared" si="424"/>
        <v>1345610.0038699999</v>
      </c>
      <c r="K3870" s="105">
        <f t="shared" si="425"/>
        <v>0</v>
      </c>
      <c r="L3870" s="106">
        <f t="shared" si="426"/>
        <v>0</v>
      </c>
    </row>
    <row r="3871" spans="1:12" x14ac:dyDescent="0.3">
      <c r="A3871" s="104" t="s">
        <v>8113</v>
      </c>
      <c r="B3871" s="104" t="s">
        <v>8114</v>
      </c>
      <c r="C3871" s="105">
        <v>745693</v>
      </c>
      <c r="D3871" s="105">
        <v>23244831</v>
      </c>
      <c r="E3871" s="106">
        <f t="shared" si="420"/>
        <v>31.172119089223045</v>
      </c>
      <c r="F3871" s="107">
        <f t="shared" si="421"/>
        <v>61</v>
      </c>
      <c r="G3871" s="107">
        <f>COUNTIF(Data_Eksportir!$H$2:$H$3401,A3871)</f>
        <v>0</v>
      </c>
      <c r="H3871" s="104" t="str">
        <f t="shared" si="422"/>
        <v>20 – 100</v>
      </c>
      <c r="I3871" s="104" t="str">
        <f t="shared" si="423"/>
        <v>Belum terwakili</v>
      </c>
      <c r="J3871" s="106">
        <f t="shared" si="424"/>
        <v>23244831.003871001</v>
      </c>
      <c r="K3871" s="105">
        <f t="shared" si="425"/>
        <v>23244831</v>
      </c>
      <c r="L3871" s="106">
        <f t="shared" si="426"/>
        <v>23244831.003871001</v>
      </c>
    </row>
    <row r="3872" spans="1:12" x14ac:dyDescent="0.3">
      <c r="A3872" s="104" t="s">
        <v>8115</v>
      </c>
      <c r="B3872" s="104" t="s">
        <v>8116</v>
      </c>
      <c r="C3872" s="105">
        <v>1164226</v>
      </c>
      <c r="D3872" s="105">
        <v>40652258</v>
      </c>
      <c r="E3872" s="106">
        <f t="shared" si="420"/>
        <v>34.917840694160759</v>
      </c>
      <c r="F3872" s="107">
        <f t="shared" si="421"/>
        <v>61</v>
      </c>
      <c r="G3872" s="107">
        <f>COUNTIF(Data_Eksportir!$H$2:$H$3401,A3872)</f>
        <v>0</v>
      </c>
      <c r="H3872" s="104" t="str">
        <f t="shared" si="422"/>
        <v>20 – 100</v>
      </c>
      <c r="I3872" s="104" t="str">
        <f t="shared" si="423"/>
        <v>Belum terwakili</v>
      </c>
      <c r="J3872" s="106">
        <f t="shared" si="424"/>
        <v>40652258.003872</v>
      </c>
      <c r="K3872" s="105">
        <f t="shared" si="425"/>
        <v>40652258</v>
      </c>
      <c r="L3872" s="106">
        <f t="shared" si="426"/>
        <v>40652258.003872</v>
      </c>
    </row>
    <row r="3873" spans="1:12" x14ac:dyDescent="0.3">
      <c r="A3873" s="104" t="s">
        <v>8117</v>
      </c>
      <c r="B3873" s="104" t="s">
        <v>8118</v>
      </c>
      <c r="C3873" s="105">
        <v>1151</v>
      </c>
      <c r="D3873" s="105">
        <v>50416</v>
      </c>
      <c r="E3873" s="106">
        <f t="shared" si="420"/>
        <v>43.801911381407471</v>
      </c>
      <c r="F3873" s="107">
        <f t="shared" si="421"/>
        <v>61</v>
      </c>
      <c r="G3873" s="107">
        <f>COUNTIF(Data_Eksportir!$H$2:$H$3401,A3873)</f>
        <v>0</v>
      </c>
      <c r="H3873" s="104" t="str">
        <f t="shared" si="422"/>
        <v>20 – 100</v>
      </c>
      <c r="I3873" s="104" t="str">
        <f t="shared" si="423"/>
        <v>Di bawah ambang nilai</v>
      </c>
      <c r="J3873" s="106">
        <f t="shared" si="424"/>
        <v>50416.003873000001</v>
      </c>
      <c r="K3873" s="105">
        <f t="shared" si="425"/>
        <v>0</v>
      </c>
      <c r="L3873" s="106">
        <f t="shared" si="426"/>
        <v>0</v>
      </c>
    </row>
    <row r="3874" spans="1:12" x14ac:dyDescent="0.3">
      <c r="A3874" s="104" t="s">
        <v>8119</v>
      </c>
      <c r="B3874" s="104" t="s">
        <v>8120</v>
      </c>
      <c r="C3874" s="105">
        <v>9318</v>
      </c>
      <c r="D3874" s="105">
        <v>263561</v>
      </c>
      <c r="E3874" s="106">
        <f t="shared" si="420"/>
        <v>28.285147027259068</v>
      </c>
      <c r="F3874" s="107">
        <f t="shared" si="421"/>
        <v>61</v>
      </c>
      <c r="G3874" s="107">
        <f>COUNTIF(Data_Eksportir!$H$2:$H$3401,A3874)</f>
        <v>0</v>
      </c>
      <c r="H3874" s="104" t="str">
        <f t="shared" si="422"/>
        <v>20 – 100</v>
      </c>
      <c r="I3874" s="104" t="str">
        <f t="shared" si="423"/>
        <v>Di bawah ambang nilai</v>
      </c>
      <c r="J3874" s="106">
        <f t="shared" si="424"/>
        <v>263561.00387399999</v>
      </c>
      <c r="K3874" s="105">
        <f t="shared" si="425"/>
        <v>0</v>
      </c>
      <c r="L3874" s="106">
        <f t="shared" si="426"/>
        <v>0</v>
      </c>
    </row>
    <row r="3875" spans="1:12" x14ac:dyDescent="0.3">
      <c r="A3875" s="104" t="s">
        <v>8121</v>
      </c>
      <c r="B3875" s="104" t="s">
        <v>8122</v>
      </c>
      <c r="C3875" s="105">
        <v>6096</v>
      </c>
      <c r="D3875" s="105">
        <v>193092</v>
      </c>
      <c r="E3875" s="106">
        <f t="shared" si="420"/>
        <v>31.6751968503937</v>
      </c>
      <c r="F3875" s="107">
        <f t="shared" si="421"/>
        <v>61</v>
      </c>
      <c r="G3875" s="107">
        <f>COUNTIF(Data_Eksportir!$H$2:$H$3401,A3875)</f>
        <v>0</v>
      </c>
      <c r="H3875" s="104" t="str">
        <f t="shared" si="422"/>
        <v>20 – 100</v>
      </c>
      <c r="I3875" s="104" t="str">
        <f t="shared" si="423"/>
        <v>Di bawah ambang nilai</v>
      </c>
      <c r="J3875" s="106">
        <f t="shared" si="424"/>
        <v>193092.00387499999</v>
      </c>
      <c r="K3875" s="105">
        <f t="shared" si="425"/>
        <v>0</v>
      </c>
      <c r="L3875" s="106">
        <f t="shared" si="426"/>
        <v>0</v>
      </c>
    </row>
    <row r="3876" spans="1:12" x14ac:dyDescent="0.3">
      <c r="A3876" s="104" t="s">
        <v>8123</v>
      </c>
      <c r="B3876" s="104" t="s">
        <v>8124</v>
      </c>
      <c r="C3876" s="105">
        <v>2</v>
      </c>
      <c r="D3876" s="105">
        <v>404</v>
      </c>
      <c r="E3876" s="106">
        <f t="shared" si="420"/>
        <v>202</v>
      </c>
      <c r="F3876" s="107">
        <f t="shared" si="421"/>
        <v>61</v>
      </c>
      <c r="G3876" s="107">
        <f>COUNTIF(Data_Eksportir!$H$2:$H$3401,A3876)</f>
        <v>0</v>
      </c>
      <c r="H3876" s="104" t="str">
        <f t="shared" si="422"/>
        <v>100 ke atas</v>
      </c>
      <c r="I3876" s="104" t="str">
        <f t="shared" si="423"/>
        <v>Di bawah ambang nilai</v>
      </c>
      <c r="J3876" s="106">
        <f t="shared" si="424"/>
        <v>404.00387599999999</v>
      </c>
      <c r="K3876" s="105">
        <f t="shared" si="425"/>
        <v>0</v>
      </c>
      <c r="L3876" s="106">
        <f t="shared" si="426"/>
        <v>0</v>
      </c>
    </row>
    <row r="3877" spans="1:12" x14ac:dyDescent="0.3">
      <c r="A3877" s="104" t="s">
        <v>8125</v>
      </c>
      <c r="B3877" s="104" t="s">
        <v>8126</v>
      </c>
      <c r="C3877" s="105">
        <v>72</v>
      </c>
      <c r="D3877" s="105">
        <v>160</v>
      </c>
      <c r="E3877" s="106">
        <f t="shared" si="420"/>
        <v>2.2222222222222223</v>
      </c>
      <c r="F3877" s="107">
        <f t="shared" si="421"/>
        <v>61</v>
      </c>
      <c r="G3877" s="107">
        <f>COUNTIF(Data_Eksportir!$H$2:$H$3401,A3877)</f>
        <v>0</v>
      </c>
      <c r="H3877" s="104" t="str">
        <f t="shared" si="422"/>
        <v>1 – 5</v>
      </c>
      <c r="I3877" s="104" t="str">
        <f t="shared" si="423"/>
        <v>Di bawah ambang nilai</v>
      </c>
      <c r="J3877" s="106">
        <f t="shared" si="424"/>
        <v>160.00387699999999</v>
      </c>
      <c r="K3877" s="105">
        <f t="shared" si="425"/>
        <v>0</v>
      </c>
      <c r="L3877" s="106">
        <f t="shared" si="426"/>
        <v>0</v>
      </c>
    </row>
    <row r="3878" spans="1:12" x14ac:dyDescent="0.3">
      <c r="A3878" s="104" t="s">
        <v>8127</v>
      </c>
      <c r="B3878" s="104" t="s">
        <v>8128</v>
      </c>
      <c r="C3878" s="105">
        <v>167418</v>
      </c>
      <c r="D3878" s="105">
        <v>5739062</v>
      </c>
      <c r="E3878" s="106">
        <f t="shared" si="420"/>
        <v>34.279838488095663</v>
      </c>
      <c r="F3878" s="107">
        <f t="shared" si="421"/>
        <v>61</v>
      </c>
      <c r="G3878" s="107">
        <f>COUNTIF(Data_Eksportir!$H$2:$H$3401,A3878)</f>
        <v>0</v>
      </c>
      <c r="H3878" s="104" t="str">
        <f t="shared" si="422"/>
        <v>20 – 100</v>
      </c>
      <c r="I3878" s="104" t="str">
        <f t="shared" si="423"/>
        <v>Di bawah ambang nilai</v>
      </c>
      <c r="J3878" s="106">
        <f t="shared" si="424"/>
        <v>5739062.0038780002</v>
      </c>
      <c r="K3878" s="105">
        <f t="shared" si="425"/>
        <v>0</v>
      </c>
      <c r="L3878" s="106">
        <f t="shared" si="426"/>
        <v>0</v>
      </c>
    </row>
    <row r="3879" spans="1:12" x14ac:dyDescent="0.3">
      <c r="A3879" s="104" t="s">
        <v>8129</v>
      </c>
      <c r="B3879" s="104" t="s">
        <v>8130</v>
      </c>
      <c r="C3879" s="105">
        <v>2190117</v>
      </c>
      <c r="D3879" s="105">
        <v>49873374</v>
      </c>
      <c r="E3879" s="106">
        <f t="shared" si="420"/>
        <v>22.772013549961031</v>
      </c>
      <c r="F3879" s="107">
        <f t="shared" si="421"/>
        <v>61</v>
      </c>
      <c r="G3879" s="107">
        <f>COUNTIF(Data_Eksportir!$H$2:$H$3401,A3879)</f>
        <v>0</v>
      </c>
      <c r="H3879" s="104" t="str">
        <f t="shared" si="422"/>
        <v>20 – 100</v>
      </c>
      <c r="I3879" s="104" t="str">
        <f t="shared" si="423"/>
        <v>Belum terwakili</v>
      </c>
      <c r="J3879" s="106">
        <f t="shared" si="424"/>
        <v>49873374.003879003</v>
      </c>
      <c r="K3879" s="105">
        <f t="shared" si="425"/>
        <v>49873374</v>
      </c>
      <c r="L3879" s="106">
        <f t="shared" si="426"/>
        <v>49873374.003879003</v>
      </c>
    </row>
    <row r="3880" spans="1:12" x14ac:dyDescent="0.3">
      <c r="A3880" s="104" t="s">
        <v>8131</v>
      </c>
      <c r="B3880" s="104" t="s">
        <v>8132</v>
      </c>
      <c r="C3880" s="105">
        <v>244342</v>
      </c>
      <c r="D3880" s="105">
        <v>6815626</v>
      </c>
      <c r="E3880" s="106">
        <f t="shared" si="420"/>
        <v>27.893796400127691</v>
      </c>
      <c r="F3880" s="107">
        <f t="shared" si="421"/>
        <v>61</v>
      </c>
      <c r="G3880" s="107">
        <f>COUNTIF(Data_Eksportir!$H$2:$H$3401,A3880)</f>
        <v>0</v>
      </c>
      <c r="H3880" s="104" t="str">
        <f t="shared" si="422"/>
        <v>20 – 100</v>
      </c>
      <c r="I3880" s="104" t="str">
        <f t="shared" si="423"/>
        <v>Di bawah ambang nilai</v>
      </c>
      <c r="J3880" s="106">
        <f t="shared" si="424"/>
        <v>6815626.0038799997</v>
      </c>
      <c r="K3880" s="105">
        <f t="shared" si="425"/>
        <v>0</v>
      </c>
      <c r="L3880" s="106">
        <f t="shared" si="426"/>
        <v>0</v>
      </c>
    </row>
    <row r="3881" spans="1:12" x14ac:dyDescent="0.3">
      <c r="A3881" s="104" t="s">
        <v>8133</v>
      </c>
      <c r="B3881" s="104" t="s">
        <v>8134</v>
      </c>
      <c r="C3881" s="105">
        <v>13169240</v>
      </c>
      <c r="D3881" s="105">
        <v>65764324</v>
      </c>
      <c r="E3881" s="106">
        <f t="shared" si="420"/>
        <v>4.9937827847316933</v>
      </c>
      <c r="F3881" s="107">
        <f t="shared" si="421"/>
        <v>61</v>
      </c>
      <c r="G3881" s="107">
        <f>COUNTIF(Data_Eksportir!$H$2:$H$3401,A3881)</f>
        <v>0</v>
      </c>
      <c r="H3881" s="104" t="str">
        <f t="shared" si="422"/>
        <v>1 – 5</v>
      </c>
      <c r="I3881" s="104" t="str">
        <f t="shared" si="423"/>
        <v>Belum terwakili</v>
      </c>
      <c r="J3881" s="106">
        <f t="shared" si="424"/>
        <v>65764324.003881</v>
      </c>
      <c r="K3881" s="105">
        <f t="shared" si="425"/>
        <v>65764324</v>
      </c>
      <c r="L3881" s="106">
        <f t="shared" si="426"/>
        <v>65764324.003881</v>
      </c>
    </row>
    <row r="3882" spans="1:12" x14ac:dyDescent="0.3">
      <c r="A3882" s="104" t="s">
        <v>8135</v>
      </c>
      <c r="B3882" s="104" t="s">
        <v>8136</v>
      </c>
      <c r="C3882" s="105">
        <v>109</v>
      </c>
      <c r="D3882" s="105">
        <v>389</v>
      </c>
      <c r="E3882" s="106">
        <f t="shared" si="420"/>
        <v>3.5688073394495414</v>
      </c>
      <c r="F3882" s="107">
        <f t="shared" si="421"/>
        <v>61</v>
      </c>
      <c r="G3882" s="107">
        <f>COUNTIF(Data_Eksportir!$H$2:$H$3401,A3882)</f>
        <v>0</v>
      </c>
      <c r="H3882" s="104" t="str">
        <f t="shared" si="422"/>
        <v>1 – 5</v>
      </c>
      <c r="I3882" s="104" t="str">
        <f t="shared" si="423"/>
        <v>Di bawah ambang nilai</v>
      </c>
      <c r="J3882" s="106">
        <f t="shared" si="424"/>
        <v>389.00388199999998</v>
      </c>
      <c r="K3882" s="105">
        <f t="shared" si="425"/>
        <v>0</v>
      </c>
      <c r="L3882" s="106">
        <f t="shared" si="426"/>
        <v>0</v>
      </c>
    </row>
    <row r="3883" spans="1:12" x14ac:dyDescent="0.3">
      <c r="A3883" s="104" t="s">
        <v>8137</v>
      </c>
      <c r="B3883" s="104" t="s">
        <v>8138</v>
      </c>
      <c r="C3883" s="105">
        <v>1991259</v>
      </c>
      <c r="D3883" s="105">
        <v>29316861</v>
      </c>
      <c r="E3883" s="106">
        <f t="shared" si="420"/>
        <v>14.722776394230987</v>
      </c>
      <c r="F3883" s="107">
        <f t="shared" si="421"/>
        <v>61</v>
      </c>
      <c r="G3883" s="107">
        <f>COUNTIF(Data_Eksportir!$H$2:$H$3401,A3883)</f>
        <v>0</v>
      </c>
      <c r="H3883" s="104" t="str">
        <f t="shared" si="422"/>
        <v>5 – 20</v>
      </c>
      <c r="I3883" s="104" t="str">
        <f t="shared" si="423"/>
        <v>Belum terwakili</v>
      </c>
      <c r="J3883" s="106">
        <f t="shared" si="424"/>
        <v>29316861.003883</v>
      </c>
      <c r="K3883" s="105">
        <f t="shared" si="425"/>
        <v>29316861</v>
      </c>
      <c r="L3883" s="106">
        <f t="shared" si="426"/>
        <v>29316861.003883</v>
      </c>
    </row>
    <row r="3884" spans="1:12" x14ac:dyDescent="0.3">
      <c r="A3884" s="104" t="s">
        <v>8139</v>
      </c>
      <c r="B3884" s="104" t="s">
        <v>8140</v>
      </c>
      <c r="C3884" s="105">
        <v>681</v>
      </c>
      <c r="D3884" s="105">
        <v>4827</v>
      </c>
      <c r="E3884" s="106">
        <f t="shared" si="420"/>
        <v>7.0881057268722465</v>
      </c>
      <c r="F3884" s="107">
        <f t="shared" si="421"/>
        <v>61</v>
      </c>
      <c r="G3884" s="107">
        <f>COUNTIF(Data_Eksportir!$H$2:$H$3401,A3884)</f>
        <v>0</v>
      </c>
      <c r="H3884" s="104" t="str">
        <f t="shared" si="422"/>
        <v>5 – 20</v>
      </c>
      <c r="I3884" s="104" t="str">
        <f t="shared" si="423"/>
        <v>Di bawah ambang nilai</v>
      </c>
      <c r="J3884" s="106">
        <f t="shared" si="424"/>
        <v>4827.0038839999997</v>
      </c>
      <c r="K3884" s="105">
        <f t="shared" si="425"/>
        <v>0</v>
      </c>
      <c r="L3884" s="106">
        <f t="shared" si="426"/>
        <v>0</v>
      </c>
    </row>
    <row r="3885" spans="1:12" x14ac:dyDescent="0.3">
      <c r="A3885" s="104" t="s">
        <v>8141</v>
      </c>
      <c r="B3885" s="104" t="s">
        <v>8142</v>
      </c>
      <c r="C3885" s="105">
        <v>3604</v>
      </c>
      <c r="D3885" s="105">
        <v>47870</v>
      </c>
      <c r="E3885" s="106">
        <f t="shared" si="420"/>
        <v>13.282463928967813</v>
      </c>
      <c r="F3885" s="107">
        <f t="shared" si="421"/>
        <v>61</v>
      </c>
      <c r="G3885" s="107">
        <f>COUNTIF(Data_Eksportir!$H$2:$H$3401,A3885)</f>
        <v>0</v>
      </c>
      <c r="H3885" s="104" t="str">
        <f t="shared" si="422"/>
        <v>5 – 20</v>
      </c>
      <c r="I3885" s="104" t="str">
        <f t="shared" si="423"/>
        <v>Di bawah ambang nilai</v>
      </c>
      <c r="J3885" s="106">
        <f t="shared" si="424"/>
        <v>47870.003884999998</v>
      </c>
      <c r="K3885" s="105">
        <f t="shared" si="425"/>
        <v>0</v>
      </c>
      <c r="L3885" s="106">
        <f t="shared" si="426"/>
        <v>0</v>
      </c>
    </row>
    <row r="3886" spans="1:12" x14ac:dyDescent="0.3">
      <c r="A3886" s="104" t="s">
        <v>8143</v>
      </c>
      <c r="B3886" s="104" t="s">
        <v>8144</v>
      </c>
      <c r="C3886" s="105">
        <v>5933</v>
      </c>
      <c r="D3886" s="105">
        <v>269356</v>
      </c>
      <c r="E3886" s="106">
        <f t="shared" si="420"/>
        <v>45.399629192651275</v>
      </c>
      <c r="F3886" s="107">
        <f t="shared" si="421"/>
        <v>61</v>
      </c>
      <c r="G3886" s="107">
        <f>COUNTIF(Data_Eksportir!$H$2:$H$3401,A3886)</f>
        <v>0</v>
      </c>
      <c r="H3886" s="104" t="str">
        <f t="shared" si="422"/>
        <v>20 – 100</v>
      </c>
      <c r="I3886" s="104" t="str">
        <f t="shared" si="423"/>
        <v>Di bawah ambang nilai</v>
      </c>
      <c r="J3886" s="106">
        <f t="shared" si="424"/>
        <v>269356.00388600002</v>
      </c>
      <c r="K3886" s="105">
        <f t="shared" si="425"/>
        <v>0</v>
      </c>
      <c r="L3886" s="106">
        <f t="shared" si="426"/>
        <v>0</v>
      </c>
    </row>
    <row r="3887" spans="1:12" x14ac:dyDescent="0.3">
      <c r="A3887" s="104" t="s">
        <v>8145</v>
      </c>
      <c r="B3887" s="104" t="s">
        <v>8146</v>
      </c>
      <c r="C3887" s="105">
        <v>38076</v>
      </c>
      <c r="D3887" s="105">
        <v>1149997</v>
      </c>
      <c r="E3887" s="106">
        <f t="shared" si="420"/>
        <v>30.202673600168083</v>
      </c>
      <c r="F3887" s="107">
        <f t="shared" si="421"/>
        <v>61</v>
      </c>
      <c r="G3887" s="107">
        <f>COUNTIF(Data_Eksportir!$H$2:$H$3401,A3887)</f>
        <v>0</v>
      </c>
      <c r="H3887" s="104" t="str">
        <f t="shared" si="422"/>
        <v>20 – 100</v>
      </c>
      <c r="I3887" s="104" t="str">
        <f t="shared" si="423"/>
        <v>Di bawah ambang nilai</v>
      </c>
      <c r="J3887" s="106">
        <f t="shared" si="424"/>
        <v>1149997.003887</v>
      </c>
      <c r="K3887" s="105">
        <f t="shared" si="425"/>
        <v>0</v>
      </c>
      <c r="L3887" s="106">
        <f t="shared" si="426"/>
        <v>0</v>
      </c>
    </row>
    <row r="3888" spans="1:12" x14ac:dyDescent="0.3">
      <c r="A3888" s="104" t="s">
        <v>8147</v>
      </c>
      <c r="B3888" s="104" t="s">
        <v>8148</v>
      </c>
      <c r="C3888" s="105">
        <v>20808</v>
      </c>
      <c r="D3888" s="105">
        <v>473408</v>
      </c>
      <c r="E3888" s="106">
        <f t="shared" si="420"/>
        <v>22.751249519415609</v>
      </c>
      <c r="F3888" s="107">
        <f t="shared" si="421"/>
        <v>61</v>
      </c>
      <c r="G3888" s="107">
        <f>COUNTIF(Data_Eksportir!$H$2:$H$3401,A3888)</f>
        <v>0</v>
      </c>
      <c r="H3888" s="104" t="str">
        <f t="shared" si="422"/>
        <v>20 – 100</v>
      </c>
      <c r="I3888" s="104" t="str">
        <f t="shared" si="423"/>
        <v>Di bawah ambang nilai</v>
      </c>
      <c r="J3888" s="106">
        <f t="shared" si="424"/>
        <v>473408.00388799998</v>
      </c>
      <c r="K3888" s="105">
        <f t="shared" si="425"/>
        <v>0</v>
      </c>
      <c r="L3888" s="106">
        <f t="shared" si="426"/>
        <v>0</v>
      </c>
    </row>
    <row r="3889" spans="1:12" x14ac:dyDescent="0.3">
      <c r="A3889" s="104" t="s">
        <v>8149</v>
      </c>
      <c r="B3889" s="104" t="s">
        <v>8150</v>
      </c>
      <c r="C3889" s="105">
        <v>259572</v>
      </c>
      <c r="D3889" s="105">
        <v>274</v>
      </c>
      <c r="E3889" s="106">
        <f t="shared" si="420"/>
        <v>1.0555838071902978E-3</v>
      </c>
      <c r="F3889" s="107">
        <f t="shared" si="421"/>
        <v>61</v>
      </c>
      <c r="G3889" s="107">
        <f>COUNTIF(Data_Eksportir!$H$2:$H$3401,A3889)</f>
        <v>0</v>
      </c>
      <c r="H3889" s="104" t="str">
        <f t="shared" si="422"/>
        <v>Di bawah 1</v>
      </c>
      <c r="I3889" s="104" t="str">
        <f t="shared" si="423"/>
        <v>Di bawah ambang nilai</v>
      </c>
      <c r="J3889" s="106">
        <f t="shared" si="424"/>
        <v>274.00388900000002</v>
      </c>
      <c r="K3889" s="105">
        <f t="shared" si="425"/>
        <v>0</v>
      </c>
      <c r="L3889" s="106">
        <f t="shared" si="426"/>
        <v>0</v>
      </c>
    </row>
    <row r="3890" spans="1:12" x14ac:dyDescent="0.3">
      <c r="A3890" s="104" t="s">
        <v>8151</v>
      </c>
      <c r="B3890" s="104" t="s">
        <v>8152</v>
      </c>
      <c r="C3890" s="105">
        <v>1146</v>
      </c>
      <c r="D3890" s="105">
        <v>2846</v>
      </c>
      <c r="E3890" s="106">
        <f t="shared" si="420"/>
        <v>2.4834205933682374</v>
      </c>
      <c r="F3890" s="107">
        <f t="shared" si="421"/>
        <v>61</v>
      </c>
      <c r="G3890" s="107">
        <f>COUNTIF(Data_Eksportir!$H$2:$H$3401,A3890)</f>
        <v>0</v>
      </c>
      <c r="H3890" s="104" t="str">
        <f t="shared" si="422"/>
        <v>1 – 5</v>
      </c>
      <c r="I3890" s="104" t="str">
        <f t="shared" si="423"/>
        <v>Di bawah ambang nilai</v>
      </c>
      <c r="J3890" s="106">
        <f t="shared" si="424"/>
        <v>2846.00389</v>
      </c>
      <c r="K3890" s="105">
        <f t="shared" si="425"/>
        <v>0</v>
      </c>
      <c r="L3890" s="106">
        <f t="shared" si="426"/>
        <v>0</v>
      </c>
    </row>
    <row r="3891" spans="1:12" x14ac:dyDescent="0.3">
      <c r="A3891" s="104" t="s">
        <v>8153</v>
      </c>
      <c r="B3891" s="104" t="s">
        <v>8154</v>
      </c>
      <c r="C3891" s="105">
        <v>86</v>
      </c>
      <c r="D3891" s="105">
        <v>1705</v>
      </c>
      <c r="E3891" s="106">
        <f t="shared" si="420"/>
        <v>19.825581395348838</v>
      </c>
      <c r="F3891" s="107">
        <f t="shared" si="421"/>
        <v>61</v>
      </c>
      <c r="G3891" s="107">
        <f>COUNTIF(Data_Eksportir!$H$2:$H$3401,A3891)</f>
        <v>0</v>
      </c>
      <c r="H3891" s="104" t="str">
        <f t="shared" si="422"/>
        <v>5 – 20</v>
      </c>
      <c r="I3891" s="104" t="str">
        <f t="shared" si="423"/>
        <v>Di bawah ambang nilai</v>
      </c>
      <c r="J3891" s="106">
        <f t="shared" si="424"/>
        <v>1705.0038910000001</v>
      </c>
      <c r="K3891" s="105">
        <f t="shared" si="425"/>
        <v>0</v>
      </c>
      <c r="L3891" s="106">
        <f t="shared" si="426"/>
        <v>0</v>
      </c>
    </row>
    <row r="3892" spans="1:12" x14ac:dyDescent="0.3">
      <c r="A3892" s="104" t="s">
        <v>8155</v>
      </c>
      <c r="B3892" s="104" t="s">
        <v>8156</v>
      </c>
      <c r="C3892" s="105">
        <v>5193064</v>
      </c>
      <c r="D3892" s="105">
        <v>59335026</v>
      </c>
      <c r="E3892" s="106">
        <f t="shared" si="420"/>
        <v>11.425822212089049</v>
      </c>
      <c r="F3892" s="107">
        <f t="shared" si="421"/>
        <v>61</v>
      </c>
      <c r="G3892" s="107">
        <f>COUNTIF(Data_Eksportir!$H$2:$H$3401,A3892)</f>
        <v>0</v>
      </c>
      <c r="H3892" s="104" t="str">
        <f t="shared" si="422"/>
        <v>5 – 20</v>
      </c>
      <c r="I3892" s="104" t="str">
        <f t="shared" si="423"/>
        <v>Belum terwakili</v>
      </c>
      <c r="J3892" s="106">
        <f t="shared" si="424"/>
        <v>59335026.003891997</v>
      </c>
      <c r="K3892" s="105">
        <f t="shared" si="425"/>
        <v>59335026</v>
      </c>
      <c r="L3892" s="106">
        <f t="shared" si="426"/>
        <v>59335026.003891997</v>
      </c>
    </row>
    <row r="3893" spans="1:12" x14ac:dyDescent="0.3">
      <c r="A3893" s="104" t="s">
        <v>8157</v>
      </c>
      <c r="B3893" s="104" t="s">
        <v>8158</v>
      </c>
      <c r="C3893" s="105">
        <v>906744</v>
      </c>
      <c r="D3893" s="105">
        <v>7755170</v>
      </c>
      <c r="E3893" s="106">
        <f t="shared" si="420"/>
        <v>8.5527668228298168</v>
      </c>
      <c r="F3893" s="107">
        <f t="shared" si="421"/>
        <v>61</v>
      </c>
      <c r="G3893" s="107">
        <f>COUNTIF(Data_Eksportir!$H$2:$H$3401,A3893)</f>
        <v>0</v>
      </c>
      <c r="H3893" s="104" t="str">
        <f t="shared" si="422"/>
        <v>5 – 20</v>
      </c>
      <c r="I3893" s="104" t="str">
        <f t="shared" si="423"/>
        <v>Di bawah ambang nilai</v>
      </c>
      <c r="J3893" s="106">
        <f t="shared" si="424"/>
        <v>7755170.0038930001</v>
      </c>
      <c r="K3893" s="105">
        <f t="shared" si="425"/>
        <v>0</v>
      </c>
      <c r="L3893" s="106">
        <f t="shared" si="426"/>
        <v>0</v>
      </c>
    </row>
    <row r="3894" spans="1:12" x14ac:dyDescent="0.3">
      <c r="A3894" s="104" t="s">
        <v>8159</v>
      </c>
      <c r="B3894" s="104" t="s">
        <v>8160</v>
      </c>
      <c r="C3894" s="105">
        <v>353357</v>
      </c>
      <c r="D3894" s="105">
        <v>5742986</v>
      </c>
      <c r="E3894" s="106">
        <f t="shared" si="420"/>
        <v>16.252645341679944</v>
      </c>
      <c r="F3894" s="107">
        <f t="shared" si="421"/>
        <v>61</v>
      </c>
      <c r="G3894" s="107">
        <f>COUNTIF(Data_Eksportir!$H$2:$H$3401,A3894)</f>
        <v>0</v>
      </c>
      <c r="H3894" s="104" t="str">
        <f t="shared" si="422"/>
        <v>5 – 20</v>
      </c>
      <c r="I3894" s="104" t="str">
        <f t="shared" si="423"/>
        <v>Di bawah ambang nilai</v>
      </c>
      <c r="J3894" s="106">
        <f t="shared" si="424"/>
        <v>5742986.0038940003</v>
      </c>
      <c r="K3894" s="105">
        <f t="shared" si="425"/>
        <v>0</v>
      </c>
      <c r="L3894" s="106">
        <f t="shared" si="426"/>
        <v>0</v>
      </c>
    </row>
    <row r="3895" spans="1:12" x14ac:dyDescent="0.3">
      <c r="A3895" s="104" t="s">
        <v>8161</v>
      </c>
      <c r="B3895" s="104" t="s">
        <v>8162</v>
      </c>
      <c r="C3895" s="105">
        <v>25611</v>
      </c>
      <c r="D3895" s="105">
        <v>1298073</v>
      </c>
      <c r="E3895" s="106">
        <f t="shared" si="420"/>
        <v>50.684198196087621</v>
      </c>
      <c r="F3895" s="107">
        <f t="shared" si="421"/>
        <v>61</v>
      </c>
      <c r="G3895" s="107">
        <f>COUNTIF(Data_Eksportir!$H$2:$H$3401,A3895)</f>
        <v>0</v>
      </c>
      <c r="H3895" s="104" t="str">
        <f t="shared" si="422"/>
        <v>20 – 100</v>
      </c>
      <c r="I3895" s="104" t="str">
        <f t="shared" si="423"/>
        <v>Di bawah ambang nilai</v>
      </c>
      <c r="J3895" s="106">
        <f t="shared" si="424"/>
        <v>1298073.0038950001</v>
      </c>
      <c r="K3895" s="105">
        <f t="shared" si="425"/>
        <v>0</v>
      </c>
      <c r="L3895" s="106">
        <f t="shared" si="426"/>
        <v>0</v>
      </c>
    </row>
    <row r="3896" spans="1:12" x14ac:dyDescent="0.3">
      <c r="A3896" s="104" t="s">
        <v>8163</v>
      </c>
      <c r="B3896" s="104" t="s">
        <v>8164</v>
      </c>
      <c r="C3896" s="105">
        <v>644916</v>
      </c>
      <c r="D3896" s="105">
        <v>23813225</v>
      </c>
      <c r="E3896" s="106">
        <f t="shared" si="420"/>
        <v>36.924537459141966</v>
      </c>
      <c r="F3896" s="107">
        <f t="shared" si="421"/>
        <v>61</v>
      </c>
      <c r="G3896" s="107">
        <f>COUNTIF(Data_Eksportir!$H$2:$H$3401,A3896)</f>
        <v>0</v>
      </c>
      <c r="H3896" s="104" t="str">
        <f t="shared" si="422"/>
        <v>20 – 100</v>
      </c>
      <c r="I3896" s="104" t="str">
        <f t="shared" si="423"/>
        <v>Belum terwakili</v>
      </c>
      <c r="J3896" s="106">
        <f t="shared" si="424"/>
        <v>23813225.003896002</v>
      </c>
      <c r="K3896" s="105">
        <f t="shared" si="425"/>
        <v>23813225</v>
      </c>
      <c r="L3896" s="106">
        <f t="shared" si="426"/>
        <v>23813225.003896002</v>
      </c>
    </row>
    <row r="3897" spans="1:12" x14ac:dyDescent="0.3">
      <c r="A3897" s="104" t="s">
        <v>8165</v>
      </c>
      <c r="B3897" s="104" t="s">
        <v>8166</v>
      </c>
      <c r="C3897" s="105">
        <v>1948</v>
      </c>
      <c r="D3897" s="105">
        <v>68175</v>
      </c>
      <c r="E3897" s="106">
        <f t="shared" si="420"/>
        <v>34.997433264887064</v>
      </c>
      <c r="F3897" s="107">
        <f t="shared" si="421"/>
        <v>61</v>
      </c>
      <c r="G3897" s="107">
        <f>COUNTIF(Data_Eksportir!$H$2:$H$3401,A3897)</f>
        <v>0</v>
      </c>
      <c r="H3897" s="104" t="str">
        <f t="shared" si="422"/>
        <v>20 – 100</v>
      </c>
      <c r="I3897" s="104" t="str">
        <f t="shared" si="423"/>
        <v>Di bawah ambang nilai</v>
      </c>
      <c r="J3897" s="106">
        <f t="shared" si="424"/>
        <v>68175.003897000002</v>
      </c>
      <c r="K3897" s="105">
        <f t="shared" si="425"/>
        <v>0</v>
      </c>
      <c r="L3897" s="106">
        <f t="shared" si="426"/>
        <v>0</v>
      </c>
    </row>
    <row r="3898" spans="1:12" x14ac:dyDescent="0.3">
      <c r="A3898" s="104" t="s">
        <v>8167</v>
      </c>
      <c r="B3898" s="104" t="s">
        <v>8168</v>
      </c>
      <c r="C3898" s="105">
        <v>272932</v>
      </c>
      <c r="D3898" s="105">
        <v>1254766</v>
      </c>
      <c r="E3898" s="106">
        <f t="shared" si="420"/>
        <v>4.5973575835739302</v>
      </c>
      <c r="F3898" s="107">
        <f t="shared" si="421"/>
        <v>61</v>
      </c>
      <c r="G3898" s="107">
        <f>COUNTIF(Data_Eksportir!$H$2:$H$3401,A3898)</f>
        <v>0</v>
      </c>
      <c r="H3898" s="104" t="str">
        <f t="shared" si="422"/>
        <v>1 – 5</v>
      </c>
      <c r="I3898" s="104" t="str">
        <f t="shared" si="423"/>
        <v>Di bawah ambang nilai</v>
      </c>
      <c r="J3898" s="106">
        <f t="shared" si="424"/>
        <v>1254766.0038980001</v>
      </c>
      <c r="K3898" s="105">
        <f t="shared" si="425"/>
        <v>0</v>
      </c>
      <c r="L3898" s="106">
        <f t="shared" si="426"/>
        <v>0</v>
      </c>
    </row>
    <row r="3899" spans="1:12" x14ac:dyDescent="0.3">
      <c r="A3899" s="104" t="s">
        <v>8169</v>
      </c>
      <c r="B3899" s="104" t="s">
        <v>8170</v>
      </c>
      <c r="C3899" s="105">
        <v>3263737</v>
      </c>
      <c r="D3899" s="105">
        <v>67038352</v>
      </c>
      <c r="E3899" s="106">
        <f t="shared" si="420"/>
        <v>20.540365844429253</v>
      </c>
      <c r="F3899" s="107">
        <f t="shared" si="421"/>
        <v>61</v>
      </c>
      <c r="G3899" s="107">
        <f>COUNTIF(Data_Eksportir!$H$2:$H$3401,A3899)</f>
        <v>0</v>
      </c>
      <c r="H3899" s="104" t="str">
        <f t="shared" si="422"/>
        <v>20 – 100</v>
      </c>
      <c r="I3899" s="104" t="str">
        <f t="shared" si="423"/>
        <v>Belum terwakili</v>
      </c>
      <c r="J3899" s="106">
        <f t="shared" si="424"/>
        <v>67038352.003899001</v>
      </c>
      <c r="K3899" s="105">
        <f t="shared" si="425"/>
        <v>67038352</v>
      </c>
      <c r="L3899" s="106">
        <f t="shared" si="426"/>
        <v>67038352.003899001</v>
      </c>
    </row>
    <row r="3900" spans="1:12" x14ac:dyDescent="0.3">
      <c r="A3900" s="104" t="s">
        <v>8171</v>
      </c>
      <c r="B3900" s="104" t="s">
        <v>8172</v>
      </c>
      <c r="C3900" s="105">
        <v>2005126</v>
      </c>
      <c r="D3900" s="105">
        <v>6598067</v>
      </c>
      <c r="E3900" s="106">
        <f t="shared" si="420"/>
        <v>3.2905996929868748</v>
      </c>
      <c r="F3900" s="107">
        <f t="shared" si="421"/>
        <v>61</v>
      </c>
      <c r="G3900" s="107">
        <f>COUNTIF(Data_Eksportir!$H$2:$H$3401,A3900)</f>
        <v>0</v>
      </c>
      <c r="H3900" s="104" t="str">
        <f t="shared" si="422"/>
        <v>1 – 5</v>
      </c>
      <c r="I3900" s="104" t="str">
        <f t="shared" si="423"/>
        <v>Di bawah ambang nilai</v>
      </c>
      <c r="J3900" s="106">
        <f t="shared" si="424"/>
        <v>6598067.0038999999</v>
      </c>
      <c r="K3900" s="105">
        <f t="shared" si="425"/>
        <v>0</v>
      </c>
      <c r="L3900" s="106">
        <f t="shared" si="426"/>
        <v>0</v>
      </c>
    </row>
    <row r="3901" spans="1:12" x14ac:dyDescent="0.3">
      <c r="A3901" s="104" t="s">
        <v>8173</v>
      </c>
      <c r="B3901" s="104" t="s">
        <v>8174</v>
      </c>
      <c r="C3901" s="105">
        <v>47957</v>
      </c>
      <c r="D3901" s="105">
        <v>218321</v>
      </c>
      <c r="E3901" s="106">
        <f t="shared" si="420"/>
        <v>4.5524323873469985</v>
      </c>
      <c r="F3901" s="107">
        <f t="shared" si="421"/>
        <v>61</v>
      </c>
      <c r="G3901" s="107">
        <f>COUNTIF(Data_Eksportir!$H$2:$H$3401,A3901)</f>
        <v>0</v>
      </c>
      <c r="H3901" s="104" t="str">
        <f t="shared" si="422"/>
        <v>1 – 5</v>
      </c>
      <c r="I3901" s="104" t="str">
        <f t="shared" si="423"/>
        <v>Di bawah ambang nilai</v>
      </c>
      <c r="J3901" s="106">
        <f t="shared" si="424"/>
        <v>218321.00390099999</v>
      </c>
      <c r="K3901" s="105">
        <f t="shared" si="425"/>
        <v>0</v>
      </c>
      <c r="L3901" s="106">
        <f t="shared" si="426"/>
        <v>0</v>
      </c>
    </row>
    <row r="3902" spans="1:12" x14ac:dyDescent="0.3">
      <c r="A3902" s="104" t="s">
        <v>8175</v>
      </c>
      <c r="B3902" s="104" t="s">
        <v>8176</v>
      </c>
      <c r="C3902" s="105">
        <v>216921</v>
      </c>
      <c r="D3902" s="105">
        <v>2207628</v>
      </c>
      <c r="E3902" s="106">
        <f t="shared" si="420"/>
        <v>10.177105951014424</v>
      </c>
      <c r="F3902" s="107">
        <f t="shared" si="421"/>
        <v>61</v>
      </c>
      <c r="G3902" s="107">
        <f>COUNTIF(Data_Eksportir!$H$2:$H$3401,A3902)</f>
        <v>0</v>
      </c>
      <c r="H3902" s="104" t="str">
        <f t="shared" si="422"/>
        <v>5 – 20</v>
      </c>
      <c r="I3902" s="104" t="str">
        <f t="shared" si="423"/>
        <v>Di bawah ambang nilai</v>
      </c>
      <c r="J3902" s="106">
        <f t="shared" si="424"/>
        <v>2207628.0039019999</v>
      </c>
      <c r="K3902" s="105">
        <f t="shared" si="425"/>
        <v>0</v>
      </c>
      <c r="L3902" s="106">
        <f t="shared" si="426"/>
        <v>0</v>
      </c>
    </row>
    <row r="3903" spans="1:12" x14ac:dyDescent="0.3">
      <c r="A3903" s="104" t="s">
        <v>8177</v>
      </c>
      <c r="B3903" s="104" t="s">
        <v>8178</v>
      </c>
      <c r="C3903" s="105">
        <v>4084</v>
      </c>
      <c r="D3903" s="105">
        <v>159138</v>
      </c>
      <c r="E3903" s="106">
        <f t="shared" si="420"/>
        <v>38.966209598432911</v>
      </c>
      <c r="F3903" s="107">
        <f t="shared" si="421"/>
        <v>61</v>
      </c>
      <c r="G3903" s="107">
        <f>COUNTIF(Data_Eksportir!$H$2:$H$3401,A3903)</f>
        <v>0</v>
      </c>
      <c r="H3903" s="104" t="str">
        <f t="shared" si="422"/>
        <v>20 – 100</v>
      </c>
      <c r="I3903" s="104" t="str">
        <f t="shared" si="423"/>
        <v>Di bawah ambang nilai</v>
      </c>
      <c r="J3903" s="106">
        <f t="shared" si="424"/>
        <v>159138.003903</v>
      </c>
      <c r="K3903" s="105">
        <f t="shared" si="425"/>
        <v>0</v>
      </c>
      <c r="L3903" s="106">
        <f t="shared" si="426"/>
        <v>0</v>
      </c>
    </row>
    <row r="3904" spans="1:12" x14ac:dyDescent="0.3">
      <c r="A3904" s="104" t="s">
        <v>8179</v>
      </c>
      <c r="B3904" s="104" t="s">
        <v>8180</v>
      </c>
      <c r="C3904" s="105">
        <v>1358</v>
      </c>
      <c r="D3904" s="105">
        <v>63135</v>
      </c>
      <c r="E3904" s="106">
        <f t="shared" si="420"/>
        <v>46.491163475699558</v>
      </c>
      <c r="F3904" s="107">
        <f t="shared" si="421"/>
        <v>61</v>
      </c>
      <c r="G3904" s="107">
        <f>COUNTIF(Data_Eksportir!$H$2:$H$3401,A3904)</f>
        <v>0</v>
      </c>
      <c r="H3904" s="104" t="str">
        <f t="shared" si="422"/>
        <v>20 – 100</v>
      </c>
      <c r="I3904" s="104" t="str">
        <f t="shared" si="423"/>
        <v>Di bawah ambang nilai</v>
      </c>
      <c r="J3904" s="106">
        <f t="shared" si="424"/>
        <v>63135.003903999997</v>
      </c>
      <c r="K3904" s="105">
        <f t="shared" si="425"/>
        <v>0</v>
      </c>
      <c r="L3904" s="106">
        <f t="shared" si="426"/>
        <v>0</v>
      </c>
    </row>
    <row r="3905" spans="1:12" x14ac:dyDescent="0.3">
      <c r="A3905" s="104" t="s">
        <v>8181</v>
      </c>
      <c r="B3905" s="104" t="s">
        <v>8182</v>
      </c>
      <c r="C3905" s="105">
        <v>203758</v>
      </c>
      <c r="D3905" s="105">
        <v>3538156</v>
      </c>
      <c r="E3905" s="106">
        <f t="shared" si="420"/>
        <v>17.364501025726597</v>
      </c>
      <c r="F3905" s="107">
        <f t="shared" si="421"/>
        <v>61</v>
      </c>
      <c r="G3905" s="107">
        <f>COUNTIF(Data_Eksportir!$H$2:$H$3401,A3905)</f>
        <v>0</v>
      </c>
      <c r="H3905" s="104" t="str">
        <f t="shared" si="422"/>
        <v>5 – 20</v>
      </c>
      <c r="I3905" s="104" t="str">
        <f t="shared" si="423"/>
        <v>Di bawah ambang nilai</v>
      </c>
      <c r="J3905" s="106">
        <f t="shared" si="424"/>
        <v>3538156.0039050002</v>
      </c>
      <c r="K3905" s="105">
        <f t="shared" si="425"/>
        <v>0</v>
      </c>
      <c r="L3905" s="106">
        <f t="shared" si="426"/>
        <v>0</v>
      </c>
    </row>
    <row r="3906" spans="1:12" x14ac:dyDescent="0.3">
      <c r="A3906" s="104" t="s">
        <v>8183</v>
      </c>
      <c r="B3906" s="104" t="s">
        <v>8184</v>
      </c>
      <c r="C3906" s="105">
        <v>17398</v>
      </c>
      <c r="D3906" s="105">
        <v>160396</v>
      </c>
      <c r="E3906" s="106">
        <f t="shared" ref="E3906:E3969" si="427">IF(AND(ISNUMBER(C3906),C3906&gt;0),D3906/C3906,"")</f>
        <v>9.219220600068974</v>
      </c>
      <c r="F3906" s="107">
        <f t="shared" ref="F3906:F3969" si="428">VALUE(LEFT(A3906,2))</f>
        <v>61</v>
      </c>
      <c r="G3906" s="107">
        <f>COUNTIF(Data_Eksportir!$H$2:$H$3401,A3906)</f>
        <v>0</v>
      </c>
      <c r="H3906" s="104" t="str">
        <f t="shared" ref="H3906:H3969" si="429">IF(E3906="","Tanpa data berat",IF(E3906&lt;1,"Di bawah 1",IF(E3906&lt;5,"1 – 5",IF(E3906&lt;20,"5 – 20",IF(E3906&lt;100,"20 – 100","100 ke atas")))))</f>
        <v>5 – 20</v>
      </c>
      <c r="I3906" s="104" t="str">
        <f t="shared" ref="I3906:I3969" si="430">IF(D3906&lt;p_nilai_besar,"Di bawah ambang nilai",IF(G3906=0,"Belum terwakili",IF(G3906&lt;=p_listing_rendah,"Keterwakilan rendah","Terwakili")))</f>
        <v>Di bawah ambang nilai</v>
      </c>
      <c r="J3906" s="106">
        <f t="shared" ref="J3906:J3969" si="431">D3906+ROW()/10^6</f>
        <v>160396.003906</v>
      </c>
      <c r="K3906" s="105">
        <f t="shared" ref="K3906:K3969" si="432">IF(D3906&gt;=p_nilai_besar,D3906/(1+G3906),0)</f>
        <v>0</v>
      </c>
      <c r="L3906" s="106">
        <f t="shared" ref="L3906:L3969" si="433">IF(K3906&gt;0,K3906+ROW()/10^6,0)</f>
        <v>0</v>
      </c>
    </row>
    <row r="3907" spans="1:12" x14ac:dyDescent="0.3">
      <c r="A3907" s="104" t="s">
        <v>8185</v>
      </c>
      <c r="B3907" s="104" t="s">
        <v>8186</v>
      </c>
      <c r="C3907" s="105">
        <v>153764</v>
      </c>
      <c r="D3907" s="105">
        <v>9467498</v>
      </c>
      <c r="E3907" s="106">
        <f t="shared" si="427"/>
        <v>61.571616243073798</v>
      </c>
      <c r="F3907" s="107">
        <f t="shared" si="428"/>
        <v>62</v>
      </c>
      <c r="G3907" s="107">
        <f>COUNTIF(Data_Eksportir!$H$2:$H$3401,A3907)</f>
        <v>0</v>
      </c>
      <c r="H3907" s="104" t="str">
        <f t="shared" si="429"/>
        <v>20 – 100</v>
      </c>
      <c r="I3907" s="104" t="str">
        <f t="shared" si="430"/>
        <v>Di bawah ambang nilai</v>
      </c>
      <c r="J3907" s="106">
        <f t="shared" si="431"/>
        <v>9467498.0039070006</v>
      </c>
      <c r="K3907" s="105">
        <f t="shared" si="432"/>
        <v>0</v>
      </c>
      <c r="L3907" s="106">
        <f t="shared" si="433"/>
        <v>0</v>
      </c>
    </row>
    <row r="3908" spans="1:12" x14ac:dyDescent="0.3">
      <c r="A3908" s="104" t="s">
        <v>8187</v>
      </c>
      <c r="B3908" s="104" t="s">
        <v>8188</v>
      </c>
      <c r="C3908" s="105">
        <v>74614</v>
      </c>
      <c r="D3908" s="105">
        <v>3329804</v>
      </c>
      <c r="E3908" s="106">
        <f t="shared" si="427"/>
        <v>44.627067306403625</v>
      </c>
      <c r="F3908" s="107">
        <f t="shared" si="428"/>
        <v>62</v>
      </c>
      <c r="G3908" s="107">
        <f>COUNTIF(Data_Eksportir!$H$2:$H$3401,A3908)</f>
        <v>0</v>
      </c>
      <c r="H3908" s="104" t="str">
        <f t="shared" si="429"/>
        <v>20 – 100</v>
      </c>
      <c r="I3908" s="104" t="str">
        <f t="shared" si="430"/>
        <v>Di bawah ambang nilai</v>
      </c>
      <c r="J3908" s="106">
        <f t="shared" si="431"/>
        <v>3329804.003908</v>
      </c>
      <c r="K3908" s="105">
        <f t="shared" si="432"/>
        <v>0</v>
      </c>
      <c r="L3908" s="106">
        <f t="shared" si="433"/>
        <v>0</v>
      </c>
    </row>
    <row r="3909" spans="1:12" x14ac:dyDescent="0.3">
      <c r="A3909" s="104" t="s">
        <v>8189</v>
      </c>
      <c r="B3909" s="104" t="s">
        <v>8190</v>
      </c>
      <c r="C3909" s="105">
        <v>408144</v>
      </c>
      <c r="D3909" s="105">
        <v>12324504</v>
      </c>
      <c r="E3909" s="106">
        <f t="shared" si="427"/>
        <v>30.196460072915443</v>
      </c>
      <c r="F3909" s="107">
        <f t="shared" si="428"/>
        <v>62</v>
      </c>
      <c r="G3909" s="107">
        <f>COUNTIF(Data_Eksportir!$H$2:$H$3401,A3909)</f>
        <v>0</v>
      </c>
      <c r="H3909" s="104" t="str">
        <f t="shared" si="429"/>
        <v>20 – 100</v>
      </c>
      <c r="I3909" s="104" t="str">
        <f t="shared" si="430"/>
        <v>Belum terwakili</v>
      </c>
      <c r="J3909" s="106">
        <f t="shared" si="431"/>
        <v>12324504.003908999</v>
      </c>
      <c r="K3909" s="105">
        <f t="shared" si="432"/>
        <v>12324504</v>
      </c>
      <c r="L3909" s="106">
        <f t="shared" si="433"/>
        <v>12324504.003908999</v>
      </c>
    </row>
    <row r="3910" spans="1:12" x14ac:dyDescent="0.3">
      <c r="A3910" s="104" t="s">
        <v>8191</v>
      </c>
      <c r="B3910" s="104" t="s">
        <v>8192</v>
      </c>
      <c r="C3910" s="105">
        <v>1839223</v>
      </c>
      <c r="D3910" s="105">
        <v>22090612</v>
      </c>
      <c r="E3910" s="106">
        <f t="shared" si="427"/>
        <v>12.010839359881864</v>
      </c>
      <c r="F3910" s="107">
        <f t="shared" si="428"/>
        <v>62</v>
      </c>
      <c r="G3910" s="107">
        <f>COUNTIF(Data_Eksportir!$H$2:$H$3401,A3910)</f>
        <v>0</v>
      </c>
      <c r="H3910" s="104" t="str">
        <f t="shared" si="429"/>
        <v>5 – 20</v>
      </c>
      <c r="I3910" s="104" t="str">
        <f t="shared" si="430"/>
        <v>Belum terwakili</v>
      </c>
      <c r="J3910" s="106">
        <f t="shared" si="431"/>
        <v>22090612.003910001</v>
      </c>
      <c r="K3910" s="105">
        <f t="shared" si="432"/>
        <v>22090612</v>
      </c>
      <c r="L3910" s="106">
        <f t="shared" si="433"/>
        <v>22090612.003910001</v>
      </c>
    </row>
    <row r="3911" spans="1:12" x14ac:dyDescent="0.3">
      <c r="A3911" s="104" t="s">
        <v>8193</v>
      </c>
      <c r="B3911" s="104" t="s">
        <v>8194</v>
      </c>
      <c r="C3911" s="105">
        <v>1909150</v>
      </c>
      <c r="D3911" s="105">
        <v>76952297</v>
      </c>
      <c r="E3911" s="106">
        <f t="shared" si="427"/>
        <v>40.307098446952836</v>
      </c>
      <c r="F3911" s="107">
        <f t="shared" si="428"/>
        <v>62</v>
      </c>
      <c r="G3911" s="107">
        <f>COUNTIF(Data_Eksportir!$H$2:$H$3401,A3911)</f>
        <v>0</v>
      </c>
      <c r="H3911" s="104" t="str">
        <f t="shared" si="429"/>
        <v>20 – 100</v>
      </c>
      <c r="I3911" s="104" t="str">
        <f t="shared" si="430"/>
        <v>Belum terwakili</v>
      </c>
      <c r="J3911" s="106">
        <f t="shared" si="431"/>
        <v>76952297.003911003</v>
      </c>
      <c r="K3911" s="105">
        <f t="shared" si="432"/>
        <v>76952297</v>
      </c>
      <c r="L3911" s="106">
        <f t="shared" si="433"/>
        <v>76952297.003911003</v>
      </c>
    </row>
    <row r="3912" spans="1:12" x14ac:dyDescent="0.3">
      <c r="A3912" s="104" t="s">
        <v>8195</v>
      </c>
      <c r="B3912" s="104" t="s">
        <v>8196</v>
      </c>
      <c r="C3912" s="105">
        <v>4532973</v>
      </c>
      <c r="D3912" s="105">
        <v>213781412</v>
      </c>
      <c r="E3912" s="106">
        <f t="shared" si="427"/>
        <v>47.161413050552035</v>
      </c>
      <c r="F3912" s="107">
        <f t="shared" si="428"/>
        <v>62</v>
      </c>
      <c r="G3912" s="107">
        <f>COUNTIF(Data_Eksportir!$H$2:$H$3401,A3912)</f>
        <v>0</v>
      </c>
      <c r="H3912" s="104" t="str">
        <f t="shared" si="429"/>
        <v>20 – 100</v>
      </c>
      <c r="I3912" s="104" t="str">
        <f t="shared" si="430"/>
        <v>Belum terwakili</v>
      </c>
      <c r="J3912" s="106">
        <f t="shared" si="431"/>
        <v>213781412.003912</v>
      </c>
      <c r="K3912" s="105">
        <f t="shared" si="432"/>
        <v>213781412</v>
      </c>
      <c r="L3912" s="106">
        <f t="shared" si="433"/>
        <v>213781412.003912</v>
      </c>
    </row>
    <row r="3913" spans="1:12" x14ac:dyDescent="0.3">
      <c r="A3913" s="104" t="s">
        <v>8197</v>
      </c>
      <c r="B3913" s="104" t="s">
        <v>8198</v>
      </c>
      <c r="C3913" s="105">
        <v>8109</v>
      </c>
      <c r="D3913" s="105">
        <v>140416</v>
      </c>
      <c r="E3913" s="106">
        <f t="shared" si="427"/>
        <v>17.316068565791095</v>
      </c>
      <c r="F3913" s="107">
        <f t="shared" si="428"/>
        <v>62</v>
      </c>
      <c r="G3913" s="107">
        <f>COUNTIF(Data_Eksportir!$H$2:$H$3401,A3913)</f>
        <v>0</v>
      </c>
      <c r="H3913" s="104" t="str">
        <f t="shared" si="429"/>
        <v>5 – 20</v>
      </c>
      <c r="I3913" s="104" t="str">
        <f t="shared" si="430"/>
        <v>Di bawah ambang nilai</v>
      </c>
      <c r="J3913" s="106">
        <f t="shared" si="431"/>
        <v>140416.00391299999</v>
      </c>
      <c r="K3913" s="105">
        <f t="shared" si="432"/>
        <v>0</v>
      </c>
      <c r="L3913" s="106">
        <f t="shared" si="433"/>
        <v>0</v>
      </c>
    </row>
    <row r="3914" spans="1:12" x14ac:dyDescent="0.3">
      <c r="A3914" s="104" t="s">
        <v>8199</v>
      </c>
      <c r="B3914" s="104" t="s">
        <v>8200</v>
      </c>
      <c r="C3914" s="105">
        <v>41219</v>
      </c>
      <c r="D3914" s="105">
        <v>858750</v>
      </c>
      <c r="E3914" s="106">
        <f t="shared" si="427"/>
        <v>20.833838763676944</v>
      </c>
      <c r="F3914" s="107">
        <f t="shared" si="428"/>
        <v>62</v>
      </c>
      <c r="G3914" s="107">
        <f>COUNTIF(Data_Eksportir!$H$2:$H$3401,A3914)</f>
        <v>0</v>
      </c>
      <c r="H3914" s="104" t="str">
        <f t="shared" si="429"/>
        <v>20 – 100</v>
      </c>
      <c r="I3914" s="104" t="str">
        <f t="shared" si="430"/>
        <v>Di bawah ambang nilai</v>
      </c>
      <c r="J3914" s="106">
        <f t="shared" si="431"/>
        <v>858750.003914</v>
      </c>
      <c r="K3914" s="105">
        <f t="shared" si="432"/>
        <v>0</v>
      </c>
      <c r="L3914" s="106">
        <f t="shared" si="433"/>
        <v>0</v>
      </c>
    </row>
    <row r="3915" spans="1:12" x14ac:dyDescent="0.3">
      <c r="A3915" s="104" t="s">
        <v>8201</v>
      </c>
      <c r="B3915" s="104" t="s">
        <v>8202</v>
      </c>
      <c r="C3915" s="105">
        <v>327</v>
      </c>
      <c r="D3915" s="105">
        <v>32974</v>
      </c>
      <c r="E3915" s="106">
        <f t="shared" si="427"/>
        <v>100.83792048929664</v>
      </c>
      <c r="F3915" s="107">
        <f t="shared" si="428"/>
        <v>62</v>
      </c>
      <c r="G3915" s="107">
        <f>COUNTIF(Data_Eksportir!$H$2:$H$3401,A3915)</f>
        <v>0</v>
      </c>
      <c r="H3915" s="104" t="str">
        <f t="shared" si="429"/>
        <v>100 ke atas</v>
      </c>
      <c r="I3915" s="104" t="str">
        <f t="shared" si="430"/>
        <v>Di bawah ambang nilai</v>
      </c>
      <c r="J3915" s="106">
        <f t="shared" si="431"/>
        <v>32974.003915000001</v>
      </c>
      <c r="K3915" s="105">
        <f t="shared" si="432"/>
        <v>0</v>
      </c>
      <c r="L3915" s="106">
        <f t="shared" si="433"/>
        <v>0</v>
      </c>
    </row>
    <row r="3916" spans="1:12" x14ac:dyDescent="0.3">
      <c r="A3916" s="104" t="s">
        <v>8203</v>
      </c>
      <c r="B3916" s="104" t="s">
        <v>8204</v>
      </c>
      <c r="C3916" s="105">
        <v>2035</v>
      </c>
      <c r="D3916" s="105">
        <v>106969</v>
      </c>
      <c r="E3916" s="106">
        <f t="shared" si="427"/>
        <v>52.564619164619167</v>
      </c>
      <c r="F3916" s="107">
        <f t="shared" si="428"/>
        <v>62</v>
      </c>
      <c r="G3916" s="107">
        <f>COUNTIF(Data_Eksportir!$H$2:$H$3401,A3916)</f>
        <v>0</v>
      </c>
      <c r="H3916" s="104" t="str">
        <f t="shared" si="429"/>
        <v>20 – 100</v>
      </c>
      <c r="I3916" s="104" t="str">
        <f t="shared" si="430"/>
        <v>Di bawah ambang nilai</v>
      </c>
      <c r="J3916" s="106">
        <f t="shared" si="431"/>
        <v>106969.003916</v>
      </c>
      <c r="K3916" s="105">
        <f t="shared" si="432"/>
        <v>0</v>
      </c>
      <c r="L3916" s="106">
        <f t="shared" si="433"/>
        <v>0</v>
      </c>
    </row>
    <row r="3917" spans="1:12" x14ac:dyDescent="0.3">
      <c r="A3917" s="104" t="s">
        <v>8205</v>
      </c>
      <c r="B3917" s="104" t="s">
        <v>8206</v>
      </c>
      <c r="C3917" s="105">
        <v>1010884</v>
      </c>
      <c r="D3917" s="105">
        <v>32754547</v>
      </c>
      <c r="E3917" s="106">
        <f t="shared" si="427"/>
        <v>32.401884884912612</v>
      </c>
      <c r="F3917" s="107">
        <f t="shared" si="428"/>
        <v>62</v>
      </c>
      <c r="G3917" s="107">
        <f>COUNTIF(Data_Eksportir!$H$2:$H$3401,A3917)</f>
        <v>0</v>
      </c>
      <c r="H3917" s="104" t="str">
        <f t="shared" si="429"/>
        <v>20 – 100</v>
      </c>
      <c r="I3917" s="104" t="str">
        <f t="shared" si="430"/>
        <v>Belum terwakili</v>
      </c>
      <c r="J3917" s="106">
        <f t="shared" si="431"/>
        <v>32754547.003917001</v>
      </c>
      <c r="K3917" s="105">
        <f t="shared" si="432"/>
        <v>32754547</v>
      </c>
      <c r="L3917" s="106">
        <f t="shared" si="433"/>
        <v>32754547.003917001</v>
      </c>
    </row>
    <row r="3918" spans="1:12" x14ac:dyDescent="0.3">
      <c r="A3918" s="104" t="s">
        <v>8207</v>
      </c>
      <c r="B3918" s="104" t="s">
        <v>8208</v>
      </c>
      <c r="C3918" s="105">
        <v>36864</v>
      </c>
      <c r="D3918" s="105">
        <v>3054116</v>
      </c>
      <c r="E3918" s="106">
        <f t="shared" si="427"/>
        <v>82.848198784722229</v>
      </c>
      <c r="F3918" s="107">
        <f t="shared" si="428"/>
        <v>62</v>
      </c>
      <c r="G3918" s="107">
        <f>COUNTIF(Data_Eksportir!$H$2:$H$3401,A3918)</f>
        <v>0</v>
      </c>
      <c r="H3918" s="104" t="str">
        <f t="shared" si="429"/>
        <v>20 – 100</v>
      </c>
      <c r="I3918" s="104" t="str">
        <f t="shared" si="430"/>
        <v>Di bawah ambang nilai</v>
      </c>
      <c r="J3918" s="106">
        <f t="shared" si="431"/>
        <v>3054116.003918</v>
      </c>
      <c r="K3918" s="105">
        <f t="shared" si="432"/>
        <v>0</v>
      </c>
      <c r="L3918" s="106">
        <f t="shared" si="433"/>
        <v>0</v>
      </c>
    </row>
    <row r="3919" spans="1:12" x14ac:dyDescent="0.3">
      <c r="A3919" s="104" t="s">
        <v>8209</v>
      </c>
      <c r="B3919" s="104" t="s">
        <v>8210</v>
      </c>
      <c r="C3919" s="105">
        <v>69808</v>
      </c>
      <c r="D3919" s="105">
        <v>1611855</v>
      </c>
      <c r="E3919" s="106">
        <f t="shared" si="427"/>
        <v>23.089832110932843</v>
      </c>
      <c r="F3919" s="107">
        <f t="shared" si="428"/>
        <v>62</v>
      </c>
      <c r="G3919" s="107">
        <f>COUNTIF(Data_Eksportir!$H$2:$H$3401,A3919)</f>
        <v>0</v>
      </c>
      <c r="H3919" s="104" t="str">
        <f t="shared" si="429"/>
        <v>20 – 100</v>
      </c>
      <c r="I3919" s="104" t="str">
        <f t="shared" si="430"/>
        <v>Di bawah ambang nilai</v>
      </c>
      <c r="J3919" s="106">
        <f t="shared" si="431"/>
        <v>1611855.003919</v>
      </c>
      <c r="K3919" s="105">
        <f t="shared" si="432"/>
        <v>0</v>
      </c>
      <c r="L3919" s="106">
        <f t="shared" si="433"/>
        <v>0</v>
      </c>
    </row>
    <row r="3920" spans="1:12" x14ac:dyDescent="0.3">
      <c r="A3920" s="104" t="s">
        <v>8211</v>
      </c>
      <c r="B3920" s="104" t="s">
        <v>8212</v>
      </c>
      <c r="C3920" s="105">
        <v>44594</v>
      </c>
      <c r="D3920" s="105">
        <v>1597593</v>
      </c>
      <c r="E3920" s="106">
        <f t="shared" si="427"/>
        <v>35.825290397811365</v>
      </c>
      <c r="F3920" s="107">
        <f t="shared" si="428"/>
        <v>62</v>
      </c>
      <c r="G3920" s="107">
        <f>COUNTIF(Data_Eksportir!$H$2:$H$3401,A3920)</f>
        <v>0</v>
      </c>
      <c r="H3920" s="104" t="str">
        <f t="shared" si="429"/>
        <v>20 – 100</v>
      </c>
      <c r="I3920" s="104" t="str">
        <f t="shared" si="430"/>
        <v>Di bawah ambang nilai</v>
      </c>
      <c r="J3920" s="106">
        <f t="shared" si="431"/>
        <v>1597593.00392</v>
      </c>
      <c r="K3920" s="105">
        <f t="shared" si="432"/>
        <v>0</v>
      </c>
      <c r="L3920" s="106">
        <f t="shared" si="433"/>
        <v>0</v>
      </c>
    </row>
    <row r="3921" spans="1:12" x14ac:dyDescent="0.3">
      <c r="A3921" s="104" t="s">
        <v>8213</v>
      </c>
      <c r="B3921" s="104" t="s">
        <v>8214</v>
      </c>
      <c r="C3921" s="105">
        <v>2151573</v>
      </c>
      <c r="D3921" s="105">
        <v>276</v>
      </c>
      <c r="E3921" s="106">
        <f t="shared" si="427"/>
        <v>1.2827824108222217E-4</v>
      </c>
      <c r="F3921" s="107">
        <f t="shared" si="428"/>
        <v>62</v>
      </c>
      <c r="G3921" s="107">
        <f>COUNTIF(Data_Eksportir!$H$2:$H$3401,A3921)</f>
        <v>0</v>
      </c>
      <c r="H3921" s="104" t="str">
        <f t="shared" si="429"/>
        <v>Di bawah 1</v>
      </c>
      <c r="I3921" s="104" t="str">
        <f t="shared" si="430"/>
        <v>Di bawah ambang nilai</v>
      </c>
      <c r="J3921" s="106">
        <f t="shared" si="431"/>
        <v>276.00392099999999</v>
      </c>
      <c r="K3921" s="105">
        <f t="shared" si="432"/>
        <v>0</v>
      </c>
      <c r="L3921" s="106">
        <f t="shared" si="433"/>
        <v>0</v>
      </c>
    </row>
    <row r="3922" spans="1:12" x14ac:dyDescent="0.3">
      <c r="A3922" s="104" t="s">
        <v>8215</v>
      </c>
      <c r="B3922" s="104" t="s">
        <v>8216</v>
      </c>
      <c r="C3922" s="105">
        <v>1834511</v>
      </c>
      <c r="D3922" s="105">
        <v>69677500</v>
      </c>
      <c r="E3922" s="106">
        <f t="shared" si="427"/>
        <v>37.981511149292643</v>
      </c>
      <c r="F3922" s="107">
        <f t="shared" si="428"/>
        <v>62</v>
      </c>
      <c r="G3922" s="107">
        <f>COUNTIF(Data_Eksportir!$H$2:$H$3401,A3922)</f>
        <v>0</v>
      </c>
      <c r="H3922" s="104" t="str">
        <f t="shared" si="429"/>
        <v>20 – 100</v>
      </c>
      <c r="I3922" s="104" t="str">
        <f t="shared" si="430"/>
        <v>Belum terwakili</v>
      </c>
      <c r="J3922" s="106">
        <f t="shared" si="431"/>
        <v>69677500.003922001</v>
      </c>
      <c r="K3922" s="105">
        <f t="shared" si="432"/>
        <v>69677500</v>
      </c>
      <c r="L3922" s="106">
        <f t="shared" si="433"/>
        <v>69677500.003922001</v>
      </c>
    </row>
    <row r="3923" spans="1:12" x14ac:dyDescent="0.3">
      <c r="A3923" s="104" t="s">
        <v>8217</v>
      </c>
      <c r="B3923" s="104" t="s">
        <v>8218</v>
      </c>
      <c r="C3923" s="105">
        <v>4691920</v>
      </c>
      <c r="D3923" s="105">
        <v>148339287</v>
      </c>
      <c r="E3923" s="106">
        <f t="shared" si="427"/>
        <v>31.615902871319204</v>
      </c>
      <c r="F3923" s="107">
        <f t="shared" si="428"/>
        <v>62</v>
      </c>
      <c r="G3923" s="107">
        <f>COUNTIF(Data_Eksportir!$H$2:$H$3401,A3923)</f>
        <v>0</v>
      </c>
      <c r="H3923" s="104" t="str">
        <f t="shared" si="429"/>
        <v>20 – 100</v>
      </c>
      <c r="I3923" s="104" t="str">
        <f t="shared" si="430"/>
        <v>Belum terwakili</v>
      </c>
      <c r="J3923" s="106">
        <f t="shared" si="431"/>
        <v>148339287.003923</v>
      </c>
      <c r="K3923" s="105">
        <f t="shared" si="432"/>
        <v>148339287</v>
      </c>
      <c r="L3923" s="106">
        <f t="shared" si="433"/>
        <v>148339287.003923</v>
      </c>
    </row>
    <row r="3924" spans="1:12" x14ac:dyDescent="0.3">
      <c r="A3924" s="104" t="s">
        <v>8219</v>
      </c>
      <c r="B3924" s="104" t="s">
        <v>8220</v>
      </c>
      <c r="C3924" s="105">
        <v>3483</v>
      </c>
      <c r="D3924" s="105">
        <v>64232</v>
      </c>
      <c r="E3924" s="106">
        <f t="shared" si="427"/>
        <v>18.441573356302037</v>
      </c>
      <c r="F3924" s="107">
        <f t="shared" si="428"/>
        <v>62</v>
      </c>
      <c r="G3924" s="107">
        <f>COUNTIF(Data_Eksportir!$H$2:$H$3401,A3924)</f>
        <v>0</v>
      </c>
      <c r="H3924" s="104" t="str">
        <f t="shared" si="429"/>
        <v>5 – 20</v>
      </c>
      <c r="I3924" s="104" t="str">
        <f t="shared" si="430"/>
        <v>Di bawah ambang nilai</v>
      </c>
      <c r="J3924" s="106">
        <f t="shared" si="431"/>
        <v>64232.003923999997</v>
      </c>
      <c r="K3924" s="105">
        <f t="shared" si="432"/>
        <v>0</v>
      </c>
      <c r="L3924" s="106">
        <f t="shared" si="433"/>
        <v>0</v>
      </c>
    </row>
    <row r="3925" spans="1:12" x14ac:dyDescent="0.3">
      <c r="A3925" s="104" t="s">
        <v>8221</v>
      </c>
      <c r="B3925" s="104" t="s">
        <v>8222</v>
      </c>
      <c r="C3925" s="105">
        <v>221947</v>
      </c>
      <c r="D3925" s="105">
        <v>12010909</v>
      </c>
      <c r="E3925" s="106">
        <f t="shared" si="427"/>
        <v>54.116113306329886</v>
      </c>
      <c r="F3925" s="107">
        <f t="shared" si="428"/>
        <v>62</v>
      </c>
      <c r="G3925" s="107">
        <f>COUNTIF(Data_Eksportir!$H$2:$H$3401,A3925)</f>
        <v>0</v>
      </c>
      <c r="H3925" s="104" t="str">
        <f t="shared" si="429"/>
        <v>20 – 100</v>
      </c>
      <c r="I3925" s="104" t="str">
        <f t="shared" si="430"/>
        <v>Belum terwakili</v>
      </c>
      <c r="J3925" s="106">
        <f t="shared" si="431"/>
        <v>12010909.003924999</v>
      </c>
      <c r="K3925" s="105">
        <f t="shared" si="432"/>
        <v>12010909</v>
      </c>
      <c r="L3925" s="106">
        <f t="shared" si="433"/>
        <v>12010909.003924999</v>
      </c>
    </row>
    <row r="3926" spans="1:12" x14ac:dyDescent="0.3">
      <c r="A3926" s="104" t="s">
        <v>8223</v>
      </c>
      <c r="B3926" s="104" t="s">
        <v>8224</v>
      </c>
      <c r="C3926" s="105">
        <v>165477</v>
      </c>
      <c r="D3926" s="105">
        <v>9082102</v>
      </c>
      <c r="E3926" s="106">
        <f t="shared" si="427"/>
        <v>54.884376680747174</v>
      </c>
      <c r="F3926" s="107">
        <f t="shared" si="428"/>
        <v>62</v>
      </c>
      <c r="G3926" s="107">
        <f>COUNTIF(Data_Eksportir!$H$2:$H$3401,A3926)</f>
        <v>0</v>
      </c>
      <c r="H3926" s="104" t="str">
        <f t="shared" si="429"/>
        <v>20 – 100</v>
      </c>
      <c r="I3926" s="104" t="str">
        <f t="shared" si="430"/>
        <v>Di bawah ambang nilai</v>
      </c>
      <c r="J3926" s="106">
        <f t="shared" si="431"/>
        <v>9082102.0039259996</v>
      </c>
      <c r="K3926" s="105">
        <f t="shared" si="432"/>
        <v>0</v>
      </c>
      <c r="L3926" s="106">
        <f t="shared" si="433"/>
        <v>0</v>
      </c>
    </row>
    <row r="3927" spans="1:12" x14ac:dyDescent="0.3">
      <c r="A3927" s="104" t="s">
        <v>8225</v>
      </c>
      <c r="B3927" s="104" t="s">
        <v>8226</v>
      </c>
      <c r="C3927" s="105">
        <v>642455</v>
      </c>
      <c r="D3927" s="105">
        <v>31100541</v>
      </c>
      <c r="E3927" s="106">
        <f t="shared" si="427"/>
        <v>48.408901790786906</v>
      </c>
      <c r="F3927" s="107">
        <f t="shared" si="428"/>
        <v>62</v>
      </c>
      <c r="G3927" s="107">
        <f>COUNTIF(Data_Eksportir!$H$2:$H$3401,A3927)</f>
        <v>0</v>
      </c>
      <c r="H3927" s="104" t="str">
        <f t="shared" si="429"/>
        <v>20 – 100</v>
      </c>
      <c r="I3927" s="104" t="str">
        <f t="shared" si="430"/>
        <v>Belum terwakili</v>
      </c>
      <c r="J3927" s="106">
        <f t="shared" si="431"/>
        <v>31100541.003927</v>
      </c>
      <c r="K3927" s="105">
        <f t="shared" si="432"/>
        <v>31100541</v>
      </c>
      <c r="L3927" s="106">
        <f t="shared" si="433"/>
        <v>31100541.003927</v>
      </c>
    </row>
    <row r="3928" spans="1:12" x14ac:dyDescent="0.3">
      <c r="A3928" s="104" t="s">
        <v>8227</v>
      </c>
      <c r="B3928" s="104" t="s">
        <v>8228</v>
      </c>
      <c r="C3928" s="105">
        <v>9220</v>
      </c>
      <c r="D3928" s="105">
        <v>183539</v>
      </c>
      <c r="E3928" s="106">
        <f t="shared" si="427"/>
        <v>19.906616052060738</v>
      </c>
      <c r="F3928" s="107">
        <f t="shared" si="428"/>
        <v>62</v>
      </c>
      <c r="G3928" s="107">
        <f>COUNTIF(Data_Eksportir!$H$2:$H$3401,A3928)</f>
        <v>0</v>
      </c>
      <c r="H3928" s="104" t="str">
        <f t="shared" si="429"/>
        <v>5 – 20</v>
      </c>
      <c r="I3928" s="104" t="str">
        <f t="shared" si="430"/>
        <v>Di bawah ambang nilai</v>
      </c>
      <c r="J3928" s="106">
        <f t="shared" si="431"/>
        <v>183539.00392799999</v>
      </c>
      <c r="K3928" s="105">
        <f t="shared" si="432"/>
        <v>0</v>
      </c>
      <c r="L3928" s="106">
        <f t="shared" si="433"/>
        <v>0</v>
      </c>
    </row>
    <row r="3929" spans="1:12" x14ac:dyDescent="0.3">
      <c r="A3929" s="104" t="s">
        <v>8229</v>
      </c>
      <c r="B3929" s="104" t="s">
        <v>8230</v>
      </c>
      <c r="C3929" s="105">
        <v>108985</v>
      </c>
      <c r="D3929" s="105">
        <v>3977688</v>
      </c>
      <c r="E3929" s="106">
        <f t="shared" si="427"/>
        <v>36.497573060512913</v>
      </c>
      <c r="F3929" s="107">
        <f t="shared" si="428"/>
        <v>62</v>
      </c>
      <c r="G3929" s="107">
        <f>COUNTIF(Data_Eksportir!$H$2:$H$3401,A3929)</f>
        <v>0</v>
      </c>
      <c r="H3929" s="104" t="str">
        <f t="shared" si="429"/>
        <v>20 – 100</v>
      </c>
      <c r="I3929" s="104" t="str">
        <f t="shared" si="430"/>
        <v>Di bawah ambang nilai</v>
      </c>
      <c r="J3929" s="106">
        <f t="shared" si="431"/>
        <v>3977688.0039289999</v>
      </c>
      <c r="K3929" s="105">
        <f t="shared" si="432"/>
        <v>0</v>
      </c>
      <c r="L3929" s="106">
        <f t="shared" si="433"/>
        <v>0</v>
      </c>
    </row>
    <row r="3930" spans="1:12" x14ac:dyDescent="0.3">
      <c r="A3930" s="104" t="s">
        <v>8231</v>
      </c>
      <c r="B3930" s="104" t="s">
        <v>8232</v>
      </c>
      <c r="C3930" s="105">
        <v>1</v>
      </c>
      <c r="D3930" s="105">
        <v>26</v>
      </c>
      <c r="E3930" s="106">
        <f t="shared" si="427"/>
        <v>26</v>
      </c>
      <c r="F3930" s="107">
        <f t="shared" si="428"/>
        <v>62</v>
      </c>
      <c r="G3930" s="107">
        <f>COUNTIF(Data_Eksportir!$H$2:$H$3401,A3930)</f>
        <v>0</v>
      </c>
      <c r="H3930" s="104" t="str">
        <f t="shared" si="429"/>
        <v>20 – 100</v>
      </c>
      <c r="I3930" s="104" t="str">
        <f t="shared" si="430"/>
        <v>Di bawah ambang nilai</v>
      </c>
      <c r="J3930" s="106">
        <f t="shared" si="431"/>
        <v>26.00393</v>
      </c>
      <c r="K3930" s="105">
        <f t="shared" si="432"/>
        <v>0</v>
      </c>
      <c r="L3930" s="106">
        <f t="shared" si="433"/>
        <v>0</v>
      </c>
    </row>
    <row r="3931" spans="1:12" x14ac:dyDescent="0.3">
      <c r="A3931" s="104" t="s">
        <v>8233</v>
      </c>
      <c r="B3931" s="104" t="s">
        <v>8234</v>
      </c>
      <c r="C3931" s="105">
        <v>284</v>
      </c>
      <c r="D3931" s="105">
        <v>7570</v>
      </c>
      <c r="E3931" s="106">
        <f t="shared" si="427"/>
        <v>26.654929577464788</v>
      </c>
      <c r="F3931" s="107">
        <f t="shared" si="428"/>
        <v>62</v>
      </c>
      <c r="G3931" s="107">
        <f>COUNTIF(Data_Eksportir!$H$2:$H$3401,A3931)</f>
        <v>0</v>
      </c>
      <c r="H3931" s="104" t="str">
        <f t="shared" si="429"/>
        <v>20 – 100</v>
      </c>
      <c r="I3931" s="104" t="str">
        <f t="shared" si="430"/>
        <v>Di bawah ambang nilai</v>
      </c>
      <c r="J3931" s="106">
        <f t="shared" si="431"/>
        <v>7570.0039310000002</v>
      </c>
      <c r="K3931" s="105">
        <f t="shared" si="432"/>
        <v>0</v>
      </c>
      <c r="L3931" s="106">
        <f t="shared" si="433"/>
        <v>0</v>
      </c>
    </row>
    <row r="3932" spans="1:12" x14ac:dyDescent="0.3">
      <c r="A3932" s="104" t="s">
        <v>8235</v>
      </c>
      <c r="B3932" s="104" t="s">
        <v>8236</v>
      </c>
      <c r="C3932" s="105">
        <v>206391</v>
      </c>
      <c r="D3932" s="105">
        <v>7869563</v>
      </c>
      <c r="E3932" s="106">
        <f t="shared" si="427"/>
        <v>38.129390331942766</v>
      </c>
      <c r="F3932" s="107">
        <f t="shared" si="428"/>
        <v>62</v>
      </c>
      <c r="G3932" s="107">
        <f>COUNTIF(Data_Eksportir!$H$2:$H$3401,A3932)</f>
        <v>0</v>
      </c>
      <c r="H3932" s="104" t="str">
        <f t="shared" si="429"/>
        <v>20 – 100</v>
      </c>
      <c r="I3932" s="104" t="str">
        <f t="shared" si="430"/>
        <v>Di bawah ambang nilai</v>
      </c>
      <c r="J3932" s="106">
        <f t="shared" si="431"/>
        <v>7869563.0039320001</v>
      </c>
      <c r="K3932" s="105">
        <f t="shared" si="432"/>
        <v>0</v>
      </c>
      <c r="L3932" s="106">
        <f t="shared" si="433"/>
        <v>0</v>
      </c>
    </row>
    <row r="3933" spans="1:12" x14ac:dyDescent="0.3">
      <c r="A3933" s="104" t="s">
        <v>8237</v>
      </c>
      <c r="B3933" s="104" t="s">
        <v>8238</v>
      </c>
      <c r="C3933" s="105">
        <v>301</v>
      </c>
      <c r="D3933" s="105">
        <v>5641</v>
      </c>
      <c r="E3933" s="106">
        <f t="shared" si="427"/>
        <v>18.740863787375414</v>
      </c>
      <c r="F3933" s="107">
        <f t="shared" si="428"/>
        <v>62</v>
      </c>
      <c r="G3933" s="107">
        <f>COUNTIF(Data_Eksportir!$H$2:$H$3401,A3933)</f>
        <v>0</v>
      </c>
      <c r="H3933" s="104" t="str">
        <f t="shared" si="429"/>
        <v>5 – 20</v>
      </c>
      <c r="I3933" s="104" t="str">
        <f t="shared" si="430"/>
        <v>Di bawah ambang nilai</v>
      </c>
      <c r="J3933" s="106">
        <f t="shared" si="431"/>
        <v>5641.003933</v>
      </c>
      <c r="K3933" s="105">
        <f t="shared" si="432"/>
        <v>0</v>
      </c>
      <c r="L3933" s="106">
        <f t="shared" si="433"/>
        <v>0</v>
      </c>
    </row>
    <row r="3934" spans="1:12" x14ac:dyDescent="0.3">
      <c r="A3934" s="104" t="s">
        <v>8239</v>
      </c>
      <c r="B3934" s="104" t="s">
        <v>8240</v>
      </c>
      <c r="C3934" s="105">
        <v>441</v>
      </c>
      <c r="D3934" s="105">
        <v>41352</v>
      </c>
      <c r="E3934" s="106">
        <f t="shared" si="427"/>
        <v>93.768707482993193</v>
      </c>
      <c r="F3934" s="107">
        <f t="shared" si="428"/>
        <v>62</v>
      </c>
      <c r="G3934" s="107">
        <f>COUNTIF(Data_Eksportir!$H$2:$H$3401,A3934)</f>
        <v>0</v>
      </c>
      <c r="H3934" s="104" t="str">
        <f t="shared" si="429"/>
        <v>20 – 100</v>
      </c>
      <c r="I3934" s="104" t="str">
        <f t="shared" si="430"/>
        <v>Di bawah ambang nilai</v>
      </c>
      <c r="J3934" s="106">
        <f t="shared" si="431"/>
        <v>41352.003934</v>
      </c>
      <c r="K3934" s="105">
        <f t="shared" si="432"/>
        <v>0</v>
      </c>
      <c r="L3934" s="106">
        <f t="shared" si="433"/>
        <v>0</v>
      </c>
    </row>
    <row r="3935" spans="1:12" x14ac:dyDescent="0.3">
      <c r="A3935" s="104" t="s">
        <v>8241</v>
      </c>
      <c r="B3935" s="104" t="s">
        <v>8242</v>
      </c>
      <c r="C3935" s="105">
        <v>4647</v>
      </c>
      <c r="D3935" s="105">
        <v>845806</v>
      </c>
      <c r="E3935" s="106">
        <f t="shared" si="427"/>
        <v>182.01119001506348</v>
      </c>
      <c r="F3935" s="107">
        <f t="shared" si="428"/>
        <v>62</v>
      </c>
      <c r="G3935" s="107">
        <f>COUNTIF(Data_Eksportir!$H$2:$H$3401,A3935)</f>
        <v>0</v>
      </c>
      <c r="H3935" s="104" t="str">
        <f t="shared" si="429"/>
        <v>100 ke atas</v>
      </c>
      <c r="I3935" s="104" t="str">
        <f t="shared" si="430"/>
        <v>Di bawah ambang nilai</v>
      </c>
      <c r="J3935" s="106">
        <f t="shared" si="431"/>
        <v>845806.00393500004</v>
      </c>
      <c r="K3935" s="105">
        <f t="shared" si="432"/>
        <v>0</v>
      </c>
      <c r="L3935" s="106">
        <f t="shared" si="433"/>
        <v>0</v>
      </c>
    </row>
    <row r="3936" spans="1:12" x14ac:dyDescent="0.3">
      <c r="A3936" s="104" t="s">
        <v>8243</v>
      </c>
      <c r="B3936" s="104" t="s">
        <v>8244</v>
      </c>
      <c r="C3936" s="105">
        <v>20</v>
      </c>
      <c r="D3936" s="105">
        <v>325</v>
      </c>
      <c r="E3936" s="106">
        <f t="shared" si="427"/>
        <v>16.25</v>
      </c>
      <c r="F3936" s="107">
        <f t="shared" si="428"/>
        <v>62</v>
      </c>
      <c r="G3936" s="107">
        <f>COUNTIF(Data_Eksportir!$H$2:$H$3401,A3936)</f>
        <v>0</v>
      </c>
      <c r="H3936" s="104" t="str">
        <f t="shared" si="429"/>
        <v>5 – 20</v>
      </c>
      <c r="I3936" s="104" t="str">
        <f t="shared" si="430"/>
        <v>Di bawah ambang nilai</v>
      </c>
      <c r="J3936" s="106">
        <f t="shared" si="431"/>
        <v>325.00393600000001</v>
      </c>
      <c r="K3936" s="105">
        <f t="shared" si="432"/>
        <v>0</v>
      </c>
      <c r="L3936" s="106">
        <f t="shared" si="433"/>
        <v>0</v>
      </c>
    </row>
    <row r="3937" spans="1:12" x14ac:dyDescent="0.3">
      <c r="A3937" s="104" t="s">
        <v>8245</v>
      </c>
      <c r="B3937" s="104" t="s">
        <v>8246</v>
      </c>
      <c r="C3937" s="105">
        <v>210719</v>
      </c>
      <c r="D3937" s="105">
        <v>6878206</v>
      </c>
      <c r="E3937" s="106">
        <f t="shared" si="427"/>
        <v>32.641603272604748</v>
      </c>
      <c r="F3937" s="107">
        <f t="shared" si="428"/>
        <v>62</v>
      </c>
      <c r="G3937" s="107">
        <f>COUNTIF(Data_Eksportir!$H$2:$H$3401,A3937)</f>
        <v>0</v>
      </c>
      <c r="H3937" s="104" t="str">
        <f t="shared" si="429"/>
        <v>20 – 100</v>
      </c>
      <c r="I3937" s="104" t="str">
        <f t="shared" si="430"/>
        <v>Di bawah ambang nilai</v>
      </c>
      <c r="J3937" s="106">
        <f t="shared" si="431"/>
        <v>6878206.0039370004</v>
      </c>
      <c r="K3937" s="105">
        <f t="shared" si="432"/>
        <v>0</v>
      </c>
      <c r="L3937" s="106">
        <f t="shared" si="433"/>
        <v>0</v>
      </c>
    </row>
    <row r="3938" spans="1:12" x14ac:dyDescent="0.3">
      <c r="A3938" s="104" t="s">
        <v>8247</v>
      </c>
      <c r="B3938" s="104" t="s">
        <v>8248</v>
      </c>
      <c r="C3938" s="105">
        <v>557204</v>
      </c>
      <c r="D3938" s="105">
        <v>24543365</v>
      </c>
      <c r="E3938" s="106">
        <f t="shared" si="427"/>
        <v>44.047359674374199</v>
      </c>
      <c r="F3938" s="107">
        <f t="shared" si="428"/>
        <v>62</v>
      </c>
      <c r="G3938" s="107">
        <f>COUNTIF(Data_Eksportir!$H$2:$H$3401,A3938)</f>
        <v>0</v>
      </c>
      <c r="H3938" s="104" t="str">
        <f t="shared" si="429"/>
        <v>20 – 100</v>
      </c>
      <c r="I3938" s="104" t="str">
        <f t="shared" si="430"/>
        <v>Belum terwakili</v>
      </c>
      <c r="J3938" s="106">
        <f t="shared" si="431"/>
        <v>24543365.003938001</v>
      </c>
      <c r="K3938" s="105">
        <f t="shared" si="432"/>
        <v>24543365</v>
      </c>
      <c r="L3938" s="106">
        <f t="shared" si="433"/>
        <v>24543365.003938001</v>
      </c>
    </row>
    <row r="3939" spans="1:12" x14ac:dyDescent="0.3">
      <c r="A3939" s="104" t="s">
        <v>8249</v>
      </c>
      <c r="B3939" s="104" t="s">
        <v>8250</v>
      </c>
      <c r="C3939" s="105">
        <v>1</v>
      </c>
      <c r="D3939" s="105">
        <v>90</v>
      </c>
      <c r="E3939" s="106">
        <f t="shared" si="427"/>
        <v>90</v>
      </c>
      <c r="F3939" s="107">
        <f t="shared" si="428"/>
        <v>62</v>
      </c>
      <c r="G3939" s="107">
        <f>COUNTIF(Data_Eksportir!$H$2:$H$3401,A3939)</f>
        <v>0</v>
      </c>
      <c r="H3939" s="104" t="str">
        <f t="shared" si="429"/>
        <v>20 – 100</v>
      </c>
      <c r="I3939" s="104" t="str">
        <f t="shared" si="430"/>
        <v>Di bawah ambang nilai</v>
      </c>
      <c r="J3939" s="106">
        <f t="shared" si="431"/>
        <v>90.003939000000003</v>
      </c>
      <c r="K3939" s="105">
        <f t="shared" si="432"/>
        <v>0</v>
      </c>
      <c r="L3939" s="106">
        <f t="shared" si="433"/>
        <v>0</v>
      </c>
    </row>
    <row r="3940" spans="1:12" x14ac:dyDescent="0.3">
      <c r="A3940" s="104" t="s">
        <v>8251</v>
      </c>
      <c r="B3940" s="104" t="s">
        <v>8252</v>
      </c>
      <c r="C3940" s="105">
        <v>136988</v>
      </c>
      <c r="D3940" s="105">
        <v>6050242</v>
      </c>
      <c r="E3940" s="106">
        <f t="shared" si="427"/>
        <v>44.166218938885159</v>
      </c>
      <c r="F3940" s="107">
        <f t="shared" si="428"/>
        <v>62</v>
      </c>
      <c r="G3940" s="107">
        <f>COUNTIF(Data_Eksportir!$H$2:$H$3401,A3940)</f>
        <v>0</v>
      </c>
      <c r="H3940" s="104" t="str">
        <f t="shared" si="429"/>
        <v>20 – 100</v>
      </c>
      <c r="I3940" s="104" t="str">
        <f t="shared" si="430"/>
        <v>Di bawah ambang nilai</v>
      </c>
      <c r="J3940" s="106">
        <f t="shared" si="431"/>
        <v>6050242.0039400002</v>
      </c>
      <c r="K3940" s="105">
        <f t="shared" si="432"/>
        <v>0</v>
      </c>
      <c r="L3940" s="106">
        <f t="shared" si="433"/>
        <v>0</v>
      </c>
    </row>
    <row r="3941" spans="1:12" x14ac:dyDescent="0.3">
      <c r="A3941" s="104" t="s">
        <v>8253</v>
      </c>
      <c r="B3941" s="104" t="s">
        <v>8254</v>
      </c>
      <c r="C3941" s="105">
        <v>1798155</v>
      </c>
      <c r="D3941" s="105">
        <v>43520565</v>
      </c>
      <c r="E3941" s="106">
        <f t="shared" si="427"/>
        <v>24.202899638796431</v>
      </c>
      <c r="F3941" s="107">
        <f t="shared" si="428"/>
        <v>62</v>
      </c>
      <c r="G3941" s="107">
        <f>COUNTIF(Data_Eksportir!$H$2:$H$3401,A3941)</f>
        <v>0</v>
      </c>
      <c r="H3941" s="104" t="str">
        <f t="shared" si="429"/>
        <v>20 – 100</v>
      </c>
      <c r="I3941" s="104" t="str">
        <f t="shared" si="430"/>
        <v>Belum terwakili</v>
      </c>
      <c r="J3941" s="106">
        <f t="shared" si="431"/>
        <v>43520565.003941</v>
      </c>
      <c r="K3941" s="105">
        <f t="shared" si="432"/>
        <v>43520565</v>
      </c>
      <c r="L3941" s="106">
        <f t="shared" si="433"/>
        <v>43520565.003941</v>
      </c>
    </row>
    <row r="3942" spans="1:12" x14ac:dyDescent="0.3">
      <c r="A3942" s="104" t="s">
        <v>8255</v>
      </c>
      <c r="B3942" s="104" t="s">
        <v>8256</v>
      </c>
      <c r="C3942" s="105">
        <v>560216</v>
      </c>
      <c r="D3942" s="105">
        <v>26124879</v>
      </c>
      <c r="E3942" s="106">
        <f t="shared" si="427"/>
        <v>46.633582403929914</v>
      </c>
      <c r="F3942" s="107">
        <f t="shared" si="428"/>
        <v>62</v>
      </c>
      <c r="G3942" s="107">
        <f>COUNTIF(Data_Eksportir!$H$2:$H$3401,A3942)</f>
        <v>0</v>
      </c>
      <c r="H3942" s="104" t="str">
        <f t="shared" si="429"/>
        <v>20 – 100</v>
      </c>
      <c r="I3942" s="104" t="str">
        <f t="shared" si="430"/>
        <v>Belum terwakili</v>
      </c>
      <c r="J3942" s="106">
        <f t="shared" si="431"/>
        <v>26124879.003942002</v>
      </c>
      <c r="K3942" s="105">
        <f t="shared" si="432"/>
        <v>26124879</v>
      </c>
      <c r="L3942" s="106">
        <f t="shared" si="433"/>
        <v>26124879.003942002</v>
      </c>
    </row>
    <row r="3943" spans="1:12" x14ac:dyDescent="0.3">
      <c r="A3943" s="104" t="s">
        <v>8257</v>
      </c>
      <c r="B3943" s="104" t="s">
        <v>8258</v>
      </c>
      <c r="C3943" s="105">
        <v>359408</v>
      </c>
      <c r="D3943" s="105">
        <v>14801497</v>
      </c>
      <c r="E3943" s="106">
        <f t="shared" si="427"/>
        <v>41.182992587811064</v>
      </c>
      <c r="F3943" s="107">
        <f t="shared" si="428"/>
        <v>62</v>
      </c>
      <c r="G3943" s="107">
        <f>COUNTIF(Data_Eksportir!$H$2:$H$3401,A3943)</f>
        <v>0</v>
      </c>
      <c r="H3943" s="104" t="str">
        <f t="shared" si="429"/>
        <v>20 – 100</v>
      </c>
      <c r="I3943" s="104" t="str">
        <f t="shared" si="430"/>
        <v>Belum terwakili</v>
      </c>
      <c r="J3943" s="106">
        <f t="shared" si="431"/>
        <v>14801497.003943</v>
      </c>
      <c r="K3943" s="105">
        <f t="shared" si="432"/>
        <v>14801497</v>
      </c>
      <c r="L3943" s="106">
        <f t="shared" si="433"/>
        <v>14801497.003943</v>
      </c>
    </row>
    <row r="3944" spans="1:12" x14ac:dyDescent="0.3">
      <c r="A3944" s="104" t="s">
        <v>8259</v>
      </c>
      <c r="B3944" s="104" t="s">
        <v>8260</v>
      </c>
      <c r="C3944" s="105">
        <v>48065</v>
      </c>
      <c r="D3944" s="105">
        <v>1100499</v>
      </c>
      <c r="E3944" s="106">
        <f t="shared" si="427"/>
        <v>22.896057422240716</v>
      </c>
      <c r="F3944" s="107">
        <f t="shared" si="428"/>
        <v>62</v>
      </c>
      <c r="G3944" s="107">
        <f>COUNTIF(Data_Eksportir!$H$2:$H$3401,A3944)</f>
        <v>0</v>
      </c>
      <c r="H3944" s="104" t="str">
        <f t="shared" si="429"/>
        <v>20 – 100</v>
      </c>
      <c r="I3944" s="104" t="str">
        <f t="shared" si="430"/>
        <v>Di bawah ambang nilai</v>
      </c>
      <c r="J3944" s="106">
        <f t="shared" si="431"/>
        <v>1100499.003944</v>
      </c>
      <c r="K3944" s="105">
        <f t="shared" si="432"/>
        <v>0</v>
      </c>
      <c r="L3944" s="106">
        <f t="shared" si="433"/>
        <v>0</v>
      </c>
    </row>
    <row r="3945" spans="1:12" x14ac:dyDescent="0.3">
      <c r="A3945" s="104" t="s">
        <v>8261</v>
      </c>
      <c r="B3945" s="104" t="s">
        <v>8262</v>
      </c>
      <c r="C3945" s="105">
        <v>8759597</v>
      </c>
      <c r="D3945" s="105">
        <v>185181040</v>
      </c>
      <c r="E3945" s="106">
        <f t="shared" si="427"/>
        <v>21.140360680976535</v>
      </c>
      <c r="F3945" s="107">
        <f t="shared" si="428"/>
        <v>62</v>
      </c>
      <c r="G3945" s="107">
        <f>COUNTIF(Data_Eksportir!$H$2:$H$3401,A3945)</f>
        <v>0</v>
      </c>
      <c r="H3945" s="104" t="str">
        <f t="shared" si="429"/>
        <v>20 – 100</v>
      </c>
      <c r="I3945" s="104" t="str">
        <f t="shared" si="430"/>
        <v>Belum terwakili</v>
      </c>
      <c r="J3945" s="106">
        <f t="shared" si="431"/>
        <v>185181040.00394499</v>
      </c>
      <c r="K3945" s="105">
        <f t="shared" si="432"/>
        <v>185181040</v>
      </c>
      <c r="L3945" s="106">
        <f t="shared" si="433"/>
        <v>185181040.00394499</v>
      </c>
    </row>
    <row r="3946" spans="1:12" x14ac:dyDescent="0.3">
      <c r="A3946" s="104" t="s">
        <v>8263</v>
      </c>
      <c r="B3946" s="104" t="s">
        <v>8264</v>
      </c>
      <c r="C3946" s="105">
        <v>9458541</v>
      </c>
      <c r="D3946" s="105">
        <v>288765994</v>
      </c>
      <c r="E3946" s="106">
        <f t="shared" si="427"/>
        <v>30.529655049335833</v>
      </c>
      <c r="F3946" s="107">
        <f t="shared" si="428"/>
        <v>62</v>
      </c>
      <c r="G3946" s="107">
        <f>COUNTIF(Data_Eksportir!$H$2:$H$3401,A3946)</f>
        <v>0</v>
      </c>
      <c r="H3946" s="104" t="str">
        <f t="shared" si="429"/>
        <v>20 – 100</v>
      </c>
      <c r="I3946" s="104" t="str">
        <f t="shared" si="430"/>
        <v>Belum terwakili</v>
      </c>
      <c r="J3946" s="106">
        <f t="shared" si="431"/>
        <v>288765994.00394601</v>
      </c>
      <c r="K3946" s="105">
        <f t="shared" si="432"/>
        <v>288765994</v>
      </c>
      <c r="L3946" s="106">
        <f t="shared" si="433"/>
        <v>288765994.00394601</v>
      </c>
    </row>
    <row r="3947" spans="1:12" x14ac:dyDescent="0.3">
      <c r="A3947" s="104" t="s">
        <v>8265</v>
      </c>
      <c r="B3947" s="104" t="s">
        <v>8266</v>
      </c>
      <c r="C3947" s="105">
        <v>9797</v>
      </c>
      <c r="D3947" s="105">
        <v>175327</v>
      </c>
      <c r="E3947" s="106">
        <f t="shared" si="427"/>
        <v>17.895988567928956</v>
      </c>
      <c r="F3947" s="107">
        <f t="shared" si="428"/>
        <v>62</v>
      </c>
      <c r="G3947" s="107">
        <f>COUNTIF(Data_Eksportir!$H$2:$H$3401,A3947)</f>
        <v>0</v>
      </c>
      <c r="H3947" s="104" t="str">
        <f t="shared" si="429"/>
        <v>5 – 20</v>
      </c>
      <c r="I3947" s="104" t="str">
        <f t="shared" si="430"/>
        <v>Di bawah ambang nilai</v>
      </c>
      <c r="J3947" s="106">
        <f t="shared" si="431"/>
        <v>175327.00394699999</v>
      </c>
      <c r="K3947" s="105">
        <f t="shared" si="432"/>
        <v>0</v>
      </c>
      <c r="L3947" s="106">
        <f t="shared" si="433"/>
        <v>0</v>
      </c>
    </row>
    <row r="3948" spans="1:12" x14ac:dyDescent="0.3">
      <c r="A3948" s="104" t="s">
        <v>8267</v>
      </c>
      <c r="B3948" s="104" t="s">
        <v>8268</v>
      </c>
      <c r="C3948" s="105">
        <v>7753055</v>
      </c>
      <c r="D3948" s="105">
        <v>50447917</v>
      </c>
      <c r="E3948" s="106">
        <f t="shared" si="427"/>
        <v>6.5068436893585817</v>
      </c>
      <c r="F3948" s="107">
        <f t="shared" si="428"/>
        <v>62</v>
      </c>
      <c r="G3948" s="107">
        <f>COUNTIF(Data_Eksportir!$H$2:$H$3401,A3948)</f>
        <v>0</v>
      </c>
      <c r="H3948" s="104" t="str">
        <f t="shared" si="429"/>
        <v>5 – 20</v>
      </c>
      <c r="I3948" s="104" t="str">
        <f t="shared" si="430"/>
        <v>Belum terwakili</v>
      </c>
      <c r="J3948" s="106">
        <f t="shared" si="431"/>
        <v>50447917.003948003</v>
      </c>
      <c r="K3948" s="105">
        <f t="shared" si="432"/>
        <v>50447917</v>
      </c>
      <c r="L3948" s="106">
        <f t="shared" si="433"/>
        <v>50447917.003948003</v>
      </c>
    </row>
    <row r="3949" spans="1:12" x14ac:dyDescent="0.3">
      <c r="A3949" s="104" t="s">
        <v>8269</v>
      </c>
      <c r="B3949" s="104" t="s">
        <v>8270</v>
      </c>
      <c r="C3949" s="105">
        <v>1557</v>
      </c>
      <c r="D3949" s="105">
        <v>139828</v>
      </c>
      <c r="E3949" s="106">
        <f t="shared" si="427"/>
        <v>89.806037251123954</v>
      </c>
      <c r="F3949" s="107">
        <f t="shared" si="428"/>
        <v>62</v>
      </c>
      <c r="G3949" s="107">
        <f>COUNTIF(Data_Eksportir!$H$2:$H$3401,A3949)</f>
        <v>0</v>
      </c>
      <c r="H3949" s="104" t="str">
        <f t="shared" si="429"/>
        <v>20 – 100</v>
      </c>
      <c r="I3949" s="104" t="str">
        <f t="shared" si="430"/>
        <v>Di bawah ambang nilai</v>
      </c>
      <c r="J3949" s="106">
        <f t="shared" si="431"/>
        <v>139828.00394900001</v>
      </c>
      <c r="K3949" s="105">
        <f t="shared" si="432"/>
        <v>0</v>
      </c>
      <c r="L3949" s="106">
        <f t="shared" si="433"/>
        <v>0</v>
      </c>
    </row>
    <row r="3950" spans="1:12" x14ac:dyDescent="0.3">
      <c r="A3950" s="104" t="s">
        <v>8271</v>
      </c>
      <c r="B3950" s="104" t="s">
        <v>8272</v>
      </c>
      <c r="C3950" s="105">
        <v>926</v>
      </c>
      <c r="D3950" s="105">
        <v>20815</v>
      </c>
      <c r="E3950" s="106">
        <f t="shared" si="427"/>
        <v>22.478401727861772</v>
      </c>
      <c r="F3950" s="107">
        <f t="shared" si="428"/>
        <v>62</v>
      </c>
      <c r="G3950" s="107">
        <f>COUNTIF(Data_Eksportir!$H$2:$H$3401,A3950)</f>
        <v>0</v>
      </c>
      <c r="H3950" s="104" t="str">
        <f t="shared" si="429"/>
        <v>20 – 100</v>
      </c>
      <c r="I3950" s="104" t="str">
        <f t="shared" si="430"/>
        <v>Di bawah ambang nilai</v>
      </c>
      <c r="J3950" s="106">
        <f t="shared" si="431"/>
        <v>20815.003949999998</v>
      </c>
      <c r="K3950" s="105">
        <f t="shared" si="432"/>
        <v>0</v>
      </c>
      <c r="L3950" s="106">
        <f t="shared" si="433"/>
        <v>0</v>
      </c>
    </row>
    <row r="3951" spans="1:12" x14ac:dyDescent="0.3">
      <c r="A3951" s="104" t="s">
        <v>8273</v>
      </c>
      <c r="B3951" s="104" t="s">
        <v>8274</v>
      </c>
      <c r="C3951" s="105">
        <v>280715</v>
      </c>
      <c r="D3951" s="105">
        <v>5202198</v>
      </c>
      <c r="E3951" s="106">
        <f t="shared" si="427"/>
        <v>18.531955898331049</v>
      </c>
      <c r="F3951" s="107">
        <f t="shared" si="428"/>
        <v>62</v>
      </c>
      <c r="G3951" s="107">
        <f>COUNTIF(Data_Eksportir!$H$2:$H$3401,A3951)</f>
        <v>0</v>
      </c>
      <c r="H3951" s="104" t="str">
        <f t="shared" si="429"/>
        <v>5 – 20</v>
      </c>
      <c r="I3951" s="104" t="str">
        <f t="shared" si="430"/>
        <v>Di bawah ambang nilai</v>
      </c>
      <c r="J3951" s="106">
        <f t="shared" si="431"/>
        <v>5202198.003951</v>
      </c>
      <c r="K3951" s="105">
        <f t="shared" si="432"/>
        <v>0</v>
      </c>
      <c r="L3951" s="106">
        <f t="shared" si="433"/>
        <v>0</v>
      </c>
    </row>
    <row r="3952" spans="1:12" x14ac:dyDescent="0.3">
      <c r="A3952" s="104" t="s">
        <v>8275</v>
      </c>
      <c r="B3952" s="104" t="s">
        <v>8276</v>
      </c>
      <c r="C3952" s="105">
        <v>117355</v>
      </c>
      <c r="D3952" s="105">
        <v>2426310</v>
      </c>
      <c r="E3952" s="106">
        <f t="shared" si="427"/>
        <v>20.67496058966384</v>
      </c>
      <c r="F3952" s="107">
        <f t="shared" si="428"/>
        <v>62</v>
      </c>
      <c r="G3952" s="107">
        <f>COUNTIF(Data_Eksportir!$H$2:$H$3401,A3952)</f>
        <v>0</v>
      </c>
      <c r="H3952" s="104" t="str">
        <f t="shared" si="429"/>
        <v>20 – 100</v>
      </c>
      <c r="I3952" s="104" t="str">
        <f t="shared" si="430"/>
        <v>Di bawah ambang nilai</v>
      </c>
      <c r="J3952" s="106">
        <f t="shared" si="431"/>
        <v>2426310.0039519998</v>
      </c>
      <c r="K3952" s="105">
        <f t="shared" si="432"/>
        <v>0</v>
      </c>
      <c r="L3952" s="106">
        <f t="shared" si="433"/>
        <v>0</v>
      </c>
    </row>
    <row r="3953" spans="1:12" x14ac:dyDescent="0.3">
      <c r="A3953" s="104" t="s">
        <v>8277</v>
      </c>
      <c r="B3953" s="104" t="s">
        <v>8278</v>
      </c>
      <c r="C3953" s="105">
        <v>1125</v>
      </c>
      <c r="D3953" s="105">
        <v>53293</v>
      </c>
      <c r="E3953" s="106">
        <f t="shared" si="427"/>
        <v>47.371555555555553</v>
      </c>
      <c r="F3953" s="107">
        <f t="shared" si="428"/>
        <v>62</v>
      </c>
      <c r="G3953" s="107">
        <f>COUNTIF(Data_Eksportir!$H$2:$H$3401,A3953)</f>
        <v>0</v>
      </c>
      <c r="H3953" s="104" t="str">
        <f t="shared" si="429"/>
        <v>20 – 100</v>
      </c>
      <c r="I3953" s="104" t="str">
        <f t="shared" si="430"/>
        <v>Di bawah ambang nilai</v>
      </c>
      <c r="J3953" s="106">
        <f t="shared" si="431"/>
        <v>53293.003952999999</v>
      </c>
      <c r="K3953" s="105">
        <f t="shared" si="432"/>
        <v>0</v>
      </c>
      <c r="L3953" s="106">
        <f t="shared" si="433"/>
        <v>0</v>
      </c>
    </row>
    <row r="3954" spans="1:12" x14ac:dyDescent="0.3">
      <c r="A3954" s="104" t="s">
        <v>8279</v>
      </c>
      <c r="B3954" s="104" t="s">
        <v>8280</v>
      </c>
      <c r="C3954" s="105">
        <v>134918</v>
      </c>
      <c r="D3954" s="105">
        <v>3315086</v>
      </c>
      <c r="E3954" s="106">
        <f t="shared" si="427"/>
        <v>24.571117271231415</v>
      </c>
      <c r="F3954" s="107">
        <f t="shared" si="428"/>
        <v>62</v>
      </c>
      <c r="G3954" s="107">
        <f>COUNTIF(Data_Eksportir!$H$2:$H$3401,A3954)</f>
        <v>0</v>
      </c>
      <c r="H3954" s="104" t="str">
        <f t="shared" si="429"/>
        <v>20 – 100</v>
      </c>
      <c r="I3954" s="104" t="str">
        <f t="shared" si="430"/>
        <v>Di bawah ambang nilai</v>
      </c>
      <c r="J3954" s="106">
        <f t="shared" si="431"/>
        <v>3315086.0039539998</v>
      </c>
      <c r="K3954" s="105">
        <f t="shared" si="432"/>
        <v>0</v>
      </c>
      <c r="L3954" s="106">
        <f t="shared" si="433"/>
        <v>0</v>
      </c>
    </row>
    <row r="3955" spans="1:12" x14ac:dyDescent="0.3">
      <c r="A3955" s="104" t="s">
        <v>8281</v>
      </c>
      <c r="B3955" s="104" t="s">
        <v>8282</v>
      </c>
      <c r="C3955" s="105">
        <v>238706</v>
      </c>
      <c r="D3955" s="105">
        <v>4411544</v>
      </c>
      <c r="E3955" s="106">
        <f t="shared" si="427"/>
        <v>18.481077140918117</v>
      </c>
      <c r="F3955" s="107">
        <f t="shared" si="428"/>
        <v>62</v>
      </c>
      <c r="G3955" s="107">
        <f>COUNTIF(Data_Eksportir!$H$2:$H$3401,A3955)</f>
        <v>0</v>
      </c>
      <c r="H3955" s="104" t="str">
        <f t="shared" si="429"/>
        <v>5 – 20</v>
      </c>
      <c r="I3955" s="104" t="str">
        <f t="shared" si="430"/>
        <v>Di bawah ambang nilai</v>
      </c>
      <c r="J3955" s="106">
        <f t="shared" si="431"/>
        <v>4411544.0039550001</v>
      </c>
      <c r="K3955" s="105">
        <f t="shared" si="432"/>
        <v>0</v>
      </c>
      <c r="L3955" s="106">
        <f t="shared" si="433"/>
        <v>0</v>
      </c>
    </row>
    <row r="3956" spans="1:12" x14ac:dyDescent="0.3">
      <c r="A3956" s="104" t="s">
        <v>8283</v>
      </c>
      <c r="B3956" s="104" t="s">
        <v>8284</v>
      </c>
      <c r="C3956" s="105">
        <v>6</v>
      </c>
      <c r="D3956" s="105">
        <v>98</v>
      </c>
      <c r="E3956" s="106">
        <f t="shared" si="427"/>
        <v>16.333333333333332</v>
      </c>
      <c r="F3956" s="107">
        <f t="shared" si="428"/>
        <v>62</v>
      </c>
      <c r="G3956" s="107">
        <f>COUNTIF(Data_Eksportir!$H$2:$H$3401,A3956)</f>
        <v>0</v>
      </c>
      <c r="H3956" s="104" t="str">
        <f t="shared" si="429"/>
        <v>5 – 20</v>
      </c>
      <c r="I3956" s="104" t="str">
        <f t="shared" si="430"/>
        <v>Di bawah ambang nilai</v>
      </c>
      <c r="J3956" s="106">
        <f t="shared" si="431"/>
        <v>98.003956000000002</v>
      </c>
      <c r="K3956" s="105">
        <f t="shared" si="432"/>
        <v>0</v>
      </c>
      <c r="L3956" s="106">
        <f t="shared" si="433"/>
        <v>0</v>
      </c>
    </row>
    <row r="3957" spans="1:12" x14ac:dyDescent="0.3">
      <c r="A3957" s="104" t="s">
        <v>8285</v>
      </c>
      <c r="B3957" s="104" t="s">
        <v>8286</v>
      </c>
      <c r="C3957" s="105">
        <v>1</v>
      </c>
      <c r="D3957" s="105">
        <v>8</v>
      </c>
      <c r="E3957" s="106">
        <f t="shared" si="427"/>
        <v>8</v>
      </c>
      <c r="F3957" s="107">
        <f t="shared" si="428"/>
        <v>62</v>
      </c>
      <c r="G3957" s="107">
        <f>COUNTIF(Data_Eksportir!$H$2:$H$3401,A3957)</f>
        <v>0</v>
      </c>
      <c r="H3957" s="104" t="str">
        <f t="shared" si="429"/>
        <v>5 – 20</v>
      </c>
      <c r="I3957" s="104" t="str">
        <f t="shared" si="430"/>
        <v>Di bawah ambang nilai</v>
      </c>
      <c r="J3957" s="106">
        <f t="shared" si="431"/>
        <v>8.0039569999999998</v>
      </c>
      <c r="K3957" s="105">
        <f t="shared" si="432"/>
        <v>0</v>
      </c>
      <c r="L3957" s="106">
        <f t="shared" si="433"/>
        <v>0</v>
      </c>
    </row>
    <row r="3958" spans="1:12" x14ac:dyDescent="0.3">
      <c r="A3958" s="104" t="s">
        <v>8287</v>
      </c>
      <c r="B3958" s="104" t="s">
        <v>8288</v>
      </c>
      <c r="C3958" s="105">
        <v>1087</v>
      </c>
      <c r="D3958" s="105">
        <v>44678</v>
      </c>
      <c r="E3958" s="106">
        <f t="shared" si="427"/>
        <v>41.102115915363385</v>
      </c>
      <c r="F3958" s="107">
        <f t="shared" si="428"/>
        <v>62</v>
      </c>
      <c r="G3958" s="107">
        <f>COUNTIF(Data_Eksportir!$H$2:$H$3401,A3958)</f>
        <v>0</v>
      </c>
      <c r="H3958" s="104" t="str">
        <f t="shared" si="429"/>
        <v>20 – 100</v>
      </c>
      <c r="I3958" s="104" t="str">
        <f t="shared" si="430"/>
        <v>Di bawah ambang nilai</v>
      </c>
      <c r="J3958" s="106">
        <f t="shared" si="431"/>
        <v>44678.003958000001</v>
      </c>
      <c r="K3958" s="105">
        <f t="shared" si="432"/>
        <v>0</v>
      </c>
      <c r="L3958" s="106">
        <f t="shared" si="433"/>
        <v>0</v>
      </c>
    </row>
    <row r="3959" spans="1:12" x14ac:dyDescent="0.3">
      <c r="A3959" s="104" t="s">
        <v>8289</v>
      </c>
      <c r="B3959" s="104" t="s">
        <v>8290</v>
      </c>
      <c r="C3959" s="105">
        <v>3513</v>
      </c>
      <c r="D3959" s="105">
        <v>95666</v>
      </c>
      <c r="E3959" s="106">
        <f t="shared" si="427"/>
        <v>27.231995445488188</v>
      </c>
      <c r="F3959" s="107">
        <f t="shared" si="428"/>
        <v>62</v>
      </c>
      <c r="G3959" s="107">
        <f>COUNTIF(Data_Eksportir!$H$2:$H$3401,A3959)</f>
        <v>0</v>
      </c>
      <c r="H3959" s="104" t="str">
        <f t="shared" si="429"/>
        <v>20 – 100</v>
      </c>
      <c r="I3959" s="104" t="str">
        <f t="shared" si="430"/>
        <v>Di bawah ambang nilai</v>
      </c>
      <c r="J3959" s="106">
        <f t="shared" si="431"/>
        <v>95666.003958999994</v>
      </c>
      <c r="K3959" s="105">
        <f t="shared" si="432"/>
        <v>0</v>
      </c>
      <c r="L3959" s="106">
        <f t="shared" si="433"/>
        <v>0</v>
      </c>
    </row>
    <row r="3960" spans="1:12" x14ac:dyDescent="0.3">
      <c r="A3960" s="104" t="s">
        <v>8291</v>
      </c>
      <c r="B3960" s="104" t="s">
        <v>8292</v>
      </c>
      <c r="C3960" s="105">
        <v>107</v>
      </c>
      <c r="D3960" s="105">
        <v>1019</v>
      </c>
      <c r="E3960" s="106">
        <f t="shared" si="427"/>
        <v>9.5233644859813076</v>
      </c>
      <c r="F3960" s="107">
        <f t="shared" si="428"/>
        <v>62</v>
      </c>
      <c r="G3960" s="107">
        <f>COUNTIF(Data_Eksportir!$H$2:$H$3401,A3960)</f>
        <v>0</v>
      </c>
      <c r="H3960" s="104" t="str">
        <f t="shared" si="429"/>
        <v>5 – 20</v>
      </c>
      <c r="I3960" s="104" t="str">
        <f t="shared" si="430"/>
        <v>Di bawah ambang nilai</v>
      </c>
      <c r="J3960" s="106">
        <f t="shared" si="431"/>
        <v>1019.00396</v>
      </c>
      <c r="K3960" s="105">
        <f t="shared" si="432"/>
        <v>0</v>
      </c>
      <c r="L3960" s="106">
        <f t="shared" si="433"/>
        <v>0</v>
      </c>
    </row>
    <row r="3961" spans="1:12" x14ac:dyDescent="0.3">
      <c r="A3961" s="104" t="s">
        <v>8293</v>
      </c>
      <c r="B3961" s="104" t="s">
        <v>8294</v>
      </c>
      <c r="C3961" s="105">
        <v>12236</v>
      </c>
      <c r="D3961" s="105">
        <v>364698</v>
      </c>
      <c r="E3961" s="106">
        <f t="shared" si="427"/>
        <v>29.805328538738149</v>
      </c>
      <c r="F3961" s="107">
        <f t="shared" si="428"/>
        <v>62</v>
      </c>
      <c r="G3961" s="107">
        <f>COUNTIF(Data_Eksportir!$H$2:$H$3401,A3961)</f>
        <v>0</v>
      </c>
      <c r="H3961" s="104" t="str">
        <f t="shared" si="429"/>
        <v>20 – 100</v>
      </c>
      <c r="I3961" s="104" t="str">
        <f t="shared" si="430"/>
        <v>Di bawah ambang nilai</v>
      </c>
      <c r="J3961" s="106">
        <f t="shared" si="431"/>
        <v>364698.00396100001</v>
      </c>
      <c r="K3961" s="105">
        <f t="shared" si="432"/>
        <v>0</v>
      </c>
      <c r="L3961" s="106">
        <f t="shared" si="433"/>
        <v>0</v>
      </c>
    </row>
    <row r="3962" spans="1:12" x14ac:dyDescent="0.3">
      <c r="A3962" s="104" t="s">
        <v>8295</v>
      </c>
      <c r="B3962" s="104" t="s">
        <v>8296</v>
      </c>
      <c r="C3962" s="105">
        <v>22479</v>
      </c>
      <c r="D3962" s="105">
        <v>1301085</v>
      </c>
      <c r="E3962" s="106">
        <f t="shared" si="427"/>
        <v>57.880021353263047</v>
      </c>
      <c r="F3962" s="107">
        <f t="shared" si="428"/>
        <v>62</v>
      </c>
      <c r="G3962" s="107">
        <f>COUNTIF(Data_Eksportir!$H$2:$H$3401,A3962)</f>
        <v>0</v>
      </c>
      <c r="H3962" s="104" t="str">
        <f t="shared" si="429"/>
        <v>20 – 100</v>
      </c>
      <c r="I3962" s="104" t="str">
        <f t="shared" si="430"/>
        <v>Di bawah ambang nilai</v>
      </c>
      <c r="J3962" s="106">
        <f t="shared" si="431"/>
        <v>1301085.0039619999</v>
      </c>
      <c r="K3962" s="105">
        <f t="shared" si="432"/>
        <v>0</v>
      </c>
      <c r="L3962" s="106">
        <f t="shared" si="433"/>
        <v>0</v>
      </c>
    </row>
    <row r="3963" spans="1:12" x14ac:dyDescent="0.3">
      <c r="A3963" s="104" t="s">
        <v>8297</v>
      </c>
      <c r="B3963" s="104" t="s">
        <v>8298</v>
      </c>
      <c r="C3963" s="105">
        <v>9</v>
      </c>
      <c r="D3963" s="105">
        <v>5195</v>
      </c>
      <c r="E3963" s="106">
        <f t="shared" si="427"/>
        <v>577.22222222222217</v>
      </c>
      <c r="F3963" s="107">
        <f t="shared" si="428"/>
        <v>62</v>
      </c>
      <c r="G3963" s="107">
        <f>COUNTIF(Data_Eksportir!$H$2:$H$3401,A3963)</f>
        <v>0</v>
      </c>
      <c r="H3963" s="104" t="str">
        <f t="shared" si="429"/>
        <v>100 ke atas</v>
      </c>
      <c r="I3963" s="104" t="str">
        <f t="shared" si="430"/>
        <v>Di bawah ambang nilai</v>
      </c>
      <c r="J3963" s="106">
        <f t="shared" si="431"/>
        <v>5195.0039630000001</v>
      </c>
      <c r="K3963" s="105">
        <f t="shared" si="432"/>
        <v>0</v>
      </c>
      <c r="L3963" s="106">
        <f t="shared" si="433"/>
        <v>0</v>
      </c>
    </row>
    <row r="3964" spans="1:12" x14ac:dyDescent="0.3">
      <c r="A3964" s="104" t="s">
        <v>8299</v>
      </c>
      <c r="B3964" s="104" t="s">
        <v>8300</v>
      </c>
      <c r="C3964" s="105">
        <v>400954</v>
      </c>
      <c r="D3964" s="105">
        <v>12972379</v>
      </c>
      <c r="E3964" s="106">
        <f t="shared" si="427"/>
        <v>32.353783725813933</v>
      </c>
      <c r="F3964" s="107">
        <f t="shared" si="428"/>
        <v>62</v>
      </c>
      <c r="G3964" s="107">
        <f>COUNTIF(Data_Eksportir!$H$2:$H$3401,A3964)</f>
        <v>0</v>
      </c>
      <c r="H3964" s="104" t="str">
        <f t="shared" si="429"/>
        <v>20 – 100</v>
      </c>
      <c r="I3964" s="104" t="str">
        <f t="shared" si="430"/>
        <v>Belum terwakili</v>
      </c>
      <c r="J3964" s="106">
        <f t="shared" si="431"/>
        <v>12972379.003963999</v>
      </c>
      <c r="K3964" s="105">
        <f t="shared" si="432"/>
        <v>12972379</v>
      </c>
      <c r="L3964" s="106">
        <f t="shared" si="433"/>
        <v>12972379.003963999</v>
      </c>
    </row>
    <row r="3965" spans="1:12" x14ac:dyDescent="0.3">
      <c r="A3965" s="104" t="s">
        <v>8301</v>
      </c>
      <c r="B3965" s="104" t="s">
        <v>8302</v>
      </c>
      <c r="C3965" s="105">
        <v>463377</v>
      </c>
      <c r="D3965" s="105">
        <v>17791777</v>
      </c>
      <c r="E3965" s="106">
        <f t="shared" si="427"/>
        <v>38.395900098623798</v>
      </c>
      <c r="F3965" s="107">
        <f t="shared" si="428"/>
        <v>62</v>
      </c>
      <c r="G3965" s="107">
        <f>COUNTIF(Data_Eksportir!$H$2:$H$3401,A3965)</f>
        <v>0</v>
      </c>
      <c r="H3965" s="104" t="str">
        <f t="shared" si="429"/>
        <v>20 – 100</v>
      </c>
      <c r="I3965" s="104" t="str">
        <f t="shared" si="430"/>
        <v>Belum terwakili</v>
      </c>
      <c r="J3965" s="106">
        <f t="shared" si="431"/>
        <v>17791777.003965002</v>
      </c>
      <c r="K3965" s="105">
        <f t="shared" si="432"/>
        <v>17791777</v>
      </c>
      <c r="L3965" s="106">
        <f t="shared" si="433"/>
        <v>17791777.003965002</v>
      </c>
    </row>
    <row r="3966" spans="1:12" x14ac:dyDescent="0.3">
      <c r="A3966" s="104" t="s">
        <v>8303</v>
      </c>
      <c r="B3966" s="104" t="s">
        <v>8304</v>
      </c>
      <c r="C3966" s="105">
        <v>2173</v>
      </c>
      <c r="D3966" s="105">
        <v>60185</v>
      </c>
      <c r="E3966" s="106">
        <f t="shared" si="427"/>
        <v>27.696732627703636</v>
      </c>
      <c r="F3966" s="107">
        <f t="shared" si="428"/>
        <v>62</v>
      </c>
      <c r="G3966" s="107">
        <f>COUNTIF(Data_Eksportir!$H$2:$H$3401,A3966)</f>
        <v>0</v>
      </c>
      <c r="H3966" s="104" t="str">
        <f t="shared" si="429"/>
        <v>20 – 100</v>
      </c>
      <c r="I3966" s="104" t="str">
        <f t="shared" si="430"/>
        <v>Di bawah ambang nilai</v>
      </c>
      <c r="J3966" s="106">
        <f t="shared" si="431"/>
        <v>60185.003965999997</v>
      </c>
      <c r="K3966" s="105">
        <f t="shared" si="432"/>
        <v>0</v>
      </c>
      <c r="L3966" s="106">
        <f t="shared" si="433"/>
        <v>0</v>
      </c>
    </row>
    <row r="3967" spans="1:12" x14ac:dyDescent="0.3">
      <c r="A3967" s="104" t="s">
        <v>8305</v>
      </c>
      <c r="B3967" s="104" t="s">
        <v>8306</v>
      </c>
      <c r="C3967" s="105">
        <v>101075</v>
      </c>
      <c r="D3967" s="105">
        <v>4125664</v>
      </c>
      <c r="E3967" s="106">
        <f t="shared" si="427"/>
        <v>40.817848132574824</v>
      </c>
      <c r="F3967" s="107">
        <f t="shared" si="428"/>
        <v>62</v>
      </c>
      <c r="G3967" s="107">
        <f>COUNTIF(Data_Eksportir!$H$2:$H$3401,A3967)</f>
        <v>0</v>
      </c>
      <c r="H3967" s="104" t="str">
        <f t="shared" si="429"/>
        <v>20 – 100</v>
      </c>
      <c r="I3967" s="104" t="str">
        <f t="shared" si="430"/>
        <v>Di bawah ambang nilai</v>
      </c>
      <c r="J3967" s="106">
        <f t="shared" si="431"/>
        <v>4125664.0039670002</v>
      </c>
      <c r="K3967" s="105">
        <f t="shared" si="432"/>
        <v>0</v>
      </c>
      <c r="L3967" s="106">
        <f t="shared" si="433"/>
        <v>0</v>
      </c>
    </row>
    <row r="3968" spans="1:12" x14ac:dyDescent="0.3">
      <c r="A3968" s="104" t="s">
        <v>8307</v>
      </c>
      <c r="B3968" s="104" t="s">
        <v>8308</v>
      </c>
      <c r="C3968" s="105">
        <v>926</v>
      </c>
      <c r="D3968" s="105">
        <v>53232</v>
      </c>
      <c r="E3968" s="106">
        <f t="shared" si="427"/>
        <v>57.485961123110151</v>
      </c>
      <c r="F3968" s="107">
        <f t="shared" si="428"/>
        <v>62</v>
      </c>
      <c r="G3968" s="107">
        <f>COUNTIF(Data_Eksportir!$H$2:$H$3401,A3968)</f>
        <v>0</v>
      </c>
      <c r="H3968" s="104" t="str">
        <f t="shared" si="429"/>
        <v>20 – 100</v>
      </c>
      <c r="I3968" s="104" t="str">
        <f t="shared" si="430"/>
        <v>Di bawah ambang nilai</v>
      </c>
      <c r="J3968" s="106">
        <f t="shared" si="431"/>
        <v>53232.003967999997</v>
      </c>
      <c r="K3968" s="105">
        <f t="shared" si="432"/>
        <v>0</v>
      </c>
      <c r="L3968" s="106">
        <f t="shared" si="433"/>
        <v>0</v>
      </c>
    </row>
    <row r="3969" spans="1:12" x14ac:dyDescent="0.3">
      <c r="A3969" s="104" t="s">
        <v>8309</v>
      </c>
      <c r="B3969" s="104" t="s">
        <v>8310</v>
      </c>
      <c r="C3969" s="105">
        <v>19544</v>
      </c>
      <c r="D3969" s="105">
        <v>971114</v>
      </c>
      <c r="E3969" s="106">
        <f t="shared" si="427"/>
        <v>49.688600081866561</v>
      </c>
      <c r="F3969" s="107">
        <f t="shared" si="428"/>
        <v>62</v>
      </c>
      <c r="G3969" s="107">
        <f>COUNTIF(Data_Eksportir!$H$2:$H$3401,A3969)</f>
        <v>0</v>
      </c>
      <c r="H3969" s="104" t="str">
        <f t="shared" si="429"/>
        <v>20 – 100</v>
      </c>
      <c r="I3969" s="104" t="str">
        <f t="shared" si="430"/>
        <v>Di bawah ambang nilai</v>
      </c>
      <c r="J3969" s="106">
        <f t="shared" si="431"/>
        <v>971114.00396899995</v>
      </c>
      <c r="K3969" s="105">
        <f t="shared" si="432"/>
        <v>0</v>
      </c>
      <c r="L3969" s="106">
        <f t="shared" si="433"/>
        <v>0</v>
      </c>
    </row>
    <row r="3970" spans="1:12" x14ac:dyDescent="0.3">
      <c r="A3970" s="104" t="s">
        <v>8311</v>
      </c>
      <c r="B3970" s="104" t="s">
        <v>8312</v>
      </c>
      <c r="C3970" s="105">
        <v>3013921</v>
      </c>
      <c r="D3970" s="105">
        <v>64620634</v>
      </c>
      <c r="E3970" s="106">
        <f t="shared" ref="E3970:E4033" si="434">IF(AND(ISNUMBER(C3970),C3970&gt;0),D3970/C3970,"")</f>
        <v>21.440719249111041</v>
      </c>
      <c r="F3970" s="107">
        <f t="shared" ref="F3970:F4033" si="435">VALUE(LEFT(A3970,2))</f>
        <v>62</v>
      </c>
      <c r="G3970" s="107">
        <f>COUNTIF(Data_Eksportir!$H$2:$H$3401,A3970)</f>
        <v>0</v>
      </c>
      <c r="H3970" s="104" t="str">
        <f t="shared" ref="H3970:H4033" si="436">IF(E3970="","Tanpa data berat",IF(E3970&lt;1,"Di bawah 1",IF(E3970&lt;5,"1 – 5",IF(E3970&lt;20,"5 – 20",IF(E3970&lt;100,"20 – 100","100 ke atas")))))</f>
        <v>20 – 100</v>
      </c>
      <c r="I3970" s="104" t="str">
        <f t="shared" ref="I3970:I4033" si="437">IF(D3970&lt;p_nilai_besar,"Di bawah ambang nilai",IF(G3970=0,"Belum terwakili",IF(G3970&lt;=p_listing_rendah,"Keterwakilan rendah","Terwakili")))</f>
        <v>Belum terwakili</v>
      </c>
      <c r="J3970" s="106">
        <f t="shared" ref="J3970:J4033" si="438">D3970+ROW()/10^6</f>
        <v>64620634.003969997</v>
      </c>
      <c r="K3970" s="105">
        <f t="shared" ref="K3970:K4033" si="439">IF(D3970&gt;=p_nilai_besar,D3970/(1+G3970),0)</f>
        <v>64620634</v>
      </c>
      <c r="L3970" s="106">
        <f t="shared" ref="L3970:L4033" si="440">IF(K3970&gt;0,K3970+ROW()/10^6,0)</f>
        <v>64620634.003969997</v>
      </c>
    </row>
    <row r="3971" spans="1:12" x14ac:dyDescent="0.3">
      <c r="A3971" s="104" t="s">
        <v>8313</v>
      </c>
      <c r="B3971" s="104" t="s">
        <v>8314</v>
      </c>
      <c r="C3971" s="105">
        <v>2957558</v>
      </c>
      <c r="D3971" s="105">
        <v>90547630</v>
      </c>
      <c r="E3971" s="106">
        <f t="shared" si="434"/>
        <v>30.615673471154242</v>
      </c>
      <c r="F3971" s="107">
        <f t="shared" si="435"/>
        <v>62</v>
      </c>
      <c r="G3971" s="107">
        <f>COUNTIF(Data_Eksportir!$H$2:$H$3401,A3971)</f>
        <v>0</v>
      </c>
      <c r="H3971" s="104" t="str">
        <f t="shared" si="436"/>
        <v>20 – 100</v>
      </c>
      <c r="I3971" s="104" t="str">
        <f t="shared" si="437"/>
        <v>Belum terwakili</v>
      </c>
      <c r="J3971" s="106">
        <f t="shared" si="438"/>
        <v>90547630.003970996</v>
      </c>
      <c r="K3971" s="105">
        <f t="shared" si="439"/>
        <v>90547630</v>
      </c>
      <c r="L3971" s="106">
        <f t="shared" si="440"/>
        <v>90547630.003970996</v>
      </c>
    </row>
    <row r="3972" spans="1:12" x14ac:dyDescent="0.3">
      <c r="A3972" s="104" t="s">
        <v>8315</v>
      </c>
      <c r="B3972" s="104" t="s">
        <v>8316</v>
      </c>
      <c r="C3972" s="105">
        <v>1143746</v>
      </c>
      <c r="D3972" s="105">
        <v>278</v>
      </c>
      <c r="E3972" s="106">
        <f t="shared" si="434"/>
        <v>2.430609593388742E-4</v>
      </c>
      <c r="F3972" s="107">
        <f t="shared" si="435"/>
        <v>62</v>
      </c>
      <c r="G3972" s="107">
        <f>COUNTIF(Data_Eksportir!$H$2:$H$3401,A3972)</f>
        <v>0</v>
      </c>
      <c r="H3972" s="104" t="str">
        <f t="shared" si="436"/>
        <v>Di bawah 1</v>
      </c>
      <c r="I3972" s="104" t="str">
        <f t="shared" si="437"/>
        <v>Di bawah ambang nilai</v>
      </c>
      <c r="J3972" s="106">
        <f t="shared" si="438"/>
        <v>278.00397199999998</v>
      </c>
      <c r="K3972" s="105">
        <f t="shared" si="439"/>
        <v>0</v>
      </c>
      <c r="L3972" s="106">
        <f t="shared" si="440"/>
        <v>0</v>
      </c>
    </row>
    <row r="3973" spans="1:12" x14ac:dyDescent="0.3">
      <c r="A3973" s="104" t="s">
        <v>8317</v>
      </c>
      <c r="B3973" s="104" t="s">
        <v>8318</v>
      </c>
      <c r="C3973" s="105">
        <v>157482</v>
      </c>
      <c r="D3973" s="105">
        <v>4552190</v>
      </c>
      <c r="E3973" s="106">
        <f t="shared" si="434"/>
        <v>28.906097204759909</v>
      </c>
      <c r="F3973" s="107">
        <f t="shared" si="435"/>
        <v>62</v>
      </c>
      <c r="G3973" s="107">
        <f>COUNTIF(Data_Eksportir!$H$2:$H$3401,A3973)</f>
        <v>0</v>
      </c>
      <c r="H3973" s="104" t="str">
        <f t="shared" si="436"/>
        <v>20 – 100</v>
      </c>
      <c r="I3973" s="104" t="str">
        <f t="shared" si="437"/>
        <v>Di bawah ambang nilai</v>
      </c>
      <c r="J3973" s="106">
        <f t="shared" si="438"/>
        <v>4552190.0039729998</v>
      </c>
      <c r="K3973" s="105">
        <f t="shared" si="439"/>
        <v>0</v>
      </c>
      <c r="L3973" s="106">
        <f t="shared" si="440"/>
        <v>0</v>
      </c>
    </row>
    <row r="3974" spans="1:12" x14ac:dyDescent="0.3">
      <c r="A3974" s="104" t="s">
        <v>8319</v>
      </c>
      <c r="B3974" s="104" t="s">
        <v>8320</v>
      </c>
      <c r="C3974" s="105">
        <v>1330606</v>
      </c>
      <c r="D3974" s="105">
        <v>36703308</v>
      </c>
      <c r="E3974" s="106">
        <f t="shared" si="434"/>
        <v>27.583903875377082</v>
      </c>
      <c r="F3974" s="107">
        <f t="shared" si="435"/>
        <v>62</v>
      </c>
      <c r="G3974" s="107">
        <f>COUNTIF(Data_Eksportir!$H$2:$H$3401,A3974)</f>
        <v>0</v>
      </c>
      <c r="H3974" s="104" t="str">
        <f t="shared" si="436"/>
        <v>20 – 100</v>
      </c>
      <c r="I3974" s="104" t="str">
        <f t="shared" si="437"/>
        <v>Belum terwakili</v>
      </c>
      <c r="J3974" s="106">
        <f t="shared" si="438"/>
        <v>36703308.003973998</v>
      </c>
      <c r="K3974" s="105">
        <f t="shared" si="439"/>
        <v>36703308</v>
      </c>
      <c r="L3974" s="106">
        <f t="shared" si="440"/>
        <v>36703308.003973998</v>
      </c>
    </row>
    <row r="3975" spans="1:12" x14ac:dyDescent="0.3">
      <c r="A3975" s="104" t="s">
        <v>8321</v>
      </c>
      <c r="B3975" s="104" t="s">
        <v>8322</v>
      </c>
      <c r="C3975" s="105">
        <v>4122</v>
      </c>
      <c r="D3975" s="105">
        <v>349028</v>
      </c>
      <c r="E3975" s="106">
        <f t="shared" si="434"/>
        <v>84.674429888403694</v>
      </c>
      <c r="F3975" s="107">
        <f t="shared" si="435"/>
        <v>62</v>
      </c>
      <c r="G3975" s="107">
        <f>COUNTIF(Data_Eksportir!$H$2:$H$3401,A3975)</f>
        <v>0</v>
      </c>
      <c r="H3975" s="104" t="str">
        <f t="shared" si="436"/>
        <v>20 – 100</v>
      </c>
      <c r="I3975" s="104" t="str">
        <f t="shared" si="437"/>
        <v>Di bawah ambang nilai</v>
      </c>
      <c r="J3975" s="106">
        <f t="shared" si="438"/>
        <v>349028.003975</v>
      </c>
      <c r="K3975" s="105">
        <f t="shared" si="439"/>
        <v>0</v>
      </c>
      <c r="L3975" s="106">
        <f t="shared" si="440"/>
        <v>0</v>
      </c>
    </row>
    <row r="3976" spans="1:12" x14ac:dyDescent="0.3">
      <c r="A3976" s="104" t="s">
        <v>8323</v>
      </c>
      <c r="B3976" s="104" t="s">
        <v>8324</v>
      </c>
      <c r="C3976" s="105">
        <v>4863</v>
      </c>
      <c r="D3976" s="105">
        <v>152100</v>
      </c>
      <c r="E3976" s="106">
        <f t="shared" si="434"/>
        <v>31.276989512646516</v>
      </c>
      <c r="F3976" s="107">
        <f t="shared" si="435"/>
        <v>62</v>
      </c>
      <c r="G3976" s="107">
        <f>COUNTIF(Data_Eksportir!$H$2:$H$3401,A3976)</f>
        <v>0</v>
      </c>
      <c r="H3976" s="104" t="str">
        <f t="shared" si="436"/>
        <v>20 – 100</v>
      </c>
      <c r="I3976" s="104" t="str">
        <f t="shared" si="437"/>
        <v>Di bawah ambang nilai</v>
      </c>
      <c r="J3976" s="106">
        <f t="shared" si="438"/>
        <v>152100.00397600001</v>
      </c>
      <c r="K3976" s="105">
        <f t="shared" si="439"/>
        <v>0</v>
      </c>
      <c r="L3976" s="106">
        <f t="shared" si="440"/>
        <v>0</v>
      </c>
    </row>
    <row r="3977" spans="1:12" x14ac:dyDescent="0.3">
      <c r="A3977" s="104" t="s">
        <v>8325</v>
      </c>
      <c r="B3977" s="104" t="s">
        <v>8326</v>
      </c>
      <c r="C3977" s="105">
        <v>785523</v>
      </c>
      <c r="D3977" s="105">
        <v>21206750</v>
      </c>
      <c r="E3977" s="106">
        <f t="shared" si="434"/>
        <v>26.996981628800174</v>
      </c>
      <c r="F3977" s="107">
        <f t="shared" si="435"/>
        <v>62</v>
      </c>
      <c r="G3977" s="107">
        <f>COUNTIF(Data_Eksportir!$H$2:$H$3401,A3977)</f>
        <v>0</v>
      </c>
      <c r="H3977" s="104" t="str">
        <f t="shared" si="436"/>
        <v>20 – 100</v>
      </c>
      <c r="I3977" s="104" t="str">
        <f t="shared" si="437"/>
        <v>Belum terwakili</v>
      </c>
      <c r="J3977" s="106">
        <f t="shared" si="438"/>
        <v>21206750.003977001</v>
      </c>
      <c r="K3977" s="105">
        <f t="shared" si="439"/>
        <v>21206750</v>
      </c>
      <c r="L3977" s="106">
        <f t="shared" si="440"/>
        <v>21206750.003977001</v>
      </c>
    </row>
    <row r="3978" spans="1:12" x14ac:dyDescent="0.3">
      <c r="A3978" s="104" t="s">
        <v>8327</v>
      </c>
      <c r="B3978" s="104" t="s">
        <v>8328</v>
      </c>
      <c r="C3978" s="105">
        <v>1341381</v>
      </c>
      <c r="D3978" s="105">
        <v>42924243</v>
      </c>
      <c r="E3978" s="106">
        <f t="shared" si="434"/>
        <v>32.000038020517664</v>
      </c>
      <c r="F3978" s="107">
        <f t="shared" si="435"/>
        <v>62</v>
      </c>
      <c r="G3978" s="107">
        <f>COUNTIF(Data_Eksportir!$H$2:$H$3401,A3978)</f>
        <v>0</v>
      </c>
      <c r="H3978" s="104" t="str">
        <f t="shared" si="436"/>
        <v>20 – 100</v>
      </c>
      <c r="I3978" s="104" t="str">
        <f t="shared" si="437"/>
        <v>Belum terwakili</v>
      </c>
      <c r="J3978" s="106">
        <f t="shared" si="438"/>
        <v>42924243.003977999</v>
      </c>
      <c r="K3978" s="105">
        <f t="shared" si="439"/>
        <v>42924243</v>
      </c>
      <c r="L3978" s="106">
        <f t="shared" si="440"/>
        <v>42924243.003977999</v>
      </c>
    </row>
    <row r="3979" spans="1:12" x14ac:dyDescent="0.3">
      <c r="A3979" s="104" t="s">
        <v>8329</v>
      </c>
      <c r="B3979" s="104" t="s">
        <v>8330</v>
      </c>
      <c r="C3979" s="105">
        <v>13820</v>
      </c>
      <c r="D3979" s="105">
        <v>425967</v>
      </c>
      <c r="E3979" s="106">
        <f t="shared" si="434"/>
        <v>30.822503617945006</v>
      </c>
      <c r="F3979" s="107">
        <f t="shared" si="435"/>
        <v>62</v>
      </c>
      <c r="G3979" s="107">
        <f>COUNTIF(Data_Eksportir!$H$2:$H$3401,A3979)</f>
        <v>0</v>
      </c>
      <c r="H3979" s="104" t="str">
        <f t="shared" si="436"/>
        <v>20 – 100</v>
      </c>
      <c r="I3979" s="104" t="str">
        <f t="shared" si="437"/>
        <v>Di bawah ambang nilai</v>
      </c>
      <c r="J3979" s="106">
        <f t="shared" si="438"/>
        <v>425967.00397899997</v>
      </c>
      <c r="K3979" s="105">
        <f t="shared" si="439"/>
        <v>0</v>
      </c>
      <c r="L3979" s="106">
        <f t="shared" si="440"/>
        <v>0</v>
      </c>
    </row>
    <row r="3980" spans="1:12" x14ac:dyDescent="0.3">
      <c r="A3980" s="104" t="s">
        <v>8331</v>
      </c>
      <c r="B3980" s="104" t="s">
        <v>8332</v>
      </c>
      <c r="C3980" s="105">
        <v>482704</v>
      </c>
      <c r="D3980" s="105">
        <v>12658347</v>
      </c>
      <c r="E3980" s="106">
        <f t="shared" si="434"/>
        <v>26.223828681759421</v>
      </c>
      <c r="F3980" s="107">
        <f t="shared" si="435"/>
        <v>62</v>
      </c>
      <c r="G3980" s="107">
        <f>COUNTIF(Data_Eksportir!$H$2:$H$3401,A3980)</f>
        <v>0</v>
      </c>
      <c r="H3980" s="104" t="str">
        <f t="shared" si="436"/>
        <v>20 – 100</v>
      </c>
      <c r="I3980" s="104" t="str">
        <f t="shared" si="437"/>
        <v>Belum terwakili</v>
      </c>
      <c r="J3980" s="106">
        <f t="shared" si="438"/>
        <v>12658347.00398</v>
      </c>
      <c r="K3980" s="105">
        <f t="shared" si="439"/>
        <v>12658347</v>
      </c>
      <c r="L3980" s="106">
        <f t="shared" si="440"/>
        <v>12658347.00398</v>
      </c>
    </row>
    <row r="3981" spans="1:12" x14ac:dyDescent="0.3">
      <c r="A3981" s="104" t="s">
        <v>8333</v>
      </c>
      <c r="B3981" s="104" t="s">
        <v>8334</v>
      </c>
      <c r="C3981" s="105">
        <v>16886</v>
      </c>
      <c r="D3981" s="105">
        <v>865144</v>
      </c>
      <c r="E3981" s="106">
        <f t="shared" si="434"/>
        <v>51.23439535710056</v>
      </c>
      <c r="F3981" s="107">
        <f t="shared" si="435"/>
        <v>62</v>
      </c>
      <c r="G3981" s="107">
        <f>COUNTIF(Data_Eksportir!$H$2:$H$3401,A3981)</f>
        <v>0</v>
      </c>
      <c r="H3981" s="104" t="str">
        <f t="shared" si="436"/>
        <v>20 – 100</v>
      </c>
      <c r="I3981" s="104" t="str">
        <f t="shared" si="437"/>
        <v>Di bawah ambang nilai</v>
      </c>
      <c r="J3981" s="106">
        <f t="shared" si="438"/>
        <v>865144.00398100005</v>
      </c>
      <c r="K3981" s="105">
        <f t="shared" si="439"/>
        <v>0</v>
      </c>
      <c r="L3981" s="106">
        <f t="shared" si="440"/>
        <v>0</v>
      </c>
    </row>
    <row r="3982" spans="1:12" x14ac:dyDescent="0.3">
      <c r="A3982" s="104" t="s">
        <v>8335</v>
      </c>
      <c r="B3982" s="104" t="s">
        <v>8336</v>
      </c>
      <c r="C3982" s="105">
        <v>8623483</v>
      </c>
      <c r="D3982" s="105">
        <v>180498443</v>
      </c>
      <c r="E3982" s="106">
        <f t="shared" si="434"/>
        <v>20.93103714589569</v>
      </c>
      <c r="F3982" s="107">
        <f t="shared" si="435"/>
        <v>62</v>
      </c>
      <c r="G3982" s="107">
        <f>COUNTIF(Data_Eksportir!$H$2:$H$3401,A3982)</f>
        <v>0</v>
      </c>
      <c r="H3982" s="104" t="str">
        <f t="shared" si="436"/>
        <v>20 – 100</v>
      </c>
      <c r="I3982" s="104" t="str">
        <f t="shared" si="437"/>
        <v>Belum terwakili</v>
      </c>
      <c r="J3982" s="106">
        <f t="shared" si="438"/>
        <v>180498443.00398201</v>
      </c>
      <c r="K3982" s="105">
        <f t="shared" si="439"/>
        <v>180498443</v>
      </c>
      <c r="L3982" s="106">
        <f t="shared" si="440"/>
        <v>180498443.00398201</v>
      </c>
    </row>
    <row r="3983" spans="1:12" x14ac:dyDescent="0.3">
      <c r="A3983" s="104" t="s">
        <v>8337</v>
      </c>
      <c r="B3983" s="104" t="s">
        <v>8338</v>
      </c>
      <c r="C3983" s="105">
        <v>7365896</v>
      </c>
      <c r="D3983" s="105">
        <v>218180078</v>
      </c>
      <c r="E3983" s="106">
        <f t="shared" si="434"/>
        <v>29.620303897855738</v>
      </c>
      <c r="F3983" s="107">
        <f t="shared" si="435"/>
        <v>62</v>
      </c>
      <c r="G3983" s="107">
        <f>COUNTIF(Data_Eksportir!$H$2:$H$3401,A3983)</f>
        <v>0</v>
      </c>
      <c r="H3983" s="104" t="str">
        <f t="shared" si="436"/>
        <v>20 – 100</v>
      </c>
      <c r="I3983" s="104" t="str">
        <f t="shared" si="437"/>
        <v>Belum terwakili</v>
      </c>
      <c r="J3983" s="106">
        <f t="shared" si="438"/>
        <v>218180078.00398299</v>
      </c>
      <c r="K3983" s="105">
        <f t="shared" si="439"/>
        <v>218180078</v>
      </c>
      <c r="L3983" s="106">
        <f t="shared" si="440"/>
        <v>218180078.00398299</v>
      </c>
    </row>
    <row r="3984" spans="1:12" x14ac:dyDescent="0.3">
      <c r="A3984" s="104" t="s">
        <v>8339</v>
      </c>
      <c r="B3984" s="104" t="s">
        <v>8340</v>
      </c>
      <c r="C3984" s="105">
        <v>3654762</v>
      </c>
      <c r="D3984" s="105">
        <v>89884373</v>
      </c>
      <c r="E3984" s="106">
        <f t="shared" si="434"/>
        <v>24.593769170194939</v>
      </c>
      <c r="F3984" s="107">
        <f t="shared" si="435"/>
        <v>62</v>
      </c>
      <c r="G3984" s="107">
        <f>COUNTIF(Data_Eksportir!$H$2:$H$3401,A3984)</f>
        <v>0</v>
      </c>
      <c r="H3984" s="104" t="str">
        <f t="shared" si="436"/>
        <v>20 – 100</v>
      </c>
      <c r="I3984" s="104" t="str">
        <f t="shared" si="437"/>
        <v>Belum terwakili</v>
      </c>
      <c r="J3984" s="106">
        <f t="shared" si="438"/>
        <v>89884373.003984004</v>
      </c>
      <c r="K3984" s="105">
        <f t="shared" si="439"/>
        <v>89884373</v>
      </c>
      <c r="L3984" s="106">
        <f t="shared" si="440"/>
        <v>89884373.003984004</v>
      </c>
    </row>
    <row r="3985" spans="1:12" x14ac:dyDescent="0.3">
      <c r="A3985" s="104" t="s">
        <v>8341</v>
      </c>
      <c r="B3985" s="104" t="s">
        <v>8342</v>
      </c>
      <c r="C3985" s="105">
        <v>92792</v>
      </c>
      <c r="D3985" s="105">
        <v>1885098</v>
      </c>
      <c r="E3985" s="106">
        <f t="shared" si="434"/>
        <v>20.315307354082247</v>
      </c>
      <c r="F3985" s="107">
        <f t="shared" si="435"/>
        <v>62</v>
      </c>
      <c r="G3985" s="107">
        <f>COUNTIF(Data_Eksportir!$H$2:$H$3401,A3985)</f>
        <v>0</v>
      </c>
      <c r="H3985" s="104" t="str">
        <f t="shared" si="436"/>
        <v>20 – 100</v>
      </c>
      <c r="I3985" s="104" t="str">
        <f t="shared" si="437"/>
        <v>Di bawah ambang nilai</v>
      </c>
      <c r="J3985" s="106">
        <f t="shared" si="438"/>
        <v>1885098.0039850001</v>
      </c>
      <c r="K3985" s="105">
        <f t="shared" si="439"/>
        <v>0</v>
      </c>
      <c r="L3985" s="106">
        <f t="shared" si="440"/>
        <v>0</v>
      </c>
    </row>
    <row r="3986" spans="1:12" x14ac:dyDescent="0.3">
      <c r="A3986" s="104" t="s">
        <v>8343</v>
      </c>
      <c r="B3986" s="104" t="s">
        <v>8344</v>
      </c>
      <c r="C3986" s="105">
        <v>23710</v>
      </c>
      <c r="D3986" s="105">
        <v>650590</v>
      </c>
      <c r="E3986" s="106">
        <f t="shared" si="434"/>
        <v>27.439477013918179</v>
      </c>
      <c r="F3986" s="107">
        <f t="shared" si="435"/>
        <v>62</v>
      </c>
      <c r="G3986" s="107">
        <f>COUNTIF(Data_Eksportir!$H$2:$H$3401,A3986)</f>
        <v>1</v>
      </c>
      <c r="H3986" s="104" t="str">
        <f t="shared" si="436"/>
        <v>20 – 100</v>
      </c>
      <c r="I3986" s="104" t="str">
        <f t="shared" si="437"/>
        <v>Di bawah ambang nilai</v>
      </c>
      <c r="J3986" s="106">
        <f t="shared" si="438"/>
        <v>650590.00398599997</v>
      </c>
      <c r="K3986" s="105">
        <f t="shared" si="439"/>
        <v>0</v>
      </c>
      <c r="L3986" s="106">
        <f t="shared" si="440"/>
        <v>0</v>
      </c>
    </row>
    <row r="3987" spans="1:12" x14ac:dyDescent="0.3">
      <c r="A3987" s="104" t="s">
        <v>8345</v>
      </c>
      <c r="B3987" s="104" t="s">
        <v>8346</v>
      </c>
      <c r="C3987" s="105">
        <v>6539157</v>
      </c>
      <c r="D3987" s="105">
        <v>210593777</v>
      </c>
      <c r="E3987" s="106">
        <f t="shared" si="434"/>
        <v>32.205034532738701</v>
      </c>
      <c r="F3987" s="107">
        <f t="shared" si="435"/>
        <v>62</v>
      </c>
      <c r="G3987" s="107">
        <f>COUNTIF(Data_Eksportir!$H$2:$H$3401,A3987)</f>
        <v>0</v>
      </c>
      <c r="H3987" s="104" t="str">
        <f t="shared" si="436"/>
        <v>20 – 100</v>
      </c>
      <c r="I3987" s="104" t="str">
        <f t="shared" si="437"/>
        <v>Belum terwakili</v>
      </c>
      <c r="J3987" s="106">
        <f t="shared" si="438"/>
        <v>210593777.00398701</v>
      </c>
      <c r="K3987" s="105">
        <f t="shared" si="439"/>
        <v>210593777</v>
      </c>
      <c r="L3987" s="106">
        <f t="shared" si="440"/>
        <v>210593777.00398701</v>
      </c>
    </row>
    <row r="3988" spans="1:12" x14ac:dyDescent="0.3">
      <c r="A3988" s="104" t="s">
        <v>8347</v>
      </c>
      <c r="B3988" s="104" t="s">
        <v>8348</v>
      </c>
      <c r="C3988" s="105">
        <v>100007</v>
      </c>
      <c r="D3988" s="105">
        <v>1217049</v>
      </c>
      <c r="E3988" s="106">
        <f t="shared" si="434"/>
        <v>12.169638125331227</v>
      </c>
      <c r="F3988" s="107">
        <f t="shared" si="435"/>
        <v>62</v>
      </c>
      <c r="G3988" s="107">
        <f>COUNTIF(Data_Eksportir!$H$2:$H$3401,A3988)</f>
        <v>0</v>
      </c>
      <c r="H3988" s="104" t="str">
        <f t="shared" si="436"/>
        <v>5 – 20</v>
      </c>
      <c r="I3988" s="104" t="str">
        <f t="shared" si="437"/>
        <v>Di bawah ambang nilai</v>
      </c>
      <c r="J3988" s="106">
        <f t="shared" si="438"/>
        <v>1217049.0039880001</v>
      </c>
      <c r="K3988" s="105">
        <f t="shared" si="439"/>
        <v>0</v>
      </c>
      <c r="L3988" s="106">
        <f t="shared" si="440"/>
        <v>0</v>
      </c>
    </row>
    <row r="3989" spans="1:12" x14ac:dyDescent="0.3">
      <c r="A3989" s="104" t="s">
        <v>8349</v>
      </c>
      <c r="B3989" s="104" t="s">
        <v>8350</v>
      </c>
      <c r="C3989" s="105">
        <v>2796248</v>
      </c>
      <c r="D3989" s="105">
        <v>90485194</v>
      </c>
      <c r="E3989" s="106">
        <f t="shared" si="434"/>
        <v>32.359502447565454</v>
      </c>
      <c r="F3989" s="107">
        <f t="shared" si="435"/>
        <v>62</v>
      </c>
      <c r="G3989" s="107">
        <f>COUNTIF(Data_Eksportir!$H$2:$H$3401,A3989)</f>
        <v>0</v>
      </c>
      <c r="H3989" s="104" t="str">
        <f t="shared" si="436"/>
        <v>20 – 100</v>
      </c>
      <c r="I3989" s="104" t="str">
        <f t="shared" si="437"/>
        <v>Belum terwakili</v>
      </c>
      <c r="J3989" s="106">
        <f t="shared" si="438"/>
        <v>90485194.003988996</v>
      </c>
      <c r="K3989" s="105">
        <f t="shared" si="439"/>
        <v>90485194</v>
      </c>
      <c r="L3989" s="106">
        <f t="shared" si="440"/>
        <v>90485194.003988996</v>
      </c>
    </row>
    <row r="3990" spans="1:12" x14ac:dyDescent="0.3">
      <c r="A3990" s="104" t="s">
        <v>8351</v>
      </c>
      <c r="B3990" s="104" t="s">
        <v>8352</v>
      </c>
      <c r="C3990" s="105">
        <v>48754</v>
      </c>
      <c r="D3990" s="105">
        <v>1849103</v>
      </c>
      <c r="E3990" s="106">
        <f t="shared" si="434"/>
        <v>37.927205972843254</v>
      </c>
      <c r="F3990" s="107">
        <f t="shared" si="435"/>
        <v>62</v>
      </c>
      <c r="G3990" s="107">
        <f>COUNTIF(Data_Eksportir!$H$2:$H$3401,A3990)</f>
        <v>0</v>
      </c>
      <c r="H3990" s="104" t="str">
        <f t="shared" si="436"/>
        <v>20 – 100</v>
      </c>
      <c r="I3990" s="104" t="str">
        <f t="shared" si="437"/>
        <v>Di bawah ambang nilai</v>
      </c>
      <c r="J3990" s="106">
        <f t="shared" si="438"/>
        <v>1849103.0039900001</v>
      </c>
      <c r="K3990" s="105">
        <f t="shared" si="439"/>
        <v>0</v>
      </c>
      <c r="L3990" s="106">
        <f t="shared" si="440"/>
        <v>0</v>
      </c>
    </row>
    <row r="3991" spans="1:12" x14ac:dyDescent="0.3">
      <c r="A3991" s="104" t="s">
        <v>8353</v>
      </c>
      <c r="B3991" s="104" t="s">
        <v>8354</v>
      </c>
      <c r="C3991" s="105">
        <v>109186</v>
      </c>
      <c r="D3991" s="105">
        <v>2351964</v>
      </c>
      <c r="E3991" s="106">
        <f t="shared" si="434"/>
        <v>21.5408935211474</v>
      </c>
      <c r="F3991" s="107">
        <f t="shared" si="435"/>
        <v>62</v>
      </c>
      <c r="G3991" s="107">
        <f>COUNTIF(Data_Eksportir!$H$2:$H$3401,A3991)</f>
        <v>0</v>
      </c>
      <c r="H3991" s="104" t="str">
        <f t="shared" si="436"/>
        <v>20 – 100</v>
      </c>
      <c r="I3991" s="104" t="str">
        <f t="shared" si="437"/>
        <v>Di bawah ambang nilai</v>
      </c>
      <c r="J3991" s="106">
        <f t="shared" si="438"/>
        <v>2351964.0039909999</v>
      </c>
      <c r="K3991" s="105">
        <f t="shared" si="439"/>
        <v>0</v>
      </c>
      <c r="L3991" s="106">
        <f t="shared" si="440"/>
        <v>0</v>
      </c>
    </row>
    <row r="3992" spans="1:12" x14ac:dyDescent="0.3">
      <c r="A3992" s="104" t="s">
        <v>8355</v>
      </c>
      <c r="B3992" s="104" t="s">
        <v>8356</v>
      </c>
      <c r="C3992" s="105">
        <v>1490516</v>
      </c>
      <c r="D3992" s="105">
        <v>41652268</v>
      </c>
      <c r="E3992" s="106">
        <f t="shared" si="434"/>
        <v>27.944864731408451</v>
      </c>
      <c r="F3992" s="107">
        <f t="shared" si="435"/>
        <v>62</v>
      </c>
      <c r="G3992" s="107">
        <f>COUNTIF(Data_Eksportir!$H$2:$H$3401,A3992)</f>
        <v>0</v>
      </c>
      <c r="H3992" s="104" t="str">
        <f t="shared" si="436"/>
        <v>20 – 100</v>
      </c>
      <c r="I3992" s="104" t="str">
        <f t="shared" si="437"/>
        <v>Belum terwakili</v>
      </c>
      <c r="J3992" s="106">
        <f t="shared" si="438"/>
        <v>41652268.003991999</v>
      </c>
      <c r="K3992" s="105">
        <f t="shared" si="439"/>
        <v>41652268</v>
      </c>
      <c r="L3992" s="106">
        <f t="shared" si="440"/>
        <v>41652268.003991999</v>
      </c>
    </row>
    <row r="3993" spans="1:12" x14ac:dyDescent="0.3">
      <c r="A3993" s="104" t="s">
        <v>8357</v>
      </c>
      <c r="B3993" s="104" t="s">
        <v>8358</v>
      </c>
      <c r="C3993" s="105">
        <v>542</v>
      </c>
      <c r="D3993" s="105">
        <v>48170</v>
      </c>
      <c r="E3993" s="106">
        <f t="shared" si="434"/>
        <v>88.874538745387454</v>
      </c>
      <c r="F3993" s="107">
        <f t="shared" si="435"/>
        <v>62</v>
      </c>
      <c r="G3993" s="107">
        <f>COUNTIF(Data_Eksportir!$H$2:$H$3401,A3993)</f>
        <v>0</v>
      </c>
      <c r="H3993" s="104" t="str">
        <f t="shared" si="436"/>
        <v>20 – 100</v>
      </c>
      <c r="I3993" s="104" t="str">
        <f t="shared" si="437"/>
        <v>Di bawah ambang nilai</v>
      </c>
      <c r="J3993" s="106">
        <f t="shared" si="438"/>
        <v>48170.003992999998</v>
      </c>
      <c r="K3993" s="105">
        <f t="shared" si="439"/>
        <v>0</v>
      </c>
      <c r="L3993" s="106">
        <f t="shared" si="440"/>
        <v>0</v>
      </c>
    </row>
    <row r="3994" spans="1:12" x14ac:dyDescent="0.3">
      <c r="A3994" s="104" t="s">
        <v>8359</v>
      </c>
      <c r="B3994" s="104" t="s">
        <v>8360</v>
      </c>
      <c r="C3994" s="105">
        <v>225128</v>
      </c>
      <c r="D3994" s="105">
        <v>5404854</v>
      </c>
      <c r="E3994" s="106">
        <f t="shared" si="434"/>
        <v>24.007915496961729</v>
      </c>
      <c r="F3994" s="107">
        <f t="shared" si="435"/>
        <v>62</v>
      </c>
      <c r="G3994" s="107">
        <f>COUNTIF(Data_Eksportir!$H$2:$H$3401,A3994)</f>
        <v>0</v>
      </c>
      <c r="H3994" s="104" t="str">
        <f t="shared" si="436"/>
        <v>20 – 100</v>
      </c>
      <c r="I3994" s="104" t="str">
        <f t="shared" si="437"/>
        <v>Di bawah ambang nilai</v>
      </c>
      <c r="J3994" s="106">
        <f t="shared" si="438"/>
        <v>5404854.0039940001</v>
      </c>
      <c r="K3994" s="105">
        <f t="shared" si="439"/>
        <v>0</v>
      </c>
      <c r="L3994" s="106">
        <f t="shared" si="440"/>
        <v>0</v>
      </c>
    </row>
    <row r="3995" spans="1:12" x14ac:dyDescent="0.3">
      <c r="A3995" s="104" t="s">
        <v>8361</v>
      </c>
      <c r="B3995" s="104" t="s">
        <v>8362</v>
      </c>
      <c r="C3995" s="105">
        <v>3998</v>
      </c>
      <c r="D3995" s="105">
        <v>165907</v>
      </c>
      <c r="E3995" s="106">
        <f t="shared" si="434"/>
        <v>41.497498749374685</v>
      </c>
      <c r="F3995" s="107">
        <f t="shared" si="435"/>
        <v>62</v>
      </c>
      <c r="G3995" s="107">
        <f>COUNTIF(Data_Eksportir!$H$2:$H$3401,A3995)</f>
        <v>0</v>
      </c>
      <c r="H3995" s="104" t="str">
        <f t="shared" si="436"/>
        <v>20 – 100</v>
      </c>
      <c r="I3995" s="104" t="str">
        <f t="shared" si="437"/>
        <v>Di bawah ambang nilai</v>
      </c>
      <c r="J3995" s="106">
        <f t="shared" si="438"/>
        <v>165907.00399500001</v>
      </c>
      <c r="K3995" s="105">
        <f t="shared" si="439"/>
        <v>0</v>
      </c>
      <c r="L3995" s="106">
        <f t="shared" si="440"/>
        <v>0</v>
      </c>
    </row>
    <row r="3996" spans="1:12" x14ac:dyDescent="0.3">
      <c r="A3996" s="104" t="s">
        <v>8363</v>
      </c>
      <c r="B3996" s="104" t="s">
        <v>8364</v>
      </c>
      <c r="C3996" s="105">
        <v>50803</v>
      </c>
      <c r="D3996" s="105">
        <v>2773940</v>
      </c>
      <c r="E3996" s="106">
        <f t="shared" si="434"/>
        <v>54.601893588961282</v>
      </c>
      <c r="F3996" s="107">
        <f t="shared" si="435"/>
        <v>62</v>
      </c>
      <c r="G3996" s="107">
        <f>COUNTIF(Data_Eksportir!$H$2:$H$3401,A3996)</f>
        <v>0</v>
      </c>
      <c r="H3996" s="104" t="str">
        <f t="shared" si="436"/>
        <v>20 – 100</v>
      </c>
      <c r="I3996" s="104" t="str">
        <f t="shared" si="437"/>
        <v>Di bawah ambang nilai</v>
      </c>
      <c r="J3996" s="106">
        <f t="shared" si="438"/>
        <v>2773940.0039960002</v>
      </c>
      <c r="K3996" s="105">
        <f t="shared" si="439"/>
        <v>0</v>
      </c>
      <c r="L3996" s="106">
        <f t="shared" si="440"/>
        <v>0</v>
      </c>
    </row>
    <row r="3997" spans="1:12" x14ac:dyDescent="0.3">
      <c r="A3997" s="104" t="s">
        <v>8365</v>
      </c>
      <c r="B3997" s="104" t="s">
        <v>8366</v>
      </c>
      <c r="C3997" s="105">
        <v>2747633</v>
      </c>
      <c r="D3997" s="105">
        <v>92361786</v>
      </c>
      <c r="E3997" s="106">
        <f t="shared" si="434"/>
        <v>33.615037379446235</v>
      </c>
      <c r="F3997" s="107">
        <f t="shared" si="435"/>
        <v>62</v>
      </c>
      <c r="G3997" s="107">
        <f>COUNTIF(Data_Eksportir!$H$2:$H$3401,A3997)</f>
        <v>0</v>
      </c>
      <c r="H3997" s="104" t="str">
        <f t="shared" si="436"/>
        <v>20 – 100</v>
      </c>
      <c r="I3997" s="104" t="str">
        <f t="shared" si="437"/>
        <v>Belum terwakili</v>
      </c>
      <c r="J3997" s="106">
        <f t="shared" si="438"/>
        <v>92361786.003996998</v>
      </c>
      <c r="K3997" s="105">
        <f t="shared" si="439"/>
        <v>92361786</v>
      </c>
      <c r="L3997" s="106">
        <f t="shared" si="440"/>
        <v>92361786.003996998</v>
      </c>
    </row>
    <row r="3998" spans="1:12" x14ac:dyDescent="0.3">
      <c r="A3998" s="104" t="s">
        <v>8367</v>
      </c>
      <c r="B3998" s="104" t="s">
        <v>8368</v>
      </c>
      <c r="C3998" s="105">
        <v>6620884</v>
      </c>
      <c r="D3998" s="105">
        <v>202261253</v>
      </c>
      <c r="E3998" s="106">
        <f t="shared" si="434"/>
        <v>30.548980015357465</v>
      </c>
      <c r="F3998" s="107">
        <f t="shared" si="435"/>
        <v>62</v>
      </c>
      <c r="G3998" s="107">
        <f>COUNTIF(Data_Eksportir!$H$2:$H$3401,A3998)</f>
        <v>0</v>
      </c>
      <c r="H3998" s="104" t="str">
        <f t="shared" si="436"/>
        <v>20 – 100</v>
      </c>
      <c r="I3998" s="104" t="str">
        <f t="shared" si="437"/>
        <v>Belum terwakili</v>
      </c>
      <c r="J3998" s="106">
        <f t="shared" si="438"/>
        <v>202261253.00399801</v>
      </c>
      <c r="K3998" s="105">
        <f t="shared" si="439"/>
        <v>202261253</v>
      </c>
      <c r="L3998" s="106">
        <f t="shared" si="440"/>
        <v>202261253.00399801</v>
      </c>
    </row>
    <row r="3999" spans="1:12" x14ac:dyDescent="0.3">
      <c r="A3999" s="104" t="s">
        <v>8369</v>
      </c>
      <c r="B3999" s="104" t="s">
        <v>8370</v>
      </c>
      <c r="C3999" s="105">
        <v>1436868</v>
      </c>
      <c r="D3999" s="105">
        <v>31639918</v>
      </c>
      <c r="E3999" s="106">
        <f t="shared" si="434"/>
        <v>22.020058905898107</v>
      </c>
      <c r="F3999" s="107">
        <f t="shared" si="435"/>
        <v>62</v>
      </c>
      <c r="G3999" s="107">
        <f>COUNTIF(Data_Eksportir!$H$2:$H$3401,A3999)</f>
        <v>0</v>
      </c>
      <c r="H3999" s="104" t="str">
        <f t="shared" si="436"/>
        <v>20 – 100</v>
      </c>
      <c r="I3999" s="104" t="str">
        <f t="shared" si="437"/>
        <v>Belum terwakili</v>
      </c>
      <c r="J3999" s="106">
        <f t="shared" si="438"/>
        <v>31639918.003998999</v>
      </c>
      <c r="K3999" s="105">
        <f t="shared" si="439"/>
        <v>31639918</v>
      </c>
      <c r="L3999" s="106">
        <f t="shared" si="440"/>
        <v>31639918.003998999</v>
      </c>
    </row>
    <row r="4000" spans="1:12" x14ac:dyDescent="0.3">
      <c r="A4000" s="104" t="s">
        <v>8371</v>
      </c>
      <c r="B4000" s="104" t="s">
        <v>8372</v>
      </c>
      <c r="C4000" s="105">
        <v>356526</v>
      </c>
      <c r="D4000" s="105">
        <v>6606276</v>
      </c>
      <c r="E4000" s="106">
        <f t="shared" si="434"/>
        <v>18.529577085542147</v>
      </c>
      <c r="F4000" s="107">
        <f t="shared" si="435"/>
        <v>62</v>
      </c>
      <c r="G4000" s="107">
        <f>COUNTIF(Data_Eksportir!$H$2:$H$3401,A4000)</f>
        <v>0</v>
      </c>
      <c r="H4000" s="104" t="str">
        <f t="shared" si="436"/>
        <v>5 – 20</v>
      </c>
      <c r="I4000" s="104" t="str">
        <f t="shared" si="437"/>
        <v>Di bawah ambang nilai</v>
      </c>
      <c r="J4000" s="106">
        <f t="shared" si="438"/>
        <v>6606276.0039999997</v>
      </c>
      <c r="K4000" s="105">
        <f t="shared" si="439"/>
        <v>0</v>
      </c>
      <c r="L4000" s="106">
        <f t="shared" si="440"/>
        <v>0</v>
      </c>
    </row>
    <row r="4001" spans="1:12" x14ac:dyDescent="0.3">
      <c r="A4001" s="104" t="s">
        <v>8373</v>
      </c>
      <c r="B4001" s="104" t="s">
        <v>8374</v>
      </c>
      <c r="C4001" s="105">
        <v>15554</v>
      </c>
      <c r="D4001" s="105">
        <v>813657</v>
      </c>
      <c r="E4001" s="106">
        <f t="shared" si="434"/>
        <v>52.311752603831813</v>
      </c>
      <c r="F4001" s="107">
        <f t="shared" si="435"/>
        <v>62</v>
      </c>
      <c r="G4001" s="107">
        <f>COUNTIF(Data_Eksportir!$H$2:$H$3401,A4001)</f>
        <v>0</v>
      </c>
      <c r="H4001" s="104" t="str">
        <f t="shared" si="436"/>
        <v>20 – 100</v>
      </c>
      <c r="I4001" s="104" t="str">
        <f t="shared" si="437"/>
        <v>Di bawah ambang nilai</v>
      </c>
      <c r="J4001" s="106">
        <f t="shared" si="438"/>
        <v>813657.00400099996</v>
      </c>
      <c r="K4001" s="105">
        <f t="shared" si="439"/>
        <v>0</v>
      </c>
      <c r="L4001" s="106">
        <f t="shared" si="440"/>
        <v>0</v>
      </c>
    </row>
    <row r="4002" spans="1:12" x14ac:dyDescent="0.3">
      <c r="A4002" s="104" t="s">
        <v>8375</v>
      </c>
      <c r="B4002" s="104" t="s">
        <v>8376</v>
      </c>
      <c r="C4002" s="105">
        <v>378</v>
      </c>
      <c r="D4002" s="105">
        <v>4527</v>
      </c>
      <c r="E4002" s="106">
        <f t="shared" si="434"/>
        <v>11.976190476190476</v>
      </c>
      <c r="F4002" s="107">
        <f t="shared" si="435"/>
        <v>62</v>
      </c>
      <c r="G4002" s="107">
        <f>COUNTIF(Data_Eksportir!$H$2:$H$3401,A4002)</f>
        <v>0</v>
      </c>
      <c r="H4002" s="104" t="str">
        <f t="shared" si="436"/>
        <v>5 – 20</v>
      </c>
      <c r="I4002" s="104" t="str">
        <f t="shared" si="437"/>
        <v>Di bawah ambang nilai</v>
      </c>
      <c r="J4002" s="106">
        <f t="shared" si="438"/>
        <v>4527.0040019999997</v>
      </c>
      <c r="K4002" s="105">
        <f t="shared" si="439"/>
        <v>0</v>
      </c>
      <c r="L4002" s="106">
        <f t="shared" si="440"/>
        <v>0</v>
      </c>
    </row>
    <row r="4003" spans="1:12" x14ac:dyDescent="0.3">
      <c r="A4003" s="104" t="s">
        <v>8377</v>
      </c>
      <c r="B4003" s="104" t="s">
        <v>8378</v>
      </c>
      <c r="C4003" s="105">
        <v>34197</v>
      </c>
      <c r="D4003" s="105">
        <v>795907</v>
      </c>
      <c r="E4003" s="106">
        <f t="shared" si="434"/>
        <v>23.274176097318477</v>
      </c>
      <c r="F4003" s="107">
        <f t="shared" si="435"/>
        <v>62</v>
      </c>
      <c r="G4003" s="107">
        <f>COUNTIF(Data_Eksportir!$H$2:$H$3401,A4003)</f>
        <v>0</v>
      </c>
      <c r="H4003" s="104" t="str">
        <f t="shared" si="436"/>
        <v>20 – 100</v>
      </c>
      <c r="I4003" s="104" t="str">
        <f t="shared" si="437"/>
        <v>Di bawah ambang nilai</v>
      </c>
      <c r="J4003" s="106">
        <f t="shared" si="438"/>
        <v>795907.00400299998</v>
      </c>
      <c r="K4003" s="105">
        <f t="shared" si="439"/>
        <v>0</v>
      </c>
      <c r="L4003" s="106">
        <f t="shared" si="440"/>
        <v>0</v>
      </c>
    </row>
    <row r="4004" spans="1:12" x14ac:dyDescent="0.3">
      <c r="A4004" s="104" t="s">
        <v>8379</v>
      </c>
      <c r="B4004" s="104" t="s">
        <v>8380</v>
      </c>
      <c r="C4004" s="105">
        <v>6192</v>
      </c>
      <c r="D4004" s="105">
        <v>165601</v>
      </c>
      <c r="E4004" s="106">
        <f t="shared" si="434"/>
        <v>26.74434754521964</v>
      </c>
      <c r="F4004" s="107">
        <f t="shared" si="435"/>
        <v>62</v>
      </c>
      <c r="G4004" s="107">
        <f>COUNTIF(Data_Eksportir!$H$2:$H$3401,A4004)</f>
        <v>0</v>
      </c>
      <c r="H4004" s="104" t="str">
        <f t="shared" si="436"/>
        <v>20 – 100</v>
      </c>
      <c r="I4004" s="104" t="str">
        <f t="shared" si="437"/>
        <v>Di bawah ambang nilai</v>
      </c>
      <c r="J4004" s="106">
        <f t="shared" si="438"/>
        <v>165601.00400399999</v>
      </c>
      <c r="K4004" s="105">
        <f t="shared" si="439"/>
        <v>0</v>
      </c>
      <c r="L4004" s="106">
        <f t="shared" si="440"/>
        <v>0</v>
      </c>
    </row>
    <row r="4005" spans="1:12" x14ac:dyDescent="0.3">
      <c r="A4005" s="104" t="s">
        <v>8381</v>
      </c>
      <c r="B4005" s="104" t="s">
        <v>8382</v>
      </c>
      <c r="C4005" s="105">
        <v>364</v>
      </c>
      <c r="D4005" s="105">
        <v>4827</v>
      </c>
      <c r="E4005" s="106">
        <f t="shared" si="434"/>
        <v>13.260989010989011</v>
      </c>
      <c r="F4005" s="107">
        <f t="shared" si="435"/>
        <v>62</v>
      </c>
      <c r="G4005" s="107">
        <f>COUNTIF(Data_Eksportir!$H$2:$H$3401,A4005)</f>
        <v>0</v>
      </c>
      <c r="H4005" s="104" t="str">
        <f t="shared" si="436"/>
        <v>5 – 20</v>
      </c>
      <c r="I4005" s="104" t="str">
        <f t="shared" si="437"/>
        <v>Di bawah ambang nilai</v>
      </c>
      <c r="J4005" s="106">
        <f t="shared" si="438"/>
        <v>4827.0040049999998</v>
      </c>
      <c r="K4005" s="105">
        <f t="shared" si="439"/>
        <v>0</v>
      </c>
      <c r="L4005" s="106">
        <f t="shared" si="440"/>
        <v>0</v>
      </c>
    </row>
    <row r="4006" spans="1:12" x14ac:dyDescent="0.3">
      <c r="A4006" s="104" t="s">
        <v>8383</v>
      </c>
      <c r="B4006" s="104" t="s">
        <v>8384</v>
      </c>
      <c r="C4006" s="105">
        <v>5483</v>
      </c>
      <c r="D4006" s="105">
        <v>104172</v>
      </c>
      <c r="E4006" s="106">
        <f t="shared" si="434"/>
        <v>18.999088090461427</v>
      </c>
      <c r="F4006" s="107">
        <f t="shared" si="435"/>
        <v>62</v>
      </c>
      <c r="G4006" s="107">
        <f>COUNTIF(Data_Eksportir!$H$2:$H$3401,A4006)</f>
        <v>0</v>
      </c>
      <c r="H4006" s="104" t="str">
        <f t="shared" si="436"/>
        <v>5 – 20</v>
      </c>
      <c r="I4006" s="104" t="str">
        <f t="shared" si="437"/>
        <v>Di bawah ambang nilai</v>
      </c>
      <c r="J4006" s="106">
        <f t="shared" si="438"/>
        <v>104172.004006</v>
      </c>
      <c r="K4006" s="105">
        <f t="shared" si="439"/>
        <v>0</v>
      </c>
      <c r="L4006" s="106">
        <f t="shared" si="440"/>
        <v>0</v>
      </c>
    </row>
    <row r="4007" spans="1:12" x14ac:dyDescent="0.3">
      <c r="A4007" s="104" t="s">
        <v>8385</v>
      </c>
      <c r="B4007" s="104" t="s">
        <v>8386</v>
      </c>
      <c r="C4007" s="105">
        <v>241094</v>
      </c>
      <c r="D4007" s="105">
        <v>3580645</v>
      </c>
      <c r="E4007" s="106">
        <f t="shared" si="434"/>
        <v>14.851655370934159</v>
      </c>
      <c r="F4007" s="107">
        <f t="shared" si="435"/>
        <v>62</v>
      </c>
      <c r="G4007" s="107">
        <f>COUNTIF(Data_Eksportir!$H$2:$H$3401,A4007)</f>
        <v>0</v>
      </c>
      <c r="H4007" s="104" t="str">
        <f t="shared" si="436"/>
        <v>5 – 20</v>
      </c>
      <c r="I4007" s="104" t="str">
        <f t="shared" si="437"/>
        <v>Di bawah ambang nilai</v>
      </c>
      <c r="J4007" s="106">
        <f t="shared" si="438"/>
        <v>3580645.004007</v>
      </c>
      <c r="K4007" s="105">
        <f t="shared" si="439"/>
        <v>0</v>
      </c>
      <c r="L4007" s="106">
        <f t="shared" si="440"/>
        <v>0</v>
      </c>
    </row>
    <row r="4008" spans="1:12" x14ac:dyDescent="0.3">
      <c r="A4008" s="104" t="s">
        <v>8387</v>
      </c>
      <c r="B4008" s="104" t="s">
        <v>8388</v>
      </c>
      <c r="C4008" s="105">
        <v>80926</v>
      </c>
      <c r="D4008" s="105">
        <v>3565821</v>
      </c>
      <c r="E4008" s="106">
        <f t="shared" si="434"/>
        <v>44.062736327014804</v>
      </c>
      <c r="F4008" s="107">
        <f t="shared" si="435"/>
        <v>62</v>
      </c>
      <c r="G4008" s="107">
        <f>COUNTIF(Data_Eksportir!$H$2:$H$3401,A4008)</f>
        <v>0</v>
      </c>
      <c r="H4008" s="104" t="str">
        <f t="shared" si="436"/>
        <v>20 – 100</v>
      </c>
      <c r="I4008" s="104" t="str">
        <f t="shared" si="437"/>
        <v>Di bawah ambang nilai</v>
      </c>
      <c r="J4008" s="106">
        <f t="shared" si="438"/>
        <v>3565821.0040079998</v>
      </c>
      <c r="K4008" s="105">
        <f t="shared" si="439"/>
        <v>0</v>
      </c>
      <c r="L4008" s="106">
        <f t="shared" si="440"/>
        <v>0</v>
      </c>
    </row>
    <row r="4009" spans="1:12" x14ac:dyDescent="0.3">
      <c r="A4009" s="104" t="s">
        <v>8389</v>
      </c>
      <c r="B4009" s="104" t="s">
        <v>8390</v>
      </c>
      <c r="C4009" s="105">
        <v>423650</v>
      </c>
      <c r="D4009" s="105">
        <v>1426885</v>
      </c>
      <c r="E4009" s="106">
        <f t="shared" si="434"/>
        <v>3.368075061961525</v>
      </c>
      <c r="F4009" s="107">
        <f t="shared" si="435"/>
        <v>62</v>
      </c>
      <c r="G4009" s="107">
        <f>COUNTIF(Data_Eksportir!$H$2:$H$3401,A4009)</f>
        <v>0</v>
      </c>
      <c r="H4009" s="104" t="str">
        <f t="shared" si="436"/>
        <v>1 – 5</v>
      </c>
      <c r="I4009" s="104" t="str">
        <f t="shared" si="437"/>
        <v>Di bawah ambang nilai</v>
      </c>
      <c r="J4009" s="106">
        <f t="shared" si="438"/>
        <v>1426885.004009</v>
      </c>
      <c r="K4009" s="105">
        <f t="shared" si="439"/>
        <v>0</v>
      </c>
      <c r="L4009" s="106">
        <f t="shared" si="440"/>
        <v>0</v>
      </c>
    </row>
    <row r="4010" spans="1:12" x14ac:dyDescent="0.3">
      <c r="A4010" s="104" t="s">
        <v>8391</v>
      </c>
      <c r="B4010" s="104" t="s">
        <v>8392</v>
      </c>
      <c r="C4010" s="105">
        <v>792815</v>
      </c>
      <c r="D4010" s="105">
        <v>16753731</v>
      </c>
      <c r="E4010" s="106">
        <f t="shared" si="434"/>
        <v>21.131955121938915</v>
      </c>
      <c r="F4010" s="107">
        <f t="shared" si="435"/>
        <v>62</v>
      </c>
      <c r="G4010" s="107">
        <f>COUNTIF(Data_Eksportir!$H$2:$H$3401,A4010)</f>
        <v>0</v>
      </c>
      <c r="H4010" s="104" t="str">
        <f t="shared" si="436"/>
        <v>20 – 100</v>
      </c>
      <c r="I4010" s="104" t="str">
        <f t="shared" si="437"/>
        <v>Belum terwakili</v>
      </c>
      <c r="J4010" s="106">
        <f t="shared" si="438"/>
        <v>16753731.004009999</v>
      </c>
      <c r="K4010" s="105">
        <f t="shared" si="439"/>
        <v>16753731</v>
      </c>
      <c r="L4010" s="106">
        <f t="shared" si="440"/>
        <v>16753731.004009999</v>
      </c>
    </row>
    <row r="4011" spans="1:12" x14ac:dyDescent="0.3">
      <c r="A4011" s="104" t="s">
        <v>8393</v>
      </c>
      <c r="B4011" s="104" t="s">
        <v>8394</v>
      </c>
      <c r="C4011" s="105">
        <v>223122</v>
      </c>
      <c r="D4011" s="105">
        <v>2830670</v>
      </c>
      <c r="E4011" s="106">
        <f t="shared" si="434"/>
        <v>12.686646767239447</v>
      </c>
      <c r="F4011" s="107">
        <f t="shared" si="435"/>
        <v>62</v>
      </c>
      <c r="G4011" s="107">
        <f>COUNTIF(Data_Eksportir!$H$2:$H$3401,A4011)</f>
        <v>0</v>
      </c>
      <c r="H4011" s="104" t="str">
        <f t="shared" si="436"/>
        <v>5 – 20</v>
      </c>
      <c r="I4011" s="104" t="str">
        <f t="shared" si="437"/>
        <v>Di bawah ambang nilai</v>
      </c>
      <c r="J4011" s="106">
        <f t="shared" si="438"/>
        <v>2830670.004011</v>
      </c>
      <c r="K4011" s="105">
        <f t="shared" si="439"/>
        <v>0</v>
      </c>
      <c r="L4011" s="106">
        <f t="shared" si="440"/>
        <v>0</v>
      </c>
    </row>
    <row r="4012" spans="1:12" x14ac:dyDescent="0.3">
      <c r="A4012" s="104" t="s">
        <v>8395</v>
      </c>
      <c r="B4012" s="104" t="s">
        <v>8396</v>
      </c>
      <c r="C4012" s="105">
        <v>5870</v>
      </c>
      <c r="D4012" s="105">
        <v>142040</v>
      </c>
      <c r="E4012" s="106">
        <f t="shared" si="434"/>
        <v>24.197614991482112</v>
      </c>
      <c r="F4012" s="107">
        <f t="shared" si="435"/>
        <v>62</v>
      </c>
      <c r="G4012" s="107">
        <f>COUNTIF(Data_Eksportir!$H$2:$H$3401,A4012)</f>
        <v>0</v>
      </c>
      <c r="H4012" s="104" t="str">
        <f t="shared" si="436"/>
        <v>20 – 100</v>
      </c>
      <c r="I4012" s="104" t="str">
        <f t="shared" si="437"/>
        <v>Di bawah ambang nilai</v>
      </c>
      <c r="J4012" s="106">
        <f t="shared" si="438"/>
        <v>142040.00401199999</v>
      </c>
      <c r="K4012" s="105">
        <f t="shared" si="439"/>
        <v>0</v>
      </c>
      <c r="L4012" s="106">
        <f t="shared" si="440"/>
        <v>0</v>
      </c>
    </row>
    <row r="4013" spans="1:12" x14ac:dyDescent="0.3">
      <c r="A4013" s="104" t="s">
        <v>8397</v>
      </c>
      <c r="B4013" s="104" t="s">
        <v>8398</v>
      </c>
      <c r="C4013" s="105">
        <v>727363</v>
      </c>
      <c r="D4013" s="105">
        <v>19154998</v>
      </c>
      <c r="E4013" s="106">
        <f t="shared" si="434"/>
        <v>26.334853436317218</v>
      </c>
      <c r="F4013" s="107">
        <f t="shared" si="435"/>
        <v>62</v>
      </c>
      <c r="G4013" s="107">
        <f>COUNTIF(Data_Eksportir!$H$2:$H$3401,A4013)</f>
        <v>0</v>
      </c>
      <c r="H4013" s="104" t="str">
        <f t="shared" si="436"/>
        <v>20 – 100</v>
      </c>
      <c r="I4013" s="104" t="str">
        <f t="shared" si="437"/>
        <v>Belum terwakili</v>
      </c>
      <c r="J4013" s="106">
        <f t="shared" si="438"/>
        <v>19154998.004012998</v>
      </c>
      <c r="K4013" s="105">
        <f t="shared" si="439"/>
        <v>19154998</v>
      </c>
      <c r="L4013" s="106">
        <f t="shared" si="440"/>
        <v>19154998.004012998</v>
      </c>
    </row>
    <row r="4014" spans="1:12" x14ac:dyDescent="0.3">
      <c r="A4014" s="104" t="s">
        <v>8399</v>
      </c>
      <c r="B4014" s="104" t="s">
        <v>8400</v>
      </c>
      <c r="C4014" s="105">
        <v>1408395</v>
      </c>
      <c r="D4014" s="105">
        <v>54207508</v>
      </c>
      <c r="E4014" s="106">
        <f t="shared" si="434"/>
        <v>38.488852914132757</v>
      </c>
      <c r="F4014" s="107">
        <f t="shared" si="435"/>
        <v>62</v>
      </c>
      <c r="G4014" s="107">
        <f>COUNTIF(Data_Eksportir!$H$2:$H$3401,A4014)</f>
        <v>0</v>
      </c>
      <c r="H4014" s="104" t="str">
        <f t="shared" si="436"/>
        <v>20 – 100</v>
      </c>
      <c r="I4014" s="104" t="str">
        <f t="shared" si="437"/>
        <v>Belum terwakili</v>
      </c>
      <c r="J4014" s="106">
        <f t="shared" si="438"/>
        <v>54207508.004014</v>
      </c>
      <c r="K4014" s="105">
        <f t="shared" si="439"/>
        <v>54207508</v>
      </c>
      <c r="L4014" s="106">
        <f t="shared" si="440"/>
        <v>54207508.004014</v>
      </c>
    </row>
    <row r="4015" spans="1:12" x14ac:dyDescent="0.3">
      <c r="A4015" s="104" t="s">
        <v>8401</v>
      </c>
      <c r="B4015" s="104" t="s">
        <v>8402</v>
      </c>
      <c r="C4015" s="105">
        <v>92</v>
      </c>
      <c r="D4015" s="105">
        <v>280</v>
      </c>
      <c r="E4015" s="106">
        <f t="shared" si="434"/>
        <v>3.0434782608695654</v>
      </c>
      <c r="F4015" s="107">
        <f t="shared" si="435"/>
        <v>62</v>
      </c>
      <c r="G4015" s="107">
        <f>COUNTIF(Data_Eksportir!$H$2:$H$3401,A4015)</f>
        <v>0</v>
      </c>
      <c r="H4015" s="104" t="str">
        <f t="shared" si="436"/>
        <v>1 – 5</v>
      </c>
      <c r="I4015" s="104" t="str">
        <f t="shared" si="437"/>
        <v>Di bawah ambang nilai</v>
      </c>
      <c r="J4015" s="106">
        <f t="shared" si="438"/>
        <v>280.00401499999998</v>
      </c>
      <c r="K4015" s="105">
        <f t="shared" si="439"/>
        <v>0</v>
      </c>
      <c r="L4015" s="106">
        <f t="shared" si="440"/>
        <v>0</v>
      </c>
    </row>
    <row r="4016" spans="1:12" x14ac:dyDescent="0.3">
      <c r="A4016" s="104" t="s">
        <v>8403</v>
      </c>
      <c r="B4016" s="104" t="s">
        <v>8404</v>
      </c>
      <c r="C4016" s="105">
        <v>567120</v>
      </c>
      <c r="D4016" s="105">
        <v>5942408</v>
      </c>
      <c r="E4016" s="106">
        <f t="shared" si="434"/>
        <v>10.478219777119481</v>
      </c>
      <c r="F4016" s="107">
        <f t="shared" si="435"/>
        <v>62</v>
      </c>
      <c r="G4016" s="107">
        <f>COUNTIF(Data_Eksportir!$H$2:$H$3401,A4016)</f>
        <v>0</v>
      </c>
      <c r="H4016" s="104" t="str">
        <f t="shared" si="436"/>
        <v>5 – 20</v>
      </c>
      <c r="I4016" s="104" t="str">
        <f t="shared" si="437"/>
        <v>Di bawah ambang nilai</v>
      </c>
      <c r="J4016" s="106">
        <f t="shared" si="438"/>
        <v>5942408.0040159998</v>
      </c>
      <c r="K4016" s="105">
        <f t="shared" si="439"/>
        <v>0</v>
      </c>
      <c r="L4016" s="106">
        <f t="shared" si="440"/>
        <v>0</v>
      </c>
    </row>
    <row r="4017" spans="1:12" x14ac:dyDescent="0.3">
      <c r="A4017" s="104" t="s">
        <v>8405</v>
      </c>
      <c r="B4017" s="104" t="s">
        <v>8406</v>
      </c>
      <c r="C4017" s="105">
        <v>9453</v>
      </c>
      <c r="D4017" s="105">
        <v>262594</v>
      </c>
      <c r="E4017" s="106">
        <f t="shared" si="434"/>
        <v>27.778906167354279</v>
      </c>
      <c r="F4017" s="107">
        <f t="shared" si="435"/>
        <v>62</v>
      </c>
      <c r="G4017" s="107">
        <f>COUNTIF(Data_Eksportir!$H$2:$H$3401,A4017)</f>
        <v>0</v>
      </c>
      <c r="H4017" s="104" t="str">
        <f t="shared" si="436"/>
        <v>20 – 100</v>
      </c>
      <c r="I4017" s="104" t="str">
        <f t="shared" si="437"/>
        <v>Di bawah ambang nilai</v>
      </c>
      <c r="J4017" s="106">
        <f t="shared" si="438"/>
        <v>262594.00401700003</v>
      </c>
      <c r="K4017" s="105">
        <f t="shared" si="439"/>
        <v>0</v>
      </c>
      <c r="L4017" s="106">
        <f t="shared" si="440"/>
        <v>0</v>
      </c>
    </row>
    <row r="4018" spans="1:12" x14ac:dyDescent="0.3">
      <c r="A4018" s="104" t="s">
        <v>8407</v>
      </c>
      <c r="B4018" s="104" t="s">
        <v>8408</v>
      </c>
      <c r="C4018" s="105">
        <v>654975</v>
      </c>
      <c r="D4018" s="105">
        <v>6500596</v>
      </c>
      <c r="E4018" s="106">
        <f t="shared" si="434"/>
        <v>9.9249528607962141</v>
      </c>
      <c r="F4018" s="107">
        <f t="shared" si="435"/>
        <v>62</v>
      </c>
      <c r="G4018" s="107">
        <f>COUNTIF(Data_Eksportir!$H$2:$H$3401,A4018)</f>
        <v>0</v>
      </c>
      <c r="H4018" s="104" t="str">
        <f t="shared" si="436"/>
        <v>5 – 20</v>
      </c>
      <c r="I4018" s="104" t="str">
        <f t="shared" si="437"/>
        <v>Di bawah ambang nilai</v>
      </c>
      <c r="J4018" s="106">
        <f t="shared" si="438"/>
        <v>6500596.0040180003</v>
      </c>
      <c r="K4018" s="105">
        <f t="shared" si="439"/>
        <v>0</v>
      </c>
      <c r="L4018" s="106">
        <f t="shared" si="440"/>
        <v>0</v>
      </c>
    </row>
    <row r="4019" spans="1:12" x14ac:dyDescent="0.3">
      <c r="A4019" s="104" t="s">
        <v>8409</v>
      </c>
      <c r="B4019" s="104" t="s">
        <v>8410</v>
      </c>
      <c r="C4019" s="105">
        <v>4836</v>
      </c>
      <c r="D4019" s="105">
        <v>362361</v>
      </c>
      <c r="E4019" s="106">
        <f t="shared" si="434"/>
        <v>74.929900744416869</v>
      </c>
      <c r="F4019" s="107">
        <f t="shared" si="435"/>
        <v>62</v>
      </c>
      <c r="G4019" s="107">
        <f>COUNTIF(Data_Eksportir!$H$2:$H$3401,A4019)</f>
        <v>0</v>
      </c>
      <c r="H4019" s="104" t="str">
        <f t="shared" si="436"/>
        <v>20 – 100</v>
      </c>
      <c r="I4019" s="104" t="str">
        <f t="shared" si="437"/>
        <v>Di bawah ambang nilai</v>
      </c>
      <c r="J4019" s="106">
        <f t="shared" si="438"/>
        <v>362361.00401899999</v>
      </c>
      <c r="K4019" s="105">
        <f t="shared" si="439"/>
        <v>0</v>
      </c>
      <c r="L4019" s="106">
        <f t="shared" si="440"/>
        <v>0</v>
      </c>
    </row>
    <row r="4020" spans="1:12" x14ac:dyDescent="0.3">
      <c r="A4020" s="104" t="s">
        <v>8411</v>
      </c>
      <c r="B4020" s="104" t="s">
        <v>8412</v>
      </c>
      <c r="C4020" s="105">
        <v>249403</v>
      </c>
      <c r="D4020" s="105">
        <v>8994344</v>
      </c>
      <c r="E4020" s="106">
        <f t="shared" si="434"/>
        <v>36.063495627558609</v>
      </c>
      <c r="F4020" s="107">
        <f t="shared" si="435"/>
        <v>62</v>
      </c>
      <c r="G4020" s="107">
        <f>COUNTIF(Data_Eksportir!$H$2:$H$3401,A4020)</f>
        <v>0</v>
      </c>
      <c r="H4020" s="104" t="str">
        <f t="shared" si="436"/>
        <v>20 – 100</v>
      </c>
      <c r="I4020" s="104" t="str">
        <f t="shared" si="437"/>
        <v>Di bawah ambang nilai</v>
      </c>
      <c r="J4020" s="106">
        <f t="shared" si="438"/>
        <v>8994344.0040199999</v>
      </c>
      <c r="K4020" s="105">
        <f t="shared" si="439"/>
        <v>0</v>
      </c>
      <c r="L4020" s="106">
        <f t="shared" si="440"/>
        <v>0</v>
      </c>
    </row>
    <row r="4021" spans="1:12" x14ac:dyDescent="0.3">
      <c r="A4021" s="104" t="s">
        <v>8413</v>
      </c>
      <c r="B4021" s="104" t="s">
        <v>8414</v>
      </c>
      <c r="C4021" s="105">
        <v>13324</v>
      </c>
      <c r="D4021" s="105">
        <v>60128</v>
      </c>
      <c r="E4021" s="106">
        <f t="shared" si="434"/>
        <v>4.5127589312518763</v>
      </c>
      <c r="F4021" s="107">
        <f t="shared" si="435"/>
        <v>62</v>
      </c>
      <c r="G4021" s="107">
        <f>COUNTIF(Data_Eksportir!$H$2:$H$3401,A4021)</f>
        <v>0</v>
      </c>
      <c r="H4021" s="104" t="str">
        <f t="shared" si="436"/>
        <v>1 – 5</v>
      </c>
      <c r="I4021" s="104" t="str">
        <f t="shared" si="437"/>
        <v>Di bawah ambang nilai</v>
      </c>
      <c r="J4021" s="106">
        <f t="shared" si="438"/>
        <v>60128.004021000001</v>
      </c>
      <c r="K4021" s="105">
        <f t="shared" si="439"/>
        <v>0</v>
      </c>
      <c r="L4021" s="106">
        <f t="shared" si="440"/>
        <v>0</v>
      </c>
    </row>
    <row r="4022" spans="1:12" x14ac:dyDescent="0.3">
      <c r="A4022" s="104" t="s">
        <v>8415</v>
      </c>
      <c r="B4022" s="104" t="s">
        <v>8416</v>
      </c>
      <c r="C4022" s="105">
        <v>520889</v>
      </c>
      <c r="D4022" s="105">
        <v>8698924</v>
      </c>
      <c r="E4022" s="106">
        <f t="shared" si="434"/>
        <v>16.700149168056917</v>
      </c>
      <c r="F4022" s="107">
        <f t="shared" si="435"/>
        <v>62</v>
      </c>
      <c r="G4022" s="107">
        <f>COUNTIF(Data_Eksportir!$H$2:$H$3401,A4022)</f>
        <v>0</v>
      </c>
      <c r="H4022" s="104" t="str">
        <f t="shared" si="436"/>
        <v>5 – 20</v>
      </c>
      <c r="I4022" s="104" t="str">
        <f t="shared" si="437"/>
        <v>Di bawah ambang nilai</v>
      </c>
      <c r="J4022" s="106">
        <f t="shared" si="438"/>
        <v>8698924.0040220004</v>
      </c>
      <c r="K4022" s="105">
        <f t="shared" si="439"/>
        <v>0</v>
      </c>
      <c r="L4022" s="106">
        <f t="shared" si="440"/>
        <v>0</v>
      </c>
    </row>
    <row r="4023" spans="1:12" x14ac:dyDescent="0.3">
      <c r="A4023" s="104" t="s">
        <v>8417</v>
      </c>
      <c r="B4023" s="104" t="s">
        <v>8418</v>
      </c>
      <c r="C4023" s="105">
        <v>1110757</v>
      </c>
      <c r="D4023" s="105">
        <v>18341616</v>
      </c>
      <c r="E4023" s="106">
        <f t="shared" si="434"/>
        <v>16.512717002908825</v>
      </c>
      <c r="F4023" s="107">
        <f t="shared" si="435"/>
        <v>62</v>
      </c>
      <c r="G4023" s="107">
        <f>COUNTIF(Data_Eksportir!$H$2:$H$3401,A4023)</f>
        <v>0</v>
      </c>
      <c r="H4023" s="104" t="str">
        <f t="shared" si="436"/>
        <v>5 – 20</v>
      </c>
      <c r="I4023" s="104" t="str">
        <f t="shared" si="437"/>
        <v>Belum terwakili</v>
      </c>
      <c r="J4023" s="106">
        <f t="shared" si="438"/>
        <v>18341616.004023001</v>
      </c>
      <c r="K4023" s="105">
        <f t="shared" si="439"/>
        <v>18341616</v>
      </c>
      <c r="L4023" s="106">
        <f t="shared" si="440"/>
        <v>18341616.004023001</v>
      </c>
    </row>
    <row r="4024" spans="1:12" x14ac:dyDescent="0.3">
      <c r="A4024" s="104" t="s">
        <v>8419</v>
      </c>
      <c r="B4024" s="104" t="s">
        <v>8420</v>
      </c>
      <c r="C4024" s="105">
        <v>554928</v>
      </c>
      <c r="D4024" s="105">
        <v>17586993</v>
      </c>
      <c r="E4024" s="106">
        <f t="shared" si="434"/>
        <v>31.692387120491308</v>
      </c>
      <c r="F4024" s="107">
        <f t="shared" si="435"/>
        <v>62</v>
      </c>
      <c r="G4024" s="107">
        <f>COUNTIF(Data_Eksportir!$H$2:$H$3401,A4024)</f>
        <v>1</v>
      </c>
      <c r="H4024" s="104" t="str">
        <f t="shared" si="436"/>
        <v>20 – 100</v>
      </c>
      <c r="I4024" s="104" t="str">
        <f t="shared" si="437"/>
        <v>Keterwakilan rendah</v>
      </c>
      <c r="J4024" s="106">
        <f t="shared" si="438"/>
        <v>17586993.004023999</v>
      </c>
      <c r="K4024" s="105">
        <f t="shared" si="439"/>
        <v>8793496.5</v>
      </c>
      <c r="L4024" s="106">
        <f t="shared" si="440"/>
        <v>8793496.5040240008</v>
      </c>
    </row>
    <row r="4025" spans="1:12" x14ac:dyDescent="0.3">
      <c r="A4025" s="104" t="s">
        <v>8421</v>
      </c>
      <c r="B4025" s="104" t="s">
        <v>8422</v>
      </c>
      <c r="C4025" s="105">
        <v>122365</v>
      </c>
      <c r="D4025" s="105">
        <v>4139704</v>
      </c>
      <c r="E4025" s="106">
        <f t="shared" si="434"/>
        <v>33.830784946675927</v>
      </c>
      <c r="F4025" s="107">
        <f t="shared" si="435"/>
        <v>62</v>
      </c>
      <c r="G4025" s="107">
        <f>COUNTIF(Data_Eksportir!$H$2:$H$3401,A4025)</f>
        <v>0</v>
      </c>
      <c r="H4025" s="104" t="str">
        <f t="shared" si="436"/>
        <v>20 – 100</v>
      </c>
      <c r="I4025" s="104" t="str">
        <f t="shared" si="437"/>
        <v>Di bawah ambang nilai</v>
      </c>
      <c r="J4025" s="106">
        <f t="shared" si="438"/>
        <v>4139704.0040250001</v>
      </c>
      <c r="K4025" s="105">
        <f t="shared" si="439"/>
        <v>0</v>
      </c>
      <c r="L4025" s="106">
        <f t="shared" si="440"/>
        <v>0</v>
      </c>
    </row>
    <row r="4026" spans="1:12" x14ac:dyDescent="0.3">
      <c r="A4026" s="104" t="s">
        <v>8423</v>
      </c>
      <c r="B4026" s="104" t="s">
        <v>8424</v>
      </c>
      <c r="C4026" s="105">
        <v>184107</v>
      </c>
      <c r="D4026" s="105">
        <v>3360399</v>
      </c>
      <c r="E4026" s="106">
        <f t="shared" si="434"/>
        <v>18.252423862210563</v>
      </c>
      <c r="F4026" s="107">
        <f t="shared" si="435"/>
        <v>62</v>
      </c>
      <c r="G4026" s="107">
        <f>COUNTIF(Data_Eksportir!$H$2:$H$3401,A4026)</f>
        <v>0</v>
      </c>
      <c r="H4026" s="104" t="str">
        <f t="shared" si="436"/>
        <v>5 – 20</v>
      </c>
      <c r="I4026" s="104" t="str">
        <f t="shared" si="437"/>
        <v>Di bawah ambang nilai</v>
      </c>
      <c r="J4026" s="106">
        <f t="shared" si="438"/>
        <v>3360399.0040259999</v>
      </c>
      <c r="K4026" s="105">
        <f t="shared" si="439"/>
        <v>0</v>
      </c>
      <c r="L4026" s="106">
        <f t="shared" si="440"/>
        <v>0</v>
      </c>
    </row>
    <row r="4027" spans="1:12" x14ac:dyDescent="0.3">
      <c r="A4027" s="104" t="s">
        <v>8425</v>
      </c>
      <c r="B4027" s="104" t="s">
        <v>8426</v>
      </c>
      <c r="C4027" s="105">
        <v>7932</v>
      </c>
      <c r="D4027" s="105">
        <v>201543</v>
      </c>
      <c r="E4027" s="106">
        <f t="shared" si="434"/>
        <v>25.408850226928895</v>
      </c>
      <c r="F4027" s="107">
        <f t="shared" si="435"/>
        <v>62</v>
      </c>
      <c r="G4027" s="107">
        <f>COUNTIF(Data_Eksportir!$H$2:$H$3401,A4027)</f>
        <v>0</v>
      </c>
      <c r="H4027" s="104" t="str">
        <f t="shared" si="436"/>
        <v>20 – 100</v>
      </c>
      <c r="I4027" s="104" t="str">
        <f t="shared" si="437"/>
        <v>Di bawah ambang nilai</v>
      </c>
      <c r="J4027" s="106">
        <f t="shared" si="438"/>
        <v>201543.00402699999</v>
      </c>
      <c r="K4027" s="105">
        <f t="shared" si="439"/>
        <v>0</v>
      </c>
      <c r="L4027" s="106">
        <f t="shared" si="440"/>
        <v>0</v>
      </c>
    </row>
    <row r="4028" spans="1:12" x14ac:dyDescent="0.3">
      <c r="A4028" s="104" t="s">
        <v>8427</v>
      </c>
      <c r="B4028" s="104" t="s">
        <v>8428</v>
      </c>
      <c r="C4028" s="105">
        <v>141021</v>
      </c>
      <c r="D4028" s="105">
        <v>3849001</v>
      </c>
      <c r="E4028" s="106">
        <f t="shared" si="434"/>
        <v>27.293814396437408</v>
      </c>
      <c r="F4028" s="107">
        <f t="shared" si="435"/>
        <v>62</v>
      </c>
      <c r="G4028" s="107">
        <f>COUNTIF(Data_Eksportir!$H$2:$H$3401,A4028)</f>
        <v>0</v>
      </c>
      <c r="H4028" s="104" t="str">
        <f t="shared" si="436"/>
        <v>20 – 100</v>
      </c>
      <c r="I4028" s="104" t="str">
        <f t="shared" si="437"/>
        <v>Di bawah ambang nilai</v>
      </c>
      <c r="J4028" s="106">
        <f t="shared" si="438"/>
        <v>3849001.0040279999</v>
      </c>
      <c r="K4028" s="105">
        <f t="shared" si="439"/>
        <v>0</v>
      </c>
      <c r="L4028" s="106">
        <f t="shared" si="440"/>
        <v>0</v>
      </c>
    </row>
    <row r="4029" spans="1:12" x14ac:dyDescent="0.3">
      <c r="A4029" s="104" t="s">
        <v>8429</v>
      </c>
      <c r="B4029" s="104" t="s">
        <v>8430</v>
      </c>
      <c r="C4029" s="105">
        <v>437380</v>
      </c>
      <c r="D4029" s="105">
        <v>5756752</v>
      </c>
      <c r="E4029" s="106">
        <f t="shared" si="434"/>
        <v>13.161900406968769</v>
      </c>
      <c r="F4029" s="107">
        <f t="shared" si="435"/>
        <v>62</v>
      </c>
      <c r="G4029" s="107">
        <f>COUNTIF(Data_Eksportir!$H$2:$H$3401,A4029)</f>
        <v>0</v>
      </c>
      <c r="H4029" s="104" t="str">
        <f t="shared" si="436"/>
        <v>5 – 20</v>
      </c>
      <c r="I4029" s="104" t="str">
        <f t="shared" si="437"/>
        <v>Di bawah ambang nilai</v>
      </c>
      <c r="J4029" s="106">
        <f t="shared" si="438"/>
        <v>5756752.0040290002</v>
      </c>
      <c r="K4029" s="105">
        <f t="shared" si="439"/>
        <v>0</v>
      </c>
      <c r="L4029" s="106">
        <f t="shared" si="440"/>
        <v>0</v>
      </c>
    </row>
    <row r="4030" spans="1:12" x14ac:dyDescent="0.3">
      <c r="A4030" s="104" t="s">
        <v>8431</v>
      </c>
      <c r="B4030" s="104" t="s">
        <v>8432</v>
      </c>
      <c r="C4030" s="105">
        <v>8262</v>
      </c>
      <c r="D4030" s="105">
        <v>88677</v>
      </c>
      <c r="E4030" s="106">
        <f t="shared" si="434"/>
        <v>10.733115468409586</v>
      </c>
      <c r="F4030" s="107">
        <f t="shared" si="435"/>
        <v>62</v>
      </c>
      <c r="G4030" s="107">
        <f>COUNTIF(Data_Eksportir!$H$2:$H$3401,A4030)</f>
        <v>0</v>
      </c>
      <c r="H4030" s="104" t="str">
        <f t="shared" si="436"/>
        <v>5 – 20</v>
      </c>
      <c r="I4030" s="104" t="str">
        <f t="shared" si="437"/>
        <v>Di bawah ambang nilai</v>
      </c>
      <c r="J4030" s="106">
        <f t="shared" si="438"/>
        <v>88677.004029999996</v>
      </c>
      <c r="K4030" s="105">
        <f t="shared" si="439"/>
        <v>0</v>
      </c>
      <c r="L4030" s="106">
        <f t="shared" si="440"/>
        <v>0</v>
      </c>
    </row>
    <row r="4031" spans="1:12" x14ac:dyDescent="0.3">
      <c r="A4031" s="104" t="s">
        <v>8433</v>
      </c>
      <c r="B4031" s="104" t="s">
        <v>8434</v>
      </c>
      <c r="C4031" s="105">
        <v>216696</v>
      </c>
      <c r="D4031" s="105">
        <v>855016</v>
      </c>
      <c r="E4031" s="106">
        <f t="shared" si="434"/>
        <v>3.9456935061099419</v>
      </c>
      <c r="F4031" s="107">
        <f t="shared" si="435"/>
        <v>62</v>
      </c>
      <c r="G4031" s="107">
        <f>COUNTIF(Data_Eksportir!$H$2:$H$3401,A4031)</f>
        <v>0</v>
      </c>
      <c r="H4031" s="104" t="str">
        <f t="shared" si="436"/>
        <v>1 – 5</v>
      </c>
      <c r="I4031" s="104" t="str">
        <f t="shared" si="437"/>
        <v>Di bawah ambang nilai</v>
      </c>
      <c r="J4031" s="106">
        <f t="shared" si="438"/>
        <v>855016.00403099996</v>
      </c>
      <c r="K4031" s="105">
        <f t="shared" si="439"/>
        <v>0</v>
      </c>
      <c r="L4031" s="106">
        <f t="shared" si="440"/>
        <v>0</v>
      </c>
    </row>
    <row r="4032" spans="1:12" x14ac:dyDescent="0.3">
      <c r="A4032" s="104" t="s">
        <v>8435</v>
      </c>
      <c r="B4032" s="104" t="s">
        <v>8436</v>
      </c>
      <c r="C4032" s="105">
        <v>3087964</v>
      </c>
      <c r="D4032" s="105">
        <v>25185996</v>
      </c>
      <c r="E4032" s="106">
        <f t="shared" si="434"/>
        <v>8.1561818725865969</v>
      </c>
      <c r="F4032" s="107">
        <f t="shared" si="435"/>
        <v>62</v>
      </c>
      <c r="G4032" s="107">
        <f>COUNTIF(Data_Eksportir!$H$2:$H$3401,A4032)</f>
        <v>0</v>
      </c>
      <c r="H4032" s="104" t="str">
        <f t="shared" si="436"/>
        <v>5 – 20</v>
      </c>
      <c r="I4032" s="104" t="str">
        <f t="shared" si="437"/>
        <v>Belum terwakili</v>
      </c>
      <c r="J4032" s="106">
        <f t="shared" si="438"/>
        <v>25185996.004032001</v>
      </c>
      <c r="K4032" s="105">
        <f t="shared" si="439"/>
        <v>25185996</v>
      </c>
      <c r="L4032" s="106">
        <f t="shared" si="440"/>
        <v>25185996.004032001</v>
      </c>
    </row>
    <row r="4033" spans="1:12" x14ac:dyDescent="0.3">
      <c r="A4033" s="104" t="s">
        <v>8437</v>
      </c>
      <c r="B4033" s="104" t="s">
        <v>8438</v>
      </c>
      <c r="C4033" s="105">
        <v>10904</v>
      </c>
      <c r="D4033" s="105">
        <v>918390</v>
      </c>
      <c r="E4033" s="106">
        <f t="shared" si="434"/>
        <v>84.225055025678657</v>
      </c>
      <c r="F4033" s="107">
        <f t="shared" si="435"/>
        <v>62</v>
      </c>
      <c r="G4033" s="107">
        <f>COUNTIF(Data_Eksportir!$H$2:$H$3401,A4033)</f>
        <v>0</v>
      </c>
      <c r="H4033" s="104" t="str">
        <f t="shared" si="436"/>
        <v>20 – 100</v>
      </c>
      <c r="I4033" s="104" t="str">
        <f t="shared" si="437"/>
        <v>Di bawah ambang nilai</v>
      </c>
      <c r="J4033" s="106">
        <f t="shared" si="438"/>
        <v>918390.00403299998</v>
      </c>
      <c r="K4033" s="105">
        <f t="shared" si="439"/>
        <v>0</v>
      </c>
      <c r="L4033" s="106">
        <f t="shared" si="440"/>
        <v>0</v>
      </c>
    </row>
    <row r="4034" spans="1:12" x14ac:dyDescent="0.3">
      <c r="A4034" s="104" t="s">
        <v>8439</v>
      </c>
      <c r="B4034" s="104" t="s">
        <v>8440</v>
      </c>
      <c r="C4034" s="105">
        <v>5030</v>
      </c>
      <c r="D4034" s="105">
        <v>354337</v>
      </c>
      <c r="E4034" s="106">
        <f t="shared" ref="E4034:E4097" si="441">IF(AND(ISNUMBER(C4034),C4034&gt;0),D4034/C4034,"")</f>
        <v>70.444731610337968</v>
      </c>
      <c r="F4034" s="107">
        <f t="shared" ref="F4034:F4097" si="442">VALUE(LEFT(A4034,2))</f>
        <v>62</v>
      </c>
      <c r="G4034" s="107">
        <f>COUNTIF(Data_Eksportir!$H$2:$H$3401,A4034)</f>
        <v>0</v>
      </c>
      <c r="H4034" s="104" t="str">
        <f t="shared" ref="H4034:H4097" si="443">IF(E4034="","Tanpa data berat",IF(E4034&lt;1,"Di bawah 1",IF(E4034&lt;5,"1 – 5",IF(E4034&lt;20,"5 – 20",IF(E4034&lt;100,"20 – 100","100 ke atas")))))</f>
        <v>20 – 100</v>
      </c>
      <c r="I4034" s="104" t="str">
        <f t="shared" ref="I4034:I4097" si="444">IF(D4034&lt;p_nilai_besar,"Di bawah ambang nilai",IF(G4034=0,"Belum terwakili",IF(G4034&lt;=p_listing_rendah,"Keterwakilan rendah","Terwakili")))</f>
        <v>Di bawah ambang nilai</v>
      </c>
      <c r="J4034" s="106">
        <f t="shared" ref="J4034:J4097" si="445">D4034+ROW()/10^6</f>
        <v>354337.00403399998</v>
      </c>
      <c r="K4034" s="105">
        <f t="shared" ref="K4034:K4097" si="446">IF(D4034&gt;=p_nilai_besar,D4034/(1+G4034),0)</f>
        <v>0</v>
      </c>
      <c r="L4034" s="106">
        <f t="shared" ref="L4034:L4097" si="447">IF(K4034&gt;0,K4034+ROW()/10^6,0)</f>
        <v>0</v>
      </c>
    </row>
    <row r="4035" spans="1:12" x14ac:dyDescent="0.3">
      <c r="A4035" s="104" t="s">
        <v>8441</v>
      </c>
      <c r="B4035" s="104" t="s">
        <v>8442</v>
      </c>
      <c r="C4035" s="105">
        <v>821</v>
      </c>
      <c r="D4035" s="105">
        <v>25003</v>
      </c>
      <c r="E4035" s="106">
        <f t="shared" si="441"/>
        <v>30.454323995127893</v>
      </c>
      <c r="F4035" s="107">
        <f t="shared" si="442"/>
        <v>62</v>
      </c>
      <c r="G4035" s="107">
        <f>COUNTIF(Data_Eksportir!$H$2:$H$3401,A4035)</f>
        <v>0</v>
      </c>
      <c r="H4035" s="104" t="str">
        <f t="shared" si="443"/>
        <v>20 – 100</v>
      </c>
      <c r="I4035" s="104" t="str">
        <f t="shared" si="444"/>
        <v>Di bawah ambang nilai</v>
      </c>
      <c r="J4035" s="106">
        <f t="shared" si="445"/>
        <v>25003.004035000002</v>
      </c>
      <c r="K4035" s="105">
        <f t="shared" si="446"/>
        <v>0</v>
      </c>
      <c r="L4035" s="106">
        <f t="shared" si="447"/>
        <v>0</v>
      </c>
    </row>
    <row r="4036" spans="1:12" x14ac:dyDescent="0.3">
      <c r="A4036" s="104" t="s">
        <v>8443</v>
      </c>
      <c r="B4036" s="104" t="s">
        <v>8444</v>
      </c>
      <c r="C4036" s="105">
        <v>421778</v>
      </c>
      <c r="D4036" s="105">
        <v>34854383</v>
      </c>
      <c r="E4036" s="106">
        <f t="shared" si="441"/>
        <v>82.636797082825566</v>
      </c>
      <c r="F4036" s="107">
        <f t="shared" si="442"/>
        <v>62</v>
      </c>
      <c r="G4036" s="107">
        <f>COUNTIF(Data_Eksportir!$H$2:$H$3401,A4036)</f>
        <v>0</v>
      </c>
      <c r="H4036" s="104" t="str">
        <f t="shared" si="443"/>
        <v>20 – 100</v>
      </c>
      <c r="I4036" s="104" t="str">
        <f t="shared" si="444"/>
        <v>Belum terwakili</v>
      </c>
      <c r="J4036" s="106">
        <f t="shared" si="445"/>
        <v>34854383.004036002</v>
      </c>
      <c r="K4036" s="105">
        <f t="shared" si="446"/>
        <v>34854383</v>
      </c>
      <c r="L4036" s="106">
        <f t="shared" si="447"/>
        <v>34854383.004036002</v>
      </c>
    </row>
    <row r="4037" spans="1:12" x14ac:dyDescent="0.3">
      <c r="A4037" s="104" t="s">
        <v>8445</v>
      </c>
      <c r="B4037" s="104" t="s">
        <v>8446</v>
      </c>
      <c r="C4037" s="105">
        <v>1600</v>
      </c>
      <c r="D4037" s="105">
        <v>102345</v>
      </c>
      <c r="E4037" s="106">
        <f t="shared" si="441"/>
        <v>63.965625000000003</v>
      </c>
      <c r="F4037" s="107">
        <f t="shared" si="442"/>
        <v>62</v>
      </c>
      <c r="G4037" s="107">
        <f>COUNTIF(Data_Eksportir!$H$2:$H$3401,A4037)</f>
        <v>0</v>
      </c>
      <c r="H4037" s="104" t="str">
        <f t="shared" si="443"/>
        <v>20 – 100</v>
      </c>
      <c r="I4037" s="104" t="str">
        <f t="shared" si="444"/>
        <v>Di bawah ambang nilai</v>
      </c>
      <c r="J4037" s="106">
        <f t="shared" si="445"/>
        <v>102345.00403700001</v>
      </c>
      <c r="K4037" s="105">
        <f t="shared" si="446"/>
        <v>0</v>
      </c>
      <c r="L4037" s="106">
        <f t="shared" si="447"/>
        <v>0</v>
      </c>
    </row>
    <row r="4038" spans="1:12" x14ac:dyDescent="0.3">
      <c r="A4038" s="104" t="s">
        <v>8447</v>
      </c>
      <c r="B4038" s="104" t="s">
        <v>8448</v>
      </c>
      <c r="C4038" s="105">
        <v>3659</v>
      </c>
      <c r="D4038" s="105">
        <v>201787</v>
      </c>
      <c r="E4038" s="106">
        <f t="shared" si="441"/>
        <v>55.148127903798851</v>
      </c>
      <c r="F4038" s="107">
        <f t="shared" si="442"/>
        <v>62</v>
      </c>
      <c r="G4038" s="107">
        <f>COUNTIF(Data_Eksportir!$H$2:$H$3401,A4038)</f>
        <v>0</v>
      </c>
      <c r="H4038" s="104" t="str">
        <f t="shared" si="443"/>
        <v>20 – 100</v>
      </c>
      <c r="I4038" s="104" t="str">
        <f t="shared" si="444"/>
        <v>Di bawah ambang nilai</v>
      </c>
      <c r="J4038" s="106">
        <f t="shared" si="445"/>
        <v>201787.00403800001</v>
      </c>
      <c r="K4038" s="105">
        <f t="shared" si="446"/>
        <v>0</v>
      </c>
      <c r="L4038" s="106">
        <f t="shared" si="447"/>
        <v>0</v>
      </c>
    </row>
    <row r="4039" spans="1:12" x14ac:dyDescent="0.3">
      <c r="A4039" s="104" t="s">
        <v>8449</v>
      </c>
      <c r="B4039" s="104" t="s">
        <v>8450</v>
      </c>
      <c r="C4039" s="105">
        <v>357</v>
      </c>
      <c r="D4039" s="105">
        <v>193214</v>
      </c>
      <c r="E4039" s="106">
        <f t="shared" si="441"/>
        <v>541.21568627450984</v>
      </c>
      <c r="F4039" s="107">
        <f t="shared" si="442"/>
        <v>62</v>
      </c>
      <c r="G4039" s="107">
        <f>COUNTIF(Data_Eksportir!$H$2:$H$3401,A4039)</f>
        <v>0</v>
      </c>
      <c r="H4039" s="104" t="str">
        <f t="shared" si="443"/>
        <v>100 ke atas</v>
      </c>
      <c r="I4039" s="104" t="str">
        <f t="shared" si="444"/>
        <v>Di bawah ambang nilai</v>
      </c>
      <c r="J4039" s="106">
        <f t="shared" si="445"/>
        <v>193214.00403899999</v>
      </c>
      <c r="K4039" s="105">
        <f t="shared" si="446"/>
        <v>0</v>
      </c>
      <c r="L4039" s="106">
        <f t="shared" si="447"/>
        <v>0</v>
      </c>
    </row>
    <row r="4040" spans="1:12" x14ac:dyDescent="0.3">
      <c r="A4040" s="104" t="s">
        <v>8451</v>
      </c>
      <c r="B4040" s="104" t="s">
        <v>8452</v>
      </c>
      <c r="C4040" s="105">
        <v>503715</v>
      </c>
      <c r="D4040" s="105">
        <v>28764326</v>
      </c>
      <c r="E4040" s="106">
        <f t="shared" si="441"/>
        <v>57.104366556485317</v>
      </c>
      <c r="F4040" s="107">
        <f t="shared" si="442"/>
        <v>62</v>
      </c>
      <c r="G4040" s="107">
        <f>COUNTIF(Data_Eksportir!$H$2:$H$3401,A4040)</f>
        <v>0</v>
      </c>
      <c r="H4040" s="104" t="str">
        <f t="shared" si="443"/>
        <v>20 – 100</v>
      </c>
      <c r="I4040" s="104" t="str">
        <f t="shared" si="444"/>
        <v>Belum terwakili</v>
      </c>
      <c r="J4040" s="106">
        <f t="shared" si="445"/>
        <v>28764326.004039999</v>
      </c>
      <c r="K4040" s="105">
        <f t="shared" si="446"/>
        <v>28764326</v>
      </c>
      <c r="L4040" s="106">
        <f t="shared" si="447"/>
        <v>28764326.004039999</v>
      </c>
    </row>
    <row r="4041" spans="1:12" x14ac:dyDescent="0.3">
      <c r="A4041" s="104" t="s">
        <v>8453</v>
      </c>
      <c r="B4041" s="104" t="s">
        <v>8454</v>
      </c>
      <c r="C4041" s="105">
        <v>32838</v>
      </c>
      <c r="D4041" s="105">
        <v>2296379</v>
      </c>
      <c r="E4041" s="106">
        <f t="shared" si="441"/>
        <v>69.930537791582921</v>
      </c>
      <c r="F4041" s="107">
        <f t="shared" si="442"/>
        <v>62</v>
      </c>
      <c r="G4041" s="107">
        <f>COUNTIF(Data_Eksportir!$H$2:$H$3401,A4041)</f>
        <v>0</v>
      </c>
      <c r="H4041" s="104" t="str">
        <f t="shared" si="443"/>
        <v>20 – 100</v>
      </c>
      <c r="I4041" s="104" t="str">
        <f t="shared" si="444"/>
        <v>Di bawah ambang nilai</v>
      </c>
      <c r="J4041" s="106">
        <f t="shared" si="445"/>
        <v>2296379.0040409998</v>
      </c>
      <c r="K4041" s="105">
        <f t="shared" si="446"/>
        <v>0</v>
      </c>
      <c r="L4041" s="106">
        <f t="shared" si="447"/>
        <v>0</v>
      </c>
    </row>
    <row r="4042" spans="1:12" x14ac:dyDescent="0.3">
      <c r="A4042" s="104" t="s">
        <v>8455</v>
      </c>
      <c r="B4042" s="104" t="s">
        <v>8456</v>
      </c>
      <c r="C4042" s="105">
        <v>1441</v>
      </c>
      <c r="D4042" s="105">
        <v>234192</v>
      </c>
      <c r="E4042" s="106">
        <f t="shared" si="441"/>
        <v>162.5204718945177</v>
      </c>
      <c r="F4042" s="107">
        <f t="shared" si="442"/>
        <v>62</v>
      </c>
      <c r="G4042" s="107">
        <f>COUNTIF(Data_Eksportir!$H$2:$H$3401,A4042)</f>
        <v>0</v>
      </c>
      <c r="H4042" s="104" t="str">
        <f t="shared" si="443"/>
        <v>100 ke atas</v>
      </c>
      <c r="I4042" s="104" t="str">
        <f t="shared" si="444"/>
        <v>Di bawah ambang nilai</v>
      </c>
      <c r="J4042" s="106">
        <f t="shared" si="445"/>
        <v>234192.00404199999</v>
      </c>
      <c r="K4042" s="105">
        <f t="shared" si="446"/>
        <v>0</v>
      </c>
      <c r="L4042" s="106">
        <f t="shared" si="447"/>
        <v>0</v>
      </c>
    </row>
    <row r="4043" spans="1:12" x14ac:dyDescent="0.3">
      <c r="A4043" s="104" t="s">
        <v>8457</v>
      </c>
      <c r="B4043" s="104" t="s">
        <v>8458</v>
      </c>
      <c r="C4043" s="105">
        <v>372471</v>
      </c>
      <c r="D4043" s="105">
        <v>15313115</v>
      </c>
      <c r="E4043" s="106">
        <f t="shared" si="441"/>
        <v>41.112234241055006</v>
      </c>
      <c r="F4043" s="107">
        <f t="shared" si="442"/>
        <v>62</v>
      </c>
      <c r="G4043" s="107">
        <f>COUNTIF(Data_Eksportir!$H$2:$H$3401,A4043)</f>
        <v>0</v>
      </c>
      <c r="H4043" s="104" t="str">
        <f t="shared" si="443"/>
        <v>20 – 100</v>
      </c>
      <c r="I4043" s="104" t="str">
        <f t="shared" si="444"/>
        <v>Belum terwakili</v>
      </c>
      <c r="J4043" s="106">
        <f t="shared" si="445"/>
        <v>15313115.004043</v>
      </c>
      <c r="K4043" s="105">
        <f t="shared" si="446"/>
        <v>15313115</v>
      </c>
      <c r="L4043" s="106">
        <f t="shared" si="447"/>
        <v>15313115.004043</v>
      </c>
    </row>
    <row r="4044" spans="1:12" x14ac:dyDescent="0.3">
      <c r="A4044" s="104" t="s">
        <v>8459</v>
      </c>
      <c r="B4044" s="104" t="s">
        <v>8460</v>
      </c>
      <c r="C4044" s="105">
        <v>208097</v>
      </c>
      <c r="D4044" s="105">
        <v>3041367</v>
      </c>
      <c r="E4044" s="106">
        <f t="shared" si="441"/>
        <v>14.615141015968515</v>
      </c>
      <c r="F4044" s="107">
        <f t="shared" si="442"/>
        <v>62</v>
      </c>
      <c r="G4044" s="107">
        <f>COUNTIF(Data_Eksportir!$H$2:$H$3401,A4044)</f>
        <v>0</v>
      </c>
      <c r="H4044" s="104" t="str">
        <f t="shared" si="443"/>
        <v>5 – 20</v>
      </c>
      <c r="I4044" s="104" t="str">
        <f t="shared" si="444"/>
        <v>Di bawah ambang nilai</v>
      </c>
      <c r="J4044" s="106">
        <f t="shared" si="445"/>
        <v>3041367.0040440001</v>
      </c>
      <c r="K4044" s="105">
        <f t="shared" si="446"/>
        <v>0</v>
      </c>
      <c r="L4044" s="106">
        <f t="shared" si="447"/>
        <v>0</v>
      </c>
    </row>
    <row r="4045" spans="1:12" x14ac:dyDescent="0.3">
      <c r="A4045" s="104" t="s">
        <v>8461</v>
      </c>
      <c r="B4045" s="104" t="s">
        <v>8462</v>
      </c>
      <c r="C4045" s="105">
        <v>13393</v>
      </c>
      <c r="D4045" s="105">
        <v>171835</v>
      </c>
      <c r="E4045" s="106">
        <f t="shared" si="441"/>
        <v>12.830209811095349</v>
      </c>
      <c r="F4045" s="107">
        <f t="shared" si="442"/>
        <v>62</v>
      </c>
      <c r="G4045" s="107">
        <f>COUNTIF(Data_Eksportir!$H$2:$H$3401,A4045)</f>
        <v>0</v>
      </c>
      <c r="H4045" s="104" t="str">
        <f t="shared" si="443"/>
        <v>5 – 20</v>
      </c>
      <c r="I4045" s="104" t="str">
        <f t="shared" si="444"/>
        <v>Di bawah ambang nilai</v>
      </c>
      <c r="J4045" s="106">
        <f t="shared" si="445"/>
        <v>171835.00404500001</v>
      </c>
      <c r="K4045" s="105">
        <f t="shared" si="446"/>
        <v>0</v>
      </c>
      <c r="L4045" s="106">
        <f t="shared" si="447"/>
        <v>0</v>
      </c>
    </row>
    <row r="4046" spans="1:12" x14ac:dyDescent="0.3">
      <c r="A4046" s="104" t="s">
        <v>8463</v>
      </c>
      <c r="B4046" s="104" t="s">
        <v>8464</v>
      </c>
      <c r="C4046" s="105">
        <v>499855</v>
      </c>
      <c r="D4046" s="105">
        <v>22089971</v>
      </c>
      <c r="E4046" s="106">
        <f t="shared" si="441"/>
        <v>44.192757899790941</v>
      </c>
      <c r="F4046" s="107">
        <f t="shared" si="442"/>
        <v>62</v>
      </c>
      <c r="G4046" s="107">
        <f>COUNTIF(Data_Eksportir!$H$2:$H$3401,A4046)</f>
        <v>0</v>
      </c>
      <c r="H4046" s="104" t="str">
        <f t="shared" si="443"/>
        <v>20 – 100</v>
      </c>
      <c r="I4046" s="104" t="str">
        <f t="shared" si="444"/>
        <v>Belum terwakili</v>
      </c>
      <c r="J4046" s="106">
        <f t="shared" si="445"/>
        <v>22089971.004046001</v>
      </c>
      <c r="K4046" s="105">
        <f t="shared" si="446"/>
        <v>22089971</v>
      </c>
      <c r="L4046" s="106">
        <f t="shared" si="447"/>
        <v>22089971.004046001</v>
      </c>
    </row>
    <row r="4047" spans="1:12" x14ac:dyDescent="0.3">
      <c r="A4047" s="104" t="s">
        <v>8465</v>
      </c>
      <c r="B4047" s="104" t="s">
        <v>8466</v>
      </c>
      <c r="C4047" s="105">
        <v>533220</v>
      </c>
      <c r="D4047" s="105">
        <v>13355750</v>
      </c>
      <c r="E4047" s="106">
        <f t="shared" si="441"/>
        <v>25.047353812685195</v>
      </c>
      <c r="F4047" s="107">
        <f t="shared" si="442"/>
        <v>62</v>
      </c>
      <c r="G4047" s="107">
        <f>COUNTIF(Data_Eksportir!$H$2:$H$3401,A4047)</f>
        <v>0</v>
      </c>
      <c r="H4047" s="104" t="str">
        <f t="shared" si="443"/>
        <v>20 – 100</v>
      </c>
      <c r="I4047" s="104" t="str">
        <f t="shared" si="444"/>
        <v>Belum terwakili</v>
      </c>
      <c r="J4047" s="106">
        <f t="shared" si="445"/>
        <v>13355750.004047001</v>
      </c>
      <c r="K4047" s="105">
        <f t="shared" si="446"/>
        <v>13355750</v>
      </c>
      <c r="L4047" s="106">
        <f t="shared" si="447"/>
        <v>13355750.004047001</v>
      </c>
    </row>
    <row r="4048" spans="1:12" x14ac:dyDescent="0.3">
      <c r="A4048" s="104" t="s">
        <v>8467</v>
      </c>
      <c r="B4048" s="104" t="s">
        <v>8468</v>
      </c>
      <c r="C4048" s="105">
        <v>168383</v>
      </c>
      <c r="D4048" s="105">
        <v>7934936</v>
      </c>
      <c r="E4048" s="106">
        <f t="shared" si="441"/>
        <v>47.12432965323103</v>
      </c>
      <c r="F4048" s="107">
        <f t="shared" si="442"/>
        <v>62</v>
      </c>
      <c r="G4048" s="107">
        <f>COUNTIF(Data_Eksportir!$H$2:$H$3401,A4048)</f>
        <v>0</v>
      </c>
      <c r="H4048" s="104" t="str">
        <f t="shared" si="443"/>
        <v>20 – 100</v>
      </c>
      <c r="I4048" s="104" t="str">
        <f t="shared" si="444"/>
        <v>Di bawah ambang nilai</v>
      </c>
      <c r="J4048" s="106">
        <f t="shared" si="445"/>
        <v>7934936.0040480001</v>
      </c>
      <c r="K4048" s="105">
        <f t="shared" si="446"/>
        <v>0</v>
      </c>
      <c r="L4048" s="106">
        <f t="shared" si="447"/>
        <v>0</v>
      </c>
    </row>
    <row r="4049" spans="1:12" x14ac:dyDescent="0.3">
      <c r="A4049" s="104" t="s">
        <v>8469</v>
      </c>
      <c r="B4049" s="104" t="s">
        <v>8470</v>
      </c>
      <c r="C4049" s="105">
        <v>1785</v>
      </c>
      <c r="D4049" s="105">
        <v>106992</v>
      </c>
      <c r="E4049" s="106">
        <f t="shared" si="441"/>
        <v>59.939495798319328</v>
      </c>
      <c r="F4049" s="107">
        <f t="shared" si="442"/>
        <v>62</v>
      </c>
      <c r="G4049" s="107">
        <f>COUNTIF(Data_Eksportir!$H$2:$H$3401,A4049)</f>
        <v>0</v>
      </c>
      <c r="H4049" s="104" t="str">
        <f t="shared" si="443"/>
        <v>20 – 100</v>
      </c>
      <c r="I4049" s="104" t="str">
        <f t="shared" si="444"/>
        <v>Di bawah ambang nilai</v>
      </c>
      <c r="J4049" s="106">
        <f t="shared" si="445"/>
        <v>106992.004049</v>
      </c>
      <c r="K4049" s="105">
        <f t="shared" si="446"/>
        <v>0</v>
      </c>
      <c r="L4049" s="106">
        <f t="shared" si="447"/>
        <v>0</v>
      </c>
    </row>
    <row r="4050" spans="1:12" x14ac:dyDescent="0.3">
      <c r="A4050" s="104" t="s">
        <v>8471</v>
      </c>
      <c r="B4050" s="104" t="s">
        <v>8472</v>
      </c>
      <c r="C4050" s="105">
        <v>10142</v>
      </c>
      <c r="D4050" s="105">
        <v>289756</v>
      </c>
      <c r="E4050" s="106">
        <f t="shared" si="441"/>
        <v>28.56990731611122</v>
      </c>
      <c r="F4050" s="107">
        <f t="shared" si="442"/>
        <v>62</v>
      </c>
      <c r="G4050" s="107">
        <f>COUNTIF(Data_Eksportir!$H$2:$H$3401,A4050)</f>
        <v>0</v>
      </c>
      <c r="H4050" s="104" t="str">
        <f t="shared" si="443"/>
        <v>20 – 100</v>
      </c>
      <c r="I4050" s="104" t="str">
        <f t="shared" si="444"/>
        <v>Di bawah ambang nilai</v>
      </c>
      <c r="J4050" s="106">
        <f t="shared" si="445"/>
        <v>289756.00404999999</v>
      </c>
      <c r="K4050" s="105">
        <f t="shared" si="446"/>
        <v>0</v>
      </c>
      <c r="L4050" s="106">
        <f t="shared" si="447"/>
        <v>0</v>
      </c>
    </row>
    <row r="4051" spans="1:12" x14ac:dyDescent="0.3">
      <c r="A4051" s="104" t="s">
        <v>8473</v>
      </c>
      <c r="B4051" s="104" t="s">
        <v>8474</v>
      </c>
      <c r="C4051" s="105">
        <v>629623</v>
      </c>
      <c r="D4051" s="105">
        <v>9641736</v>
      </c>
      <c r="E4051" s="106">
        <f t="shared" si="441"/>
        <v>15.313506653981827</v>
      </c>
      <c r="F4051" s="107">
        <f t="shared" si="442"/>
        <v>62</v>
      </c>
      <c r="G4051" s="107">
        <f>COUNTIF(Data_Eksportir!$H$2:$H$3401,A4051)</f>
        <v>0</v>
      </c>
      <c r="H4051" s="104" t="str">
        <f t="shared" si="443"/>
        <v>5 – 20</v>
      </c>
      <c r="I4051" s="104" t="str">
        <f t="shared" si="444"/>
        <v>Di bawah ambang nilai</v>
      </c>
      <c r="J4051" s="106">
        <f t="shared" si="445"/>
        <v>9641736.0040509999</v>
      </c>
      <c r="K4051" s="105">
        <f t="shared" si="446"/>
        <v>0</v>
      </c>
      <c r="L4051" s="106">
        <f t="shared" si="447"/>
        <v>0</v>
      </c>
    </row>
    <row r="4052" spans="1:12" x14ac:dyDescent="0.3">
      <c r="A4052" s="104" t="s">
        <v>8475</v>
      </c>
      <c r="B4052" s="104" t="s">
        <v>8476</v>
      </c>
      <c r="C4052" s="105">
        <v>1036204</v>
      </c>
      <c r="D4052" s="105">
        <v>19897911</v>
      </c>
      <c r="E4052" s="106">
        <f t="shared" si="441"/>
        <v>19.202696573261637</v>
      </c>
      <c r="F4052" s="107">
        <f t="shared" si="442"/>
        <v>62</v>
      </c>
      <c r="G4052" s="107">
        <f>COUNTIF(Data_Eksportir!$H$2:$H$3401,A4052)</f>
        <v>0</v>
      </c>
      <c r="H4052" s="104" t="str">
        <f t="shared" si="443"/>
        <v>5 – 20</v>
      </c>
      <c r="I4052" s="104" t="str">
        <f t="shared" si="444"/>
        <v>Belum terwakili</v>
      </c>
      <c r="J4052" s="106">
        <f t="shared" si="445"/>
        <v>19897911.004051998</v>
      </c>
      <c r="K4052" s="105">
        <f t="shared" si="446"/>
        <v>19897911</v>
      </c>
      <c r="L4052" s="106">
        <f t="shared" si="447"/>
        <v>19897911.004051998</v>
      </c>
    </row>
    <row r="4053" spans="1:12" x14ac:dyDescent="0.3">
      <c r="A4053" s="104" t="s">
        <v>8477</v>
      </c>
      <c r="B4053" s="104" t="s">
        <v>8478</v>
      </c>
      <c r="C4053" s="105">
        <v>2171</v>
      </c>
      <c r="D4053" s="105">
        <v>122239</v>
      </c>
      <c r="E4053" s="106">
        <f t="shared" si="441"/>
        <v>56.305389221556887</v>
      </c>
      <c r="F4053" s="107">
        <f t="shared" si="442"/>
        <v>62</v>
      </c>
      <c r="G4053" s="107">
        <f>COUNTIF(Data_Eksportir!$H$2:$H$3401,A4053)</f>
        <v>0</v>
      </c>
      <c r="H4053" s="104" t="str">
        <f t="shared" si="443"/>
        <v>20 – 100</v>
      </c>
      <c r="I4053" s="104" t="str">
        <f t="shared" si="444"/>
        <v>Di bawah ambang nilai</v>
      </c>
      <c r="J4053" s="106">
        <f t="shared" si="445"/>
        <v>122239.004053</v>
      </c>
      <c r="K4053" s="105">
        <f t="shared" si="446"/>
        <v>0</v>
      </c>
      <c r="L4053" s="106">
        <f t="shared" si="447"/>
        <v>0</v>
      </c>
    </row>
    <row r="4054" spans="1:12" x14ac:dyDescent="0.3">
      <c r="A4054" s="104" t="s">
        <v>8479</v>
      </c>
      <c r="B4054" s="104" t="s">
        <v>8480</v>
      </c>
      <c r="C4054" s="105">
        <v>237</v>
      </c>
      <c r="D4054" s="105">
        <v>3150</v>
      </c>
      <c r="E4054" s="106">
        <f t="shared" si="441"/>
        <v>13.291139240506329</v>
      </c>
      <c r="F4054" s="107">
        <f t="shared" si="442"/>
        <v>62</v>
      </c>
      <c r="G4054" s="107">
        <f>COUNTIF(Data_Eksportir!$H$2:$H$3401,A4054)</f>
        <v>0</v>
      </c>
      <c r="H4054" s="104" t="str">
        <f t="shared" si="443"/>
        <v>5 – 20</v>
      </c>
      <c r="I4054" s="104" t="str">
        <f t="shared" si="444"/>
        <v>Di bawah ambang nilai</v>
      </c>
      <c r="J4054" s="106">
        <f t="shared" si="445"/>
        <v>3150.004054</v>
      </c>
      <c r="K4054" s="105">
        <f t="shared" si="446"/>
        <v>0</v>
      </c>
      <c r="L4054" s="106">
        <f t="shared" si="447"/>
        <v>0</v>
      </c>
    </row>
    <row r="4055" spans="1:12" x14ac:dyDescent="0.3">
      <c r="A4055" s="104" t="s">
        <v>8481</v>
      </c>
      <c r="B4055" s="104" t="s">
        <v>8482</v>
      </c>
      <c r="C4055" s="105">
        <v>5580</v>
      </c>
      <c r="D4055" s="105">
        <v>565031</v>
      </c>
      <c r="E4055" s="106">
        <f t="shared" si="441"/>
        <v>101.2600358422939</v>
      </c>
      <c r="F4055" s="107">
        <f t="shared" si="442"/>
        <v>62</v>
      </c>
      <c r="G4055" s="107">
        <f>COUNTIF(Data_Eksportir!$H$2:$H$3401,A4055)</f>
        <v>0</v>
      </c>
      <c r="H4055" s="104" t="str">
        <f t="shared" si="443"/>
        <v>100 ke atas</v>
      </c>
      <c r="I4055" s="104" t="str">
        <f t="shared" si="444"/>
        <v>Di bawah ambang nilai</v>
      </c>
      <c r="J4055" s="106">
        <f t="shared" si="445"/>
        <v>565031.00405500003</v>
      </c>
      <c r="K4055" s="105">
        <f t="shared" si="446"/>
        <v>0</v>
      </c>
      <c r="L4055" s="106">
        <f t="shared" si="447"/>
        <v>0</v>
      </c>
    </row>
    <row r="4056" spans="1:12" x14ac:dyDescent="0.3">
      <c r="A4056" s="104" t="s">
        <v>8483</v>
      </c>
      <c r="B4056" s="104" t="s">
        <v>8484</v>
      </c>
      <c r="C4056" s="105">
        <v>1477982</v>
      </c>
      <c r="D4056" s="105">
        <v>39277047</v>
      </c>
      <c r="E4056" s="106">
        <f t="shared" si="441"/>
        <v>26.574780342385768</v>
      </c>
      <c r="F4056" s="107">
        <f t="shared" si="442"/>
        <v>62</v>
      </c>
      <c r="G4056" s="107">
        <f>COUNTIF(Data_Eksportir!$H$2:$H$3401,A4056)</f>
        <v>0</v>
      </c>
      <c r="H4056" s="104" t="str">
        <f t="shared" si="443"/>
        <v>20 – 100</v>
      </c>
      <c r="I4056" s="104" t="str">
        <f t="shared" si="444"/>
        <v>Belum terwakili</v>
      </c>
      <c r="J4056" s="106">
        <f t="shared" si="445"/>
        <v>39277047.004055999</v>
      </c>
      <c r="K4056" s="105">
        <f t="shared" si="446"/>
        <v>39277047</v>
      </c>
      <c r="L4056" s="106">
        <f t="shared" si="447"/>
        <v>39277047.004055999</v>
      </c>
    </row>
    <row r="4057" spans="1:12" x14ac:dyDescent="0.3">
      <c r="A4057" s="104" t="s">
        <v>8485</v>
      </c>
      <c r="B4057" s="104" t="s">
        <v>8486</v>
      </c>
      <c r="C4057" s="105">
        <v>74934</v>
      </c>
      <c r="D4057" s="105">
        <v>282</v>
      </c>
      <c r="E4057" s="106">
        <f t="shared" si="441"/>
        <v>3.7633117143085915E-3</v>
      </c>
      <c r="F4057" s="107">
        <f t="shared" si="442"/>
        <v>62</v>
      </c>
      <c r="G4057" s="107">
        <f>COUNTIF(Data_Eksportir!$H$2:$H$3401,A4057)</f>
        <v>0</v>
      </c>
      <c r="H4057" s="104" t="str">
        <f t="shared" si="443"/>
        <v>Di bawah 1</v>
      </c>
      <c r="I4057" s="104" t="str">
        <f t="shared" si="444"/>
        <v>Di bawah ambang nilai</v>
      </c>
      <c r="J4057" s="106">
        <f t="shared" si="445"/>
        <v>282.00405699999999</v>
      </c>
      <c r="K4057" s="105">
        <f t="shared" si="446"/>
        <v>0</v>
      </c>
      <c r="L4057" s="106">
        <f t="shared" si="447"/>
        <v>0</v>
      </c>
    </row>
    <row r="4058" spans="1:12" x14ac:dyDescent="0.3">
      <c r="A4058" s="104" t="s">
        <v>8487</v>
      </c>
      <c r="B4058" s="104" t="s">
        <v>8488</v>
      </c>
      <c r="C4058" s="105">
        <v>76</v>
      </c>
      <c r="D4058" s="105">
        <v>2885</v>
      </c>
      <c r="E4058" s="106">
        <f t="shared" si="441"/>
        <v>37.960526315789473</v>
      </c>
      <c r="F4058" s="107">
        <f t="shared" si="442"/>
        <v>62</v>
      </c>
      <c r="G4058" s="107">
        <f>COUNTIF(Data_Eksportir!$H$2:$H$3401,A4058)</f>
        <v>0</v>
      </c>
      <c r="H4058" s="104" t="str">
        <f t="shared" si="443"/>
        <v>20 – 100</v>
      </c>
      <c r="I4058" s="104" t="str">
        <f t="shared" si="444"/>
        <v>Di bawah ambang nilai</v>
      </c>
      <c r="J4058" s="106">
        <f t="shared" si="445"/>
        <v>2885.004058</v>
      </c>
      <c r="K4058" s="105">
        <f t="shared" si="446"/>
        <v>0</v>
      </c>
      <c r="L4058" s="106">
        <f t="shared" si="447"/>
        <v>0</v>
      </c>
    </row>
    <row r="4059" spans="1:12" x14ac:dyDescent="0.3">
      <c r="A4059" s="104" t="s">
        <v>8489</v>
      </c>
      <c r="B4059" s="104" t="s">
        <v>8490</v>
      </c>
      <c r="C4059" s="105">
        <v>21783</v>
      </c>
      <c r="D4059" s="105">
        <v>776655</v>
      </c>
      <c r="E4059" s="106">
        <f t="shared" si="441"/>
        <v>35.654179865032361</v>
      </c>
      <c r="F4059" s="107">
        <f t="shared" si="442"/>
        <v>62</v>
      </c>
      <c r="G4059" s="107">
        <f>COUNTIF(Data_Eksportir!$H$2:$H$3401,A4059)</f>
        <v>0</v>
      </c>
      <c r="H4059" s="104" t="str">
        <f t="shared" si="443"/>
        <v>20 – 100</v>
      </c>
      <c r="I4059" s="104" t="str">
        <f t="shared" si="444"/>
        <v>Di bawah ambang nilai</v>
      </c>
      <c r="J4059" s="106">
        <f t="shared" si="445"/>
        <v>776655.00405900006</v>
      </c>
      <c r="K4059" s="105">
        <f t="shared" si="446"/>
        <v>0</v>
      </c>
      <c r="L4059" s="106">
        <f t="shared" si="447"/>
        <v>0</v>
      </c>
    </row>
    <row r="4060" spans="1:12" x14ac:dyDescent="0.3">
      <c r="A4060" s="104" t="s">
        <v>8491</v>
      </c>
      <c r="B4060" s="104" t="s">
        <v>8492</v>
      </c>
      <c r="C4060" s="105">
        <v>8212</v>
      </c>
      <c r="D4060" s="105">
        <v>217970</v>
      </c>
      <c r="E4060" s="106">
        <f t="shared" si="441"/>
        <v>26.54286410131515</v>
      </c>
      <c r="F4060" s="107">
        <f t="shared" si="442"/>
        <v>62</v>
      </c>
      <c r="G4060" s="107">
        <f>COUNTIF(Data_Eksportir!$H$2:$H$3401,A4060)</f>
        <v>0</v>
      </c>
      <c r="H4060" s="104" t="str">
        <f t="shared" si="443"/>
        <v>20 – 100</v>
      </c>
      <c r="I4060" s="104" t="str">
        <f t="shared" si="444"/>
        <v>Di bawah ambang nilai</v>
      </c>
      <c r="J4060" s="106">
        <f t="shared" si="445"/>
        <v>217970.00406000001</v>
      </c>
      <c r="K4060" s="105">
        <f t="shared" si="446"/>
        <v>0</v>
      </c>
      <c r="L4060" s="106">
        <f t="shared" si="447"/>
        <v>0</v>
      </c>
    </row>
    <row r="4061" spans="1:12" x14ac:dyDescent="0.3">
      <c r="A4061" s="104" t="s">
        <v>8493</v>
      </c>
      <c r="B4061" s="104" t="s">
        <v>8494</v>
      </c>
      <c r="C4061" s="105">
        <v>107538</v>
      </c>
      <c r="D4061" s="105">
        <v>360603</v>
      </c>
      <c r="E4061" s="106">
        <f t="shared" si="441"/>
        <v>3.353261172794733</v>
      </c>
      <c r="F4061" s="107">
        <f t="shared" si="442"/>
        <v>62</v>
      </c>
      <c r="G4061" s="107">
        <f>COUNTIF(Data_Eksportir!$H$2:$H$3401,A4061)</f>
        <v>0</v>
      </c>
      <c r="H4061" s="104" t="str">
        <f t="shared" si="443"/>
        <v>1 – 5</v>
      </c>
      <c r="I4061" s="104" t="str">
        <f t="shared" si="444"/>
        <v>Di bawah ambang nilai</v>
      </c>
      <c r="J4061" s="106">
        <f t="shared" si="445"/>
        <v>360603.00406100001</v>
      </c>
      <c r="K4061" s="105">
        <f t="shared" si="446"/>
        <v>0</v>
      </c>
      <c r="L4061" s="106">
        <f t="shared" si="447"/>
        <v>0</v>
      </c>
    </row>
    <row r="4062" spans="1:12" x14ac:dyDescent="0.3">
      <c r="A4062" s="104" t="s">
        <v>8495</v>
      </c>
      <c r="B4062" s="104" t="s">
        <v>8496</v>
      </c>
      <c r="C4062" s="105">
        <v>1442948</v>
      </c>
      <c r="D4062" s="105">
        <v>12771303</v>
      </c>
      <c r="E4062" s="106">
        <f t="shared" si="441"/>
        <v>8.8508407787390819</v>
      </c>
      <c r="F4062" s="107">
        <f t="shared" si="442"/>
        <v>62</v>
      </c>
      <c r="G4062" s="107">
        <f>COUNTIF(Data_Eksportir!$H$2:$H$3401,A4062)</f>
        <v>1</v>
      </c>
      <c r="H4062" s="104" t="str">
        <f t="shared" si="443"/>
        <v>5 – 20</v>
      </c>
      <c r="I4062" s="104" t="str">
        <f t="shared" si="444"/>
        <v>Keterwakilan rendah</v>
      </c>
      <c r="J4062" s="106">
        <f t="shared" si="445"/>
        <v>12771303.004062001</v>
      </c>
      <c r="K4062" s="105">
        <f t="shared" si="446"/>
        <v>6385651.5</v>
      </c>
      <c r="L4062" s="106">
        <f t="shared" si="447"/>
        <v>6385651.5040619997</v>
      </c>
    </row>
    <row r="4063" spans="1:12" x14ac:dyDescent="0.3">
      <c r="A4063" s="104" t="s">
        <v>8497</v>
      </c>
      <c r="B4063" s="104" t="s">
        <v>8498</v>
      </c>
      <c r="C4063" s="105">
        <v>1076291</v>
      </c>
      <c r="D4063" s="105">
        <v>16910683</v>
      </c>
      <c r="E4063" s="106">
        <f t="shared" si="441"/>
        <v>15.711998892492829</v>
      </c>
      <c r="F4063" s="107">
        <f t="shared" si="442"/>
        <v>62</v>
      </c>
      <c r="G4063" s="107">
        <f>COUNTIF(Data_Eksportir!$H$2:$H$3401,A4063)</f>
        <v>0</v>
      </c>
      <c r="H4063" s="104" t="str">
        <f t="shared" si="443"/>
        <v>5 – 20</v>
      </c>
      <c r="I4063" s="104" t="str">
        <f t="shared" si="444"/>
        <v>Belum terwakili</v>
      </c>
      <c r="J4063" s="106">
        <f t="shared" si="445"/>
        <v>16910683.004062999</v>
      </c>
      <c r="K4063" s="105">
        <f t="shared" si="446"/>
        <v>16910683</v>
      </c>
      <c r="L4063" s="106">
        <f t="shared" si="447"/>
        <v>16910683.004062999</v>
      </c>
    </row>
    <row r="4064" spans="1:12" x14ac:dyDescent="0.3">
      <c r="A4064" s="104" t="s">
        <v>8499</v>
      </c>
      <c r="B4064" s="104" t="s">
        <v>8500</v>
      </c>
      <c r="C4064" s="105">
        <v>1070946</v>
      </c>
      <c r="D4064" s="105">
        <v>17402995</v>
      </c>
      <c r="E4064" s="106">
        <f t="shared" si="441"/>
        <v>16.250114384852271</v>
      </c>
      <c r="F4064" s="107">
        <f t="shared" si="442"/>
        <v>62</v>
      </c>
      <c r="G4064" s="107">
        <f>COUNTIF(Data_Eksportir!$H$2:$H$3401,A4064)</f>
        <v>0</v>
      </c>
      <c r="H4064" s="104" t="str">
        <f t="shared" si="443"/>
        <v>5 – 20</v>
      </c>
      <c r="I4064" s="104" t="str">
        <f t="shared" si="444"/>
        <v>Belum terwakili</v>
      </c>
      <c r="J4064" s="106">
        <f t="shared" si="445"/>
        <v>17402995.004064001</v>
      </c>
      <c r="K4064" s="105">
        <f t="shared" si="446"/>
        <v>17402995</v>
      </c>
      <c r="L4064" s="106">
        <f t="shared" si="447"/>
        <v>17402995.004064001</v>
      </c>
    </row>
    <row r="4065" spans="1:12" x14ac:dyDescent="0.3">
      <c r="A4065" s="104" t="s">
        <v>8501</v>
      </c>
      <c r="B4065" s="104" t="s">
        <v>8502</v>
      </c>
      <c r="C4065" s="105">
        <v>375239</v>
      </c>
      <c r="D4065" s="105">
        <v>556221</v>
      </c>
      <c r="E4065" s="106">
        <f t="shared" si="441"/>
        <v>1.4823112736149493</v>
      </c>
      <c r="F4065" s="107">
        <f t="shared" si="442"/>
        <v>62</v>
      </c>
      <c r="G4065" s="107">
        <f>COUNTIF(Data_Eksportir!$H$2:$H$3401,A4065)</f>
        <v>0</v>
      </c>
      <c r="H4065" s="104" t="str">
        <f t="shared" si="443"/>
        <v>1 – 5</v>
      </c>
      <c r="I4065" s="104" t="str">
        <f t="shared" si="444"/>
        <v>Di bawah ambang nilai</v>
      </c>
      <c r="J4065" s="106">
        <f t="shared" si="445"/>
        <v>556221.00406499999</v>
      </c>
      <c r="K4065" s="105">
        <f t="shared" si="446"/>
        <v>0</v>
      </c>
      <c r="L4065" s="106">
        <f t="shared" si="447"/>
        <v>0</v>
      </c>
    </row>
    <row r="4066" spans="1:12" x14ac:dyDescent="0.3">
      <c r="A4066" s="104" t="s">
        <v>8503</v>
      </c>
      <c r="B4066" s="104" t="s">
        <v>8504</v>
      </c>
      <c r="C4066" s="105">
        <v>931</v>
      </c>
      <c r="D4066" s="105">
        <v>18342</v>
      </c>
      <c r="E4066" s="106">
        <f t="shared" si="441"/>
        <v>19.701396348012889</v>
      </c>
      <c r="F4066" s="107">
        <f t="shared" si="442"/>
        <v>62</v>
      </c>
      <c r="G4066" s="107">
        <f>COUNTIF(Data_Eksportir!$H$2:$H$3401,A4066)</f>
        <v>0</v>
      </c>
      <c r="H4066" s="104" t="str">
        <f t="shared" si="443"/>
        <v>5 – 20</v>
      </c>
      <c r="I4066" s="104" t="str">
        <f t="shared" si="444"/>
        <v>Di bawah ambang nilai</v>
      </c>
      <c r="J4066" s="106">
        <f t="shared" si="445"/>
        <v>18342.004066000001</v>
      </c>
      <c r="K4066" s="105">
        <f t="shared" si="446"/>
        <v>0</v>
      </c>
      <c r="L4066" s="106">
        <f t="shared" si="447"/>
        <v>0</v>
      </c>
    </row>
    <row r="4067" spans="1:12" x14ac:dyDescent="0.3">
      <c r="A4067" s="104" t="s">
        <v>8505</v>
      </c>
      <c r="B4067" s="104" t="s">
        <v>8506</v>
      </c>
      <c r="C4067" s="105">
        <v>3092</v>
      </c>
      <c r="D4067" s="105">
        <v>115473</v>
      </c>
      <c r="E4067" s="106">
        <f t="shared" si="441"/>
        <v>37.345730918499356</v>
      </c>
      <c r="F4067" s="107">
        <f t="shared" si="442"/>
        <v>62</v>
      </c>
      <c r="G4067" s="107">
        <f>COUNTIF(Data_Eksportir!$H$2:$H$3401,A4067)</f>
        <v>0</v>
      </c>
      <c r="H4067" s="104" t="str">
        <f t="shared" si="443"/>
        <v>20 – 100</v>
      </c>
      <c r="I4067" s="104" t="str">
        <f t="shared" si="444"/>
        <v>Di bawah ambang nilai</v>
      </c>
      <c r="J4067" s="106">
        <f t="shared" si="445"/>
        <v>115473.004067</v>
      </c>
      <c r="K4067" s="105">
        <f t="shared" si="446"/>
        <v>0</v>
      </c>
      <c r="L4067" s="106">
        <f t="shared" si="447"/>
        <v>0</v>
      </c>
    </row>
    <row r="4068" spans="1:12" x14ac:dyDescent="0.3">
      <c r="A4068" s="104" t="s">
        <v>8507</v>
      </c>
      <c r="B4068" s="104" t="s">
        <v>8508</v>
      </c>
      <c r="C4068" s="105">
        <v>20026</v>
      </c>
      <c r="D4068" s="105">
        <v>111893</v>
      </c>
      <c r="E4068" s="106">
        <f t="shared" si="441"/>
        <v>5.5873863976830123</v>
      </c>
      <c r="F4068" s="107">
        <f t="shared" si="442"/>
        <v>62</v>
      </c>
      <c r="G4068" s="107">
        <f>COUNTIF(Data_Eksportir!$H$2:$H$3401,A4068)</f>
        <v>0</v>
      </c>
      <c r="H4068" s="104" t="str">
        <f t="shared" si="443"/>
        <v>5 – 20</v>
      </c>
      <c r="I4068" s="104" t="str">
        <f t="shared" si="444"/>
        <v>Di bawah ambang nilai</v>
      </c>
      <c r="J4068" s="106">
        <f t="shared" si="445"/>
        <v>111893.00406799999</v>
      </c>
      <c r="K4068" s="105">
        <f t="shared" si="446"/>
        <v>0</v>
      </c>
      <c r="L4068" s="106">
        <f t="shared" si="447"/>
        <v>0</v>
      </c>
    </row>
    <row r="4069" spans="1:12" x14ac:dyDescent="0.3">
      <c r="A4069" s="104" t="s">
        <v>8509</v>
      </c>
      <c r="B4069" s="104" t="s">
        <v>8510</v>
      </c>
      <c r="C4069" s="105">
        <v>3</v>
      </c>
      <c r="D4069" s="105">
        <v>100</v>
      </c>
      <c r="E4069" s="106">
        <f t="shared" si="441"/>
        <v>33.333333333333336</v>
      </c>
      <c r="F4069" s="107">
        <f t="shared" si="442"/>
        <v>62</v>
      </c>
      <c r="G4069" s="107">
        <f>COUNTIF(Data_Eksportir!$H$2:$H$3401,A4069)</f>
        <v>0</v>
      </c>
      <c r="H4069" s="104" t="str">
        <f t="shared" si="443"/>
        <v>20 – 100</v>
      </c>
      <c r="I4069" s="104" t="str">
        <f t="shared" si="444"/>
        <v>Di bawah ambang nilai</v>
      </c>
      <c r="J4069" s="106">
        <f t="shared" si="445"/>
        <v>100.004069</v>
      </c>
      <c r="K4069" s="105">
        <f t="shared" si="446"/>
        <v>0</v>
      </c>
      <c r="L4069" s="106">
        <f t="shared" si="447"/>
        <v>0</v>
      </c>
    </row>
    <row r="4070" spans="1:12" x14ac:dyDescent="0.3">
      <c r="A4070" s="104" t="s">
        <v>8511</v>
      </c>
      <c r="B4070" s="104" t="s">
        <v>8512</v>
      </c>
      <c r="C4070" s="105">
        <v>90993</v>
      </c>
      <c r="D4070" s="105">
        <v>721136</v>
      </c>
      <c r="E4070" s="106">
        <f t="shared" si="441"/>
        <v>7.9251810578835737</v>
      </c>
      <c r="F4070" s="107">
        <f t="shared" si="442"/>
        <v>62</v>
      </c>
      <c r="G4070" s="107">
        <f>COUNTIF(Data_Eksportir!$H$2:$H$3401,A4070)</f>
        <v>0</v>
      </c>
      <c r="H4070" s="104" t="str">
        <f t="shared" si="443"/>
        <v>5 – 20</v>
      </c>
      <c r="I4070" s="104" t="str">
        <f t="shared" si="444"/>
        <v>Di bawah ambang nilai</v>
      </c>
      <c r="J4070" s="106">
        <f t="shared" si="445"/>
        <v>721136.00407000002</v>
      </c>
      <c r="K4070" s="105">
        <f t="shared" si="446"/>
        <v>0</v>
      </c>
      <c r="L4070" s="106">
        <f t="shared" si="447"/>
        <v>0</v>
      </c>
    </row>
    <row r="4071" spans="1:12" x14ac:dyDescent="0.3">
      <c r="A4071" s="104" t="s">
        <v>8513</v>
      </c>
      <c r="B4071" s="104" t="s">
        <v>8514</v>
      </c>
      <c r="C4071" s="105">
        <v>1384733</v>
      </c>
      <c r="D4071" s="105">
        <v>40423988</v>
      </c>
      <c r="E4071" s="106">
        <f t="shared" si="441"/>
        <v>29.192622693327884</v>
      </c>
      <c r="F4071" s="107">
        <f t="shared" si="442"/>
        <v>62</v>
      </c>
      <c r="G4071" s="107">
        <f>COUNTIF(Data_Eksportir!$H$2:$H$3401,A4071)</f>
        <v>0</v>
      </c>
      <c r="H4071" s="104" t="str">
        <f t="shared" si="443"/>
        <v>20 – 100</v>
      </c>
      <c r="I4071" s="104" t="str">
        <f t="shared" si="444"/>
        <v>Belum terwakili</v>
      </c>
      <c r="J4071" s="106">
        <f t="shared" si="445"/>
        <v>40423988.004070997</v>
      </c>
      <c r="K4071" s="105">
        <f t="shared" si="446"/>
        <v>40423988</v>
      </c>
      <c r="L4071" s="106">
        <f t="shared" si="447"/>
        <v>40423988.004070997</v>
      </c>
    </row>
    <row r="4072" spans="1:12" x14ac:dyDescent="0.3">
      <c r="A4072" s="104" t="s">
        <v>8515</v>
      </c>
      <c r="B4072" s="104" t="s">
        <v>8516</v>
      </c>
      <c r="C4072" s="105">
        <v>7202</v>
      </c>
      <c r="D4072" s="105">
        <v>54631</v>
      </c>
      <c r="E4072" s="106">
        <f t="shared" si="441"/>
        <v>7.5855317967231324</v>
      </c>
      <c r="F4072" s="107">
        <f t="shared" si="442"/>
        <v>62</v>
      </c>
      <c r="G4072" s="107">
        <f>COUNTIF(Data_Eksportir!$H$2:$H$3401,A4072)</f>
        <v>0</v>
      </c>
      <c r="H4072" s="104" t="str">
        <f t="shared" si="443"/>
        <v>5 – 20</v>
      </c>
      <c r="I4072" s="104" t="str">
        <f t="shared" si="444"/>
        <v>Di bawah ambang nilai</v>
      </c>
      <c r="J4072" s="106">
        <f t="shared" si="445"/>
        <v>54631.004072000003</v>
      </c>
      <c r="K4072" s="105">
        <f t="shared" si="446"/>
        <v>0</v>
      </c>
      <c r="L4072" s="106">
        <f t="shared" si="447"/>
        <v>0</v>
      </c>
    </row>
    <row r="4073" spans="1:12" x14ac:dyDescent="0.3">
      <c r="A4073" s="104" t="s">
        <v>8517</v>
      </c>
      <c r="B4073" s="104" t="s">
        <v>8518</v>
      </c>
      <c r="C4073" s="105">
        <v>1987</v>
      </c>
      <c r="D4073" s="105">
        <v>170470</v>
      </c>
      <c r="E4073" s="106">
        <f t="shared" si="441"/>
        <v>85.792652239557128</v>
      </c>
      <c r="F4073" s="107">
        <f t="shared" si="442"/>
        <v>62</v>
      </c>
      <c r="G4073" s="107">
        <f>COUNTIF(Data_Eksportir!$H$2:$H$3401,A4073)</f>
        <v>0</v>
      </c>
      <c r="H4073" s="104" t="str">
        <f t="shared" si="443"/>
        <v>20 – 100</v>
      </c>
      <c r="I4073" s="104" t="str">
        <f t="shared" si="444"/>
        <v>Di bawah ambang nilai</v>
      </c>
      <c r="J4073" s="106">
        <f t="shared" si="445"/>
        <v>170470.00407299999</v>
      </c>
      <c r="K4073" s="105">
        <f t="shared" si="446"/>
        <v>0</v>
      </c>
      <c r="L4073" s="106">
        <f t="shared" si="447"/>
        <v>0</v>
      </c>
    </row>
    <row r="4074" spans="1:12" x14ac:dyDescent="0.3">
      <c r="A4074" s="104" t="s">
        <v>8519</v>
      </c>
      <c r="B4074" s="104" t="s">
        <v>8520</v>
      </c>
      <c r="C4074" s="105">
        <v>25918</v>
      </c>
      <c r="D4074" s="105">
        <v>897457</v>
      </c>
      <c r="E4074" s="106">
        <f t="shared" si="441"/>
        <v>34.626784474110657</v>
      </c>
      <c r="F4074" s="107">
        <f t="shared" si="442"/>
        <v>62</v>
      </c>
      <c r="G4074" s="107">
        <f>COUNTIF(Data_Eksportir!$H$2:$H$3401,A4074)</f>
        <v>0</v>
      </c>
      <c r="H4074" s="104" t="str">
        <f t="shared" si="443"/>
        <v>20 – 100</v>
      </c>
      <c r="I4074" s="104" t="str">
        <f t="shared" si="444"/>
        <v>Di bawah ambang nilai</v>
      </c>
      <c r="J4074" s="106">
        <f t="shared" si="445"/>
        <v>897457.00407400005</v>
      </c>
      <c r="K4074" s="105">
        <f t="shared" si="446"/>
        <v>0</v>
      </c>
      <c r="L4074" s="106">
        <f t="shared" si="447"/>
        <v>0</v>
      </c>
    </row>
    <row r="4075" spans="1:12" x14ac:dyDescent="0.3">
      <c r="A4075" s="104" t="s">
        <v>8521</v>
      </c>
      <c r="B4075" s="104" t="s">
        <v>8522</v>
      </c>
      <c r="C4075" s="105">
        <v>508975</v>
      </c>
      <c r="D4075" s="105">
        <v>6110698</v>
      </c>
      <c r="E4075" s="106">
        <f t="shared" si="441"/>
        <v>12.005890269659609</v>
      </c>
      <c r="F4075" s="107">
        <f t="shared" si="442"/>
        <v>62</v>
      </c>
      <c r="G4075" s="107">
        <f>COUNTIF(Data_Eksportir!$H$2:$H$3401,A4075)</f>
        <v>0</v>
      </c>
      <c r="H4075" s="104" t="str">
        <f t="shared" si="443"/>
        <v>5 – 20</v>
      </c>
      <c r="I4075" s="104" t="str">
        <f t="shared" si="444"/>
        <v>Di bawah ambang nilai</v>
      </c>
      <c r="J4075" s="106">
        <f t="shared" si="445"/>
        <v>6110698.0040750001</v>
      </c>
      <c r="K4075" s="105">
        <f t="shared" si="446"/>
        <v>0</v>
      </c>
      <c r="L4075" s="106">
        <f t="shared" si="447"/>
        <v>0</v>
      </c>
    </row>
    <row r="4076" spans="1:12" x14ac:dyDescent="0.3">
      <c r="A4076" s="104" t="s">
        <v>8523</v>
      </c>
      <c r="B4076" s="104" t="s">
        <v>8524</v>
      </c>
      <c r="C4076" s="105">
        <v>731990</v>
      </c>
      <c r="D4076" s="105">
        <v>10994039</v>
      </c>
      <c r="E4076" s="106">
        <f t="shared" si="441"/>
        <v>15.01938414459214</v>
      </c>
      <c r="F4076" s="107">
        <f t="shared" si="442"/>
        <v>62</v>
      </c>
      <c r="G4076" s="107">
        <f>COUNTIF(Data_Eksportir!$H$2:$H$3401,A4076)</f>
        <v>0</v>
      </c>
      <c r="H4076" s="104" t="str">
        <f t="shared" si="443"/>
        <v>5 – 20</v>
      </c>
      <c r="I4076" s="104" t="str">
        <f t="shared" si="444"/>
        <v>Belum terwakili</v>
      </c>
      <c r="J4076" s="106">
        <f t="shared" si="445"/>
        <v>10994039.004076</v>
      </c>
      <c r="K4076" s="105">
        <f t="shared" si="446"/>
        <v>10994039</v>
      </c>
      <c r="L4076" s="106">
        <f t="shared" si="447"/>
        <v>10994039.004076</v>
      </c>
    </row>
    <row r="4077" spans="1:12" x14ac:dyDescent="0.3">
      <c r="A4077" s="104" t="s">
        <v>8525</v>
      </c>
      <c r="B4077" s="104" t="s">
        <v>8526</v>
      </c>
      <c r="C4077" s="105">
        <v>1230</v>
      </c>
      <c r="D4077" s="105">
        <v>84573</v>
      </c>
      <c r="E4077" s="106">
        <f t="shared" si="441"/>
        <v>68.75853658536586</v>
      </c>
      <c r="F4077" s="107">
        <f t="shared" si="442"/>
        <v>62</v>
      </c>
      <c r="G4077" s="107">
        <f>COUNTIF(Data_Eksportir!$H$2:$H$3401,A4077)</f>
        <v>0</v>
      </c>
      <c r="H4077" s="104" t="str">
        <f t="shared" si="443"/>
        <v>20 – 100</v>
      </c>
      <c r="I4077" s="104" t="str">
        <f t="shared" si="444"/>
        <v>Di bawah ambang nilai</v>
      </c>
      <c r="J4077" s="106">
        <f t="shared" si="445"/>
        <v>84573.004077000005</v>
      </c>
      <c r="K4077" s="105">
        <f t="shared" si="446"/>
        <v>0</v>
      </c>
      <c r="L4077" s="106">
        <f t="shared" si="447"/>
        <v>0</v>
      </c>
    </row>
    <row r="4078" spans="1:12" x14ac:dyDescent="0.3">
      <c r="A4078" s="104" t="s">
        <v>8527</v>
      </c>
      <c r="B4078" s="104" t="s">
        <v>8528</v>
      </c>
      <c r="C4078" s="105">
        <v>2036255</v>
      </c>
      <c r="D4078" s="105">
        <v>82080843</v>
      </c>
      <c r="E4078" s="106">
        <f t="shared" si="441"/>
        <v>40.30970728125898</v>
      </c>
      <c r="F4078" s="107">
        <f t="shared" si="442"/>
        <v>62</v>
      </c>
      <c r="G4078" s="107">
        <f>COUNTIF(Data_Eksportir!$H$2:$H$3401,A4078)</f>
        <v>0</v>
      </c>
      <c r="H4078" s="104" t="str">
        <f t="shared" si="443"/>
        <v>20 – 100</v>
      </c>
      <c r="I4078" s="104" t="str">
        <f t="shared" si="444"/>
        <v>Belum terwakili</v>
      </c>
      <c r="J4078" s="106">
        <f t="shared" si="445"/>
        <v>82080843.004078001</v>
      </c>
      <c r="K4078" s="105">
        <f t="shared" si="446"/>
        <v>82080843</v>
      </c>
      <c r="L4078" s="106">
        <f t="shared" si="447"/>
        <v>82080843.004078001</v>
      </c>
    </row>
    <row r="4079" spans="1:12" x14ac:dyDescent="0.3">
      <c r="A4079" s="104" t="s">
        <v>8529</v>
      </c>
      <c r="B4079" s="104" t="s">
        <v>8530</v>
      </c>
      <c r="C4079" s="105">
        <v>1913886</v>
      </c>
      <c r="D4079" s="105">
        <v>93514431</v>
      </c>
      <c r="E4079" s="106">
        <f t="shared" si="441"/>
        <v>48.861024637831093</v>
      </c>
      <c r="F4079" s="107">
        <f t="shared" si="442"/>
        <v>62</v>
      </c>
      <c r="G4079" s="107">
        <f>COUNTIF(Data_Eksportir!$H$2:$H$3401,A4079)</f>
        <v>0</v>
      </c>
      <c r="H4079" s="104" t="str">
        <f t="shared" si="443"/>
        <v>20 – 100</v>
      </c>
      <c r="I4079" s="104" t="str">
        <f t="shared" si="444"/>
        <v>Belum terwakili</v>
      </c>
      <c r="J4079" s="106">
        <f t="shared" si="445"/>
        <v>93514431.004078999</v>
      </c>
      <c r="K4079" s="105">
        <f t="shared" si="446"/>
        <v>93514431</v>
      </c>
      <c r="L4079" s="106">
        <f t="shared" si="447"/>
        <v>93514431.004078999</v>
      </c>
    </row>
    <row r="4080" spans="1:12" x14ac:dyDescent="0.3">
      <c r="A4080" s="104" t="s">
        <v>8531</v>
      </c>
      <c r="B4080" s="104" t="s">
        <v>8532</v>
      </c>
      <c r="C4080" s="105">
        <v>4394745</v>
      </c>
      <c r="D4080" s="105">
        <v>197312371</v>
      </c>
      <c r="E4080" s="106">
        <f t="shared" si="441"/>
        <v>44.89734239415484</v>
      </c>
      <c r="F4080" s="107">
        <f t="shared" si="442"/>
        <v>62</v>
      </c>
      <c r="G4080" s="107">
        <f>COUNTIF(Data_Eksportir!$H$2:$H$3401,A4080)</f>
        <v>0</v>
      </c>
      <c r="H4080" s="104" t="str">
        <f t="shared" si="443"/>
        <v>20 – 100</v>
      </c>
      <c r="I4080" s="104" t="str">
        <f t="shared" si="444"/>
        <v>Belum terwakili</v>
      </c>
      <c r="J4080" s="106">
        <f t="shared" si="445"/>
        <v>197312371.00408</v>
      </c>
      <c r="K4080" s="105">
        <f t="shared" si="446"/>
        <v>197312371</v>
      </c>
      <c r="L4080" s="106">
        <f t="shared" si="447"/>
        <v>197312371.00408</v>
      </c>
    </row>
    <row r="4081" spans="1:12" x14ac:dyDescent="0.3">
      <c r="A4081" s="104" t="s">
        <v>8533</v>
      </c>
      <c r="B4081" s="104" t="s">
        <v>8534</v>
      </c>
      <c r="C4081" s="105">
        <v>608</v>
      </c>
      <c r="D4081" s="105">
        <v>19950</v>
      </c>
      <c r="E4081" s="106">
        <f t="shared" si="441"/>
        <v>32.8125</v>
      </c>
      <c r="F4081" s="107">
        <f t="shared" si="442"/>
        <v>62</v>
      </c>
      <c r="G4081" s="107">
        <f>COUNTIF(Data_Eksportir!$H$2:$H$3401,A4081)</f>
        <v>0</v>
      </c>
      <c r="H4081" s="104" t="str">
        <f t="shared" si="443"/>
        <v>20 – 100</v>
      </c>
      <c r="I4081" s="104" t="str">
        <f t="shared" si="444"/>
        <v>Di bawah ambang nilai</v>
      </c>
      <c r="J4081" s="106">
        <f t="shared" si="445"/>
        <v>19950.004080999999</v>
      </c>
      <c r="K4081" s="105">
        <f t="shared" si="446"/>
        <v>0</v>
      </c>
      <c r="L4081" s="106">
        <f t="shared" si="447"/>
        <v>0</v>
      </c>
    </row>
    <row r="4082" spans="1:12" x14ac:dyDescent="0.3">
      <c r="A4082" s="104" t="s">
        <v>8535</v>
      </c>
      <c r="B4082" s="104" t="s">
        <v>8536</v>
      </c>
      <c r="C4082" s="105">
        <v>49072</v>
      </c>
      <c r="D4082" s="105">
        <v>1169985</v>
      </c>
      <c r="E4082" s="106">
        <f t="shared" si="441"/>
        <v>23.842211444408218</v>
      </c>
      <c r="F4082" s="107">
        <f t="shared" si="442"/>
        <v>62</v>
      </c>
      <c r="G4082" s="107">
        <f>COUNTIF(Data_Eksportir!$H$2:$H$3401,A4082)</f>
        <v>0</v>
      </c>
      <c r="H4082" s="104" t="str">
        <f t="shared" si="443"/>
        <v>20 – 100</v>
      </c>
      <c r="I4082" s="104" t="str">
        <f t="shared" si="444"/>
        <v>Di bawah ambang nilai</v>
      </c>
      <c r="J4082" s="106">
        <f t="shared" si="445"/>
        <v>1169985.0040820001</v>
      </c>
      <c r="K4082" s="105">
        <f t="shared" si="446"/>
        <v>0</v>
      </c>
      <c r="L4082" s="106">
        <f t="shared" si="447"/>
        <v>0</v>
      </c>
    </row>
    <row r="4083" spans="1:12" x14ac:dyDescent="0.3">
      <c r="A4083" s="104" t="s">
        <v>8537</v>
      </c>
      <c r="B4083" s="104" t="s">
        <v>8538</v>
      </c>
      <c r="C4083" s="105">
        <v>10</v>
      </c>
      <c r="D4083" s="105">
        <v>913</v>
      </c>
      <c r="E4083" s="106">
        <f t="shared" si="441"/>
        <v>91.3</v>
      </c>
      <c r="F4083" s="107">
        <f t="shared" si="442"/>
        <v>62</v>
      </c>
      <c r="G4083" s="107">
        <f>COUNTIF(Data_Eksportir!$H$2:$H$3401,A4083)</f>
        <v>0</v>
      </c>
      <c r="H4083" s="104" t="str">
        <f t="shared" si="443"/>
        <v>20 – 100</v>
      </c>
      <c r="I4083" s="104" t="str">
        <f t="shared" si="444"/>
        <v>Di bawah ambang nilai</v>
      </c>
      <c r="J4083" s="106">
        <f t="shared" si="445"/>
        <v>913.00408300000004</v>
      </c>
      <c r="K4083" s="105">
        <f t="shared" si="446"/>
        <v>0</v>
      </c>
      <c r="L4083" s="106">
        <f t="shared" si="447"/>
        <v>0</v>
      </c>
    </row>
    <row r="4084" spans="1:12" x14ac:dyDescent="0.3">
      <c r="A4084" s="104" t="s">
        <v>8539</v>
      </c>
      <c r="B4084" s="104" t="s">
        <v>8540</v>
      </c>
      <c r="C4084" s="105">
        <v>213425</v>
      </c>
      <c r="D4084" s="105">
        <v>3725006</v>
      </c>
      <c r="E4084" s="106">
        <f t="shared" si="441"/>
        <v>17.453466088789973</v>
      </c>
      <c r="F4084" s="107">
        <f t="shared" si="442"/>
        <v>62</v>
      </c>
      <c r="G4084" s="107">
        <f>COUNTIF(Data_Eksportir!$H$2:$H$3401,A4084)</f>
        <v>0</v>
      </c>
      <c r="H4084" s="104" t="str">
        <f t="shared" si="443"/>
        <v>5 – 20</v>
      </c>
      <c r="I4084" s="104" t="str">
        <f t="shared" si="444"/>
        <v>Di bawah ambang nilai</v>
      </c>
      <c r="J4084" s="106">
        <f t="shared" si="445"/>
        <v>3725006.0040839999</v>
      </c>
      <c r="K4084" s="105">
        <f t="shared" si="446"/>
        <v>0</v>
      </c>
      <c r="L4084" s="106">
        <f t="shared" si="447"/>
        <v>0</v>
      </c>
    </row>
    <row r="4085" spans="1:12" x14ac:dyDescent="0.3">
      <c r="A4085" s="104" t="s">
        <v>8541</v>
      </c>
      <c r="B4085" s="104" t="s">
        <v>8542</v>
      </c>
      <c r="C4085" s="105">
        <v>334178</v>
      </c>
      <c r="D4085" s="105">
        <v>3746388</v>
      </c>
      <c r="E4085" s="106">
        <f t="shared" si="441"/>
        <v>11.210755944436798</v>
      </c>
      <c r="F4085" s="107">
        <f t="shared" si="442"/>
        <v>62</v>
      </c>
      <c r="G4085" s="107">
        <f>COUNTIF(Data_Eksportir!$H$2:$H$3401,A4085)</f>
        <v>0</v>
      </c>
      <c r="H4085" s="104" t="str">
        <f t="shared" si="443"/>
        <v>5 – 20</v>
      </c>
      <c r="I4085" s="104" t="str">
        <f t="shared" si="444"/>
        <v>Di bawah ambang nilai</v>
      </c>
      <c r="J4085" s="106">
        <f t="shared" si="445"/>
        <v>3746388.0040850001</v>
      </c>
      <c r="K4085" s="105">
        <f t="shared" si="446"/>
        <v>0</v>
      </c>
      <c r="L4085" s="106">
        <f t="shared" si="447"/>
        <v>0</v>
      </c>
    </row>
    <row r="4086" spans="1:12" x14ac:dyDescent="0.3">
      <c r="A4086" s="104" t="s">
        <v>8543</v>
      </c>
      <c r="B4086" s="104" t="s">
        <v>8544</v>
      </c>
      <c r="C4086" s="105">
        <v>1</v>
      </c>
      <c r="D4086" s="105">
        <v>1</v>
      </c>
      <c r="E4086" s="106">
        <f t="shared" si="441"/>
        <v>1</v>
      </c>
      <c r="F4086" s="107">
        <f t="shared" si="442"/>
        <v>62</v>
      </c>
      <c r="G4086" s="107">
        <f>COUNTIF(Data_Eksportir!$H$2:$H$3401,A4086)</f>
        <v>0</v>
      </c>
      <c r="H4086" s="104" t="str">
        <f t="shared" si="443"/>
        <v>1 – 5</v>
      </c>
      <c r="I4086" s="104" t="str">
        <f t="shared" si="444"/>
        <v>Di bawah ambang nilai</v>
      </c>
      <c r="J4086" s="106">
        <f t="shared" si="445"/>
        <v>1.004086</v>
      </c>
      <c r="K4086" s="105">
        <f t="shared" si="446"/>
        <v>0</v>
      </c>
      <c r="L4086" s="106">
        <f t="shared" si="447"/>
        <v>0</v>
      </c>
    </row>
    <row r="4087" spans="1:12" x14ac:dyDescent="0.3">
      <c r="A4087" s="104" t="s">
        <v>8545</v>
      </c>
      <c r="B4087" s="104" t="s">
        <v>8546</v>
      </c>
      <c r="C4087" s="105">
        <v>7990</v>
      </c>
      <c r="D4087" s="105">
        <v>295159</v>
      </c>
      <c r="E4087" s="106">
        <f t="shared" si="441"/>
        <v>36.941051314142676</v>
      </c>
      <c r="F4087" s="107">
        <f t="shared" si="442"/>
        <v>62</v>
      </c>
      <c r="G4087" s="107">
        <f>COUNTIF(Data_Eksportir!$H$2:$H$3401,A4087)</f>
        <v>0</v>
      </c>
      <c r="H4087" s="104" t="str">
        <f t="shared" si="443"/>
        <v>20 – 100</v>
      </c>
      <c r="I4087" s="104" t="str">
        <f t="shared" si="444"/>
        <v>Di bawah ambang nilai</v>
      </c>
      <c r="J4087" s="106">
        <f t="shared" si="445"/>
        <v>295159.00408699998</v>
      </c>
      <c r="K4087" s="105">
        <f t="shared" si="446"/>
        <v>0</v>
      </c>
      <c r="L4087" s="106">
        <f t="shared" si="447"/>
        <v>0</v>
      </c>
    </row>
    <row r="4088" spans="1:12" x14ac:dyDescent="0.3">
      <c r="A4088" s="104" t="s">
        <v>8547</v>
      </c>
      <c r="B4088" s="104" t="s">
        <v>8548</v>
      </c>
      <c r="C4088" s="105">
        <v>148</v>
      </c>
      <c r="D4088" s="105">
        <v>8462</v>
      </c>
      <c r="E4088" s="106">
        <f t="shared" si="441"/>
        <v>57.175675675675677</v>
      </c>
      <c r="F4088" s="107">
        <f t="shared" si="442"/>
        <v>62</v>
      </c>
      <c r="G4088" s="107">
        <f>COUNTIF(Data_Eksportir!$H$2:$H$3401,A4088)</f>
        <v>0</v>
      </c>
      <c r="H4088" s="104" t="str">
        <f t="shared" si="443"/>
        <v>20 – 100</v>
      </c>
      <c r="I4088" s="104" t="str">
        <f t="shared" si="444"/>
        <v>Di bawah ambang nilai</v>
      </c>
      <c r="J4088" s="106">
        <f t="shared" si="445"/>
        <v>8462.0040879999997</v>
      </c>
      <c r="K4088" s="105">
        <f t="shared" si="446"/>
        <v>0</v>
      </c>
      <c r="L4088" s="106">
        <f t="shared" si="447"/>
        <v>0</v>
      </c>
    </row>
    <row r="4089" spans="1:12" x14ac:dyDescent="0.3">
      <c r="A4089" s="104" t="s">
        <v>8549</v>
      </c>
      <c r="B4089" s="104" t="s">
        <v>8550</v>
      </c>
      <c r="C4089" s="105">
        <v>95166</v>
      </c>
      <c r="D4089" s="105">
        <v>4329593</v>
      </c>
      <c r="E4089" s="106">
        <f t="shared" si="441"/>
        <v>45.495166340920079</v>
      </c>
      <c r="F4089" s="107">
        <f t="shared" si="442"/>
        <v>62</v>
      </c>
      <c r="G4089" s="107">
        <f>COUNTIF(Data_Eksportir!$H$2:$H$3401,A4089)</f>
        <v>0</v>
      </c>
      <c r="H4089" s="104" t="str">
        <f t="shared" si="443"/>
        <v>20 – 100</v>
      </c>
      <c r="I4089" s="104" t="str">
        <f t="shared" si="444"/>
        <v>Di bawah ambang nilai</v>
      </c>
      <c r="J4089" s="106">
        <f t="shared" si="445"/>
        <v>4329593.0040889997</v>
      </c>
      <c r="K4089" s="105">
        <f t="shared" si="446"/>
        <v>0</v>
      </c>
      <c r="L4089" s="106">
        <f t="shared" si="447"/>
        <v>0</v>
      </c>
    </row>
    <row r="4090" spans="1:12" x14ac:dyDescent="0.3">
      <c r="A4090" s="104" t="s">
        <v>8551</v>
      </c>
      <c r="B4090" s="104" t="s">
        <v>8552</v>
      </c>
      <c r="C4090" s="105">
        <v>47</v>
      </c>
      <c r="D4090" s="105">
        <v>9149</v>
      </c>
      <c r="E4090" s="106">
        <f t="shared" si="441"/>
        <v>194.65957446808511</v>
      </c>
      <c r="F4090" s="107">
        <f t="shared" si="442"/>
        <v>62</v>
      </c>
      <c r="G4090" s="107">
        <f>COUNTIF(Data_Eksportir!$H$2:$H$3401,A4090)</f>
        <v>0</v>
      </c>
      <c r="H4090" s="104" t="str">
        <f t="shared" si="443"/>
        <v>100 ke atas</v>
      </c>
      <c r="I4090" s="104" t="str">
        <f t="shared" si="444"/>
        <v>Di bawah ambang nilai</v>
      </c>
      <c r="J4090" s="106">
        <f t="shared" si="445"/>
        <v>9149.0040900000004</v>
      </c>
      <c r="K4090" s="105">
        <f t="shared" si="446"/>
        <v>0</v>
      </c>
      <c r="L4090" s="106">
        <f t="shared" si="447"/>
        <v>0</v>
      </c>
    </row>
    <row r="4091" spans="1:12" x14ac:dyDescent="0.3">
      <c r="A4091" s="104" t="s">
        <v>8553</v>
      </c>
      <c r="B4091" s="104" t="s">
        <v>8554</v>
      </c>
      <c r="C4091" s="105">
        <v>3949</v>
      </c>
      <c r="D4091" s="105">
        <v>111016</v>
      </c>
      <c r="E4091" s="106">
        <f t="shared" si="441"/>
        <v>28.112433527475311</v>
      </c>
      <c r="F4091" s="107">
        <f t="shared" si="442"/>
        <v>62</v>
      </c>
      <c r="G4091" s="107">
        <f>COUNTIF(Data_Eksportir!$H$2:$H$3401,A4091)</f>
        <v>0</v>
      </c>
      <c r="H4091" s="104" t="str">
        <f t="shared" si="443"/>
        <v>20 – 100</v>
      </c>
      <c r="I4091" s="104" t="str">
        <f t="shared" si="444"/>
        <v>Di bawah ambang nilai</v>
      </c>
      <c r="J4091" s="106">
        <f t="shared" si="445"/>
        <v>111016.004091</v>
      </c>
      <c r="K4091" s="105">
        <f t="shared" si="446"/>
        <v>0</v>
      </c>
      <c r="L4091" s="106">
        <f t="shared" si="447"/>
        <v>0</v>
      </c>
    </row>
    <row r="4092" spans="1:12" x14ac:dyDescent="0.3">
      <c r="A4092" s="104" t="s">
        <v>8555</v>
      </c>
      <c r="B4092" s="104" t="s">
        <v>8556</v>
      </c>
      <c r="C4092" s="105">
        <v>3786</v>
      </c>
      <c r="D4092" s="105">
        <v>9759</v>
      </c>
      <c r="E4092" s="106">
        <f t="shared" si="441"/>
        <v>2.5776545166402536</v>
      </c>
      <c r="F4092" s="107">
        <f t="shared" si="442"/>
        <v>62</v>
      </c>
      <c r="G4092" s="107">
        <f>COUNTIF(Data_Eksportir!$H$2:$H$3401,A4092)</f>
        <v>0</v>
      </c>
      <c r="H4092" s="104" t="str">
        <f t="shared" si="443"/>
        <v>1 – 5</v>
      </c>
      <c r="I4092" s="104" t="str">
        <f t="shared" si="444"/>
        <v>Di bawah ambang nilai</v>
      </c>
      <c r="J4092" s="106">
        <f t="shared" si="445"/>
        <v>9759.0040919999992</v>
      </c>
      <c r="K4092" s="105">
        <f t="shared" si="446"/>
        <v>0</v>
      </c>
      <c r="L4092" s="106">
        <f t="shared" si="447"/>
        <v>0</v>
      </c>
    </row>
    <row r="4093" spans="1:12" x14ac:dyDescent="0.3">
      <c r="A4093" s="104" t="s">
        <v>8557</v>
      </c>
      <c r="B4093" s="104" t="s">
        <v>8558</v>
      </c>
      <c r="C4093" s="105">
        <v>28</v>
      </c>
      <c r="D4093" s="105">
        <v>333</v>
      </c>
      <c r="E4093" s="106">
        <f t="shared" si="441"/>
        <v>11.892857142857142</v>
      </c>
      <c r="F4093" s="107">
        <f t="shared" si="442"/>
        <v>62</v>
      </c>
      <c r="G4093" s="107">
        <f>COUNTIF(Data_Eksportir!$H$2:$H$3401,A4093)</f>
        <v>0</v>
      </c>
      <c r="H4093" s="104" t="str">
        <f t="shared" si="443"/>
        <v>5 – 20</v>
      </c>
      <c r="I4093" s="104" t="str">
        <f t="shared" si="444"/>
        <v>Di bawah ambang nilai</v>
      </c>
      <c r="J4093" s="106">
        <f t="shared" si="445"/>
        <v>333.00409300000001</v>
      </c>
      <c r="K4093" s="105">
        <f t="shared" si="446"/>
        <v>0</v>
      </c>
      <c r="L4093" s="106">
        <f t="shared" si="447"/>
        <v>0</v>
      </c>
    </row>
    <row r="4094" spans="1:12" x14ac:dyDescent="0.3">
      <c r="A4094" s="104" t="s">
        <v>8559</v>
      </c>
      <c r="B4094" s="104" t="s">
        <v>8560</v>
      </c>
      <c r="C4094" s="105">
        <v>299</v>
      </c>
      <c r="D4094" s="105">
        <v>8937</v>
      </c>
      <c r="E4094" s="106">
        <f t="shared" si="441"/>
        <v>29.889632107023413</v>
      </c>
      <c r="F4094" s="107">
        <f t="shared" si="442"/>
        <v>62</v>
      </c>
      <c r="G4094" s="107">
        <f>COUNTIF(Data_Eksportir!$H$2:$H$3401,A4094)</f>
        <v>0</v>
      </c>
      <c r="H4094" s="104" t="str">
        <f t="shared" si="443"/>
        <v>20 – 100</v>
      </c>
      <c r="I4094" s="104" t="str">
        <f t="shared" si="444"/>
        <v>Di bawah ambang nilai</v>
      </c>
      <c r="J4094" s="106">
        <f t="shared" si="445"/>
        <v>8937.0040939999999</v>
      </c>
      <c r="K4094" s="105">
        <f t="shared" si="446"/>
        <v>0</v>
      </c>
      <c r="L4094" s="106">
        <f t="shared" si="447"/>
        <v>0</v>
      </c>
    </row>
    <row r="4095" spans="1:12" x14ac:dyDescent="0.3">
      <c r="A4095" s="104" t="s">
        <v>8561</v>
      </c>
      <c r="B4095" s="104" t="s">
        <v>8562</v>
      </c>
      <c r="C4095" s="105">
        <v>65370</v>
      </c>
      <c r="D4095" s="105">
        <v>206730</v>
      </c>
      <c r="E4095" s="106">
        <f t="shared" si="441"/>
        <v>3.1624598439651215</v>
      </c>
      <c r="F4095" s="107">
        <f t="shared" si="442"/>
        <v>62</v>
      </c>
      <c r="G4095" s="107">
        <f>COUNTIF(Data_Eksportir!$H$2:$H$3401,A4095)</f>
        <v>0</v>
      </c>
      <c r="H4095" s="104" t="str">
        <f t="shared" si="443"/>
        <v>1 – 5</v>
      </c>
      <c r="I4095" s="104" t="str">
        <f t="shared" si="444"/>
        <v>Di bawah ambang nilai</v>
      </c>
      <c r="J4095" s="106">
        <f t="shared" si="445"/>
        <v>206730.00409500001</v>
      </c>
      <c r="K4095" s="105">
        <f t="shared" si="446"/>
        <v>0</v>
      </c>
      <c r="L4095" s="106">
        <f t="shared" si="447"/>
        <v>0</v>
      </c>
    </row>
    <row r="4096" spans="1:12" x14ac:dyDescent="0.3">
      <c r="A4096" s="104" t="s">
        <v>8563</v>
      </c>
      <c r="B4096" s="104" t="s">
        <v>8564</v>
      </c>
      <c r="C4096" s="105">
        <v>298</v>
      </c>
      <c r="D4096" s="105">
        <v>182872</v>
      </c>
      <c r="E4096" s="106">
        <f t="shared" si="441"/>
        <v>613.66442953020135</v>
      </c>
      <c r="F4096" s="107">
        <f t="shared" si="442"/>
        <v>62</v>
      </c>
      <c r="G4096" s="107">
        <f>COUNTIF(Data_Eksportir!$H$2:$H$3401,A4096)</f>
        <v>0</v>
      </c>
      <c r="H4096" s="104" t="str">
        <f t="shared" si="443"/>
        <v>100 ke atas</v>
      </c>
      <c r="I4096" s="104" t="str">
        <f t="shared" si="444"/>
        <v>Di bawah ambang nilai</v>
      </c>
      <c r="J4096" s="106">
        <f t="shared" si="445"/>
        <v>182872.00409599999</v>
      </c>
      <c r="K4096" s="105">
        <f t="shared" si="446"/>
        <v>0</v>
      </c>
      <c r="L4096" s="106">
        <f t="shared" si="447"/>
        <v>0</v>
      </c>
    </row>
    <row r="4097" spans="1:12" x14ac:dyDescent="0.3">
      <c r="A4097" s="104" t="s">
        <v>8565</v>
      </c>
      <c r="B4097" s="104" t="s">
        <v>8566</v>
      </c>
      <c r="C4097" s="105">
        <v>9921</v>
      </c>
      <c r="D4097" s="105">
        <v>250415</v>
      </c>
      <c r="E4097" s="106">
        <f t="shared" si="441"/>
        <v>25.24090313476464</v>
      </c>
      <c r="F4097" s="107">
        <f t="shared" si="442"/>
        <v>62</v>
      </c>
      <c r="G4097" s="107">
        <f>COUNTIF(Data_Eksportir!$H$2:$H$3401,A4097)</f>
        <v>0</v>
      </c>
      <c r="H4097" s="104" t="str">
        <f t="shared" si="443"/>
        <v>20 – 100</v>
      </c>
      <c r="I4097" s="104" t="str">
        <f t="shared" si="444"/>
        <v>Di bawah ambang nilai</v>
      </c>
      <c r="J4097" s="106">
        <f t="shared" si="445"/>
        <v>250415.004097</v>
      </c>
      <c r="K4097" s="105">
        <f t="shared" si="446"/>
        <v>0</v>
      </c>
      <c r="L4097" s="106">
        <f t="shared" si="447"/>
        <v>0</v>
      </c>
    </row>
    <row r="4098" spans="1:12" x14ac:dyDescent="0.3">
      <c r="A4098" s="104" t="s">
        <v>8567</v>
      </c>
      <c r="B4098" s="104" t="s">
        <v>8568</v>
      </c>
      <c r="C4098" s="105">
        <v>422</v>
      </c>
      <c r="D4098" s="105">
        <v>5099</v>
      </c>
      <c r="E4098" s="106">
        <f t="shared" ref="E4098:E4161" si="448">IF(AND(ISNUMBER(C4098),C4098&gt;0),D4098/C4098,"")</f>
        <v>12.082938388625593</v>
      </c>
      <c r="F4098" s="107">
        <f t="shared" ref="F4098:F4161" si="449">VALUE(LEFT(A4098,2))</f>
        <v>62</v>
      </c>
      <c r="G4098" s="107">
        <f>COUNTIF(Data_Eksportir!$H$2:$H$3401,A4098)</f>
        <v>0</v>
      </c>
      <c r="H4098" s="104" t="str">
        <f t="shared" ref="H4098:H4161" si="450">IF(E4098="","Tanpa data berat",IF(E4098&lt;1,"Di bawah 1",IF(E4098&lt;5,"1 – 5",IF(E4098&lt;20,"5 – 20",IF(E4098&lt;100,"20 – 100","100 ke atas")))))</f>
        <v>5 – 20</v>
      </c>
      <c r="I4098" s="104" t="str">
        <f t="shared" ref="I4098:I4161" si="451">IF(D4098&lt;p_nilai_besar,"Di bawah ambang nilai",IF(G4098=0,"Belum terwakili",IF(G4098&lt;=p_listing_rendah,"Keterwakilan rendah","Terwakili")))</f>
        <v>Di bawah ambang nilai</v>
      </c>
      <c r="J4098" s="106">
        <f t="shared" ref="J4098:J4161" si="452">D4098+ROW()/10^6</f>
        <v>5099.0040980000003</v>
      </c>
      <c r="K4098" s="105">
        <f t="shared" ref="K4098:K4161" si="453">IF(D4098&gt;=p_nilai_besar,D4098/(1+G4098),0)</f>
        <v>0</v>
      </c>
      <c r="L4098" s="106">
        <f t="shared" ref="L4098:L4161" si="454">IF(K4098&gt;0,K4098+ROW()/10^6,0)</f>
        <v>0</v>
      </c>
    </row>
    <row r="4099" spans="1:12" x14ac:dyDescent="0.3">
      <c r="A4099" s="104" t="s">
        <v>8569</v>
      </c>
      <c r="B4099" s="104" t="s">
        <v>8570</v>
      </c>
      <c r="C4099" s="105">
        <v>18087</v>
      </c>
      <c r="D4099" s="105">
        <v>164031</v>
      </c>
      <c r="E4099" s="106">
        <f t="shared" si="448"/>
        <v>9.0689998341350133</v>
      </c>
      <c r="F4099" s="107">
        <f t="shared" si="449"/>
        <v>62</v>
      </c>
      <c r="G4099" s="107">
        <f>COUNTIF(Data_Eksportir!$H$2:$H$3401,A4099)</f>
        <v>0</v>
      </c>
      <c r="H4099" s="104" t="str">
        <f t="shared" si="450"/>
        <v>5 – 20</v>
      </c>
      <c r="I4099" s="104" t="str">
        <f t="shared" si="451"/>
        <v>Di bawah ambang nilai</v>
      </c>
      <c r="J4099" s="106">
        <f t="shared" si="452"/>
        <v>164031.00409900001</v>
      </c>
      <c r="K4099" s="105">
        <f t="shared" si="453"/>
        <v>0</v>
      </c>
      <c r="L4099" s="106">
        <f t="shared" si="454"/>
        <v>0</v>
      </c>
    </row>
    <row r="4100" spans="1:12" x14ac:dyDescent="0.3">
      <c r="A4100" s="104" t="s">
        <v>8571</v>
      </c>
      <c r="B4100" s="104" t="s">
        <v>8572</v>
      </c>
      <c r="C4100" s="105">
        <v>10</v>
      </c>
      <c r="D4100" s="105">
        <v>954</v>
      </c>
      <c r="E4100" s="106">
        <f t="shared" si="448"/>
        <v>95.4</v>
      </c>
      <c r="F4100" s="107">
        <f t="shared" si="449"/>
        <v>62</v>
      </c>
      <c r="G4100" s="107">
        <f>COUNTIF(Data_Eksportir!$H$2:$H$3401,A4100)</f>
        <v>0</v>
      </c>
      <c r="H4100" s="104" t="str">
        <f t="shared" si="450"/>
        <v>20 – 100</v>
      </c>
      <c r="I4100" s="104" t="str">
        <f t="shared" si="451"/>
        <v>Di bawah ambang nilai</v>
      </c>
      <c r="J4100" s="106">
        <f t="shared" si="452"/>
        <v>954.00409999999999</v>
      </c>
      <c r="K4100" s="105">
        <f t="shared" si="453"/>
        <v>0</v>
      </c>
      <c r="L4100" s="106">
        <f t="shared" si="454"/>
        <v>0</v>
      </c>
    </row>
    <row r="4101" spans="1:12" x14ac:dyDescent="0.3">
      <c r="A4101" s="104" t="s">
        <v>8573</v>
      </c>
      <c r="B4101" s="104" t="s">
        <v>8574</v>
      </c>
      <c r="C4101" s="105">
        <v>67189</v>
      </c>
      <c r="D4101" s="105">
        <v>490434</v>
      </c>
      <c r="E4101" s="106">
        <f t="shared" si="448"/>
        <v>7.2993198291386987</v>
      </c>
      <c r="F4101" s="107">
        <f t="shared" si="449"/>
        <v>62</v>
      </c>
      <c r="G4101" s="107">
        <f>COUNTIF(Data_Eksportir!$H$2:$H$3401,A4101)</f>
        <v>0</v>
      </c>
      <c r="H4101" s="104" t="str">
        <f t="shared" si="450"/>
        <v>5 – 20</v>
      </c>
      <c r="I4101" s="104" t="str">
        <f t="shared" si="451"/>
        <v>Di bawah ambang nilai</v>
      </c>
      <c r="J4101" s="106">
        <f t="shared" si="452"/>
        <v>490434.00410100003</v>
      </c>
      <c r="K4101" s="105">
        <f t="shared" si="453"/>
        <v>0</v>
      </c>
      <c r="L4101" s="106">
        <f t="shared" si="454"/>
        <v>0</v>
      </c>
    </row>
    <row r="4102" spans="1:12" x14ac:dyDescent="0.3">
      <c r="A4102" s="104" t="s">
        <v>8575</v>
      </c>
      <c r="B4102" s="104" t="s">
        <v>8576</v>
      </c>
      <c r="C4102" s="105"/>
      <c r="D4102" s="105">
        <v>284</v>
      </c>
      <c r="E4102" s="106" t="str">
        <f t="shared" si="448"/>
        <v/>
      </c>
      <c r="F4102" s="107">
        <f t="shared" si="449"/>
        <v>62</v>
      </c>
      <c r="G4102" s="107">
        <f>COUNTIF(Data_Eksportir!$H$2:$H$3401,A4102)</f>
        <v>0</v>
      </c>
      <c r="H4102" s="104" t="str">
        <f t="shared" si="450"/>
        <v>Tanpa data berat</v>
      </c>
      <c r="I4102" s="104" t="str">
        <f t="shared" si="451"/>
        <v>Di bawah ambang nilai</v>
      </c>
      <c r="J4102" s="106">
        <f t="shared" si="452"/>
        <v>284.00410199999999</v>
      </c>
      <c r="K4102" s="105">
        <f t="shared" si="453"/>
        <v>0</v>
      </c>
      <c r="L4102" s="106">
        <f t="shared" si="454"/>
        <v>0</v>
      </c>
    </row>
    <row r="4103" spans="1:12" x14ac:dyDescent="0.3">
      <c r="A4103" s="104" t="s">
        <v>8577</v>
      </c>
      <c r="B4103" s="104" t="s">
        <v>8578</v>
      </c>
      <c r="C4103" s="105">
        <v>87</v>
      </c>
      <c r="D4103" s="105">
        <v>2250</v>
      </c>
      <c r="E4103" s="106">
        <f t="shared" si="448"/>
        <v>25.862068965517242</v>
      </c>
      <c r="F4103" s="107">
        <f t="shared" si="449"/>
        <v>62</v>
      </c>
      <c r="G4103" s="107">
        <f>COUNTIF(Data_Eksportir!$H$2:$H$3401,A4103)</f>
        <v>0</v>
      </c>
      <c r="H4103" s="104" t="str">
        <f t="shared" si="450"/>
        <v>20 – 100</v>
      </c>
      <c r="I4103" s="104" t="str">
        <f t="shared" si="451"/>
        <v>Di bawah ambang nilai</v>
      </c>
      <c r="J4103" s="106">
        <f t="shared" si="452"/>
        <v>2250.0041030000002</v>
      </c>
      <c r="K4103" s="105">
        <f t="shared" si="453"/>
        <v>0</v>
      </c>
      <c r="L4103" s="106">
        <f t="shared" si="454"/>
        <v>0</v>
      </c>
    </row>
    <row r="4104" spans="1:12" x14ac:dyDescent="0.3">
      <c r="A4104" s="104" t="s">
        <v>8579</v>
      </c>
      <c r="B4104" s="104" t="s">
        <v>8580</v>
      </c>
      <c r="C4104" s="105">
        <v>3062</v>
      </c>
      <c r="D4104" s="105">
        <v>17213</v>
      </c>
      <c r="E4104" s="106">
        <f t="shared" si="448"/>
        <v>5.6214892227302418</v>
      </c>
      <c r="F4104" s="107">
        <f t="shared" si="449"/>
        <v>62</v>
      </c>
      <c r="G4104" s="107">
        <f>COUNTIF(Data_Eksportir!$H$2:$H$3401,A4104)</f>
        <v>0</v>
      </c>
      <c r="H4104" s="104" t="str">
        <f t="shared" si="450"/>
        <v>5 – 20</v>
      </c>
      <c r="I4104" s="104" t="str">
        <f t="shared" si="451"/>
        <v>Di bawah ambang nilai</v>
      </c>
      <c r="J4104" s="106">
        <f t="shared" si="452"/>
        <v>17213.004104</v>
      </c>
      <c r="K4104" s="105">
        <f t="shared" si="453"/>
        <v>0</v>
      </c>
      <c r="L4104" s="106">
        <f t="shared" si="454"/>
        <v>0</v>
      </c>
    </row>
    <row r="4105" spans="1:12" x14ac:dyDescent="0.3">
      <c r="A4105" s="104" t="s">
        <v>8581</v>
      </c>
      <c r="B4105" s="104" t="s">
        <v>8582</v>
      </c>
      <c r="C4105" s="105">
        <v>2</v>
      </c>
      <c r="D4105" s="105">
        <v>31</v>
      </c>
      <c r="E4105" s="106">
        <f t="shared" si="448"/>
        <v>15.5</v>
      </c>
      <c r="F4105" s="107">
        <f t="shared" si="449"/>
        <v>62</v>
      </c>
      <c r="G4105" s="107">
        <f>COUNTIF(Data_Eksportir!$H$2:$H$3401,A4105)</f>
        <v>0</v>
      </c>
      <c r="H4105" s="104" t="str">
        <f t="shared" si="450"/>
        <v>5 – 20</v>
      </c>
      <c r="I4105" s="104" t="str">
        <f t="shared" si="451"/>
        <v>Di bawah ambang nilai</v>
      </c>
      <c r="J4105" s="106">
        <f t="shared" si="452"/>
        <v>31.004104999999999</v>
      </c>
      <c r="K4105" s="105">
        <f t="shared" si="453"/>
        <v>0</v>
      </c>
      <c r="L4105" s="106">
        <f t="shared" si="454"/>
        <v>0</v>
      </c>
    </row>
    <row r="4106" spans="1:12" x14ac:dyDescent="0.3">
      <c r="A4106" s="104" t="s">
        <v>8583</v>
      </c>
      <c r="B4106" s="104" t="s">
        <v>8584</v>
      </c>
      <c r="C4106" s="105">
        <v>1423</v>
      </c>
      <c r="D4106" s="105">
        <v>35076</v>
      </c>
      <c r="E4106" s="106">
        <f t="shared" si="448"/>
        <v>24.649332396345748</v>
      </c>
      <c r="F4106" s="107">
        <f t="shared" si="449"/>
        <v>62</v>
      </c>
      <c r="G4106" s="107">
        <f>COUNTIF(Data_Eksportir!$H$2:$H$3401,A4106)</f>
        <v>0</v>
      </c>
      <c r="H4106" s="104" t="str">
        <f t="shared" si="450"/>
        <v>20 – 100</v>
      </c>
      <c r="I4106" s="104" t="str">
        <f t="shared" si="451"/>
        <v>Di bawah ambang nilai</v>
      </c>
      <c r="J4106" s="106">
        <f t="shared" si="452"/>
        <v>35076.004106</v>
      </c>
      <c r="K4106" s="105">
        <f t="shared" si="453"/>
        <v>0</v>
      </c>
      <c r="L4106" s="106">
        <f t="shared" si="454"/>
        <v>0</v>
      </c>
    </row>
    <row r="4107" spans="1:12" x14ac:dyDescent="0.3">
      <c r="A4107" s="104" t="s">
        <v>8585</v>
      </c>
      <c r="B4107" s="104" t="s">
        <v>8586</v>
      </c>
      <c r="C4107" s="105">
        <v>915167</v>
      </c>
      <c r="D4107" s="105">
        <v>38442510</v>
      </c>
      <c r="E4107" s="106">
        <f t="shared" si="448"/>
        <v>42.006005461298322</v>
      </c>
      <c r="F4107" s="107">
        <f t="shared" si="449"/>
        <v>62</v>
      </c>
      <c r="G4107" s="107">
        <f>COUNTIF(Data_Eksportir!$H$2:$H$3401,A4107)</f>
        <v>0</v>
      </c>
      <c r="H4107" s="104" t="str">
        <f t="shared" si="450"/>
        <v>20 – 100</v>
      </c>
      <c r="I4107" s="104" t="str">
        <f t="shared" si="451"/>
        <v>Belum terwakili</v>
      </c>
      <c r="J4107" s="106">
        <f t="shared" si="452"/>
        <v>38442510.004106998</v>
      </c>
      <c r="K4107" s="105">
        <f t="shared" si="453"/>
        <v>38442510</v>
      </c>
      <c r="L4107" s="106">
        <f t="shared" si="454"/>
        <v>38442510.004106998</v>
      </c>
    </row>
    <row r="4108" spans="1:12" x14ac:dyDescent="0.3">
      <c r="A4108" s="104" t="s">
        <v>8587</v>
      </c>
      <c r="B4108" s="104" t="s">
        <v>8588</v>
      </c>
      <c r="C4108" s="105">
        <v>75</v>
      </c>
      <c r="D4108" s="105">
        <v>702</v>
      </c>
      <c r="E4108" s="106">
        <f t="shared" si="448"/>
        <v>9.36</v>
      </c>
      <c r="F4108" s="107">
        <f t="shared" si="449"/>
        <v>62</v>
      </c>
      <c r="G4108" s="107">
        <f>COUNTIF(Data_Eksportir!$H$2:$H$3401,A4108)</f>
        <v>0</v>
      </c>
      <c r="H4108" s="104" t="str">
        <f t="shared" si="450"/>
        <v>5 – 20</v>
      </c>
      <c r="I4108" s="104" t="str">
        <f t="shared" si="451"/>
        <v>Di bawah ambang nilai</v>
      </c>
      <c r="J4108" s="106">
        <f t="shared" si="452"/>
        <v>702.00410799999997</v>
      </c>
      <c r="K4108" s="105">
        <f t="shared" si="453"/>
        <v>0</v>
      </c>
      <c r="L4108" s="106">
        <f t="shared" si="454"/>
        <v>0</v>
      </c>
    </row>
    <row r="4109" spans="1:12" x14ac:dyDescent="0.3">
      <c r="A4109" s="104" t="s">
        <v>8589</v>
      </c>
      <c r="B4109" s="104" t="s">
        <v>8590</v>
      </c>
      <c r="C4109" s="105">
        <v>78</v>
      </c>
      <c r="D4109" s="105">
        <v>1758</v>
      </c>
      <c r="E4109" s="106">
        <f t="shared" si="448"/>
        <v>22.53846153846154</v>
      </c>
      <c r="F4109" s="107">
        <f t="shared" si="449"/>
        <v>62</v>
      </c>
      <c r="G4109" s="107">
        <f>COUNTIF(Data_Eksportir!$H$2:$H$3401,A4109)</f>
        <v>0</v>
      </c>
      <c r="H4109" s="104" t="str">
        <f t="shared" si="450"/>
        <v>20 – 100</v>
      </c>
      <c r="I4109" s="104" t="str">
        <f t="shared" si="451"/>
        <v>Di bawah ambang nilai</v>
      </c>
      <c r="J4109" s="106">
        <f t="shared" si="452"/>
        <v>1758.004109</v>
      </c>
      <c r="K4109" s="105">
        <f t="shared" si="453"/>
        <v>0</v>
      </c>
      <c r="L4109" s="106">
        <f t="shared" si="454"/>
        <v>0</v>
      </c>
    </row>
    <row r="4110" spans="1:12" x14ac:dyDescent="0.3">
      <c r="A4110" s="104" t="s">
        <v>8591</v>
      </c>
      <c r="B4110" s="104" t="s">
        <v>8592</v>
      </c>
      <c r="C4110" s="105">
        <v>152966</v>
      </c>
      <c r="D4110" s="105">
        <v>7389866</v>
      </c>
      <c r="E4110" s="106">
        <f t="shared" si="448"/>
        <v>48.310513447432761</v>
      </c>
      <c r="F4110" s="107">
        <f t="shared" si="449"/>
        <v>62</v>
      </c>
      <c r="G4110" s="107">
        <f>COUNTIF(Data_Eksportir!$H$2:$H$3401,A4110)</f>
        <v>0</v>
      </c>
      <c r="H4110" s="104" t="str">
        <f t="shared" si="450"/>
        <v>20 – 100</v>
      </c>
      <c r="I4110" s="104" t="str">
        <f t="shared" si="451"/>
        <v>Di bawah ambang nilai</v>
      </c>
      <c r="J4110" s="106">
        <f t="shared" si="452"/>
        <v>7389866.0041100001</v>
      </c>
      <c r="K4110" s="105">
        <f t="shared" si="453"/>
        <v>0</v>
      </c>
      <c r="L4110" s="106">
        <f t="shared" si="454"/>
        <v>0</v>
      </c>
    </row>
    <row r="4111" spans="1:12" x14ac:dyDescent="0.3">
      <c r="A4111" s="104" t="s">
        <v>8593</v>
      </c>
      <c r="B4111" s="104" t="s">
        <v>8594</v>
      </c>
      <c r="C4111" s="105">
        <v>680</v>
      </c>
      <c r="D4111" s="105">
        <v>4549</v>
      </c>
      <c r="E4111" s="106">
        <f t="shared" si="448"/>
        <v>6.6897058823529409</v>
      </c>
      <c r="F4111" s="107">
        <f t="shared" si="449"/>
        <v>62</v>
      </c>
      <c r="G4111" s="107">
        <f>COUNTIF(Data_Eksportir!$H$2:$H$3401,A4111)</f>
        <v>0</v>
      </c>
      <c r="H4111" s="104" t="str">
        <f t="shared" si="450"/>
        <v>5 – 20</v>
      </c>
      <c r="I4111" s="104" t="str">
        <f t="shared" si="451"/>
        <v>Di bawah ambang nilai</v>
      </c>
      <c r="J4111" s="106">
        <f t="shared" si="452"/>
        <v>4549.0041110000002</v>
      </c>
      <c r="K4111" s="105">
        <f t="shared" si="453"/>
        <v>0</v>
      </c>
      <c r="L4111" s="106">
        <f t="shared" si="454"/>
        <v>0</v>
      </c>
    </row>
    <row r="4112" spans="1:12" x14ac:dyDescent="0.3">
      <c r="A4112" s="104" t="s">
        <v>8595</v>
      </c>
      <c r="B4112" s="104" t="s">
        <v>8596</v>
      </c>
      <c r="C4112" s="105">
        <v>397416</v>
      </c>
      <c r="D4112" s="105">
        <v>4370776</v>
      </c>
      <c r="E4112" s="106">
        <f t="shared" si="448"/>
        <v>10.997986995994122</v>
      </c>
      <c r="F4112" s="107">
        <f t="shared" si="449"/>
        <v>62</v>
      </c>
      <c r="G4112" s="107">
        <f>COUNTIF(Data_Eksportir!$H$2:$H$3401,A4112)</f>
        <v>0</v>
      </c>
      <c r="H4112" s="104" t="str">
        <f t="shared" si="450"/>
        <v>5 – 20</v>
      </c>
      <c r="I4112" s="104" t="str">
        <f t="shared" si="451"/>
        <v>Di bawah ambang nilai</v>
      </c>
      <c r="J4112" s="106">
        <f t="shared" si="452"/>
        <v>4370776.0041119996</v>
      </c>
      <c r="K4112" s="105">
        <f t="shared" si="453"/>
        <v>0</v>
      </c>
      <c r="L4112" s="106">
        <f t="shared" si="454"/>
        <v>0</v>
      </c>
    </row>
    <row r="4113" spans="1:12" x14ac:dyDescent="0.3">
      <c r="A4113" s="104" t="s">
        <v>8597</v>
      </c>
      <c r="B4113" s="104" t="s">
        <v>8598</v>
      </c>
      <c r="C4113" s="105">
        <v>57951</v>
      </c>
      <c r="D4113" s="105">
        <v>4756237</v>
      </c>
      <c r="E4113" s="106">
        <f t="shared" si="448"/>
        <v>82.073424099670405</v>
      </c>
      <c r="F4113" s="107">
        <f t="shared" si="449"/>
        <v>62</v>
      </c>
      <c r="G4113" s="107">
        <f>COUNTIF(Data_Eksportir!$H$2:$H$3401,A4113)</f>
        <v>0</v>
      </c>
      <c r="H4113" s="104" t="str">
        <f t="shared" si="450"/>
        <v>20 – 100</v>
      </c>
      <c r="I4113" s="104" t="str">
        <f t="shared" si="451"/>
        <v>Di bawah ambang nilai</v>
      </c>
      <c r="J4113" s="106">
        <f t="shared" si="452"/>
        <v>4756237.0041129999</v>
      </c>
      <c r="K4113" s="105">
        <f t="shared" si="453"/>
        <v>0</v>
      </c>
      <c r="L4113" s="106">
        <f t="shared" si="454"/>
        <v>0</v>
      </c>
    </row>
    <row r="4114" spans="1:12" x14ac:dyDescent="0.3">
      <c r="A4114" s="104" t="s">
        <v>8599</v>
      </c>
      <c r="B4114" s="104" t="s">
        <v>8600</v>
      </c>
      <c r="C4114" s="105">
        <v>682124</v>
      </c>
      <c r="D4114" s="105">
        <v>8684336</v>
      </c>
      <c r="E4114" s="106">
        <f t="shared" si="448"/>
        <v>12.731315713858477</v>
      </c>
      <c r="F4114" s="107">
        <f t="shared" si="449"/>
        <v>63</v>
      </c>
      <c r="G4114" s="107">
        <f>COUNTIF(Data_Eksportir!$H$2:$H$3401,A4114)</f>
        <v>0</v>
      </c>
      <c r="H4114" s="104" t="str">
        <f t="shared" si="450"/>
        <v>5 – 20</v>
      </c>
      <c r="I4114" s="104" t="str">
        <f t="shared" si="451"/>
        <v>Di bawah ambang nilai</v>
      </c>
      <c r="J4114" s="106">
        <f t="shared" si="452"/>
        <v>8684336.0041140001</v>
      </c>
      <c r="K4114" s="105">
        <f t="shared" si="453"/>
        <v>0</v>
      </c>
      <c r="L4114" s="106">
        <f t="shared" si="454"/>
        <v>0</v>
      </c>
    </row>
    <row r="4115" spans="1:12" x14ac:dyDescent="0.3">
      <c r="A4115" s="104" t="s">
        <v>8601</v>
      </c>
      <c r="B4115" s="104" t="s">
        <v>8602</v>
      </c>
      <c r="C4115" s="105">
        <v>212791</v>
      </c>
      <c r="D4115" s="105">
        <v>4683816</v>
      </c>
      <c r="E4115" s="106">
        <f t="shared" si="448"/>
        <v>22.011344464756498</v>
      </c>
      <c r="F4115" s="107">
        <f t="shared" si="449"/>
        <v>63</v>
      </c>
      <c r="G4115" s="107">
        <f>COUNTIF(Data_Eksportir!$H$2:$H$3401,A4115)</f>
        <v>0</v>
      </c>
      <c r="H4115" s="104" t="str">
        <f t="shared" si="450"/>
        <v>20 – 100</v>
      </c>
      <c r="I4115" s="104" t="str">
        <f t="shared" si="451"/>
        <v>Di bawah ambang nilai</v>
      </c>
      <c r="J4115" s="106">
        <f t="shared" si="452"/>
        <v>4683816.0041150004</v>
      </c>
      <c r="K4115" s="105">
        <f t="shared" si="453"/>
        <v>0</v>
      </c>
      <c r="L4115" s="106">
        <f t="shared" si="454"/>
        <v>0</v>
      </c>
    </row>
    <row r="4116" spans="1:12" x14ac:dyDescent="0.3">
      <c r="A4116" s="104" t="s">
        <v>8603</v>
      </c>
      <c r="B4116" s="104" t="s">
        <v>8604</v>
      </c>
      <c r="C4116" s="105">
        <v>497</v>
      </c>
      <c r="D4116" s="105">
        <v>8393</v>
      </c>
      <c r="E4116" s="106">
        <f t="shared" si="448"/>
        <v>16.887323943661972</v>
      </c>
      <c r="F4116" s="107">
        <f t="shared" si="449"/>
        <v>63</v>
      </c>
      <c r="G4116" s="107">
        <f>COUNTIF(Data_Eksportir!$H$2:$H$3401,A4116)</f>
        <v>0</v>
      </c>
      <c r="H4116" s="104" t="str">
        <f t="shared" si="450"/>
        <v>5 – 20</v>
      </c>
      <c r="I4116" s="104" t="str">
        <f t="shared" si="451"/>
        <v>Di bawah ambang nilai</v>
      </c>
      <c r="J4116" s="106">
        <f t="shared" si="452"/>
        <v>8393.0041160000001</v>
      </c>
      <c r="K4116" s="105">
        <f t="shared" si="453"/>
        <v>0</v>
      </c>
      <c r="L4116" s="106">
        <f t="shared" si="454"/>
        <v>0</v>
      </c>
    </row>
    <row r="4117" spans="1:12" x14ac:dyDescent="0.3">
      <c r="A4117" s="104" t="s">
        <v>8605</v>
      </c>
      <c r="B4117" s="104" t="s">
        <v>8606</v>
      </c>
      <c r="C4117" s="105">
        <v>22463</v>
      </c>
      <c r="D4117" s="105">
        <v>219489</v>
      </c>
      <c r="E4117" s="106">
        <f t="shared" si="448"/>
        <v>9.7711347549303298</v>
      </c>
      <c r="F4117" s="107">
        <f t="shared" si="449"/>
        <v>63</v>
      </c>
      <c r="G4117" s="107">
        <f>COUNTIF(Data_Eksportir!$H$2:$H$3401,A4117)</f>
        <v>0</v>
      </c>
      <c r="H4117" s="104" t="str">
        <f t="shared" si="450"/>
        <v>5 – 20</v>
      </c>
      <c r="I4117" s="104" t="str">
        <f t="shared" si="451"/>
        <v>Di bawah ambang nilai</v>
      </c>
      <c r="J4117" s="106">
        <f t="shared" si="452"/>
        <v>219489.004117</v>
      </c>
      <c r="K4117" s="105">
        <f t="shared" si="453"/>
        <v>0</v>
      </c>
      <c r="L4117" s="106">
        <f t="shared" si="454"/>
        <v>0</v>
      </c>
    </row>
    <row r="4118" spans="1:12" x14ac:dyDescent="0.3">
      <c r="A4118" s="104" t="s">
        <v>8607</v>
      </c>
      <c r="B4118" s="104" t="s">
        <v>8608</v>
      </c>
      <c r="C4118" s="105">
        <v>16271</v>
      </c>
      <c r="D4118" s="105">
        <v>110883</v>
      </c>
      <c r="E4118" s="106">
        <f t="shared" si="448"/>
        <v>6.8147624608198631</v>
      </c>
      <c r="F4118" s="107">
        <f t="shared" si="449"/>
        <v>63</v>
      </c>
      <c r="G4118" s="107">
        <f>COUNTIF(Data_Eksportir!$H$2:$H$3401,A4118)</f>
        <v>0</v>
      </c>
      <c r="H4118" s="104" t="str">
        <f t="shared" si="450"/>
        <v>5 – 20</v>
      </c>
      <c r="I4118" s="104" t="str">
        <f t="shared" si="451"/>
        <v>Di bawah ambang nilai</v>
      </c>
      <c r="J4118" s="106">
        <f t="shared" si="452"/>
        <v>110883.004118</v>
      </c>
      <c r="K4118" s="105">
        <f t="shared" si="453"/>
        <v>0</v>
      </c>
      <c r="L4118" s="106">
        <f t="shared" si="454"/>
        <v>0</v>
      </c>
    </row>
    <row r="4119" spans="1:12" x14ac:dyDescent="0.3">
      <c r="A4119" s="104" t="s">
        <v>8609</v>
      </c>
      <c r="B4119" s="104" t="s">
        <v>8610</v>
      </c>
      <c r="C4119" s="105">
        <v>229385</v>
      </c>
      <c r="D4119" s="105">
        <v>1468074</v>
      </c>
      <c r="E4119" s="106">
        <f t="shared" si="448"/>
        <v>6.4000435948296532</v>
      </c>
      <c r="F4119" s="107">
        <f t="shared" si="449"/>
        <v>63</v>
      </c>
      <c r="G4119" s="107">
        <f>COUNTIF(Data_Eksportir!$H$2:$H$3401,A4119)</f>
        <v>0</v>
      </c>
      <c r="H4119" s="104" t="str">
        <f t="shared" si="450"/>
        <v>5 – 20</v>
      </c>
      <c r="I4119" s="104" t="str">
        <f t="shared" si="451"/>
        <v>Di bawah ambang nilai</v>
      </c>
      <c r="J4119" s="106">
        <f t="shared" si="452"/>
        <v>1468074.0041189999</v>
      </c>
      <c r="K4119" s="105">
        <f t="shared" si="453"/>
        <v>0</v>
      </c>
      <c r="L4119" s="106">
        <f t="shared" si="454"/>
        <v>0</v>
      </c>
    </row>
    <row r="4120" spans="1:12" x14ac:dyDescent="0.3">
      <c r="A4120" s="104" t="s">
        <v>8611</v>
      </c>
      <c r="B4120" s="104" t="s">
        <v>8612</v>
      </c>
      <c r="C4120" s="105">
        <v>22556</v>
      </c>
      <c r="D4120" s="105">
        <v>293927</v>
      </c>
      <c r="E4120" s="106">
        <f t="shared" si="448"/>
        <v>13.030989537151978</v>
      </c>
      <c r="F4120" s="107">
        <f t="shared" si="449"/>
        <v>63</v>
      </c>
      <c r="G4120" s="107">
        <f>COUNTIF(Data_Eksportir!$H$2:$H$3401,A4120)</f>
        <v>0</v>
      </c>
      <c r="H4120" s="104" t="str">
        <f t="shared" si="450"/>
        <v>5 – 20</v>
      </c>
      <c r="I4120" s="104" t="str">
        <f t="shared" si="451"/>
        <v>Di bawah ambang nilai</v>
      </c>
      <c r="J4120" s="106">
        <f t="shared" si="452"/>
        <v>293927.00412</v>
      </c>
      <c r="K4120" s="105">
        <f t="shared" si="453"/>
        <v>0</v>
      </c>
      <c r="L4120" s="106">
        <f t="shared" si="454"/>
        <v>0</v>
      </c>
    </row>
    <row r="4121" spans="1:12" x14ac:dyDescent="0.3">
      <c r="A4121" s="104" t="s">
        <v>8613</v>
      </c>
      <c r="B4121" s="104" t="s">
        <v>8614</v>
      </c>
      <c r="C4121" s="105">
        <v>345651</v>
      </c>
      <c r="D4121" s="105">
        <v>5109340</v>
      </c>
      <c r="E4121" s="106">
        <f t="shared" si="448"/>
        <v>14.781788567080667</v>
      </c>
      <c r="F4121" s="107">
        <f t="shared" si="449"/>
        <v>63</v>
      </c>
      <c r="G4121" s="107">
        <f>COUNTIF(Data_Eksportir!$H$2:$H$3401,A4121)</f>
        <v>0</v>
      </c>
      <c r="H4121" s="104" t="str">
        <f t="shared" si="450"/>
        <v>5 – 20</v>
      </c>
      <c r="I4121" s="104" t="str">
        <f t="shared" si="451"/>
        <v>Di bawah ambang nilai</v>
      </c>
      <c r="J4121" s="106">
        <f t="shared" si="452"/>
        <v>5109340.0041209999</v>
      </c>
      <c r="K4121" s="105">
        <f t="shared" si="453"/>
        <v>0</v>
      </c>
      <c r="L4121" s="106">
        <f t="shared" si="454"/>
        <v>0</v>
      </c>
    </row>
    <row r="4122" spans="1:12" x14ac:dyDescent="0.3">
      <c r="A4122" s="104" t="s">
        <v>8615</v>
      </c>
      <c r="B4122" s="104" t="s">
        <v>8616</v>
      </c>
      <c r="C4122" s="105">
        <v>70642</v>
      </c>
      <c r="D4122" s="105">
        <v>459500</v>
      </c>
      <c r="E4122" s="106">
        <f t="shared" si="448"/>
        <v>6.5046289742646017</v>
      </c>
      <c r="F4122" s="107">
        <f t="shared" si="449"/>
        <v>63</v>
      </c>
      <c r="G4122" s="107">
        <f>COUNTIF(Data_Eksportir!$H$2:$H$3401,A4122)</f>
        <v>0</v>
      </c>
      <c r="H4122" s="104" t="str">
        <f t="shared" si="450"/>
        <v>5 – 20</v>
      </c>
      <c r="I4122" s="104" t="str">
        <f t="shared" si="451"/>
        <v>Di bawah ambang nilai</v>
      </c>
      <c r="J4122" s="106">
        <f t="shared" si="452"/>
        <v>459500.00412200001</v>
      </c>
      <c r="K4122" s="105">
        <f t="shared" si="453"/>
        <v>0</v>
      </c>
      <c r="L4122" s="106">
        <f t="shared" si="454"/>
        <v>0</v>
      </c>
    </row>
    <row r="4123" spans="1:12" x14ac:dyDescent="0.3">
      <c r="A4123" s="104" t="s">
        <v>8617</v>
      </c>
      <c r="B4123" s="104" t="s">
        <v>8618</v>
      </c>
      <c r="C4123" s="105">
        <v>29259</v>
      </c>
      <c r="D4123" s="105">
        <v>262142</v>
      </c>
      <c r="E4123" s="106">
        <f t="shared" si="448"/>
        <v>8.9593629310639464</v>
      </c>
      <c r="F4123" s="107">
        <f t="shared" si="449"/>
        <v>63</v>
      </c>
      <c r="G4123" s="107">
        <f>COUNTIF(Data_Eksportir!$H$2:$H$3401,A4123)</f>
        <v>0</v>
      </c>
      <c r="H4123" s="104" t="str">
        <f t="shared" si="450"/>
        <v>5 – 20</v>
      </c>
      <c r="I4123" s="104" t="str">
        <f t="shared" si="451"/>
        <v>Di bawah ambang nilai</v>
      </c>
      <c r="J4123" s="106">
        <f t="shared" si="452"/>
        <v>262142.00412299999</v>
      </c>
      <c r="K4123" s="105">
        <f t="shared" si="453"/>
        <v>0</v>
      </c>
      <c r="L4123" s="106">
        <f t="shared" si="454"/>
        <v>0</v>
      </c>
    </row>
    <row r="4124" spans="1:12" x14ac:dyDescent="0.3">
      <c r="A4124" s="104" t="s">
        <v>8619</v>
      </c>
      <c r="B4124" s="104" t="s">
        <v>8620</v>
      </c>
      <c r="C4124" s="105">
        <v>1138</v>
      </c>
      <c r="D4124" s="105">
        <v>2797</v>
      </c>
      <c r="E4124" s="106">
        <f t="shared" si="448"/>
        <v>2.4578207381370825</v>
      </c>
      <c r="F4124" s="107">
        <f t="shared" si="449"/>
        <v>63</v>
      </c>
      <c r="G4124" s="107">
        <f>COUNTIF(Data_Eksportir!$H$2:$H$3401,A4124)</f>
        <v>0</v>
      </c>
      <c r="H4124" s="104" t="str">
        <f t="shared" si="450"/>
        <v>1 – 5</v>
      </c>
      <c r="I4124" s="104" t="str">
        <f t="shared" si="451"/>
        <v>Di bawah ambang nilai</v>
      </c>
      <c r="J4124" s="106">
        <f t="shared" si="452"/>
        <v>2797.004124</v>
      </c>
      <c r="K4124" s="105">
        <f t="shared" si="453"/>
        <v>0</v>
      </c>
      <c r="L4124" s="106">
        <f t="shared" si="454"/>
        <v>0</v>
      </c>
    </row>
    <row r="4125" spans="1:12" x14ac:dyDescent="0.3">
      <c r="A4125" s="104" t="s">
        <v>8621</v>
      </c>
      <c r="B4125" s="104" t="s">
        <v>8622</v>
      </c>
      <c r="C4125" s="105">
        <v>153905</v>
      </c>
      <c r="D4125" s="105">
        <v>668289</v>
      </c>
      <c r="E4125" s="106">
        <f t="shared" si="448"/>
        <v>4.3422176017673237</v>
      </c>
      <c r="F4125" s="107">
        <f t="shared" si="449"/>
        <v>63</v>
      </c>
      <c r="G4125" s="107">
        <f>COUNTIF(Data_Eksportir!$H$2:$H$3401,A4125)</f>
        <v>0</v>
      </c>
      <c r="H4125" s="104" t="str">
        <f t="shared" si="450"/>
        <v>1 – 5</v>
      </c>
      <c r="I4125" s="104" t="str">
        <f t="shared" si="451"/>
        <v>Di bawah ambang nilai</v>
      </c>
      <c r="J4125" s="106">
        <f t="shared" si="452"/>
        <v>668289.00412499998</v>
      </c>
      <c r="K4125" s="105">
        <f t="shared" si="453"/>
        <v>0</v>
      </c>
      <c r="L4125" s="106">
        <f t="shared" si="454"/>
        <v>0</v>
      </c>
    </row>
    <row r="4126" spans="1:12" x14ac:dyDescent="0.3">
      <c r="A4126" s="104" t="s">
        <v>8623</v>
      </c>
      <c r="B4126" s="104" t="s">
        <v>8624</v>
      </c>
      <c r="C4126" s="105">
        <v>8912</v>
      </c>
      <c r="D4126" s="105">
        <v>87778</v>
      </c>
      <c r="E4126" s="106">
        <f t="shared" si="448"/>
        <v>9.8494165170556549</v>
      </c>
      <c r="F4126" s="107">
        <f t="shared" si="449"/>
        <v>63</v>
      </c>
      <c r="G4126" s="107">
        <f>COUNTIF(Data_Eksportir!$H$2:$H$3401,A4126)</f>
        <v>0</v>
      </c>
      <c r="H4126" s="104" t="str">
        <f t="shared" si="450"/>
        <v>5 – 20</v>
      </c>
      <c r="I4126" s="104" t="str">
        <f t="shared" si="451"/>
        <v>Di bawah ambang nilai</v>
      </c>
      <c r="J4126" s="106">
        <f t="shared" si="452"/>
        <v>87778.004126</v>
      </c>
      <c r="K4126" s="105">
        <f t="shared" si="453"/>
        <v>0</v>
      </c>
      <c r="L4126" s="106">
        <f t="shared" si="454"/>
        <v>0</v>
      </c>
    </row>
    <row r="4127" spans="1:12" x14ac:dyDescent="0.3">
      <c r="A4127" s="104" t="s">
        <v>8625</v>
      </c>
      <c r="B4127" s="104" t="s">
        <v>8626</v>
      </c>
      <c r="C4127" s="105">
        <v>19790</v>
      </c>
      <c r="D4127" s="105">
        <v>404705</v>
      </c>
      <c r="E4127" s="106">
        <f t="shared" si="448"/>
        <v>20.449974734714502</v>
      </c>
      <c r="F4127" s="107">
        <f t="shared" si="449"/>
        <v>63</v>
      </c>
      <c r="G4127" s="107">
        <f>COUNTIF(Data_Eksportir!$H$2:$H$3401,A4127)</f>
        <v>0</v>
      </c>
      <c r="H4127" s="104" t="str">
        <f t="shared" si="450"/>
        <v>20 – 100</v>
      </c>
      <c r="I4127" s="104" t="str">
        <f t="shared" si="451"/>
        <v>Di bawah ambang nilai</v>
      </c>
      <c r="J4127" s="106">
        <f t="shared" si="452"/>
        <v>404705.00412699999</v>
      </c>
      <c r="K4127" s="105">
        <f t="shared" si="453"/>
        <v>0</v>
      </c>
      <c r="L4127" s="106">
        <f t="shared" si="454"/>
        <v>0</v>
      </c>
    </row>
    <row r="4128" spans="1:12" x14ac:dyDescent="0.3">
      <c r="A4128" s="104" t="s">
        <v>8627</v>
      </c>
      <c r="B4128" s="104" t="s">
        <v>8628</v>
      </c>
      <c r="C4128" s="105">
        <v>406</v>
      </c>
      <c r="D4128" s="105">
        <v>10902</v>
      </c>
      <c r="E4128" s="106">
        <f t="shared" si="448"/>
        <v>26.852216748768473</v>
      </c>
      <c r="F4128" s="107">
        <f t="shared" si="449"/>
        <v>63</v>
      </c>
      <c r="G4128" s="107">
        <f>COUNTIF(Data_Eksportir!$H$2:$H$3401,A4128)</f>
        <v>0</v>
      </c>
      <c r="H4128" s="104" t="str">
        <f t="shared" si="450"/>
        <v>20 – 100</v>
      </c>
      <c r="I4128" s="104" t="str">
        <f t="shared" si="451"/>
        <v>Di bawah ambang nilai</v>
      </c>
      <c r="J4128" s="106">
        <f t="shared" si="452"/>
        <v>10902.004128</v>
      </c>
      <c r="K4128" s="105">
        <f t="shared" si="453"/>
        <v>0</v>
      </c>
      <c r="L4128" s="106">
        <f t="shared" si="454"/>
        <v>0</v>
      </c>
    </row>
    <row r="4129" spans="1:12" x14ac:dyDescent="0.3">
      <c r="A4129" s="104" t="s">
        <v>8629</v>
      </c>
      <c r="B4129" s="104" t="s">
        <v>8630</v>
      </c>
      <c r="C4129" s="105">
        <v>22085</v>
      </c>
      <c r="D4129" s="105">
        <v>172133</v>
      </c>
      <c r="E4129" s="106">
        <f t="shared" si="448"/>
        <v>7.7941136517998642</v>
      </c>
      <c r="F4129" s="107">
        <f t="shared" si="449"/>
        <v>63</v>
      </c>
      <c r="G4129" s="107">
        <f>COUNTIF(Data_Eksportir!$H$2:$H$3401,A4129)</f>
        <v>0</v>
      </c>
      <c r="H4129" s="104" t="str">
        <f t="shared" si="450"/>
        <v>5 – 20</v>
      </c>
      <c r="I4129" s="104" t="str">
        <f t="shared" si="451"/>
        <v>Di bawah ambang nilai</v>
      </c>
      <c r="J4129" s="106">
        <f t="shared" si="452"/>
        <v>172133.00412900001</v>
      </c>
      <c r="K4129" s="105">
        <f t="shared" si="453"/>
        <v>0</v>
      </c>
      <c r="L4129" s="106">
        <f t="shared" si="454"/>
        <v>0</v>
      </c>
    </row>
    <row r="4130" spans="1:12" x14ac:dyDescent="0.3">
      <c r="A4130" s="104" t="s">
        <v>8631</v>
      </c>
      <c r="B4130" s="104" t="s">
        <v>8632</v>
      </c>
      <c r="C4130" s="105">
        <v>2117</v>
      </c>
      <c r="D4130" s="105">
        <v>25725</v>
      </c>
      <c r="E4130" s="106">
        <f t="shared" si="448"/>
        <v>12.151629664619746</v>
      </c>
      <c r="F4130" s="107">
        <f t="shared" si="449"/>
        <v>63</v>
      </c>
      <c r="G4130" s="107">
        <f>COUNTIF(Data_Eksportir!$H$2:$H$3401,A4130)</f>
        <v>0</v>
      </c>
      <c r="H4130" s="104" t="str">
        <f t="shared" si="450"/>
        <v>5 – 20</v>
      </c>
      <c r="I4130" s="104" t="str">
        <f t="shared" si="451"/>
        <v>Di bawah ambang nilai</v>
      </c>
      <c r="J4130" s="106">
        <f t="shared" si="452"/>
        <v>25725.004130000001</v>
      </c>
      <c r="K4130" s="105">
        <f t="shared" si="453"/>
        <v>0</v>
      </c>
      <c r="L4130" s="106">
        <f t="shared" si="454"/>
        <v>0</v>
      </c>
    </row>
    <row r="4131" spans="1:12" x14ac:dyDescent="0.3">
      <c r="A4131" s="104" t="s">
        <v>8633</v>
      </c>
      <c r="B4131" s="104" t="s">
        <v>8634</v>
      </c>
      <c r="C4131" s="105">
        <v>2623</v>
      </c>
      <c r="D4131" s="105">
        <v>19399</v>
      </c>
      <c r="E4131" s="106">
        <f t="shared" si="448"/>
        <v>7.3957300800609991</v>
      </c>
      <c r="F4131" s="107">
        <f t="shared" si="449"/>
        <v>63</v>
      </c>
      <c r="G4131" s="107">
        <f>COUNTIF(Data_Eksportir!$H$2:$H$3401,A4131)</f>
        <v>0</v>
      </c>
      <c r="H4131" s="104" t="str">
        <f t="shared" si="450"/>
        <v>5 – 20</v>
      </c>
      <c r="I4131" s="104" t="str">
        <f t="shared" si="451"/>
        <v>Di bawah ambang nilai</v>
      </c>
      <c r="J4131" s="106">
        <f t="shared" si="452"/>
        <v>19399.004131000002</v>
      </c>
      <c r="K4131" s="105">
        <f t="shared" si="453"/>
        <v>0</v>
      </c>
      <c r="L4131" s="106">
        <f t="shared" si="454"/>
        <v>0</v>
      </c>
    </row>
    <row r="4132" spans="1:12" x14ac:dyDescent="0.3">
      <c r="A4132" s="104" t="s">
        <v>8635</v>
      </c>
      <c r="B4132" s="104" t="s">
        <v>8636</v>
      </c>
      <c r="C4132" s="105">
        <v>340</v>
      </c>
      <c r="D4132" s="105">
        <v>12359</v>
      </c>
      <c r="E4132" s="106">
        <f t="shared" si="448"/>
        <v>36.35</v>
      </c>
      <c r="F4132" s="107">
        <f t="shared" si="449"/>
        <v>63</v>
      </c>
      <c r="G4132" s="107">
        <f>COUNTIF(Data_Eksportir!$H$2:$H$3401,A4132)</f>
        <v>0</v>
      </c>
      <c r="H4132" s="104" t="str">
        <f t="shared" si="450"/>
        <v>20 – 100</v>
      </c>
      <c r="I4132" s="104" t="str">
        <f t="shared" si="451"/>
        <v>Di bawah ambang nilai</v>
      </c>
      <c r="J4132" s="106">
        <f t="shared" si="452"/>
        <v>12359.004132</v>
      </c>
      <c r="K4132" s="105">
        <f t="shared" si="453"/>
        <v>0</v>
      </c>
      <c r="L4132" s="106">
        <f t="shared" si="454"/>
        <v>0</v>
      </c>
    </row>
    <row r="4133" spans="1:12" x14ac:dyDescent="0.3">
      <c r="A4133" s="104" t="s">
        <v>8637</v>
      </c>
      <c r="B4133" s="104" t="s">
        <v>8638</v>
      </c>
      <c r="C4133" s="105">
        <v>33536</v>
      </c>
      <c r="D4133" s="105">
        <v>368897</v>
      </c>
      <c r="E4133" s="106">
        <f t="shared" si="448"/>
        <v>11.00002981870229</v>
      </c>
      <c r="F4133" s="107">
        <f t="shared" si="449"/>
        <v>63</v>
      </c>
      <c r="G4133" s="107">
        <f>COUNTIF(Data_Eksportir!$H$2:$H$3401,A4133)</f>
        <v>0</v>
      </c>
      <c r="H4133" s="104" t="str">
        <f t="shared" si="450"/>
        <v>5 – 20</v>
      </c>
      <c r="I4133" s="104" t="str">
        <f t="shared" si="451"/>
        <v>Di bawah ambang nilai</v>
      </c>
      <c r="J4133" s="106">
        <f t="shared" si="452"/>
        <v>368897.00413299998</v>
      </c>
      <c r="K4133" s="105">
        <f t="shared" si="453"/>
        <v>0</v>
      </c>
      <c r="L4133" s="106">
        <f t="shared" si="454"/>
        <v>0</v>
      </c>
    </row>
    <row r="4134" spans="1:12" x14ac:dyDescent="0.3">
      <c r="A4134" s="104" t="s">
        <v>8639</v>
      </c>
      <c r="B4134" s="104" t="s">
        <v>8640</v>
      </c>
      <c r="C4134" s="105">
        <v>15759</v>
      </c>
      <c r="D4134" s="105">
        <v>178912</v>
      </c>
      <c r="E4134" s="106">
        <f t="shared" si="448"/>
        <v>11.353004632273622</v>
      </c>
      <c r="F4134" s="107">
        <f t="shared" si="449"/>
        <v>63</v>
      </c>
      <c r="G4134" s="107">
        <f>COUNTIF(Data_Eksportir!$H$2:$H$3401,A4134)</f>
        <v>0</v>
      </c>
      <c r="H4134" s="104" t="str">
        <f t="shared" si="450"/>
        <v>5 – 20</v>
      </c>
      <c r="I4134" s="104" t="str">
        <f t="shared" si="451"/>
        <v>Di bawah ambang nilai</v>
      </c>
      <c r="J4134" s="106">
        <f t="shared" si="452"/>
        <v>178912.00413399999</v>
      </c>
      <c r="K4134" s="105">
        <f t="shared" si="453"/>
        <v>0</v>
      </c>
      <c r="L4134" s="106">
        <f t="shared" si="454"/>
        <v>0</v>
      </c>
    </row>
    <row r="4135" spans="1:12" x14ac:dyDescent="0.3">
      <c r="A4135" s="104" t="s">
        <v>8641</v>
      </c>
      <c r="B4135" s="104" t="s">
        <v>8642</v>
      </c>
      <c r="C4135" s="105">
        <v>21</v>
      </c>
      <c r="D4135" s="105">
        <v>105</v>
      </c>
      <c r="E4135" s="106">
        <f t="shared" si="448"/>
        <v>5</v>
      </c>
      <c r="F4135" s="107">
        <f t="shared" si="449"/>
        <v>63</v>
      </c>
      <c r="G4135" s="107">
        <f>COUNTIF(Data_Eksportir!$H$2:$H$3401,A4135)</f>
        <v>0</v>
      </c>
      <c r="H4135" s="104" t="str">
        <f t="shared" si="450"/>
        <v>5 – 20</v>
      </c>
      <c r="I4135" s="104" t="str">
        <f t="shared" si="451"/>
        <v>Di bawah ambang nilai</v>
      </c>
      <c r="J4135" s="106">
        <f t="shared" si="452"/>
        <v>105.00413500000001</v>
      </c>
      <c r="K4135" s="105">
        <f t="shared" si="453"/>
        <v>0</v>
      </c>
      <c r="L4135" s="106">
        <f t="shared" si="454"/>
        <v>0</v>
      </c>
    </row>
    <row r="4136" spans="1:12" x14ac:dyDescent="0.3">
      <c r="A4136" s="104" t="s">
        <v>8643</v>
      </c>
      <c r="B4136" s="104" t="s">
        <v>8644</v>
      </c>
      <c r="C4136" s="105">
        <v>110144</v>
      </c>
      <c r="D4136" s="105">
        <v>375636</v>
      </c>
      <c r="E4136" s="106">
        <f t="shared" si="448"/>
        <v>3.4104081929110981</v>
      </c>
      <c r="F4136" s="107">
        <f t="shared" si="449"/>
        <v>63</v>
      </c>
      <c r="G4136" s="107">
        <f>COUNTIF(Data_Eksportir!$H$2:$H$3401,A4136)</f>
        <v>0</v>
      </c>
      <c r="H4136" s="104" t="str">
        <f t="shared" si="450"/>
        <v>1 – 5</v>
      </c>
      <c r="I4136" s="104" t="str">
        <f t="shared" si="451"/>
        <v>Di bawah ambang nilai</v>
      </c>
      <c r="J4136" s="106">
        <f t="shared" si="452"/>
        <v>375636.004136</v>
      </c>
      <c r="K4136" s="105">
        <f t="shared" si="453"/>
        <v>0</v>
      </c>
      <c r="L4136" s="106">
        <f t="shared" si="454"/>
        <v>0</v>
      </c>
    </row>
    <row r="4137" spans="1:12" x14ac:dyDescent="0.3">
      <c r="A4137" s="104" t="s">
        <v>8645</v>
      </c>
      <c r="B4137" s="104" t="s">
        <v>8646</v>
      </c>
      <c r="C4137" s="105">
        <v>1122566</v>
      </c>
      <c r="D4137" s="105">
        <v>5639111</v>
      </c>
      <c r="E4137" s="106">
        <f t="shared" si="448"/>
        <v>5.0234115410586107</v>
      </c>
      <c r="F4137" s="107">
        <f t="shared" si="449"/>
        <v>63</v>
      </c>
      <c r="G4137" s="107">
        <f>COUNTIF(Data_Eksportir!$H$2:$H$3401,A4137)</f>
        <v>0</v>
      </c>
      <c r="H4137" s="104" t="str">
        <f t="shared" si="450"/>
        <v>5 – 20</v>
      </c>
      <c r="I4137" s="104" t="str">
        <f t="shared" si="451"/>
        <v>Di bawah ambang nilai</v>
      </c>
      <c r="J4137" s="106">
        <f t="shared" si="452"/>
        <v>5639111.0041370001</v>
      </c>
      <c r="K4137" s="105">
        <f t="shared" si="453"/>
        <v>0</v>
      </c>
      <c r="L4137" s="106">
        <f t="shared" si="454"/>
        <v>0</v>
      </c>
    </row>
    <row r="4138" spans="1:12" x14ac:dyDescent="0.3">
      <c r="A4138" s="104" t="s">
        <v>8647</v>
      </c>
      <c r="B4138" s="104" t="s">
        <v>8648</v>
      </c>
      <c r="C4138" s="105">
        <v>800060</v>
      </c>
      <c r="D4138" s="105">
        <v>5440250</v>
      </c>
      <c r="E4138" s="106">
        <f t="shared" si="448"/>
        <v>6.7998025148113888</v>
      </c>
      <c r="F4138" s="107">
        <f t="shared" si="449"/>
        <v>63</v>
      </c>
      <c r="G4138" s="107">
        <f>COUNTIF(Data_Eksportir!$H$2:$H$3401,A4138)</f>
        <v>0</v>
      </c>
      <c r="H4138" s="104" t="str">
        <f t="shared" si="450"/>
        <v>5 – 20</v>
      </c>
      <c r="I4138" s="104" t="str">
        <f t="shared" si="451"/>
        <v>Di bawah ambang nilai</v>
      </c>
      <c r="J4138" s="106">
        <f t="shared" si="452"/>
        <v>5440250.0041380003</v>
      </c>
      <c r="K4138" s="105">
        <f t="shared" si="453"/>
        <v>0</v>
      </c>
      <c r="L4138" s="106">
        <f t="shared" si="454"/>
        <v>0</v>
      </c>
    </row>
    <row r="4139" spans="1:12" x14ac:dyDescent="0.3">
      <c r="A4139" s="104" t="s">
        <v>8649</v>
      </c>
      <c r="B4139" s="104" t="s">
        <v>8650</v>
      </c>
      <c r="C4139" s="105">
        <v>12081</v>
      </c>
      <c r="D4139" s="105">
        <v>135792</v>
      </c>
      <c r="E4139" s="106">
        <f t="shared" si="448"/>
        <v>11.240129128383412</v>
      </c>
      <c r="F4139" s="107">
        <f t="shared" si="449"/>
        <v>63</v>
      </c>
      <c r="G4139" s="107">
        <f>COUNTIF(Data_Eksportir!$H$2:$H$3401,A4139)</f>
        <v>0</v>
      </c>
      <c r="H4139" s="104" t="str">
        <f t="shared" si="450"/>
        <v>5 – 20</v>
      </c>
      <c r="I4139" s="104" t="str">
        <f t="shared" si="451"/>
        <v>Di bawah ambang nilai</v>
      </c>
      <c r="J4139" s="106">
        <f t="shared" si="452"/>
        <v>135792.004139</v>
      </c>
      <c r="K4139" s="105">
        <f t="shared" si="453"/>
        <v>0</v>
      </c>
      <c r="L4139" s="106">
        <f t="shared" si="454"/>
        <v>0</v>
      </c>
    </row>
    <row r="4140" spans="1:12" x14ac:dyDescent="0.3">
      <c r="A4140" s="104" t="s">
        <v>8651</v>
      </c>
      <c r="B4140" s="104" t="s">
        <v>8652</v>
      </c>
      <c r="C4140" s="105">
        <v>6481</v>
      </c>
      <c r="D4140" s="105">
        <v>391886</v>
      </c>
      <c r="E4140" s="106">
        <f t="shared" si="448"/>
        <v>60.466903255670424</v>
      </c>
      <c r="F4140" s="107">
        <f t="shared" si="449"/>
        <v>63</v>
      </c>
      <c r="G4140" s="107">
        <f>COUNTIF(Data_Eksportir!$H$2:$H$3401,A4140)</f>
        <v>0</v>
      </c>
      <c r="H4140" s="104" t="str">
        <f t="shared" si="450"/>
        <v>20 – 100</v>
      </c>
      <c r="I4140" s="104" t="str">
        <f t="shared" si="451"/>
        <v>Di bawah ambang nilai</v>
      </c>
      <c r="J4140" s="106">
        <f t="shared" si="452"/>
        <v>391886.00413999998</v>
      </c>
      <c r="K4140" s="105">
        <f t="shared" si="453"/>
        <v>0</v>
      </c>
      <c r="L4140" s="106">
        <f t="shared" si="454"/>
        <v>0</v>
      </c>
    </row>
    <row r="4141" spans="1:12" x14ac:dyDescent="0.3">
      <c r="A4141" s="104" t="s">
        <v>8653</v>
      </c>
      <c r="B4141" s="104" t="s">
        <v>8654</v>
      </c>
      <c r="C4141" s="105">
        <v>57882</v>
      </c>
      <c r="D4141" s="105">
        <v>545533</v>
      </c>
      <c r="E4141" s="106">
        <f t="shared" si="448"/>
        <v>9.4249162088386722</v>
      </c>
      <c r="F4141" s="107">
        <f t="shared" si="449"/>
        <v>63</v>
      </c>
      <c r="G4141" s="107">
        <f>COUNTIF(Data_Eksportir!$H$2:$H$3401,A4141)</f>
        <v>0</v>
      </c>
      <c r="H4141" s="104" t="str">
        <f t="shared" si="450"/>
        <v>5 – 20</v>
      </c>
      <c r="I4141" s="104" t="str">
        <f t="shared" si="451"/>
        <v>Di bawah ambang nilai</v>
      </c>
      <c r="J4141" s="106">
        <f t="shared" si="452"/>
        <v>545533.00414099998</v>
      </c>
      <c r="K4141" s="105">
        <f t="shared" si="453"/>
        <v>0</v>
      </c>
      <c r="L4141" s="106">
        <f t="shared" si="454"/>
        <v>0</v>
      </c>
    </row>
    <row r="4142" spans="1:12" x14ac:dyDescent="0.3">
      <c r="A4142" s="104" t="s">
        <v>8655</v>
      </c>
      <c r="B4142" s="104" t="s">
        <v>8656</v>
      </c>
      <c r="C4142" s="105">
        <v>3501</v>
      </c>
      <c r="D4142" s="105">
        <v>14223</v>
      </c>
      <c r="E4142" s="106">
        <f t="shared" si="448"/>
        <v>4.0625535561268213</v>
      </c>
      <c r="F4142" s="107">
        <f t="shared" si="449"/>
        <v>63</v>
      </c>
      <c r="G4142" s="107">
        <f>COUNTIF(Data_Eksportir!$H$2:$H$3401,A4142)</f>
        <v>0</v>
      </c>
      <c r="H4142" s="104" t="str">
        <f t="shared" si="450"/>
        <v>1 – 5</v>
      </c>
      <c r="I4142" s="104" t="str">
        <f t="shared" si="451"/>
        <v>Di bawah ambang nilai</v>
      </c>
      <c r="J4142" s="106">
        <f t="shared" si="452"/>
        <v>14223.004142</v>
      </c>
      <c r="K4142" s="105">
        <f t="shared" si="453"/>
        <v>0</v>
      </c>
      <c r="L4142" s="106">
        <f t="shared" si="454"/>
        <v>0</v>
      </c>
    </row>
    <row r="4143" spans="1:12" x14ac:dyDescent="0.3">
      <c r="A4143" s="104" t="s">
        <v>8657</v>
      </c>
      <c r="B4143" s="104" t="s">
        <v>8658</v>
      </c>
      <c r="C4143" s="105">
        <v>158238</v>
      </c>
      <c r="D4143" s="105">
        <v>3983477</v>
      </c>
      <c r="E4143" s="106">
        <f t="shared" si="448"/>
        <v>25.173959478759844</v>
      </c>
      <c r="F4143" s="107">
        <f t="shared" si="449"/>
        <v>63</v>
      </c>
      <c r="G4143" s="107">
        <f>COUNTIF(Data_Eksportir!$H$2:$H$3401,A4143)</f>
        <v>0</v>
      </c>
      <c r="H4143" s="104" t="str">
        <f t="shared" si="450"/>
        <v>20 – 100</v>
      </c>
      <c r="I4143" s="104" t="str">
        <f t="shared" si="451"/>
        <v>Di bawah ambang nilai</v>
      </c>
      <c r="J4143" s="106">
        <f t="shared" si="452"/>
        <v>3983477.0041430001</v>
      </c>
      <c r="K4143" s="105">
        <f t="shared" si="453"/>
        <v>0</v>
      </c>
      <c r="L4143" s="106">
        <f t="shared" si="454"/>
        <v>0</v>
      </c>
    </row>
    <row r="4144" spans="1:12" x14ac:dyDescent="0.3">
      <c r="A4144" s="104" t="s">
        <v>8659</v>
      </c>
      <c r="B4144" s="104" t="s">
        <v>8660</v>
      </c>
      <c r="C4144" s="105">
        <v>5038</v>
      </c>
      <c r="D4144" s="105">
        <v>81327</v>
      </c>
      <c r="E4144" s="106">
        <f t="shared" si="448"/>
        <v>16.142715363239379</v>
      </c>
      <c r="F4144" s="107">
        <f t="shared" si="449"/>
        <v>63</v>
      </c>
      <c r="G4144" s="107">
        <f>COUNTIF(Data_Eksportir!$H$2:$H$3401,A4144)</f>
        <v>0</v>
      </c>
      <c r="H4144" s="104" t="str">
        <f t="shared" si="450"/>
        <v>5 – 20</v>
      </c>
      <c r="I4144" s="104" t="str">
        <f t="shared" si="451"/>
        <v>Di bawah ambang nilai</v>
      </c>
      <c r="J4144" s="106">
        <f t="shared" si="452"/>
        <v>81327.004144000006</v>
      </c>
      <c r="K4144" s="105">
        <f t="shared" si="453"/>
        <v>0</v>
      </c>
      <c r="L4144" s="106">
        <f t="shared" si="454"/>
        <v>0</v>
      </c>
    </row>
    <row r="4145" spans="1:12" x14ac:dyDescent="0.3">
      <c r="A4145" s="104" t="s">
        <v>8661</v>
      </c>
      <c r="B4145" s="104" t="s">
        <v>8662</v>
      </c>
      <c r="C4145" s="105">
        <v>206103</v>
      </c>
      <c r="D4145" s="105">
        <v>2281242</v>
      </c>
      <c r="E4145" s="106">
        <f t="shared" si="448"/>
        <v>11.068456063230521</v>
      </c>
      <c r="F4145" s="107">
        <f t="shared" si="449"/>
        <v>63</v>
      </c>
      <c r="G4145" s="107">
        <f>COUNTIF(Data_Eksportir!$H$2:$H$3401,A4145)</f>
        <v>0</v>
      </c>
      <c r="H4145" s="104" t="str">
        <f t="shared" si="450"/>
        <v>5 – 20</v>
      </c>
      <c r="I4145" s="104" t="str">
        <f t="shared" si="451"/>
        <v>Di bawah ambang nilai</v>
      </c>
      <c r="J4145" s="106">
        <f t="shared" si="452"/>
        <v>2281242.0041450001</v>
      </c>
      <c r="K4145" s="105">
        <f t="shared" si="453"/>
        <v>0</v>
      </c>
      <c r="L4145" s="106">
        <f t="shared" si="454"/>
        <v>0</v>
      </c>
    </row>
    <row r="4146" spans="1:12" x14ac:dyDescent="0.3">
      <c r="A4146" s="104" t="s">
        <v>8663</v>
      </c>
      <c r="B4146" s="104" t="s">
        <v>8664</v>
      </c>
      <c r="C4146" s="105">
        <v>65350</v>
      </c>
      <c r="D4146" s="105">
        <v>103147</v>
      </c>
      <c r="E4146" s="106">
        <f t="shared" si="448"/>
        <v>1.5783779648048968</v>
      </c>
      <c r="F4146" s="107">
        <f t="shared" si="449"/>
        <v>63</v>
      </c>
      <c r="G4146" s="107">
        <f>COUNTIF(Data_Eksportir!$H$2:$H$3401,A4146)</f>
        <v>0</v>
      </c>
      <c r="H4146" s="104" t="str">
        <f t="shared" si="450"/>
        <v>1 – 5</v>
      </c>
      <c r="I4146" s="104" t="str">
        <f t="shared" si="451"/>
        <v>Di bawah ambang nilai</v>
      </c>
      <c r="J4146" s="106">
        <f t="shared" si="452"/>
        <v>103147.00414600001</v>
      </c>
      <c r="K4146" s="105">
        <f t="shared" si="453"/>
        <v>0</v>
      </c>
      <c r="L4146" s="106">
        <f t="shared" si="454"/>
        <v>0</v>
      </c>
    </row>
    <row r="4147" spans="1:12" x14ac:dyDescent="0.3">
      <c r="A4147" s="104" t="s">
        <v>8665</v>
      </c>
      <c r="B4147" s="104" t="s">
        <v>8666</v>
      </c>
      <c r="C4147" s="105">
        <v>120</v>
      </c>
      <c r="D4147" s="105">
        <v>160</v>
      </c>
      <c r="E4147" s="106">
        <f t="shared" si="448"/>
        <v>1.3333333333333333</v>
      </c>
      <c r="F4147" s="107">
        <f t="shared" si="449"/>
        <v>63</v>
      </c>
      <c r="G4147" s="107">
        <f>COUNTIF(Data_Eksportir!$H$2:$H$3401,A4147)</f>
        <v>0</v>
      </c>
      <c r="H4147" s="104" t="str">
        <f t="shared" si="450"/>
        <v>1 – 5</v>
      </c>
      <c r="I4147" s="104" t="str">
        <f t="shared" si="451"/>
        <v>Di bawah ambang nilai</v>
      </c>
      <c r="J4147" s="106">
        <f t="shared" si="452"/>
        <v>160.00414699999999</v>
      </c>
      <c r="K4147" s="105">
        <f t="shared" si="453"/>
        <v>0</v>
      </c>
      <c r="L4147" s="106">
        <f t="shared" si="454"/>
        <v>0</v>
      </c>
    </row>
    <row r="4148" spans="1:12" x14ac:dyDescent="0.3">
      <c r="A4148" s="104" t="s">
        <v>8667</v>
      </c>
      <c r="B4148" s="104" t="s">
        <v>8668</v>
      </c>
      <c r="C4148" s="105">
        <v>11665</v>
      </c>
      <c r="D4148" s="105">
        <v>50816</v>
      </c>
      <c r="E4148" s="106">
        <f t="shared" si="448"/>
        <v>4.3562794684954991</v>
      </c>
      <c r="F4148" s="107">
        <f t="shared" si="449"/>
        <v>63</v>
      </c>
      <c r="G4148" s="107">
        <f>COUNTIF(Data_Eksportir!$H$2:$H$3401,A4148)</f>
        <v>0</v>
      </c>
      <c r="H4148" s="104" t="str">
        <f t="shared" si="450"/>
        <v>1 – 5</v>
      </c>
      <c r="I4148" s="104" t="str">
        <f t="shared" si="451"/>
        <v>Di bawah ambang nilai</v>
      </c>
      <c r="J4148" s="106">
        <f t="shared" si="452"/>
        <v>50816.004148</v>
      </c>
      <c r="K4148" s="105">
        <f t="shared" si="453"/>
        <v>0</v>
      </c>
      <c r="L4148" s="106">
        <f t="shared" si="454"/>
        <v>0</v>
      </c>
    </row>
    <row r="4149" spans="1:12" x14ac:dyDescent="0.3">
      <c r="A4149" s="104" t="s">
        <v>8669</v>
      </c>
      <c r="B4149" s="104" t="s">
        <v>8670</v>
      </c>
      <c r="C4149" s="105">
        <v>1275</v>
      </c>
      <c r="D4149" s="105">
        <v>10947</v>
      </c>
      <c r="E4149" s="106">
        <f t="shared" si="448"/>
        <v>8.5858823529411765</v>
      </c>
      <c r="F4149" s="107">
        <f t="shared" si="449"/>
        <v>63</v>
      </c>
      <c r="G4149" s="107">
        <f>COUNTIF(Data_Eksportir!$H$2:$H$3401,A4149)</f>
        <v>0</v>
      </c>
      <c r="H4149" s="104" t="str">
        <f t="shared" si="450"/>
        <v>5 – 20</v>
      </c>
      <c r="I4149" s="104" t="str">
        <f t="shared" si="451"/>
        <v>Di bawah ambang nilai</v>
      </c>
      <c r="J4149" s="106">
        <f t="shared" si="452"/>
        <v>10947.004149</v>
      </c>
      <c r="K4149" s="105">
        <f t="shared" si="453"/>
        <v>0</v>
      </c>
      <c r="L4149" s="106">
        <f t="shared" si="454"/>
        <v>0</v>
      </c>
    </row>
    <row r="4150" spans="1:12" x14ac:dyDescent="0.3">
      <c r="A4150" s="104" t="s">
        <v>8671</v>
      </c>
      <c r="B4150" s="104" t="s">
        <v>8672</v>
      </c>
      <c r="C4150" s="105">
        <v>76319</v>
      </c>
      <c r="D4150" s="105">
        <v>212478</v>
      </c>
      <c r="E4150" s="106">
        <f t="shared" si="448"/>
        <v>2.7840773595041863</v>
      </c>
      <c r="F4150" s="107">
        <f t="shared" si="449"/>
        <v>63</v>
      </c>
      <c r="G4150" s="107">
        <f>COUNTIF(Data_Eksportir!$H$2:$H$3401,A4150)</f>
        <v>0</v>
      </c>
      <c r="H4150" s="104" t="str">
        <f t="shared" si="450"/>
        <v>1 – 5</v>
      </c>
      <c r="I4150" s="104" t="str">
        <f t="shared" si="451"/>
        <v>Di bawah ambang nilai</v>
      </c>
      <c r="J4150" s="106">
        <f t="shared" si="452"/>
        <v>212478.00414999999</v>
      </c>
      <c r="K4150" s="105">
        <f t="shared" si="453"/>
        <v>0</v>
      </c>
      <c r="L4150" s="106">
        <f t="shared" si="454"/>
        <v>0</v>
      </c>
    </row>
    <row r="4151" spans="1:12" x14ac:dyDescent="0.3">
      <c r="A4151" s="104" t="s">
        <v>8673</v>
      </c>
      <c r="B4151" s="104" t="s">
        <v>8674</v>
      </c>
      <c r="C4151" s="105">
        <v>999</v>
      </c>
      <c r="D4151" s="105">
        <v>3383</v>
      </c>
      <c r="E4151" s="106">
        <f t="shared" si="448"/>
        <v>3.3863863863863863</v>
      </c>
      <c r="F4151" s="107">
        <f t="shared" si="449"/>
        <v>63</v>
      </c>
      <c r="G4151" s="107">
        <f>COUNTIF(Data_Eksportir!$H$2:$H$3401,A4151)</f>
        <v>0</v>
      </c>
      <c r="H4151" s="104" t="str">
        <f t="shared" si="450"/>
        <v>1 – 5</v>
      </c>
      <c r="I4151" s="104" t="str">
        <f t="shared" si="451"/>
        <v>Di bawah ambang nilai</v>
      </c>
      <c r="J4151" s="106">
        <f t="shared" si="452"/>
        <v>3383.0041510000001</v>
      </c>
      <c r="K4151" s="105">
        <f t="shared" si="453"/>
        <v>0</v>
      </c>
      <c r="L4151" s="106">
        <f t="shared" si="454"/>
        <v>0</v>
      </c>
    </row>
    <row r="4152" spans="1:12" x14ac:dyDescent="0.3">
      <c r="A4152" s="104" t="s">
        <v>8675</v>
      </c>
      <c r="B4152" s="104" t="s">
        <v>8676</v>
      </c>
      <c r="C4152" s="105">
        <v>4366</v>
      </c>
      <c r="D4152" s="105">
        <v>27100</v>
      </c>
      <c r="E4152" s="106">
        <f t="shared" si="448"/>
        <v>6.2070545121392575</v>
      </c>
      <c r="F4152" s="107">
        <f t="shared" si="449"/>
        <v>63</v>
      </c>
      <c r="G4152" s="107">
        <f>COUNTIF(Data_Eksportir!$H$2:$H$3401,A4152)</f>
        <v>0</v>
      </c>
      <c r="H4152" s="104" t="str">
        <f t="shared" si="450"/>
        <v>5 – 20</v>
      </c>
      <c r="I4152" s="104" t="str">
        <f t="shared" si="451"/>
        <v>Di bawah ambang nilai</v>
      </c>
      <c r="J4152" s="106">
        <f t="shared" si="452"/>
        <v>27100.004152000001</v>
      </c>
      <c r="K4152" s="105">
        <f t="shared" si="453"/>
        <v>0</v>
      </c>
      <c r="L4152" s="106">
        <f t="shared" si="454"/>
        <v>0</v>
      </c>
    </row>
    <row r="4153" spans="1:12" x14ac:dyDescent="0.3">
      <c r="A4153" s="104" t="s">
        <v>8677</v>
      </c>
      <c r="B4153" s="104" t="s">
        <v>8678</v>
      </c>
      <c r="C4153" s="105">
        <v>39331</v>
      </c>
      <c r="D4153" s="105">
        <v>52227</v>
      </c>
      <c r="E4153" s="106">
        <f t="shared" si="448"/>
        <v>1.3278838575169714</v>
      </c>
      <c r="F4153" s="107">
        <f t="shared" si="449"/>
        <v>63</v>
      </c>
      <c r="G4153" s="107">
        <f>COUNTIF(Data_Eksportir!$H$2:$H$3401,A4153)</f>
        <v>0</v>
      </c>
      <c r="H4153" s="104" t="str">
        <f t="shared" si="450"/>
        <v>1 – 5</v>
      </c>
      <c r="I4153" s="104" t="str">
        <f t="shared" si="451"/>
        <v>Di bawah ambang nilai</v>
      </c>
      <c r="J4153" s="106">
        <f t="shared" si="452"/>
        <v>52227.004153000002</v>
      </c>
      <c r="K4153" s="105">
        <f t="shared" si="453"/>
        <v>0</v>
      </c>
      <c r="L4153" s="106">
        <f t="shared" si="454"/>
        <v>0</v>
      </c>
    </row>
    <row r="4154" spans="1:12" x14ac:dyDescent="0.3">
      <c r="A4154" s="104" t="s">
        <v>8679</v>
      </c>
      <c r="B4154" s="104" t="s">
        <v>8680</v>
      </c>
      <c r="C4154" s="105">
        <v>164503</v>
      </c>
      <c r="D4154" s="105">
        <v>267988</v>
      </c>
      <c r="E4154" s="106">
        <f t="shared" si="448"/>
        <v>1.6290766733737378</v>
      </c>
      <c r="F4154" s="107">
        <f t="shared" si="449"/>
        <v>63</v>
      </c>
      <c r="G4154" s="107">
        <f>COUNTIF(Data_Eksportir!$H$2:$H$3401,A4154)</f>
        <v>0</v>
      </c>
      <c r="H4154" s="104" t="str">
        <f t="shared" si="450"/>
        <v>1 – 5</v>
      </c>
      <c r="I4154" s="104" t="str">
        <f t="shared" si="451"/>
        <v>Di bawah ambang nilai</v>
      </c>
      <c r="J4154" s="106">
        <f t="shared" si="452"/>
        <v>267988.00415400002</v>
      </c>
      <c r="K4154" s="105">
        <f t="shared" si="453"/>
        <v>0</v>
      </c>
      <c r="L4154" s="106">
        <f t="shared" si="454"/>
        <v>0</v>
      </c>
    </row>
    <row r="4155" spans="1:12" x14ac:dyDescent="0.3">
      <c r="A4155" s="104" t="s">
        <v>8681</v>
      </c>
      <c r="B4155" s="104" t="s">
        <v>8682</v>
      </c>
      <c r="C4155" s="105">
        <v>202432</v>
      </c>
      <c r="D4155" s="105">
        <v>286</v>
      </c>
      <c r="E4155" s="106">
        <f t="shared" si="448"/>
        <v>1.4128201074928865E-3</v>
      </c>
      <c r="F4155" s="107">
        <f t="shared" si="449"/>
        <v>63</v>
      </c>
      <c r="G4155" s="107">
        <f>COUNTIF(Data_Eksportir!$H$2:$H$3401,A4155)</f>
        <v>0</v>
      </c>
      <c r="H4155" s="104" t="str">
        <f t="shared" si="450"/>
        <v>Di bawah 1</v>
      </c>
      <c r="I4155" s="104" t="str">
        <f t="shared" si="451"/>
        <v>Di bawah ambang nilai</v>
      </c>
      <c r="J4155" s="106">
        <f t="shared" si="452"/>
        <v>286.00415500000003</v>
      </c>
      <c r="K4155" s="105">
        <f t="shared" si="453"/>
        <v>0</v>
      </c>
      <c r="L4155" s="106">
        <f t="shared" si="454"/>
        <v>0</v>
      </c>
    </row>
    <row r="4156" spans="1:12" x14ac:dyDescent="0.3">
      <c r="A4156" s="104" t="s">
        <v>8683</v>
      </c>
      <c r="B4156" s="104" t="s">
        <v>8684</v>
      </c>
      <c r="C4156" s="105">
        <v>992224</v>
      </c>
      <c r="D4156" s="105">
        <v>7157142</v>
      </c>
      <c r="E4156" s="106">
        <f t="shared" si="448"/>
        <v>7.2132320927532492</v>
      </c>
      <c r="F4156" s="107">
        <f t="shared" si="449"/>
        <v>63</v>
      </c>
      <c r="G4156" s="107">
        <f>COUNTIF(Data_Eksportir!$H$2:$H$3401,A4156)</f>
        <v>0</v>
      </c>
      <c r="H4156" s="104" t="str">
        <f t="shared" si="450"/>
        <v>5 – 20</v>
      </c>
      <c r="I4156" s="104" t="str">
        <f t="shared" si="451"/>
        <v>Di bawah ambang nilai</v>
      </c>
      <c r="J4156" s="106">
        <f t="shared" si="452"/>
        <v>7157142.004156</v>
      </c>
      <c r="K4156" s="105">
        <f t="shared" si="453"/>
        <v>0</v>
      </c>
      <c r="L4156" s="106">
        <f t="shared" si="454"/>
        <v>0</v>
      </c>
    </row>
    <row r="4157" spans="1:12" x14ac:dyDescent="0.3">
      <c r="A4157" s="104" t="s">
        <v>8685</v>
      </c>
      <c r="B4157" s="104" t="s">
        <v>8686</v>
      </c>
      <c r="C4157" s="105">
        <v>42198</v>
      </c>
      <c r="D4157" s="105">
        <v>307907</v>
      </c>
      <c r="E4157" s="106">
        <f t="shared" si="448"/>
        <v>7.2967202237072843</v>
      </c>
      <c r="F4157" s="107">
        <f t="shared" si="449"/>
        <v>63</v>
      </c>
      <c r="G4157" s="107">
        <f>COUNTIF(Data_Eksportir!$H$2:$H$3401,A4157)</f>
        <v>0</v>
      </c>
      <c r="H4157" s="104" t="str">
        <f t="shared" si="450"/>
        <v>5 – 20</v>
      </c>
      <c r="I4157" s="104" t="str">
        <f t="shared" si="451"/>
        <v>Di bawah ambang nilai</v>
      </c>
      <c r="J4157" s="106">
        <f t="shared" si="452"/>
        <v>307907.00415699999</v>
      </c>
      <c r="K4157" s="105">
        <f t="shared" si="453"/>
        <v>0</v>
      </c>
      <c r="L4157" s="106">
        <f t="shared" si="454"/>
        <v>0</v>
      </c>
    </row>
    <row r="4158" spans="1:12" x14ac:dyDescent="0.3">
      <c r="A4158" s="104" t="s">
        <v>8687</v>
      </c>
      <c r="B4158" s="104" t="s">
        <v>8688</v>
      </c>
      <c r="C4158" s="105">
        <v>68783</v>
      </c>
      <c r="D4158" s="105">
        <v>288047</v>
      </c>
      <c r="E4158" s="106">
        <f t="shared" si="448"/>
        <v>4.1877644185336491</v>
      </c>
      <c r="F4158" s="107">
        <f t="shared" si="449"/>
        <v>63</v>
      </c>
      <c r="G4158" s="107">
        <f>COUNTIF(Data_Eksportir!$H$2:$H$3401,A4158)</f>
        <v>0</v>
      </c>
      <c r="H4158" s="104" t="str">
        <f t="shared" si="450"/>
        <v>1 – 5</v>
      </c>
      <c r="I4158" s="104" t="str">
        <f t="shared" si="451"/>
        <v>Di bawah ambang nilai</v>
      </c>
      <c r="J4158" s="106">
        <f t="shared" si="452"/>
        <v>288047.004158</v>
      </c>
      <c r="K4158" s="105">
        <f t="shared" si="453"/>
        <v>0</v>
      </c>
      <c r="L4158" s="106">
        <f t="shared" si="454"/>
        <v>0</v>
      </c>
    </row>
    <row r="4159" spans="1:12" x14ac:dyDescent="0.3">
      <c r="A4159" s="104" t="s">
        <v>8689</v>
      </c>
      <c r="B4159" s="104" t="s">
        <v>8690</v>
      </c>
      <c r="C4159" s="105">
        <v>0</v>
      </c>
      <c r="D4159" s="105">
        <v>11</v>
      </c>
      <c r="E4159" s="106" t="str">
        <f t="shared" si="448"/>
        <v/>
      </c>
      <c r="F4159" s="107">
        <f t="shared" si="449"/>
        <v>63</v>
      </c>
      <c r="G4159" s="107">
        <f>COUNTIF(Data_Eksportir!$H$2:$H$3401,A4159)</f>
        <v>0</v>
      </c>
      <c r="H4159" s="104" t="str">
        <f t="shared" si="450"/>
        <v>Tanpa data berat</v>
      </c>
      <c r="I4159" s="104" t="str">
        <f t="shared" si="451"/>
        <v>Di bawah ambang nilai</v>
      </c>
      <c r="J4159" s="106">
        <f t="shared" si="452"/>
        <v>11.004159</v>
      </c>
      <c r="K4159" s="105">
        <f t="shared" si="453"/>
        <v>0</v>
      </c>
      <c r="L4159" s="106">
        <f t="shared" si="454"/>
        <v>0</v>
      </c>
    </row>
    <row r="4160" spans="1:12" x14ac:dyDescent="0.3">
      <c r="A4160" s="104" t="s">
        <v>8691</v>
      </c>
      <c r="B4160" s="104" t="s">
        <v>8692</v>
      </c>
      <c r="C4160" s="105">
        <v>18210</v>
      </c>
      <c r="D4160" s="105">
        <v>34813</v>
      </c>
      <c r="E4160" s="106">
        <f t="shared" si="448"/>
        <v>1.9117517847336629</v>
      </c>
      <c r="F4160" s="107">
        <f t="shared" si="449"/>
        <v>63</v>
      </c>
      <c r="G4160" s="107">
        <f>COUNTIF(Data_Eksportir!$H$2:$H$3401,A4160)</f>
        <v>0</v>
      </c>
      <c r="H4160" s="104" t="str">
        <f t="shared" si="450"/>
        <v>1 – 5</v>
      </c>
      <c r="I4160" s="104" t="str">
        <f t="shared" si="451"/>
        <v>Di bawah ambang nilai</v>
      </c>
      <c r="J4160" s="106">
        <f t="shared" si="452"/>
        <v>34813.004159999997</v>
      </c>
      <c r="K4160" s="105">
        <f t="shared" si="453"/>
        <v>0</v>
      </c>
      <c r="L4160" s="106">
        <f t="shared" si="454"/>
        <v>0</v>
      </c>
    </row>
    <row r="4161" spans="1:12" x14ac:dyDescent="0.3">
      <c r="A4161" s="104" t="s">
        <v>8693</v>
      </c>
      <c r="B4161" s="104" t="s">
        <v>8694</v>
      </c>
      <c r="C4161" s="105">
        <v>129275</v>
      </c>
      <c r="D4161" s="105">
        <v>863981</v>
      </c>
      <c r="E4161" s="106">
        <f t="shared" si="448"/>
        <v>6.683279829820151</v>
      </c>
      <c r="F4161" s="107">
        <f t="shared" si="449"/>
        <v>63</v>
      </c>
      <c r="G4161" s="107">
        <f>COUNTIF(Data_Eksportir!$H$2:$H$3401,A4161)</f>
        <v>0</v>
      </c>
      <c r="H4161" s="104" t="str">
        <f t="shared" si="450"/>
        <v>5 – 20</v>
      </c>
      <c r="I4161" s="104" t="str">
        <f t="shared" si="451"/>
        <v>Di bawah ambang nilai</v>
      </c>
      <c r="J4161" s="106">
        <f t="shared" si="452"/>
        <v>863981.00416100002</v>
      </c>
      <c r="K4161" s="105">
        <f t="shared" si="453"/>
        <v>0</v>
      </c>
      <c r="L4161" s="106">
        <f t="shared" si="454"/>
        <v>0</v>
      </c>
    </row>
    <row r="4162" spans="1:12" x14ac:dyDescent="0.3">
      <c r="A4162" s="104" t="s">
        <v>8695</v>
      </c>
      <c r="B4162" s="104" t="s">
        <v>8696</v>
      </c>
      <c r="C4162" s="105">
        <v>80</v>
      </c>
      <c r="D4162" s="105">
        <v>14</v>
      </c>
      <c r="E4162" s="106">
        <f t="shared" ref="E4162:E4225" si="455">IF(AND(ISNUMBER(C4162),C4162&gt;0),D4162/C4162,"")</f>
        <v>0.17499999999999999</v>
      </c>
      <c r="F4162" s="107">
        <f t="shared" ref="F4162:F4225" si="456">VALUE(LEFT(A4162,2))</f>
        <v>63</v>
      </c>
      <c r="G4162" s="107">
        <f>COUNTIF(Data_Eksportir!$H$2:$H$3401,A4162)</f>
        <v>0</v>
      </c>
      <c r="H4162" s="104" t="str">
        <f t="shared" ref="H4162:H4225" si="457">IF(E4162="","Tanpa data berat",IF(E4162&lt;1,"Di bawah 1",IF(E4162&lt;5,"1 – 5",IF(E4162&lt;20,"5 – 20",IF(E4162&lt;100,"20 – 100","100 ke atas")))))</f>
        <v>Di bawah 1</v>
      </c>
      <c r="I4162" s="104" t="str">
        <f t="shared" ref="I4162:I4225" si="458">IF(D4162&lt;p_nilai_besar,"Di bawah ambang nilai",IF(G4162=0,"Belum terwakili",IF(G4162&lt;=p_listing_rendah,"Keterwakilan rendah","Terwakili")))</f>
        <v>Di bawah ambang nilai</v>
      </c>
      <c r="J4162" s="106">
        <f t="shared" ref="J4162:J4225" si="459">D4162+ROW()/10^6</f>
        <v>14.004162000000001</v>
      </c>
      <c r="K4162" s="105">
        <f t="shared" ref="K4162:K4225" si="460">IF(D4162&gt;=p_nilai_besar,D4162/(1+G4162),0)</f>
        <v>0</v>
      </c>
      <c r="L4162" s="106">
        <f t="shared" ref="L4162:L4225" si="461">IF(K4162&gt;0,K4162+ROW()/10^6,0)</f>
        <v>0</v>
      </c>
    </row>
    <row r="4163" spans="1:12" x14ac:dyDescent="0.3">
      <c r="A4163" s="104" t="s">
        <v>8697</v>
      </c>
      <c r="B4163" s="104" t="s">
        <v>8698</v>
      </c>
      <c r="C4163" s="105">
        <v>296007</v>
      </c>
      <c r="D4163" s="105">
        <v>969447</v>
      </c>
      <c r="E4163" s="106">
        <f t="shared" si="455"/>
        <v>3.2750813325360548</v>
      </c>
      <c r="F4163" s="107">
        <f t="shared" si="456"/>
        <v>63</v>
      </c>
      <c r="G4163" s="107">
        <f>COUNTIF(Data_Eksportir!$H$2:$H$3401,A4163)</f>
        <v>0</v>
      </c>
      <c r="H4163" s="104" t="str">
        <f t="shared" si="457"/>
        <v>1 – 5</v>
      </c>
      <c r="I4163" s="104" t="str">
        <f t="shared" si="458"/>
        <v>Di bawah ambang nilai</v>
      </c>
      <c r="J4163" s="106">
        <f t="shared" si="459"/>
        <v>969447.00416300003</v>
      </c>
      <c r="K4163" s="105">
        <f t="shared" si="460"/>
        <v>0</v>
      </c>
      <c r="L4163" s="106">
        <f t="shared" si="461"/>
        <v>0</v>
      </c>
    </row>
    <row r="4164" spans="1:12" x14ac:dyDescent="0.3">
      <c r="A4164" s="104" t="s">
        <v>8699</v>
      </c>
      <c r="B4164" s="104" t="s">
        <v>8700</v>
      </c>
      <c r="C4164" s="105">
        <v>5911733</v>
      </c>
      <c r="D4164" s="105">
        <v>21083040</v>
      </c>
      <c r="E4164" s="106">
        <f t="shared" si="455"/>
        <v>3.5663044998818449</v>
      </c>
      <c r="F4164" s="107">
        <f t="shared" si="456"/>
        <v>63</v>
      </c>
      <c r="G4164" s="107">
        <f>COUNTIF(Data_Eksportir!$H$2:$H$3401,A4164)</f>
        <v>0</v>
      </c>
      <c r="H4164" s="104" t="str">
        <f t="shared" si="457"/>
        <v>1 – 5</v>
      </c>
      <c r="I4164" s="104" t="str">
        <f t="shared" si="458"/>
        <v>Belum terwakili</v>
      </c>
      <c r="J4164" s="106">
        <f t="shared" si="459"/>
        <v>21083040.004163999</v>
      </c>
      <c r="K4164" s="105">
        <f t="shared" si="460"/>
        <v>21083040</v>
      </c>
      <c r="L4164" s="106">
        <f t="shared" si="461"/>
        <v>21083040.004163999</v>
      </c>
    </row>
    <row r="4165" spans="1:12" x14ac:dyDescent="0.3">
      <c r="A4165" s="104" t="s">
        <v>8701</v>
      </c>
      <c r="B4165" s="104" t="s">
        <v>8702</v>
      </c>
      <c r="C4165" s="105">
        <v>1560867</v>
      </c>
      <c r="D4165" s="105">
        <v>3587511</v>
      </c>
      <c r="E4165" s="106">
        <f t="shared" si="455"/>
        <v>2.2984091533743745</v>
      </c>
      <c r="F4165" s="107">
        <f t="shared" si="456"/>
        <v>63</v>
      </c>
      <c r="G4165" s="107">
        <f>COUNTIF(Data_Eksportir!$H$2:$H$3401,A4165)</f>
        <v>0</v>
      </c>
      <c r="H4165" s="104" t="str">
        <f t="shared" si="457"/>
        <v>1 – 5</v>
      </c>
      <c r="I4165" s="104" t="str">
        <f t="shared" si="458"/>
        <v>Di bawah ambang nilai</v>
      </c>
      <c r="J4165" s="106">
        <f t="shared" si="459"/>
        <v>3587511.0041649998</v>
      </c>
      <c r="K4165" s="105">
        <f t="shared" si="460"/>
        <v>0</v>
      </c>
      <c r="L4165" s="106">
        <f t="shared" si="461"/>
        <v>0</v>
      </c>
    </row>
    <row r="4166" spans="1:12" x14ac:dyDescent="0.3">
      <c r="A4166" s="104" t="s">
        <v>8703</v>
      </c>
      <c r="B4166" s="104" t="s">
        <v>8704</v>
      </c>
      <c r="C4166" s="105">
        <v>23298</v>
      </c>
      <c r="D4166" s="105">
        <v>69411</v>
      </c>
      <c r="E4166" s="106">
        <f t="shared" si="455"/>
        <v>2.9792686067473602</v>
      </c>
      <c r="F4166" s="107">
        <f t="shared" si="456"/>
        <v>63</v>
      </c>
      <c r="G4166" s="107">
        <f>COUNTIF(Data_Eksportir!$H$2:$H$3401,A4166)</f>
        <v>0</v>
      </c>
      <c r="H4166" s="104" t="str">
        <f t="shared" si="457"/>
        <v>1 – 5</v>
      </c>
      <c r="I4166" s="104" t="str">
        <f t="shared" si="458"/>
        <v>Di bawah ambang nilai</v>
      </c>
      <c r="J4166" s="106">
        <f t="shared" si="459"/>
        <v>69411.004165999999</v>
      </c>
      <c r="K4166" s="105">
        <f t="shared" si="460"/>
        <v>0</v>
      </c>
      <c r="L4166" s="106">
        <f t="shared" si="461"/>
        <v>0</v>
      </c>
    </row>
    <row r="4167" spans="1:12" x14ac:dyDescent="0.3">
      <c r="A4167" s="104" t="s">
        <v>8705</v>
      </c>
      <c r="B4167" s="104" t="s">
        <v>8706</v>
      </c>
      <c r="C4167" s="105">
        <v>6890338</v>
      </c>
      <c r="D4167" s="105">
        <v>17375268</v>
      </c>
      <c r="E4167" s="106">
        <f t="shared" si="455"/>
        <v>2.5216858737553949</v>
      </c>
      <c r="F4167" s="107">
        <f t="shared" si="456"/>
        <v>63</v>
      </c>
      <c r="G4167" s="107">
        <f>COUNTIF(Data_Eksportir!$H$2:$H$3401,A4167)</f>
        <v>0</v>
      </c>
      <c r="H4167" s="104" t="str">
        <f t="shared" si="457"/>
        <v>1 – 5</v>
      </c>
      <c r="I4167" s="104" t="str">
        <f t="shared" si="458"/>
        <v>Belum terwakili</v>
      </c>
      <c r="J4167" s="106">
        <f t="shared" si="459"/>
        <v>17375268.004167002</v>
      </c>
      <c r="K4167" s="105">
        <f t="shared" si="460"/>
        <v>17375268</v>
      </c>
      <c r="L4167" s="106">
        <f t="shared" si="461"/>
        <v>17375268.004167002</v>
      </c>
    </row>
    <row r="4168" spans="1:12" x14ac:dyDescent="0.3">
      <c r="A4168" s="104" t="s">
        <v>8707</v>
      </c>
      <c r="B4168" s="104" t="s">
        <v>8708</v>
      </c>
      <c r="C4168" s="105">
        <v>126</v>
      </c>
      <c r="D4168" s="105">
        <v>2231</v>
      </c>
      <c r="E4168" s="106">
        <f t="shared" si="455"/>
        <v>17.706349206349206</v>
      </c>
      <c r="F4168" s="107">
        <f t="shared" si="456"/>
        <v>63</v>
      </c>
      <c r="G4168" s="107">
        <f>COUNTIF(Data_Eksportir!$H$2:$H$3401,A4168)</f>
        <v>0</v>
      </c>
      <c r="H4168" s="104" t="str">
        <f t="shared" si="457"/>
        <v>5 – 20</v>
      </c>
      <c r="I4168" s="104" t="str">
        <f t="shared" si="458"/>
        <v>Di bawah ambang nilai</v>
      </c>
      <c r="J4168" s="106">
        <f t="shared" si="459"/>
        <v>2231.0041679999999</v>
      </c>
      <c r="K4168" s="105">
        <f t="shared" si="460"/>
        <v>0</v>
      </c>
      <c r="L4168" s="106">
        <f t="shared" si="461"/>
        <v>0</v>
      </c>
    </row>
    <row r="4169" spans="1:12" x14ac:dyDescent="0.3">
      <c r="A4169" s="104" t="s">
        <v>8709</v>
      </c>
      <c r="B4169" s="104" t="s">
        <v>8710</v>
      </c>
      <c r="C4169" s="105">
        <v>2</v>
      </c>
      <c r="D4169" s="105">
        <v>200</v>
      </c>
      <c r="E4169" s="106">
        <f t="shared" si="455"/>
        <v>100</v>
      </c>
      <c r="F4169" s="107">
        <f t="shared" si="456"/>
        <v>63</v>
      </c>
      <c r="G4169" s="107">
        <f>COUNTIF(Data_Eksportir!$H$2:$H$3401,A4169)</f>
        <v>0</v>
      </c>
      <c r="H4169" s="104" t="str">
        <f t="shared" si="457"/>
        <v>100 ke atas</v>
      </c>
      <c r="I4169" s="104" t="str">
        <f t="shared" si="458"/>
        <v>Di bawah ambang nilai</v>
      </c>
      <c r="J4169" s="106">
        <f t="shared" si="459"/>
        <v>200.00416899999999</v>
      </c>
      <c r="K4169" s="105">
        <f t="shared" si="460"/>
        <v>0</v>
      </c>
      <c r="L4169" s="106">
        <f t="shared" si="461"/>
        <v>0</v>
      </c>
    </row>
    <row r="4170" spans="1:12" x14ac:dyDescent="0.3">
      <c r="A4170" s="104" t="s">
        <v>8711</v>
      </c>
      <c r="B4170" s="104" t="s">
        <v>8712</v>
      </c>
      <c r="C4170" s="105">
        <v>793458</v>
      </c>
      <c r="D4170" s="105">
        <v>649711</v>
      </c>
      <c r="E4170" s="106">
        <f t="shared" si="455"/>
        <v>0.81883477134265459</v>
      </c>
      <c r="F4170" s="107">
        <f t="shared" si="456"/>
        <v>63</v>
      </c>
      <c r="G4170" s="107">
        <f>COUNTIF(Data_Eksportir!$H$2:$H$3401,A4170)</f>
        <v>0</v>
      </c>
      <c r="H4170" s="104" t="str">
        <f t="shared" si="457"/>
        <v>Di bawah 1</v>
      </c>
      <c r="I4170" s="104" t="str">
        <f t="shared" si="458"/>
        <v>Di bawah ambang nilai</v>
      </c>
      <c r="J4170" s="106">
        <f t="shared" si="459"/>
        <v>649711.00416999997</v>
      </c>
      <c r="K4170" s="105">
        <f t="shared" si="460"/>
        <v>0</v>
      </c>
      <c r="L4170" s="106">
        <f t="shared" si="461"/>
        <v>0</v>
      </c>
    </row>
    <row r="4171" spans="1:12" x14ac:dyDescent="0.3">
      <c r="A4171" s="104" t="s">
        <v>8713</v>
      </c>
      <c r="B4171" s="104" t="s">
        <v>8714</v>
      </c>
      <c r="C4171" s="105">
        <v>20</v>
      </c>
      <c r="D4171" s="105">
        <v>50</v>
      </c>
      <c r="E4171" s="106">
        <f t="shared" si="455"/>
        <v>2.5</v>
      </c>
      <c r="F4171" s="107">
        <f t="shared" si="456"/>
        <v>63</v>
      </c>
      <c r="G4171" s="107">
        <f>COUNTIF(Data_Eksportir!$H$2:$H$3401,A4171)</f>
        <v>0</v>
      </c>
      <c r="H4171" s="104" t="str">
        <f t="shared" si="457"/>
        <v>1 – 5</v>
      </c>
      <c r="I4171" s="104" t="str">
        <f t="shared" si="458"/>
        <v>Di bawah ambang nilai</v>
      </c>
      <c r="J4171" s="106">
        <f t="shared" si="459"/>
        <v>50.004170999999999</v>
      </c>
      <c r="K4171" s="105">
        <f t="shared" si="460"/>
        <v>0</v>
      </c>
      <c r="L4171" s="106">
        <f t="shared" si="461"/>
        <v>0</v>
      </c>
    </row>
    <row r="4172" spans="1:12" x14ac:dyDescent="0.3">
      <c r="A4172" s="104" t="s">
        <v>8715</v>
      </c>
      <c r="B4172" s="104" t="s">
        <v>8716</v>
      </c>
      <c r="C4172" s="105">
        <v>18603</v>
      </c>
      <c r="D4172" s="105">
        <v>218802</v>
      </c>
      <c r="E4172" s="106">
        <f t="shared" si="455"/>
        <v>11.761651346557008</v>
      </c>
      <c r="F4172" s="107">
        <f t="shared" si="456"/>
        <v>63</v>
      </c>
      <c r="G4172" s="107">
        <f>COUNTIF(Data_Eksportir!$H$2:$H$3401,A4172)</f>
        <v>0</v>
      </c>
      <c r="H4172" s="104" t="str">
        <f t="shared" si="457"/>
        <v>5 – 20</v>
      </c>
      <c r="I4172" s="104" t="str">
        <f t="shared" si="458"/>
        <v>Di bawah ambang nilai</v>
      </c>
      <c r="J4172" s="106">
        <f t="shared" si="459"/>
        <v>218802.00417199999</v>
      </c>
      <c r="K4172" s="105">
        <f t="shared" si="460"/>
        <v>0</v>
      </c>
      <c r="L4172" s="106">
        <f t="shared" si="461"/>
        <v>0</v>
      </c>
    </row>
    <row r="4173" spans="1:12" x14ac:dyDescent="0.3">
      <c r="A4173" s="104" t="s">
        <v>8717</v>
      </c>
      <c r="B4173" s="104" t="s">
        <v>8718</v>
      </c>
      <c r="C4173" s="105">
        <v>28940</v>
      </c>
      <c r="D4173" s="105">
        <v>782857</v>
      </c>
      <c r="E4173" s="106">
        <f t="shared" si="455"/>
        <v>27.051036627505184</v>
      </c>
      <c r="F4173" s="107">
        <f t="shared" si="456"/>
        <v>63</v>
      </c>
      <c r="G4173" s="107">
        <f>COUNTIF(Data_Eksportir!$H$2:$H$3401,A4173)</f>
        <v>0</v>
      </c>
      <c r="H4173" s="104" t="str">
        <f t="shared" si="457"/>
        <v>20 – 100</v>
      </c>
      <c r="I4173" s="104" t="str">
        <f t="shared" si="458"/>
        <v>Di bawah ambang nilai</v>
      </c>
      <c r="J4173" s="106">
        <f t="shared" si="459"/>
        <v>782857.00417299999</v>
      </c>
      <c r="K4173" s="105">
        <f t="shared" si="460"/>
        <v>0</v>
      </c>
      <c r="L4173" s="106">
        <f t="shared" si="461"/>
        <v>0</v>
      </c>
    </row>
    <row r="4174" spans="1:12" x14ac:dyDescent="0.3">
      <c r="A4174" s="104" t="s">
        <v>8719</v>
      </c>
      <c r="B4174" s="104" t="s">
        <v>8720</v>
      </c>
      <c r="C4174" s="105">
        <v>40</v>
      </c>
      <c r="D4174" s="105">
        <v>140</v>
      </c>
      <c r="E4174" s="106">
        <f t="shared" si="455"/>
        <v>3.5</v>
      </c>
      <c r="F4174" s="107">
        <f t="shared" si="456"/>
        <v>63</v>
      </c>
      <c r="G4174" s="107">
        <f>COUNTIF(Data_Eksportir!$H$2:$H$3401,A4174)</f>
        <v>0</v>
      </c>
      <c r="H4174" s="104" t="str">
        <f t="shared" si="457"/>
        <v>1 – 5</v>
      </c>
      <c r="I4174" s="104" t="str">
        <f t="shared" si="458"/>
        <v>Di bawah ambang nilai</v>
      </c>
      <c r="J4174" s="106">
        <f t="shared" si="459"/>
        <v>140.00417400000001</v>
      </c>
      <c r="K4174" s="105">
        <f t="shared" si="460"/>
        <v>0</v>
      </c>
      <c r="L4174" s="106">
        <f t="shared" si="461"/>
        <v>0</v>
      </c>
    </row>
    <row r="4175" spans="1:12" x14ac:dyDescent="0.3">
      <c r="A4175" s="104" t="s">
        <v>8721</v>
      </c>
      <c r="B4175" s="104" t="s">
        <v>8722</v>
      </c>
      <c r="C4175" s="105">
        <v>314769</v>
      </c>
      <c r="D4175" s="105">
        <v>605152</v>
      </c>
      <c r="E4175" s="106">
        <f t="shared" si="455"/>
        <v>1.9225273136808263</v>
      </c>
      <c r="F4175" s="107">
        <f t="shared" si="456"/>
        <v>63</v>
      </c>
      <c r="G4175" s="107">
        <f>COUNTIF(Data_Eksportir!$H$2:$H$3401,A4175)</f>
        <v>0</v>
      </c>
      <c r="H4175" s="104" t="str">
        <f t="shared" si="457"/>
        <v>1 – 5</v>
      </c>
      <c r="I4175" s="104" t="str">
        <f t="shared" si="458"/>
        <v>Di bawah ambang nilai</v>
      </c>
      <c r="J4175" s="106">
        <f t="shared" si="459"/>
        <v>605152.00417500001</v>
      </c>
      <c r="K4175" s="105">
        <f t="shared" si="460"/>
        <v>0</v>
      </c>
      <c r="L4175" s="106">
        <f t="shared" si="461"/>
        <v>0</v>
      </c>
    </row>
    <row r="4176" spans="1:12" x14ac:dyDescent="0.3">
      <c r="A4176" s="104" t="s">
        <v>8723</v>
      </c>
      <c r="B4176" s="104" t="s">
        <v>8724</v>
      </c>
      <c r="C4176" s="105">
        <v>4052</v>
      </c>
      <c r="D4176" s="105">
        <v>15455</v>
      </c>
      <c r="E4176" s="106">
        <f t="shared" si="455"/>
        <v>3.8141658440276407</v>
      </c>
      <c r="F4176" s="107">
        <f t="shared" si="456"/>
        <v>63</v>
      </c>
      <c r="G4176" s="107">
        <f>COUNTIF(Data_Eksportir!$H$2:$H$3401,A4176)</f>
        <v>0</v>
      </c>
      <c r="H4176" s="104" t="str">
        <f t="shared" si="457"/>
        <v>1 – 5</v>
      </c>
      <c r="I4176" s="104" t="str">
        <f t="shared" si="458"/>
        <v>Di bawah ambang nilai</v>
      </c>
      <c r="J4176" s="106">
        <f t="shared" si="459"/>
        <v>15455.004176</v>
      </c>
      <c r="K4176" s="105">
        <f t="shared" si="460"/>
        <v>0</v>
      </c>
      <c r="L4176" s="106">
        <f t="shared" si="461"/>
        <v>0</v>
      </c>
    </row>
    <row r="4177" spans="1:12" x14ac:dyDescent="0.3">
      <c r="A4177" s="104" t="s">
        <v>8725</v>
      </c>
      <c r="B4177" s="104" t="s">
        <v>8726</v>
      </c>
      <c r="C4177" s="105">
        <v>15</v>
      </c>
      <c r="D4177" s="105">
        <v>280</v>
      </c>
      <c r="E4177" s="106">
        <f t="shared" si="455"/>
        <v>18.666666666666668</v>
      </c>
      <c r="F4177" s="107">
        <f t="shared" si="456"/>
        <v>63</v>
      </c>
      <c r="G4177" s="107">
        <f>COUNTIF(Data_Eksportir!$H$2:$H$3401,A4177)</f>
        <v>0</v>
      </c>
      <c r="H4177" s="104" t="str">
        <f t="shared" si="457"/>
        <v>5 – 20</v>
      </c>
      <c r="I4177" s="104" t="str">
        <f t="shared" si="458"/>
        <v>Di bawah ambang nilai</v>
      </c>
      <c r="J4177" s="106">
        <f t="shared" si="459"/>
        <v>280.00417700000003</v>
      </c>
      <c r="K4177" s="105">
        <f t="shared" si="460"/>
        <v>0</v>
      </c>
      <c r="L4177" s="106">
        <f t="shared" si="461"/>
        <v>0</v>
      </c>
    </row>
    <row r="4178" spans="1:12" x14ac:dyDescent="0.3">
      <c r="A4178" s="104" t="s">
        <v>8727</v>
      </c>
      <c r="B4178" s="104" t="s">
        <v>8728</v>
      </c>
      <c r="C4178" s="105">
        <v>221676</v>
      </c>
      <c r="D4178" s="105">
        <v>2160386</v>
      </c>
      <c r="E4178" s="106">
        <f t="shared" si="455"/>
        <v>9.7456919107165412</v>
      </c>
      <c r="F4178" s="107">
        <f t="shared" si="456"/>
        <v>63</v>
      </c>
      <c r="G4178" s="107">
        <f>COUNTIF(Data_Eksportir!$H$2:$H$3401,A4178)</f>
        <v>0</v>
      </c>
      <c r="H4178" s="104" t="str">
        <f t="shared" si="457"/>
        <v>5 – 20</v>
      </c>
      <c r="I4178" s="104" t="str">
        <f t="shared" si="458"/>
        <v>Di bawah ambang nilai</v>
      </c>
      <c r="J4178" s="106">
        <f t="shared" si="459"/>
        <v>2160386.0041780001</v>
      </c>
      <c r="K4178" s="105">
        <f t="shared" si="460"/>
        <v>0</v>
      </c>
      <c r="L4178" s="106">
        <f t="shared" si="461"/>
        <v>0</v>
      </c>
    </row>
    <row r="4179" spans="1:12" x14ac:dyDescent="0.3">
      <c r="A4179" s="104" t="s">
        <v>8729</v>
      </c>
      <c r="B4179" s="104" t="s">
        <v>8730</v>
      </c>
      <c r="C4179" s="105">
        <v>3037</v>
      </c>
      <c r="D4179" s="105">
        <v>2867</v>
      </c>
      <c r="E4179" s="106">
        <f t="shared" si="455"/>
        <v>0.94402370760619037</v>
      </c>
      <c r="F4179" s="107">
        <f t="shared" si="456"/>
        <v>63</v>
      </c>
      <c r="G4179" s="107">
        <f>COUNTIF(Data_Eksportir!$H$2:$H$3401,A4179)</f>
        <v>0</v>
      </c>
      <c r="H4179" s="104" t="str">
        <f t="shared" si="457"/>
        <v>Di bawah 1</v>
      </c>
      <c r="I4179" s="104" t="str">
        <f t="shared" si="458"/>
        <v>Di bawah ambang nilai</v>
      </c>
      <c r="J4179" s="106">
        <f t="shared" si="459"/>
        <v>2867.004179</v>
      </c>
      <c r="K4179" s="105">
        <f t="shared" si="460"/>
        <v>0</v>
      </c>
      <c r="L4179" s="106">
        <f t="shared" si="461"/>
        <v>0</v>
      </c>
    </row>
    <row r="4180" spans="1:12" x14ac:dyDescent="0.3">
      <c r="A4180" s="104" t="s">
        <v>8731</v>
      </c>
      <c r="B4180" s="104" t="s">
        <v>8732</v>
      </c>
      <c r="C4180" s="105">
        <v>200</v>
      </c>
      <c r="D4180" s="105">
        <v>500</v>
      </c>
      <c r="E4180" s="106">
        <f t="shared" si="455"/>
        <v>2.5</v>
      </c>
      <c r="F4180" s="107">
        <f t="shared" si="456"/>
        <v>63</v>
      </c>
      <c r="G4180" s="107">
        <f>COUNTIF(Data_Eksportir!$H$2:$H$3401,A4180)</f>
        <v>0</v>
      </c>
      <c r="H4180" s="104" t="str">
        <f t="shared" si="457"/>
        <v>1 – 5</v>
      </c>
      <c r="I4180" s="104" t="str">
        <f t="shared" si="458"/>
        <v>Di bawah ambang nilai</v>
      </c>
      <c r="J4180" s="106">
        <f t="shared" si="459"/>
        <v>500.00418000000002</v>
      </c>
      <c r="K4180" s="105">
        <f t="shared" si="460"/>
        <v>0</v>
      </c>
      <c r="L4180" s="106">
        <f t="shared" si="461"/>
        <v>0</v>
      </c>
    </row>
    <row r="4181" spans="1:12" x14ac:dyDescent="0.3">
      <c r="A4181" s="104" t="s">
        <v>8733</v>
      </c>
      <c r="B4181" s="104" t="s">
        <v>8734</v>
      </c>
      <c r="C4181" s="105">
        <v>415</v>
      </c>
      <c r="D4181" s="105">
        <v>4232</v>
      </c>
      <c r="E4181" s="106">
        <f t="shared" si="455"/>
        <v>10.197590361445783</v>
      </c>
      <c r="F4181" s="107">
        <f t="shared" si="456"/>
        <v>63</v>
      </c>
      <c r="G4181" s="107">
        <f>COUNTIF(Data_Eksportir!$H$2:$H$3401,A4181)</f>
        <v>0</v>
      </c>
      <c r="H4181" s="104" t="str">
        <f t="shared" si="457"/>
        <v>5 – 20</v>
      </c>
      <c r="I4181" s="104" t="str">
        <f t="shared" si="458"/>
        <v>Di bawah ambang nilai</v>
      </c>
      <c r="J4181" s="106">
        <f t="shared" si="459"/>
        <v>4232.0041810000002</v>
      </c>
      <c r="K4181" s="105">
        <f t="shared" si="460"/>
        <v>0</v>
      </c>
      <c r="L4181" s="106">
        <f t="shared" si="461"/>
        <v>0</v>
      </c>
    </row>
    <row r="4182" spans="1:12" x14ac:dyDescent="0.3">
      <c r="A4182" s="104" t="s">
        <v>8735</v>
      </c>
      <c r="B4182" s="104" t="s">
        <v>8736</v>
      </c>
      <c r="C4182" s="105">
        <v>25395</v>
      </c>
      <c r="D4182" s="105">
        <v>716758</v>
      </c>
      <c r="E4182" s="106">
        <f t="shared" si="455"/>
        <v>28.224374876944282</v>
      </c>
      <c r="F4182" s="107">
        <f t="shared" si="456"/>
        <v>63</v>
      </c>
      <c r="G4182" s="107">
        <f>COUNTIF(Data_Eksportir!$H$2:$H$3401,A4182)</f>
        <v>0</v>
      </c>
      <c r="H4182" s="104" t="str">
        <f t="shared" si="457"/>
        <v>20 – 100</v>
      </c>
      <c r="I4182" s="104" t="str">
        <f t="shared" si="458"/>
        <v>Di bawah ambang nilai</v>
      </c>
      <c r="J4182" s="106">
        <f t="shared" si="459"/>
        <v>716758.00418199995</v>
      </c>
      <c r="K4182" s="105">
        <f t="shared" si="460"/>
        <v>0</v>
      </c>
      <c r="L4182" s="106">
        <f t="shared" si="461"/>
        <v>0</v>
      </c>
    </row>
    <row r="4183" spans="1:12" x14ac:dyDescent="0.3">
      <c r="A4183" s="104" t="s">
        <v>8737</v>
      </c>
      <c r="B4183" s="104" t="s">
        <v>8738</v>
      </c>
      <c r="C4183" s="105">
        <v>31</v>
      </c>
      <c r="D4183" s="105">
        <v>1561</v>
      </c>
      <c r="E4183" s="106">
        <f t="shared" si="455"/>
        <v>50.354838709677416</v>
      </c>
      <c r="F4183" s="107">
        <f t="shared" si="456"/>
        <v>63</v>
      </c>
      <c r="G4183" s="107">
        <f>COUNTIF(Data_Eksportir!$H$2:$H$3401,A4183)</f>
        <v>0</v>
      </c>
      <c r="H4183" s="104" t="str">
        <f t="shared" si="457"/>
        <v>20 – 100</v>
      </c>
      <c r="I4183" s="104" t="str">
        <f t="shared" si="458"/>
        <v>Di bawah ambang nilai</v>
      </c>
      <c r="J4183" s="106">
        <f t="shared" si="459"/>
        <v>1561.004183</v>
      </c>
      <c r="K4183" s="105">
        <f t="shared" si="460"/>
        <v>0</v>
      </c>
      <c r="L4183" s="106">
        <f t="shared" si="461"/>
        <v>0</v>
      </c>
    </row>
    <row r="4184" spans="1:12" x14ac:dyDescent="0.3">
      <c r="A4184" s="104" t="s">
        <v>8739</v>
      </c>
      <c r="B4184" s="104" t="s">
        <v>8740</v>
      </c>
      <c r="C4184" s="105">
        <v>27594</v>
      </c>
      <c r="D4184" s="105">
        <v>185556</v>
      </c>
      <c r="E4184" s="106">
        <f t="shared" si="455"/>
        <v>6.724505327245053</v>
      </c>
      <c r="F4184" s="107">
        <f t="shared" si="456"/>
        <v>63</v>
      </c>
      <c r="G4184" s="107">
        <f>COUNTIF(Data_Eksportir!$H$2:$H$3401,A4184)</f>
        <v>0</v>
      </c>
      <c r="H4184" s="104" t="str">
        <f t="shared" si="457"/>
        <v>5 – 20</v>
      </c>
      <c r="I4184" s="104" t="str">
        <f t="shared" si="458"/>
        <v>Di bawah ambang nilai</v>
      </c>
      <c r="J4184" s="106">
        <f t="shared" si="459"/>
        <v>185556.00418399999</v>
      </c>
      <c r="K4184" s="105">
        <f t="shared" si="460"/>
        <v>0</v>
      </c>
      <c r="L4184" s="106">
        <f t="shared" si="461"/>
        <v>0</v>
      </c>
    </row>
    <row r="4185" spans="1:12" x14ac:dyDescent="0.3">
      <c r="A4185" s="104" t="s">
        <v>8741</v>
      </c>
      <c r="B4185" s="104" t="s">
        <v>8742</v>
      </c>
      <c r="C4185" s="105">
        <v>975569</v>
      </c>
      <c r="D4185" s="105">
        <v>3418358</v>
      </c>
      <c r="E4185" s="106">
        <f t="shared" si="455"/>
        <v>3.5039633280680302</v>
      </c>
      <c r="F4185" s="107">
        <f t="shared" si="456"/>
        <v>63</v>
      </c>
      <c r="G4185" s="107">
        <f>COUNTIF(Data_Eksportir!$H$2:$H$3401,A4185)</f>
        <v>0</v>
      </c>
      <c r="H4185" s="104" t="str">
        <f t="shared" si="457"/>
        <v>1 – 5</v>
      </c>
      <c r="I4185" s="104" t="str">
        <f t="shared" si="458"/>
        <v>Di bawah ambang nilai</v>
      </c>
      <c r="J4185" s="106">
        <f t="shared" si="459"/>
        <v>3418358.004185</v>
      </c>
      <c r="K4185" s="105">
        <f t="shared" si="460"/>
        <v>0</v>
      </c>
      <c r="L4185" s="106">
        <f t="shared" si="461"/>
        <v>0</v>
      </c>
    </row>
    <row r="4186" spans="1:12" x14ac:dyDescent="0.3">
      <c r="A4186" s="104" t="s">
        <v>8743</v>
      </c>
      <c r="B4186" s="104" t="s">
        <v>8744</v>
      </c>
      <c r="C4186" s="105">
        <v>13048</v>
      </c>
      <c r="D4186" s="105">
        <v>429339</v>
      </c>
      <c r="E4186" s="106">
        <f t="shared" si="455"/>
        <v>32.904583077866342</v>
      </c>
      <c r="F4186" s="107">
        <f t="shared" si="456"/>
        <v>63</v>
      </c>
      <c r="G4186" s="107">
        <f>COUNTIF(Data_Eksportir!$H$2:$H$3401,A4186)</f>
        <v>0</v>
      </c>
      <c r="H4186" s="104" t="str">
        <f t="shared" si="457"/>
        <v>20 – 100</v>
      </c>
      <c r="I4186" s="104" t="str">
        <f t="shared" si="458"/>
        <v>Di bawah ambang nilai</v>
      </c>
      <c r="J4186" s="106">
        <f t="shared" si="459"/>
        <v>429339.00418599998</v>
      </c>
      <c r="K4186" s="105">
        <f t="shared" si="460"/>
        <v>0</v>
      </c>
      <c r="L4186" s="106">
        <f t="shared" si="461"/>
        <v>0</v>
      </c>
    </row>
    <row r="4187" spans="1:12" x14ac:dyDescent="0.3">
      <c r="A4187" s="104" t="s">
        <v>8745</v>
      </c>
      <c r="B4187" s="104" t="s">
        <v>8746</v>
      </c>
      <c r="C4187" s="105">
        <v>1822</v>
      </c>
      <c r="D4187" s="105">
        <v>22711</v>
      </c>
      <c r="E4187" s="106">
        <f t="shared" si="455"/>
        <v>12.464873765093303</v>
      </c>
      <c r="F4187" s="107">
        <f t="shared" si="456"/>
        <v>63</v>
      </c>
      <c r="G4187" s="107">
        <f>COUNTIF(Data_Eksportir!$H$2:$H$3401,A4187)</f>
        <v>0</v>
      </c>
      <c r="H4187" s="104" t="str">
        <f t="shared" si="457"/>
        <v>5 – 20</v>
      </c>
      <c r="I4187" s="104" t="str">
        <f t="shared" si="458"/>
        <v>Di bawah ambang nilai</v>
      </c>
      <c r="J4187" s="106">
        <f t="shared" si="459"/>
        <v>22711.004186999999</v>
      </c>
      <c r="K4187" s="105">
        <f t="shared" si="460"/>
        <v>0</v>
      </c>
      <c r="L4187" s="106">
        <f t="shared" si="461"/>
        <v>0</v>
      </c>
    </row>
    <row r="4188" spans="1:12" x14ac:dyDescent="0.3">
      <c r="A4188" s="104" t="s">
        <v>8747</v>
      </c>
      <c r="B4188" s="104" t="s">
        <v>8748</v>
      </c>
      <c r="C4188" s="105">
        <v>19558</v>
      </c>
      <c r="D4188" s="105">
        <v>88311</v>
      </c>
      <c r="E4188" s="106">
        <f t="shared" si="455"/>
        <v>4.5153389917169449</v>
      </c>
      <c r="F4188" s="107">
        <f t="shared" si="456"/>
        <v>63</v>
      </c>
      <c r="G4188" s="107">
        <f>COUNTIF(Data_Eksportir!$H$2:$H$3401,A4188)</f>
        <v>0</v>
      </c>
      <c r="H4188" s="104" t="str">
        <f t="shared" si="457"/>
        <v>1 – 5</v>
      </c>
      <c r="I4188" s="104" t="str">
        <f t="shared" si="458"/>
        <v>Di bawah ambang nilai</v>
      </c>
      <c r="J4188" s="106">
        <f t="shared" si="459"/>
        <v>88311.004188000006</v>
      </c>
      <c r="K4188" s="105">
        <f t="shared" si="460"/>
        <v>0</v>
      </c>
      <c r="L4188" s="106">
        <f t="shared" si="461"/>
        <v>0</v>
      </c>
    </row>
    <row r="4189" spans="1:12" x14ac:dyDescent="0.3">
      <c r="A4189" s="104" t="s">
        <v>8749</v>
      </c>
      <c r="B4189" s="104" t="s">
        <v>8750</v>
      </c>
      <c r="C4189" s="105">
        <v>1189</v>
      </c>
      <c r="D4189" s="105">
        <v>29375</v>
      </c>
      <c r="E4189" s="106">
        <f t="shared" si="455"/>
        <v>24.705634987384357</v>
      </c>
      <c r="F4189" s="107">
        <f t="shared" si="456"/>
        <v>63</v>
      </c>
      <c r="G4189" s="107">
        <f>COUNTIF(Data_Eksportir!$H$2:$H$3401,A4189)</f>
        <v>0</v>
      </c>
      <c r="H4189" s="104" t="str">
        <f t="shared" si="457"/>
        <v>20 – 100</v>
      </c>
      <c r="I4189" s="104" t="str">
        <f t="shared" si="458"/>
        <v>Di bawah ambang nilai</v>
      </c>
      <c r="J4189" s="106">
        <f t="shared" si="459"/>
        <v>29375.004188999999</v>
      </c>
      <c r="K4189" s="105">
        <f t="shared" si="460"/>
        <v>0</v>
      </c>
      <c r="L4189" s="106">
        <f t="shared" si="461"/>
        <v>0</v>
      </c>
    </row>
    <row r="4190" spans="1:12" x14ac:dyDescent="0.3">
      <c r="A4190" s="104" t="s">
        <v>8751</v>
      </c>
      <c r="B4190" s="104" t="s">
        <v>8752</v>
      </c>
      <c r="C4190" s="105">
        <v>89354</v>
      </c>
      <c r="D4190" s="105">
        <v>1221857</v>
      </c>
      <c r="E4190" s="106">
        <f t="shared" si="455"/>
        <v>13.674340264565661</v>
      </c>
      <c r="F4190" s="107">
        <f t="shared" si="456"/>
        <v>63</v>
      </c>
      <c r="G4190" s="107">
        <f>COUNTIF(Data_Eksportir!$H$2:$H$3401,A4190)</f>
        <v>0</v>
      </c>
      <c r="H4190" s="104" t="str">
        <f t="shared" si="457"/>
        <v>5 – 20</v>
      </c>
      <c r="I4190" s="104" t="str">
        <f t="shared" si="458"/>
        <v>Di bawah ambang nilai</v>
      </c>
      <c r="J4190" s="106">
        <f t="shared" si="459"/>
        <v>1221857.00419</v>
      </c>
      <c r="K4190" s="105">
        <f t="shared" si="460"/>
        <v>0</v>
      </c>
      <c r="L4190" s="106">
        <f t="shared" si="461"/>
        <v>0</v>
      </c>
    </row>
    <row r="4191" spans="1:12" x14ac:dyDescent="0.3">
      <c r="A4191" s="104" t="s">
        <v>8753</v>
      </c>
      <c r="B4191" s="104" t="s">
        <v>8754</v>
      </c>
      <c r="C4191" s="105">
        <v>7187</v>
      </c>
      <c r="D4191" s="105">
        <v>80457</v>
      </c>
      <c r="E4191" s="106">
        <f t="shared" si="455"/>
        <v>11.194796159732851</v>
      </c>
      <c r="F4191" s="107">
        <f t="shared" si="456"/>
        <v>63</v>
      </c>
      <c r="G4191" s="107">
        <f>COUNTIF(Data_Eksportir!$H$2:$H$3401,A4191)</f>
        <v>0</v>
      </c>
      <c r="H4191" s="104" t="str">
        <f t="shared" si="457"/>
        <v>5 – 20</v>
      </c>
      <c r="I4191" s="104" t="str">
        <f t="shared" si="458"/>
        <v>Di bawah ambang nilai</v>
      </c>
      <c r="J4191" s="106">
        <f t="shared" si="459"/>
        <v>80457.004191</v>
      </c>
      <c r="K4191" s="105">
        <f t="shared" si="460"/>
        <v>0</v>
      </c>
      <c r="L4191" s="106">
        <f t="shared" si="461"/>
        <v>0</v>
      </c>
    </row>
    <row r="4192" spans="1:12" x14ac:dyDescent="0.3">
      <c r="A4192" s="104" t="s">
        <v>8755</v>
      </c>
      <c r="B4192" s="104" t="s">
        <v>8756</v>
      </c>
      <c r="C4192" s="105">
        <v>24300</v>
      </c>
      <c r="D4192" s="105">
        <v>480514</v>
      </c>
      <c r="E4192" s="106">
        <f t="shared" si="455"/>
        <v>19.774238683127571</v>
      </c>
      <c r="F4192" s="107">
        <f t="shared" si="456"/>
        <v>63</v>
      </c>
      <c r="G4192" s="107">
        <f>COUNTIF(Data_Eksportir!$H$2:$H$3401,A4192)</f>
        <v>2</v>
      </c>
      <c r="H4192" s="104" t="str">
        <f t="shared" si="457"/>
        <v>5 – 20</v>
      </c>
      <c r="I4192" s="104" t="str">
        <f t="shared" si="458"/>
        <v>Di bawah ambang nilai</v>
      </c>
      <c r="J4192" s="106">
        <f t="shared" si="459"/>
        <v>480514.00419200002</v>
      </c>
      <c r="K4192" s="105">
        <f t="shared" si="460"/>
        <v>0</v>
      </c>
      <c r="L4192" s="106">
        <f t="shared" si="461"/>
        <v>0</v>
      </c>
    </row>
    <row r="4193" spans="1:12" x14ac:dyDescent="0.3">
      <c r="A4193" s="104" t="s">
        <v>8757</v>
      </c>
      <c r="B4193" s="104" t="s">
        <v>8758</v>
      </c>
      <c r="C4193" s="105">
        <v>543385</v>
      </c>
      <c r="D4193" s="105">
        <v>4665944</v>
      </c>
      <c r="E4193" s="106">
        <f t="shared" si="455"/>
        <v>8.5868104566743657</v>
      </c>
      <c r="F4193" s="107">
        <f t="shared" si="456"/>
        <v>63</v>
      </c>
      <c r="G4193" s="107">
        <f>COUNTIF(Data_Eksportir!$H$2:$H$3401,A4193)</f>
        <v>3</v>
      </c>
      <c r="H4193" s="104" t="str">
        <f t="shared" si="457"/>
        <v>5 – 20</v>
      </c>
      <c r="I4193" s="104" t="str">
        <f t="shared" si="458"/>
        <v>Di bawah ambang nilai</v>
      </c>
      <c r="J4193" s="106">
        <f t="shared" si="459"/>
        <v>4665944.0041929996</v>
      </c>
      <c r="K4193" s="105">
        <f t="shared" si="460"/>
        <v>0</v>
      </c>
      <c r="L4193" s="106">
        <f t="shared" si="461"/>
        <v>0</v>
      </c>
    </row>
    <row r="4194" spans="1:12" x14ac:dyDescent="0.3">
      <c r="A4194" s="104" t="s">
        <v>8759</v>
      </c>
      <c r="B4194" s="104" t="s">
        <v>8760</v>
      </c>
      <c r="C4194" s="105">
        <v>2580</v>
      </c>
      <c r="D4194" s="105">
        <v>35090</v>
      </c>
      <c r="E4194" s="106">
        <f t="shared" si="455"/>
        <v>13.60077519379845</v>
      </c>
      <c r="F4194" s="107">
        <f t="shared" si="456"/>
        <v>63</v>
      </c>
      <c r="G4194" s="107">
        <f>COUNTIF(Data_Eksportir!$H$2:$H$3401,A4194)</f>
        <v>0</v>
      </c>
      <c r="H4194" s="104" t="str">
        <f t="shared" si="457"/>
        <v>5 – 20</v>
      </c>
      <c r="I4194" s="104" t="str">
        <f t="shared" si="458"/>
        <v>Di bawah ambang nilai</v>
      </c>
      <c r="J4194" s="106">
        <f t="shared" si="459"/>
        <v>35090.004194000001</v>
      </c>
      <c r="K4194" s="105">
        <f t="shared" si="460"/>
        <v>0</v>
      </c>
      <c r="L4194" s="106">
        <f t="shared" si="461"/>
        <v>0</v>
      </c>
    </row>
    <row r="4195" spans="1:12" x14ac:dyDescent="0.3">
      <c r="A4195" s="104" t="s">
        <v>8761</v>
      </c>
      <c r="B4195" s="104" t="s">
        <v>8762</v>
      </c>
      <c r="C4195" s="105">
        <v>242737</v>
      </c>
      <c r="D4195" s="105">
        <v>386460</v>
      </c>
      <c r="E4195" s="106">
        <f t="shared" si="455"/>
        <v>1.5920935003728316</v>
      </c>
      <c r="F4195" s="107">
        <f t="shared" si="456"/>
        <v>63</v>
      </c>
      <c r="G4195" s="107">
        <f>COUNTIF(Data_Eksportir!$H$2:$H$3401,A4195)</f>
        <v>0</v>
      </c>
      <c r="H4195" s="104" t="str">
        <f t="shared" si="457"/>
        <v>1 – 5</v>
      </c>
      <c r="I4195" s="104" t="str">
        <f t="shared" si="458"/>
        <v>Di bawah ambang nilai</v>
      </c>
      <c r="J4195" s="106">
        <f t="shared" si="459"/>
        <v>386460.00419499999</v>
      </c>
      <c r="K4195" s="105">
        <f t="shared" si="460"/>
        <v>0</v>
      </c>
      <c r="L4195" s="106">
        <f t="shared" si="461"/>
        <v>0</v>
      </c>
    </row>
    <row r="4196" spans="1:12" x14ac:dyDescent="0.3">
      <c r="A4196" s="104" t="s">
        <v>8763</v>
      </c>
      <c r="B4196" s="104" t="s">
        <v>8764</v>
      </c>
      <c r="C4196" s="105">
        <v>2309926</v>
      </c>
      <c r="D4196" s="105">
        <v>915830</v>
      </c>
      <c r="E4196" s="106">
        <f t="shared" si="455"/>
        <v>0.39647590442291225</v>
      </c>
      <c r="F4196" s="107">
        <f t="shared" si="456"/>
        <v>63</v>
      </c>
      <c r="G4196" s="107">
        <f>COUNTIF(Data_Eksportir!$H$2:$H$3401,A4196)</f>
        <v>0</v>
      </c>
      <c r="H4196" s="104" t="str">
        <f t="shared" si="457"/>
        <v>Di bawah 1</v>
      </c>
      <c r="I4196" s="104" t="str">
        <f t="shared" si="458"/>
        <v>Di bawah ambang nilai</v>
      </c>
      <c r="J4196" s="106">
        <f t="shared" si="459"/>
        <v>915830.00419600005</v>
      </c>
      <c r="K4196" s="105">
        <f t="shared" si="460"/>
        <v>0</v>
      </c>
      <c r="L4196" s="106">
        <f t="shared" si="461"/>
        <v>0</v>
      </c>
    </row>
    <row r="4197" spans="1:12" x14ac:dyDescent="0.3">
      <c r="A4197" s="104" t="s">
        <v>8765</v>
      </c>
      <c r="B4197" s="104" t="s">
        <v>8766</v>
      </c>
      <c r="C4197" s="105">
        <v>412125</v>
      </c>
      <c r="D4197" s="105">
        <v>146128</v>
      </c>
      <c r="E4197" s="106">
        <f t="shared" si="455"/>
        <v>0.35457203518350017</v>
      </c>
      <c r="F4197" s="107">
        <f t="shared" si="456"/>
        <v>63</v>
      </c>
      <c r="G4197" s="107">
        <f>COUNTIF(Data_Eksportir!$H$2:$H$3401,A4197)</f>
        <v>0</v>
      </c>
      <c r="H4197" s="104" t="str">
        <f t="shared" si="457"/>
        <v>Di bawah 1</v>
      </c>
      <c r="I4197" s="104" t="str">
        <f t="shared" si="458"/>
        <v>Di bawah ambang nilai</v>
      </c>
      <c r="J4197" s="106">
        <f t="shared" si="459"/>
        <v>146128.004197</v>
      </c>
      <c r="K4197" s="105">
        <f t="shared" si="460"/>
        <v>0</v>
      </c>
      <c r="L4197" s="106">
        <f t="shared" si="461"/>
        <v>0</v>
      </c>
    </row>
    <row r="4198" spans="1:12" x14ac:dyDescent="0.3">
      <c r="A4198" s="104" t="s">
        <v>8767</v>
      </c>
      <c r="B4198" s="104" t="s">
        <v>8768</v>
      </c>
      <c r="C4198" s="105">
        <v>39030</v>
      </c>
      <c r="D4198" s="105">
        <v>7644390</v>
      </c>
      <c r="E4198" s="106">
        <f t="shared" si="455"/>
        <v>195.85933897002306</v>
      </c>
      <c r="F4198" s="107">
        <f t="shared" si="456"/>
        <v>63</v>
      </c>
      <c r="G4198" s="107">
        <f>COUNTIF(Data_Eksportir!$H$2:$H$3401,A4198)</f>
        <v>0</v>
      </c>
      <c r="H4198" s="104" t="str">
        <f t="shared" si="457"/>
        <v>100 ke atas</v>
      </c>
      <c r="I4198" s="104" t="str">
        <f t="shared" si="458"/>
        <v>Di bawah ambang nilai</v>
      </c>
      <c r="J4198" s="106">
        <f t="shared" si="459"/>
        <v>7644390.0041979998</v>
      </c>
      <c r="K4198" s="105">
        <f t="shared" si="460"/>
        <v>0</v>
      </c>
      <c r="L4198" s="106">
        <f t="shared" si="461"/>
        <v>0</v>
      </c>
    </row>
    <row r="4199" spans="1:12" x14ac:dyDescent="0.3">
      <c r="A4199" s="104" t="s">
        <v>8769</v>
      </c>
      <c r="B4199" s="104" t="s">
        <v>8770</v>
      </c>
      <c r="C4199" s="105">
        <v>683</v>
      </c>
      <c r="D4199" s="105">
        <v>18819</v>
      </c>
      <c r="E4199" s="106">
        <f t="shared" si="455"/>
        <v>27.553440702781845</v>
      </c>
      <c r="F4199" s="107">
        <f t="shared" si="456"/>
        <v>64</v>
      </c>
      <c r="G4199" s="107">
        <f>COUNTIF(Data_Eksportir!$H$2:$H$3401,A4199)</f>
        <v>1</v>
      </c>
      <c r="H4199" s="104" t="str">
        <f t="shared" si="457"/>
        <v>20 – 100</v>
      </c>
      <c r="I4199" s="104" t="str">
        <f t="shared" si="458"/>
        <v>Di bawah ambang nilai</v>
      </c>
      <c r="J4199" s="106">
        <f t="shared" si="459"/>
        <v>18819.004198999999</v>
      </c>
      <c r="K4199" s="105">
        <f t="shared" si="460"/>
        <v>0</v>
      </c>
      <c r="L4199" s="106">
        <f t="shared" si="461"/>
        <v>0</v>
      </c>
    </row>
    <row r="4200" spans="1:12" x14ac:dyDescent="0.3">
      <c r="A4200" s="104" t="s">
        <v>8771</v>
      </c>
      <c r="B4200" s="104" t="s">
        <v>8772</v>
      </c>
      <c r="C4200" s="105">
        <v>3100</v>
      </c>
      <c r="D4200" s="105">
        <v>2170</v>
      </c>
      <c r="E4200" s="106">
        <f t="shared" si="455"/>
        <v>0.7</v>
      </c>
      <c r="F4200" s="107">
        <f t="shared" si="456"/>
        <v>64</v>
      </c>
      <c r="G4200" s="107">
        <f>COUNTIF(Data_Eksportir!$H$2:$H$3401,A4200)</f>
        <v>0</v>
      </c>
      <c r="H4200" s="104" t="str">
        <f t="shared" si="457"/>
        <v>Di bawah 1</v>
      </c>
      <c r="I4200" s="104" t="str">
        <f t="shared" si="458"/>
        <v>Di bawah ambang nilai</v>
      </c>
      <c r="J4200" s="106">
        <f t="shared" si="459"/>
        <v>2170.0041999999999</v>
      </c>
      <c r="K4200" s="105">
        <f t="shared" si="460"/>
        <v>0</v>
      </c>
      <c r="L4200" s="106">
        <f t="shared" si="461"/>
        <v>0</v>
      </c>
    </row>
    <row r="4201" spans="1:12" x14ac:dyDescent="0.3">
      <c r="A4201" s="104" t="s">
        <v>8773</v>
      </c>
      <c r="B4201" s="104" t="s">
        <v>8774</v>
      </c>
      <c r="C4201" s="105">
        <v>108912</v>
      </c>
      <c r="D4201" s="105">
        <v>288</v>
      </c>
      <c r="E4201" s="106">
        <f t="shared" si="455"/>
        <v>2.644336712208021E-3</v>
      </c>
      <c r="F4201" s="107">
        <f t="shared" si="456"/>
        <v>64</v>
      </c>
      <c r="G4201" s="107">
        <f>COUNTIF(Data_Eksportir!$H$2:$H$3401,A4201)</f>
        <v>0</v>
      </c>
      <c r="H4201" s="104" t="str">
        <f t="shared" si="457"/>
        <v>Di bawah 1</v>
      </c>
      <c r="I4201" s="104" t="str">
        <f t="shared" si="458"/>
        <v>Di bawah ambang nilai</v>
      </c>
      <c r="J4201" s="106">
        <f t="shared" si="459"/>
        <v>288.00420100000002</v>
      </c>
      <c r="K4201" s="105">
        <f t="shared" si="460"/>
        <v>0</v>
      </c>
      <c r="L4201" s="106">
        <f t="shared" si="461"/>
        <v>0</v>
      </c>
    </row>
    <row r="4202" spans="1:12" x14ac:dyDescent="0.3">
      <c r="A4202" s="104" t="s">
        <v>8775</v>
      </c>
      <c r="B4202" s="104" t="s">
        <v>8776</v>
      </c>
      <c r="C4202" s="105">
        <v>18</v>
      </c>
      <c r="D4202" s="105">
        <v>38</v>
      </c>
      <c r="E4202" s="106">
        <f t="shared" si="455"/>
        <v>2.1111111111111112</v>
      </c>
      <c r="F4202" s="107">
        <f t="shared" si="456"/>
        <v>64</v>
      </c>
      <c r="G4202" s="107">
        <f>COUNTIF(Data_Eksportir!$H$2:$H$3401,A4202)</f>
        <v>0</v>
      </c>
      <c r="H4202" s="104" t="str">
        <f t="shared" si="457"/>
        <v>1 – 5</v>
      </c>
      <c r="I4202" s="104" t="str">
        <f t="shared" si="458"/>
        <v>Di bawah ambang nilai</v>
      </c>
      <c r="J4202" s="106">
        <f t="shared" si="459"/>
        <v>38.004201999999999</v>
      </c>
      <c r="K4202" s="105">
        <f t="shared" si="460"/>
        <v>0</v>
      </c>
      <c r="L4202" s="106">
        <f t="shared" si="461"/>
        <v>0</v>
      </c>
    </row>
    <row r="4203" spans="1:12" x14ac:dyDescent="0.3">
      <c r="A4203" s="104" t="s">
        <v>8777</v>
      </c>
      <c r="B4203" s="104" t="s">
        <v>8778</v>
      </c>
      <c r="C4203" s="105">
        <v>273686</v>
      </c>
      <c r="D4203" s="105">
        <v>964453</v>
      </c>
      <c r="E4203" s="106">
        <f t="shared" si="455"/>
        <v>3.523939843470254</v>
      </c>
      <c r="F4203" s="107">
        <f t="shared" si="456"/>
        <v>64</v>
      </c>
      <c r="G4203" s="107">
        <f>COUNTIF(Data_Eksportir!$H$2:$H$3401,A4203)</f>
        <v>0</v>
      </c>
      <c r="H4203" s="104" t="str">
        <f t="shared" si="457"/>
        <v>1 – 5</v>
      </c>
      <c r="I4203" s="104" t="str">
        <f t="shared" si="458"/>
        <v>Di bawah ambang nilai</v>
      </c>
      <c r="J4203" s="106">
        <f t="shared" si="459"/>
        <v>964453.00420299999</v>
      </c>
      <c r="K4203" s="105">
        <f t="shared" si="460"/>
        <v>0</v>
      </c>
      <c r="L4203" s="106">
        <f t="shared" si="461"/>
        <v>0</v>
      </c>
    </row>
    <row r="4204" spans="1:12" x14ac:dyDescent="0.3">
      <c r="A4204" s="104" t="s">
        <v>8779</v>
      </c>
      <c r="B4204" s="104" t="s">
        <v>8780</v>
      </c>
      <c r="C4204" s="105">
        <v>5112</v>
      </c>
      <c r="D4204" s="105">
        <v>137929</v>
      </c>
      <c r="E4204" s="106">
        <f t="shared" si="455"/>
        <v>26.981416275430359</v>
      </c>
      <c r="F4204" s="107">
        <f t="shared" si="456"/>
        <v>64</v>
      </c>
      <c r="G4204" s="107">
        <f>COUNTIF(Data_Eksportir!$H$2:$H$3401,A4204)</f>
        <v>0</v>
      </c>
      <c r="H4204" s="104" t="str">
        <f t="shared" si="457"/>
        <v>20 – 100</v>
      </c>
      <c r="I4204" s="104" t="str">
        <f t="shared" si="458"/>
        <v>Di bawah ambang nilai</v>
      </c>
      <c r="J4204" s="106">
        <f t="shared" si="459"/>
        <v>137929.004204</v>
      </c>
      <c r="K4204" s="105">
        <f t="shared" si="460"/>
        <v>0</v>
      </c>
      <c r="L4204" s="106">
        <f t="shared" si="461"/>
        <v>0</v>
      </c>
    </row>
    <row r="4205" spans="1:12" x14ac:dyDescent="0.3">
      <c r="A4205" s="104" t="s">
        <v>8781</v>
      </c>
      <c r="B4205" s="104" t="s">
        <v>8782</v>
      </c>
      <c r="C4205" s="105">
        <v>34685</v>
      </c>
      <c r="D4205" s="105">
        <v>870848</v>
      </c>
      <c r="E4205" s="106">
        <f t="shared" si="455"/>
        <v>25.107337465763298</v>
      </c>
      <c r="F4205" s="107">
        <f t="shared" si="456"/>
        <v>64</v>
      </c>
      <c r="G4205" s="107">
        <f>COUNTIF(Data_Eksportir!$H$2:$H$3401,A4205)</f>
        <v>0</v>
      </c>
      <c r="H4205" s="104" t="str">
        <f t="shared" si="457"/>
        <v>20 – 100</v>
      </c>
      <c r="I4205" s="104" t="str">
        <f t="shared" si="458"/>
        <v>Di bawah ambang nilai</v>
      </c>
      <c r="J4205" s="106">
        <f t="shared" si="459"/>
        <v>870848.004205</v>
      </c>
      <c r="K4205" s="105">
        <f t="shared" si="460"/>
        <v>0</v>
      </c>
      <c r="L4205" s="106">
        <f t="shared" si="461"/>
        <v>0</v>
      </c>
    </row>
    <row r="4206" spans="1:12" x14ac:dyDescent="0.3">
      <c r="A4206" s="104" t="s">
        <v>8783</v>
      </c>
      <c r="B4206" s="104" t="s">
        <v>8784</v>
      </c>
      <c r="C4206" s="105">
        <v>25337424</v>
      </c>
      <c r="D4206" s="105">
        <v>600129837</v>
      </c>
      <c r="E4206" s="106">
        <f t="shared" si="455"/>
        <v>23.685511084315436</v>
      </c>
      <c r="F4206" s="107">
        <f t="shared" si="456"/>
        <v>64</v>
      </c>
      <c r="G4206" s="107">
        <f>COUNTIF(Data_Eksportir!$H$2:$H$3401,A4206)</f>
        <v>0</v>
      </c>
      <c r="H4206" s="104" t="str">
        <f t="shared" si="457"/>
        <v>20 – 100</v>
      </c>
      <c r="I4206" s="104" t="str">
        <f t="shared" si="458"/>
        <v>Belum terwakili</v>
      </c>
      <c r="J4206" s="106">
        <f t="shared" si="459"/>
        <v>600129837.00420594</v>
      </c>
      <c r="K4206" s="105">
        <f t="shared" si="460"/>
        <v>600129837</v>
      </c>
      <c r="L4206" s="106">
        <f t="shared" si="461"/>
        <v>600129837.00420594</v>
      </c>
    </row>
    <row r="4207" spans="1:12" x14ac:dyDescent="0.3">
      <c r="A4207" s="104" t="s">
        <v>8785</v>
      </c>
      <c r="B4207" s="104" t="s">
        <v>8786</v>
      </c>
      <c r="C4207" s="105">
        <v>901235</v>
      </c>
      <c r="D4207" s="105">
        <v>9994238</v>
      </c>
      <c r="E4207" s="106">
        <f t="shared" si="455"/>
        <v>11.089491642024555</v>
      </c>
      <c r="F4207" s="107">
        <f t="shared" si="456"/>
        <v>64</v>
      </c>
      <c r="G4207" s="107">
        <f>COUNTIF(Data_Eksportir!$H$2:$H$3401,A4207)</f>
        <v>0</v>
      </c>
      <c r="H4207" s="104" t="str">
        <f t="shared" si="457"/>
        <v>5 – 20</v>
      </c>
      <c r="I4207" s="104" t="str">
        <f t="shared" si="458"/>
        <v>Di bawah ambang nilai</v>
      </c>
      <c r="J4207" s="106">
        <f t="shared" si="459"/>
        <v>9994238.0042070001</v>
      </c>
      <c r="K4207" s="105">
        <f t="shared" si="460"/>
        <v>0</v>
      </c>
      <c r="L4207" s="106">
        <f t="shared" si="461"/>
        <v>0</v>
      </c>
    </row>
    <row r="4208" spans="1:12" x14ac:dyDescent="0.3">
      <c r="A4208" s="104" t="s">
        <v>8787</v>
      </c>
      <c r="B4208" s="104" t="s">
        <v>8788</v>
      </c>
      <c r="C4208" s="105">
        <v>2</v>
      </c>
      <c r="D4208" s="105">
        <v>50</v>
      </c>
      <c r="E4208" s="106">
        <f t="shared" si="455"/>
        <v>25</v>
      </c>
      <c r="F4208" s="107">
        <f t="shared" si="456"/>
        <v>64</v>
      </c>
      <c r="G4208" s="107">
        <f>COUNTIF(Data_Eksportir!$H$2:$H$3401,A4208)</f>
        <v>0</v>
      </c>
      <c r="H4208" s="104" t="str">
        <f t="shared" si="457"/>
        <v>20 – 100</v>
      </c>
      <c r="I4208" s="104" t="str">
        <f t="shared" si="458"/>
        <v>Di bawah ambang nilai</v>
      </c>
      <c r="J4208" s="106">
        <f t="shared" si="459"/>
        <v>50.004207999999998</v>
      </c>
      <c r="K4208" s="105">
        <f t="shared" si="460"/>
        <v>0</v>
      </c>
      <c r="L4208" s="106">
        <f t="shared" si="461"/>
        <v>0</v>
      </c>
    </row>
    <row r="4209" spans="1:12" x14ac:dyDescent="0.3">
      <c r="A4209" s="104" t="s">
        <v>8789</v>
      </c>
      <c r="B4209" s="104" t="s">
        <v>8790</v>
      </c>
      <c r="C4209" s="105">
        <v>115512</v>
      </c>
      <c r="D4209" s="105">
        <v>1029820</v>
      </c>
      <c r="E4209" s="106">
        <f t="shared" si="455"/>
        <v>8.9152642149733357</v>
      </c>
      <c r="F4209" s="107">
        <f t="shared" si="456"/>
        <v>64</v>
      </c>
      <c r="G4209" s="107">
        <f>COUNTIF(Data_Eksportir!$H$2:$H$3401,A4209)</f>
        <v>0</v>
      </c>
      <c r="H4209" s="104" t="str">
        <f t="shared" si="457"/>
        <v>5 – 20</v>
      </c>
      <c r="I4209" s="104" t="str">
        <f t="shared" si="458"/>
        <v>Di bawah ambang nilai</v>
      </c>
      <c r="J4209" s="106">
        <f t="shared" si="459"/>
        <v>1029820.004209</v>
      </c>
      <c r="K4209" s="105">
        <f t="shared" si="460"/>
        <v>0</v>
      </c>
      <c r="L4209" s="106">
        <f t="shared" si="461"/>
        <v>0</v>
      </c>
    </row>
    <row r="4210" spans="1:12" x14ac:dyDescent="0.3">
      <c r="A4210" s="104" t="s">
        <v>8791</v>
      </c>
      <c r="B4210" s="104" t="s">
        <v>8792</v>
      </c>
      <c r="C4210" s="105">
        <v>11790</v>
      </c>
      <c r="D4210" s="105">
        <v>21996</v>
      </c>
      <c r="E4210" s="106">
        <f t="shared" si="455"/>
        <v>1.865648854961832</v>
      </c>
      <c r="F4210" s="107">
        <f t="shared" si="456"/>
        <v>64</v>
      </c>
      <c r="G4210" s="107">
        <f>COUNTIF(Data_Eksportir!$H$2:$H$3401,A4210)</f>
        <v>0</v>
      </c>
      <c r="H4210" s="104" t="str">
        <f t="shared" si="457"/>
        <v>1 – 5</v>
      </c>
      <c r="I4210" s="104" t="str">
        <f t="shared" si="458"/>
        <v>Di bawah ambang nilai</v>
      </c>
      <c r="J4210" s="106">
        <f t="shared" si="459"/>
        <v>21996.004209999999</v>
      </c>
      <c r="K4210" s="105">
        <f t="shared" si="460"/>
        <v>0</v>
      </c>
      <c r="L4210" s="106">
        <f t="shared" si="461"/>
        <v>0</v>
      </c>
    </row>
    <row r="4211" spans="1:12" x14ac:dyDescent="0.3">
      <c r="A4211" s="104" t="s">
        <v>8793</v>
      </c>
      <c r="B4211" s="104" t="s">
        <v>8794</v>
      </c>
      <c r="C4211" s="105">
        <v>697500</v>
      </c>
      <c r="D4211" s="105">
        <v>11628288</v>
      </c>
      <c r="E4211" s="106">
        <f t="shared" si="455"/>
        <v>16.671380645161289</v>
      </c>
      <c r="F4211" s="107">
        <f t="shared" si="456"/>
        <v>64</v>
      </c>
      <c r="G4211" s="107">
        <f>COUNTIF(Data_Eksportir!$H$2:$H$3401,A4211)</f>
        <v>0</v>
      </c>
      <c r="H4211" s="104" t="str">
        <f t="shared" si="457"/>
        <v>5 – 20</v>
      </c>
      <c r="I4211" s="104" t="str">
        <f t="shared" si="458"/>
        <v>Belum terwakili</v>
      </c>
      <c r="J4211" s="106">
        <f t="shared" si="459"/>
        <v>11628288.004210999</v>
      </c>
      <c r="K4211" s="105">
        <f t="shared" si="460"/>
        <v>11628288</v>
      </c>
      <c r="L4211" s="106">
        <f t="shared" si="461"/>
        <v>11628288.004210999</v>
      </c>
    </row>
    <row r="4212" spans="1:12" x14ac:dyDescent="0.3">
      <c r="A4212" s="104" t="s">
        <v>8795</v>
      </c>
      <c r="B4212" s="104" t="s">
        <v>8796</v>
      </c>
      <c r="C4212" s="105">
        <v>108208</v>
      </c>
      <c r="D4212" s="105">
        <v>971151</v>
      </c>
      <c r="E4212" s="106">
        <f t="shared" si="455"/>
        <v>8.9748539849179352</v>
      </c>
      <c r="F4212" s="107">
        <f t="shared" si="456"/>
        <v>64</v>
      </c>
      <c r="G4212" s="107">
        <f>COUNTIF(Data_Eksportir!$H$2:$H$3401,A4212)</f>
        <v>0</v>
      </c>
      <c r="H4212" s="104" t="str">
        <f t="shared" si="457"/>
        <v>5 – 20</v>
      </c>
      <c r="I4212" s="104" t="str">
        <f t="shared" si="458"/>
        <v>Di bawah ambang nilai</v>
      </c>
      <c r="J4212" s="106">
        <f t="shared" si="459"/>
        <v>971151.00421200006</v>
      </c>
      <c r="K4212" s="105">
        <f t="shared" si="460"/>
        <v>0</v>
      </c>
      <c r="L4212" s="106">
        <f t="shared" si="461"/>
        <v>0</v>
      </c>
    </row>
    <row r="4213" spans="1:12" x14ac:dyDescent="0.3">
      <c r="A4213" s="104" t="s">
        <v>8797</v>
      </c>
      <c r="B4213" s="104" t="s">
        <v>8798</v>
      </c>
      <c r="C4213" s="105">
        <v>11232622</v>
      </c>
      <c r="D4213" s="105">
        <v>137705271</v>
      </c>
      <c r="E4213" s="106">
        <f t="shared" si="455"/>
        <v>12.259405773647506</v>
      </c>
      <c r="F4213" s="107">
        <f t="shared" si="456"/>
        <v>64</v>
      </c>
      <c r="G4213" s="107">
        <f>COUNTIF(Data_Eksportir!$H$2:$H$3401,A4213)</f>
        <v>0</v>
      </c>
      <c r="H4213" s="104" t="str">
        <f t="shared" si="457"/>
        <v>5 – 20</v>
      </c>
      <c r="I4213" s="104" t="str">
        <f t="shared" si="458"/>
        <v>Belum terwakili</v>
      </c>
      <c r="J4213" s="106">
        <f t="shared" si="459"/>
        <v>137705271.00421301</v>
      </c>
      <c r="K4213" s="105">
        <f t="shared" si="460"/>
        <v>137705271</v>
      </c>
      <c r="L4213" s="106">
        <f t="shared" si="461"/>
        <v>137705271.00421301</v>
      </c>
    </row>
    <row r="4214" spans="1:12" x14ac:dyDescent="0.3">
      <c r="A4214" s="104" t="s">
        <v>8799</v>
      </c>
      <c r="B4214" s="104" t="s">
        <v>8800</v>
      </c>
      <c r="C4214" s="105">
        <v>46278739</v>
      </c>
      <c r="D4214" s="105">
        <v>776426660</v>
      </c>
      <c r="E4214" s="106">
        <f t="shared" si="455"/>
        <v>16.777178392868482</v>
      </c>
      <c r="F4214" s="107">
        <f t="shared" si="456"/>
        <v>64</v>
      </c>
      <c r="G4214" s="107">
        <f>COUNTIF(Data_Eksportir!$H$2:$H$3401,A4214)</f>
        <v>0</v>
      </c>
      <c r="H4214" s="104" t="str">
        <f t="shared" si="457"/>
        <v>5 – 20</v>
      </c>
      <c r="I4214" s="104" t="str">
        <f t="shared" si="458"/>
        <v>Belum terwakili</v>
      </c>
      <c r="J4214" s="106">
        <f t="shared" si="459"/>
        <v>776426660.00421405</v>
      </c>
      <c r="K4214" s="105">
        <f t="shared" si="460"/>
        <v>776426660</v>
      </c>
      <c r="L4214" s="106">
        <f t="shared" si="461"/>
        <v>776426660.00421405</v>
      </c>
    </row>
    <row r="4215" spans="1:12" x14ac:dyDescent="0.3">
      <c r="A4215" s="104" t="s">
        <v>8801</v>
      </c>
      <c r="B4215" s="104" t="s">
        <v>8802</v>
      </c>
      <c r="C4215" s="105">
        <v>37259</v>
      </c>
      <c r="D4215" s="105">
        <v>713320</v>
      </c>
      <c r="E4215" s="106">
        <f t="shared" si="455"/>
        <v>19.14490458681124</v>
      </c>
      <c r="F4215" s="107">
        <f t="shared" si="456"/>
        <v>64</v>
      </c>
      <c r="G4215" s="107">
        <f>COUNTIF(Data_Eksportir!$H$2:$H$3401,A4215)</f>
        <v>0</v>
      </c>
      <c r="H4215" s="104" t="str">
        <f t="shared" si="457"/>
        <v>5 – 20</v>
      </c>
      <c r="I4215" s="104" t="str">
        <f t="shared" si="458"/>
        <v>Di bawah ambang nilai</v>
      </c>
      <c r="J4215" s="106">
        <f t="shared" si="459"/>
        <v>713320.00421499996</v>
      </c>
      <c r="K4215" s="105">
        <f t="shared" si="460"/>
        <v>0</v>
      </c>
      <c r="L4215" s="106">
        <f t="shared" si="461"/>
        <v>0</v>
      </c>
    </row>
    <row r="4216" spans="1:12" x14ac:dyDescent="0.3">
      <c r="A4216" s="104" t="s">
        <v>8803</v>
      </c>
      <c r="B4216" s="104" t="s">
        <v>8804</v>
      </c>
      <c r="C4216" s="105">
        <v>8213093</v>
      </c>
      <c r="D4216" s="105">
        <v>146537282</v>
      </c>
      <c r="E4216" s="106">
        <f t="shared" si="455"/>
        <v>17.841911932569129</v>
      </c>
      <c r="F4216" s="107">
        <f t="shared" si="456"/>
        <v>64</v>
      </c>
      <c r="G4216" s="107">
        <f>COUNTIF(Data_Eksportir!$H$2:$H$3401,A4216)</f>
        <v>0</v>
      </c>
      <c r="H4216" s="104" t="str">
        <f t="shared" si="457"/>
        <v>5 – 20</v>
      </c>
      <c r="I4216" s="104" t="str">
        <f t="shared" si="458"/>
        <v>Belum terwakili</v>
      </c>
      <c r="J4216" s="106">
        <f t="shared" si="459"/>
        <v>146537282.00421599</v>
      </c>
      <c r="K4216" s="105">
        <f t="shared" si="460"/>
        <v>146537282</v>
      </c>
      <c r="L4216" s="106">
        <f t="shared" si="461"/>
        <v>146537282.00421599</v>
      </c>
    </row>
    <row r="4217" spans="1:12" x14ac:dyDescent="0.3">
      <c r="A4217" s="104" t="s">
        <v>8805</v>
      </c>
      <c r="B4217" s="104" t="s">
        <v>8806</v>
      </c>
      <c r="C4217" s="105">
        <v>12</v>
      </c>
      <c r="D4217" s="105">
        <v>30</v>
      </c>
      <c r="E4217" s="106">
        <f t="shared" si="455"/>
        <v>2.5</v>
      </c>
      <c r="F4217" s="107">
        <f t="shared" si="456"/>
        <v>64</v>
      </c>
      <c r="G4217" s="107">
        <f>COUNTIF(Data_Eksportir!$H$2:$H$3401,A4217)</f>
        <v>9</v>
      </c>
      <c r="H4217" s="104" t="str">
        <f t="shared" si="457"/>
        <v>1 – 5</v>
      </c>
      <c r="I4217" s="104" t="str">
        <f t="shared" si="458"/>
        <v>Di bawah ambang nilai</v>
      </c>
      <c r="J4217" s="106">
        <f t="shared" si="459"/>
        <v>30.004217000000001</v>
      </c>
      <c r="K4217" s="105">
        <f t="shared" si="460"/>
        <v>0</v>
      </c>
      <c r="L4217" s="106">
        <f t="shared" si="461"/>
        <v>0</v>
      </c>
    </row>
    <row r="4218" spans="1:12" x14ac:dyDescent="0.3">
      <c r="A4218" s="104" t="s">
        <v>8807</v>
      </c>
      <c r="B4218" s="104" t="s">
        <v>8808</v>
      </c>
      <c r="C4218" s="105">
        <v>131</v>
      </c>
      <c r="D4218" s="105">
        <v>1961</v>
      </c>
      <c r="E4218" s="106">
        <f t="shared" si="455"/>
        <v>14.969465648854962</v>
      </c>
      <c r="F4218" s="107">
        <f t="shared" si="456"/>
        <v>64</v>
      </c>
      <c r="G4218" s="107">
        <f>COUNTIF(Data_Eksportir!$H$2:$H$3401,A4218)</f>
        <v>0</v>
      </c>
      <c r="H4218" s="104" t="str">
        <f t="shared" si="457"/>
        <v>5 – 20</v>
      </c>
      <c r="I4218" s="104" t="str">
        <f t="shared" si="458"/>
        <v>Di bawah ambang nilai</v>
      </c>
      <c r="J4218" s="106">
        <f t="shared" si="459"/>
        <v>1961.004218</v>
      </c>
      <c r="K4218" s="105">
        <f t="shared" si="460"/>
        <v>0</v>
      </c>
      <c r="L4218" s="106">
        <f t="shared" si="461"/>
        <v>0</v>
      </c>
    </row>
    <row r="4219" spans="1:12" x14ac:dyDescent="0.3">
      <c r="A4219" s="104" t="s">
        <v>8809</v>
      </c>
      <c r="B4219" s="104" t="s">
        <v>8810</v>
      </c>
      <c r="C4219" s="105">
        <v>60510770</v>
      </c>
      <c r="D4219" s="105">
        <v>1110390524</v>
      </c>
      <c r="E4219" s="106">
        <f t="shared" si="455"/>
        <v>18.350295724215705</v>
      </c>
      <c r="F4219" s="107">
        <f t="shared" si="456"/>
        <v>64</v>
      </c>
      <c r="G4219" s="107">
        <f>COUNTIF(Data_Eksportir!$H$2:$H$3401,A4219)</f>
        <v>0</v>
      </c>
      <c r="H4219" s="104" t="str">
        <f t="shared" si="457"/>
        <v>5 – 20</v>
      </c>
      <c r="I4219" s="104" t="str">
        <f t="shared" si="458"/>
        <v>Belum terwakili</v>
      </c>
      <c r="J4219" s="106">
        <f t="shared" si="459"/>
        <v>1110390524.0042191</v>
      </c>
      <c r="K4219" s="105">
        <f t="shared" si="460"/>
        <v>1110390524</v>
      </c>
      <c r="L4219" s="106">
        <f t="shared" si="461"/>
        <v>1110390524.0042191</v>
      </c>
    </row>
    <row r="4220" spans="1:12" x14ac:dyDescent="0.3">
      <c r="A4220" s="104" t="s">
        <v>8811</v>
      </c>
      <c r="B4220" s="104" t="s">
        <v>8812</v>
      </c>
      <c r="C4220" s="105">
        <v>14804</v>
      </c>
      <c r="D4220" s="105">
        <v>100052</v>
      </c>
      <c r="E4220" s="106">
        <f t="shared" si="455"/>
        <v>6.7584436638746288</v>
      </c>
      <c r="F4220" s="107">
        <f t="shared" si="456"/>
        <v>64</v>
      </c>
      <c r="G4220" s="107">
        <f>COUNTIF(Data_Eksportir!$H$2:$H$3401,A4220)</f>
        <v>3</v>
      </c>
      <c r="H4220" s="104" t="str">
        <f t="shared" si="457"/>
        <v>5 – 20</v>
      </c>
      <c r="I4220" s="104" t="str">
        <f t="shared" si="458"/>
        <v>Di bawah ambang nilai</v>
      </c>
      <c r="J4220" s="106">
        <f t="shared" si="459"/>
        <v>100052.00422</v>
      </c>
      <c r="K4220" s="105">
        <f t="shared" si="460"/>
        <v>0</v>
      </c>
      <c r="L4220" s="106">
        <f t="shared" si="461"/>
        <v>0</v>
      </c>
    </row>
    <row r="4221" spans="1:12" x14ac:dyDescent="0.3">
      <c r="A4221" s="104" t="s">
        <v>8813</v>
      </c>
      <c r="B4221" s="104" t="s">
        <v>8814</v>
      </c>
      <c r="C4221" s="105">
        <v>3314846</v>
      </c>
      <c r="D4221" s="105">
        <v>60100253</v>
      </c>
      <c r="E4221" s="106">
        <f t="shared" si="455"/>
        <v>18.130632011260854</v>
      </c>
      <c r="F4221" s="107">
        <f t="shared" si="456"/>
        <v>64</v>
      </c>
      <c r="G4221" s="107">
        <f>COUNTIF(Data_Eksportir!$H$2:$H$3401,A4221)</f>
        <v>0</v>
      </c>
      <c r="H4221" s="104" t="str">
        <f t="shared" si="457"/>
        <v>5 – 20</v>
      </c>
      <c r="I4221" s="104" t="str">
        <f t="shared" si="458"/>
        <v>Belum terwakili</v>
      </c>
      <c r="J4221" s="106">
        <f t="shared" si="459"/>
        <v>60100253.004221</v>
      </c>
      <c r="K4221" s="105">
        <f t="shared" si="460"/>
        <v>60100253</v>
      </c>
      <c r="L4221" s="106">
        <f t="shared" si="461"/>
        <v>60100253.004221</v>
      </c>
    </row>
    <row r="4222" spans="1:12" x14ac:dyDescent="0.3">
      <c r="A4222" s="104" t="s">
        <v>8815</v>
      </c>
      <c r="B4222" s="104" t="s">
        <v>8816</v>
      </c>
      <c r="C4222" s="105">
        <v>237</v>
      </c>
      <c r="D4222" s="105">
        <v>39930</v>
      </c>
      <c r="E4222" s="106">
        <f t="shared" si="455"/>
        <v>168.48101265822785</v>
      </c>
      <c r="F4222" s="107">
        <f t="shared" si="456"/>
        <v>64</v>
      </c>
      <c r="G4222" s="107">
        <f>COUNTIF(Data_Eksportir!$H$2:$H$3401,A4222)</f>
        <v>0</v>
      </c>
      <c r="H4222" s="104" t="str">
        <f t="shared" si="457"/>
        <v>100 ke atas</v>
      </c>
      <c r="I4222" s="104" t="str">
        <f t="shared" si="458"/>
        <v>Di bawah ambang nilai</v>
      </c>
      <c r="J4222" s="106">
        <f t="shared" si="459"/>
        <v>39930.004222000003</v>
      </c>
      <c r="K4222" s="105">
        <f t="shared" si="460"/>
        <v>0</v>
      </c>
      <c r="L4222" s="106">
        <f t="shared" si="461"/>
        <v>0</v>
      </c>
    </row>
    <row r="4223" spans="1:12" x14ac:dyDescent="0.3">
      <c r="A4223" s="104" t="s">
        <v>8817</v>
      </c>
      <c r="B4223" s="104" t="s">
        <v>8818</v>
      </c>
      <c r="C4223" s="105">
        <v>168</v>
      </c>
      <c r="D4223" s="105">
        <v>4438</v>
      </c>
      <c r="E4223" s="106">
        <f t="shared" si="455"/>
        <v>26.416666666666668</v>
      </c>
      <c r="F4223" s="107">
        <f t="shared" si="456"/>
        <v>64</v>
      </c>
      <c r="G4223" s="107">
        <f>COUNTIF(Data_Eksportir!$H$2:$H$3401,A4223)</f>
        <v>0</v>
      </c>
      <c r="H4223" s="104" t="str">
        <f t="shared" si="457"/>
        <v>20 – 100</v>
      </c>
      <c r="I4223" s="104" t="str">
        <f t="shared" si="458"/>
        <v>Di bawah ambang nilai</v>
      </c>
      <c r="J4223" s="106">
        <f t="shared" si="459"/>
        <v>4438.0042229999999</v>
      </c>
      <c r="K4223" s="105">
        <f t="shared" si="460"/>
        <v>0</v>
      </c>
      <c r="L4223" s="106">
        <f t="shared" si="461"/>
        <v>0</v>
      </c>
    </row>
    <row r="4224" spans="1:12" x14ac:dyDescent="0.3">
      <c r="A4224" s="104" t="s">
        <v>8819</v>
      </c>
      <c r="B4224" s="104" t="s">
        <v>8820</v>
      </c>
      <c r="C4224" s="105">
        <v>98181</v>
      </c>
      <c r="D4224" s="105">
        <v>1374232</v>
      </c>
      <c r="E4224" s="106">
        <f t="shared" si="455"/>
        <v>13.996924048441144</v>
      </c>
      <c r="F4224" s="107">
        <f t="shared" si="456"/>
        <v>64</v>
      </c>
      <c r="G4224" s="107">
        <f>COUNTIF(Data_Eksportir!$H$2:$H$3401,A4224)</f>
        <v>0</v>
      </c>
      <c r="H4224" s="104" t="str">
        <f t="shared" si="457"/>
        <v>5 – 20</v>
      </c>
      <c r="I4224" s="104" t="str">
        <f t="shared" si="458"/>
        <v>Di bawah ambang nilai</v>
      </c>
      <c r="J4224" s="106">
        <f t="shared" si="459"/>
        <v>1374232.004224</v>
      </c>
      <c r="K4224" s="105">
        <f t="shared" si="460"/>
        <v>0</v>
      </c>
      <c r="L4224" s="106">
        <f t="shared" si="461"/>
        <v>0</v>
      </c>
    </row>
    <row r="4225" spans="1:12" x14ac:dyDescent="0.3">
      <c r="A4225" s="104" t="s">
        <v>8821</v>
      </c>
      <c r="B4225" s="104" t="s">
        <v>8822</v>
      </c>
      <c r="C4225" s="105">
        <v>1178</v>
      </c>
      <c r="D4225" s="105">
        <v>50000</v>
      </c>
      <c r="E4225" s="106">
        <f t="shared" si="455"/>
        <v>42.444821731748725</v>
      </c>
      <c r="F4225" s="107">
        <f t="shared" si="456"/>
        <v>64</v>
      </c>
      <c r="G4225" s="107">
        <f>COUNTIF(Data_Eksportir!$H$2:$H$3401,A4225)</f>
        <v>0</v>
      </c>
      <c r="H4225" s="104" t="str">
        <f t="shared" si="457"/>
        <v>20 – 100</v>
      </c>
      <c r="I4225" s="104" t="str">
        <f t="shared" si="458"/>
        <v>Di bawah ambang nilai</v>
      </c>
      <c r="J4225" s="106">
        <f t="shared" si="459"/>
        <v>50000.004224999997</v>
      </c>
      <c r="K4225" s="105">
        <f t="shared" si="460"/>
        <v>0</v>
      </c>
      <c r="L4225" s="106">
        <f t="shared" si="461"/>
        <v>0</v>
      </c>
    </row>
    <row r="4226" spans="1:12" x14ac:dyDescent="0.3">
      <c r="A4226" s="104" t="s">
        <v>8823</v>
      </c>
      <c r="B4226" s="104" t="s">
        <v>8824</v>
      </c>
      <c r="C4226" s="105">
        <v>131</v>
      </c>
      <c r="D4226" s="105">
        <v>1386</v>
      </c>
      <c r="E4226" s="106">
        <f t="shared" ref="E4226:E4289" si="462">IF(AND(ISNUMBER(C4226),C4226&gt;0),D4226/C4226,"")</f>
        <v>10.580152671755725</v>
      </c>
      <c r="F4226" s="107">
        <f t="shared" ref="F4226:F4289" si="463">VALUE(LEFT(A4226,2))</f>
        <v>64</v>
      </c>
      <c r="G4226" s="107">
        <f>COUNTIF(Data_Eksportir!$H$2:$H$3401,A4226)</f>
        <v>0</v>
      </c>
      <c r="H4226" s="104" t="str">
        <f t="shared" ref="H4226:H4289" si="464">IF(E4226="","Tanpa data berat",IF(E4226&lt;1,"Di bawah 1",IF(E4226&lt;5,"1 – 5",IF(E4226&lt;20,"5 – 20",IF(E4226&lt;100,"20 – 100","100 ke atas")))))</f>
        <v>5 – 20</v>
      </c>
      <c r="I4226" s="104" t="str">
        <f t="shared" ref="I4226:I4289" si="465">IF(D4226&lt;p_nilai_besar,"Di bawah ambang nilai",IF(G4226=0,"Belum terwakili",IF(G4226&lt;=p_listing_rendah,"Keterwakilan rendah","Terwakili")))</f>
        <v>Di bawah ambang nilai</v>
      </c>
      <c r="J4226" s="106">
        <f t="shared" ref="J4226:J4289" si="466">D4226+ROW()/10^6</f>
        <v>1386.004226</v>
      </c>
      <c r="K4226" s="105">
        <f t="shared" ref="K4226:K4289" si="467">IF(D4226&gt;=p_nilai_besar,D4226/(1+G4226),0)</f>
        <v>0</v>
      </c>
      <c r="L4226" s="106">
        <f t="shared" ref="L4226:L4289" si="468">IF(K4226&gt;0,K4226+ROW()/10^6,0)</f>
        <v>0</v>
      </c>
    </row>
    <row r="4227" spans="1:12" x14ac:dyDescent="0.3">
      <c r="A4227" s="104" t="s">
        <v>8825</v>
      </c>
      <c r="B4227" s="104" t="s">
        <v>8826</v>
      </c>
      <c r="C4227" s="105">
        <v>387</v>
      </c>
      <c r="D4227" s="105">
        <v>6288</v>
      </c>
      <c r="E4227" s="106">
        <f t="shared" si="462"/>
        <v>16.248062015503876</v>
      </c>
      <c r="F4227" s="107">
        <f t="shared" si="463"/>
        <v>64</v>
      </c>
      <c r="G4227" s="107">
        <f>COUNTIF(Data_Eksportir!$H$2:$H$3401,A4227)</f>
        <v>0</v>
      </c>
      <c r="H4227" s="104" t="str">
        <f t="shared" si="464"/>
        <v>5 – 20</v>
      </c>
      <c r="I4227" s="104" t="str">
        <f t="shared" si="465"/>
        <v>Di bawah ambang nilai</v>
      </c>
      <c r="J4227" s="106">
        <f t="shared" si="466"/>
        <v>6288.0042270000004</v>
      </c>
      <c r="K4227" s="105">
        <f t="shared" si="467"/>
        <v>0</v>
      </c>
      <c r="L4227" s="106">
        <f t="shared" si="468"/>
        <v>0</v>
      </c>
    </row>
    <row r="4228" spans="1:12" x14ac:dyDescent="0.3">
      <c r="A4228" s="104" t="s">
        <v>8827</v>
      </c>
      <c r="B4228" s="104" t="s">
        <v>8828</v>
      </c>
      <c r="C4228" s="105">
        <v>5321053</v>
      </c>
      <c r="D4228" s="105">
        <v>116223171</v>
      </c>
      <c r="E4228" s="106">
        <f t="shared" si="462"/>
        <v>21.842137449110165</v>
      </c>
      <c r="F4228" s="107">
        <f t="shared" si="463"/>
        <v>64</v>
      </c>
      <c r="G4228" s="107">
        <f>COUNTIF(Data_Eksportir!$H$2:$H$3401,A4228)</f>
        <v>0</v>
      </c>
      <c r="H4228" s="104" t="str">
        <f t="shared" si="464"/>
        <v>20 – 100</v>
      </c>
      <c r="I4228" s="104" t="str">
        <f t="shared" si="465"/>
        <v>Belum terwakili</v>
      </c>
      <c r="J4228" s="106">
        <f t="shared" si="466"/>
        <v>116223171.004228</v>
      </c>
      <c r="K4228" s="105">
        <f t="shared" si="467"/>
        <v>116223171</v>
      </c>
      <c r="L4228" s="106">
        <f t="shared" si="468"/>
        <v>116223171.004228</v>
      </c>
    </row>
    <row r="4229" spans="1:12" x14ac:dyDescent="0.3">
      <c r="A4229" s="104" t="s">
        <v>8829</v>
      </c>
      <c r="B4229" s="104" t="s">
        <v>8830</v>
      </c>
      <c r="C4229" s="105">
        <v>10195604</v>
      </c>
      <c r="D4229" s="105">
        <v>210106515</v>
      </c>
      <c r="E4229" s="106">
        <f t="shared" si="462"/>
        <v>20.607559395206014</v>
      </c>
      <c r="F4229" s="107">
        <f t="shared" si="463"/>
        <v>64</v>
      </c>
      <c r="G4229" s="107">
        <f>COUNTIF(Data_Eksportir!$H$2:$H$3401,A4229)</f>
        <v>0</v>
      </c>
      <c r="H4229" s="104" t="str">
        <f t="shared" si="464"/>
        <v>20 – 100</v>
      </c>
      <c r="I4229" s="104" t="str">
        <f t="shared" si="465"/>
        <v>Belum terwakili</v>
      </c>
      <c r="J4229" s="106">
        <f t="shared" si="466"/>
        <v>210106515.00422901</v>
      </c>
      <c r="K4229" s="105">
        <f t="shared" si="467"/>
        <v>210106515</v>
      </c>
      <c r="L4229" s="106">
        <f t="shared" si="468"/>
        <v>210106515.00422901</v>
      </c>
    </row>
    <row r="4230" spans="1:12" x14ac:dyDescent="0.3">
      <c r="A4230" s="104" t="s">
        <v>8831</v>
      </c>
      <c r="B4230" s="104" t="s">
        <v>8832</v>
      </c>
      <c r="C4230" s="105">
        <v>1</v>
      </c>
      <c r="D4230" s="105">
        <v>45</v>
      </c>
      <c r="E4230" s="106">
        <f t="shared" si="462"/>
        <v>45</v>
      </c>
      <c r="F4230" s="107">
        <f t="shared" si="463"/>
        <v>64</v>
      </c>
      <c r="G4230" s="107">
        <f>COUNTIF(Data_Eksportir!$H$2:$H$3401,A4230)</f>
        <v>0</v>
      </c>
      <c r="H4230" s="104" t="str">
        <f t="shared" si="464"/>
        <v>20 – 100</v>
      </c>
      <c r="I4230" s="104" t="str">
        <f t="shared" si="465"/>
        <v>Di bawah ambang nilai</v>
      </c>
      <c r="J4230" s="106">
        <f t="shared" si="466"/>
        <v>45.00423</v>
      </c>
      <c r="K4230" s="105">
        <f t="shared" si="467"/>
        <v>0</v>
      </c>
      <c r="L4230" s="106">
        <f t="shared" si="468"/>
        <v>0</v>
      </c>
    </row>
    <row r="4231" spans="1:12" x14ac:dyDescent="0.3">
      <c r="A4231" s="104" t="s">
        <v>8833</v>
      </c>
      <c r="B4231" s="104" t="s">
        <v>8834</v>
      </c>
      <c r="C4231" s="105">
        <v>354663</v>
      </c>
      <c r="D4231" s="105">
        <v>4802464</v>
      </c>
      <c r="E4231" s="106">
        <f t="shared" si="462"/>
        <v>13.540921945621617</v>
      </c>
      <c r="F4231" s="107">
        <f t="shared" si="463"/>
        <v>64</v>
      </c>
      <c r="G4231" s="107">
        <f>COUNTIF(Data_Eksportir!$H$2:$H$3401,A4231)</f>
        <v>0</v>
      </c>
      <c r="H4231" s="104" t="str">
        <f t="shared" si="464"/>
        <v>5 – 20</v>
      </c>
      <c r="I4231" s="104" t="str">
        <f t="shared" si="465"/>
        <v>Di bawah ambang nilai</v>
      </c>
      <c r="J4231" s="106">
        <f t="shared" si="466"/>
        <v>4802464.0042310003</v>
      </c>
      <c r="K4231" s="105">
        <f t="shared" si="467"/>
        <v>0</v>
      </c>
      <c r="L4231" s="106">
        <f t="shared" si="468"/>
        <v>0</v>
      </c>
    </row>
    <row r="4232" spans="1:12" x14ac:dyDescent="0.3">
      <c r="A4232" s="104" t="s">
        <v>8835</v>
      </c>
      <c r="B4232" s="104" t="s">
        <v>8836</v>
      </c>
      <c r="C4232" s="105">
        <v>59879512</v>
      </c>
      <c r="D4232" s="105">
        <v>1163338906</v>
      </c>
      <c r="E4232" s="106">
        <f t="shared" si="462"/>
        <v>19.427995772577439</v>
      </c>
      <c r="F4232" s="107">
        <f t="shared" si="463"/>
        <v>64</v>
      </c>
      <c r="G4232" s="107">
        <f>COUNTIF(Data_Eksportir!$H$2:$H$3401,A4232)</f>
        <v>0</v>
      </c>
      <c r="H4232" s="104" t="str">
        <f t="shared" si="464"/>
        <v>5 – 20</v>
      </c>
      <c r="I4232" s="104" t="str">
        <f t="shared" si="465"/>
        <v>Belum terwakili</v>
      </c>
      <c r="J4232" s="106">
        <f t="shared" si="466"/>
        <v>1163338906.0042319</v>
      </c>
      <c r="K4232" s="105">
        <f t="shared" si="467"/>
        <v>1163338906</v>
      </c>
      <c r="L4232" s="106">
        <f t="shared" si="468"/>
        <v>1163338906.0042319</v>
      </c>
    </row>
    <row r="4233" spans="1:12" x14ac:dyDescent="0.3">
      <c r="A4233" s="104" t="s">
        <v>8837</v>
      </c>
      <c r="B4233" s="104" t="s">
        <v>8838</v>
      </c>
      <c r="C4233" s="105">
        <v>54010</v>
      </c>
      <c r="D4233" s="105">
        <v>991258</v>
      </c>
      <c r="E4233" s="106">
        <f t="shared" si="462"/>
        <v>18.353230883169783</v>
      </c>
      <c r="F4233" s="107">
        <f t="shared" si="463"/>
        <v>64</v>
      </c>
      <c r="G4233" s="107">
        <f>COUNTIF(Data_Eksportir!$H$2:$H$3401,A4233)</f>
        <v>1</v>
      </c>
      <c r="H4233" s="104" t="str">
        <f t="shared" si="464"/>
        <v>5 – 20</v>
      </c>
      <c r="I4233" s="104" t="str">
        <f t="shared" si="465"/>
        <v>Di bawah ambang nilai</v>
      </c>
      <c r="J4233" s="106">
        <f t="shared" si="466"/>
        <v>991258.00423299999</v>
      </c>
      <c r="K4233" s="105">
        <f t="shared" si="467"/>
        <v>0</v>
      </c>
      <c r="L4233" s="106">
        <f t="shared" si="468"/>
        <v>0</v>
      </c>
    </row>
    <row r="4234" spans="1:12" x14ac:dyDescent="0.3">
      <c r="A4234" s="104" t="s">
        <v>8839</v>
      </c>
      <c r="B4234" s="104" t="s">
        <v>8840</v>
      </c>
      <c r="C4234" s="105">
        <v>33395</v>
      </c>
      <c r="D4234" s="105">
        <v>367940</v>
      </c>
      <c r="E4234" s="106">
        <f t="shared" si="462"/>
        <v>11.017817038478814</v>
      </c>
      <c r="F4234" s="107">
        <f t="shared" si="463"/>
        <v>64</v>
      </c>
      <c r="G4234" s="107">
        <f>COUNTIF(Data_Eksportir!$H$2:$H$3401,A4234)</f>
        <v>0</v>
      </c>
      <c r="H4234" s="104" t="str">
        <f t="shared" si="464"/>
        <v>5 – 20</v>
      </c>
      <c r="I4234" s="104" t="str">
        <f t="shared" si="465"/>
        <v>Di bawah ambang nilai</v>
      </c>
      <c r="J4234" s="106">
        <f t="shared" si="466"/>
        <v>367940.00423399999</v>
      </c>
      <c r="K4234" s="105">
        <f t="shared" si="467"/>
        <v>0</v>
      </c>
      <c r="L4234" s="106">
        <f t="shared" si="468"/>
        <v>0</v>
      </c>
    </row>
    <row r="4235" spans="1:12" x14ac:dyDescent="0.3">
      <c r="A4235" s="104" t="s">
        <v>8841</v>
      </c>
      <c r="B4235" s="104" t="s">
        <v>8842</v>
      </c>
      <c r="C4235" s="105">
        <v>218411160</v>
      </c>
      <c r="D4235" s="105">
        <v>290</v>
      </c>
      <c r="E4235" s="106">
        <f t="shared" si="462"/>
        <v>1.3277709802008285E-6</v>
      </c>
      <c r="F4235" s="107">
        <f t="shared" si="463"/>
        <v>64</v>
      </c>
      <c r="G4235" s="107">
        <f>COUNTIF(Data_Eksportir!$H$2:$H$3401,A4235)</f>
        <v>0</v>
      </c>
      <c r="H4235" s="104" t="str">
        <f t="shared" si="464"/>
        <v>Di bawah 1</v>
      </c>
      <c r="I4235" s="104" t="str">
        <f t="shared" si="465"/>
        <v>Di bawah ambang nilai</v>
      </c>
      <c r="J4235" s="106">
        <f t="shared" si="466"/>
        <v>290.00423499999999</v>
      </c>
      <c r="K4235" s="105">
        <f t="shared" si="467"/>
        <v>0</v>
      </c>
      <c r="L4235" s="106">
        <f t="shared" si="468"/>
        <v>0</v>
      </c>
    </row>
    <row r="4236" spans="1:12" x14ac:dyDescent="0.3">
      <c r="A4236" s="104" t="s">
        <v>8843</v>
      </c>
      <c r="B4236" s="104" t="s">
        <v>8844</v>
      </c>
      <c r="C4236" s="105">
        <v>2443142</v>
      </c>
      <c r="D4236" s="105">
        <v>52567380</v>
      </c>
      <c r="E4236" s="106">
        <f t="shared" si="462"/>
        <v>21.516301549398275</v>
      </c>
      <c r="F4236" s="107">
        <f t="shared" si="463"/>
        <v>64</v>
      </c>
      <c r="G4236" s="107">
        <f>COUNTIF(Data_Eksportir!$H$2:$H$3401,A4236)</f>
        <v>0</v>
      </c>
      <c r="H4236" s="104" t="str">
        <f t="shared" si="464"/>
        <v>20 – 100</v>
      </c>
      <c r="I4236" s="104" t="str">
        <f t="shared" si="465"/>
        <v>Belum terwakili</v>
      </c>
      <c r="J4236" s="106">
        <f t="shared" si="466"/>
        <v>52567380.004235998</v>
      </c>
      <c r="K4236" s="105">
        <f t="shared" si="467"/>
        <v>52567380</v>
      </c>
      <c r="L4236" s="106">
        <f t="shared" si="468"/>
        <v>52567380.004235998</v>
      </c>
    </row>
    <row r="4237" spans="1:12" x14ac:dyDescent="0.3">
      <c r="A4237" s="104" t="s">
        <v>8845</v>
      </c>
      <c r="B4237" s="104" t="s">
        <v>8846</v>
      </c>
      <c r="C4237" s="105">
        <v>26691927</v>
      </c>
      <c r="D4237" s="105">
        <v>570492464</v>
      </c>
      <c r="E4237" s="106">
        <f t="shared" si="462"/>
        <v>21.373221348911976</v>
      </c>
      <c r="F4237" s="107">
        <f t="shared" si="463"/>
        <v>64</v>
      </c>
      <c r="G4237" s="107">
        <f>COUNTIF(Data_Eksportir!$H$2:$H$3401,A4237)</f>
        <v>0</v>
      </c>
      <c r="H4237" s="104" t="str">
        <f t="shared" si="464"/>
        <v>20 – 100</v>
      </c>
      <c r="I4237" s="104" t="str">
        <f t="shared" si="465"/>
        <v>Belum terwakili</v>
      </c>
      <c r="J4237" s="106">
        <f t="shared" si="466"/>
        <v>570492464.00423706</v>
      </c>
      <c r="K4237" s="105">
        <f t="shared" si="467"/>
        <v>570492464</v>
      </c>
      <c r="L4237" s="106">
        <f t="shared" si="468"/>
        <v>570492464.00423706</v>
      </c>
    </row>
    <row r="4238" spans="1:12" x14ac:dyDescent="0.3">
      <c r="A4238" s="104" t="s">
        <v>8847</v>
      </c>
      <c r="B4238" s="104" t="s">
        <v>8848</v>
      </c>
      <c r="C4238" s="105">
        <v>12014</v>
      </c>
      <c r="D4238" s="105">
        <v>463071</v>
      </c>
      <c r="E4238" s="106">
        <f t="shared" si="462"/>
        <v>38.544281671383388</v>
      </c>
      <c r="F4238" s="107">
        <f t="shared" si="463"/>
        <v>64</v>
      </c>
      <c r="G4238" s="107">
        <f>COUNTIF(Data_Eksportir!$H$2:$H$3401,A4238)</f>
        <v>0</v>
      </c>
      <c r="H4238" s="104" t="str">
        <f t="shared" si="464"/>
        <v>20 – 100</v>
      </c>
      <c r="I4238" s="104" t="str">
        <f t="shared" si="465"/>
        <v>Di bawah ambang nilai</v>
      </c>
      <c r="J4238" s="106">
        <f t="shared" si="466"/>
        <v>463071.00423800002</v>
      </c>
      <c r="K4238" s="105">
        <f t="shared" si="467"/>
        <v>0</v>
      </c>
      <c r="L4238" s="106">
        <f t="shared" si="468"/>
        <v>0</v>
      </c>
    </row>
    <row r="4239" spans="1:12" x14ac:dyDescent="0.3">
      <c r="A4239" s="104" t="s">
        <v>8849</v>
      </c>
      <c r="B4239" s="104" t="s">
        <v>8850</v>
      </c>
      <c r="C4239" s="105">
        <v>493629</v>
      </c>
      <c r="D4239" s="105">
        <v>15805628</v>
      </c>
      <c r="E4239" s="106">
        <f t="shared" si="462"/>
        <v>32.019245222626708</v>
      </c>
      <c r="F4239" s="107">
        <f t="shared" si="463"/>
        <v>64</v>
      </c>
      <c r="G4239" s="107">
        <f>COUNTIF(Data_Eksportir!$H$2:$H$3401,A4239)</f>
        <v>0</v>
      </c>
      <c r="H4239" s="104" t="str">
        <f t="shared" si="464"/>
        <v>20 – 100</v>
      </c>
      <c r="I4239" s="104" t="str">
        <f t="shared" si="465"/>
        <v>Belum terwakili</v>
      </c>
      <c r="J4239" s="106">
        <f t="shared" si="466"/>
        <v>15805628.004239</v>
      </c>
      <c r="K4239" s="105">
        <f t="shared" si="467"/>
        <v>15805628</v>
      </c>
      <c r="L4239" s="106">
        <f t="shared" si="468"/>
        <v>15805628.004239</v>
      </c>
    </row>
    <row r="4240" spans="1:12" x14ac:dyDescent="0.3">
      <c r="A4240" s="104" t="s">
        <v>8851</v>
      </c>
      <c r="B4240" s="104" t="s">
        <v>8852</v>
      </c>
      <c r="C4240" s="105">
        <v>83829</v>
      </c>
      <c r="D4240" s="105">
        <v>1809633</v>
      </c>
      <c r="E4240" s="106">
        <f t="shared" si="462"/>
        <v>21.5871953619869</v>
      </c>
      <c r="F4240" s="107">
        <f t="shared" si="463"/>
        <v>64</v>
      </c>
      <c r="G4240" s="107">
        <f>COUNTIF(Data_Eksportir!$H$2:$H$3401,A4240)</f>
        <v>0</v>
      </c>
      <c r="H4240" s="104" t="str">
        <f t="shared" si="464"/>
        <v>20 – 100</v>
      </c>
      <c r="I4240" s="104" t="str">
        <f t="shared" si="465"/>
        <v>Di bawah ambang nilai</v>
      </c>
      <c r="J4240" s="106">
        <f t="shared" si="466"/>
        <v>1809633.0042399999</v>
      </c>
      <c r="K4240" s="105">
        <f t="shared" si="467"/>
        <v>0</v>
      </c>
      <c r="L4240" s="106">
        <f t="shared" si="468"/>
        <v>0</v>
      </c>
    </row>
    <row r="4241" spans="1:12" x14ac:dyDescent="0.3">
      <c r="A4241" s="104" t="s">
        <v>8853</v>
      </c>
      <c r="B4241" s="104" t="s">
        <v>8854</v>
      </c>
      <c r="C4241" s="105">
        <v>1966772</v>
      </c>
      <c r="D4241" s="105">
        <v>30200328</v>
      </c>
      <c r="E4241" s="106">
        <f t="shared" si="462"/>
        <v>15.355276564848392</v>
      </c>
      <c r="F4241" s="107">
        <f t="shared" si="463"/>
        <v>64</v>
      </c>
      <c r="G4241" s="107">
        <f>COUNTIF(Data_Eksportir!$H$2:$H$3401,A4241)</f>
        <v>0</v>
      </c>
      <c r="H4241" s="104" t="str">
        <f t="shared" si="464"/>
        <v>5 – 20</v>
      </c>
      <c r="I4241" s="104" t="str">
        <f t="shared" si="465"/>
        <v>Belum terwakili</v>
      </c>
      <c r="J4241" s="106">
        <f t="shared" si="466"/>
        <v>30200328.004241001</v>
      </c>
      <c r="K4241" s="105">
        <f t="shared" si="467"/>
        <v>30200328</v>
      </c>
      <c r="L4241" s="106">
        <f t="shared" si="468"/>
        <v>30200328.004241001</v>
      </c>
    </row>
    <row r="4242" spans="1:12" x14ac:dyDescent="0.3">
      <c r="A4242" s="104" t="s">
        <v>8855</v>
      </c>
      <c r="B4242" s="104" t="s">
        <v>8856</v>
      </c>
      <c r="C4242" s="105">
        <v>4932</v>
      </c>
      <c r="D4242" s="105">
        <v>83610</v>
      </c>
      <c r="E4242" s="106">
        <f t="shared" si="462"/>
        <v>16.952554744525546</v>
      </c>
      <c r="F4242" s="107">
        <f t="shared" si="463"/>
        <v>64</v>
      </c>
      <c r="G4242" s="107">
        <f>COUNTIF(Data_Eksportir!$H$2:$H$3401,A4242)</f>
        <v>0</v>
      </c>
      <c r="H4242" s="104" t="str">
        <f t="shared" si="464"/>
        <v>5 – 20</v>
      </c>
      <c r="I4242" s="104" t="str">
        <f t="shared" si="465"/>
        <v>Di bawah ambang nilai</v>
      </c>
      <c r="J4242" s="106">
        <f t="shared" si="466"/>
        <v>83610.004241999995</v>
      </c>
      <c r="K4242" s="105">
        <f t="shared" si="467"/>
        <v>0</v>
      </c>
      <c r="L4242" s="106">
        <f t="shared" si="468"/>
        <v>0</v>
      </c>
    </row>
    <row r="4243" spans="1:12" x14ac:dyDescent="0.3">
      <c r="A4243" s="104" t="s">
        <v>8857</v>
      </c>
      <c r="B4243" s="104" t="s">
        <v>8858</v>
      </c>
      <c r="C4243" s="105">
        <v>1296207</v>
      </c>
      <c r="D4243" s="105">
        <v>49658921</v>
      </c>
      <c r="E4243" s="106">
        <f t="shared" si="462"/>
        <v>38.310949562839888</v>
      </c>
      <c r="F4243" s="107">
        <f t="shared" si="463"/>
        <v>64</v>
      </c>
      <c r="G4243" s="107">
        <f>COUNTIF(Data_Eksportir!$H$2:$H$3401,A4243)</f>
        <v>0</v>
      </c>
      <c r="H4243" s="104" t="str">
        <f t="shared" si="464"/>
        <v>20 – 100</v>
      </c>
      <c r="I4243" s="104" t="str">
        <f t="shared" si="465"/>
        <v>Belum terwakili</v>
      </c>
      <c r="J4243" s="106">
        <f t="shared" si="466"/>
        <v>49658921.004243001</v>
      </c>
      <c r="K4243" s="105">
        <f t="shared" si="467"/>
        <v>49658921</v>
      </c>
      <c r="L4243" s="106">
        <f t="shared" si="468"/>
        <v>49658921.004243001</v>
      </c>
    </row>
    <row r="4244" spans="1:12" x14ac:dyDescent="0.3">
      <c r="A4244" s="104" t="s">
        <v>8859</v>
      </c>
      <c r="B4244" s="104" t="s">
        <v>8860</v>
      </c>
      <c r="C4244" s="105">
        <v>751767</v>
      </c>
      <c r="D4244" s="105">
        <v>6751915</v>
      </c>
      <c r="E4244" s="106">
        <f t="shared" si="462"/>
        <v>8.981393171022404</v>
      </c>
      <c r="F4244" s="107">
        <f t="shared" si="463"/>
        <v>64</v>
      </c>
      <c r="G4244" s="107">
        <f>COUNTIF(Data_Eksportir!$H$2:$H$3401,A4244)</f>
        <v>0</v>
      </c>
      <c r="H4244" s="104" t="str">
        <f t="shared" si="464"/>
        <v>5 – 20</v>
      </c>
      <c r="I4244" s="104" t="str">
        <f t="shared" si="465"/>
        <v>Di bawah ambang nilai</v>
      </c>
      <c r="J4244" s="106">
        <f t="shared" si="466"/>
        <v>6751915.0042439997</v>
      </c>
      <c r="K4244" s="105">
        <f t="shared" si="467"/>
        <v>0</v>
      </c>
      <c r="L4244" s="106">
        <f t="shared" si="468"/>
        <v>0</v>
      </c>
    </row>
    <row r="4245" spans="1:12" x14ac:dyDescent="0.3">
      <c r="A4245" s="104" t="s">
        <v>8861</v>
      </c>
      <c r="B4245" s="104" t="s">
        <v>8862</v>
      </c>
      <c r="C4245" s="105">
        <v>185163</v>
      </c>
      <c r="D4245" s="105">
        <v>2971695</v>
      </c>
      <c r="E4245" s="106">
        <f t="shared" si="462"/>
        <v>16.049075679266377</v>
      </c>
      <c r="F4245" s="107">
        <f t="shared" si="463"/>
        <v>64</v>
      </c>
      <c r="G4245" s="107">
        <f>COUNTIF(Data_Eksportir!$H$2:$H$3401,A4245)</f>
        <v>0</v>
      </c>
      <c r="H4245" s="104" t="str">
        <f t="shared" si="464"/>
        <v>5 – 20</v>
      </c>
      <c r="I4245" s="104" t="str">
        <f t="shared" si="465"/>
        <v>Di bawah ambang nilai</v>
      </c>
      <c r="J4245" s="106">
        <f t="shared" si="466"/>
        <v>2971695.004245</v>
      </c>
      <c r="K4245" s="105">
        <f t="shared" si="467"/>
        <v>0</v>
      </c>
      <c r="L4245" s="106">
        <f t="shared" si="468"/>
        <v>0</v>
      </c>
    </row>
    <row r="4246" spans="1:12" x14ac:dyDescent="0.3">
      <c r="A4246" s="104" t="s">
        <v>8863</v>
      </c>
      <c r="B4246" s="104" t="s">
        <v>8864</v>
      </c>
      <c r="C4246" s="105">
        <v>54064</v>
      </c>
      <c r="D4246" s="105">
        <v>183520</v>
      </c>
      <c r="E4246" s="106">
        <f t="shared" si="462"/>
        <v>3.3944954128440368</v>
      </c>
      <c r="F4246" s="107">
        <f t="shared" si="463"/>
        <v>64</v>
      </c>
      <c r="G4246" s="107">
        <f>COUNTIF(Data_Eksportir!$H$2:$H$3401,A4246)</f>
        <v>0</v>
      </c>
      <c r="H4246" s="104" t="str">
        <f t="shared" si="464"/>
        <v>1 – 5</v>
      </c>
      <c r="I4246" s="104" t="str">
        <f t="shared" si="465"/>
        <v>Di bawah ambang nilai</v>
      </c>
      <c r="J4246" s="106">
        <f t="shared" si="466"/>
        <v>183520.004246</v>
      </c>
      <c r="K4246" s="105">
        <f t="shared" si="467"/>
        <v>0</v>
      </c>
      <c r="L4246" s="106">
        <f t="shared" si="468"/>
        <v>0</v>
      </c>
    </row>
    <row r="4247" spans="1:12" x14ac:dyDescent="0.3">
      <c r="A4247" s="104" t="s">
        <v>8865</v>
      </c>
      <c r="B4247" s="104" t="s">
        <v>8866</v>
      </c>
      <c r="C4247" s="105">
        <v>41752</v>
      </c>
      <c r="D4247" s="105">
        <v>20549</v>
      </c>
      <c r="E4247" s="106">
        <f t="shared" si="462"/>
        <v>0.49216803985437824</v>
      </c>
      <c r="F4247" s="107">
        <f t="shared" si="463"/>
        <v>64</v>
      </c>
      <c r="G4247" s="107">
        <f>COUNTIF(Data_Eksportir!$H$2:$H$3401,A4247)</f>
        <v>0</v>
      </c>
      <c r="H4247" s="104" t="str">
        <f t="shared" si="464"/>
        <v>Di bawah 1</v>
      </c>
      <c r="I4247" s="104" t="str">
        <f t="shared" si="465"/>
        <v>Di bawah ambang nilai</v>
      </c>
      <c r="J4247" s="106">
        <f t="shared" si="466"/>
        <v>20549.004247000001</v>
      </c>
      <c r="K4247" s="105">
        <f t="shared" si="467"/>
        <v>0</v>
      </c>
      <c r="L4247" s="106">
        <f t="shared" si="468"/>
        <v>0</v>
      </c>
    </row>
    <row r="4248" spans="1:12" x14ac:dyDescent="0.3">
      <c r="A4248" s="104" t="s">
        <v>8867</v>
      </c>
      <c r="B4248" s="104" t="s">
        <v>8868</v>
      </c>
      <c r="C4248" s="105">
        <v>40</v>
      </c>
      <c r="D4248" s="105">
        <v>24</v>
      </c>
      <c r="E4248" s="106">
        <f t="shared" si="462"/>
        <v>0.6</v>
      </c>
      <c r="F4248" s="107">
        <f t="shared" si="463"/>
        <v>64</v>
      </c>
      <c r="G4248" s="107">
        <f>COUNTIF(Data_Eksportir!$H$2:$H$3401,A4248)</f>
        <v>0</v>
      </c>
      <c r="H4248" s="104" t="str">
        <f t="shared" si="464"/>
        <v>Di bawah 1</v>
      </c>
      <c r="I4248" s="104" t="str">
        <f t="shared" si="465"/>
        <v>Di bawah ambang nilai</v>
      </c>
      <c r="J4248" s="106">
        <f t="shared" si="466"/>
        <v>24.004248</v>
      </c>
      <c r="K4248" s="105">
        <f t="shared" si="467"/>
        <v>0</v>
      </c>
      <c r="L4248" s="106">
        <f t="shared" si="468"/>
        <v>0</v>
      </c>
    </row>
    <row r="4249" spans="1:12" x14ac:dyDescent="0.3">
      <c r="A4249" s="104" t="s">
        <v>8869</v>
      </c>
      <c r="B4249" s="104" t="s">
        <v>8870</v>
      </c>
      <c r="C4249" s="105">
        <v>50194</v>
      </c>
      <c r="D4249" s="105">
        <v>1155474</v>
      </c>
      <c r="E4249" s="106">
        <f t="shared" si="462"/>
        <v>23.020161772323384</v>
      </c>
      <c r="F4249" s="107">
        <f t="shared" si="463"/>
        <v>64</v>
      </c>
      <c r="G4249" s="107">
        <f>COUNTIF(Data_Eksportir!$H$2:$H$3401,A4249)</f>
        <v>0</v>
      </c>
      <c r="H4249" s="104" t="str">
        <f t="shared" si="464"/>
        <v>20 – 100</v>
      </c>
      <c r="I4249" s="104" t="str">
        <f t="shared" si="465"/>
        <v>Di bawah ambang nilai</v>
      </c>
      <c r="J4249" s="106">
        <f t="shared" si="466"/>
        <v>1155474.004249</v>
      </c>
      <c r="K4249" s="105">
        <f t="shared" si="467"/>
        <v>0</v>
      </c>
      <c r="L4249" s="106">
        <f t="shared" si="468"/>
        <v>0</v>
      </c>
    </row>
    <row r="4250" spans="1:12" x14ac:dyDescent="0.3">
      <c r="A4250" s="104" t="s">
        <v>8871</v>
      </c>
      <c r="B4250" s="104" t="s">
        <v>8872</v>
      </c>
      <c r="C4250" s="105">
        <v>66614</v>
      </c>
      <c r="D4250" s="105">
        <v>1175755</v>
      </c>
      <c r="E4250" s="106">
        <f t="shared" si="462"/>
        <v>17.650268712282703</v>
      </c>
      <c r="F4250" s="107">
        <f t="shared" si="463"/>
        <v>64</v>
      </c>
      <c r="G4250" s="107">
        <f>COUNTIF(Data_Eksportir!$H$2:$H$3401,A4250)</f>
        <v>0</v>
      </c>
      <c r="H4250" s="104" t="str">
        <f t="shared" si="464"/>
        <v>5 – 20</v>
      </c>
      <c r="I4250" s="104" t="str">
        <f t="shared" si="465"/>
        <v>Di bawah ambang nilai</v>
      </c>
      <c r="J4250" s="106">
        <f t="shared" si="466"/>
        <v>1175755.00425</v>
      </c>
      <c r="K4250" s="105">
        <f t="shared" si="467"/>
        <v>0</v>
      </c>
      <c r="L4250" s="106">
        <f t="shared" si="468"/>
        <v>0</v>
      </c>
    </row>
    <row r="4251" spans="1:12" x14ac:dyDescent="0.3">
      <c r="A4251" s="104" t="s">
        <v>8873</v>
      </c>
      <c r="B4251" s="104" t="s">
        <v>8874</v>
      </c>
      <c r="C4251" s="105">
        <v>16245</v>
      </c>
      <c r="D4251" s="105">
        <v>452079</v>
      </c>
      <c r="E4251" s="106">
        <f t="shared" si="462"/>
        <v>27.828808864265927</v>
      </c>
      <c r="F4251" s="107">
        <f t="shared" si="463"/>
        <v>64</v>
      </c>
      <c r="G4251" s="107">
        <f>COUNTIF(Data_Eksportir!$H$2:$H$3401,A4251)</f>
        <v>0</v>
      </c>
      <c r="H4251" s="104" t="str">
        <f t="shared" si="464"/>
        <v>20 – 100</v>
      </c>
      <c r="I4251" s="104" t="str">
        <f t="shared" si="465"/>
        <v>Di bawah ambang nilai</v>
      </c>
      <c r="J4251" s="106">
        <f t="shared" si="466"/>
        <v>452079.00425100001</v>
      </c>
      <c r="K4251" s="105">
        <f t="shared" si="467"/>
        <v>0</v>
      </c>
      <c r="L4251" s="106">
        <f t="shared" si="468"/>
        <v>0</v>
      </c>
    </row>
    <row r="4252" spans="1:12" x14ac:dyDescent="0.3">
      <c r="A4252" s="104" t="s">
        <v>8875</v>
      </c>
      <c r="B4252" s="104" t="s">
        <v>8876</v>
      </c>
      <c r="C4252" s="105">
        <v>141202</v>
      </c>
      <c r="D4252" s="105">
        <v>1977948</v>
      </c>
      <c r="E4252" s="106">
        <f t="shared" si="462"/>
        <v>14.007931898981601</v>
      </c>
      <c r="F4252" s="107">
        <f t="shared" si="463"/>
        <v>64</v>
      </c>
      <c r="G4252" s="107">
        <f>COUNTIF(Data_Eksportir!$H$2:$H$3401,A4252)</f>
        <v>0</v>
      </c>
      <c r="H4252" s="104" t="str">
        <f t="shared" si="464"/>
        <v>5 – 20</v>
      </c>
      <c r="I4252" s="104" t="str">
        <f t="shared" si="465"/>
        <v>Di bawah ambang nilai</v>
      </c>
      <c r="J4252" s="106">
        <f t="shared" si="466"/>
        <v>1977948.004252</v>
      </c>
      <c r="K4252" s="105">
        <f t="shared" si="467"/>
        <v>0</v>
      </c>
      <c r="L4252" s="106">
        <f t="shared" si="468"/>
        <v>0</v>
      </c>
    </row>
    <row r="4253" spans="1:12" x14ac:dyDescent="0.3">
      <c r="A4253" s="104" t="s">
        <v>8877</v>
      </c>
      <c r="B4253" s="104" t="s">
        <v>8878</v>
      </c>
      <c r="C4253" s="105">
        <v>81818</v>
      </c>
      <c r="D4253" s="105">
        <v>653382</v>
      </c>
      <c r="E4253" s="106">
        <f t="shared" si="462"/>
        <v>7.9857977462172141</v>
      </c>
      <c r="F4253" s="107">
        <f t="shared" si="463"/>
        <v>64</v>
      </c>
      <c r="G4253" s="107">
        <f>COUNTIF(Data_Eksportir!$H$2:$H$3401,A4253)</f>
        <v>0</v>
      </c>
      <c r="H4253" s="104" t="str">
        <f t="shared" si="464"/>
        <v>5 – 20</v>
      </c>
      <c r="I4253" s="104" t="str">
        <f t="shared" si="465"/>
        <v>Di bawah ambang nilai</v>
      </c>
      <c r="J4253" s="106">
        <f t="shared" si="466"/>
        <v>653382.00425300002</v>
      </c>
      <c r="K4253" s="105">
        <f t="shared" si="467"/>
        <v>0</v>
      </c>
      <c r="L4253" s="106">
        <f t="shared" si="468"/>
        <v>0</v>
      </c>
    </row>
    <row r="4254" spans="1:12" x14ac:dyDescent="0.3">
      <c r="A4254" s="104" t="s">
        <v>8879</v>
      </c>
      <c r="B4254" s="104" t="s">
        <v>8880</v>
      </c>
      <c r="C4254" s="105">
        <v>26154</v>
      </c>
      <c r="D4254" s="105">
        <v>382210</v>
      </c>
      <c r="E4254" s="106">
        <f t="shared" si="462"/>
        <v>14.613825801024699</v>
      </c>
      <c r="F4254" s="107">
        <f t="shared" si="463"/>
        <v>64</v>
      </c>
      <c r="G4254" s="107">
        <f>COUNTIF(Data_Eksportir!$H$2:$H$3401,A4254)</f>
        <v>0</v>
      </c>
      <c r="H4254" s="104" t="str">
        <f t="shared" si="464"/>
        <v>5 – 20</v>
      </c>
      <c r="I4254" s="104" t="str">
        <f t="shared" si="465"/>
        <v>Di bawah ambang nilai</v>
      </c>
      <c r="J4254" s="106">
        <f t="shared" si="466"/>
        <v>382210.00425400003</v>
      </c>
      <c r="K4254" s="105">
        <f t="shared" si="467"/>
        <v>0</v>
      </c>
      <c r="L4254" s="106">
        <f t="shared" si="468"/>
        <v>0</v>
      </c>
    </row>
    <row r="4255" spans="1:12" x14ac:dyDescent="0.3">
      <c r="A4255" s="104" t="s">
        <v>8881</v>
      </c>
      <c r="B4255" s="104" t="s">
        <v>8882</v>
      </c>
      <c r="C4255" s="105">
        <v>74713</v>
      </c>
      <c r="D4255" s="105">
        <v>764817</v>
      </c>
      <c r="E4255" s="106">
        <f t="shared" si="462"/>
        <v>10.236732563275467</v>
      </c>
      <c r="F4255" s="107">
        <f t="shared" si="463"/>
        <v>64</v>
      </c>
      <c r="G4255" s="107">
        <f>COUNTIF(Data_Eksportir!$H$2:$H$3401,A4255)</f>
        <v>0</v>
      </c>
      <c r="H4255" s="104" t="str">
        <f t="shared" si="464"/>
        <v>5 – 20</v>
      </c>
      <c r="I4255" s="104" t="str">
        <f t="shared" si="465"/>
        <v>Di bawah ambang nilai</v>
      </c>
      <c r="J4255" s="106">
        <f t="shared" si="466"/>
        <v>764817.00425500004</v>
      </c>
      <c r="K4255" s="105">
        <f t="shared" si="467"/>
        <v>0</v>
      </c>
      <c r="L4255" s="106">
        <f t="shared" si="468"/>
        <v>0</v>
      </c>
    </row>
    <row r="4256" spans="1:12" x14ac:dyDescent="0.3">
      <c r="A4256" s="104" t="s">
        <v>8883</v>
      </c>
      <c r="B4256" s="104" t="s">
        <v>8884</v>
      </c>
      <c r="C4256" s="105">
        <v>582298</v>
      </c>
      <c r="D4256" s="105">
        <v>10324274</v>
      </c>
      <c r="E4256" s="106">
        <f t="shared" si="462"/>
        <v>17.730224043359243</v>
      </c>
      <c r="F4256" s="107">
        <f t="shared" si="463"/>
        <v>64</v>
      </c>
      <c r="G4256" s="107">
        <f>COUNTIF(Data_Eksportir!$H$2:$H$3401,A4256)</f>
        <v>0</v>
      </c>
      <c r="H4256" s="104" t="str">
        <f t="shared" si="464"/>
        <v>5 – 20</v>
      </c>
      <c r="I4256" s="104" t="str">
        <f t="shared" si="465"/>
        <v>Belum terwakili</v>
      </c>
      <c r="J4256" s="106">
        <f t="shared" si="466"/>
        <v>10324274.004256001</v>
      </c>
      <c r="K4256" s="105">
        <f t="shared" si="467"/>
        <v>10324274</v>
      </c>
      <c r="L4256" s="106">
        <f t="shared" si="468"/>
        <v>10324274.004256001</v>
      </c>
    </row>
    <row r="4257" spans="1:12" x14ac:dyDescent="0.3">
      <c r="A4257" s="104" t="s">
        <v>8885</v>
      </c>
      <c r="B4257" s="104" t="s">
        <v>8886</v>
      </c>
      <c r="C4257" s="105">
        <v>6758</v>
      </c>
      <c r="D4257" s="105">
        <v>201296</v>
      </c>
      <c r="E4257" s="106">
        <f t="shared" si="462"/>
        <v>29.786327315773896</v>
      </c>
      <c r="F4257" s="107">
        <f t="shared" si="463"/>
        <v>65</v>
      </c>
      <c r="G4257" s="107">
        <f>COUNTIF(Data_Eksportir!$H$2:$H$3401,A4257)</f>
        <v>0</v>
      </c>
      <c r="H4257" s="104" t="str">
        <f t="shared" si="464"/>
        <v>20 – 100</v>
      </c>
      <c r="I4257" s="104" t="str">
        <f t="shared" si="465"/>
        <v>Di bawah ambang nilai</v>
      </c>
      <c r="J4257" s="106">
        <f t="shared" si="466"/>
        <v>201296.00425699999</v>
      </c>
      <c r="K4257" s="105">
        <f t="shared" si="467"/>
        <v>0</v>
      </c>
      <c r="L4257" s="106">
        <f t="shared" si="468"/>
        <v>0</v>
      </c>
    </row>
    <row r="4258" spans="1:12" x14ac:dyDescent="0.3">
      <c r="A4258" s="104" t="s">
        <v>8887</v>
      </c>
      <c r="B4258" s="104" t="s">
        <v>8888</v>
      </c>
      <c r="C4258" s="105">
        <v>1816</v>
      </c>
      <c r="D4258" s="105">
        <v>26097</v>
      </c>
      <c r="E4258" s="106">
        <f t="shared" si="462"/>
        <v>14.370594713656388</v>
      </c>
      <c r="F4258" s="107">
        <f t="shared" si="463"/>
        <v>65</v>
      </c>
      <c r="G4258" s="107">
        <f>COUNTIF(Data_Eksportir!$H$2:$H$3401,A4258)</f>
        <v>0</v>
      </c>
      <c r="H4258" s="104" t="str">
        <f t="shared" si="464"/>
        <v>5 – 20</v>
      </c>
      <c r="I4258" s="104" t="str">
        <f t="shared" si="465"/>
        <v>Di bawah ambang nilai</v>
      </c>
      <c r="J4258" s="106">
        <f t="shared" si="466"/>
        <v>26097.004258000001</v>
      </c>
      <c r="K4258" s="105">
        <f t="shared" si="467"/>
        <v>0</v>
      </c>
      <c r="L4258" s="106">
        <f t="shared" si="468"/>
        <v>0</v>
      </c>
    </row>
    <row r="4259" spans="1:12" x14ac:dyDescent="0.3">
      <c r="A4259" s="104" t="s">
        <v>8889</v>
      </c>
      <c r="B4259" s="104" t="s">
        <v>8890</v>
      </c>
      <c r="C4259" s="105">
        <v>422970</v>
      </c>
      <c r="D4259" s="105">
        <v>9128114</v>
      </c>
      <c r="E4259" s="106">
        <f t="shared" si="462"/>
        <v>21.580996288152825</v>
      </c>
      <c r="F4259" s="107">
        <f t="shared" si="463"/>
        <v>65</v>
      </c>
      <c r="G4259" s="107">
        <f>COUNTIF(Data_Eksportir!$H$2:$H$3401,A4259)</f>
        <v>0</v>
      </c>
      <c r="H4259" s="104" t="str">
        <f t="shared" si="464"/>
        <v>20 – 100</v>
      </c>
      <c r="I4259" s="104" t="str">
        <f t="shared" si="465"/>
        <v>Di bawah ambang nilai</v>
      </c>
      <c r="J4259" s="106">
        <f t="shared" si="466"/>
        <v>9128114.0042589996</v>
      </c>
      <c r="K4259" s="105">
        <f t="shared" si="467"/>
        <v>0</v>
      </c>
      <c r="L4259" s="106">
        <f t="shared" si="468"/>
        <v>0</v>
      </c>
    </row>
    <row r="4260" spans="1:12" x14ac:dyDescent="0.3">
      <c r="A4260" s="104" t="s">
        <v>8891</v>
      </c>
      <c r="B4260" s="104" t="s">
        <v>8892</v>
      </c>
      <c r="C4260" s="105">
        <v>148747</v>
      </c>
      <c r="D4260" s="105">
        <v>2551170</v>
      </c>
      <c r="E4260" s="106">
        <f t="shared" si="462"/>
        <v>17.151068592980028</v>
      </c>
      <c r="F4260" s="107">
        <f t="shared" si="463"/>
        <v>65</v>
      </c>
      <c r="G4260" s="107">
        <f>COUNTIF(Data_Eksportir!$H$2:$H$3401,A4260)</f>
        <v>0</v>
      </c>
      <c r="H4260" s="104" t="str">
        <f t="shared" si="464"/>
        <v>5 – 20</v>
      </c>
      <c r="I4260" s="104" t="str">
        <f t="shared" si="465"/>
        <v>Di bawah ambang nilai</v>
      </c>
      <c r="J4260" s="106">
        <f t="shared" si="466"/>
        <v>2551170.0042599998</v>
      </c>
      <c r="K4260" s="105">
        <f t="shared" si="467"/>
        <v>0</v>
      </c>
      <c r="L4260" s="106">
        <f t="shared" si="468"/>
        <v>0</v>
      </c>
    </row>
    <row r="4261" spans="1:12" x14ac:dyDescent="0.3">
      <c r="A4261" s="104" t="s">
        <v>8893</v>
      </c>
      <c r="B4261" s="104" t="s">
        <v>8894</v>
      </c>
      <c r="C4261" s="105">
        <v>11201</v>
      </c>
      <c r="D4261" s="105">
        <v>50314</v>
      </c>
      <c r="E4261" s="106">
        <f t="shared" si="462"/>
        <v>4.4919203642531915</v>
      </c>
      <c r="F4261" s="107">
        <f t="shared" si="463"/>
        <v>65</v>
      </c>
      <c r="G4261" s="107">
        <f>COUNTIF(Data_Eksportir!$H$2:$H$3401,A4261)</f>
        <v>0</v>
      </c>
      <c r="H4261" s="104" t="str">
        <f t="shared" si="464"/>
        <v>1 – 5</v>
      </c>
      <c r="I4261" s="104" t="str">
        <f t="shared" si="465"/>
        <v>Di bawah ambang nilai</v>
      </c>
      <c r="J4261" s="106">
        <f t="shared" si="466"/>
        <v>50314.004261000002</v>
      </c>
      <c r="K4261" s="105">
        <f t="shared" si="467"/>
        <v>0</v>
      </c>
      <c r="L4261" s="106">
        <f t="shared" si="468"/>
        <v>0</v>
      </c>
    </row>
    <row r="4262" spans="1:12" x14ac:dyDescent="0.3">
      <c r="A4262" s="104" t="s">
        <v>8895</v>
      </c>
      <c r="B4262" s="104" t="s">
        <v>8896</v>
      </c>
      <c r="C4262" s="105">
        <v>4278698</v>
      </c>
      <c r="D4262" s="105">
        <v>83413314</v>
      </c>
      <c r="E4262" s="106">
        <f t="shared" si="462"/>
        <v>19.495022551252742</v>
      </c>
      <c r="F4262" s="107">
        <f t="shared" si="463"/>
        <v>65</v>
      </c>
      <c r="G4262" s="107">
        <f>COUNTIF(Data_Eksportir!$H$2:$H$3401,A4262)</f>
        <v>0</v>
      </c>
      <c r="H4262" s="104" t="str">
        <f t="shared" si="464"/>
        <v>5 – 20</v>
      </c>
      <c r="I4262" s="104" t="str">
        <f t="shared" si="465"/>
        <v>Belum terwakili</v>
      </c>
      <c r="J4262" s="106">
        <f t="shared" si="466"/>
        <v>83413314.004262</v>
      </c>
      <c r="K4262" s="105">
        <f t="shared" si="467"/>
        <v>83413314</v>
      </c>
      <c r="L4262" s="106">
        <f t="shared" si="468"/>
        <v>83413314.004262</v>
      </c>
    </row>
    <row r="4263" spans="1:12" x14ac:dyDescent="0.3">
      <c r="A4263" s="104" t="s">
        <v>8897</v>
      </c>
      <c r="B4263" s="104" t="s">
        <v>8898</v>
      </c>
      <c r="C4263" s="105">
        <v>1125630</v>
      </c>
      <c r="D4263" s="105">
        <v>18077758</v>
      </c>
      <c r="E4263" s="106">
        <f t="shared" si="462"/>
        <v>16.060124552472839</v>
      </c>
      <c r="F4263" s="107">
        <f t="shared" si="463"/>
        <v>65</v>
      </c>
      <c r="G4263" s="107">
        <f>COUNTIF(Data_Eksportir!$H$2:$H$3401,A4263)</f>
        <v>0</v>
      </c>
      <c r="H4263" s="104" t="str">
        <f t="shared" si="464"/>
        <v>5 – 20</v>
      </c>
      <c r="I4263" s="104" t="str">
        <f t="shared" si="465"/>
        <v>Belum terwakili</v>
      </c>
      <c r="J4263" s="106">
        <f t="shared" si="466"/>
        <v>18077758.004262999</v>
      </c>
      <c r="K4263" s="105">
        <f t="shared" si="467"/>
        <v>18077758</v>
      </c>
      <c r="L4263" s="106">
        <f t="shared" si="468"/>
        <v>18077758.004262999</v>
      </c>
    </row>
    <row r="4264" spans="1:12" x14ac:dyDescent="0.3">
      <c r="A4264" s="104" t="s">
        <v>8899</v>
      </c>
      <c r="B4264" s="104" t="s">
        <v>8900</v>
      </c>
      <c r="C4264" s="105">
        <v>6450</v>
      </c>
      <c r="D4264" s="105">
        <v>18774</v>
      </c>
      <c r="E4264" s="106">
        <f t="shared" si="462"/>
        <v>2.9106976744186048</v>
      </c>
      <c r="F4264" s="107">
        <f t="shared" si="463"/>
        <v>65</v>
      </c>
      <c r="G4264" s="107">
        <f>COUNTIF(Data_Eksportir!$H$2:$H$3401,A4264)</f>
        <v>0</v>
      </c>
      <c r="H4264" s="104" t="str">
        <f t="shared" si="464"/>
        <v>1 – 5</v>
      </c>
      <c r="I4264" s="104" t="str">
        <f t="shared" si="465"/>
        <v>Di bawah ambang nilai</v>
      </c>
      <c r="J4264" s="106">
        <f t="shared" si="466"/>
        <v>18774.004263999999</v>
      </c>
      <c r="K4264" s="105">
        <f t="shared" si="467"/>
        <v>0</v>
      </c>
      <c r="L4264" s="106">
        <f t="shared" si="468"/>
        <v>0</v>
      </c>
    </row>
    <row r="4265" spans="1:12" x14ac:dyDescent="0.3">
      <c r="A4265" s="104" t="s">
        <v>8901</v>
      </c>
      <c r="B4265" s="104" t="s">
        <v>8902</v>
      </c>
      <c r="C4265" s="105">
        <v>5</v>
      </c>
      <c r="D4265" s="105">
        <v>237</v>
      </c>
      <c r="E4265" s="106">
        <f t="shared" si="462"/>
        <v>47.4</v>
      </c>
      <c r="F4265" s="107">
        <f t="shared" si="463"/>
        <v>65</v>
      </c>
      <c r="G4265" s="107">
        <f>COUNTIF(Data_Eksportir!$H$2:$H$3401,A4265)</f>
        <v>0</v>
      </c>
      <c r="H4265" s="104" t="str">
        <f t="shared" si="464"/>
        <v>20 – 100</v>
      </c>
      <c r="I4265" s="104" t="str">
        <f t="shared" si="465"/>
        <v>Di bawah ambang nilai</v>
      </c>
      <c r="J4265" s="106">
        <f t="shared" si="466"/>
        <v>237.004265</v>
      </c>
      <c r="K4265" s="105">
        <f t="shared" si="467"/>
        <v>0</v>
      </c>
      <c r="L4265" s="106">
        <f t="shared" si="468"/>
        <v>0</v>
      </c>
    </row>
    <row r="4266" spans="1:12" x14ac:dyDescent="0.3">
      <c r="A4266" s="104" t="s">
        <v>8903</v>
      </c>
      <c r="B4266" s="104" t="s">
        <v>8904</v>
      </c>
      <c r="C4266" s="105">
        <v>6142</v>
      </c>
      <c r="D4266" s="105">
        <v>92185</v>
      </c>
      <c r="E4266" s="106">
        <f t="shared" si="462"/>
        <v>15.0089547378704</v>
      </c>
      <c r="F4266" s="107">
        <f t="shared" si="463"/>
        <v>65</v>
      </c>
      <c r="G4266" s="107">
        <f>COUNTIF(Data_Eksportir!$H$2:$H$3401,A4266)</f>
        <v>1</v>
      </c>
      <c r="H4266" s="104" t="str">
        <f t="shared" si="464"/>
        <v>5 – 20</v>
      </c>
      <c r="I4266" s="104" t="str">
        <f t="shared" si="465"/>
        <v>Di bawah ambang nilai</v>
      </c>
      <c r="J4266" s="106">
        <f t="shared" si="466"/>
        <v>92185.004266000004</v>
      </c>
      <c r="K4266" s="105">
        <f t="shared" si="467"/>
        <v>0</v>
      </c>
      <c r="L4266" s="106">
        <f t="shared" si="468"/>
        <v>0</v>
      </c>
    </row>
    <row r="4267" spans="1:12" x14ac:dyDescent="0.3">
      <c r="A4267" s="104" t="s">
        <v>8905</v>
      </c>
      <c r="B4267" s="104" t="s">
        <v>8906</v>
      </c>
      <c r="C4267" s="105">
        <v>4693</v>
      </c>
      <c r="D4267" s="105">
        <v>24279</v>
      </c>
      <c r="E4267" s="106">
        <f t="shared" si="462"/>
        <v>5.173449818879182</v>
      </c>
      <c r="F4267" s="107">
        <f t="shared" si="463"/>
        <v>65</v>
      </c>
      <c r="G4267" s="107">
        <f>COUNTIF(Data_Eksportir!$H$2:$H$3401,A4267)</f>
        <v>0</v>
      </c>
      <c r="H4267" s="104" t="str">
        <f t="shared" si="464"/>
        <v>5 – 20</v>
      </c>
      <c r="I4267" s="104" t="str">
        <f t="shared" si="465"/>
        <v>Di bawah ambang nilai</v>
      </c>
      <c r="J4267" s="106">
        <f t="shared" si="466"/>
        <v>24279.004267</v>
      </c>
      <c r="K4267" s="105">
        <f t="shared" si="467"/>
        <v>0</v>
      </c>
      <c r="L4267" s="106">
        <f t="shared" si="468"/>
        <v>0</v>
      </c>
    </row>
    <row r="4268" spans="1:12" x14ac:dyDescent="0.3">
      <c r="A4268" s="104" t="s">
        <v>8907</v>
      </c>
      <c r="B4268" s="104" t="s">
        <v>8908</v>
      </c>
      <c r="C4268" s="105">
        <v>62</v>
      </c>
      <c r="D4268" s="105">
        <v>1715</v>
      </c>
      <c r="E4268" s="106">
        <f t="shared" si="462"/>
        <v>27.661290322580644</v>
      </c>
      <c r="F4268" s="107">
        <f t="shared" si="463"/>
        <v>65</v>
      </c>
      <c r="G4268" s="107">
        <f>COUNTIF(Data_Eksportir!$H$2:$H$3401,A4268)</f>
        <v>0</v>
      </c>
      <c r="H4268" s="104" t="str">
        <f t="shared" si="464"/>
        <v>20 – 100</v>
      </c>
      <c r="I4268" s="104" t="str">
        <f t="shared" si="465"/>
        <v>Di bawah ambang nilai</v>
      </c>
      <c r="J4268" s="106">
        <f t="shared" si="466"/>
        <v>1715.0042679999999</v>
      </c>
      <c r="K4268" s="105">
        <f t="shared" si="467"/>
        <v>0</v>
      </c>
      <c r="L4268" s="106">
        <f t="shared" si="468"/>
        <v>0</v>
      </c>
    </row>
    <row r="4269" spans="1:12" x14ac:dyDescent="0.3">
      <c r="A4269" s="104" t="s">
        <v>8909</v>
      </c>
      <c r="B4269" s="104" t="s">
        <v>8910</v>
      </c>
      <c r="C4269" s="105">
        <v>55735</v>
      </c>
      <c r="D4269" s="105">
        <v>805313</v>
      </c>
      <c r="E4269" s="106">
        <f t="shared" si="462"/>
        <v>14.448963846774918</v>
      </c>
      <c r="F4269" s="107">
        <f t="shared" si="463"/>
        <v>65</v>
      </c>
      <c r="G4269" s="107">
        <f>COUNTIF(Data_Eksportir!$H$2:$H$3401,A4269)</f>
        <v>0</v>
      </c>
      <c r="H4269" s="104" t="str">
        <f t="shared" si="464"/>
        <v>5 – 20</v>
      </c>
      <c r="I4269" s="104" t="str">
        <f t="shared" si="465"/>
        <v>Di bawah ambang nilai</v>
      </c>
      <c r="J4269" s="106">
        <f t="shared" si="466"/>
        <v>805313.00426900003</v>
      </c>
      <c r="K4269" s="105">
        <f t="shared" si="467"/>
        <v>0</v>
      </c>
      <c r="L4269" s="106">
        <f t="shared" si="468"/>
        <v>0</v>
      </c>
    </row>
    <row r="4270" spans="1:12" x14ac:dyDescent="0.3">
      <c r="A4270" s="104" t="s">
        <v>8911</v>
      </c>
      <c r="B4270" s="104" t="s">
        <v>8912</v>
      </c>
      <c r="C4270" s="105">
        <v>83458</v>
      </c>
      <c r="D4270" s="105">
        <v>2216613</v>
      </c>
      <c r="E4270" s="106">
        <f t="shared" si="462"/>
        <v>26.559622804284789</v>
      </c>
      <c r="F4270" s="107">
        <f t="shared" si="463"/>
        <v>65</v>
      </c>
      <c r="G4270" s="107">
        <f>COUNTIF(Data_Eksportir!$H$2:$H$3401,A4270)</f>
        <v>0</v>
      </c>
      <c r="H4270" s="104" t="str">
        <f t="shared" si="464"/>
        <v>20 – 100</v>
      </c>
      <c r="I4270" s="104" t="str">
        <f t="shared" si="465"/>
        <v>Di bawah ambang nilai</v>
      </c>
      <c r="J4270" s="106">
        <f t="shared" si="466"/>
        <v>2216613.0042699999</v>
      </c>
      <c r="K4270" s="105">
        <f t="shared" si="467"/>
        <v>0</v>
      </c>
      <c r="L4270" s="106">
        <f t="shared" si="468"/>
        <v>0</v>
      </c>
    </row>
    <row r="4271" spans="1:12" x14ac:dyDescent="0.3">
      <c r="A4271" s="104" t="s">
        <v>8913</v>
      </c>
      <c r="B4271" s="104" t="s">
        <v>8914</v>
      </c>
      <c r="C4271" s="105">
        <v>423987</v>
      </c>
      <c r="D4271" s="105">
        <v>1852187</v>
      </c>
      <c r="E4271" s="106">
        <f t="shared" si="462"/>
        <v>4.3684995058810765</v>
      </c>
      <c r="F4271" s="107">
        <f t="shared" si="463"/>
        <v>66</v>
      </c>
      <c r="G4271" s="107">
        <f>COUNTIF(Data_Eksportir!$H$2:$H$3401,A4271)</f>
        <v>0</v>
      </c>
      <c r="H4271" s="104" t="str">
        <f t="shared" si="464"/>
        <v>1 – 5</v>
      </c>
      <c r="I4271" s="104" t="str">
        <f t="shared" si="465"/>
        <v>Di bawah ambang nilai</v>
      </c>
      <c r="J4271" s="106">
        <f t="shared" si="466"/>
        <v>1852187.0042709999</v>
      </c>
      <c r="K4271" s="105">
        <f t="shared" si="467"/>
        <v>0</v>
      </c>
      <c r="L4271" s="106">
        <f t="shared" si="468"/>
        <v>0</v>
      </c>
    </row>
    <row r="4272" spans="1:12" x14ac:dyDescent="0.3">
      <c r="A4272" s="104" t="s">
        <v>8915</v>
      </c>
      <c r="B4272" s="104" t="s">
        <v>8916</v>
      </c>
      <c r="C4272" s="105">
        <v>1517</v>
      </c>
      <c r="D4272" s="105">
        <v>12125</v>
      </c>
      <c r="E4272" s="106">
        <f t="shared" si="462"/>
        <v>7.992748846407383</v>
      </c>
      <c r="F4272" s="107">
        <f t="shared" si="463"/>
        <v>66</v>
      </c>
      <c r="G4272" s="107">
        <f>COUNTIF(Data_Eksportir!$H$2:$H$3401,A4272)</f>
        <v>0</v>
      </c>
      <c r="H4272" s="104" t="str">
        <f t="shared" si="464"/>
        <v>5 – 20</v>
      </c>
      <c r="I4272" s="104" t="str">
        <f t="shared" si="465"/>
        <v>Di bawah ambang nilai</v>
      </c>
      <c r="J4272" s="106">
        <f t="shared" si="466"/>
        <v>12125.004272</v>
      </c>
      <c r="K4272" s="105">
        <f t="shared" si="467"/>
        <v>0</v>
      </c>
      <c r="L4272" s="106">
        <f t="shared" si="468"/>
        <v>0</v>
      </c>
    </row>
    <row r="4273" spans="1:12" x14ac:dyDescent="0.3">
      <c r="A4273" s="104" t="s">
        <v>8917</v>
      </c>
      <c r="B4273" s="104" t="s">
        <v>8918</v>
      </c>
      <c r="C4273" s="105">
        <v>17551</v>
      </c>
      <c r="D4273" s="105">
        <v>170872</v>
      </c>
      <c r="E4273" s="106">
        <f t="shared" si="462"/>
        <v>9.7357415531878519</v>
      </c>
      <c r="F4273" s="107">
        <f t="shared" si="463"/>
        <v>66</v>
      </c>
      <c r="G4273" s="107">
        <f>COUNTIF(Data_Eksportir!$H$2:$H$3401,A4273)</f>
        <v>0</v>
      </c>
      <c r="H4273" s="104" t="str">
        <f t="shared" si="464"/>
        <v>5 – 20</v>
      </c>
      <c r="I4273" s="104" t="str">
        <f t="shared" si="465"/>
        <v>Di bawah ambang nilai</v>
      </c>
      <c r="J4273" s="106">
        <f t="shared" si="466"/>
        <v>170872.004273</v>
      </c>
      <c r="K4273" s="105">
        <f t="shared" si="467"/>
        <v>0</v>
      </c>
      <c r="L4273" s="106">
        <f t="shared" si="468"/>
        <v>0</v>
      </c>
    </row>
    <row r="4274" spans="1:12" x14ac:dyDescent="0.3">
      <c r="A4274" s="104" t="s">
        <v>8919</v>
      </c>
      <c r="B4274" s="104" t="s">
        <v>8920</v>
      </c>
      <c r="C4274" s="105">
        <v>141567</v>
      </c>
      <c r="D4274" s="105">
        <v>265507</v>
      </c>
      <c r="E4274" s="106">
        <f t="shared" si="462"/>
        <v>1.8754865187508387</v>
      </c>
      <c r="F4274" s="107">
        <f t="shared" si="463"/>
        <v>66</v>
      </c>
      <c r="G4274" s="107">
        <f>COUNTIF(Data_Eksportir!$H$2:$H$3401,A4274)</f>
        <v>0</v>
      </c>
      <c r="H4274" s="104" t="str">
        <f t="shared" si="464"/>
        <v>1 – 5</v>
      </c>
      <c r="I4274" s="104" t="str">
        <f t="shared" si="465"/>
        <v>Di bawah ambang nilai</v>
      </c>
      <c r="J4274" s="106">
        <f t="shared" si="466"/>
        <v>265507.00427400001</v>
      </c>
      <c r="K4274" s="105">
        <f t="shared" si="467"/>
        <v>0</v>
      </c>
      <c r="L4274" s="106">
        <f t="shared" si="468"/>
        <v>0</v>
      </c>
    </row>
    <row r="4275" spans="1:12" x14ac:dyDescent="0.3">
      <c r="A4275" s="104" t="s">
        <v>8921</v>
      </c>
      <c r="B4275" s="104" t="s">
        <v>8922</v>
      </c>
      <c r="C4275" s="105">
        <v>2612</v>
      </c>
      <c r="D4275" s="105">
        <v>292</v>
      </c>
      <c r="E4275" s="106">
        <f t="shared" si="462"/>
        <v>0.11179173047473201</v>
      </c>
      <c r="F4275" s="107">
        <f t="shared" si="463"/>
        <v>66</v>
      </c>
      <c r="G4275" s="107">
        <f>COUNTIF(Data_Eksportir!$H$2:$H$3401,A4275)</f>
        <v>0</v>
      </c>
      <c r="H4275" s="104" t="str">
        <f t="shared" si="464"/>
        <v>Di bawah 1</v>
      </c>
      <c r="I4275" s="104" t="str">
        <f t="shared" si="465"/>
        <v>Di bawah ambang nilai</v>
      </c>
      <c r="J4275" s="106">
        <f t="shared" si="466"/>
        <v>292.00427500000001</v>
      </c>
      <c r="K4275" s="105">
        <f t="shared" si="467"/>
        <v>0</v>
      </c>
      <c r="L4275" s="106">
        <f t="shared" si="468"/>
        <v>0</v>
      </c>
    </row>
    <row r="4276" spans="1:12" x14ac:dyDescent="0.3">
      <c r="A4276" s="104" t="s">
        <v>8923</v>
      </c>
      <c r="B4276" s="104" t="s">
        <v>8924</v>
      </c>
      <c r="C4276" s="105">
        <v>27668</v>
      </c>
      <c r="D4276" s="105">
        <v>169384</v>
      </c>
      <c r="E4276" s="106">
        <f t="shared" si="462"/>
        <v>6.1220182159895913</v>
      </c>
      <c r="F4276" s="107">
        <f t="shared" si="463"/>
        <v>66</v>
      </c>
      <c r="G4276" s="107">
        <f>COUNTIF(Data_Eksportir!$H$2:$H$3401,A4276)</f>
        <v>0</v>
      </c>
      <c r="H4276" s="104" t="str">
        <f t="shared" si="464"/>
        <v>5 – 20</v>
      </c>
      <c r="I4276" s="104" t="str">
        <f t="shared" si="465"/>
        <v>Di bawah ambang nilai</v>
      </c>
      <c r="J4276" s="106">
        <f t="shared" si="466"/>
        <v>169384.00427599999</v>
      </c>
      <c r="K4276" s="105">
        <f t="shared" si="467"/>
        <v>0</v>
      </c>
      <c r="L4276" s="106">
        <f t="shared" si="468"/>
        <v>0</v>
      </c>
    </row>
    <row r="4277" spans="1:12" x14ac:dyDescent="0.3">
      <c r="A4277" s="104" t="s">
        <v>8925</v>
      </c>
      <c r="B4277" s="104" t="s">
        <v>8926</v>
      </c>
      <c r="C4277" s="105">
        <v>643</v>
      </c>
      <c r="D4277" s="105">
        <v>5281</v>
      </c>
      <c r="E4277" s="106">
        <f t="shared" si="462"/>
        <v>8.213063763608087</v>
      </c>
      <c r="F4277" s="107">
        <f t="shared" si="463"/>
        <v>66</v>
      </c>
      <c r="G4277" s="107">
        <f>COUNTIF(Data_Eksportir!$H$2:$H$3401,A4277)</f>
        <v>0</v>
      </c>
      <c r="H4277" s="104" t="str">
        <f t="shared" si="464"/>
        <v>5 – 20</v>
      </c>
      <c r="I4277" s="104" t="str">
        <f t="shared" si="465"/>
        <v>Di bawah ambang nilai</v>
      </c>
      <c r="J4277" s="106">
        <f t="shared" si="466"/>
        <v>5281.004277</v>
      </c>
      <c r="K4277" s="105">
        <f t="shared" si="467"/>
        <v>0</v>
      </c>
      <c r="L4277" s="106">
        <f t="shared" si="468"/>
        <v>0</v>
      </c>
    </row>
    <row r="4278" spans="1:12" x14ac:dyDescent="0.3">
      <c r="A4278" s="104" t="s">
        <v>8927</v>
      </c>
      <c r="B4278" s="104" t="s">
        <v>8928</v>
      </c>
      <c r="C4278" s="105">
        <v>4459</v>
      </c>
      <c r="D4278" s="105">
        <v>52526</v>
      </c>
      <c r="E4278" s="106">
        <f t="shared" si="462"/>
        <v>11.779771249159005</v>
      </c>
      <c r="F4278" s="107">
        <f t="shared" si="463"/>
        <v>67</v>
      </c>
      <c r="G4278" s="107">
        <f>COUNTIF(Data_Eksportir!$H$2:$H$3401,A4278)</f>
        <v>0</v>
      </c>
      <c r="H4278" s="104" t="str">
        <f t="shared" si="464"/>
        <v>5 – 20</v>
      </c>
      <c r="I4278" s="104" t="str">
        <f t="shared" si="465"/>
        <v>Di bawah ambang nilai</v>
      </c>
      <c r="J4278" s="106">
        <f t="shared" si="466"/>
        <v>52526.004278</v>
      </c>
      <c r="K4278" s="105">
        <f t="shared" si="467"/>
        <v>0</v>
      </c>
      <c r="L4278" s="106">
        <f t="shared" si="468"/>
        <v>0</v>
      </c>
    </row>
    <row r="4279" spans="1:12" x14ac:dyDescent="0.3">
      <c r="A4279" s="104" t="s">
        <v>8929</v>
      </c>
      <c r="B4279" s="104" t="s">
        <v>8930</v>
      </c>
      <c r="C4279" s="105">
        <v>77666</v>
      </c>
      <c r="D4279" s="105">
        <v>429882</v>
      </c>
      <c r="E4279" s="106">
        <f t="shared" si="462"/>
        <v>5.5350088841964311</v>
      </c>
      <c r="F4279" s="107">
        <f t="shared" si="463"/>
        <v>67</v>
      </c>
      <c r="G4279" s="107">
        <f>COUNTIF(Data_Eksportir!$H$2:$H$3401,A4279)</f>
        <v>0</v>
      </c>
      <c r="H4279" s="104" t="str">
        <f t="shared" si="464"/>
        <v>5 – 20</v>
      </c>
      <c r="I4279" s="104" t="str">
        <f t="shared" si="465"/>
        <v>Di bawah ambang nilai</v>
      </c>
      <c r="J4279" s="106">
        <f t="shared" si="466"/>
        <v>429882.00427899999</v>
      </c>
      <c r="K4279" s="105">
        <f t="shared" si="467"/>
        <v>0</v>
      </c>
      <c r="L4279" s="106">
        <f t="shared" si="468"/>
        <v>0</v>
      </c>
    </row>
    <row r="4280" spans="1:12" x14ac:dyDescent="0.3">
      <c r="A4280" s="104" t="s">
        <v>8931</v>
      </c>
      <c r="B4280" s="104" t="s">
        <v>8932</v>
      </c>
      <c r="C4280" s="105">
        <v>572</v>
      </c>
      <c r="D4280" s="105">
        <v>192487</v>
      </c>
      <c r="E4280" s="106">
        <f t="shared" si="462"/>
        <v>336.51573426573424</v>
      </c>
      <c r="F4280" s="107">
        <f t="shared" si="463"/>
        <v>67</v>
      </c>
      <c r="G4280" s="107">
        <f>COUNTIF(Data_Eksportir!$H$2:$H$3401,A4280)</f>
        <v>0</v>
      </c>
      <c r="H4280" s="104" t="str">
        <f t="shared" si="464"/>
        <v>100 ke atas</v>
      </c>
      <c r="I4280" s="104" t="str">
        <f t="shared" si="465"/>
        <v>Di bawah ambang nilai</v>
      </c>
      <c r="J4280" s="106">
        <f t="shared" si="466"/>
        <v>192487.00427999999</v>
      </c>
      <c r="K4280" s="105">
        <f t="shared" si="467"/>
        <v>0</v>
      </c>
      <c r="L4280" s="106">
        <f t="shared" si="468"/>
        <v>0</v>
      </c>
    </row>
    <row r="4281" spans="1:12" x14ac:dyDescent="0.3">
      <c r="A4281" s="104" t="s">
        <v>8933</v>
      </c>
      <c r="B4281" s="104" t="s">
        <v>8934</v>
      </c>
      <c r="C4281" s="105">
        <v>5</v>
      </c>
      <c r="D4281" s="105">
        <v>9</v>
      </c>
      <c r="E4281" s="106">
        <f t="shared" si="462"/>
        <v>1.8</v>
      </c>
      <c r="F4281" s="107">
        <f t="shared" si="463"/>
        <v>67</v>
      </c>
      <c r="G4281" s="107">
        <f>COUNTIF(Data_Eksportir!$H$2:$H$3401,A4281)</f>
        <v>0</v>
      </c>
      <c r="H4281" s="104" t="str">
        <f t="shared" si="464"/>
        <v>1 – 5</v>
      </c>
      <c r="I4281" s="104" t="str">
        <f t="shared" si="465"/>
        <v>Di bawah ambang nilai</v>
      </c>
      <c r="J4281" s="106">
        <f t="shared" si="466"/>
        <v>9.0042810000000006</v>
      </c>
      <c r="K4281" s="105">
        <f t="shared" si="467"/>
        <v>0</v>
      </c>
      <c r="L4281" s="106">
        <f t="shared" si="468"/>
        <v>0</v>
      </c>
    </row>
    <row r="4282" spans="1:12" x14ac:dyDescent="0.3">
      <c r="A4282" s="104" t="s">
        <v>8935</v>
      </c>
      <c r="B4282" s="104" t="s">
        <v>8936</v>
      </c>
      <c r="C4282" s="105">
        <v>181280</v>
      </c>
      <c r="D4282" s="105">
        <v>1556870</v>
      </c>
      <c r="E4282" s="106">
        <f t="shared" si="462"/>
        <v>8.5882060900264783</v>
      </c>
      <c r="F4282" s="107">
        <f t="shared" si="463"/>
        <v>67</v>
      </c>
      <c r="G4282" s="107">
        <f>COUNTIF(Data_Eksportir!$H$2:$H$3401,A4282)</f>
        <v>0</v>
      </c>
      <c r="H4282" s="104" t="str">
        <f t="shared" si="464"/>
        <v>5 – 20</v>
      </c>
      <c r="I4282" s="104" t="str">
        <f t="shared" si="465"/>
        <v>Di bawah ambang nilai</v>
      </c>
      <c r="J4282" s="106">
        <f t="shared" si="466"/>
        <v>1556870.004282</v>
      </c>
      <c r="K4282" s="105">
        <f t="shared" si="467"/>
        <v>0</v>
      </c>
      <c r="L4282" s="106">
        <f t="shared" si="468"/>
        <v>0</v>
      </c>
    </row>
    <row r="4283" spans="1:12" x14ac:dyDescent="0.3">
      <c r="A4283" s="104" t="s">
        <v>8937</v>
      </c>
      <c r="B4283" s="104" t="s">
        <v>8938</v>
      </c>
      <c r="C4283" s="105">
        <v>288483</v>
      </c>
      <c r="D4283" s="105">
        <v>3216763</v>
      </c>
      <c r="E4283" s="106">
        <f t="shared" si="462"/>
        <v>11.150615460876377</v>
      </c>
      <c r="F4283" s="107">
        <f t="shared" si="463"/>
        <v>67</v>
      </c>
      <c r="G4283" s="107">
        <f>COUNTIF(Data_Eksportir!$H$2:$H$3401,A4283)</f>
        <v>0</v>
      </c>
      <c r="H4283" s="104" t="str">
        <f t="shared" si="464"/>
        <v>5 – 20</v>
      </c>
      <c r="I4283" s="104" t="str">
        <f t="shared" si="465"/>
        <v>Di bawah ambang nilai</v>
      </c>
      <c r="J4283" s="106">
        <f t="shared" si="466"/>
        <v>3216763.0042829998</v>
      </c>
      <c r="K4283" s="105">
        <f t="shared" si="467"/>
        <v>0</v>
      </c>
      <c r="L4283" s="106">
        <f t="shared" si="468"/>
        <v>0</v>
      </c>
    </row>
    <row r="4284" spans="1:12" x14ac:dyDescent="0.3">
      <c r="A4284" s="104" t="s">
        <v>8939</v>
      </c>
      <c r="B4284" s="104" t="s">
        <v>8940</v>
      </c>
      <c r="C4284" s="105">
        <v>3644928</v>
      </c>
      <c r="D4284" s="105">
        <v>83389518</v>
      </c>
      <c r="E4284" s="106">
        <f t="shared" si="462"/>
        <v>22.878234631795195</v>
      </c>
      <c r="F4284" s="107">
        <f t="shared" si="463"/>
        <v>67</v>
      </c>
      <c r="G4284" s="107">
        <f>COUNTIF(Data_Eksportir!$H$2:$H$3401,A4284)</f>
        <v>0</v>
      </c>
      <c r="H4284" s="104" t="str">
        <f t="shared" si="464"/>
        <v>20 – 100</v>
      </c>
      <c r="I4284" s="104" t="str">
        <f t="shared" si="465"/>
        <v>Belum terwakili</v>
      </c>
      <c r="J4284" s="106">
        <f t="shared" si="466"/>
        <v>83389518.004283994</v>
      </c>
      <c r="K4284" s="105">
        <f t="shared" si="467"/>
        <v>83389518</v>
      </c>
      <c r="L4284" s="106">
        <f t="shared" si="468"/>
        <v>83389518.004283994</v>
      </c>
    </row>
    <row r="4285" spans="1:12" x14ac:dyDescent="0.3">
      <c r="A4285" s="104" t="s">
        <v>8941</v>
      </c>
      <c r="B4285" s="104" t="s">
        <v>8942</v>
      </c>
      <c r="C4285" s="105">
        <v>1816282</v>
      </c>
      <c r="D4285" s="105">
        <v>48923263</v>
      </c>
      <c r="E4285" s="106">
        <f t="shared" si="462"/>
        <v>26.935940013720337</v>
      </c>
      <c r="F4285" s="107">
        <f t="shared" si="463"/>
        <v>67</v>
      </c>
      <c r="G4285" s="107">
        <f>COUNTIF(Data_Eksportir!$H$2:$H$3401,A4285)</f>
        <v>8</v>
      </c>
      <c r="H4285" s="104" t="str">
        <f t="shared" si="464"/>
        <v>20 – 100</v>
      </c>
      <c r="I4285" s="104" t="str">
        <f t="shared" si="465"/>
        <v>Terwakili</v>
      </c>
      <c r="J4285" s="106">
        <f t="shared" si="466"/>
        <v>48923263.004285</v>
      </c>
      <c r="K4285" s="105">
        <f t="shared" si="467"/>
        <v>5435918.111111111</v>
      </c>
      <c r="L4285" s="106">
        <f t="shared" si="468"/>
        <v>5435918.1153961113</v>
      </c>
    </row>
    <row r="4286" spans="1:12" x14ac:dyDescent="0.3">
      <c r="A4286" s="104" t="s">
        <v>8943</v>
      </c>
      <c r="B4286" s="104" t="s">
        <v>8944</v>
      </c>
      <c r="C4286" s="105">
        <v>210942</v>
      </c>
      <c r="D4286" s="105">
        <v>41427078</v>
      </c>
      <c r="E4286" s="106">
        <f t="shared" si="462"/>
        <v>196.39084677304663</v>
      </c>
      <c r="F4286" s="107">
        <f t="shared" si="463"/>
        <v>67</v>
      </c>
      <c r="G4286" s="107">
        <f>COUNTIF(Data_Eksportir!$H$2:$H$3401,A4286)</f>
        <v>0</v>
      </c>
      <c r="H4286" s="104" t="str">
        <f t="shared" si="464"/>
        <v>100 ke atas</v>
      </c>
      <c r="I4286" s="104" t="str">
        <f t="shared" si="465"/>
        <v>Belum terwakili</v>
      </c>
      <c r="J4286" s="106">
        <f t="shared" si="466"/>
        <v>41427078.004285999</v>
      </c>
      <c r="K4286" s="105">
        <f t="shared" si="467"/>
        <v>41427078</v>
      </c>
      <c r="L4286" s="106">
        <f t="shared" si="468"/>
        <v>41427078.004285999</v>
      </c>
    </row>
    <row r="4287" spans="1:12" x14ac:dyDescent="0.3">
      <c r="A4287" s="104" t="s">
        <v>8945</v>
      </c>
      <c r="B4287" s="104" t="s">
        <v>8946</v>
      </c>
      <c r="C4287" s="105">
        <v>662978</v>
      </c>
      <c r="D4287" s="105">
        <v>25579689</v>
      </c>
      <c r="E4287" s="106">
        <f t="shared" si="462"/>
        <v>38.583013312658942</v>
      </c>
      <c r="F4287" s="107">
        <f t="shared" si="463"/>
        <v>67</v>
      </c>
      <c r="G4287" s="107">
        <f>COUNTIF(Data_Eksportir!$H$2:$H$3401,A4287)</f>
        <v>0</v>
      </c>
      <c r="H4287" s="104" t="str">
        <f t="shared" si="464"/>
        <v>20 – 100</v>
      </c>
      <c r="I4287" s="104" t="str">
        <f t="shared" si="465"/>
        <v>Belum terwakili</v>
      </c>
      <c r="J4287" s="106">
        <f t="shared" si="466"/>
        <v>25579689.004287001</v>
      </c>
      <c r="K4287" s="105">
        <f t="shared" si="467"/>
        <v>25579689</v>
      </c>
      <c r="L4287" s="106">
        <f t="shared" si="468"/>
        <v>25579689.004287001</v>
      </c>
    </row>
    <row r="4288" spans="1:12" x14ac:dyDescent="0.3">
      <c r="A4288" s="104" t="s">
        <v>8947</v>
      </c>
      <c r="B4288" s="104" t="s">
        <v>8948</v>
      </c>
      <c r="C4288" s="105">
        <v>4417867</v>
      </c>
      <c r="D4288" s="105">
        <v>2643446</v>
      </c>
      <c r="E4288" s="106">
        <f t="shared" si="462"/>
        <v>0.5983534588071574</v>
      </c>
      <c r="F4288" s="107">
        <f t="shared" si="463"/>
        <v>68</v>
      </c>
      <c r="G4288" s="107">
        <f>COUNTIF(Data_Eksportir!$H$2:$H$3401,A4288)</f>
        <v>0</v>
      </c>
      <c r="H4288" s="104" t="str">
        <f t="shared" si="464"/>
        <v>Di bawah 1</v>
      </c>
      <c r="I4288" s="104" t="str">
        <f t="shared" si="465"/>
        <v>Di bawah ambang nilai</v>
      </c>
      <c r="J4288" s="106">
        <f t="shared" si="466"/>
        <v>2643446.0042880001</v>
      </c>
      <c r="K4288" s="105">
        <f t="shared" si="467"/>
        <v>0</v>
      </c>
      <c r="L4288" s="106">
        <f t="shared" si="468"/>
        <v>0</v>
      </c>
    </row>
    <row r="4289" spans="1:12" x14ac:dyDescent="0.3">
      <c r="A4289" s="104" t="s">
        <v>8949</v>
      </c>
      <c r="B4289" s="104" t="s">
        <v>8950</v>
      </c>
      <c r="C4289" s="105">
        <v>5832578</v>
      </c>
      <c r="D4289" s="105">
        <v>6271636</v>
      </c>
      <c r="E4289" s="106">
        <f t="shared" si="462"/>
        <v>1.0752768329887745</v>
      </c>
      <c r="F4289" s="107">
        <f t="shared" si="463"/>
        <v>68</v>
      </c>
      <c r="G4289" s="107">
        <f>COUNTIF(Data_Eksportir!$H$2:$H$3401,A4289)</f>
        <v>0</v>
      </c>
      <c r="H4289" s="104" t="str">
        <f t="shared" si="464"/>
        <v>1 – 5</v>
      </c>
      <c r="I4289" s="104" t="str">
        <f t="shared" si="465"/>
        <v>Di bawah ambang nilai</v>
      </c>
      <c r="J4289" s="106">
        <f t="shared" si="466"/>
        <v>6271636.0042890003</v>
      </c>
      <c r="K4289" s="105">
        <f t="shared" si="467"/>
        <v>0</v>
      </c>
      <c r="L4289" s="106">
        <f t="shared" si="468"/>
        <v>0</v>
      </c>
    </row>
    <row r="4290" spans="1:12" x14ac:dyDescent="0.3">
      <c r="A4290" s="104" t="s">
        <v>8951</v>
      </c>
      <c r="B4290" s="104" t="s">
        <v>8952</v>
      </c>
      <c r="C4290" s="105">
        <v>2818585</v>
      </c>
      <c r="D4290" s="105">
        <v>2214548</v>
      </c>
      <c r="E4290" s="106">
        <f t="shared" ref="E4290:E4353" si="469">IF(AND(ISNUMBER(C4290),C4290&gt;0),D4290/C4290,"")</f>
        <v>0.78569494977089571</v>
      </c>
      <c r="F4290" s="107">
        <f t="shared" ref="F4290:F4353" si="470">VALUE(LEFT(A4290,2))</f>
        <v>68</v>
      </c>
      <c r="G4290" s="107">
        <f>COUNTIF(Data_Eksportir!$H$2:$H$3401,A4290)</f>
        <v>0</v>
      </c>
      <c r="H4290" s="104" t="str">
        <f t="shared" ref="H4290:H4353" si="471">IF(E4290="","Tanpa data berat",IF(E4290&lt;1,"Di bawah 1",IF(E4290&lt;5,"1 – 5",IF(E4290&lt;20,"5 – 20",IF(E4290&lt;100,"20 – 100","100 ke atas")))))</f>
        <v>Di bawah 1</v>
      </c>
      <c r="I4290" s="104" t="str">
        <f t="shared" ref="I4290:I4353" si="472">IF(D4290&lt;p_nilai_besar,"Di bawah ambang nilai",IF(G4290=0,"Belum terwakili",IF(G4290&lt;=p_listing_rendah,"Keterwakilan rendah","Terwakili")))</f>
        <v>Di bawah ambang nilai</v>
      </c>
      <c r="J4290" s="106">
        <f t="shared" ref="J4290:J4353" si="473">D4290+ROW()/10^6</f>
        <v>2214548.0042900001</v>
      </c>
      <c r="K4290" s="105">
        <f t="shared" ref="K4290:K4353" si="474">IF(D4290&gt;=p_nilai_besar,D4290/(1+G4290),0)</f>
        <v>0</v>
      </c>
      <c r="L4290" s="106">
        <f t="shared" ref="L4290:L4353" si="475">IF(K4290&gt;0,K4290+ROW()/10^6,0)</f>
        <v>0</v>
      </c>
    </row>
    <row r="4291" spans="1:12" x14ac:dyDescent="0.3">
      <c r="A4291" s="104" t="s">
        <v>8953</v>
      </c>
      <c r="B4291" s="104" t="s">
        <v>8954</v>
      </c>
      <c r="C4291" s="105">
        <v>18105</v>
      </c>
      <c r="D4291" s="105">
        <v>30123</v>
      </c>
      <c r="E4291" s="106">
        <f t="shared" si="469"/>
        <v>1.663794531897266</v>
      </c>
      <c r="F4291" s="107">
        <f t="shared" si="470"/>
        <v>68</v>
      </c>
      <c r="G4291" s="107">
        <f>COUNTIF(Data_Eksportir!$H$2:$H$3401,A4291)</f>
        <v>0</v>
      </c>
      <c r="H4291" s="104" t="str">
        <f t="shared" si="471"/>
        <v>1 – 5</v>
      </c>
      <c r="I4291" s="104" t="str">
        <f t="shared" si="472"/>
        <v>Di bawah ambang nilai</v>
      </c>
      <c r="J4291" s="106">
        <f t="shared" si="473"/>
        <v>30123.004291000001</v>
      </c>
      <c r="K4291" s="105">
        <f t="shared" si="474"/>
        <v>0</v>
      </c>
      <c r="L4291" s="106">
        <f t="shared" si="475"/>
        <v>0</v>
      </c>
    </row>
    <row r="4292" spans="1:12" x14ac:dyDescent="0.3">
      <c r="A4292" s="104" t="s">
        <v>8955</v>
      </c>
      <c r="B4292" s="104" t="s">
        <v>8956</v>
      </c>
      <c r="C4292" s="105">
        <v>17119</v>
      </c>
      <c r="D4292" s="105">
        <v>14593</v>
      </c>
      <c r="E4292" s="106">
        <f t="shared" si="469"/>
        <v>0.85244465214089604</v>
      </c>
      <c r="F4292" s="107">
        <f t="shared" si="470"/>
        <v>68</v>
      </c>
      <c r="G4292" s="107">
        <f>COUNTIF(Data_Eksportir!$H$2:$H$3401,A4292)</f>
        <v>0</v>
      </c>
      <c r="H4292" s="104" t="str">
        <f t="shared" si="471"/>
        <v>Di bawah 1</v>
      </c>
      <c r="I4292" s="104" t="str">
        <f t="shared" si="472"/>
        <v>Di bawah ambang nilai</v>
      </c>
      <c r="J4292" s="106">
        <f t="shared" si="473"/>
        <v>14593.004292</v>
      </c>
      <c r="K4292" s="105">
        <f t="shared" si="474"/>
        <v>0</v>
      </c>
      <c r="L4292" s="106">
        <f t="shared" si="475"/>
        <v>0</v>
      </c>
    </row>
    <row r="4293" spans="1:12" x14ac:dyDescent="0.3">
      <c r="A4293" s="104" t="s">
        <v>8957</v>
      </c>
      <c r="B4293" s="104" t="s">
        <v>8958</v>
      </c>
      <c r="C4293" s="105">
        <v>17638722</v>
      </c>
      <c r="D4293" s="105">
        <v>17533528</v>
      </c>
      <c r="E4293" s="106">
        <f t="shared" si="469"/>
        <v>0.99403618924318893</v>
      </c>
      <c r="F4293" s="107">
        <f t="shared" si="470"/>
        <v>68</v>
      </c>
      <c r="G4293" s="107">
        <f>COUNTIF(Data_Eksportir!$H$2:$H$3401,A4293)</f>
        <v>0</v>
      </c>
      <c r="H4293" s="104" t="str">
        <f t="shared" si="471"/>
        <v>Di bawah 1</v>
      </c>
      <c r="I4293" s="104" t="str">
        <f t="shared" si="472"/>
        <v>Belum terwakili</v>
      </c>
      <c r="J4293" s="106">
        <f t="shared" si="473"/>
        <v>17533528.004292998</v>
      </c>
      <c r="K4293" s="105">
        <f t="shared" si="474"/>
        <v>17533528</v>
      </c>
      <c r="L4293" s="106">
        <f t="shared" si="475"/>
        <v>17533528.004292998</v>
      </c>
    </row>
    <row r="4294" spans="1:12" x14ac:dyDescent="0.3">
      <c r="A4294" s="104" t="s">
        <v>8959</v>
      </c>
      <c r="B4294" s="104" t="s">
        <v>8960</v>
      </c>
      <c r="C4294" s="105">
        <v>1776364</v>
      </c>
      <c r="D4294" s="105">
        <v>2735568</v>
      </c>
      <c r="E4294" s="106">
        <f t="shared" si="469"/>
        <v>1.5399816704234042</v>
      </c>
      <c r="F4294" s="107">
        <f t="shared" si="470"/>
        <v>68</v>
      </c>
      <c r="G4294" s="107">
        <f>COUNTIF(Data_Eksportir!$H$2:$H$3401,A4294)</f>
        <v>0</v>
      </c>
      <c r="H4294" s="104" t="str">
        <f t="shared" si="471"/>
        <v>1 – 5</v>
      </c>
      <c r="I4294" s="104" t="str">
        <f t="shared" si="472"/>
        <v>Di bawah ambang nilai</v>
      </c>
      <c r="J4294" s="106">
        <f t="shared" si="473"/>
        <v>2735568.0042940001</v>
      </c>
      <c r="K4294" s="105">
        <f t="shared" si="474"/>
        <v>0</v>
      </c>
      <c r="L4294" s="106">
        <f t="shared" si="475"/>
        <v>0</v>
      </c>
    </row>
    <row r="4295" spans="1:12" x14ac:dyDescent="0.3">
      <c r="A4295" s="104" t="s">
        <v>8961</v>
      </c>
      <c r="B4295" s="104" t="s">
        <v>8962</v>
      </c>
      <c r="C4295" s="105">
        <v>936139</v>
      </c>
      <c r="D4295" s="105">
        <v>2832548</v>
      </c>
      <c r="E4295" s="106">
        <f t="shared" si="469"/>
        <v>3.0257771548883232</v>
      </c>
      <c r="F4295" s="107">
        <f t="shared" si="470"/>
        <v>68</v>
      </c>
      <c r="G4295" s="107">
        <f>COUNTIF(Data_Eksportir!$H$2:$H$3401,A4295)</f>
        <v>0</v>
      </c>
      <c r="H4295" s="104" t="str">
        <f t="shared" si="471"/>
        <v>1 – 5</v>
      </c>
      <c r="I4295" s="104" t="str">
        <f t="shared" si="472"/>
        <v>Di bawah ambang nilai</v>
      </c>
      <c r="J4295" s="106">
        <f t="shared" si="473"/>
        <v>2832548.0042949999</v>
      </c>
      <c r="K4295" s="105">
        <f t="shared" si="474"/>
        <v>0</v>
      </c>
      <c r="L4295" s="106">
        <f t="shared" si="475"/>
        <v>0</v>
      </c>
    </row>
    <row r="4296" spans="1:12" x14ac:dyDescent="0.3">
      <c r="A4296" s="104" t="s">
        <v>8963</v>
      </c>
      <c r="B4296" s="104" t="s">
        <v>8964</v>
      </c>
      <c r="C4296" s="105">
        <v>309591</v>
      </c>
      <c r="D4296" s="105">
        <v>522292</v>
      </c>
      <c r="E4296" s="106">
        <f t="shared" si="469"/>
        <v>1.6870387059055334</v>
      </c>
      <c r="F4296" s="107">
        <f t="shared" si="470"/>
        <v>68</v>
      </c>
      <c r="G4296" s="107">
        <f>COUNTIF(Data_Eksportir!$H$2:$H$3401,A4296)</f>
        <v>0</v>
      </c>
      <c r="H4296" s="104" t="str">
        <f t="shared" si="471"/>
        <v>1 – 5</v>
      </c>
      <c r="I4296" s="104" t="str">
        <f t="shared" si="472"/>
        <v>Di bawah ambang nilai</v>
      </c>
      <c r="J4296" s="106">
        <f t="shared" si="473"/>
        <v>522292.004296</v>
      </c>
      <c r="K4296" s="105">
        <f t="shared" si="474"/>
        <v>0</v>
      </c>
      <c r="L4296" s="106">
        <f t="shared" si="475"/>
        <v>0</v>
      </c>
    </row>
    <row r="4297" spans="1:12" x14ac:dyDescent="0.3">
      <c r="A4297" s="104" t="s">
        <v>8965</v>
      </c>
      <c r="B4297" s="104" t="s">
        <v>8966</v>
      </c>
      <c r="C4297" s="105">
        <v>337367</v>
      </c>
      <c r="D4297" s="105">
        <v>475998</v>
      </c>
      <c r="E4297" s="106">
        <f t="shared" si="469"/>
        <v>1.4109204516150069</v>
      </c>
      <c r="F4297" s="107">
        <f t="shared" si="470"/>
        <v>68</v>
      </c>
      <c r="G4297" s="107">
        <f>COUNTIF(Data_Eksportir!$H$2:$H$3401,A4297)</f>
        <v>0</v>
      </c>
      <c r="H4297" s="104" t="str">
        <f t="shared" si="471"/>
        <v>1 – 5</v>
      </c>
      <c r="I4297" s="104" t="str">
        <f t="shared" si="472"/>
        <v>Di bawah ambang nilai</v>
      </c>
      <c r="J4297" s="106">
        <f t="shared" si="473"/>
        <v>475998.00429700001</v>
      </c>
      <c r="K4297" s="105">
        <f t="shared" si="474"/>
        <v>0</v>
      </c>
      <c r="L4297" s="106">
        <f t="shared" si="475"/>
        <v>0</v>
      </c>
    </row>
    <row r="4298" spans="1:12" x14ac:dyDescent="0.3">
      <c r="A4298" s="104" t="s">
        <v>8967</v>
      </c>
      <c r="B4298" s="104" t="s">
        <v>8968</v>
      </c>
      <c r="C4298" s="105">
        <v>16312551</v>
      </c>
      <c r="D4298" s="105">
        <v>14464001</v>
      </c>
      <c r="E4298" s="106">
        <f t="shared" si="469"/>
        <v>0.88667928149312758</v>
      </c>
      <c r="F4298" s="107">
        <f t="shared" si="470"/>
        <v>68</v>
      </c>
      <c r="G4298" s="107">
        <f>COUNTIF(Data_Eksportir!$H$2:$H$3401,A4298)</f>
        <v>0</v>
      </c>
      <c r="H4298" s="104" t="str">
        <f t="shared" si="471"/>
        <v>Di bawah 1</v>
      </c>
      <c r="I4298" s="104" t="str">
        <f t="shared" si="472"/>
        <v>Belum terwakili</v>
      </c>
      <c r="J4298" s="106">
        <f t="shared" si="473"/>
        <v>14464001.004298</v>
      </c>
      <c r="K4298" s="105">
        <f t="shared" si="474"/>
        <v>14464001</v>
      </c>
      <c r="L4298" s="106">
        <f t="shared" si="475"/>
        <v>14464001.004298</v>
      </c>
    </row>
    <row r="4299" spans="1:12" x14ac:dyDescent="0.3">
      <c r="A4299" s="104" t="s">
        <v>8969</v>
      </c>
      <c r="B4299" s="104" t="s">
        <v>8970</v>
      </c>
      <c r="C4299" s="105">
        <v>127531</v>
      </c>
      <c r="D4299" s="105">
        <v>37249</v>
      </c>
      <c r="E4299" s="106">
        <f t="shared" si="469"/>
        <v>0.29207800456359628</v>
      </c>
      <c r="F4299" s="107">
        <f t="shared" si="470"/>
        <v>68</v>
      </c>
      <c r="G4299" s="107">
        <f>COUNTIF(Data_Eksportir!$H$2:$H$3401,A4299)</f>
        <v>0</v>
      </c>
      <c r="H4299" s="104" t="str">
        <f t="shared" si="471"/>
        <v>Di bawah 1</v>
      </c>
      <c r="I4299" s="104" t="str">
        <f t="shared" si="472"/>
        <v>Di bawah ambang nilai</v>
      </c>
      <c r="J4299" s="106">
        <f t="shared" si="473"/>
        <v>37249.004299</v>
      </c>
      <c r="K4299" s="105">
        <f t="shared" si="474"/>
        <v>0</v>
      </c>
      <c r="L4299" s="106">
        <f t="shared" si="475"/>
        <v>0</v>
      </c>
    </row>
    <row r="4300" spans="1:12" x14ac:dyDescent="0.3">
      <c r="A4300" s="104" t="s">
        <v>8971</v>
      </c>
      <c r="B4300" s="104" t="s">
        <v>8972</v>
      </c>
      <c r="C4300" s="105">
        <v>3673787</v>
      </c>
      <c r="D4300" s="105">
        <v>11122990</v>
      </c>
      <c r="E4300" s="106">
        <f t="shared" si="469"/>
        <v>3.0276632804242598</v>
      </c>
      <c r="F4300" s="107">
        <f t="shared" si="470"/>
        <v>68</v>
      </c>
      <c r="G4300" s="107">
        <f>COUNTIF(Data_Eksportir!$H$2:$H$3401,A4300)</f>
        <v>0</v>
      </c>
      <c r="H4300" s="104" t="str">
        <f t="shared" si="471"/>
        <v>1 – 5</v>
      </c>
      <c r="I4300" s="104" t="str">
        <f t="shared" si="472"/>
        <v>Belum terwakili</v>
      </c>
      <c r="J4300" s="106">
        <f t="shared" si="473"/>
        <v>11122990.0043</v>
      </c>
      <c r="K4300" s="105">
        <f t="shared" si="474"/>
        <v>11122990</v>
      </c>
      <c r="L4300" s="106">
        <f t="shared" si="475"/>
        <v>11122990.0043</v>
      </c>
    </row>
    <row r="4301" spans="1:12" x14ac:dyDescent="0.3">
      <c r="A4301" s="104" t="s">
        <v>8973</v>
      </c>
      <c r="B4301" s="104" t="s">
        <v>8974</v>
      </c>
      <c r="C4301" s="105">
        <v>48906</v>
      </c>
      <c r="D4301" s="105">
        <v>6156359</v>
      </c>
      <c r="E4301" s="106">
        <f t="shared" si="469"/>
        <v>125.88146648672965</v>
      </c>
      <c r="F4301" s="107">
        <f t="shared" si="470"/>
        <v>68</v>
      </c>
      <c r="G4301" s="107">
        <f>COUNTIF(Data_Eksportir!$H$2:$H$3401,A4301)</f>
        <v>2</v>
      </c>
      <c r="H4301" s="104" t="str">
        <f t="shared" si="471"/>
        <v>100 ke atas</v>
      </c>
      <c r="I4301" s="104" t="str">
        <f t="shared" si="472"/>
        <v>Di bawah ambang nilai</v>
      </c>
      <c r="J4301" s="106">
        <f t="shared" si="473"/>
        <v>6156359.0043010004</v>
      </c>
      <c r="K4301" s="105">
        <f t="shared" si="474"/>
        <v>0</v>
      </c>
      <c r="L4301" s="106">
        <f t="shared" si="475"/>
        <v>0</v>
      </c>
    </row>
    <row r="4302" spans="1:12" x14ac:dyDescent="0.3">
      <c r="A4302" s="104" t="s">
        <v>8975</v>
      </c>
      <c r="B4302" s="104" t="s">
        <v>8976</v>
      </c>
      <c r="C4302" s="105">
        <v>1040675</v>
      </c>
      <c r="D4302" s="105">
        <v>3092797</v>
      </c>
      <c r="E4302" s="106">
        <f t="shared" si="469"/>
        <v>2.9719143824921326</v>
      </c>
      <c r="F4302" s="107">
        <f t="shared" si="470"/>
        <v>68</v>
      </c>
      <c r="G4302" s="107">
        <f>COUNTIF(Data_Eksportir!$H$2:$H$3401,A4302)</f>
        <v>0</v>
      </c>
      <c r="H4302" s="104" t="str">
        <f t="shared" si="471"/>
        <v>1 – 5</v>
      </c>
      <c r="I4302" s="104" t="str">
        <f t="shared" si="472"/>
        <v>Di bawah ambang nilai</v>
      </c>
      <c r="J4302" s="106">
        <f t="shared" si="473"/>
        <v>3092797.0043020002</v>
      </c>
      <c r="K4302" s="105">
        <f t="shared" si="474"/>
        <v>0</v>
      </c>
      <c r="L4302" s="106">
        <f t="shared" si="475"/>
        <v>0</v>
      </c>
    </row>
    <row r="4303" spans="1:12" x14ac:dyDescent="0.3">
      <c r="A4303" s="104" t="s">
        <v>8977</v>
      </c>
      <c r="B4303" s="104" t="s">
        <v>8978</v>
      </c>
      <c r="C4303" s="105">
        <v>222737</v>
      </c>
      <c r="D4303" s="105">
        <v>292955</v>
      </c>
      <c r="E4303" s="106">
        <f t="shared" si="469"/>
        <v>1.3152507217031746</v>
      </c>
      <c r="F4303" s="107">
        <f t="shared" si="470"/>
        <v>68</v>
      </c>
      <c r="G4303" s="107">
        <f>COUNTIF(Data_Eksportir!$H$2:$H$3401,A4303)</f>
        <v>0</v>
      </c>
      <c r="H4303" s="104" t="str">
        <f t="shared" si="471"/>
        <v>1 – 5</v>
      </c>
      <c r="I4303" s="104" t="str">
        <f t="shared" si="472"/>
        <v>Di bawah ambang nilai</v>
      </c>
      <c r="J4303" s="106">
        <f t="shared" si="473"/>
        <v>292955.00430299999</v>
      </c>
      <c r="K4303" s="105">
        <f t="shared" si="474"/>
        <v>0</v>
      </c>
      <c r="L4303" s="106">
        <f t="shared" si="475"/>
        <v>0</v>
      </c>
    </row>
    <row r="4304" spans="1:12" x14ac:dyDescent="0.3">
      <c r="A4304" s="104" t="s">
        <v>8979</v>
      </c>
      <c r="B4304" s="104" t="s">
        <v>8980</v>
      </c>
      <c r="C4304" s="105">
        <v>6780</v>
      </c>
      <c r="D4304" s="105">
        <v>19812</v>
      </c>
      <c r="E4304" s="106">
        <f t="shared" si="469"/>
        <v>2.9221238938053098</v>
      </c>
      <c r="F4304" s="107">
        <f t="shared" si="470"/>
        <v>68</v>
      </c>
      <c r="G4304" s="107">
        <f>COUNTIF(Data_Eksportir!$H$2:$H$3401,A4304)</f>
        <v>0</v>
      </c>
      <c r="H4304" s="104" t="str">
        <f t="shared" si="471"/>
        <v>1 – 5</v>
      </c>
      <c r="I4304" s="104" t="str">
        <f t="shared" si="472"/>
        <v>Di bawah ambang nilai</v>
      </c>
      <c r="J4304" s="106">
        <f t="shared" si="473"/>
        <v>19812.004303999998</v>
      </c>
      <c r="K4304" s="105">
        <f t="shared" si="474"/>
        <v>0</v>
      </c>
      <c r="L4304" s="106">
        <f t="shared" si="475"/>
        <v>0</v>
      </c>
    </row>
    <row r="4305" spans="1:12" x14ac:dyDescent="0.3">
      <c r="A4305" s="104" t="s">
        <v>8981</v>
      </c>
      <c r="B4305" s="104" t="s">
        <v>8982</v>
      </c>
      <c r="C4305" s="105">
        <v>93468</v>
      </c>
      <c r="D4305" s="105">
        <v>771130</v>
      </c>
      <c r="E4305" s="106">
        <f t="shared" si="469"/>
        <v>8.2502032781272732</v>
      </c>
      <c r="F4305" s="107">
        <f t="shared" si="470"/>
        <v>68</v>
      </c>
      <c r="G4305" s="107">
        <f>COUNTIF(Data_Eksportir!$H$2:$H$3401,A4305)</f>
        <v>0</v>
      </c>
      <c r="H4305" s="104" t="str">
        <f t="shared" si="471"/>
        <v>5 – 20</v>
      </c>
      <c r="I4305" s="104" t="str">
        <f t="shared" si="472"/>
        <v>Di bawah ambang nilai</v>
      </c>
      <c r="J4305" s="106">
        <f t="shared" si="473"/>
        <v>771130.00430499995</v>
      </c>
      <c r="K4305" s="105">
        <f t="shared" si="474"/>
        <v>0</v>
      </c>
      <c r="L4305" s="106">
        <f t="shared" si="475"/>
        <v>0</v>
      </c>
    </row>
    <row r="4306" spans="1:12" x14ac:dyDescent="0.3">
      <c r="A4306" s="104" t="s">
        <v>8983</v>
      </c>
      <c r="B4306" s="104" t="s">
        <v>8984</v>
      </c>
      <c r="C4306" s="105">
        <v>38600</v>
      </c>
      <c r="D4306" s="105">
        <v>190619</v>
      </c>
      <c r="E4306" s="106">
        <f t="shared" si="469"/>
        <v>4.9383160621761659</v>
      </c>
      <c r="F4306" s="107">
        <f t="shared" si="470"/>
        <v>68</v>
      </c>
      <c r="G4306" s="107">
        <f>COUNTIF(Data_Eksportir!$H$2:$H$3401,A4306)</f>
        <v>0</v>
      </c>
      <c r="H4306" s="104" t="str">
        <f t="shared" si="471"/>
        <v>1 – 5</v>
      </c>
      <c r="I4306" s="104" t="str">
        <f t="shared" si="472"/>
        <v>Di bawah ambang nilai</v>
      </c>
      <c r="J4306" s="106">
        <f t="shared" si="473"/>
        <v>190619.00430599999</v>
      </c>
      <c r="K4306" s="105">
        <f t="shared" si="474"/>
        <v>0</v>
      </c>
      <c r="L4306" s="106">
        <f t="shared" si="475"/>
        <v>0</v>
      </c>
    </row>
    <row r="4307" spans="1:12" x14ac:dyDescent="0.3">
      <c r="A4307" s="104" t="s">
        <v>8985</v>
      </c>
      <c r="B4307" s="104" t="s">
        <v>8986</v>
      </c>
      <c r="C4307" s="105">
        <v>32995</v>
      </c>
      <c r="D4307" s="105">
        <v>224439</v>
      </c>
      <c r="E4307" s="106">
        <f t="shared" si="469"/>
        <v>6.8022124564327928</v>
      </c>
      <c r="F4307" s="107">
        <f t="shared" si="470"/>
        <v>68</v>
      </c>
      <c r="G4307" s="107">
        <f>COUNTIF(Data_Eksportir!$H$2:$H$3401,A4307)</f>
        <v>0</v>
      </c>
      <c r="H4307" s="104" t="str">
        <f t="shared" si="471"/>
        <v>5 – 20</v>
      </c>
      <c r="I4307" s="104" t="str">
        <f t="shared" si="472"/>
        <v>Di bawah ambang nilai</v>
      </c>
      <c r="J4307" s="106">
        <f t="shared" si="473"/>
        <v>224439.004307</v>
      </c>
      <c r="K4307" s="105">
        <f t="shared" si="474"/>
        <v>0</v>
      </c>
      <c r="L4307" s="106">
        <f t="shared" si="475"/>
        <v>0</v>
      </c>
    </row>
    <row r="4308" spans="1:12" x14ac:dyDescent="0.3">
      <c r="A4308" s="104" t="s">
        <v>8987</v>
      </c>
      <c r="B4308" s="104" t="s">
        <v>8988</v>
      </c>
      <c r="C4308" s="105">
        <v>4382412</v>
      </c>
      <c r="D4308" s="105">
        <v>5818788</v>
      </c>
      <c r="E4308" s="106">
        <f t="shared" si="469"/>
        <v>1.3277592339560955</v>
      </c>
      <c r="F4308" s="107">
        <f t="shared" si="470"/>
        <v>68</v>
      </c>
      <c r="G4308" s="107">
        <f>COUNTIF(Data_Eksportir!$H$2:$H$3401,A4308)</f>
        <v>0</v>
      </c>
      <c r="H4308" s="104" t="str">
        <f t="shared" si="471"/>
        <v>1 – 5</v>
      </c>
      <c r="I4308" s="104" t="str">
        <f t="shared" si="472"/>
        <v>Di bawah ambang nilai</v>
      </c>
      <c r="J4308" s="106">
        <f t="shared" si="473"/>
        <v>5818788.0043080002</v>
      </c>
      <c r="K4308" s="105">
        <f t="shared" si="474"/>
        <v>0</v>
      </c>
      <c r="L4308" s="106">
        <f t="shared" si="475"/>
        <v>0</v>
      </c>
    </row>
    <row r="4309" spans="1:12" x14ac:dyDescent="0.3">
      <c r="A4309" s="104" t="s">
        <v>8989</v>
      </c>
      <c r="B4309" s="104" t="s">
        <v>8990</v>
      </c>
      <c r="C4309" s="105">
        <v>230255</v>
      </c>
      <c r="D4309" s="105">
        <v>872080</v>
      </c>
      <c r="E4309" s="106">
        <f t="shared" si="469"/>
        <v>3.7874530411934595</v>
      </c>
      <c r="F4309" s="107">
        <f t="shared" si="470"/>
        <v>68</v>
      </c>
      <c r="G4309" s="107">
        <f>COUNTIF(Data_Eksportir!$H$2:$H$3401,A4309)</f>
        <v>0</v>
      </c>
      <c r="H4309" s="104" t="str">
        <f t="shared" si="471"/>
        <v>1 – 5</v>
      </c>
      <c r="I4309" s="104" t="str">
        <f t="shared" si="472"/>
        <v>Di bawah ambang nilai</v>
      </c>
      <c r="J4309" s="106">
        <f t="shared" si="473"/>
        <v>872080.00430899998</v>
      </c>
      <c r="K4309" s="105">
        <f t="shared" si="474"/>
        <v>0</v>
      </c>
      <c r="L4309" s="106">
        <f t="shared" si="475"/>
        <v>0</v>
      </c>
    </row>
    <row r="4310" spans="1:12" x14ac:dyDescent="0.3">
      <c r="A4310" s="104" t="s">
        <v>8991</v>
      </c>
      <c r="B4310" s="104" t="s">
        <v>8992</v>
      </c>
      <c r="C4310" s="105">
        <v>6276</v>
      </c>
      <c r="D4310" s="105">
        <v>3931</v>
      </c>
      <c r="E4310" s="106">
        <f t="shared" si="469"/>
        <v>0.62635436583811344</v>
      </c>
      <c r="F4310" s="107">
        <f t="shared" si="470"/>
        <v>68</v>
      </c>
      <c r="G4310" s="107">
        <f>COUNTIF(Data_Eksportir!$H$2:$H$3401,A4310)</f>
        <v>0</v>
      </c>
      <c r="H4310" s="104" t="str">
        <f t="shared" si="471"/>
        <v>Di bawah 1</v>
      </c>
      <c r="I4310" s="104" t="str">
        <f t="shared" si="472"/>
        <v>Di bawah ambang nilai</v>
      </c>
      <c r="J4310" s="106">
        <f t="shared" si="473"/>
        <v>3931.0043099999998</v>
      </c>
      <c r="K4310" s="105">
        <f t="shared" si="474"/>
        <v>0</v>
      </c>
      <c r="L4310" s="106">
        <f t="shared" si="475"/>
        <v>0</v>
      </c>
    </row>
    <row r="4311" spans="1:12" x14ac:dyDescent="0.3">
      <c r="A4311" s="104" t="s">
        <v>8993</v>
      </c>
      <c r="B4311" s="104" t="s">
        <v>8994</v>
      </c>
      <c r="C4311" s="105">
        <v>10711</v>
      </c>
      <c r="D4311" s="105">
        <v>4231</v>
      </c>
      <c r="E4311" s="106">
        <f t="shared" si="469"/>
        <v>0.39501447110447202</v>
      </c>
      <c r="F4311" s="107">
        <f t="shared" si="470"/>
        <v>68</v>
      </c>
      <c r="G4311" s="107">
        <f>COUNTIF(Data_Eksportir!$H$2:$H$3401,A4311)</f>
        <v>0</v>
      </c>
      <c r="H4311" s="104" t="str">
        <f t="shared" si="471"/>
        <v>Di bawah 1</v>
      </c>
      <c r="I4311" s="104" t="str">
        <f t="shared" si="472"/>
        <v>Di bawah ambang nilai</v>
      </c>
      <c r="J4311" s="106">
        <f t="shared" si="473"/>
        <v>4231.0043109999997</v>
      </c>
      <c r="K4311" s="105">
        <f t="shared" si="474"/>
        <v>0</v>
      </c>
      <c r="L4311" s="106">
        <f t="shared" si="475"/>
        <v>0</v>
      </c>
    </row>
    <row r="4312" spans="1:12" x14ac:dyDescent="0.3">
      <c r="A4312" s="104" t="s">
        <v>8995</v>
      </c>
      <c r="B4312" s="104" t="s">
        <v>8996</v>
      </c>
      <c r="C4312" s="105">
        <v>78938</v>
      </c>
      <c r="D4312" s="105">
        <v>54391</v>
      </c>
      <c r="E4312" s="106">
        <f t="shared" si="469"/>
        <v>0.68903443208594084</v>
      </c>
      <c r="F4312" s="107">
        <f t="shared" si="470"/>
        <v>68</v>
      </c>
      <c r="G4312" s="107">
        <f>COUNTIF(Data_Eksportir!$H$2:$H$3401,A4312)</f>
        <v>0</v>
      </c>
      <c r="H4312" s="104" t="str">
        <f t="shared" si="471"/>
        <v>Di bawah 1</v>
      </c>
      <c r="I4312" s="104" t="str">
        <f t="shared" si="472"/>
        <v>Di bawah ambang nilai</v>
      </c>
      <c r="J4312" s="106">
        <f t="shared" si="473"/>
        <v>54391.004311999997</v>
      </c>
      <c r="K4312" s="105">
        <f t="shared" si="474"/>
        <v>0</v>
      </c>
      <c r="L4312" s="106">
        <f t="shared" si="475"/>
        <v>0</v>
      </c>
    </row>
    <row r="4313" spans="1:12" x14ac:dyDescent="0.3">
      <c r="A4313" s="104" t="s">
        <v>8997</v>
      </c>
      <c r="B4313" s="104" t="s">
        <v>8998</v>
      </c>
      <c r="C4313" s="105">
        <v>708</v>
      </c>
      <c r="D4313" s="105">
        <v>363</v>
      </c>
      <c r="E4313" s="106">
        <f t="shared" si="469"/>
        <v>0.51271186440677963</v>
      </c>
      <c r="F4313" s="107">
        <f t="shared" si="470"/>
        <v>68</v>
      </c>
      <c r="G4313" s="107">
        <f>COUNTIF(Data_Eksportir!$H$2:$H$3401,A4313)</f>
        <v>0</v>
      </c>
      <c r="H4313" s="104" t="str">
        <f t="shared" si="471"/>
        <v>Di bawah 1</v>
      </c>
      <c r="I4313" s="104" t="str">
        <f t="shared" si="472"/>
        <v>Di bawah ambang nilai</v>
      </c>
      <c r="J4313" s="106">
        <f t="shared" si="473"/>
        <v>363.00431300000002</v>
      </c>
      <c r="K4313" s="105">
        <f t="shared" si="474"/>
        <v>0</v>
      </c>
      <c r="L4313" s="106">
        <f t="shared" si="475"/>
        <v>0</v>
      </c>
    </row>
    <row r="4314" spans="1:12" x14ac:dyDescent="0.3">
      <c r="A4314" s="104" t="s">
        <v>8999</v>
      </c>
      <c r="B4314" s="104" t="s">
        <v>9000</v>
      </c>
      <c r="C4314" s="105">
        <v>125163</v>
      </c>
      <c r="D4314" s="105">
        <v>608449</v>
      </c>
      <c r="E4314" s="106">
        <f t="shared" si="469"/>
        <v>4.8612529261842559</v>
      </c>
      <c r="F4314" s="107">
        <f t="shared" si="470"/>
        <v>68</v>
      </c>
      <c r="G4314" s="107">
        <f>COUNTIF(Data_Eksportir!$H$2:$H$3401,A4314)</f>
        <v>0</v>
      </c>
      <c r="H4314" s="104" t="str">
        <f t="shared" si="471"/>
        <v>1 – 5</v>
      </c>
      <c r="I4314" s="104" t="str">
        <f t="shared" si="472"/>
        <v>Di bawah ambang nilai</v>
      </c>
      <c r="J4314" s="106">
        <f t="shared" si="473"/>
        <v>608449.00431400002</v>
      </c>
      <c r="K4314" s="105">
        <f t="shared" si="474"/>
        <v>0</v>
      </c>
      <c r="L4314" s="106">
        <f t="shared" si="475"/>
        <v>0</v>
      </c>
    </row>
    <row r="4315" spans="1:12" x14ac:dyDescent="0.3">
      <c r="A4315" s="104" t="s">
        <v>9001</v>
      </c>
      <c r="B4315" s="104" t="s">
        <v>9002</v>
      </c>
      <c r="C4315" s="105">
        <v>214</v>
      </c>
      <c r="D4315" s="105">
        <v>447</v>
      </c>
      <c r="E4315" s="106">
        <f t="shared" si="469"/>
        <v>2.0887850467289719</v>
      </c>
      <c r="F4315" s="107">
        <f t="shared" si="470"/>
        <v>68</v>
      </c>
      <c r="G4315" s="107">
        <f>COUNTIF(Data_Eksportir!$H$2:$H$3401,A4315)</f>
        <v>0</v>
      </c>
      <c r="H4315" s="104" t="str">
        <f t="shared" si="471"/>
        <v>1 – 5</v>
      </c>
      <c r="I4315" s="104" t="str">
        <f t="shared" si="472"/>
        <v>Di bawah ambang nilai</v>
      </c>
      <c r="J4315" s="106">
        <f t="shared" si="473"/>
        <v>447.00431500000002</v>
      </c>
      <c r="K4315" s="105">
        <f t="shared" si="474"/>
        <v>0</v>
      </c>
      <c r="L4315" s="106">
        <f t="shared" si="475"/>
        <v>0</v>
      </c>
    </row>
    <row r="4316" spans="1:12" x14ac:dyDescent="0.3">
      <c r="A4316" s="104" t="s">
        <v>9003</v>
      </c>
      <c r="B4316" s="104" t="s">
        <v>9004</v>
      </c>
      <c r="C4316" s="105">
        <v>1059320</v>
      </c>
      <c r="D4316" s="105">
        <v>760199</v>
      </c>
      <c r="E4316" s="106">
        <f t="shared" si="469"/>
        <v>0.71762923384812893</v>
      </c>
      <c r="F4316" s="107">
        <f t="shared" si="470"/>
        <v>68</v>
      </c>
      <c r="G4316" s="107">
        <f>COUNTIF(Data_Eksportir!$H$2:$H$3401,A4316)</f>
        <v>1</v>
      </c>
      <c r="H4316" s="104" t="str">
        <f t="shared" si="471"/>
        <v>Di bawah 1</v>
      </c>
      <c r="I4316" s="104" t="str">
        <f t="shared" si="472"/>
        <v>Di bawah ambang nilai</v>
      </c>
      <c r="J4316" s="106">
        <f t="shared" si="473"/>
        <v>760199.00431600004</v>
      </c>
      <c r="K4316" s="105">
        <f t="shared" si="474"/>
        <v>0</v>
      </c>
      <c r="L4316" s="106">
        <f t="shared" si="475"/>
        <v>0</v>
      </c>
    </row>
    <row r="4317" spans="1:12" x14ac:dyDescent="0.3">
      <c r="A4317" s="104" t="s">
        <v>9005</v>
      </c>
      <c r="B4317" s="104" t="s">
        <v>9006</v>
      </c>
      <c r="C4317" s="105">
        <v>81185570</v>
      </c>
      <c r="D4317" s="105">
        <v>14534543</v>
      </c>
      <c r="E4317" s="106">
        <f t="shared" si="469"/>
        <v>0.17902865004211954</v>
      </c>
      <c r="F4317" s="107">
        <f t="shared" si="470"/>
        <v>68</v>
      </c>
      <c r="G4317" s="107">
        <f>COUNTIF(Data_Eksportir!$H$2:$H$3401,A4317)</f>
        <v>0</v>
      </c>
      <c r="H4317" s="104" t="str">
        <f t="shared" si="471"/>
        <v>Di bawah 1</v>
      </c>
      <c r="I4317" s="104" t="str">
        <f t="shared" si="472"/>
        <v>Belum terwakili</v>
      </c>
      <c r="J4317" s="106">
        <f t="shared" si="473"/>
        <v>14534543.004317001</v>
      </c>
      <c r="K4317" s="105">
        <f t="shared" si="474"/>
        <v>14534543</v>
      </c>
      <c r="L4317" s="106">
        <f t="shared" si="475"/>
        <v>14534543.004317001</v>
      </c>
    </row>
    <row r="4318" spans="1:12" x14ac:dyDescent="0.3">
      <c r="A4318" s="104" t="s">
        <v>9007</v>
      </c>
      <c r="B4318" s="104" t="s">
        <v>9008</v>
      </c>
      <c r="C4318" s="105">
        <v>15010</v>
      </c>
      <c r="D4318" s="105">
        <v>7560</v>
      </c>
      <c r="E4318" s="106">
        <f t="shared" si="469"/>
        <v>0.50366422385076615</v>
      </c>
      <c r="F4318" s="107">
        <f t="shared" si="470"/>
        <v>68</v>
      </c>
      <c r="G4318" s="107">
        <f>COUNTIF(Data_Eksportir!$H$2:$H$3401,A4318)</f>
        <v>0</v>
      </c>
      <c r="H4318" s="104" t="str">
        <f t="shared" si="471"/>
        <v>Di bawah 1</v>
      </c>
      <c r="I4318" s="104" t="str">
        <f t="shared" si="472"/>
        <v>Di bawah ambang nilai</v>
      </c>
      <c r="J4318" s="106">
        <f t="shared" si="473"/>
        <v>7560.0043180000002</v>
      </c>
      <c r="K4318" s="105">
        <f t="shared" si="474"/>
        <v>0</v>
      </c>
      <c r="L4318" s="106">
        <f t="shared" si="475"/>
        <v>0</v>
      </c>
    </row>
    <row r="4319" spans="1:12" x14ac:dyDescent="0.3">
      <c r="A4319" s="104" t="s">
        <v>9009</v>
      </c>
      <c r="B4319" s="104" t="s">
        <v>9010</v>
      </c>
      <c r="C4319" s="105">
        <v>696631</v>
      </c>
      <c r="D4319" s="105">
        <v>128018</v>
      </c>
      <c r="E4319" s="106">
        <f t="shared" si="469"/>
        <v>0.18376730291933607</v>
      </c>
      <c r="F4319" s="107">
        <f t="shared" si="470"/>
        <v>68</v>
      </c>
      <c r="G4319" s="107">
        <f>COUNTIF(Data_Eksportir!$H$2:$H$3401,A4319)</f>
        <v>0</v>
      </c>
      <c r="H4319" s="104" t="str">
        <f t="shared" si="471"/>
        <v>Di bawah 1</v>
      </c>
      <c r="I4319" s="104" t="str">
        <f t="shared" si="472"/>
        <v>Di bawah ambang nilai</v>
      </c>
      <c r="J4319" s="106">
        <f t="shared" si="473"/>
        <v>128018.004319</v>
      </c>
      <c r="K4319" s="105">
        <f t="shared" si="474"/>
        <v>0</v>
      </c>
      <c r="L4319" s="106">
        <f t="shared" si="475"/>
        <v>0</v>
      </c>
    </row>
    <row r="4320" spans="1:12" x14ac:dyDescent="0.3">
      <c r="A4320" s="104" t="s">
        <v>9011</v>
      </c>
      <c r="B4320" s="104" t="s">
        <v>9012</v>
      </c>
      <c r="C4320" s="105">
        <v>7841</v>
      </c>
      <c r="D4320" s="105">
        <v>294</v>
      </c>
      <c r="E4320" s="106">
        <f t="shared" si="469"/>
        <v>3.7495217446754242E-2</v>
      </c>
      <c r="F4320" s="107">
        <f t="shared" si="470"/>
        <v>68</v>
      </c>
      <c r="G4320" s="107">
        <f>COUNTIF(Data_Eksportir!$H$2:$H$3401,A4320)</f>
        <v>0</v>
      </c>
      <c r="H4320" s="104" t="str">
        <f t="shared" si="471"/>
        <v>Di bawah 1</v>
      </c>
      <c r="I4320" s="104" t="str">
        <f t="shared" si="472"/>
        <v>Di bawah ambang nilai</v>
      </c>
      <c r="J4320" s="106">
        <f t="shared" si="473"/>
        <v>294.00432000000001</v>
      </c>
      <c r="K4320" s="105">
        <f t="shared" si="474"/>
        <v>0</v>
      </c>
      <c r="L4320" s="106">
        <f t="shared" si="475"/>
        <v>0</v>
      </c>
    </row>
    <row r="4321" spans="1:12" x14ac:dyDescent="0.3">
      <c r="A4321" s="104" t="s">
        <v>9013</v>
      </c>
      <c r="B4321" s="104" t="s">
        <v>9014</v>
      </c>
      <c r="C4321" s="105">
        <v>4213965</v>
      </c>
      <c r="D4321" s="105">
        <v>470982</v>
      </c>
      <c r="E4321" s="106">
        <f t="shared" si="469"/>
        <v>0.11176694633201747</v>
      </c>
      <c r="F4321" s="107">
        <f t="shared" si="470"/>
        <v>68</v>
      </c>
      <c r="G4321" s="107">
        <f>COUNTIF(Data_Eksportir!$H$2:$H$3401,A4321)</f>
        <v>0</v>
      </c>
      <c r="H4321" s="104" t="str">
        <f t="shared" si="471"/>
        <v>Di bawah 1</v>
      </c>
      <c r="I4321" s="104" t="str">
        <f t="shared" si="472"/>
        <v>Di bawah ambang nilai</v>
      </c>
      <c r="J4321" s="106">
        <f t="shared" si="473"/>
        <v>470982.00432100001</v>
      </c>
      <c r="K4321" s="105">
        <f t="shared" si="474"/>
        <v>0</v>
      </c>
      <c r="L4321" s="106">
        <f t="shared" si="475"/>
        <v>0</v>
      </c>
    </row>
    <row r="4322" spans="1:12" x14ac:dyDescent="0.3">
      <c r="A4322" s="104" t="s">
        <v>9015</v>
      </c>
      <c r="B4322" s="104" t="s">
        <v>9016</v>
      </c>
      <c r="C4322" s="105">
        <v>210371</v>
      </c>
      <c r="D4322" s="105">
        <v>73418</v>
      </c>
      <c r="E4322" s="106">
        <f t="shared" si="469"/>
        <v>0.34899296956329534</v>
      </c>
      <c r="F4322" s="107">
        <f t="shared" si="470"/>
        <v>68</v>
      </c>
      <c r="G4322" s="107">
        <f>COUNTIF(Data_Eksportir!$H$2:$H$3401,A4322)</f>
        <v>0</v>
      </c>
      <c r="H4322" s="104" t="str">
        <f t="shared" si="471"/>
        <v>Di bawah 1</v>
      </c>
      <c r="I4322" s="104" t="str">
        <f t="shared" si="472"/>
        <v>Di bawah ambang nilai</v>
      </c>
      <c r="J4322" s="106">
        <f t="shared" si="473"/>
        <v>73418.004321999993</v>
      </c>
      <c r="K4322" s="105">
        <f t="shared" si="474"/>
        <v>0</v>
      </c>
      <c r="L4322" s="106">
        <f t="shared" si="475"/>
        <v>0</v>
      </c>
    </row>
    <row r="4323" spans="1:12" x14ac:dyDescent="0.3">
      <c r="A4323" s="104" t="s">
        <v>9017</v>
      </c>
      <c r="B4323" s="104" t="s">
        <v>9018</v>
      </c>
      <c r="C4323" s="105">
        <v>2352356</v>
      </c>
      <c r="D4323" s="105">
        <v>1646126</v>
      </c>
      <c r="E4323" s="106">
        <f t="shared" si="469"/>
        <v>0.69977758468531126</v>
      </c>
      <c r="F4323" s="107">
        <f t="shared" si="470"/>
        <v>68</v>
      </c>
      <c r="G4323" s="107">
        <f>COUNTIF(Data_Eksportir!$H$2:$H$3401,A4323)</f>
        <v>0</v>
      </c>
      <c r="H4323" s="104" t="str">
        <f t="shared" si="471"/>
        <v>Di bawah 1</v>
      </c>
      <c r="I4323" s="104" t="str">
        <f t="shared" si="472"/>
        <v>Di bawah ambang nilai</v>
      </c>
      <c r="J4323" s="106">
        <f t="shared" si="473"/>
        <v>1646126.0043230001</v>
      </c>
      <c r="K4323" s="105">
        <f t="shared" si="474"/>
        <v>0</v>
      </c>
      <c r="L4323" s="106">
        <f t="shared" si="475"/>
        <v>0</v>
      </c>
    </row>
    <row r="4324" spans="1:12" x14ac:dyDescent="0.3">
      <c r="A4324" s="104" t="s">
        <v>9019</v>
      </c>
      <c r="B4324" s="104" t="s">
        <v>9020</v>
      </c>
      <c r="C4324" s="105">
        <v>6176457</v>
      </c>
      <c r="D4324" s="105">
        <v>2047432</v>
      </c>
      <c r="E4324" s="106">
        <f t="shared" si="469"/>
        <v>0.33148971975357394</v>
      </c>
      <c r="F4324" s="107">
        <f t="shared" si="470"/>
        <v>68</v>
      </c>
      <c r="G4324" s="107">
        <f>COUNTIF(Data_Eksportir!$H$2:$H$3401,A4324)</f>
        <v>0</v>
      </c>
      <c r="H4324" s="104" t="str">
        <f t="shared" si="471"/>
        <v>Di bawah 1</v>
      </c>
      <c r="I4324" s="104" t="str">
        <f t="shared" si="472"/>
        <v>Di bawah ambang nilai</v>
      </c>
      <c r="J4324" s="106">
        <f t="shared" si="473"/>
        <v>2047432.0043240001</v>
      </c>
      <c r="K4324" s="105">
        <f t="shared" si="474"/>
        <v>0</v>
      </c>
      <c r="L4324" s="106">
        <f t="shared" si="475"/>
        <v>0</v>
      </c>
    </row>
    <row r="4325" spans="1:12" x14ac:dyDescent="0.3">
      <c r="A4325" s="104" t="s">
        <v>9021</v>
      </c>
      <c r="B4325" s="104" t="s">
        <v>9022</v>
      </c>
      <c r="C4325" s="105">
        <v>6350042</v>
      </c>
      <c r="D4325" s="105">
        <v>2292119</v>
      </c>
      <c r="E4325" s="106">
        <f t="shared" si="469"/>
        <v>0.36096123458710982</v>
      </c>
      <c r="F4325" s="107">
        <f t="shared" si="470"/>
        <v>68</v>
      </c>
      <c r="G4325" s="107">
        <f>COUNTIF(Data_Eksportir!$H$2:$H$3401,A4325)</f>
        <v>0</v>
      </c>
      <c r="H4325" s="104" t="str">
        <f t="shared" si="471"/>
        <v>Di bawah 1</v>
      </c>
      <c r="I4325" s="104" t="str">
        <f t="shared" si="472"/>
        <v>Di bawah ambang nilai</v>
      </c>
      <c r="J4325" s="106">
        <f t="shared" si="473"/>
        <v>2292119.0043250001</v>
      </c>
      <c r="K4325" s="105">
        <f t="shared" si="474"/>
        <v>0</v>
      </c>
      <c r="L4325" s="106">
        <f t="shared" si="475"/>
        <v>0</v>
      </c>
    </row>
    <row r="4326" spans="1:12" x14ac:dyDescent="0.3">
      <c r="A4326" s="104" t="s">
        <v>9023</v>
      </c>
      <c r="B4326" s="104" t="s">
        <v>9024</v>
      </c>
      <c r="C4326" s="105">
        <v>59781091</v>
      </c>
      <c r="D4326" s="105">
        <v>63244668</v>
      </c>
      <c r="E4326" s="106">
        <f t="shared" si="469"/>
        <v>1.0579376679492183</v>
      </c>
      <c r="F4326" s="107">
        <f t="shared" si="470"/>
        <v>68</v>
      </c>
      <c r="G4326" s="107">
        <f>COUNTIF(Data_Eksportir!$H$2:$H$3401,A4326)</f>
        <v>0</v>
      </c>
      <c r="H4326" s="104" t="str">
        <f t="shared" si="471"/>
        <v>1 – 5</v>
      </c>
      <c r="I4326" s="104" t="str">
        <f t="shared" si="472"/>
        <v>Belum terwakili</v>
      </c>
      <c r="J4326" s="106">
        <f t="shared" si="473"/>
        <v>63244668.004326001</v>
      </c>
      <c r="K4326" s="105">
        <f t="shared" si="474"/>
        <v>63244668</v>
      </c>
      <c r="L4326" s="106">
        <f t="shared" si="475"/>
        <v>63244668.004326001</v>
      </c>
    </row>
    <row r="4327" spans="1:12" x14ac:dyDescent="0.3">
      <c r="A4327" s="104" t="s">
        <v>9025</v>
      </c>
      <c r="B4327" s="104" t="s">
        <v>9026</v>
      </c>
      <c r="C4327" s="105">
        <v>1029520</v>
      </c>
      <c r="D4327" s="105">
        <v>183655</v>
      </c>
      <c r="E4327" s="106">
        <f t="shared" si="469"/>
        <v>0.17838895796099152</v>
      </c>
      <c r="F4327" s="107">
        <f t="shared" si="470"/>
        <v>68</v>
      </c>
      <c r="G4327" s="107">
        <f>COUNTIF(Data_Eksportir!$H$2:$H$3401,A4327)</f>
        <v>0</v>
      </c>
      <c r="H4327" s="104" t="str">
        <f t="shared" si="471"/>
        <v>Di bawah 1</v>
      </c>
      <c r="I4327" s="104" t="str">
        <f t="shared" si="472"/>
        <v>Di bawah ambang nilai</v>
      </c>
      <c r="J4327" s="106">
        <f t="shared" si="473"/>
        <v>183655.004327</v>
      </c>
      <c r="K4327" s="105">
        <f t="shared" si="474"/>
        <v>0</v>
      </c>
      <c r="L4327" s="106">
        <f t="shared" si="475"/>
        <v>0</v>
      </c>
    </row>
    <row r="4328" spans="1:12" x14ac:dyDescent="0.3">
      <c r="A4328" s="104" t="s">
        <v>9027</v>
      </c>
      <c r="B4328" s="104" t="s">
        <v>9028</v>
      </c>
      <c r="C4328" s="105">
        <v>175</v>
      </c>
      <c r="D4328" s="105">
        <v>713</v>
      </c>
      <c r="E4328" s="106">
        <f t="shared" si="469"/>
        <v>4.0742857142857138</v>
      </c>
      <c r="F4328" s="107">
        <f t="shared" si="470"/>
        <v>68</v>
      </c>
      <c r="G4328" s="107">
        <f>COUNTIF(Data_Eksportir!$H$2:$H$3401,A4328)</f>
        <v>0</v>
      </c>
      <c r="H4328" s="104" t="str">
        <f t="shared" si="471"/>
        <v>1 – 5</v>
      </c>
      <c r="I4328" s="104" t="str">
        <f t="shared" si="472"/>
        <v>Di bawah ambang nilai</v>
      </c>
      <c r="J4328" s="106">
        <f t="shared" si="473"/>
        <v>713.00432799999999</v>
      </c>
      <c r="K4328" s="105">
        <f t="shared" si="474"/>
        <v>0</v>
      </c>
      <c r="L4328" s="106">
        <f t="shared" si="475"/>
        <v>0</v>
      </c>
    </row>
    <row r="4329" spans="1:12" x14ac:dyDescent="0.3">
      <c r="A4329" s="104" t="s">
        <v>9029</v>
      </c>
      <c r="B4329" s="104" t="s">
        <v>9030</v>
      </c>
      <c r="C4329" s="105">
        <v>231</v>
      </c>
      <c r="D4329" s="105">
        <v>4206</v>
      </c>
      <c r="E4329" s="106">
        <f t="shared" si="469"/>
        <v>18.207792207792206</v>
      </c>
      <c r="F4329" s="107">
        <f t="shared" si="470"/>
        <v>68</v>
      </c>
      <c r="G4329" s="107">
        <f>COUNTIF(Data_Eksportir!$H$2:$H$3401,A4329)</f>
        <v>0</v>
      </c>
      <c r="H4329" s="104" t="str">
        <f t="shared" si="471"/>
        <v>5 – 20</v>
      </c>
      <c r="I4329" s="104" t="str">
        <f t="shared" si="472"/>
        <v>Di bawah ambang nilai</v>
      </c>
      <c r="J4329" s="106">
        <f t="shared" si="473"/>
        <v>4206.0043290000003</v>
      </c>
      <c r="K4329" s="105">
        <f t="shared" si="474"/>
        <v>0</v>
      </c>
      <c r="L4329" s="106">
        <f t="shared" si="475"/>
        <v>0</v>
      </c>
    </row>
    <row r="4330" spans="1:12" x14ac:dyDescent="0.3">
      <c r="A4330" s="104" t="s">
        <v>9031</v>
      </c>
      <c r="B4330" s="104" t="s">
        <v>9032</v>
      </c>
      <c r="C4330" s="105">
        <v>662691</v>
      </c>
      <c r="D4330" s="105">
        <v>318415</v>
      </c>
      <c r="E4330" s="106">
        <f t="shared" si="469"/>
        <v>0.4804878895292074</v>
      </c>
      <c r="F4330" s="107">
        <f t="shared" si="470"/>
        <v>68</v>
      </c>
      <c r="G4330" s="107">
        <f>COUNTIF(Data_Eksportir!$H$2:$H$3401,A4330)</f>
        <v>0</v>
      </c>
      <c r="H4330" s="104" t="str">
        <f t="shared" si="471"/>
        <v>Di bawah 1</v>
      </c>
      <c r="I4330" s="104" t="str">
        <f t="shared" si="472"/>
        <v>Di bawah ambang nilai</v>
      </c>
      <c r="J4330" s="106">
        <f t="shared" si="473"/>
        <v>318415.00433000003</v>
      </c>
      <c r="K4330" s="105">
        <f t="shared" si="474"/>
        <v>0</v>
      </c>
      <c r="L4330" s="106">
        <f t="shared" si="475"/>
        <v>0</v>
      </c>
    </row>
    <row r="4331" spans="1:12" x14ac:dyDescent="0.3">
      <c r="A4331" s="104" t="s">
        <v>9033</v>
      </c>
      <c r="B4331" s="104" t="s">
        <v>9034</v>
      </c>
      <c r="C4331" s="105">
        <v>234</v>
      </c>
      <c r="D4331" s="105">
        <v>7643</v>
      </c>
      <c r="E4331" s="106">
        <f t="shared" si="469"/>
        <v>32.662393162393165</v>
      </c>
      <c r="F4331" s="107">
        <f t="shared" si="470"/>
        <v>68</v>
      </c>
      <c r="G4331" s="107">
        <f>COUNTIF(Data_Eksportir!$H$2:$H$3401,A4331)</f>
        <v>0</v>
      </c>
      <c r="H4331" s="104" t="str">
        <f t="shared" si="471"/>
        <v>20 – 100</v>
      </c>
      <c r="I4331" s="104" t="str">
        <f t="shared" si="472"/>
        <v>Di bawah ambang nilai</v>
      </c>
      <c r="J4331" s="106">
        <f t="shared" si="473"/>
        <v>7643.0043310000001</v>
      </c>
      <c r="K4331" s="105">
        <f t="shared" si="474"/>
        <v>0</v>
      </c>
      <c r="L4331" s="106">
        <f t="shared" si="475"/>
        <v>0</v>
      </c>
    </row>
    <row r="4332" spans="1:12" x14ac:dyDescent="0.3">
      <c r="A4332" s="104" t="s">
        <v>9035</v>
      </c>
      <c r="B4332" s="104" t="s">
        <v>9036</v>
      </c>
      <c r="C4332" s="105">
        <v>13310</v>
      </c>
      <c r="D4332" s="105">
        <v>9412</v>
      </c>
      <c r="E4332" s="106">
        <f t="shared" si="469"/>
        <v>0.70713749060856501</v>
      </c>
      <c r="F4332" s="107">
        <f t="shared" si="470"/>
        <v>68</v>
      </c>
      <c r="G4332" s="107">
        <f>COUNTIF(Data_Eksportir!$H$2:$H$3401,A4332)</f>
        <v>0</v>
      </c>
      <c r="H4332" s="104" t="str">
        <f t="shared" si="471"/>
        <v>Di bawah 1</v>
      </c>
      <c r="I4332" s="104" t="str">
        <f t="shared" si="472"/>
        <v>Di bawah ambang nilai</v>
      </c>
      <c r="J4332" s="106">
        <f t="shared" si="473"/>
        <v>9412.0043320000004</v>
      </c>
      <c r="K4332" s="105">
        <f t="shared" si="474"/>
        <v>0</v>
      </c>
      <c r="L4332" s="106">
        <f t="shared" si="475"/>
        <v>0</v>
      </c>
    </row>
    <row r="4333" spans="1:12" x14ac:dyDescent="0.3">
      <c r="A4333" s="104" t="s">
        <v>9037</v>
      </c>
      <c r="B4333" s="104" t="s">
        <v>9038</v>
      </c>
      <c r="C4333" s="105">
        <v>6619</v>
      </c>
      <c r="D4333" s="105">
        <v>3834</v>
      </c>
      <c r="E4333" s="106">
        <f t="shared" si="469"/>
        <v>0.57924157727753434</v>
      </c>
      <c r="F4333" s="107">
        <f t="shared" si="470"/>
        <v>68</v>
      </c>
      <c r="G4333" s="107">
        <f>COUNTIF(Data_Eksportir!$H$2:$H$3401,A4333)</f>
        <v>0</v>
      </c>
      <c r="H4333" s="104" t="str">
        <f t="shared" si="471"/>
        <v>Di bawah 1</v>
      </c>
      <c r="I4333" s="104" t="str">
        <f t="shared" si="472"/>
        <v>Di bawah ambang nilai</v>
      </c>
      <c r="J4333" s="106">
        <f t="shared" si="473"/>
        <v>3834.0043329999999</v>
      </c>
      <c r="K4333" s="105">
        <f t="shared" si="474"/>
        <v>0</v>
      </c>
      <c r="L4333" s="106">
        <f t="shared" si="475"/>
        <v>0</v>
      </c>
    </row>
    <row r="4334" spans="1:12" x14ac:dyDescent="0.3">
      <c r="A4334" s="104" t="s">
        <v>9039</v>
      </c>
      <c r="B4334" s="104" t="s">
        <v>9040</v>
      </c>
      <c r="C4334" s="105">
        <v>336384</v>
      </c>
      <c r="D4334" s="105">
        <v>67416</v>
      </c>
      <c r="E4334" s="106">
        <f t="shared" si="469"/>
        <v>0.20041381278538814</v>
      </c>
      <c r="F4334" s="107">
        <f t="shared" si="470"/>
        <v>68</v>
      </c>
      <c r="G4334" s="107">
        <f>COUNTIF(Data_Eksportir!$H$2:$H$3401,A4334)</f>
        <v>0</v>
      </c>
      <c r="H4334" s="104" t="str">
        <f t="shared" si="471"/>
        <v>Di bawah 1</v>
      </c>
      <c r="I4334" s="104" t="str">
        <f t="shared" si="472"/>
        <v>Di bawah ambang nilai</v>
      </c>
      <c r="J4334" s="106">
        <f t="shared" si="473"/>
        <v>67416.004333999997</v>
      </c>
      <c r="K4334" s="105">
        <f t="shared" si="474"/>
        <v>0</v>
      </c>
      <c r="L4334" s="106">
        <f t="shared" si="475"/>
        <v>0</v>
      </c>
    </row>
    <row r="4335" spans="1:12" x14ac:dyDescent="0.3">
      <c r="A4335" s="104" t="s">
        <v>9041</v>
      </c>
      <c r="B4335" s="104" t="s">
        <v>9042</v>
      </c>
      <c r="C4335" s="105">
        <v>14700</v>
      </c>
      <c r="D4335" s="105">
        <v>5411</v>
      </c>
      <c r="E4335" s="106">
        <f t="shared" si="469"/>
        <v>0.36809523809523809</v>
      </c>
      <c r="F4335" s="107">
        <f t="shared" si="470"/>
        <v>68</v>
      </c>
      <c r="G4335" s="107">
        <f>COUNTIF(Data_Eksportir!$H$2:$H$3401,A4335)</f>
        <v>0</v>
      </c>
      <c r="H4335" s="104" t="str">
        <f t="shared" si="471"/>
        <v>Di bawah 1</v>
      </c>
      <c r="I4335" s="104" t="str">
        <f t="shared" si="472"/>
        <v>Di bawah ambang nilai</v>
      </c>
      <c r="J4335" s="106">
        <f t="shared" si="473"/>
        <v>5411.0043349999996</v>
      </c>
      <c r="K4335" s="105">
        <f t="shared" si="474"/>
        <v>0</v>
      </c>
      <c r="L4335" s="106">
        <f t="shared" si="475"/>
        <v>0</v>
      </c>
    </row>
    <row r="4336" spans="1:12" x14ac:dyDescent="0.3">
      <c r="A4336" s="104" t="s">
        <v>9043</v>
      </c>
      <c r="B4336" s="104" t="s">
        <v>9044</v>
      </c>
      <c r="C4336" s="105">
        <v>3613033</v>
      </c>
      <c r="D4336" s="105">
        <v>565831</v>
      </c>
      <c r="E4336" s="106">
        <f t="shared" si="469"/>
        <v>0.15660831218535784</v>
      </c>
      <c r="F4336" s="107">
        <f t="shared" si="470"/>
        <v>68</v>
      </c>
      <c r="G4336" s="107">
        <f>COUNTIF(Data_Eksportir!$H$2:$H$3401,A4336)</f>
        <v>0</v>
      </c>
      <c r="H4336" s="104" t="str">
        <f t="shared" si="471"/>
        <v>Di bawah 1</v>
      </c>
      <c r="I4336" s="104" t="str">
        <f t="shared" si="472"/>
        <v>Di bawah ambang nilai</v>
      </c>
      <c r="J4336" s="106">
        <f t="shared" si="473"/>
        <v>565831.00433599995</v>
      </c>
      <c r="K4336" s="105">
        <f t="shared" si="474"/>
        <v>0</v>
      </c>
      <c r="L4336" s="106">
        <f t="shared" si="475"/>
        <v>0</v>
      </c>
    </row>
    <row r="4337" spans="1:12" x14ac:dyDescent="0.3">
      <c r="A4337" s="104" t="s">
        <v>9045</v>
      </c>
      <c r="B4337" s="104" t="s">
        <v>9046</v>
      </c>
      <c r="C4337" s="105">
        <v>172958964</v>
      </c>
      <c r="D4337" s="105">
        <v>31388849</v>
      </c>
      <c r="E4337" s="106">
        <f t="shared" si="469"/>
        <v>0.18148148135299885</v>
      </c>
      <c r="F4337" s="107">
        <f t="shared" si="470"/>
        <v>68</v>
      </c>
      <c r="G4337" s="107">
        <f>COUNTIF(Data_Eksportir!$H$2:$H$3401,A4337)</f>
        <v>0</v>
      </c>
      <c r="H4337" s="104" t="str">
        <f t="shared" si="471"/>
        <v>Di bawah 1</v>
      </c>
      <c r="I4337" s="104" t="str">
        <f t="shared" si="472"/>
        <v>Belum terwakili</v>
      </c>
      <c r="J4337" s="106">
        <f t="shared" si="473"/>
        <v>31388849.004337002</v>
      </c>
      <c r="K4337" s="105">
        <f t="shared" si="474"/>
        <v>31388849</v>
      </c>
      <c r="L4337" s="106">
        <f t="shared" si="475"/>
        <v>31388849.004337002</v>
      </c>
    </row>
    <row r="4338" spans="1:12" x14ac:dyDescent="0.3">
      <c r="A4338" s="104" t="s">
        <v>9047</v>
      </c>
      <c r="B4338" s="104" t="s">
        <v>9048</v>
      </c>
      <c r="C4338" s="105">
        <v>28002</v>
      </c>
      <c r="D4338" s="105">
        <v>27840</v>
      </c>
      <c r="E4338" s="106">
        <f t="shared" si="469"/>
        <v>0.99421469895007497</v>
      </c>
      <c r="F4338" s="107">
        <f t="shared" si="470"/>
        <v>68</v>
      </c>
      <c r="G4338" s="107">
        <f>COUNTIF(Data_Eksportir!$H$2:$H$3401,A4338)</f>
        <v>0</v>
      </c>
      <c r="H4338" s="104" t="str">
        <f t="shared" si="471"/>
        <v>Di bawah 1</v>
      </c>
      <c r="I4338" s="104" t="str">
        <f t="shared" si="472"/>
        <v>Di bawah ambang nilai</v>
      </c>
      <c r="J4338" s="106">
        <f t="shared" si="473"/>
        <v>27840.004337999999</v>
      </c>
      <c r="K4338" s="105">
        <f t="shared" si="474"/>
        <v>0</v>
      </c>
      <c r="L4338" s="106">
        <f t="shared" si="475"/>
        <v>0</v>
      </c>
    </row>
    <row r="4339" spans="1:12" x14ac:dyDescent="0.3">
      <c r="A4339" s="104" t="s">
        <v>9049</v>
      </c>
      <c r="B4339" s="104" t="s">
        <v>9050</v>
      </c>
      <c r="C4339" s="105">
        <v>800078</v>
      </c>
      <c r="D4339" s="105">
        <v>173979</v>
      </c>
      <c r="E4339" s="106">
        <f t="shared" si="469"/>
        <v>0.2174525483765333</v>
      </c>
      <c r="F4339" s="107">
        <f t="shared" si="470"/>
        <v>68</v>
      </c>
      <c r="G4339" s="107">
        <f>COUNTIF(Data_Eksportir!$H$2:$H$3401,A4339)</f>
        <v>0</v>
      </c>
      <c r="H4339" s="104" t="str">
        <f t="shared" si="471"/>
        <v>Di bawah 1</v>
      </c>
      <c r="I4339" s="104" t="str">
        <f t="shared" si="472"/>
        <v>Di bawah ambang nilai</v>
      </c>
      <c r="J4339" s="106">
        <f t="shared" si="473"/>
        <v>173979.00433900001</v>
      </c>
      <c r="K4339" s="105">
        <f t="shared" si="474"/>
        <v>0</v>
      </c>
      <c r="L4339" s="106">
        <f t="shared" si="475"/>
        <v>0</v>
      </c>
    </row>
    <row r="4340" spans="1:12" x14ac:dyDescent="0.3">
      <c r="A4340" s="104" t="s">
        <v>9051</v>
      </c>
      <c r="B4340" s="104" t="s">
        <v>9052</v>
      </c>
      <c r="C4340" s="105">
        <v>6980080</v>
      </c>
      <c r="D4340" s="105">
        <v>1713688</v>
      </c>
      <c r="E4340" s="106">
        <f t="shared" si="469"/>
        <v>0.2455112262323641</v>
      </c>
      <c r="F4340" s="107">
        <f t="shared" si="470"/>
        <v>68</v>
      </c>
      <c r="G4340" s="107">
        <f>COUNTIF(Data_Eksportir!$H$2:$H$3401,A4340)</f>
        <v>0</v>
      </c>
      <c r="H4340" s="104" t="str">
        <f t="shared" si="471"/>
        <v>Di bawah 1</v>
      </c>
      <c r="I4340" s="104" t="str">
        <f t="shared" si="472"/>
        <v>Di bawah ambang nilai</v>
      </c>
      <c r="J4340" s="106">
        <f t="shared" si="473"/>
        <v>1713688.00434</v>
      </c>
      <c r="K4340" s="105">
        <f t="shared" si="474"/>
        <v>0</v>
      </c>
      <c r="L4340" s="106">
        <f t="shared" si="475"/>
        <v>0</v>
      </c>
    </row>
    <row r="4341" spans="1:12" x14ac:dyDescent="0.3">
      <c r="A4341" s="104" t="s">
        <v>9053</v>
      </c>
      <c r="B4341" s="104" t="s">
        <v>9054</v>
      </c>
      <c r="C4341" s="105">
        <v>242</v>
      </c>
      <c r="D4341" s="105">
        <v>1473</v>
      </c>
      <c r="E4341" s="106">
        <f t="shared" si="469"/>
        <v>6.0867768595041323</v>
      </c>
      <c r="F4341" s="107">
        <f t="shared" si="470"/>
        <v>68</v>
      </c>
      <c r="G4341" s="107">
        <f>COUNTIF(Data_Eksportir!$H$2:$H$3401,A4341)</f>
        <v>0</v>
      </c>
      <c r="H4341" s="104" t="str">
        <f t="shared" si="471"/>
        <v>5 – 20</v>
      </c>
      <c r="I4341" s="104" t="str">
        <f t="shared" si="472"/>
        <v>Di bawah ambang nilai</v>
      </c>
      <c r="J4341" s="106">
        <f t="shared" si="473"/>
        <v>1473.0043410000001</v>
      </c>
      <c r="K4341" s="105">
        <f t="shared" si="474"/>
        <v>0</v>
      </c>
      <c r="L4341" s="106">
        <f t="shared" si="475"/>
        <v>0</v>
      </c>
    </row>
    <row r="4342" spans="1:12" x14ac:dyDescent="0.3">
      <c r="A4342" s="104" t="s">
        <v>9055</v>
      </c>
      <c r="B4342" s="104" t="s">
        <v>9056</v>
      </c>
      <c r="C4342" s="105">
        <v>101</v>
      </c>
      <c r="D4342" s="105">
        <v>2384</v>
      </c>
      <c r="E4342" s="106">
        <f t="shared" si="469"/>
        <v>23.603960396039604</v>
      </c>
      <c r="F4342" s="107">
        <f t="shared" si="470"/>
        <v>68</v>
      </c>
      <c r="G4342" s="107">
        <f>COUNTIF(Data_Eksportir!$H$2:$H$3401,A4342)</f>
        <v>0</v>
      </c>
      <c r="H4342" s="104" t="str">
        <f t="shared" si="471"/>
        <v>20 – 100</v>
      </c>
      <c r="I4342" s="104" t="str">
        <f t="shared" si="472"/>
        <v>Di bawah ambang nilai</v>
      </c>
      <c r="J4342" s="106">
        <f t="shared" si="473"/>
        <v>2384.0043420000002</v>
      </c>
      <c r="K4342" s="105">
        <f t="shared" si="474"/>
        <v>0</v>
      </c>
      <c r="L4342" s="106">
        <f t="shared" si="475"/>
        <v>0</v>
      </c>
    </row>
    <row r="4343" spans="1:12" x14ac:dyDescent="0.3">
      <c r="A4343" s="104" t="s">
        <v>9057</v>
      </c>
      <c r="B4343" s="104" t="s">
        <v>9058</v>
      </c>
      <c r="C4343" s="105">
        <v>22</v>
      </c>
      <c r="D4343" s="105">
        <v>324</v>
      </c>
      <c r="E4343" s="106">
        <f t="shared" si="469"/>
        <v>14.727272727272727</v>
      </c>
      <c r="F4343" s="107">
        <f t="shared" si="470"/>
        <v>68</v>
      </c>
      <c r="G4343" s="107">
        <f>COUNTIF(Data_Eksportir!$H$2:$H$3401,A4343)</f>
        <v>0</v>
      </c>
      <c r="H4343" s="104" t="str">
        <f t="shared" si="471"/>
        <v>5 – 20</v>
      </c>
      <c r="I4343" s="104" t="str">
        <f t="shared" si="472"/>
        <v>Di bawah ambang nilai</v>
      </c>
      <c r="J4343" s="106">
        <f t="shared" si="473"/>
        <v>324.00434300000001</v>
      </c>
      <c r="K4343" s="105">
        <f t="shared" si="474"/>
        <v>0</v>
      </c>
      <c r="L4343" s="106">
        <f t="shared" si="475"/>
        <v>0</v>
      </c>
    </row>
    <row r="4344" spans="1:12" x14ac:dyDescent="0.3">
      <c r="A4344" s="104" t="s">
        <v>9059</v>
      </c>
      <c r="B4344" s="104" t="s">
        <v>9060</v>
      </c>
      <c r="C4344" s="105">
        <v>297</v>
      </c>
      <c r="D4344" s="105">
        <v>5899</v>
      </c>
      <c r="E4344" s="106">
        <f t="shared" si="469"/>
        <v>19.861952861952862</v>
      </c>
      <c r="F4344" s="107">
        <f t="shared" si="470"/>
        <v>68</v>
      </c>
      <c r="G4344" s="107">
        <f>COUNTIF(Data_Eksportir!$H$2:$H$3401,A4344)</f>
        <v>0</v>
      </c>
      <c r="H4344" s="104" t="str">
        <f t="shared" si="471"/>
        <v>5 – 20</v>
      </c>
      <c r="I4344" s="104" t="str">
        <f t="shared" si="472"/>
        <v>Di bawah ambang nilai</v>
      </c>
      <c r="J4344" s="106">
        <f t="shared" si="473"/>
        <v>5899.0043439999999</v>
      </c>
      <c r="K4344" s="105">
        <f t="shared" si="474"/>
        <v>0</v>
      </c>
      <c r="L4344" s="106">
        <f t="shared" si="475"/>
        <v>0</v>
      </c>
    </row>
    <row r="4345" spans="1:12" x14ac:dyDescent="0.3">
      <c r="A4345" s="104" t="s">
        <v>9061</v>
      </c>
      <c r="B4345" s="104" t="s">
        <v>9062</v>
      </c>
      <c r="C4345" s="105">
        <v>250</v>
      </c>
      <c r="D4345" s="105">
        <v>2066</v>
      </c>
      <c r="E4345" s="106">
        <f t="shared" si="469"/>
        <v>8.2639999999999993</v>
      </c>
      <c r="F4345" s="107">
        <f t="shared" si="470"/>
        <v>68</v>
      </c>
      <c r="G4345" s="107">
        <f>COUNTIF(Data_Eksportir!$H$2:$H$3401,A4345)</f>
        <v>0</v>
      </c>
      <c r="H4345" s="104" t="str">
        <f t="shared" si="471"/>
        <v>5 – 20</v>
      </c>
      <c r="I4345" s="104" t="str">
        <f t="shared" si="472"/>
        <v>Di bawah ambang nilai</v>
      </c>
      <c r="J4345" s="106">
        <f t="shared" si="473"/>
        <v>2066.0043449999998</v>
      </c>
      <c r="K4345" s="105">
        <f t="shared" si="474"/>
        <v>0</v>
      </c>
      <c r="L4345" s="106">
        <f t="shared" si="475"/>
        <v>0</v>
      </c>
    </row>
    <row r="4346" spans="1:12" x14ac:dyDescent="0.3">
      <c r="A4346" s="104" t="s">
        <v>9063</v>
      </c>
      <c r="B4346" s="104" t="s">
        <v>9064</v>
      </c>
      <c r="C4346" s="105">
        <v>387225</v>
      </c>
      <c r="D4346" s="105">
        <v>58443</v>
      </c>
      <c r="E4346" s="106">
        <f t="shared" si="469"/>
        <v>0.15092775518109627</v>
      </c>
      <c r="F4346" s="107">
        <f t="shared" si="470"/>
        <v>68</v>
      </c>
      <c r="G4346" s="107">
        <f>COUNTIF(Data_Eksportir!$H$2:$H$3401,A4346)</f>
        <v>0</v>
      </c>
      <c r="H4346" s="104" t="str">
        <f t="shared" si="471"/>
        <v>Di bawah 1</v>
      </c>
      <c r="I4346" s="104" t="str">
        <f t="shared" si="472"/>
        <v>Di bawah ambang nilai</v>
      </c>
      <c r="J4346" s="106">
        <f t="shared" si="473"/>
        <v>58443.004346000002</v>
      </c>
      <c r="K4346" s="105">
        <f t="shared" si="474"/>
        <v>0</v>
      </c>
      <c r="L4346" s="106">
        <f t="shared" si="475"/>
        <v>0</v>
      </c>
    </row>
    <row r="4347" spans="1:12" x14ac:dyDescent="0.3">
      <c r="A4347" s="104" t="s">
        <v>9065</v>
      </c>
      <c r="B4347" s="104" t="s">
        <v>9066</v>
      </c>
      <c r="C4347" s="105">
        <v>29480</v>
      </c>
      <c r="D4347" s="105">
        <v>30816</v>
      </c>
      <c r="E4347" s="106">
        <f t="shared" si="469"/>
        <v>1.0453188602442334</v>
      </c>
      <c r="F4347" s="107">
        <f t="shared" si="470"/>
        <v>68</v>
      </c>
      <c r="G4347" s="107">
        <f>COUNTIF(Data_Eksportir!$H$2:$H$3401,A4347)</f>
        <v>0</v>
      </c>
      <c r="H4347" s="104" t="str">
        <f t="shared" si="471"/>
        <v>1 – 5</v>
      </c>
      <c r="I4347" s="104" t="str">
        <f t="shared" si="472"/>
        <v>Di bawah ambang nilai</v>
      </c>
      <c r="J4347" s="106">
        <f t="shared" si="473"/>
        <v>30816.004346999998</v>
      </c>
      <c r="K4347" s="105">
        <f t="shared" si="474"/>
        <v>0</v>
      </c>
      <c r="L4347" s="106">
        <f t="shared" si="475"/>
        <v>0</v>
      </c>
    </row>
    <row r="4348" spans="1:12" x14ac:dyDescent="0.3">
      <c r="A4348" s="104" t="s">
        <v>9067</v>
      </c>
      <c r="B4348" s="104" t="s">
        <v>9068</v>
      </c>
      <c r="C4348" s="105">
        <v>17417</v>
      </c>
      <c r="D4348" s="105">
        <v>163007</v>
      </c>
      <c r="E4348" s="106">
        <f t="shared" si="469"/>
        <v>9.359074467474306</v>
      </c>
      <c r="F4348" s="107">
        <f t="shared" si="470"/>
        <v>68</v>
      </c>
      <c r="G4348" s="107">
        <f>COUNTIF(Data_Eksportir!$H$2:$H$3401,A4348)</f>
        <v>0</v>
      </c>
      <c r="H4348" s="104" t="str">
        <f t="shared" si="471"/>
        <v>5 – 20</v>
      </c>
      <c r="I4348" s="104" t="str">
        <f t="shared" si="472"/>
        <v>Di bawah ambang nilai</v>
      </c>
      <c r="J4348" s="106">
        <f t="shared" si="473"/>
        <v>163007.00434799999</v>
      </c>
      <c r="K4348" s="105">
        <f t="shared" si="474"/>
        <v>0</v>
      </c>
      <c r="L4348" s="106">
        <f t="shared" si="475"/>
        <v>0</v>
      </c>
    </row>
    <row r="4349" spans="1:12" x14ac:dyDescent="0.3">
      <c r="A4349" s="104" t="s">
        <v>9069</v>
      </c>
      <c r="B4349" s="104" t="s">
        <v>9070</v>
      </c>
      <c r="C4349" s="105">
        <v>2712</v>
      </c>
      <c r="D4349" s="105">
        <v>11057</v>
      </c>
      <c r="E4349" s="106">
        <f t="shared" si="469"/>
        <v>4.0770648967551626</v>
      </c>
      <c r="F4349" s="107">
        <f t="shared" si="470"/>
        <v>68</v>
      </c>
      <c r="G4349" s="107">
        <f>COUNTIF(Data_Eksportir!$H$2:$H$3401,A4349)</f>
        <v>0</v>
      </c>
      <c r="H4349" s="104" t="str">
        <f t="shared" si="471"/>
        <v>1 – 5</v>
      </c>
      <c r="I4349" s="104" t="str">
        <f t="shared" si="472"/>
        <v>Di bawah ambang nilai</v>
      </c>
      <c r="J4349" s="106">
        <f t="shared" si="473"/>
        <v>11057.004349000001</v>
      </c>
      <c r="K4349" s="105">
        <f t="shared" si="474"/>
        <v>0</v>
      </c>
      <c r="L4349" s="106">
        <f t="shared" si="475"/>
        <v>0</v>
      </c>
    </row>
    <row r="4350" spans="1:12" x14ac:dyDescent="0.3">
      <c r="A4350" s="104" t="s">
        <v>9071</v>
      </c>
      <c r="B4350" s="104" t="s">
        <v>9072</v>
      </c>
      <c r="C4350" s="105">
        <v>875628</v>
      </c>
      <c r="D4350" s="105">
        <v>4660361</v>
      </c>
      <c r="E4350" s="106">
        <f t="shared" si="469"/>
        <v>5.3223069614037009</v>
      </c>
      <c r="F4350" s="107">
        <f t="shared" si="470"/>
        <v>68</v>
      </c>
      <c r="G4350" s="107">
        <f>COUNTIF(Data_Eksportir!$H$2:$H$3401,A4350)</f>
        <v>0</v>
      </c>
      <c r="H4350" s="104" t="str">
        <f t="shared" si="471"/>
        <v>5 – 20</v>
      </c>
      <c r="I4350" s="104" t="str">
        <f t="shared" si="472"/>
        <v>Di bawah ambang nilai</v>
      </c>
      <c r="J4350" s="106">
        <f t="shared" si="473"/>
        <v>4660361.0043500001</v>
      </c>
      <c r="K4350" s="105">
        <f t="shared" si="474"/>
        <v>0</v>
      </c>
      <c r="L4350" s="106">
        <f t="shared" si="475"/>
        <v>0</v>
      </c>
    </row>
    <row r="4351" spans="1:12" x14ac:dyDescent="0.3">
      <c r="A4351" s="104" t="s">
        <v>9073</v>
      </c>
      <c r="B4351" s="104" t="s">
        <v>9074</v>
      </c>
      <c r="C4351" s="105">
        <v>236573</v>
      </c>
      <c r="D4351" s="105">
        <v>2152655</v>
      </c>
      <c r="E4351" s="106">
        <f t="shared" si="469"/>
        <v>9.0993266349076176</v>
      </c>
      <c r="F4351" s="107">
        <f t="shared" si="470"/>
        <v>68</v>
      </c>
      <c r="G4351" s="107">
        <f>COUNTIF(Data_Eksportir!$H$2:$H$3401,A4351)</f>
        <v>0</v>
      </c>
      <c r="H4351" s="104" t="str">
        <f t="shared" si="471"/>
        <v>5 – 20</v>
      </c>
      <c r="I4351" s="104" t="str">
        <f t="shared" si="472"/>
        <v>Di bawah ambang nilai</v>
      </c>
      <c r="J4351" s="106">
        <f t="shared" si="473"/>
        <v>2152655.0043509998</v>
      </c>
      <c r="K4351" s="105">
        <f t="shared" si="474"/>
        <v>0</v>
      </c>
      <c r="L4351" s="106">
        <f t="shared" si="475"/>
        <v>0</v>
      </c>
    </row>
    <row r="4352" spans="1:12" x14ac:dyDescent="0.3">
      <c r="A4352" s="104" t="s">
        <v>9075</v>
      </c>
      <c r="B4352" s="104" t="s">
        <v>9076</v>
      </c>
      <c r="C4352" s="105">
        <v>19</v>
      </c>
      <c r="D4352" s="105">
        <v>8517</v>
      </c>
      <c r="E4352" s="106">
        <f t="shared" si="469"/>
        <v>448.26315789473682</v>
      </c>
      <c r="F4352" s="107">
        <f t="shared" si="470"/>
        <v>68</v>
      </c>
      <c r="G4352" s="107">
        <f>COUNTIF(Data_Eksportir!$H$2:$H$3401,A4352)</f>
        <v>0</v>
      </c>
      <c r="H4352" s="104" t="str">
        <f t="shared" si="471"/>
        <v>100 ke atas</v>
      </c>
      <c r="I4352" s="104" t="str">
        <f t="shared" si="472"/>
        <v>Di bawah ambang nilai</v>
      </c>
      <c r="J4352" s="106">
        <f t="shared" si="473"/>
        <v>8517.0043519999999</v>
      </c>
      <c r="K4352" s="105">
        <f t="shared" si="474"/>
        <v>0</v>
      </c>
      <c r="L4352" s="106">
        <f t="shared" si="475"/>
        <v>0</v>
      </c>
    </row>
    <row r="4353" spans="1:12" x14ac:dyDescent="0.3">
      <c r="A4353" s="104" t="s">
        <v>9077</v>
      </c>
      <c r="B4353" s="104" t="s">
        <v>9078</v>
      </c>
      <c r="C4353" s="105">
        <v>1862</v>
      </c>
      <c r="D4353" s="105">
        <v>3998</v>
      </c>
      <c r="E4353" s="106">
        <f t="shared" si="469"/>
        <v>2.1471535982814181</v>
      </c>
      <c r="F4353" s="107">
        <f t="shared" si="470"/>
        <v>68</v>
      </c>
      <c r="G4353" s="107">
        <f>COUNTIF(Data_Eksportir!$H$2:$H$3401,A4353)</f>
        <v>0</v>
      </c>
      <c r="H4353" s="104" t="str">
        <f t="shared" si="471"/>
        <v>1 – 5</v>
      </c>
      <c r="I4353" s="104" t="str">
        <f t="shared" si="472"/>
        <v>Di bawah ambang nilai</v>
      </c>
      <c r="J4353" s="106">
        <f t="shared" si="473"/>
        <v>3998.0043529999998</v>
      </c>
      <c r="K4353" s="105">
        <f t="shared" si="474"/>
        <v>0</v>
      </c>
      <c r="L4353" s="106">
        <f t="shared" si="475"/>
        <v>0</v>
      </c>
    </row>
    <row r="4354" spans="1:12" x14ac:dyDescent="0.3">
      <c r="A4354" s="104" t="s">
        <v>9079</v>
      </c>
      <c r="B4354" s="104" t="s">
        <v>9080</v>
      </c>
      <c r="C4354" s="105">
        <v>13292</v>
      </c>
      <c r="D4354" s="105">
        <v>293388</v>
      </c>
      <c r="E4354" s="106">
        <f t="shared" ref="E4354:E4417" si="476">IF(AND(ISNUMBER(C4354),C4354&gt;0),D4354/C4354,"")</f>
        <v>22.072524826963587</v>
      </c>
      <c r="F4354" s="107">
        <f t="shared" ref="F4354:F4417" si="477">VALUE(LEFT(A4354,2))</f>
        <v>68</v>
      </c>
      <c r="G4354" s="107">
        <f>COUNTIF(Data_Eksportir!$H$2:$H$3401,A4354)</f>
        <v>0</v>
      </c>
      <c r="H4354" s="104" t="str">
        <f t="shared" ref="H4354:H4417" si="478">IF(E4354="","Tanpa data berat",IF(E4354&lt;1,"Di bawah 1",IF(E4354&lt;5,"1 – 5",IF(E4354&lt;20,"5 – 20",IF(E4354&lt;100,"20 – 100","100 ke atas")))))</f>
        <v>20 – 100</v>
      </c>
      <c r="I4354" s="104" t="str">
        <f t="shared" ref="I4354:I4417" si="479">IF(D4354&lt;p_nilai_besar,"Di bawah ambang nilai",IF(G4354=0,"Belum terwakili",IF(G4354&lt;=p_listing_rendah,"Keterwakilan rendah","Terwakili")))</f>
        <v>Di bawah ambang nilai</v>
      </c>
      <c r="J4354" s="106">
        <f t="shared" ref="J4354:J4417" si="480">D4354+ROW()/10^6</f>
        <v>293388.00435399998</v>
      </c>
      <c r="K4354" s="105">
        <f t="shared" ref="K4354:K4417" si="481">IF(D4354&gt;=p_nilai_besar,D4354/(1+G4354),0)</f>
        <v>0</v>
      </c>
      <c r="L4354" s="106">
        <f t="shared" ref="L4354:L4417" si="482">IF(K4354&gt;0,K4354+ROW()/10^6,0)</f>
        <v>0</v>
      </c>
    </row>
    <row r="4355" spans="1:12" x14ac:dyDescent="0.3">
      <c r="A4355" s="104" t="s">
        <v>9081</v>
      </c>
      <c r="B4355" s="104" t="s">
        <v>9082</v>
      </c>
      <c r="C4355" s="105">
        <v>1813</v>
      </c>
      <c r="D4355" s="105">
        <v>45629</v>
      </c>
      <c r="E4355" s="106">
        <f t="shared" si="476"/>
        <v>25.167677881963595</v>
      </c>
      <c r="F4355" s="107">
        <f t="shared" si="477"/>
        <v>68</v>
      </c>
      <c r="G4355" s="107">
        <f>COUNTIF(Data_Eksportir!$H$2:$H$3401,A4355)</f>
        <v>0</v>
      </c>
      <c r="H4355" s="104" t="str">
        <f t="shared" si="478"/>
        <v>20 – 100</v>
      </c>
      <c r="I4355" s="104" t="str">
        <f t="shared" si="479"/>
        <v>Di bawah ambang nilai</v>
      </c>
      <c r="J4355" s="106">
        <f t="shared" si="480"/>
        <v>45629.004354999997</v>
      </c>
      <c r="K4355" s="105">
        <f t="shared" si="481"/>
        <v>0</v>
      </c>
      <c r="L4355" s="106">
        <f t="shared" si="482"/>
        <v>0</v>
      </c>
    </row>
    <row r="4356" spans="1:12" x14ac:dyDescent="0.3">
      <c r="A4356" s="104" t="s">
        <v>9083</v>
      </c>
      <c r="B4356" s="104" t="s">
        <v>9084</v>
      </c>
      <c r="C4356" s="105">
        <v>5371</v>
      </c>
      <c r="D4356" s="105">
        <v>80294</v>
      </c>
      <c r="E4356" s="106">
        <f t="shared" si="476"/>
        <v>14.949543846583504</v>
      </c>
      <c r="F4356" s="107">
        <f t="shared" si="477"/>
        <v>68</v>
      </c>
      <c r="G4356" s="107">
        <f>COUNTIF(Data_Eksportir!$H$2:$H$3401,A4356)</f>
        <v>0</v>
      </c>
      <c r="H4356" s="104" t="str">
        <f t="shared" si="478"/>
        <v>5 – 20</v>
      </c>
      <c r="I4356" s="104" t="str">
        <f t="shared" si="479"/>
        <v>Di bawah ambang nilai</v>
      </c>
      <c r="J4356" s="106">
        <f t="shared" si="480"/>
        <v>80294.004356000005</v>
      </c>
      <c r="K4356" s="105">
        <f t="shared" si="481"/>
        <v>0</v>
      </c>
      <c r="L4356" s="106">
        <f t="shared" si="482"/>
        <v>0</v>
      </c>
    </row>
    <row r="4357" spans="1:12" x14ac:dyDescent="0.3">
      <c r="A4357" s="104" t="s">
        <v>9085</v>
      </c>
      <c r="B4357" s="104" t="s">
        <v>9086</v>
      </c>
      <c r="C4357" s="105">
        <v>5</v>
      </c>
      <c r="D4357" s="105">
        <v>125</v>
      </c>
      <c r="E4357" s="106">
        <f t="shared" si="476"/>
        <v>25</v>
      </c>
      <c r="F4357" s="107">
        <f t="shared" si="477"/>
        <v>68</v>
      </c>
      <c r="G4357" s="107">
        <f>COUNTIF(Data_Eksportir!$H$2:$H$3401,A4357)</f>
        <v>0</v>
      </c>
      <c r="H4357" s="104" t="str">
        <f t="shared" si="478"/>
        <v>20 – 100</v>
      </c>
      <c r="I4357" s="104" t="str">
        <f t="shared" si="479"/>
        <v>Di bawah ambang nilai</v>
      </c>
      <c r="J4357" s="106">
        <f t="shared" si="480"/>
        <v>125.004357</v>
      </c>
      <c r="K4357" s="105">
        <f t="shared" si="481"/>
        <v>0</v>
      </c>
      <c r="L4357" s="106">
        <f t="shared" si="482"/>
        <v>0</v>
      </c>
    </row>
    <row r="4358" spans="1:12" x14ac:dyDescent="0.3">
      <c r="A4358" s="104" t="s">
        <v>9087</v>
      </c>
      <c r="B4358" s="104" t="s">
        <v>9088</v>
      </c>
      <c r="C4358" s="105">
        <v>719389</v>
      </c>
      <c r="D4358" s="105">
        <v>686800</v>
      </c>
      <c r="E4358" s="106">
        <f t="shared" si="476"/>
        <v>0.95469905711652525</v>
      </c>
      <c r="F4358" s="107">
        <f t="shared" si="477"/>
        <v>68</v>
      </c>
      <c r="G4358" s="107">
        <f>COUNTIF(Data_Eksportir!$H$2:$H$3401,A4358)</f>
        <v>0</v>
      </c>
      <c r="H4358" s="104" t="str">
        <f t="shared" si="478"/>
        <v>Di bawah 1</v>
      </c>
      <c r="I4358" s="104" t="str">
        <f t="shared" si="479"/>
        <v>Di bawah ambang nilai</v>
      </c>
      <c r="J4358" s="106">
        <f t="shared" si="480"/>
        <v>686800.00435800001</v>
      </c>
      <c r="K4358" s="105">
        <f t="shared" si="481"/>
        <v>0</v>
      </c>
      <c r="L4358" s="106">
        <f t="shared" si="482"/>
        <v>0</v>
      </c>
    </row>
    <row r="4359" spans="1:12" x14ac:dyDescent="0.3">
      <c r="A4359" s="104" t="s">
        <v>9089</v>
      </c>
      <c r="B4359" s="104" t="s">
        <v>9090</v>
      </c>
      <c r="C4359" s="105">
        <v>462633</v>
      </c>
      <c r="D4359" s="105">
        <v>274098</v>
      </c>
      <c r="E4359" s="106">
        <f t="shared" si="476"/>
        <v>0.59247394803224152</v>
      </c>
      <c r="F4359" s="107">
        <f t="shared" si="477"/>
        <v>68</v>
      </c>
      <c r="G4359" s="107">
        <f>COUNTIF(Data_Eksportir!$H$2:$H$3401,A4359)</f>
        <v>0</v>
      </c>
      <c r="H4359" s="104" t="str">
        <f t="shared" si="478"/>
        <v>Di bawah 1</v>
      </c>
      <c r="I4359" s="104" t="str">
        <f t="shared" si="479"/>
        <v>Di bawah ambang nilai</v>
      </c>
      <c r="J4359" s="106">
        <f t="shared" si="480"/>
        <v>274098.00435900001</v>
      </c>
      <c r="K4359" s="105">
        <f t="shared" si="481"/>
        <v>0</v>
      </c>
      <c r="L4359" s="106">
        <f t="shared" si="482"/>
        <v>0</v>
      </c>
    </row>
    <row r="4360" spans="1:12" x14ac:dyDescent="0.3">
      <c r="A4360" s="104" t="s">
        <v>9091</v>
      </c>
      <c r="B4360" s="104" t="s">
        <v>9092</v>
      </c>
      <c r="C4360" s="105">
        <v>375</v>
      </c>
      <c r="D4360" s="105">
        <v>5621</v>
      </c>
      <c r="E4360" s="106">
        <f t="shared" si="476"/>
        <v>14.989333333333333</v>
      </c>
      <c r="F4360" s="107">
        <f t="shared" si="477"/>
        <v>68</v>
      </c>
      <c r="G4360" s="107">
        <f>COUNTIF(Data_Eksportir!$H$2:$H$3401,A4360)</f>
        <v>0</v>
      </c>
      <c r="H4360" s="104" t="str">
        <f t="shared" si="478"/>
        <v>5 – 20</v>
      </c>
      <c r="I4360" s="104" t="str">
        <f t="shared" si="479"/>
        <v>Di bawah ambang nilai</v>
      </c>
      <c r="J4360" s="106">
        <f t="shared" si="480"/>
        <v>5621.0043599999999</v>
      </c>
      <c r="K4360" s="105">
        <f t="shared" si="481"/>
        <v>0</v>
      </c>
      <c r="L4360" s="106">
        <f t="shared" si="482"/>
        <v>0</v>
      </c>
    </row>
    <row r="4361" spans="1:12" x14ac:dyDescent="0.3">
      <c r="A4361" s="104" t="s">
        <v>9093</v>
      </c>
      <c r="B4361" s="104" t="s">
        <v>9094</v>
      </c>
      <c r="C4361" s="105">
        <v>11982</v>
      </c>
      <c r="D4361" s="105">
        <v>4069</v>
      </c>
      <c r="E4361" s="106">
        <f t="shared" si="476"/>
        <v>0.33959272241695876</v>
      </c>
      <c r="F4361" s="107">
        <f t="shared" si="477"/>
        <v>68</v>
      </c>
      <c r="G4361" s="107">
        <f>COUNTIF(Data_Eksportir!$H$2:$H$3401,A4361)</f>
        <v>0</v>
      </c>
      <c r="H4361" s="104" t="str">
        <f t="shared" si="478"/>
        <v>Di bawah 1</v>
      </c>
      <c r="I4361" s="104" t="str">
        <f t="shared" si="479"/>
        <v>Di bawah ambang nilai</v>
      </c>
      <c r="J4361" s="106">
        <f t="shared" si="480"/>
        <v>4069.0043609999998</v>
      </c>
      <c r="K4361" s="105">
        <f t="shared" si="481"/>
        <v>0</v>
      </c>
      <c r="L4361" s="106">
        <f t="shared" si="482"/>
        <v>0</v>
      </c>
    </row>
    <row r="4362" spans="1:12" x14ac:dyDescent="0.3">
      <c r="A4362" s="104" t="s">
        <v>9095</v>
      </c>
      <c r="B4362" s="104" t="s">
        <v>9096</v>
      </c>
      <c r="C4362" s="105">
        <v>4737055</v>
      </c>
      <c r="D4362" s="105">
        <v>4319801</v>
      </c>
      <c r="E4362" s="106">
        <f t="shared" si="476"/>
        <v>0.91191700328579672</v>
      </c>
      <c r="F4362" s="107">
        <f t="shared" si="477"/>
        <v>68</v>
      </c>
      <c r="G4362" s="107">
        <f>COUNTIF(Data_Eksportir!$H$2:$H$3401,A4362)</f>
        <v>0</v>
      </c>
      <c r="H4362" s="104" t="str">
        <f t="shared" si="478"/>
        <v>Di bawah 1</v>
      </c>
      <c r="I4362" s="104" t="str">
        <f t="shared" si="479"/>
        <v>Di bawah ambang nilai</v>
      </c>
      <c r="J4362" s="106">
        <f t="shared" si="480"/>
        <v>4319801.0043620002</v>
      </c>
      <c r="K4362" s="105">
        <f t="shared" si="481"/>
        <v>0</v>
      </c>
      <c r="L4362" s="106">
        <f t="shared" si="482"/>
        <v>0</v>
      </c>
    </row>
    <row r="4363" spans="1:12" x14ac:dyDescent="0.3">
      <c r="A4363" s="104" t="s">
        <v>9097</v>
      </c>
      <c r="B4363" s="104" t="s">
        <v>9098</v>
      </c>
      <c r="C4363" s="105">
        <v>2476891</v>
      </c>
      <c r="D4363" s="105">
        <v>544552</v>
      </c>
      <c r="E4363" s="106">
        <f t="shared" si="476"/>
        <v>0.2198530335004649</v>
      </c>
      <c r="F4363" s="107">
        <f t="shared" si="477"/>
        <v>69</v>
      </c>
      <c r="G4363" s="107">
        <f>COUNTIF(Data_Eksportir!$H$2:$H$3401,A4363)</f>
        <v>0</v>
      </c>
      <c r="H4363" s="104" t="str">
        <f t="shared" si="478"/>
        <v>Di bawah 1</v>
      </c>
      <c r="I4363" s="104" t="str">
        <f t="shared" si="479"/>
        <v>Di bawah ambang nilai</v>
      </c>
      <c r="J4363" s="106">
        <f t="shared" si="480"/>
        <v>544552.00436300004</v>
      </c>
      <c r="K4363" s="105">
        <f t="shared" si="481"/>
        <v>0</v>
      </c>
      <c r="L4363" s="106">
        <f t="shared" si="482"/>
        <v>0</v>
      </c>
    </row>
    <row r="4364" spans="1:12" x14ac:dyDescent="0.3">
      <c r="A4364" s="104" t="s">
        <v>9099</v>
      </c>
      <c r="B4364" s="104" t="s">
        <v>9100</v>
      </c>
      <c r="C4364" s="105">
        <v>152839</v>
      </c>
      <c r="D4364" s="105">
        <v>30776</v>
      </c>
      <c r="E4364" s="106">
        <f t="shared" si="476"/>
        <v>0.20136221775855639</v>
      </c>
      <c r="F4364" s="107">
        <f t="shared" si="477"/>
        <v>69</v>
      </c>
      <c r="G4364" s="107">
        <f>COUNTIF(Data_Eksportir!$H$2:$H$3401,A4364)</f>
        <v>1</v>
      </c>
      <c r="H4364" s="104" t="str">
        <f t="shared" si="478"/>
        <v>Di bawah 1</v>
      </c>
      <c r="I4364" s="104" t="str">
        <f t="shared" si="479"/>
        <v>Di bawah ambang nilai</v>
      </c>
      <c r="J4364" s="106">
        <f t="shared" si="480"/>
        <v>30776.004364</v>
      </c>
      <c r="K4364" s="105">
        <f t="shared" si="481"/>
        <v>0</v>
      </c>
      <c r="L4364" s="106">
        <f t="shared" si="482"/>
        <v>0</v>
      </c>
    </row>
    <row r="4365" spans="1:12" x14ac:dyDescent="0.3">
      <c r="A4365" s="104" t="s">
        <v>9101</v>
      </c>
      <c r="B4365" s="104" t="s">
        <v>9102</v>
      </c>
      <c r="C4365" s="105">
        <v>1185246</v>
      </c>
      <c r="D4365" s="105">
        <v>157645</v>
      </c>
      <c r="E4365" s="106">
        <f t="shared" si="476"/>
        <v>0.13300614387224255</v>
      </c>
      <c r="F4365" s="107">
        <f t="shared" si="477"/>
        <v>69</v>
      </c>
      <c r="G4365" s="107">
        <f>COUNTIF(Data_Eksportir!$H$2:$H$3401,A4365)</f>
        <v>0</v>
      </c>
      <c r="H4365" s="104" t="str">
        <f t="shared" si="478"/>
        <v>Di bawah 1</v>
      </c>
      <c r="I4365" s="104" t="str">
        <f t="shared" si="479"/>
        <v>Di bawah ambang nilai</v>
      </c>
      <c r="J4365" s="106">
        <f t="shared" si="480"/>
        <v>157645.004365</v>
      </c>
      <c r="K4365" s="105">
        <f t="shared" si="481"/>
        <v>0</v>
      </c>
      <c r="L4365" s="106">
        <f t="shared" si="482"/>
        <v>0</v>
      </c>
    </row>
    <row r="4366" spans="1:12" x14ac:dyDescent="0.3">
      <c r="A4366" s="104" t="s">
        <v>9103</v>
      </c>
      <c r="B4366" s="104" t="s">
        <v>9104</v>
      </c>
      <c r="C4366" s="105">
        <v>33715</v>
      </c>
      <c r="D4366" s="105">
        <v>296</v>
      </c>
      <c r="E4366" s="106">
        <f t="shared" si="476"/>
        <v>8.7794750111226463E-3</v>
      </c>
      <c r="F4366" s="107">
        <f t="shared" si="477"/>
        <v>69</v>
      </c>
      <c r="G4366" s="107">
        <f>COUNTIF(Data_Eksportir!$H$2:$H$3401,A4366)</f>
        <v>0</v>
      </c>
      <c r="H4366" s="104" t="str">
        <f t="shared" si="478"/>
        <v>Di bawah 1</v>
      </c>
      <c r="I4366" s="104" t="str">
        <f t="shared" si="479"/>
        <v>Di bawah ambang nilai</v>
      </c>
      <c r="J4366" s="106">
        <f t="shared" si="480"/>
        <v>296.004366</v>
      </c>
      <c r="K4366" s="105">
        <f t="shared" si="481"/>
        <v>0</v>
      </c>
      <c r="L4366" s="106">
        <f t="shared" si="482"/>
        <v>0</v>
      </c>
    </row>
    <row r="4367" spans="1:12" x14ac:dyDescent="0.3">
      <c r="A4367" s="104" t="s">
        <v>9105</v>
      </c>
      <c r="B4367" s="104" t="s">
        <v>9106</v>
      </c>
      <c r="C4367" s="105">
        <v>346</v>
      </c>
      <c r="D4367" s="105">
        <v>11773</v>
      </c>
      <c r="E4367" s="106">
        <f t="shared" si="476"/>
        <v>34.02601156069364</v>
      </c>
      <c r="F4367" s="107">
        <f t="shared" si="477"/>
        <v>69</v>
      </c>
      <c r="G4367" s="107">
        <f>COUNTIF(Data_Eksportir!$H$2:$H$3401,A4367)</f>
        <v>0</v>
      </c>
      <c r="H4367" s="104" t="str">
        <f t="shared" si="478"/>
        <v>20 – 100</v>
      </c>
      <c r="I4367" s="104" t="str">
        <f t="shared" si="479"/>
        <v>Di bawah ambang nilai</v>
      </c>
      <c r="J4367" s="106">
        <f t="shared" si="480"/>
        <v>11773.004367</v>
      </c>
      <c r="K4367" s="105">
        <f t="shared" si="481"/>
        <v>0</v>
      </c>
      <c r="L4367" s="106">
        <f t="shared" si="482"/>
        <v>0</v>
      </c>
    </row>
    <row r="4368" spans="1:12" x14ac:dyDescent="0.3">
      <c r="A4368" s="104" t="s">
        <v>9107</v>
      </c>
      <c r="B4368" s="104" t="s">
        <v>9108</v>
      </c>
      <c r="C4368" s="105">
        <v>426132</v>
      </c>
      <c r="D4368" s="105">
        <v>986181</v>
      </c>
      <c r="E4368" s="106">
        <f t="shared" si="476"/>
        <v>2.3142617780406072</v>
      </c>
      <c r="F4368" s="107">
        <f t="shared" si="477"/>
        <v>69</v>
      </c>
      <c r="G4368" s="107">
        <f>COUNTIF(Data_Eksportir!$H$2:$H$3401,A4368)</f>
        <v>0</v>
      </c>
      <c r="H4368" s="104" t="str">
        <f t="shared" si="478"/>
        <v>1 – 5</v>
      </c>
      <c r="I4368" s="104" t="str">
        <f t="shared" si="479"/>
        <v>Di bawah ambang nilai</v>
      </c>
      <c r="J4368" s="106">
        <f t="shared" si="480"/>
        <v>986181.00436799997</v>
      </c>
      <c r="K4368" s="105">
        <f t="shared" si="481"/>
        <v>0</v>
      </c>
      <c r="L4368" s="106">
        <f t="shared" si="482"/>
        <v>0</v>
      </c>
    </row>
    <row r="4369" spans="1:12" x14ac:dyDescent="0.3">
      <c r="A4369" s="104" t="s">
        <v>9109</v>
      </c>
      <c r="B4369" s="104" t="s">
        <v>9110</v>
      </c>
      <c r="C4369" s="105">
        <v>359468</v>
      </c>
      <c r="D4369" s="105">
        <v>47048</v>
      </c>
      <c r="E4369" s="106">
        <f t="shared" si="476"/>
        <v>0.13088230384902133</v>
      </c>
      <c r="F4369" s="107">
        <f t="shared" si="477"/>
        <v>69</v>
      </c>
      <c r="G4369" s="107">
        <f>COUNTIF(Data_Eksportir!$H$2:$H$3401,A4369)</f>
        <v>0</v>
      </c>
      <c r="H4369" s="104" t="str">
        <f t="shared" si="478"/>
        <v>Di bawah 1</v>
      </c>
      <c r="I4369" s="104" t="str">
        <f t="shared" si="479"/>
        <v>Di bawah ambang nilai</v>
      </c>
      <c r="J4369" s="106">
        <f t="shared" si="480"/>
        <v>47048.004369000002</v>
      </c>
      <c r="K4369" s="105">
        <f t="shared" si="481"/>
        <v>0</v>
      </c>
      <c r="L4369" s="106">
        <f t="shared" si="482"/>
        <v>0</v>
      </c>
    </row>
    <row r="4370" spans="1:12" x14ac:dyDescent="0.3">
      <c r="A4370" s="104" t="s">
        <v>9111</v>
      </c>
      <c r="B4370" s="104" t="s">
        <v>9112</v>
      </c>
      <c r="C4370" s="105">
        <v>2065369</v>
      </c>
      <c r="D4370" s="105">
        <v>717677</v>
      </c>
      <c r="E4370" s="106">
        <f t="shared" si="476"/>
        <v>0.34748124911335454</v>
      </c>
      <c r="F4370" s="107">
        <f t="shared" si="477"/>
        <v>69</v>
      </c>
      <c r="G4370" s="107">
        <f>COUNTIF(Data_Eksportir!$H$2:$H$3401,A4370)</f>
        <v>0</v>
      </c>
      <c r="H4370" s="104" t="str">
        <f t="shared" si="478"/>
        <v>Di bawah 1</v>
      </c>
      <c r="I4370" s="104" t="str">
        <f t="shared" si="479"/>
        <v>Di bawah ambang nilai</v>
      </c>
      <c r="J4370" s="106">
        <f t="shared" si="480"/>
        <v>717677.00436999998</v>
      </c>
      <c r="K4370" s="105">
        <f t="shared" si="481"/>
        <v>0</v>
      </c>
      <c r="L4370" s="106">
        <f t="shared" si="482"/>
        <v>0</v>
      </c>
    </row>
    <row r="4371" spans="1:12" x14ac:dyDescent="0.3">
      <c r="A4371" s="104" t="s">
        <v>9113</v>
      </c>
      <c r="B4371" s="104" t="s">
        <v>9114</v>
      </c>
      <c r="C4371" s="105">
        <v>1279993</v>
      </c>
      <c r="D4371" s="105">
        <v>298661</v>
      </c>
      <c r="E4371" s="106">
        <f t="shared" si="476"/>
        <v>0.23333018227443431</v>
      </c>
      <c r="F4371" s="107">
        <f t="shared" si="477"/>
        <v>69</v>
      </c>
      <c r="G4371" s="107">
        <f>COUNTIF(Data_Eksportir!$H$2:$H$3401,A4371)</f>
        <v>0</v>
      </c>
      <c r="H4371" s="104" t="str">
        <f t="shared" si="478"/>
        <v>Di bawah 1</v>
      </c>
      <c r="I4371" s="104" t="str">
        <f t="shared" si="479"/>
        <v>Di bawah ambang nilai</v>
      </c>
      <c r="J4371" s="106">
        <f t="shared" si="480"/>
        <v>298661.00437099999</v>
      </c>
      <c r="K4371" s="105">
        <f t="shared" si="481"/>
        <v>0</v>
      </c>
      <c r="L4371" s="106">
        <f t="shared" si="482"/>
        <v>0</v>
      </c>
    </row>
    <row r="4372" spans="1:12" x14ac:dyDescent="0.3">
      <c r="A4372" s="104" t="s">
        <v>9115</v>
      </c>
      <c r="B4372" s="104" t="s">
        <v>9116</v>
      </c>
      <c r="C4372" s="105">
        <v>61047</v>
      </c>
      <c r="D4372" s="105">
        <v>50710</v>
      </c>
      <c r="E4372" s="106">
        <f t="shared" si="476"/>
        <v>0.83067144986649633</v>
      </c>
      <c r="F4372" s="107">
        <f t="shared" si="477"/>
        <v>69</v>
      </c>
      <c r="G4372" s="107">
        <f>COUNTIF(Data_Eksportir!$H$2:$H$3401,A4372)</f>
        <v>1</v>
      </c>
      <c r="H4372" s="104" t="str">
        <f t="shared" si="478"/>
        <v>Di bawah 1</v>
      </c>
      <c r="I4372" s="104" t="str">
        <f t="shared" si="479"/>
        <v>Di bawah ambang nilai</v>
      </c>
      <c r="J4372" s="106">
        <f t="shared" si="480"/>
        <v>50710.004372000003</v>
      </c>
      <c r="K4372" s="105">
        <f t="shared" si="481"/>
        <v>0</v>
      </c>
      <c r="L4372" s="106">
        <f t="shared" si="482"/>
        <v>0</v>
      </c>
    </row>
    <row r="4373" spans="1:12" x14ac:dyDescent="0.3">
      <c r="A4373" s="104" t="s">
        <v>9117</v>
      </c>
      <c r="B4373" s="104" t="s">
        <v>9118</v>
      </c>
      <c r="C4373" s="105">
        <v>2281</v>
      </c>
      <c r="D4373" s="105">
        <v>1393</v>
      </c>
      <c r="E4373" s="106">
        <f t="shared" si="476"/>
        <v>0.6106970626918018</v>
      </c>
      <c r="F4373" s="107">
        <f t="shared" si="477"/>
        <v>69</v>
      </c>
      <c r="G4373" s="107">
        <f>COUNTIF(Data_Eksportir!$H$2:$H$3401,A4373)</f>
        <v>0</v>
      </c>
      <c r="H4373" s="104" t="str">
        <f t="shared" si="478"/>
        <v>Di bawah 1</v>
      </c>
      <c r="I4373" s="104" t="str">
        <f t="shared" si="479"/>
        <v>Di bawah ambang nilai</v>
      </c>
      <c r="J4373" s="106">
        <f t="shared" si="480"/>
        <v>1393.004373</v>
      </c>
      <c r="K4373" s="105">
        <f t="shared" si="481"/>
        <v>0</v>
      </c>
      <c r="L4373" s="106">
        <f t="shared" si="482"/>
        <v>0</v>
      </c>
    </row>
    <row r="4374" spans="1:12" x14ac:dyDescent="0.3">
      <c r="A4374" s="104" t="s">
        <v>9119</v>
      </c>
      <c r="B4374" s="104" t="s">
        <v>9120</v>
      </c>
      <c r="C4374" s="105">
        <v>399</v>
      </c>
      <c r="D4374" s="105">
        <v>3282</v>
      </c>
      <c r="E4374" s="106">
        <f t="shared" si="476"/>
        <v>8.2255639097744364</v>
      </c>
      <c r="F4374" s="107">
        <f t="shared" si="477"/>
        <v>69</v>
      </c>
      <c r="G4374" s="107">
        <f>COUNTIF(Data_Eksportir!$H$2:$H$3401,A4374)</f>
        <v>0</v>
      </c>
      <c r="H4374" s="104" t="str">
        <f t="shared" si="478"/>
        <v>5 – 20</v>
      </c>
      <c r="I4374" s="104" t="str">
        <f t="shared" si="479"/>
        <v>Di bawah ambang nilai</v>
      </c>
      <c r="J4374" s="106">
        <f t="shared" si="480"/>
        <v>3282.0043740000001</v>
      </c>
      <c r="K4374" s="105">
        <f t="shared" si="481"/>
        <v>0</v>
      </c>
      <c r="L4374" s="106">
        <f t="shared" si="482"/>
        <v>0</v>
      </c>
    </row>
    <row r="4375" spans="1:12" x14ac:dyDescent="0.3">
      <c r="A4375" s="104" t="s">
        <v>9121</v>
      </c>
      <c r="B4375" s="104" t="s">
        <v>9122</v>
      </c>
      <c r="C4375" s="105">
        <v>650</v>
      </c>
      <c r="D4375" s="105">
        <v>500</v>
      </c>
      <c r="E4375" s="106">
        <f t="shared" si="476"/>
        <v>0.76923076923076927</v>
      </c>
      <c r="F4375" s="107">
        <f t="shared" si="477"/>
        <v>69</v>
      </c>
      <c r="G4375" s="107">
        <f>COUNTIF(Data_Eksportir!$H$2:$H$3401,A4375)</f>
        <v>0</v>
      </c>
      <c r="H4375" s="104" t="str">
        <f t="shared" si="478"/>
        <v>Di bawah 1</v>
      </c>
      <c r="I4375" s="104" t="str">
        <f t="shared" si="479"/>
        <v>Di bawah ambang nilai</v>
      </c>
      <c r="J4375" s="106">
        <f t="shared" si="480"/>
        <v>500.00437499999998</v>
      </c>
      <c r="K4375" s="105">
        <f t="shared" si="481"/>
        <v>0</v>
      </c>
      <c r="L4375" s="106">
        <f t="shared" si="482"/>
        <v>0</v>
      </c>
    </row>
    <row r="4376" spans="1:12" x14ac:dyDescent="0.3">
      <c r="A4376" s="104" t="s">
        <v>9123</v>
      </c>
      <c r="B4376" s="104" t="s">
        <v>9124</v>
      </c>
      <c r="C4376" s="105">
        <v>46350</v>
      </c>
      <c r="D4376" s="105">
        <v>28512</v>
      </c>
      <c r="E4376" s="106">
        <f t="shared" si="476"/>
        <v>0.61514563106796116</v>
      </c>
      <c r="F4376" s="107">
        <f t="shared" si="477"/>
        <v>69</v>
      </c>
      <c r="G4376" s="107">
        <f>COUNTIF(Data_Eksportir!$H$2:$H$3401,A4376)</f>
        <v>3</v>
      </c>
      <c r="H4376" s="104" t="str">
        <f t="shared" si="478"/>
        <v>Di bawah 1</v>
      </c>
      <c r="I4376" s="104" t="str">
        <f t="shared" si="479"/>
        <v>Di bawah ambang nilai</v>
      </c>
      <c r="J4376" s="106">
        <f t="shared" si="480"/>
        <v>28512.004376000001</v>
      </c>
      <c r="K4376" s="105">
        <f t="shared" si="481"/>
        <v>0</v>
      </c>
      <c r="L4376" s="106">
        <f t="shared" si="482"/>
        <v>0</v>
      </c>
    </row>
    <row r="4377" spans="1:12" x14ac:dyDescent="0.3">
      <c r="A4377" s="104" t="s">
        <v>9125</v>
      </c>
      <c r="B4377" s="104" t="s">
        <v>9126</v>
      </c>
      <c r="C4377" s="105">
        <v>953039</v>
      </c>
      <c r="D4377" s="105">
        <v>301525</v>
      </c>
      <c r="E4377" s="106">
        <f t="shared" si="476"/>
        <v>0.31638264541115318</v>
      </c>
      <c r="F4377" s="107">
        <f t="shared" si="477"/>
        <v>69</v>
      </c>
      <c r="G4377" s="107">
        <f>COUNTIF(Data_Eksportir!$H$2:$H$3401,A4377)</f>
        <v>0</v>
      </c>
      <c r="H4377" s="104" t="str">
        <f t="shared" si="478"/>
        <v>Di bawah 1</v>
      </c>
      <c r="I4377" s="104" t="str">
        <f t="shared" si="479"/>
        <v>Di bawah ambang nilai</v>
      </c>
      <c r="J4377" s="106">
        <f t="shared" si="480"/>
        <v>301525.00437699998</v>
      </c>
      <c r="K4377" s="105">
        <f t="shared" si="481"/>
        <v>0</v>
      </c>
      <c r="L4377" s="106">
        <f t="shared" si="482"/>
        <v>0</v>
      </c>
    </row>
    <row r="4378" spans="1:12" x14ac:dyDescent="0.3">
      <c r="A4378" s="104" t="s">
        <v>9127</v>
      </c>
      <c r="B4378" s="104" t="s">
        <v>9128</v>
      </c>
      <c r="C4378" s="105">
        <v>2540912</v>
      </c>
      <c r="D4378" s="105">
        <v>610900</v>
      </c>
      <c r="E4378" s="106">
        <f t="shared" si="476"/>
        <v>0.2404254850227005</v>
      </c>
      <c r="F4378" s="107">
        <f t="shared" si="477"/>
        <v>69</v>
      </c>
      <c r="G4378" s="107">
        <f>COUNTIF(Data_Eksportir!$H$2:$H$3401,A4378)</f>
        <v>0</v>
      </c>
      <c r="H4378" s="104" t="str">
        <f t="shared" si="478"/>
        <v>Di bawah 1</v>
      </c>
      <c r="I4378" s="104" t="str">
        <f t="shared" si="479"/>
        <v>Di bawah ambang nilai</v>
      </c>
      <c r="J4378" s="106">
        <f t="shared" si="480"/>
        <v>610900.00437800004</v>
      </c>
      <c r="K4378" s="105">
        <f t="shared" si="481"/>
        <v>0</v>
      </c>
      <c r="L4378" s="106">
        <f t="shared" si="482"/>
        <v>0</v>
      </c>
    </row>
    <row r="4379" spans="1:12" x14ac:dyDescent="0.3">
      <c r="A4379" s="104" t="s">
        <v>9129</v>
      </c>
      <c r="B4379" s="104" t="s">
        <v>9130</v>
      </c>
      <c r="C4379" s="105">
        <v>128011</v>
      </c>
      <c r="D4379" s="105">
        <v>51687</v>
      </c>
      <c r="E4379" s="106">
        <f t="shared" si="476"/>
        <v>0.40376998851661183</v>
      </c>
      <c r="F4379" s="107">
        <f t="shared" si="477"/>
        <v>69</v>
      </c>
      <c r="G4379" s="107">
        <f>COUNTIF(Data_Eksportir!$H$2:$H$3401,A4379)</f>
        <v>0</v>
      </c>
      <c r="H4379" s="104" t="str">
        <f t="shared" si="478"/>
        <v>Di bawah 1</v>
      </c>
      <c r="I4379" s="104" t="str">
        <f t="shared" si="479"/>
        <v>Di bawah ambang nilai</v>
      </c>
      <c r="J4379" s="106">
        <f t="shared" si="480"/>
        <v>51687.004378999998</v>
      </c>
      <c r="K4379" s="105">
        <f t="shared" si="481"/>
        <v>0</v>
      </c>
      <c r="L4379" s="106">
        <f t="shared" si="482"/>
        <v>0</v>
      </c>
    </row>
    <row r="4380" spans="1:12" x14ac:dyDescent="0.3">
      <c r="A4380" s="104" t="s">
        <v>9131</v>
      </c>
      <c r="B4380" s="104" t="s">
        <v>9132</v>
      </c>
      <c r="C4380" s="105">
        <v>34520</v>
      </c>
      <c r="D4380" s="105">
        <v>3588</v>
      </c>
      <c r="E4380" s="106">
        <f t="shared" si="476"/>
        <v>0.10393974507531865</v>
      </c>
      <c r="F4380" s="107">
        <f t="shared" si="477"/>
        <v>69</v>
      </c>
      <c r="G4380" s="107">
        <f>COUNTIF(Data_Eksportir!$H$2:$H$3401,A4380)</f>
        <v>0</v>
      </c>
      <c r="H4380" s="104" t="str">
        <f t="shared" si="478"/>
        <v>Di bawah 1</v>
      </c>
      <c r="I4380" s="104" t="str">
        <f t="shared" si="479"/>
        <v>Di bawah ambang nilai</v>
      </c>
      <c r="J4380" s="106">
        <f t="shared" si="480"/>
        <v>3588.0043799999999</v>
      </c>
      <c r="K4380" s="105">
        <f t="shared" si="481"/>
        <v>0</v>
      </c>
      <c r="L4380" s="106">
        <f t="shared" si="482"/>
        <v>0</v>
      </c>
    </row>
    <row r="4381" spans="1:12" x14ac:dyDescent="0.3">
      <c r="A4381" s="104" t="s">
        <v>9133</v>
      </c>
      <c r="B4381" s="104" t="s">
        <v>9134</v>
      </c>
      <c r="C4381" s="105">
        <v>26661905</v>
      </c>
      <c r="D4381" s="105">
        <v>8983343</v>
      </c>
      <c r="E4381" s="106">
        <f t="shared" si="476"/>
        <v>0.33693552654995956</v>
      </c>
      <c r="F4381" s="107">
        <f t="shared" si="477"/>
        <v>69</v>
      </c>
      <c r="G4381" s="107">
        <f>COUNTIF(Data_Eksportir!$H$2:$H$3401,A4381)</f>
        <v>0</v>
      </c>
      <c r="H4381" s="104" t="str">
        <f t="shared" si="478"/>
        <v>Di bawah 1</v>
      </c>
      <c r="I4381" s="104" t="str">
        <f t="shared" si="479"/>
        <v>Di bawah ambang nilai</v>
      </c>
      <c r="J4381" s="106">
        <f t="shared" si="480"/>
        <v>8983343.0043809991</v>
      </c>
      <c r="K4381" s="105">
        <f t="shared" si="481"/>
        <v>0</v>
      </c>
      <c r="L4381" s="106">
        <f t="shared" si="482"/>
        <v>0</v>
      </c>
    </row>
    <row r="4382" spans="1:12" x14ac:dyDescent="0.3">
      <c r="A4382" s="104" t="s">
        <v>9135</v>
      </c>
      <c r="B4382" s="104" t="s">
        <v>9136</v>
      </c>
      <c r="C4382" s="105">
        <v>10807004</v>
      </c>
      <c r="D4382" s="105">
        <v>4902544</v>
      </c>
      <c r="E4382" s="106">
        <f t="shared" si="476"/>
        <v>0.4536450620356946</v>
      </c>
      <c r="F4382" s="107">
        <f t="shared" si="477"/>
        <v>69</v>
      </c>
      <c r="G4382" s="107">
        <f>COUNTIF(Data_Eksportir!$H$2:$H$3401,A4382)</f>
        <v>0</v>
      </c>
      <c r="H4382" s="104" t="str">
        <f t="shared" si="478"/>
        <v>Di bawah 1</v>
      </c>
      <c r="I4382" s="104" t="str">
        <f t="shared" si="479"/>
        <v>Di bawah ambang nilai</v>
      </c>
      <c r="J4382" s="106">
        <f t="shared" si="480"/>
        <v>4902544.0043820003</v>
      </c>
      <c r="K4382" s="105">
        <f t="shared" si="481"/>
        <v>0</v>
      </c>
      <c r="L4382" s="106">
        <f t="shared" si="482"/>
        <v>0</v>
      </c>
    </row>
    <row r="4383" spans="1:12" x14ac:dyDescent="0.3">
      <c r="A4383" s="104" t="s">
        <v>9137</v>
      </c>
      <c r="B4383" s="104" t="s">
        <v>9138</v>
      </c>
      <c r="C4383" s="105">
        <v>2377840</v>
      </c>
      <c r="D4383" s="105">
        <v>405124</v>
      </c>
      <c r="E4383" s="106">
        <f t="shared" si="476"/>
        <v>0.17037479393062613</v>
      </c>
      <c r="F4383" s="107">
        <f t="shared" si="477"/>
        <v>69</v>
      </c>
      <c r="G4383" s="107">
        <f>COUNTIF(Data_Eksportir!$H$2:$H$3401,A4383)</f>
        <v>0</v>
      </c>
      <c r="H4383" s="104" t="str">
        <f t="shared" si="478"/>
        <v>Di bawah 1</v>
      </c>
      <c r="I4383" s="104" t="str">
        <f t="shared" si="479"/>
        <v>Di bawah ambang nilai</v>
      </c>
      <c r="J4383" s="106">
        <f t="shared" si="480"/>
        <v>405124.00438300002</v>
      </c>
      <c r="K4383" s="105">
        <f t="shared" si="481"/>
        <v>0</v>
      </c>
      <c r="L4383" s="106">
        <f t="shared" si="482"/>
        <v>0</v>
      </c>
    </row>
    <row r="4384" spans="1:12" x14ac:dyDescent="0.3">
      <c r="A4384" s="104" t="s">
        <v>9139</v>
      </c>
      <c r="B4384" s="104" t="s">
        <v>9140</v>
      </c>
      <c r="C4384" s="105">
        <v>6062</v>
      </c>
      <c r="D4384" s="105">
        <v>1149</v>
      </c>
      <c r="E4384" s="106">
        <f t="shared" si="476"/>
        <v>0.18954140547674034</v>
      </c>
      <c r="F4384" s="107">
        <f t="shared" si="477"/>
        <v>69</v>
      </c>
      <c r="G4384" s="107">
        <f>COUNTIF(Data_Eksportir!$H$2:$H$3401,A4384)</f>
        <v>0</v>
      </c>
      <c r="H4384" s="104" t="str">
        <f t="shared" si="478"/>
        <v>Di bawah 1</v>
      </c>
      <c r="I4384" s="104" t="str">
        <f t="shared" si="479"/>
        <v>Di bawah ambang nilai</v>
      </c>
      <c r="J4384" s="106">
        <f t="shared" si="480"/>
        <v>1149.0043840000001</v>
      </c>
      <c r="K4384" s="105">
        <f t="shared" si="481"/>
        <v>0</v>
      </c>
      <c r="L4384" s="106">
        <f t="shared" si="482"/>
        <v>0</v>
      </c>
    </row>
    <row r="4385" spans="1:12" x14ac:dyDescent="0.3">
      <c r="A4385" s="104" t="s">
        <v>9141</v>
      </c>
      <c r="B4385" s="104" t="s">
        <v>9142</v>
      </c>
      <c r="C4385" s="105">
        <v>49890911</v>
      </c>
      <c r="D4385" s="105">
        <v>8013783</v>
      </c>
      <c r="E4385" s="106">
        <f t="shared" si="476"/>
        <v>0.16062611083609998</v>
      </c>
      <c r="F4385" s="107">
        <f t="shared" si="477"/>
        <v>69</v>
      </c>
      <c r="G4385" s="107">
        <f>COUNTIF(Data_Eksportir!$H$2:$H$3401,A4385)</f>
        <v>0</v>
      </c>
      <c r="H4385" s="104" t="str">
        <f t="shared" si="478"/>
        <v>Di bawah 1</v>
      </c>
      <c r="I4385" s="104" t="str">
        <f t="shared" si="479"/>
        <v>Di bawah ambang nilai</v>
      </c>
      <c r="J4385" s="106">
        <f t="shared" si="480"/>
        <v>8013783.0043850001</v>
      </c>
      <c r="K4385" s="105">
        <f t="shared" si="481"/>
        <v>0</v>
      </c>
      <c r="L4385" s="106">
        <f t="shared" si="482"/>
        <v>0</v>
      </c>
    </row>
    <row r="4386" spans="1:12" x14ac:dyDescent="0.3">
      <c r="A4386" s="104" t="s">
        <v>9143</v>
      </c>
      <c r="B4386" s="104" t="s">
        <v>9144</v>
      </c>
      <c r="C4386" s="105">
        <v>1253241</v>
      </c>
      <c r="D4386" s="105">
        <v>473166</v>
      </c>
      <c r="E4386" s="106">
        <f t="shared" si="476"/>
        <v>0.37755387830433251</v>
      </c>
      <c r="F4386" s="107">
        <f t="shared" si="477"/>
        <v>69</v>
      </c>
      <c r="G4386" s="107">
        <f>COUNTIF(Data_Eksportir!$H$2:$H$3401,A4386)</f>
        <v>0</v>
      </c>
      <c r="H4386" s="104" t="str">
        <f t="shared" si="478"/>
        <v>Di bawah 1</v>
      </c>
      <c r="I4386" s="104" t="str">
        <f t="shared" si="479"/>
        <v>Di bawah ambang nilai</v>
      </c>
      <c r="J4386" s="106">
        <f t="shared" si="480"/>
        <v>473166.00438599999</v>
      </c>
      <c r="K4386" s="105">
        <f t="shared" si="481"/>
        <v>0</v>
      </c>
      <c r="L4386" s="106">
        <f t="shared" si="482"/>
        <v>0</v>
      </c>
    </row>
    <row r="4387" spans="1:12" x14ac:dyDescent="0.3">
      <c r="A4387" s="104" t="s">
        <v>9145</v>
      </c>
      <c r="B4387" s="104" t="s">
        <v>9146</v>
      </c>
      <c r="C4387" s="105">
        <v>15334951</v>
      </c>
      <c r="D4387" s="105">
        <v>3068670</v>
      </c>
      <c r="E4387" s="106">
        <f t="shared" si="476"/>
        <v>0.2001095406173779</v>
      </c>
      <c r="F4387" s="107">
        <f t="shared" si="477"/>
        <v>69</v>
      </c>
      <c r="G4387" s="107">
        <f>COUNTIF(Data_Eksportir!$H$2:$H$3401,A4387)</f>
        <v>0</v>
      </c>
      <c r="H4387" s="104" t="str">
        <f t="shared" si="478"/>
        <v>Di bawah 1</v>
      </c>
      <c r="I4387" s="104" t="str">
        <f t="shared" si="479"/>
        <v>Di bawah ambang nilai</v>
      </c>
      <c r="J4387" s="106">
        <f t="shared" si="480"/>
        <v>3068670.0043870001</v>
      </c>
      <c r="K4387" s="105">
        <f t="shared" si="481"/>
        <v>0</v>
      </c>
      <c r="L4387" s="106">
        <f t="shared" si="482"/>
        <v>0</v>
      </c>
    </row>
    <row r="4388" spans="1:12" x14ac:dyDescent="0.3">
      <c r="A4388" s="104" t="s">
        <v>9147</v>
      </c>
      <c r="B4388" s="104" t="s">
        <v>9148</v>
      </c>
      <c r="C4388" s="105">
        <v>68953514</v>
      </c>
      <c r="D4388" s="105">
        <v>10287667</v>
      </c>
      <c r="E4388" s="106">
        <f t="shared" si="476"/>
        <v>0.14919713881441923</v>
      </c>
      <c r="F4388" s="107">
        <f t="shared" si="477"/>
        <v>69</v>
      </c>
      <c r="G4388" s="107">
        <f>COUNTIF(Data_Eksportir!$H$2:$H$3401,A4388)</f>
        <v>0</v>
      </c>
      <c r="H4388" s="104" t="str">
        <f t="shared" si="478"/>
        <v>Di bawah 1</v>
      </c>
      <c r="I4388" s="104" t="str">
        <f t="shared" si="479"/>
        <v>Belum terwakili</v>
      </c>
      <c r="J4388" s="106">
        <f t="shared" si="480"/>
        <v>10287667.004388001</v>
      </c>
      <c r="K4388" s="105">
        <f t="shared" si="481"/>
        <v>10287667</v>
      </c>
      <c r="L4388" s="106">
        <f t="shared" si="482"/>
        <v>10287667.004388001</v>
      </c>
    </row>
    <row r="4389" spans="1:12" x14ac:dyDescent="0.3">
      <c r="A4389" s="104" t="s">
        <v>9149</v>
      </c>
      <c r="B4389" s="104" t="s">
        <v>9150</v>
      </c>
      <c r="C4389" s="105">
        <v>4805710</v>
      </c>
      <c r="D4389" s="105">
        <v>1222804</v>
      </c>
      <c r="E4389" s="106">
        <f t="shared" si="476"/>
        <v>0.25444814605958327</v>
      </c>
      <c r="F4389" s="107">
        <f t="shared" si="477"/>
        <v>69</v>
      </c>
      <c r="G4389" s="107">
        <f>COUNTIF(Data_Eksportir!$H$2:$H$3401,A4389)</f>
        <v>0</v>
      </c>
      <c r="H4389" s="104" t="str">
        <f t="shared" si="478"/>
        <v>Di bawah 1</v>
      </c>
      <c r="I4389" s="104" t="str">
        <f t="shared" si="479"/>
        <v>Di bawah ambang nilai</v>
      </c>
      <c r="J4389" s="106">
        <f t="shared" si="480"/>
        <v>1222804.0043889999</v>
      </c>
      <c r="K4389" s="105">
        <f t="shared" si="481"/>
        <v>0</v>
      </c>
      <c r="L4389" s="106">
        <f t="shared" si="482"/>
        <v>0</v>
      </c>
    </row>
    <row r="4390" spans="1:12" x14ac:dyDescent="0.3">
      <c r="A4390" s="104" t="s">
        <v>9151</v>
      </c>
      <c r="B4390" s="104" t="s">
        <v>9152</v>
      </c>
      <c r="C4390" s="105">
        <v>14628345</v>
      </c>
      <c r="D4390" s="105">
        <v>2651105</v>
      </c>
      <c r="E4390" s="106">
        <f t="shared" si="476"/>
        <v>0.18123068604138062</v>
      </c>
      <c r="F4390" s="107">
        <f t="shared" si="477"/>
        <v>69</v>
      </c>
      <c r="G4390" s="107">
        <f>COUNTIF(Data_Eksportir!$H$2:$H$3401,A4390)</f>
        <v>0</v>
      </c>
      <c r="H4390" s="104" t="str">
        <f t="shared" si="478"/>
        <v>Di bawah 1</v>
      </c>
      <c r="I4390" s="104" t="str">
        <f t="shared" si="479"/>
        <v>Di bawah ambang nilai</v>
      </c>
      <c r="J4390" s="106">
        <f t="shared" si="480"/>
        <v>2651105.0043899999</v>
      </c>
      <c r="K4390" s="105">
        <f t="shared" si="481"/>
        <v>0</v>
      </c>
      <c r="L4390" s="106">
        <f t="shared" si="482"/>
        <v>0</v>
      </c>
    </row>
    <row r="4391" spans="1:12" x14ac:dyDescent="0.3">
      <c r="A4391" s="104" t="s">
        <v>9153</v>
      </c>
      <c r="B4391" s="104" t="s">
        <v>9154</v>
      </c>
      <c r="C4391" s="105">
        <v>1</v>
      </c>
      <c r="D4391" s="105">
        <v>1</v>
      </c>
      <c r="E4391" s="106">
        <f t="shared" si="476"/>
        <v>1</v>
      </c>
      <c r="F4391" s="107">
        <f t="shared" si="477"/>
        <v>69</v>
      </c>
      <c r="G4391" s="107">
        <f>COUNTIF(Data_Eksportir!$H$2:$H$3401,A4391)</f>
        <v>0</v>
      </c>
      <c r="H4391" s="104" t="str">
        <f t="shared" si="478"/>
        <v>1 – 5</v>
      </c>
      <c r="I4391" s="104" t="str">
        <f t="shared" si="479"/>
        <v>Di bawah ambang nilai</v>
      </c>
      <c r="J4391" s="106">
        <f t="shared" si="480"/>
        <v>1.004391</v>
      </c>
      <c r="K4391" s="105">
        <f t="shared" si="481"/>
        <v>0</v>
      </c>
      <c r="L4391" s="106">
        <f t="shared" si="482"/>
        <v>0</v>
      </c>
    </row>
    <row r="4392" spans="1:12" x14ac:dyDescent="0.3">
      <c r="A4392" s="104" t="s">
        <v>9155</v>
      </c>
      <c r="B4392" s="104" t="s">
        <v>9156</v>
      </c>
      <c r="C4392" s="105">
        <v>33</v>
      </c>
      <c r="D4392" s="105">
        <v>209</v>
      </c>
      <c r="E4392" s="106">
        <f t="shared" si="476"/>
        <v>6.333333333333333</v>
      </c>
      <c r="F4392" s="107">
        <f t="shared" si="477"/>
        <v>69</v>
      </c>
      <c r="G4392" s="107">
        <f>COUNTIF(Data_Eksportir!$H$2:$H$3401,A4392)</f>
        <v>0</v>
      </c>
      <c r="H4392" s="104" t="str">
        <f t="shared" si="478"/>
        <v>5 – 20</v>
      </c>
      <c r="I4392" s="104" t="str">
        <f t="shared" si="479"/>
        <v>Di bawah ambang nilai</v>
      </c>
      <c r="J4392" s="106">
        <f t="shared" si="480"/>
        <v>209.004392</v>
      </c>
      <c r="K4392" s="105">
        <f t="shared" si="481"/>
        <v>0</v>
      </c>
      <c r="L4392" s="106">
        <f t="shared" si="482"/>
        <v>0</v>
      </c>
    </row>
    <row r="4393" spans="1:12" x14ac:dyDescent="0.3">
      <c r="A4393" s="104" t="s">
        <v>9157</v>
      </c>
      <c r="B4393" s="104" t="s">
        <v>9158</v>
      </c>
      <c r="C4393" s="105">
        <v>33343</v>
      </c>
      <c r="D4393" s="105">
        <v>387804</v>
      </c>
      <c r="E4393" s="106">
        <f t="shared" si="476"/>
        <v>11.630747083345829</v>
      </c>
      <c r="F4393" s="107">
        <f t="shared" si="477"/>
        <v>69</v>
      </c>
      <c r="G4393" s="107">
        <f>COUNTIF(Data_Eksportir!$H$2:$H$3401,A4393)</f>
        <v>0</v>
      </c>
      <c r="H4393" s="104" t="str">
        <f t="shared" si="478"/>
        <v>5 – 20</v>
      </c>
      <c r="I4393" s="104" t="str">
        <f t="shared" si="479"/>
        <v>Di bawah ambang nilai</v>
      </c>
      <c r="J4393" s="106">
        <f t="shared" si="480"/>
        <v>387804.00439299998</v>
      </c>
      <c r="K4393" s="105">
        <f t="shared" si="481"/>
        <v>0</v>
      </c>
      <c r="L4393" s="106">
        <f t="shared" si="482"/>
        <v>0</v>
      </c>
    </row>
    <row r="4394" spans="1:12" x14ac:dyDescent="0.3">
      <c r="A4394" s="104" t="s">
        <v>9159</v>
      </c>
      <c r="B4394" s="104" t="s">
        <v>9160</v>
      </c>
      <c r="C4394" s="105">
        <v>104</v>
      </c>
      <c r="D4394" s="105">
        <v>781</v>
      </c>
      <c r="E4394" s="106">
        <f t="shared" si="476"/>
        <v>7.509615384615385</v>
      </c>
      <c r="F4394" s="107">
        <f t="shared" si="477"/>
        <v>69</v>
      </c>
      <c r="G4394" s="107">
        <f>COUNTIF(Data_Eksportir!$H$2:$H$3401,A4394)</f>
        <v>0</v>
      </c>
      <c r="H4394" s="104" t="str">
        <f t="shared" si="478"/>
        <v>5 – 20</v>
      </c>
      <c r="I4394" s="104" t="str">
        <f t="shared" si="479"/>
        <v>Di bawah ambang nilai</v>
      </c>
      <c r="J4394" s="106">
        <f t="shared" si="480"/>
        <v>781.00439400000005</v>
      </c>
      <c r="K4394" s="105">
        <f t="shared" si="481"/>
        <v>0</v>
      </c>
      <c r="L4394" s="106">
        <f t="shared" si="482"/>
        <v>0</v>
      </c>
    </row>
    <row r="4395" spans="1:12" x14ac:dyDescent="0.3">
      <c r="A4395" s="104" t="s">
        <v>9161</v>
      </c>
      <c r="B4395" s="104" t="s">
        <v>9162</v>
      </c>
      <c r="C4395" s="105">
        <v>150</v>
      </c>
      <c r="D4395" s="105">
        <v>44</v>
      </c>
      <c r="E4395" s="106">
        <f t="shared" si="476"/>
        <v>0.29333333333333333</v>
      </c>
      <c r="F4395" s="107">
        <f t="shared" si="477"/>
        <v>69</v>
      </c>
      <c r="G4395" s="107">
        <f>COUNTIF(Data_Eksportir!$H$2:$H$3401,A4395)</f>
        <v>0</v>
      </c>
      <c r="H4395" s="104" t="str">
        <f t="shared" si="478"/>
        <v>Di bawah 1</v>
      </c>
      <c r="I4395" s="104" t="str">
        <f t="shared" si="479"/>
        <v>Di bawah ambang nilai</v>
      </c>
      <c r="J4395" s="106">
        <f t="shared" si="480"/>
        <v>44.004395000000002</v>
      </c>
      <c r="K4395" s="105">
        <f t="shared" si="481"/>
        <v>0</v>
      </c>
      <c r="L4395" s="106">
        <f t="shared" si="482"/>
        <v>0</v>
      </c>
    </row>
    <row r="4396" spans="1:12" x14ac:dyDescent="0.3">
      <c r="A4396" s="104" t="s">
        <v>9163</v>
      </c>
      <c r="B4396" s="104" t="s">
        <v>9164</v>
      </c>
      <c r="C4396" s="105">
        <v>54662</v>
      </c>
      <c r="D4396" s="105">
        <v>97492</v>
      </c>
      <c r="E4396" s="106">
        <f t="shared" si="476"/>
        <v>1.7835424975302769</v>
      </c>
      <c r="F4396" s="107">
        <f t="shared" si="477"/>
        <v>69</v>
      </c>
      <c r="G4396" s="107">
        <f>COUNTIF(Data_Eksportir!$H$2:$H$3401,A4396)</f>
        <v>0</v>
      </c>
      <c r="H4396" s="104" t="str">
        <f t="shared" si="478"/>
        <v>1 – 5</v>
      </c>
      <c r="I4396" s="104" t="str">
        <f t="shared" si="479"/>
        <v>Di bawah ambang nilai</v>
      </c>
      <c r="J4396" s="106">
        <f t="shared" si="480"/>
        <v>97492.004396000004</v>
      </c>
      <c r="K4396" s="105">
        <f t="shared" si="481"/>
        <v>0</v>
      </c>
      <c r="L4396" s="106">
        <f t="shared" si="482"/>
        <v>0</v>
      </c>
    </row>
    <row r="4397" spans="1:12" x14ac:dyDescent="0.3">
      <c r="A4397" s="104" t="s">
        <v>9165</v>
      </c>
      <c r="B4397" s="104" t="s">
        <v>9166</v>
      </c>
      <c r="C4397" s="105"/>
      <c r="D4397" s="105">
        <v>298</v>
      </c>
      <c r="E4397" s="106" t="str">
        <f t="shared" si="476"/>
        <v/>
      </c>
      <c r="F4397" s="107">
        <f t="shared" si="477"/>
        <v>69</v>
      </c>
      <c r="G4397" s="107">
        <f>COUNTIF(Data_Eksportir!$H$2:$H$3401,A4397)</f>
        <v>0</v>
      </c>
      <c r="H4397" s="104" t="str">
        <f t="shared" si="478"/>
        <v>Tanpa data berat</v>
      </c>
      <c r="I4397" s="104" t="str">
        <f t="shared" si="479"/>
        <v>Di bawah ambang nilai</v>
      </c>
      <c r="J4397" s="106">
        <f t="shared" si="480"/>
        <v>298.00439699999998</v>
      </c>
      <c r="K4397" s="105">
        <f t="shared" si="481"/>
        <v>0</v>
      </c>
      <c r="L4397" s="106">
        <f t="shared" si="482"/>
        <v>0</v>
      </c>
    </row>
    <row r="4398" spans="1:12" x14ac:dyDescent="0.3">
      <c r="A4398" s="104" t="s">
        <v>9167</v>
      </c>
      <c r="B4398" s="104" t="s">
        <v>9168</v>
      </c>
      <c r="C4398" s="105">
        <v>7638326</v>
      </c>
      <c r="D4398" s="105">
        <v>29682081</v>
      </c>
      <c r="E4398" s="106">
        <f t="shared" si="476"/>
        <v>3.8859405843636421</v>
      </c>
      <c r="F4398" s="107">
        <f t="shared" si="477"/>
        <v>69</v>
      </c>
      <c r="G4398" s="107">
        <f>COUNTIF(Data_Eksportir!$H$2:$H$3401,A4398)</f>
        <v>0</v>
      </c>
      <c r="H4398" s="104" t="str">
        <f t="shared" si="478"/>
        <v>1 – 5</v>
      </c>
      <c r="I4398" s="104" t="str">
        <f t="shared" si="479"/>
        <v>Belum terwakili</v>
      </c>
      <c r="J4398" s="106">
        <f t="shared" si="480"/>
        <v>29682081.004397999</v>
      </c>
      <c r="K4398" s="105">
        <f t="shared" si="481"/>
        <v>29682081</v>
      </c>
      <c r="L4398" s="106">
        <f t="shared" si="482"/>
        <v>29682081.004397999</v>
      </c>
    </row>
    <row r="4399" spans="1:12" x14ac:dyDescent="0.3">
      <c r="A4399" s="104" t="s">
        <v>9169</v>
      </c>
      <c r="B4399" s="104" t="s">
        <v>9170</v>
      </c>
      <c r="C4399" s="105">
        <v>72658</v>
      </c>
      <c r="D4399" s="105">
        <v>88029</v>
      </c>
      <c r="E4399" s="106">
        <f t="shared" si="476"/>
        <v>1.2115527539981832</v>
      </c>
      <c r="F4399" s="107">
        <f t="shared" si="477"/>
        <v>69</v>
      </c>
      <c r="G4399" s="107">
        <f>COUNTIF(Data_Eksportir!$H$2:$H$3401,A4399)</f>
        <v>0</v>
      </c>
      <c r="H4399" s="104" t="str">
        <f t="shared" si="478"/>
        <v>1 – 5</v>
      </c>
      <c r="I4399" s="104" t="str">
        <f t="shared" si="479"/>
        <v>Di bawah ambang nilai</v>
      </c>
      <c r="J4399" s="106">
        <f t="shared" si="480"/>
        <v>88029.004398999998</v>
      </c>
      <c r="K4399" s="105">
        <f t="shared" si="481"/>
        <v>0</v>
      </c>
      <c r="L4399" s="106">
        <f t="shared" si="482"/>
        <v>0</v>
      </c>
    </row>
    <row r="4400" spans="1:12" x14ac:dyDescent="0.3">
      <c r="A4400" s="104" t="s">
        <v>9171</v>
      </c>
      <c r="B4400" s="104" t="s">
        <v>9172</v>
      </c>
      <c r="C4400" s="105">
        <v>4774228</v>
      </c>
      <c r="D4400" s="105">
        <v>60312953</v>
      </c>
      <c r="E4400" s="106">
        <f t="shared" si="476"/>
        <v>12.633027371126808</v>
      </c>
      <c r="F4400" s="107">
        <f t="shared" si="477"/>
        <v>69</v>
      </c>
      <c r="G4400" s="107">
        <f>COUNTIF(Data_Eksportir!$H$2:$H$3401,A4400)</f>
        <v>0</v>
      </c>
      <c r="H4400" s="104" t="str">
        <f t="shared" si="478"/>
        <v>5 – 20</v>
      </c>
      <c r="I4400" s="104" t="str">
        <f t="shared" si="479"/>
        <v>Belum terwakili</v>
      </c>
      <c r="J4400" s="106">
        <f t="shared" si="480"/>
        <v>60312953.0044</v>
      </c>
      <c r="K4400" s="105">
        <f t="shared" si="481"/>
        <v>60312953</v>
      </c>
      <c r="L4400" s="106">
        <f t="shared" si="482"/>
        <v>60312953.0044</v>
      </c>
    </row>
    <row r="4401" spans="1:12" x14ac:dyDescent="0.3">
      <c r="A4401" s="104" t="s">
        <v>9173</v>
      </c>
      <c r="B4401" s="104" t="s">
        <v>9174</v>
      </c>
      <c r="C4401" s="105">
        <v>291464</v>
      </c>
      <c r="D4401" s="105">
        <v>545379</v>
      </c>
      <c r="E4401" s="106">
        <f t="shared" si="476"/>
        <v>1.8711710537150386</v>
      </c>
      <c r="F4401" s="107">
        <f t="shared" si="477"/>
        <v>69</v>
      </c>
      <c r="G4401" s="107">
        <f>COUNTIF(Data_Eksportir!$H$2:$H$3401,A4401)</f>
        <v>1</v>
      </c>
      <c r="H4401" s="104" t="str">
        <f t="shared" si="478"/>
        <v>1 – 5</v>
      </c>
      <c r="I4401" s="104" t="str">
        <f t="shared" si="479"/>
        <v>Di bawah ambang nilai</v>
      </c>
      <c r="J4401" s="106">
        <f t="shared" si="480"/>
        <v>545379.00440099998</v>
      </c>
      <c r="K4401" s="105">
        <f t="shared" si="481"/>
        <v>0</v>
      </c>
      <c r="L4401" s="106">
        <f t="shared" si="482"/>
        <v>0</v>
      </c>
    </row>
    <row r="4402" spans="1:12" x14ac:dyDescent="0.3">
      <c r="A4402" s="104" t="s">
        <v>9175</v>
      </c>
      <c r="B4402" s="104" t="s">
        <v>9176</v>
      </c>
      <c r="C4402" s="105">
        <v>16363078</v>
      </c>
      <c r="D4402" s="105">
        <v>41143482</v>
      </c>
      <c r="E4402" s="106">
        <f t="shared" si="476"/>
        <v>2.5144096972464474</v>
      </c>
      <c r="F4402" s="107">
        <f t="shared" si="477"/>
        <v>69</v>
      </c>
      <c r="G4402" s="107">
        <f>COUNTIF(Data_Eksportir!$H$2:$H$3401,A4402)</f>
        <v>0</v>
      </c>
      <c r="H4402" s="104" t="str">
        <f t="shared" si="478"/>
        <v>1 – 5</v>
      </c>
      <c r="I4402" s="104" t="str">
        <f t="shared" si="479"/>
        <v>Belum terwakili</v>
      </c>
      <c r="J4402" s="106">
        <f t="shared" si="480"/>
        <v>41143482.004401997</v>
      </c>
      <c r="K4402" s="105">
        <f t="shared" si="481"/>
        <v>41143482</v>
      </c>
      <c r="L4402" s="106">
        <f t="shared" si="482"/>
        <v>41143482.004401997</v>
      </c>
    </row>
    <row r="4403" spans="1:12" x14ac:dyDescent="0.3">
      <c r="A4403" s="104" t="s">
        <v>9177</v>
      </c>
      <c r="B4403" s="104" t="s">
        <v>9178</v>
      </c>
      <c r="C4403" s="105">
        <v>459088</v>
      </c>
      <c r="D4403" s="105">
        <v>1213026</v>
      </c>
      <c r="E4403" s="106">
        <f t="shared" si="476"/>
        <v>2.6422515944655491</v>
      </c>
      <c r="F4403" s="107">
        <f t="shared" si="477"/>
        <v>69</v>
      </c>
      <c r="G4403" s="107">
        <f>COUNTIF(Data_Eksportir!$H$2:$H$3401,A4403)</f>
        <v>0</v>
      </c>
      <c r="H4403" s="104" t="str">
        <f t="shared" si="478"/>
        <v>1 – 5</v>
      </c>
      <c r="I4403" s="104" t="str">
        <f t="shared" si="479"/>
        <v>Di bawah ambang nilai</v>
      </c>
      <c r="J4403" s="106">
        <f t="shared" si="480"/>
        <v>1213026.004403</v>
      </c>
      <c r="K4403" s="105">
        <f t="shared" si="481"/>
        <v>0</v>
      </c>
      <c r="L4403" s="106">
        <f t="shared" si="482"/>
        <v>0</v>
      </c>
    </row>
    <row r="4404" spans="1:12" x14ac:dyDescent="0.3">
      <c r="A4404" s="104" t="s">
        <v>9179</v>
      </c>
      <c r="B4404" s="104" t="s">
        <v>9180</v>
      </c>
      <c r="C4404" s="105">
        <v>8525064</v>
      </c>
      <c r="D4404" s="105">
        <v>52339764</v>
      </c>
      <c r="E4404" s="106">
        <f t="shared" si="476"/>
        <v>6.1395156681521685</v>
      </c>
      <c r="F4404" s="107">
        <f t="shared" si="477"/>
        <v>69</v>
      </c>
      <c r="G4404" s="107">
        <f>COUNTIF(Data_Eksportir!$H$2:$H$3401,A4404)</f>
        <v>0</v>
      </c>
      <c r="H4404" s="104" t="str">
        <f t="shared" si="478"/>
        <v>5 – 20</v>
      </c>
      <c r="I4404" s="104" t="str">
        <f t="shared" si="479"/>
        <v>Belum terwakili</v>
      </c>
      <c r="J4404" s="106">
        <f t="shared" si="480"/>
        <v>52339764.004404001</v>
      </c>
      <c r="K4404" s="105">
        <f t="shared" si="481"/>
        <v>52339764</v>
      </c>
      <c r="L4404" s="106">
        <f t="shared" si="482"/>
        <v>52339764.004404001</v>
      </c>
    </row>
    <row r="4405" spans="1:12" x14ac:dyDescent="0.3">
      <c r="A4405" s="104" t="s">
        <v>9181</v>
      </c>
      <c r="B4405" s="104" t="s">
        <v>9182</v>
      </c>
      <c r="C4405" s="105">
        <v>281947</v>
      </c>
      <c r="D4405" s="105">
        <v>4627352</v>
      </c>
      <c r="E4405" s="106">
        <f t="shared" si="476"/>
        <v>16.412134195433893</v>
      </c>
      <c r="F4405" s="107">
        <f t="shared" si="477"/>
        <v>69</v>
      </c>
      <c r="G4405" s="107">
        <f>COUNTIF(Data_Eksportir!$H$2:$H$3401,A4405)</f>
        <v>0</v>
      </c>
      <c r="H4405" s="104" t="str">
        <f t="shared" si="478"/>
        <v>5 – 20</v>
      </c>
      <c r="I4405" s="104" t="str">
        <f t="shared" si="479"/>
        <v>Di bawah ambang nilai</v>
      </c>
      <c r="J4405" s="106">
        <f t="shared" si="480"/>
        <v>4627352.0044050002</v>
      </c>
      <c r="K4405" s="105">
        <f t="shared" si="481"/>
        <v>0</v>
      </c>
      <c r="L4405" s="106">
        <f t="shared" si="482"/>
        <v>0</v>
      </c>
    </row>
    <row r="4406" spans="1:12" x14ac:dyDescent="0.3">
      <c r="A4406" s="104" t="s">
        <v>9183</v>
      </c>
      <c r="B4406" s="104" t="s">
        <v>9184</v>
      </c>
      <c r="C4406" s="105">
        <v>3703885</v>
      </c>
      <c r="D4406" s="105">
        <v>10972110</v>
      </c>
      <c r="E4406" s="106">
        <f t="shared" si="476"/>
        <v>2.9623246942062185</v>
      </c>
      <c r="F4406" s="107">
        <f t="shared" si="477"/>
        <v>69</v>
      </c>
      <c r="G4406" s="107">
        <f>COUNTIF(Data_Eksportir!$H$2:$H$3401,A4406)</f>
        <v>0</v>
      </c>
      <c r="H4406" s="104" t="str">
        <f t="shared" si="478"/>
        <v>1 – 5</v>
      </c>
      <c r="I4406" s="104" t="str">
        <f t="shared" si="479"/>
        <v>Belum terwakili</v>
      </c>
      <c r="J4406" s="106">
        <f t="shared" si="480"/>
        <v>10972110.004406</v>
      </c>
      <c r="K4406" s="105">
        <f t="shared" si="481"/>
        <v>10972110</v>
      </c>
      <c r="L4406" s="106">
        <f t="shared" si="482"/>
        <v>10972110.004406</v>
      </c>
    </row>
    <row r="4407" spans="1:12" x14ac:dyDescent="0.3">
      <c r="A4407" s="104" t="s">
        <v>9185</v>
      </c>
      <c r="B4407" s="104" t="s">
        <v>9186</v>
      </c>
      <c r="C4407" s="105">
        <v>2236</v>
      </c>
      <c r="D4407" s="105">
        <v>7032</v>
      </c>
      <c r="E4407" s="106">
        <f t="shared" si="476"/>
        <v>3.144901610017889</v>
      </c>
      <c r="F4407" s="107">
        <f t="shared" si="477"/>
        <v>69</v>
      </c>
      <c r="G4407" s="107">
        <f>COUNTIF(Data_Eksportir!$H$2:$H$3401,A4407)</f>
        <v>0</v>
      </c>
      <c r="H4407" s="104" t="str">
        <f t="shared" si="478"/>
        <v>1 – 5</v>
      </c>
      <c r="I4407" s="104" t="str">
        <f t="shared" si="479"/>
        <v>Di bawah ambang nilai</v>
      </c>
      <c r="J4407" s="106">
        <f t="shared" si="480"/>
        <v>7032.0044070000004</v>
      </c>
      <c r="K4407" s="105">
        <f t="shared" si="481"/>
        <v>0</v>
      </c>
      <c r="L4407" s="106">
        <f t="shared" si="482"/>
        <v>0</v>
      </c>
    </row>
    <row r="4408" spans="1:12" x14ac:dyDescent="0.3">
      <c r="A4408" s="104" t="s">
        <v>9187</v>
      </c>
      <c r="B4408" s="104" t="s">
        <v>9188</v>
      </c>
      <c r="C4408" s="105">
        <v>185414</v>
      </c>
      <c r="D4408" s="105">
        <v>1660237</v>
      </c>
      <c r="E4408" s="106">
        <f t="shared" si="476"/>
        <v>8.9542159707465458</v>
      </c>
      <c r="F4408" s="107">
        <f t="shared" si="477"/>
        <v>69</v>
      </c>
      <c r="G4408" s="107">
        <f>COUNTIF(Data_Eksportir!$H$2:$H$3401,A4408)</f>
        <v>0</v>
      </c>
      <c r="H4408" s="104" t="str">
        <f t="shared" si="478"/>
        <v>5 – 20</v>
      </c>
      <c r="I4408" s="104" t="str">
        <f t="shared" si="479"/>
        <v>Di bawah ambang nilai</v>
      </c>
      <c r="J4408" s="106">
        <f t="shared" si="480"/>
        <v>1660237.004408</v>
      </c>
      <c r="K4408" s="105">
        <f t="shared" si="481"/>
        <v>0</v>
      </c>
      <c r="L4408" s="106">
        <f t="shared" si="482"/>
        <v>0</v>
      </c>
    </row>
    <row r="4409" spans="1:12" x14ac:dyDescent="0.3">
      <c r="A4409" s="104" t="s">
        <v>9189</v>
      </c>
      <c r="B4409" s="104" t="s">
        <v>9190</v>
      </c>
      <c r="C4409" s="105">
        <v>109741</v>
      </c>
      <c r="D4409" s="105">
        <v>198835</v>
      </c>
      <c r="E4409" s="106">
        <f t="shared" si="476"/>
        <v>1.8118570087752071</v>
      </c>
      <c r="F4409" s="107">
        <f t="shared" si="477"/>
        <v>69</v>
      </c>
      <c r="G4409" s="107">
        <f>COUNTIF(Data_Eksportir!$H$2:$H$3401,A4409)</f>
        <v>0</v>
      </c>
      <c r="H4409" s="104" t="str">
        <f t="shared" si="478"/>
        <v>1 – 5</v>
      </c>
      <c r="I4409" s="104" t="str">
        <f t="shared" si="479"/>
        <v>Di bawah ambang nilai</v>
      </c>
      <c r="J4409" s="106">
        <f t="shared" si="480"/>
        <v>198835.00440899999</v>
      </c>
      <c r="K4409" s="105">
        <f t="shared" si="481"/>
        <v>0</v>
      </c>
      <c r="L4409" s="106">
        <f t="shared" si="482"/>
        <v>0</v>
      </c>
    </row>
    <row r="4410" spans="1:12" x14ac:dyDescent="0.3">
      <c r="A4410" s="104" t="s">
        <v>9191</v>
      </c>
      <c r="B4410" s="104" t="s">
        <v>9192</v>
      </c>
      <c r="C4410" s="105">
        <v>699855</v>
      </c>
      <c r="D4410" s="105">
        <v>1400669</v>
      </c>
      <c r="E4410" s="106">
        <f t="shared" si="476"/>
        <v>2.0013702838445107</v>
      </c>
      <c r="F4410" s="107">
        <f t="shared" si="477"/>
        <v>69</v>
      </c>
      <c r="G4410" s="107">
        <f>COUNTIF(Data_Eksportir!$H$2:$H$3401,A4410)</f>
        <v>0</v>
      </c>
      <c r="H4410" s="104" t="str">
        <f t="shared" si="478"/>
        <v>1 – 5</v>
      </c>
      <c r="I4410" s="104" t="str">
        <f t="shared" si="479"/>
        <v>Di bawah ambang nilai</v>
      </c>
      <c r="J4410" s="106">
        <f t="shared" si="480"/>
        <v>1400669.0044100001</v>
      </c>
      <c r="K4410" s="105">
        <f t="shared" si="481"/>
        <v>0</v>
      </c>
      <c r="L4410" s="106">
        <f t="shared" si="482"/>
        <v>0</v>
      </c>
    </row>
    <row r="4411" spans="1:12" x14ac:dyDescent="0.3">
      <c r="A4411" s="104" t="s">
        <v>9193</v>
      </c>
      <c r="B4411" s="104" t="s">
        <v>9194</v>
      </c>
      <c r="C4411" s="105">
        <v>874723</v>
      </c>
      <c r="D4411" s="105">
        <v>3240618</v>
      </c>
      <c r="E4411" s="106">
        <f t="shared" si="476"/>
        <v>3.7047362422161072</v>
      </c>
      <c r="F4411" s="107">
        <f t="shared" si="477"/>
        <v>69</v>
      </c>
      <c r="G4411" s="107">
        <f>COUNTIF(Data_Eksportir!$H$2:$H$3401,A4411)</f>
        <v>0</v>
      </c>
      <c r="H4411" s="104" t="str">
        <f t="shared" si="478"/>
        <v>1 – 5</v>
      </c>
      <c r="I4411" s="104" t="str">
        <f t="shared" si="479"/>
        <v>Di bawah ambang nilai</v>
      </c>
      <c r="J4411" s="106">
        <f t="shared" si="480"/>
        <v>3240618.0044109998</v>
      </c>
      <c r="K4411" s="105">
        <f t="shared" si="481"/>
        <v>0</v>
      </c>
      <c r="L4411" s="106">
        <f t="shared" si="482"/>
        <v>0</v>
      </c>
    </row>
    <row r="4412" spans="1:12" x14ac:dyDescent="0.3">
      <c r="A4412" s="104" t="s">
        <v>9195</v>
      </c>
      <c r="B4412" s="104" t="s">
        <v>9196</v>
      </c>
      <c r="C4412" s="105">
        <v>2216616</v>
      </c>
      <c r="D4412" s="105">
        <v>3865853</v>
      </c>
      <c r="E4412" s="106">
        <f t="shared" si="476"/>
        <v>1.744033698213854</v>
      </c>
      <c r="F4412" s="107">
        <f t="shared" si="477"/>
        <v>69</v>
      </c>
      <c r="G4412" s="107">
        <f>COUNTIF(Data_Eksportir!$H$2:$H$3401,A4412)</f>
        <v>0</v>
      </c>
      <c r="H4412" s="104" t="str">
        <f t="shared" si="478"/>
        <v>1 – 5</v>
      </c>
      <c r="I4412" s="104" t="str">
        <f t="shared" si="479"/>
        <v>Di bawah ambang nilai</v>
      </c>
      <c r="J4412" s="106">
        <f t="shared" si="480"/>
        <v>3865853.0044120001</v>
      </c>
      <c r="K4412" s="105">
        <f t="shared" si="481"/>
        <v>0</v>
      </c>
      <c r="L4412" s="106">
        <f t="shared" si="482"/>
        <v>0</v>
      </c>
    </row>
    <row r="4413" spans="1:12" x14ac:dyDescent="0.3">
      <c r="A4413" s="104" t="s">
        <v>9197</v>
      </c>
      <c r="B4413" s="104" t="s">
        <v>9198</v>
      </c>
      <c r="C4413" s="105">
        <v>288</v>
      </c>
      <c r="D4413" s="105">
        <v>542</v>
      </c>
      <c r="E4413" s="106">
        <f t="shared" si="476"/>
        <v>1.8819444444444444</v>
      </c>
      <c r="F4413" s="107">
        <f t="shared" si="477"/>
        <v>70</v>
      </c>
      <c r="G4413" s="107">
        <f>COUNTIF(Data_Eksportir!$H$2:$H$3401,A4413)</f>
        <v>0</v>
      </c>
      <c r="H4413" s="104" t="str">
        <f t="shared" si="478"/>
        <v>1 – 5</v>
      </c>
      <c r="I4413" s="104" t="str">
        <f t="shared" si="479"/>
        <v>Di bawah ambang nilai</v>
      </c>
      <c r="J4413" s="106">
        <f t="shared" si="480"/>
        <v>542.004413</v>
      </c>
      <c r="K4413" s="105">
        <f t="shared" si="481"/>
        <v>0</v>
      </c>
      <c r="L4413" s="106">
        <f t="shared" si="482"/>
        <v>0</v>
      </c>
    </row>
    <row r="4414" spans="1:12" x14ac:dyDescent="0.3">
      <c r="A4414" s="104" t="s">
        <v>9199</v>
      </c>
      <c r="B4414" s="104" t="s">
        <v>9200</v>
      </c>
      <c r="C4414" s="105">
        <v>5484</v>
      </c>
      <c r="D4414" s="105">
        <v>231</v>
      </c>
      <c r="E4414" s="106">
        <f t="shared" si="476"/>
        <v>4.2122538293216633E-2</v>
      </c>
      <c r="F4414" s="107">
        <f t="shared" si="477"/>
        <v>70</v>
      </c>
      <c r="G4414" s="107">
        <f>COUNTIF(Data_Eksportir!$H$2:$H$3401,A4414)</f>
        <v>0</v>
      </c>
      <c r="H4414" s="104" t="str">
        <f t="shared" si="478"/>
        <v>Di bawah 1</v>
      </c>
      <c r="I4414" s="104" t="str">
        <f t="shared" si="479"/>
        <v>Di bawah ambang nilai</v>
      </c>
      <c r="J4414" s="106">
        <f t="shared" si="480"/>
        <v>231.004414</v>
      </c>
      <c r="K4414" s="105">
        <f t="shared" si="481"/>
        <v>0</v>
      </c>
      <c r="L4414" s="106">
        <f t="shared" si="482"/>
        <v>0</v>
      </c>
    </row>
    <row r="4415" spans="1:12" x14ac:dyDescent="0.3">
      <c r="A4415" s="104" t="s">
        <v>9201</v>
      </c>
      <c r="B4415" s="104" t="s">
        <v>9202</v>
      </c>
      <c r="C4415" s="105">
        <v>25527</v>
      </c>
      <c r="D4415" s="105">
        <v>61872</v>
      </c>
      <c r="E4415" s="106">
        <f t="shared" si="476"/>
        <v>2.4237865789164412</v>
      </c>
      <c r="F4415" s="107">
        <f t="shared" si="477"/>
        <v>70</v>
      </c>
      <c r="G4415" s="107">
        <f>COUNTIF(Data_Eksportir!$H$2:$H$3401,A4415)</f>
        <v>0</v>
      </c>
      <c r="H4415" s="104" t="str">
        <f t="shared" si="478"/>
        <v>1 – 5</v>
      </c>
      <c r="I4415" s="104" t="str">
        <f t="shared" si="479"/>
        <v>Di bawah ambang nilai</v>
      </c>
      <c r="J4415" s="106">
        <f t="shared" si="480"/>
        <v>61872.004415000003</v>
      </c>
      <c r="K4415" s="105">
        <f t="shared" si="481"/>
        <v>0</v>
      </c>
      <c r="L4415" s="106">
        <f t="shared" si="482"/>
        <v>0</v>
      </c>
    </row>
    <row r="4416" spans="1:12" x14ac:dyDescent="0.3">
      <c r="A4416" s="104" t="s">
        <v>9203</v>
      </c>
      <c r="B4416" s="104" t="s">
        <v>9204</v>
      </c>
      <c r="C4416" s="105">
        <v>310</v>
      </c>
      <c r="D4416" s="105">
        <v>623</v>
      </c>
      <c r="E4416" s="106">
        <f t="shared" si="476"/>
        <v>2.0096774193548388</v>
      </c>
      <c r="F4416" s="107">
        <f t="shared" si="477"/>
        <v>70</v>
      </c>
      <c r="G4416" s="107">
        <f>COUNTIF(Data_Eksportir!$H$2:$H$3401,A4416)</f>
        <v>0</v>
      </c>
      <c r="H4416" s="104" t="str">
        <f t="shared" si="478"/>
        <v>1 – 5</v>
      </c>
      <c r="I4416" s="104" t="str">
        <f t="shared" si="479"/>
        <v>Di bawah ambang nilai</v>
      </c>
      <c r="J4416" s="106">
        <f t="shared" si="480"/>
        <v>623.00441599999999</v>
      </c>
      <c r="K4416" s="105">
        <f t="shared" si="481"/>
        <v>0</v>
      </c>
      <c r="L4416" s="106">
        <f t="shared" si="482"/>
        <v>0</v>
      </c>
    </row>
    <row r="4417" spans="1:12" x14ac:dyDescent="0.3">
      <c r="A4417" s="104" t="s">
        <v>9205</v>
      </c>
      <c r="B4417" s="104" t="s">
        <v>9206</v>
      </c>
      <c r="C4417" s="105">
        <v>0</v>
      </c>
      <c r="D4417" s="105">
        <v>2</v>
      </c>
      <c r="E4417" s="106" t="str">
        <f t="shared" si="476"/>
        <v/>
      </c>
      <c r="F4417" s="107">
        <f t="shared" si="477"/>
        <v>70</v>
      </c>
      <c r="G4417" s="107">
        <f>COUNTIF(Data_Eksportir!$H$2:$H$3401,A4417)</f>
        <v>0</v>
      </c>
      <c r="H4417" s="104" t="str">
        <f t="shared" si="478"/>
        <v>Tanpa data berat</v>
      </c>
      <c r="I4417" s="104" t="str">
        <f t="shared" si="479"/>
        <v>Di bawah ambang nilai</v>
      </c>
      <c r="J4417" s="106">
        <f t="shared" si="480"/>
        <v>2.0044170000000001</v>
      </c>
      <c r="K4417" s="105">
        <f t="shared" si="481"/>
        <v>0</v>
      </c>
      <c r="L4417" s="106">
        <f t="shared" si="482"/>
        <v>0</v>
      </c>
    </row>
    <row r="4418" spans="1:12" x14ac:dyDescent="0.3">
      <c r="A4418" s="104" t="s">
        <v>9207</v>
      </c>
      <c r="B4418" s="104" t="s">
        <v>9208</v>
      </c>
      <c r="C4418" s="105">
        <v>50061</v>
      </c>
      <c r="D4418" s="105">
        <v>35207</v>
      </c>
      <c r="E4418" s="106">
        <f t="shared" ref="E4418:E4481" si="483">IF(AND(ISNUMBER(C4418),C4418&gt;0),D4418/C4418,"")</f>
        <v>0.7032819959649228</v>
      </c>
      <c r="F4418" s="107">
        <f t="shared" ref="F4418:F4481" si="484">VALUE(LEFT(A4418,2))</f>
        <v>70</v>
      </c>
      <c r="G4418" s="107">
        <f>COUNTIF(Data_Eksportir!$H$2:$H$3401,A4418)</f>
        <v>0</v>
      </c>
      <c r="H4418" s="104" t="str">
        <f t="shared" ref="H4418:H4481" si="485">IF(E4418="","Tanpa data berat",IF(E4418&lt;1,"Di bawah 1",IF(E4418&lt;5,"1 – 5",IF(E4418&lt;20,"5 – 20",IF(E4418&lt;100,"20 – 100","100 ke atas")))))</f>
        <v>Di bawah 1</v>
      </c>
      <c r="I4418" s="104" t="str">
        <f t="shared" ref="I4418:I4481" si="486">IF(D4418&lt;p_nilai_besar,"Di bawah ambang nilai",IF(G4418=0,"Belum terwakili",IF(G4418&lt;=p_listing_rendah,"Keterwakilan rendah","Terwakili")))</f>
        <v>Di bawah ambang nilai</v>
      </c>
      <c r="J4418" s="106">
        <f t="shared" ref="J4418:J4481" si="487">D4418+ROW()/10^6</f>
        <v>35207.004417999997</v>
      </c>
      <c r="K4418" s="105">
        <f t="shared" ref="K4418:K4481" si="488">IF(D4418&gt;=p_nilai_besar,D4418/(1+G4418),0)</f>
        <v>0</v>
      </c>
      <c r="L4418" s="106">
        <f t="shared" ref="L4418:L4481" si="489">IF(K4418&gt;0,K4418+ROW()/10^6,0)</f>
        <v>0</v>
      </c>
    </row>
    <row r="4419" spans="1:12" x14ac:dyDescent="0.3">
      <c r="A4419" s="104" t="s">
        <v>9209</v>
      </c>
      <c r="B4419" s="104" t="s">
        <v>9210</v>
      </c>
      <c r="C4419" s="105">
        <v>4487</v>
      </c>
      <c r="D4419" s="105">
        <v>35422</v>
      </c>
      <c r="E4419" s="106">
        <f t="shared" si="483"/>
        <v>7.8943614887452638</v>
      </c>
      <c r="F4419" s="107">
        <f t="shared" si="484"/>
        <v>70</v>
      </c>
      <c r="G4419" s="107">
        <f>COUNTIF(Data_Eksportir!$H$2:$H$3401,A4419)</f>
        <v>0</v>
      </c>
      <c r="H4419" s="104" t="str">
        <f t="shared" si="485"/>
        <v>5 – 20</v>
      </c>
      <c r="I4419" s="104" t="str">
        <f t="shared" si="486"/>
        <v>Di bawah ambang nilai</v>
      </c>
      <c r="J4419" s="106">
        <f t="shared" si="487"/>
        <v>35422.004418999997</v>
      </c>
      <c r="K4419" s="105">
        <f t="shared" si="488"/>
        <v>0</v>
      </c>
      <c r="L4419" s="106">
        <f t="shared" si="489"/>
        <v>0</v>
      </c>
    </row>
    <row r="4420" spans="1:12" x14ac:dyDescent="0.3">
      <c r="A4420" s="104" t="s">
        <v>9211</v>
      </c>
      <c r="B4420" s="104" t="s">
        <v>9212</v>
      </c>
      <c r="C4420" s="105">
        <v>3106</v>
      </c>
      <c r="D4420" s="105">
        <v>9591</v>
      </c>
      <c r="E4420" s="106">
        <f t="shared" si="483"/>
        <v>3.087894397939472</v>
      </c>
      <c r="F4420" s="107">
        <f t="shared" si="484"/>
        <v>70</v>
      </c>
      <c r="G4420" s="107">
        <f>COUNTIF(Data_Eksportir!$H$2:$H$3401,A4420)</f>
        <v>0</v>
      </c>
      <c r="H4420" s="104" t="str">
        <f t="shared" si="485"/>
        <v>1 – 5</v>
      </c>
      <c r="I4420" s="104" t="str">
        <f t="shared" si="486"/>
        <v>Di bawah ambang nilai</v>
      </c>
      <c r="J4420" s="106">
        <f t="shared" si="487"/>
        <v>9591.0044199999993</v>
      </c>
      <c r="K4420" s="105">
        <f t="shared" si="488"/>
        <v>0</v>
      </c>
      <c r="L4420" s="106">
        <f t="shared" si="489"/>
        <v>0</v>
      </c>
    </row>
    <row r="4421" spans="1:12" x14ac:dyDescent="0.3">
      <c r="A4421" s="104" t="s">
        <v>9213</v>
      </c>
      <c r="B4421" s="104" t="s">
        <v>9214</v>
      </c>
      <c r="C4421" s="105">
        <v>23344</v>
      </c>
      <c r="D4421" s="105">
        <v>52292</v>
      </c>
      <c r="E4421" s="106">
        <f t="shared" si="483"/>
        <v>2.2400616860863605</v>
      </c>
      <c r="F4421" s="107">
        <f t="shared" si="484"/>
        <v>70</v>
      </c>
      <c r="G4421" s="107">
        <f>COUNTIF(Data_Eksportir!$H$2:$H$3401,A4421)</f>
        <v>0</v>
      </c>
      <c r="H4421" s="104" t="str">
        <f t="shared" si="485"/>
        <v>1 – 5</v>
      </c>
      <c r="I4421" s="104" t="str">
        <f t="shared" si="486"/>
        <v>Di bawah ambang nilai</v>
      </c>
      <c r="J4421" s="106">
        <f t="shared" si="487"/>
        <v>52292.004420999998</v>
      </c>
      <c r="K4421" s="105">
        <f t="shared" si="488"/>
        <v>0</v>
      </c>
      <c r="L4421" s="106">
        <f t="shared" si="489"/>
        <v>0</v>
      </c>
    </row>
    <row r="4422" spans="1:12" x14ac:dyDescent="0.3">
      <c r="A4422" s="104" t="s">
        <v>9215</v>
      </c>
      <c r="B4422" s="104" t="s">
        <v>9216</v>
      </c>
      <c r="C4422" s="105">
        <v>4</v>
      </c>
      <c r="D4422" s="105">
        <v>745</v>
      </c>
      <c r="E4422" s="106">
        <f t="shared" si="483"/>
        <v>186.25</v>
      </c>
      <c r="F4422" s="107">
        <f t="shared" si="484"/>
        <v>70</v>
      </c>
      <c r="G4422" s="107">
        <f>COUNTIF(Data_Eksportir!$H$2:$H$3401,A4422)</f>
        <v>0</v>
      </c>
      <c r="H4422" s="104" t="str">
        <f t="shared" si="485"/>
        <v>100 ke atas</v>
      </c>
      <c r="I4422" s="104" t="str">
        <f t="shared" si="486"/>
        <v>Di bawah ambang nilai</v>
      </c>
      <c r="J4422" s="106">
        <f t="shared" si="487"/>
        <v>745.00442199999998</v>
      </c>
      <c r="K4422" s="105">
        <f t="shared" si="488"/>
        <v>0</v>
      </c>
      <c r="L4422" s="106">
        <f t="shared" si="489"/>
        <v>0</v>
      </c>
    </row>
    <row r="4423" spans="1:12" x14ac:dyDescent="0.3">
      <c r="A4423" s="104" t="s">
        <v>9217</v>
      </c>
      <c r="B4423" s="104" t="s">
        <v>9218</v>
      </c>
      <c r="C4423" s="105">
        <v>1</v>
      </c>
      <c r="D4423" s="105">
        <v>5</v>
      </c>
      <c r="E4423" s="106">
        <f t="shared" si="483"/>
        <v>5</v>
      </c>
      <c r="F4423" s="107">
        <f t="shared" si="484"/>
        <v>70</v>
      </c>
      <c r="G4423" s="107">
        <f>COUNTIF(Data_Eksportir!$H$2:$H$3401,A4423)</f>
        <v>0</v>
      </c>
      <c r="H4423" s="104" t="str">
        <f t="shared" si="485"/>
        <v>5 – 20</v>
      </c>
      <c r="I4423" s="104" t="str">
        <f t="shared" si="486"/>
        <v>Di bawah ambang nilai</v>
      </c>
      <c r="J4423" s="106">
        <f t="shared" si="487"/>
        <v>5.0044230000000001</v>
      </c>
      <c r="K4423" s="105">
        <f t="shared" si="488"/>
        <v>0</v>
      </c>
      <c r="L4423" s="106">
        <f t="shared" si="489"/>
        <v>0</v>
      </c>
    </row>
    <row r="4424" spans="1:12" x14ac:dyDescent="0.3">
      <c r="A4424" s="104" t="s">
        <v>9219</v>
      </c>
      <c r="B4424" s="104" t="s">
        <v>9220</v>
      </c>
      <c r="C4424" s="105">
        <v>426733</v>
      </c>
      <c r="D4424" s="105">
        <v>183416</v>
      </c>
      <c r="E4424" s="106">
        <f t="shared" si="483"/>
        <v>0.42981442728825753</v>
      </c>
      <c r="F4424" s="107">
        <f t="shared" si="484"/>
        <v>70</v>
      </c>
      <c r="G4424" s="107">
        <f>COUNTIF(Data_Eksportir!$H$2:$H$3401,A4424)</f>
        <v>0</v>
      </c>
      <c r="H4424" s="104" t="str">
        <f t="shared" si="485"/>
        <v>Di bawah 1</v>
      </c>
      <c r="I4424" s="104" t="str">
        <f t="shared" si="486"/>
        <v>Di bawah ambang nilai</v>
      </c>
      <c r="J4424" s="106">
        <f t="shared" si="487"/>
        <v>183416.00442400001</v>
      </c>
      <c r="K4424" s="105">
        <f t="shared" si="488"/>
        <v>0</v>
      </c>
      <c r="L4424" s="106">
        <f t="shared" si="489"/>
        <v>0</v>
      </c>
    </row>
    <row r="4425" spans="1:12" x14ac:dyDescent="0.3">
      <c r="A4425" s="104" t="s">
        <v>9221</v>
      </c>
      <c r="B4425" s="104" t="s">
        <v>9222</v>
      </c>
      <c r="C4425" s="105">
        <v>1668</v>
      </c>
      <c r="D4425" s="105">
        <v>770</v>
      </c>
      <c r="E4425" s="106">
        <f t="shared" si="483"/>
        <v>0.4616306954436451</v>
      </c>
      <c r="F4425" s="107">
        <f t="shared" si="484"/>
        <v>70</v>
      </c>
      <c r="G4425" s="107">
        <f>COUNTIF(Data_Eksportir!$H$2:$H$3401,A4425)</f>
        <v>0</v>
      </c>
      <c r="H4425" s="104" t="str">
        <f t="shared" si="485"/>
        <v>Di bawah 1</v>
      </c>
      <c r="I4425" s="104" t="str">
        <f t="shared" si="486"/>
        <v>Di bawah ambang nilai</v>
      </c>
      <c r="J4425" s="106">
        <f t="shared" si="487"/>
        <v>770.00442499999997</v>
      </c>
      <c r="K4425" s="105">
        <f t="shared" si="488"/>
        <v>0</v>
      </c>
      <c r="L4425" s="106">
        <f t="shared" si="489"/>
        <v>0</v>
      </c>
    </row>
    <row r="4426" spans="1:12" x14ac:dyDescent="0.3">
      <c r="A4426" s="104" t="s">
        <v>9223</v>
      </c>
      <c r="B4426" s="104" t="s">
        <v>9224</v>
      </c>
      <c r="C4426" s="105">
        <v>929</v>
      </c>
      <c r="D4426" s="105">
        <v>3681</v>
      </c>
      <c r="E4426" s="106">
        <f t="shared" si="483"/>
        <v>3.9623250807319699</v>
      </c>
      <c r="F4426" s="107">
        <f t="shared" si="484"/>
        <v>70</v>
      </c>
      <c r="G4426" s="107">
        <f>COUNTIF(Data_Eksportir!$H$2:$H$3401,A4426)</f>
        <v>0</v>
      </c>
      <c r="H4426" s="104" t="str">
        <f t="shared" si="485"/>
        <v>1 – 5</v>
      </c>
      <c r="I4426" s="104" t="str">
        <f t="shared" si="486"/>
        <v>Di bawah ambang nilai</v>
      </c>
      <c r="J4426" s="106">
        <f t="shared" si="487"/>
        <v>3681.004426</v>
      </c>
      <c r="K4426" s="105">
        <f t="shared" si="488"/>
        <v>0</v>
      </c>
      <c r="L4426" s="106">
        <f t="shared" si="489"/>
        <v>0</v>
      </c>
    </row>
    <row r="4427" spans="1:12" x14ac:dyDescent="0.3">
      <c r="A4427" s="104" t="s">
        <v>9225</v>
      </c>
      <c r="B4427" s="104" t="s">
        <v>9226</v>
      </c>
      <c r="C4427" s="105">
        <v>2516</v>
      </c>
      <c r="D4427" s="105">
        <v>166268</v>
      </c>
      <c r="E4427" s="106">
        <f t="shared" si="483"/>
        <v>66.08426073131956</v>
      </c>
      <c r="F4427" s="107">
        <f t="shared" si="484"/>
        <v>70</v>
      </c>
      <c r="G4427" s="107">
        <f>COUNTIF(Data_Eksportir!$H$2:$H$3401,A4427)</f>
        <v>0</v>
      </c>
      <c r="H4427" s="104" t="str">
        <f t="shared" si="485"/>
        <v>20 – 100</v>
      </c>
      <c r="I4427" s="104" t="str">
        <f t="shared" si="486"/>
        <v>Di bawah ambang nilai</v>
      </c>
      <c r="J4427" s="106">
        <f t="shared" si="487"/>
        <v>166268.00442700001</v>
      </c>
      <c r="K4427" s="105">
        <f t="shared" si="488"/>
        <v>0</v>
      </c>
      <c r="L4427" s="106">
        <f t="shared" si="489"/>
        <v>0</v>
      </c>
    </row>
    <row r="4428" spans="1:12" x14ac:dyDescent="0.3">
      <c r="A4428" s="104" t="s">
        <v>9227</v>
      </c>
      <c r="B4428" s="104" t="s">
        <v>9228</v>
      </c>
      <c r="C4428" s="105">
        <v>4744</v>
      </c>
      <c r="D4428" s="105">
        <v>16203</v>
      </c>
      <c r="E4428" s="106">
        <f t="shared" si="483"/>
        <v>3.4154721753794268</v>
      </c>
      <c r="F4428" s="107">
        <f t="shared" si="484"/>
        <v>70</v>
      </c>
      <c r="G4428" s="107">
        <f>COUNTIF(Data_Eksportir!$H$2:$H$3401,A4428)</f>
        <v>0</v>
      </c>
      <c r="H4428" s="104" t="str">
        <f t="shared" si="485"/>
        <v>1 – 5</v>
      </c>
      <c r="I4428" s="104" t="str">
        <f t="shared" si="486"/>
        <v>Di bawah ambang nilai</v>
      </c>
      <c r="J4428" s="106">
        <f t="shared" si="487"/>
        <v>16203.004428</v>
      </c>
      <c r="K4428" s="105">
        <f t="shared" si="488"/>
        <v>0</v>
      </c>
      <c r="L4428" s="106">
        <f t="shared" si="489"/>
        <v>0</v>
      </c>
    </row>
    <row r="4429" spans="1:12" x14ac:dyDescent="0.3">
      <c r="A4429" s="104" t="s">
        <v>9229</v>
      </c>
      <c r="B4429" s="104" t="s">
        <v>9230</v>
      </c>
      <c r="C4429" s="105">
        <v>93845078</v>
      </c>
      <c r="D4429" s="105">
        <v>22844103</v>
      </c>
      <c r="E4429" s="106">
        <f t="shared" si="483"/>
        <v>0.2434235602638638</v>
      </c>
      <c r="F4429" s="107">
        <f t="shared" si="484"/>
        <v>70</v>
      </c>
      <c r="G4429" s="107">
        <f>COUNTIF(Data_Eksportir!$H$2:$H$3401,A4429)</f>
        <v>0</v>
      </c>
      <c r="H4429" s="104" t="str">
        <f t="shared" si="485"/>
        <v>Di bawah 1</v>
      </c>
      <c r="I4429" s="104" t="str">
        <f t="shared" si="486"/>
        <v>Belum terwakili</v>
      </c>
      <c r="J4429" s="106">
        <f t="shared" si="487"/>
        <v>22844103.004429001</v>
      </c>
      <c r="K4429" s="105">
        <f t="shared" si="488"/>
        <v>22844103</v>
      </c>
      <c r="L4429" s="106">
        <f t="shared" si="489"/>
        <v>22844103.004429001</v>
      </c>
    </row>
    <row r="4430" spans="1:12" x14ac:dyDescent="0.3">
      <c r="A4430" s="104" t="s">
        <v>9231</v>
      </c>
      <c r="B4430" s="104" t="s">
        <v>9232</v>
      </c>
      <c r="C4430" s="105">
        <v>139492045</v>
      </c>
      <c r="D4430" s="105">
        <v>52486986</v>
      </c>
      <c r="E4430" s="106">
        <f t="shared" si="483"/>
        <v>0.37627225265784869</v>
      </c>
      <c r="F4430" s="107">
        <f t="shared" si="484"/>
        <v>70</v>
      </c>
      <c r="G4430" s="107">
        <f>COUNTIF(Data_Eksportir!$H$2:$H$3401,A4430)</f>
        <v>0</v>
      </c>
      <c r="H4430" s="104" t="str">
        <f t="shared" si="485"/>
        <v>Di bawah 1</v>
      </c>
      <c r="I4430" s="104" t="str">
        <f t="shared" si="486"/>
        <v>Belum terwakili</v>
      </c>
      <c r="J4430" s="106">
        <f t="shared" si="487"/>
        <v>52486986.004430003</v>
      </c>
      <c r="K4430" s="105">
        <f t="shared" si="488"/>
        <v>52486986</v>
      </c>
      <c r="L4430" s="106">
        <f t="shared" si="489"/>
        <v>52486986.004430003</v>
      </c>
    </row>
    <row r="4431" spans="1:12" x14ac:dyDescent="0.3">
      <c r="A4431" s="104" t="s">
        <v>9233</v>
      </c>
      <c r="B4431" s="104" t="s">
        <v>9234</v>
      </c>
      <c r="C4431" s="105">
        <v>108188171</v>
      </c>
      <c r="D4431" s="105">
        <v>38492270</v>
      </c>
      <c r="E4431" s="106">
        <f t="shared" si="483"/>
        <v>0.3557900059147871</v>
      </c>
      <c r="F4431" s="107">
        <f t="shared" si="484"/>
        <v>70</v>
      </c>
      <c r="G4431" s="107">
        <f>COUNTIF(Data_Eksportir!$H$2:$H$3401,A4431)</f>
        <v>0</v>
      </c>
      <c r="H4431" s="104" t="str">
        <f t="shared" si="485"/>
        <v>Di bawah 1</v>
      </c>
      <c r="I4431" s="104" t="str">
        <f t="shared" si="486"/>
        <v>Belum terwakili</v>
      </c>
      <c r="J4431" s="106">
        <f t="shared" si="487"/>
        <v>38492270.004431002</v>
      </c>
      <c r="K4431" s="105">
        <f t="shared" si="488"/>
        <v>38492270</v>
      </c>
      <c r="L4431" s="106">
        <f t="shared" si="489"/>
        <v>38492270.004431002</v>
      </c>
    </row>
    <row r="4432" spans="1:12" x14ac:dyDescent="0.3">
      <c r="A4432" s="104" t="s">
        <v>9235</v>
      </c>
      <c r="B4432" s="104" t="s">
        <v>9236</v>
      </c>
      <c r="C4432" s="105">
        <v>48</v>
      </c>
      <c r="D4432" s="105">
        <v>24</v>
      </c>
      <c r="E4432" s="106">
        <f t="shared" si="483"/>
        <v>0.5</v>
      </c>
      <c r="F4432" s="107">
        <f t="shared" si="484"/>
        <v>70</v>
      </c>
      <c r="G4432" s="107">
        <f>COUNTIF(Data_Eksportir!$H$2:$H$3401,A4432)</f>
        <v>0</v>
      </c>
      <c r="H4432" s="104" t="str">
        <f t="shared" si="485"/>
        <v>Di bawah 1</v>
      </c>
      <c r="I4432" s="104" t="str">
        <f t="shared" si="486"/>
        <v>Di bawah ambang nilai</v>
      </c>
      <c r="J4432" s="106">
        <f t="shared" si="487"/>
        <v>24.004432000000001</v>
      </c>
      <c r="K4432" s="105">
        <f t="shared" si="488"/>
        <v>0</v>
      </c>
      <c r="L4432" s="106">
        <f t="shared" si="489"/>
        <v>0</v>
      </c>
    </row>
    <row r="4433" spans="1:12" x14ac:dyDescent="0.3">
      <c r="A4433" s="104" t="s">
        <v>9237</v>
      </c>
      <c r="B4433" s="104" t="s">
        <v>9238</v>
      </c>
      <c r="C4433" s="105">
        <v>163429246</v>
      </c>
      <c r="D4433" s="105">
        <v>67914405</v>
      </c>
      <c r="E4433" s="106">
        <f t="shared" si="483"/>
        <v>0.41555845518616663</v>
      </c>
      <c r="F4433" s="107">
        <f t="shared" si="484"/>
        <v>70</v>
      </c>
      <c r="G4433" s="107">
        <f>COUNTIF(Data_Eksportir!$H$2:$H$3401,A4433)</f>
        <v>0</v>
      </c>
      <c r="H4433" s="104" t="str">
        <f t="shared" si="485"/>
        <v>Di bawah 1</v>
      </c>
      <c r="I4433" s="104" t="str">
        <f t="shared" si="486"/>
        <v>Belum terwakili</v>
      </c>
      <c r="J4433" s="106">
        <f t="shared" si="487"/>
        <v>67914405.004433006</v>
      </c>
      <c r="K4433" s="105">
        <f t="shared" si="488"/>
        <v>67914405</v>
      </c>
      <c r="L4433" s="106">
        <f t="shared" si="489"/>
        <v>67914405.004433006</v>
      </c>
    </row>
    <row r="4434" spans="1:12" x14ac:dyDescent="0.3">
      <c r="A4434" s="104" t="s">
        <v>9239</v>
      </c>
      <c r="B4434" s="104" t="s">
        <v>9240</v>
      </c>
      <c r="C4434" s="105">
        <v>283070160</v>
      </c>
      <c r="D4434" s="105">
        <v>60627649</v>
      </c>
      <c r="E4434" s="106">
        <f t="shared" si="483"/>
        <v>0.21417887706708472</v>
      </c>
      <c r="F4434" s="107">
        <f t="shared" si="484"/>
        <v>70</v>
      </c>
      <c r="G4434" s="107">
        <f>COUNTIF(Data_Eksportir!$H$2:$H$3401,A4434)</f>
        <v>0</v>
      </c>
      <c r="H4434" s="104" t="str">
        <f t="shared" si="485"/>
        <v>Di bawah 1</v>
      </c>
      <c r="I4434" s="104" t="str">
        <f t="shared" si="486"/>
        <v>Belum terwakili</v>
      </c>
      <c r="J4434" s="106">
        <f t="shared" si="487"/>
        <v>60627649.004433997</v>
      </c>
      <c r="K4434" s="105">
        <f t="shared" si="488"/>
        <v>60627649</v>
      </c>
      <c r="L4434" s="106">
        <f t="shared" si="489"/>
        <v>60627649.004433997</v>
      </c>
    </row>
    <row r="4435" spans="1:12" x14ac:dyDescent="0.3">
      <c r="A4435" s="104" t="s">
        <v>9241</v>
      </c>
      <c r="B4435" s="104" t="s">
        <v>9242</v>
      </c>
      <c r="C4435" s="105">
        <v>3163325</v>
      </c>
      <c r="D4435" s="105">
        <v>300</v>
      </c>
      <c r="E4435" s="106">
        <f t="shared" si="483"/>
        <v>9.4836920012961049E-5</v>
      </c>
      <c r="F4435" s="107">
        <f t="shared" si="484"/>
        <v>70</v>
      </c>
      <c r="G4435" s="107">
        <f>COUNTIF(Data_Eksportir!$H$2:$H$3401,A4435)</f>
        <v>0</v>
      </c>
      <c r="H4435" s="104" t="str">
        <f t="shared" si="485"/>
        <v>Di bawah 1</v>
      </c>
      <c r="I4435" s="104" t="str">
        <f t="shared" si="486"/>
        <v>Di bawah ambang nilai</v>
      </c>
      <c r="J4435" s="106">
        <f t="shared" si="487"/>
        <v>300.004435</v>
      </c>
      <c r="K4435" s="105">
        <f t="shared" si="488"/>
        <v>0</v>
      </c>
      <c r="L4435" s="106">
        <f t="shared" si="489"/>
        <v>0</v>
      </c>
    </row>
    <row r="4436" spans="1:12" x14ac:dyDescent="0.3">
      <c r="A4436" s="104" t="s">
        <v>9243</v>
      </c>
      <c r="B4436" s="104" t="s">
        <v>9244</v>
      </c>
      <c r="C4436" s="105">
        <v>182241</v>
      </c>
      <c r="D4436" s="105">
        <v>409165</v>
      </c>
      <c r="E4436" s="106">
        <f t="shared" si="483"/>
        <v>2.2451863192146662</v>
      </c>
      <c r="F4436" s="107">
        <f t="shared" si="484"/>
        <v>70</v>
      </c>
      <c r="G4436" s="107">
        <f>COUNTIF(Data_Eksportir!$H$2:$H$3401,A4436)</f>
        <v>0</v>
      </c>
      <c r="H4436" s="104" t="str">
        <f t="shared" si="485"/>
        <v>1 – 5</v>
      </c>
      <c r="I4436" s="104" t="str">
        <f t="shared" si="486"/>
        <v>Di bawah ambang nilai</v>
      </c>
      <c r="J4436" s="106">
        <f t="shared" si="487"/>
        <v>409165.00443600002</v>
      </c>
      <c r="K4436" s="105">
        <f t="shared" si="488"/>
        <v>0</v>
      </c>
      <c r="L4436" s="106">
        <f t="shared" si="489"/>
        <v>0</v>
      </c>
    </row>
    <row r="4437" spans="1:12" x14ac:dyDescent="0.3">
      <c r="A4437" s="104" t="s">
        <v>9245</v>
      </c>
      <c r="B4437" s="104" t="s">
        <v>9246</v>
      </c>
      <c r="C4437" s="105">
        <v>28957</v>
      </c>
      <c r="D4437" s="105">
        <v>93146</v>
      </c>
      <c r="E4437" s="106">
        <f t="shared" si="483"/>
        <v>3.216700625064751</v>
      </c>
      <c r="F4437" s="107">
        <f t="shared" si="484"/>
        <v>70</v>
      </c>
      <c r="G4437" s="107">
        <f>COUNTIF(Data_Eksportir!$H$2:$H$3401,A4437)</f>
        <v>0</v>
      </c>
      <c r="H4437" s="104" t="str">
        <f t="shared" si="485"/>
        <v>1 – 5</v>
      </c>
      <c r="I4437" s="104" t="str">
        <f t="shared" si="486"/>
        <v>Di bawah ambang nilai</v>
      </c>
      <c r="J4437" s="106">
        <f t="shared" si="487"/>
        <v>93146.004436999996</v>
      </c>
      <c r="K4437" s="105">
        <f t="shared" si="488"/>
        <v>0</v>
      </c>
      <c r="L4437" s="106">
        <f t="shared" si="489"/>
        <v>0</v>
      </c>
    </row>
    <row r="4438" spans="1:12" x14ac:dyDescent="0.3">
      <c r="A4438" s="104" t="s">
        <v>9247</v>
      </c>
      <c r="B4438" s="104" t="s">
        <v>9248</v>
      </c>
      <c r="C4438" s="105">
        <v>3308525</v>
      </c>
      <c r="D4438" s="105">
        <v>8983646</v>
      </c>
      <c r="E4438" s="106">
        <f t="shared" si="483"/>
        <v>2.7153024383977753</v>
      </c>
      <c r="F4438" s="107">
        <f t="shared" si="484"/>
        <v>70</v>
      </c>
      <c r="G4438" s="107">
        <f>COUNTIF(Data_Eksportir!$H$2:$H$3401,A4438)</f>
        <v>0</v>
      </c>
      <c r="H4438" s="104" t="str">
        <f t="shared" si="485"/>
        <v>1 – 5</v>
      </c>
      <c r="I4438" s="104" t="str">
        <f t="shared" si="486"/>
        <v>Di bawah ambang nilai</v>
      </c>
      <c r="J4438" s="106">
        <f t="shared" si="487"/>
        <v>8983646.0044379998</v>
      </c>
      <c r="K4438" s="105">
        <f t="shared" si="488"/>
        <v>0</v>
      </c>
      <c r="L4438" s="106">
        <f t="shared" si="489"/>
        <v>0</v>
      </c>
    </row>
    <row r="4439" spans="1:12" x14ac:dyDescent="0.3">
      <c r="A4439" s="104" t="s">
        <v>9249</v>
      </c>
      <c r="B4439" s="104" t="s">
        <v>9250</v>
      </c>
      <c r="C4439" s="105">
        <v>143</v>
      </c>
      <c r="D4439" s="105">
        <v>162918</v>
      </c>
      <c r="E4439" s="106">
        <f t="shared" si="483"/>
        <v>1139.2867132867134</v>
      </c>
      <c r="F4439" s="107">
        <f t="shared" si="484"/>
        <v>70</v>
      </c>
      <c r="G4439" s="107">
        <f>COUNTIF(Data_Eksportir!$H$2:$H$3401,A4439)</f>
        <v>0</v>
      </c>
      <c r="H4439" s="104" t="str">
        <f t="shared" si="485"/>
        <v>100 ke atas</v>
      </c>
      <c r="I4439" s="104" t="str">
        <f t="shared" si="486"/>
        <v>Di bawah ambang nilai</v>
      </c>
      <c r="J4439" s="106">
        <f t="shared" si="487"/>
        <v>162918.00443900001</v>
      </c>
      <c r="K4439" s="105">
        <f t="shared" si="488"/>
        <v>0</v>
      </c>
      <c r="L4439" s="106">
        <f t="shared" si="489"/>
        <v>0</v>
      </c>
    </row>
    <row r="4440" spans="1:12" x14ac:dyDescent="0.3">
      <c r="A4440" s="104" t="s">
        <v>9251</v>
      </c>
      <c r="B4440" s="104" t="s">
        <v>9252</v>
      </c>
      <c r="C4440" s="105">
        <v>451887</v>
      </c>
      <c r="D4440" s="105">
        <v>219993</v>
      </c>
      <c r="E4440" s="106">
        <f t="shared" si="483"/>
        <v>0.48683188496239105</v>
      </c>
      <c r="F4440" s="107">
        <f t="shared" si="484"/>
        <v>70</v>
      </c>
      <c r="G4440" s="107">
        <f>COUNTIF(Data_Eksportir!$H$2:$H$3401,A4440)</f>
        <v>0</v>
      </c>
      <c r="H4440" s="104" t="str">
        <f t="shared" si="485"/>
        <v>Di bawah 1</v>
      </c>
      <c r="I4440" s="104" t="str">
        <f t="shared" si="486"/>
        <v>Di bawah ambang nilai</v>
      </c>
      <c r="J4440" s="106">
        <f t="shared" si="487"/>
        <v>219993.00443999999</v>
      </c>
      <c r="K4440" s="105">
        <f t="shared" si="488"/>
        <v>0</v>
      </c>
      <c r="L4440" s="106">
        <f t="shared" si="489"/>
        <v>0</v>
      </c>
    </row>
    <row r="4441" spans="1:12" x14ac:dyDescent="0.3">
      <c r="A4441" s="104" t="s">
        <v>9253</v>
      </c>
      <c r="B4441" s="104" t="s">
        <v>9254</v>
      </c>
      <c r="C4441" s="105">
        <v>515053</v>
      </c>
      <c r="D4441" s="105">
        <v>883777</v>
      </c>
      <c r="E4441" s="106">
        <f t="shared" si="483"/>
        <v>1.7158952573812791</v>
      </c>
      <c r="F4441" s="107">
        <f t="shared" si="484"/>
        <v>70</v>
      </c>
      <c r="G4441" s="107">
        <f>COUNTIF(Data_Eksportir!$H$2:$H$3401,A4441)</f>
        <v>0</v>
      </c>
      <c r="H4441" s="104" t="str">
        <f t="shared" si="485"/>
        <v>1 – 5</v>
      </c>
      <c r="I4441" s="104" t="str">
        <f t="shared" si="486"/>
        <v>Di bawah ambang nilai</v>
      </c>
      <c r="J4441" s="106">
        <f t="shared" si="487"/>
        <v>883777.00444100006</v>
      </c>
      <c r="K4441" s="105">
        <f t="shared" si="488"/>
        <v>0</v>
      </c>
      <c r="L4441" s="106">
        <f t="shared" si="489"/>
        <v>0</v>
      </c>
    </row>
    <row r="4442" spans="1:12" x14ac:dyDescent="0.3">
      <c r="A4442" s="104" t="s">
        <v>9255</v>
      </c>
      <c r="B4442" s="104" t="s">
        <v>9256</v>
      </c>
      <c r="C4442" s="105">
        <v>9875304</v>
      </c>
      <c r="D4442" s="105">
        <v>25607500</v>
      </c>
      <c r="E4442" s="106">
        <f t="shared" si="483"/>
        <v>2.5930847293409904</v>
      </c>
      <c r="F4442" s="107">
        <f t="shared" si="484"/>
        <v>70</v>
      </c>
      <c r="G4442" s="107">
        <f>COUNTIF(Data_Eksportir!$H$2:$H$3401,A4442)</f>
        <v>0</v>
      </c>
      <c r="H4442" s="104" t="str">
        <f t="shared" si="485"/>
        <v>1 – 5</v>
      </c>
      <c r="I4442" s="104" t="str">
        <f t="shared" si="486"/>
        <v>Belum terwakili</v>
      </c>
      <c r="J4442" s="106">
        <f t="shared" si="487"/>
        <v>25607500.004441999</v>
      </c>
      <c r="K4442" s="105">
        <f t="shared" si="488"/>
        <v>25607500</v>
      </c>
      <c r="L4442" s="106">
        <f t="shared" si="489"/>
        <v>25607500.004441999</v>
      </c>
    </row>
    <row r="4443" spans="1:12" x14ac:dyDescent="0.3">
      <c r="A4443" s="104" t="s">
        <v>9257</v>
      </c>
      <c r="B4443" s="104" t="s">
        <v>9258</v>
      </c>
      <c r="C4443" s="105">
        <v>200</v>
      </c>
      <c r="D4443" s="105">
        <v>120873</v>
      </c>
      <c r="E4443" s="106">
        <f t="shared" si="483"/>
        <v>604.36500000000001</v>
      </c>
      <c r="F4443" s="107">
        <f t="shared" si="484"/>
        <v>70</v>
      </c>
      <c r="G4443" s="107">
        <f>COUNTIF(Data_Eksportir!$H$2:$H$3401,A4443)</f>
        <v>0</v>
      </c>
      <c r="H4443" s="104" t="str">
        <f t="shared" si="485"/>
        <v>100 ke atas</v>
      </c>
      <c r="I4443" s="104" t="str">
        <f t="shared" si="486"/>
        <v>Di bawah ambang nilai</v>
      </c>
      <c r="J4443" s="106">
        <f t="shared" si="487"/>
        <v>120873.004443</v>
      </c>
      <c r="K4443" s="105">
        <f t="shared" si="488"/>
        <v>0</v>
      </c>
      <c r="L4443" s="106">
        <f t="shared" si="489"/>
        <v>0</v>
      </c>
    </row>
    <row r="4444" spans="1:12" x14ac:dyDescent="0.3">
      <c r="A4444" s="104" t="s">
        <v>9259</v>
      </c>
      <c r="B4444" s="104" t="s">
        <v>9260</v>
      </c>
      <c r="C4444" s="105">
        <v>98</v>
      </c>
      <c r="D4444" s="105">
        <v>702</v>
      </c>
      <c r="E4444" s="106">
        <f t="shared" si="483"/>
        <v>7.1632653061224492</v>
      </c>
      <c r="F4444" s="107">
        <f t="shared" si="484"/>
        <v>70</v>
      </c>
      <c r="G4444" s="107">
        <f>COUNTIF(Data_Eksportir!$H$2:$H$3401,A4444)</f>
        <v>0</v>
      </c>
      <c r="H4444" s="104" t="str">
        <f t="shared" si="485"/>
        <v>5 – 20</v>
      </c>
      <c r="I4444" s="104" t="str">
        <f t="shared" si="486"/>
        <v>Di bawah ambang nilai</v>
      </c>
      <c r="J4444" s="106">
        <f t="shared" si="487"/>
        <v>702.00444400000003</v>
      </c>
      <c r="K4444" s="105">
        <f t="shared" si="488"/>
        <v>0</v>
      </c>
      <c r="L4444" s="106">
        <f t="shared" si="489"/>
        <v>0</v>
      </c>
    </row>
    <row r="4445" spans="1:12" x14ac:dyDescent="0.3">
      <c r="A4445" s="104" t="s">
        <v>9261</v>
      </c>
      <c r="B4445" s="104" t="s">
        <v>9262</v>
      </c>
      <c r="C4445" s="105">
        <v>1958009</v>
      </c>
      <c r="D4445" s="105">
        <v>1103233</v>
      </c>
      <c r="E4445" s="106">
        <f t="shared" si="483"/>
        <v>0.56344633758067508</v>
      </c>
      <c r="F4445" s="107">
        <f t="shared" si="484"/>
        <v>70</v>
      </c>
      <c r="G4445" s="107">
        <f>COUNTIF(Data_Eksportir!$H$2:$H$3401,A4445)</f>
        <v>0</v>
      </c>
      <c r="H4445" s="104" t="str">
        <f t="shared" si="485"/>
        <v>Di bawah 1</v>
      </c>
      <c r="I4445" s="104" t="str">
        <f t="shared" si="486"/>
        <v>Di bawah ambang nilai</v>
      </c>
      <c r="J4445" s="106">
        <f t="shared" si="487"/>
        <v>1103233.0044450001</v>
      </c>
      <c r="K4445" s="105">
        <f t="shared" si="488"/>
        <v>0</v>
      </c>
      <c r="L4445" s="106">
        <f t="shared" si="489"/>
        <v>0</v>
      </c>
    </row>
    <row r="4446" spans="1:12" x14ac:dyDescent="0.3">
      <c r="A4446" s="104" t="s">
        <v>9263</v>
      </c>
      <c r="B4446" s="104" t="s">
        <v>9264</v>
      </c>
      <c r="C4446" s="105">
        <v>830347</v>
      </c>
      <c r="D4446" s="105">
        <v>1565564</v>
      </c>
      <c r="E4446" s="106">
        <f t="shared" si="483"/>
        <v>1.8854334392729786</v>
      </c>
      <c r="F4446" s="107">
        <f t="shared" si="484"/>
        <v>70</v>
      </c>
      <c r="G4446" s="107">
        <f>COUNTIF(Data_Eksportir!$H$2:$H$3401,A4446)</f>
        <v>0</v>
      </c>
      <c r="H4446" s="104" t="str">
        <f t="shared" si="485"/>
        <v>1 – 5</v>
      </c>
      <c r="I4446" s="104" t="str">
        <f t="shared" si="486"/>
        <v>Di bawah ambang nilai</v>
      </c>
      <c r="J4446" s="106">
        <f t="shared" si="487"/>
        <v>1565564.0044460001</v>
      </c>
      <c r="K4446" s="105">
        <f t="shared" si="488"/>
        <v>0</v>
      </c>
      <c r="L4446" s="106">
        <f t="shared" si="489"/>
        <v>0</v>
      </c>
    </row>
    <row r="4447" spans="1:12" x14ac:dyDescent="0.3">
      <c r="A4447" s="104" t="s">
        <v>9265</v>
      </c>
      <c r="B4447" s="104" t="s">
        <v>9266</v>
      </c>
      <c r="C4447" s="105">
        <v>303576</v>
      </c>
      <c r="D4447" s="105">
        <v>10178399</v>
      </c>
      <c r="E4447" s="106">
        <f t="shared" si="483"/>
        <v>33.528338867367644</v>
      </c>
      <c r="F4447" s="107">
        <f t="shared" si="484"/>
        <v>70</v>
      </c>
      <c r="G4447" s="107">
        <f>COUNTIF(Data_Eksportir!$H$2:$H$3401,A4447)</f>
        <v>0</v>
      </c>
      <c r="H4447" s="104" t="str">
        <f t="shared" si="485"/>
        <v>20 – 100</v>
      </c>
      <c r="I4447" s="104" t="str">
        <f t="shared" si="486"/>
        <v>Belum terwakili</v>
      </c>
      <c r="J4447" s="106">
        <f t="shared" si="487"/>
        <v>10178399.004447</v>
      </c>
      <c r="K4447" s="105">
        <f t="shared" si="488"/>
        <v>10178399</v>
      </c>
      <c r="L4447" s="106">
        <f t="shared" si="489"/>
        <v>10178399.004447</v>
      </c>
    </row>
    <row r="4448" spans="1:12" x14ac:dyDescent="0.3">
      <c r="A4448" s="104" t="s">
        <v>9267</v>
      </c>
      <c r="B4448" s="104" t="s">
        <v>9268</v>
      </c>
      <c r="C4448" s="105">
        <v>23589610</v>
      </c>
      <c r="D4448" s="105">
        <v>13424725</v>
      </c>
      <c r="E4448" s="106">
        <f t="shared" si="483"/>
        <v>0.56909482606961281</v>
      </c>
      <c r="F4448" s="107">
        <f t="shared" si="484"/>
        <v>70</v>
      </c>
      <c r="G4448" s="107">
        <f>COUNTIF(Data_Eksportir!$H$2:$H$3401,A4448)</f>
        <v>0</v>
      </c>
      <c r="H4448" s="104" t="str">
        <f t="shared" si="485"/>
        <v>Di bawah 1</v>
      </c>
      <c r="I4448" s="104" t="str">
        <f t="shared" si="486"/>
        <v>Belum terwakili</v>
      </c>
      <c r="J4448" s="106">
        <f t="shared" si="487"/>
        <v>13424725.004448</v>
      </c>
      <c r="K4448" s="105">
        <f t="shared" si="488"/>
        <v>13424725</v>
      </c>
      <c r="L4448" s="106">
        <f t="shared" si="489"/>
        <v>13424725.004448</v>
      </c>
    </row>
    <row r="4449" spans="1:12" x14ac:dyDescent="0.3">
      <c r="A4449" s="104" t="s">
        <v>9269</v>
      </c>
      <c r="B4449" s="104" t="s">
        <v>9270</v>
      </c>
      <c r="C4449" s="105">
        <v>1327122</v>
      </c>
      <c r="D4449" s="105">
        <v>8800158</v>
      </c>
      <c r="E4449" s="106">
        <f t="shared" si="483"/>
        <v>6.6310090556859125</v>
      </c>
      <c r="F4449" s="107">
        <f t="shared" si="484"/>
        <v>70</v>
      </c>
      <c r="G4449" s="107">
        <f>COUNTIF(Data_Eksportir!$H$2:$H$3401,A4449)</f>
        <v>0</v>
      </c>
      <c r="H4449" s="104" t="str">
        <f t="shared" si="485"/>
        <v>5 – 20</v>
      </c>
      <c r="I4449" s="104" t="str">
        <f t="shared" si="486"/>
        <v>Di bawah ambang nilai</v>
      </c>
      <c r="J4449" s="106">
        <f t="shared" si="487"/>
        <v>8800158.0044490006</v>
      </c>
      <c r="K4449" s="105">
        <f t="shared" si="488"/>
        <v>0</v>
      </c>
      <c r="L4449" s="106">
        <f t="shared" si="489"/>
        <v>0</v>
      </c>
    </row>
    <row r="4450" spans="1:12" x14ac:dyDescent="0.3">
      <c r="A4450" s="104" t="s">
        <v>9271</v>
      </c>
      <c r="B4450" s="104" t="s">
        <v>9272</v>
      </c>
      <c r="C4450" s="105">
        <v>659941</v>
      </c>
      <c r="D4450" s="105">
        <v>5490639</v>
      </c>
      <c r="E4450" s="106">
        <f t="shared" si="483"/>
        <v>8.3198937480774795</v>
      </c>
      <c r="F4450" s="107">
        <f t="shared" si="484"/>
        <v>70</v>
      </c>
      <c r="G4450" s="107">
        <f>COUNTIF(Data_Eksportir!$H$2:$H$3401,A4450)</f>
        <v>0</v>
      </c>
      <c r="H4450" s="104" t="str">
        <f t="shared" si="485"/>
        <v>5 – 20</v>
      </c>
      <c r="I4450" s="104" t="str">
        <f t="shared" si="486"/>
        <v>Di bawah ambang nilai</v>
      </c>
      <c r="J4450" s="106">
        <f t="shared" si="487"/>
        <v>5490639.0044499999</v>
      </c>
      <c r="K4450" s="105">
        <f t="shared" si="488"/>
        <v>0</v>
      </c>
      <c r="L4450" s="106">
        <f t="shared" si="489"/>
        <v>0</v>
      </c>
    </row>
    <row r="4451" spans="1:12" x14ac:dyDescent="0.3">
      <c r="A4451" s="104" t="s">
        <v>9273</v>
      </c>
      <c r="B4451" s="104" t="s">
        <v>9274</v>
      </c>
      <c r="C4451" s="105">
        <v>10074</v>
      </c>
      <c r="D4451" s="105">
        <v>14740</v>
      </c>
      <c r="E4451" s="106">
        <f t="shared" si="483"/>
        <v>1.4631725233273774</v>
      </c>
      <c r="F4451" s="107">
        <f t="shared" si="484"/>
        <v>70</v>
      </c>
      <c r="G4451" s="107">
        <f>COUNTIF(Data_Eksportir!$H$2:$H$3401,A4451)</f>
        <v>0</v>
      </c>
      <c r="H4451" s="104" t="str">
        <f t="shared" si="485"/>
        <v>1 – 5</v>
      </c>
      <c r="I4451" s="104" t="str">
        <f t="shared" si="486"/>
        <v>Di bawah ambang nilai</v>
      </c>
      <c r="J4451" s="106">
        <f t="shared" si="487"/>
        <v>14740.004451000001</v>
      </c>
      <c r="K4451" s="105">
        <f t="shared" si="488"/>
        <v>0</v>
      </c>
      <c r="L4451" s="106">
        <f t="shared" si="489"/>
        <v>0</v>
      </c>
    </row>
    <row r="4452" spans="1:12" x14ac:dyDescent="0.3">
      <c r="A4452" s="104" t="s">
        <v>9275</v>
      </c>
      <c r="B4452" s="104" t="s">
        <v>9276</v>
      </c>
      <c r="C4452" s="105">
        <v>56</v>
      </c>
      <c r="D4452" s="105">
        <v>377</v>
      </c>
      <c r="E4452" s="106">
        <f t="shared" si="483"/>
        <v>6.7321428571428568</v>
      </c>
      <c r="F4452" s="107">
        <f t="shared" si="484"/>
        <v>70</v>
      </c>
      <c r="G4452" s="107">
        <f>COUNTIF(Data_Eksportir!$H$2:$H$3401,A4452)</f>
        <v>0</v>
      </c>
      <c r="H4452" s="104" t="str">
        <f t="shared" si="485"/>
        <v>5 – 20</v>
      </c>
      <c r="I4452" s="104" t="str">
        <f t="shared" si="486"/>
        <v>Di bawah ambang nilai</v>
      </c>
      <c r="J4452" s="106">
        <f t="shared" si="487"/>
        <v>377.00445200000001</v>
      </c>
      <c r="K4452" s="105">
        <f t="shared" si="488"/>
        <v>0</v>
      </c>
      <c r="L4452" s="106">
        <f t="shared" si="489"/>
        <v>0</v>
      </c>
    </row>
    <row r="4453" spans="1:12" x14ac:dyDescent="0.3">
      <c r="A4453" s="104" t="s">
        <v>9277</v>
      </c>
      <c r="B4453" s="104" t="s">
        <v>9278</v>
      </c>
      <c r="C4453" s="105">
        <v>2057060</v>
      </c>
      <c r="D4453" s="105">
        <v>15651974</v>
      </c>
      <c r="E4453" s="106">
        <f t="shared" si="483"/>
        <v>7.6089049420046084</v>
      </c>
      <c r="F4453" s="107">
        <f t="shared" si="484"/>
        <v>70</v>
      </c>
      <c r="G4453" s="107">
        <f>COUNTIF(Data_Eksportir!$H$2:$H$3401,A4453)</f>
        <v>0</v>
      </c>
      <c r="H4453" s="104" t="str">
        <f t="shared" si="485"/>
        <v>5 – 20</v>
      </c>
      <c r="I4453" s="104" t="str">
        <f t="shared" si="486"/>
        <v>Belum terwakili</v>
      </c>
      <c r="J4453" s="106">
        <f t="shared" si="487"/>
        <v>15651974.004453</v>
      </c>
      <c r="K4453" s="105">
        <f t="shared" si="488"/>
        <v>15651974</v>
      </c>
      <c r="L4453" s="106">
        <f t="shared" si="489"/>
        <v>15651974.004453</v>
      </c>
    </row>
    <row r="4454" spans="1:12" x14ac:dyDescent="0.3">
      <c r="A4454" s="104" t="s">
        <v>9279</v>
      </c>
      <c r="B4454" s="104" t="s">
        <v>9280</v>
      </c>
      <c r="C4454" s="105">
        <v>30820</v>
      </c>
      <c r="D4454" s="105">
        <v>27287</v>
      </c>
      <c r="E4454" s="106">
        <f t="shared" si="483"/>
        <v>0.88536664503569107</v>
      </c>
      <c r="F4454" s="107">
        <f t="shared" si="484"/>
        <v>70</v>
      </c>
      <c r="G4454" s="107">
        <f>COUNTIF(Data_Eksportir!$H$2:$H$3401,A4454)</f>
        <v>0</v>
      </c>
      <c r="H4454" s="104" t="str">
        <f t="shared" si="485"/>
        <v>Di bawah 1</v>
      </c>
      <c r="I4454" s="104" t="str">
        <f t="shared" si="486"/>
        <v>Di bawah ambang nilai</v>
      </c>
      <c r="J4454" s="106">
        <f t="shared" si="487"/>
        <v>27287.004454000002</v>
      </c>
      <c r="K4454" s="105">
        <f t="shared" si="488"/>
        <v>0</v>
      </c>
      <c r="L4454" s="106">
        <f t="shared" si="489"/>
        <v>0</v>
      </c>
    </row>
    <row r="4455" spans="1:12" x14ac:dyDescent="0.3">
      <c r="A4455" s="104" t="s">
        <v>9281</v>
      </c>
      <c r="B4455" s="104" t="s">
        <v>9282</v>
      </c>
      <c r="C4455" s="105">
        <v>64684727</v>
      </c>
      <c r="D4455" s="105">
        <v>25216457</v>
      </c>
      <c r="E4455" s="106">
        <f t="shared" si="483"/>
        <v>0.38983633648171695</v>
      </c>
      <c r="F4455" s="107">
        <f t="shared" si="484"/>
        <v>70</v>
      </c>
      <c r="G4455" s="107">
        <f>COUNTIF(Data_Eksportir!$H$2:$H$3401,A4455)</f>
        <v>0</v>
      </c>
      <c r="H4455" s="104" t="str">
        <f t="shared" si="485"/>
        <v>Di bawah 1</v>
      </c>
      <c r="I4455" s="104" t="str">
        <f t="shared" si="486"/>
        <v>Belum terwakili</v>
      </c>
      <c r="J4455" s="106">
        <f t="shared" si="487"/>
        <v>25216457.004455</v>
      </c>
      <c r="K4455" s="105">
        <f t="shared" si="488"/>
        <v>25216457</v>
      </c>
      <c r="L4455" s="106">
        <f t="shared" si="489"/>
        <v>25216457.004455</v>
      </c>
    </row>
    <row r="4456" spans="1:12" x14ac:dyDescent="0.3">
      <c r="A4456" s="104" t="s">
        <v>9283</v>
      </c>
      <c r="B4456" s="104" t="s">
        <v>9284</v>
      </c>
      <c r="C4456" s="105">
        <v>2299</v>
      </c>
      <c r="D4456" s="105">
        <v>24384</v>
      </c>
      <c r="E4456" s="106">
        <f t="shared" si="483"/>
        <v>10.606350587211832</v>
      </c>
      <c r="F4456" s="107">
        <f t="shared" si="484"/>
        <v>70</v>
      </c>
      <c r="G4456" s="107">
        <f>COUNTIF(Data_Eksportir!$H$2:$H$3401,A4456)</f>
        <v>1</v>
      </c>
      <c r="H4456" s="104" t="str">
        <f t="shared" si="485"/>
        <v>5 – 20</v>
      </c>
      <c r="I4456" s="104" t="str">
        <f t="shared" si="486"/>
        <v>Di bawah ambang nilai</v>
      </c>
      <c r="J4456" s="106">
        <f t="shared" si="487"/>
        <v>24384.004455999999</v>
      </c>
      <c r="K4456" s="105">
        <f t="shared" si="488"/>
        <v>0</v>
      </c>
      <c r="L4456" s="106">
        <f t="shared" si="489"/>
        <v>0</v>
      </c>
    </row>
    <row r="4457" spans="1:12" x14ac:dyDescent="0.3">
      <c r="A4457" s="104" t="s">
        <v>9285</v>
      </c>
      <c r="B4457" s="104" t="s">
        <v>9286</v>
      </c>
      <c r="C4457" s="105">
        <v>72</v>
      </c>
      <c r="D4457" s="105">
        <v>2829</v>
      </c>
      <c r="E4457" s="106">
        <f t="shared" si="483"/>
        <v>39.291666666666664</v>
      </c>
      <c r="F4457" s="107">
        <f t="shared" si="484"/>
        <v>70</v>
      </c>
      <c r="G4457" s="107">
        <f>COUNTIF(Data_Eksportir!$H$2:$H$3401,A4457)</f>
        <v>0</v>
      </c>
      <c r="H4457" s="104" t="str">
        <f t="shared" si="485"/>
        <v>20 – 100</v>
      </c>
      <c r="I4457" s="104" t="str">
        <f t="shared" si="486"/>
        <v>Di bawah ambang nilai</v>
      </c>
      <c r="J4457" s="106">
        <f t="shared" si="487"/>
        <v>2829.004457</v>
      </c>
      <c r="K4457" s="105">
        <f t="shared" si="488"/>
        <v>0</v>
      </c>
      <c r="L4457" s="106">
        <f t="shared" si="489"/>
        <v>0</v>
      </c>
    </row>
    <row r="4458" spans="1:12" x14ac:dyDescent="0.3">
      <c r="A4458" s="104" t="s">
        <v>9287</v>
      </c>
      <c r="B4458" s="104" t="s">
        <v>9288</v>
      </c>
      <c r="C4458" s="105">
        <v>177001</v>
      </c>
      <c r="D4458" s="105">
        <v>133347</v>
      </c>
      <c r="E4458" s="106">
        <f t="shared" si="483"/>
        <v>0.75336862503601676</v>
      </c>
      <c r="F4458" s="107">
        <f t="shared" si="484"/>
        <v>70</v>
      </c>
      <c r="G4458" s="107">
        <f>COUNTIF(Data_Eksportir!$H$2:$H$3401,A4458)</f>
        <v>0</v>
      </c>
      <c r="H4458" s="104" t="str">
        <f t="shared" si="485"/>
        <v>Di bawah 1</v>
      </c>
      <c r="I4458" s="104" t="str">
        <f t="shared" si="486"/>
        <v>Di bawah ambang nilai</v>
      </c>
      <c r="J4458" s="106">
        <f t="shared" si="487"/>
        <v>133347.00445800001</v>
      </c>
      <c r="K4458" s="105">
        <f t="shared" si="488"/>
        <v>0</v>
      </c>
      <c r="L4458" s="106">
        <f t="shared" si="489"/>
        <v>0</v>
      </c>
    </row>
    <row r="4459" spans="1:12" x14ac:dyDescent="0.3">
      <c r="A4459" s="104" t="s">
        <v>9289</v>
      </c>
      <c r="B4459" s="104" t="s">
        <v>9290</v>
      </c>
      <c r="C4459" s="105">
        <v>996</v>
      </c>
      <c r="D4459" s="105">
        <v>2899</v>
      </c>
      <c r="E4459" s="106">
        <f t="shared" si="483"/>
        <v>2.9106425702811247</v>
      </c>
      <c r="F4459" s="107">
        <f t="shared" si="484"/>
        <v>70</v>
      </c>
      <c r="G4459" s="107">
        <f>COUNTIF(Data_Eksportir!$H$2:$H$3401,A4459)</f>
        <v>0</v>
      </c>
      <c r="H4459" s="104" t="str">
        <f t="shared" si="485"/>
        <v>1 – 5</v>
      </c>
      <c r="I4459" s="104" t="str">
        <f t="shared" si="486"/>
        <v>Di bawah ambang nilai</v>
      </c>
      <c r="J4459" s="106">
        <f t="shared" si="487"/>
        <v>2899.0044590000002</v>
      </c>
      <c r="K4459" s="105">
        <f t="shared" si="488"/>
        <v>0</v>
      </c>
      <c r="L4459" s="106">
        <f t="shared" si="489"/>
        <v>0</v>
      </c>
    </row>
    <row r="4460" spans="1:12" x14ac:dyDescent="0.3">
      <c r="A4460" s="104" t="s">
        <v>9291</v>
      </c>
      <c r="B4460" s="104" t="s">
        <v>9292</v>
      </c>
      <c r="C4460" s="105">
        <v>1578108</v>
      </c>
      <c r="D4460" s="105">
        <v>1188484</v>
      </c>
      <c r="E4460" s="106">
        <f t="shared" si="483"/>
        <v>0.75310688495337452</v>
      </c>
      <c r="F4460" s="107">
        <f t="shared" si="484"/>
        <v>70</v>
      </c>
      <c r="G4460" s="107">
        <f>COUNTIF(Data_Eksportir!$H$2:$H$3401,A4460)</f>
        <v>0</v>
      </c>
      <c r="H4460" s="104" t="str">
        <f t="shared" si="485"/>
        <v>Di bawah 1</v>
      </c>
      <c r="I4460" s="104" t="str">
        <f t="shared" si="486"/>
        <v>Di bawah ambang nilai</v>
      </c>
      <c r="J4460" s="106">
        <f t="shared" si="487"/>
        <v>1188484.00446</v>
      </c>
      <c r="K4460" s="105">
        <f t="shared" si="488"/>
        <v>0</v>
      </c>
      <c r="L4460" s="106">
        <f t="shared" si="489"/>
        <v>0</v>
      </c>
    </row>
    <row r="4461" spans="1:12" x14ac:dyDescent="0.3">
      <c r="A4461" s="104" t="s">
        <v>9293</v>
      </c>
      <c r="B4461" s="104" t="s">
        <v>9294</v>
      </c>
      <c r="C4461" s="105">
        <v>480</v>
      </c>
      <c r="D4461" s="105">
        <v>1539</v>
      </c>
      <c r="E4461" s="106">
        <f t="shared" si="483"/>
        <v>3.2062499999999998</v>
      </c>
      <c r="F4461" s="107">
        <f t="shared" si="484"/>
        <v>70</v>
      </c>
      <c r="G4461" s="107">
        <f>COUNTIF(Data_Eksportir!$H$2:$H$3401,A4461)</f>
        <v>0</v>
      </c>
      <c r="H4461" s="104" t="str">
        <f t="shared" si="485"/>
        <v>1 – 5</v>
      </c>
      <c r="I4461" s="104" t="str">
        <f t="shared" si="486"/>
        <v>Di bawah ambang nilai</v>
      </c>
      <c r="J4461" s="106">
        <f t="shared" si="487"/>
        <v>1539.004461</v>
      </c>
      <c r="K4461" s="105">
        <f t="shared" si="488"/>
        <v>0</v>
      </c>
      <c r="L4461" s="106">
        <f t="shared" si="489"/>
        <v>0</v>
      </c>
    </row>
    <row r="4462" spans="1:12" x14ac:dyDescent="0.3">
      <c r="A4462" s="104" t="s">
        <v>9295</v>
      </c>
      <c r="B4462" s="104" t="s">
        <v>9296</v>
      </c>
      <c r="C4462" s="105">
        <v>2877488</v>
      </c>
      <c r="D4462" s="105">
        <v>2177174</v>
      </c>
      <c r="E4462" s="106">
        <f t="shared" si="483"/>
        <v>0.75662313795921998</v>
      </c>
      <c r="F4462" s="107">
        <f t="shared" si="484"/>
        <v>70</v>
      </c>
      <c r="G4462" s="107">
        <f>COUNTIF(Data_Eksportir!$H$2:$H$3401,A4462)</f>
        <v>0</v>
      </c>
      <c r="H4462" s="104" t="str">
        <f t="shared" si="485"/>
        <v>Di bawah 1</v>
      </c>
      <c r="I4462" s="104" t="str">
        <f t="shared" si="486"/>
        <v>Di bawah ambang nilai</v>
      </c>
      <c r="J4462" s="106">
        <f t="shared" si="487"/>
        <v>2177174.004462</v>
      </c>
      <c r="K4462" s="105">
        <f t="shared" si="488"/>
        <v>0</v>
      </c>
      <c r="L4462" s="106">
        <f t="shared" si="489"/>
        <v>0</v>
      </c>
    </row>
    <row r="4463" spans="1:12" x14ac:dyDescent="0.3">
      <c r="A4463" s="104" t="s">
        <v>9297</v>
      </c>
      <c r="B4463" s="104" t="s">
        <v>9298</v>
      </c>
      <c r="C4463" s="105">
        <v>1541</v>
      </c>
      <c r="D4463" s="105">
        <v>3006</v>
      </c>
      <c r="E4463" s="106">
        <f t="shared" si="483"/>
        <v>1.9506813757300454</v>
      </c>
      <c r="F4463" s="107">
        <f t="shared" si="484"/>
        <v>70</v>
      </c>
      <c r="G4463" s="107">
        <f>COUNTIF(Data_Eksportir!$H$2:$H$3401,A4463)</f>
        <v>0</v>
      </c>
      <c r="H4463" s="104" t="str">
        <f t="shared" si="485"/>
        <v>1 – 5</v>
      </c>
      <c r="I4463" s="104" t="str">
        <f t="shared" si="486"/>
        <v>Di bawah ambang nilai</v>
      </c>
      <c r="J4463" s="106">
        <f t="shared" si="487"/>
        <v>3006.0044630000002</v>
      </c>
      <c r="K4463" s="105">
        <f t="shared" si="488"/>
        <v>0</v>
      </c>
      <c r="L4463" s="106">
        <f t="shared" si="489"/>
        <v>0</v>
      </c>
    </row>
    <row r="4464" spans="1:12" x14ac:dyDescent="0.3">
      <c r="A4464" s="104" t="s">
        <v>9299</v>
      </c>
      <c r="B4464" s="104" t="s">
        <v>9300</v>
      </c>
      <c r="C4464" s="105">
        <v>9444</v>
      </c>
      <c r="D4464" s="105">
        <v>24745</v>
      </c>
      <c r="E4464" s="106">
        <f t="shared" si="483"/>
        <v>2.6201821262177045</v>
      </c>
      <c r="F4464" s="107">
        <f t="shared" si="484"/>
        <v>70</v>
      </c>
      <c r="G4464" s="107">
        <f>COUNTIF(Data_Eksportir!$H$2:$H$3401,A4464)</f>
        <v>0</v>
      </c>
      <c r="H4464" s="104" t="str">
        <f t="shared" si="485"/>
        <v>1 – 5</v>
      </c>
      <c r="I4464" s="104" t="str">
        <f t="shared" si="486"/>
        <v>Di bawah ambang nilai</v>
      </c>
      <c r="J4464" s="106">
        <f t="shared" si="487"/>
        <v>24745.004464000001</v>
      </c>
      <c r="K4464" s="105">
        <f t="shared" si="488"/>
        <v>0</v>
      </c>
      <c r="L4464" s="106">
        <f t="shared" si="489"/>
        <v>0</v>
      </c>
    </row>
    <row r="4465" spans="1:12" x14ac:dyDescent="0.3">
      <c r="A4465" s="104" t="s">
        <v>9301</v>
      </c>
      <c r="B4465" s="104" t="s">
        <v>9302</v>
      </c>
      <c r="C4465" s="105">
        <v>28587969</v>
      </c>
      <c r="D4465" s="105">
        <v>21232882</v>
      </c>
      <c r="E4465" s="106">
        <f t="shared" si="483"/>
        <v>0.74272089773148975</v>
      </c>
      <c r="F4465" s="107">
        <f t="shared" si="484"/>
        <v>70</v>
      </c>
      <c r="G4465" s="107">
        <f>COUNTIF(Data_Eksportir!$H$2:$H$3401,A4465)</f>
        <v>0</v>
      </c>
      <c r="H4465" s="104" t="str">
        <f t="shared" si="485"/>
        <v>Di bawah 1</v>
      </c>
      <c r="I4465" s="104" t="str">
        <f t="shared" si="486"/>
        <v>Belum terwakili</v>
      </c>
      <c r="J4465" s="106">
        <f t="shared" si="487"/>
        <v>21232882.004464999</v>
      </c>
      <c r="K4465" s="105">
        <f t="shared" si="488"/>
        <v>21232882</v>
      </c>
      <c r="L4465" s="106">
        <f t="shared" si="489"/>
        <v>21232882.004464999</v>
      </c>
    </row>
    <row r="4466" spans="1:12" x14ac:dyDescent="0.3">
      <c r="A4466" s="104" t="s">
        <v>9303</v>
      </c>
      <c r="B4466" s="104" t="s">
        <v>9304</v>
      </c>
      <c r="C4466" s="105">
        <v>324</v>
      </c>
      <c r="D4466" s="105">
        <v>44768</v>
      </c>
      <c r="E4466" s="106">
        <f t="shared" si="483"/>
        <v>138.17283950617283</v>
      </c>
      <c r="F4466" s="107">
        <f t="shared" si="484"/>
        <v>70</v>
      </c>
      <c r="G4466" s="107">
        <f>COUNTIF(Data_Eksportir!$H$2:$H$3401,A4466)</f>
        <v>0</v>
      </c>
      <c r="H4466" s="104" t="str">
        <f t="shared" si="485"/>
        <v>100 ke atas</v>
      </c>
      <c r="I4466" s="104" t="str">
        <f t="shared" si="486"/>
        <v>Di bawah ambang nilai</v>
      </c>
      <c r="J4466" s="106">
        <f t="shared" si="487"/>
        <v>44768.004465999999</v>
      </c>
      <c r="K4466" s="105">
        <f t="shared" si="488"/>
        <v>0</v>
      </c>
      <c r="L4466" s="106">
        <f t="shared" si="489"/>
        <v>0</v>
      </c>
    </row>
    <row r="4467" spans="1:12" x14ac:dyDescent="0.3">
      <c r="A4467" s="104" t="s">
        <v>9305</v>
      </c>
      <c r="B4467" s="104" t="s">
        <v>9306</v>
      </c>
      <c r="C4467" s="105">
        <v>2579106</v>
      </c>
      <c r="D4467" s="105">
        <v>7316611</v>
      </c>
      <c r="E4467" s="106">
        <f t="shared" si="483"/>
        <v>2.8368787479072206</v>
      </c>
      <c r="F4467" s="107">
        <f t="shared" si="484"/>
        <v>70</v>
      </c>
      <c r="G4467" s="107">
        <f>COUNTIF(Data_Eksportir!$H$2:$H$3401,A4467)</f>
        <v>0</v>
      </c>
      <c r="H4467" s="104" t="str">
        <f t="shared" si="485"/>
        <v>1 – 5</v>
      </c>
      <c r="I4467" s="104" t="str">
        <f t="shared" si="486"/>
        <v>Di bawah ambang nilai</v>
      </c>
      <c r="J4467" s="106">
        <f t="shared" si="487"/>
        <v>7316611.0044670003</v>
      </c>
      <c r="K4467" s="105">
        <f t="shared" si="488"/>
        <v>0</v>
      </c>
      <c r="L4467" s="106">
        <f t="shared" si="489"/>
        <v>0</v>
      </c>
    </row>
    <row r="4468" spans="1:12" x14ac:dyDescent="0.3">
      <c r="A4468" s="104" t="s">
        <v>9307</v>
      </c>
      <c r="B4468" s="104" t="s">
        <v>9308</v>
      </c>
      <c r="C4468" s="105">
        <v>7042</v>
      </c>
      <c r="D4468" s="105">
        <v>3072166</v>
      </c>
      <c r="E4468" s="106">
        <f t="shared" si="483"/>
        <v>436.26327747798922</v>
      </c>
      <c r="F4468" s="107">
        <f t="shared" si="484"/>
        <v>70</v>
      </c>
      <c r="G4468" s="107">
        <f>COUNTIF(Data_Eksportir!$H$2:$H$3401,A4468)</f>
        <v>0</v>
      </c>
      <c r="H4468" s="104" t="str">
        <f t="shared" si="485"/>
        <v>100 ke atas</v>
      </c>
      <c r="I4468" s="104" t="str">
        <f t="shared" si="486"/>
        <v>Di bawah ambang nilai</v>
      </c>
      <c r="J4468" s="106">
        <f t="shared" si="487"/>
        <v>3072166.004468</v>
      </c>
      <c r="K4468" s="105">
        <f t="shared" si="488"/>
        <v>0</v>
      </c>
      <c r="L4468" s="106">
        <f t="shared" si="489"/>
        <v>0</v>
      </c>
    </row>
    <row r="4469" spans="1:12" x14ac:dyDescent="0.3">
      <c r="A4469" s="104" t="s">
        <v>9309</v>
      </c>
      <c r="B4469" s="104" t="s">
        <v>9310</v>
      </c>
      <c r="C4469" s="105">
        <v>8</v>
      </c>
      <c r="D4469" s="105">
        <v>188</v>
      </c>
      <c r="E4469" s="106">
        <f t="shared" si="483"/>
        <v>23.5</v>
      </c>
      <c r="F4469" s="107">
        <f t="shared" si="484"/>
        <v>70</v>
      </c>
      <c r="G4469" s="107">
        <f>COUNTIF(Data_Eksportir!$H$2:$H$3401,A4469)</f>
        <v>0</v>
      </c>
      <c r="H4469" s="104" t="str">
        <f t="shared" si="485"/>
        <v>20 – 100</v>
      </c>
      <c r="I4469" s="104" t="str">
        <f t="shared" si="486"/>
        <v>Di bawah ambang nilai</v>
      </c>
      <c r="J4469" s="106">
        <f t="shared" si="487"/>
        <v>188.004469</v>
      </c>
      <c r="K4469" s="105">
        <f t="shared" si="488"/>
        <v>0</v>
      </c>
      <c r="L4469" s="106">
        <f t="shared" si="489"/>
        <v>0</v>
      </c>
    </row>
    <row r="4470" spans="1:12" x14ac:dyDescent="0.3">
      <c r="A4470" s="104" t="s">
        <v>9311</v>
      </c>
      <c r="B4470" s="104" t="s">
        <v>9312</v>
      </c>
      <c r="C4470" s="105">
        <v>50</v>
      </c>
      <c r="D4470" s="105">
        <v>20</v>
      </c>
      <c r="E4470" s="106">
        <f t="shared" si="483"/>
        <v>0.4</v>
      </c>
      <c r="F4470" s="107">
        <f t="shared" si="484"/>
        <v>70</v>
      </c>
      <c r="G4470" s="107">
        <f>COUNTIF(Data_Eksportir!$H$2:$H$3401,A4470)</f>
        <v>0</v>
      </c>
      <c r="H4470" s="104" t="str">
        <f t="shared" si="485"/>
        <v>Di bawah 1</v>
      </c>
      <c r="I4470" s="104" t="str">
        <f t="shared" si="486"/>
        <v>Di bawah ambang nilai</v>
      </c>
      <c r="J4470" s="106">
        <f t="shared" si="487"/>
        <v>20.004470000000001</v>
      </c>
      <c r="K4470" s="105">
        <f t="shared" si="488"/>
        <v>0</v>
      </c>
      <c r="L4470" s="106">
        <f t="shared" si="489"/>
        <v>0</v>
      </c>
    </row>
    <row r="4471" spans="1:12" x14ac:dyDescent="0.3">
      <c r="A4471" s="104" t="s">
        <v>9313</v>
      </c>
      <c r="B4471" s="104" t="s">
        <v>9314</v>
      </c>
      <c r="C4471" s="105">
        <v>28682</v>
      </c>
      <c r="D4471" s="105">
        <v>77671</v>
      </c>
      <c r="E4471" s="106">
        <f t="shared" si="483"/>
        <v>2.7080050205703925</v>
      </c>
      <c r="F4471" s="107">
        <f t="shared" si="484"/>
        <v>70</v>
      </c>
      <c r="G4471" s="107">
        <f>COUNTIF(Data_Eksportir!$H$2:$H$3401,A4471)</f>
        <v>1</v>
      </c>
      <c r="H4471" s="104" t="str">
        <f t="shared" si="485"/>
        <v>1 – 5</v>
      </c>
      <c r="I4471" s="104" t="str">
        <f t="shared" si="486"/>
        <v>Di bawah ambang nilai</v>
      </c>
      <c r="J4471" s="106">
        <f t="shared" si="487"/>
        <v>77671.004470999993</v>
      </c>
      <c r="K4471" s="105">
        <f t="shared" si="488"/>
        <v>0</v>
      </c>
      <c r="L4471" s="106">
        <f t="shared" si="489"/>
        <v>0</v>
      </c>
    </row>
    <row r="4472" spans="1:12" x14ac:dyDescent="0.3">
      <c r="A4472" s="104" t="s">
        <v>9315</v>
      </c>
      <c r="B4472" s="104" t="s">
        <v>9316</v>
      </c>
      <c r="C4472" s="105">
        <v>19348000</v>
      </c>
      <c r="D4472" s="105">
        <v>10828011</v>
      </c>
      <c r="E4472" s="106">
        <f t="shared" si="483"/>
        <v>0.55964497622493281</v>
      </c>
      <c r="F4472" s="107">
        <f t="shared" si="484"/>
        <v>70</v>
      </c>
      <c r="G4472" s="107">
        <f>COUNTIF(Data_Eksportir!$H$2:$H$3401,A4472)</f>
        <v>0</v>
      </c>
      <c r="H4472" s="104" t="str">
        <f t="shared" si="485"/>
        <v>Di bawah 1</v>
      </c>
      <c r="I4472" s="104" t="str">
        <f t="shared" si="486"/>
        <v>Belum terwakili</v>
      </c>
      <c r="J4472" s="106">
        <f t="shared" si="487"/>
        <v>10828011.004472001</v>
      </c>
      <c r="K4472" s="105">
        <f t="shared" si="488"/>
        <v>10828011</v>
      </c>
      <c r="L4472" s="106">
        <f t="shared" si="489"/>
        <v>10828011.004472001</v>
      </c>
    </row>
    <row r="4473" spans="1:12" x14ac:dyDescent="0.3">
      <c r="A4473" s="104" t="s">
        <v>9317</v>
      </c>
      <c r="B4473" s="104" t="s">
        <v>9318</v>
      </c>
      <c r="C4473" s="105">
        <v>53</v>
      </c>
      <c r="D4473" s="105">
        <v>14931</v>
      </c>
      <c r="E4473" s="106">
        <f t="shared" si="483"/>
        <v>281.71698113207549</v>
      </c>
      <c r="F4473" s="107">
        <f t="shared" si="484"/>
        <v>70</v>
      </c>
      <c r="G4473" s="107">
        <f>COUNTIF(Data_Eksportir!$H$2:$H$3401,A4473)</f>
        <v>0</v>
      </c>
      <c r="H4473" s="104" t="str">
        <f t="shared" si="485"/>
        <v>100 ke atas</v>
      </c>
      <c r="I4473" s="104" t="str">
        <f t="shared" si="486"/>
        <v>Di bawah ambang nilai</v>
      </c>
      <c r="J4473" s="106">
        <f t="shared" si="487"/>
        <v>14931.004473000001</v>
      </c>
      <c r="K4473" s="105">
        <f t="shared" si="488"/>
        <v>0</v>
      </c>
      <c r="L4473" s="106">
        <f t="shared" si="489"/>
        <v>0</v>
      </c>
    </row>
    <row r="4474" spans="1:12" x14ac:dyDescent="0.3">
      <c r="A4474" s="104" t="s">
        <v>9319</v>
      </c>
      <c r="B4474" s="104" t="s">
        <v>9320</v>
      </c>
      <c r="C4474" s="105">
        <v>42185</v>
      </c>
      <c r="D4474" s="105">
        <v>931467</v>
      </c>
      <c r="E4474" s="106">
        <f t="shared" si="483"/>
        <v>22.080526253407609</v>
      </c>
      <c r="F4474" s="107">
        <f t="shared" si="484"/>
        <v>70</v>
      </c>
      <c r="G4474" s="107">
        <f>COUNTIF(Data_Eksportir!$H$2:$H$3401,A4474)</f>
        <v>0</v>
      </c>
      <c r="H4474" s="104" t="str">
        <f t="shared" si="485"/>
        <v>20 – 100</v>
      </c>
      <c r="I4474" s="104" t="str">
        <f t="shared" si="486"/>
        <v>Di bawah ambang nilai</v>
      </c>
      <c r="J4474" s="106">
        <f t="shared" si="487"/>
        <v>931467.00447399996</v>
      </c>
      <c r="K4474" s="105">
        <f t="shared" si="488"/>
        <v>0</v>
      </c>
      <c r="L4474" s="106">
        <f t="shared" si="489"/>
        <v>0</v>
      </c>
    </row>
    <row r="4475" spans="1:12" x14ac:dyDescent="0.3">
      <c r="A4475" s="104" t="s">
        <v>9321</v>
      </c>
      <c r="B4475" s="104" t="s">
        <v>9322</v>
      </c>
      <c r="C4475" s="105">
        <v>277383</v>
      </c>
      <c r="D4475" s="105">
        <v>4115713</v>
      </c>
      <c r="E4475" s="106">
        <f t="shared" si="483"/>
        <v>14.837654073969926</v>
      </c>
      <c r="F4475" s="107">
        <f t="shared" si="484"/>
        <v>70</v>
      </c>
      <c r="G4475" s="107">
        <f>COUNTIF(Data_Eksportir!$H$2:$H$3401,A4475)</f>
        <v>0</v>
      </c>
      <c r="H4475" s="104" t="str">
        <f t="shared" si="485"/>
        <v>5 – 20</v>
      </c>
      <c r="I4475" s="104" t="str">
        <f t="shared" si="486"/>
        <v>Di bawah ambang nilai</v>
      </c>
      <c r="J4475" s="106">
        <f t="shared" si="487"/>
        <v>4115713.0044749998</v>
      </c>
      <c r="K4475" s="105">
        <f t="shared" si="488"/>
        <v>0</v>
      </c>
      <c r="L4475" s="106">
        <f t="shared" si="489"/>
        <v>0</v>
      </c>
    </row>
    <row r="4476" spans="1:12" x14ac:dyDescent="0.3">
      <c r="A4476" s="104" t="s">
        <v>9323</v>
      </c>
      <c r="B4476" s="104" t="s">
        <v>9324</v>
      </c>
      <c r="C4476" s="105">
        <v>6699</v>
      </c>
      <c r="D4476" s="105">
        <v>107623</v>
      </c>
      <c r="E4476" s="106">
        <f t="shared" si="483"/>
        <v>16.065532168980443</v>
      </c>
      <c r="F4476" s="107">
        <f t="shared" si="484"/>
        <v>70</v>
      </c>
      <c r="G4476" s="107">
        <f>COUNTIF(Data_Eksportir!$H$2:$H$3401,A4476)</f>
        <v>0</v>
      </c>
      <c r="H4476" s="104" t="str">
        <f t="shared" si="485"/>
        <v>5 – 20</v>
      </c>
      <c r="I4476" s="104" t="str">
        <f t="shared" si="486"/>
        <v>Di bawah ambang nilai</v>
      </c>
      <c r="J4476" s="106">
        <f t="shared" si="487"/>
        <v>107623.004476</v>
      </c>
      <c r="K4476" s="105">
        <f t="shared" si="488"/>
        <v>0</v>
      </c>
      <c r="L4476" s="106">
        <f t="shared" si="489"/>
        <v>0</v>
      </c>
    </row>
    <row r="4477" spans="1:12" x14ac:dyDescent="0.3">
      <c r="A4477" s="104" t="s">
        <v>9325</v>
      </c>
      <c r="B4477" s="104" t="s">
        <v>9326</v>
      </c>
      <c r="C4477" s="105">
        <v>15538</v>
      </c>
      <c r="D4477" s="105">
        <v>131637</v>
      </c>
      <c r="E4477" s="106">
        <f t="shared" si="483"/>
        <v>8.4719397605869489</v>
      </c>
      <c r="F4477" s="107">
        <f t="shared" si="484"/>
        <v>70</v>
      </c>
      <c r="G4477" s="107">
        <f>COUNTIF(Data_Eksportir!$H$2:$H$3401,A4477)</f>
        <v>0</v>
      </c>
      <c r="H4477" s="104" t="str">
        <f t="shared" si="485"/>
        <v>5 – 20</v>
      </c>
      <c r="I4477" s="104" t="str">
        <f t="shared" si="486"/>
        <v>Di bawah ambang nilai</v>
      </c>
      <c r="J4477" s="106">
        <f t="shared" si="487"/>
        <v>131637.00447700001</v>
      </c>
      <c r="K4477" s="105">
        <f t="shared" si="488"/>
        <v>0</v>
      </c>
      <c r="L4477" s="106">
        <f t="shared" si="489"/>
        <v>0</v>
      </c>
    </row>
    <row r="4478" spans="1:12" x14ac:dyDescent="0.3">
      <c r="A4478" s="104" t="s">
        <v>9327</v>
      </c>
      <c r="B4478" s="104" t="s">
        <v>9328</v>
      </c>
      <c r="C4478" s="105">
        <v>5260</v>
      </c>
      <c r="D4478" s="105">
        <v>14569</v>
      </c>
      <c r="E4478" s="106">
        <f t="shared" si="483"/>
        <v>2.7697718631178709</v>
      </c>
      <c r="F4478" s="107">
        <f t="shared" si="484"/>
        <v>70</v>
      </c>
      <c r="G4478" s="107">
        <f>COUNTIF(Data_Eksportir!$H$2:$H$3401,A4478)</f>
        <v>0</v>
      </c>
      <c r="H4478" s="104" t="str">
        <f t="shared" si="485"/>
        <v>1 – 5</v>
      </c>
      <c r="I4478" s="104" t="str">
        <f t="shared" si="486"/>
        <v>Di bawah ambang nilai</v>
      </c>
      <c r="J4478" s="106">
        <f t="shared" si="487"/>
        <v>14569.004478000001</v>
      </c>
      <c r="K4478" s="105">
        <f t="shared" si="488"/>
        <v>0</v>
      </c>
      <c r="L4478" s="106">
        <f t="shared" si="489"/>
        <v>0</v>
      </c>
    </row>
    <row r="4479" spans="1:12" x14ac:dyDescent="0.3">
      <c r="A4479" s="104" t="s">
        <v>9329</v>
      </c>
      <c r="B4479" s="104" t="s">
        <v>9330</v>
      </c>
      <c r="C4479" s="105"/>
      <c r="D4479" s="105">
        <v>302</v>
      </c>
      <c r="E4479" s="106" t="str">
        <f t="shared" si="483"/>
        <v/>
      </c>
      <c r="F4479" s="107">
        <f t="shared" si="484"/>
        <v>70</v>
      </c>
      <c r="G4479" s="107">
        <f>COUNTIF(Data_Eksportir!$H$2:$H$3401,A4479)</f>
        <v>0</v>
      </c>
      <c r="H4479" s="104" t="str">
        <f t="shared" si="485"/>
        <v>Tanpa data berat</v>
      </c>
      <c r="I4479" s="104" t="str">
        <f t="shared" si="486"/>
        <v>Di bawah ambang nilai</v>
      </c>
      <c r="J4479" s="106">
        <f t="shared" si="487"/>
        <v>302.004479</v>
      </c>
      <c r="K4479" s="105">
        <f t="shared" si="488"/>
        <v>0</v>
      </c>
      <c r="L4479" s="106">
        <f t="shared" si="489"/>
        <v>0</v>
      </c>
    </row>
    <row r="4480" spans="1:12" x14ac:dyDescent="0.3">
      <c r="A4480" s="104" t="s">
        <v>9331</v>
      </c>
      <c r="B4480" s="104" t="s">
        <v>9332</v>
      </c>
      <c r="C4480" s="105">
        <v>1601</v>
      </c>
      <c r="D4480" s="105">
        <v>8601</v>
      </c>
      <c r="E4480" s="106">
        <f t="shared" si="483"/>
        <v>5.3722673329169268</v>
      </c>
      <c r="F4480" s="107">
        <f t="shared" si="484"/>
        <v>70</v>
      </c>
      <c r="G4480" s="107">
        <f>COUNTIF(Data_Eksportir!$H$2:$H$3401,A4480)</f>
        <v>2</v>
      </c>
      <c r="H4480" s="104" t="str">
        <f t="shared" si="485"/>
        <v>5 – 20</v>
      </c>
      <c r="I4480" s="104" t="str">
        <f t="shared" si="486"/>
        <v>Di bawah ambang nilai</v>
      </c>
      <c r="J4480" s="106">
        <f t="shared" si="487"/>
        <v>8601.0044799999996</v>
      </c>
      <c r="K4480" s="105">
        <f t="shared" si="488"/>
        <v>0</v>
      </c>
      <c r="L4480" s="106">
        <f t="shared" si="489"/>
        <v>0</v>
      </c>
    </row>
    <row r="4481" spans="1:12" x14ac:dyDescent="0.3">
      <c r="A4481" s="104" t="s">
        <v>9333</v>
      </c>
      <c r="B4481" s="104" t="s">
        <v>9334</v>
      </c>
      <c r="C4481" s="105">
        <v>209</v>
      </c>
      <c r="D4481" s="105">
        <v>1364</v>
      </c>
      <c r="E4481" s="106">
        <f t="shared" si="483"/>
        <v>6.5263157894736841</v>
      </c>
      <c r="F4481" s="107">
        <f t="shared" si="484"/>
        <v>70</v>
      </c>
      <c r="G4481" s="107">
        <f>COUNTIF(Data_Eksportir!$H$2:$H$3401,A4481)</f>
        <v>0</v>
      </c>
      <c r="H4481" s="104" t="str">
        <f t="shared" si="485"/>
        <v>5 – 20</v>
      </c>
      <c r="I4481" s="104" t="str">
        <f t="shared" si="486"/>
        <v>Di bawah ambang nilai</v>
      </c>
      <c r="J4481" s="106">
        <f t="shared" si="487"/>
        <v>1364.0044809999999</v>
      </c>
      <c r="K4481" s="105">
        <f t="shared" si="488"/>
        <v>0</v>
      </c>
      <c r="L4481" s="106">
        <f t="shared" si="489"/>
        <v>0</v>
      </c>
    </row>
    <row r="4482" spans="1:12" x14ac:dyDescent="0.3">
      <c r="A4482" s="104" t="s">
        <v>9335</v>
      </c>
      <c r="B4482" s="104" t="s">
        <v>9336</v>
      </c>
      <c r="C4482" s="105">
        <v>745</v>
      </c>
      <c r="D4482" s="105">
        <v>643</v>
      </c>
      <c r="E4482" s="106">
        <f t="shared" ref="E4482:E4545" si="490">IF(AND(ISNUMBER(C4482),C4482&gt;0),D4482/C4482,"")</f>
        <v>0.86308724832214767</v>
      </c>
      <c r="F4482" s="107">
        <f t="shared" ref="F4482:F4545" si="491">VALUE(LEFT(A4482,2))</f>
        <v>70</v>
      </c>
      <c r="G4482" s="107">
        <f>COUNTIF(Data_Eksportir!$H$2:$H$3401,A4482)</f>
        <v>0</v>
      </c>
      <c r="H4482" s="104" t="str">
        <f t="shared" ref="H4482:H4545" si="492">IF(E4482="","Tanpa data berat",IF(E4482&lt;1,"Di bawah 1",IF(E4482&lt;5,"1 – 5",IF(E4482&lt;20,"5 – 20",IF(E4482&lt;100,"20 – 100","100 ke atas")))))</f>
        <v>Di bawah 1</v>
      </c>
      <c r="I4482" s="104" t="str">
        <f t="shared" ref="I4482:I4545" si="493">IF(D4482&lt;p_nilai_besar,"Di bawah ambang nilai",IF(G4482=0,"Belum terwakili",IF(G4482&lt;=p_listing_rendah,"Keterwakilan rendah","Terwakili")))</f>
        <v>Di bawah ambang nilai</v>
      </c>
      <c r="J4482" s="106">
        <f t="shared" ref="J4482:J4545" si="494">D4482+ROW()/10^6</f>
        <v>643.00448200000005</v>
      </c>
      <c r="K4482" s="105">
        <f t="shared" ref="K4482:K4545" si="495">IF(D4482&gt;=p_nilai_besar,D4482/(1+G4482),0)</f>
        <v>0</v>
      </c>
      <c r="L4482" s="106">
        <f t="shared" ref="L4482:L4545" si="496">IF(K4482&gt;0,K4482+ROW()/10^6,0)</f>
        <v>0</v>
      </c>
    </row>
    <row r="4483" spans="1:12" x14ac:dyDescent="0.3">
      <c r="A4483" s="104" t="s">
        <v>9337</v>
      </c>
      <c r="B4483" s="104" t="s">
        <v>9338</v>
      </c>
      <c r="C4483" s="105">
        <v>14437</v>
      </c>
      <c r="D4483" s="105">
        <v>13323</v>
      </c>
      <c r="E4483" s="106">
        <f t="shared" si="490"/>
        <v>0.92283715453349036</v>
      </c>
      <c r="F4483" s="107">
        <f t="shared" si="491"/>
        <v>70</v>
      </c>
      <c r="G4483" s="107">
        <f>COUNTIF(Data_Eksportir!$H$2:$H$3401,A4483)</f>
        <v>0</v>
      </c>
      <c r="H4483" s="104" t="str">
        <f t="shared" si="492"/>
        <v>Di bawah 1</v>
      </c>
      <c r="I4483" s="104" t="str">
        <f t="shared" si="493"/>
        <v>Di bawah ambang nilai</v>
      </c>
      <c r="J4483" s="106">
        <f t="shared" si="494"/>
        <v>13323.004483000001</v>
      </c>
      <c r="K4483" s="105">
        <f t="shared" si="495"/>
        <v>0</v>
      </c>
      <c r="L4483" s="106">
        <f t="shared" si="496"/>
        <v>0</v>
      </c>
    </row>
    <row r="4484" spans="1:12" x14ac:dyDescent="0.3">
      <c r="A4484" s="104" t="s">
        <v>9339</v>
      </c>
      <c r="B4484" s="104" t="s">
        <v>9340</v>
      </c>
      <c r="C4484" s="105">
        <v>1</v>
      </c>
      <c r="D4484" s="105">
        <v>376</v>
      </c>
      <c r="E4484" s="106">
        <f t="shared" si="490"/>
        <v>376</v>
      </c>
      <c r="F4484" s="107">
        <f t="shared" si="491"/>
        <v>70</v>
      </c>
      <c r="G4484" s="107">
        <f>COUNTIF(Data_Eksportir!$H$2:$H$3401,A4484)</f>
        <v>0</v>
      </c>
      <c r="H4484" s="104" t="str">
        <f t="shared" si="492"/>
        <v>100 ke atas</v>
      </c>
      <c r="I4484" s="104" t="str">
        <f t="shared" si="493"/>
        <v>Di bawah ambang nilai</v>
      </c>
      <c r="J4484" s="106">
        <f t="shared" si="494"/>
        <v>376.00448399999999</v>
      </c>
      <c r="K4484" s="105">
        <f t="shared" si="495"/>
        <v>0</v>
      </c>
      <c r="L4484" s="106">
        <f t="shared" si="496"/>
        <v>0</v>
      </c>
    </row>
    <row r="4485" spans="1:12" x14ac:dyDescent="0.3">
      <c r="A4485" s="104" t="s">
        <v>9341</v>
      </c>
      <c r="B4485" s="104" t="s">
        <v>9342</v>
      </c>
      <c r="C4485" s="105">
        <v>39323</v>
      </c>
      <c r="D4485" s="105">
        <v>425637</v>
      </c>
      <c r="E4485" s="106">
        <f t="shared" si="490"/>
        <v>10.824123286626147</v>
      </c>
      <c r="F4485" s="107">
        <f t="shared" si="491"/>
        <v>70</v>
      </c>
      <c r="G4485" s="107">
        <f>COUNTIF(Data_Eksportir!$H$2:$H$3401,A4485)</f>
        <v>0</v>
      </c>
      <c r="H4485" s="104" t="str">
        <f t="shared" si="492"/>
        <v>5 – 20</v>
      </c>
      <c r="I4485" s="104" t="str">
        <f t="shared" si="493"/>
        <v>Di bawah ambang nilai</v>
      </c>
      <c r="J4485" s="106">
        <f t="shared" si="494"/>
        <v>425637.00448499998</v>
      </c>
      <c r="K4485" s="105">
        <f t="shared" si="495"/>
        <v>0</v>
      </c>
      <c r="L4485" s="106">
        <f t="shared" si="496"/>
        <v>0</v>
      </c>
    </row>
    <row r="4486" spans="1:12" x14ac:dyDescent="0.3">
      <c r="A4486" s="104" t="s">
        <v>9343</v>
      </c>
      <c r="B4486" s="104" t="s">
        <v>9344</v>
      </c>
      <c r="C4486" s="105">
        <v>24711</v>
      </c>
      <c r="D4486" s="105">
        <v>99476</v>
      </c>
      <c r="E4486" s="106">
        <f t="shared" si="490"/>
        <v>4.0255756545667918</v>
      </c>
      <c r="F4486" s="107">
        <f t="shared" si="491"/>
        <v>70</v>
      </c>
      <c r="G4486" s="107">
        <f>COUNTIF(Data_Eksportir!$H$2:$H$3401,A4486)</f>
        <v>0</v>
      </c>
      <c r="H4486" s="104" t="str">
        <f t="shared" si="492"/>
        <v>1 – 5</v>
      </c>
      <c r="I4486" s="104" t="str">
        <f t="shared" si="493"/>
        <v>Di bawah ambang nilai</v>
      </c>
      <c r="J4486" s="106">
        <f t="shared" si="494"/>
        <v>99476.004486000005</v>
      </c>
      <c r="K4486" s="105">
        <f t="shared" si="495"/>
        <v>0</v>
      </c>
      <c r="L4486" s="106">
        <f t="shared" si="496"/>
        <v>0</v>
      </c>
    </row>
    <row r="4487" spans="1:12" x14ac:dyDescent="0.3">
      <c r="A4487" s="104" t="s">
        <v>9345</v>
      </c>
      <c r="B4487" s="104" t="s">
        <v>9346</v>
      </c>
      <c r="C4487" s="105">
        <v>1465</v>
      </c>
      <c r="D4487" s="105">
        <v>3922</v>
      </c>
      <c r="E4487" s="106">
        <f t="shared" si="490"/>
        <v>2.677133105802048</v>
      </c>
      <c r="F4487" s="107">
        <f t="shared" si="491"/>
        <v>70</v>
      </c>
      <c r="G4487" s="107">
        <f>COUNTIF(Data_Eksportir!$H$2:$H$3401,A4487)</f>
        <v>0</v>
      </c>
      <c r="H4487" s="104" t="str">
        <f t="shared" si="492"/>
        <v>1 – 5</v>
      </c>
      <c r="I4487" s="104" t="str">
        <f t="shared" si="493"/>
        <v>Di bawah ambang nilai</v>
      </c>
      <c r="J4487" s="106">
        <f t="shared" si="494"/>
        <v>3922.0044870000002</v>
      </c>
      <c r="K4487" s="105">
        <f t="shared" si="495"/>
        <v>0</v>
      </c>
      <c r="L4487" s="106">
        <f t="shared" si="496"/>
        <v>0</v>
      </c>
    </row>
    <row r="4488" spans="1:12" x14ac:dyDescent="0.3">
      <c r="A4488" s="104" t="s">
        <v>9347</v>
      </c>
      <c r="B4488" s="104" t="s">
        <v>9348</v>
      </c>
      <c r="C4488" s="105">
        <v>111</v>
      </c>
      <c r="D4488" s="105">
        <v>513</v>
      </c>
      <c r="E4488" s="106">
        <f t="shared" si="490"/>
        <v>4.6216216216216219</v>
      </c>
      <c r="F4488" s="107">
        <f t="shared" si="491"/>
        <v>70</v>
      </c>
      <c r="G4488" s="107">
        <f>COUNTIF(Data_Eksportir!$H$2:$H$3401,A4488)</f>
        <v>0</v>
      </c>
      <c r="H4488" s="104" t="str">
        <f t="shared" si="492"/>
        <v>1 – 5</v>
      </c>
      <c r="I4488" s="104" t="str">
        <f t="shared" si="493"/>
        <v>Di bawah ambang nilai</v>
      </c>
      <c r="J4488" s="106">
        <f t="shared" si="494"/>
        <v>513.00448800000004</v>
      </c>
      <c r="K4488" s="105">
        <f t="shared" si="495"/>
        <v>0</v>
      </c>
      <c r="L4488" s="106">
        <f t="shared" si="496"/>
        <v>0</v>
      </c>
    </row>
    <row r="4489" spans="1:12" x14ac:dyDescent="0.3">
      <c r="A4489" s="104" t="s">
        <v>9349</v>
      </c>
      <c r="B4489" s="104" t="s">
        <v>9350</v>
      </c>
      <c r="C4489" s="105">
        <v>22649</v>
      </c>
      <c r="D4489" s="105">
        <v>277039</v>
      </c>
      <c r="E4489" s="106">
        <f t="shared" si="490"/>
        <v>12.231842465451013</v>
      </c>
      <c r="F4489" s="107">
        <f t="shared" si="491"/>
        <v>70</v>
      </c>
      <c r="G4489" s="107">
        <f>COUNTIF(Data_Eksportir!$H$2:$H$3401,A4489)</f>
        <v>0</v>
      </c>
      <c r="H4489" s="104" t="str">
        <f t="shared" si="492"/>
        <v>5 – 20</v>
      </c>
      <c r="I4489" s="104" t="str">
        <f t="shared" si="493"/>
        <v>Di bawah ambang nilai</v>
      </c>
      <c r="J4489" s="106">
        <f t="shared" si="494"/>
        <v>277039.00448900001</v>
      </c>
      <c r="K4489" s="105">
        <f t="shared" si="495"/>
        <v>0</v>
      </c>
      <c r="L4489" s="106">
        <f t="shared" si="496"/>
        <v>0</v>
      </c>
    </row>
    <row r="4490" spans="1:12" x14ac:dyDescent="0.3">
      <c r="A4490" s="104" t="s">
        <v>9351</v>
      </c>
      <c r="B4490" s="104" t="s">
        <v>9352</v>
      </c>
      <c r="C4490" s="105">
        <v>177529</v>
      </c>
      <c r="D4490" s="105">
        <v>367639</v>
      </c>
      <c r="E4490" s="106">
        <f t="shared" si="490"/>
        <v>2.0708672949208298</v>
      </c>
      <c r="F4490" s="107">
        <f t="shared" si="491"/>
        <v>70</v>
      </c>
      <c r="G4490" s="107">
        <f>COUNTIF(Data_Eksportir!$H$2:$H$3401,A4490)</f>
        <v>0</v>
      </c>
      <c r="H4490" s="104" t="str">
        <f t="shared" si="492"/>
        <v>1 – 5</v>
      </c>
      <c r="I4490" s="104" t="str">
        <f t="shared" si="493"/>
        <v>Di bawah ambang nilai</v>
      </c>
      <c r="J4490" s="106">
        <f t="shared" si="494"/>
        <v>367639.00449000002</v>
      </c>
      <c r="K4490" s="105">
        <f t="shared" si="495"/>
        <v>0</v>
      </c>
      <c r="L4490" s="106">
        <f t="shared" si="496"/>
        <v>0</v>
      </c>
    </row>
    <row r="4491" spans="1:12" x14ac:dyDescent="0.3">
      <c r="A4491" s="104" t="s">
        <v>9353</v>
      </c>
      <c r="B4491" s="104" t="s">
        <v>9354</v>
      </c>
      <c r="C4491" s="105">
        <v>3501</v>
      </c>
      <c r="D4491" s="105">
        <v>6140</v>
      </c>
      <c r="E4491" s="106">
        <f t="shared" si="490"/>
        <v>1.7537846329620108</v>
      </c>
      <c r="F4491" s="107">
        <f t="shared" si="491"/>
        <v>70</v>
      </c>
      <c r="G4491" s="107">
        <f>COUNTIF(Data_Eksportir!$H$2:$H$3401,A4491)</f>
        <v>0</v>
      </c>
      <c r="H4491" s="104" t="str">
        <f t="shared" si="492"/>
        <v>1 – 5</v>
      </c>
      <c r="I4491" s="104" t="str">
        <f t="shared" si="493"/>
        <v>Di bawah ambang nilai</v>
      </c>
      <c r="J4491" s="106">
        <f t="shared" si="494"/>
        <v>6140.0044909999997</v>
      </c>
      <c r="K4491" s="105">
        <f t="shared" si="495"/>
        <v>0</v>
      </c>
      <c r="L4491" s="106">
        <f t="shared" si="496"/>
        <v>0</v>
      </c>
    </row>
    <row r="4492" spans="1:12" x14ac:dyDescent="0.3">
      <c r="A4492" s="104" t="s">
        <v>9355</v>
      </c>
      <c r="B4492" s="104" t="s">
        <v>9356</v>
      </c>
      <c r="C4492" s="105">
        <v>11319</v>
      </c>
      <c r="D4492" s="105">
        <v>26788</v>
      </c>
      <c r="E4492" s="106">
        <f t="shared" si="490"/>
        <v>2.36664016255853</v>
      </c>
      <c r="F4492" s="107">
        <f t="shared" si="491"/>
        <v>70</v>
      </c>
      <c r="G4492" s="107">
        <f>COUNTIF(Data_Eksportir!$H$2:$H$3401,A4492)</f>
        <v>0</v>
      </c>
      <c r="H4492" s="104" t="str">
        <f t="shared" si="492"/>
        <v>1 – 5</v>
      </c>
      <c r="I4492" s="104" t="str">
        <f t="shared" si="493"/>
        <v>Di bawah ambang nilai</v>
      </c>
      <c r="J4492" s="106">
        <f t="shared" si="494"/>
        <v>26788.004492</v>
      </c>
      <c r="K4492" s="105">
        <f t="shared" si="495"/>
        <v>0</v>
      </c>
      <c r="L4492" s="106">
        <f t="shared" si="496"/>
        <v>0</v>
      </c>
    </row>
    <row r="4493" spans="1:12" x14ac:dyDescent="0.3">
      <c r="A4493" s="104" t="s">
        <v>9357</v>
      </c>
      <c r="B4493" s="104" t="s">
        <v>9358</v>
      </c>
      <c r="C4493" s="105">
        <v>24625</v>
      </c>
      <c r="D4493" s="105">
        <v>32030</v>
      </c>
      <c r="E4493" s="106">
        <f t="shared" si="490"/>
        <v>1.3007106598984772</v>
      </c>
      <c r="F4493" s="107">
        <f t="shared" si="491"/>
        <v>70</v>
      </c>
      <c r="G4493" s="107">
        <f>COUNTIF(Data_Eksportir!$H$2:$H$3401,A4493)</f>
        <v>0</v>
      </c>
      <c r="H4493" s="104" t="str">
        <f t="shared" si="492"/>
        <v>1 – 5</v>
      </c>
      <c r="I4493" s="104" t="str">
        <f t="shared" si="493"/>
        <v>Di bawah ambang nilai</v>
      </c>
      <c r="J4493" s="106">
        <f t="shared" si="494"/>
        <v>32030.004493</v>
      </c>
      <c r="K4493" s="105">
        <f t="shared" si="495"/>
        <v>0</v>
      </c>
      <c r="L4493" s="106">
        <f t="shared" si="496"/>
        <v>0</v>
      </c>
    </row>
    <row r="4494" spans="1:12" x14ac:dyDescent="0.3">
      <c r="A4494" s="104" t="s">
        <v>9359</v>
      </c>
      <c r="B4494" s="104" t="s">
        <v>9360</v>
      </c>
      <c r="C4494" s="105">
        <v>7766</v>
      </c>
      <c r="D4494" s="105">
        <v>49955</v>
      </c>
      <c r="E4494" s="106">
        <f t="shared" si="490"/>
        <v>6.4325263971156321</v>
      </c>
      <c r="F4494" s="107">
        <f t="shared" si="491"/>
        <v>70</v>
      </c>
      <c r="G4494" s="107">
        <f>COUNTIF(Data_Eksportir!$H$2:$H$3401,A4494)</f>
        <v>0</v>
      </c>
      <c r="H4494" s="104" t="str">
        <f t="shared" si="492"/>
        <v>5 – 20</v>
      </c>
      <c r="I4494" s="104" t="str">
        <f t="shared" si="493"/>
        <v>Di bawah ambang nilai</v>
      </c>
      <c r="J4494" s="106">
        <f t="shared" si="494"/>
        <v>49955.004494000001</v>
      </c>
      <c r="K4494" s="105">
        <f t="shared" si="495"/>
        <v>0</v>
      </c>
      <c r="L4494" s="106">
        <f t="shared" si="496"/>
        <v>0</v>
      </c>
    </row>
    <row r="4495" spans="1:12" x14ac:dyDescent="0.3">
      <c r="A4495" s="104" t="s">
        <v>9361</v>
      </c>
      <c r="B4495" s="104" t="s">
        <v>9362</v>
      </c>
      <c r="C4495" s="105">
        <v>54</v>
      </c>
      <c r="D4495" s="105">
        <v>135</v>
      </c>
      <c r="E4495" s="106">
        <f t="shared" si="490"/>
        <v>2.5</v>
      </c>
      <c r="F4495" s="107">
        <f t="shared" si="491"/>
        <v>70</v>
      </c>
      <c r="G4495" s="107">
        <f>COUNTIF(Data_Eksportir!$H$2:$H$3401,A4495)</f>
        <v>0</v>
      </c>
      <c r="H4495" s="104" t="str">
        <f t="shared" si="492"/>
        <v>1 – 5</v>
      </c>
      <c r="I4495" s="104" t="str">
        <f t="shared" si="493"/>
        <v>Di bawah ambang nilai</v>
      </c>
      <c r="J4495" s="106">
        <f t="shared" si="494"/>
        <v>135.00449499999999</v>
      </c>
      <c r="K4495" s="105">
        <f t="shared" si="495"/>
        <v>0</v>
      </c>
      <c r="L4495" s="106">
        <f t="shared" si="496"/>
        <v>0</v>
      </c>
    </row>
    <row r="4496" spans="1:12" x14ac:dyDescent="0.3">
      <c r="A4496" s="104" t="s">
        <v>9363</v>
      </c>
      <c r="B4496" s="104" t="s">
        <v>9364</v>
      </c>
      <c r="C4496" s="105">
        <v>659</v>
      </c>
      <c r="D4496" s="105">
        <v>3338</v>
      </c>
      <c r="E4496" s="106">
        <f t="shared" si="490"/>
        <v>5.0652503793626709</v>
      </c>
      <c r="F4496" s="107">
        <f t="shared" si="491"/>
        <v>70</v>
      </c>
      <c r="G4496" s="107">
        <f>COUNTIF(Data_Eksportir!$H$2:$H$3401,A4496)</f>
        <v>0</v>
      </c>
      <c r="H4496" s="104" t="str">
        <f t="shared" si="492"/>
        <v>5 – 20</v>
      </c>
      <c r="I4496" s="104" t="str">
        <f t="shared" si="493"/>
        <v>Di bawah ambang nilai</v>
      </c>
      <c r="J4496" s="106">
        <f t="shared" si="494"/>
        <v>3338.004496</v>
      </c>
      <c r="K4496" s="105">
        <f t="shared" si="495"/>
        <v>0</v>
      </c>
      <c r="L4496" s="106">
        <f t="shared" si="496"/>
        <v>0</v>
      </c>
    </row>
    <row r="4497" spans="1:12" x14ac:dyDescent="0.3">
      <c r="A4497" s="104" t="s">
        <v>9365</v>
      </c>
      <c r="B4497" s="104" t="s">
        <v>9366</v>
      </c>
      <c r="C4497" s="105">
        <v>157687</v>
      </c>
      <c r="D4497" s="105">
        <v>1848709</v>
      </c>
      <c r="E4497" s="106">
        <f t="shared" si="490"/>
        <v>11.723915097630115</v>
      </c>
      <c r="F4497" s="107">
        <f t="shared" si="491"/>
        <v>70</v>
      </c>
      <c r="G4497" s="107">
        <f>COUNTIF(Data_Eksportir!$H$2:$H$3401,A4497)</f>
        <v>0</v>
      </c>
      <c r="H4497" s="104" t="str">
        <f t="shared" si="492"/>
        <v>5 – 20</v>
      </c>
      <c r="I4497" s="104" t="str">
        <f t="shared" si="493"/>
        <v>Di bawah ambang nilai</v>
      </c>
      <c r="J4497" s="106">
        <f t="shared" si="494"/>
        <v>1848709.004497</v>
      </c>
      <c r="K4497" s="105">
        <f t="shared" si="495"/>
        <v>0</v>
      </c>
      <c r="L4497" s="106">
        <f t="shared" si="496"/>
        <v>0</v>
      </c>
    </row>
    <row r="4498" spans="1:12" x14ac:dyDescent="0.3">
      <c r="A4498" s="104" t="s">
        <v>9367</v>
      </c>
      <c r="B4498" s="104" t="s">
        <v>9368</v>
      </c>
      <c r="C4498" s="105">
        <v>12320</v>
      </c>
      <c r="D4498" s="105">
        <v>45918</v>
      </c>
      <c r="E4498" s="106">
        <f t="shared" si="490"/>
        <v>3.7271103896103894</v>
      </c>
      <c r="F4498" s="107">
        <f t="shared" si="491"/>
        <v>70</v>
      </c>
      <c r="G4498" s="107">
        <f>COUNTIF(Data_Eksportir!$H$2:$H$3401,A4498)</f>
        <v>0</v>
      </c>
      <c r="H4498" s="104" t="str">
        <f t="shared" si="492"/>
        <v>1 – 5</v>
      </c>
      <c r="I4498" s="104" t="str">
        <f t="shared" si="493"/>
        <v>Di bawah ambang nilai</v>
      </c>
      <c r="J4498" s="106">
        <f t="shared" si="494"/>
        <v>45918.004498000002</v>
      </c>
      <c r="K4498" s="105">
        <f t="shared" si="495"/>
        <v>0</v>
      </c>
      <c r="L4498" s="106">
        <f t="shared" si="496"/>
        <v>0</v>
      </c>
    </row>
    <row r="4499" spans="1:12" x14ac:dyDescent="0.3">
      <c r="A4499" s="104" t="s">
        <v>9369</v>
      </c>
      <c r="B4499" s="104" t="s">
        <v>9370</v>
      </c>
      <c r="C4499" s="105">
        <v>164331</v>
      </c>
      <c r="D4499" s="105">
        <v>410276</v>
      </c>
      <c r="E4499" s="106">
        <f t="shared" si="490"/>
        <v>2.4966439685756185</v>
      </c>
      <c r="F4499" s="107">
        <f t="shared" si="491"/>
        <v>70</v>
      </c>
      <c r="G4499" s="107">
        <f>COUNTIF(Data_Eksportir!$H$2:$H$3401,A4499)</f>
        <v>0</v>
      </c>
      <c r="H4499" s="104" t="str">
        <f t="shared" si="492"/>
        <v>1 – 5</v>
      </c>
      <c r="I4499" s="104" t="str">
        <f t="shared" si="493"/>
        <v>Di bawah ambang nilai</v>
      </c>
      <c r="J4499" s="106">
        <f t="shared" si="494"/>
        <v>410276.00449899997</v>
      </c>
      <c r="K4499" s="105">
        <f t="shared" si="495"/>
        <v>0</v>
      </c>
      <c r="L4499" s="106">
        <f t="shared" si="496"/>
        <v>0</v>
      </c>
    </row>
    <row r="4500" spans="1:12" x14ac:dyDescent="0.3">
      <c r="A4500" s="104" t="s">
        <v>9371</v>
      </c>
      <c r="B4500" s="104" t="s">
        <v>9372</v>
      </c>
      <c r="C4500" s="105">
        <v>275</v>
      </c>
      <c r="D4500" s="105">
        <v>1372</v>
      </c>
      <c r="E4500" s="106">
        <f t="shared" si="490"/>
        <v>4.9890909090909092</v>
      </c>
      <c r="F4500" s="107">
        <f t="shared" si="491"/>
        <v>70</v>
      </c>
      <c r="G4500" s="107">
        <f>COUNTIF(Data_Eksportir!$H$2:$H$3401,A4500)</f>
        <v>0</v>
      </c>
      <c r="H4500" s="104" t="str">
        <f t="shared" si="492"/>
        <v>1 – 5</v>
      </c>
      <c r="I4500" s="104" t="str">
        <f t="shared" si="493"/>
        <v>Di bawah ambang nilai</v>
      </c>
      <c r="J4500" s="106">
        <f t="shared" si="494"/>
        <v>1372.0045</v>
      </c>
      <c r="K4500" s="105">
        <f t="shared" si="495"/>
        <v>0</v>
      </c>
      <c r="L4500" s="106">
        <f t="shared" si="496"/>
        <v>0</v>
      </c>
    </row>
    <row r="4501" spans="1:12" x14ac:dyDescent="0.3">
      <c r="A4501" s="104" t="s">
        <v>9373</v>
      </c>
      <c r="B4501" s="104" t="s">
        <v>9374</v>
      </c>
      <c r="C4501" s="105">
        <v>220389</v>
      </c>
      <c r="D4501" s="105">
        <v>799709</v>
      </c>
      <c r="E4501" s="106">
        <f t="shared" si="490"/>
        <v>3.6286248406227171</v>
      </c>
      <c r="F4501" s="107">
        <f t="shared" si="491"/>
        <v>70</v>
      </c>
      <c r="G4501" s="107">
        <f>COUNTIF(Data_Eksportir!$H$2:$H$3401,A4501)</f>
        <v>0</v>
      </c>
      <c r="H4501" s="104" t="str">
        <f t="shared" si="492"/>
        <v>1 – 5</v>
      </c>
      <c r="I4501" s="104" t="str">
        <f t="shared" si="493"/>
        <v>Di bawah ambang nilai</v>
      </c>
      <c r="J4501" s="106">
        <f t="shared" si="494"/>
        <v>799709.00450100005</v>
      </c>
      <c r="K4501" s="105">
        <f t="shared" si="495"/>
        <v>0</v>
      </c>
      <c r="L4501" s="106">
        <f t="shared" si="496"/>
        <v>0</v>
      </c>
    </row>
    <row r="4502" spans="1:12" x14ac:dyDescent="0.3">
      <c r="A4502" s="104" t="s">
        <v>9375</v>
      </c>
      <c r="B4502" s="104" t="s">
        <v>9376</v>
      </c>
      <c r="C4502" s="105">
        <v>8247</v>
      </c>
      <c r="D4502" s="105">
        <v>75637499</v>
      </c>
      <c r="E4502" s="106">
        <f t="shared" si="490"/>
        <v>9171.516793985691</v>
      </c>
      <c r="F4502" s="107">
        <f t="shared" si="491"/>
        <v>71</v>
      </c>
      <c r="G4502" s="107">
        <f>COUNTIF(Data_Eksportir!$H$2:$H$3401,A4502)</f>
        <v>0</v>
      </c>
      <c r="H4502" s="104" t="str">
        <f t="shared" si="492"/>
        <v>100 ke atas</v>
      </c>
      <c r="I4502" s="104" t="str">
        <f t="shared" si="493"/>
        <v>Belum terwakili</v>
      </c>
      <c r="J4502" s="106">
        <f t="shared" si="494"/>
        <v>75637499.004501998</v>
      </c>
      <c r="K4502" s="105">
        <f t="shared" si="495"/>
        <v>75637499</v>
      </c>
      <c r="L4502" s="106">
        <f t="shared" si="496"/>
        <v>75637499.004501998</v>
      </c>
    </row>
    <row r="4503" spans="1:12" x14ac:dyDescent="0.3">
      <c r="A4503" s="104" t="s">
        <v>9377</v>
      </c>
      <c r="B4503" s="104" t="s">
        <v>9378</v>
      </c>
      <c r="C4503" s="105">
        <v>326</v>
      </c>
      <c r="D4503" s="105">
        <v>1096949</v>
      </c>
      <c r="E4503" s="106">
        <f t="shared" si="490"/>
        <v>3364.8742331288345</v>
      </c>
      <c r="F4503" s="107">
        <f t="shared" si="491"/>
        <v>71</v>
      </c>
      <c r="G4503" s="107">
        <f>COUNTIF(Data_Eksportir!$H$2:$H$3401,A4503)</f>
        <v>0</v>
      </c>
      <c r="H4503" s="104" t="str">
        <f t="shared" si="492"/>
        <v>100 ke atas</v>
      </c>
      <c r="I4503" s="104" t="str">
        <f t="shared" si="493"/>
        <v>Di bawah ambang nilai</v>
      </c>
      <c r="J4503" s="106">
        <f t="shared" si="494"/>
        <v>1096949.0045030001</v>
      </c>
      <c r="K4503" s="105">
        <f t="shared" si="495"/>
        <v>0</v>
      </c>
      <c r="L4503" s="106">
        <f t="shared" si="496"/>
        <v>0</v>
      </c>
    </row>
    <row r="4504" spans="1:12" x14ac:dyDescent="0.3">
      <c r="A4504" s="104" t="s">
        <v>9379</v>
      </c>
      <c r="B4504" s="104" t="s">
        <v>9380</v>
      </c>
      <c r="C4504" s="105">
        <v>2</v>
      </c>
      <c r="D4504" s="105">
        <v>1275933</v>
      </c>
      <c r="E4504" s="106">
        <f t="shared" si="490"/>
        <v>637966.5</v>
      </c>
      <c r="F4504" s="107">
        <f t="shared" si="491"/>
        <v>71</v>
      </c>
      <c r="G4504" s="107">
        <f>COUNTIF(Data_Eksportir!$H$2:$H$3401,A4504)</f>
        <v>0</v>
      </c>
      <c r="H4504" s="104" t="str">
        <f t="shared" si="492"/>
        <v>100 ke atas</v>
      </c>
      <c r="I4504" s="104" t="str">
        <f t="shared" si="493"/>
        <v>Di bawah ambang nilai</v>
      </c>
      <c r="J4504" s="106">
        <f t="shared" si="494"/>
        <v>1275933.0045040001</v>
      </c>
      <c r="K4504" s="105">
        <f t="shared" si="495"/>
        <v>0</v>
      </c>
      <c r="L4504" s="106">
        <f t="shared" si="496"/>
        <v>0</v>
      </c>
    </row>
    <row r="4505" spans="1:12" x14ac:dyDescent="0.3">
      <c r="A4505" s="104" t="s">
        <v>9381</v>
      </c>
      <c r="B4505" s="104" t="s">
        <v>9382</v>
      </c>
      <c r="C4505" s="105">
        <v>2655</v>
      </c>
      <c r="D4505" s="105">
        <v>6958</v>
      </c>
      <c r="E4505" s="106">
        <f t="shared" si="490"/>
        <v>2.6207156308851225</v>
      </c>
      <c r="F4505" s="107">
        <f t="shared" si="491"/>
        <v>71</v>
      </c>
      <c r="G4505" s="107">
        <f>COUNTIF(Data_Eksportir!$H$2:$H$3401,A4505)</f>
        <v>0</v>
      </c>
      <c r="H4505" s="104" t="str">
        <f t="shared" si="492"/>
        <v>1 – 5</v>
      </c>
      <c r="I4505" s="104" t="str">
        <f t="shared" si="493"/>
        <v>Di bawah ambang nilai</v>
      </c>
      <c r="J4505" s="106">
        <f t="shared" si="494"/>
        <v>6958.0045049999999</v>
      </c>
      <c r="K4505" s="105">
        <f t="shared" si="495"/>
        <v>0</v>
      </c>
      <c r="L4505" s="106">
        <f t="shared" si="496"/>
        <v>0</v>
      </c>
    </row>
    <row r="4506" spans="1:12" x14ac:dyDescent="0.3">
      <c r="A4506" s="104" t="s">
        <v>9383</v>
      </c>
      <c r="B4506" s="104" t="s">
        <v>9384</v>
      </c>
      <c r="C4506" s="105">
        <v>21669</v>
      </c>
      <c r="D4506" s="105">
        <v>55183</v>
      </c>
      <c r="E4506" s="106">
        <f t="shared" si="490"/>
        <v>2.5466334394757486</v>
      </c>
      <c r="F4506" s="107">
        <f t="shared" si="491"/>
        <v>71</v>
      </c>
      <c r="G4506" s="107">
        <f>COUNTIF(Data_Eksportir!$H$2:$H$3401,A4506)</f>
        <v>0</v>
      </c>
      <c r="H4506" s="104" t="str">
        <f t="shared" si="492"/>
        <v>1 – 5</v>
      </c>
      <c r="I4506" s="104" t="str">
        <f t="shared" si="493"/>
        <v>Di bawah ambang nilai</v>
      </c>
      <c r="J4506" s="106">
        <f t="shared" si="494"/>
        <v>55183.004505999997</v>
      </c>
      <c r="K4506" s="105">
        <f t="shared" si="495"/>
        <v>0</v>
      </c>
      <c r="L4506" s="106">
        <f t="shared" si="496"/>
        <v>0</v>
      </c>
    </row>
    <row r="4507" spans="1:12" x14ac:dyDescent="0.3">
      <c r="A4507" s="104" t="s">
        <v>9385</v>
      </c>
      <c r="B4507" s="104" t="s">
        <v>9386</v>
      </c>
      <c r="C4507" s="105">
        <v>5</v>
      </c>
      <c r="D4507" s="105">
        <v>31611</v>
      </c>
      <c r="E4507" s="106">
        <f t="shared" si="490"/>
        <v>6322.2</v>
      </c>
      <c r="F4507" s="107">
        <f t="shared" si="491"/>
        <v>71</v>
      </c>
      <c r="G4507" s="107">
        <f>COUNTIF(Data_Eksportir!$H$2:$H$3401,A4507)</f>
        <v>0</v>
      </c>
      <c r="H4507" s="104" t="str">
        <f t="shared" si="492"/>
        <v>100 ke atas</v>
      </c>
      <c r="I4507" s="104" t="str">
        <f t="shared" si="493"/>
        <v>Di bawah ambang nilai</v>
      </c>
      <c r="J4507" s="106">
        <f t="shared" si="494"/>
        <v>31611.004507000001</v>
      </c>
      <c r="K4507" s="105">
        <f t="shared" si="495"/>
        <v>0</v>
      </c>
      <c r="L4507" s="106">
        <f t="shared" si="496"/>
        <v>0</v>
      </c>
    </row>
    <row r="4508" spans="1:12" x14ac:dyDescent="0.3">
      <c r="A4508" s="104" t="s">
        <v>9387</v>
      </c>
      <c r="B4508" s="104" t="s">
        <v>9388</v>
      </c>
      <c r="C4508" s="105">
        <v>1496372</v>
      </c>
      <c r="D4508" s="105">
        <v>1735919</v>
      </c>
      <c r="E4508" s="106">
        <f t="shared" si="490"/>
        <v>1.1600851927194575</v>
      </c>
      <c r="F4508" s="107">
        <f t="shared" si="491"/>
        <v>71</v>
      </c>
      <c r="G4508" s="107">
        <f>COUNTIF(Data_Eksportir!$H$2:$H$3401,A4508)</f>
        <v>0</v>
      </c>
      <c r="H4508" s="104" t="str">
        <f t="shared" si="492"/>
        <v>1 – 5</v>
      </c>
      <c r="I4508" s="104" t="str">
        <f t="shared" si="493"/>
        <v>Di bawah ambang nilai</v>
      </c>
      <c r="J4508" s="106">
        <f t="shared" si="494"/>
        <v>1735919.0045080001</v>
      </c>
      <c r="K4508" s="105">
        <f t="shared" si="495"/>
        <v>0</v>
      </c>
      <c r="L4508" s="106">
        <f t="shared" si="496"/>
        <v>0</v>
      </c>
    </row>
    <row r="4509" spans="1:12" x14ac:dyDescent="0.3">
      <c r="A4509" s="104" t="s">
        <v>9389</v>
      </c>
      <c r="B4509" s="104" t="s">
        <v>9390</v>
      </c>
      <c r="C4509" s="105">
        <v>796</v>
      </c>
      <c r="D4509" s="105">
        <v>1020963</v>
      </c>
      <c r="E4509" s="106">
        <f t="shared" si="490"/>
        <v>1282.6168341708542</v>
      </c>
      <c r="F4509" s="107">
        <f t="shared" si="491"/>
        <v>71</v>
      </c>
      <c r="G4509" s="107">
        <f>COUNTIF(Data_Eksportir!$H$2:$H$3401,A4509)</f>
        <v>0</v>
      </c>
      <c r="H4509" s="104" t="str">
        <f t="shared" si="492"/>
        <v>100 ke atas</v>
      </c>
      <c r="I4509" s="104" t="str">
        <f t="shared" si="493"/>
        <v>Di bawah ambang nilai</v>
      </c>
      <c r="J4509" s="106">
        <f t="shared" si="494"/>
        <v>1020963.004509</v>
      </c>
      <c r="K4509" s="105">
        <f t="shared" si="495"/>
        <v>0</v>
      </c>
      <c r="L4509" s="106">
        <f t="shared" si="496"/>
        <v>0</v>
      </c>
    </row>
    <row r="4510" spans="1:12" x14ac:dyDescent="0.3">
      <c r="A4510" s="104" t="s">
        <v>9391</v>
      </c>
      <c r="B4510" s="104" t="s">
        <v>9392</v>
      </c>
      <c r="C4510" s="105">
        <v>142</v>
      </c>
      <c r="D4510" s="105">
        <v>72437</v>
      </c>
      <c r="E4510" s="106">
        <f t="shared" si="490"/>
        <v>510.11971830985914</v>
      </c>
      <c r="F4510" s="107">
        <f t="shared" si="491"/>
        <v>71</v>
      </c>
      <c r="G4510" s="107">
        <f>COUNTIF(Data_Eksportir!$H$2:$H$3401,A4510)</f>
        <v>0</v>
      </c>
      <c r="H4510" s="104" t="str">
        <f t="shared" si="492"/>
        <v>100 ke atas</v>
      </c>
      <c r="I4510" s="104" t="str">
        <f t="shared" si="493"/>
        <v>Di bawah ambang nilai</v>
      </c>
      <c r="J4510" s="106">
        <f t="shared" si="494"/>
        <v>72437.004509999999</v>
      </c>
      <c r="K4510" s="105">
        <f t="shared" si="495"/>
        <v>0</v>
      </c>
      <c r="L4510" s="106">
        <f t="shared" si="496"/>
        <v>0</v>
      </c>
    </row>
    <row r="4511" spans="1:12" x14ac:dyDescent="0.3">
      <c r="A4511" s="104" t="s">
        <v>9393</v>
      </c>
      <c r="B4511" s="104" t="s">
        <v>9394</v>
      </c>
      <c r="C4511" s="105">
        <v>3</v>
      </c>
      <c r="D4511" s="105">
        <v>255</v>
      </c>
      <c r="E4511" s="106">
        <f t="shared" si="490"/>
        <v>85</v>
      </c>
      <c r="F4511" s="107">
        <f t="shared" si="491"/>
        <v>71</v>
      </c>
      <c r="G4511" s="107">
        <f>COUNTIF(Data_Eksportir!$H$2:$H$3401,A4511)</f>
        <v>0</v>
      </c>
      <c r="H4511" s="104" t="str">
        <f t="shared" si="492"/>
        <v>20 – 100</v>
      </c>
      <c r="I4511" s="104" t="str">
        <f t="shared" si="493"/>
        <v>Di bawah ambang nilai</v>
      </c>
      <c r="J4511" s="106">
        <f t="shared" si="494"/>
        <v>255.00451100000001</v>
      </c>
      <c r="K4511" s="105">
        <f t="shared" si="495"/>
        <v>0</v>
      </c>
      <c r="L4511" s="106">
        <f t="shared" si="496"/>
        <v>0</v>
      </c>
    </row>
    <row r="4512" spans="1:12" x14ac:dyDescent="0.3">
      <c r="A4512" s="104" t="s">
        <v>9395</v>
      </c>
      <c r="B4512" s="104" t="s">
        <v>9396</v>
      </c>
      <c r="C4512" s="105">
        <v>119932</v>
      </c>
      <c r="D4512" s="105">
        <v>142853295</v>
      </c>
      <c r="E4512" s="106">
        <f t="shared" si="490"/>
        <v>1191.1190924857419</v>
      </c>
      <c r="F4512" s="107">
        <f t="shared" si="491"/>
        <v>71</v>
      </c>
      <c r="G4512" s="107">
        <f>COUNTIF(Data_Eksportir!$H$2:$H$3401,A4512)</f>
        <v>0</v>
      </c>
      <c r="H4512" s="104" t="str">
        <f t="shared" si="492"/>
        <v>100 ke atas</v>
      </c>
      <c r="I4512" s="104" t="str">
        <f t="shared" si="493"/>
        <v>Belum terwakili</v>
      </c>
      <c r="J4512" s="106">
        <f t="shared" si="494"/>
        <v>142853295.00451201</v>
      </c>
      <c r="K4512" s="105">
        <f t="shared" si="495"/>
        <v>142853295</v>
      </c>
      <c r="L4512" s="106">
        <f t="shared" si="496"/>
        <v>142853295.00451201</v>
      </c>
    </row>
    <row r="4513" spans="1:12" x14ac:dyDescent="0.3">
      <c r="A4513" s="104" t="s">
        <v>9397</v>
      </c>
      <c r="B4513" s="104" t="s">
        <v>9398</v>
      </c>
      <c r="C4513" s="105">
        <v>173</v>
      </c>
      <c r="D4513" s="105">
        <v>86524</v>
      </c>
      <c r="E4513" s="106">
        <f t="shared" si="490"/>
        <v>500.13872832369941</v>
      </c>
      <c r="F4513" s="107">
        <f t="shared" si="491"/>
        <v>71</v>
      </c>
      <c r="G4513" s="107">
        <f>COUNTIF(Data_Eksportir!$H$2:$H$3401,A4513)</f>
        <v>0</v>
      </c>
      <c r="H4513" s="104" t="str">
        <f t="shared" si="492"/>
        <v>100 ke atas</v>
      </c>
      <c r="I4513" s="104" t="str">
        <f t="shared" si="493"/>
        <v>Di bawah ambang nilai</v>
      </c>
      <c r="J4513" s="106">
        <f t="shared" si="494"/>
        <v>86524.004513000007</v>
      </c>
      <c r="K4513" s="105">
        <f t="shared" si="495"/>
        <v>0</v>
      </c>
      <c r="L4513" s="106">
        <f t="shared" si="496"/>
        <v>0</v>
      </c>
    </row>
    <row r="4514" spans="1:12" x14ac:dyDescent="0.3">
      <c r="A4514" s="104" t="s">
        <v>9399</v>
      </c>
      <c r="B4514" s="104" t="s">
        <v>9400</v>
      </c>
      <c r="C4514" s="105">
        <v>3060</v>
      </c>
      <c r="D4514" s="105">
        <v>1910991</v>
      </c>
      <c r="E4514" s="106">
        <f t="shared" si="490"/>
        <v>624.50686274509803</v>
      </c>
      <c r="F4514" s="107">
        <f t="shared" si="491"/>
        <v>71</v>
      </c>
      <c r="G4514" s="107">
        <f>COUNTIF(Data_Eksportir!$H$2:$H$3401,A4514)</f>
        <v>0</v>
      </c>
      <c r="H4514" s="104" t="str">
        <f t="shared" si="492"/>
        <v>100 ke atas</v>
      </c>
      <c r="I4514" s="104" t="str">
        <f t="shared" si="493"/>
        <v>Di bawah ambang nilai</v>
      </c>
      <c r="J4514" s="106">
        <f t="shared" si="494"/>
        <v>1910991.0045139999</v>
      </c>
      <c r="K4514" s="105">
        <f t="shared" si="495"/>
        <v>0</v>
      </c>
      <c r="L4514" s="106">
        <f t="shared" si="496"/>
        <v>0</v>
      </c>
    </row>
    <row r="4515" spans="1:12" x14ac:dyDescent="0.3">
      <c r="A4515" s="104" t="s">
        <v>9401</v>
      </c>
      <c r="B4515" s="104" t="s">
        <v>9402</v>
      </c>
      <c r="C4515" s="105">
        <v>4443</v>
      </c>
      <c r="D4515" s="105">
        <v>473042391</v>
      </c>
      <c r="E4515" s="106">
        <f t="shared" si="490"/>
        <v>106469.14044564484</v>
      </c>
      <c r="F4515" s="107">
        <f t="shared" si="491"/>
        <v>71</v>
      </c>
      <c r="G4515" s="107">
        <f>COUNTIF(Data_Eksportir!$H$2:$H$3401,A4515)</f>
        <v>0</v>
      </c>
      <c r="H4515" s="104" t="str">
        <f t="shared" si="492"/>
        <v>100 ke atas</v>
      </c>
      <c r="I4515" s="104" t="str">
        <f t="shared" si="493"/>
        <v>Belum terwakili</v>
      </c>
      <c r="J4515" s="106">
        <f t="shared" si="494"/>
        <v>473042391.00451499</v>
      </c>
      <c r="K4515" s="105">
        <f t="shared" si="495"/>
        <v>473042391</v>
      </c>
      <c r="L4515" s="106">
        <f t="shared" si="496"/>
        <v>473042391.00451499</v>
      </c>
    </row>
    <row r="4516" spans="1:12" x14ac:dyDescent="0.3">
      <c r="A4516" s="104" t="s">
        <v>9403</v>
      </c>
      <c r="B4516" s="104" t="s">
        <v>9404</v>
      </c>
      <c r="C4516" s="105">
        <v>14056</v>
      </c>
      <c r="D4516" s="105">
        <v>1525244091</v>
      </c>
      <c r="E4516" s="106">
        <f t="shared" si="490"/>
        <v>108511.95866533865</v>
      </c>
      <c r="F4516" s="107">
        <f t="shared" si="491"/>
        <v>71</v>
      </c>
      <c r="G4516" s="107">
        <f>COUNTIF(Data_Eksportir!$H$2:$H$3401,A4516)</f>
        <v>0</v>
      </c>
      <c r="H4516" s="104" t="str">
        <f t="shared" si="492"/>
        <v>100 ke atas</v>
      </c>
      <c r="I4516" s="104" t="str">
        <f t="shared" si="493"/>
        <v>Belum terwakili</v>
      </c>
      <c r="J4516" s="106">
        <f t="shared" si="494"/>
        <v>1525244091.0045159</v>
      </c>
      <c r="K4516" s="105">
        <f t="shared" si="495"/>
        <v>1525244091</v>
      </c>
      <c r="L4516" s="106">
        <f t="shared" si="496"/>
        <v>1525244091.0045159</v>
      </c>
    </row>
    <row r="4517" spans="1:12" x14ac:dyDescent="0.3">
      <c r="A4517" s="104" t="s">
        <v>9405</v>
      </c>
      <c r="B4517" s="104" t="s">
        <v>9406</v>
      </c>
      <c r="C4517" s="105">
        <v>40</v>
      </c>
      <c r="D4517" s="105">
        <v>24</v>
      </c>
      <c r="E4517" s="106">
        <f t="shared" si="490"/>
        <v>0.6</v>
      </c>
      <c r="F4517" s="107">
        <f t="shared" si="491"/>
        <v>71</v>
      </c>
      <c r="G4517" s="107">
        <f>COUNTIF(Data_Eksportir!$H$2:$H$3401,A4517)</f>
        <v>0</v>
      </c>
      <c r="H4517" s="104" t="str">
        <f t="shared" si="492"/>
        <v>Di bawah 1</v>
      </c>
      <c r="I4517" s="104" t="str">
        <f t="shared" si="493"/>
        <v>Di bawah ambang nilai</v>
      </c>
      <c r="J4517" s="106">
        <f t="shared" si="494"/>
        <v>24.004517</v>
      </c>
      <c r="K4517" s="105">
        <f t="shared" si="495"/>
        <v>0</v>
      </c>
      <c r="L4517" s="106">
        <f t="shared" si="496"/>
        <v>0</v>
      </c>
    </row>
    <row r="4518" spans="1:12" x14ac:dyDescent="0.3">
      <c r="A4518" s="104" t="s">
        <v>9407</v>
      </c>
      <c r="B4518" s="104" t="s">
        <v>9408</v>
      </c>
      <c r="C4518" s="105">
        <v>726</v>
      </c>
      <c r="D4518" s="105">
        <v>58870795</v>
      </c>
      <c r="E4518" s="106">
        <f t="shared" si="490"/>
        <v>81089.24931129477</v>
      </c>
      <c r="F4518" s="107">
        <f t="shared" si="491"/>
        <v>71</v>
      </c>
      <c r="G4518" s="107">
        <f>COUNTIF(Data_Eksportir!$H$2:$H$3401,A4518)</f>
        <v>1</v>
      </c>
      <c r="H4518" s="104" t="str">
        <f t="shared" si="492"/>
        <v>100 ke atas</v>
      </c>
      <c r="I4518" s="104" t="str">
        <f t="shared" si="493"/>
        <v>Keterwakilan rendah</v>
      </c>
      <c r="J4518" s="106">
        <f t="shared" si="494"/>
        <v>58870795.004518002</v>
      </c>
      <c r="K4518" s="105">
        <f t="shared" si="495"/>
        <v>29435397.5</v>
      </c>
      <c r="L4518" s="106">
        <f t="shared" si="496"/>
        <v>29435397.504517999</v>
      </c>
    </row>
    <row r="4519" spans="1:12" x14ac:dyDescent="0.3">
      <c r="A4519" s="104" t="s">
        <v>9409</v>
      </c>
      <c r="B4519" s="104" t="s">
        <v>9410</v>
      </c>
      <c r="C4519" s="105">
        <v>1</v>
      </c>
      <c r="D4519" s="105">
        <v>638</v>
      </c>
      <c r="E4519" s="106">
        <f t="shared" si="490"/>
        <v>638</v>
      </c>
      <c r="F4519" s="107">
        <f t="shared" si="491"/>
        <v>71</v>
      </c>
      <c r="G4519" s="107">
        <f>COUNTIF(Data_Eksportir!$H$2:$H$3401,A4519)</f>
        <v>0</v>
      </c>
      <c r="H4519" s="104" t="str">
        <f t="shared" si="492"/>
        <v>100 ke atas</v>
      </c>
      <c r="I4519" s="104" t="str">
        <f t="shared" si="493"/>
        <v>Di bawah ambang nilai</v>
      </c>
      <c r="J4519" s="106">
        <f t="shared" si="494"/>
        <v>638.00451899999996</v>
      </c>
      <c r="K4519" s="105">
        <f t="shared" si="495"/>
        <v>0</v>
      </c>
      <c r="L4519" s="106">
        <f t="shared" si="496"/>
        <v>0</v>
      </c>
    </row>
    <row r="4520" spans="1:12" x14ac:dyDescent="0.3">
      <c r="A4520" s="104" t="s">
        <v>9411</v>
      </c>
      <c r="B4520" s="104" t="s">
        <v>9412</v>
      </c>
      <c r="C4520" s="105">
        <v>34</v>
      </c>
      <c r="D4520" s="105">
        <v>356</v>
      </c>
      <c r="E4520" s="106">
        <f t="shared" si="490"/>
        <v>10.470588235294118</v>
      </c>
      <c r="F4520" s="107">
        <f t="shared" si="491"/>
        <v>71</v>
      </c>
      <c r="G4520" s="107">
        <f>COUNTIF(Data_Eksportir!$H$2:$H$3401,A4520)</f>
        <v>0</v>
      </c>
      <c r="H4520" s="104" t="str">
        <f t="shared" si="492"/>
        <v>5 – 20</v>
      </c>
      <c r="I4520" s="104" t="str">
        <f t="shared" si="493"/>
        <v>Di bawah ambang nilai</v>
      </c>
      <c r="J4520" s="106">
        <f t="shared" si="494"/>
        <v>356.00452000000001</v>
      </c>
      <c r="K4520" s="105">
        <f t="shared" si="495"/>
        <v>0</v>
      </c>
      <c r="L4520" s="106">
        <f t="shared" si="496"/>
        <v>0</v>
      </c>
    </row>
    <row r="4521" spans="1:12" x14ac:dyDescent="0.3">
      <c r="A4521" s="104" t="s">
        <v>9413</v>
      </c>
      <c r="B4521" s="104" t="s">
        <v>9414</v>
      </c>
      <c r="C4521" s="105">
        <v>0</v>
      </c>
      <c r="D4521" s="105">
        <v>4300</v>
      </c>
      <c r="E4521" s="106" t="str">
        <f t="shared" si="490"/>
        <v/>
      </c>
      <c r="F4521" s="107">
        <f t="shared" si="491"/>
        <v>71</v>
      </c>
      <c r="G4521" s="107">
        <f>COUNTIF(Data_Eksportir!$H$2:$H$3401,A4521)</f>
        <v>0</v>
      </c>
      <c r="H4521" s="104" t="str">
        <f t="shared" si="492"/>
        <v>Tanpa data berat</v>
      </c>
      <c r="I4521" s="104" t="str">
        <f t="shared" si="493"/>
        <v>Di bawah ambang nilai</v>
      </c>
      <c r="J4521" s="106">
        <f t="shared" si="494"/>
        <v>4300.0045209999998</v>
      </c>
      <c r="K4521" s="105">
        <f t="shared" si="495"/>
        <v>0</v>
      </c>
      <c r="L4521" s="106">
        <f t="shared" si="496"/>
        <v>0</v>
      </c>
    </row>
    <row r="4522" spans="1:12" x14ac:dyDescent="0.3">
      <c r="A4522" s="104" t="s">
        <v>9415</v>
      </c>
      <c r="B4522" s="104" t="s">
        <v>9416</v>
      </c>
      <c r="C4522" s="105">
        <v>659</v>
      </c>
      <c r="D4522" s="105">
        <v>23664301</v>
      </c>
      <c r="E4522" s="106">
        <f t="shared" si="490"/>
        <v>35909.40971168437</v>
      </c>
      <c r="F4522" s="107">
        <f t="shared" si="491"/>
        <v>71</v>
      </c>
      <c r="G4522" s="107">
        <f>COUNTIF(Data_Eksportir!$H$2:$H$3401,A4522)</f>
        <v>0</v>
      </c>
      <c r="H4522" s="104" t="str">
        <f t="shared" si="492"/>
        <v>100 ke atas</v>
      </c>
      <c r="I4522" s="104" t="str">
        <f t="shared" si="493"/>
        <v>Belum terwakili</v>
      </c>
      <c r="J4522" s="106">
        <f t="shared" si="494"/>
        <v>23664301.004522</v>
      </c>
      <c r="K4522" s="105">
        <f t="shared" si="495"/>
        <v>23664301</v>
      </c>
      <c r="L4522" s="106">
        <f t="shared" si="496"/>
        <v>23664301.004522</v>
      </c>
    </row>
    <row r="4523" spans="1:12" x14ac:dyDescent="0.3">
      <c r="A4523" s="104" t="s">
        <v>9417</v>
      </c>
      <c r="B4523" s="104" t="s">
        <v>9418</v>
      </c>
      <c r="C4523" s="105">
        <v>41417</v>
      </c>
      <c r="D4523" s="105">
        <v>1576744</v>
      </c>
      <c r="E4523" s="106">
        <f t="shared" si="490"/>
        <v>38.069971267836877</v>
      </c>
      <c r="F4523" s="107">
        <f t="shared" si="491"/>
        <v>71</v>
      </c>
      <c r="G4523" s="107">
        <f>COUNTIF(Data_Eksportir!$H$2:$H$3401,A4523)</f>
        <v>0</v>
      </c>
      <c r="H4523" s="104" t="str">
        <f t="shared" si="492"/>
        <v>20 – 100</v>
      </c>
      <c r="I4523" s="104" t="str">
        <f t="shared" si="493"/>
        <v>Di bawah ambang nilai</v>
      </c>
      <c r="J4523" s="106">
        <f t="shared" si="494"/>
        <v>1576744.004523</v>
      </c>
      <c r="K4523" s="105">
        <f t="shared" si="495"/>
        <v>0</v>
      </c>
      <c r="L4523" s="106">
        <f t="shared" si="496"/>
        <v>0</v>
      </c>
    </row>
    <row r="4524" spans="1:12" x14ac:dyDescent="0.3">
      <c r="A4524" s="104" t="s">
        <v>9419</v>
      </c>
      <c r="B4524" s="104" t="s">
        <v>9420</v>
      </c>
      <c r="C4524" s="105">
        <v>84460</v>
      </c>
      <c r="D4524" s="105">
        <v>6901668</v>
      </c>
      <c r="E4524" s="106">
        <f t="shared" si="490"/>
        <v>81.715226142552694</v>
      </c>
      <c r="F4524" s="107">
        <f t="shared" si="491"/>
        <v>71</v>
      </c>
      <c r="G4524" s="107">
        <f>COUNTIF(Data_Eksportir!$H$2:$H$3401,A4524)</f>
        <v>0</v>
      </c>
      <c r="H4524" s="104" t="str">
        <f t="shared" si="492"/>
        <v>20 – 100</v>
      </c>
      <c r="I4524" s="104" t="str">
        <f t="shared" si="493"/>
        <v>Di bawah ambang nilai</v>
      </c>
      <c r="J4524" s="106">
        <f t="shared" si="494"/>
        <v>6901668.004524</v>
      </c>
      <c r="K4524" s="105">
        <f t="shared" si="495"/>
        <v>0</v>
      </c>
      <c r="L4524" s="106">
        <f t="shared" si="496"/>
        <v>0</v>
      </c>
    </row>
    <row r="4525" spans="1:12" x14ac:dyDescent="0.3">
      <c r="A4525" s="104" t="s">
        <v>9421</v>
      </c>
      <c r="B4525" s="104" t="s">
        <v>9422</v>
      </c>
      <c r="C4525" s="105">
        <v>5694</v>
      </c>
      <c r="D4525" s="105">
        <v>6464857</v>
      </c>
      <c r="E4525" s="106">
        <f t="shared" si="490"/>
        <v>1135.3805760449595</v>
      </c>
      <c r="F4525" s="107">
        <f t="shared" si="491"/>
        <v>71</v>
      </c>
      <c r="G4525" s="107">
        <f>COUNTIF(Data_Eksportir!$H$2:$H$3401,A4525)</f>
        <v>0</v>
      </c>
      <c r="H4525" s="104" t="str">
        <f t="shared" si="492"/>
        <v>100 ke atas</v>
      </c>
      <c r="I4525" s="104" t="str">
        <f t="shared" si="493"/>
        <v>Di bawah ambang nilai</v>
      </c>
      <c r="J4525" s="106">
        <f t="shared" si="494"/>
        <v>6464857.0045250002</v>
      </c>
      <c r="K4525" s="105">
        <f t="shared" si="495"/>
        <v>0</v>
      </c>
      <c r="L4525" s="106">
        <f t="shared" si="496"/>
        <v>0</v>
      </c>
    </row>
    <row r="4526" spans="1:12" x14ac:dyDescent="0.3">
      <c r="A4526" s="104" t="s">
        <v>9423</v>
      </c>
      <c r="B4526" s="104" t="s">
        <v>9424</v>
      </c>
      <c r="C4526" s="105">
        <v>43911</v>
      </c>
      <c r="D4526" s="105">
        <v>167182337</v>
      </c>
      <c r="E4526" s="106">
        <f t="shared" si="490"/>
        <v>3807.2996971146181</v>
      </c>
      <c r="F4526" s="107">
        <f t="shared" si="491"/>
        <v>71</v>
      </c>
      <c r="G4526" s="107">
        <f>COUNTIF(Data_Eksportir!$H$2:$H$3401,A4526)</f>
        <v>0</v>
      </c>
      <c r="H4526" s="104" t="str">
        <f t="shared" si="492"/>
        <v>100 ke atas</v>
      </c>
      <c r="I4526" s="104" t="str">
        <f t="shared" si="493"/>
        <v>Belum terwakili</v>
      </c>
      <c r="J4526" s="106">
        <f t="shared" si="494"/>
        <v>167182337.00452599</v>
      </c>
      <c r="K4526" s="105">
        <f t="shared" si="495"/>
        <v>167182337</v>
      </c>
      <c r="L4526" s="106">
        <f t="shared" si="496"/>
        <v>167182337.00452599</v>
      </c>
    </row>
    <row r="4527" spans="1:12" x14ac:dyDescent="0.3">
      <c r="A4527" s="104" t="s">
        <v>9425</v>
      </c>
      <c r="B4527" s="104" t="s">
        <v>9426</v>
      </c>
      <c r="C4527" s="105">
        <v>4196</v>
      </c>
      <c r="D4527" s="105">
        <v>325473309</v>
      </c>
      <c r="E4527" s="106">
        <f t="shared" si="490"/>
        <v>77567.518827454725</v>
      </c>
      <c r="F4527" s="107">
        <f t="shared" si="491"/>
        <v>71</v>
      </c>
      <c r="G4527" s="107">
        <f>COUNTIF(Data_Eksportir!$H$2:$H$3401,A4527)</f>
        <v>0</v>
      </c>
      <c r="H4527" s="104" t="str">
        <f t="shared" si="492"/>
        <v>100 ke atas</v>
      </c>
      <c r="I4527" s="104" t="str">
        <f t="shared" si="493"/>
        <v>Belum terwakili</v>
      </c>
      <c r="J4527" s="106">
        <f t="shared" si="494"/>
        <v>325473309.00452697</v>
      </c>
      <c r="K4527" s="105">
        <f t="shared" si="495"/>
        <v>325473309</v>
      </c>
      <c r="L4527" s="106">
        <f t="shared" si="496"/>
        <v>325473309.00452697</v>
      </c>
    </row>
    <row r="4528" spans="1:12" x14ac:dyDescent="0.3">
      <c r="A4528" s="104" t="s">
        <v>9427</v>
      </c>
      <c r="B4528" s="104" t="s">
        <v>9428</v>
      </c>
      <c r="C4528" s="105">
        <v>72515</v>
      </c>
      <c r="D4528" s="105">
        <v>6753515749</v>
      </c>
      <c r="E4528" s="106">
        <f t="shared" si="490"/>
        <v>93132.672536716535</v>
      </c>
      <c r="F4528" s="107">
        <f t="shared" si="491"/>
        <v>71</v>
      </c>
      <c r="G4528" s="107">
        <f>COUNTIF(Data_Eksportir!$H$2:$H$3401,A4528)</f>
        <v>0</v>
      </c>
      <c r="H4528" s="104" t="str">
        <f t="shared" si="492"/>
        <v>100 ke atas</v>
      </c>
      <c r="I4528" s="104" t="str">
        <f t="shared" si="493"/>
        <v>Belum terwakili</v>
      </c>
      <c r="J4528" s="106">
        <f t="shared" si="494"/>
        <v>6753515749.004528</v>
      </c>
      <c r="K4528" s="105">
        <f t="shared" si="495"/>
        <v>6753515749</v>
      </c>
      <c r="L4528" s="106">
        <f t="shared" si="496"/>
        <v>6753515749.004528</v>
      </c>
    </row>
    <row r="4529" spans="1:12" x14ac:dyDescent="0.3">
      <c r="A4529" s="104" t="s">
        <v>9429</v>
      </c>
      <c r="B4529" s="104" t="s">
        <v>9430</v>
      </c>
      <c r="C4529" s="105">
        <v>327</v>
      </c>
      <c r="D4529" s="105">
        <v>217782</v>
      </c>
      <c r="E4529" s="106">
        <f t="shared" si="490"/>
        <v>666</v>
      </c>
      <c r="F4529" s="107">
        <f t="shared" si="491"/>
        <v>71</v>
      </c>
      <c r="G4529" s="107">
        <f>COUNTIF(Data_Eksportir!$H$2:$H$3401,A4529)</f>
        <v>0</v>
      </c>
      <c r="H4529" s="104" t="str">
        <f t="shared" si="492"/>
        <v>100 ke atas</v>
      </c>
      <c r="I4529" s="104" t="str">
        <f t="shared" si="493"/>
        <v>Di bawah ambang nilai</v>
      </c>
      <c r="J4529" s="106">
        <f t="shared" si="494"/>
        <v>217782.004529</v>
      </c>
      <c r="K4529" s="105">
        <f t="shared" si="495"/>
        <v>0</v>
      </c>
      <c r="L4529" s="106">
        <f t="shared" si="496"/>
        <v>0</v>
      </c>
    </row>
    <row r="4530" spans="1:12" x14ac:dyDescent="0.3">
      <c r="A4530" s="104" t="s">
        <v>9431</v>
      </c>
      <c r="B4530" s="104" t="s">
        <v>9432</v>
      </c>
      <c r="C4530" s="105">
        <v>4350</v>
      </c>
      <c r="D4530" s="105">
        <v>3519621</v>
      </c>
      <c r="E4530" s="106">
        <f t="shared" si="490"/>
        <v>809.10827586206892</v>
      </c>
      <c r="F4530" s="107">
        <f t="shared" si="491"/>
        <v>71</v>
      </c>
      <c r="G4530" s="107">
        <f>COUNTIF(Data_Eksportir!$H$2:$H$3401,A4530)</f>
        <v>0</v>
      </c>
      <c r="H4530" s="104" t="str">
        <f t="shared" si="492"/>
        <v>100 ke atas</v>
      </c>
      <c r="I4530" s="104" t="str">
        <f t="shared" si="493"/>
        <v>Di bawah ambang nilai</v>
      </c>
      <c r="J4530" s="106">
        <f t="shared" si="494"/>
        <v>3519621.00453</v>
      </c>
      <c r="K4530" s="105">
        <f t="shared" si="495"/>
        <v>0</v>
      </c>
      <c r="L4530" s="106">
        <f t="shared" si="496"/>
        <v>0</v>
      </c>
    </row>
    <row r="4531" spans="1:12" x14ac:dyDescent="0.3">
      <c r="A4531" s="104" t="s">
        <v>9433</v>
      </c>
      <c r="B4531" s="104" t="s">
        <v>9434</v>
      </c>
      <c r="C4531" s="105">
        <v>17</v>
      </c>
      <c r="D4531" s="105">
        <v>4869</v>
      </c>
      <c r="E4531" s="106">
        <f t="shared" si="490"/>
        <v>286.41176470588238</v>
      </c>
      <c r="F4531" s="107">
        <f t="shared" si="491"/>
        <v>71</v>
      </c>
      <c r="G4531" s="107">
        <f>COUNTIF(Data_Eksportir!$H$2:$H$3401,A4531)</f>
        <v>0</v>
      </c>
      <c r="H4531" s="104" t="str">
        <f t="shared" si="492"/>
        <v>100 ke atas</v>
      </c>
      <c r="I4531" s="104" t="str">
        <f t="shared" si="493"/>
        <v>Di bawah ambang nilai</v>
      </c>
      <c r="J4531" s="106">
        <f t="shared" si="494"/>
        <v>4869.0045309999996</v>
      </c>
      <c r="K4531" s="105">
        <f t="shared" si="495"/>
        <v>0</v>
      </c>
      <c r="L4531" s="106">
        <f t="shared" si="496"/>
        <v>0</v>
      </c>
    </row>
    <row r="4532" spans="1:12" x14ac:dyDescent="0.3">
      <c r="A4532" s="104" t="s">
        <v>9435</v>
      </c>
      <c r="B4532" s="104" t="s">
        <v>9436</v>
      </c>
      <c r="C4532" s="105">
        <v>1146</v>
      </c>
      <c r="D4532" s="105">
        <v>499941</v>
      </c>
      <c r="E4532" s="106">
        <f t="shared" si="490"/>
        <v>436.24869109947645</v>
      </c>
      <c r="F4532" s="107">
        <f t="shared" si="491"/>
        <v>71</v>
      </c>
      <c r="G4532" s="107">
        <f>COUNTIF(Data_Eksportir!$H$2:$H$3401,A4532)</f>
        <v>1</v>
      </c>
      <c r="H4532" s="104" t="str">
        <f t="shared" si="492"/>
        <v>100 ke atas</v>
      </c>
      <c r="I4532" s="104" t="str">
        <f t="shared" si="493"/>
        <v>Di bawah ambang nilai</v>
      </c>
      <c r="J4532" s="106">
        <f t="shared" si="494"/>
        <v>499941.00453199999</v>
      </c>
      <c r="K4532" s="105">
        <f t="shared" si="495"/>
        <v>0</v>
      </c>
      <c r="L4532" s="106">
        <f t="shared" si="496"/>
        <v>0</v>
      </c>
    </row>
    <row r="4533" spans="1:12" x14ac:dyDescent="0.3">
      <c r="A4533" s="104" t="s">
        <v>9437</v>
      </c>
      <c r="B4533" s="104" t="s">
        <v>9438</v>
      </c>
      <c r="C4533" s="105">
        <v>396</v>
      </c>
      <c r="D4533" s="105">
        <v>22628849</v>
      </c>
      <c r="E4533" s="106">
        <f t="shared" si="490"/>
        <v>57143.558080808078</v>
      </c>
      <c r="F4533" s="107">
        <f t="shared" si="491"/>
        <v>71</v>
      </c>
      <c r="G4533" s="107">
        <f>COUNTIF(Data_Eksportir!$H$2:$H$3401,A4533)</f>
        <v>0</v>
      </c>
      <c r="H4533" s="104" t="str">
        <f t="shared" si="492"/>
        <v>100 ke atas</v>
      </c>
      <c r="I4533" s="104" t="str">
        <f t="shared" si="493"/>
        <v>Belum terwakili</v>
      </c>
      <c r="J4533" s="106">
        <f t="shared" si="494"/>
        <v>22628849.004533</v>
      </c>
      <c r="K4533" s="105">
        <f t="shared" si="495"/>
        <v>22628849</v>
      </c>
      <c r="L4533" s="106">
        <f t="shared" si="496"/>
        <v>22628849.004533</v>
      </c>
    </row>
    <row r="4534" spans="1:12" x14ac:dyDescent="0.3">
      <c r="A4534" s="104" t="s">
        <v>9439</v>
      </c>
      <c r="B4534" s="104" t="s">
        <v>9440</v>
      </c>
      <c r="C4534" s="105">
        <v>26</v>
      </c>
      <c r="D4534" s="105">
        <v>31615</v>
      </c>
      <c r="E4534" s="106">
        <f t="shared" si="490"/>
        <v>1215.9615384615386</v>
      </c>
      <c r="F4534" s="107">
        <f t="shared" si="491"/>
        <v>71</v>
      </c>
      <c r="G4534" s="107">
        <f>COUNTIF(Data_Eksportir!$H$2:$H$3401,A4534)</f>
        <v>0</v>
      </c>
      <c r="H4534" s="104" t="str">
        <f t="shared" si="492"/>
        <v>100 ke atas</v>
      </c>
      <c r="I4534" s="104" t="str">
        <f t="shared" si="493"/>
        <v>Di bawah ambang nilai</v>
      </c>
      <c r="J4534" s="106">
        <f t="shared" si="494"/>
        <v>31615.004534</v>
      </c>
      <c r="K4534" s="105">
        <f t="shared" si="495"/>
        <v>0</v>
      </c>
      <c r="L4534" s="106">
        <f t="shared" si="496"/>
        <v>0</v>
      </c>
    </row>
    <row r="4535" spans="1:12" x14ac:dyDescent="0.3">
      <c r="A4535" s="104" t="s">
        <v>9441</v>
      </c>
      <c r="B4535" s="104" t="s">
        <v>9442</v>
      </c>
      <c r="C4535" s="105">
        <v>24</v>
      </c>
      <c r="D4535" s="105">
        <v>1851</v>
      </c>
      <c r="E4535" s="106">
        <f t="shared" si="490"/>
        <v>77.125</v>
      </c>
      <c r="F4535" s="107">
        <f t="shared" si="491"/>
        <v>71</v>
      </c>
      <c r="G4535" s="107">
        <f>COUNTIF(Data_Eksportir!$H$2:$H$3401,A4535)</f>
        <v>0</v>
      </c>
      <c r="H4535" s="104" t="str">
        <f t="shared" si="492"/>
        <v>20 – 100</v>
      </c>
      <c r="I4535" s="104" t="str">
        <f t="shared" si="493"/>
        <v>Di bawah ambang nilai</v>
      </c>
      <c r="J4535" s="106">
        <f t="shared" si="494"/>
        <v>1851.004535</v>
      </c>
      <c r="K4535" s="105">
        <f t="shared" si="495"/>
        <v>0</v>
      </c>
      <c r="L4535" s="106">
        <f t="shared" si="496"/>
        <v>0</v>
      </c>
    </row>
    <row r="4536" spans="1:12" x14ac:dyDescent="0.3">
      <c r="A4536" s="104" t="s">
        <v>9443</v>
      </c>
      <c r="B4536" s="104" t="s">
        <v>9444</v>
      </c>
      <c r="C4536" s="105">
        <v>2</v>
      </c>
      <c r="D4536" s="105">
        <v>238</v>
      </c>
      <c r="E4536" s="106">
        <f t="shared" si="490"/>
        <v>119</v>
      </c>
      <c r="F4536" s="107">
        <f t="shared" si="491"/>
        <v>71</v>
      </c>
      <c r="G4536" s="107">
        <f>COUNTIF(Data_Eksportir!$H$2:$H$3401,A4536)</f>
        <v>0</v>
      </c>
      <c r="H4536" s="104" t="str">
        <f t="shared" si="492"/>
        <v>100 ke atas</v>
      </c>
      <c r="I4536" s="104" t="str">
        <f t="shared" si="493"/>
        <v>Di bawah ambang nilai</v>
      </c>
      <c r="J4536" s="106">
        <f t="shared" si="494"/>
        <v>238.004536</v>
      </c>
      <c r="K4536" s="105">
        <f t="shared" si="495"/>
        <v>0</v>
      </c>
      <c r="L4536" s="106">
        <f t="shared" si="496"/>
        <v>0</v>
      </c>
    </row>
    <row r="4537" spans="1:12" x14ac:dyDescent="0.3">
      <c r="A4537" s="104" t="s">
        <v>9445</v>
      </c>
      <c r="B4537" s="104" t="s">
        <v>9446</v>
      </c>
      <c r="C4537" s="105">
        <v>94941</v>
      </c>
      <c r="D4537" s="105">
        <v>207854</v>
      </c>
      <c r="E4537" s="106">
        <f t="shared" si="490"/>
        <v>2.1892965104643936</v>
      </c>
      <c r="F4537" s="107">
        <f t="shared" si="491"/>
        <v>71</v>
      </c>
      <c r="G4537" s="107">
        <f>COUNTIF(Data_Eksportir!$H$2:$H$3401,A4537)</f>
        <v>0</v>
      </c>
      <c r="H4537" s="104" t="str">
        <f t="shared" si="492"/>
        <v>1 – 5</v>
      </c>
      <c r="I4537" s="104" t="str">
        <f t="shared" si="493"/>
        <v>Di bawah ambang nilai</v>
      </c>
      <c r="J4537" s="106">
        <f t="shared" si="494"/>
        <v>207854.004537</v>
      </c>
      <c r="K4537" s="105">
        <f t="shared" si="495"/>
        <v>0</v>
      </c>
      <c r="L4537" s="106">
        <f t="shared" si="496"/>
        <v>0</v>
      </c>
    </row>
    <row r="4538" spans="1:12" x14ac:dyDescent="0.3">
      <c r="A4538" s="104" t="s">
        <v>9447</v>
      </c>
      <c r="B4538" s="104" t="s">
        <v>9448</v>
      </c>
      <c r="C4538" s="105">
        <v>13</v>
      </c>
      <c r="D4538" s="105">
        <v>205</v>
      </c>
      <c r="E4538" s="106">
        <f t="shared" si="490"/>
        <v>15.76923076923077</v>
      </c>
      <c r="F4538" s="107">
        <f t="shared" si="491"/>
        <v>71</v>
      </c>
      <c r="G4538" s="107">
        <f>COUNTIF(Data_Eksportir!$H$2:$H$3401,A4538)</f>
        <v>0</v>
      </c>
      <c r="H4538" s="104" t="str">
        <f t="shared" si="492"/>
        <v>5 – 20</v>
      </c>
      <c r="I4538" s="104" t="str">
        <f t="shared" si="493"/>
        <v>Di bawah ambang nilai</v>
      </c>
      <c r="J4538" s="106">
        <f t="shared" si="494"/>
        <v>205.004538</v>
      </c>
      <c r="K4538" s="105">
        <f t="shared" si="495"/>
        <v>0</v>
      </c>
      <c r="L4538" s="106">
        <f t="shared" si="496"/>
        <v>0</v>
      </c>
    </row>
    <row r="4539" spans="1:12" x14ac:dyDescent="0.3">
      <c r="A4539" s="104" t="s">
        <v>9449</v>
      </c>
      <c r="B4539" s="104" t="s">
        <v>9450</v>
      </c>
      <c r="C4539" s="105">
        <v>176627</v>
      </c>
      <c r="D4539" s="105">
        <v>304</v>
      </c>
      <c r="E4539" s="106">
        <f t="shared" si="490"/>
        <v>1.7211411618835173E-3</v>
      </c>
      <c r="F4539" s="107">
        <f t="shared" si="491"/>
        <v>71</v>
      </c>
      <c r="G4539" s="107">
        <f>COUNTIF(Data_Eksportir!$H$2:$H$3401,A4539)</f>
        <v>0</v>
      </c>
      <c r="H4539" s="104" t="str">
        <f t="shared" si="492"/>
        <v>Di bawah 1</v>
      </c>
      <c r="I4539" s="104" t="str">
        <f t="shared" si="493"/>
        <v>Di bawah ambang nilai</v>
      </c>
      <c r="J4539" s="106">
        <f t="shared" si="494"/>
        <v>304.00453900000002</v>
      </c>
      <c r="K4539" s="105">
        <f t="shared" si="495"/>
        <v>0</v>
      </c>
      <c r="L4539" s="106">
        <f t="shared" si="496"/>
        <v>0</v>
      </c>
    </row>
    <row r="4540" spans="1:12" x14ac:dyDescent="0.3">
      <c r="A4540" s="104" t="s">
        <v>9451</v>
      </c>
      <c r="B4540" s="104" t="s">
        <v>9452</v>
      </c>
      <c r="C4540" s="105">
        <v>784</v>
      </c>
      <c r="D4540" s="105">
        <v>49691</v>
      </c>
      <c r="E4540" s="106">
        <f t="shared" si="490"/>
        <v>63.381377551020407</v>
      </c>
      <c r="F4540" s="107">
        <f t="shared" si="491"/>
        <v>71</v>
      </c>
      <c r="G4540" s="107">
        <f>COUNTIF(Data_Eksportir!$H$2:$H$3401,A4540)</f>
        <v>0</v>
      </c>
      <c r="H4540" s="104" t="str">
        <f t="shared" si="492"/>
        <v>20 – 100</v>
      </c>
      <c r="I4540" s="104" t="str">
        <f t="shared" si="493"/>
        <v>Di bawah ambang nilai</v>
      </c>
      <c r="J4540" s="106">
        <f t="shared" si="494"/>
        <v>49691.004540000002</v>
      </c>
      <c r="K4540" s="105">
        <f t="shared" si="495"/>
        <v>0</v>
      </c>
      <c r="L4540" s="106">
        <f t="shared" si="496"/>
        <v>0</v>
      </c>
    </row>
    <row r="4541" spans="1:12" x14ac:dyDescent="0.3">
      <c r="A4541" s="104" t="s">
        <v>9453</v>
      </c>
      <c r="B4541" s="104" t="s">
        <v>9454</v>
      </c>
      <c r="C4541" s="105">
        <v>290022</v>
      </c>
      <c r="D4541" s="105">
        <v>6991570</v>
      </c>
      <c r="E4541" s="106">
        <f t="shared" si="490"/>
        <v>24.107033259545826</v>
      </c>
      <c r="F4541" s="107">
        <f t="shared" si="491"/>
        <v>71</v>
      </c>
      <c r="G4541" s="107">
        <f>COUNTIF(Data_Eksportir!$H$2:$H$3401,A4541)</f>
        <v>0</v>
      </c>
      <c r="H4541" s="104" t="str">
        <f t="shared" si="492"/>
        <v>20 – 100</v>
      </c>
      <c r="I4541" s="104" t="str">
        <f t="shared" si="493"/>
        <v>Di bawah ambang nilai</v>
      </c>
      <c r="J4541" s="106">
        <f t="shared" si="494"/>
        <v>6991570.0045410004</v>
      </c>
      <c r="K4541" s="105">
        <f t="shared" si="495"/>
        <v>0</v>
      </c>
      <c r="L4541" s="106">
        <f t="shared" si="496"/>
        <v>0</v>
      </c>
    </row>
    <row r="4542" spans="1:12" x14ac:dyDescent="0.3">
      <c r="A4542" s="104" t="s">
        <v>9455</v>
      </c>
      <c r="B4542" s="104" t="s">
        <v>9456</v>
      </c>
      <c r="C4542" s="105">
        <v>39991</v>
      </c>
      <c r="D4542" s="105">
        <v>2882728</v>
      </c>
      <c r="E4542" s="106">
        <f t="shared" si="490"/>
        <v>72.084418994273705</v>
      </c>
      <c r="F4542" s="107">
        <f t="shared" si="491"/>
        <v>71</v>
      </c>
      <c r="G4542" s="107">
        <f>COUNTIF(Data_Eksportir!$H$2:$H$3401,A4542)</f>
        <v>0</v>
      </c>
      <c r="H4542" s="104" t="str">
        <f t="shared" si="492"/>
        <v>20 – 100</v>
      </c>
      <c r="I4542" s="104" t="str">
        <f t="shared" si="493"/>
        <v>Di bawah ambang nilai</v>
      </c>
      <c r="J4542" s="106">
        <f t="shared" si="494"/>
        <v>2882728.0045420001</v>
      </c>
      <c r="K4542" s="105">
        <f t="shared" si="495"/>
        <v>0</v>
      </c>
      <c r="L4542" s="106">
        <f t="shared" si="496"/>
        <v>0</v>
      </c>
    </row>
    <row r="4543" spans="1:12" x14ac:dyDescent="0.3">
      <c r="A4543" s="104" t="s">
        <v>9457</v>
      </c>
      <c r="B4543" s="104" t="s">
        <v>9458</v>
      </c>
      <c r="C4543" s="105">
        <v>202</v>
      </c>
      <c r="D4543" s="105">
        <v>1911</v>
      </c>
      <c r="E4543" s="106">
        <f t="shared" si="490"/>
        <v>9.4603960396039604</v>
      </c>
      <c r="F4543" s="107">
        <f t="shared" si="491"/>
        <v>71</v>
      </c>
      <c r="G4543" s="107">
        <f>COUNTIF(Data_Eksportir!$H$2:$H$3401,A4543)</f>
        <v>0</v>
      </c>
      <c r="H4543" s="104" t="str">
        <f t="shared" si="492"/>
        <v>5 – 20</v>
      </c>
      <c r="I4543" s="104" t="str">
        <f t="shared" si="493"/>
        <v>Di bawah ambang nilai</v>
      </c>
      <c r="J4543" s="106">
        <f t="shared" si="494"/>
        <v>1911.004543</v>
      </c>
      <c r="K4543" s="105">
        <f t="shared" si="495"/>
        <v>0</v>
      </c>
      <c r="L4543" s="106">
        <f t="shared" si="496"/>
        <v>0</v>
      </c>
    </row>
    <row r="4544" spans="1:12" x14ac:dyDescent="0.3">
      <c r="A4544" s="104" t="s">
        <v>9459</v>
      </c>
      <c r="B4544" s="104" t="s">
        <v>9460</v>
      </c>
      <c r="C4544" s="105">
        <v>11476</v>
      </c>
      <c r="D4544" s="105">
        <v>596554</v>
      </c>
      <c r="E4544" s="106">
        <f t="shared" si="490"/>
        <v>51.982746601603345</v>
      </c>
      <c r="F4544" s="107">
        <f t="shared" si="491"/>
        <v>71</v>
      </c>
      <c r="G4544" s="107">
        <f>COUNTIF(Data_Eksportir!$H$2:$H$3401,A4544)</f>
        <v>0</v>
      </c>
      <c r="H4544" s="104" t="str">
        <f t="shared" si="492"/>
        <v>20 – 100</v>
      </c>
      <c r="I4544" s="104" t="str">
        <f t="shared" si="493"/>
        <v>Di bawah ambang nilai</v>
      </c>
      <c r="J4544" s="106">
        <f t="shared" si="494"/>
        <v>596554.00454400002</v>
      </c>
      <c r="K4544" s="105">
        <f t="shared" si="495"/>
        <v>0</v>
      </c>
      <c r="L4544" s="106">
        <f t="shared" si="496"/>
        <v>0</v>
      </c>
    </row>
    <row r="4545" spans="1:12" x14ac:dyDescent="0.3">
      <c r="A4545" s="104" t="s">
        <v>9461</v>
      </c>
      <c r="B4545" s="104" t="s">
        <v>9462</v>
      </c>
      <c r="C4545" s="105">
        <v>498837</v>
      </c>
      <c r="D4545" s="105">
        <v>1211958</v>
      </c>
      <c r="E4545" s="106">
        <f t="shared" si="490"/>
        <v>2.4295671732449677</v>
      </c>
      <c r="F4545" s="107">
        <f t="shared" si="491"/>
        <v>71</v>
      </c>
      <c r="G4545" s="107">
        <f>COUNTIF(Data_Eksportir!$H$2:$H$3401,A4545)</f>
        <v>0</v>
      </c>
      <c r="H4545" s="104" t="str">
        <f t="shared" si="492"/>
        <v>1 – 5</v>
      </c>
      <c r="I4545" s="104" t="str">
        <f t="shared" si="493"/>
        <v>Di bawah ambang nilai</v>
      </c>
      <c r="J4545" s="106">
        <f t="shared" si="494"/>
        <v>1211958.0045449999</v>
      </c>
      <c r="K4545" s="105">
        <f t="shared" si="495"/>
        <v>0</v>
      </c>
      <c r="L4545" s="106">
        <f t="shared" si="496"/>
        <v>0</v>
      </c>
    </row>
    <row r="4546" spans="1:12" x14ac:dyDescent="0.3">
      <c r="A4546" s="104" t="s">
        <v>9463</v>
      </c>
      <c r="B4546" s="104" t="s">
        <v>9464</v>
      </c>
      <c r="C4546" s="105">
        <v>220552</v>
      </c>
      <c r="D4546" s="105">
        <v>1944609</v>
      </c>
      <c r="E4546" s="106">
        <f t="shared" ref="E4546:E4609" si="497">IF(AND(ISNUMBER(C4546),C4546&gt;0),D4546/C4546,"")</f>
        <v>8.8170091407015132</v>
      </c>
      <c r="F4546" s="107">
        <f t="shared" ref="F4546:F4609" si="498">VALUE(LEFT(A4546,2))</f>
        <v>71</v>
      </c>
      <c r="G4546" s="107">
        <f>COUNTIF(Data_Eksportir!$H$2:$H$3401,A4546)</f>
        <v>0</v>
      </c>
      <c r="H4546" s="104" t="str">
        <f t="shared" ref="H4546:H4609" si="499">IF(E4546="","Tanpa data berat",IF(E4546&lt;1,"Di bawah 1",IF(E4546&lt;5,"1 – 5",IF(E4546&lt;20,"5 – 20",IF(E4546&lt;100,"20 – 100","100 ke atas")))))</f>
        <v>5 – 20</v>
      </c>
      <c r="I4546" s="104" t="str">
        <f t="shared" ref="I4546:I4609" si="500">IF(D4546&lt;p_nilai_besar,"Di bawah ambang nilai",IF(G4546=0,"Belum terwakili",IF(G4546&lt;=p_listing_rendah,"Keterwakilan rendah","Terwakili")))</f>
        <v>Di bawah ambang nilai</v>
      </c>
      <c r="J4546" s="106">
        <f t="shared" ref="J4546:J4609" si="501">D4546+ROW()/10^6</f>
        <v>1944609.0045459999</v>
      </c>
      <c r="K4546" s="105">
        <f t="shared" ref="K4546:K4609" si="502">IF(D4546&gt;=p_nilai_besar,D4546/(1+G4546),0)</f>
        <v>0</v>
      </c>
      <c r="L4546" s="106">
        <f t="shared" ref="L4546:L4609" si="503">IF(K4546&gt;0,K4546+ROW()/10^6,0)</f>
        <v>0</v>
      </c>
    </row>
    <row r="4547" spans="1:12" x14ac:dyDescent="0.3">
      <c r="A4547" s="104" t="s">
        <v>9465</v>
      </c>
      <c r="B4547" s="104" t="s">
        <v>9466</v>
      </c>
      <c r="C4547" s="105">
        <v>28055</v>
      </c>
      <c r="D4547" s="105">
        <v>34334663</v>
      </c>
      <c r="E4547" s="106">
        <f t="shared" si="497"/>
        <v>1223.8340046337551</v>
      </c>
      <c r="F4547" s="107">
        <f t="shared" si="498"/>
        <v>71</v>
      </c>
      <c r="G4547" s="107">
        <f>COUNTIF(Data_Eksportir!$H$2:$H$3401,A4547)</f>
        <v>0</v>
      </c>
      <c r="H4547" s="104" t="str">
        <f t="shared" si="499"/>
        <v>100 ke atas</v>
      </c>
      <c r="I4547" s="104" t="str">
        <f t="shared" si="500"/>
        <v>Belum terwakili</v>
      </c>
      <c r="J4547" s="106">
        <f t="shared" si="501"/>
        <v>34334663.004547</v>
      </c>
      <c r="K4547" s="105">
        <f t="shared" si="502"/>
        <v>34334663</v>
      </c>
      <c r="L4547" s="106">
        <f t="shared" si="503"/>
        <v>34334663.004547</v>
      </c>
    </row>
    <row r="4548" spans="1:12" x14ac:dyDescent="0.3">
      <c r="A4548" s="104" t="s">
        <v>9467</v>
      </c>
      <c r="B4548" s="104" t="s">
        <v>9468</v>
      </c>
      <c r="C4548" s="105">
        <v>13150</v>
      </c>
      <c r="D4548" s="105">
        <v>1134500509</v>
      </c>
      <c r="E4548" s="106">
        <f t="shared" si="497"/>
        <v>86273.802965779469</v>
      </c>
      <c r="F4548" s="107">
        <f t="shared" si="498"/>
        <v>71</v>
      </c>
      <c r="G4548" s="107">
        <f>COUNTIF(Data_Eksportir!$H$2:$H$3401,A4548)</f>
        <v>0</v>
      </c>
      <c r="H4548" s="104" t="str">
        <f t="shared" si="499"/>
        <v>100 ke atas</v>
      </c>
      <c r="I4548" s="104" t="str">
        <f t="shared" si="500"/>
        <v>Belum terwakili</v>
      </c>
      <c r="J4548" s="106">
        <f t="shared" si="501"/>
        <v>1134500509.0045481</v>
      </c>
      <c r="K4548" s="105">
        <f t="shared" si="502"/>
        <v>1134500509</v>
      </c>
      <c r="L4548" s="106">
        <f t="shared" si="503"/>
        <v>1134500509.0045481</v>
      </c>
    </row>
    <row r="4549" spans="1:12" x14ac:dyDescent="0.3">
      <c r="A4549" s="104" t="s">
        <v>9469</v>
      </c>
      <c r="B4549" s="104" t="s">
        <v>9470</v>
      </c>
      <c r="C4549" s="105">
        <v>190</v>
      </c>
      <c r="D4549" s="105">
        <v>1525</v>
      </c>
      <c r="E4549" s="106">
        <f t="shared" si="497"/>
        <v>8.026315789473685</v>
      </c>
      <c r="F4549" s="107">
        <f t="shared" si="498"/>
        <v>71</v>
      </c>
      <c r="G4549" s="107">
        <f>COUNTIF(Data_Eksportir!$H$2:$H$3401,A4549)</f>
        <v>0</v>
      </c>
      <c r="H4549" s="104" t="str">
        <f t="shared" si="499"/>
        <v>5 – 20</v>
      </c>
      <c r="I4549" s="104" t="str">
        <f t="shared" si="500"/>
        <v>Di bawah ambang nilai</v>
      </c>
      <c r="J4549" s="106">
        <f t="shared" si="501"/>
        <v>1525.004549</v>
      </c>
      <c r="K4549" s="105">
        <f t="shared" si="502"/>
        <v>0</v>
      </c>
      <c r="L4549" s="106">
        <f t="shared" si="503"/>
        <v>0</v>
      </c>
    </row>
    <row r="4550" spans="1:12" x14ac:dyDescent="0.3">
      <c r="A4550" s="104" t="s">
        <v>9471</v>
      </c>
      <c r="B4550" s="104" t="s">
        <v>9472</v>
      </c>
      <c r="C4550" s="105">
        <v>2805</v>
      </c>
      <c r="D4550" s="105">
        <v>8534</v>
      </c>
      <c r="E4550" s="106">
        <f t="shared" si="497"/>
        <v>3.0424242424242425</v>
      </c>
      <c r="F4550" s="107">
        <f t="shared" si="498"/>
        <v>71</v>
      </c>
      <c r="G4550" s="107">
        <f>COUNTIF(Data_Eksportir!$H$2:$H$3401,A4550)</f>
        <v>0</v>
      </c>
      <c r="H4550" s="104" t="str">
        <f t="shared" si="499"/>
        <v>1 – 5</v>
      </c>
      <c r="I4550" s="104" t="str">
        <f t="shared" si="500"/>
        <v>Di bawah ambang nilai</v>
      </c>
      <c r="J4550" s="106">
        <f t="shared" si="501"/>
        <v>8534.0045499999997</v>
      </c>
      <c r="K4550" s="105">
        <f t="shared" si="502"/>
        <v>0</v>
      </c>
      <c r="L4550" s="106">
        <f t="shared" si="503"/>
        <v>0</v>
      </c>
    </row>
    <row r="4551" spans="1:12" x14ac:dyDescent="0.3">
      <c r="A4551" s="104" t="s">
        <v>9473</v>
      </c>
      <c r="B4551" s="104" t="s">
        <v>9474</v>
      </c>
      <c r="C4551" s="105">
        <v>171840138</v>
      </c>
      <c r="D4551" s="105">
        <v>185651238</v>
      </c>
      <c r="E4551" s="106">
        <f t="shared" si="497"/>
        <v>1.0803717929975125</v>
      </c>
      <c r="F4551" s="107">
        <f t="shared" si="498"/>
        <v>72</v>
      </c>
      <c r="G4551" s="107">
        <f>COUNTIF(Data_Eksportir!$H$2:$H$3401,A4551)</f>
        <v>1</v>
      </c>
      <c r="H4551" s="104" t="str">
        <f t="shared" si="499"/>
        <v>1 – 5</v>
      </c>
      <c r="I4551" s="104" t="str">
        <f t="shared" si="500"/>
        <v>Keterwakilan rendah</v>
      </c>
      <c r="J4551" s="106">
        <f t="shared" si="501"/>
        <v>185651238.00455099</v>
      </c>
      <c r="K4551" s="105">
        <f t="shared" si="502"/>
        <v>92825619</v>
      </c>
      <c r="L4551" s="106">
        <f t="shared" si="503"/>
        <v>92825619.004550993</v>
      </c>
    </row>
    <row r="4552" spans="1:12" x14ac:dyDescent="0.3">
      <c r="A4552" s="104" t="s">
        <v>9475</v>
      </c>
      <c r="B4552" s="104" t="s">
        <v>9476</v>
      </c>
      <c r="C4552" s="105">
        <v>26549860</v>
      </c>
      <c r="D4552" s="105">
        <v>25295713</v>
      </c>
      <c r="E4552" s="106">
        <f t="shared" si="497"/>
        <v>0.95276257577252765</v>
      </c>
      <c r="F4552" s="107">
        <f t="shared" si="498"/>
        <v>72</v>
      </c>
      <c r="G4552" s="107">
        <f>COUNTIF(Data_Eksportir!$H$2:$H$3401,A4552)</f>
        <v>0</v>
      </c>
      <c r="H4552" s="104" t="str">
        <f t="shared" si="499"/>
        <v>Di bawah 1</v>
      </c>
      <c r="I4552" s="104" t="str">
        <f t="shared" si="500"/>
        <v>Belum terwakili</v>
      </c>
      <c r="J4552" s="106">
        <f t="shared" si="501"/>
        <v>25295713.004551999</v>
      </c>
      <c r="K4552" s="105">
        <f t="shared" si="502"/>
        <v>25295713</v>
      </c>
      <c r="L4552" s="106">
        <f t="shared" si="503"/>
        <v>25295713.004551999</v>
      </c>
    </row>
    <row r="4553" spans="1:12" x14ac:dyDescent="0.3">
      <c r="A4553" s="104" t="s">
        <v>9477</v>
      </c>
      <c r="B4553" s="104" t="s">
        <v>9478</v>
      </c>
      <c r="C4553" s="105">
        <v>59954838</v>
      </c>
      <c r="D4553" s="105">
        <v>78662862</v>
      </c>
      <c r="E4553" s="106">
        <f t="shared" si="497"/>
        <v>1.3120352689469363</v>
      </c>
      <c r="F4553" s="107">
        <f t="shared" si="498"/>
        <v>72</v>
      </c>
      <c r="G4553" s="107">
        <f>COUNTIF(Data_Eksportir!$H$2:$H$3401,A4553)</f>
        <v>0</v>
      </c>
      <c r="H4553" s="104" t="str">
        <f t="shared" si="499"/>
        <v>1 – 5</v>
      </c>
      <c r="I4553" s="104" t="str">
        <f t="shared" si="500"/>
        <v>Belum terwakili</v>
      </c>
      <c r="J4553" s="106">
        <f t="shared" si="501"/>
        <v>78662862.004553005</v>
      </c>
      <c r="K4553" s="105">
        <f t="shared" si="502"/>
        <v>78662862</v>
      </c>
      <c r="L4553" s="106">
        <f t="shared" si="503"/>
        <v>78662862.004553005</v>
      </c>
    </row>
    <row r="4554" spans="1:12" x14ac:dyDescent="0.3">
      <c r="A4554" s="104" t="s">
        <v>9479</v>
      </c>
      <c r="B4554" s="104" t="s">
        <v>9480</v>
      </c>
      <c r="C4554" s="105">
        <v>10461947898</v>
      </c>
      <c r="D4554" s="105">
        <v>14941057707</v>
      </c>
      <c r="E4554" s="106">
        <f t="shared" si="497"/>
        <v>1.4281334463399753</v>
      </c>
      <c r="F4554" s="107">
        <f t="shared" si="498"/>
        <v>72</v>
      </c>
      <c r="G4554" s="107">
        <f>COUNTIF(Data_Eksportir!$H$2:$H$3401,A4554)</f>
        <v>0</v>
      </c>
      <c r="H4554" s="104" t="str">
        <f t="shared" si="499"/>
        <v>1 – 5</v>
      </c>
      <c r="I4554" s="104" t="str">
        <f t="shared" si="500"/>
        <v>Belum terwakili</v>
      </c>
      <c r="J4554" s="106">
        <f t="shared" si="501"/>
        <v>14941057707.004555</v>
      </c>
      <c r="K4554" s="105">
        <f t="shared" si="502"/>
        <v>14941057707</v>
      </c>
      <c r="L4554" s="106">
        <f t="shared" si="503"/>
        <v>14941057707.004555</v>
      </c>
    </row>
    <row r="4555" spans="1:12" x14ac:dyDescent="0.3">
      <c r="A4555" s="104" t="s">
        <v>9481</v>
      </c>
      <c r="B4555" s="104" t="s">
        <v>9482</v>
      </c>
      <c r="C4555" s="105">
        <v>19340</v>
      </c>
      <c r="D4555" s="105">
        <v>51276</v>
      </c>
      <c r="E4555" s="106">
        <f t="shared" si="497"/>
        <v>2.6512926577042397</v>
      </c>
      <c r="F4555" s="107">
        <f t="shared" si="498"/>
        <v>72</v>
      </c>
      <c r="G4555" s="107">
        <f>COUNTIF(Data_Eksportir!$H$2:$H$3401,A4555)</f>
        <v>0</v>
      </c>
      <c r="H4555" s="104" t="str">
        <f t="shared" si="499"/>
        <v>1 – 5</v>
      </c>
      <c r="I4555" s="104" t="str">
        <f t="shared" si="500"/>
        <v>Di bawah ambang nilai</v>
      </c>
      <c r="J4555" s="106">
        <f t="shared" si="501"/>
        <v>51276.004555</v>
      </c>
      <c r="K4555" s="105">
        <f t="shared" si="502"/>
        <v>0</v>
      </c>
      <c r="L4555" s="106">
        <f t="shared" si="503"/>
        <v>0</v>
      </c>
    </row>
    <row r="4556" spans="1:12" x14ac:dyDescent="0.3">
      <c r="A4556" s="104" t="s">
        <v>9483</v>
      </c>
      <c r="B4556" s="104" t="s">
        <v>9484</v>
      </c>
      <c r="C4556" s="105">
        <v>43733</v>
      </c>
      <c r="D4556" s="105">
        <v>19652</v>
      </c>
      <c r="E4556" s="106">
        <f t="shared" si="497"/>
        <v>0.44936318112180734</v>
      </c>
      <c r="F4556" s="107">
        <f t="shared" si="498"/>
        <v>72</v>
      </c>
      <c r="G4556" s="107">
        <f>COUNTIF(Data_Eksportir!$H$2:$H$3401,A4556)</f>
        <v>0</v>
      </c>
      <c r="H4556" s="104" t="str">
        <f t="shared" si="499"/>
        <v>Di bawah 1</v>
      </c>
      <c r="I4556" s="104" t="str">
        <f t="shared" si="500"/>
        <v>Di bawah ambang nilai</v>
      </c>
      <c r="J4556" s="106">
        <f t="shared" si="501"/>
        <v>19652.004556</v>
      </c>
      <c r="K4556" s="105">
        <f t="shared" si="502"/>
        <v>0</v>
      </c>
      <c r="L4556" s="106">
        <f t="shared" si="503"/>
        <v>0</v>
      </c>
    </row>
    <row r="4557" spans="1:12" x14ac:dyDescent="0.3">
      <c r="A4557" s="104" t="s">
        <v>9485</v>
      </c>
      <c r="B4557" s="104" t="s">
        <v>9486</v>
      </c>
      <c r="C4557" s="105">
        <v>50059016</v>
      </c>
      <c r="D4557" s="105">
        <v>64960319</v>
      </c>
      <c r="E4557" s="106">
        <f t="shared" si="497"/>
        <v>1.2976747085879594</v>
      </c>
      <c r="F4557" s="107">
        <f t="shared" si="498"/>
        <v>72</v>
      </c>
      <c r="G4557" s="107">
        <f>COUNTIF(Data_Eksportir!$H$2:$H$3401,A4557)</f>
        <v>4</v>
      </c>
      <c r="H4557" s="104" t="str">
        <f t="shared" si="499"/>
        <v>1 – 5</v>
      </c>
      <c r="I4557" s="104" t="str">
        <f t="shared" si="500"/>
        <v>Terwakili</v>
      </c>
      <c r="J4557" s="106">
        <f t="shared" si="501"/>
        <v>64960319.004556999</v>
      </c>
      <c r="K4557" s="105">
        <f t="shared" si="502"/>
        <v>12992063.800000001</v>
      </c>
      <c r="L4557" s="106">
        <f t="shared" si="503"/>
        <v>12992063.804557001</v>
      </c>
    </row>
    <row r="4558" spans="1:12" x14ac:dyDescent="0.3">
      <c r="A4558" s="104" t="s">
        <v>9487</v>
      </c>
      <c r="B4558" s="104" t="s">
        <v>9488</v>
      </c>
      <c r="C4558" s="105">
        <v>524321</v>
      </c>
      <c r="D4558" s="105">
        <v>395318</v>
      </c>
      <c r="E4558" s="106">
        <f t="shared" si="497"/>
        <v>0.75396179058248669</v>
      </c>
      <c r="F4558" s="107">
        <f t="shared" si="498"/>
        <v>72</v>
      </c>
      <c r="G4558" s="107">
        <f>COUNTIF(Data_Eksportir!$H$2:$H$3401,A4558)</f>
        <v>4</v>
      </c>
      <c r="H4558" s="104" t="str">
        <f t="shared" si="499"/>
        <v>Di bawah 1</v>
      </c>
      <c r="I4558" s="104" t="str">
        <f t="shared" si="500"/>
        <v>Di bawah ambang nilai</v>
      </c>
      <c r="J4558" s="106">
        <f t="shared" si="501"/>
        <v>395318.00455800002</v>
      </c>
      <c r="K4558" s="105">
        <f t="shared" si="502"/>
        <v>0</v>
      </c>
      <c r="L4558" s="106">
        <f t="shared" si="503"/>
        <v>0</v>
      </c>
    </row>
    <row r="4559" spans="1:12" x14ac:dyDescent="0.3">
      <c r="A4559" s="104" t="s">
        <v>9489</v>
      </c>
      <c r="B4559" s="104" t="s">
        <v>9490</v>
      </c>
      <c r="C4559" s="105">
        <v>141922</v>
      </c>
      <c r="D4559" s="105">
        <v>40144</v>
      </c>
      <c r="E4559" s="106">
        <f t="shared" si="497"/>
        <v>0.28285959893462609</v>
      </c>
      <c r="F4559" s="107">
        <f t="shared" si="498"/>
        <v>72</v>
      </c>
      <c r="G4559" s="107">
        <f>COUNTIF(Data_Eksportir!$H$2:$H$3401,A4559)</f>
        <v>0</v>
      </c>
      <c r="H4559" s="104" t="str">
        <f t="shared" si="499"/>
        <v>Di bawah 1</v>
      </c>
      <c r="I4559" s="104" t="str">
        <f t="shared" si="500"/>
        <v>Di bawah ambang nilai</v>
      </c>
      <c r="J4559" s="106">
        <f t="shared" si="501"/>
        <v>40144.004559000001</v>
      </c>
      <c r="K4559" s="105">
        <f t="shared" si="502"/>
        <v>0</v>
      </c>
      <c r="L4559" s="106">
        <f t="shared" si="503"/>
        <v>0</v>
      </c>
    </row>
    <row r="4560" spans="1:12" x14ac:dyDescent="0.3">
      <c r="A4560" s="104" t="s">
        <v>9491</v>
      </c>
      <c r="B4560" s="104" t="s">
        <v>9492</v>
      </c>
      <c r="C4560" s="105">
        <v>9724</v>
      </c>
      <c r="D4560" s="105">
        <v>57615</v>
      </c>
      <c r="E4560" s="106">
        <f t="shared" si="497"/>
        <v>5.9250308515014396</v>
      </c>
      <c r="F4560" s="107">
        <f t="shared" si="498"/>
        <v>72</v>
      </c>
      <c r="G4560" s="107">
        <f>COUNTIF(Data_Eksportir!$H$2:$H$3401,A4560)</f>
        <v>0</v>
      </c>
      <c r="H4560" s="104" t="str">
        <f t="shared" si="499"/>
        <v>5 – 20</v>
      </c>
      <c r="I4560" s="104" t="str">
        <f t="shared" si="500"/>
        <v>Di bawah ambang nilai</v>
      </c>
      <c r="J4560" s="106">
        <f t="shared" si="501"/>
        <v>57615.004560000001</v>
      </c>
      <c r="K4560" s="105">
        <f t="shared" si="502"/>
        <v>0</v>
      </c>
      <c r="L4560" s="106">
        <f t="shared" si="503"/>
        <v>0</v>
      </c>
    </row>
    <row r="4561" spans="1:12" x14ac:dyDescent="0.3">
      <c r="A4561" s="104" t="s">
        <v>9493</v>
      </c>
      <c r="B4561" s="104" t="s">
        <v>9494</v>
      </c>
      <c r="C4561" s="105">
        <v>98802</v>
      </c>
      <c r="D4561" s="105">
        <v>72010</v>
      </c>
      <c r="E4561" s="106">
        <f t="shared" si="497"/>
        <v>0.72883140017408554</v>
      </c>
      <c r="F4561" s="107">
        <f t="shared" si="498"/>
        <v>72</v>
      </c>
      <c r="G4561" s="107">
        <f>COUNTIF(Data_Eksportir!$H$2:$H$3401,A4561)</f>
        <v>0</v>
      </c>
      <c r="H4561" s="104" t="str">
        <f t="shared" si="499"/>
        <v>Di bawah 1</v>
      </c>
      <c r="I4561" s="104" t="str">
        <f t="shared" si="500"/>
        <v>Di bawah ambang nilai</v>
      </c>
      <c r="J4561" s="106">
        <f t="shared" si="501"/>
        <v>72010.004560999994</v>
      </c>
      <c r="K4561" s="105">
        <f t="shared" si="502"/>
        <v>0</v>
      </c>
      <c r="L4561" s="106">
        <f t="shared" si="503"/>
        <v>0</v>
      </c>
    </row>
    <row r="4562" spans="1:12" x14ac:dyDescent="0.3">
      <c r="A4562" s="104" t="s">
        <v>9495</v>
      </c>
      <c r="B4562" s="104" t="s">
        <v>9496</v>
      </c>
      <c r="C4562" s="105">
        <v>65377</v>
      </c>
      <c r="D4562" s="105">
        <v>1480261</v>
      </c>
      <c r="E4562" s="106">
        <f t="shared" si="497"/>
        <v>22.64192300044358</v>
      </c>
      <c r="F4562" s="107">
        <f t="shared" si="498"/>
        <v>72</v>
      </c>
      <c r="G4562" s="107">
        <f>COUNTIF(Data_Eksportir!$H$2:$H$3401,A4562)</f>
        <v>0</v>
      </c>
      <c r="H4562" s="104" t="str">
        <f t="shared" si="499"/>
        <v>20 – 100</v>
      </c>
      <c r="I4562" s="104" t="str">
        <f t="shared" si="500"/>
        <v>Di bawah ambang nilai</v>
      </c>
      <c r="J4562" s="106">
        <f t="shared" si="501"/>
        <v>1480261.004562</v>
      </c>
      <c r="K4562" s="105">
        <f t="shared" si="502"/>
        <v>0</v>
      </c>
      <c r="L4562" s="106">
        <f t="shared" si="503"/>
        <v>0</v>
      </c>
    </row>
    <row r="4563" spans="1:12" x14ac:dyDescent="0.3">
      <c r="A4563" s="104" t="s">
        <v>9497</v>
      </c>
      <c r="B4563" s="104" t="s">
        <v>9498</v>
      </c>
      <c r="C4563" s="105">
        <v>1298333980</v>
      </c>
      <c r="D4563" s="105">
        <v>571824464</v>
      </c>
      <c r="E4563" s="106">
        <f t="shared" si="497"/>
        <v>0.4404294063073047</v>
      </c>
      <c r="F4563" s="107">
        <f t="shared" si="498"/>
        <v>72</v>
      </c>
      <c r="G4563" s="107">
        <f>COUNTIF(Data_Eksportir!$H$2:$H$3401,A4563)</f>
        <v>0</v>
      </c>
      <c r="H4563" s="104" t="str">
        <f t="shared" si="499"/>
        <v>Di bawah 1</v>
      </c>
      <c r="I4563" s="104" t="str">
        <f t="shared" si="500"/>
        <v>Belum terwakili</v>
      </c>
      <c r="J4563" s="106">
        <f t="shared" si="501"/>
        <v>571824464.00456297</v>
      </c>
      <c r="K4563" s="105">
        <f t="shared" si="502"/>
        <v>571824464</v>
      </c>
      <c r="L4563" s="106">
        <f t="shared" si="503"/>
        <v>571824464.00456297</v>
      </c>
    </row>
    <row r="4564" spans="1:12" x14ac:dyDescent="0.3">
      <c r="A4564" s="104" t="s">
        <v>9499</v>
      </c>
      <c r="B4564" s="104" t="s">
        <v>9500</v>
      </c>
      <c r="C4564" s="105">
        <v>599012820</v>
      </c>
      <c r="D4564" s="105">
        <v>265834566</v>
      </c>
      <c r="E4564" s="106">
        <f t="shared" si="497"/>
        <v>0.44378777402460268</v>
      </c>
      <c r="F4564" s="107">
        <f t="shared" si="498"/>
        <v>72</v>
      </c>
      <c r="G4564" s="107">
        <f>COUNTIF(Data_Eksportir!$H$2:$H$3401,A4564)</f>
        <v>0</v>
      </c>
      <c r="H4564" s="104" t="str">
        <f t="shared" si="499"/>
        <v>Di bawah 1</v>
      </c>
      <c r="I4564" s="104" t="str">
        <f t="shared" si="500"/>
        <v>Belum terwakili</v>
      </c>
      <c r="J4564" s="106">
        <f t="shared" si="501"/>
        <v>265834566.00456399</v>
      </c>
      <c r="K4564" s="105">
        <f t="shared" si="502"/>
        <v>265834566</v>
      </c>
      <c r="L4564" s="106">
        <f t="shared" si="503"/>
        <v>265834566.00456399</v>
      </c>
    </row>
    <row r="4565" spans="1:12" x14ac:dyDescent="0.3">
      <c r="A4565" s="104" t="s">
        <v>9501</v>
      </c>
      <c r="B4565" s="104" t="s">
        <v>9502</v>
      </c>
      <c r="C4565" s="105">
        <v>3747</v>
      </c>
      <c r="D4565" s="105">
        <v>14057</v>
      </c>
      <c r="E4565" s="106">
        <f t="shared" si="497"/>
        <v>3.7515345609821189</v>
      </c>
      <c r="F4565" s="107">
        <f t="shared" si="498"/>
        <v>72</v>
      </c>
      <c r="G4565" s="107">
        <f>COUNTIF(Data_Eksportir!$H$2:$H$3401,A4565)</f>
        <v>0</v>
      </c>
      <c r="H4565" s="104" t="str">
        <f t="shared" si="499"/>
        <v>1 – 5</v>
      </c>
      <c r="I4565" s="104" t="str">
        <f t="shared" si="500"/>
        <v>Di bawah ambang nilai</v>
      </c>
      <c r="J4565" s="106">
        <f t="shared" si="501"/>
        <v>14057.004564999999</v>
      </c>
      <c r="K4565" s="105">
        <f t="shared" si="502"/>
        <v>0</v>
      </c>
      <c r="L4565" s="106">
        <f t="shared" si="503"/>
        <v>0</v>
      </c>
    </row>
    <row r="4566" spans="1:12" x14ac:dyDescent="0.3">
      <c r="A4566" s="104" t="s">
        <v>9503</v>
      </c>
      <c r="B4566" s="104" t="s">
        <v>9504</v>
      </c>
      <c r="C4566" s="105">
        <v>5744</v>
      </c>
      <c r="D4566" s="105">
        <v>10585</v>
      </c>
      <c r="E4566" s="106">
        <f t="shared" si="497"/>
        <v>1.8427924791086352</v>
      </c>
      <c r="F4566" s="107">
        <f t="shared" si="498"/>
        <v>72</v>
      </c>
      <c r="G4566" s="107">
        <f>COUNTIF(Data_Eksportir!$H$2:$H$3401,A4566)</f>
        <v>0</v>
      </c>
      <c r="H4566" s="104" t="str">
        <f t="shared" si="499"/>
        <v>1 – 5</v>
      </c>
      <c r="I4566" s="104" t="str">
        <f t="shared" si="500"/>
        <v>Di bawah ambang nilai</v>
      </c>
      <c r="J4566" s="106">
        <f t="shared" si="501"/>
        <v>10585.004566</v>
      </c>
      <c r="K4566" s="105">
        <f t="shared" si="502"/>
        <v>0</v>
      </c>
      <c r="L4566" s="106">
        <f t="shared" si="503"/>
        <v>0</v>
      </c>
    </row>
    <row r="4567" spans="1:12" x14ac:dyDescent="0.3">
      <c r="A4567" s="104" t="s">
        <v>9505</v>
      </c>
      <c r="B4567" s="104" t="s">
        <v>9506</v>
      </c>
      <c r="C4567" s="105">
        <v>377848460</v>
      </c>
      <c r="D4567" s="105">
        <v>167555901</v>
      </c>
      <c r="E4567" s="106">
        <f t="shared" si="497"/>
        <v>0.44344735717594297</v>
      </c>
      <c r="F4567" s="107">
        <f t="shared" si="498"/>
        <v>72</v>
      </c>
      <c r="G4567" s="107">
        <f>COUNTIF(Data_Eksportir!$H$2:$H$3401,A4567)</f>
        <v>0</v>
      </c>
      <c r="H4567" s="104" t="str">
        <f t="shared" si="499"/>
        <v>Di bawah 1</v>
      </c>
      <c r="I4567" s="104" t="str">
        <f t="shared" si="500"/>
        <v>Belum terwakili</v>
      </c>
      <c r="J4567" s="106">
        <f t="shared" si="501"/>
        <v>167555901.004567</v>
      </c>
      <c r="K4567" s="105">
        <f t="shared" si="502"/>
        <v>167555901</v>
      </c>
      <c r="L4567" s="106">
        <f t="shared" si="503"/>
        <v>167555901.004567</v>
      </c>
    </row>
    <row r="4568" spans="1:12" x14ac:dyDescent="0.3">
      <c r="A4568" s="104" t="s">
        <v>9507</v>
      </c>
      <c r="B4568" s="104" t="s">
        <v>9508</v>
      </c>
      <c r="C4568" s="105">
        <v>27289</v>
      </c>
      <c r="D4568" s="105">
        <v>17692</v>
      </c>
      <c r="E4568" s="106">
        <f t="shared" si="497"/>
        <v>0.64831983583128738</v>
      </c>
      <c r="F4568" s="107">
        <f t="shared" si="498"/>
        <v>72</v>
      </c>
      <c r="G4568" s="107">
        <f>COUNTIF(Data_Eksportir!$H$2:$H$3401,A4568)</f>
        <v>0</v>
      </c>
      <c r="H4568" s="104" t="str">
        <f t="shared" si="499"/>
        <v>Di bawah 1</v>
      </c>
      <c r="I4568" s="104" t="str">
        <f t="shared" si="500"/>
        <v>Di bawah ambang nilai</v>
      </c>
      <c r="J4568" s="106">
        <f t="shared" si="501"/>
        <v>17692.004568</v>
      </c>
      <c r="K4568" s="105">
        <f t="shared" si="502"/>
        <v>0</v>
      </c>
      <c r="L4568" s="106">
        <f t="shared" si="503"/>
        <v>0</v>
      </c>
    </row>
    <row r="4569" spans="1:12" x14ac:dyDescent="0.3">
      <c r="A4569" s="104" t="s">
        <v>9509</v>
      </c>
      <c r="B4569" s="104" t="s">
        <v>9510</v>
      </c>
      <c r="C4569" s="105">
        <v>22655</v>
      </c>
      <c r="D4569" s="105">
        <v>21046</v>
      </c>
      <c r="E4569" s="106">
        <f t="shared" si="497"/>
        <v>0.92897815051864929</v>
      </c>
      <c r="F4569" s="107">
        <f t="shared" si="498"/>
        <v>72</v>
      </c>
      <c r="G4569" s="107">
        <f>COUNTIF(Data_Eksportir!$H$2:$H$3401,A4569)</f>
        <v>0</v>
      </c>
      <c r="H4569" s="104" t="str">
        <f t="shared" si="499"/>
        <v>Di bawah 1</v>
      </c>
      <c r="I4569" s="104" t="str">
        <f t="shared" si="500"/>
        <v>Di bawah ambang nilai</v>
      </c>
      <c r="J4569" s="106">
        <f t="shared" si="501"/>
        <v>21046.004569000001</v>
      </c>
      <c r="K4569" s="105">
        <f t="shared" si="502"/>
        <v>0</v>
      </c>
      <c r="L4569" s="106">
        <f t="shared" si="503"/>
        <v>0</v>
      </c>
    </row>
    <row r="4570" spans="1:12" x14ac:dyDescent="0.3">
      <c r="A4570" s="104" t="s">
        <v>9511</v>
      </c>
      <c r="B4570" s="104" t="s">
        <v>9512</v>
      </c>
      <c r="C4570" s="105">
        <v>1643</v>
      </c>
      <c r="D4570" s="105">
        <v>3399</v>
      </c>
      <c r="E4570" s="106">
        <f t="shared" si="497"/>
        <v>2.0687766281192941</v>
      </c>
      <c r="F4570" s="107">
        <f t="shared" si="498"/>
        <v>72</v>
      </c>
      <c r="G4570" s="107">
        <f>COUNTIF(Data_Eksportir!$H$2:$H$3401,A4570)</f>
        <v>0</v>
      </c>
      <c r="H4570" s="104" t="str">
        <f t="shared" si="499"/>
        <v>1 – 5</v>
      </c>
      <c r="I4570" s="104" t="str">
        <f t="shared" si="500"/>
        <v>Di bawah ambang nilai</v>
      </c>
      <c r="J4570" s="106">
        <f t="shared" si="501"/>
        <v>3399.0045700000001</v>
      </c>
      <c r="K4570" s="105">
        <f t="shared" si="502"/>
        <v>0</v>
      </c>
      <c r="L4570" s="106">
        <f t="shared" si="503"/>
        <v>0</v>
      </c>
    </row>
    <row r="4571" spans="1:12" x14ac:dyDescent="0.3">
      <c r="A4571" s="104" t="s">
        <v>9513</v>
      </c>
      <c r="B4571" s="104" t="s">
        <v>9514</v>
      </c>
      <c r="C4571" s="105">
        <v>10</v>
      </c>
      <c r="D4571" s="105">
        <v>1483</v>
      </c>
      <c r="E4571" s="106">
        <f t="shared" si="497"/>
        <v>148.30000000000001</v>
      </c>
      <c r="F4571" s="107">
        <f t="shared" si="498"/>
        <v>72</v>
      </c>
      <c r="G4571" s="107">
        <f>COUNTIF(Data_Eksportir!$H$2:$H$3401,A4571)</f>
        <v>0</v>
      </c>
      <c r="H4571" s="104" t="str">
        <f t="shared" si="499"/>
        <v>100 ke atas</v>
      </c>
      <c r="I4571" s="104" t="str">
        <f t="shared" si="500"/>
        <v>Di bawah ambang nilai</v>
      </c>
      <c r="J4571" s="106">
        <f t="shared" si="501"/>
        <v>1483.0045709999999</v>
      </c>
      <c r="K4571" s="105">
        <f t="shared" si="502"/>
        <v>0</v>
      </c>
      <c r="L4571" s="106">
        <f t="shared" si="503"/>
        <v>0</v>
      </c>
    </row>
    <row r="4572" spans="1:12" x14ac:dyDescent="0.3">
      <c r="A4572" s="104" t="s">
        <v>9515</v>
      </c>
      <c r="B4572" s="104" t="s">
        <v>9516</v>
      </c>
      <c r="C4572" s="105">
        <v>48249</v>
      </c>
      <c r="D4572" s="105">
        <v>24429</v>
      </c>
      <c r="E4572" s="106">
        <f t="shared" si="497"/>
        <v>0.50631101162718395</v>
      </c>
      <c r="F4572" s="107">
        <f t="shared" si="498"/>
        <v>72</v>
      </c>
      <c r="G4572" s="107">
        <f>COUNTIF(Data_Eksportir!$H$2:$H$3401,A4572)</f>
        <v>0</v>
      </c>
      <c r="H4572" s="104" t="str">
        <f t="shared" si="499"/>
        <v>Di bawah 1</v>
      </c>
      <c r="I4572" s="104" t="str">
        <f t="shared" si="500"/>
        <v>Di bawah ambang nilai</v>
      </c>
      <c r="J4572" s="106">
        <f t="shared" si="501"/>
        <v>24429.004572000002</v>
      </c>
      <c r="K4572" s="105">
        <f t="shared" si="502"/>
        <v>0</v>
      </c>
      <c r="L4572" s="106">
        <f t="shared" si="503"/>
        <v>0</v>
      </c>
    </row>
    <row r="4573" spans="1:12" x14ac:dyDescent="0.3">
      <c r="A4573" s="104" t="s">
        <v>9517</v>
      </c>
      <c r="B4573" s="104" t="s">
        <v>9518</v>
      </c>
      <c r="C4573" s="105">
        <v>487</v>
      </c>
      <c r="D4573" s="105">
        <v>108</v>
      </c>
      <c r="E4573" s="106">
        <f t="shared" si="497"/>
        <v>0.22176591375770022</v>
      </c>
      <c r="F4573" s="107">
        <f t="shared" si="498"/>
        <v>72</v>
      </c>
      <c r="G4573" s="107">
        <f>COUNTIF(Data_Eksportir!$H$2:$H$3401,A4573)</f>
        <v>0</v>
      </c>
      <c r="H4573" s="104" t="str">
        <f t="shared" si="499"/>
        <v>Di bawah 1</v>
      </c>
      <c r="I4573" s="104" t="str">
        <f t="shared" si="500"/>
        <v>Di bawah ambang nilai</v>
      </c>
      <c r="J4573" s="106">
        <f t="shared" si="501"/>
        <v>108.00457299999999</v>
      </c>
      <c r="K4573" s="105">
        <f t="shared" si="502"/>
        <v>0</v>
      </c>
      <c r="L4573" s="106">
        <f t="shared" si="503"/>
        <v>0</v>
      </c>
    </row>
    <row r="4574" spans="1:12" x14ac:dyDescent="0.3">
      <c r="A4574" s="104" t="s">
        <v>9519</v>
      </c>
      <c r="B4574" s="104" t="s">
        <v>9520</v>
      </c>
      <c r="C4574" s="105">
        <v>96093080</v>
      </c>
      <c r="D4574" s="105">
        <v>49476527</v>
      </c>
      <c r="E4574" s="106">
        <f t="shared" si="497"/>
        <v>0.5148812692859881</v>
      </c>
      <c r="F4574" s="107">
        <f t="shared" si="498"/>
        <v>72</v>
      </c>
      <c r="G4574" s="107">
        <f>COUNTIF(Data_Eksportir!$H$2:$H$3401,A4574)</f>
        <v>0</v>
      </c>
      <c r="H4574" s="104" t="str">
        <f t="shared" si="499"/>
        <v>Di bawah 1</v>
      </c>
      <c r="I4574" s="104" t="str">
        <f t="shared" si="500"/>
        <v>Belum terwakili</v>
      </c>
      <c r="J4574" s="106">
        <f t="shared" si="501"/>
        <v>49476527.004574001</v>
      </c>
      <c r="K4574" s="105">
        <f t="shared" si="502"/>
        <v>49476527</v>
      </c>
      <c r="L4574" s="106">
        <f t="shared" si="503"/>
        <v>49476527.004574001</v>
      </c>
    </row>
    <row r="4575" spans="1:12" x14ac:dyDescent="0.3">
      <c r="A4575" s="104" t="s">
        <v>9521</v>
      </c>
      <c r="B4575" s="104" t="s">
        <v>9522</v>
      </c>
      <c r="C4575" s="105">
        <v>410806072</v>
      </c>
      <c r="D4575" s="105">
        <v>210079480</v>
      </c>
      <c r="E4575" s="106">
        <f t="shared" si="497"/>
        <v>0.51138358052312338</v>
      </c>
      <c r="F4575" s="107">
        <f t="shared" si="498"/>
        <v>72</v>
      </c>
      <c r="G4575" s="107">
        <f>COUNTIF(Data_Eksportir!$H$2:$H$3401,A4575)</f>
        <v>0</v>
      </c>
      <c r="H4575" s="104" t="str">
        <f t="shared" si="499"/>
        <v>Di bawah 1</v>
      </c>
      <c r="I4575" s="104" t="str">
        <f t="shared" si="500"/>
        <v>Belum terwakili</v>
      </c>
      <c r="J4575" s="106">
        <f t="shared" si="501"/>
        <v>210079480.00457501</v>
      </c>
      <c r="K4575" s="105">
        <f t="shared" si="502"/>
        <v>210079480</v>
      </c>
      <c r="L4575" s="106">
        <f t="shared" si="503"/>
        <v>210079480.00457501</v>
      </c>
    </row>
    <row r="4576" spans="1:12" x14ac:dyDescent="0.3">
      <c r="A4576" s="104" t="s">
        <v>9523</v>
      </c>
      <c r="B4576" s="104" t="s">
        <v>9524</v>
      </c>
      <c r="C4576" s="105">
        <v>913875685</v>
      </c>
      <c r="D4576" s="105">
        <v>459942828</v>
      </c>
      <c r="E4576" s="106">
        <f t="shared" si="497"/>
        <v>0.50328817753806421</v>
      </c>
      <c r="F4576" s="107">
        <f t="shared" si="498"/>
        <v>72</v>
      </c>
      <c r="G4576" s="107">
        <f>COUNTIF(Data_Eksportir!$H$2:$H$3401,A4576)</f>
        <v>0</v>
      </c>
      <c r="H4576" s="104" t="str">
        <f t="shared" si="499"/>
        <v>Di bawah 1</v>
      </c>
      <c r="I4576" s="104" t="str">
        <f t="shared" si="500"/>
        <v>Belum terwakili</v>
      </c>
      <c r="J4576" s="106">
        <f t="shared" si="501"/>
        <v>459942828.00457603</v>
      </c>
      <c r="K4576" s="105">
        <f t="shared" si="502"/>
        <v>459942828</v>
      </c>
      <c r="L4576" s="106">
        <f t="shared" si="503"/>
        <v>459942828.00457603</v>
      </c>
    </row>
    <row r="4577" spans="1:12" x14ac:dyDescent="0.3">
      <c r="A4577" s="104" t="s">
        <v>9525</v>
      </c>
      <c r="B4577" s="104" t="s">
        <v>9526</v>
      </c>
      <c r="C4577" s="105">
        <v>157535170</v>
      </c>
      <c r="D4577" s="105">
        <v>79212080</v>
      </c>
      <c r="E4577" s="106">
        <f t="shared" si="497"/>
        <v>0.50282156041727066</v>
      </c>
      <c r="F4577" s="107">
        <f t="shared" si="498"/>
        <v>72</v>
      </c>
      <c r="G4577" s="107">
        <f>COUNTIF(Data_Eksportir!$H$2:$H$3401,A4577)</f>
        <v>0</v>
      </c>
      <c r="H4577" s="104" t="str">
        <f t="shared" si="499"/>
        <v>Di bawah 1</v>
      </c>
      <c r="I4577" s="104" t="str">
        <f t="shared" si="500"/>
        <v>Belum terwakili</v>
      </c>
      <c r="J4577" s="106">
        <f t="shared" si="501"/>
        <v>79212080.004576996</v>
      </c>
      <c r="K4577" s="105">
        <f t="shared" si="502"/>
        <v>79212080</v>
      </c>
      <c r="L4577" s="106">
        <f t="shared" si="503"/>
        <v>79212080.004576996</v>
      </c>
    </row>
    <row r="4578" spans="1:12" x14ac:dyDescent="0.3">
      <c r="A4578" s="104" t="s">
        <v>9527</v>
      </c>
      <c r="B4578" s="104" t="s">
        <v>9528</v>
      </c>
      <c r="C4578" s="105">
        <v>13352181</v>
      </c>
      <c r="D4578" s="105">
        <v>306</v>
      </c>
      <c r="E4578" s="106">
        <f t="shared" si="497"/>
        <v>2.2917604247575733E-5</v>
      </c>
      <c r="F4578" s="107">
        <f t="shared" si="498"/>
        <v>72</v>
      </c>
      <c r="G4578" s="107">
        <f>COUNTIF(Data_Eksportir!$H$2:$H$3401,A4578)</f>
        <v>0</v>
      </c>
      <c r="H4578" s="104" t="str">
        <f t="shared" si="499"/>
        <v>Di bawah 1</v>
      </c>
      <c r="I4578" s="104" t="str">
        <f t="shared" si="500"/>
        <v>Di bawah ambang nilai</v>
      </c>
      <c r="J4578" s="106">
        <f t="shared" si="501"/>
        <v>306.00457799999998</v>
      </c>
      <c r="K4578" s="105">
        <f t="shared" si="502"/>
        <v>0</v>
      </c>
      <c r="L4578" s="106">
        <f t="shared" si="503"/>
        <v>0</v>
      </c>
    </row>
    <row r="4579" spans="1:12" x14ac:dyDescent="0.3">
      <c r="A4579" s="104" t="s">
        <v>9529</v>
      </c>
      <c r="B4579" s="104" t="s">
        <v>9530</v>
      </c>
      <c r="C4579" s="105">
        <v>1124227</v>
      </c>
      <c r="D4579" s="105">
        <v>277045</v>
      </c>
      <c r="E4579" s="106">
        <f t="shared" si="497"/>
        <v>0.24643154807703427</v>
      </c>
      <c r="F4579" s="107">
        <f t="shared" si="498"/>
        <v>72</v>
      </c>
      <c r="G4579" s="107">
        <f>COUNTIF(Data_Eksportir!$H$2:$H$3401,A4579)</f>
        <v>0</v>
      </c>
      <c r="H4579" s="104" t="str">
        <f t="shared" si="499"/>
        <v>Di bawah 1</v>
      </c>
      <c r="I4579" s="104" t="str">
        <f t="shared" si="500"/>
        <v>Di bawah ambang nilai</v>
      </c>
      <c r="J4579" s="106">
        <f t="shared" si="501"/>
        <v>277045.004579</v>
      </c>
      <c r="K4579" s="105">
        <f t="shared" si="502"/>
        <v>0</v>
      </c>
      <c r="L4579" s="106">
        <f t="shared" si="503"/>
        <v>0</v>
      </c>
    </row>
    <row r="4580" spans="1:12" x14ac:dyDescent="0.3">
      <c r="A4580" s="104" t="s">
        <v>9531</v>
      </c>
      <c r="B4580" s="104" t="s">
        <v>9532</v>
      </c>
      <c r="C4580" s="105">
        <v>477165567</v>
      </c>
      <c r="D4580" s="105">
        <v>270964106</v>
      </c>
      <c r="E4580" s="106">
        <f t="shared" si="497"/>
        <v>0.5678618172379567</v>
      </c>
      <c r="F4580" s="107">
        <f t="shared" si="498"/>
        <v>72</v>
      </c>
      <c r="G4580" s="107">
        <f>COUNTIF(Data_Eksportir!$H$2:$H$3401,A4580)</f>
        <v>0</v>
      </c>
      <c r="H4580" s="104" t="str">
        <f t="shared" si="499"/>
        <v>Di bawah 1</v>
      </c>
      <c r="I4580" s="104" t="str">
        <f t="shared" si="500"/>
        <v>Belum terwakili</v>
      </c>
      <c r="J4580" s="106">
        <f t="shared" si="501"/>
        <v>270964106.00458002</v>
      </c>
      <c r="K4580" s="105">
        <f t="shared" si="502"/>
        <v>270964106</v>
      </c>
      <c r="L4580" s="106">
        <f t="shared" si="503"/>
        <v>270964106.00458002</v>
      </c>
    </row>
    <row r="4581" spans="1:12" x14ac:dyDescent="0.3">
      <c r="A4581" s="104" t="s">
        <v>9533</v>
      </c>
      <c r="B4581" s="104" t="s">
        <v>9534</v>
      </c>
      <c r="C4581" s="105">
        <v>113749181</v>
      </c>
      <c r="D4581" s="105">
        <v>66822540</v>
      </c>
      <c r="E4581" s="106">
        <f t="shared" si="497"/>
        <v>0.58745513077584266</v>
      </c>
      <c r="F4581" s="107">
        <f t="shared" si="498"/>
        <v>72</v>
      </c>
      <c r="G4581" s="107">
        <f>COUNTIF(Data_Eksportir!$H$2:$H$3401,A4581)</f>
        <v>0</v>
      </c>
      <c r="H4581" s="104" t="str">
        <f t="shared" si="499"/>
        <v>Di bawah 1</v>
      </c>
      <c r="I4581" s="104" t="str">
        <f t="shared" si="500"/>
        <v>Belum terwakili</v>
      </c>
      <c r="J4581" s="106">
        <f t="shared" si="501"/>
        <v>66822540.004580997</v>
      </c>
      <c r="K4581" s="105">
        <f t="shared" si="502"/>
        <v>66822540</v>
      </c>
      <c r="L4581" s="106">
        <f t="shared" si="503"/>
        <v>66822540.004580997</v>
      </c>
    </row>
    <row r="4582" spans="1:12" x14ac:dyDescent="0.3">
      <c r="A4582" s="104" t="s">
        <v>9535</v>
      </c>
      <c r="B4582" s="104" t="s">
        <v>9536</v>
      </c>
      <c r="C4582" s="105">
        <v>11580</v>
      </c>
      <c r="D4582" s="105">
        <v>28079</v>
      </c>
      <c r="E4582" s="106">
        <f t="shared" si="497"/>
        <v>2.424784110535406</v>
      </c>
      <c r="F4582" s="107">
        <f t="shared" si="498"/>
        <v>72</v>
      </c>
      <c r="G4582" s="107">
        <f>COUNTIF(Data_Eksportir!$H$2:$H$3401,A4582)</f>
        <v>0</v>
      </c>
      <c r="H4582" s="104" t="str">
        <f t="shared" si="499"/>
        <v>1 – 5</v>
      </c>
      <c r="I4582" s="104" t="str">
        <f t="shared" si="500"/>
        <v>Di bawah ambang nilai</v>
      </c>
      <c r="J4582" s="106">
        <f t="shared" si="501"/>
        <v>28079.004582000001</v>
      </c>
      <c r="K4582" s="105">
        <f t="shared" si="502"/>
        <v>0</v>
      </c>
      <c r="L4582" s="106">
        <f t="shared" si="503"/>
        <v>0</v>
      </c>
    </row>
    <row r="4583" spans="1:12" x14ac:dyDescent="0.3">
      <c r="A4583" s="104" t="s">
        <v>9537</v>
      </c>
      <c r="B4583" s="104" t="s">
        <v>9538</v>
      </c>
      <c r="C4583" s="105">
        <v>3523</v>
      </c>
      <c r="D4583" s="105">
        <v>7577</v>
      </c>
      <c r="E4583" s="106">
        <f t="shared" si="497"/>
        <v>2.1507238149304571</v>
      </c>
      <c r="F4583" s="107">
        <f t="shared" si="498"/>
        <v>72</v>
      </c>
      <c r="G4583" s="107">
        <f>COUNTIF(Data_Eksportir!$H$2:$H$3401,A4583)</f>
        <v>0</v>
      </c>
      <c r="H4583" s="104" t="str">
        <f t="shared" si="499"/>
        <v>1 – 5</v>
      </c>
      <c r="I4583" s="104" t="str">
        <f t="shared" si="500"/>
        <v>Di bawah ambang nilai</v>
      </c>
      <c r="J4583" s="106">
        <f t="shared" si="501"/>
        <v>7577.0045829999999</v>
      </c>
      <c r="K4583" s="105">
        <f t="shared" si="502"/>
        <v>0</v>
      </c>
      <c r="L4583" s="106">
        <f t="shared" si="503"/>
        <v>0</v>
      </c>
    </row>
    <row r="4584" spans="1:12" x14ac:dyDescent="0.3">
      <c r="A4584" s="104" t="s">
        <v>9539</v>
      </c>
      <c r="B4584" s="104" t="s">
        <v>9540</v>
      </c>
      <c r="C4584" s="105">
        <v>1662621</v>
      </c>
      <c r="D4584" s="105">
        <v>350385</v>
      </c>
      <c r="E4584" s="106">
        <f t="shared" si="497"/>
        <v>0.21074255648160345</v>
      </c>
      <c r="F4584" s="107">
        <f t="shared" si="498"/>
        <v>72</v>
      </c>
      <c r="G4584" s="107">
        <f>COUNTIF(Data_Eksportir!$H$2:$H$3401,A4584)</f>
        <v>0</v>
      </c>
      <c r="H4584" s="104" t="str">
        <f t="shared" si="499"/>
        <v>Di bawah 1</v>
      </c>
      <c r="I4584" s="104" t="str">
        <f t="shared" si="500"/>
        <v>Di bawah ambang nilai</v>
      </c>
      <c r="J4584" s="106">
        <f t="shared" si="501"/>
        <v>350385.00458399998</v>
      </c>
      <c r="K4584" s="105">
        <f t="shared" si="502"/>
        <v>0</v>
      </c>
      <c r="L4584" s="106">
        <f t="shared" si="503"/>
        <v>0</v>
      </c>
    </row>
    <row r="4585" spans="1:12" x14ac:dyDescent="0.3">
      <c r="A4585" s="104" t="s">
        <v>9541</v>
      </c>
      <c r="B4585" s="104" t="s">
        <v>9542</v>
      </c>
      <c r="C4585" s="105">
        <v>177070</v>
      </c>
      <c r="D4585" s="105">
        <v>113736</v>
      </c>
      <c r="E4585" s="106">
        <f t="shared" si="497"/>
        <v>0.64232224543965666</v>
      </c>
      <c r="F4585" s="107">
        <f t="shared" si="498"/>
        <v>72</v>
      </c>
      <c r="G4585" s="107">
        <f>COUNTIF(Data_Eksportir!$H$2:$H$3401,A4585)</f>
        <v>0</v>
      </c>
      <c r="H4585" s="104" t="str">
        <f t="shared" si="499"/>
        <v>Di bawah 1</v>
      </c>
      <c r="I4585" s="104" t="str">
        <f t="shared" si="500"/>
        <v>Di bawah ambang nilai</v>
      </c>
      <c r="J4585" s="106">
        <f t="shared" si="501"/>
        <v>113736.004585</v>
      </c>
      <c r="K4585" s="105">
        <f t="shared" si="502"/>
        <v>0</v>
      </c>
      <c r="L4585" s="106">
        <f t="shared" si="503"/>
        <v>0</v>
      </c>
    </row>
    <row r="4586" spans="1:12" x14ac:dyDescent="0.3">
      <c r="A4586" s="104" t="s">
        <v>9543</v>
      </c>
      <c r="B4586" s="104" t="s">
        <v>9544</v>
      </c>
      <c r="C4586" s="105">
        <v>27349099</v>
      </c>
      <c r="D4586" s="105">
        <v>16328212</v>
      </c>
      <c r="E4586" s="106">
        <f t="shared" si="497"/>
        <v>0.59702924765455712</v>
      </c>
      <c r="F4586" s="107">
        <f t="shared" si="498"/>
        <v>72</v>
      </c>
      <c r="G4586" s="107">
        <f>COUNTIF(Data_Eksportir!$H$2:$H$3401,A4586)</f>
        <v>0</v>
      </c>
      <c r="H4586" s="104" t="str">
        <f t="shared" si="499"/>
        <v>Di bawah 1</v>
      </c>
      <c r="I4586" s="104" t="str">
        <f t="shared" si="500"/>
        <v>Belum terwakili</v>
      </c>
      <c r="J4586" s="106">
        <f t="shared" si="501"/>
        <v>16328212.004586</v>
      </c>
      <c r="K4586" s="105">
        <f t="shared" si="502"/>
        <v>16328212</v>
      </c>
      <c r="L4586" s="106">
        <f t="shared" si="503"/>
        <v>16328212.004586</v>
      </c>
    </row>
    <row r="4587" spans="1:12" x14ac:dyDescent="0.3">
      <c r="A4587" s="104" t="s">
        <v>9545</v>
      </c>
      <c r="B4587" s="104" t="s">
        <v>9546</v>
      </c>
      <c r="C4587" s="105">
        <v>9646</v>
      </c>
      <c r="D4587" s="105">
        <v>4841</v>
      </c>
      <c r="E4587" s="106">
        <f t="shared" si="497"/>
        <v>0.50186605846983201</v>
      </c>
      <c r="F4587" s="107">
        <f t="shared" si="498"/>
        <v>72</v>
      </c>
      <c r="G4587" s="107">
        <f>COUNTIF(Data_Eksportir!$H$2:$H$3401,A4587)</f>
        <v>0</v>
      </c>
      <c r="H4587" s="104" t="str">
        <f t="shared" si="499"/>
        <v>Di bawah 1</v>
      </c>
      <c r="I4587" s="104" t="str">
        <f t="shared" si="500"/>
        <v>Di bawah ambang nilai</v>
      </c>
      <c r="J4587" s="106">
        <f t="shared" si="501"/>
        <v>4841.0045870000004</v>
      </c>
      <c r="K4587" s="105">
        <f t="shared" si="502"/>
        <v>0</v>
      </c>
      <c r="L4587" s="106">
        <f t="shared" si="503"/>
        <v>0</v>
      </c>
    </row>
    <row r="4588" spans="1:12" x14ac:dyDescent="0.3">
      <c r="A4588" s="104" t="s">
        <v>9547</v>
      </c>
      <c r="B4588" s="104" t="s">
        <v>9548</v>
      </c>
      <c r="C4588" s="105">
        <v>41001171</v>
      </c>
      <c r="D4588" s="105">
        <v>21919168</v>
      </c>
      <c r="E4588" s="106">
        <f t="shared" si="497"/>
        <v>0.53459858500138935</v>
      </c>
      <c r="F4588" s="107">
        <f t="shared" si="498"/>
        <v>72</v>
      </c>
      <c r="G4588" s="107">
        <f>COUNTIF(Data_Eksportir!$H$2:$H$3401,A4588)</f>
        <v>0</v>
      </c>
      <c r="H4588" s="104" t="str">
        <f t="shared" si="499"/>
        <v>Di bawah 1</v>
      </c>
      <c r="I4588" s="104" t="str">
        <f t="shared" si="500"/>
        <v>Belum terwakili</v>
      </c>
      <c r="J4588" s="106">
        <f t="shared" si="501"/>
        <v>21919168.004588</v>
      </c>
      <c r="K4588" s="105">
        <f t="shared" si="502"/>
        <v>21919168</v>
      </c>
      <c r="L4588" s="106">
        <f t="shared" si="503"/>
        <v>21919168.004588</v>
      </c>
    </row>
    <row r="4589" spans="1:12" x14ac:dyDescent="0.3">
      <c r="A4589" s="104" t="s">
        <v>9549</v>
      </c>
      <c r="B4589" s="104" t="s">
        <v>9550</v>
      </c>
      <c r="C4589" s="105">
        <v>16</v>
      </c>
      <c r="D4589" s="105">
        <v>10</v>
      </c>
      <c r="E4589" s="106">
        <f t="shared" si="497"/>
        <v>0.625</v>
      </c>
      <c r="F4589" s="107">
        <f t="shared" si="498"/>
        <v>72</v>
      </c>
      <c r="G4589" s="107">
        <f>COUNTIF(Data_Eksportir!$H$2:$H$3401,A4589)</f>
        <v>0</v>
      </c>
      <c r="H4589" s="104" t="str">
        <f t="shared" si="499"/>
        <v>Di bawah 1</v>
      </c>
      <c r="I4589" s="104" t="str">
        <f t="shared" si="500"/>
        <v>Di bawah ambang nilai</v>
      </c>
      <c r="J4589" s="106">
        <f t="shared" si="501"/>
        <v>10.004588999999999</v>
      </c>
      <c r="K4589" s="105">
        <f t="shared" si="502"/>
        <v>0</v>
      </c>
      <c r="L4589" s="106">
        <f t="shared" si="503"/>
        <v>0</v>
      </c>
    </row>
    <row r="4590" spans="1:12" x14ac:dyDescent="0.3">
      <c r="A4590" s="104" t="s">
        <v>9551</v>
      </c>
      <c r="B4590" s="104" t="s">
        <v>9552</v>
      </c>
      <c r="C4590" s="105">
        <v>18693300</v>
      </c>
      <c r="D4590" s="105">
        <v>10063877</v>
      </c>
      <c r="E4590" s="106">
        <f t="shared" si="497"/>
        <v>0.53836813189752475</v>
      </c>
      <c r="F4590" s="107">
        <f t="shared" si="498"/>
        <v>72</v>
      </c>
      <c r="G4590" s="107">
        <f>COUNTIF(Data_Eksportir!$H$2:$H$3401,A4590)</f>
        <v>0</v>
      </c>
      <c r="H4590" s="104" t="str">
        <f t="shared" si="499"/>
        <v>Di bawah 1</v>
      </c>
      <c r="I4590" s="104" t="str">
        <f t="shared" si="500"/>
        <v>Belum terwakili</v>
      </c>
      <c r="J4590" s="106">
        <f t="shared" si="501"/>
        <v>10063877.004589999</v>
      </c>
      <c r="K4590" s="105">
        <f t="shared" si="502"/>
        <v>10063877</v>
      </c>
      <c r="L4590" s="106">
        <f t="shared" si="503"/>
        <v>10063877.004589999</v>
      </c>
    </row>
    <row r="4591" spans="1:12" x14ac:dyDescent="0.3">
      <c r="A4591" s="104" t="s">
        <v>9553</v>
      </c>
      <c r="B4591" s="104" t="s">
        <v>9554</v>
      </c>
      <c r="C4591" s="105">
        <v>1986</v>
      </c>
      <c r="D4591" s="105">
        <v>5263</v>
      </c>
      <c r="E4591" s="106">
        <f t="shared" si="497"/>
        <v>2.6500503524672707</v>
      </c>
      <c r="F4591" s="107">
        <f t="shared" si="498"/>
        <v>72</v>
      </c>
      <c r="G4591" s="107">
        <f>COUNTIF(Data_Eksportir!$H$2:$H$3401,A4591)</f>
        <v>0</v>
      </c>
      <c r="H4591" s="104" t="str">
        <f t="shared" si="499"/>
        <v>1 – 5</v>
      </c>
      <c r="I4591" s="104" t="str">
        <f t="shared" si="500"/>
        <v>Di bawah ambang nilai</v>
      </c>
      <c r="J4591" s="106">
        <f t="shared" si="501"/>
        <v>5263.0045909999999</v>
      </c>
      <c r="K4591" s="105">
        <f t="shared" si="502"/>
        <v>0</v>
      </c>
      <c r="L4591" s="106">
        <f t="shared" si="503"/>
        <v>0</v>
      </c>
    </row>
    <row r="4592" spans="1:12" x14ac:dyDescent="0.3">
      <c r="A4592" s="104" t="s">
        <v>9555</v>
      </c>
      <c r="B4592" s="104" t="s">
        <v>9556</v>
      </c>
      <c r="C4592" s="105">
        <v>1158</v>
      </c>
      <c r="D4592" s="105">
        <v>2616</v>
      </c>
      <c r="E4592" s="106">
        <f t="shared" si="497"/>
        <v>2.2590673575129534</v>
      </c>
      <c r="F4592" s="107">
        <f t="shared" si="498"/>
        <v>72</v>
      </c>
      <c r="G4592" s="107">
        <f>COUNTIF(Data_Eksportir!$H$2:$H$3401,A4592)</f>
        <v>0</v>
      </c>
      <c r="H4592" s="104" t="str">
        <f t="shared" si="499"/>
        <v>1 – 5</v>
      </c>
      <c r="I4592" s="104" t="str">
        <f t="shared" si="500"/>
        <v>Di bawah ambang nilai</v>
      </c>
      <c r="J4592" s="106">
        <f t="shared" si="501"/>
        <v>2616.0045919999998</v>
      </c>
      <c r="K4592" s="105">
        <f t="shared" si="502"/>
        <v>0</v>
      </c>
      <c r="L4592" s="106">
        <f t="shared" si="503"/>
        <v>0</v>
      </c>
    </row>
    <row r="4593" spans="1:12" x14ac:dyDescent="0.3">
      <c r="A4593" s="104" t="s">
        <v>9557</v>
      </c>
      <c r="B4593" s="104" t="s">
        <v>9558</v>
      </c>
      <c r="C4593" s="105">
        <v>6</v>
      </c>
      <c r="D4593" s="105">
        <v>1278</v>
      </c>
      <c r="E4593" s="106">
        <f t="shared" si="497"/>
        <v>213</v>
      </c>
      <c r="F4593" s="107">
        <f t="shared" si="498"/>
        <v>72</v>
      </c>
      <c r="G4593" s="107">
        <f>COUNTIF(Data_Eksportir!$H$2:$H$3401,A4593)</f>
        <v>0</v>
      </c>
      <c r="H4593" s="104" t="str">
        <f t="shared" si="499"/>
        <v>100 ke atas</v>
      </c>
      <c r="I4593" s="104" t="str">
        <f t="shared" si="500"/>
        <v>Di bawah ambang nilai</v>
      </c>
      <c r="J4593" s="106">
        <f t="shared" si="501"/>
        <v>1278.0045930000001</v>
      </c>
      <c r="K4593" s="105">
        <f t="shared" si="502"/>
        <v>0</v>
      </c>
      <c r="L4593" s="106">
        <f t="shared" si="503"/>
        <v>0</v>
      </c>
    </row>
    <row r="4594" spans="1:12" x14ac:dyDescent="0.3">
      <c r="A4594" s="104" t="s">
        <v>9559</v>
      </c>
      <c r="B4594" s="104" t="s">
        <v>9560</v>
      </c>
      <c r="C4594" s="105">
        <v>3290</v>
      </c>
      <c r="D4594" s="105">
        <v>3332</v>
      </c>
      <c r="E4594" s="106">
        <f t="shared" si="497"/>
        <v>1.0127659574468084</v>
      </c>
      <c r="F4594" s="107">
        <f t="shared" si="498"/>
        <v>72</v>
      </c>
      <c r="G4594" s="107">
        <f>COUNTIF(Data_Eksportir!$H$2:$H$3401,A4594)</f>
        <v>0</v>
      </c>
      <c r="H4594" s="104" t="str">
        <f t="shared" si="499"/>
        <v>1 – 5</v>
      </c>
      <c r="I4594" s="104" t="str">
        <f t="shared" si="500"/>
        <v>Di bawah ambang nilai</v>
      </c>
      <c r="J4594" s="106">
        <f t="shared" si="501"/>
        <v>3332.004594</v>
      </c>
      <c r="K4594" s="105">
        <f t="shared" si="502"/>
        <v>0</v>
      </c>
      <c r="L4594" s="106">
        <f t="shared" si="503"/>
        <v>0</v>
      </c>
    </row>
    <row r="4595" spans="1:12" x14ac:dyDescent="0.3">
      <c r="A4595" s="104" t="s">
        <v>9561</v>
      </c>
      <c r="B4595" s="104" t="s">
        <v>9562</v>
      </c>
      <c r="C4595" s="105">
        <v>43</v>
      </c>
      <c r="D4595" s="105">
        <v>71</v>
      </c>
      <c r="E4595" s="106">
        <f t="shared" si="497"/>
        <v>1.6511627906976745</v>
      </c>
      <c r="F4595" s="107">
        <f t="shared" si="498"/>
        <v>72</v>
      </c>
      <c r="G4595" s="107">
        <f>COUNTIF(Data_Eksportir!$H$2:$H$3401,A4595)</f>
        <v>0</v>
      </c>
      <c r="H4595" s="104" t="str">
        <f t="shared" si="499"/>
        <v>1 – 5</v>
      </c>
      <c r="I4595" s="104" t="str">
        <f t="shared" si="500"/>
        <v>Di bawah ambang nilai</v>
      </c>
      <c r="J4595" s="106">
        <f t="shared" si="501"/>
        <v>71.004594999999995</v>
      </c>
      <c r="K4595" s="105">
        <f t="shared" si="502"/>
        <v>0</v>
      </c>
      <c r="L4595" s="106">
        <f t="shared" si="503"/>
        <v>0</v>
      </c>
    </row>
    <row r="4596" spans="1:12" x14ac:dyDescent="0.3">
      <c r="A4596" s="104" t="s">
        <v>9563</v>
      </c>
      <c r="B4596" s="104" t="s">
        <v>9564</v>
      </c>
      <c r="C4596" s="105">
        <v>360</v>
      </c>
      <c r="D4596" s="105">
        <v>180</v>
      </c>
      <c r="E4596" s="106">
        <f t="shared" si="497"/>
        <v>0.5</v>
      </c>
      <c r="F4596" s="107">
        <f t="shared" si="498"/>
        <v>72</v>
      </c>
      <c r="G4596" s="107">
        <f>COUNTIF(Data_Eksportir!$H$2:$H$3401,A4596)</f>
        <v>0</v>
      </c>
      <c r="H4596" s="104" t="str">
        <f t="shared" si="499"/>
        <v>Di bawah 1</v>
      </c>
      <c r="I4596" s="104" t="str">
        <f t="shared" si="500"/>
        <v>Di bawah ambang nilai</v>
      </c>
      <c r="J4596" s="106">
        <f t="shared" si="501"/>
        <v>180.00459599999999</v>
      </c>
      <c r="K4596" s="105">
        <f t="shared" si="502"/>
        <v>0</v>
      </c>
      <c r="L4596" s="106">
        <f t="shared" si="503"/>
        <v>0</v>
      </c>
    </row>
    <row r="4597" spans="1:12" x14ac:dyDescent="0.3">
      <c r="A4597" s="104" t="s">
        <v>9565</v>
      </c>
      <c r="B4597" s="104" t="s">
        <v>9566</v>
      </c>
      <c r="C4597" s="105">
        <v>611</v>
      </c>
      <c r="D4597" s="105">
        <v>3600</v>
      </c>
      <c r="E4597" s="106">
        <f t="shared" si="497"/>
        <v>5.8919803600654665</v>
      </c>
      <c r="F4597" s="107">
        <f t="shared" si="498"/>
        <v>72</v>
      </c>
      <c r="G4597" s="107">
        <f>COUNTIF(Data_Eksportir!$H$2:$H$3401,A4597)</f>
        <v>0</v>
      </c>
      <c r="H4597" s="104" t="str">
        <f t="shared" si="499"/>
        <v>5 – 20</v>
      </c>
      <c r="I4597" s="104" t="str">
        <f t="shared" si="500"/>
        <v>Di bawah ambang nilai</v>
      </c>
      <c r="J4597" s="106">
        <f t="shared" si="501"/>
        <v>3600.0045970000001</v>
      </c>
      <c r="K4597" s="105">
        <f t="shared" si="502"/>
        <v>0</v>
      </c>
      <c r="L4597" s="106">
        <f t="shared" si="503"/>
        <v>0</v>
      </c>
    </row>
    <row r="4598" spans="1:12" x14ac:dyDescent="0.3">
      <c r="A4598" s="104" t="s">
        <v>9567</v>
      </c>
      <c r="B4598" s="104" t="s">
        <v>9568</v>
      </c>
      <c r="C4598" s="105">
        <v>1162192</v>
      </c>
      <c r="D4598" s="105">
        <v>1036817</v>
      </c>
      <c r="E4598" s="106">
        <f t="shared" si="497"/>
        <v>0.89212195575257791</v>
      </c>
      <c r="F4598" s="107">
        <f t="shared" si="498"/>
        <v>72</v>
      </c>
      <c r="G4598" s="107">
        <f>COUNTIF(Data_Eksportir!$H$2:$H$3401,A4598)</f>
        <v>0</v>
      </c>
      <c r="H4598" s="104" t="str">
        <f t="shared" si="499"/>
        <v>Di bawah 1</v>
      </c>
      <c r="I4598" s="104" t="str">
        <f t="shared" si="500"/>
        <v>Di bawah ambang nilai</v>
      </c>
      <c r="J4598" s="106">
        <f t="shared" si="501"/>
        <v>1036817.004598</v>
      </c>
      <c r="K4598" s="105">
        <f t="shared" si="502"/>
        <v>0</v>
      </c>
      <c r="L4598" s="106">
        <f t="shared" si="503"/>
        <v>0</v>
      </c>
    </row>
    <row r="4599" spans="1:12" x14ac:dyDescent="0.3">
      <c r="A4599" s="104" t="s">
        <v>9569</v>
      </c>
      <c r="B4599" s="104" t="s">
        <v>9570</v>
      </c>
      <c r="C4599" s="105">
        <v>3035</v>
      </c>
      <c r="D4599" s="105">
        <v>3668</v>
      </c>
      <c r="E4599" s="106">
        <f t="shared" si="497"/>
        <v>1.2085667215815485</v>
      </c>
      <c r="F4599" s="107">
        <f t="shared" si="498"/>
        <v>72</v>
      </c>
      <c r="G4599" s="107">
        <f>COUNTIF(Data_Eksportir!$H$2:$H$3401,A4599)</f>
        <v>0</v>
      </c>
      <c r="H4599" s="104" t="str">
        <f t="shared" si="499"/>
        <v>1 – 5</v>
      </c>
      <c r="I4599" s="104" t="str">
        <f t="shared" si="500"/>
        <v>Di bawah ambang nilai</v>
      </c>
      <c r="J4599" s="106">
        <f t="shared" si="501"/>
        <v>3668.0045989999999</v>
      </c>
      <c r="K4599" s="105">
        <f t="shared" si="502"/>
        <v>0</v>
      </c>
      <c r="L4599" s="106">
        <f t="shared" si="503"/>
        <v>0</v>
      </c>
    </row>
    <row r="4600" spans="1:12" x14ac:dyDescent="0.3">
      <c r="A4600" s="104" t="s">
        <v>9571</v>
      </c>
      <c r="B4600" s="104" t="s">
        <v>9572</v>
      </c>
      <c r="C4600" s="105">
        <v>13509</v>
      </c>
      <c r="D4600" s="105">
        <v>303982</v>
      </c>
      <c r="E4600" s="106">
        <f t="shared" si="497"/>
        <v>22.502183729365608</v>
      </c>
      <c r="F4600" s="107">
        <f t="shared" si="498"/>
        <v>72</v>
      </c>
      <c r="G4600" s="107">
        <f>COUNTIF(Data_Eksportir!$H$2:$H$3401,A4600)</f>
        <v>0</v>
      </c>
      <c r="H4600" s="104" t="str">
        <f t="shared" si="499"/>
        <v>20 – 100</v>
      </c>
      <c r="I4600" s="104" t="str">
        <f t="shared" si="500"/>
        <v>Di bawah ambang nilai</v>
      </c>
      <c r="J4600" s="106">
        <f t="shared" si="501"/>
        <v>303982.00459999999</v>
      </c>
      <c r="K4600" s="105">
        <f t="shared" si="502"/>
        <v>0</v>
      </c>
      <c r="L4600" s="106">
        <f t="shared" si="503"/>
        <v>0</v>
      </c>
    </row>
    <row r="4601" spans="1:12" x14ac:dyDescent="0.3">
      <c r="A4601" s="104" t="s">
        <v>9573</v>
      </c>
      <c r="B4601" s="104" t="s">
        <v>9574</v>
      </c>
      <c r="C4601" s="105">
        <v>59840</v>
      </c>
      <c r="D4601" s="105">
        <v>68077</v>
      </c>
      <c r="E4601" s="106">
        <f t="shared" si="497"/>
        <v>1.1376504010695188</v>
      </c>
      <c r="F4601" s="107">
        <f t="shared" si="498"/>
        <v>72</v>
      </c>
      <c r="G4601" s="107">
        <f>COUNTIF(Data_Eksportir!$H$2:$H$3401,A4601)</f>
        <v>0</v>
      </c>
      <c r="H4601" s="104" t="str">
        <f t="shared" si="499"/>
        <v>1 – 5</v>
      </c>
      <c r="I4601" s="104" t="str">
        <f t="shared" si="500"/>
        <v>Di bawah ambang nilai</v>
      </c>
      <c r="J4601" s="106">
        <f t="shared" si="501"/>
        <v>68077.004600999993</v>
      </c>
      <c r="K4601" s="105">
        <f t="shared" si="502"/>
        <v>0</v>
      </c>
      <c r="L4601" s="106">
        <f t="shared" si="503"/>
        <v>0</v>
      </c>
    </row>
    <row r="4602" spans="1:12" x14ac:dyDescent="0.3">
      <c r="A4602" s="104" t="s">
        <v>9575</v>
      </c>
      <c r="B4602" s="104" t="s">
        <v>9576</v>
      </c>
      <c r="C4602" s="105">
        <v>17770</v>
      </c>
      <c r="D4602" s="105">
        <v>43703</v>
      </c>
      <c r="E4602" s="106">
        <f t="shared" si="497"/>
        <v>2.4593697242543611</v>
      </c>
      <c r="F4602" s="107">
        <f t="shared" si="498"/>
        <v>72</v>
      </c>
      <c r="G4602" s="107">
        <f>COUNTIF(Data_Eksportir!$H$2:$H$3401,A4602)</f>
        <v>0</v>
      </c>
      <c r="H4602" s="104" t="str">
        <f t="shared" si="499"/>
        <v>1 – 5</v>
      </c>
      <c r="I4602" s="104" t="str">
        <f t="shared" si="500"/>
        <v>Di bawah ambang nilai</v>
      </c>
      <c r="J4602" s="106">
        <f t="shared" si="501"/>
        <v>43703.004602000001</v>
      </c>
      <c r="K4602" s="105">
        <f t="shared" si="502"/>
        <v>0</v>
      </c>
      <c r="L4602" s="106">
        <f t="shared" si="503"/>
        <v>0</v>
      </c>
    </row>
    <row r="4603" spans="1:12" x14ac:dyDescent="0.3">
      <c r="A4603" s="104" t="s">
        <v>9577</v>
      </c>
      <c r="B4603" s="104" t="s">
        <v>9578</v>
      </c>
      <c r="C4603" s="105">
        <v>52426</v>
      </c>
      <c r="D4603" s="105">
        <v>66741</v>
      </c>
      <c r="E4603" s="106">
        <f t="shared" si="497"/>
        <v>1.2730515393125548</v>
      </c>
      <c r="F4603" s="107">
        <f t="shared" si="498"/>
        <v>72</v>
      </c>
      <c r="G4603" s="107">
        <f>COUNTIF(Data_Eksportir!$H$2:$H$3401,A4603)</f>
        <v>0</v>
      </c>
      <c r="H4603" s="104" t="str">
        <f t="shared" si="499"/>
        <v>1 – 5</v>
      </c>
      <c r="I4603" s="104" t="str">
        <f t="shared" si="500"/>
        <v>Di bawah ambang nilai</v>
      </c>
      <c r="J4603" s="106">
        <f t="shared" si="501"/>
        <v>66741.004602999994</v>
      </c>
      <c r="K4603" s="105">
        <f t="shared" si="502"/>
        <v>0</v>
      </c>
      <c r="L4603" s="106">
        <f t="shared" si="503"/>
        <v>0</v>
      </c>
    </row>
    <row r="4604" spans="1:12" x14ac:dyDescent="0.3">
      <c r="A4604" s="104" t="s">
        <v>9579</v>
      </c>
      <c r="B4604" s="104" t="s">
        <v>9580</v>
      </c>
      <c r="C4604" s="105">
        <v>97569</v>
      </c>
      <c r="D4604" s="105">
        <v>308</v>
      </c>
      <c r="E4604" s="106">
        <f t="shared" si="497"/>
        <v>3.156740358105546E-3</v>
      </c>
      <c r="F4604" s="107">
        <f t="shared" si="498"/>
        <v>72</v>
      </c>
      <c r="G4604" s="107">
        <f>COUNTIF(Data_Eksportir!$H$2:$H$3401,A4604)</f>
        <v>0</v>
      </c>
      <c r="H4604" s="104" t="str">
        <f t="shared" si="499"/>
        <v>Di bawah 1</v>
      </c>
      <c r="I4604" s="104" t="str">
        <f t="shared" si="500"/>
        <v>Di bawah ambang nilai</v>
      </c>
      <c r="J4604" s="106">
        <f t="shared" si="501"/>
        <v>308.00460399999997</v>
      </c>
      <c r="K4604" s="105">
        <f t="shared" si="502"/>
        <v>0</v>
      </c>
      <c r="L4604" s="106">
        <f t="shared" si="503"/>
        <v>0</v>
      </c>
    </row>
    <row r="4605" spans="1:12" x14ac:dyDescent="0.3">
      <c r="A4605" s="104" t="s">
        <v>9581</v>
      </c>
      <c r="B4605" s="104" t="s">
        <v>9582</v>
      </c>
      <c r="C4605" s="105">
        <v>3</v>
      </c>
      <c r="D4605" s="105">
        <v>1650</v>
      </c>
      <c r="E4605" s="106">
        <f t="shared" si="497"/>
        <v>550</v>
      </c>
      <c r="F4605" s="107">
        <f t="shared" si="498"/>
        <v>72</v>
      </c>
      <c r="G4605" s="107">
        <f>COUNTIF(Data_Eksportir!$H$2:$H$3401,A4605)</f>
        <v>0</v>
      </c>
      <c r="H4605" s="104" t="str">
        <f t="shared" si="499"/>
        <v>100 ke atas</v>
      </c>
      <c r="I4605" s="104" t="str">
        <f t="shared" si="500"/>
        <v>Di bawah ambang nilai</v>
      </c>
      <c r="J4605" s="106">
        <f t="shared" si="501"/>
        <v>1650.0046050000001</v>
      </c>
      <c r="K4605" s="105">
        <f t="shared" si="502"/>
        <v>0</v>
      </c>
      <c r="L4605" s="106">
        <f t="shared" si="503"/>
        <v>0</v>
      </c>
    </row>
    <row r="4606" spans="1:12" x14ac:dyDescent="0.3">
      <c r="A4606" s="104" t="s">
        <v>9583</v>
      </c>
      <c r="B4606" s="104" t="s">
        <v>9584</v>
      </c>
      <c r="C4606" s="105">
        <v>71806067</v>
      </c>
      <c r="D4606" s="105">
        <v>59102002</v>
      </c>
      <c r="E4606" s="106">
        <f t="shared" si="497"/>
        <v>0.82307811121308172</v>
      </c>
      <c r="F4606" s="107">
        <f t="shared" si="498"/>
        <v>72</v>
      </c>
      <c r="G4606" s="107">
        <f>COUNTIF(Data_Eksportir!$H$2:$H$3401,A4606)</f>
        <v>0</v>
      </c>
      <c r="H4606" s="104" t="str">
        <f t="shared" si="499"/>
        <v>Di bawah 1</v>
      </c>
      <c r="I4606" s="104" t="str">
        <f t="shared" si="500"/>
        <v>Belum terwakili</v>
      </c>
      <c r="J4606" s="106">
        <f t="shared" si="501"/>
        <v>59102002.004606001</v>
      </c>
      <c r="K4606" s="105">
        <f t="shared" si="502"/>
        <v>59102002</v>
      </c>
      <c r="L4606" s="106">
        <f t="shared" si="503"/>
        <v>59102002.004606001</v>
      </c>
    </row>
    <row r="4607" spans="1:12" x14ac:dyDescent="0.3">
      <c r="A4607" s="104" t="s">
        <v>9585</v>
      </c>
      <c r="B4607" s="104" t="s">
        <v>9586</v>
      </c>
      <c r="C4607" s="105">
        <v>101539</v>
      </c>
      <c r="D4607" s="105">
        <v>82847</v>
      </c>
      <c r="E4607" s="106">
        <f t="shared" si="497"/>
        <v>0.81591309743054397</v>
      </c>
      <c r="F4607" s="107">
        <f t="shared" si="498"/>
        <v>72</v>
      </c>
      <c r="G4607" s="107">
        <f>COUNTIF(Data_Eksportir!$H$2:$H$3401,A4607)</f>
        <v>0</v>
      </c>
      <c r="H4607" s="104" t="str">
        <f t="shared" si="499"/>
        <v>Di bawah 1</v>
      </c>
      <c r="I4607" s="104" t="str">
        <f t="shared" si="500"/>
        <v>Di bawah ambang nilai</v>
      </c>
      <c r="J4607" s="106">
        <f t="shared" si="501"/>
        <v>82847.004606999995</v>
      </c>
      <c r="K4607" s="105">
        <f t="shared" si="502"/>
        <v>0</v>
      </c>
      <c r="L4607" s="106">
        <f t="shared" si="503"/>
        <v>0</v>
      </c>
    </row>
    <row r="4608" spans="1:12" x14ac:dyDescent="0.3">
      <c r="A4608" s="104" t="s">
        <v>9587</v>
      </c>
      <c r="B4608" s="104" t="s">
        <v>9588</v>
      </c>
      <c r="C4608" s="105">
        <v>2096</v>
      </c>
      <c r="D4608" s="105">
        <v>1896</v>
      </c>
      <c r="E4608" s="106">
        <f t="shared" si="497"/>
        <v>0.90458015267175573</v>
      </c>
      <c r="F4608" s="107">
        <f t="shared" si="498"/>
        <v>72</v>
      </c>
      <c r="G4608" s="107">
        <f>COUNTIF(Data_Eksportir!$H$2:$H$3401,A4608)</f>
        <v>0</v>
      </c>
      <c r="H4608" s="104" t="str">
        <f t="shared" si="499"/>
        <v>Di bawah 1</v>
      </c>
      <c r="I4608" s="104" t="str">
        <f t="shared" si="500"/>
        <v>Di bawah ambang nilai</v>
      </c>
      <c r="J4608" s="106">
        <f t="shared" si="501"/>
        <v>1896.004608</v>
      </c>
      <c r="K4608" s="105">
        <f t="shared" si="502"/>
        <v>0</v>
      </c>
      <c r="L4608" s="106">
        <f t="shared" si="503"/>
        <v>0</v>
      </c>
    </row>
    <row r="4609" spans="1:12" x14ac:dyDescent="0.3">
      <c r="A4609" s="104" t="s">
        <v>9589</v>
      </c>
      <c r="B4609" s="104" t="s">
        <v>9590</v>
      </c>
      <c r="C4609" s="105">
        <v>7250932</v>
      </c>
      <c r="D4609" s="105">
        <v>11196932</v>
      </c>
      <c r="E4609" s="106">
        <f t="shared" si="497"/>
        <v>1.5442059034617894</v>
      </c>
      <c r="F4609" s="107">
        <f t="shared" si="498"/>
        <v>72</v>
      </c>
      <c r="G4609" s="107">
        <f>COUNTIF(Data_Eksportir!$H$2:$H$3401,A4609)</f>
        <v>0</v>
      </c>
      <c r="H4609" s="104" t="str">
        <f t="shared" si="499"/>
        <v>1 – 5</v>
      </c>
      <c r="I4609" s="104" t="str">
        <f t="shared" si="500"/>
        <v>Belum terwakili</v>
      </c>
      <c r="J4609" s="106">
        <f t="shared" si="501"/>
        <v>11196932.004609</v>
      </c>
      <c r="K4609" s="105">
        <f t="shared" si="502"/>
        <v>11196932</v>
      </c>
      <c r="L4609" s="106">
        <f t="shared" si="503"/>
        <v>11196932.004609</v>
      </c>
    </row>
    <row r="4610" spans="1:12" x14ac:dyDescent="0.3">
      <c r="A4610" s="104" t="s">
        <v>9591</v>
      </c>
      <c r="B4610" s="104" t="s">
        <v>9592</v>
      </c>
      <c r="C4610" s="105">
        <v>44361049</v>
      </c>
      <c r="D4610" s="105">
        <v>39674029</v>
      </c>
      <c r="E4610" s="106">
        <f t="shared" ref="E4610:E4673" si="504">IF(AND(ISNUMBER(C4610),C4610&gt;0),D4610/C4610,"")</f>
        <v>0.89434379696476518</v>
      </c>
      <c r="F4610" s="107">
        <f t="shared" ref="F4610:F4673" si="505">VALUE(LEFT(A4610,2))</f>
        <v>72</v>
      </c>
      <c r="G4610" s="107">
        <f>COUNTIF(Data_Eksportir!$H$2:$H$3401,A4610)</f>
        <v>0</v>
      </c>
      <c r="H4610" s="104" t="str">
        <f t="shared" ref="H4610:H4673" si="506">IF(E4610="","Tanpa data berat",IF(E4610&lt;1,"Di bawah 1",IF(E4610&lt;5,"1 – 5",IF(E4610&lt;20,"5 – 20",IF(E4610&lt;100,"20 – 100","100 ke atas")))))</f>
        <v>Di bawah 1</v>
      </c>
      <c r="I4610" s="104" t="str">
        <f t="shared" ref="I4610:I4673" si="507">IF(D4610&lt;p_nilai_besar,"Di bawah ambang nilai",IF(G4610=0,"Belum terwakili",IF(G4610&lt;=p_listing_rendah,"Keterwakilan rendah","Terwakili")))</f>
        <v>Belum terwakili</v>
      </c>
      <c r="J4610" s="106">
        <f t="shared" ref="J4610:J4673" si="508">D4610+ROW()/10^6</f>
        <v>39674029.004610002</v>
      </c>
      <c r="K4610" s="105">
        <f t="shared" ref="K4610:K4673" si="509">IF(D4610&gt;=p_nilai_besar,D4610/(1+G4610),0)</f>
        <v>39674029</v>
      </c>
      <c r="L4610" s="106">
        <f t="shared" ref="L4610:L4673" si="510">IF(K4610&gt;0,K4610+ROW()/10^6,0)</f>
        <v>39674029.004610002</v>
      </c>
    </row>
    <row r="4611" spans="1:12" x14ac:dyDescent="0.3">
      <c r="A4611" s="104" t="s">
        <v>9593</v>
      </c>
      <c r="B4611" s="104" t="s">
        <v>9594</v>
      </c>
      <c r="C4611" s="105">
        <v>822646</v>
      </c>
      <c r="D4611" s="105">
        <v>298873</v>
      </c>
      <c r="E4611" s="106">
        <f t="shared" si="504"/>
        <v>0.36330693882909537</v>
      </c>
      <c r="F4611" s="107">
        <f t="shared" si="505"/>
        <v>72</v>
      </c>
      <c r="G4611" s="107">
        <f>COUNTIF(Data_Eksportir!$H$2:$H$3401,A4611)</f>
        <v>0</v>
      </c>
      <c r="H4611" s="104" t="str">
        <f t="shared" si="506"/>
        <v>Di bawah 1</v>
      </c>
      <c r="I4611" s="104" t="str">
        <f t="shared" si="507"/>
        <v>Di bawah ambang nilai</v>
      </c>
      <c r="J4611" s="106">
        <f t="shared" si="508"/>
        <v>298873.00461100001</v>
      </c>
      <c r="K4611" s="105">
        <f t="shared" si="509"/>
        <v>0</v>
      </c>
      <c r="L4611" s="106">
        <f t="shared" si="510"/>
        <v>0</v>
      </c>
    </row>
    <row r="4612" spans="1:12" x14ac:dyDescent="0.3">
      <c r="A4612" s="104" t="s">
        <v>9595</v>
      </c>
      <c r="B4612" s="104" t="s">
        <v>9596</v>
      </c>
      <c r="C4612" s="105">
        <v>129</v>
      </c>
      <c r="D4612" s="105">
        <v>148</v>
      </c>
      <c r="E4612" s="106">
        <f t="shared" si="504"/>
        <v>1.1472868217054264</v>
      </c>
      <c r="F4612" s="107">
        <f t="shared" si="505"/>
        <v>72</v>
      </c>
      <c r="G4612" s="107">
        <f>COUNTIF(Data_Eksportir!$H$2:$H$3401,A4612)</f>
        <v>0</v>
      </c>
      <c r="H4612" s="104" t="str">
        <f t="shared" si="506"/>
        <v>1 – 5</v>
      </c>
      <c r="I4612" s="104" t="str">
        <f t="shared" si="507"/>
        <v>Di bawah ambang nilai</v>
      </c>
      <c r="J4612" s="106">
        <f t="shared" si="508"/>
        <v>148.00461200000001</v>
      </c>
      <c r="K4612" s="105">
        <f t="shared" si="509"/>
        <v>0</v>
      </c>
      <c r="L4612" s="106">
        <f t="shared" si="510"/>
        <v>0</v>
      </c>
    </row>
    <row r="4613" spans="1:12" x14ac:dyDescent="0.3">
      <c r="A4613" s="104" t="s">
        <v>9597</v>
      </c>
      <c r="B4613" s="104" t="s">
        <v>9598</v>
      </c>
      <c r="C4613" s="105">
        <v>8244309</v>
      </c>
      <c r="D4613" s="105">
        <v>9730282</v>
      </c>
      <c r="E4613" s="106">
        <f t="shared" si="504"/>
        <v>1.180242273791533</v>
      </c>
      <c r="F4613" s="107">
        <f t="shared" si="505"/>
        <v>72</v>
      </c>
      <c r="G4613" s="107">
        <f>COUNTIF(Data_Eksportir!$H$2:$H$3401,A4613)</f>
        <v>0</v>
      </c>
      <c r="H4613" s="104" t="str">
        <f t="shared" si="506"/>
        <v>1 – 5</v>
      </c>
      <c r="I4613" s="104" t="str">
        <f t="shared" si="507"/>
        <v>Di bawah ambang nilai</v>
      </c>
      <c r="J4613" s="106">
        <f t="shared" si="508"/>
        <v>9730282.0046130009</v>
      </c>
      <c r="K4613" s="105">
        <f t="shared" si="509"/>
        <v>0</v>
      </c>
      <c r="L4613" s="106">
        <f t="shared" si="510"/>
        <v>0</v>
      </c>
    </row>
    <row r="4614" spans="1:12" x14ac:dyDescent="0.3">
      <c r="A4614" s="104" t="s">
        <v>9599</v>
      </c>
      <c r="B4614" s="104" t="s">
        <v>9600</v>
      </c>
      <c r="C4614" s="105">
        <v>22605</v>
      </c>
      <c r="D4614" s="105">
        <v>31036</v>
      </c>
      <c r="E4614" s="106">
        <f t="shared" si="504"/>
        <v>1.3729705817297058</v>
      </c>
      <c r="F4614" s="107">
        <f t="shared" si="505"/>
        <v>72</v>
      </c>
      <c r="G4614" s="107">
        <f>COUNTIF(Data_Eksportir!$H$2:$H$3401,A4614)</f>
        <v>0</v>
      </c>
      <c r="H4614" s="104" t="str">
        <f t="shared" si="506"/>
        <v>1 – 5</v>
      </c>
      <c r="I4614" s="104" t="str">
        <f t="shared" si="507"/>
        <v>Di bawah ambang nilai</v>
      </c>
      <c r="J4614" s="106">
        <f t="shared" si="508"/>
        <v>31036.004614000001</v>
      </c>
      <c r="K4614" s="105">
        <f t="shared" si="509"/>
        <v>0</v>
      </c>
      <c r="L4614" s="106">
        <f t="shared" si="510"/>
        <v>0</v>
      </c>
    </row>
    <row r="4615" spans="1:12" x14ac:dyDescent="0.3">
      <c r="A4615" s="104" t="s">
        <v>9601</v>
      </c>
      <c r="B4615" s="104" t="s">
        <v>9602</v>
      </c>
      <c r="C4615" s="105">
        <v>768</v>
      </c>
      <c r="D4615" s="105">
        <v>3359</v>
      </c>
      <c r="E4615" s="106">
        <f t="shared" si="504"/>
        <v>4.373697916666667</v>
      </c>
      <c r="F4615" s="107">
        <f t="shared" si="505"/>
        <v>72</v>
      </c>
      <c r="G4615" s="107">
        <f>COUNTIF(Data_Eksportir!$H$2:$H$3401,A4615)</f>
        <v>0</v>
      </c>
      <c r="H4615" s="104" t="str">
        <f t="shared" si="506"/>
        <v>1 – 5</v>
      </c>
      <c r="I4615" s="104" t="str">
        <f t="shared" si="507"/>
        <v>Di bawah ambang nilai</v>
      </c>
      <c r="J4615" s="106">
        <f t="shared" si="508"/>
        <v>3359.0046149999998</v>
      </c>
      <c r="K4615" s="105">
        <f t="shared" si="509"/>
        <v>0</v>
      </c>
      <c r="L4615" s="106">
        <f t="shared" si="510"/>
        <v>0</v>
      </c>
    </row>
    <row r="4616" spans="1:12" x14ac:dyDescent="0.3">
      <c r="A4616" s="104" t="s">
        <v>9603</v>
      </c>
      <c r="B4616" s="104" t="s">
        <v>9604</v>
      </c>
      <c r="C4616" s="105">
        <v>450</v>
      </c>
      <c r="D4616" s="105">
        <v>45</v>
      </c>
      <c r="E4616" s="106">
        <f t="shared" si="504"/>
        <v>0.1</v>
      </c>
      <c r="F4616" s="107">
        <f t="shared" si="505"/>
        <v>72</v>
      </c>
      <c r="G4616" s="107">
        <f>COUNTIF(Data_Eksportir!$H$2:$H$3401,A4616)</f>
        <v>0</v>
      </c>
      <c r="H4616" s="104" t="str">
        <f t="shared" si="506"/>
        <v>Di bawah 1</v>
      </c>
      <c r="I4616" s="104" t="str">
        <f t="shared" si="507"/>
        <v>Di bawah ambang nilai</v>
      </c>
      <c r="J4616" s="106">
        <f t="shared" si="508"/>
        <v>45.004615999999999</v>
      </c>
      <c r="K4616" s="105">
        <f t="shared" si="509"/>
        <v>0</v>
      </c>
      <c r="L4616" s="106">
        <f t="shared" si="510"/>
        <v>0</v>
      </c>
    </row>
    <row r="4617" spans="1:12" x14ac:dyDescent="0.3">
      <c r="A4617" s="104" t="s">
        <v>9605</v>
      </c>
      <c r="B4617" s="104" t="s">
        <v>9606</v>
      </c>
      <c r="C4617" s="105">
        <v>180</v>
      </c>
      <c r="D4617" s="105">
        <v>240</v>
      </c>
      <c r="E4617" s="106">
        <f t="shared" si="504"/>
        <v>1.3333333333333333</v>
      </c>
      <c r="F4617" s="107">
        <f t="shared" si="505"/>
        <v>72</v>
      </c>
      <c r="G4617" s="107">
        <f>COUNTIF(Data_Eksportir!$H$2:$H$3401,A4617)</f>
        <v>0</v>
      </c>
      <c r="H4617" s="104" t="str">
        <f t="shared" si="506"/>
        <v>1 – 5</v>
      </c>
      <c r="I4617" s="104" t="str">
        <f t="shared" si="507"/>
        <v>Di bawah ambang nilai</v>
      </c>
      <c r="J4617" s="106">
        <f t="shared" si="508"/>
        <v>240.004617</v>
      </c>
      <c r="K4617" s="105">
        <f t="shared" si="509"/>
        <v>0</v>
      </c>
      <c r="L4617" s="106">
        <f t="shared" si="510"/>
        <v>0</v>
      </c>
    </row>
    <row r="4618" spans="1:12" x14ac:dyDescent="0.3">
      <c r="A4618" s="104" t="s">
        <v>9607</v>
      </c>
      <c r="B4618" s="104" t="s">
        <v>9608</v>
      </c>
      <c r="C4618" s="105">
        <v>51565</v>
      </c>
      <c r="D4618" s="105">
        <v>97472</v>
      </c>
      <c r="E4618" s="106">
        <f t="shared" si="504"/>
        <v>1.8902744109376515</v>
      </c>
      <c r="F4618" s="107">
        <f t="shared" si="505"/>
        <v>72</v>
      </c>
      <c r="G4618" s="107">
        <f>COUNTIF(Data_Eksportir!$H$2:$H$3401,A4618)</f>
        <v>0</v>
      </c>
      <c r="H4618" s="104" t="str">
        <f t="shared" si="506"/>
        <v>1 – 5</v>
      </c>
      <c r="I4618" s="104" t="str">
        <f t="shared" si="507"/>
        <v>Di bawah ambang nilai</v>
      </c>
      <c r="J4618" s="106">
        <f t="shared" si="508"/>
        <v>97472.004618000006</v>
      </c>
      <c r="K4618" s="105">
        <f t="shared" si="509"/>
        <v>0</v>
      </c>
      <c r="L4618" s="106">
        <f t="shared" si="510"/>
        <v>0</v>
      </c>
    </row>
    <row r="4619" spans="1:12" x14ac:dyDescent="0.3">
      <c r="A4619" s="104" t="s">
        <v>9609</v>
      </c>
      <c r="B4619" s="104" t="s">
        <v>9610</v>
      </c>
      <c r="C4619" s="105">
        <v>26299</v>
      </c>
      <c r="D4619" s="105">
        <v>36966</v>
      </c>
      <c r="E4619" s="106">
        <f t="shared" si="504"/>
        <v>1.4056047758469903</v>
      </c>
      <c r="F4619" s="107">
        <f t="shared" si="505"/>
        <v>72</v>
      </c>
      <c r="G4619" s="107">
        <f>COUNTIF(Data_Eksportir!$H$2:$H$3401,A4619)</f>
        <v>0</v>
      </c>
      <c r="H4619" s="104" t="str">
        <f t="shared" si="506"/>
        <v>1 – 5</v>
      </c>
      <c r="I4619" s="104" t="str">
        <f t="shared" si="507"/>
        <v>Di bawah ambang nilai</v>
      </c>
      <c r="J4619" s="106">
        <f t="shared" si="508"/>
        <v>36966.004618999999</v>
      </c>
      <c r="K4619" s="105">
        <f t="shared" si="509"/>
        <v>0</v>
      </c>
      <c r="L4619" s="106">
        <f t="shared" si="510"/>
        <v>0</v>
      </c>
    </row>
    <row r="4620" spans="1:12" x14ac:dyDescent="0.3">
      <c r="A4620" s="104" t="s">
        <v>9611</v>
      </c>
      <c r="B4620" s="104" t="s">
        <v>9612</v>
      </c>
      <c r="C4620" s="105">
        <v>29925</v>
      </c>
      <c r="D4620" s="105">
        <v>43093</v>
      </c>
      <c r="E4620" s="106">
        <f t="shared" si="504"/>
        <v>1.4400334168755222</v>
      </c>
      <c r="F4620" s="107">
        <f t="shared" si="505"/>
        <v>72</v>
      </c>
      <c r="G4620" s="107">
        <f>COUNTIF(Data_Eksportir!$H$2:$H$3401,A4620)</f>
        <v>0</v>
      </c>
      <c r="H4620" s="104" t="str">
        <f t="shared" si="506"/>
        <v>1 – 5</v>
      </c>
      <c r="I4620" s="104" t="str">
        <f t="shared" si="507"/>
        <v>Di bawah ambang nilai</v>
      </c>
      <c r="J4620" s="106">
        <f t="shared" si="508"/>
        <v>43093.00462</v>
      </c>
      <c r="K4620" s="105">
        <f t="shared" si="509"/>
        <v>0</v>
      </c>
      <c r="L4620" s="106">
        <f t="shared" si="510"/>
        <v>0</v>
      </c>
    </row>
    <row r="4621" spans="1:12" x14ac:dyDescent="0.3">
      <c r="A4621" s="104" t="s">
        <v>9613</v>
      </c>
      <c r="B4621" s="104" t="s">
        <v>9614</v>
      </c>
      <c r="C4621" s="105">
        <v>720</v>
      </c>
      <c r="D4621" s="105">
        <v>1494</v>
      </c>
      <c r="E4621" s="106">
        <f t="shared" si="504"/>
        <v>2.0750000000000002</v>
      </c>
      <c r="F4621" s="107">
        <f t="shared" si="505"/>
        <v>72</v>
      </c>
      <c r="G4621" s="107">
        <f>COUNTIF(Data_Eksportir!$H$2:$H$3401,A4621)</f>
        <v>0</v>
      </c>
      <c r="H4621" s="104" t="str">
        <f t="shared" si="506"/>
        <v>1 – 5</v>
      </c>
      <c r="I4621" s="104" t="str">
        <f t="shared" si="507"/>
        <v>Di bawah ambang nilai</v>
      </c>
      <c r="J4621" s="106">
        <f t="shared" si="508"/>
        <v>1494.004621</v>
      </c>
      <c r="K4621" s="105">
        <f t="shared" si="509"/>
        <v>0</v>
      </c>
      <c r="L4621" s="106">
        <f t="shared" si="510"/>
        <v>0</v>
      </c>
    </row>
    <row r="4622" spans="1:12" x14ac:dyDescent="0.3">
      <c r="A4622" s="104" t="s">
        <v>9615</v>
      </c>
      <c r="B4622" s="104" t="s">
        <v>9616</v>
      </c>
      <c r="C4622" s="105">
        <v>1673</v>
      </c>
      <c r="D4622" s="105">
        <v>2284</v>
      </c>
      <c r="E4622" s="106">
        <f t="shared" si="504"/>
        <v>1.3652121936640764</v>
      </c>
      <c r="F4622" s="107">
        <f t="shared" si="505"/>
        <v>72</v>
      </c>
      <c r="G4622" s="107">
        <f>COUNTIF(Data_Eksportir!$H$2:$H$3401,A4622)</f>
        <v>0</v>
      </c>
      <c r="H4622" s="104" t="str">
        <f t="shared" si="506"/>
        <v>1 – 5</v>
      </c>
      <c r="I4622" s="104" t="str">
        <f t="shared" si="507"/>
        <v>Di bawah ambang nilai</v>
      </c>
      <c r="J4622" s="106">
        <f t="shared" si="508"/>
        <v>2284.0046219999999</v>
      </c>
      <c r="K4622" s="105">
        <f t="shared" si="509"/>
        <v>0</v>
      </c>
      <c r="L4622" s="106">
        <f t="shared" si="510"/>
        <v>0</v>
      </c>
    </row>
    <row r="4623" spans="1:12" x14ac:dyDescent="0.3">
      <c r="A4623" s="104" t="s">
        <v>9617</v>
      </c>
      <c r="B4623" s="104" t="s">
        <v>9618</v>
      </c>
      <c r="C4623" s="105">
        <v>143</v>
      </c>
      <c r="D4623" s="105">
        <v>254789</v>
      </c>
      <c r="E4623" s="106">
        <f t="shared" si="504"/>
        <v>1781.7412587412587</v>
      </c>
      <c r="F4623" s="107">
        <f t="shared" si="505"/>
        <v>72</v>
      </c>
      <c r="G4623" s="107">
        <f>COUNTIF(Data_Eksportir!$H$2:$H$3401,A4623)</f>
        <v>0</v>
      </c>
      <c r="H4623" s="104" t="str">
        <f t="shared" si="506"/>
        <v>100 ke atas</v>
      </c>
      <c r="I4623" s="104" t="str">
        <f t="shared" si="507"/>
        <v>Di bawah ambang nilai</v>
      </c>
      <c r="J4623" s="106">
        <f t="shared" si="508"/>
        <v>254789.00462299999</v>
      </c>
      <c r="K4623" s="105">
        <f t="shared" si="509"/>
        <v>0</v>
      </c>
      <c r="L4623" s="106">
        <f t="shared" si="510"/>
        <v>0</v>
      </c>
    </row>
    <row r="4624" spans="1:12" x14ac:dyDescent="0.3">
      <c r="A4624" s="104" t="s">
        <v>9619</v>
      </c>
      <c r="B4624" s="104" t="s">
        <v>9620</v>
      </c>
      <c r="C4624" s="105">
        <v>1200</v>
      </c>
      <c r="D4624" s="105">
        <v>1095</v>
      </c>
      <c r="E4624" s="106">
        <f t="shared" si="504"/>
        <v>0.91249999999999998</v>
      </c>
      <c r="F4624" s="107">
        <f t="shared" si="505"/>
        <v>72</v>
      </c>
      <c r="G4624" s="107">
        <f>COUNTIF(Data_Eksportir!$H$2:$H$3401,A4624)</f>
        <v>0</v>
      </c>
      <c r="H4624" s="104" t="str">
        <f t="shared" si="506"/>
        <v>Di bawah 1</v>
      </c>
      <c r="I4624" s="104" t="str">
        <f t="shared" si="507"/>
        <v>Di bawah ambang nilai</v>
      </c>
      <c r="J4624" s="106">
        <f t="shared" si="508"/>
        <v>1095.0046239999999</v>
      </c>
      <c r="K4624" s="105">
        <f t="shared" si="509"/>
        <v>0</v>
      </c>
      <c r="L4624" s="106">
        <f t="shared" si="510"/>
        <v>0</v>
      </c>
    </row>
    <row r="4625" spans="1:12" x14ac:dyDescent="0.3">
      <c r="A4625" s="104" t="s">
        <v>9621</v>
      </c>
      <c r="B4625" s="104" t="s">
        <v>9622</v>
      </c>
      <c r="C4625" s="105">
        <v>3345</v>
      </c>
      <c r="D4625" s="105">
        <v>8231</v>
      </c>
      <c r="E4625" s="106">
        <f t="shared" si="504"/>
        <v>2.4606875934230192</v>
      </c>
      <c r="F4625" s="107">
        <f t="shared" si="505"/>
        <v>72</v>
      </c>
      <c r="G4625" s="107">
        <f>COUNTIF(Data_Eksportir!$H$2:$H$3401,A4625)</f>
        <v>0</v>
      </c>
      <c r="H4625" s="104" t="str">
        <f t="shared" si="506"/>
        <v>1 – 5</v>
      </c>
      <c r="I4625" s="104" t="str">
        <f t="shared" si="507"/>
        <v>Di bawah ambang nilai</v>
      </c>
      <c r="J4625" s="106">
        <f t="shared" si="508"/>
        <v>8231.0046249999996</v>
      </c>
      <c r="K4625" s="105">
        <f t="shared" si="509"/>
        <v>0</v>
      </c>
      <c r="L4625" s="106">
        <f t="shared" si="510"/>
        <v>0</v>
      </c>
    </row>
    <row r="4626" spans="1:12" x14ac:dyDescent="0.3">
      <c r="A4626" s="104" t="s">
        <v>9623</v>
      </c>
      <c r="B4626" s="104" t="s">
        <v>9624</v>
      </c>
      <c r="C4626" s="105">
        <v>4629</v>
      </c>
      <c r="D4626" s="105">
        <v>4733</v>
      </c>
      <c r="E4626" s="106">
        <f t="shared" si="504"/>
        <v>1.0224670555195507</v>
      </c>
      <c r="F4626" s="107">
        <f t="shared" si="505"/>
        <v>72</v>
      </c>
      <c r="G4626" s="107">
        <f>COUNTIF(Data_Eksportir!$H$2:$H$3401,A4626)</f>
        <v>0</v>
      </c>
      <c r="H4626" s="104" t="str">
        <f t="shared" si="506"/>
        <v>1 – 5</v>
      </c>
      <c r="I4626" s="104" t="str">
        <f t="shared" si="507"/>
        <v>Di bawah ambang nilai</v>
      </c>
      <c r="J4626" s="106">
        <f t="shared" si="508"/>
        <v>4733.0046259999999</v>
      </c>
      <c r="K4626" s="105">
        <f t="shared" si="509"/>
        <v>0</v>
      </c>
      <c r="L4626" s="106">
        <f t="shared" si="510"/>
        <v>0</v>
      </c>
    </row>
    <row r="4627" spans="1:12" x14ac:dyDescent="0.3">
      <c r="A4627" s="104" t="s">
        <v>9625</v>
      </c>
      <c r="B4627" s="104" t="s">
        <v>9626</v>
      </c>
      <c r="C4627" s="105">
        <v>3968</v>
      </c>
      <c r="D4627" s="105">
        <v>2719</v>
      </c>
      <c r="E4627" s="106">
        <f t="shared" si="504"/>
        <v>0.68523185483870963</v>
      </c>
      <c r="F4627" s="107">
        <f t="shared" si="505"/>
        <v>72</v>
      </c>
      <c r="G4627" s="107">
        <f>COUNTIF(Data_Eksportir!$H$2:$H$3401,A4627)</f>
        <v>0</v>
      </c>
      <c r="H4627" s="104" t="str">
        <f t="shared" si="506"/>
        <v>Di bawah 1</v>
      </c>
      <c r="I4627" s="104" t="str">
        <f t="shared" si="507"/>
        <v>Di bawah ambang nilai</v>
      </c>
      <c r="J4627" s="106">
        <f t="shared" si="508"/>
        <v>2719.0046269999998</v>
      </c>
      <c r="K4627" s="105">
        <f t="shared" si="509"/>
        <v>0</v>
      </c>
      <c r="L4627" s="106">
        <f t="shared" si="510"/>
        <v>0</v>
      </c>
    </row>
    <row r="4628" spans="1:12" x14ac:dyDescent="0.3">
      <c r="A4628" s="104" t="s">
        <v>9627</v>
      </c>
      <c r="B4628" s="104" t="s">
        <v>9628</v>
      </c>
      <c r="C4628" s="105">
        <v>4626</v>
      </c>
      <c r="D4628" s="105">
        <v>7951</v>
      </c>
      <c r="E4628" s="106">
        <f t="shared" si="504"/>
        <v>1.7187635105923045</v>
      </c>
      <c r="F4628" s="107">
        <f t="shared" si="505"/>
        <v>72</v>
      </c>
      <c r="G4628" s="107">
        <f>COUNTIF(Data_Eksportir!$H$2:$H$3401,A4628)</f>
        <v>0</v>
      </c>
      <c r="H4628" s="104" t="str">
        <f t="shared" si="506"/>
        <v>1 – 5</v>
      </c>
      <c r="I4628" s="104" t="str">
        <f t="shared" si="507"/>
        <v>Di bawah ambang nilai</v>
      </c>
      <c r="J4628" s="106">
        <f t="shared" si="508"/>
        <v>7951.0046279999997</v>
      </c>
      <c r="K4628" s="105">
        <f t="shared" si="509"/>
        <v>0</v>
      </c>
      <c r="L4628" s="106">
        <f t="shared" si="510"/>
        <v>0</v>
      </c>
    </row>
    <row r="4629" spans="1:12" x14ac:dyDescent="0.3">
      <c r="A4629" s="104" t="s">
        <v>9629</v>
      </c>
      <c r="B4629" s="104" t="s">
        <v>9630</v>
      </c>
      <c r="C4629" s="105">
        <v>5424</v>
      </c>
      <c r="D4629" s="105">
        <v>13901</v>
      </c>
      <c r="E4629" s="106">
        <f t="shared" si="504"/>
        <v>2.5628687315634218</v>
      </c>
      <c r="F4629" s="107">
        <f t="shared" si="505"/>
        <v>72</v>
      </c>
      <c r="G4629" s="107">
        <f>COUNTIF(Data_Eksportir!$H$2:$H$3401,A4629)</f>
        <v>0</v>
      </c>
      <c r="H4629" s="104" t="str">
        <f t="shared" si="506"/>
        <v>1 – 5</v>
      </c>
      <c r="I4629" s="104" t="str">
        <f t="shared" si="507"/>
        <v>Di bawah ambang nilai</v>
      </c>
      <c r="J4629" s="106">
        <f t="shared" si="508"/>
        <v>13901.004628999999</v>
      </c>
      <c r="K4629" s="105">
        <f t="shared" si="509"/>
        <v>0</v>
      </c>
      <c r="L4629" s="106">
        <f t="shared" si="510"/>
        <v>0</v>
      </c>
    </row>
    <row r="4630" spans="1:12" x14ac:dyDescent="0.3">
      <c r="A4630" s="104" t="s">
        <v>9631</v>
      </c>
      <c r="B4630" s="104" t="s">
        <v>9632</v>
      </c>
      <c r="C4630" s="105">
        <v>30</v>
      </c>
      <c r="D4630" s="105">
        <v>310</v>
      </c>
      <c r="E4630" s="106">
        <f t="shared" si="504"/>
        <v>10.333333333333334</v>
      </c>
      <c r="F4630" s="107">
        <f t="shared" si="505"/>
        <v>72</v>
      </c>
      <c r="G4630" s="107">
        <f>COUNTIF(Data_Eksportir!$H$2:$H$3401,A4630)</f>
        <v>0</v>
      </c>
      <c r="H4630" s="104" t="str">
        <f t="shared" si="506"/>
        <v>5 – 20</v>
      </c>
      <c r="I4630" s="104" t="str">
        <f t="shared" si="507"/>
        <v>Di bawah ambang nilai</v>
      </c>
      <c r="J4630" s="106">
        <f t="shared" si="508"/>
        <v>310.00463000000002</v>
      </c>
      <c r="K4630" s="105">
        <f t="shared" si="509"/>
        <v>0</v>
      </c>
      <c r="L4630" s="106">
        <f t="shared" si="510"/>
        <v>0</v>
      </c>
    </row>
    <row r="4631" spans="1:12" x14ac:dyDescent="0.3">
      <c r="A4631" s="104" t="s">
        <v>9633</v>
      </c>
      <c r="B4631" s="104" t="s">
        <v>9634</v>
      </c>
      <c r="C4631" s="105">
        <v>38743</v>
      </c>
      <c r="D4631" s="105">
        <v>161500</v>
      </c>
      <c r="E4631" s="106">
        <f t="shared" si="504"/>
        <v>4.1684949539271612</v>
      </c>
      <c r="F4631" s="107">
        <f t="shared" si="505"/>
        <v>72</v>
      </c>
      <c r="G4631" s="107">
        <f>COUNTIF(Data_Eksportir!$H$2:$H$3401,A4631)</f>
        <v>4</v>
      </c>
      <c r="H4631" s="104" t="str">
        <f t="shared" si="506"/>
        <v>1 – 5</v>
      </c>
      <c r="I4631" s="104" t="str">
        <f t="shared" si="507"/>
        <v>Di bawah ambang nilai</v>
      </c>
      <c r="J4631" s="106">
        <f t="shared" si="508"/>
        <v>161500.00463099999</v>
      </c>
      <c r="K4631" s="105">
        <f t="shared" si="509"/>
        <v>0</v>
      </c>
      <c r="L4631" s="106">
        <f t="shared" si="510"/>
        <v>0</v>
      </c>
    </row>
    <row r="4632" spans="1:12" x14ac:dyDescent="0.3">
      <c r="A4632" s="104" t="s">
        <v>9635</v>
      </c>
      <c r="B4632" s="104" t="s">
        <v>9636</v>
      </c>
      <c r="C4632" s="105">
        <v>0</v>
      </c>
      <c r="D4632" s="105">
        <v>1</v>
      </c>
      <c r="E4632" s="106" t="str">
        <f t="shared" si="504"/>
        <v/>
      </c>
      <c r="F4632" s="107">
        <f t="shared" si="505"/>
        <v>72</v>
      </c>
      <c r="G4632" s="107">
        <f>COUNTIF(Data_Eksportir!$H$2:$H$3401,A4632)</f>
        <v>0</v>
      </c>
      <c r="H4632" s="104" t="str">
        <f t="shared" si="506"/>
        <v>Tanpa data berat</v>
      </c>
      <c r="I4632" s="104" t="str">
        <f t="shared" si="507"/>
        <v>Di bawah ambang nilai</v>
      </c>
      <c r="J4632" s="106">
        <f t="shared" si="508"/>
        <v>1.004632</v>
      </c>
      <c r="K4632" s="105">
        <f t="shared" si="509"/>
        <v>0</v>
      </c>
      <c r="L4632" s="106">
        <f t="shared" si="510"/>
        <v>0</v>
      </c>
    </row>
    <row r="4633" spans="1:12" x14ac:dyDescent="0.3">
      <c r="A4633" s="104" t="s">
        <v>9637</v>
      </c>
      <c r="B4633" s="104" t="s">
        <v>9638</v>
      </c>
      <c r="C4633" s="105">
        <v>1585</v>
      </c>
      <c r="D4633" s="105">
        <v>16708</v>
      </c>
      <c r="E4633" s="106">
        <f t="shared" si="504"/>
        <v>10.541324921135647</v>
      </c>
      <c r="F4633" s="107">
        <f t="shared" si="505"/>
        <v>72</v>
      </c>
      <c r="G4633" s="107">
        <f>COUNTIF(Data_Eksportir!$H$2:$H$3401,A4633)</f>
        <v>0</v>
      </c>
      <c r="H4633" s="104" t="str">
        <f t="shared" si="506"/>
        <v>5 – 20</v>
      </c>
      <c r="I4633" s="104" t="str">
        <f t="shared" si="507"/>
        <v>Di bawah ambang nilai</v>
      </c>
      <c r="J4633" s="106">
        <f t="shared" si="508"/>
        <v>16708.004633</v>
      </c>
      <c r="K4633" s="105">
        <f t="shared" si="509"/>
        <v>0</v>
      </c>
      <c r="L4633" s="106">
        <f t="shared" si="510"/>
        <v>0</v>
      </c>
    </row>
    <row r="4634" spans="1:12" x14ac:dyDescent="0.3">
      <c r="A4634" s="104" t="s">
        <v>9639</v>
      </c>
      <c r="B4634" s="104" t="s">
        <v>9640</v>
      </c>
      <c r="C4634" s="105">
        <v>46</v>
      </c>
      <c r="D4634" s="105">
        <v>910</v>
      </c>
      <c r="E4634" s="106">
        <f t="shared" si="504"/>
        <v>19.782608695652176</v>
      </c>
      <c r="F4634" s="107">
        <f t="shared" si="505"/>
        <v>72</v>
      </c>
      <c r="G4634" s="107">
        <f>COUNTIF(Data_Eksportir!$H$2:$H$3401,A4634)</f>
        <v>0</v>
      </c>
      <c r="H4634" s="104" t="str">
        <f t="shared" si="506"/>
        <v>5 – 20</v>
      </c>
      <c r="I4634" s="104" t="str">
        <f t="shared" si="507"/>
        <v>Di bawah ambang nilai</v>
      </c>
      <c r="J4634" s="106">
        <f t="shared" si="508"/>
        <v>910.00463400000001</v>
      </c>
      <c r="K4634" s="105">
        <f t="shared" si="509"/>
        <v>0</v>
      </c>
      <c r="L4634" s="106">
        <f t="shared" si="510"/>
        <v>0</v>
      </c>
    </row>
    <row r="4635" spans="1:12" x14ac:dyDescent="0.3">
      <c r="A4635" s="104" t="s">
        <v>9641</v>
      </c>
      <c r="B4635" s="104" t="s">
        <v>9642</v>
      </c>
      <c r="C4635" s="105">
        <v>1709</v>
      </c>
      <c r="D4635" s="105">
        <v>389</v>
      </c>
      <c r="E4635" s="106">
        <f t="shared" si="504"/>
        <v>0.22761849034523113</v>
      </c>
      <c r="F4635" s="107">
        <f t="shared" si="505"/>
        <v>72</v>
      </c>
      <c r="G4635" s="107">
        <f>COUNTIF(Data_Eksportir!$H$2:$H$3401,A4635)</f>
        <v>0</v>
      </c>
      <c r="H4635" s="104" t="str">
        <f t="shared" si="506"/>
        <v>Di bawah 1</v>
      </c>
      <c r="I4635" s="104" t="str">
        <f t="shared" si="507"/>
        <v>Di bawah ambang nilai</v>
      </c>
      <c r="J4635" s="106">
        <f t="shared" si="508"/>
        <v>389.00463500000001</v>
      </c>
      <c r="K4635" s="105">
        <f t="shared" si="509"/>
        <v>0</v>
      </c>
      <c r="L4635" s="106">
        <f t="shared" si="510"/>
        <v>0</v>
      </c>
    </row>
    <row r="4636" spans="1:12" x14ac:dyDescent="0.3">
      <c r="A4636" s="104" t="s">
        <v>9643</v>
      </c>
      <c r="B4636" s="104" t="s">
        <v>9644</v>
      </c>
      <c r="C4636" s="105">
        <v>10657</v>
      </c>
      <c r="D4636" s="105">
        <v>539</v>
      </c>
      <c r="E4636" s="106">
        <f t="shared" si="504"/>
        <v>5.0577085483719621E-2</v>
      </c>
      <c r="F4636" s="107">
        <f t="shared" si="505"/>
        <v>72</v>
      </c>
      <c r="G4636" s="107">
        <f>COUNTIF(Data_Eksportir!$H$2:$H$3401,A4636)</f>
        <v>0</v>
      </c>
      <c r="H4636" s="104" t="str">
        <f t="shared" si="506"/>
        <v>Di bawah 1</v>
      </c>
      <c r="I4636" s="104" t="str">
        <f t="shared" si="507"/>
        <v>Di bawah ambang nilai</v>
      </c>
      <c r="J4636" s="106">
        <f t="shared" si="508"/>
        <v>539.004636</v>
      </c>
      <c r="K4636" s="105">
        <f t="shared" si="509"/>
        <v>0</v>
      </c>
      <c r="L4636" s="106">
        <f t="shared" si="510"/>
        <v>0</v>
      </c>
    </row>
    <row r="4637" spans="1:12" x14ac:dyDescent="0.3">
      <c r="A4637" s="104" t="s">
        <v>9645</v>
      </c>
      <c r="B4637" s="104" t="s">
        <v>9646</v>
      </c>
      <c r="C4637" s="105">
        <v>1401309</v>
      </c>
      <c r="D4637" s="105">
        <v>1236513</v>
      </c>
      <c r="E4637" s="106">
        <f t="shared" si="504"/>
        <v>0.8823985288041396</v>
      </c>
      <c r="F4637" s="107">
        <f t="shared" si="505"/>
        <v>72</v>
      </c>
      <c r="G4637" s="107">
        <f>COUNTIF(Data_Eksportir!$H$2:$H$3401,A4637)</f>
        <v>0</v>
      </c>
      <c r="H4637" s="104" t="str">
        <f t="shared" si="506"/>
        <v>Di bawah 1</v>
      </c>
      <c r="I4637" s="104" t="str">
        <f t="shared" si="507"/>
        <v>Di bawah ambang nilai</v>
      </c>
      <c r="J4637" s="106">
        <f t="shared" si="508"/>
        <v>1236513.0046369999</v>
      </c>
      <c r="K4637" s="105">
        <f t="shared" si="509"/>
        <v>0</v>
      </c>
      <c r="L4637" s="106">
        <f t="shared" si="510"/>
        <v>0</v>
      </c>
    </row>
    <row r="4638" spans="1:12" x14ac:dyDescent="0.3">
      <c r="A4638" s="104" t="s">
        <v>9647</v>
      </c>
      <c r="B4638" s="104" t="s">
        <v>9648</v>
      </c>
      <c r="C4638" s="105">
        <v>2072723</v>
      </c>
      <c r="D4638" s="105">
        <v>1772926</v>
      </c>
      <c r="E4638" s="106">
        <f t="shared" si="504"/>
        <v>0.85536079833147027</v>
      </c>
      <c r="F4638" s="107">
        <f t="shared" si="505"/>
        <v>72</v>
      </c>
      <c r="G4638" s="107">
        <f>COUNTIF(Data_Eksportir!$H$2:$H$3401,A4638)</f>
        <v>0</v>
      </c>
      <c r="H4638" s="104" t="str">
        <f t="shared" si="506"/>
        <v>Di bawah 1</v>
      </c>
      <c r="I4638" s="104" t="str">
        <f t="shared" si="507"/>
        <v>Di bawah ambang nilai</v>
      </c>
      <c r="J4638" s="106">
        <f t="shared" si="508"/>
        <v>1772926.0046379999</v>
      </c>
      <c r="K4638" s="105">
        <f t="shared" si="509"/>
        <v>0</v>
      </c>
      <c r="L4638" s="106">
        <f t="shared" si="510"/>
        <v>0</v>
      </c>
    </row>
    <row r="4639" spans="1:12" x14ac:dyDescent="0.3">
      <c r="A4639" s="104" t="s">
        <v>9649</v>
      </c>
      <c r="B4639" s="104" t="s">
        <v>9650</v>
      </c>
      <c r="C4639" s="105">
        <v>1</v>
      </c>
      <c r="D4639" s="105">
        <v>2</v>
      </c>
      <c r="E4639" s="106">
        <f t="shared" si="504"/>
        <v>2</v>
      </c>
      <c r="F4639" s="107">
        <f t="shared" si="505"/>
        <v>72</v>
      </c>
      <c r="G4639" s="107">
        <f>COUNTIF(Data_Eksportir!$H$2:$H$3401,A4639)</f>
        <v>0</v>
      </c>
      <c r="H4639" s="104" t="str">
        <f t="shared" si="506"/>
        <v>1 – 5</v>
      </c>
      <c r="I4639" s="104" t="str">
        <f t="shared" si="507"/>
        <v>Di bawah ambang nilai</v>
      </c>
      <c r="J4639" s="106">
        <f t="shared" si="508"/>
        <v>2.0046390000000001</v>
      </c>
      <c r="K4639" s="105">
        <f t="shared" si="509"/>
        <v>0</v>
      </c>
      <c r="L4639" s="106">
        <f t="shared" si="510"/>
        <v>0</v>
      </c>
    </row>
    <row r="4640" spans="1:12" x14ac:dyDescent="0.3">
      <c r="A4640" s="104" t="s">
        <v>9651</v>
      </c>
      <c r="B4640" s="104" t="s">
        <v>9652</v>
      </c>
      <c r="C4640" s="105">
        <v>109621</v>
      </c>
      <c r="D4640" s="105">
        <v>90583</v>
      </c>
      <c r="E4640" s="106">
        <f t="shared" si="504"/>
        <v>0.8263288968354604</v>
      </c>
      <c r="F4640" s="107">
        <f t="shared" si="505"/>
        <v>72</v>
      </c>
      <c r="G4640" s="107">
        <f>COUNTIF(Data_Eksportir!$H$2:$H$3401,A4640)</f>
        <v>0</v>
      </c>
      <c r="H4640" s="104" t="str">
        <f t="shared" si="506"/>
        <v>Di bawah 1</v>
      </c>
      <c r="I4640" s="104" t="str">
        <f t="shared" si="507"/>
        <v>Di bawah ambang nilai</v>
      </c>
      <c r="J4640" s="106">
        <f t="shared" si="508"/>
        <v>90583.004639999999</v>
      </c>
      <c r="K4640" s="105">
        <f t="shared" si="509"/>
        <v>0</v>
      </c>
      <c r="L4640" s="106">
        <f t="shared" si="510"/>
        <v>0</v>
      </c>
    </row>
    <row r="4641" spans="1:12" x14ac:dyDescent="0.3">
      <c r="A4641" s="104" t="s">
        <v>9653</v>
      </c>
      <c r="B4641" s="104" t="s">
        <v>9654</v>
      </c>
      <c r="C4641" s="105">
        <v>25414</v>
      </c>
      <c r="D4641" s="105">
        <v>31504</v>
      </c>
      <c r="E4641" s="106">
        <f t="shared" si="504"/>
        <v>1.2396316990635083</v>
      </c>
      <c r="F4641" s="107">
        <f t="shared" si="505"/>
        <v>72</v>
      </c>
      <c r="G4641" s="107">
        <f>COUNTIF(Data_Eksportir!$H$2:$H$3401,A4641)</f>
        <v>0</v>
      </c>
      <c r="H4641" s="104" t="str">
        <f t="shared" si="506"/>
        <v>1 – 5</v>
      </c>
      <c r="I4641" s="104" t="str">
        <f t="shared" si="507"/>
        <v>Di bawah ambang nilai</v>
      </c>
      <c r="J4641" s="106">
        <f t="shared" si="508"/>
        <v>31504.004641</v>
      </c>
      <c r="K4641" s="105">
        <f t="shared" si="509"/>
        <v>0</v>
      </c>
      <c r="L4641" s="106">
        <f t="shared" si="510"/>
        <v>0</v>
      </c>
    </row>
    <row r="4642" spans="1:12" x14ac:dyDescent="0.3">
      <c r="A4642" s="104" t="s">
        <v>9655</v>
      </c>
      <c r="B4642" s="104" t="s">
        <v>9656</v>
      </c>
      <c r="C4642" s="105">
        <v>247990</v>
      </c>
      <c r="D4642" s="105">
        <v>278223</v>
      </c>
      <c r="E4642" s="106">
        <f t="shared" si="504"/>
        <v>1.1219121738779789</v>
      </c>
      <c r="F4642" s="107">
        <f t="shared" si="505"/>
        <v>72</v>
      </c>
      <c r="G4642" s="107">
        <f>COUNTIF(Data_Eksportir!$H$2:$H$3401,A4642)</f>
        <v>0</v>
      </c>
      <c r="H4642" s="104" t="str">
        <f t="shared" si="506"/>
        <v>1 – 5</v>
      </c>
      <c r="I4642" s="104" t="str">
        <f t="shared" si="507"/>
        <v>Di bawah ambang nilai</v>
      </c>
      <c r="J4642" s="106">
        <f t="shared" si="508"/>
        <v>278223.00464200001</v>
      </c>
      <c r="K4642" s="105">
        <f t="shared" si="509"/>
        <v>0</v>
      </c>
      <c r="L4642" s="106">
        <f t="shared" si="510"/>
        <v>0</v>
      </c>
    </row>
    <row r="4643" spans="1:12" x14ac:dyDescent="0.3">
      <c r="A4643" s="104" t="s">
        <v>9657</v>
      </c>
      <c r="B4643" s="104" t="s">
        <v>9658</v>
      </c>
      <c r="C4643" s="105">
        <v>4131</v>
      </c>
      <c r="D4643" s="105">
        <v>3308</v>
      </c>
      <c r="E4643" s="106">
        <f t="shared" si="504"/>
        <v>0.80077463083999034</v>
      </c>
      <c r="F4643" s="107">
        <f t="shared" si="505"/>
        <v>72</v>
      </c>
      <c r="G4643" s="107">
        <f>COUNTIF(Data_Eksportir!$H$2:$H$3401,A4643)</f>
        <v>0</v>
      </c>
      <c r="H4643" s="104" t="str">
        <f t="shared" si="506"/>
        <v>Di bawah 1</v>
      </c>
      <c r="I4643" s="104" t="str">
        <f t="shared" si="507"/>
        <v>Di bawah ambang nilai</v>
      </c>
      <c r="J4643" s="106">
        <f t="shared" si="508"/>
        <v>3308.0046430000002</v>
      </c>
      <c r="K4643" s="105">
        <f t="shared" si="509"/>
        <v>0</v>
      </c>
      <c r="L4643" s="106">
        <f t="shared" si="510"/>
        <v>0</v>
      </c>
    </row>
    <row r="4644" spans="1:12" x14ac:dyDescent="0.3">
      <c r="A4644" s="104" t="s">
        <v>9659</v>
      </c>
      <c r="B4644" s="104" t="s">
        <v>9660</v>
      </c>
      <c r="C4644" s="105">
        <v>1260253</v>
      </c>
      <c r="D4644" s="105">
        <v>1122736</v>
      </c>
      <c r="E4644" s="106">
        <f t="shared" si="504"/>
        <v>0.89088143412473531</v>
      </c>
      <c r="F4644" s="107">
        <f t="shared" si="505"/>
        <v>72</v>
      </c>
      <c r="G4644" s="107">
        <f>COUNTIF(Data_Eksportir!$H$2:$H$3401,A4644)</f>
        <v>0</v>
      </c>
      <c r="H4644" s="104" t="str">
        <f t="shared" si="506"/>
        <v>Di bawah 1</v>
      </c>
      <c r="I4644" s="104" t="str">
        <f t="shared" si="507"/>
        <v>Di bawah ambang nilai</v>
      </c>
      <c r="J4644" s="106">
        <f t="shared" si="508"/>
        <v>1122736.004644</v>
      </c>
      <c r="K4644" s="105">
        <f t="shared" si="509"/>
        <v>0</v>
      </c>
      <c r="L4644" s="106">
        <f t="shared" si="510"/>
        <v>0</v>
      </c>
    </row>
    <row r="4645" spans="1:12" x14ac:dyDescent="0.3">
      <c r="A4645" s="104" t="s">
        <v>9661</v>
      </c>
      <c r="B4645" s="104" t="s">
        <v>9662</v>
      </c>
      <c r="C4645" s="105">
        <v>23</v>
      </c>
      <c r="D4645" s="105">
        <v>7</v>
      </c>
      <c r="E4645" s="106">
        <f t="shared" si="504"/>
        <v>0.30434782608695654</v>
      </c>
      <c r="F4645" s="107">
        <f t="shared" si="505"/>
        <v>72</v>
      </c>
      <c r="G4645" s="107">
        <f>COUNTIF(Data_Eksportir!$H$2:$H$3401,A4645)</f>
        <v>0</v>
      </c>
      <c r="H4645" s="104" t="str">
        <f t="shared" si="506"/>
        <v>Di bawah 1</v>
      </c>
      <c r="I4645" s="104" t="str">
        <f t="shared" si="507"/>
        <v>Di bawah ambang nilai</v>
      </c>
      <c r="J4645" s="106">
        <f t="shared" si="508"/>
        <v>7.004645</v>
      </c>
      <c r="K4645" s="105">
        <f t="shared" si="509"/>
        <v>0</v>
      </c>
      <c r="L4645" s="106">
        <f t="shared" si="510"/>
        <v>0</v>
      </c>
    </row>
    <row r="4646" spans="1:12" x14ac:dyDescent="0.3">
      <c r="A4646" s="104" t="s">
        <v>9663</v>
      </c>
      <c r="B4646" s="104" t="s">
        <v>9664</v>
      </c>
      <c r="C4646" s="105">
        <v>0</v>
      </c>
      <c r="D4646" s="105">
        <v>96</v>
      </c>
      <c r="E4646" s="106" t="str">
        <f t="shared" si="504"/>
        <v/>
      </c>
      <c r="F4646" s="107">
        <f t="shared" si="505"/>
        <v>72</v>
      </c>
      <c r="G4646" s="107">
        <f>COUNTIF(Data_Eksportir!$H$2:$H$3401,A4646)</f>
        <v>0</v>
      </c>
      <c r="H4646" s="104" t="str">
        <f t="shared" si="506"/>
        <v>Tanpa data berat</v>
      </c>
      <c r="I4646" s="104" t="str">
        <f t="shared" si="507"/>
        <v>Di bawah ambang nilai</v>
      </c>
      <c r="J4646" s="106">
        <f t="shared" si="508"/>
        <v>96.004645999999994</v>
      </c>
      <c r="K4646" s="105">
        <f t="shared" si="509"/>
        <v>0</v>
      </c>
      <c r="L4646" s="106">
        <f t="shared" si="510"/>
        <v>0</v>
      </c>
    </row>
    <row r="4647" spans="1:12" x14ac:dyDescent="0.3">
      <c r="A4647" s="104" t="s">
        <v>9665</v>
      </c>
      <c r="B4647" s="104" t="s">
        <v>9666</v>
      </c>
      <c r="C4647" s="105">
        <v>7</v>
      </c>
      <c r="D4647" s="105">
        <v>7</v>
      </c>
      <c r="E4647" s="106">
        <f t="shared" si="504"/>
        <v>1</v>
      </c>
      <c r="F4647" s="107">
        <f t="shared" si="505"/>
        <v>72</v>
      </c>
      <c r="G4647" s="107">
        <f>COUNTIF(Data_Eksportir!$H$2:$H$3401,A4647)</f>
        <v>0</v>
      </c>
      <c r="H4647" s="104" t="str">
        <f t="shared" si="506"/>
        <v>1 – 5</v>
      </c>
      <c r="I4647" s="104" t="str">
        <f t="shared" si="507"/>
        <v>Di bawah ambang nilai</v>
      </c>
      <c r="J4647" s="106">
        <f t="shared" si="508"/>
        <v>7.0046470000000003</v>
      </c>
      <c r="K4647" s="105">
        <f t="shared" si="509"/>
        <v>0</v>
      </c>
      <c r="L4647" s="106">
        <f t="shared" si="510"/>
        <v>0</v>
      </c>
    </row>
    <row r="4648" spans="1:12" x14ac:dyDescent="0.3">
      <c r="A4648" s="104" t="s">
        <v>9667</v>
      </c>
      <c r="B4648" s="104" t="s">
        <v>9668</v>
      </c>
      <c r="C4648" s="105">
        <v>7430</v>
      </c>
      <c r="D4648" s="105">
        <v>5097</v>
      </c>
      <c r="E4648" s="106">
        <f t="shared" si="504"/>
        <v>0.68600269179004036</v>
      </c>
      <c r="F4648" s="107">
        <f t="shared" si="505"/>
        <v>72</v>
      </c>
      <c r="G4648" s="107">
        <f>COUNTIF(Data_Eksportir!$H$2:$H$3401,A4648)</f>
        <v>0</v>
      </c>
      <c r="H4648" s="104" t="str">
        <f t="shared" si="506"/>
        <v>Di bawah 1</v>
      </c>
      <c r="I4648" s="104" t="str">
        <f t="shared" si="507"/>
        <v>Di bawah ambang nilai</v>
      </c>
      <c r="J4648" s="106">
        <f t="shared" si="508"/>
        <v>5097.0046480000001</v>
      </c>
      <c r="K4648" s="105">
        <f t="shared" si="509"/>
        <v>0</v>
      </c>
      <c r="L4648" s="106">
        <f t="shared" si="510"/>
        <v>0</v>
      </c>
    </row>
    <row r="4649" spans="1:12" x14ac:dyDescent="0.3">
      <c r="A4649" s="104" t="s">
        <v>9669</v>
      </c>
      <c r="B4649" s="104" t="s">
        <v>9670</v>
      </c>
      <c r="C4649" s="105">
        <v>230</v>
      </c>
      <c r="D4649" s="105">
        <v>705</v>
      </c>
      <c r="E4649" s="106">
        <f t="shared" si="504"/>
        <v>3.0652173913043477</v>
      </c>
      <c r="F4649" s="107">
        <f t="shared" si="505"/>
        <v>72</v>
      </c>
      <c r="G4649" s="107">
        <f>COUNTIF(Data_Eksportir!$H$2:$H$3401,A4649)</f>
        <v>0</v>
      </c>
      <c r="H4649" s="104" t="str">
        <f t="shared" si="506"/>
        <v>1 – 5</v>
      </c>
      <c r="I4649" s="104" t="str">
        <f t="shared" si="507"/>
        <v>Di bawah ambang nilai</v>
      </c>
      <c r="J4649" s="106">
        <f t="shared" si="508"/>
        <v>705.00464899999997</v>
      </c>
      <c r="K4649" s="105">
        <f t="shared" si="509"/>
        <v>0</v>
      </c>
      <c r="L4649" s="106">
        <f t="shared" si="510"/>
        <v>0</v>
      </c>
    </row>
    <row r="4650" spans="1:12" x14ac:dyDescent="0.3">
      <c r="A4650" s="104" t="s">
        <v>9671</v>
      </c>
      <c r="B4650" s="104" t="s">
        <v>9672</v>
      </c>
      <c r="C4650" s="105">
        <v>650</v>
      </c>
      <c r="D4650" s="105">
        <v>1544</v>
      </c>
      <c r="E4650" s="106">
        <f t="shared" si="504"/>
        <v>2.3753846153846152</v>
      </c>
      <c r="F4650" s="107">
        <f t="shared" si="505"/>
        <v>72</v>
      </c>
      <c r="G4650" s="107">
        <f>COUNTIF(Data_Eksportir!$H$2:$H$3401,A4650)</f>
        <v>0</v>
      </c>
      <c r="H4650" s="104" t="str">
        <f t="shared" si="506"/>
        <v>1 – 5</v>
      </c>
      <c r="I4650" s="104" t="str">
        <f t="shared" si="507"/>
        <v>Di bawah ambang nilai</v>
      </c>
      <c r="J4650" s="106">
        <f t="shared" si="508"/>
        <v>1544.0046500000001</v>
      </c>
      <c r="K4650" s="105">
        <f t="shared" si="509"/>
        <v>0</v>
      </c>
      <c r="L4650" s="106">
        <f t="shared" si="510"/>
        <v>0</v>
      </c>
    </row>
    <row r="4651" spans="1:12" x14ac:dyDescent="0.3">
      <c r="A4651" s="104" t="s">
        <v>9673</v>
      </c>
      <c r="B4651" s="104" t="s">
        <v>9674</v>
      </c>
      <c r="C4651" s="105">
        <v>676873</v>
      </c>
      <c r="D4651" s="105">
        <v>373558</v>
      </c>
      <c r="E4651" s="106">
        <f t="shared" si="504"/>
        <v>0.55188787261421268</v>
      </c>
      <c r="F4651" s="107">
        <f t="shared" si="505"/>
        <v>72</v>
      </c>
      <c r="G4651" s="107">
        <f>COUNTIF(Data_Eksportir!$H$2:$H$3401,A4651)</f>
        <v>0</v>
      </c>
      <c r="H4651" s="104" t="str">
        <f t="shared" si="506"/>
        <v>Di bawah 1</v>
      </c>
      <c r="I4651" s="104" t="str">
        <f t="shared" si="507"/>
        <v>Di bawah ambang nilai</v>
      </c>
      <c r="J4651" s="106">
        <f t="shared" si="508"/>
        <v>373558.00465100002</v>
      </c>
      <c r="K4651" s="105">
        <f t="shared" si="509"/>
        <v>0</v>
      </c>
      <c r="L4651" s="106">
        <f t="shared" si="510"/>
        <v>0</v>
      </c>
    </row>
    <row r="4652" spans="1:12" x14ac:dyDescent="0.3">
      <c r="A4652" s="104" t="s">
        <v>9675</v>
      </c>
      <c r="B4652" s="104" t="s">
        <v>9676</v>
      </c>
      <c r="C4652" s="105">
        <v>2757740</v>
      </c>
      <c r="D4652" s="105">
        <v>1695477</v>
      </c>
      <c r="E4652" s="106">
        <f t="shared" si="504"/>
        <v>0.61480668953563422</v>
      </c>
      <c r="F4652" s="107">
        <f t="shared" si="505"/>
        <v>72</v>
      </c>
      <c r="G4652" s="107">
        <f>COUNTIF(Data_Eksportir!$H$2:$H$3401,A4652)</f>
        <v>0</v>
      </c>
      <c r="H4652" s="104" t="str">
        <f t="shared" si="506"/>
        <v>Di bawah 1</v>
      </c>
      <c r="I4652" s="104" t="str">
        <f t="shared" si="507"/>
        <v>Di bawah ambang nilai</v>
      </c>
      <c r="J4652" s="106">
        <f t="shared" si="508"/>
        <v>1695477.004652</v>
      </c>
      <c r="K4652" s="105">
        <f t="shared" si="509"/>
        <v>0</v>
      </c>
      <c r="L4652" s="106">
        <f t="shared" si="510"/>
        <v>0</v>
      </c>
    </row>
    <row r="4653" spans="1:12" x14ac:dyDescent="0.3">
      <c r="A4653" s="104" t="s">
        <v>9677</v>
      </c>
      <c r="B4653" s="104" t="s">
        <v>9678</v>
      </c>
      <c r="C4653" s="105">
        <v>98010</v>
      </c>
      <c r="D4653" s="105">
        <v>58242</v>
      </c>
      <c r="E4653" s="106">
        <f t="shared" si="504"/>
        <v>0.59424548515457609</v>
      </c>
      <c r="F4653" s="107">
        <f t="shared" si="505"/>
        <v>72</v>
      </c>
      <c r="G4653" s="107">
        <f>COUNTIF(Data_Eksportir!$H$2:$H$3401,A4653)</f>
        <v>0</v>
      </c>
      <c r="H4653" s="104" t="str">
        <f t="shared" si="506"/>
        <v>Di bawah 1</v>
      </c>
      <c r="I4653" s="104" t="str">
        <f t="shared" si="507"/>
        <v>Di bawah ambang nilai</v>
      </c>
      <c r="J4653" s="106">
        <f t="shared" si="508"/>
        <v>58242.004653000004</v>
      </c>
      <c r="K4653" s="105">
        <f t="shared" si="509"/>
        <v>0</v>
      </c>
      <c r="L4653" s="106">
        <f t="shared" si="510"/>
        <v>0</v>
      </c>
    </row>
    <row r="4654" spans="1:12" x14ac:dyDescent="0.3">
      <c r="A4654" s="104" t="s">
        <v>9679</v>
      </c>
      <c r="B4654" s="104" t="s">
        <v>9680</v>
      </c>
      <c r="C4654" s="105">
        <v>22704</v>
      </c>
      <c r="D4654" s="105">
        <v>20608</v>
      </c>
      <c r="E4654" s="106">
        <f t="shared" si="504"/>
        <v>0.90768146582100073</v>
      </c>
      <c r="F4654" s="107">
        <f t="shared" si="505"/>
        <v>72</v>
      </c>
      <c r="G4654" s="107">
        <f>COUNTIF(Data_Eksportir!$H$2:$H$3401,A4654)</f>
        <v>0</v>
      </c>
      <c r="H4654" s="104" t="str">
        <f t="shared" si="506"/>
        <v>Di bawah 1</v>
      </c>
      <c r="I4654" s="104" t="str">
        <f t="shared" si="507"/>
        <v>Di bawah ambang nilai</v>
      </c>
      <c r="J4654" s="106">
        <f t="shared" si="508"/>
        <v>20608.004654</v>
      </c>
      <c r="K4654" s="105">
        <f t="shared" si="509"/>
        <v>0</v>
      </c>
      <c r="L4654" s="106">
        <f t="shared" si="510"/>
        <v>0</v>
      </c>
    </row>
    <row r="4655" spans="1:12" x14ac:dyDescent="0.3">
      <c r="A4655" s="104" t="s">
        <v>9681</v>
      </c>
      <c r="B4655" s="104" t="s">
        <v>9682</v>
      </c>
      <c r="C4655" s="105">
        <v>873969489</v>
      </c>
      <c r="D4655" s="105">
        <v>428432708</v>
      </c>
      <c r="E4655" s="106">
        <f t="shared" si="504"/>
        <v>0.49021471961248297</v>
      </c>
      <c r="F4655" s="107">
        <f t="shared" si="505"/>
        <v>72</v>
      </c>
      <c r="G4655" s="107">
        <f>COUNTIF(Data_Eksportir!$H$2:$H$3401,A4655)</f>
        <v>0</v>
      </c>
      <c r="H4655" s="104" t="str">
        <f t="shared" si="506"/>
        <v>Di bawah 1</v>
      </c>
      <c r="I4655" s="104" t="str">
        <f t="shared" si="507"/>
        <v>Belum terwakili</v>
      </c>
      <c r="J4655" s="106">
        <f t="shared" si="508"/>
        <v>428432708.004655</v>
      </c>
      <c r="K4655" s="105">
        <f t="shared" si="509"/>
        <v>428432708</v>
      </c>
      <c r="L4655" s="106">
        <f t="shared" si="510"/>
        <v>428432708.004655</v>
      </c>
    </row>
    <row r="4656" spans="1:12" x14ac:dyDescent="0.3">
      <c r="A4656" s="104" t="s">
        <v>9683</v>
      </c>
      <c r="B4656" s="104" t="s">
        <v>9684</v>
      </c>
      <c r="C4656" s="105">
        <v>7039474</v>
      </c>
      <c r="D4656" s="105">
        <v>3457809</v>
      </c>
      <c r="E4656" s="106">
        <f t="shared" si="504"/>
        <v>0.49120275179651207</v>
      </c>
      <c r="F4656" s="107">
        <f t="shared" si="505"/>
        <v>72</v>
      </c>
      <c r="G4656" s="107">
        <f>COUNTIF(Data_Eksportir!$H$2:$H$3401,A4656)</f>
        <v>0</v>
      </c>
      <c r="H4656" s="104" t="str">
        <f t="shared" si="506"/>
        <v>Di bawah 1</v>
      </c>
      <c r="I4656" s="104" t="str">
        <f t="shared" si="507"/>
        <v>Di bawah ambang nilai</v>
      </c>
      <c r="J4656" s="106">
        <f t="shared" si="508"/>
        <v>3457809.0046560001</v>
      </c>
      <c r="K4656" s="105">
        <f t="shared" si="509"/>
        <v>0</v>
      </c>
      <c r="L4656" s="106">
        <f t="shared" si="510"/>
        <v>0</v>
      </c>
    </row>
    <row r="4657" spans="1:12" x14ac:dyDescent="0.3">
      <c r="A4657" s="104" t="s">
        <v>9685</v>
      </c>
      <c r="B4657" s="104" t="s">
        <v>9686</v>
      </c>
      <c r="C4657" s="105">
        <v>109030</v>
      </c>
      <c r="D4657" s="105">
        <v>69069</v>
      </c>
      <c r="E4657" s="106">
        <f t="shared" si="504"/>
        <v>0.63348619645968995</v>
      </c>
      <c r="F4657" s="107">
        <f t="shared" si="505"/>
        <v>72</v>
      </c>
      <c r="G4657" s="107">
        <f>COUNTIF(Data_Eksportir!$H$2:$H$3401,A4657)</f>
        <v>0</v>
      </c>
      <c r="H4657" s="104" t="str">
        <f t="shared" si="506"/>
        <v>Di bawah 1</v>
      </c>
      <c r="I4657" s="104" t="str">
        <f t="shared" si="507"/>
        <v>Di bawah ambang nilai</v>
      </c>
      <c r="J4657" s="106">
        <f t="shared" si="508"/>
        <v>69069.004656999998</v>
      </c>
      <c r="K4657" s="105">
        <f t="shared" si="509"/>
        <v>0</v>
      </c>
      <c r="L4657" s="106">
        <f t="shared" si="510"/>
        <v>0</v>
      </c>
    </row>
    <row r="4658" spans="1:12" x14ac:dyDescent="0.3">
      <c r="A4658" s="104" t="s">
        <v>9687</v>
      </c>
      <c r="B4658" s="104" t="s">
        <v>9688</v>
      </c>
      <c r="C4658" s="105">
        <v>8014</v>
      </c>
      <c r="D4658" s="105">
        <v>312</v>
      </c>
      <c r="E4658" s="106">
        <f t="shared" si="504"/>
        <v>3.8931869228849517E-2</v>
      </c>
      <c r="F4658" s="107">
        <f t="shared" si="505"/>
        <v>72</v>
      </c>
      <c r="G4658" s="107">
        <f>COUNTIF(Data_Eksportir!$H$2:$H$3401,A4658)</f>
        <v>0</v>
      </c>
      <c r="H4658" s="104" t="str">
        <f t="shared" si="506"/>
        <v>Di bawah 1</v>
      </c>
      <c r="I4658" s="104" t="str">
        <f t="shared" si="507"/>
        <v>Di bawah ambang nilai</v>
      </c>
      <c r="J4658" s="106">
        <f t="shared" si="508"/>
        <v>312.00465800000001</v>
      </c>
      <c r="K4658" s="105">
        <f t="shared" si="509"/>
        <v>0</v>
      </c>
      <c r="L4658" s="106">
        <f t="shared" si="510"/>
        <v>0</v>
      </c>
    </row>
    <row r="4659" spans="1:12" x14ac:dyDescent="0.3">
      <c r="A4659" s="104" t="s">
        <v>9689</v>
      </c>
      <c r="B4659" s="104" t="s">
        <v>9690</v>
      </c>
      <c r="C4659" s="105">
        <v>362</v>
      </c>
      <c r="D4659" s="105">
        <v>415</v>
      </c>
      <c r="E4659" s="106">
        <f t="shared" si="504"/>
        <v>1.1464088397790055</v>
      </c>
      <c r="F4659" s="107">
        <f t="shared" si="505"/>
        <v>72</v>
      </c>
      <c r="G4659" s="107">
        <f>COUNTIF(Data_Eksportir!$H$2:$H$3401,A4659)</f>
        <v>0</v>
      </c>
      <c r="H4659" s="104" t="str">
        <f t="shared" si="506"/>
        <v>1 – 5</v>
      </c>
      <c r="I4659" s="104" t="str">
        <f t="shared" si="507"/>
        <v>Di bawah ambang nilai</v>
      </c>
      <c r="J4659" s="106">
        <f t="shared" si="508"/>
        <v>415.004659</v>
      </c>
      <c r="K4659" s="105">
        <f t="shared" si="509"/>
        <v>0</v>
      </c>
      <c r="L4659" s="106">
        <f t="shared" si="510"/>
        <v>0</v>
      </c>
    </row>
    <row r="4660" spans="1:12" x14ac:dyDescent="0.3">
      <c r="A4660" s="104" t="s">
        <v>9691</v>
      </c>
      <c r="B4660" s="104" t="s">
        <v>9692</v>
      </c>
      <c r="C4660" s="105">
        <v>114720</v>
      </c>
      <c r="D4660" s="105">
        <v>62780</v>
      </c>
      <c r="E4660" s="106">
        <f t="shared" si="504"/>
        <v>0.5472454672245467</v>
      </c>
      <c r="F4660" s="107">
        <f t="shared" si="505"/>
        <v>72</v>
      </c>
      <c r="G4660" s="107">
        <f>COUNTIF(Data_Eksportir!$H$2:$H$3401,A4660)</f>
        <v>0</v>
      </c>
      <c r="H4660" s="104" t="str">
        <f t="shared" si="506"/>
        <v>Di bawah 1</v>
      </c>
      <c r="I4660" s="104" t="str">
        <f t="shared" si="507"/>
        <v>Di bawah ambang nilai</v>
      </c>
      <c r="J4660" s="106">
        <f t="shared" si="508"/>
        <v>62780.004659999999</v>
      </c>
      <c r="K4660" s="105">
        <f t="shared" si="509"/>
        <v>0</v>
      </c>
      <c r="L4660" s="106">
        <f t="shared" si="510"/>
        <v>0</v>
      </c>
    </row>
    <row r="4661" spans="1:12" x14ac:dyDescent="0.3">
      <c r="A4661" s="104" t="s">
        <v>9693</v>
      </c>
      <c r="B4661" s="104" t="s">
        <v>9694</v>
      </c>
      <c r="C4661" s="105">
        <v>74965052</v>
      </c>
      <c r="D4661" s="105">
        <v>41067102</v>
      </c>
      <c r="E4661" s="106">
        <f t="shared" si="504"/>
        <v>0.54781662794017671</v>
      </c>
      <c r="F4661" s="107">
        <f t="shared" si="505"/>
        <v>72</v>
      </c>
      <c r="G4661" s="107">
        <f>COUNTIF(Data_Eksportir!$H$2:$H$3401,A4661)</f>
        <v>0</v>
      </c>
      <c r="H4661" s="104" t="str">
        <f t="shared" si="506"/>
        <v>Di bawah 1</v>
      </c>
      <c r="I4661" s="104" t="str">
        <f t="shared" si="507"/>
        <v>Belum terwakili</v>
      </c>
      <c r="J4661" s="106">
        <f t="shared" si="508"/>
        <v>41067102.004661001</v>
      </c>
      <c r="K4661" s="105">
        <f t="shared" si="509"/>
        <v>41067102</v>
      </c>
      <c r="L4661" s="106">
        <f t="shared" si="510"/>
        <v>41067102.004661001</v>
      </c>
    </row>
    <row r="4662" spans="1:12" x14ac:dyDescent="0.3">
      <c r="A4662" s="104" t="s">
        <v>9695</v>
      </c>
      <c r="B4662" s="104" t="s">
        <v>9696</v>
      </c>
      <c r="C4662" s="105">
        <v>95650</v>
      </c>
      <c r="D4662" s="105">
        <v>53923</v>
      </c>
      <c r="E4662" s="106">
        <f t="shared" si="504"/>
        <v>0.5637532671197073</v>
      </c>
      <c r="F4662" s="107">
        <f t="shared" si="505"/>
        <v>72</v>
      </c>
      <c r="G4662" s="107">
        <f>COUNTIF(Data_Eksportir!$H$2:$H$3401,A4662)</f>
        <v>0</v>
      </c>
      <c r="H4662" s="104" t="str">
        <f t="shared" si="506"/>
        <v>Di bawah 1</v>
      </c>
      <c r="I4662" s="104" t="str">
        <f t="shared" si="507"/>
        <v>Di bawah ambang nilai</v>
      </c>
      <c r="J4662" s="106">
        <f t="shared" si="508"/>
        <v>53923.004661999999</v>
      </c>
      <c r="K4662" s="105">
        <f t="shared" si="509"/>
        <v>0</v>
      </c>
      <c r="L4662" s="106">
        <f t="shared" si="510"/>
        <v>0</v>
      </c>
    </row>
    <row r="4663" spans="1:12" x14ac:dyDescent="0.3">
      <c r="A4663" s="104" t="s">
        <v>9697</v>
      </c>
      <c r="B4663" s="104" t="s">
        <v>9698</v>
      </c>
      <c r="C4663" s="105">
        <v>1203</v>
      </c>
      <c r="D4663" s="105">
        <v>715</v>
      </c>
      <c r="E4663" s="106">
        <f t="shared" si="504"/>
        <v>0.59434746467165422</v>
      </c>
      <c r="F4663" s="107">
        <f t="shared" si="505"/>
        <v>72</v>
      </c>
      <c r="G4663" s="107">
        <f>COUNTIF(Data_Eksportir!$H$2:$H$3401,A4663)</f>
        <v>0</v>
      </c>
      <c r="H4663" s="104" t="str">
        <f t="shared" si="506"/>
        <v>Di bawah 1</v>
      </c>
      <c r="I4663" s="104" t="str">
        <f t="shared" si="507"/>
        <v>Di bawah ambang nilai</v>
      </c>
      <c r="J4663" s="106">
        <f t="shared" si="508"/>
        <v>715.00466300000005</v>
      </c>
      <c r="K4663" s="105">
        <f t="shared" si="509"/>
        <v>0</v>
      </c>
      <c r="L4663" s="106">
        <f t="shared" si="510"/>
        <v>0</v>
      </c>
    </row>
    <row r="4664" spans="1:12" x14ac:dyDescent="0.3">
      <c r="A4664" s="104" t="s">
        <v>9699</v>
      </c>
      <c r="B4664" s="104" t="s">
        <v>9700</v>
      </c>
      <c r="C4664" s="105">
        <v>35756</v>
      </c>
      <c r="D4664" s="105">
        <v>26437</v>
      </c>
      <c r="E4664" s="106">
        <f t="shared" si="504"/>
        <v>0.73937241302159074</v>
      </c>
      <c r="F4664" s="107">
        <f t="shared" si="505"/>
        <v>72</v>
      </c>
      <c r="G4664" s="107">
        <f>COUNTIF(Data_Eksportir!$H$2:$H$3401,A4664)</f>
        <v>0</v>
      </c>
      <c r="H4664" s="104" t="str">
        <f t="shared" si="506"/>
        <v>Di bawah 1</v>
      </c>
      <c r="I4664" s="104" t="str">
        <f t="shared" si="507"/>
        <v>Di bawah ambang nilai</v>
      </c>
      <c r="J4664" s="106">
        <f t="shared" si="508"/>
        <v>26437.004664</v>
      </c>
      <c r="K4664" s="105">
        <f t="shared" si="509"/>
        <v>0</v>
      </c>
      <c r="L4664" s="106">
        <f t="shared" si="510"/>
        <v>0</v>
      </c>
    </row>
    <row r="4665" spans="1:12" x14ac:dyDescent="0.3">
      <c r="A4665" s="104" t="s">
        <v>9701</v>
      </c>
      <c r="B4665" s="104" t="s">
        <v>9702</v>
      </c>
      <c r="C4665" s="105">
        <v>3701</v>
      </c>
      <c r="D4665" s="105">
        <v>5957</v>
      </c>
      <c r="E4665" s="106">
        <f t="shared" si="504"/>
        <v>1.6095649824371792</v>
      </c>
      <c r="F4665" s="107">
        <f t="shared" si="505"/>
        <v>72</v>
      </c>
      <c r="G4665" s="107">
        <f>COUNTIF(Data_Eksportir!$H$2:$H$3401,A4665)</f>
        <v>0</v>
      </c>
      <c r="H4665" s="104" t="str">
        <f t="shared" si="506"/>
        <v>1 – 5</v>
      </c>
      <c r="I4665" s="104" t="str">
        <f t="shared" si="507"/>
        <v>Di bawah ambang nilai</v>
      </c>
      <c r="J4665" s="106">
        <f t="shared" si="508"/>
        <v>5957.0046650000004</v>
      </c>
      <c r="K4665" s="105">
        <f t="shared" si="509"/>
        <v>0</v>
      </c>
      <c r="L4665" s="106">
        <f t="shared" si="510"/>
        <v>0</v>
      </c>
    </row>
    <row r="4666" spans="1:12" x14ac:dyDescent="0.3">
      <c r="A4666" s="104" t="s">
        <v>9703</v>
      </c>
      <c r="B4666" s="104" t="s">
        <v>9704</v>
      </c>
      <c r="C4666" s="105">
        <v>1866093</v>
      </c>
      <c r="D4666" s="105">
        <v>1061613</v>
      </c>
      <c r="E4666" s="106">
        <f t="shared" si="504"/>
        <v>0.56889608395723046</v>
      </c>
      <c r="F4666" s="107">
        <f t="shared" si="505"/>
        <v>72</v>
      </c>
      <c r="G4666" s="107">
        <f>COUNTIF(Data_Eksportir!$H$2:$H$3401,A4666)</f>
        <v>0</v>
      </c>
      <c r="H4666" s="104" t="str">
        <f t="shared" si="506"/>
        <v>Di bawah 1</v>
      </c>
      <c r="I4666" s="104" t="str">
        <f t="shared" si="507"/>
        <v>Di bawah ambang nilai</v>
      </c>
      <c r="J4666" s="106">
        <f t="shared" si="508"/>
        <v>1061613.0046659999</v>
      </c>
      <c r="K4666" s="105">
        <f t="shared" si="509"/>
        <v>0</v>
      </c>
      <c r="L4666" s="106">
        <f t="shared" si="510"/>
        <v>0</v>
      </c>
    </row>
    <row r="4667" spans="1:12" x14ac:dyDescent="0.3">
      <c r="A4667" s="104" t="s">
        <v>9705</v>
      </c>
      <c r="B4667" s="104" t="s">
        <v>9706</v>
      </c>
      <c r="C4667" s="105">
        <v>200</v>
      </c>
      <c r="D4667" s="105">
        <v>146</v>
      </c>
      <c r="E4667" s="106">
        <f t="shared" si="504"/>
        <v>0.73</v>
      </c>
      <c r="F4667" s="107">
        <f t="shared" si="505"/>
        <v>72</v>
      </c>
      <c r="G4667" s="107">
        <f>COUNTIF(Data_Eksportir!$H$2:$H$3401,A4667)</f>
        <v>0</v>
      </c>
      <c r="H4667" s="104" t="str">
        <f t="shared" si="506"/>
        <v>Di bawah 1</v>
      </c>
      <c r="I4667" s="104" t="str">
        <f t="shared" si="507"/>
        <v>Di bawah ambang nilai</v>
      </c>
      <c r="J4667" s="106">
        <f t="shared" si="508"/>
        <v>146.00466700000001</v>
      </c>
      <c r="K4667" s="105">
        <f t="shared" si="509"/>
        <v>0</v>
      </c>
      <c r="L4667" s="106">
        <f t="shared" si="510"/>
        <v>0</v>
      </c>
    </row>
    <row r="4668" spans="1:12" x14ac:dyDescent="0.3">
      <c r="A4668" s="104" t="s">
        <v>9707</v>
      </c>
      <c r="B4668" s="104" t="s">
        <v>9708</v>
      </c>
      <c r="C4668" s="105">
        <v>1091161</v>
      </c>
      <c r="D4668" s="105">
        <v>1276841</v>
      </c>
      <c r="E4668" s="106">
        <f t="shared" si="504"/>
        <v>1.1701673721843064</v>
      </c>
      <c r="F4668" s="107">
        <f t="shared" si="505"/>
        <v>72</v>
      </c>
      <c r="G4668" s="107">
        <f>COUNTIF(Data_Eksportir!$H$2:$H$3401,A4668)</f>
        <v>0</v>
      </c>
      <c r="H4668" s="104" t="str">
        <f t="shared" si="506"/>
        <v>1 – 5</v>
      </c>
      <c r="I4668" s="104" t="str">
        <f t="shared" si="507"/>
        <v>Di bawah ambang nilai</v>
      </c>
      <c r="J4668" s="106">
        <f t="shared" si="508"/>
        <v>1276841.0046679999</v>
      </c>
      <c r="K4668" s="105">
        <f t="shared" si="509"/>
        <v>0</v>
      </c>
      <c r="L4668" s="106">
        <f t="shared" si="510"/>
        <v>0</v>
      </c>
    </row>
    <row r="4669" spans="1:12" x14ac:dyDescent="0.3">
      <c r="A4669" s="104" t="s">
        <v>9709</v>
      </c>
      <c r="B4669" s="104" t="s">
        <v>9710</v>
      </c>
      <c r="C4669" s="105">
        <v>2076</v>
      </c>
      <c r="D4669" s="105">
        <v>8866</v>
      </c>
      <c r="E4669" s="106">
        <f t="shared" si="504"/>
        <v>4.2707129094412331</v>
      </c>
      <c r="F4669" s="107">
        <f t="shared" si="505"/>
        <v>72</v>
      </c>
      <c r="G4669" s="107">
        <f>COUNTIF(Data_Eksportir!$H$2:$H$3401,A4669)</f>
        <v>0</v>
      </c>
      <c r="H4669" s="104" t="str">
        <f t="shared" si="506"/>
        <v>1 – 5</v>
      </c>
      <c r="I4669" s="104" t="str">
        <f t="shared" si="507"/>
        <v>Di bawah ambang nilai</v>
      </c>
      <c r="J4669" s="106">
        <f t="shared" si="508"/>
        <v>8866.0046689999999</v>
      </c>
      <c r="K4669" s="105">
        <f t="shared" si="509"/>
        <v>0</v>
      </c>
      <c r="L4669" s="106">
        <f t="shared" si="510"/>
        <v>0</v>
      </c>
    </row>
    <row r="4670" spans="1:12" x14ac:dyDescent="0.3">
      <c r="A4670" s="104" t="s">
        <v>9711</v>
      </c>
      <c r="B4670" s="104" t="s">
        <v>9712</v>
      </c>
      <c r="C4670" s="105">
        <v>97311</v>
      </c>
      <c r="D4670" s="105">
        <v>99056</v>
      </c>
      <c r="E4670" s="106">
        <f t="shared" si="504"/>
        <v>1.017932196771177</v>
      </c>
      <c r="F4670" s="107">
        <f t="shared" si="505"/>
        <v>72</v>
      </c>
      <c r="G4670" s="107">
        <f>COUNTIF(Data_Eksportir!$H$2:$H$3401,A4670)</f>
        <v>0</v>
      </c>
      <c r="H4670" s="104" t="str">
        <f t="shared" si="506"/>
        <v>1 – 5</v>
      </c>
      <c r="I4670" s="104" t="str">
        <f t="shared" si="507"/>
        <v>Di bawah ambang nilai</v>
      </c>
      <c r="J4670" s="106">
        <f t="shared" si="508"/>
        <v>99056.004669999995</v>
      </c>
      <c r="K4670" s="105">
        <f t="shared" si="509"/>
        <v>0</v>
      </c>
      <c r="L4670" s="106">
        <f t="shared" si="510"/>
        <v>0</v>
      </c>
    </row>
    <row r="4671" spans="1:12" x14ac:dyDescent="0.3">
      <c r="A4671" s="104" t="s">
        <v>9713</v>
      </c>
      <c r="B4671" s="104" t="s">
        <v>9714</v>
      </c>
      <c r="C4671" s="105">
        <v>4361</v>
      </c>
      <c r="D4671" s="105">
        <v>7613</v>
      </c>
      <c r="E4671" s="106">
        <f t="shared" si="504"/>
        <v>1.7457005274019721</v>
      </c>
      <c r="F4671" s="107">
        <f t="shared" si="505"/>
        <v>72</v>
      </c>
      <c r="G4671" s="107">
        <f>COUNTIF(Data_Eksportir!$H$2:$H$3401,A4671)</f>
        <v>0</v>
      </c>
      <c r="H4671" s="104" t="str">
        <f t="shared" si="506"/>
        <v>1 – 5</v>
      </c>
      <c r="I4671" s="104" t="str">
        <f t="shared" si="507"/>
        <v>Di bawah ambang nilai</v>
      </c>
      <c r="J4671" s="106">
        <f t="shared" si="508"/>
        <v>7613.0046709999997</v>
      </c>
      <c r="K4671" s="105">
        <f t="shared" si="509"/>
        <v>0</v>
      </c>
      <c r="L4671" s="106">
        <f t="shared" si="510"/>
        <v>0</v>
      </c>
    </row>
    <row r="4672" spans="1:12" x14ac:dyDescent="0.3">
      <c r="A4672" s="104" t="s">
        <v>9715</v>
      </c>
      <c r="B4672" s="104" t="s">
        <v>9716</v>
      </c>
      <c r="C4672" s="105">
        <v>5031924</v>
      </c>
      <c r="D4672" s="105">
        <v>4708533</v>
      </c>
      <c r="E4672" s="106">
        <f t="shared" si="504"/>
        <v>0.93573213744881678</v>
      </c>
      <c r="F4672" s="107">
        <f t="shared" si="505"/>
        <v>72</v>
      </c>
      <c r="G4672" s="107">
        <f>COUNTIF(Data_Eksportir!$H$2:$H$3401,A4672)</f>
        <v>0</v>
      </c>
      <c r="H4672" s="104" t="str">
        <f t="shared" si="506"/>
        <v>Di bawah 1</v>
      </c>
      <c r="I4672" s="104" t="str">
        <f t="shared" si="507"/>
        <v>Di bawah ambang nilai</v>
      </c>
      <c r="J4672" s="106">
        <f t="shared" si="508"/>
        <v>4708533.0046720002</v>
      </c>
      <c r="K4672" s="105">
        <f t="shared" si="509"/>
        <v>0</v>
      </c>
      <c r="L4672" s="106">
        <f t="shared" si="510"/>
        <v>0</v>
      </c>
    </row>
    <row r="4673" spans="1:12" x14ac:dyDescent="0.3">
      <c r="A4673" s="104" t="s">
        <v>9717</v>
      </c>
      <c r="B4673" s="104" t="s">
        <v>9718</v>
      </c>
      <c r="C4673" s="105">
        <v>12535109</v>
      </c>
      <c r="D4673" s="105">
        <v>6110529</v>
      </c>
      <c r="E4673" s="106">
        <f t="shared" si="504"/>
        <v>0.48747314442977718</v>
      </c>
      <c r="F4673" s="107">
        <f t="shared" si="505"/>
        <v>72</v>
      </c>
      <c r="G4673" s="107">
        <f>COUNTIF(Data_Eksportir!$H$2:$H$3401,A4673)</f>
        <v>0</v>
      </c>
      <c r="H4673" s="104" t="str">
        <f t="shared" si="506"/>
        <v>Di bawah 1</v>
      </c>
      <c r="I4673" s="104" t="str">
        <f t="shared" si="507"/>
        <v>Di bawah ambang nilai</v>
      </c>
      <c r="J4673" s="106">
        <f t="shared" si="508"/>
        <v>6110529.0046730004</v>
      </c>
      <c r="K4673" s="105">
        <f t="shared" si="509"/>
        <v>0</v>
      </c>
      <c r="L4673" s="106">
        <f t="shared" si="510"/>
        <v>0</v>
      </c>
    </row>
    <row r="4674" spans="1:12" x14ac:dyDescent="0.3">
      <c r="A4674" s="104" t="s">
        <v>9719</v>
      </c>
      <c r="B4674" s="104" t="s">
        <v>9720</v>
      </c>
      <c r="C4674" s="105">
        <v>13234</v>
      </c>
      <c r="D4674" s="105">
        <v>12718</v>
      </c>
      <c r="E4674" s="106">
        <f t="shared" ref="E4674:E4737" si="511">IF(AND(ISNUMBER(C4674),C4674&gt;0),D4674/C4674,"")</f>
        <v>0.9610095209309355</v>
      </c>
      <c r="F4674" s="107">
        <f t="shared" ref="F4674:F4737" si="512">VALUE(LEFT(A4674,2))</f>
        <v>72</v>
      </c>
      <c r="G4674" s="107">
        <f>COUNTIF(Data_Eksportir!$H$2:$H$3401,A4674)</f>
        <v>2</v>
      </c>
      <c r="H4674" s="104" t="str">
        <f t="shared" ref="H4674:H4737" si="513">IF(E4674="","Tanpa data berat",IF(E4674&lt;1,"Di bawah 1",IF(E4674&lt;5,"1 – 5",IF(E4674&lt;20,"5 – 20",IF(E4674&lt;100,"20 – 100","100 ke atas")))))</f>
        <v>Di bawah 1</v>
      </c>
      <c r="I4674" s="104" t="str">
        <f t="shared" ref="I4674:I4737" si="514">IF(D4674&lt;p_nilai_besar,"Di bawah ambang nilai",IF(G4674=0,"Belum terwakili",IF(G4674&lt;=p_listing_rendah,"Keterwakilan rendah","Terwakili")))</f>
        <v>Di bawah ambang nilai</v>
      </c>
      <c r="J4674" s="106">
        <f t="shared" ref="J4674:J4737" si="515">D4674+ROW()/10^6</f>
        <v>12718.004674</v>
      </c>
      <c r="K4674" s="105">
        <f t="shared" ref="K4674:K4737" si="516">IF(D4674&gt;=p_nilai_besar,D4674/(1+G4674),0)</f>
        <v>0</v>
      </c>
      <c r="L4674" s="106">
        <f t="shared" ref="L4674:L4737" si="517">IF(K4674&gt;0,K4674+ROW()/10^6,0)</f>
        <v>0</v>
      </c>
    </row>
    <row r="4675" spans="1:12" x14ac:dyDescent="0.3">
      <c r="A4675" s="104" t="s">
        <v>9721</v>
      </c>
      <c r="B4675" s="104" t="s">
        <v>9722</v>
      </c>
      <c r="C4675" s="105">
        <v>87224</v>
      </c>
      <c r="D4675" s="105">
        <v>46932</v>
      </c>
      <c r="E4675" s="106">
        <f t="shared" si="511"/>
        <v>0.5380629184628084</v>
      </c>
      <c r="F4675" s="107">
        <f t="shared" si="512"/>
        <v>72</v>
      </c>
      <c r="G4675" s="107">
        <f>COUNTIF(Data_Eksportir!$H$2:$H$3401,A4675)</f>
        <v>0</v>
      </c>
      <c r="H4675" s="104" t="str">
        <f t="shared" si="513"/>
        <v>Di bawah 1</v>
      </c>
      <c r="I4675" s="104" t="str">
        <f t="shared" si="514"/>
        <v>Di bawah ambang nilai</v>
      </c>
      <c r="J4675" s="106">
        <f t="shared" si="515"/>
        <v>46932.004674999996</v>
      </c>
      <c r="K4675" s="105">
        <f t="shared" si="516"/>
        <v>0</v>
      </c>
      <c r="L4675" s="106">
        <f t="shared" si="517"/>
        <v>0</v>
      </c>
    </row>
    <row r="4676" spans="1:12" x14ac:dyDescent="0.3">
      <c r="A4676" s="104" t="s">
        <v>9723</v>
      </c>
      <c r="B4676" s="104" t="s">
        <v>9724</v>
      </c>
      <c r="C4676" s="105">
        <v>13191</v>
      </c>
      <c r="D4676" s="105">
        <v>241182</v>
      </c>
      <c r="E4676" s="106">
        <f t="shared" si="511"/>
        <v>18.283829884011826</v>
      </c>
      <c r="F4676" s="107">
        <f t="shared" si="512"/>
        <v>72</v>
      </c>
      <c r="G4676" s="107">
        <f>COUNTIF(Data_Eksportir!$H$2:$H$3401,A4676)</f>
        <v>0</v>
      </c>
      <c r="H4676" s="104" t="str">
        <f t="shared" si="513"/>
        <v>5 – 20</v>
      </c>
      <c r="I4676" s="104" t="str">
        <f t="shared" si="514"/>
        <v>Di bawah ambang nilai</v>
      </c>
      <c r="J4676" s="106">
        <f t="shared" si="515"/>
        <v>241182.00467600001</v>
      </c>
      <c r="K4676" s="105">
        <f t="shared" si="516"/>
        <v>0</v>
      </c>
      <c r="L4676" s="106">
        <f t="shared" si="517"/>
        <v>0</v>
      </c>
    </row>
    <row r="4677" spans="1:12" x14ac:dyDescent="0.3">
      <c r="A4677" s="104" t="s">
        <v>9725</v>
      </c>
      <c r="B4677" s="104" t="s">
        <v>9726</v>
      </c>
      <c r="C4677" s="105">
        <v>1302</v>
      </c>
      <c r="D4677" s="105">
        <v>1220</v>
      </c>
      <c r="E4677" s="106">
        <f t="shared" si="511"/>
        <v>0.93701996927803377</v>
      </c>
      <c r="F4677" s="107">
        <f t="shared" si="512"/>
        <v>72</v>
      </c>
      <c r="G4677" s="107">
        <f>COUNTIF(Data_Eksportir!$H$2:$H$3401,A4677)</f>
        <v>0</v>
      </c>
      <c r="H4677" s="104" t="str">
        <f t="shared" si="513"/>
        <v>Di bawah 1</v>
      </c>
      <c r="I4677" s="104" t="str">
        <f t="shared" si="514"/>
        <v>Di bawah ambang nilai</v>
      </c>
      <c r="J4677" s="106">
        <f t="shared" si="515"/>
        <v>1220.0046769999999</v>
      </c>
      <c r="K4677" s="105">
        <f t="shared" si="516"/>
        <v>0</v>
      </c>
      <c r="L4677" s="106">
        <f t="shared" si="517"/>
        <v>0</v>
      </c>
    </row>
    <row r="4678" spans="1:12" x14ac:dyDescent="0.3">
      <c r="A4678" s="104" t="s">
        <v>9727</v>
      </c>
      <c r="B4678" s="104" t="s">
        <v>9728</v>
      </c>
      <c r="C4678" s="105">
        <v>8372</v>
      </c>
      <c r="D4678" s="105">
        <v>19374</v>
      </c>
      <c r="E4678" s="106">
        <f t="shared" si="511"/>
        <v>2.3141423793597706</v>
      </c>
      <c r="F4678" s="107">
        <f t="shared" si="512"/>
        <v>72</v>
      </c>
      <c r="G4678" s="107">
        <f>COUNTIF(Data_Eksportir!$H$2:$H$3401,A4678)</f>
        <v>0</v>
      </c>
      <c r="H4678" s="104" t="str">
        <f t="shared" si="513"/>
        <v>1 – 5</v>
      </c>
      <c r="I4678" s="104" t="str">
        <f t="shared" si="514"/>
        <v>Di bawah ambang nilai</v>
      </c>
      <c r="J4678" s="106">
        <f t="shared" si="515"/>
        <v>19374.004678000001</v>
      </c>
      <c r="K4678" s="105">
        <f t="shared" si="516"/>
        <v>0</v>
      </c>
      <c r="L4678" s="106">
        <f t="shared" si="517"/>
        <v>0</v>
      </c>
    </row>
    <row r="4679" spans="1:12" x14ac:dyDescent="0.3">
      <c r="A4679" s="104" t="s">
        <v>9729</v>
      </c>
      <c r="B4679" s="104" t="s">
        <v>9730</v>
      </c>
      <c r="C4679" s="105">
        <v>44109</v>
      </c>
      <c r="D4679" s="105">
        <v>12413</v>
      </c>
      <c r="E4679" s="106">
        <f t="shared" si="511"/>
        <v>0.28141649096556259</v>
      </c>
      <c r="F4679" s="107">
        <f t="shared" si="512"/>
        <v>72</v>
      </c>
      <c r="G4679" s="107">
        <f>COUNTIF(Data_Eksportir!$H$2:$H$3401,A4679)</f>
        <v>0</v>
      </c>
      <c r="H4679" s="104" t="str">
        <f t="shared" si="513"/>
        <v>Di bawah 1</v>
      </c>
      <c r="I4679" s="104" t="str">
        <f t="shared" si="514"/>
        <v>Di bawah ambang nilai</v>
      </c>
      <c r="J4679" s="106">
        <f t="shared" si="515"/>
        <v>12413.004679</v>
      </c>
      <c r="K4679" s="105">
        <f t="shared" si="516"/>
        <v>0</v>
      </c>
      <c r="L4679" s="106">
        <f t="shared" si="517"/>
        <v>0</v>
      </c>
    </row>
    <row r="4680" spans="1:12" x14ac:dyDescent="0.3">
      <c r="A4680" s="104" t="s">
        <v>9731</v>
      </c>
      <c r="B4680" s="104" t="s">
        <v>9732</v>
      </c>
      <c r="C4680" s="105">
        <v>10315</v>
      </c>
      <c r="D4680" s="105">
        <v>25263</v>
      </c>
      <c r="E4680" s="106">
        <f t="shared" si="511"/>
        <v>2.4491517207949589</v>
      </c>
      <c r="F4680" s="107">
        <f t="shared" si="512"/>
        <v>72</v>
      </c>
      <c r="G4680" s="107">
        <f>COUNTIF(Data_Eksportir!$H$2:$H$3401,A4680)</f>
        <v>0</v>
      </c>
      <c r="H4680" s="104" t="str">
        <f t="shared" si="513"/>
        <v>1 – 5</v>
      </c>
      <c r="I4680" s="104" t="str">
        <f t="shared" si="514"/>
        <v>Di bawah ambang nilai</v>
      </c>
      <c r="J4680" s="106">
        <f t="shared" si="515"/>
        <v>25263.004679999998</v>
      </c>
      <c r="K4680" s="105">
        <f t="shared" si="516"/>
        <v>0</v>
      </c>
      <c r="L4680" s="106">
        <f t="shared" si="517"/>
        <v>0</v>
      </c>
    </row>
    <row r="4681" spans="1:12" x14ac:dyDescent="0.3">
      <c r="A4681" s="104" t="s">
        <v>9733</v>
      </c>
      <c r="B4681" s="104" t="s">
        <v>9734</v>
      </c>
      <c r="C4681" s="105">
        <v>83</v>
      </c>
      <c r="D4681" s="105">
        <v>840</v>
      </c>
      <c r="E4681" s="106">
        <f t="shared" si="511"/>
        <v>10.120481927710843</v>
      </c>
      <c r="F4681" s="107">
        <f t="shared" si="512"/>
        <v>72</v>
      </c>
      <c r="G4681" s="107">
        <f>COUNTIF(Data_Eksportir!$H$2:$H$3401,A4681)</f>
        <v>0</v>
      </c>
      <c r="H4681" s="104" t="str">
        <f t="shared" si="513"/>
        <v>5 – 20</v>
      </c>
      <c r="I4681" s="104" t="str">
        <f t="shared" si="514"/>
        <v>Di bawah ambang nilai</v>
      </c>
      <c r="J4681" s="106">
        <f t="shared" si="515"/>
        <v>840.00468100000001</v>
      </c>
      <c r="K4681" s="105">
        <f t="shared" si="516"/>
        <v>0</v>
      </c>
      <c r="L4681" s="106">
        <f t="shared" si="517"/>
        <v>0</v>
      </c>
    </row>
    <row r="4682" spans="1:12" x14ac:dyDescent="0.3">
      <c r="A4682" s="104" t="s">
        <v>9735</v>
      </c>
      <c r="B4682" s="104" t="s">
        <v>9736</v>
      </c>
      <c r="C4682" s="105">
        <v>449586</v>
      </c>
      <c r="D4682" s="105">
        <v>270923</v>
      </c>
      <c r="E4682" s="106">
        <f t="shared" si="511"/>
        <v>0.60260550817863545</v>
      </c>
      <c r="F4682" s="107">
        <f t="shared" si="512"/>
        <v>72</v>
      </c>
      <c r="G4682" s="107">
        <f>COUNTIF(Data_Eksportir!$H$2:$H$3401,A4682)</f>
        <v>0</v>
      </c>
      <c r="H4682" s="104" t="str">
        <f t="shared" si="513"/>
        <v>Di bawah 1</v>
      </c>
      <c r="I4682" s="104" t="str">
        <f t="shared" si="514"/>
        <v>Di bawah ambang nilai</v>
      </c>
      <c r="J4682" s="106">
        <f t="shared" si="515"/>
        <v>270923.00468200003</v>
      </c>
      <c r="K4682" s="105">
        <f t="shared" si="516"/>
        <v>0</v>
      </c>
      <c r="L4682" s="106">
        <f t="shared" si="517"/>
        <v>0</v>
      </c>
    </row>
    <row r="4683" spans="1:12" x14ac:dyDescent="0.3">
      <c r="A4683" s="104" t="s">
        <v>9737</v>
      </c>
      <c r="B4683" s="104" t="s">
        <v>9738</v>
      </c>
      <c r="C4683" s="105">
        <v>5344</v>
      </c>
      <c r="D4683" s="105">
        <v>6085</v>
      </c>
      <c r="E4683" s="106">
        <f t="shared" si="511"/>
        <v>1.1386601796407185</v>
      </c>
      <c r="F4683" s="107">
        <f t="shared" si="512"/>
        <v>72</v>
      </c>
      <c r="G4683" s="107">
        <f>COUNTIF(Data_Eksportir!$H$2:$H$3401,A4683)</f>
        <v>0</v>
      </c>
      <c r="H4683" s="104" t="str">
        <f t="shared" si="513"/>
        <v>1 – 5</v>
      </c>
      <c r="I4683" s="104" t="str">
        <f t="shared" si="514"/>
        <v>Di bawah ambang nilai</v>
      </c>
      <c r="J4683" s="106">
        <f t="shared" si="515"/>
        <v>6085.0046830000001</v>
      </c>
      <c r="K4683" s="105">
        <f t="shared" si="516"/>
        <v>0</v>
      </c>
      <c r="L4683" s="106">
        <f t="shared" si="517"/>
        <v>0</v>
      </c>
    </row>
    <row r="4684" spans="1:12" x14ac:dyDescent="0.3">
      <c r="A4684" s="104" t="s">
        <v>9739</v>
      </c>
      <c r="B4684" s="104" t="s">
        <v>9740</v>
      </c>
      <c r="C4684" s="105">
        <v>138543</v>
      </c>
      <c r="D4684" s="105">
        <v>143844</v>
      </c>
      <c r="E4684" s="106">
        <f t="shared" si="511"/>
        <v>1.0382624889023624</v>
      </c>
      <c r="F4684" s="107">
        <f t="shared" si="512"/>
        <v>72</v>
      </c>
      <c r="G4684" s="107">
        <f>COUNTIF(Data_Eksportir!$H$2:$H$3401,A4684)</f>
        <v>0</v>
      </c>
      <c r="H4684" s="104" t="str">
        <f t="shared" si="513"/>
        <v>1 – 5</v>
      </c>
      <c r="I4684" s="104" t="str">
        <f t="shared" si="514"/>
        <v>Di bawah ambang nilai</v>
      </c>
      <c r="J4684" s="106">
        <f t="shared" si="515"/>
        <v>143844.00468400001</v>
      </c>
      <c r="K4684" s="105">
        <f t="shared" si="516"/>
        <v>0</v>
      </c>
      <c r="L4684" s="106">
        <f t="shared" si="517"/>
        <v>0</v>
      </c>
    </row>
    <row r="4685" spans="1:12" x14ac:dyDescent="0.3">
      <c r="A4685" s="104" t="s">
        <v>9741</v>
      </c>
      <c r="B4685" s="104" t="s">
        <v>9742</v>
      </c>
      <c r="C4685" s="105">
        <v>2667</v>
      </c>
      <c r="D4685" s="105">
        <v>42</v>
      </c>
      <c r="E4685" s="106">
        <f t="shared" si="511"/>
        <v>1.5748031496062992E-2</v>
      </c>
      <c r="F4685" s="107">
        <f t="shared" si="512"/>
        <v>72</v>
      </c>
      <c r="G4685" s="107">
        <f>COUNTIF(Data_Eksportir!$H$2:$H$3401,A4685)</f>
        <v>0</v>
      </c>
      <c r="H4685" s="104" t="str">
        <f t="shared" si="513"/>
        <v>Di bawah 1</v>
      </c>
      <c r="I4685" s="104" t="str">
        <f t="shared" si="514"/>
        <v>Di bawah ambang nilai</v>
      </c>
      <c r="J4685" s="106">
        <f t="shared" si="515"/>
        <v>42.004685000000002</v>
      </c>
      <c r="K4685" s="105">
        <f t="shared" si="516"/>
        <v>0</v>
      </c>
      <c r="L4685" s="106">
        <f t="shared" si="517"/>
        <v>0</v>
      </c>
    </row>
    <row r="4686" spans="1:12" x14ac:dyDescent="0.3">
      <c r="A4686" s="104" t="s">
        <v>9743</v>
      </c>
      <c r="B4686" s="104" t="s">
        <v>9744</v>
      </c>
      <c r="C4686" s="105"/>
      <c r="D4686" s="105">
        <v>314</v>
      </c>
      <c r="E4686" s="106" t="str">
        <f t="shared" si="511"/>
        <v/>
      </c>
      <c r="F4686" s="107">
        <f t="shared" si="512"/>
        <v>72</v>
      </c>
      <c r="G4686" s="107">
        <f>COUNTIF(Data_Eksportir!$H$2:$H$3401,A4686)</f>
        <v>0</v>
      </c>
      <c r="H4686" s="104" t="str">
        <f t="shared" si="513"/>
        <v>Tanpa data berat</v>
      </c>
      <c r="I4686" s="104" t="str">
        <f t="shared" si="514"/>
        <v>Di bawah ambang nilai</v>
      </c>
      <c r="J4686" s="106">
        <f t="shared" si="515"/>
        <v>314.00468599999999</v>
      </c>
      <c r="K4686" s="105">
        <f t="shared" si="516"/>
        <v>0</v>
      </c>
      <c r="L4686" s="106">
        <f t="shared" si="517"/>
        <v>0</v>
      </c>
    </row>
    <row r="4687" spans="1:12" x14ac:dyDescent="0.3">
      <c r="A4687" s="104" t="s">
        <v>9745</v>
      </c>
      <c r="B4687" s="104" t="s">
        <v>9746</v>
      </c>
      <c r="C4687" s="105">
        <v>1177</v>
      </c>
      <c r="D4687" s="105">
        <v>10099</v>
      </c>
      <c r="E4687" s="106">
        <f t="shared" si="511"/>
        <v>8.5802888700084967</v>
      </c>
      <c r="F4687" s="107">
        <f t="shared" si="512"/>
        <v>72</v>
      </c>
      <c r="G4687" s="107">
        <f>COUNTIF(Data_Eksportir!$H$2:$H$3401,A4687)</f>
        <v>0</v>
      </c>
      <c r="H4687" s="104" t="str">
        <f t="shared" si="513"/>
        <v>5 – 20</v>
      </c>
      <c r="I4687" s="104" t="str">
        <f t="shared" si="514"/>
        <v>Di bawah ambang nilai</v>
      </c>
      <c r="J4687" s="106">
        <f t="shared" si="515"/>
        <v>10099.004687000001</v>
      </c>
      <c r="K4687" s="105">
        <f t="shared" si="516"/>
        <v>0</v>
      </c>
      <c r="L4687" s="106">
        <f t="shared" si="517"/>
        <v>0</v>
      </c>
    </row>
    <row r="4688" spans="1:12" x14ac:dyDescent="0.3">
      <c r="A4688" s="104" t="s">
        <v>9747</v>
      </c>
      <c r="B4688" s="104" t="s">
        <v>9748</v>
      </c>
      <c r="C4688" s="105">
        <v>13011</v>
      </c>
      <c r="D4688" s="105">
        <v>13785</v>
      </c>
      <c r="E4688" s="106">
        <f t="shared" si="511"/>
        <v>1.0594881254323265</v>
      </c>
      <c r="F4688" s="107">
        <f t="shared" si="512"/>
        <v>72</v>
      </c>
      <c r="G4688" s="107">
        <f>COUNTIF(Data_Eksportir!$H$2:$H$3401,A4688)</f>
        <v>0</v>
      </c>
      <c r="H4688" s="104" t="str">
        <f t="shared" si="513"/>
        <v>1 – 5</v>
      </c>
      <c r="I4688" s="104" t="str">
        <f t="shared" si="514"/>
        <v>Di bawah ambang nilai</v>
      </c>
      <c r="J4688" s="106">
        <f t="shared" si="515"/>
        <v>13785.004688000001</v>
      </c>
      <c r="K4688" s="105">
        <f t="shared" si="516"/>
        <v>0</v>
      </c>
      <c r="L4688" s="106">
        <f t="shared" si="517"/>
        <v>0</v>
      </c>
    </row>
    <row r="4689" spans="1:12" x14ac:dyDescent="0.3">
      <c r="A4689" s="104" t="s">
        <v>9749</v>
      </c>
      <c r="B4689" s="104" t="s">
        <v>9750</v>
      </c>
      <c r="C4689" s="105">
        <v>85047</v>
      </c>
      <c r="D4689" s="105">
        <v>94861</v>
      </c>
      <c r="E4689" s="106">
        <f t="shared" si="511"/>
        <v>1.1153950168730231</v>
      </c>
      <c r="F4689" s="107">
        <f t="shared" si="512"/>
        <v>72</v>
      </c>
      <c r="G4689" s="107">
        <f>COUNTIF(Data_Eksportir!$H$2:$H$3401,A4689)</f>
        <v>0</v>
      </c>
      <c r="H4689" s="104" t="str">
        <f t="shared" si="513"/>
        <v>1 – 5</v>
      </c>
      <c r="I4689" s="104" t="str">
        <f t="shared" si="514"/>
        <v>Di bawah ambang nilai</v>
      </c>
      <c r="J4689" s="106">
        <f t="shared" si="515"/>
        <v>94861.004688999994</v>
      </c>
      <c r="K4689" s="105">
        <f t="shared" si="516"/>
        <v>0</v>
      </c>
      <c r="L4689" s="106">
        <f t="shared" si="517"/>
        <v>0</v>
      </c>
    </row>
    <row r="4690" spans="1:12" x14ac:dyDescent="0.3">
      <c r="A4690" s="104" t="s">
        <v>9751</v>
      </c>
      <c r="B4690" s="104" t="s">
        <v>9752</v>
      </c>
      <c r="C4690" s="105">
        <v>772782</v>
      </c>
      <c r="D4690" s="105">
        <v>447089</v>
      </c>
      <c r="E4690" s="106">
        <f t="shared" si="511"/>
        <v>0.57854479012192317</v>
      </c>
      <c r="F4690" s="107">
        <f t="shared" si="512"/>
        <v>72</v>
      </c>
      <c r="G4690" s="107">
        <f>COUNTIF(Data_Eksportir!$H$2:$H$3401,A4690)</f>
        <v>0</v>
      </c>
      <c r="H4690" s="104" t="str">
        <f t="shared" si="513"/>
        <v>Di bawah 1</v>
      </c>
      <c r="I4690" s="104" t="str">
        <f t="shared" si="514"/>
        <v>Di bawah ambang nilai</v>
      </c>
      <c r="J4690" s="106">
        <f t="shared" si="515"/>
        <v>447089.00468999997</v>
      </c>
      <c r="K4690" s="105">
        <f t="shared" si="516"/>
        <v>0</v>
      </c>
      <c r="L4690" s="106">
        <f t="shared" si="517"/>
        <v>0</v>
      </c>
    </row>
    <row r="4691" spans="1:12" x14ac:dyDescent="0.3">
      <c r="A4691" s="104" t="s">
        <v>9753</v>
      </c>
      <c r="B4691" s="104" t="s">
        <v>9754</v>
      </c>
      <c r="C4691" s="105">
        <v>12722</v>
      </c>
      <c r="D4691" s="105">
        <v>8734</v>
      </c>
      <c r="E4691" s="106">
        <f t="shared" si="511"/>
        <v>0.68652727558559978</v>
      </c>
      <c r="F4691" s="107">
        <f t="shared" si="512"/>
        <v>72</v>
      </c>
      <c r="G4691" s="107">
        <f>COUNTIF(Data_Eksportir!$H$2:$H$3401,A4691)</f>
        <v>0</v>
      </c>
      <c r="H4691" s="104" t="str">
        <f t="shared" si="513"/>
        <v>Di bawah 1</v>
      </c>
      <c r="I4691" s="104" t="str">
        <f t="shared" si="514"/>
        <v>Di bawah ambang nilai</v>
      </c>
      <c r="J4691" s="106">
        <f t="shared" si="515"/>
        <v>8734.0046910000001</v>
      </c>
      <c r="K4691" s="105">
        <f t="shared" si="516"/>
        <v>0</v>
      </c>
      <c r="L4691" s="106">
        <f t="shared" si="517"/>
        <v>0</v>
      </c>
    </row>
    <row r="4692" spans="1:12" x14ac:dyDescent="0.3">
      <c r="A4692" s="104" t="s">
        <v>9755</v>
      </c>
      <c r="B4692" s="104" t="s">
        <v>9756</v>
      </c>
      <c r="C4692" s="105">
        <v>97121</v>
      </c>
      <c r="D4692" s="105">
        <v>98085</v>
      </c>
      <c r="E4692" s="106">
        <f t="shared" si="511"/>
        <v>1.0099257627083742</v>
      </c>
      <c r="F4692" s="107">
        <f t="shared" si="512"/>
        <v>72</v>
      </c>
      <c r="G4692" s="107">
        <f>COUNTIF(Data_Eksportir!$H$2:$H$3401,A4692)</f>
        <v>0</v>
      </c>
      <c r="H4692" s="104" t="str">
        <f t="shared" si="513"/>
        <v>1 – 5</v>
      </c>
      <c r="I4692" s="104" t="str">
        <f t="shared" si="514"/>
        <v>Di bawah ambang nilai</v>
      </c>
      <c r="J4692" s="106">
        <f t="shared" si="515"/>
        <v>98085.004692000002</v>
      </c>
      <c r="K4692" s="105">
        <f t="shared" si="516"/>
        <v>0</v>
      </c>
      <c r="L4692" s="106">
        <f t="shared" si="517"/>
        <v>0</v>
      </c>
    </row>
    <row r="4693" spans="1:12" x14ac:dyDescent="0.3">
      <c r="A4693" s="104" t="s">
        <v>9757</v>
      </c>
      <c r="B4693" s="104" t="s">
        <v>9758</v>
      </c>
      <c r="C4693" s="105">
        <v>6642</v>
      </c>
      <c r="D4693" s="105">
        <v>6605</v>
      </c>
      <c r="E4693" s="106">
        <f t="shared" si="511"/>
        <v>0.99442938873833187</v>
      </c>
      <c r="F4693" s="107">
        <f t="shared" si="512"/>
        <v>72</v>
      </c>
      <c r="G4693" s="107">
        <f>COUNTIF(Data_Eksportir!$H$2:$H$3401,A4693)</f>
        <v>0</v>
      </c>
      <c r="H4693" s="104" t="str">
        <f t="shared" si="513"/>
        <v>Di bawah 1</v>
      </c>
      <c r="I4693" s="104" t="str">
        <f t="shared" si="514"/>
        <v>Di bawah ambang nilai</v>
      </c>
      <c r="J4693" s="106">
        <f t="shared" si="515"/>
        <v>6605.0046929999999</v>
      </c>
      <c r="K4693" s="105">
        <f t="shared" si="516"/>
        <v>0</v>
      </c>
      <c r="L4693" s="106">
        <f t="shared" si="517"/>
        <v>0</v>
      </c>
    </row>
    <row r="4694" spans="1:12" x14ac:dyDescent="0.3">
      <c r="A4694" s="104" t="s">
        <v>9759</v>
      </c>
      <c r="B4694" s="104" t="s">
        <v>9760</v>
      </c>
      <c r="C4694" s="105">
        <v>41058</v>
      </c>
      <c r="D4694" s="105">
        <v>139198</v>
      </c>
      <c r="E4694" s="106">
        <f t="shared" si="511"/>
        <v>3.3902771688830433</v>
      </c>
      <c r="F4694" s="107">
        <f t="shared" si="512"/>
        <v>72</v>
      </c>
      <c r="G4694" s="107">
        <f>COUNTIF(Data_Eksportir!$H$2:$H$3401,A4694)</f>
        <v>0</v>
      </c>
      <c r="H4694" s="104" t="str">
        <f t="shared" si="513"/>
        <v>1 – 5</v>
      </c>
      <c r="I4694" s="104" t="str">
        <f t="shared" si="514"/>
        <v>Di bawah ambang nilai</v>
      </c>
      <c r="J4694" s="106">
        <f t="shared" si="515"/>
        <v>139198.004694</v>
      </c>
      <c r="K4694" s="105">
        <f t="shared" si="516"/>
        <v>0</v>
      </c>
      <c r="L4694" s="106">
        <f t="shared" si="517"/>
        <v>0</v>
      </c>
    </row>
    <row r="4695" spans="1:12" x14ac:dyDescent="0.3">
      <c r="A4695" s="104" t="s">
        <v>9761</v>
      </c>
      <c r="B4695" s="104" t="s">
        <v>9762</v>
      </c>
      <c r="C4695" s="105">
        <v>4969</v>
      </c>
      <c r="D4695" s="105">
        <v>22740</v>
      </c>
      <c r="E4695" s="106">
        <f t="shared" si="511"/>
        <v>4.5763735157979477</v>
      </c>
      <c r="F4695" s="107">
        <f t="shared" si="512"/>
        <v>72</v>
      </c>
      <c r="G4695" s="107">
        <f>COUNTIF(Data_Eksportir!$H$2:$H$3401,A4695)</f>
        <v>0</v>
      </c>
      <c r="H4695" s="104" t="str">
        <f t="shared" si="513"/>
        <v>1 – 5</v>
      </c>
      <c r="I4695" s="104" t="str">
        <f t="shared" si="514"/>
        <v>Di bawah ambang nilai</v>
      </c>
      <c r="J4695" s="106">
        <f t="shared" si="515"/>
        <v>22740.004695</v>
      </c>
      <c r="K4695" s="105">
        <f t="shared" si="516"/>
        <v>0</v>
      </c>
      <c r="L4695" s="106">
        <f t="shared" si="517"/>
        <v>0</v>
      </c>
    </row>
    <row r="4696" spans="1:12" x14ac:dyDescent="0.3">
      <c r="A4696" s="104" t="s">
        <v>9763</v>
      </c>
      <c r="B4696" s="104" t="s">
        <v>9764</v>
      </c>
      <c r="C4696" s="105">
        <v>3915</v>
      </c>
      <c r="D4696" s="105">
        <v>5954</v>
      </c>
      <c r="E4696" s="106">
        <f t="shared" si="511"/>
        <v>1.5208173690932312</v>
      </c>
      <c r="F4696" s="107">
        <f t="shared" si="512"/>
        <v>72</v>
      </c>
      <c r="G4696" s="107">
        <f>COUNTIF(Data_Eksportir!$H$2:$H$3401,A4696)</f>
        <v>0</v>
      </c>
      <c r="H4696" s="104" t="str">
        <f t="shared" si="513"/>
        <v>1 – 5</v>
      </c>
      <c r="I4696" s="104" t="str">
        <f t="shared" si="514"/>
        <v>Di bawah ambang nilai</v>
      </c>
      <c r="J4696" s="106">
        <f t="shared" si="515"/>
        <v>5954.004696</v>
      </c>
      <c r="K4696" s="105">
        <f t="shared" si="516"/>
        <v>0</v>
      </c>
      <c r="L4696" s="106">
        <f t="shared" si="517"/>
        <v>0</v>
      </c>
    </row>
    <row r="4697" spans="1:12" x14ac:dyDescent="0.3">
      <c r="A4697" s="104" t="s">
        <v>9765</v>
      </c>
      <c r="B4697" s="104" t="s">
        <v>9766</v>
      </c>
      <c r="C4697" s="105">
        <v>11352</v>
      </c>
      <c r="D4697" s="105">
        <v>18468</v>
      </c>
      <c r="E4697" s="106">
        <f t="shared" si="511"/>
        <v>1.6268498942917549</v>
      </c>
      <c r="F4697" s="107">
        <f t="shared" si="512"/>
        <v>72</v>
      </c>
      <c r="G4697" s="107">
        <f>COUNTIF(Data_Eksportir!$H$2:$H$3401,A4697)</f>
        <v>0</v>
      </c>
      <c r="H4697" s="104" t="str">
        <f t="shared" si="513"/>
        <v>1 – 5</v>
      </c>
      <c r="I4697" s="104" t="str">
        <f t="shared" si="514"/>
        <v>Di bawah ambang nilai</v>
      </c>
      <c r="J4697" s="106">
        <f t="shared" si="515"/>
        <v>18468.004697</v>
      </c>
      <c r="K4697" s="105">
        <f t="shared" si="516"/>
        <v>0</v>
      </c>
      <c r="L4697" s="106">
        <f t="shared" si="517"/>
        <v>0</v>
      </c>
    </row>
    <row r="4698" spans="1:12" x14ac:dyDescent="0.3">
      <c r="A4698" s="104" t="s">
        <v>9767</v>
      </c>
      <c r="B4698" s="104" t="s">
        <v>9768</v>
      </c>
      <c r="C4698" s="105">
        <v>56654</v>
      </c>
      <c r="D4698" s="105">
        <v>152678</v>
      </c>
      <c r="E4698" s="106">
        <f t="shared" si="511"/>
        <v>2.69492004095033</v>
      </c>
      <c r="F4698" s="107">
        <f t="shared" si="512"/>
        <v>72</v>
      </c>
      <c r="G4698" s="107">
        <f>COUNTIF(Data_Eksportir!$H$2:$H$3401,A4698)</f>
        <v>0</v>
      </c>
      <c r="H4698" s="104" t="str">
        <f t="shared" si="513"/>
        <v>1 – 5</v>
      </c>
      <c r="I4698" s="104" t="str">
        <f t="shared" si="514"/>
        <v>Di bawah ambang nilai</v>
      </c>
      <c r="J4698" s="106">
        <f t="shared" si="515"/>
        <v>152678.004698</v>
      </c>
      <c r="K4698" s="105">
        <f t="shared" si="516"/>
        <v>0</v>
      </c>
      <c r="L4698" s="106">
        <f t="shared" si="517"/>
        <v>0</v>
      </c>
    </row>
    <row r="4699" spans="1:12" x14ac:dyDescent="0.3">
      <c r="A4699" s="104" t="s">
        <v>9769</v>
      </c>
      <c r="B4699" s="104" t="s">
        <v>9770</v>
      </c>
      <c r="C4699" s="105">
        <v>836</v>
      </c>
      <c r="D4699" s="105">
        <v>5036</v>
      </c>
      <c r="E4699" s="106">
        <f t="shared" si="511"/>
        <v>6.0239234449760763</v>
      </c>
      <c r="F4699" s="107">
        <f t="shared" si="512"/>
        <v>72</v>
      </c>
      <c r="G4699" s="107">
        <f>COUNTIF(Data_Eksportir!$H$2:$H$3401,A4699)</f>
        <v>1</v>
      </c>
      <c r="H4699" s="104" t="str">
        <f t="shared" si="513"/>
        <v>5 – 20</v>
      </c>
      <c r="I4699" s="104" t="str">
        <f t="shared" si="514"/>
        <v>Di bawah ambang nilai</v>
      </c>
      <c r="J4699" s="106">
        <f t="shared" si="515"/>
        <v>5036.0046990000001</v>
      </c>
      <c r="K4699" s="105">
        <f t="shared" si="516"/>
        <v>0</v>
      </c>
      <c r="L4699" s="106">
        <f t="shared" si="517"/>
        <v>0</v>
      </c>
    </row>
    <row r="4700" spans="1:12" x14ac:dyDescent="0.3">
      <c r="A4700" s="104" t="s">
        <v>9771</v>
      </c>
      <c r="B4700" s="104" t="s">
        <v>9772</v>
      </c>
      <c r="C4700" s="105">
        <v>57454</v>
      </c>
      <c r="D4700" s="105">
        <v>68854</v>
      </c>
      <c r="E4700" s="106">
        <f t="shared" si="511"/>
        <v>1.1984196052494169</v>
      </c>
      <c r="F4700" s="107">
        <f t="shared" si="512"/>
        <v>72</v>
      </c>
      <c r="G4700" s="107">
        <f>COUNTIF(Data_Eksportir!$H$2:$H$3401,A4700)</f>
        <v>0</v>
      </c>
      <c r="H4700" s="104" t="str">
        <f t="shared" si="513"/>
        <v>1 – 5</v>
      </c>
      <c r="I4700" s="104" t="str">
        <f t="shared" si="514"/>
        <v>Di bawah ambang nilai</v>
      </c>
      <c r="J4700" s="106">
        <f t="shared" si="515"/>
        <v>68854.004700000005</v>
      </c>
      <c r="K4700" s="105">
        <f t="shared" si="516"/>
        <v>0</v>
      </c>
      <c r="L4700" s="106">
        <f t="shared" si="517"/>
        <v>0</v>
      </c>
    </row>
    <row r="4701" spans="1:12" x14ac:dyDescent="0.3">
      <c r="A4701" s="104" t="s">
        <v>9773</v>
      </c>
      <c r="B4701" s="104" t="s">
        <v>9774</v>
      </c>
      <c r="C4701" s="105">
        <v>72</v>
      </c>
      <c r="D4701" s="105">
        <v>133</v>
      </c>
      <c r="E4701" s="106">
        <f t="shared" si="511"/>
        <v>1.8472222222222223</v>
      </c>
      <c r="F4701" s="107">
        <f t="shared" si="512"/>
        <v>72</v>
      </c>
      <c r="G4701" s="107">
        <f>COUNTIF(Data_Eksportir!$H$2:$H$3401,A4701)</f>
        <v>0</v>
      </c>
      <c r="H4701" s="104" t="str">
        <f t="shared" si="513"/>
        <v>1 – 5</v>
      </c>
      <c r="I4701" s="104" t="str">
        <f t="shared" si="514"/>
        <v>Di bawah ambang nilai</v>
      </c>
      <c r="J4701" s="106">
        <f t="shared" si="515"/>
        <v>133.00470100000001</v>
      </c>
      <c r="K4701" s="105">
        <f t="shared" si="516"/>
        <v>0</v>
      </c>
      <c r="L4701" s="106">
        <f t="shared" si="517"/>
        <v>0</v>
      </c>
    </row>
    <row r="4702" spans="1:12" x14ac:dyDescent="0.3">
      <c r="A4702" s="104" t="s">
        <v>9775</v>
      </c>
      <c r="B4702" s="104" t="s">
        <v>9776</v>
      </c>
      <c r="C4702" s="105">
        <v>3103</v>
      </c>
      <c r="D4702" s="105">
        <v>4330</v>
      </c>
      <c r="E4702" s="106">
        <f t="shared" si="511"/>
        <v>1.3954237834353851</v>
      </c>
      <c r="F4702" s="107">
        <f t="shared" si="512"/>
        <v>72</v>
      </c>
      <c r="G4702" s="107">
        <f>COUNTIF(Data_Eksportir!$H$2:$H$3401,A4702)</f>
        <v>0</v>
      </c>
      <c r="H4702" s="104" t="str">
        <f t="shared" si="513"/>
        <v>1 – 5</v>
      </c>
      <c r="I4702" s="104" t="str">
        <f t="shared" si="514"/>
        <v>Di bawah ambang nilai</v>
      </c>
      <c r="J4702" s="106">
        <f t="shared" si="515"/>
        <v>4330.0047020000002</v>
      </c>
      <c r="K4702" s="105">
        <f t="shared" si="516"/>
        <v>0</v>
      </c>
      <c r="L4702" s="106">
        <f t="shared" si="517"/>
        <v>0</v>
      </c>
    </row>
    <row r="4703" spans="1:12" x14ac:dyDescent="0.3">
      <c r="A4703" s="104" t="s">
        <v>9777</v>
      </c>
      <c r="B4703" s="104" t="s">
        <v>9778</v>
      </c>
      <c r="C4703" s="105">
        <v>952555</v>
      </c>
      <c r="D4703" s="105">
        <v>2009010</v>
      </c>
      <c r="E4703" s="106">
        <f t="shared" si="511"/>
        <v>2.1090750665315912</v>
      </c>
      <c r="F4703" s="107">
        <f t="shared" si="512"/>
        <v>72</v>
      </c>
      <c r="G4703" s="107">
        <f>COUNTIF(Data_Eksportir!$H$2:$H$3401,A4703)</f>
        <v>0</v>
      </c>
      <c r="H4703" s="104" t="str">
        <f t="shared" si="513"/>
        <v>1 – 5</v>
      </c>
      <c r="I4703" s="104" t="str">
        <f t="shared" si="514"/>
        <v>Di bawah ambang nilai</v>
      </c>
      <c r="J4703" s="106">
        <f t="shared" si="515"/>
        <v>2009010.004703</v>
      </c>
      <c r="K4703" s="105">
        <f t="shared" si="516"/>
        <v>0</v>
      </c>
      <c r="L4703" s="106">
        <f t="shared" si="517"/>
        <v>0</v>
      </c>
    </row>
    <row r="4704" spans="1:12" x14ac:dyDescent="0.3">
      <c r="A4704" s="104" t="s">
        <v>9779</v>
      </c>
      <c r="B4704" s="104" t="s">
        <v>9780</v>
      </c>
      <c r="C4704" s="105">
        <v>1497371</v>
      </c>
      <c r="D4704" s="105">
        <v>1535809</v>
      </c>
      <c r="E4704" s="106">
        <f t="shared" si="511"/>
        <v>1.025670324856031</v>
      </c>
      <c r="F4704" s="107">
        <f t="shared" si="512"/>
        <v>72</v>
      </c>
      <c r="G4704" s="107">
        <f>COUNTIF(Data_Eksportir!$H$2:$H$3401,A4704)</f>
        <v>0</v>
      </c>
      <c r="H4704" s="104" t="str">
        <f t="shared" si="513"/>
        <v>1 – 5</v>
      </c>
      <c r="I4704" s="104" t="str">
        <f t="shared" si="514"/>
        <v>Di bawah ambang nilai</v>
      </c>
      <c r="J4704" s="106">
        <f t="shared" si="515"/>
        <v>1535809.004704</v>
      </c>
      <c r="K4704" s="105">
        <f t="shared" si="516"/>
        <v>0</v>
      </c>
      <c r="L4704" s="106">
        <f t="shared" si="517"/>
        <v>0</v>
      </c>
    </row>
    <row r="4705" spans="1:12" x14ac:dyDescent="0.3">
      <c r="A4705" s="104" t="s">
        <v>9781</v>
      </c>
      <c r="B4705" s="104" t="s">
        <v>9782</v>
      </c>
      <c r="C4705" s="105">
        <v>16034</v>
      </c>
      <c r="D4705" s="105">
        <v>16355</v>
      </c>
      <c r="E4705" s="106">
        <f t="shared" si="511"/>
        <v>1.020019957590121</v>
      </c>
      <c r="F4705" s="107">
        <f t="shared" si="512"/>
        <v>72</v>
      </c>
      <c r="G4705" s="107">
        <f>COUNTIF(Data_Eksportir!$H$2:$H$3401,A4705)</f>
        <v>0</v>
      </c>
      <c r="H4705" s="104" t="str">
        <f t="shared" si="513"/>
        <v>1 – 5</v>
      </c>
      <c r="I4705" s="104" t="str">
        <f t="shared" si="514"/>
        <v>Di bawah ambang nilai</v>
      </c>
      <c r="J4705" s="106">
        <f t="shared" si="515"/>
        <v>16355.004704999999</v>
      </c>
      <c r="K4705" s="105">
        <f t="shared" si="516"/>
        <v>0</v>
      </c>
      <c r="L4705" s="106">
        <f t="shared" si="517"/>
        <v>0</v>
      </c>
    </row>
    <row r="4706" spans="1:12" x14ac:dyDescent="0.3">
      <c r="A4706" s="104" t="s">
        <v>9783</v>
      </c>
      <c r="B4706" s="104" t="s">
        <v>9784</v>
      </c>
      <c r="C4706" s="105">
        <v>427</v>
      </c>
      <c r="D4706" s="105">
        <v>7302</v>
      </c>
      <c r="E4706" s="106">
        <f t="shared" si="511"/>
        <v>17.100702576112411</v>
      </c>
      <c r="F4706" s="107">
        <f t="shared" si="512"/>
        <v>72</v>
      </c>
      <c r="G4706" s="107">
        <f>COUNTIF(Data_Eksportir!$H$2:$H$3401,A4706)</f>
        <v>1</v>
      </c>
      <c r="H4706" s="104" t="str">
        <f t="shared" si="513"/>
        <v>5 – 20</v>
      </c>
      <c r="I4706" s="104" t="str">
        <f t="shared" si="514"/>
        <v>Di bawah ambang nilai</v>
      </c>
      <c r="J4706" s="106">
        <f t="shared" si="515"/>
        <v>7302.0047059999997</v>
      </c>
      <c r="K4706" s="105">
        <f t="shared" si="516"/>
        <v>0</v>
      </c>
      <c r="L4706" s="106">
        <f t="shared" si="517"/>
        <v>0</v>
      </c>
    </row>
    <row r="4707" spans="1:12" x14ac:dyDescent="0.3">
      <c r="A4707" s="104" t="s">
        <v>9785</v>
      </c>
      <c r="B4707" s="104" t="s">
        <v>9786</v>
      </c>
      <c r="C4707" s="105">
        <v>20740</v>
      </c>
      <c r="D4707" s="105">
        <v>29184</v>
      </c>
      <c r="E4707" s="106">
        <f t="shared" si="511"/>
        <v>1.4071359691417551</v>
      </c>
      <c r="F4707" s="107">
        <f t="shared" si="512"/>
        <v>72</v>
      </c>
      <c r="G4707" s="107">
        <f>COUNTIF(Data_Eksportir!$H$2:$H$3401,A4707)</f>
        <v>0</v>
      </c>
      <c r="H4707" s="104" t="str">
        <f t="shared" si="513"/>
        <v>1 – 5</v>
      </c>
      <c r="I4707" s="104" t="str">
        <f t="shared" si="514"/>
        <v>Di bawah ambang nilai</v>
      </c>
      <c r="J4707" s="106">
        <f t="shared" si="515"/>
        <v>29184.004707</v>
      </c>
      <c r="K4707" s="105">
        <f t="shared" si="516"/>
        <v>0</v>
      </c>
      <c r="L4707" s="106">
        <f t="shared" si="517"/>
        <v>0</v>
      </c>
    </row>
    <row r="4708" spans="1:12" x14ac:dyDescent="0.3">
      <c r="A4708" s="104" t="s">
        <v>9787</v>
      </c>
      <c r="B4708" s="104" t="s">
        <v>9788</v>
      </c>
      <c r="C4708" s="105">
        <v>2000</v>
      </c>
      <c r="D4708" s="105">
        <v>6941</v>
      </c>
      <c r="E4708" s="106">
        <f t="shared" si="511"/>
        <v>3.4704999999999999</v>
      </c>
      <c r="F4708" s="107">
        <f t="shared" si="512"/>
        <v>72</v>
      </c>
      <c r="G4708" s="107">
        <f>COUNTIF(Data_Eksportir!$H$2:$H$3401,A4708)</f>
        <v>0</v>
      </c>
      <c r="H4708" s="104" t="str">
        <f t="shared" si="513"/>
        <v>1 – 5</v>
      </c>
      <c r="I4708" s="104" t="str">
        <f t="shared" si="514"/>
        <v>Di bawah ambang nilai</v>
      </c>
      <c r="J4708" s="106">
        <f t="shared" si="515"/>
        <v>6941.0047080000004</v>
      </c>
      <c r="K4708" s="105">
        <f t="shared" si="516"/>
        <v>0</v>
      </c>
      <c r="L4708" s="106">
        <f t="shared" si="517"/>
        <v>0</v>
      </c>
    </row>
    <row r="4709" spans="1:12" x14ac:dyDescent="0.3">
      <c r="A4709" s="104" t="s">
        <v>9789</v>
      </c>
      <c r="B4709" s="104" t="s">
        <v>9790</v>
      </c>
      <c r="C4709" s="105">
        <v>19001</v>
      </c>
      <c r="D4709" s="105">
        <v>15440</v>
      </c>
      <c r="E4709" s="106">
        <f t="shared" si="511"/>
        <v>0.81258881111520442</v>
      </c>
      <c r="F4709" s="107">
        <f t="shared" si="512"/>
        <v>72</v>
      </c>
      <c r="G4709" s="107">
        <f>COUNTIF(Data_Eksportir!$H$2:$H$3401,A4709)</f>
        <v>0</v>
      </c>
      <c r="H4709" s="104" t="str">
        <f t="shared" si="513"/>
        <v>Di bawah 1</v>
      </c>
      <c r="I4709" s="104" t="str">
        <f t="shared" si="514"/>
        <v>Di bawah ambang nilai</v>
      </c>
      <c r="J4709" s="106">
        <f t="shared" si="515"/>
        <v>15440.004709000001</v>
      </c>
      <c r="K4709" s="105">
        <f t="shared" si="516"/>
        <v>0</v>
      </c>
      <c r="L4709" s="106">
        <f t="shared" si="517"/>
        <v>0</v>
      </c>
    </row>
    <row r="4710" spans="1:12" x14ac:dyDescent="0.3">
      <c r="A4710" s="104" t="s">
        <v>9791</v>
      </c>
      <c r="B4710" s="104" t="s">
        <v>9792</v>
      </c>
      <c r="C4710" s="105">
        <v>1024903</v>
      </c>
      <c r="D4710" s="105">
        <v>2427607</v>
      </c>
      <c r="E4710" s="106">
        <f t="shared" si="511"/>
        <v>2.3686212256184245</v>
      </c>
      <c r="F4710" s="107">
        <f t="shared" si="512"/>
        <v>72</v>
      </c>
      <c r="G4710" s="107">
        <f>COUNTIF(Data_Eksportir!$H$2:$H$3401,A4710)</f>
        <v>0</v>
      </c>
      <c r="H4710" s="104" t="str">
        <f t="shared" si="513"/>
        <v>1 – 5</v>
      </c>
      <c r="I4710" s="104" t="str">
        <f t="shared" si="514"/>
        <v>Di bawah ambang nilai</v>
      </c>
      <c r="J4710" s="106">
        <f t="shared" si="515"/>
        <v>2427607.00471</v>
      </c>
      <c r="K4710" s="105">
        <f t="shared" si="516"/>
        <v>0</v>
      </c>
      <c r="L4710" s="106">
        <f t="shared" si="517"/>
        <v>0</v>
      </c>
    </row>
    <row r="4711" spans="1:12" x14ac:dyDescent="0.3">
      <c r="A4711" s="104" t="s">
        <v>9793</v>
      </c>
      <c r="B4711" s="104" t="s">
        <v>9794</v>
      </c>
      <c r="C4711" s="105">
        <v>845093</v>
      </c>
      <c r="D4711" s="105">
        <v>311261</v>
      </c>
      <c r="E4711" s="106">
        <f t="shared" si="511"/>
        <v>0.36831567649950953</v>
      </c>
      <c r="F4711" s="107">
        <f t="shared" si="512"/>
        <v>72</v>
      </c>
      <c r="G4711" s="107">
        <f>COUNTIF(Data_Eksportir!$H$2:$H$3401,A4711)</f>
        <v>0</v>
      </c>
      <c r="H4711" s="104" t="str">
        <f t="shared" si="513"/>
        <v>Di bawah 1</v>
      </c>
      <c r="I4711" s="104" t="str">
        <f t="shared" si="514"/>
        <v>Di bawah ambang nilai</v>
      </c>
      <c r="J4711" s="106">
        <f t="shared" si="515"/>
        <v>311261.00471100002</v>
      </c>
      <c r="K4711" s="105">
        <f t="shared" si="516"/>
        <v>0</v>
      </c>
      <c r="L4711" s="106">
        <f t="shared" si="517"/>
        <v>0</v>
      </c>
    </row>
    <row r="4712" spans="1:12" x14ac:dyDescent="0.3">
      <c r="A4712" s="104" t="s">
        <v>9795</v>
      </c>
      <c r="B4712" s="104" t="s">
        <v>9796</v>
      </c>
      <c r="C4712" s="105">
        <v>267</v>
      </c>
      <c r="D4712" s="105">
        <v>1764</v>
      </c>
      <c r="E4712" s="106">
        <f t="shared" si="511"/>
        <v>6.606741573033708</v>
      </c>
      <c r="F4712" s="107">
        <f t="shared" si="512"/>
        <v>72</v>
      </c>
      <c r="G4712" s="107">
        <f>COUNTIF(Data_Eksportir!$H$2:$H$3401,A4712)</f>
        <v>0</v>
      </c>
      <c r="H4712" s="104" t="str">
        <f t="shared" si="513"/>
        <v>5 – 20</v>
      </c>
      <c r="I4712" s="104" t="str">
        <f t="shared" si="514"/>
        <v>Di bawah ambang nilai</v>
      </c>
      <c r="J4712" s="106">
        <f t="shared" si="515"/>
        <v>1764.0047119999999</v>
      </c>
      <c r="K4712" s="105">
        <f t="shared" si="516"/>
        <v>0</v>
      </c>
      <c r="L4712" s="106">
        <f t="shared" si="517"/>
        <v>0</v>
      </c>
    </row>
    <row r="4713" spans="1:12" x14ac:dyDescent="0.3">
      <c r="A4713" s="104" t="s">
        <v>9797</v>
      </c>
      <c r="B4713" s="104" t="s">
        <v>9798</v>
      </c>
      <c r="C4713" s="105">
        <v>341</v>
      </c>
      <c r="D4713" s="105">
        <v>622</v>
      </c>
      <c r="E4713" s="106">
        <f t="shared" si="511"/>
        <v>1.8240469208211143</v>
      </c>
      <c r="F4713" s="107">
        <f t="shared" si="512"/>
        <v>72</v>
      </c>
      <c r="G4713" s="107">
        <f>COUNTIF(Data_Eksportir!$H$2:$H$3401,A4713)</f>
        <v>0</v>
      </c>
      <c r="H4713" s="104" t="str">
        <f t="shared" si="513"/>
        <v>1 – 5</v>
      </c>
      <c r="I4713" s="104" t="str">
        <f t="shared" si="514"/>
        <v>Di bawah ambang nilai</v>
      </c>
      <c r="J4713" s="106">
        <f t="shared" si="515"/>
        <v>622.00471300000004</v>
      </c>
      <c r="K4713" s="105">
        <f t="shared" si="516"/>
        <v>0</v>
      </c>
      <c r="L4713" s="106">
        <f t="shared" si="517"/>
        <v>0</v>
      </c>
    </row>
    <row r="4714" spans="1:12" x14ac:dyDescent="0.3">
      <c r="A4714" s="104" t="s">
        <v>9799</v>
      </c>
      <c r="B4714" s="104" t="s">
        <v>9800</v>
      </c>
      <c r="C4714" s="105">
        <v>6097235</v>
      </c>
      <c r="D4714" s="105">
        <v>7419058</v>
      </c>
      <c r="E4714" s="106">
        <f t="shared" si="511"/>
        <v>1.2167905616234245</v>
      </c>
      <c r="F4714" s="107">
        <f t="shared" si="512"/>
        <v>72</v>
      </c>
      <c r="G4714" s="107">
        <f>COUNTIF(Data_Eksportir!$H$2:$H$3401,A4714)</f>
        <v>0</v>
      </c>
      <c r="H4714" s="104" t="str">
        <f t="shared" si="513"/>
        <v>1 – 5</v>
      </c>
      <c r="I4714" s="104" t="str">
        <f t="shared" si="514"/>
        <v>Di bawah ambang nilai</v>
      </c>
      <c r="J4714" s="106">
        <f t="shared" si="515"/>
        <v>7419058.004714</v>
      </c>
      <c r="K4714" s="105">
        <f t="shared" si="516"/>
        <v>0</v>
      </c>
      <c r="L4714" s="106">
        <f t="shared" si="517"/>
        <v>0</v>
      </c>
    </row>
    <row r="4715" spans="1:12" x14ac:dyDescent="0.3">
      <c r="A4715" s="104" t="s">
        <v>9801</v>
      </c>
      <c r="B4715" s="104" t="s">
        <v>9802</v>
      </c>
      <c r="C4715" s="105">
        <v>1206467100</v>
      </c>
      <c r="D4715" s="105">
        <v>1938391823</v>
      </c>
      <c r="E4715" s="106">
        <f t="shared" si="511"/>
        <v>1.6066677848073934</v>
      </c>
      <c r="F4715" s="107">
        <f t="shared" si="512"/>
        <v>72</v>
      </c>
      <c r="G4715" s="107">
        <f>COUNTIF(Data_Eksportir!$H$2:$H$3401,A4715)</f>
        <v>0</v>
      </c>
      <c r="H4715" s="104" t="str">
        <f t="shared" si="513"/>
        <v>1 – 5</v>
      </c>
      <c r="I4715" s="104" t="str">
        <f t="shared" si="514"/>
        <v>Belum terwakili</v>
      </c>
      <c r="J4715" s="106">
        <f t="shared" si="515"/>
        <v>1938391823.004715</v>
      </c>
      <c r="K4715" s="105">
        <f t="shared" si="516"/>
        <v>1938391823</v>
      </c>
      <c r="L4715" s="106">
        <f t="shared" si="517"/>
        <v>1938391823.004715</v>
      </c>
    </row>
    <row r="4716" spans="1:12" x14ac:dyDescent="0.3">
      <c r="A4716" s="104" t="s">
        <v>9803</v>
      </c>
      <c r="B4716" s="104" t="s">
        <v>9804</v>
      </c>
      <c r="C4716" s="105">
        <v>190497902</v>
      </c>
      <c r="D4716" s="105">
        <v>319100549</v>
      </c>
      <c r="E4716" s="106">
        <f t="shared" si="511"/>
        <v>1.6750869466268452</v>
      </c>
      <c r="F4716" s="107">
        <f t="shared" si="512"/>
        <v>72</v>
      </c>
      <c r="G4716" s="107">
        <f>COUNTIF(Data_Eksportir!$H$2:$H$3401,A4716)</f>
        <v>0</v>
      </c>
      <c r="H4716" s="104" t="str">
        <f t="shared" si="513"/>
        <v>1 – 5</v>
      </c>
      <c r="I4716" s="104" t="str">
        <f t="shared" si="514"/>
        <v>Belum terwakili</v>
      </c>
      <c r="J4716" s="106">
        <f t="shared" si="515"/>
        <v>319100549.00471598</v>
      </c>
      <c r="K4716" s="105">
        <f t="shared" si="516"/>
        <v>319100549</v>
      </c>
      <c r="L4716" s="106">
        <f t="shared" si="517"/>
        <v>319100549.00471598</v>
      </c>
    </row>
    <row r="4717" spans="1:12" x14ac:dyDescent="0.3">
      <c r="A4717" s="104" t="s">
        <v>9805</v>
      </c>
      <c r="B4717" s="104" t="s">
        <v>9806</v>
      </c>
      <c r="C4717" s="105">
        <v>22289095</v>
      </c>
      <c r="D4717" s="105">
        <v>41503436</v>
      </c>
      <c r="E4717" s="106">
        <f t="shared" si="511"/>
        <v>1.8620511958874957</v>
      </c>
      <c r="F4717" s="107">
        <f t="shared" si="512"/>
        <v>72</v>
      </c>
      <c r="G4717" s="107">
        <f>COUNTIF(Data_Eksportir!$H$2:$H$3401,A4717)</f>
        <v>0</v>
      </c>
      <c r="H4717" s="104" t="str">
        <f t="shared" si="513"/>
        <v>1 – 5</v>
      </c>
      <c r="I4717" s="104" t="str">
        <f t="shared" si="514"/>
        <v>Belum terwakili</v>
      </c>
      <c r="J4717" s="106">
        <f t="shared" si="515"/>
        <v>41503436.004717</v>
      </c>
      <c r="K4717" s="105">
        <f t="shared" si="516"/>
        <v>41503436</v>
      </c>
      <c r="L4717" s="106">
        <f t="shared" si="517"/>
        <v>41503436.004717</v>
      </c>
    </row>
    <row r="4718" spans="1:12" x14ac:dyDescent="0.3">
      <c r="A4718" s="104" t="s">
        <v>9807</v>
      </c>
      <c r="B4718" s="104" t="s">
        <v>9808</v>
      </c>
      <c r="C4718" s="105">
        <v>528493085</v>
      </c>
      <c r="D4718" s="105">
        <v>945979419</v>
      </c>
      <c r="E4718" s="106">
        <f t="shared" si="511"/>
        <v>1.7899560956412515</v>
      </c>
      <c r="F4718" s="107">
        <f t="shared" si="512"/>
        <v>72</v>
      </c>
      <c r="G4718" s="107">
        <f>COUNTIF(Data_Eksportir!$H$2:$H$3401,A4718)</f>
        <v>0</v>
      </c>
      <c r="H4718" s="104" t="str">
        <f t="shared" si="513"/>
        <v>1 – 5</v>
      </c>
      <c r="I4718" s="104" t="str">
        <f t="shared" si="514"/>
        <v>Belum terwakili</v>
      </c>
      <c r="J4718" s="106">
        <f t="shared" si="515"/>
        <v>945979419.00471795</v>
      </c>
      <c r="K4718" s="105">
        <f t="shared" si="516"/>
        <v>945979419</v>
      </c>
      <c r="L4718" s="106">
        <f t="shared" si="517"/>
        <v>945979419.00471795</v>
      </c>
    </row>
    <row r="4719" spans="1:12" x14ac:dyDescent="0.3">
      <c r="A4719" s="104" t="s">
        <v>9809</v>
      </c>
      <c r="B4719" s="104" t="s">
        <v>9810</v>
      </c>
      <c r="C4719" s="105">
        <v>1029772954</v>
      </c>
      <c r="D4719" s="105">
        <v>1750350392</v>
      </c>
      <c r="E4719" s="106">
        <f t="shared" si="511"/>
        <v>1.6997439923053175</v>
      </c>
      <c r="F4719" s="107">
        <f t="shared" si="512"/>
        <v>72</v>
      </c>
      <c r="G4719" s="107">
        <f>COUNTIF(Data_Eksportir!$H$2:$H$3401,A4719)</f>
        <v>0</v>
      </c>
      <c r="H4719" s="104" t="str">
        <f t="shared" si="513"/>
        <v>1 – 5</v>
      </c>
      <c r="I4719" s="104" t="str">
        <f t="shared" si="514"/>
        <v>Belum terwakili</v>
      </c>
      <c r="J4719" s="106">
        <f t="shared" si="515"/>
        <v>1750350392.004719</v>
      </c>
      <c r="K4719" s="105">
        <f t="shared" si="516"/>
        <v>1750350392</v>
      </c>
      <c r="L4719" s="106">
        <f t="shared" si="517"/>
        <v>1750350392.004719</v>
      </c>
    </row>
    <row r="4720" spans="1:12" x14ac:dyDescent="0.3">
      <c r="A4720" s="104" t="s">
        <v>9811</v>
      </c>
      <c r="B4720" s="104" t="s">
        <v>9812</v>
      </c>
      <c r="C4720" s="105">
        <v>65174823</v>
      </c>
      <c r="D4720" s="105">
        <v>316</v>
      </c>
      <c r="E4720" s="106">
        <f t="shared" si="511"/>
        <v>4.8484980158672621E-6</v>
      </c>
      <c r="F4720" s="107">
        <f t="shared" si="512"/>
        <v>72</v>
      </c>
      <c r="G4720" s="107">
        <f>COUNTIF(Data_Eksportir!$H$2:$H$3401,A4720)</f>
        <v>0</v>
      </c>
      <c r="H4720" s="104" t="str">
        <f t="shared" si="513"/>
        <v>Di bawah 1</v>
      </c>
      <c r="I4720" s="104" t="str">
        <f t="shared" si="514"/>
        <v>Di bawah ambang nilai</v>
      </c>
      <c r="J4720" s="106">
        <f t="shared" si="515"/>
        <v>316.00472000000002</v>
      </c>
      <c r="K4720" s="105">
        <f t="shared" si="516"/>
        <v>0</v>
      </c>
      <c r="L4720" s="106">
        <f t="shared" si="517"/>
        <v>0</v>
      </c>
    </row>
    <row r="4721" spans="1:12" x14ac:dyDescent="0.3">
      <c r="A4721" s="104" t="s">
        <v>9813</v>
      </c>
      <c r="B4721" s="104" t="s">
        <v>9814</v>
      </c>
      <c r="C4721" s="105">
        <v>76</v>
      </c>
      <c r="D4721" s="105">
        <v>5300</v>
      </c>
      <c r="E4721" s="106">
        <f t="shared" si="511"/>
        <v>69.736842105263165</v>
      </c>
      <c r="F4721" s="107">
        <f t="shared" si="512"/>
        <v>72</v>
      </c>
      <c r="G4721" s="107">
        <f>COUNTIF(Data_Eksportir!$H$2:$H$3401,A4721)</f>
        <v>0</v>
      </c>
      <c r="H4721" s="104" t="str">
        <f t="shared" si="513"/>
        <v>20 – 100</v>
      </c>
      <c r="I4721" s="104" t="str">
        <f t="shared" si="514"/>
        <v>Di bawah ambang nilai</v>
      </c>
      <c r="J4721" s="106">
        <f t="shared" si="515"/>
        <v>5300.0047210000002</v>
      </c>
      <c r="K4721" s="105">
        <f t="shared" si="516"/>
        <v>0</v>
      </c>
      <c r="L4721" s="106">
        <f t="shared" si="517"/>
        <v>0</v>
      </c>
    </row>
    <row r="4722" spans="1:12" x14ac:dyDescent="0.3">
      <c r="A4722" s="104" t="s">
        <v>9815</v>
      </c>
      <c r="B4722" s="104" t="s">
        <v>9816</v>
      </c>
      <c r="C4722" s="105">
        <v>143283</v>
      </c>
      <c r="D4722" s="105">
        <v>328375</v>
      </c>
      <c r="E4722" s="106">
        <f t="shared" si="511"/>
        <v>2.2917931645763976</v>
      </c>
      <c r="F4722" s="107">
        <f t="shared" si="512"/>
        <v>72</v>
      </c>
      <c r="G4722" s="107">
        <f>COUNTIF(Data_Eksportir!$H$2:$H$3401,A4722)</f>
        <v>0</v>
      </c>
      <c r="H4722" s="104" t="str">
        <f t="shared" si="513"/>
        <v>1 – 5</v>
      </c>
      <c r="I4722" s="104" t="str">
        <f t="shared" si="514"/>
        <v>Di bawah ambang nilai</v>
      </c>
      <c r="J4722" s="106">
        <f t="shared" si="515"/>
        <v>328375.00472199998</v>
      </c>
      <c r="K4722" s="105">
        <f t="shared" si="516"/>
        <v>0</v>
      </c>
      <c r="L4722" s="106">
        <f t="shared" si="517"/>
        <v>0</v>
      </c>
    </row>
    <row r="4723" spans="1:12" x14ac:dyDescent="0.3">
      <c r="A4723" s="104" t="s">
        <v>9817</v>
      </c>
      <c r="B4723" s="104" t="s">
        <v>9818</v>
      </c>
      <c r="C4723" s="105">
        <v>14944</v>
      </c>
      <c r="D4723" s="105">
        <v>35214</v>
      </c>
      <c r="E4723" s="106">
        <f t="shared" si="511"/>
        <v>2.35639721627409</v>
      </c>
      <c r="F4723" s="107">
        <f t="shared" si="512"/>
        <v>72</v>
      </c>
      <c r="G4723" s="107">
        <f>COUNTIF(Data_Eksportir!$H$2:$H$3401,A4723)</f>
        <v>0</v>
      </c>
      <c r="H4723" s="104" t="str">
        <f t="shared" si="513"/>
        <v>1 – 5</v>
      </c>
      <c r="I4723" s="104" t="str">
        <f t="shared" si="514"/>
        <v>Di bawah ambang nilai</v>
      </c>
      <c r="J4723" s="106">
        <f t="shared" si="515"/>
        <v>35214.004722999998</v>
      </c>
      <c r="K4723" s="105">
        <f t="shared" si="516"/>
        <v>0</v>
      </c>
      <c r="L4723" s="106">
        <f t="shared" si="517"/>
        <v>0</v>
      </c>
    </row>
    <row r="4724" spans="1:12" x14ac:dyDescent="0.3">
      <c r="A4724" s="104" t="s">
        <v>9819</v>
      </c>
      <c r="B4724" s="104" t="s">
        <v>9820</v>
      </c>
      <c r="C4724" s="105">
        <v>15453</v>
      </c>
      <c r="D4724" s="105">
        <v>34424</v>
      </c>
      <c r="E4724" s="106">
        <f t="shared" si="511"/>
        <v>2.2276580599236393</v>
      </c>
      <c r="F4724" s="107">
        <f t="shared" si="512"/>
        <v>72</v>
      </c>
      <c r="G4724" s="107">
        <f>COUNTIF(Data_Eksportir!$H$2:$H$3401,A4724)</f>
        <v>0</v>
      </c>
      <c r="H4724" s="104" t="str">
        <f t="shared" si="513"/>
        <v>1 – 5</v>
      </c>
      <c r="I4724" s="104" t="str">
        <f t="shared" si="514"/>
        <v>Di bawah ambang nilai</v>
      </c>
      <c r="J4724" s="106">
        <f t="shared" si="515"/>
        <v>34424.004723999999</v>
      </c>
      <c r="K4724" s="105">
        <f t="shared" si="516"/>
        <v>0</v>
      </c>
      <c r="L4724" s="106">
        <f t="shared" si="517"/>
        <v>0</v>
      </c>
    </row>
    <row r="4725" spans="1:12" x14ac:dyDescent="0.3">
      <c r="A4725" s="104" t="s">
        <v>9821</v>
      </c>
      <c r="B4725" s="104" t="s">
        <v>9822</v>
      </c>
      <c r="C4725" s="105">
        <v>25280</v>
      </c>
      <c r="D4725" s="105">
        <v>58518</v>
      </c>
      <c r="E4725" s="106">
        <f t="shared" si="511"/>
        <v>2.3147943037974685</v>
      </c>
      <c r="F4725" s="107">
        <f t="shared" si="512"/>
        <v>72</v>
      </c>
      <c r="G4725" s="107">
        <f>COUNTIF(Data_Eksportir!$H$2:$H$3401,A4725)</f>
        <v>0</v>
      </c>
      <c r="H4725" s="104" t="str">
        <f t="shared" si="513"/>
        <v>1 – 5</v>
      </c>
      <c r="I4725" s="104" t="str">
        <f t="shared" si="514"/>
        <v>Di bawah ambang nilai</v>
      </c>
      <c r="J4725" s="106">
        <f t="shared" si="515"/>
        <v>58518.004724999999</v>
      </c>
      <c r="K4725" s="105">
        <f t="shared" si="516"/>
        <v>0</v>
      </c>
      <c r="L4725" s="106">
        <f t="shared" si="517"/>
        <v>0</v>
      </c>
    </row>
    <row r="4726" spans="1:12" x14ac:dyDescent="0.3">
      <c r="A4726" s="104" t="s">
        <v>9823</v>
      </c>
      <c r="B4726" s="104" t="s">
        <v>9824</v>
      </c>
      <c r="C4726" s="105">
        <v>92843136</v>
      </c>
      <c r="D4726" s="105">
        <v>149934880</v>
      </c>
      <c r="E4726" s="106">
        <f t="shared" si="511"/>
        <v>1.6149269236230883</v>
      </c>
      <c r="F4726" s="107">
        <f t="shared" si="512"/>
        <v>72</v>
      </c>
      <c r="G4726" s="107">
        <f>COUNTIF(Data_Eksportir!$H$2:$H$3401,A4726)</f>
        <v>0</v>
      </c>
      <c r="H4726" s="104" t="str">
        <f t="shared" si="513"/>
        <v>1 – 5</v>
      </c>
      <c r="I4726" s="104" t="str">
        <f t="shared" si="514"/>
        <v>Belum terwakili</v>
      </c>
      <c r="J4726" s="106">
        <f t="shared" si="515"/>
        <v>149934880.00472599</v>
      </c>
      <c r="K4726" s="105">
        <f t="shared" si="516"/>
        <v>149934880</v>
      </c>
      <c r="L4726" s="106">
        <f t="shared" si="517"/>
        <v>149934880.00472599</v>
      </c>
    </row>
    <row r="4727" spans="1:12" x14ac:dyDescent="0.3">
      <c r="A4727" s="104" t="s">
        <v>9825</v>
      </c>
      <c r="B4727" s="104" t="s">
        <v>9826</v>
      </c>
      <c r="C4727" s="105">
        <v>532898396</v>
      </c>
      <c r="D4727" s="105">
        <v>872543805</v>
      </c>
      <c r="E4727" s="106">
        <f t="shared" si="511"/>
        <v>1.6373549095839275</v>
      </c>
      <c r="F4727" s="107">
        <f t="shared" si="512"/>
        <v>72</v>
      </c>
      <c r="G4727" s="107">
        <f>COUNTIF(Data_Eksportir!$H$2:$H$3401,A4727)</f>
        <v>0</v>
      </c>
      <c r="H4727" s="104" t="str">
        <f t="shared" si="513"/>
        <v>1 – 5</v>
      </c>
      <c r="I4727" s="104" t="str">
        <f t="shared" si="514"/>
        <v>Belum terwakili</v>
      </c>
      <c r="J4727" s="106">
        <f t="shared" si="515"/>
        <v>872543805.00472701</v>
      </c>
      <c r="K4727" s="105">
        <f t="shared" si="516"/>
        <v>872543805</v>
      </c>
      <c r="L4727" s="106">
        <f t="shared" si="517"/>
        <v>872543805.00472701</v>
      </c>
    </row>
    <row r="4728" spans="1:12" x14ac:dyDescent="0.3">
      <c r="A4728" s="104" t="s">
        <v>9827</v>
      </c>
      <c r="B4728" s="104" t="s">
        <v>9828</v>
      </c>
      <c r="C4728" s="105">
        <v>321776680</v>
      </c>
      <c r="D4728" s="105">
        <v>526377696</v>
      </c>
      <c r="E4728" s="106">
        <f t="shared" si="511"/>
        <v>1.6358478681550197</v>
      </c>
      <c r="F4728" s="107">
        <f t="shared" si="512"/>
        <v>72</v>
      </c>
      <c r="G4728" s="107">
        <f>COUNTIF(Data_Eksportir!$H$2:$H$3401,A4728)</f>
        <v>0</v>
      </c>
      <c r="H4728" s="104" t="str">
        <f t="shared" si="513"/>
        <v>1 – 5</v>
      </c>
      <c r="I4728" s="104" t="str">
        <f t="shared" si="514"/>
        <v>Belum terwakili</v>
      </c>
      <c r="J4728" s="106">
        <f t="shared" si="515"/>
        <v>526377696.00472802</v>
      </c>
      <c r="K4728" s="105">
        <f t="shared" si="516"/>
        <v>526377696</v>
      </c>
      <c r="L4728" s="106">
        <f t="shared" si="517"/>
        <v>526377696.00472802</v>
      </c>
    </row>
    <row r="4729" spans="1:12" x14ac:dyDescent="0.3">
      <c r="A4729" s="104" t="s">
        <v>9829</v>
      </c>
      <c r="B4729" s="104" t="s">
        <v>9830</v>
      </c>
      <c r="C4729" s="105">
        <v>31589187</v>
      </c>
      <c r="D4729" s="105">
        <v>55664875</v>
      </c>
      <c r="E4729" s="106">
        <f t="shared" si="511"/>
        <v>1.7621496558300156</v>
      </c>
      <c r="F4729" s="107">
        <f t="shared" si="512"/>
        <v>72</v>
      </c>
      <c r="G4729" s="107">
        <f>COUNTIF(Data_Eksportir!$H$2:$H$3401,A4729)</f>
        <v>0</v>
      </c>
      <c r="H4729" s="104" t="str">
        <f t="shared" si="513"/>
        <v>1 – 5</v>
      </c>
      <c r="I4729" s="104" t="str">
        <f t="shared" si="514"/>
        <v>Belum terwakili</v>
      </c>
      <c r="J4729" s="106">
        <f t="shared" si="515"/>
        <v>55664875.004729003</v>
      </c>
      <c r="K4729" s="105">
        <f t="shared" si="516"/>
        <v>55664875</v>
      </c>
      <c r="L4729" s="106">
        <f t="shared" si="517"/>
        <v>55664875.004729003</v>
      </c>
    </row>
    <row r="4730" spans="1:12" x14ac:dyDescent="0.3">
      <c r="A4730" s="104" t="s">
        <v>9831</v>
      </c>
      <c r="B4730" s="104" t="s">
        <v>9832</v>
      </c>
      <c r="C4730" s="105">
        <v>73670</v>
      </c>
      <c r="D4730" s="105">
        <v>213347</v>
      </c>
      <c r="E4730" s="106">
        <f t="shared" si="511"/>
        <v>2.8959820822587212</v>
      </c>
      <c r="F4730" s="107">
        <f t="shared" si="512"/>
        <v>72</v>
      </c>
      <c r="G4730" s="107">
        <f>COUNTIF(Data_Eksportir!$H$2:$H$3401,A4730)</f>
        <v>0</v>
      </c>
      <c r="H4730" s="104" t="str">
        <f t="shared" si="513"/>
        <v>1 – 5</v>
      </c>
      <c r="I4730" s="104" t="str">
        <f t="shared" si="514"/>
        <v>Di bawah ambang nilai</v>
      </c>
      <c r="J4730" s="106">
        <f t="shared" si="515"/>
        <v>213347.00472999999</v>
      </c>
      <c r="K4730" s="105">
        <f t="shared" si="516"/>
        <v>0</v>
      </c>
      <c r="L4730" s="106">
        <f t="shared" si="517"/>
        <v>0</v>
      </c>
    </row>
    <row r="4731" spans="1:12" x14ac:dyDescent="0.3">
      <c r="A4731" s="104" t="s">
        <v>9833</v>
      </c>
      <c r="B4731" s="104" t="s">
        <v>9834</v>
      </c>
      <c r="C4731" s="105">
        <v>34</v>
      </c>
      <c r="D4731" s="105">
        <v>11</v>
      </c>
      <c r="E4731" s="106">
        <f t="shared" si="511"/>
        <v>0.3235294117647059</v>
      </c>
      <c r="F4731" s="107">
        <f t="shared" si="512"/>
        <v>72</v>
      </c>
      <c r="G4731" s="107">
        <f>COUNTIF(Data_Eksportir!$H$2:$H$3401,A4731)</f>
        <v>0</v>
      </c>
      <c r="H4731" s="104" t="str">
        <f t="shared" si="513"/>
        <v>Di bawah 1</v>
      </c>
      <c r="I4731" s="104" t="str">
        <f t="shared" si="514"/>
        <v>Di bawah ambang nilai</v>
      </c>
      <c r="J4731" s="106">
        <f t="shared" si="515"/>
        <v>11.004731</v>
      </c>
      <c r="K4731" s="105">
        <f t="shared" si="516"/>
        <v>0</v>
      </c>
      <c r="L4731" s="106">
        <f t="shared" si="517"/>
        <v>0</v>
      </c>
    </row>
    <row r="4732" spans="1:12" x14ac:dyDescent="0.3">
      <c r="A4732" s="104" t="s">
        <v>9835</v>
      </c>
      <c r="B4732" s="104" t="s">
        <v>9836</v>
      </c>
      <c r="C4732" s="105">
        <v>6325</v>
      </c>
      <c r="D4732" s="105">
        <v>4290</v>
      </c>
      <c r="E4732" s="106">
        <f t="shared" si="511"/>
        <v>0.67826086956521736</v>
      </c>
      <c r="F4732" s="107">
        <f t="shared" si="512"/>
        <v>72</v>
      </c>
      <c r="G4732" s="107">
        <f>COUNTIF(Data_Eksportir!$H$2:$H$3401,A4732)</f>
        <v>0</v>
      </c>
      <c r="H4732" s="104" t="str">
        <f t="shared" si="513"/>
        <v>Di bawah 1</v>
      </c>
      <c r="I4732" s="104" t="str">
        <f t="shared" si="514"/>
        <v>Di bawah ambang nilai</v>
      </c>
      <c r="J4732" s="106">
        <f t="shared" si="515"/>
        <v>4290.0047320000003</v>
      </c>
      <c r="K4732" s="105">
        <f t="shared" si="516"/>
        <v>0</v>
      </c>
      <c r="L4732" s="106">
        <f t="shared" si="517"/>
        <v>0</v>
      </c>
    </row>
    <row r="4733" spans="1:12" x14ac:dyDescent="0.3">
      <c r="A4733" s="104" t="s">
        <v>9837</v>
      </c>
      <c r="B4733" s="104" t="s">
        <v>9838</v>
      </c>
      <c r="C4733" s="105">
        <v>4323931</v>
      </c>
      <c r="D4733" s="105">
        <v>7252277</v>
      </c>
      <c r="E4733" s="106">
        <f t="shared" si="511"/>
        <v>1.6772416118573585</v>
      </c>
      <c r="F4733" s="107">
        <f t="shared" si="512"/>
        <v>72</v>
      </c>
      <c r="G4733" s="107">
        <f>COUNTIF(Data_Eksportir!$H$2:$H$3401,A4733)</f>
        <v>0</v>
      </c>
      <c r="H4733" s="104" t="str">
        <f t="shared" si="513"/>
        <v>1 – 5</v>
      </c>
      <c r="I4733" s="104" t="str">
        <f t="shared" si="514"/>
        <v>Di bawah ambang nilai</v>
      </c>
      <c r="J4733" s="106">
        <f t="shared" si="515"/>
        <v>7252277.004733</v>
      </c>
      <c r="K4733" s="105">
        <f t="shared" si="516"/>
        <v>0</v>
      </c>
      <c r="L4733" s="106">
        <f t="shared" si="517"/>
        <v>0</v>
      </c>
    </row>
    <row r="4734" spans="1:12" x14ac:dyDescent="0.3">
      <c r="A4734" s="104" t="s">
        <v>9839</v>
      </c>
      <c r="B4734" s="104" t="s">
        <v>9840</v>
      </c>
      <c r="C4734" s="105">
        <v>503318</v>
      </c>
      <c r="D4734" s="105">
        <v>2257207</v>
      </c>
      <c r="E4734" s="106">
        <f t="shared" si="511"/>
        <v>4.4846538371367606</v>
      </c>
      <c r="F4734" s="107">
        <f t="shared" si="512"/>
        <v>72</v>
      </c>
      <c r="G4734" s="107">
        <f>COUNTIF(Data_Eksportir!$H$2:$H$3401,A4734)</f>
        <v>0</v>
      </c>
      <c r="H4734" s="104" t="str">
        <f t="shared" si="513"/>
        <v>1 – 5</v>
      </c>
      <c r="I4734" s="104" t="str">
        <f t="shared" si="514"/>
        <v>Di bawah ambang nilai</v>
      </c>
      <c r="J4734" s="106">
        <f t="shared" si="515"/>
        <v>2257207.0047340002</v>
      </c>
      <c r="K4734" s="105">
        <f t="shared" si="516"/>
        <v>0</v>
      </c>
      <c r="L4734" s="106">
        <f t="shared" si="517"/>
        <v>0</v>
      </c>
    </row>
    <row r="4735" spans="1:12" x14ac:dyDescent="0.3">
      <c r="A4735" s="104" t="s">
        <v>9841</v>
      </c>
      <c r="B4735" s="104" t="s">
        <v>9842</v>
      </c>
      <c r="C4735" s="105">
        <v>852789</v>
      </c>
      <c r="D4735" s="105">
        <v>1572225</v>
      </c>
      <c r="E4735" s="106">
        <f t="shared" si="511"/>
        <v>1.843627204384672</v>
      </c>
      <c r="F4735" s="107">
        <f t="shared" si="512"/>
        <v>72</v>
      </c>
      <c r="G4735" s="107">
        <f>COUNTIF(Data_Eksportir!$H$2:$H$3401,A4735)</f>
        <v>0</v>
      </c>
      <c r="H4735" s="104" t="str">
        <f t="shared" si="513"/>
        <v>1 – 5</v>
      </c>
      <c r="I4735" s="104" t="str">
        <f t="shared" si="514"/>
        <v>Di bawah ambang nilai</v>
      </c>
      <c r="J4735" s="106">
        <f t="shared" si="515"/>
        <v>1572225.004735</v>
      </c>
      <c r="K4735" s="105">
        <f t="shared" si="516"/>
        <v>0</v>
      </c>
      <c r="L4735" s="106">
        <f t="shared" si="517"/>
        <v>0</v>
      </c>
    </row>
    <row r="4736" spans="1:12" x14ac:dyDescent="0.3">
      <c r="A4736" s="104" t="s">
        <v>9843</v>
      </c>
      <c r="B4736" s="104" t="s">
        <v>9844</v>
      </c>
      <c r="C4736" s="105">
        <v>1543930</v>
      </c>
      <c r="D4736" s="105">
        <v>3751716</v>
      </c>
      <c r="E4736" s="106">
        <f t="shared" si="511"/>
        <v>2.4299780430459932</v>
      </c>
      <c r="F4736" s="107">
        <f t="shared" si="512"/>
        <v>72</v>
      </c>
      <c r="G4736" s="107">
        <f>COUNTIF(Data_Eksportir!$H$2:$H$3401,A4736)</f>
        <v>0</v>
      </c>
      <c r="H4736" s="104" t="str">
        <f t="shared" si="513"/>
        <v>1 – 5</v>
      </c>
      <c r="I4736" s="104" t="str">
        <f t="shared" si="514"/>
        <v>Di bawah ambang nilai</v>
      </c>
      <c r="J4736" s="106">
        <f t="shared" si="515"/>
        <v>3751716.0047360002</v>
      </c>
      <c r="K4736" s="105">
        <f t="shared" si="516"/>
        <v>0</v>
      </c>
      <c r="L4736" s="106">
        <f t="shared" si="517"/>
        <v>0</v>
      </c>
    </row>
    <row r="4737" spans="1:12" x14ac:dyDescent="0.3">
      <c r="A4737" s="104" t="s">
        <v>9845</v>
      </c>
      <c r="B4737" s="104" t="s">
        <v>9846</v>
      </c>
      <c r="C4737" s="105">
        <v>24982</v>
      </c>
      <c r="D4737" s="105">
        <v>105194</v>
      </c>
      <c r="E4737" s="106">
        <f t="shared" si="511"/>
        <v>4.2107917700744535</v>
      </c>
      <c r="F4737" s="107">
        <f t="shared" si="512"/>
        <v>72</v>
      </c>
      <c r="G4737" s="107">
        <f>COUNTIF(Data_Eksportir!$H$2:$H$3401,A4737)</f>
        <v>0</v>
      </c>
      <c r="H4737" s="104" t="str">
        <f t="shared" si="513"/>
        <v>1 – 5</v>
      </c>
      <c r="I4737" s="104" t="str">
        <f t="shared" si="514"/>
        <v>Di bawah ambang nilai</v>
      </c>
      <c r="J4737" s="106">
        <f t="shared" si="515"/>
        <v>105194.004737</v>
      </c>
      <c r="K4737" s="105">
        <f t="shared" si="516"/>
        <v>0</v>
      </c>
      <c r="L4737" s="106">
        <f t="shared" si="517"/>
        <v>0</v>
      </c>
    </row>
    <row r="4738" spans="1:12" x14ac:dyDescent="0.3">
      <c r="A4738" s="104" t="s">
        <v>9847</v>
      </c>
      <c r="B4738" s="104" t="s">
        <v>9848</v>
      </c>
      <c r="C4738" s="105">
        <v>122</v>
      </c>
      <c r="D4738" s="105">
        <v>1245</v>
      </c>
      <c r="E4738" s="106">
        <f t="shared" ref="E4738:E4801" si="518">IF(AND(ISNUMBER(C4738),C4738&gt;0),D4738/C4738,"")</f>
        <v>10.204918032786885</v>
      </c>
      <c r="F4738" s="107">
        <f t="shared" ref="F4738:F4801" si="519">VALUE(LEFT(A4738,2))</f>
        <v>72</v>
      </c>
      <c r="G4738" s="107">
        <f>COUNTIF(Data_Eksportir!$H$2:$H$3401,A4738)</f>
        <v>0</v>
      </c>
      <c r="H4738" s="104" t="str">
        <f t="shared" ref="H4738:H4801" si="520">IF(E4738="","Tanpa data berat",IF(E4738&lt;1,"Di bawah 1",IF(E4738&lt;5,"1 – 5",IF(E4738&lt;20,"5 – 20",IF(E4738&lt;100,"20 – 100","100 ke atas")))))</f>
        <v>5 – 20</v>
      </c>
      <c r="I4738" s="104" t="str">
        <f t="shared" ref="I4738:I4801" si="521">IF(D4738&lt;p_nilai_besar,"Di bawah ambang nilai",IF(G4738=0,"Belum terwakili",IF(G4738&lt;=p_listing_rendah,"Keterwakilan rendah","Terwakili")))</f>
        <v>Di bawah ambang nilai</v>
      </c>
      <c r="J4738" s="106">
        <f t="shared" ref="J4738:J4801" si="522">D4738+ROW()/10^6</f>
        <v>1245.0047380000001</v>
      </c>
      <c r="K4738" s="105">
        <f t="shared" ref="K4738:K4801" si="523">IF(D4738&gt;=p_nilai_besar,D4738/(1+G4738),0)</f>
        <v>0</v>
      </c>
      <c r="L4738" s="106">
        <f t="shared" ref="L4738:L4801" si="524">IF(K4738&gt;0,K4738+ROW()/10^6,0)</f>
        <v>0</v>
      </c>
    </row>
    <row r="4739" spans="1:12" x14ac:dyDescent="0.3">
      <c r="A4739" s="104" t="s">
        <v>9849</v>
      </c>
      <c r="B4739" s="104" t="s">
        <v>9850</v>
      </c>
      <c r="C4739" s="105">
        <v>69264</v>
      </c>
      <c r="D4739" s="105">
        <v>230974</v>
      </c>
      <c r="E4739" s="106">
        <f t="shared" si="518"/>
        <v>3.3346904596904596</v>
      </c>
      <c r="F4739" s="107">
        <f t="shared" si="519"/>
        <v>72</v>
      </c>
      <c r="G4739" s="107">
        <f>COUNTIF(Data_Eksportir!$H$2:$H$3401,A4739)</f>
        <v>0</v>
      </c>
      <c r="H4739" s="104" t="str">
        <f t="shared" si="520"/>
        <v>1 – 5</v>
      </c>
      <c r="I4739" s="104" t="str">
        <f t="shared" si="521"/>
        <v>Di bawah ambang nilai</v>
      </c>
      <c r="J4739" s="106">
        <f t="shared" si="522"/>
        <v>230974.004739</v>
      </c>
      <c r="K4739" s="105">
        <f t="shared" si="523"/>
        <v>0</v>
      </c>
      <c r="L4739" s="106">
        <f t="shared" si="524"/>
        <v>0</v>
      </c>
    </row>
    <row r="4740" spans="1:12" x14ac:dyDescent="0.3">
      <c r="A4740" s="104" t="s">
        <v>9851</v>
      </c>
      <c r="B4740" s="104" t="s">
        <v>9852</v>
      </c>
      <c r="C4740" s="105">
        <v>406</v>
      </c>
      <c r="D4740" s="105">
        <v>536</v>
      </c>
      <c r="E4740" s="106">
        <f t="shared" si="518"/>
        <v>1.3201970443349753</v>
      </c>
      <c r="F4740" s="107">
        <f t="shared" si="519"/>
        <v>72</v>
      </c>
      <c r="G4740" s="107">
        <f>COUNTIF(Data_Eksportir!$H$2:$H$3401,A4740)</f>
        <v>0</v>
      </c>
      <c r="H4740" s="104" t="str">
        <f t="shared" si="520"/>
        <v>1 – 5</v>
      </c>
      <c r="I4740" s="104" t="str">
        <f t="shared" si="521"/>
        <v>Di bawah ambang nilai</v>
      </c>
      <c r="J4740" s="106">
        <f t="shared" si="522"/>
        <v>536.00473999999997</v>
      </c>
      <c r="K4740" s="105">
        <f t="shared" si="523"/>
        <v>0</v>
      </c>
      <c r="L4740" s="106">
        <f t="shared" si="524"/>
        <v>0</v>
      </c>
    </row>
    <row r="4741" spans="1:12" x14ac:dyDescent="0.3">
      <c r="A4741" s="104" t="s">
        <v>9853</v>
      </c>
      <c r="B4741" s="104" t="s">
        <v>9854</v>
      </c>
      <c r="C4741" s="105">
        <v>128863</v>
      </c>
      <c r="D4741" s="105">
        <v>408417</v>
      </c>
      <c r="E4741" s="106">
        <f t="shared" si="518"/>
        <v>3.1693891962782179</v>
      </c>
      <c r="F4741" s="107">
        <f t="shared" si="519"/>
        <v>72</v>
      </c>
      <c r="G4741" s="107">
        <f>COUNTIF(Data_Eksportir!$H$2:$H$3401,A4741)</f>
        <v>0</v>
      </c>
      <c r="H4741" s="104" t="str">
        <f t="shared" si="520"/>
        <v>1 – 5</v>
      </c>
      <c r="I4741" s="104" t="str">
        <f t="shared" si="521"/>
        <v>Di bawah ambang nilai</v>
      </c>
      <c r="J4741" s="106">
        <f t="shared" si="522"/>
        <v>408417.00474100001</v>
      </c>
      <c r="K4741" s="105">
        <f t="shared" si="523"/>
        <v>0</v>
      </c>
      <c r="L4741" s="106">
        <f t="shared" si="524"/>
        <v>0</v>
      </c>
    </row>
    <row r="4742" spans="1:12" x14ac:dyDescent="0.3">
      <c r="A4742" s="104" t="s">
        <v>9855</v>
      </c>
      <c r="B4742" s="104" t="s">
        <v>9856</v>
      </c>
      <c r="C4742" s="105">
        <v>1423</v>
      </c>
      <c r="D4742" s="105">
        <v>177</v>
      </c>
      <c r="E4742" s="106">
        <f t="shared" si="518"/>
        <v>0.12438510189739986</v>
      </c>
      <c r="F4742" s="107">
        <f t="shared" si="519"/>
        <v>72</v>
      </c>
      <c r="G4742" s="107">
        <f>COUNTIF(Data_Eksportir!$H$2:$H$3401,A4742)</f>
        <v>0</v>
      </c>
      <c r="H4742" s="104" t="str">
        <f t="shared" si="520"/>
        <v>Di bawah 1</v>
      </c>
      <c r="I4742" s="104" t="str">
        <f t="shared" si="521"/>
        <v>Di bawah ambang nilai</v>
      </c>
      <c r="J4742" s="106">
        <f t="shared" si="522"/>
        <v>177.00474199999999</v>
      </c>
      <c r="K4742" s="105">
        <f t="shared" si="523"/>
        <v>0</v>
      </c>
      <c r="L4742" s="106">
        <f t="shared" si="524"/>
        <v>0</v>
      </c>
    </row>
    <row r="4743" spans="1:12" x14ac:dyDescent="0.3">
      <c r="A4743" s="104" t="s">
        <v>9857</v>
      </c>
      <c r="B4743" s="104" t="s">
        <v>9858</v>
      </c>
      <c r="C4743" s="105">
        <v>2712</v>
      </c>
      <c r="D4743" s="105">
        <v>23110</v>
      </c>
      <c r="E4743" s="106">
        <f t="shared" si="518"/>
        <v>8.5213864306784668</v>
      </c>
      <c r="F4743" s="107">
        <f t="shared" si="519"/>
        <v>72</v>
      </c>
      <c r="G4743" s="107">
        <f>COUNTIF(Data_Eksportir!$H$2:$H$3401,A4743)</f>
        <v>0</v>
      </c>
      <c r="H4743" s="104" t="str">
        <f t="shared" si="520"/>
        <v>5 – 20</v>
      </c>
      <c r="I4743" s="104" t="str">
        <f t="shared" si="521"/>
        <v>Di bawah ambang nilai</v>
      </c>
      <c r="J4743" s="106">
        <f t="shared" si="522"/>
        <v>23110.004743000001</v>
      </c>
      <c r="K4743" s="105">
        <f t="shared" si="523"/>
        <v>0</v>
      </c>
      <c r="L4743" s="106">
        <f t="shared" si="524"/>
        <v>0</v>
      </c>
    </row>
    <row r="4744" spans="1:12" x14ac:dyDescent="0.3">
      <c r="A4744" s="104" t="s">
        <v>9859</v>
      </c>
      <c r="B4744" s="104" t="s">
        <v>9860</v>
      </c>
      <c r="C4744" s="105">
        <v>17</v>
      </c>
      <c r="D4744" s="105">
        <v>2084</v>
      </c>
      <c r="E4744" s="106">
        <f t="shared" si="518"/>
        <v>122.58823529411765</v>
      </c>
      <c r="F4744" s="107">
        <f t="shared" si="519"/>
        <v>72</v>
      </c>
      <c r="G4744" s="107">
        <f>COUNTIF(Data_Eksportir!$H$2:$H$3401,A4744)</f>
        <v>0</v>
      </c>
      <c r="H4744" s="104" t="str">
        <f t="shared" si="520"/>
        <v>100 ke atas</v>
      </c>
      <c r="I4744" s="104" t="str">
        <f t="shared" si="521"/>
        <v>Di bawah ambang nilai</v>
      </c>
      <c r="J4744" s="106">
        <f t="shared" si="522"/>
        <v>2084.0047439999998</v>
      </c>
      <c r="K4744" s="105">
        <f t="shared" si="523"/>
        <v>0</v>
      </c>
      <c r="L4744" s="106">
        <f t="shared" si="524"/>
        <v>0</v>
      </c>
    </row>
    <row r="4745" spans="1:12" x14ac:dyDescent="0.3">
      <c r="A4745" s="104" t="s">
        <v>9861</v>
      </c>
      <c r="B4745" s="104" t="s">
        <v>9862</v>
      </c>
      <c r="C4745" s="105">
        <v>6066</v>
      </c>
      <c r="D4745" s="105">
        <v>16971</v>
      </c>
      <c r="E4745" s="106">
        <f t="shared" si="518"/>
        <v>2.7977250247279919</v>
      </c>
      <c r="F4745" s="107">
        <f t="shared" si="519"/>
        <v>72</v>
      </c>
      <c r="G4745" s="107">
        <f>COUNTIF(Data_Eksportir!$H$2:$H$3401,A4745)</f>
        <v>0</v>
      </c>
      <c r="H4745" s="104" t="str">
        <f t="shared" si="520"/>
        <v>1 – 5</v>
      </c>
      <c r="I4745" s="104" t="str">
        <f t="shared" si="521"/>
        <v>Di bawah ambang nilai</v>
      </c>
      <c r="J4745" s="106">
        <f t="shared" si="522"/>
        <v>16971.004744999998</v>
      </c>
      <c r="K4745" s="105">
        <f t="shared" si="523"/>
        <v>0</v>
      </c>
      <c r="L4745" s="106">
        <f t="shared" si="524"/>
        <v>0</v>
      </c>
    </row>
    <row r="4746" spans="1:12" x14ac:dyDescent="0.3">
      <c r="A4746" s="104" t="s">
        <v>9863</v>
      </c>
      <c r="B4746" s="104" t="s">
        <v>9864</v>
      </c>
      <c r="C4746" s="105">
        <v>17889</v>
      </c>
      <c r="D4746" s="105">
        <v>73354</v>
      </c>
      <c r="E4746" s="106">
        <f t="shared" si="518"/>
        <v>4.1005086924925935</v>
      </c>
      <c r="F4746" s="107">
        <f t="shared" si="519"/>
        <v>72</v>
      </c>
      <c r="G4746" s="107">
        <f>COUNTIF(Data_Eksportir!$H$2:$H$3401,A4746)</f>
        <v>0</v>
      </c>
      <c r="H4746" s="104" t="str">
        <f t="shared" si="520"/>
        <v>1 – 5</v>
      </c>
      <c r="I4746" s="104" t="str">
        <f t="shared" si="521"/>
        <v>Di bawah ambang nilai</v>
      </c>
      <c r="J4746" s="106">
        <f t="shared" si="522"/>
        <v>73354.004746000006</v>
      </c>
      <c r="K4746" s="105">
        <f t="shared" si="523"/>
        <v>0</v>
      </c>
      <c r="L4746" s="106">
        <f t="shared" si="524"/>
        <v>0</v>
      </c>
    </row>
    <row r="4747" spans="1:12" x14ac:dyDescent="0.3">
      <c r="A4747" s="104" t="s">
        <v>9865</v>
      </c>
      <c r="B4747" s="104" t="s">
        <v>9866</v>
      </c>
      <c r="C4747" s="105">
        <v>6713604</v>
      </c>
      <c r="D4747" s="105">
        <v>20092415</v>
      </c>
      <c r="E4747" s="106">
        <f t="shared" si="518"/>
        <v>2.9927912042473759</v>
      </c>
      <c r="F4747" s="107">
        <f t="shared" si="519"/>
        <v>72</v>
      </c>
      <c r="G4747" s="107">
        <f>COUNTIF(Data_Eksportir!$H$2:$H$3401,A4747)</f>
        <v>0</v>
      </c>
      <c r="H4747" s="104" t="str">
        <f t="shared" si="520"/>
        <v>1 – 5</v>
      </c>
      <c r="I4747" s="104" t="str">
        <f t="shared" si="521"/>
        <v>Belum terwakili</v>
      </c>
      <c r="J4747" s="106">
        <f t="shared" si="522"/>
        <v>20092415.004747</v>
      </c>
      <c r="K4747" s="105">
        <f t="shared" si="523"/>
        <v>20092415</v>
      </c>
      <c r="L4747" s="106">
        <f t="shared" si="524"/>
        <v>20092415.004747</v>
      </c>
    </row>
    <row r="4748" spans="1:12" x14ac:dyDescent="0.3">
      <c r="A4748" s="104" t="s">
        <v>9867</v>
      </c>
      <c r="B4748" s="104" t="s">
        <v>9868</v>
      </c>
      <c r="C4748" s="105">
        <v>7923</v>
      </c>
      <c r="D4748" s="105">
        <v>58318</v>
      </c>
      <c r="E4748" s="106">
        <f t="shared" si="518"/>
        <v>7.3605957339391646</v>
      </c>
      <c r="F4748" s="107">
        <f t="shared" si="519"/>
        <v>72</v>
      </c>
      <c r="G4748" s="107">
        <f>COUNTIF(Data_Eksportir!$H$2:$H$3401,A4748)</f>
        <v>0</v>
      </c>
      <c r="H4748" s="104" t="str">
        <f t="shared" si="520"/>
        <v>5 – 20</v>
      </c>
      <c r="I4748" s="104" t="str">
        <f t="shared" si="521"/>
        <v>Di bawah ambang nilai</v>
      </c>
      <c r="J4748" s="106">
        <f t="shared" si="522"/>
        <v>58318.004747999999</v>
      </c>
      <c r="K4748" s="105">
        <f t="shared" si="523"/>
        <v>0</v>
      </c>
      <c r="L4748" s="106">
        <f t="shared" si="524"/>
        <v>0</v>
      </c>
    </row>
    <row r="4749" spans="1:12" x14ac:dyDescent="0.3">
      <c r="A4749" s="104" t="s">
        <v>9869</v>
      </c>
      <c r="B4749" s="104" t="s">
        <v>9870</v>
      </c>
      <c r="C4749" s="105">
        <v>768</v>
      </c>
      <c r="D4749" s="105">
        <v>1920</v>
      </c>
      <c r="E4749" s="106">
        <f t="shared" si="518"/>
        <v>2.5</v>
      </c>
      <c r="F4749" s="107">
        <f t="shared" si="519"/>
        <v>72</v>
      </c>
      <c r="G4749" s="107">
        <f>COUNTIF(Data_Eksportir!$H$2:$H$3401,A4749)</f>
        <v>0</v>
      </c>
      <c r="H4749" s="104" t="str">
        <f t="shared" si="520"/>
        <v>1 – 5</v>
      </c>
      <c r="I4749" s="104" t="str">
        <f t="shared" si="521"/>
        <v>Di bawah ambang nilai</v>
      </c>
      <c r="J4749" s="106">
        <f t="shared" si="522"/>
        <v>1920.0047489999999</v>
      </c>
      <c r="K4749" s="105">
        <f t="shared" si="523"/>
        <v>0</v>
      </c>
      <c r="L4749" s="106">
        <f t="shared" si="524"/>
        <v>0</v>
      </c>
    </row>
    <row r="4750" spans="1:12" x14ac:dyDescent="0.3">
      <c r="A4750" s="104" t="s">
        <v>9871</v>
      </c>
      <c r="B4750" s="104" t="s">
        <v>9872</v>
      </c>
      <c r="C4750" s="105">
        <v>12281</v>
      </c>
      <c r="D4750" s="105">
        <v>29677</v>
      </c>
      <c r="E4750" s="106">
        <f t="shared" si="518"/>
        <v>2.4164970279293216</v>
      </c>
      <c r="F4750" s="107">
        <f t="shared" si="519"/>
        <v>72</v>
      </c>
      <c r="G4750" s="107">
        <f>COUNTIF(Data_Eksportir!$H$2:$H$3401,A4750)</f>
        <v>0</v>
      </c>
      <c r="H4750" s="104" t="str">
        <f t="shared" si="520"/>
        <v>1 – 5</v>
      </c>
      <c r="I4750" s="104" t="str">
        <f t="shared" si="521"/>
        <v>Di bawah ambang nilai</v>
      </c>
      <c r="J4750" s="106">
        <f t="shared" si="522"/>
        <v>29677.00475</v>
      </c>
      <c r="K4750" s="105">
        <f t="shared" si="523"/>
        <v>0</v>
      </c>
      <c r="L4750" s="106">
        <f t="shared" si="524"/>
        <v>0</v>
      </c>
    </row>
    <row r="4751" spans="1:12" x14ac:dyDescent="0.3">
      <c r="A4751" s="104" t="s">
        <v>9873</v>
      </c>
      <c r="B4751" s="104" t="s">
        <v>9874</v>
      </c>
      <c r="C4751" s="105">
        <v>38720</v>
      </c>
      <c r="D4751" s="105">
        <v>86977</v>
      </c>
      <c r="E4751" s="106">
        <f t="shared" si="518"/>
        <v>2.246306818181818</v>
      </c>
      <c r="F4751" s="107">
        <f t="shared" si="519"/>
        <v>72</v>
      </c>
      <c r="G4751" s="107">
        <f>COUNTIF(Data_Eksportir!$H$2:$H$3401,A4751)</f>
        <v>0</v>
      </c>
      <c r="H4751" s="104" t="str">
        <f t="shared" si="520"/>
        <v>1 – 5</v>
      </c>
      <c r="I4751" s="104" t="str">
        <f t="shared" si="521"/>
        <v>Di bawah ambang nilai</v>
      </c>
      <c r="J4751" s="106">
        <f t="shared" si="522"/>
        <v>86977.004751</v>
      </c>
      <c r="K4751" s="105">
        <f t="shared" si="523"/>
        <v>0</v>
      </c>
      <c r="L4751" s="106">
        <f t="shared" si="524"/>
        <v>0</v>
      </c>
    </row>
    <row r="4752" spans="1:12" x14ac:dyDescent="0.3">
      <c r="A4752" s="104" t="s">
        <v>9875</v>
      </c>
      <c r="B4752" s="104" t="s">
        <v>9876</v>
      </c>
      <c r="C4752" s="105">
        <v>102678</v>
      </c>
      <c r="D4752" s="105">
        <v>87306</v>
      </c>
      <c r="E4752" s="106">
        <f t="shared" si="518"/>
        <v>0.85028925378367326</v>
      </c>
      <c r="F4752" s="107">
        <f t="shared" si="519"/>
        <v>72</v>
      </c>
      <c r="G4752" s="107">
        <f>COUNTIF(Data_Eksportir!$H$2:$H$3401,A4752)</f>
        <v>0</v>
      </c>
      <c r="H4752" s="104" t="str">
        <f t="shared" si="520"/>
        <v>Di bawah 1</v>
      </c>
      <c r="I4752" s="104" t="str">
        <f t="shared" si="521"/>
        <v>Di bawah ambang nilai</v>
      </c>
      <c r="J4752" s="106">
        <f t="shared" si="522"/>
        <v>87306.004751999993</v>
      </c>
      <c r="K4752" s="105">
        <f t="shared" si="523"/>
        <v>0</v>
      </c>
      <c r="L4752" s="106">
        <f t="shared" si="524"/>
        <v>0</v>
      </c>
    </row>
    <row r="4753" spans="1:12" x14ac:dyDescent="0.3">
      <c r="A4753" s="104" t="s">
        <v>9877</v>
      </c>
      <c r="B4753" s="104" t="s">
        <v>9878</v>
      </c>
      <c r="C4753" s="105">
        <v>84</v>
      </c>
      <c r="D4753" s="105">
        <v>191</v>
      </c>
      <c r="E4753" s="106">
        <f t="shared" si="518"/>
        <v>2.2738095238095237</v>
      </c>
      <c r="F4753" s="107">
        <f t="shared" si="519"/>
        <v>72</v>
      </c>
      <c r="G4753" s="107">
        <f>COUNTIF(Data_Eksportir!$H$2:$H$3401,A4753)</f>
        <v>0</v>
      </c>
      <c r="H4753" s="104" t="str">
        <f t="shared" si="520"/>
        <v>1 – 5</v>
      </c>
      <c r="I4753" s="104" t="str">
        <f t="shared" si="521"/>
        <v>Di bawah ambang nilai</v>
      </c>
      <c r="J4753" s="106">
        <f t="shared" si="522"/>
        <v>191.00475299999999</v>
      </c>
      <c r="K4753" s="105">
        <f t="shared" si="523"/>
        <v>0</v>
      </c>
      <c r="L4753" s="106">
        <f t="shared" si="524"/>
        <v>0</v>
      </c>
    </row>
    <row r="4754" spans="1:12" x14ac:dyDescent="0.3">
      <c r="A4754" s="104" t="s">
        <v>9879</v>
      </c>
      <c r="B4754" s="104" t="s">
        <v>9880</v>
      </c>
      <c r="C4754" s="105">
        <v>3344</v>
      </c>
      <c r="D4754" s="105">
        <v>318</v>
      </c>
      <c r="E4754" s="106">
        <f t="shared" si="518"/>
        <v>9.5095693779904303E-2</v>
      </c>
      <c r="F4754" s="107">
        <f t="shared" si="519"/>
        <v>72</v>
      </c>
      <c r="G4754" s="107">
        <f>COUNTIF(Data_Eksportir!$H$2:$H$3401,A4754)</f>
        <v>0</v>
      </c>
      <c r="H4754" s="104" t="str">
        <f t="shared" si="520"/>
        <v>Di bawah 1</v>
      </c>
      <c r="I4754" s="104" t="str">
        <f t="shared" si="521"/>
        <v>Di bawah ambang nilai</v>
      </c>
      <c r="J4754" s="106">
        <f t="shared" si="522"/>
        <v>318.00475399999999</v>
      </c>
      <c r="K4754" s="105">
        <f t="shared" si="523"/>
        <v>0</v>
      </c>
      <c r="L4754" s="106">
        <f t="shared" si="524"/>
        <v>0</v>
      </c>
    </row>
    <row r="4755" spans="1:12" x14ac:dyDescent="0.3">
      <c r="A4755" s="104" t="s">
        <v>9881</v>
      </c>
      <c r="B4755" s="104" t="s">
        <v>9882</v>
      </c>
      <c r="C4755" s="105">
        <v>70</v>
      </c>
      <c r="D4755" s="105">
        <v>100</v>
      </c>
      <c r="E4755" s="106">
        <f t="shared" si="518"/>
        <v>1.4285714285714286</v>
      </c>
      <c r="F4755" s="107">
        <f t="shared" si="519"/>
        <v>72</v>
      </c>
      <c r="G4755" s="107">
        <f>COUNTIF(Data_Eksportir!$H$2:$H$3401,A4755)</f>
        <v>0</v>
      </c>
      <c r="H4755" s="104" t="str">
        <f t="shared" si="520"/>
        <v>1 – 5</v>
      </c>
      <c r="I4755" s="104" t="str">
        <f t="shared" si="521"/>
        <v>Di bawah ambang nilai</v>
      </c>
      <c r="J4755" s="106">
        <f t="shared" si="522"/>
        <v>100.004755</v>
      </c>
      <c r="K4755" s="105">
        <f t="shared" si="523"/>
        <v>0</v>
      </c>
      <c r="L4755" s="106">
        <f t="shared" si="524"/>
        <v>0</v>
      </c>
    </row>
    <row r="4756" spans="1:12" x14ac:dyDescent="0.3">
      <c r="A4756" s="104" t="s">
        <v>9883</v>
      </c>
      <c r="B4756" s="104" t="s">
        <v>9884</v>
      </c>
      <c r="C4756" s="105">
        <v>76850</v>
      </c>
      <c r="D4756" s="105">
        <v>65323</v>
      </c>
      <c r="E4756" s="106">
        <f t="shared" si="518"/>
        <v>0.85000650618087181</v>
      </c>
      <c r="F4756" s="107">
        <f t="shared" si="519"/>
        <v>72</v>
      </c>
      <c r="G4756" s="107">
        <f>COUNTIF(Data_Eksportir!$H$2:$H$3401,A4756)</f>
        <v>0</v>
      </c>
      <c r="H4756" s="104" t="str">
        <f t="shared" si="520"/>
        <v>Di bawah 1</v>
      </c>
      <c r="I4756" s="104" t="str">
        <f t="shared" si="521"/>
        <v>Di bawah ambang nilai</v>
      </c>
      <c r="J4756" s="106">
        <f t="shared" si="522"/>
        <v>65323.004756000002</v>
      </c>
      <c r="K4756" s="105">
        <f t="shared" si="523"/>
        <v>0</v>
      </c>
      <c r="L4756" s="106">
        <f t="shared" si="524"/>
        <v>0</v>
      </c>
    </row>
    <row r="4757" spans="1:12" x14ac:dyDescent="0.3">
      <c r="A4757" s="104" t="s">
        <v>9885</v>
      </c>
      <c r="B4757" s="104" t="s">
        <v>9886</v>
      </c>
      <c r="C4757" s="105">
        <v>200071</v>
      </c>
      <c r="D4757" s="105">
        <v>69788</v>
      </c>
      <c r="E4757" s="106">
        <f t="shared" si="518"/>
        <v>0.34881617025955786</v>
      </c>
      <c r="F4757" s="107">
        <f t="shared" si="519"/>
        <v>72</v>
      </c>
      <c r="G4757" s="107">
        <f>COUNTIF(Data_Eksportir!$H$2:$H$3401,A4757)</f>
        <v>0</v>
      </c>
      <c r="H4757" s="104" t="str">
        <f t="shared" si="520"/>
        <v>Di bawah 1</v>
      </c>
      <c r="I4757" s="104" t="str">
        <f t="shared" si="521"/>
        <v>Di bawah ambang nilai</v>
      </c>
      <c r="J4757" s="106">
        <f t="shared" si="522"/>
        <v>69788.004757000002</v>
      </c>
      <c r="K4757" s="105">
        <f t="shared" si="523"/>
        <v>0</v>
      </c>
      <c r="L4757" s="106">
        <f t="shared" si="524"/>
        <v>0</v>
      </c>
    </row>
    <row r="4758" spans="1:12" x14ac:dyDescent="0.3">
      <c r="A4758" s="104" t="s">
        <v>9887</v>
      </c>
      <c r="B4758" s="104" t="s">
        <v>9888</v>
      </c>
      <c r="C4758" s="105">
        <v>146747</v>
      </c>
      <c r="D4758" s="105">
        <v>101934</v>
      </c>
      <c r="E4758" s="106">
        <f t="shared" si="518"/>
        <v>0.6946240809011428</v>
      </c>
      <c r="F4758" s="107">
        <f t="shared" si="519"/>
        <v>72</v>
      </c>
      <c r="G4758" s="107">
        <f>COUNTIF(Data_Eksportir!$H$2:$H$3401,A4758)</f>
        <v>0</v>
      </c>
      <c r="H4758" s="104" t="str">
        <f t="shared" si="520"/>
        <v>Di bawah 1</v>
      </c>
      <c r="I4758" s="104" t="str">
        <f t="shared" si="521"/>
        <v>Di bawah ambang nilai</v>
      </c>
      <c r="J4758" s="106">
        <f t="shared" si="522"/>
        <v>101934.004758</v>
      </c>
      <c r="K4758" s="105">
        <f t="shared" si="523"/>
        <v>0</v>
      </c>
      <c r="L4758" s="106">
        <f t="shared" si="524"/>
        <v>0</v>
      </c>
    </row>
    <row r="4759" spans="1:12" x14ac:dyDescent="0.3">
      <c r="A4759" s="104" t="s">
        <v>9889</v>
      </c>
      <c r="B4759" s="104" t="s">
        <v>9890</v>
      </c>
      <c r="C4759" s="105">
        <v>144480</v>
      </c>
      <c r="D4759" s="105">
        <v>129082</v>
      </c>
      <c r="E4759" s="106">
        <f t="shared" si="518"/>
        <v>0.89342469545957914</v>
      </c>
      <c r="F4759" s="107">
        <f t="shared" si="519"/>
        <v>72</v>
      </c>
      <c r="G4759" s="107">
        <f>COUNTIF(Data_Eksportir!$H$2:$H$3401,A4759)</f>
        <v>0</v>
      </c>
      <c r="H4759" s="104" t="str">
        <f t="shared" si="520"/>
        <v>Di bawah 1</v>
      </c>
      <c r="I4759" s="104" t="str">
        <f t="shared" si="521"/>
        <v>Di bawah ambang nilai</v>
      </c>
      <c r="J4759" s="106">
        <f t="shared" si="522"/>
        <v>129082.004759</v>
      </c>
      <c r="K4759" s="105">
        <f t="shared" si="523"/>
        <v>0</v>
      </c>
      <c r="L4759" s="106">
        <f t="shared" si="524"/>
        <v>0</v>
      </c>
    </row>
    <row r="4760" spans="1:12" x14ac:dyDescent="0.3">
      <c r="A4760" s="104" t="s">
        <v>9891</v>
      </c>
      <c r="B4760" s="104" t="s">
        <v>9892</v>
      </c>
      <c r="C4760" s="105">
        <v>342809</v>
      </c>
      <c r="D4760" s="105">
        <v>342173</v>
      </c>
      <c r="E4760" s="106">
        <f t="shared" si="518"/>
        <v>0.99814473949050342</v>
      </c>
      <c r="F4760" s="107">
        <f t="shared" si="519"/>
        <v>72</v>
      </c>
      <c r="G4760" s="107">
        <f>COUNTIF(Data_Eksportir!$H$2:$H$3401,A4760)</f>
        <v>0</v>
      </c>
      <c r="H4760" s="104" t="str">
        <f t="shared" si="520"/>
        <v>Di bawah 1</v>
      </c>
      <c r="I4760" s="104" t="str">
        <f t="shared" si="521"/>
        <v>Di bawah ambang nilai</v>
      </c>
      <c r="J4760" s="106">
        <f t="shared" si="522"/>
        <v>342173.00475999998</v>
      </c>
      <c r="K4760" s="105">
        <f t="shared" si="523"/>
        <v>0</v>
      </c>
      <c r="L4760" s="106">
        <f t="shared" si="524"/>
        <v>0</v>
      </c>
    </row>
    <row r="4761" spans="1:12" x14ac:dyDescent="0.3">
      <c r="A4761" s="104" t="s">
        <v>9893</v>
      </c>
      <c r="B4761" s="104" t="s">
        <v>9894</v>
      </c>
      <c r="C4761" s="105">
        <v>5242</v>
      </c>
      <c r="D4761" s="105">
        <v>6914</v>
      </c>
      <c r="E4761" s="106">
        <f t="shared" si="518"/>
        <v>1.318962228157192</v>
      </c>
      <c r="F4761" s="107">
        <f t="shared" si="519"/>
        <v>72</v>
      </c>
      <c r="G4761" s="107">
        <f>COUNTIF(Data_Eksportir!$H$2:$H$3401,A4761)</f>
        <v>0</v>
      </c>
      <c r="H4761" s="104" t="str">
        <f t="shared" si="520"/>
        <v>1 – 5</v>
      </c>
      <c r="I4761" s="104" t="str">
        <f t="shared" si="521"/>
        <v>Di bawah ambang nilai</v>
      </c>
      <c r="J4761" s="106">
        <f t="shared" si="522"/>
        <v>6914.0047610000001</v>
      </c>
      <c r="K4761" s="105">
        <f t="shared" si="523"/>
        <v>0</v>
      </c>
      <c r="L4761" s="106">
        <f t="shared" si="524"/>
        <v>0</v>
      </c>
    </row>
    <row r="4762" spans="1:12" x14ac:dyDescent="0.3">
      <c r="A4762" s="104" t="s">
        <v>9895</v>
      </c>
      <c r="B4762" s="104" t="s">
        <v>9896</v>
      </c>
      <c r="C4762" s="105">
        <v>392109</v>
      </c>
      <c r="D4762" s="105">
        <v>266915</v>
      </c>
      <c r="E4762" s="106">
        <f t="shared" si="518"/>
        <v>0.68071633142825083</v>
      </c>
      <c r="F4762" s="107">
        <f t="shared" si="519"/>
        <v>72</v>
      </c>
      <c r="G4762" s="107">
        <f>COUNTIF(Data_Eksportir!$H$2:$H$3401,A4762)</f>
        <v>0</v>
      </c>
      <c r="H4762" s="104" t="str">
        <f t="shared" si="520"/>
        <v>Di bawah 1</v>
      </c>
      <c r="I4762" s="104" t="str">
        <f t="shared" si="521"/>
        <v>Di bawah ambang nilai</v>
      </c>
      <c r="J4762" s="106">
        <f t="shared" si="522"/>
        <v>266915.004762</v>
      </c>
      <c r="K4762" s="105">
        <f t="shared" si="523"/>
        <v>0</v>
      </c>
      <c r="L4762" s="106">
        <f t="shared" si="524"/>
        <v>0</v>
      </c>
    </row>
    <row r="4763" spans="1:12" x14ac:dyDescent="0.3">
      <c r="A4763" s="104" t="s">
        <v>9897</v>
      </c>
      <c r="B4763" s="104" t="s">
        <v>9898</v>
      </c>
      <c r="C4763" s="105">
        <v>39</v>
      </c>
      <c r="D4763" s="105">
        <v>184</v>
      </c>
      <c r="E4763" s="106">
        <f t="shared" si="518"/>
        <v>4.7179487179487181</v>
      </c>
      <c r="F4763" s="107">
        <f t="shared" si="519"/>
        <v>72</v>
      </c>
      <c r="G4763" s="107">
        <f>COUNTIF(Data_Eksportir!$H$2:$H$3401,A4763)</f>
        <v>0</v>
      </c>
      <c r="H4763" s="104" t="str">
        <f t="shared" si="520"/>
        <v>1 – 5</v>
      </c>
      <c r="I4763" s="104" t="str">
        <f t="shared" si="521"/>
        <v>Di bawah ambang nilai</v>
      </c>
      <c r="J4763" s="106">
        <f t="shared" si="522"/>
        <v>184.004763</v>
      </c>
      <c r="K4763" s="105">
        <f t="shared" si="523"/>
        <v>0</v>
      </c>
      <c r="L4763" s="106">
        <f t="shared" si="524"/>
        <v>0</v>
      </c>
    </row>
    <row r="4764" spans="1:12" x14ac:dyDescent="0.3">
      <c r="A4764" s="104" t="s">
        <v>9899</v>
      </c>
      <c r="B4764" s="104" t="s">
        <v>9900</v>
      </c>
      <c r="C4764" s="105">
        <v>15847</v>
      </c>
      <c r="D4764" s="105">
        <v>88501</v>
      </c>
      <c r="E4764" s="106">
        <f t="shared" si="518"/>
        <v>5.5847163500978105</v>
      </c>
      <c r="F4764" s="107">
        <f t="shared" si="519"/>
        <v>72</v>
      </c>
      <c r="G4764" s="107">
        <f>COUNTIF(Data_Eksportir!$H$2:$H$3401,A4764)</f>
        <v>0</v>
      </c>
      <c r="H4764" s="104" t="str">
        <f t="shared" si="520"/>
        <v>5 – 20</v>
      </c>
      <c r="I4764" s="104" t="str">
        <f t="shared" si="521"/>
        <v>Di bawah ambang nilai</v>
      </c>
      <c r="J4764" s="106">
        <f t="shared" si="522"/>
        <v>88501.004763999998</v>
      </c>
      <c r="K4764" s="105">
        <f t="shared" si="523"/>
        <v>0</v>
      </c>
      <c r="L4764" s="106">
        <f t="shared" si="524"/>
        <v>0</v>
      </c>
    </row>
    <row r="4765" spans="1:12" x14ac:dyDescent="0.3">
      <c r="A4765" s="104" t="s">
        <v>9901</v>
      </c>
      <c r="B4765" s="104" t="s">
        <v>9902</v>
      </c>
      <c r="C4765" s="105">
        <v>1725</v>
      </c>
      <c r="D4765" s="105">
        <v>7788</v>
      </c>
      <c r="E4765" s="106">
        <f t="shared" si="518"/>
        <v>4.5147826086956524</v>
      </c>
      <c r="F4765" s="107">
        <f t="shared" si="519"/>
        <v>72</v>
      </c>
      <c r="G4765" s="107">
        <f>COUNTIF(Data_Eksportir!$H$2:$H$3401,A4765)</f>
        <v>0</v>
      </c>
      <c r="H4765" s="104" t="str">
        <f t="shared" si="520"/>
        <v>1 – 5</v>
      </c>
      <c r="I4765" s="104" t="str">
        <f t="shared" si="521"/>
        <v>Di bawah ambang nilai</v>
      </c>
      <c r="J4765" s="106">
        <f t="shared" si="522"/>
        <v>7788.0047649999997</v>
      </c>
      <c r="K4765" s="105">
        <f t="shared" si="523"/>
        <v>0</v>
      </c>
      <c r="L4765" s="106">
        <f t="shared" si="524"/>
        <v>0</v>
      </c>
    </row>
    <row r="4766" spans="1:12" x14ac:dyDescent="0.3">
      <c r="A4766" s="104" t="s">
        <v>9903</v>
      </c>
      <c r="B4766" s="104" t="s">
        <v>9904</v>
      </c>
      <c r="C4766" s="105">
        <v>45524</v>
      </c>
      <c r="D4766" s="105">
        <v>29814</v>
      </c>
      <c r="E4766" s="106">
        <f t="shared" si="518"/>
        <v>0.65490730164308941</v>
      </c>
      <c r="F4766" s="107">
        <f t="shared" si="519"/>
        <v>72</v>
      </c>
      <c r="G4766" s="107">
        <f>COUNTIF(Data_Eksportir!$H$2:$H$3401,A4766)</f>
        <v>0</v>
      </c>
      <c r="H4766" s="104" t="str">
        <f t="shared" si="520"/>
        <v>Di bawah 1</v>
      </c>
      <c r="I4766" s="104" t="str">
        <f t="shared" si="521"/>
        <v>Di bawah ambang nilai</v>
      </c>
      <c r="J4766" s="106">
        <f t="shared" si="522"/>
        <v>29814.004765999998</v>
      </c>
      <c r="K4766" s="105">
        <f t="shared" si="523"/>
        <v>0</v>
      </c>
      <c r="L4766" s="106">
        <f t="shared" si="524"/>
        <v>0</v>
      </c>
    </row>
    <row r="4767" spans="1:12" x14ac:dyDescent="0.3">
      <c r="A4767" s="104" t="s">
        <v>9905</v>
      </c>
      <c r="B4767" s="104" t="s">
        <v>9906</v>
      </c>
      <c r="C4767" s="105">
        <v>19534</v>
      </c>
      <c r="D4767" s="105">
        <v>89727</v>
      </c>
      <c r="E4767" s="106">
        <f t="shared" si="518"/>
        <v>4.5933756527080991</v>
      </c>
      <c r="F4767" s="107">
        <f t="shared" si="519"/>
        <v>72</v>
      </c>
      <c r="G4767" s="107">
        <f>COUNTIF(Data_Eksportir!$H$2:$H$3401,A4767)</f>
        <v>0</v>
      </c>
      <c r="H4767" s="104" t="str">
        <f t="shared" si="520"/>
        <v>1 – 5</v>
      </c>
      <c r="I4767" s="104" t="str">
        <f t="shared" si="521"/>
        <v>Di bawah ambang nilai</v>
      </c>
      <c r="J4767" s="106">
        <f t="shared" si="522"/>
        <v>89727.004767000006</v>
      </c>
      <c r="K4767" s="105">
        <f t="shared" si="523"/>
        <v>0</v>
      </c>
      <c r="L4767" s="106">
        <f t="shared" si="524"/>
        <v>0</v>
      </c>
    </row>
    <row r="4768" spans="1:12" x14ac:dyDescent="0.3">
      <c r="A4768" s="104" t="s">
        <v>9907</v>
      </c>
      <c r="B4768" s="104" t="s">
        <v>9908</v>
      </c>
      <c r="C4768" s="105">
        <v>24327</v>
      </c>
      <c r="D4768" s="105">
        <v>82822</v>
      </c>
      <c r="E4768" s="106">
        <f t="shared" si="518"/>
        <v>3.404529946150368</v>
      </c>
      <c r="F4768" s="107">
        <f t="shared" si="519"/>
        <v>72</v>
      </c>
      <c r="G4768" s="107">
        <f>COUNTIF(Data_Eksportir!$H$2:$H$3401,A4768)</f>
        <v>0</v>
      </c>
      <c r="H4768" s="104" t="str">
        <f t="shared" si="520"/>
        <v>1 – 5</v>
      </c>
      <c r="I4768" s="104" t="str">
        <f t="shared" si="521"/>
        <v>Di bawah ambang nilai</v>
      </c>
      <c r="J4768" s="106">
        <f t="shared" si="522"/>
        <v>82822.004767999999</v>
      </c>
      <c r="K4768" s="105">
        <f t="shared" si="523"/>
        <v>0</v>
      </c>
      <c r="L4768" s="106">
        <f t="shared" si="524"/>
        <v>0</v>
      </c>
    </row>
    <row r="4769" spans="1:12" x14ac:dyDescent="0.3">
      <c r="A4769" s="104" t="s">
        <v>9909</v>
      </c>
      <c r="B4769" s="104" t="s">
        <v>9910</v>
      </c>
      <c r="C4769" s="105">
        <v>38161</v>
      </c>
      <c r="D4769" s="105">
        <v>83757</v>
      </c>
      <c r="E4769" s="106">
        <f t="shared" si="518"/>
        <v>2.1948324205340533</v>
      </c>
      <c r="F4769" s="107">
        <f t="shared" si="519"/>
        <v>72</v>
      </c>
      <c r="G4769" s="107">
        <f>COUNTIF(Data_Eksportir!$H$2:$H$3401,A4769)</f>
        <v>0</v>
      </c>
      <c r="H4769" s="104" t="str">
        <f t="shared" si="520"/>
        <v>1 – 5</v>
      </c>
      <c r="I4769" s="104" t="str">
        <f t="shared" si="521"/>
        <v>Di bawah ambang nilai</v>
      </c>
      <c r="J4769" s="106">
        <f t="shared" si="522"/>
        <v>83757.004769000006</v>
      </c>
      <c r="K4769" s="105">
        <f t="shared" si="523"/>
        <v>0</v>
      </c>
      <c r="L4769" s="106">
        <f t="shared" si="524"/>
        <v>0</v>
      </c>
    </row>
    <row r="4770" spans="1:12" x14ac:dyDescent="0.3">
      <c r="A4770" s="104" t="s">
        <v>9911</v>
      </c>
      <c r="B4770" s="104" t="s">
        <v>9912</v>
      </c>
      <c r="C4770" s="105">
        <v>12</v>
      </c>
      <c r="D4770" s="105">
        <v>12</v>
      </c>
      <c r="E4770" s="106">
        <f t="shared" si="518"/>
        <v>1</v>
      </c>
      <c r="F4770" s="107">
        <f t="shared" si="519"/>
        <v>72</v>
      </c>
      <c r="G4770" s="107">
        <f>COUNTIF(Data_Eksportir!$H$2:$H$3401,A4770)</f>
        <v>0</v>
      </c>
      <c r="H4770" s="104" t="str">
        <f t="shared" si="520"/>
        <v>1 – 5</v>
      </c>
      <c r="I4770" s="104" t="str">
        <f t="shared" si="521"/>
        <v>Di bawah ambang nilai</v>
      </c>
      <c r="J4770" s="106">
        <f t="shared" si="522"/>
        <v>12.004770000000001</v>
      </c>
      <c r="K4770" s="105">
        <f t="shared" si="523"/>
        <v>0</v>
      </c>
      <c r="L4770" s="106">
        <f t="shared" si="524"/>
        <v>0</v>
      </c>
    </row>
    <row r="4771" spans="1:12" x14ac:dyDescent="0.3">
      <c r="A4771" s="104" t="s">
        <v>9913</v>
      </c>
      <c r="B4771" s="104" t="s">
        <v>9914</v>
      </c>
      <c r="C4771" s="105">
        <v>7100</v>
      </c>
      <c r="D4771" s="105">
        <v>7222</v>
      </c>
      <c r="E4771" s="106">
        <f t="shared" si="518"/>
        <v>1.0171830985915493</v>
      </c>
      <c r="F4771" s="107">
        <f t="shared" si="519"/>
        <v>72</v>
      </c>
      <c r="G4771" s="107">
        <f>COUNTIF(Data_Eksportir!$H$2:$H$3401,A4771)</f>
        <v>0</v>
      </c>
      <c r="H4771" s="104" t="str">
        <f t="shared" si="520"/>
        <v>1 – 5</v>
      </c>
      <c r="I4771" s="104" t="str">
        <f t="shared" si="521"/>
        <v>Di bawah ambang nilai</v>
      </c>
      <c r="J4771" s="106">
        <f t="shared" si="522"/>
        <v>7222.0047709999999</v>
      </c>
      <c r="K4771" s="105">
        <f t="shared" si="523"/>
        <v>0</v>
      </c>
      <c r="L4771" s="106">
        <f t="shared" si="524"/>
        <v>0</v>
      </c>
    </row>
    <row r="4772" spans="1:12" x14ac:dyDescent="0.3">
      <c r="A4772" s="104" t="s">
        <v>9915</v>
      </c>
      <c r="B4772" s="104" t="s">
        <v>9916</v>
      </c>
      <c r="C4772" s="105">
        <v>2791</v>
      </c>
      <c r="D4772" s="105">
        <v>52088</v>
      </c>
      <c r="E4772" s="106">
        <f t="shared" si="518"/>
        <v>18.662844858473665</v>
      </c>
      <c r="F4772" s="107">
        <f t="shared" si="519"/>
        <v>72</v>
      </c>
      <c r="G4772" s="107">
        <f>COUNTIF(Data_Eksportir!$H$2:$H$3401,A4772)</f>
        <v>0</v>
      </c>
      <c r="H4772" s="104" t="str">
        <f t="shared" si="520"/>
        <v>5 – 20</v>
      </c>
      <c r="I4772" s="104" t="str">
        <f t="shared" si="521"/>
        <v>Di bawah ambang nilai</v>
      </c>
      <c r="J4772" s="106">
        <f t="shared" si="522"/>
        <v>52088.004772</v>
      </c>
      <c r="K4772" s="105">
        <f t="shared" si="523"/>
        <v>0</v>
      </c>
      <c r="L4772" s="106">
        <f t="shared" si="524"/>
        <v>0</v>
      </c>
    </row>
    <row r="4773" spans="1:12" x14ac:dyDescent="0.3">
      <c r="A4773" s="104" t="s">
        <v>9917</v>
      </c>
      <c r="B4773" s="104" t="s">
        <v>9918</v>
      </c>
      <c r="C4773" s="105">
        <v>1010</v>
      </c>
      <c r="D4773" s="105">
        <v>1734</v>
      </c>
      <c r="E4773" s="106">
        <f t="shared" si="518"/>
        <v>1.7168316831683168</v>
      </c>
      <c r="F4773" s="107">
        <f t="shared" si="519"/>
        <v>72</v>
      </c>
      <c r="G4773" s="107">
        <f>COUNTIF(Data_Eksportir!$H$2:$H$3401,A4773)</f>
        <v>0</v>
      </c>
      <c r="H4773" s="104" t="str">
        <f t="shared" si="520"/>
        <v>1 – 5</v>
      </c>
      <c r="I4773" s="104" t="str">
        <f t="shared" si="521"/>
        <v>Di bawah ambang nilai</v>
      </c>
      <c r="J4773" s="106">
        <f t="shared" si="522"/>
        <v>1734.0047729999999</v>
      </c>
      <c r="K4773" s="105">
        <f t="shared" si="523"/>
        <v>0</v>
      </c>
      <c r="L4773" s="106">
        <f t="shared" si="524"/>
        <v>0</v>
      </c>
    </row>
    <row r="4774" spans="1:12" x14ac:dyDescent="0.3">
      <c r="A4774" s="104" t="s">
        <v>9919</v>
      </c>
      <c r="B4774" s="104" t="s">
        <v>9920</v>
      </c>
      <c r="C4774" s="105">
        <v>461</v>
      </c>
      <c r="D4774" s="105">
        <v>78</v>
      </c>
      <c r="E4774" s="106">
        <f t="shared" si="518"/>
        <v>0.16919739696312364</v>
      </c>
      <c r="F4774" s="107">
        <f t="shared" si="519"/>
        <v>72</v>
      </c>
      <c r="G4774" s="107">
        <f>COUNTIF(Data_Eksportir!$H$2:$H$3401,A4774)</f>
        <v>0</v>
      </c>
      <c r="H4774" s="104" t="str">
        <f t="shared" si="520"/>
        <v>Di bawah 1</v>
      </c>
      <c r="I4774" s="104" t="str">
        <f t="shared" si="521"/>
        <v>Di bawah ambang nilai</v>
      </c>
      <c r="J4774" s="106">
        <f t="shared" si="522"/>
        <v>78.004773999999998</v>
      </c>
      <c r="K4774" s="105">
        <f t="shared" si="523"/>
        <v>0</v>
      </c>
      <c r="L4774" s="106">
        <f t="shared" si="524"/>
        <v>0</v>
      </c>
    </row>
    <row r="4775" spans="1:12" x14ac:dyDescent="0.3">
      <c r="A4775" s="104" t="s">
        <v>9921</v>
      </c>
      <c r="B4775" s="104" t="s">
        <v>9922</v>
      </c>
      <c r="C4775" s="105">
        <v>1567</v>
      </c>
      <c r="D4775" s="105">
        <v>1580</v>
      </c>
      <c r="E4775" s="106">
        <f t="shared" si="518"/>
        <v>1.0082961072112318</v>
      </c>
      <c r="F4775" s="107">
        <f t="shared" si="519"/>
        <v>72</v>
      </c>
      <c r="G4775" s="107">
        <f>COUNTIF(Data_Eksportir!$H$2:$H$3401,A4775)</f>
        <v>0</v>
      </c>
      <c r="H4775" s="104" t="str">
        <f t="shared" si="520"/>
        <v>1 – 5</v>
      </c>
      <c r="I4775" s="104" t="str">
        <f t="shared" si="521"/>
        <v>Di bawah ambang nilai</v>
      </c>
      <c r="J4775" s="106">
        <f t="shared" si="522"/>
        <v>1580.0047750000001</v>
      </c>
      <c r="K4775" s="105">
        <f t="shared" si="523"/>
        <v>0</v>
      </c>
      <c r="L4775" s="106">
        <f t="shared" si="524"/>
        <v>0</v>
      </c>
    </row>
    <row r="4776" spans="1:12" x14ac:dyDescent="0.3">
      <c r="A4776" s="104" t="s">
        <v>9923</v>
      </c>
      <c r="B4776" s="104" t="s">
        <v>9924</v>
      </c>
      <c r="C4776" s="105">
        <v>30</v>
      </c>
      <c r="D4776" s="105">
        <v>2574</v>
      </c>
      <c r="E4776" s="106">
        <f t="shared" si="518"/>
        <v>85.8</v>
      </c>
      <c r="F4776" s="107">
        <f t="shared" si="519"/>
        <v>72</v>
      </c>
      <c r="G4776" s="107">
        <f>COUNTIF(Data_Eksportir!$H$2:$H$3401,A4776)</f>
        <v>0</v>
      </c>
      <c r="H4776" s="104" t="str">
        <f t="shared" si="520"/>
        <v>20 – 100</v>
      </c>
      <c r="I4776" s="104" t="str">
        <f t="shared" si="521"/>
        <v>Di bawah ambang nilai</v>
      </c>
      <c r="J4776" s="106">
        <f t="shared" si="522"/>
        <v>2574.0047760000002</v>
      </c>
      <c r="K4776" s="105">
        <f t="shared" si="523"/>
        <v>0</v>
      </c>
      <c r="L4776" s="106">
        <f t="shared" si="524"/>
        <v>0</v>
      </c>
    </row>
    <row r="4777" spans="1:12" x14ac:dyDescent="0.3">
      <c r="A4777" s="104" t="s">
        <v>9925</v>
      </c>
      <c r="B4777" s="104" t="s">
        <v>9926</v>
      </c>
      <c r="C4777" s="105">
        <v>259040</v>
      </c>
      <c r="D4777" s="105">
        <v>146131</v>
      </c>
      <c r="E4777" s="106">
        <f t="shared" si="518"/>
        <v>0.56412523162445949</v>
      </c>
      <c r="F4777" s="107">
        <f t="shared" si="519"/>
        <v>72</v>
      </c>
      <c r="G4777" s="107">
        <f>COUNTIF(Data_Eksportir!$H$2:$H$3401,A4777)</f>
        <v>0</v>
      </c>
      <c r="H4777" s="104" t="str">
        <f t="shared" si="520"/>
        <v>Di bawah 1</v>
      </c>
      <c r="I4777" s="104" t="str">
        <f t="shared" si="521"/>
        <v>Di bawah ambang nilai</v>
      </c>
      <c r="J4777" s="106">
        <f t="shared" si="522"/>
        <v>146131.00477699999</v>
      </c>
      <c r="K4777" s="105">
        <f t="shared" si="523"/>
        <v>0</v>
      </c>
      <c r="L4777" s="106">
        <f t="shared" si="524"/>
        <v>0</v>
      </c>
    </row>
    <row r="4778" spans="1:12" x14ac:dyDescent="0.3">
      <c r="A4778" s="104" t="s">
        <v>9927</v>
      </c>
      <c r="B4778" s="104" t="s">
        <v>9928</v>
      </c>
      <c r="C4778" s="105">
        <v>7</v>
      </c>
      <c r="D4778" s="105">
        <v>52</v>
      </c>
      <c r="E4778" s="106">
        <f t="shared" si="518"/>
        <v>7.4285714285714288</v>
      </c>
      <c r="F4778" s="107">
        <f t="shared" si="519"/>
        <v>72</v>
      </c>
      <c r="G4778" s="107">
        <f>COUNTIF(Data_Eksportir!$H$2:$H$3401,A4778)</f>
        <v>0</v>
      </c>
      <c r="H4778" s="104" t="str">
        <f t="shared" si="520"/>
        <v>5 – 20</v>
      </c>
      <c r="I4778" s="104" t="str">
        <f t="shared" si="521"/>
        <v>Di bawah ambang nilai</v>
      </c>
      <c r="J4778" s="106">
        <f t="shared" si="522"/>
        <v>52.004778000000002</v>
      </c>
      <c r="K4778" s="105">
        <f t="shared" si="523"/>
        <v>0</v>
      </c>
      <c r="L4778" s="106">
        <f t="shared" si="524"/>
        <v>0</v>
      </c>
    </row>
    <row r="4779" spans="1:12" x14ac:dyDescent="0.3">
      <c r="A4779" s="104" t="s">
        <v>9929</v>
      </c>
      <c r="B4779" s="104" t="s">
        <v>9930</v>
      </c>
      <c r="C4779" s="105">
        <v>14612</v>
      </c>
      <c r="D4779" s="105">
        <v>25416</v>
      </c>
      <c r="E4779" s="106">
        <f t="shared" si="518"/>
        <v>1.7393922803175472</v>
      </c>
      <c r="F4779" s="107">
        <f t="shared" si="519"/>
        <v>72</v>
      </c>
      <c r="G4779" s="107">
        <f>COUNTIF(Data_Eksportir!$H$2:$H$3401,A4779)</f>
        <v>0</v>
      </c>
      <c r="H4779" s="104" t="str">
        <f t="shared" si="520"/>
        <v>1 – 5</v>
      </c>
      <c r="I4779" s="104" t="str">
        <f t="shared" si="521"/>
        <v>Di bawah ambang nilai</v>
      </c>
      <c r="J4779" s="106">
        <f t="shared" si="522"/>
        <v>25416.004778999999</v>
      </c>
      <c r="K4779" s="105">
        <f t="shared" si="523"/>
        <v>0</v>
      </c>
      <c r="L4779" s="106">
        <f t="shared" si="524"/>
        <v>0</v>
      </c>
    </row>
    <row r="4780" spans="1:12" x14ac:dyDescent="0.3">
      <c r="A4780" s="104" t="s">
        <v>9931</v>
      </c>
      <c r="B4780" s="104" t="s">
        <v>9932</v>
      </c>
      <c r="C4780" s="105">
        <v>889</v>
      </c>
      <c r="D4780" s="105">
        <v>233</v>
      </c>
      <c r="E4780" s="106">
        <f t="shared" si="518"/>
        <v>0.26209223847019125</v>
      </c>
      <c r="F4780" s="107">
        <f t="shared" si="519"/>
        <v>72</v>
      </c>
      <c r="G4780" s="107">
        <f>COUNTIF(Data_Eksportir!$H$2:$H$3401,A4780)</f>
        <v>0</v>
      </c>
      <c r="H4780" s="104" t="str">
        <f t="shared" si="520"/>
        <v>Di bawah 1</v>
      </c>
      <c r="I4780" s="104" t="str">
        <f t="shared" si="521"/>
        <v>Di bawah ambang nilai</v>
      </c>
      <c r="J4780" s="106">
        <f t="shared" si="522"/>
        <v>233.00478000000001</v>
      </c>
      <c r="K4780" s="105">
        <f t="shared" si="523"/>
        <v>0</v>
      </c>
      <c r="L4780" s="106">
        <f t="shared" si="524"/>
        <v>0</v>
      </c>
    </row>
    <row r="4781" spans="1:12" x14ac:dyDescent="0.3">
      <c r="A4781" s="104" t="s">
        <v>9933</v>
      </c>
      <c r="B4781" s="104" t="s">
        <v>9934</v>
      </c>
      <c r="C4781" s="105">
        <v>189967</v>
      </c>
      <c r="D4781" s="105">
        <v>231128</v>
      </c>
      <c r="E4781" s="106">
        <f t="shared" si="518"/>
        <v>1.2166744750404017</v>
      </c>
      <c r="F4781" s="107">
        <f t="shared" si="519"/>
        <v>72</v>
      </c>
      <c r="G4781" s="107">
        <f>COUNTIF(Data_Eksportir!$H$2:$H$3401,A4781)</f>
        <v>0</v>
      </c>
      <c r="H4781" s="104" t="str">
        <f t="shared" si="520"/>
        <v>1 – 5</v>
      </c>
      <c r="I4781" s="104" t="str">
        <f t="shared" si="521"/>
        <v>Di bawah ambang nilai</v>
      </c>
      <c r="J4781" s="106">
        <f t="shared" si="522"/>
        <v>231128.004781</v>
      </c>
      <c r="K4781" s="105">
        <f t="shared" si="523"/>
        <v>0</v>
      </c>
      <c r="L4781" s="106">
        <f t="shared" si="524"/>
        <v>0</v>
      </c>
    </row>
    <row r="4782" spans="1:12" x14ac:dyDescent="0.3">
      <c r="A4782" s="104" t="s">
        <v>9935</v>
      </c>
      <c r="B4782" s="104" t="s">
        <v>9936</v>
      </c>
      <c r="C4782" s="105">
        <v>3462758</v>
      </c>
      <c r="D4782" s="105">
        <v>11029009</v>
      </c>
      <c r="E4782" s="106">
        <f t="shared" si="518"/>
        <v>3.1850360319722024</v>
      </c>
      <c r="F4782" s="107">
        <f t="shared" si="519"/>
        <v>72</v>
      </c>
      <c r="G4782" s="107">
        <f>COUNTIF(Data_Eksportir!$H$2:$H$3401,A4782)</f>
        <v>0</v>
      </c>
      <c r="H4782" s="104" t="str">
        <f t="shared" si="520"/>
        <v>1 – 5</v>
      </c>
      <c r="I4782" s="104" t="str">
        <f t="shared" si="521"/>
        <v>Belum terwakili</v>
      </c>
      <c r="J4782" s="106">
        <f t="shared" si="522"/>
        <v>11029009.004782001</v>
      </c>
      <c r="K4782" s="105">
        <f t="shared" si="523"/>
        <v>11029009</v>
      </c>
      <c r="L4782" s="106">
        <f t="shared" si="524"/>
        <v>11029009.004782001</v>
      </c>
    </row>
    <row r="4783" spans="1:12" x14ac:dyDescent="0.3">
      <c r="A4783" s="104" t="s">
        <v>9937</v>
      </c>
      <c r="B4783" s="104" t="s">
        <v>9938</v>
      </c>
      <c r="C4783" s="105">
        <v>16736</v>
      </c>
      <c r="D4783" s="105">
        <v>20938</v>
      </c>
      <c r="E4783" s="106">
        <f t="shared" si="518"/>
        <v>1.2510755258126196</v>
      </c>
      <c r="F4783" s="107">
        <f t="shared" si="519"/>
        <v>72</v>
      </c>
      <c r="G4783" s="107">
        <f>COUNTIF(Data_Eksportir!$H$2:$H$3401,A4783)</f>
        <v>0</v>
      </c>
      <c r="H4783" s="104" t="str">
        <f t="shared" si="520"/>
        <v>1 – 5</v>
      </c>
      <c r="I4783" s="104" t="str">
        <f t="shared" si="521"/>
        <v>Di bawah ambang nilai</v>
      </c>
      <c r="J4783" s="106">
        <f t="shared" si="522"/>
        <v>20938.004783</v>
      </c>
      <c r="K4783" s="105">
        <f t="shared" si="523"/>
        <v>0</v>
      </c>
      <c r="L4783" s="106">
        <f t="shared" si="524"/>
        <v>0</v>
      </c>
    </row>
    <row r="4784" spans="1:12" x14ac:dyDescent="0.3">
      <c r="A4784" s="104" t="s">
        <v>9939</v>
      </c>
      <c r="B4784" s="104" t="s">
        <v>9940</v>
      </c>
      <c r="C4784" s="105">
        <v>45</v>
      </c>
      <c r="D4784" s="105">
        <v>236</v>
      </c>
      <c r="E4784" s="106">
        <f t="shared" si="518"/>
        <v>5.2444444444444445</v>
      </c>
      <c r="F4784" s="107">
        <f t="shared" si="519"/>
        <v>72</v>
      </c>
      <c r="G4784" s="107">
        <f>COUNTIF(Data_Eksportir!$H$2:$H$3401,A4784)</f>
        <v>0</v>
      </c>
      <c r="H4784" s="104" t="str">
        <f t="shared" si="520"/>
        <v>5 – 20</v>
      </c>
      <c r="I4784" s="104" t="str">
        <f t="shared" si="521"/>
        <v>Di bawah ambang nilai</v>
      </c>
      <c r="J4784" s="106">
        <f t="shared" si="522"/>
        <v>236.004784</v>
      </c>
      <c r="K4784" s="105">
        <f t="shared" si="523"/>
        <v>0</v>
      </c>
      <c r="L4784" s="106">
        <f t="shared" si="524"/>
        <v>0</v>
      </c>
    </row>
    <row r="4785" spans="1:12" x14ac:dyDescent="0.3">
      <c r="A4785" s="104" t="s">
        <v>9941</v>
      </c>
      <c r="B4785" s="104" t="s">
        <v>9942</v>
      </c>
      <c r="C4785" s="105">
        <v>2103083</v>
      </c>
      <c r="D4785" s="105">
        <v>6285671</v>
      </c>
      <c r="E4785" s="106">
        <f t="shared" si="518"/>
        <v>2.9887888400029863</v>
      </c>
      <c r="F4785" s="107">
        <f t="shared" si="519"/>
        <v>72</v>
      </c>
      <c r="G4785" s="107">
        <f>COUNTIF(Data_Eksportir!$H$2:$H$3401,A4785)</f>
        <v>0</v>
      </c>
      <c r="H4785" s="104" t="str">
        <f t="shared" si="520"/>
        <v>1 – 5</v>
      </c>
      <c r="I4785" s="104" t="str">
        <f t="shared" si="521"/>
        <v>Di bawah ambang nilai</v>
      </c>
      <c r="J4785" s="106">
        <f t="shared" si="522"/>
        <v>6285671.0047850003</v>
      </c>
      <c r="K4785" s="105">
        <f t="shared" si="523"/>
        <v>0</v>
      </c>
      <c r="L4785" s="106">
        <f t="shared" si="524"/>
        <v>0</v>
      </c>
    </row>
    <row r="4786" spans="1:12" x14ac:dyDescent="0.3">
      <c r="A4786" s="104" t="s">
        <v>9943</v>
      </c>
      <c r="B4786" s="104" t="s">
        <v>9944</v>
      </c>
      <c r="C4786" s="105">
        <v>47651</v>
      </c>
      <c r="D4786" s="105">
        <v>77125</v>
      </c>
      <c r="E4786" s="106">
        <f t="shared" si="518"/>
        <v>1.6185389603576001</v>
      </c>
      <c r="F4786" s="107">
        <f t="shared" si="519"/>
        <v>72</v>
      </c>
      <c r="G4786" s="107">
        <f>COUNTIF(Data_Eksportir!$H$2:$H$3401,A4786)</f>
        <v>0</v>
      </c>
      <c r="H4786" s="104" t="str">
        <f t="shared" si="520"/>
        <v>1 – 5</v>
      </c>
      <c r="I4786" s="104" t="str">
        <f t="shared" si="521"/>
        <v>Di bawah ambang nilai</v>
      </c>
      <c r="J4786" s="106">
        <f t="shared" si="522"/>
        <v>77125.004786000005</v>
      </c>
      <c r="K4786" s="105">
        <f t="shared" si="523"/>
        <v>0</v>
      </c>
      <c r="L4786" s="106">
        <f t="shared" si="524"/>
        <v>0</v>
      </c>
    </row>
    <row r="4787" spans="1:12" x14ac:dyDescent="0.3">
      <c r="A4787" s="104" t="s">
        <v>9945</v>
      </c>
      <c r="B4787" s="104" t="s">
        <v>9946</v>
      </c>
      <c r="C4787" s="105">
        <v>887</v>
      </c>
      <c r="D4787" s="105">
        <v>21709</v>
      </c>
      <c r="E4787" s="106">
        <f t="shared" si="518"/>
        <v>24.474633596392334</v>
      </c>
      <c r="F4787" s="107">
        <f t="shared" si="519"/>
        <v>73</v>
      </c>
      <c r="G4787" s="107">
        <f>COUNTIF(Data_Eksportir!$H$2:$H$3401,A4787)</f>
        <v>0</v>
      </c>
      <c r="H4787" s="104" t="str">
        <f t="shared" si="520"/>
        <v>20 – 100</v>
      </c>
      <c r="I4787" s="104" t="str">
        <f t="shared" si="521"/>
        <v>Di bawah ambang nilai</v>
      </c>
      <c r="J4787" s="106">
        <f t="shared" si="522"/>
        <v>21709.004787000002</v>
      </c>
      <c r="K4787" s="105">
        <f t="shared" si="523"/>
        <v>0</v>
      </c>
      <c r="L4787" s="106">
        <f t="shared" si="524"/>
        <v>0</v>
      </c>
    </row>
    <row r="4788" spans="1:12" x14ac:dyDescent="0.3">
      <c r="A4788" s="104" t="s">
        <v>9947</v>
      </c>
      <c r="B4788" s="104" t="s">
        <v>9948</v>
      </c>
      <c r="C4788" s="105">
        <v>41245</v>
      </c>
      <c r="D4788" s="105">
        <v>1177303</v>
      </c>
      <c r="E4788" s="106">
        <f t="shared" si="518"/>
        <v>28.544138683476785</v>
      </c>
      <c r="F4788" s="107">
        <f t="shared" si="519"/>
        <v>73</v>
      </c>
      <c r="G4788" s="107">
        <f>COUNTIF(Data_Eksportir!$H$2:$H$3401,A4788)</f>
        <v>0</v>
      </c>
      <c r="H4788" s="104" t="str">
        <f t="shared" si="520"/>
        <v>20 – 100</v>
      </c>
      <c r="I4788" s="104" t="str">
        <f t="shared" si="521"/>
        <v>Di bawah ambang nilai</v>
      </c>
      <c r="J4788" s="106">
        <f t="shared" si="522"/>
        <v>1177303.0047879999</v>
      </c>
      <c r="K4788" s="105">
        <f t="shared" si="523"/>
        <v>0</v>
      </c>
      <c r="L4788" s="106">
        <f t="shared" si="524"/>
        <v>0</v>
      </c>
    </row>
    <row r="4789" spans="1:12" x14ac:dyDescent="0.3">
      <c r="A4789" s="104" t="s">
        <v>9949</v>
      </c>
      <c r="B4789" s="104" t="s">
        <v>9950</v>
      </c>
      <c r="C4789" s="105">
        <v>27852</v>
      </c>
      <c r="D4789" s="105">
        <v>19294</v>
      </c>
      <c r="E4789" s="106">
        <f t="shared" si="518"/>
        <v>0.6927330173775671</v>
      </c>
      <c r="F4789" s="107">
        <f t="shared" si="519"/>
        <v>73</v>
      </c>
      <c r="G4789" s="107">
        <f>COUNTIF(Data_Eksportir!$H$2:$H$3401,A4789)</f>
        <v>0</v>
      </c>
      <c r="H4789" s="104" t="str">
        <f t="shared" si="520"/>
        <v>Di bawah 1</v>
      </c>
      <c r="I4789" s="104" t="str">
        <f t="shared" si="521"/>
        <v>Di bawah ambang nilai</v>
      </c>
      <c r="J4789" s="106">
        <f t="shared" si="522"/>
        <v>19294.004788999999</v>
      </c>
      <c r="K4789" s="105">
        <f t="shared" si="523"/>
        <v>0</v>
      </c>
      <c r="L4789" s="106">
        <f t="shared" si="524"/>
        <v>0</v>
      </c>
    </row>
    <row r="4790" spans="1:12" x14ac:dyDescent="0.3">
      <c r="A4790" s="104" t="s">
        <v>9951</v>
      </c>
      <c r="B4790" s="104" t="s">
        <v>9952</v>
      </c>
      <c r="C4790" s="105"/>
      <c r="D4790" s="105">
        <v>320</v>
      </c>
      <c r="E4790" s="106" t="str">
        <f t="shared" si="518"/>
        <v/>
      </c>
      <c r="F4790" s="107">
        <f t="shared" si="519"/>
        <v>73</v>
      </c>
      <c r="G4790" s="107">
        <f>COUNTIF(Data_Eksportir!$H$2:$H$3401,A4790)</f>
        <v>0</v>
      </c>
      <c r="H4790" s="104" t="str">
        <f t="shared" si="520"/>
        <v>Tanpa data berat</v>
      </c>
      <c r="I4790" s="104" t="str">
        <f t="shared" si="521"/>
        <v>Di bawah ambang nilai</v>
      </c>
      <c r="J4790" s="106">
        <f t="shared" si="522"/>
        <v>320.00479000000001</v>
      </c>
      <c r="K4790" s="105">
        <f t="shared" si="523"/>
        <v>0</v>
      </c>
      <c r="L4790" s="106">
        <f t="shared" si="524"/>
        <v>0</v>
      </c>
    </row>
    <row r="4791" spans="1:12" x14ac:dyDescent="0.3">
      <c r="A4791" s="104" t="s">
        <v>9953</v>
      </c>
      <c r="B4791" s="104" t="s">
        <v>9954</v>
      </c>
      <c r="C4791" s="105">
        <v>1984363</v>
      </c>
      <c r="D4791" s="105">
        <v>2991490</v>
      </c>
      <c r="E4791" s="106">
        <f t="shared" si="518"/>
        <v>1.5075316360968229</v>
      </c>
      <c r="F4791" s="107">
        <f t="shared" si="519"/>
        <v>73</v>
      </c>
      <c r="G4791" s="107">
        <f>COUNTIF(Data_Eksportir!$H$2:$H$3401,A4791)</f>
        <v>12</v>
      </c>
      <c r="H4791" s="104" t="str">
        <f t="shared" si="520"/>
        <v>1 – 5</v>
      </c>
      <c r="I4791" s="104" t="str">
        <f t="shared" si="521"/>
        <v>Di bawah ambang nilai</v>
      </c>
      <c r="J4791" s="106">
        <f t="shared" si="522"/>
        <v>2991490.0047909999</v>
      </c>
      <c r="K4791" s="105">
        <f t="shared" si="523"/>
        <v>0</v>
      </c>
      <c r="L4791" s="106">
        <f t="shared" si="524"/>
        <v>0</v>
      </c>
    </row>
    <row r="4792" spans="1:12" x14ac:dyDescent="0.3">
      <c r="A4792" s="104" t="s">
        <v>9955</v>
      </c>
      <c r="B4792" s="104" t="s">
        <v>9956</v>
      </c>
      <c r="C4792" s="105">
        <v>868996</v>
      </c>
      <c r="D4792" s="105">
        <v>51626</v>
      </c>
      <c r="E4792" s="106">
        <f t="shared" si="518"/>
        <v>5.9408788993275001E-2</v>
      </c>
      <c r="F4792" s="107">
        <f t="shared" si="519"/>
        <v>73</v>
      </c>
      <c r="G4792" s="107">
        <f>COUNTIF(Data_Eksportir!$H$2:$H$3401,A4792)</f>
        <v>0</v>
      </c>
      <c r="H4792" s="104" t="str">
        <f t="shared" si="520"/>
        <v>Di bawah 1</v>
      </c>
      <c r="I4792" s="104" t="str">
        <f t="shared" si="521"/>
        <v>Di bawah ambang nilai</v>
      </c>
      <c r="J4792" s="106">
        <f t="shared" si="522"/>
        <v>51626.004792</v>
      </c>
      <c r="K4792" s="105">
        <f t="shared" si="523"/>
        <v>0</v>
      </c>
      <c r="L4792" s="106">
        <f t="shared" si="524"/>
        <v>0</v>
      </c>
    </row>
    <row r="4793" spans="1:12" x14ac:dyDescent="0.3">
      <c r="A4793" s="104" t="s">
        <v>9957</v>
      </c>
      <c r="B4793" s="104" t="s">
        <v>9958</v>
      </c>
      <c r="C4793" s="105">
        <v>77410</v>
      </c>
      <c r="D4793" s="105">
        <v>113292</v>
      </c>
      <c r="E4793" s="106">
        <f t="shared" si="518"/>
        <v>1.4635318434310813</v>
      </c>
      <c r="F4793" s="107">
        <f t="shared" si="519"/>
        <v>73</v>
      </c>
      <c r="G4793" s="107">
        <f>COUNTIF(Data_Eksportir!$H$2:$H$3401,A4793)</f>
        <v>0</v>
      </c>
      <c r="H4793" s="104" t="str">
        <f t="shared" si="520"/>
        <v>1 – 5</v>
      </c>
      <c r="I4793" s="104" t="str">
        <f t="shared" si="521"/>
        <v>Di bawah ambang nilai</v>
      </c>
      <c r="J4793" s="106">
        <f t="shared" si="522"/>
        <v>113292.004793</v>
      </c>
      <c r="K4793" s="105">
        <f t="shared" si="523"/>
        <v>0</v>
      </c>
      <c r="L4793" s="106">
        <f t="shared" si="524"/>
        <v>0</v>
      </c>
    </row>
    <row r="4794" spans="1:12" x14ac:dyDescent="0.3">
      <c r="A4794" s="104" t="s">
        <v>9959</v>
      </c>
      <c r="B4794" s="104" t="s">
        <v>9960</v>
      </c>
      <c r="C4794" s="105">
        <v>123896</v>
      </c>
      <c r="D4794" s="105">
        <v>173375</v>
      </c>
      <c r="E4794" s="106">
        <f t="shared" si="518"/>
        <v>1.399359139923807</v>
      </c>
      <c r="F4794" s="107">
        <f t="shared" si="519"/>
        <v>73</v>
      </c>
      <c r="G4794" s="107">
        <f>COUNTIF(Data_Eksportir!$H$2:$H$3401,A4794)</f>
        <v>0</v>
      </c>
      <c r="H4794" s="104" t="str">
        <f t="shared" si="520"/>
        <v>1 – 5</v>
      </c>
      <c r="I4794" s="104" t="str">
        <f t="shared" si="521"/>
        <v>Di bawah ambang nilai</v>
      </c>
      <c r="J4794" s="106">
        <f t="shared" si="522"/>
        <v>173375.00479400001</v>
      </c>
      <c r="K4794" s="105">
        <f t="shared" si="523"/>
        <v>0</v>
      </c>
      <c r="L4794" s="106">
        <f t="shared" si="524"/>
        <v>0</v>
      </c>
    </row>
    <row r="4795" spans="1:12" x14ac:dyDescent="0.3">
      <c r="A4795" s="104" t="s">
        <v>9961</v>
      </c>
      <c r="B4795" s="104" t="s">
        <v>9962</v>
      </c>
      <c r="C4795" s="105">
        <v>1733239</v>
      </c>
      <c r="D4795" s="105">
        <v>4188975</v>
      </c>
      <c r="E4795" s="106">
        <f t="shared" si="518"/>
        <v>2.4168478784518466</v>
      </c>
      <c r="F4795" s="107">
        <f t="shared" si="519"/>
        <v>73</v>
      </c>
      <c r="G4795" s="107">
        <f>COUNTIF(Data_Eksportir!$H$2:$H$3401,A4795)</f>
        <v>0</v>
      </c>
      <c r="H4795" s="104" t="str">
        <f t="shared" si="520"/>
        <v>1 – 5</v>
      </c>
      <c r="I4795" s="104" t="str">
        <f t="shared" si="521"/>
        <v>Di bawah ambang nilai</v>
      </c>
      <c r="J4795" s="106">
        <f t="shared" si="522"/>
        <v>4188975.004795</v>
      </c>
      <c r="K4795" s="105">
        <f t="shared" si="523"/>
        <v>0</v>
      </c>
      <c r="L4795" s="106">
        <f t="shared" si="524"/>
        <v>0</v>
      </c>
    </row>
    <row r="4796" spans="1:12" x14ac:dyDescent="0.3">
      <c r="A4796" s="104" t="s">
        <v>9963</v>
      </c>
      <c r="B4796" s="104" t="s">
        <v>9964</v>
      </c>
      <c r="C4796" s="105">
        <v>19261540</v>
      </c>
      <c r="D4796" s="105">
        <v>37718723</v>
      </c>
      <c r="E4796" s="106">
        <f t="shared" si="518"/>
        <v>1.958240254932887</v>
      </c>
      <c r="F4796" s="107">
        <f t="shared" si="519"/>
        <v>73</v>
      </c>
      <c r="G4796" s="107">
        <f>COUNTIF(Data_Eksportir!$H$2:$H$3401,A4796)</f>
        <v>0</v>
      </c>
      <c r="H4796" s="104" t="str">
        <f t="shared" si="520"/>
        <v>1 – 5</v>
      </c>
      <c r="I4796" s="104" t="str">
        <f t="shared" si="521"/>
        <v>Belum terwakili</v>
      </c>
      <c r="J4796" s="106">
        <f t="shared" si="522"/>
        <v>37718723.004795998</v>
      </c>
      <c r="K4796" s="105">
        <f t="shared" si="523"/>
        <v>37718723</v>
      </c>
      <c r="L4796" s="106">
        <f t="shared" si="524"/>
        <v>37718723.004795998</v>
      </c>
    </row>
    <row r="4797" spans="1:12" x14ac:dyDescent="0.3">
      <c r="A4797" s="104" t="s">
        <v>9965</v>
      </c>
      <c r="B4797" s="104" t="s">
        <v>9966</v>
      </c>
      <c r="C4797" s="105">
        <v>111865</v>
      </c>
      <c r="D4797" s="105">
        <v>119385</v>
      </c>
      <c r="E4797" s="106">
        <f t="shared" si="518"/>
        <v>1.0672238859339382</v>
      </c>
      <c r="F4797" s="107">
        <f t="shared" si="519"/>
        <v>73</v>
      </c>
      <c r="G4797" s="107">
        <f>COUNTIF(Data_Eksportir!$H$2:$H$3401,A4797)</f>
        <v>0</v>
      </c>
      <c r="H4797" s="104" t="str">
        <f t="shared" si="520"/>
        <v>1 – 5</v>
      </c>
      <c r="I4797" s="104" t="str">
        <f t="shared" si="521"/>
        <v>Di bawah ambang nilai</v>
      </c>
      <c r="J4797" s="106">
        <f t="shared" si="522"/>
        <v>119385.004797</v>
      </c>
      <c r="K4797" s="105">
        <f t="shared" si="523"/>
        <v>0</v>
      </c>
      <c r="L4797" s="106">
        <f t="shared" si="524"/>
        <v>0</v>
      </c>
    </row>
    <row r="4798" spans="1:12" x14ac:dyDescent="0.3">
      <c r="A4798" s="104" t="s">
        <v>9967</v>
      </c>
      <c r="B4798" s="104" t="s">
        <v>9968</v>
      </c>
      <c r="C4798" s="105">
        <v>26117</v>
      </c>
      <c r="D4798" s="105">
        <v>65627</v>
      </c>
      <c r="E4798" s="106">
        <f t="shared" si="518"/>
        <v>2.5128077497415475</v>
      </c>
      <c r="F4798" s="107">
        <f t="shared" si="519"/>
        <v>73</v>
      </c>
      <c r="G4798" s="107">
        <f>COUNTIF(Data_Eksportir!$H$2:$H$3401,A4798)</f>
        <v>0</v>
      </c>
      <c r="H4798" s="104" t="str">
        <f t="shared" si="520"/>
        <v>1 – 5</v>
      </c>
      <c r="I4798" s="104" t="str">
        <f t="shared" si="521"/>
        <v>Di bawah ambang nilai</v>
      </c>
      <c r="J4798" s="106">
        <f t="shared" si="522"/>
        <v>65627.004797999994</v>
      </c>
      <c r="K4798" s="105">
        <f t="shared" si="523"/>
        <v>0</v>
      </c>
      <c r="L4798" s="106">
        <f t="shared" si="524"/>
        <v>0</v>
      </c>
    </row>
    <row r="4799" spans="1:12" x14ac:dyDescent="0.3">
      <c r="A4799" s="104" t="s">
        <v>9969</v>
      </c>
      <c r="B4799" s="104" t="s">
        <v>9970</v>
      </c>
      <c r="C4799" s="105">
        <v>2449413</v>
      </c>
      <c r="D4799" s="105">
        <v>3262937</v>
      </c>
      <c r="E4799" s="106">
        <f t="shared" si="518"/>
        <v>1.3321301879266583</v>
      </c>
      <c r="F4799" s="107">
        <f t="shared" si="519"/>
        <v>73</v>
      </c>
      <c r="G4799" s="107">
        <f>COUNTIF(Data_Eksportir!$H$2:$H$3401,A4799)</f>
        <v>0</v>
      </c>
      <c r="H4799" s="104" t="str">
        <f t="shared" si="520"/>
        <v>1 – 5</v>
      </c>
      <c r="I4799" s="104" t="str">
        <f t="shared" si="521"/>
        <v>Di bawah ambang nilai</v>
      </c>
      <c r="J4799" s="106">
        <f t="shared" si="522"/>
        <v>3262937.004799</v>
      </c>
      <c r="K4799" s="105">
        <f t="shared" si="523"/>
        <v>0</v>
      </c>
      <c r="L4799" s="106">
        <f t="shared" si="524"/>
        <v>0</v>
      </c>
    </row>
    <row r="4800" spans="1:12" x14ac:dyDescent="0.3">
      <c r="A4800" s="104" t="s">
        <v>9971</v>
      </c>
      <c r="B4800" s="104" t="s">
        <v>9972</v>
      </c>
      <c r="C4800" s="105">
        <v>20341</v>
      </c>
      <c r="D4800" s="105">
        <v>505404</v>
      </c>
      <c r="E4800" s="106">
        <f t="shared" si="518"/>
        <v>24.846566048866819</v>
      </c>
      <c r="F4800" s="107">
        <f t="shared" si="519"/>
        <v>73</v>
      </c>
      <c r="G4800" s="107">
        <f>COUNTIF(Data_Eksportir!$H$2:$H$3401,A4800)</f>
        <v>0</v>
      </c>
      <c r="H4800" s="104" t="str">
        <f t="shared" si="520"/>
        <v>20 – 100</v>
      </c>
      <c r="I4800" s="104" t="str">
        <f t="shared" si="521"/>
        <v>Di bawah ambang nilai</v>
      </c>
      <c r="J4800" s="106">
        <f t="shared" si="522"/>
        <v>505404.0048</v>
      </c>
      <c r="K4800" s="105">
        <f t="shared" si="523"/>
        <v>0</v>
      </c>
      <c r="L4800" s="106">
        <f t="shared" si="524"/>
        <v>0</v>
      </c>
    </row>
    <row r="4801" spans="1:12" x14ac:dyDescent="0.3">
      <c r="A4801" s="104" t="s">
        <v>9973</v>
      </c>
      <c r="B4801" s="104" t="s">
        <v>9974</v>
      </c>
      <c r="C4801" s="105">
        <v>15153438</v>
      </c>
      <c r="D4801" s="105">
        <v>127929491</v>
      </c>
      <c r="E4801" s="106">
        <f t="shared" si="518"/>
        <v>8.4422750137625542</v>
      </c>
      <c r="F4801" s="107">
        <f t="shared" si="519"/>
        <v>73</v>
      </c>
      <c r="G4801" s="107">
        <f>COUNTIF(Data_Eksportir!$H$2:$H$3401,A4801)</f>
        <v>0</v>
      </c>
      <c r="H4801" s="104" t="str">
        <f t="shared" si="520"/>
        <v>5 – 20</v>
      </c>
      <c r="I4801" s="104" t="str">
        <f t="shared" si="521"/>
        <v>Belum terwakili</v>
      </c>
      <c r="J4801" s="106">
        <f t="shared" si="522"/>
        <v>127929491.00480101</v>
      </c>
      <c r="K4801" s="105">
        <f t="shared" si="523"/>
        <v>127929491</v>
      </c>
      <c r="L4801" s="106">
        <f t="shared" si="524"/>
        <v>127929491.00480101</v>
      </c>
    </row>
    <row r="4802" spans="1:12" x14ac:dyDescent="0.3">
      <c r="A4802" s="104" t="s">
        <v>9975</v>
      </c>
      <c r="B4802" s="104" t="s">
        <v>9976</v>
      </c>
      <c r="C4802" s="105">
        <v>1517592</v>
      </c>
      <c r="D4802" s="105">
        <v>1582087</v>
      </c>
      <c r="E4802" s="106">
        <f t="shared" ref="E4802:E4865" si="525">IF(AND(ISNUMBER(C4802),C4802&gt;0),D4802/C4802,"")</f>
        <v>1.0424982472232327</v>
      </c>
      <c r="F4802" s="107">
        <f t="shared" ref="F4802:F4865" si="526">VALUE(LEFT(A4802,2))</f>
        <v>73</v>
      </c>
      <c r="G4802" s="107">
        <f>COUNTIF(Data_Eksportir!$H$2:$H$3401,A4802)</f>
        <v>0</v>
      </c>
      <c r="H4802" s="104" t="str">
        <f t="shared" ref="H4802:H4865" si="527">IF(E4802="","Tanpa data berat",IF(E4802&lt;1,"Di bawah 1",IF(E4802&lt;5,"1 – 5",IF(E4802&lt;20,"5 – 20",IF(E4802&lt;100,"20 – 100","100 ke atas")))))</f>
        <v>1 – 5</v>
      </c>
      <c r="I4802" s="104" t="str">
        <f t="shared" ref="I4802:I4865" si="528">IF(D4802&lt;p_nilai_besar,"Di bawah ambang nilai",IF(G4802=0,"Belum terwakili",IF(G4802&lt;=p_listing_rendah,"Keterwakilan rendah","Terwakili")))</f>
        <v>Di bawah ambang nilai</v>
      </c>
      <c r="J4802" s="106">
        <f t="shared" ref="J4802:J4865" si="529">D4802+ROW()/10^6</f>
        <v>1582087.004802</v>
      </c>
      <c r="K4802" s="105">
        <f t="shared" ref="K4802:K4865" si="530">IF(D4802&gt;=p_nilai_besar,D4802/(1+G4802),0)</f>
        <v>0</v>
      </c>
      <c r="L4802" s="106">
        <f t="shared" ref="L4802:L4865" si="531">IF(K4802&gt;0,K4802+ROW()/10^6,0)</f>
        <v>0</v>
      </c>
    </row>
    <row r="4803" spans="1:12" x14ac:dyDescent="0.3">
      <c r="A4803" s="104" t="s">
        <v>9977</v>
      </c>
      <c r="B4803" s="104" t="s">
        <v>9978</v>
      </c>
      <c r="C4803" s="105">
        <v>6296464</v>
      </c>
      <c r="D4803" s="105">
        <v>5129524</v>
      </c>
      <c r="E4803" s="106">
        <f t="shared" si="525"/>
        <v>0.81466740697636009</v>
      </c>
      <c r="F4803" s="107">
        <f t="shared" si="526"/>
        <v>73</v>
      </c>
      <c r="G4803" s="107">
        <f>COUNTIF(Data_Eksportir!$H$2:$H$3401,A4803)</f>
        <v>0</v>
      </c>
      <c r="H4803" s="104" t="str">
        <f t="shared" si="527"/>
        <v>Di bawah 1</v>
      </c>
      <c r="I4803" s="104" t="str">
        <f t="shared" si="528"/>
        <v>Di bawah ambang nilai</v>
      </c>
      <c r="J4803" s="106">
        <f t="shared" si="529"/>
        <v>5129524.004803</v>
      </c>
      <c r="K4803" s="105">
        <f t="shared" si="530"/>
        <v>0</v>
      </c>
      <c r="L4803" s="106">
        <f t="shared" si="531"/>
        <v>0</v>
      </c>
    </row>
    <row r="4804" spans="1:12" x14ac:dyDescent="0.3">
      <c r="A4804" s="104" t="s">
        <v>9979</v>
      </c>
      <c r="B4804" s="104" t="s">
        <v>9980</v>
      </c>
      <c r="C4804" s="105">
        <v>49850152</v>
      </c>
      <c r="D4804" s="105">
        <v>116766081</v>
      </c>
      <c r="E4804" s="106">
        <f t="shared" si="525"/>
        <v>2.3423415238533276</v>
      </c>
      <c r="F4804" s="107">
        <f t="shared" si="526"/>
        <v>73</v>
      </c>
      <c r="G4804" s="107">
        <f>COUNTIF(Data_Eksportir!$H$2:$H$3401,A4804)</f>
        <v>0</v>
      </c>
      <c r="H4804" s="104" t="str">
        <f t="shared" si="527"/>
        <v>1 – 5</v>
      </c>
      <c r="I4804" s="104" t="str">
        <f t="shared" si="528"/>
        <v>Belum terwakili</v>
      </c>
      <c r="J4804" s="106">
        <f t="shared" si="529"/>
        <v>116766081.004804</v>
      </c>
      <c r="K4804" s="105">
        <f t="shared" si="530"/>
        <v>116766081</v>
      </c>
      <c r="L4804" s="106">
        <f t="shared" si="531"/>
        <v>116766081.004804</v>
      </c>
    </row>
    <row r="4805" spans="1:12" x14ac:dyDescent="0.3">
      <c r="A4805" s="104" t="s">
        <v>9981</v>
      </c>
      <c r="B4805" s="104" t="s">
        <v>9982</v>
      </c>
      <c r="C4805" s="105">
        <v>735</v>
      </c>
      <c r="D4805" s="105">
        <v>19360</v>
      </c>
      <c r="E4805" s="106">
        <f t="shared" si="525"/>
        <v>26.34013605442177</v>
      </c>
      <c r="F4805" s="107">
        <f t="shared" si="526"/>
        <v>73</v>
      </c>
      <c r="G4805" s="107">
        <f>COUNTIF(Data_Eksportir!$H$2:$H$3401,A4805)</f>
        <v>0</v>
      </c>
      <c r="H4805" s="104" t="str">
        <f t="shared" si="527"/>
        <v>20 – 100</v>
      </c>
      <c r="I4805" s="104" t="str">
        <f t="shared" si="528"/>
        <v>Di bawah ambang nilai</v>
      </c>
      <c r="J4805" s="106">
        <f t="shared" si="529"/>
        <v>19360.004805</v>
      </c>
      <c r="K4805" s="105">
        <f t="shared" si="530"/>
        <v>0</v>
      </c>
      <c r="L4805" s="106">
        <f t="shared" si="531"/>
        <v>0</v>
      </c>
    </row>
    <row r="4806" spans="1:12" x14ac:dyDescent="0.3">
      <c r="A4806" s="104" t="s">
        <v>9983</v>
      </c>
      <c r="B4806" s="104" t="s">
        <v>9984</v>
      </c>
      <c r="C4806" s="105">
        <v>2028</v>
      </c>
      <c r="D4806" s="105">
        <v>1855</v>
      </c>
      <c r="E4806" s="106">
        <f t="shared" si="525"/>
        <v>0.91469428007889542</v>
      </c>
      <c r="F4806" s="107">
        <f t="shared" si="526"/>
        <v>73</v>
      </c>
      <c r="G4806" s="107">
        <f>COUNTIF(Data_Eksportir!$H$2:$H$3401,A4806)</f>
        <v>0</v>
      </c>
      <c r="H4806" s="104" t="str">
        <f t="shared" si="527"/>
        <v>Di bawah 1</v>
      </c>
      <c r="I4806" s="104" t="str">
        <f t="shared" si="528"/>
        <v>Di bawah ambang nilai</v>
      </c>
      <c r="J4806" s="106">
        <f t="shared" si="529"/>
        <v>1855.0048059999999</v>
      </c>
      <c r="K4806" s="105">
        <f t="shared" si="530"/>
        <v>0</v>
      </c>
      <c r="L4806" s="106">
        <f t="shared" si="531"/>
        <v>0</v>
      </c>
    </row>
    <row r="4807" spans="1:12" x14ac:dyDescent="0.3">
      <c r="A4807" s="104" t="s">
        <v>9985</v>
      </c>
      <c r="B4807" s="104" t="s">
        <v>9986</v>
      </c>
      <c r="C4807" s="105">
        <v>194164</v>
      </c>
      <c r="D4807" s="105">
        <v>1297955</v>
      </c>
      <c r="E4807" s="106">
        <f t="shared" si="525"/>
        <v>6.6848385900578888</v>
      </c>
      <c r="F4807" s="107">
        <f t="shared" si="526"/>
        <v>73</v>
      </c>
      <c r="G4807" s="107">
        <f>COUNTIF(Data_Eksportir!$H$2:$H$3401,A4807)</f>
        <v>0</v>
      </c>
      <c r="H4807" s="104" t="str">
        <f t="shared" si="527"/>
        <v>5 – 20</v>
      </c>
      <c r="I4807" s="104" t="str">
        <f t="shared" si="528"/>
        <v>Di bawah ambang nilai</v>
      </c>
      <c r="J4807" s="106">
        <f t="shared" si="529"/>
        <v>1297955.004807</v>
      </c>
      <c r="K4807" s="105">
        <f t="shared" si="530"/>
        <v>0</v>
      </c>
      <c r="L4807" s="106">
        <f t="shared" si="531"/>
        <v>0</v>
      </c>
    </row>
    <row r="4808" spans="1:12" x14ac:dyDescent="0.3">
      <c r="A4808" s="104" t="s">
        <v>9987</v>
      </c>
      <c r="B4808" s="104" t="s">
        <v>9988</v>
      </c>
      <c r="C4808" s="105">
        <v>4131</v>
      </c>
      <c r="D4808" s="105">
        <v>30058</v>
      </c>
      <c r="E4808" s="106">
        <f t="shared" si="525"/>
        <v>7.2762043088840471</v>
      </c>
      <c r="F4808" s="107">
        <f t="shared" si="526"/>
        <v>73</v>
      </c>
      <c r="G4808" s="107">
        <f>COUNTIF(Data_Eksportir!$H$2:$H$3401,A4808)</f>
        <v>0</v>
      </c>
      <c r="H4808" s="104" t="str">
        <f t="shared" si="527"/>
        <v>5 – 20</v>
      </c>
      <c r="I4808" s="104" t="str">
        <f t="shared" si="528"/>
        <v>Di bawah ambang nilai</v>
      </c>
      <c r="J4808" s="106">
        <f t="shared" si="529"/>
        <v>30058.004808000002</v>
      </c>
      <c r="K4808" s="105">
        <f t="shared" si="530"/>
        <v>0</v>
      </c>
      <c r="L4808" s="106">
        <f t="shared" si="531"/>
        <v>0</v>
      </c>
    </row>
    <row r="4809" spans="1:12" x14ac:dyDescent="0.3">
      <c r="A4809" s="104" t="s">
        <v>9989</v>
      </c>
      <c r="B4809" s="104" t="s">
        <v>9990</v>
      </c>
      <c r="C4809" s="105">
        <v>33738</v>
      </c>
      <c r="D4809" s="105">
        <v>93818</v>
      </c>
      <c r="E4809" s="106">
        <f t="shared" si="525"/>
        <v>2.7807813148378684</v>
      </c>
      <c r="F4809" s="107">
        <f t="shared" si="526"/>
        <v>73</v>
      </c>
      <c r="G4809" s="107">
        <f>COUNTIF(Data_Eksportir!$H$2:$H$3401,A4809)</f>
        <v>0</v>
      </c>
      <c r="H4809" s="104" t="str">
        <f t="shared" si="527"/>
        <v>1 – 5</v>
      </c>
      <c r="I4809" s="104" t="str">
        <f t="shared" si="528"/>
        <v>Di bawah ambang nilai</v>
      </c>
      <c r="J4809" s="106">
        <f t="shared" si="529"/>
        <v>93818.004809000005</v>
      </c>
      <c r="K4809" s="105">
        <f t="shared" si="530"/>
        <v>0</v>
      </c>
      <c r="L4809" s="106">
        <f t="shared" si="531"/>
        <v>0</v>
      </c>
    </row>
    <row r="4810" spans="1:12" x14ac:dyDescent="0.3">
      <c r="A4810" s="104" t="s">
        <v>9991</v>
      </c>
      <c r="B4810" s="104" t="s">
        <v>9992</v>
      </c>
      <c r="C4810" s="105">
        <v>1260403</v>
      </c>
      <c r="D4810" s="105">
        <v>1545681</v>
      </c>
      <c r="E4810" s="106">
        <f t="shared" si="525"/>
        <v>1.2263387186479244</v>
      </c>
      <c r="F4810" s="107">
        <f t="shared" si="526"/>
        <v>73</v>
      </c>
      <c r="G4810" s="107">
        <f>COUNTIF(Data_Eksportir!$H$2:$H$3401,A4810)</f>
        <v>0</v>
      </c>
      <c r="H4810" s="104" t="str">
        <f t="shared" si="527"/>
        <v>1 – 5</v>
      </c>
      <c r="I4810" s="104" t="str">
        <f t="shared" si="528"/>
        <v>Di bawah ambang nilai</v>
      </c>
      <c r="J4810" s="106">
        <f t="shared" si="529"/>
        <v>1545681.0048100001</v>
      </c>
      <c r="K4810" s="105">
        <f t="shared" si="530"/>
        <v>0</v>
      </c>
      <c r="L4810" s="106">
        <f t="shared" si="531"/>
        <v>0</v>
      </c>
    </row>
    <row r="4811" spans="1:12" x14ac:dyDescent="0.3">
      <c r="A4811" s="104" t="s">
        <v>9993</v>
      </c>
      <c r="B4811" s="104" t="s">
        <v>9994</v>
      </c>
      <c r="C4811" s="105">
        <v>258959</v>
      </c>
      <c r="D4811" s="105">
        <v>1590496</v>
      </c>
      <c r="E4811" s="106">
        <f t="shared" si="525"/>
        <v>6.1418834641777273</v>
      </c>
      <c r="F4811" s="107">
        <f t="shared" si="526"/>
        <v>73</v>
      </c>
      <c r="G4811" s="107">
        <f>COUNTIF(Data_Eksportir!$H$2:$H$3401,A4811)</f>
        <v>0</v>
      </c>
      <c r="H4811" s="104" t="str">
        <f t="shared" si="527"/>
        <v>5 – 20</v>
      </c>
      <c r="I4811" s="104" t="str">
        <f t="shared" si="528"/>
        <v>Di bawah ambang nilai</v>
      </c>
      <c r="J4811" s="106">
        <f t="shared" si="529"/>
        <v>1590496.0048110001</v>
      </c>
      <c r="K4811" s="105">
        <f t="shared" si="530"/>
        <v>0</v>
      </c>
      <c r="L4811" s="106">
        <f t="shared" si="531"/>
        <v>0</v>
      </c>
    </row>
    <row r="4812" spans="1:12" x14ac:dyDescent="0.3">
      <c r="A4812" s="104" t="s">
        <v>9995</v>
      </c>
      <c r="B4812" s="104" t="s">
        <v>9996</v>
      </c>
      <c r="C4812" s="105">
        <v>103443</v>
      </c>
      <c r="D4812" s="105">
        <v>676180</v>
      </c>
      <c r="E4812" s="106">
        <f t="shared" si="525"/>
        <v>6.5367400404087279</v>
      </c>
      <c r="F4812" s="107">
        <f t="shared" si="526"/>
        <v>73</v>
      </c>
      <c r="G4812" s="107">
        <f>COUNTIF(Data_Eksportir!$H$2:$H$3401,A4812)</f>
        <v>0</v>
      </c>
      <c r="H4812" s="104" t="str">
        <f t="shared" si="527"/>
        <v>5 – 20</v>
      </c>
      <c r="I4812" s="104" t="str">
        <f t="shared" si="528"/>
        <v>Di bawah ambang nilai</v>
      </c>
      <c r="J4812" s="106">
        <f t="shared" si="529"/>
        <v>676180.00481199997</v>
      </c>
      <c r="K4812" s="105">
        <f t="shared" si="530"/>
        <v>0</v>
      </c>
      <c r="L4812" s="106">
        <f t="shared" si="531"/>
        <v>0</v>
      </c>
    </row>
    <row r="4813" spans="1:12" x14ac:dyDescent="0.3">
      <c r="A4813" s="104" t="s">
        <v>9997</v>
      </c>
      <c r="B4813" s="104" t="s">
        <v>9998</v>
      </c>
      <c r="C4813" s="105">
        <v>8716</v>
      </c>
      <c r="D4813" s="105">
        <v>31416</v>
      </c>
      <c r="E4813" s="106">
        <f t="shared" si="525"/>
        <v>3.6044056906837998</v>
      </c>
      <c r="F4813" s="107">
        <f t="shared" si="526"/>
        <v>73</v>
      </c>
      <c r="G4813" s="107">
        <f>COUNTIF(Data_Eksportir!$H$2:$H$3401,A4813)</f>
        <v>0</v>
      </c>
      <c r="H4813" s="104" t="str">
        <f t="shared" si="527"/>
        <v>1 – 5</v>
      </c>
      <c r="I4813" s="104" t="str">
        <f t="shared" si="528"/>
        <v>Di bawah ambang nilai</v>
      </c>
      <c r="J4813" s="106">
        <f t="shared" si="529"/>
        <v>31416.004813</v>
      </c>
      <c r="K4813" s="105">
        <f t="shared" si="530"/>
        <v>0</v>
      </c>
      <c r="L4813" s="106">
        <f t="shared" si="531"/>
        <v>0</v>
      </c>
    </row>
    <row r="4814" spans="1:12" x14ac:dyDescent="0.3">
      <c r="A4814" s="104" t="s">
        <v>9999</v>
      </c>
      <c r="B4814" s="104" t="s">
        <v>10000</v>
      </c>
      <c r="C4814" s="105">
        <v>140</v>
      </c>
      <c r="D4814" s="105">
        <v>520</v>
      </c>
      <c r="E4814" s="106">
        <f t="shared" si="525"/>
        <v>3.7142857142857144</v>
      </c>
      <c r="F4814" s="107">
        <f t="shared" si="526"/>
        <v>73</v>
      </c>
      <c r="G4814" s="107">
        <f>COUNTIF(Data_Eksportir!$H$2:$H$3401,A4814)</f>
        <v>0</v>
      </c>
      <c r="H4814" s="104" t="str">
        <f t="shared" si="527"/>
        <v>1 – 5</v>
      </c>
      <c r="I4814" s="104" t="str">
        <f t="shared" si="528"/>
        <v>Di bawah ambang nilai</v>
      </c>
      <c r="J4814" s="106">
        <f t="shared" si="529"/>
        <v>520.00481400000001</v>
      </c>
      <c r="K4814" s="105">
        <f t="shared" si="530"/>
        <v>0</v>
      </c>
      <c r="L4814" s="106">
        <f t="shared" si="531"/>
        <v>0</v>
      </c>
    </row>
    <row r="4815" spans="1:12" x14ac:dyDescent="0.3">
      <c r="A4815" s="104" t="s">
        <v>10001</v>
      </c>
      <c r="B4815" s="104" t="s">
        <v>10002</v>
      </c>
      <c r="C4815" s="105">
        <v>1219</v>
      </c>
      <c r="D4815" s="105">
        <v>109558</v>
      </c>
      <c r="E4815" s="106">
        <f t="shared" si="525"/>
        <v>89.875307629204272</v>
      </c>
      <c r="F4815" s="107">
        <f t="shared" si="526"/>
        <v>73</v>
      </c>
      <c r="G4815" s="107">
        <f>COUNTIF(Data_Eksportir!$H$2:$H$3401,A4815)</f>
        <v>0</v>
      </c>
      <c r="H4815" s="104" t="str">
        <f t="shared" si="527"/>
        <v>20 – 100</v>
      </c>
      <c r="I4815" s="104" t="str">
        <f t="shared" si="528"/>
        <v>Di bawah ambang nilai</v>
      </c>
      <c r="J4815" s="106">
        <f t="shared" si="529"/>
        <v>109558.00481499999</v>
      </c>
      <c r="K4815" s="105">
        <f t="shared" si="530"/>
        <v>0</v>
      </c>
      <c r="L4815" s="106">
        <f t="shared" si="531"/>
        <v>0</v>
      </c>
    </row>
    <row r="4816" spans="1:12" x14ac:dyDescent="0.3">
      <c r="A4816" s="104" t="s">
        <v>10003</v>
      </c>
      <c r="B4816" s="104" t="s">
        <v>10004</v>
      </c>
      <c r="C4816" s="105">
        <v>14200</v>
      </c>
      <c r="D4816" s="105">
        <v>35574</v>
      </c>
      <c r="E4816" s="106">
        <f t="shared" si="525"/>
        <v>2.5052112676056337</v>
      </c>
      <c r="F4816" s="107">
        <f t="shared" si="526"/>
        <v>73</v>
      </c>
      <c r="G4816" s="107">
        <f>COUNTIF(Data_Eksportir!$H$2:$H$3401,A4816)</f>
        <v>0</v>
      </c>
      <c r="H4816" s="104" t="str">
        <f t="shared" si="527"/>
        <v>1 – 5</v>
      </c>
      <c r="I4816" s="104" t="str">
        <f t="shared" si="528"/>
        <v>Di bawah ambang nilai</v>
      </c>
      <c r="J4816" s="106">
        <f t="shared" si="529"/>
        <v>35574.004816000001</v>
      </c>
      <c r="K4816" s="105">
        <f t="shared" si="530"/>
        <v>0</v>
      </c>
      <c r="L4816" s="106">
        <f t="shared" si="531"/>
        <v>0</v>
      </c>
    </row>
    <row r="4817" spans="1:12" x14ac:dyDescent="0.3">
      <c r="A4817" s="104" t="s">
        <v>10005</v>
      </c>
      <c r="B4817" s="104" t="s">
        <v>10006</v>
      </c>
      <c r="C4817" s="105">
        <v>149757</v>
      </c>
      <c r="D4817" s="105">
        <v>106522</v>
      </c>
      <c r="E4817" s="106">
        <f t="shared" si="525"/>
        <v>0.7112989709996862</v>
      </c>
      <c r="F4817" s="107">
        <f t="shared" si="526"/>
        <v>73</v>
      </c>
      <c r="G4817" s="107">
        <f>COUNTIF(Data_Eksportir!$H$2:$H$3401,A4817)</f>
        <v>0</v>
      </c>
      <c r="H4817" s="104" t="str">
        <f t="shared" si="527"/>
        <v>Di bawah 1</v>
      </c>
      <c r="I4817" s="104" t="str">
        <f t="shared" si="528"/>
        <v>Di bawah ambang nilai</v>
      </c>
      <c r="J4817" s="106">
        <f t="shared" si="529"/>
        <v>106522.00481699999</v>
      </c>
      <c r="K4817" s="105">
        <f t="shared" si="530"/>
        <v>0</v>
      </c>
      <c r="L4817" s="106">
        <f t="shared" si="531"/>
        <v>0</v>
      </c>
    </row>
    <row r="4818" spans="1:12" x14ac:dyDescent="0.3">
      <c r="A4818" s="104" t="s">
        <v>10007</v>
      </c>
      <c r="B4818" s="104" t="s">
        <v>10008</v>
      </c>
      <c r="C4818" s="105">
        <v>50</v>
      </c>
      <c r="D4818" s="105">
        <v>22</v>
      </c>
      <c r="E4818" s="106">
        <f t="shared" si="525"/>
        <v>0.44</v>
      </c>
      <c r="F4818" s="107">
        <f t="shared" si="526"/>
        <v>73</v>
      </c>
      <c r="G4818" s="107">
        <f>COUNTIF(Data_Eksportir!$H$2:$H$3401,A4818)</f>
        <v>0</v>
      </c>
      <c r="H4818" s="104" t="str">
        <f t="shared" si="527"/>
        <v>Di bawah 1</v>
      </c>
      <c r="I4818" s="104" t="str">
        <f t="shared" si="528"/>
        <v>Di bawah ambang nilai</v>
      </c>
      <c r="J4818" s="106">
        <f t="shared" si="529"/>
        <v>22.004818</v>
      </c>
      <c r="K4818" s="105">
        <f t="shared" si="530"/>
        <v>0</v>
      </c>
      <c r="L4818" s="106">
        <f t="shared" si="531"/>
        <v>0</v>
      </c>
    </row>
    <row r="4819" spans="1:12" x14ac:dyDescent="0.3">
      <c r="A4819" s="104" t="s">
        <v>10009</v>
      </c>
      <c r="B4819" s="104" t="s">
        <v>10010</v>
      </c>
      <c r="C4819" s="105">
        <v>12000</v>
      </c>
      <c r="D4819" s="105">
        <v>26800</v>
      </c>
      <c r="E4819" s="106">
        <f t="shared" si="525"/>
        <v>2.2333333333333334</v>
      </c>
      <c r="F4819" s="107">
        <f t="shared" si="526"/>
        <v>73</v>
      </c>
      <c r="G4819" s="107">
        <f>COUNTIF(Data_Eksportir!$H$2:$H$3401,A4819)</f>
        <v>0</v>
      </c>
      <c r="H4819" s="104" t="str">
        <f t="shared" si="527"/>
        <v>1 – 5</v>
      </c>
      <c r="I4819" s="104" t="str">
        <f t="shared" si="528"/>
        <v>Di bawah ambang nilai</v>
      </c>
      <c r="J4819" s="106">
        <f t="shared" si="529"/>
        <v>26800.004819000002</v>
      </c>
      <c r="K4819" s="105">
        <f t="shared" si="530"/>
        <v>0</v>
      </c>
      <c r="L4819" s="106">
        <f t="shared" si="531"/>
        <v>0</v>
      </c>
    </row>
    <row r="4820" spans="1:12" x14ac:dyDescent="0.3">
      <c r="A4820" s="104" t="s">
        <v>10011</v>
      </c>
      <c r="B4820" s="104" t="s">
        <v>10012</v>
      </c>
      <c r="C4820" s="105">
        <v>294440</v>
      </c>
      <c r="D4820" s="105">
        <v>1170512</v>
      </c>
      <c r="E4820" s="106">
        <f t="shared" si="525"/>
        <v>3.9753837793778017</v>
      </c>
      <c r="F4820" s="107">
        <f t="shared" si="526"/>
        <v>73</v>
      </c>
      <c r="G4820" s="107">
        <f>COUNTIF(Data_Eksportir!$H$2:$H$3401,A4820)</f>
        <v>0</v>
      </c>
      <c r="H4820" s="104" t="str">
        <f t="shared" si="527"/>
        <v>1 – 5</v>
      </c>
      <c r="I4820" s="104" t="str">
        <f t="shared" si="528"/>
        <v>Di bawah ambang nilai</v>
      </c>
      <c r="J4820" s="106">
        <f t="shared" si="529"/>
        <v>1170512.0048199999</v>
      </c>
      <c r="K4820" s="105">
        <f t="shared" si="530"/>
        <v>0</v>
      </c>
      <c r="L4820" s="106">
        <f t="shared" si="531"/>
        <v>0</v>
      </c>
    </row>
    <row r="4821" spans="1:12" x14ac:dyDescent="0.3">
      <c r="A4821" s="104" t="s">
        <v>10013</v>
      </c>
      <c r="B4821" s="104" t="s">
        <v>10014</v>
      </c>
      <c r="C4821" s="105">
        <v>57743480</v>
      </c>
      <c r="D4821" s="105">
        <v>62540498</v>
      </c>
      <c r="E4821" s="106">
        <f t="shared" si="525"/>
        <v>1.0830746259144755</v>
      </c>
      <c r="F4821" s="107">
        <f t="shared" si="526"/>
        <v>73</v>
      </c>
      <c r="G4821" s="107">
        <f>COUNTIF(Data_Eksportir!$H$2:$H$3401,A4821)</f>
        <v>0</v>
      </c>
      <c r="H4821" s="104" t="str">
        <f t="shared" si="527"/>
        <v>1 – 5</v>
      </c>
      <c r="I4821" s="104" t="str">
        <f t="shared" si="528"/>
        <v>Belum terwakili</v>
      </c>
      <c r="J4821" s="106">
        <f t="shared" si="529"/>
        <v>62540498.004821002</v>
      </c>
      <c r="K4821" s="105">
        <f t="shared" si="530"/>
        <v>62540498</v>
      </c>
      <c r="L4821" s="106">
        <f t="shared" si="531"/>
        <v>62540498.004821002</v>
      </c>
    </row>
    <row r="4822" spans="1:12" x14ac:dyDescent="0.3">
      <c r="A4822" s="104" t="s">
        <v>10015</v>
      </c>
      <c r="B4822" s="104" t="s">
        <v>10016</v>
      </c>
      <c r="C4822" s="105">
        <v>2970</v>
      </c>
      <c r="D4822" s="105">
        <v>84000</v>
      </c>
      <c r="E4822" s="106">
        <f t="shared" si="525"/>
        <v>28.282828282828284</v>
      </c>
      <c r="F4822" s="107">
        <f t="shared" si="526"/>
        <v>73</v>
      </c>
      <c r="G4822" s="107">
        <f>COUNTIF(Data_Eksportir!$H$2:$H$3401,A4822)</f>
        <v>0</v>
      </c>
      <c r="H4822" s="104" t="str">
        <f t="shared" si="527"/>
        <v>20 – 100</v>
      </c>
      <c r="I4822" s="104" t="str">
        <f t="shared" si="528"/>
        <v>Di bawah ambang nilai</v>
      </c>
      <c r="J4822" s="106">
        <f t="shared" si="529"/>
        <v>84000.004822000003</v>
      </c>
      <c r="K4822" s="105">
        <f t="shared" si="530"/>
        <v>0</v>
      </c>
      <c r="L4822" s="106">
        <f t="shared" si="531"/>
        <v>0</v>
      </c>
    </row>
    <row r="4823" spans="1:12" x14ac:dyDescent="0.3">
      <c r="A4823" s="104" t="s">
        <v>10017</v>
      </c>
      <c r="B4823" s="104" t="s">
        <v>10018</v>
      </c>
      <c r="C4823" s="105">
        <v>4563</v>
      </c>
      <c r="D4823" s="105">
        <v>2860</v>
      </c>
      <c r="E4823" s="106">
        <f t="shared" si="525"/>
        <v>0.62678062678062674</v>
      </c>
      <c r="F4823" s="107">
        <f t="shared" si="526"/>
        <v>73</v>
      </c>
      <c r="G4823" s="107">
        <f>COUNTIF(Data_Eksportir!$H$2:$H$3401,A4823)</f>
        <v>0</v>
      </c>
      <c r="H4823" s="104" t="str">
        <f t="shared" si="527"/>
        <v>Di bawah 1</v>
      </c>
      <c r="I4823" s="104" t="str">
        <f t="shared" si="528"/>
        <v>Di bawah ambang nilai</v>
      </c>
      <c r="J4823" s="106">
        <f t="shared" si="529"/>
        <v>2860.0048230000002</v>
      </c>
      <c r="K4823" s="105">
        <f t="shared" si="530"/>
        <v>0</v>
      </c>
      <c r="L4823" s="106">
        <f t="shared" si="531"/>
        <v>0</v>
      </c>
    </row>
    <row r="4824" spans="1:12" x14ac:dyDescent="0.3">
      <c r="A4824" s="104" t="s">
        <v>10019</v>
      </c>
      <c r="B4824" s="104" t="s">
        <v>10020</v>
      </c>
      <c r="C4824" s="105">
        <v>46067985</v>
      </c>
      <c r="D4824" s="105">
        <v>99278852</v>
      </c>
      <c r="E4824" s="106">
        <f t="shared" si="525"/>
        <v>2.1550508883772537</v>
      </c>
      <c r="F4824" s="107">
        <f t="shared" si="526"/>
        <v>73</v>
      </c>
      <c r="G4824" s="107">
        <f>COUNTIF(Data_Eksportir!$H$2:$H$3401,A4824)</f>
        <v>0</v>
      </c>
      <c r="H4824" s="104" t="str">
        <f t="shared" si="527"/>
        <v>1 – 5</v>
      </c>
      <c r="I4824" s="104" t="str">
        <f t="shared" si="528"/>
        <v>Belum terwakili</v>
      </c>
      <c r="J4824" s="106">
        <f t="shared" si="529"/>
        <v>99278852.004823998</v>
      </c>
      <c r="K4824" s="105">
        <f t="shared" si="530"/>
        <v>99278852</v>
      </c>
      <c r="L4824" s="106">
        <f t="shared" si="531"/>
        <v>99278852.004823998</v>
      </c>
    </row>
    <row r="4825" spans="1:12" x14ac:dyDescent="0.3">
      <c r="A4825" s="104" t="s">
        <v>10021</v>
      </c>
      <c r="B4825" s="104" t="s">
        <v>10022</v>
      </c>
      <c r="C4825" s="105">
        <v>390010</v>
      </c>
      <c r="D4825" s="105">
        <v>322</v>
      </c>
      <c r="E4825" s="106">
        <f t="shared" si="525"/>
        <v>8.2561985590113077E-4</v>
      </c>
      <c r="F4825" s="107">
        <f t="shared" si="526"/>
        <v>73</v>
      </c>
      <c r="G4825" s="107">
        <f>COUNTIF(Data_Eksportir!$H$2:$H$3401,A4825)</f>
        <v>0</v>
      </c>
      <c r="H4825" s="104" t="str">
        <f t="shared" si="527"/>
        <v>Di bawah 1</v>
      </c>
      <c r="I4825" s="104" t="str">
        <f t="shared" si="528"/>
        <v>Di bawah ambang nilai</v>
      </c>
      <c r="J4825" s="106">
        <f t="shared" si="529"/>
        <v>322.00482499999998</v>
      </c>
      <c r="K4825" s="105">
        <f t="shared" si="530"/>
        <v>0</v>
      </c>
      <c r="L4825" s="106">
        <f t="shared" si="531"/>
        <v>0</v>
      </c>
    </row>
    <row r="4826" spans="1:12" x14ac:dyDescent="0.3">
      <c r="A4826" s="104" t="s">
        <v>10023</v>
      </c>
      <c r="B4826" s="104" t="s">
        <v>10024</v>
      </c>
      <c r="C4826" s="105">
        <v>614265</v>
      </c>
      <c r="D4826" s="105">
        <v>2387809</v>
      </c>
      <c r="E4826" s="106">
        <f t="shared" si="525"/>
        <v>3.8872620123236712</v>
      </c>
      <c r="F4826" s="107">
        <f t="shared" si="526"/>
        <v>73</v>
      </c>
      <c r="G4826" s="107">
        <f>COUNTIF(Data_Eksportir!$H$2:$H$3401,A4826)</f>
        <v>0</v>
      </c>
      <c r="H4826" s="104" t="str">
        <f t="shared" si="527"/>
        <v>1 – 5</v>
      </c>
      <c r="I4826" s="104" t="str">
        <f t="shared" si="528"/>
        <v>Di bawah ambang nilai</v>
      </c>
      <c r="J4826" s="106">
        <f t="shared" si="529"/>
        <v>2387809.004826</v>
      </c>
      <c r="K4826" s="105">
        <f t="shared" si="530"/>
        <v>0</v>
      </c>
      <c r="L4826" s="106">
        <f t="shared" si="531"/>
        <v>0</v>
      </c>
    </row>
    <row r="4827" spans="1:12" x14ac:dyDescent="0.3">
      <c r="A4827" s="104" t="s">
        <v>10025</v>
      </c>
      <c r="B4827" s="104" t="s">
        <v>10026</v>
      </c>
      <c r="C4827" s="105">
        <v>149280</v>
      </c>
      <c r="D4827" s="105">
        <v>101325</v>
      </c>
      <c r="E4827" s="106">
        <f t="shared" si="525"/>
        <v>0.678758038585209</v>
      </c>
      <c r="F4827" s="107">
        <f t="shared" si="526"/>
        <v>73</v>
      </c>
      <c r="G4827" s="107">
        <f>COUNTIF(Data_Eksportir!$H$2:$H$3401,A4827)</f>
        <v>0</v>
      </c>
      <c r="H4827" s="104" t="str">
        <f t="shared" si="527"/>
        <v>Di bawah 1</v>
      </c>
      <c r="I4827" s="104" t="str">
        <f t="shared" si="528"/>
        <v>Di bawah ambang nilai</v>
      </c>
      <c r="J4827" s="106">
        <f t="shared" si="529"/>
        <v>101325.004827</v>
      </c>
      <c r="K4827" s="105">
        <f t="shared" si="530"/>
        <v>0</v>
      </c>
      <c r="L4827" s="106">
        <f t="shared" si="531"/>
        <v>0</v>
      </c>
    </row>
    <row r="4828" spans="1:12" x14ac:dyDescent="0.3">
      <c r="A4828" s="104" t="s">
        <v>10027</v>
      </c>
      <c r="B4828" s="104" t="s">
        <v>10028</v>
      </c>
      <c r="C4828" s="105">
        <v>5671</v>
      </c>
      <c r="D4828" s="105">
        <v>5068</v>
      </c>
      <c r="E4828" s="106">
        <f t="shared" si="525"/>
        <v>0.89366954681713984</v>
      </c>
      <c r="F4828" s="107">
        <f t="shared" si="526"/>
        <v>73</v>
      </c>
      <c r="G4828" s="107">
        <f>COUNTIF(Data_Eksportir!$H$2:$H$3401,A4828)</f>
        <v>0</v>
      </c>
      <c r="H4828" s="104" t="str">
        <f t="shared" si="527"/>
        <v>Di bawah 1</v>
      </c>
      <c r="I4828" s="104" t="str">
        <f t="shared" si="528"/>
        <v>Di bawah ambang nilai</v>
      </c>
      <c r="J4828" s="106">
        <f t="shared" si="529"/>
        <v>5068.0048280000001</v>
      </c>
      <c r="K4828" s="105">
        <f t="shared" si="530"/>
        <v>0</v>
      </c>
      <c r="L4828" s="106">
        <f t="shared" si="531"/>
        <v>0</v>
      </c>
    </row>
    <row r="4829" spans="1:12" x14ac:dyDescent="0.3">
      <c r="A4829" s="104" t="s">
        <v>10029</v>
      </c>
      <c r="B4829" s="104" t="s">
        <v>10030</v>
      </c>
      <c r="C4829" s="105">
        <v>29</v>
      </c>
      <c r="D4829" s="105">
        <v>690</v>
      </c>
      <c r="E4829" s="106">
        <f t="shared" si="525"/>
        <v>23.793103448275861</v>
      </c>
      <c r="F4829" s="107">
        <f t="shared" si="526"/>
        <v>73</v>
      </c>
      <c r="G4829" s="107">
        <f>COUNTIF(Data_Eksportir!$H$2:$H$3401,A4829)</f>
        <v>0</v>
      </c>
      <c r="H4829" s="104" t="str">
        <f t="shared" si="527"/>
        <v>20 – 100</v>
      </c>
      <c r="I4829" s="104" t="str">
        <f t="shared" si="528"/>
        <v>Di bawah ambang nilai</v>
      </c>
      <c r="J4829" s="106">
        <f t="shared" si="529"/>
        <v>690.00482899999997</v>
      </c>
      <c r="K4829" s="105">
        <f t="shared" si="530"/>
        <v>0</v>
      </c>
      <c r="L4829" s="106">
        <f t="shared" si="531"/>
        <v>0</v>
      </c>
    </row>
    <row r="4830" spans="1:12" x14ac:dyDescent="0.3">
      <c r="A4830" s="104" t="s">
        <v>10031</v>
      </c>
      <c r="B4830" s="104" t="s">
        <v>10032</v>
      </c>
      <c r="C4830" s="105">
        <v>245760</v>
      </c>
      <c r="D4830" s="105">
        <v>117508</v>
      </c>
      <c r="E4830" s="106">
        <f t="shared" si="525"/>
        <v>0.47814127604166667</v>
      </c>
      <c r="F4830" s="107">
        <f t="shared" si="526"/>
        <v>73</v>
      </c>
      <c r="G4830" s="107">
        <f>COUNTIF(Data_Eksportir!$H$2:$H$3401,A4830)</f>
        <v>0</v>
      </c>
      <c r="H4830" s="104" t="str">
        <f t="shared" si="527"/>
        <v>Di bawah 1</v>
      </c>
      <c r="I4830" s="104" t="str">
        <f t="shared" si="528"/>
        <v>Di bawah ambang nilai</v>
      </c>
      <c r="J4830" s="106">
        <f t="shared" si="529"/>
        <v>117508.00483000001</v>
      </c>
      <c r="K4830" s="105">
        <f t="shared" si="530"/>
        <v>0</v>
      </c>
      <c r="L4830" s="106">
        <f t="shared" si="531"/>
        <v>0</v>
      </c>
    </row>
    <row r="4831" spans="1:12" x14ac:dyDescent="0.3">
      <c r="A4831" s="104" t="s">
        <v>10033</v>
      </c>
      <c r="B4831" s="104" t="s">
        <v>10034</v>
      </c>
      <c r="C4831" s="105">
        <v>49784</v>
      </c>
      <c r="D4831" s="105">
        <v>86072</v>
      </c>
      <c r="E4831" s="106">
        <f t="shared" si="525"/>
        <v>1.7289088863892013</v>
      </c>
      <c r="F4831" s="107">
        <f t="shared" si="526"/>
        <v>73</v>
      </c>
      <c r="G4831" s="107">
        <f>COUNTIF(Data_Eksportir!$H$2:$H$3401,A4831)</f>
        <v>0</v>
      </c>
      <c r="H4831" s="104" t="str">
        <f t="shared" si="527"/>
        <v>1 – 5</v>
      </c>
      <c r="I4831" s="104" t="str">
        <f t="shared" si="528"/>
        <v>Di bawah ambang nilai</v>
      </c>
      <c r="J4831" s="106">
        <f t="shared" si="529"/>
        <v>86072.004830999998</v>
      </c>
      <c r="K4831" s="105">
        <f t="shared" si="530"/>
        <v>0</v>
      </c>
      <c r="L4831" s="106">
        <f t="shared" si="531"/>
        <v>0</v>
      </c>
    </row>
    <row r="4832" spans="1:12" x14ac:dyDescent="0.3">
      <c r="A4832" s="104" t="s">
        <v>10035</v>
      </c>
      <c r="B4832" s="104" t="s">
        <v>10036</v>
      </c>
      <c r="C4832" s="105">
        <v>191017</v>
      </c>
      <c r="D4832" s="105">
        <v>233989</v>
      </c>
      <c r="E4832" s="106">
        <f t="shared" si="525"/>
        <v>1.2249642701958465</v>
      </c>
      <c r="F4832" s="107">
        <f t="shared" si="526"/>
        <v>73</v>
      </c>
      <c r="G4832" s="107">
        <f>COUNTIF(Data_Eksportir!$H$2:$H$3401,A4832)</f>
        <v>0</v>
      </c>
      <c r="H4832" s="104" t="str">
        <f t="shared" si="527"/>
        <v>1 – 5</v>
      </c>
      <c r="I4832" s="104" t="str">
        <f t="shared" si="528"/>
        <v>Di bawah ambang nilai</v>
      </c>
      <c r="J4832" s="106">
        <f t="shared" si="529"/>
        <v>233989.00483200001</v>
      </c>
      <c r="K4832" s="105">
        <f t="shared" si="530"/>
        <v>0</v>
      </c>
      <c r="L4832" s="106">
        <f t="shared" si="531"/>
        <v>0</v>
      </c>
    </row>
    <row r="4833" spans="1:12" x14ac:dyDescent="0.3">
      <c r="A4833" s="104" t="s">
        <v>10037</v>
      </c>
      <c r="B4833" s="104" t="s">
        <v>10038</v>
      </c>
      <c r="C4833" s="105">
        <v>531524</v>
      </c>
      <c r="D4833" s="105">
        <v>1364480</v>
      </c>
      <c r="E4833" s="106">
        <f t="shared" si="525"/>
        <v>2.5671089170009256</v>
      </c>
      <c r="F4833" s="107">
        <f t="shared" si="526"/>
        <v>73</v>
      </c>
      <c r="G4833" s="107">
        <f>COUNTIF(Data_Eksportir!$H$2:$H$3401,A4833)</f>
        <v>0</v>
      </c>
      <c r="H4833" s="104" t="str">
        <f t="shared" si="527"/>
        <v>1 – 5</v>
      </c>
      <c r="I4833" s="104" t="str">
        <f t="shared" si="528"/>
        <v>Di bawah ambang nilai</v>
      </c>
      <c r="J4833" s="106">
        <f t="shared" si="529"/>
        <v>1364480.004833</v>
      </c>
      <c r="K4833" s="105">
        <f t="shared" si="530"/>
        <v>0</v>
      </c>
      <c r="L4833" s="106">
        <f t="shared" si="531"/>
        <v>0</v>
      </c>
    </row>
    <row r="4834" spans="1:12" x14ac:dyDescent="0.3">
      <c r="A4834" s="104" t="s">
        <v>10039</v>
      </c>
      <c r="B4834" s="104" t="s">
        <v>10040</v>
      </c>
      <c r="C4834" s="105">
        <v>33234</v>
      </c>
      <c r="D4834" s="105">
        <v>49290</v>
      </c>
      <c r="E4834" s="106">
        <f t="shared" si="525"/>
        <v>1.4831196966961546</v>
      </c>
      <c r="F4834" s="107">
        <f t="shared" si="526"/>
        <v>73</v>
      </c>
      <c r="G4834" s="107">
        <f>COUNTIF(Data_Eksportir!$H$2:$H$3401,A4834)</f>
        <v>1</v>
      </c>
      <c r="H4834" s="104" t="str">
        <f t="shared" si="527"/>
        <v>1 – 5</v>
      </c>
      <c r="I4834" s="104" t="str">
        <f t="shared" si="528"/>
        <v>Di bawah ambang nilai</v>
      </c>
      <c r="J4834" s="106">
        <f t="shared" si="529"/>
        <v>49290.004833999999</v>
      </c>
      <c r="K4834" s="105">
        <f t="shared" si="530"/>
        <v>0</v>
      </c>
      <c r="L4834" s="106">
        <f t="shared" si="531"/>
        <v>0</v>
      </c>
    </row>
    <row r="4835" spans="1:12" x14ac:dyDescent="0.3">
      <c r="A4835" s="104" t="s">
        <v>10041</v>
      </c>
      <c r="B4835" s="104" t="s">
        <v>10042</v>
      </c>
      <c r="C4835" s="105">
        <v>2712</v>
      </c>
      <c r="D4835" s="105">
        <v>20930</v>
      </c>
      <c r="E4835" s="106">
        <f t="shared" si="525"/>
        <v>7.7175516224188794</v>
      </c>
      <c r="F4835" s="107">
        <f t="shared" si="526"/>
        <v>73</v>
      </c>
      <c r="G4835" s="107">
        <f>COUNTIF(Data_Eksportir!$H$2:$H$3401,A4835)</f>
        <v>0</v>
      </c>
      <c r="H4835" s="104" t="str">
        <f t="shared" si="527"/>
        <v>5 – 20</v>
      </c>
      <c r="I4835" s="104" t="str">
        <f t="shared" si="528"/>
        <v>Di bawah ambang nilai</v>
      </c>
      <c r="J4835" s="106">
        <f t="shared" si="529"/>
        <v>20930.004835</v>
      </c>
      <c r="K4835" s="105">
        <f t="shared" si="530"/>
        <v>0</v>
      </c>
      <c r="L4835" s="106">
        <f t="shared" si="531"/>
        <v>0</v>
      </c>
    </row>
    <row r="4836" spans="1:12" x14ac:dyDescent="0.3">
      <c r="A4836" s="104" t="s">
        <v>10043</v>
      </c>
      <c r="B4836" s="104" t="s">
        <v>10044</v>
      </c>
      <c r="C4836" s="105">
        <v>11153380</v>
      </c>
      <c r="D4836" s="105">
        <v>9417594</v>
      </c>
      <c r="E4836" s="106">
        <f t="shared" si="525"/>
        <v>0.84437130269030558</v>
      </c>
      <c r="F4836" s="107">
        <f t="shared" si="526"/>
        <v>73</v>
      </c>
      <c r="G4836" s="107">
        <f>COUNTIF(Data_Eksportir!$H$2:$H$3401,A4836)</f>
        <v>0</v>
      </c>
      <c r="H4836" s="104" t="str">
        <f t="shared" si="527"/>
        <v>Di bawah 1</v>
      </c>
      <c r="I4836" s="104" t="str">
        <f t="shared" si="528"/>
        <v>Di bawah ambang nilai</v>
      </c>
      <c r="J4836" s="106">
        <f t="shared" si="529"/>
        <v>9417594.0048360005</v>
      </c>
      <c r="K4836" s="105">
        <f t="shared" si="530"/>
        <v>0</v>
      </c>
      <c r="L4836" s="106">
        <f t="shared" si="531"/>
        <v>0</v>
      </c>
    </row>
    <row r="4837" spans="1:12" x14ac:dyDescent="0.3">
      <c r="A4837" s="104" t="s">
        <v>10045</v>
      </c>
      <c r="B4837" s="104" t="s">
        <v>10046</v>
      </c>
      <c r="C4837" s="105">
        <v>82</v>
      </c>
      <c r="D4837" s="105">
        <v>22288</v>
      </c>
      <c r="E4837" s="106">
        <f t="shared" si="525"/>
        <v>271.80487804878049</v>
      </c>
      <c r="F4837" s="107">
        <f t="shared" si="526"/>
        <v>73</v>
      </c>
      <c r="G4837" s="107">
        <f>COUNTIF(Data_Eksportir!$H$2:$H$3401,A4837)</f>
        <v>0</v>
      </c>
      <c r="H4837" s="104" t="str">
        <f t="shared" si="527"/>
        <v>100 ke atas</v>
      </c>
      <c r="I4837" s="104" t="str">
        <f t="shared" si="528"/>
        <v>Di bawah ambang nilai</v>
      </c>
      <c r="J4837" s="106">
        <f t="shared" si="529"/>
        <v>22288.004837</v>
      </c>
      <c r="K4837" s="105">
        <f t="shared" si="530"/>
        <v>0</v>
      </c>
      <c r="L4837" s="106">
        <f t="shared" si="531"/>
        <v>0</v>
      </c>
    </row>
    <row r="4838" spans="1:12" x14ac:dyDescent="0.3">
      <c r="A4838" s="104" t="s">
        <v>10047</v>
      </c>
      <c r="B4838" s="104" t="s">
        <v>10048</v>
      </c>
      <c r="C4838" s="105">
        <v>1226896</v>
      </c>
      <c r="D4838" s="105">
        <v>2812312</v>
      </c>
      <c r="E4838" s="106">
        <f t="shared" si="525"/>
        <v>2.292217107236473</v>
      </c>
      <c r="F4838" s="107">
        <f t="shared" si="526"/>
        <v>73</v>
      </c>
      <c r="G4838" s="107">
        <f>COUNTIF(Data_Eksportir!$H$2:$H$3401,A4838)</f>
        <v>0</v>
      </c>
      <c r="H4838" s="104" t="str">
        <f t="shared" si="527"/>
        <v>1 – 5</v>
      </c>
      <c r="I4838" s="104" t="str">
        <f t="shared" si="528"/>
        <v>Di bawah ambang nilai</v>
      </c>
      <c r="J4838" s="106">
        <f t="shared" si="529"/>
        <v>2812312.0048380001</v>
      </c>
      <c r="K4838" s="105">
        <f t="shared" si="530"/>
        <v>0</v>
      </c>
      <c r="L4838" s="106">
        <f t="shared" si="531"/>
        <v>0</v>
      </c>
    </row>
    <row r="4839" spans="1:12" x14ac:dyDescent="0.3">
      <c r="A4839" s="104" t="s">
        <v>10049</v>
      </c>
      <c r="B4839" s="104" t="s">
        <v>10050</v>
      </c>
      <c r="C4839" s="105">
        <v>43029</v>
      </c>
      <c r="D4839" s="105">
        <v>148682</v>
      </c>
      <c r="E4839" s="106">
        <f t="shared" si="525"/>
        <v>3.4553905505589255</v>
      </c>
      <c r="F4839" s="107">
        <f t="shared" si="526"/>
        <v>73</v>
      </c>
      <c r="G4839" s="107">
        <f>COUNTIF(Data_Eksportir!$H$2:$H$3401,A4839)</f>
        <v>0</v>
      </c>
      <c r="H4839" s="104" t="str">
        <f t="shared" si="527"/>
        <v>1 – 5</v>
      </c>
      <c r="I4839" s="104" t="str">
        <f t="shared" si="528"/>
        <v>Di bawah ambang nilai</v>
      </c>
      <c r="J4839" s="106">
        <f t="shared" si="529"/>
        <v>148682.004839</v>
      </c>
      <c r="K4839" s="105">
        <f t="shared" si="530"/>
        <v>0</v>
      </c>
      <c r="L4839" s="106">
        <f t="shared" si="531"/>
        <v>0</v>
      </c>
    </row>
    <row r="4840" spans="1:12" x14ac:dyDescent="0.3">
      <c r="A4840" s="104" t="s">
        <v>10051</v>
      </c>
      <c r="B4840" s="104" t="s">
        <v>10052</v>
      </c>
      <c r="C4840" s="105">
        <v>963065</v>
      </c>
      <c r="D4840" s="105">
        <v>2294434</v>
      </c>
      <c r="E4840" s="106">
        <f t="shared" si="525"/>
        <v>2.382429015694683</v>
      </c>
      <c r="F4840" s="107">
        <f t="shared" si="526"/>
        <v>73</v>
      </c>
      <c r="G4840" s="107">
        <f>COUNTIF(Data_Eksportir!$H$2:$H$3401,A4840)</f>
        <v>0</v>
      </c>
      <c r="H4840" s="104" t="str">
        <f t="shared" si="527"/>
        <v>1 – 5</v>
      </c>
      <c r="I4840" s="104" t="str">
        <f t="shared" si="528"/>
        <v>Di bawah ambang nilai</v>
      </c>
      <c r="J4840" s="106">
        <f t="shared" si="529"/>
        <v>2294434.0048400001</v>
      </c>
      <c r="K4840" s="105">
        <f t="shared" si="530"/>
        <v>0</v>
      </c>
      <c r="L4840" s="106">
        <f t="shared" si="531"/>
        <v>0</v>
      </c>
    </row>
    <row r="4841" spans="1:12" x14ac:dyDescent="0.3">
      <c r="A4841" s="104" t="s">
        <v>10053</v>
      </c>
      <c r="B4841" s="104" t="s">
        <v>10054</v>
      </c>
      <c r="C4841" s="105">
        <v>57</v>
      </c>
      <c r="D4841" s="105">
        <v>423</v>
      </c>
      <c r="E4841" s="106">
        <f t="shared" si="525"/>
        <v>7.4210526315789478</v>
      </c>
      <c r="F4841" s="107">
        <f t="shared" si="526"/>
        <v>73</v>
      </c>
      <c r="G4841" s="107">
        <f>COUNTIF(Data_Eksportir!$H$2:$H$3401,A4841)</f>
        <v>0</v>
      </c>
      <c r="H4841" s="104" t="str">
        <f t="shared" si="527"/>
        <v>5 – 20</v>
      </c>
      <c r="I4841" s="104" t="str">
        <f t="shared" si="528"/>
        <v>Di bawah ambang nilai</v>
      </c>
      <c r="J4841" s="106">
        <f t="shared" si="529"/>
        <v>423.004841</v>
      </c>
      <c r="K4841" s="105">
        <f t="shared" si="530"/>
        <v>0</v>
      </c>
      <c r="L4841" s="106">
        <f t="shared" si="531"/>
        <v>0</v>
      </c>
    </row>
    <row r="4842" spans="1:12" x14ac:dyDescent="0.3">
      <c r="A4842" s="104" t="s">
        <v>10055</v>
      </c>
      <c r="B4842" s="104" t="s">
        <v>10056</v>
      </c>
      <c r="C4842" s="105">
        <v>100</v>
      </c>
      <c r="D4842" s="105">
        <v>702</v>
      </c>
      <c r="E4842" s="106">
        <f t="shared" si="525"/>
        <v>7.02</v>
      </c>
      <c r="F4842" s="107">
        <f t="shared" si="526"/>
        <v>73</v>
      </c>
      <c r="G4842" s="107">
        <f>COUNTIF(Data_Eksportir!$H$2:$H$3401,A4842)</f>
        <v>0</v>
      </c>
      <c r="H4842" s="104" t="str">
        <f t="shared" si="527"/>
        <v>5 – 20</v>
      </c>
      <c r="I4842" s="104" t="str">
        <f t="shared" si="528"/>
        <v>Di bawah ambang nilai</v>
      </c>
      <c r="J4842" s="106">
        <f t="shared" si="529"/>
        <v>702.00484200000005</v>
      </c>
      <c r="K4842" s="105">
        <f t="shared" si="530"/>
        <v>0</v>
      </c>
      <c r="L4842" s="106">
        <f t="shared" si="531"/>
        <v>0</v>
      </c>
    </row>
    <row r="4843" spans="1:12" x14ac:dyDescent="0.3">
      <c r="A4843" s="104" t="s">
        <v>10057</v>
      </c>
      <c r="B4843" s="104" t="s">
        <v>10058</v>
      </c>
      <c r="C4843" s="105">
        <v>1348106</v>
      </c>
      <c r="D4843" s="105">
        <v>3623930</v>
      </c>
      <c r="E4843" s="106">
        <f t="shared" si="525"/>
        <v>2.6881639871048715</v>
      </c>
      <c r="F4843" s="107">
        <f t="shared" si="526"/>
        <v>73</v>
      </c>
      <c r="G4843" s="107">
        <f>COUNTIF(Data_Eksportir!$H$2:$H$3401,A4843)</f>
        <v>0</v>
      </c>
      <c r="H4843" s="104" t="str">
        <f t="shared" si="527"/>
        <v>1 – 5</v>
      </c>
      <c r="I4843" s="104" t="str">
        <f t="shared" si="528"/>
        <v>Di bawah ambang nilai</v>
      </c>
      <c r="J4843" s="106">
        <f t="shared" si="529"/>
        <v>3623930.0048429999</v>
      </c>
      <c r="K4843" s="105">
        <f t="shared" si="530"/>
        <v>0</v>
      </c>
      <c r="L4843" s="106">
        <f t="shared" si="531"/>
        <v>0</v>
      </c>
    </row>
    <row r="4844" spans="1:12" x14ac:dyDescent="0.3">
      <c r="A4844" s="104" t="s">
        <v>10059</v>
      </c>
      <c r="B4844" s="104" t="s">
        <v>10060</v>
      </c>
      <c r="C4844" s="105">
        <v>37751</v>
      </c>
      <c r="D4844" s="105">
        <v>79213</v>
      </c>
      <c r="E4844" s="106">
        <f t="shared" si="525"/>
        <v>2.0983020317342587</v>
      </c>
      <c r="F4844" s="107">
        <f t="shared" si="526"/>
        <v>73</v>
      </c>
      <c r="G4844" s="107">
        <f>COUNTIF(Data_Eksportir!$H$2:$H$3401,A4844)</f>
        <v>0</v>
      </c>
      <c r="H4844" s="104" t="str">
        <f t="shared" si="527"/>
        <v>1 – 5</v>
      </c>
      <c r="I4844" s="104" t="str">
        <f t="shared" si="528"/>
        <v>Di bawah ambang nilai</v>
      </c>
      <c r="J4844" s="106">
        <f t="shared" si="529"/>
        <v>79213.004843999996</v>
      </c>
      <c r="K4844" s="105">
        <f t="shared" si="530"/>
        <v>0</v>
      </c>
      <c r="L4844" s="106">
        <f t="shared" si="531"/>
        <v>0</v>
      </c>
    </row>
    <row r="4845" spans="1:12" x14ac:dyDescent="0.3">
      <c r="A4845" s="104" t="s">
        <v>10061</v>
      </c>
      <c r="B4845" s="104" t="s">
        <v>10062</v>
      </c>
      <c r="C4845" s="105">
        <v>885930</v>
      </c>
      <c r="D4845" s="105">
        <v>1915465</v>
      </c>
      <c r="E4845" s="106">
        <f t="shared" si="525"/>
        <v>2.1620951993949862</v>
      </c>
      <c r="F4845" s="107">
        <f t="shared" si="526"/>
        <v>73</v>
      </c>
      <c r="G4845" s="107">
        <f>COUNTIF(Data_Eksportir!$H$2:$H$3401,A4845)</f>
        <v>0</v>
      </c>
      <c r="H4845" s="104" t="str">
        <f t="shared" si="527"/>
        <v>1 – 5</v>
      </c>
      <c r="I4845" s="104" t="str">
        <f t="shared" si="528"/>
        <v>Di bawah ambang nilai</v>
      </c>
      <c r="J4845" s="106">
        <f t="shared" si="529"/>
        <v>1915465.0048450001</v>
      </c>
      <c r="K4845" s="105">
        <f t="shared" si="530"/>
        <v>0</v>
      </c>
      <c r="L4845" s="106">
        <f t="shared" si="531"/>
        <v>0</v>
      </c>
    </row>
    <row r="4846" spans="1:12" x14ac:dyDescent="0.3">
      <c r="A4846" s="104" t="s">
        <v>10063</v>
      </c>
      <c r="B4846" s="104" t="s">
        <v>10064</v>
      </c>
      <c r="C4846" s="105">
        <v>110</v>
      </c>
      <c r="D4846" s="105">
        <v>200</v>
      </c>
      <c r="E4846" s="106">
        <f t="shared" si="525"/>
        <v>1.8181818181818181</v>
      </c>
      <c r="F4846" s="107">
        <f t="shared" si="526"/>
        <v>73</v>
      </c>
      <c r="G4846" s="107">
        <f>COUNTIF(Data_Eksportir!$H$2:$H$3401,A4846)</f>
        <v>0</v>
      </c>
      <c r="H4846" s="104" t="str">
        <f t="shared" si="527"/>
        <v>1 – 5</v>
      </c>
      <c r="I4846" s="104" t="str">
        <f t="shared" si="528"/>
        <v>Di bawah ambang nilai</v>
      </c>
      <c r="J4846" s="106">
        <f t="shared" si="529"/>
        <v>200.00484599999999</v>
      </c>
      <c r="K4846" s="105">
        <f t="shared" si="530"/>
        <v>0</v>
      </c>
      <c r="L4846" s="106">
        <f t="shared" si="531"/>
        <v>0</v>
      </c>
    </row>
    <row r="4847" spans="1:12" x14ac:dyDescent="0.3">
      <c r="A4847" s="104" t="s">
        <v>10065</v>
      </c>
      <c r="B4847" s="104" t="s">
        <v>10066</v>
      </c>
      <c r="C4847" s="105">
        <v>501766</v>
      </c>
      <c r="D4847" s="105">
        <v>1141263</v>
      </c>
      <c r="E4847" s="106">
        <f t="shared" si="525"/>
        <v>2.274492492516432</v>
      </c>
      <c r="F4847" s="107">
        <f t="shared" si="526"/>
        <v>73</v>
      </c>
      <c r="G4847" s="107">
        <f>COUNTIF(Data_Eksportir!$H$2:$H$3401,A4847)</f>
        <v>0</v>
      </c>
      <c r="H4847" s="104" t="str">
        <f t="shared" si="527"/>
        <v>1 – 5</v>
      </c>
      <c r="I4847" s="104" t="str">
        <f t="shared" si="528"/>
        <v>Di bawah ambang nilai</v>
      </c>
      <c r="J4847" s="106">
        <f t="shared" si="529"/>
        <v>1141263.0048469999</v>
      </c>
      <c r="K4847" s="105">
        <f t="shared" si="530"/>
        <v>0</v>
      </c>
      <c r="L4847" s="106">
        <f t="shared" si="531"/>
        <v>0</v>
      </c>
    </row>
    <row r="4848" spans="1:12" x14ac:dyDescent="0.3">
      <c r="A4848" s="104" t="s">
        <v>10067</v>
      </c>
      <c r="B4848" s="104" t="s">
        <v>10068</v>
      </c>
      <c r="C4848" s="105">
        <v>4686</v>
      </c>
      <c r="D4848" s="105">
        <v>1344</v>
      </c>
      <c r="E4848" s="106">
        <f t="shared" si="525"/>
        <v>0.28681177976952626</v>
      </c>
      <c r="F4848" s="107">
        <f t="shared" si="526"/>
        <v>73</v>
      </c>
      <c r="G4848" s="107">
        <f>COUNTIF(Data_Eksportir!$H$2:$H$3401,A4848)</f>
        <v>0</v>
      </c>
      <c r="H4848" s="104" t="str">
        <f t="shared" si="527"/>
        <v>Di bawah 1</v>
      </c>
      <c r="I4848" s="104" t="str">
        <f t="shared" si="528"/>
        <v>Di bawah ambang nilai</v>
      </c>
      <c r="J4848" s="106">
        <f t="shared" si="529"/>
        <v>1344.004848</v>
      </c>
      <c r="K4848" s="105">
        <f t="shared" si="530"/>
        <v>0</v>
      </c>
      <c r="L4848" s="106">
        <f t="shared" si="531"/>
        <v>0</v>
      </c>
    </row>
    <row r="4849" spans="1:12" x14ac:dyDescent="0.3">
      <c r="A4849" s="104" t="s">
        <v>10069</v>
      </c>
      <c r="B4849" s="104" t="s">
        <v>10070</v>
      </c>
      <c r="C4849" s="105">
        <v>615</v>
      </c>
      <c r="D4849" s="105">
        <v>1245</v>
      </c>
      <c r="E4849" s="106">
        <f t="shared" si="525"/>
        <v>2.024390243902439</v>
      </c>
      <c r="F4849" s="107">
        <f t="shared" si="526"/>
        <v>73</v>
      </c>
      <c r="G4849" s="107">
        <f>COUNTIF(Data_Eksportir!$H$2:$H$3401,A4849)</f>
        <v>0</v>
      </c>
      <c r="H4849" s="104" t="str">
        <f t="shared" si="527"/>
        <v>1 – 5</v>
      </c>
      <c r="I4849" s="104" t="str">
        <f t="shared" si="528"/>
        <v>Di bawah ambang nilai</v>
      </c>
      <c r="J4849" s="106">
        <f t="shared" si="529"/>
        <v>1245.0048489999999</v>
      </c>
      <c r="K4849" s="105">
        <f t="shared" si="530"/>
        <v>0</v>
      </c>
      <c r="L4849" s="106">
        <f t="shared" si="531"/>
        <v>0</v>
      </c>
    </row>
    <row r="4850" spans="1:12" x14ac:dyDescent="0.3">
      <c r="A4850" s="104" t="s">
        <v>10071</v>
      </c>
      <c r="B4850" s="104" t="s">
        <v>10072</v>
      </c>
      <c r="C4850" s="105">
        <v>12921</v>
      </c>
      <c r="D4850" s="105">
        <v>75600</v>
      </c>
      <c r="E4850" s="106">
        <f t="shared" si="525"/>
        <v>5.8509403296958435</v>
      </c>
      <c r="F4850" s="107">
        <f t="shared" si="526"/>
        <v>73</v>
      </c>
      <c r="G4850" s="107">
        <f>COUNTIF(Data_Eksportir!$H$2:$H$3401,A4850)</f>
        <v>0</v>
      </c>
      <c r="H4850" s="104" t="str">
        <f t="shared" si="527"/>
        <v>5 – 20</v>
      </c>
      <c r="I4850" s="104" t="str">
        <f t="shared" si="528"/>
        <v>Di bawah ambang nilai</v>
      </c>
      <c r="J4850" s="106">
        <f t="shared" si="529"/>
        <v>75600.004849999998</v>
      </c>
      <c r="K4850" s="105">
        <f t="shared" si="530"/>
        <v>0</v>
      </c>
      <c r="L4850" s="106">
        <f t="shared" si="531"/>
        <v>0</v>
      </c>
    </row>
    <row r="4851" spans="1:12" x14ac:dyDescent="0.3">
      <c r="A4851" s="104" t="s">
        <v>10073</v>
      </c>
      <c r="B4851" s="104" t="s">
        <v>10074</v>
      </c>
      <c r="C4851" s="105">
        <v>1426896</v>
      </c>
      <c r="D4851" s="105">
        <v>795210</v>
      </c>
      <c r="E4851" s="106">
        <f t="shared" si="525"/>
        <v>0.55730060214619703</v>
      </c>
      <c r="F4851" s="107">
        <f t="shared" si="526"/>
        <v>73</v>
      </c>
      <c r="G4851" s="107">
        <f>COUNTIF(Data_Eksportir!$H$2:$H$3401,A4851)</f>
        <v>0</v>
      </c>
      <c r="H4851" s="104" t="str">
        <f t="shared" si="527"/>
        <v>Di bawah 1</v>
      </c>
      <c r="I4851" s="104" t="str">
        <f t="shared" si="528"/>
        <v>Di bawah ambang nilai</v>
      </c>
      <c r="J4851" s="106">
        <f t="shared" si="529"/>
        <v>795210.00485100003</v>
      </c>
      <c r="K4851" s="105">
        <f t="shared" si="530"/>
        <v>0</v>
      </c>
      <c r="L4851" s="106">
        <f t="shared" si="531"/>
        <v>0</v>
      </c>
    </row>
    <row r="4852" spans="1:12" x14ac:dyDescent="0.3">
      <c r="A4852" s="104" t="s">
        <v>10075</v>
      </c>
      <c r="B4852" s="104" t="s">
        <v>10076</v>
      </c>
      <c r="C4852" s="105">
        <v>1053</v>
      </c>
      <c r="D4852" s="105">
        <v>3576</v>
      </c>
      <c r="E4852" s="106">
        <f t="shared" si="525"/>
        <v>3.3960113960113962</v>
      </c>
      <c r="F4852" s="107">
        <f t="shared" si="526"/>
        <v>73</v>
      </c>
      <c r="G4852" s="107">
        <f>COUNTIF(Data_Eksportir!$H$2:$H$3401,A4852)</f>
        <v>0</v>
      </c>
      <c r="H4852" s="104" t="str">
        <f t="shared" si="527"/>
        <v>1 – 5</v>
      </c>
      <c r="I4852" s="104" t="str">
        <f t="shared" si="528"/>
        <v>Di bawah ambang nilai</v>
      </c>
      <c r="J4852" s="106">
        <f t="shared" si="529"/>
        <v>3576.004852</v>
      </c>
      <c r="K4852" s="105">
        <f t="shared" si="530"/>
        <v>0</v>
      </c>
      <c r="L4852" s="106">
        <f t="shared" si="531"/>
        <v>0</v>
      </c>
    </row>
    <row r="4853" spans="1:12" x14ac:dyDescent="0.3">
      <c r="A4853" s="104" t="s">
        <v>10077</v>
      </c>
      <c r="B4853" s="104" t="s">
        <v>10078</v>
      </c>
      <c r="C4853" s="105">
        <v>80567</v>
      </c>
      <c r="D4853" s="105">
        <v>416990</v>
      </c>
      <c r="E4853" s="106">
        <f t="shared" si="525"/>
        <v>5.1756922809587049</v>
      </c>
      <c r="F4853" s="107">
        <f t="shared" si="526"/>
        <v>73</v>
      </c>
      <c r="G4853" s="107">
        <f>COUNTIF(Data_Eksportir!$H$2:$H$3401,A4853)</f>
        <v>0</v>
      </c>
      <c r="H4853" s="104" t="str">
        <f t="shared" si="527"/>
        <v>5 – 20</v>
      </c>
      <c r="I4853" s="104" t="str">
        <f t="shared" si="528"/>
        <v>Di bawah ambang nilai</v>
      </c>
      <c r="J4853" s="106">
        <f t="shared" si="529"/>
        <v>416990.00485299999</v>
      </c>
      <c r="K4853" s="105">
        <f t="shared" si="530"/>
        <v>0</v>
      </c>
      <c r="L4853" s="106">
        <f t="shared" si="531"/>
        <v>0</v>
      </c>
    </row>
    <row r="4854" spans="1:12" x14ac:dyDescent="0.3">
      <c r="A4854" s="104" t="s">
        <v>10079</v>
      </c>
      <c r="B4854" s="104" t="s">
        <v>10080</v>
      </c>
      <c r="C4854" s="105">
        <v>10904057</v>
      </c>
      <c r="D4854" s="105">
        <v>31502177</v>
      </c>
      <c r="E4854" s="106">
        <f t="shared" si="525"/>
        <v>2.8890326783875029</v>
      </c>
      <c r="F4854" s="107">
        <f t="shared" si="526"/>
        <v>73</v>
      </c>
      <c r="G4854" s="107">
        <f>COUNTIF(Data_Eksportir!$H$2:$H$3401,A4854)</f>
        <v>0</v>
      </c>
      <c r="H4854" s="104" t="str">
        <f t="shared" si="527"/>
        <v>1 – 5</v>
      </c>
      <c r="I4854" s="104" t="str">
        <f t="shared" si="528"/>
        <v>Belum terwakili</v>
      </c>
      <c r="J4854" s="106">
        <f t="shared" si="529"/>
        <v>31502177.004854001</v>
      </c>
      <c r="K4854" s="105">
        <f t="shared" si="530"/>
        <v>31502177</v>
      </c>
      <c r="L4854" s="106">
        <f t="shared" si="531"/>
        <v>31502177.004854001</v>
      </c>
    </row>
    <row r="4855" spans="1:12" x14ac:dyDescent="0.3">
      <c r="A4855" s="104" t="s">
        <v>10081</v>
      </c>
      <c r="B4855" s="104" t="s">
        <v>10082</v>
      </c>
      <c r="C4855" s="105">
        <v>123068</v>
      </c>
      <c r="D4855" s="105">
        <v>529787</v>
      </c>
      <c r="E4855" s="106">
        <f t="shared" si="525"/>
        <v>4.3048314752819579</v>
      </c>
      <c r="F4855" s="107">
        <f t="shared" si="526"/>
        <v>73</v>
      </c>
      <c r="G4855" s="107">
        <f>COUNTIF(Data_Eksportir!$H$2:$H$3401,A4855)</f>
        <v>1</v>
      </c>
      <c r="H4855" s="104" t="str">
        <f t="shared" si="527"/>
        <v>1 – 5</v>
      </c>
      <c r="I4855" s="104" t="str">
        <f t="shared" si="528"/>
        <v>Di bawah ambang nilai</v>
      </c>
      <c r="J4855" s="106">
        <f t="shared" si="529"/>
        <v>529787.00485499995</v>
      </c>
      <c r="K4855" s="105">
        <f t="shared" si="530"/>
        <v>0</v>
      </c>
      <c r="L4855" s="106">
        <f t="shared" si="531"/>
        <v>0</v>
      </c>
    </row>
    <row r="4856" spans="1:12" x14ac:dyDescent="0.3">
      <c r="A4856" s="104" t="s">
        <v>10083</v>
      </c>
      <c r="B4856" s="104" t="s">
        <v>10084</v>
      </c>
      <c r="C4856" s="105">
        <v>907034</v>
      </c>
      <c r="D4856" s="105">
        <v>4225934</v>
      </c>
      <c r="E4856" s="106">
        <f t="shared" si="525"/>
        <v>4.6590690095409872</v>
      </c>
      <c r="F4856" s="107">
        <f t="shared" si="526"/>
        <v>73</v>
      </c>
      <c r="G4856" s="107">
        <f>COUNTIF(Data_Eksportir!$H$2:$H$3401,A4856)</f>
        <v>0</v>
      </c>
      <c r="H4856" s="104" t="str">
        <f t="shared" si="527"/>
        <v>1 – 5</v>
      </c>
      <c r="I4856" s="104" t="str">
        <f t="shared" si="528"/>
        <v>Di bawah ambang nilai</v>
      </c>
      <c r="J4856" s="106">
        <f t="shared" si="529"/>
        <v>4225934.0048559997</v>
      </c>
      <c r="K4856" s="105">
        <f t="shared" si="530"/>
        <v>0</v>
      </c>
      <c r="L4856" s="106">
        <f t="shared" si="531"/>
        <v>0</v>
      </c>
    </row>
    <row r="4857" spans="1:12" x14ac:dyDescent="0.3">
      <c r="A4857" s="104" t="s">
        <v>10085</v>
      </c>
      <c r="B4857" s="104" t="s">
        <v>10086</v>
      </c>
      <c r="C4857" s="105">
        <v>31874</v>
      </c>
      <c r="D4857" s="105">
        <v>902176</v>
      </c>
      <c r="E4857" s="106">
        <f t="shared" si="525"/>
        <v>28.304448767020141</v>
      </c>
      <c r="F4857" s="107">
        <f t="shared" si="526"/>
        <v>73</v>
      </c>
      <c r="G4857" s="107">
        <f>COUNTIF(Data_Eksportir!$H$2:$H$3401,A4857)</f>
        <v>0</v>
      </c>
      <c r="H4857" s="104" t="str">
        <f t="shared" si="527"/>
        <v>20 – 100</v>
      </c>
      <c r="I4857" s="104" t="str">
        <f t="shared" si="528"/>
        <v>Di bawah ambang nilai</v>
      </c>
      <c r="J4857" s="106">
        <f t="shared" si="529"/>
        <v>902176.00485699996</v>
      </c>
      <c r="K4857" s="105">
        <f t="shared" si="530"/>
        <v>0</v>
      </c>
      <c r="L4857" s="106">
        <f t="shared" si="531"/>
        <v>0</v>
      </c>
    </row>
    <row r="4858" spans="1:12" x14ac:dyDescent="0.3">
      <c r="A4858" s="104" t="s">
        <v>10087</v>
      </c>
      <c r="B4858" s="104" t="s">
        <v>10088</v>
      </c>
      <c r="C4858" s="105">
        <v>23563</v>
      </c>
      <c r="D4858" s="105">
        <v>156013</v>
      </c>
      <c r="E4858" s="106">
        <f t="shared" si="525"/>
        <v>6.6211008784959473</v>
      </c>
      <c r="F4858" s="107">
        <f t="shared" si="526"/>
        <v>73</v>
      </c>
      <c r="G4858" s="107">
        <f>COUNTIF(Data_Eksportir!$H$2:$H$3401,A4858)</f>
        <v>0</v>
      </c>
      <c r="H4858" s="104" t="str">
        <f t="shared" si="527"/>
        <v>5 – 20</v>
      </c>
      <c r="I4858" s="104" t="str">
        <f t="shared" si="528"/>
        <v>Di bawah ambang nilai</v>
      </c>
      <c r="J4858" s="106">
        <f t="shared" si="529"/>
        <v>156013.004858</v>
      </c>
      <c r="K4858" s="105">
        <f t="shared" si="530"/>
        <v>0</v>
      </c>
      <c r="L4858" s="106">
        <f t="shared" si="531"/>
        <v>0</v>
      </c>
    </row>
    <row r="4859" spans="1:12" x14ac:dyDescent="0.3">
      <c r="A4859" s="104" t="s">
        <v>10089</v>
      </c>
      <c r="B4859" s="104" t="s">
        <v>10090</v>
      </c>
      <c r="C4859" s="105">
        <v>141587</v>
      </c>
      <c r="D4859" s="105">
        <v>1128899</v>
      </c>
      <c r="E4859" s="106">
        <f t="shared" si="525"/>
        <v>7.9731825661960487</v>
      </c>
      <c r="F4859" s="107">
        <f t="shared" si="526"/>
        <v>73</v>
      </c>
      <c r="G4859" s="107">
        <f>COUNTIF(Data_Eksportir!$H$2:$H$3401,A4859)</f>
        <v>0</v>
      </c>
      <c r="H4859" s="104" t="str">
        <f t="shared" si="527"/>
        <v>5 – 20</v>
      </c>
      <c r="I4859" s="104" t="str">
        <f t="shared" si="528"/>
        <v>Di bawah ambang nilai</v>
      </c>
      <c r="J4859" s="106">
        <f t="shared" si="529"/>
        <v>1128899.004859</v>
      </c>
      <c r="K4859" s="105">
        <f t="shared" si="530"/>
        <v>0</v>
      </c>
      <c r="L4859" s="106">
        <f t="shared" si="531"/>
        <v>0</v>
      </c>
    </row>
    <row r="4860" spans="1:12" x14ac:dyDescent="0.3">
      <c r="A4860" s="104" t="s">
        <v>10091</v>
      </c>
      <c r="B4860" s="104" t="s">
        <v>10092</v>
      </c>
      <c r="C4860" s="105">
        <v>54173</v>
      </c>
      <c r="D4860" s="105">
        <v>324</v>
      </c>
      <c r="E4860" s="106">
        <f t="shared" si="525"/>
        <v>5.9808391634208922E-3</v>
      </c>
      <c r="F4860" s="107">
        <f t="shared" si="526"/>
        <v>73</v>
      </c>
      <c r="G4860" s="107">
        <f>COUNTIF(Data_Eksportir!$H$2:$H$3401,A4860)</f>
        <v>0</v>
      </c>
      <c r="H4860" s="104" t="str">
        <f t="shared" si="527"/>
        <v>Di bawah 1</v>
      </c>
      <c r="I4860" s="104" t="str">
        <f t="shared" si="528"/>
        <v>Di bawah ambang nilai</v>
      </c>
      <c r="J4860" s="106">
        <f t="shared" si="529"/>
        <v>324.00486000000001</v>
      </c>
      <c r="K4860" s="105">
        <f t="shared" si="530"/>
        <v>0</v>
      </c>
      <c r="L4860" s="106">
        <f t="shared" si="531"/>
        <v>0</v>
      </c>
    </row>
    <row r="4861" spans="1:12" x14ac:dyDescent="0.3">
      <c r="A4861" s="104" t="s">
        <v>10093</v>
      </c>
      <c r="B4861" s="104" t="s">
        <v>10094</v>
      </c>
      <c r="C4861" s="105">
        <v>16194</v>
      </c>
      <c r="D4861" s="105">
        <v>162573</v>
      </c>
      <c r="E4861" s="106">
        <f t="shared" si="525"/>
        <v>10.039088551315302</v>
      </c>
      <c r="F4861" s="107">
        <f t="shared" si="526"/>
        <v>73</v>
      </c>
      <c r="G4861" s="107">
        <f>COUNTIF(Data_Eksportir!$H$2:$H$3401,A4861)</f>
        <v>0</v>
      </c>
      <c r="H4861" s="104" t="str">
        <f t="shared" si="527"/>
        <v>5 – 20</v>
      </c>
      <c r="I4861" s="104" t="str">
        <f t="shared" si="528"/>
        <v>Di bawah ambang nilai</v>
      </c>
      <c r="J4861" s="106">
        <f t="shared" si="529"/>
        <v>162573.00486099999</v>
      </c>
      <c r="K4861" s="105">
        <f t="shared" si="530"/>
        <v>0</v>
      </c>
      <c r="L4861" s="106">
        <f t="shared" si="531"/>
        <v>0</v>
      </c>
    </row>
    <row r="4862" spans="1:12" x14ac:dyDescent="0.3">
      <c r="A4862" s="104" t="s">
        <v>10095</v>
      </c>
      <c r="B4862" s="104" t="s">
        <v>10096</v>
      </c>
      <c r="C4862" s="105">
        <v>248523</v>
      </c>
      <c r="D4862" s="105">
        <v>1436035</v>
      </c>
      <c r="E4862" s="106">
        <f t="shared" si="525"/>
        <v>5.778278066818765</v>
      </c>
      <c r="F4862" s="107">
        <f t="shared" si="526"/>
        <v>73</v>
      </c>
      <c r="G4862" s="107">
        <f>COUNTIF(Data_Eksportir!$H$2:$H$3401,A4862)</f>
        <v>0</v>
      </c>
      <c r="H4862" s="104" t="str">
        <f t="shared" si="527"/>
        <v>5 – 20</v>
      </c>
      <c r="I4862" s="104" t="str">
        <f t="shared" si="528"/>
        <v>Di bawah ambang nilai</v>
      </c>
      <c r="J4862" s="106">
        <f t="shared" si="529"/>
        <v>1436035.004862</v>
      </c>
      <c r="K4862" s="105">
        <f t="shared" si="530"/>
        <v>0</v>
      </c>
      <c r="L4862" s="106">
        <f t="shared" si="531"/>
        <v>0</v>
      </c>
    </row>
    <row r="4863" spans="1:12" x14ac:dyDescent="0.3">
      <c r="A4863" s="104" t="s">
        <v>10097</v>
      </c>
      <c r="B4863" s="104" t="s">
        <v>10098</v>
      </c>
      <c r="C4863" s="105">
        <v>25284</v>
      </c>
      <c r="D4863" s="105">
        <v>121441</v>
      </c>
      <c r="E4863" s="106">
        <f t="shared" si="525"/>
        <v>4.8030770447713973</v>
      </c>
      <c r="F4863" s="107">
        <f t="shared" si="526"/>
        <v>73</v>
      </c>
      <c r="G4863" s="107">
        <f>COUNTIF(Data_Eksportir!$H$2:$H$3401,A4863)</f>
        <v>0</v>
      </c>
      <c r="H4863" s="104" t="str">
        <f t="shared" si="527"/>
        <v>1 – 5</v>
      </c>
      <c r="I4863" s="104" t="str">
        <f t="shared" si="528"/>
        <v>Di bawah ambang nilai</v>
      </c>
      <c r="J4863" s="106">
        <f t="shared" si="529"/>
        <v>121441.00486299999</v>
      </c>
      <c r="K4863" s="105">
        <f t="shared" si="530"/>
        <v>0</v>
      </c>
      <c r="L4863" s="106">
        <f t="shared" si="531"/>
        <v>0</v>
      </c>
    </row>
    <row r="4864" spans="1:12" x14ac:dyDescent="0.3">
      <c r="A4864" s="104" t="s">
        <v>10099</v>
      </c>
      <c r="B4864" s="104" t="s">
        <v>10100</v>
      </c>
      <c r="C4864" s="105">
        <v>543000</v>
      </c>
      <c r="D4864" s="105">
        <v>2422258</v>
      </c>
      <c r="E4864" s="106">
        <f t="shared" si="525"/>
        <v>4.4608802946593</v>
      </c>
      <c r="F4864" s="107">
        <f t="shared" si="526"/>
        <v>73</v>
      </c>
      <c r="G4864" s="107">
        <f>COUNTIF(Data_Eksportir!$H$2:$H$3401,A4864)</f>
        <v>0</v>
      </c>
      <c r="H4864" s="104" t="str">
        <f t="shared" si="527"/>
        <v>1 – 5</v>
      </c>
      <c r="I4864" s="104" t="str">
        <f t="shared" si="528"/>
        <v>Di bawah ambang nilai</v>
      </c>
      <c r="J4864" s="106">
        <f t="shared" si="529"/>
        <v>2422258.0048639998</v>
      </c>
      <c r="K4864" s="105">
        <f t="shared" si="530"/>
        <v>0</v>
      </c>
      <c r="L4864" s="106">
        <f t="shared" si="531"/>
        <v>0</v>
      </c>
    </row>
    <row r="4865" spans="1:12" x14ac:dyDescent="0.3">
      <c r="A4865" s="104" t="s">
        <v>10101</v>
      </c>
      <c r="B4865" s="104" t="s">
        <v>10102</v>
      </c>
      <c r="C4865" s="105">
        <v>434430</v>
      </c>
      <c r="D4865" s="105">
        <v>3322071</v>
      </c>
      <c r="E4865" s="106">
        <f t="shared" si="525"/>
        <v>7.6469649886057596</v>
      </c>
      <c r="F4865" s="107">
        <f t="shared" si="526"/>
        <v>73</v>
      </c>
      <c r="G4865" s="107">
        <f>COUNTIF(Data_Eksportir!$H$2:$H$3401,A4865)</f>
        <v>0</v>
      </c>
      <c r="H4865" s="104" t="str">
        <f t="shared" si="527"/>
        <v>5 – 20</v>
      </c>
      <c r="I4865" s="104" t="str">
        <f t="shared" si="528"/>
        <v>Di bawah ambang nilai</v>
      </c>
      <c r="J4865" s="106">
        <f t="shared" si="529"/>
        <v>3322071.004865</v>
      </c>
      <c r="K4865" s="105">
        <f t="shared" si="530"/>
        <v>0</v>
      </c>
      <c r="L4865" s="106">
        <f t="shared" si="531"/>
        <v>0</v>
      </c>
    </row>
    <row r="4866" spans="1:12" x14ac:dyDescent="0.3">
      <c r="A4866" s="104" t="s">
        <v>10103</v>
      </c>
      <c r="B4866" s="104" t="s">
        <v>10104</v>
      </c>
      <c r="C4866" s="105">
        <v>1290287</v>
      </c>
      <c r="D4866" s="105">
        <v>4370372</v>
      </c>
      <c r="E4866" s="106">
        <f t="shared" ref="E4866:E4929" si="532">IF(AND(ISNUMBER(C4866),C4866&gt;0),D4866/C4866,"")</f>
        <v>3.3871317001566319</v>
      </c>
      <c r="F4866" s="107">
        <f t="shared" ref="F4866:F4929" si="533">VALUE(LEFT(A4866,2))</f>
        <v>73</v>
      </c>
      <c r="G4866" s="107">
        <f>COUNTIF(Data_Eksportir!$H$2:$H$3401,A4866)</f>
        <v>0</v>
      </c>
      <c r="H4866" s="104" t="str">
        <f t="shared" ref="H4866:H4929" si="534">IF(E4866="","Tanpa data berat",IF(E4866&lt;1,"Di bawah 1",IF(E4866&lt;5,"1 – 5",IF(E4866&lt;20,"5 – 20",IF(E4866&lt;100,"20 – 100","100 ke atas")))))</f>
        <v>1 – 5</v>
      </c>
      <c r="I4866" s="104" t="str">
        <f t="shared" ref="I4866:I4929" si="535">IF(D4866&lt;p_nilai_besar,"Di bawah ambang nilai",IF(G4866=0,"Belum terwakili",IF(G4866&lt;=p_listing_rendah,"Keterwakilan rendah","Terwakili")))</f>
        <v>Di bawah ambang nilai</v>
      </c>
      <c r="J4866" s="106">
        <f t="shared" ref="J4866:J4929" si="536">D4866+ROW()/10^6</f>
        <v>4370372.0048660003</v>
      </c>
      <c r="K4866" s="105">
        <f t="shared" ref="K4866:K4929" si="537">IF(D4866&gt;=p_nilai_besar,D4866/(1+G4866),0)</f>
        <v>0</v>
      </c>
      <c r="L4866" s="106">
        <f t="shared" ref="L4866:L4929" si="538">IF(K4866&gt;0,K4866+ROW()/10^6,0)</f>
        <v>0</v>
      </c>
    </row>
    <row r="4867" spans="1:12" x14ac:dyDescent="0.3">
      <c r="A4867" s="104" t="s">
        <v>10105</v>
      </c>
      <c r="B4867" s="104" t="s">
        <v>10106</v>
      </c>
      <c r="C4867" s="105">
        <v>594</v>
      </c>
      <c r="D4867" s="105">
        <v>7322</v>
      </c>
      <c r="E4867" s="106">
        <f t="shared" si="532"/>
        <v>12.326599326599327</v>
      </c>
      <c r="F4867" s="107">
        <f t="shared" si="533"/>
        <v>73</v>
      </c>
      <c r="G4867" s="107">
        <f>COUNTIF(Data_Eksportir!$H$2:$H$3401,A4867)</f>
        <v>0</v>
      </c>
      <c r="H4867" s="104" t="str">
        <f t="shared" si="534"/>
        <v>5 – 20</v>
      </c>
      <c r="I4867" s="104" t="str">
        <f t="shared" si="535"/>
        <v>Di bawah ambang nilai</v>
      </c>
      <c r="J4867" s="106">
        <f t="shared" si="536"/>
        <v>7322.0048669999996</v>
      </c>
      <c r="K4867" s="105">
        <f t="shared" si="537"/>
        <v>0</v>
      </c>
      <c r="L4867" s="106">
        <f t="shared" si="538"/>
        <v>0</v>
      </c>
    </row>
    <row r="4868" spans="1:12" x14ac:dyDescent="0.3">
      <c r="A4868" s="104" t="s">
        <v>10107</v>
      </c>
      <c r="B4868" s="104" t="s">
        <v>10108</v>
      </c>
      <c r="C4868" s="105">
        <v>96982</v>
      </c>
      <c r="D4868" s="105">
        <v>1272451</v>
      </c>
      <c r="E4868" s="106">
        <f t="shared" si="532"/>
        <v>13.120486275803758</v>
      </c>
      <c r="F4868" s="107">
        <f t="shared" si="533"/>
        <v>73</v>
      </c>
      <c r="G4868" s="107">
        <f>COUNTIF(Data_Eksportir!$H$2:$H$3401,A4868)</f>
        <v>0</v>
      </c>
      <c r="H4868" s="104" t="str">
        <f t="shared" si="534"/>
        <v>5 – 20</v>
      </c>
      <c r="I4868" s="104" t="str">
        <f t="shared" si="535"/>
        <v>Di bawah ambang nilai</v>
      </c>
      <c r="J4868" s="106">
        <f t="shared" si="536"/>
        <v>1272451.004868</v>
      </c>
      <c r="K4868" s="105">
        <f t="shared" si="537"/>
        <v>0</v>
      </c>
      <c r="L4868" s="106">
        <f t="shared" si="538"/>
        <v>0</v>
      </c>
    </row>
    <row r="4869" spans="1:12" x14ac:dyDescent="0.3">
      <c r="A4869" s="104" t="s">
        <v>10109</v>
      </c>
      <c r="B4869" s="104" t="s">
        <v>10110</v>
      </c>
      <c r="C4869" s="105">
        <v>386417</v>
      </c>
      <c r="D4869" s="105">
        <v>4294314</v>
      </c>
      <c r="E4869" s="106">
        <f t="shared" si="532"/>
        <v>11.113160135294255</v>
      </c>
      <c r="F4869" s="107">
        <f t="shared" si="533"/>
        <v>73</v>
      </c>
      <c r="G4869" s="107">
        <f>COUNTIF(Data_Eksportir!$H$2:$H$3401,A4869)</f>
        <v>0</v>
      </c>
      <c r="H4869" s="104" t="str">
        <f t="shared" si="534"/>
        <v>5 – 20</v>
      </c>
      <c r="I4869" s="104" t="str">
        <f t="shared" si="535"/>
        <v>Di bawah ambang nilai</v>
      </c>
      <c r="J4869" s="106">
        <f t="shared" si="536"/>
        <v>4294314.0048690001</v>
      </c>
      <c r="K4869" s="105">
        <f t="shared" si="537"/>
        <v>0</v>
      </c>
      <c r="L4869" s="106">
        <f t="shared" si="538"/>
        <v>0</v>
      </c>
    </row>
    <row r="4870" spans="1:12" x14ac:dyDescent="0.3">
      <c r="A4870" s="104" t="s">
        <v>10111</v>
      </c>
      <c r="B4870" s="104" t="s">
        <v>10112</v>
      </c>
      <c r="C4870" s="105">
        <v>3970107</v>
      </c>
      <c r="D4870" s="105">
        <v>59368527</v>
      </c>
      <c r="E4870" s="106">
        <f t="shared" si="532"/>
        <v>14.953885877635036</v>
      </c>
      <c r="F4870" s="107">
        <f t="shared" si="533"/>
        <v>73</v>
      </c>
      <c r="G4870" s="107">
        <f>COUNTIF(Data_Eksportir!$H$2:$H$3401,A4870)</f>
        <v>0</v>
      </c>
      <c r="H4870" s="104" t="str">
        <f t="shared" si="534"/>
        <v>5 – 20</v>
      </c>
      <c r="I4870" s="104" t="str">
        <f t="shared" si="535"/>
        <v>Belum terwakili</v>
      </c>
      <c r="J4870" s="106">
        <f t="shared" si="536"/>
        <v>59368527.004869998</v>
      </c>
      <c r="K4870" s="105">
        <f t="shared" si="537"/>
        <v>59368527</v>
      </c>
      <c r="L4870" s="106">
        <f t="shared" si="538"/>
        <v>59368527.004869998</v>
      </c>
    </row>
    <row r="4871" spans="1:12" x14ac:dyDescent="0.3">
      <c r="A4871" s="104" t="s">
        <v>10113</v>
      </c>
      <c r="B4871" s="104" t="s">
        <v>10114</v>
      </c>
      <c r="C4871" s="105">
        <v>3623879</v>
      </c>
      <c r="D4871" s="105">
        <v>34969279</v>
      </c>
      <c r="E4871" s="106">
        <f t="shared" si="532"/>
        <v>9.6496817360623801</v>
      </c>
      <c r="F4871" s="107">
        <f t="shared" si="533"/>
        <v>73</v>
      </c>
      <c r="G4871" s="107">
        <f>COUNTIF(Data_Eksportir!$H$2:$H$3401,A4871)</f>
        <v>0</v>
      </c>
      <c r="H4871" s="104" t="str">
        <f t="shared" si="534"/>
        <v>5 – 20</v>
      </c>
      <c r="I4871" s="104" t="str">
        <f t="shared" si="535"/>
        <v>Belum terwakili</v>
      </c>
      <c r="J4871" s="106">
        <f t="shared" si="536"/>
        <v>34969279.004871003</v>
      </c>
      <c r="K4871" s="105">
        <f t="shared" si="537"/>
        <v>34969279</v>
      </c>
      <c r="L4871" s="106">
        <f t="shared" si="538"/>
        <v>34969279.004871003</v>
      </c>
    </row>
    <row r="4872" spans="1:12" x14ac:dyDescent="0.3">
      <c r="A4872" s="104" t="s">
        <v>10115</v>
      </c>
      <c r="B4872" s="104" t="s">
        <v>10116</v>
      </c>
      <c r="C4872" s="105">
        <v>287004</v>
      </c>
      <c r="D4872" s="105">
        <v>194121</v>
      </c>
      <c r="E4872" s="106">
        <f t="shared" si="532"/>
        <v>0.67637036417610907</v>
      </c>
      <c r="F4872" s="107">
        <f t="shared" si="533"/>
        <v>73</v>
      </c>
      <c r="G4872" s="107">
        <f>COUNTIF(Data_Eksportir!$H$2:$H$3401,A4872)</f>
        <v>0</v>
      </c>
      <c r="H4872" s="104" t="str">
        <f t="shared" si="534"/>
        <v>Di bawah 1</v>
      </c>
      <c r="I4872" s="104" t="str">
        <f t="shared" si="535"/>
        <v>Di bawah ambang nilai</v>
      </c>
      <c r="J4872" s="106">
        <f t="shared" si="536"/>
        <v>194121.00487199999</v>
      </c>
      <c r="K4872" s="105">
        <f t="shared" si="537"/>
        <v>0</v>
      </c>
      <c r="L4872" s="106">
        <f t="shared" si="538"/>
        <v>0</v>
      </c>
    </row>
    <row r="4873" spans="1:12" x14ac:dyDescent="0.3">
      <c r="A4873" s="104" t="s">
        <v>10117</v>
      </c>
      <c r="B4873" s="104" t="s">
        <v>10118</v>
      </c>
      <c r="C4873" s="105">
        <v>58343028</v>
      </c>
      <c r="D4873" s="105">
        <v>72291142</v>
      </c>
      <c r="E4873" s="106">
        <f t="shared" si="532"/>
        <v>1.2390707935145224</v>
      </c>
      <c r="F4873" s="107">
        <f t="shared" si="533"/>
        <v>73</v>
      </c>
      <c r="G4873" s="107">
        <f>COUNTIF(Data_Eksportir!$H$2:$H$3401,A4873)</f>
        <v>0</v>
      </c>
      <c r="H4873" s="104" t="str">
        <f t="shared" si="534"/>
        <v>1 – 5</v>
      </c>
      <c r="I4873" s="104" t="str">
        <f t="shared" si="535"/>
        <v>Belum terwakili</v>
      </c>
      <c r="J4873" s="106">
        <f t="shared" si="536"/>
        <v>72291142.004872993</v>
      </c>
      <c r="K4873" s="105">
        <f t="shared" si="537"/>
        <v>72291142</v>
      </c>
      <c r="L4873" s="106">
        <f t="shared" si="538"/>
        <v>72291142.004872993</v>
      </c>
    </row>
    <row r="4874" spans="1:12" x14ac:dyDescent="0.3">
      <c r="A4874" s="104" t="s">
        <v>10119</v>
      </c>
      <c r="B4874" s="104" t="s">
        <v>10120</v>
      </c>
      <c r="C4874" s="105">
        <v>14</v>
      </c>
      <c r="D4874" s="105">
        <v>119</v>
      </c>
      <c r="E4874" s="106">
        <f t="shared" si="532"/>
        <v>8.5</v>
      </c>
      <c r="F4874" s="107">
        <f t="shared" si="533"/>
        <v>73</v>
      </c>
      <c r="G4874" s="107">
        <f>COUNTIF(Data_Eksportir!$H$2:$H$3401,A4874)</f>
        <v>0</v>
      </c>
      <c r="H4874" s="104" t="str">
        <f t="shared" si="534"/>
        <v>5 – 20</v>
      </c>
      <c r="I4874" s="104" t="str">
        <f t="shared" si="535"/>
        <v>Di bawah ambang nilai</v>
      </c>
      <c r="J4874" s="106">
        <f t="shared" si="536"/>
        <v>119.004874</v>
      </c>
      <c r="K4874" s="105">
        <f t="shared" si="537"/>
        <v>0</v>
      </c>
      <c r="L4874" s="106">
        <f t="shared" si="538"/>
        <v>0</v>
      </c>
    </row>
    <row r="4875" spans="1:12" x14ac:dyDescent="0.3">
      <c r="A4875" s="104" t="s">
        <v>10121</v>
      </c>
      <c r="B4875" s="104" t="s">
        <v>10122</v>
      </c>
      <c r="C4875" s="105">
        <v>3785696</v>
      </c>
      <c r="D4875" s="105">
        <v>41452801</v>
      </c>
      <c r="E4875" s="106">
        <f t="shared" si="532"/>
        <v>10.949849380404554</v>
      </c>
      <c r="F4875" s="107">
        <f t="shared" si="533"/>
        <v>73</v>
      </c>
      <c r="G4875" s="107">
        <f>COUNTIF(Data_Eksportir!$H$2:$H$3401,A4875)</f>
        <v>0</v>
      </c>
      <c r="H4875" s="104" t="str">
        <f t="shared" si="534"/>
        <v>5 – 20</v>
      </c>
      <c r="I4875" s="104" t="str">
        <f t="shared" si="535"/>
        <v>Belum terwakili</v>
      </c>
      <c r="J4875" s="106">
        <f t="shared" si="536"/>
        <v>41452801.004874997</v>
      </c>
      <c r="K4875" s="105">
        <f t="shared" si="537"/>
        <v>41452801</v>
      </c>
      <c r="L4875" s="106">
        <f t="shared" si="538"/>
        <v>41452801.004874997</v>
      </c>
    </row>
    <row r="4876" spans="1:12" x14ac:dyDescent="0.3">
      <c r="A4876" s="104" t="s">
        <v>10123</v>
      </c>
      <c r="B4876" s="104" t="s">
        <v>10124</v>
      </c>
      <c r="C4876" s="105">
        <v>2319</v>
      </c>
      <c r="D4876" s="105">
        <v>1503</v>
      </c>
      <c r="E4876" s="106">
        <f t="shared" si="532"/>
        <v>0.64812419146183697</v>
      </c>
      <c r="F4876" s="107">
        <f t="shared" si="533"/>
        <v>73</v>
      </c>
      <c r="G4876" s="107">
        <f>COUNTIF(Data_Eksportir!$H$2:$H$3401,A4876)</f>
        <v>1</v>
      </c>
      <c r="H4876" s="104" t="str">
        <f t="shared" si="534"/>
        <v>Di bawah 1</v>
      </c>
      <c r="I4876" s="104" t="str">
        <f t="shared" si="535"/>
        <v>Di bawah ambang nilai</v>
      </c>
      <c r="J4876" s="106">
        <f t="shared" si="536"/>
        <v>1503.004876</v>
      </c>
      <c r="K4876" s="105">
        <f t="shared" si="537"/>
        <v>0</v>
      </c>
      <c r="L4876" s="106">
        <f t="shared" si="538"/>
        <v>0</v>
      </c>
    </row>
    <row r="4877" spans="1:12" x14ac:dyDescent="0.3">
      <c r="A4877" s="104" t="s">
        <v>10125</v>
      </c>
      <c r="B4877" s="104" t="s">
        <v>10126</v>
      </c>
      <c r="C4877" s="105">
        <v>92529</v>
      </c>
      <c r="D4877" s="105">
        <v>314541</v>
      </c>
      <c r="E4877" s="106">
        <f t="shared" si="532"/>
        <v>3.3993774924618227</v>
      </c>
      <c r="F4877" s="107">
        <f t="shared" si="533"/>
        <v>73</v>
      </c>
      <c r="G4877" s="107">
        <f>COUNTIF(Data_Eksportir!$H$2:$H$3401,A4877)</f>
        <v>0</v>
      </c>
      <c r="H4877" s="104" t="str">
        <f t="shared" si="534"/>
        <v>1 – 5</v>
      </c>
      <c r="I4877" s="104" t="str">
        <f t="shared" si="535"/>
        <v>Di bawah ambang nilai</v>
      </c>
      <c r="J4877" s="106">
        <f t="shared" si="536"/>
        <v>314541.004877</v>
      </c>
      <c r="K4877" s="105">
        <f t="shared" si="537"/>
        <v>0</v>
      </c>
      <c r="L4877" s="106">
        <f t="shared" si="538"/>
        <v>0</v>
      </c>
    </row>
    <row r="4878" spans="1:12" x14ac:dyDescent="0.3">
      <c r="A4878" s="104" t="s">
        <v>10127</v>
      </c>
      <c r="B4878" s="104" t="s">
        <v>10128</v>
      </c>
      <c r="C4878" s="105">
        <v>51919</v>
      </c>
      <c r="D4878" s="105">
        <v>145998</v>
      </c>
      <c r="E4878" s="106">
        <f t="shared" si="532"/>
        <v>2.8120341300872513</v>
      </c>
      <c r="F4878" s="107">
        <f t="shared" si="533"/>
        <v>73</v>
      </c>
      <c r="G4878" s="107">
        <f>COUNTIF(Data_Eksportir!$H$2:$H$3401,A4878)</f>
        <v>0</v>
      </c>
      <c r="H4878" s="104" t="str">
        <f t="shared" si="534"/>
        <v>1 – 5</v>
      </c>
      <c r="I4878" s="104" t="str">
        <f t="shared" si="535"/>
        <v>Di bawah ambang nilai</v>
      </c>
      <c r="J4878" s="106">
        <f t="shared" si="536"/>
        <v>145998.00487800001</v>
      </c>
      <c r="K4878" s="105">
        <f t="shared" si="537"/>
        <v>0</v>
      </c>
      <c r="L4878" s="106">
        <f t="shared" si="538"/>
        <v>0</v>
      </c>
    </row>
    <row r="4879" spans="1:12" x14ac:dyDescent="0.3">
      <c r="A4879" s="104" t="s">
        <v>10129</v>
      </c>
      <c r="B4879" s="104" t="s">
        <v>10130</v>
      </c>
      <c r="C4879" s="105">
        <v>36359066</v>
      </c>
      <c r="D4879" s="105">
        <v>88492435</v>
      </c>
      <c r="E4879" s="106">
        <f t="shared" si="532"/>
        <v>2.4338478606683682</v>
      </c>
      <c r="F4879" s="107">
        <f t="shared" si="533"/>
        <v>73</v>
      </c>
      <c r="G4879" s="107">
        <f>COUNTIF(Data_Eksportir!$H$2:$H$3401,A4879)</f>
        <v>0</v>
      </c>
      <c r="H4879" s="104" t="str">
        <f t="shared" si="534"/>
        <v>1 – 5</v>
      </c>
      <c r="I4879" s="104" t="str">
        <f t="shared" si="535"/>
        <v>Belum terwakili</v>
      </c>
      <c r="J4879" s="106">
        <f t="shared" si="536"/>
        <v>88492435.004878998</v>
      </c>
      <c r="K4879" s="105">
        <f t="shared" si="537"/>
        <v>88492435</v>
      </c>
      <c r="L4879" s="106">
        <f t="shared" si="538"/>
        <v>88492435.004878998</v>
      </c>
    </row>
    <row r="4880" spans="1:12" x14ac:dyDescent="0.3">
      <c r="A4880" s="104" t="s">
        <v>10131</v>
      </c>
      <c r="B4880" s="104" t="s">
        <v>10132</v>
      </c>
      <c r="C4880" s="105">
        <v>527278</v>
      </c>
      <c r="D4880" s="105">
        <v>754358</v>
      </c>
      <c r="E4880" s="106">
        <f t="shared" si="532"/>
        <v>1.4306646588706526</v>
      </c>
      <c r="F4880" s="107">
        <f t="shared" si="533"/>
        <v>73</v>
      </c>
      <c r="G4880" s="107">
        <f>COUNTIF(Data_Eksportir!$H$2:$H$3401,A4880)</f>
        <v>0</v>
      </c>
      <c r="H4880" s="104" t="str">
        <f t="shared" si="534"/>
        <v>1 – 5</v>
      </c>
      <c r="I4880" s="104" t="str">
        <f t="shared" si="535"/>
        <v>Di bawah ambang nilai</v>
      </c>
      <c r="J4880" s="106">
        <f t="shared" si="536"/>
        <v>754358.00488000002</v>
      </c>
      <c r="K4880" s="105">
        <f t="shared" si="537"/>
        <v>0</v>
      </c>
      <c r="L4880" s="106">
        <f t="shared" si="538"/>
        <v>0</v>
      </c>
    </row>
    <row r="4881" spans="1:12" x14ac:dyDescent="0.3">
      <c r="A4881" s="104" t="s">
        <v>10133</v>
      </c>
      <c r="B4881" s="104" t="s">
        <v>10134</v>
      </c>
      <c r="C4881" s="105">
        <v>85986</v>
      </c>
      <c r="D4881" s="105">
        <v>102372</v>
      </c>
      <c r="E4881" s="106">
        <f t="shared" si="532"/>
        <v>1.1905659060777336</v>
      </c>
      <c r="F4881" s="107">
        <f t="shared" si="533"/>
        <v>73</v>
      </c>
      <c r="G4881" s="107">
        <f>COUNTIF(Data_Eksportir!$H$2:$H$3401,A4881)</f>
        <v>0</v>
      </c>
      <c r="H4881" s="104" t="str">
        <f t="shared" si="534"/>
        <v>1 – 5</v>
      </c>
      <c r="I4881" s="104" t="str">
        <f t="shared" si="535"/>
        <v>Di bawah ambang nilai</v>
      </c>
      <c r="J4881" s="106">
        <f t="shared" si="536"/>
        <v>102372.004881</v>
      </c>
      <c r="K4881" s="105">
        <f t="shared" si="537"/>
        <v>0</v>
      </c>
      <c r="L4881" s="106">
        <f t="shared" si="538"/>
        <v>0</v>
      </c>
    </row>
    <row r="4882" spans="1:12" x14ac:dyDescent="0.3">
      <c r="A4882" s="104" t="s">
        <v>10135</v>
      </c>
      <c r="B4882" s="104" t="s">
        <v>10136</v>
      </c>
      <c r="C4882" s="105">
        <v>40607</v>
      </c>
      <c r="D4882" s="105">
        <v>542757</v>
      </c>
      <c r="E4882" s="106">
        <f t="shared" si="532"/>
        <v>13.366094515723891</v>
      </c>
      <c r="F4882" s="107">
        <f t="shared" si="533"/>
        <v>73</v>
      </c>
      <c r="G4882" s="107">
        <f>COUNTIF(Data_Eksportir!$H$2:$H$3401,A4882)</f>
        <v>0</v>
      </c>
      <c r="H4882" s="104" t="str">
        <f t="shared" si="534"/>
        <v>5 – 20</v>
      </c>
      <c r="I4882" s="104" t="str">
        <f t="shared" si="535"/>
        <v>Di bawah ambang nilai</v>
      </c>
      <c r="J4882" s="106">
        <f t="shared" si="536"/>
        <v>542757.00488200004</v>
      </c>
      <c r="K4882" s="105">
        <f t="shared" si="537"/>
        <v>0</v>
      </c>
      <c r="L4882" s="106">
        <f t="shared" si="538"/>
        <v>0</v>
      </c>
    </row>
    <row r="4883" spans="1:12" x14ac:dyDescent="0.3">
      <c r="A4883" s="104" t="s">
        <v>10137</v>
      </c>
      <c r="B4883" s="104" t="s">
        <v>10138</v>
      </c>
      <c r="C4883" s="105">
        <v>6218</v>
      </c>
      <c r="D4883" s="105">
        <v>22988</v>
      </c>
      <c r="E4883" s="106">
        <f t="shared" si="532"/>
        <v>3.6970086844644579</v>
      </c>
      <c r="F4883" s="107">
        <f t="shared" si="533"/>
        <v>73</v>
      </c>
      <c r="G4883" s="107">
        <f>COUNTIF(Data_Eksportir!$H$2:$H$3401,A4883)</f>
        <v>0</v>
      </c>
      <c r="H4883" s="104" t="str">
        <f t="shared" si="534"/>
        <v>1 – 5</v>
      </c>
      <c r="I4883" s="104" t="str">
        <f t="shared" si="535"/>
        <v>Di bawah ambang nilai</v>
      </c>
      <c r="J4883" s="106">
        <f t="shared" si="536"/>
        <v>22988.004883000001</v>
      </c>
      <c r="K4883" s="105">
        <f t="shared" si="537"/>
        <v>0</v>
      </c>
      <c r="L4883" s="106">
        <f t="shared" si="538"/>
        <v>0</v>
      </c>
    </row>
    <row r="4884" spans="1:12" x14ac:dyDescent="0.3">
      <c r="A4884" s="104" t="s">
        <v>10139</v>
      </c>
      <c r="B4884" s="104" t="s">
        <v>10140</v>
      </c>
      <c r="C4884" s="105">
        <v>36806160</v>
      </c>
      <c r="D4884" s="105">
        <v>129146713</v>
      </c>
      <c r="E4884" s="106">
        <f t="shared" si="532"/>
        <v>3.5088342005794684</v>
      </c>
      <c r="F4884" s="107">
        <f t="shared" si="533"/>
        <v>73</v>
      </c>
      <c r="G4884" s="107">
        <f>COUNTIF(Data_Eksportir!$H$2:$H$3401,A4884)</f>
        <v>0</v>
      </c>
      <c r="H4884" s="104" t="str">
        <f t="shared" si="534"/>
        <v>1 – 5</v>
      </c>
      <c r="I4884" s="104" t="str">
        <f t="shared" si="535"/>
        <v>Belum terwakili</v>
      </c>
      <c r="J4884" s="106">
        <f t="shared" si="536"/>
        <v>129146713.004884</v>
      </c>
      <c r="K4884" s="105">
        <f t="shared" si="537"/>
        <v>129146713</v>
      </c>
      <c r="L4884" s="106">
        <f t="shared" si="538"/>
        <v>129146713.004884</v>
      </c>
    </row>
    <row r="4885" spans="1:12" x14ac:dyDescent="0.3">
      <c r="A4885" s="104" t="s">
        <v>10141</v>
      </c>
      <c r="B4885" s="104" t="s">
        <v>10142</v>
      </c>
      <c r="C4885" s="105">
        <v>655</v>
      </c>
      <c r="D4885" s="105">
        <v>3582</v>
      </c>
      <c r="E4885" s="106">
        <f t="shared" si="532"/>
        <v>5.4687022900763358</v>
      </c>
      <c r="F4885" s="107">
        <f t="shared" si="533"/>
        <v>73</v>
      </c>
      <c r="G4885" s="107">
        <f>COUNTIF(Data_Eksportir!$H$2:$H$3401,A4885)</f>
        <v>0</v>
      </c>
      <c r="H4885" s="104" t="str">
        <f t="shared" si="534"/>
        <v>5 – 20</v>
      </c>
      <c r="I4885" s="104" t="str">
        <f t="shared" si="535"/>
        <v>Di bawah ambang nilai</v>
      </c>
      <c r="J4885" s="106">
        <f t="shared" si="536"/>
        <v>3582.0048849999998</v>
      </c>
      <c r="K4885" s="105">
        <f t="shared" si="537"/>
        <v>0</v>
      </c>
      <c r="L4885" s="106">
        <f t="shared" si="538"/>
        <v>0</v>
      </c>
    </row>
    <row r="4886" spans="1:12" x14ac:dyDescent="0.3">
      <c r="A4886" s="104" t="s">
        <v>10143</v>
      </c>
      <c r="B4886" s="104" t="s">
        <v>10144</v>
      </c>
      <c r="C4886" s="105">
        <v>634285</v>
      </c>
      <c r="D4886" s="105">
        <v>1090051</v>
      </c>
      <c r="E4886" s="106">
        <f t="shared" si="532"/>
        <v>1.7185508091788391</v>
      </c>
      <c r="F4886" s="107">
        <f t="shared" si="533"/>
        <v>73</v>
      </c>
      <c r="G4886" s="107">
        <f>COUNTIF(Data_Eksportir!$H$2:$H$3401,A4886)</f>
        <v>0</v>
      </c>
      <c r="H4886" s="104" t="str">
        <f t="shared" si="534"/>
        <v>1 – 5</v>
      </c>
      <c r="I4886" s="104" t="str">
        <f t="shared" si="535"/>
        <v>Di bawah ambang nilai</v>
      </c>
      <c r="J4886" s="106">
        <f t="shared" si="536"/>
        <v>1090051.004886</v>
      </c>
      <c r="K4886" s="105">
        <f t="shared" si="537"/>
        <v>0</v>
      </c>
      <c r="L4886" s="106">
        <f t="shared" si="538"/>
        <v>0</v>
      </c>
    </row>
    <row r="4887" spans="1:12" x14ac:dyDescent="0.3">
      <c r="A4887" s="104" t="s">
        <v>10145</v>
      </c>
      <c r="B4887" s="104" t="s">
        <v>10146</v>
      </c>
      <c r="C4887" s="105">
        <v>656633</v>
      </c>
      <c r="D4887" s="105">
        <v>8184954</v>
      </c>
      <c r="E4887" s="106">
        <f t="shared" si="532"/>
        <v>12.46503602468959</v>
      </c>
      <c r="F4887" s="107">
        <f t="shared" si="533"/>
        <v>73</v>
      </c>
      <c r="G4887" s="107">
        <f>COUNTIF(Data_Eksportir!$H$2:$H$3401,A4887)</f>
        <v>0</v>
      </c>
      <c r="H4887" s="104" t="str">
        <f t="shared" si="534"/>
        <v>5 – 20</v>
      </c>
      <c r="I4887" s="104" t="str">
        <f t="shared" si="535"/>
        <v>Di bawah ambang nilai</v>
      </c>
      <c r="J4887" s="106">
        <f t="shared" si="536"/>
        <v>8184954.0048869997</v>
      </c>
      <c r="K4887" s="105">
        <f t="shared" si="537"/>
        <v>0</v>
      </c>
      <c r="L4887" s="106">
        <f t="shared" si="538"/>
        <v>0</v>
      </c>
    </row>
    <row r="4888" spans="1:12" x14ac:dyDescent="0.3">
      <c r="A4888" s="104" t="s">
        <v>10147</v>
      </c>
      <c r="B4888" s="104" t="s">
        <v>10148</v>
      </c>
      <c r="C4888" s="105">
        <v>1373051</v>
      </c>
      <c r="D4888" s="105">
        <v>122825</v>
      </c>
      <c r="E4888" s="106">
        <f t="shared" si="532"/>
        <v>8.945406980512742E-2</v>
      </c>
      <c r="F4888" s="107">
        <f t="shared" si="533"/>
        <v>73</v>
      </c>
      <c r="G4888" s="107">
        <f>COUNTIF(Data_Eksportir!$H$2:$H$3401,A4888)</f>
        <v>0</v>
      </c>
      <c r="H4888" s="104" t="str">
        <f t="shared" si="534"/>
        <v>Di bawah 1</v>
      </c>
      <c r="I4888" s="104" t="str">
        <f t="shared" si="535"/>
        <v>Di bawah ambang nilai</v>
      </c>
      <c r="J4888" s="106">
        <f t="shared" si="536"/>
        <v>122825.004888</v>
      </c>
      <c r="K4888" s="105">
        <f t="shared" si="537"/>
        <v>0</v>
      </c>
      <c r="L4888" s="106">
        <f t="shared" si="538"/>
        <v>0</v>
      </c>
    </row>
    <row r="4889" spans="1:12" x14ac:dyDescent="0.3">
      <c r="A4889" s="104" t="s">
        <v>10149</v>
      </c>
      <c r="B4889" s="104" t="s">
        <v>10150</v>
      </c>
      <c r="C4889" s="105">
        <v>2461006</v>
      </c>
      <c r="D4889" s="105">
        <v>3731735</v>
      </c>
      <c r="E4889" s="106">
        <f t="shared" si="532"/>
        <v>1.5163453482031333</v>
      </c>
      <c r="F4889" s="107">
        <f t="shared" si="533"/>
        <v>73</v>
      </c>
      <c r="G4889" s="107">
        <f>COUNTIF(Data_Eksportir!$H$2:$H$3401,A4889)</f>
        <v>0</v>
      </c>
      <c r="H4889" s="104" t="str">
        <f t="shared" si="534"/>
        <v>1 – 5</v>
      </c>
      <c r="I4889" s="104" t="str">
        <f t="shared" si="535"/>
        <v>Di bawah ambang nilai</v>
      </c>
      <c r="J4889" s="106">
        <f t="shared" si="536"/>
        <v>3731735.0048890002</v>
      </c>
      <c r="K4889" s="105">
        <f t="shared" si="537"/>
        <v>0</v>
      </c>
      <c r="L4889" s="106">
        <f t="shared" si="538"/>
        <v>0</v>
      </c>
    </row>
    <row r="4890" spans="1:12" x14ac:dyDescent="0.3">
      <c r="A4890" s="104" t="s">
        <v>10151</v>
      </c>
      <c r="B4890" s="104" t="s">
        <v>10152</v>
      </c>
      <c r="C4890" s="105">
        <v>211</v>
      </c>
      <c r="D4890" s="105">
        <v>2949</v>
      </c>
      <c r="E4890" s="106">
        <f t="shared" si="532"/>
        <v>13.976303317535544</v>
      </c>
      <c r="F4890" s="107">
        <f t="shared" si="533"/>
        <v>73</v>
      </c>
      <c r="G4890" s="107">
        <f>COUNTIF(Data_Eksportir!$H$2:$H$3401,A4890)</f>
        <v>0</v>
      </c>
      <c r="H4890" s="104" t="str">
        <f t="shared" si="534"/>
        <v>5 – 20</v>
      </c>
      <c r="I4890" s="104" t="str">
        <f t="shared" si="535"/>
        <v>Di bawah ambang nilai</v>
      </c>
      <c r="J4890" s="106">
        <f t="shared" si="536"/>
        <v>2949.0048900000002</v>
      </c>
      <c r="K4890" s="105">
        <f t="shared" si="537"/>
        <v>0</v>
      </c>
      <c r="L4890" s="106">
        <f t="shared" si="538"/>
        <v>0</v>
      </c>
    </row>
    <row r="4891" spans="1:12" x14ac:dyDescent="0.3">
      <c r="A4891" s="104" t="s">
        <v>10153</v>
      </c>
      <c r="B4891" s="104" t="s">
        <v>10154</v>
      </c>
      <c r="C4891" s="105">
        <v>137176</v>
      </c>
      <c r="D4891" s="105">
        <v>268519</v>
      </c>
      <c r="E4891" s="106">
        <f t="shared" si="532"/>
        <v>1.9574779844870822</v>
      </c>
      <c r="F4891" s="107">
        <f t="shared" si="533"/>
        <v>73</v>
      </c>
      <c r="G4891" s="107">
        <f>COUNTIF(Data_Eksportir!$H$2:$H$3401,A4891)</f>
        <v>0</v>
      </c>
      <c r="H4891" s="104" t="str">
        <f t="shared" si="534"/>
        <v>1 – 5</v>
      </c>
      <c r="I4891" s="104" t="str">
        <f t="shared" si="535"/>
        <v>Di bawah ambang nilai</v>
      </c>
      <c r="J4891" s="106">
        <f t="shared" si="536"/>
        <v>268519.00489099999</v>
      </c>
      <c r="K4891" s="105">
        <f t="shared" si="537"/>
        <v>0</v>
      </c>
      <c r="L4891" s="106">
        <f t="shared" si="538"/>
        <v>0</v>
      </c>
    </row>
    <row r="4892" spans="1:12" x14ac:dyDescent="0.3">
      <c r="A4892" s="104" t="s">
        <v>10155</v>
      </c>
      <c r="B4892" s="104" t="s">
        <v>10156</v>
      </c>
      <c r="C4892" s="105">
        <v>99</v>
      </c>
      <c r="D4892" s="105">
        <v>371</v>
      </c>
      <c r="E4892" s="106">
        <f t="shared" si="532"/>
        <v>3.7474747474747474</v>
      </c>
      <c r="F4892" s="107">
        <f t="shared" si="533"/>
        <v>73</v>
      </c>
      <c r="G4892" s="107">
        <f>COUNTIF(Data_Eksportir!$H$2:$H$3401,A4892)</f>
        <v>0</v>
      </c>
      <c r="H4892" s="104" t="str">
        <f t="shared" si="534"/>
        <v>1 – 5</v>
      </c>
      <c r="I4892" s="104" t="str">
        <f t="shared" si="535"/>
        <v>Di bawah ambang nilai</v>
      </c>
      <c r="J4892" s="106">
        <f t="shared" si="536"/>
        <v>371.00489199999998</v>
      </c>
      <c r="K4892" s="105">
        <f t="shared" si="537"/>
        <v>0</v>
      </c>
      <c r="L4892" s="106">
        <f t="shared" si="538"/>
        <v>0</v>
      </c>
    </row>
    <row r="4893" spans="1:12" x14ac:dyDescent="0.3">
      <c r="A4893" s="104" t="s">
        <v>10157</v>
      </c>
      <c r="B4893" s="104" t="s">
        <v>10158</v>
      </c>
      <c r="C4893" s="105">
        <v>65395</v>
      </c>
      <c r="D4893" s="105">
        <v>200130</v>
      </c>
      <c r="E4893" s="106">
        <f t="shared" si="532"/>
        <v>3.0603257129749979</v>
      </c>
      <c r="F4893" s="107">
        <f t="shared" si="533"/>
        <v>73</v>
      </c>
      <c r="G4893" s="107">
        <f>COUNTIF(Data_Eksportir!$H$2:$H$3401,A4893)</f>
        <v>0</v>
      </c>
      <c r="H4893" s="104" t="str">
        <f t="shared" si="534"/>
        <v>1 – 5</v>
      </c>
      <c r="I4893" s="104" t="str">
        <f t="shared" si="535"/>
        <v>Di bawah ambang nilai</v>
      </c>
      <c r="J4893" s="106">
        <f t="shared" si="536"/>
        <v>200130.004893</v>
      </c>
      <c r="K4893" s="105">
        <f t="shared" si="537"/>
        <v>0</v>
      </c>
      <c r="L4893" s="106">
        <f t="shared" si="538"/>
        <v>0</v>
      </c>
    </row>
    <row r="4894" spans="1:12" x14ac:dyDescent="0.3">
      <c r="A4894" s="104" t="s">
        <v>10159</v>
      </c>
      <c r="B4894" s="104" t="s">
        <v>10160</v>
      </c>
      <c r="C4894" s="105">
        <v>25</v>
      </c>
      <c r="D4894" s="105">
        <v>201</v>
      </c>
      <c r="E4894" s="106">
        <f t="shared" si="532"/>
        <v>8.0399999999999991</v>
      </c>
      <c r="F4894" s="107">
        <f t="shared" si="533"/>
        <v>73</v>
      </c>
      <c r="G4894" s="107">
        <f>COUNTIF(Data_Eksportir!$H$2:$H$3401,A4894)</f>
        <v>0</v>
      </c>
      <c r="H4894" s="104" t="str">
        <f t="shared" si="534"/>
        <v>5 – 20</v>
      </c>
      <c r="I4894" s="104" t="str">
        <f t="shared" si="535"/>
        <v>Di bawah ambang nilai</v>
      </c>
      <c r="J4894" s="106">
        <f t="shared" si="536"/>
        <v>201.00489400000001</v>
      </c>
      <c r="K4894" s="105">
        <f t="shared" si="537"/>
        <v>0</v>
      </c>
      <c r="L4894" s="106">
        <f t="shared" si="538"/>
        <v>0</v>
      </c>
    </row>
    <row r="4895" spans="1:12" x14ac:dyDescent="0.3">
      <c r="A4895" s="104" t="s">
        <v>10161</v>
      </c>
      <c r="B4895" s="104" t="s">
        <v>10162</v>
      </c>
      <c r="C4895" s="105">
        <v>41476</v>
      </c>
      <c r="D4895" s="105">
        <v>326</v>
      </c>
      <c r="E4895" s="106">
        <f t="shared" si="532"/>
        <v>7.8599672099527434E-3</v>
      </c>
      <c r="F4895" s="107">
        <f t="shared" si="533"/>
        <v>73</v>
      </c>
      <c r="G4895" s="107">
        <f>COUNTIF(Data_Eksportir!$H$2:$H$3401,A4895)</f>
        <v>0</v>
      </c>
      <c r="H4895" s="104" t="str">
        <f t="shared" si="534"/>
        <v>Di bawah 1</v>
      </c>
      <c r="I4895" s="104" t="str">
        <f t="shared" si="535"/>
        <v>Di bawah ambang nilai</v>
      </c>
      <c r="J4895" s="106">
        <f t="shared" si="536"/>
        <v>326.00489499999998</v>
      </c>
      <c r="K4895" s="105">
        <f t="shared" si="537"/>
        <v>0</v>
      </c>
      <c r="L4895" s="106">
        <f t="shared" si="538"/>
        <v>0</v>
      </c>
    </row>
    <row r="4896" spans="1:12" x14ac:dyDescent="0.3">
      <c r="A4896" s="104" t="s">
        <v>10163</v>
      </c>
      <c r="B4896" s="104" t="s">
        <v>10164</v>
      </c>
      <c r="C4896" s="105">
        <v>17164</v>
      </c>
      <c r="D4896" s="105">
        <v>58929</v>
      </c>
      <c r="E4896" s="106">
        <f t="shared" si="532"/>
        <v>3.4332906082498251</v>
      </c>
      <c r="F4896" s="107">
        <f t="shared" si="533"/>
        <v>73</v>
      </c>
      <c r="G4896" s="107">
        <f>COUNTIF(Data_Eksportir!$H$2:$H$3401,A4896)</f>
        <v>0</v>
      </c>
      <c r="H4896" s="104" t="str">
        <f t="shared" si="534"/>
        <v>1 – 5</v>
      </c>
      <c r="I4896" s="104" t="str">
        <f t="shared" si="535"/>
        <v>Di bawah ambang nilai</v>
      </c>
      <c r="J4896" s="106">
        <f t="shared" si="536"/>
        <v>58929.004895999999</v>
      </c>
      <c r="K4896" s="105">
        <f t="shared" si="537"/>
        <v>0</v>
      </c>
      <c r="L4896" s="106">
        <f t="shared" si="538"/>
        <v>0</v>
      </c>
    </row>
    <row r="4897" spans="1:12" x14ac:dyDescent="0.3">
      <c r="A4897" s="104" t="s">
        <v>10165</v>
      </c>
      <c r="B4897" s="104" t="s">
        <v>10166</v>
      </c>
      <c r="C4897" s="105">
        <v>1043986</v>
      </c>
      <c r="D4897" s="105">
        <v>1732845</v>
      </c>
      <c r="E4897" s="106">
        <f t="shared" si="532"/>
        <v>1.6598354767209522</v>
      </c>
      <c r="F4897" s="107">
        <f t="shared" si="533"/>
        <v>73</v>
      </c>
      <c r="G4897" s="107">
        <f>COUNTIF(Data_Eksportir!$H$2:$H$3401,A4897)</f>
        <v>0</v>
      </c>
      <c r="H4897" s="104" t="str">
        <f t="shared" si="534"/>
        <v>1 – 5</v>
      </c>
      <c r="I4897" s="104" t="str">
        <f t="shared" si="535"/>
        <v>Di bawah ambang nilai</v>
      </c>
      <c r="J4897" s="106">
        <f t="shared" si="536"/>
        <v>1732845.004897</v>
      </c>
      <c r="K4897" s="105">
        <f t="shared" si="537"/>
        <v>0</v>
      </c>
      <c r="L4897" s="106">
        <f t="shared" si="538"/>
        <v>0</v>
      </c>
    </row>
    <row r="4898" spans="1:12" x14ac:dyDescent="0.3">
      <c r="A4898" s="104" t="s">
        <v>10167</v>
      </c>
      <c r="B4898" s="104" t="s">
        <v>10168</v>
      </c>
      <c r="C4898" s="105">
        <v>1835</v>
      </c>
      <c r="D4898" s="105">
        <v>3653</v>
      </c>
      <c r="E4898" s="106">
        <f t="shared" si="532"/>
        <v>1.9907356948228883</v>
      </c>
      <c r="F4898" s="107">
        <f t="shared" si="533"/>
        <v>73</v>
      </c>
      <c r="G4898" s="107">
        <f>COUNTIF(Data_Eksportir!$H$2:$H$3401,A4898)</f>
        <v>0</v>
      </c>
      <c r="H4898" s="104" t="str">
        <f t="shared" si="534"/>
        <v>1 – 5</v>
      </c>
      <c r="I4898" s="104" t="str">
        <f t="shared" si="535"/>
        <v>Di bawah ambang nilai</v>
      </c>
      <c r="J4898" s="106">
        <f t="shared" si="536"/>
        <v>3653.0048980000001</v>
      </c>
      <c r="K4898" s="105">
        <f t="shared" si="537"/>
        <v>0</v>
      </c>
      <c r="L4898" s="106">
        <f t="shared" si="538"/>
        <v>0</v>
      </c>
    </row>
    <row r="4899" spans="1:12" x14ac:dyDescent="0.3">
      <c r="A4899" s="104" t="s">
        <v>10169</v>
      </c>
      <c r="B4899" s="104" t="s">
        <v>10170</v>
      </c>
      <c r="C4899" s="105">
        <v>4700</v>
      </c>
      <c r="D4899" s="105">
        <v>8616</v>
      </c>
      <c r="E4899" s="106">
        <f t="shared" si="532"/>
        <v>1.8331914893617021</v>
      </c>
      <c r="F4899" s="107">
        <f t="shared" si="533"/>
        <v>73</v>
      </c>
      <c r="G4899" s="107">
        <f>COUNTIF(Data_Eksportir!$H$2:$H$3401,A4899)</f>
        <v>0</v>
      </c>
      <c r="H4899" s="104" t="str">
        <f t="shared" si="534"/>
        <v>1 – 5</v>
      </c>
      <c r="I4899" s="104" t="str">
        <f t="shared" si="535"/>
        <v>Di bawah ambang nilai</v>
      </c>
      <c r="J4899" s="106">
        <f t="shared" si="536"/>
        <v>8616.0048989999996</v>
      </c>
      <c r="K4899" s="105">
        <f t="shared" si="537"/>
        <v>0</v>
      </c>
      <c r="L4899" s="106">
        <f t="shared" si="538"/>
        <v>0</v>
      </c>
    </row>
    <row r="4900" spans="1:12" x14ac:dyDescent="0.3">
      <c r="A4900" s="104" t="s">
        <v>10171</v>
      </c>
      <c r="B4900" s="104" t="s">
        <v>10172</v>
      </c>
      <c r="C4900" s="105">
        <v>63325</v>
      </c>
      <c r="D4900" s="105">
        <v>36675</v>
      </c>
      <c r="E4900" s="106">
        <f t="shared" si="532"/>
        <v>0.57915515199368339</v>
      </c>
      <c r="F4900" s="107">
        <f t="shared" si="533"/>
        <v>73</v>
      </c>
      <c r="G4900" s="107">
        <f>COUNTIF(Data_Eksportir!$H$2:$H$3401,A4900)</f>
        <v>0</v>
      </c>
      <c r="H4900" s="104" t="str">
        <f t="shared" si="534"/>
        <v>Di bawah 1</v>
      </c>
      <c r="I4900" s="104" t="str">
        <f t="shared" si="535"/>
        <v>Di bawah ambang nilai</v>
      </c>
      <c r="J4900" s="106">
        <f t="shared" si="536"/>
        <v>36675.0049</v>
      </c>
      <c r="K4900" s="105">
        <f t="shared" si="537"/>
        <v>0</v>
      </c>
      <c r="L4900" s="106">
        <f t="shared" si="538"/>
        <v>0</v>
      </c>
    </row>
    <row r="4901" spans="1:12" x14ac:dyDescent="0.3">
      <c r="A4901" s="104" t="s">
        <v>10173</v>
      </c>
      <c r="B4901" s="104" t="s">
        <v>10174</v>
      </c>
      <c r="C4901" s="105">
        <v>218360</v>
      </c>
      <c r="D4901" s="105">
        <v>14487420</v>
      </c>
      <c r="E4901" s="106">
        <f t="shared" si="532"/>
        <v>66.346492031507609</v>
      </c>
      <c r="F4901" s="107">
        <f t="shared" si="533"/>
        <v>73</v>
      </c>
      <c r="G4901" s="107">
        <f>COUNTIF(Data_Eksportir!$H$2:$H$3401,A4901)</f>
        <v>0</v>
      </c>
      <c r="H4901" s="104" t="str">
        <f t="shared" si="534"/>
        <v>20 – 100</v>
      </c>
      <c r="I4901" s="104" t="str">
        <f t="shared" si="535"/>
        <v>Belum terwakili</v>
      </c>
      <c r="J4901" s="106">
        <f t="shared" si="536"/>
        <v>14487420.004900999</v>
      </c>
      <c r="K4901" s="105">
        <f t="shared" si="537"/>
        <v>14487420</v>
      </c>
      <c r="L4901" s="106">
        <f t="shared" si="538"/>
        <v>14487420.004900999</v>
      </c>
    </row>
    <row r="4902" spans="1:12" x14ac:dyDescent="0.3">
      <c r="A4902" s="104" t="s">
        <v>10175</v>
      </c>
      <c r="B4902" s="104" t="s">
        <v>10176</v>
      </c>
      <c r="C4902" s="105">
        <v>545378</v>
      </c>
      <c r="D4902" s="105">
        <v>476662</v>
      </c>
      <c r="E4902" s="106">
        <f t="shared" si="532"/>
        <v>0.87400298508557372</v>
      </c>
      <c r="F4902" s="107">
        <f t="shared" si="533"/>
        <v>73</v>
      </c>
      <c r="G4902" s="107">
        <f>COUNTIF(Data_Eksportir!$H$2:$H$3401,A4902)</f>
        <v>0</v>
      </c>
      <c r="H4902" s="104" t="str">
        <f t="shared" si="534"/>
        <v>Di bawah 1</v>
      </c>
      <c r="I4902" s="104" t="str">
        <f t="shared" si="535"/>
        <v>Di bawah ambang nilai</v>
      </c>
      <c r="J4902" s="106">
        <f t="shared" si="536"/>
        <v>476662.00490200002</v>
      </c>
      <c r="K4902" s="105">
        <f t="shared" si="537"/>
        <v>0</v>
      </c>
      <c r="L4902" s="106">
        <f t="shared" si="538"/>
        <v>0</v>
      </c>
    </row>
    <row r="4903" spans="1:12" x14ac:dyDescent="0.3">
      <c r="A4903" s="104" t="s">
        <v>10177</v>
      </c>
      <c r="B4903" s="104" t="s">
        <v>10178</v>
      </c>
      <c r="C4903" s="105">
        <v>2399</v>
      </c>
      <c r="D4903" s="105">
        <v>86232</v>
      </c>
      <c r="E4903" s="106">
        <f t="shared" si="532"/>
        <v>35.944977073780741</v>
      </c>
      <c r="F4903" s="107">
        <f t="shared" si="533"/>
        <v>73</v>
      </c>
      <c r="G4903" s="107">
        <f>COUNTIF(Data_Eksportir!$H$2:$H$3401,A4903)</f>
        <v>0</v>
      </c>
      <c r="H4903" s="104" t="str">
        <f t="shared" si="534"/>
        <v>20 – 100</v>
      </c>
      <c r="I4903" s="104" t="str">
        <f t="shared" si="535"/>
        <v>Di bawah ambang nilai</v>
      </c>
      <c r="J4903" s="106">
        <f t="shared" si="536"/>
        <v>86232.004902999994</v>
      </c>
      <c r="K4903" s="105">
        <f t="shared" si="537"/>
        <v>0</v>
      </c>
      <c r="L4903" s="106">
        <f t="shared" si="538"/>
        <v>0</v>
      </c>
    </row>
    <row r="4904" spans="1:12" x14ac:dyDescent="0.3">
      <c r="A4904" s="104" t="s">
        <v>10179</v>
      </c>
      <c r="B4904" s="104" t="s">
        <v>10180</v>
      </c>
      <c r="C4904" s="105">
        <v>343050</v>
      </c>
      <c r="D4904" s="105">
        <v>1309745</v>
      </c>
      <c r="E4904" s="106">
        <f t="shared" si="532"/>
        <v>3.8179419909634165</v>
      </c>
      <c r="F4904" s="107">
        <f t="shared" si="533"/>
        <v>73</v>
      </c>
      <c r="G4904" s="107">
        <f>COUNTIF(Data_Eksportir!$H$2:$H$3401,A4904)</f>
        <v>0</v>
      </c>
      <c r="H4904" s="104" t="str">
        <f t="shared" si="534"/>
        <v>1 – 5</v>
      </c>
      <c r="I4904" s="104" t="str">
        <f t="shared" si="535"/>
        <v>Di bawah ambang nilai</v>
      </c>
      <c r="J4904" s="106">
        <f t="shared" si="536"/>
        <v>1309745.0049040001</v>
      </c>
      <c r="K4904" s="105">
        <f t="shared" si="537"/>
        <v>0</v>
      </c>
      <c r="L4904" s="106">
        <f t="shared" si="538"/>
        <v>0</v>
      </c>
    </row>
    <row r="4905" spans="1:12" x14ac:dyDescent="0.3">
      <c r="A4905" s="104" t="s">
        <v>10181</v>
      </c>
      <c r="B4905" s="104" t="s">
        <v>10182</v>
      </c>
      <c r="C4905" s="105">
        <v>31607</v>
      </c>
      <c r="D4905" s="105">
        <v>64171</v>
      </c>
      <c r="E4905" s="106">
        <f t="shared" si="532"/>
        <v>2.0302781029518777</v>
      </c>
      <c r="F4905" s="107">
        <f t="shared" si="533"/>
        <v>73</v>
      </c>
      <c r="G4905" s="107">
        <f>COUNTIF(Data_Eksportir!$H$2:$H$3401,A4905)</f>
        <v>0</v>
      </c>
      <c r="H4905" s="104" t="str">
        <f t="shared" si="534"/>
        <v>1 – 5</v>
      </c>
      <c r="I4905" s="104" t="str">
        <f t="shared" si="535"/>
        <v>Di bawah ambang nilai</v>
      </c>
      <c r="J4905" s="106">
        <f t="shared" si="536"/>
        <v>64171.004905000002</v>
      </c>
      <c r="K4905" s="105">
        <f t="shared" si="537"/>
        <v>0</v>
      </c>
      <c r="L4905" s="106">
        <f t="shared" si="538"/>
        <v>0</v>
      </c>
    </row>
    <row r="4906" spans="1:12" x14ac:dyDescent="0.3">
      <c r="A4906" s="104" t="s">
        <v>10183</v>
      </c>
      <c r="B4906" s="104" t="s">
        <v>10184</v>
      </c>
      <c r="C4906" s="105">
        <v>61102017</v>
      </c>
      <c r="D4906" s="105">
        <v>88381684</v>
      </c>
      <c r="E4906" s="106">
        <f t="shared" si="532"/>
        <v>1.4464609899866316</v>
      </c>
      <c r="F4906" s="107">
        <f t="shared" si="533"/>
        <v>73</v>
      </c>
      <c r="G4906" s="107">
        <f>COUNTIF(Data_Eksportir!$H$2:$H$3401,A4906)</f>
        <v>0</v>
      </c>
      <c r="H4906" s="104" t="str">
        <f t="shared" si="534"/>
        <v>1 – 5</v>
      </c>
      <c r="I4906" s="104" t="str">
        <f t="shared" si="535"/>
        <v>Belum terwakili</v>
      </c>
      <c r="J4906" s="106">
        <f t="shared" si="536"/>
        <v>88381684.004905999</v>
      </c>
      <c r="K4906" s="105">
        <f t="shared" si="537"/>
        <v>88381684</v>
      </c>
      <c r="L4906" s="106">
        <f t="shared" si="538"/>
        <v>88381684.004905999</v>
      </c>
    </row>
    <row r="4907" spans="1:12" x14ac:dyDescent="0.3">
      <c r="A4907" s="104" t="s">
        <v>10185</v>
      </c>
      <c r="B4907" s="104" t="s">
        <v>10186</v>
      </c>
      <c r="C4907" s="105">
        <v>5654</v>
      </c>
      <c r="D4907" s="105">
        <v>37541</v>
      </c>
      <c r="E4907" s="106">
        <f t="shared" si="532"/>
        <v>6.6397240891404312</v>
      </c>
      <c r="F4907" s="107">
        <f t="shared" si="533"/>
        <v>73</v>
      </c>
      <c r="G4907" s="107">
        <f>COUNTIF(Data_Eksportir!$H$2:$H$3401,A4907)</f>
        <v>0</v>
      </c>
      <c r="H4907" s="104" t="str">
        <f t="shared" si="534"/>
        <v>5 – 20</v>
      </c>
      <c r="I4907" s="104" t="str">
        <f t="shared" si="535"/>
        <v>Di bawah ambang nilai</v>
      </c>
      <c r="J4907" s="106">
        <f t="shared" si="536"/>
        <v>37541.004907000002</v>
      </c>
      <c r="K4907" s="105">
        <f t="shared" si="537"/>
        <v>0</v>
      </c>
      <c r="L4907" s="106">
        <f t="shared" si="538"/>
        <v>0</v>
      </c>
    </row>
    <row r="4908" spans="1:12" x14ac:dyDescent="0.3">
      <c r="A4908" s="104" t="s">
        <v>10187</v>
      </c>
      <c r="B4908" s="104" t="s">
        <v>10188</v>
      </c>
      <c r="C4908" s="105">
        <v>151921</v>
      </c>
      <c r="D4908" s="105">
        <v>118506</v>
      </c>
      <c r="E4908" s="106">
        <f t="shared" si="532"/>
        <v>0.78005015764772478</v>
      </c>
      <c r="F4908" s="107">
        <f t="shared" si="533"/>
        <v>73</v>
      </c>
      <c r="G4908" s="107">
        <f>COUNTIF(Data_Eksportir!$H$2:$H$3401,A4908)</f>
        <v>0</v>
      </c>
      <c r="H4908" s="104" t="str">
        <f t="shared" si="534"/>
        <v>Di bawah 1</v>
      </c>
      <c r="I4908" s="104" t="str">
        <f t="shared" si="535"/>
        <v>Di bawah ambang nilai</v>
      </c>
      <c r="J4908" s="106">
        <f t="shared" si="536"/>
        <v>118506.004908</v>
      </c>
      <c r="K4908" s="105">
        <f t="shared" si="537"/>
        <v>0</v>
      </c>
      <c r="L4908" s="106">
        <f t="shared" si="538"/>
        <v>0</v>
      </c>
    </row>
    <row r="4909" spans="1:12" x14ac:dyDescent="0.3">
      <c r="A4909" s="104" t="s">
        <v>10189</v>
      </c>
      <c r="B4909" s="104" t="s">
        <v>10190</v>
      </c>
      <c r="C4909" s="105">
        <v>323899</v>
      </c>
      <c r="D4909" s="105">
        <v>1551372</v>
      </c>
      <c r="E4909" s="106">
        <f t="shared" si="532"/>
        <v>4.7896782639032534</v>
      </c>
      <c r="F4909" s="107">
        <f t="shared" si="533"/>
        <v>73</v>
      </c>
      <c r="G4909" s="107">
        <f>COUNTIF(Data_Eksportir!$H$2:$H$3401,A4909)</f>
        <v>0</v>
      </c>
      <c r="H4909" s="104" t="str">
        <f t="shared" si="534"/>
        <v>1 – 5</v>
      </c>
      <c r="I4909" s="104" t="str">
        <f t="shared" si="535"/>
        <v>Di bawah ambang nilai</v>
      </c>
      <c r="J4909" s="106">
        <f t="shared" si="536"/>
        <v>1551372.0049089999</v>
      </c>
      <c r="K4909" s="105">
        <f t="shared" si="537"/>
        <v>0</v>
      </c>
      <c r="L4909" s="106">
        <f t="shared" si="538"/>
        <v>0</v>
      </c>
    </row>
    <row r="4910" spans="1:12" x14ac:dyDescent="0.3">
      <c r="A4910" s="104" t="s">
        <v>10191</v>
      </c>
      <c r="B4910" s="104" t="s">
        <v>10192</v>
      </c>
      <c r="C4910" s="105">
        <v>5273505</v>
      </c>
      <c r="D4910" s="105">
        <v>14202856</v>
      </c>
      <c r="E4910" s="106">
        <f t="shared" si="532"/>
        <v>2.6932478493904908</v>
      </c>
      <c r="F4910" s="107">
        <f t="shared" si="533"/>
        <v>73</v>
      </c>
      <c r="G4910" s="107">
        <f>COUNTIF(Data_Eksportir!$H$2:$H$3401,A4910)</f>
        <v>0</v>
      </c>
      <c r="H4910" s="104" t="str">
        <f t="shared" si="534"/>
        <v>1 – 5</v>
      </c>
      <c r="I4910" s="104" t="str">
        <f t="shared" si="535"/>
        <v>Belum terwakili</v>
      </c>
      <c r="J4910" s="106">
        <f t="shared" si="536"/>
        <v>14202856.00491</v>
      </c>
      <c r="K4910" s="105">
        <f t="shared" si="537"/>
        <v>14202856</v>
      </c>
      <c r="L4910" s="106">
        <f t="shared" si="538"/>
        <v>14202856.00491</v>
      </c>
    </row>
    <row r="4911" spans="1:12" x14ac:dyDescent="0.3">
      <c r="A4911" s="104" t="s">
        <v>10193</v>
      </c>
      <c r="B4911" s="104" t="s">
        <v>10194</v>
      </c>
      <c r="C4911" s="105">
        <v>19945</v>
      </c>
      <c r="D4911" s="105">
        <v>40377</v>
      </c>
      <c r="E4911" s="106">
        <f t="shared" si="532"/>
        <v>2.0244171471546752</v>
      </c>
      <c r="F4911" s="107">
        <f t="shared" si="533"/>
        <v>73</v>
      </c>
      <c r="G4911" s="107">
        <f>COUNTIF(Data_Eksportir!$H$2:$H$3401,A4911)</f>
        <v>0</v>
      </c>
      <c r="H4911" s="104" t="str">
        <f t="shared" si="534"/>
        <v>1 – 5</v>
      </c>
      <c r="I4911" s="104" t="str">
        <f t="shared" si="535"/>
        <v>Di bawah ambang nilai</v>
      </c>
      <c r="J4911" s="106">
        <f t="shared" si="536"/>
        <v>40377.004911000004</v>
      </c>
      <c r="K4911" s="105">
        <f t="shared" si="537"/>
        <v>0</v>
      </c>
      <c r="L4911" s="106">
        <f t="shared" si="538"/>
        <v>0</v>
      </c>
    </row>
    <row r="4912" spans="1:12" x14ac:dyDescent="0.3">
      <c r="A4912" s="104" t="s">
        <v>10195</v>
      </c>
      <c r="B4912" s="104" t="s">
        <v>10196</v>
      </c>
      <c r="C4912" s="105">
        <v>819</v>
      </c>
      <c r="D4912" s="105">
        <v>14254</v>
      </c>
      <c r="E4912" s="106">
        <f t="shared" si="532"/>
        <v>17.404151404151403</v>
      </c>
      <c r="F4912" s="107">
        <f t="shared" si="533"/>
        <v>73</v>
      </c>
      <c r="G4912" s="107">
        <f>COUNTIF(Data_Eksportir!$H$2:$H$3401,A4912)</f>
        <v>0</v>
      </c>
      <c r="H4912" s="104" t="str">
        <f t="shared" si="534"/>
        <v>5 – 20</v>
      </c>
      <c r="I4912" s="104" t="str">
        <f t="shared" si="535"/>
        <v>Di bawah ambang nilai</v>
      </c>
      <c r="J4912" s="106">
        <f t="shared" si="536"/>
        <v>14254.004912</v>
      </c>
      <c r="K4912" s="105">
        <f t="shared" si="537"/>
        <v>0</v>
      </c>
      <c r="L4912" s="106">
        <f t="shared" si="538"/>
        <v>0</v>
      </c>
    </row>
    <row r="4913" spans="1:12" x14ac:dyDescent="0.3">
      <c r="A4913" s="104" t="s">
        <v>10197</v>
      </c>
      <c r="B4913" s="104" t="s">
        <v>10198</v>
      </c>
      <c r="C4913" s="105">
        <v>19503</v>
      </c>
      <c r="D4913" s="105">
        <v>138228</v>
      </c>
      <c r="E4913" s="106">
        <f t="shared" si="532"/>
        <v>7.0875249961544382</v>
      </c>
      <c r="F4913" s="107">
        <f t="shared" si="533"/>
        <v>73</v>
      </c>
      <c r="G4913" s="107">
        <f>COUNTIF(Data_Eksportir!$H$2:$H$3401,A4913)</f>
        <v>0</v>
      </c>
      <c r="H4913" s="104" t="str">
        <f t="shared" si="534"/>
        <v>5 – 20</v>
      </c>
      <c r="I4913" s="104" t="str">
        <f t="shared" si="535"/>
        <v>Di bawah ambang nilai</v>
      </c>
      <c r="J4913" s="106">
        <f t="shared" si="536"/>
        <v>138228.00491300001</v>
      </c>
      <c r="K4913" s="105">
        <f t="shared" si="537"/>
        <v>0</v>
      </c>
      <c r="L4913" s="106">
        <f t="shared" si="538"/>
        <v>0</v>
      </c>
    </row>
    <row r="4914" spans="1:12" x14ac:dyDescent="0.3">
      <c r="A4914" s="104" t="s">
        <v>10199</v>
      </c>
      <c r="B4914" s="104" t="s">
        <v>10200</v>
      </c>
      <c r="C4914" s="105">
        <v>465</v>
      </c>
      <c r="D4914" s="105">
        <v>10687</v>
      </c>
      <c r="E4914" s="106">
        <f t="shared" si="532"/>
        <v>22.982795698924733</v>
      </c>
      <c r="F4914" s="107">
        <f t="shared" si="533"/>
        <v>73</v>
      </c>
      <c r="G4914" s="107">
        <f>COUNTIF(Data_Eksportir!$H$2:$H$3401,A4914)</f>
        <v>0</v>
      </c>
      <c r="H4914" s="104" t="str">
        <f t="shared" si="534"/>
        <v>20 – 100</v>
      </c>
      <c r="I4914" s="104" t="str">
        <f t="shared" si="535"/>
        <v>Di bawah ambang nilai</v>
      </c>
      <c r="J4914" s="106">
        <f t="shared" si="536"/>
        <v>10687.004913999999</v>
      </c>
      <c r="K4914" s="105">
        <f t="shared" si="537"/>
        <v>0</v>
      </c>
      <c r="L4914" s="106">
        <f t="shared" si="538"/>
        <v>0</v>
      </c>
    </row>
    <row r="4915" spans="1:12" x14ac:dyDescent="0.3">
      <c r="A4915" s="104" t="s">
        <v>10201</v>
      </c>
      <c r="B4915" s="104" t="s">
        <v>10202</v>
      </c>
      <c r="C4915" s="105">
        <v>75520</v>
      </c>
      <c r="D4915" s="105">
        <v>218349</v>
      </c>
      <c r="E4915" s="106">
        <f t="shared" si="532"/>
        <v>2.8912738347457627</v>
      </c>
      <c r="F4915" s="107">
        <f t="shared" si="533"/>
        <v>73</v>
      </c>
      <c r="G4915" s="107">
        <f>COUNTIF(Data_Eksportir!$H$2:$H$3401,A4915)</f>
        <v>0</v>
      </c>
      <c r="H4915" s="104" t="str">
        <f t="shared" si="534"/>
        <v>1 – 5</v>
      </c>
      <c r="I4915" s="104" t="str">
        <f t="shared" si="535"/>
        <v>Di bawah ambang nilai</v>
      </c>
      <c r="J4915" s="106">
        <f t="shared" si="536"/>
        <v>218349.004915</v>
      </c>
      <c r="K4915" s="105">
        <f t="shared" si="537"/>
        <v>0</v>
      </c>
      <c r="L4915" s="106">
        <f t="shared" si="538"/>
        <v>0</v>
      </c>
    </row>
    <row r="4916" spans="1:12" x14ac:dyDescent="0.3">
      <c r="A4916" s="104" t="s">
        <v>10203</v>
      </c>
      <c r="B4916" s="104" t="s">
        <v>10204</v>
      </c>
      <c r="C4916" s="105">
        <v>23563</v>
      </c>
      <c r="D4916" s="105">
        <v>281162</v>
      </c>
      <c r="E4916" s="106">
        <f t="shared" si="532"/>
        <v>11.932351568136486</v>
      </c>
      <c r="F4916" s="107">
        <f t="shared" si="533"/>
        <v>73</v>
      </c>
      <c r="G4916" s="107">
        <f>COUNTIF(Data_Eksportir!$H$2:$H$3401,A4916)</f>
        <v>0</v>
      </c>
      <c r="H4916" s="104" t="str">
        <f t="shared" si="534"/>
        <v>5 – 20</v>
      </c>
      <c r="I4916" s="104" t="str">
        <f t="shared" si="535"/>
        <v>Di bawah ambang nilai</v>
      </c>
      <c r="J4916" s="106">
        <f t="shared" si="536"/>
        <v>281162.00491600001</v>
      </c>
      <c r="K4916" s="105">
        <f t="shared" si="537"/>
        <v>0</v>
      </c>
      <c r="L4916" s="106">
        <f t="shared" si="538"/>
        <v>0</v>
      </c>
    </row>
    <row r="4917" spans="1:12" x14ac:dyDescent="0.3">
      <c r="A4917" s="104" t="s">
        <v>10205</v>
      </c>
      <c r="B4917" s="104" t="s">
        <v>10206</v>
      </c>
      <c r="C4917" s="105">
        <v>22270</v>
      </c>
      <c r="D4917" s="105">
        <v>30118</v>
      </c>
      <c r="E4917" s="106">
        <f t="shared" si="532"/>
        <v>1.3524023349797933</v>
      </c>
      <c r="F4917" s="107">
        <f t="shared" si="533"/>
        <v>73</v>
      </c>
      <c r="G4917" s="107">
        <f>COUNTIF(Data_Eksportir!$H$2:$H$3401,A4917)</f>
        <v>0</v>
      </c>
      <c r="H4917" s="104" t="str">
        <f t="shared" si="534"/>
        <v>1 – 5</v>
      </c>
      <c r="I4917" s="104" t="str">
        <f t="shared" si="535"/>
        <v>Di bawah ambang nilai</v>
      </c>
      <c r="J4917" s="106">
        <f t="shared" si="536"/>
        <v>30118.004916999998</v>
      </c>
      <c r="K4917" s="105">
        <f t="shared" si="537"/>
        <v>0</v>
      </c>
      <c r="L4917" s="106">
        <f t="shared" si="538"/>
        <v>0</v>
      </c>
    </row>
    <row r="4918" spans="1:12" x14ac:dyDescent="0.3">
      <c r="A4918" s="104" t="s">
        <v>10207</v>
      </c>
      <c r="B4918" s="104" t="s">
        <v>10208</v>
      </c>
      <c r="C4918" s="105">
        <v>105210</v>
      </c>
      <c r="D4918" s="105">
        <v>98449</v>
      </c>
      <c r="E4918" s="106">
        <f t="shared" si="532"/>
        <v>0.93573804771409563</v>
      </c>
      <c r="F4918" s="107">
        <f t="shared" si="533"/>
        <v>73</v>
      </c>
      <c r="G4918" s="107">
        <f>COUNTIF(Data_Eksportir!$H$2:$H$3401,A4918)</f>
        <v>0</v>
      </c>
      <c r="H4918" s="104" t="str">
        <f t="shared" si="534"/>
        <v>Di bawah 1</v>
      </c>
      <c r="I4918" s="104" t="str">
        <f t="shared" si="535"/>
        <v>Di bawah ambang nilai</v>
      </c>
      <c r="J4918" s="106">
        <f t="shared" si="536"/>
        <v>98449.004918000006</v>
      </c>
      <c r="K4918" s="105">
        <f t="shared" si="537"/>
        <v>0</v>
      </c>
      <c r="L4918" s="106">
        <f t="shared" si="538"/>
        <v>0</v>
      </c>
    </row>
    <row r="4919" spans="1:12" x14ac:dyDescent="0.3">
      <c r="A4919" s="104" t="s">
        <v>10209</v>
      </c>
      <c r="B4919" s="104" t="s">
        <v>10210</v>
      </c>
      <c r="C4919" s="105">
        <v>618883</v>
      </c>
      <c r="D4919" s="105">
        <v>748781</v>
      </c>
      <c r="E4919" s="106">
        <f t="shared" si="532"/>
        <v>1.2098910456419065</v>
      </c>
      <c r="F4919" s="107">
        <f t="shared" si="533"/>
        <v>73</v>
      </c>
      <c r="G4919" s="107">
        <f>COUNTIF(Data_Eksportir!$H$2:$H$3401,A4919)</f>
        <v>0</v>
      </c>
      <c r="H4919" s="104" t="str">
        <f t="shared" si="534"/>
        <v>1 – 5</v>
      </c>
      <c r="I4919" s="104" t="str">
        <f t="shared" si="535"/>
        <v>Di bawah ambang nilai</v>
      </c>
      <c r="J4919" s="106">
        <f t="shared" si="536"/>
        <v>748781.00491899997</v>
      </c>
      <c r="K4919" s="105">
        <f t="shared" si="537"/>
        <v>0</v>
      </c>
      <c r="L4919" s="106">
        <f t="shared" si="538"/>
        <v>0</v>
      </c>
    </row>
    <row r="4920" spans="1:12" x14ac:dyDescent="0.3">
      <c r="A4920" s="104" t="s">
        <v>10211</v>
      </c>
      <c r="B4920" s="104" t="s">
        <v>10212</v>
      </c>
      <c r="C4920" s="105">
        <v>436628</v>
      </c>
      <c r="D4920" s="105">
        <v>560251</v>
      </c>
      <c r="E4920" s="106">
        <f t="shared" si="532"/>
        <v>1.2831311780279782</v>
      </c>
      <c r="F4920" s="107">
        <f t="shared" si="533"/>
        <v>73</v>
      </c>
      <c r="G4920" s="107">
        <f>COUNTIF(Data_Eksportir!$H$2:$H$3401,A4920)</f>
        <v>0</v>
      </c>
      <c r="H4920" s="104" t="str">
        <f t="shared" si="534"/>
        <v>1 – 5</v>
      </c>
      <c r="I4920" s="104" t="str">
        <f t="shared" si="535"/>
        <v>Di bawah ambang nilai</v>
      </c>
      <c r="J4920" s="106">
        <f t="shared" si="536"/>
        <v>560251.00491999998</v>
      </c>
      <c r="K4920" s="105">
        <f t="shared" si="537"/>
        <v>0</v>
      </c>
      <c r="L4920" s="106">
        <f t="shared" si="538"/>
        <v>0</v>
      </c>
    </row>
    <row r="4921" spans="1:12" x14ac:dyDescent="0.3">
      <c r="A4921" s="104" t="s">
        <v>10213</v>
      </c>
      <c r="B4921" s="104" t="s">
        <v>10214</v>
      </c>
      <c r="C4921" s="105">
        <v>96212</v>
      </c>
      <c r="D4921" s="105">
        <v>236448</v>
      </c>
      <c r="E4921" s="106">
        <f t="shared" si="532"/>
        <v>2.4575728599343116</v>
      </c>
      <c r="F4921" s="107">
        <f t="shared" si="533"/>
        <v>73</v>
      </c>
      <c r="G4921" s="107">
        <f>COUNTIF(Data_Eksportir!$H$2:$H$3401,A4921)</f>
        <v>0</v>
      </c>
      <c r="H4921" s="104" t="str">
        <f t="shared" si="534"/>
        <v>1 – 5</v>
      </c>
      <c r="I4921" s="104" t="str">
        <f t="shared" si="535"/>
        <v>Di bawah ambang nilai</v>
      </c>
      <c r="J4921" s="106">
        <f t="shared" si="536"/>
        <v>236448.00492100001</v>
      </c>
      <c r="K4921" s="105">
        <f t="shared" si="537"/>
        <v>0</v>
      </c>
      <c r="L4921" s="106">
        <f t="shared" si="538"/>
        <v>0</v>
      </c>
    </row>
    <row r="4922" spans="1:12" x14ac:dyDescent="0.3">
      <c r="A4922" s="104" t="s">
        <v>10215</v>
      </c>
      <c r="B4922" s="104" t="s">
        <v>10216</v>
      </c>
      <c r="C4922" s="105">
        <v>2</v>
      </c>
      <c r="D4922" s="105">
        <v>17</v>
      </c>
      <c r="E4922" s="106">
        <f t="shared" si="532"/>
        <v>8.5</v>
      </c>
      <c r="F4922" s="107">
        <f t="shared" si="533"/>
        <v>73</v>
      </c>
      <c r="G4922" s="107">
        <f>COUNTIF(Data_Eksportir!$H$2:$H$3401,A4922)</f>
        <v>0</v>
      </c>
      <c r="H4922" s="104" t="str">
        <f t="shared" si="534"/>
        <v>5 – 20</v>
      </c>
      <c r="I4922" s="104" t="str">
        <f t="shared" si="535"/>
        <v>Di bawah ambang nilai</v>
      </c>
      <c r="J4922" s="106">
        <f t="shared" si="536"/>
        <v>17.004922000000001</v>
      </c>
      <c r="K4922" s="105">
        <f t="shared" si="537"/>
        <v>0</v>
      </c>
      <c r="L4922" s="106">
        <f t="shared" si="538"/>
        <v>0</v>
      </c>
    </row>
    <row r="4923" spans="1:12" x14ac:dyDescent="0.3">
      <c r="A4923" s="104" t="s">
        <v>10217</v>
      </c>
      <c r="B4923" s="104" t="s">
        <v>10218</v>
      </c>
      <c r="C4923" s="105">
        <v>7066</v>
      </c>
      <c r="D4923" s="105">
        <v>146896</v>
      </c>
      <c r="E4923" s="106">
        <f t="shared" si="532"/>
        <v>20.789131050099066</v>
      </c>
      <c r="F4923" s="107">
        <f t="shared" si="533"/>
        <v>73</v>
      </c>
      <c r="G4923" s="107">
        <f>COUNTIF(Data_Eksportir!$H$2:$H$3401,A4923)</f>
        <v>0</v>
      </c>
      <c r="H4923" s="104" t="str">
        <f t="shared" si="534"/>
        <v>20 – 100</v>
      </c>
      <c r="I4923" s="104" t="str">
        <f t="shared" si="535"/>
        <v>Di bawah ambang nilai</v>
      </c>
      <c r="J4923" s="106">
        <f t="shared" si="536"/>
        <v>146896.004923</v>
      </c>
      <c r="K4923" s="105">
        <f t="shared" si="537"/>
        <v>0</v>
      </c>
      <c r="L4923" s="106">
        <f t="shared" si="538"/>
        <v>0</v>
      </c>
    </row>
    <row r="4924" spans="1:12" x14ac:dyDescent="0.3">
      <c r="A4924" s="104" t="s">
        <v>10219</v>
      </c>
      <c r="B4924" s="104" t="s">
        <v>10220</v>
      </c>
      <c r="C4924" s="105">
        <v>499</v>
      </c>
      <c r="D4924" s="105">
        <v>12919</v>
      </c>
      <c r="E4924" s="106">
        <f t="shared" si="532"/>
        <v>25.889779559118235</v>
      </c>
      <c r="F4924" s="107">
        <f t="shared" si="533"/>
        <v>73</v>
      </c>
      <c r="G4924" s="107">
        <f>COUNTIF(Data_Eksportir!$H$2:$H$3401,A4924)</f>
        <v>0</v>
      </c>
      <c r="H4924" s="104" t="str">
        <f t="shared" si="534"/>
        <v>20 – 100</v>
      </c>
      <c r="I4924" s="104" t="str">
        <f t="shared" si="535"/>
        <v>Di bawah ambang nilai</v>
      </c>
      <c r="J4924" s="106">
        <f t="shared" si="536"/>
        <v>12919.004924000001</v>
      </c>
      <c r="K4924" s="105">
        <f t="shared" si="537"/>
        <v>0</v>
      </c>
      <c r="L4924" s="106">
        <f t="shared" si="538"/>
        <v>0</v>
      </c>
    </row>
    <row r="4925" spans="1:12" x14ac:dyDescent="0.3">
      <c r="A4925" s="104" t="s">
        <v>10221</v>
      </c>
      <c r="B4925" s="104" t="s">
        <v>10222</v>
      </c>
      <c r="C4925" s="105">
        <v>82026</v>
      </c>
      <c r="D4925" s="105">
        <v>451577</v>
      </c>
      <c r="E4925" s="106">
        <f t="shared" si="532"/>
        <v>5.5052910052910056</v>
      </c>
      <c r="F4925" s="107">
        <f t="shared" si="533"/>
        <v>73</v>
      </c>
      <c r="G4925" s="107">
        <f>COUNTIF(Data_Eksportir!$H$2:$H$3401,A4925)</f>
        <v>0</v>
      </c>
      <c r="H4925" s="104" t="str">
        <f t="shared" si="534"/>
        <v>5 – 20</v>
      </c>
      <c r="I4925" s="104" t="str">
        <f t="shared" si="535"/>
        <v>Di bawah ambang nilai</v>
      </c>
      <c r="J4925" s="106">
        <f t="shared" si="536"/>
        <v>451577.00492500002</v>
      </c>
      <c r="K4925" s="105">
        <f t="shared" si="537"/>
        <v>0</v>
      </c>
      <c r="L4925" s="106">
        <f t="shared" si="538"/>
        <v>0</v>
      </c>
    </row>
    <row r="4926" spans="1:12" x14ac:dyDescent="0.3">
      <c r="A4926" s="104" t="s">
        <v>10223</v>
      </c>
      <c r="B4926" s="104" t="s">
        <v>10224</v>
      </c>
      <c r="C4926" s="105">
        <v>1296</v>
      </c>
      <c r="D4926" s="105">
        <v>55218</v>
      </c>
      <c r="E4926" s="106">
        <f t="shared" si="532"/>
        <v>42.606481481481481</v>
      </c>
      <c r="F4926" s="107">
        <f t="shared" si="533"/>
        <v>73</v>
      </c>
      <c r="G4926" s="107">
        <f>COUNTIF(Data_Eksportir!$H$2:$H$3401,A4926)</f>
        <v>0</v>
      </c>
      <c r="H4926" s="104" t="str">
        <f t="shared" si="534"/>
        <v>20 – 100</v>
      </c>
      <c r="I4926" s="104" t="str">
        <f t="shared" si="535"/>
        <v>Di bawah ambang nilai</v>
      </c>
      <c r="J4926" s="106">
        <f t="shared" si="536"/>
        <v>55218.004926000001</v>
      </c>
      <c r="K4926" s="105">
        <f t="shared" si="537"/>
        <v>0</v>
      </c>
      <c r="L4926" s="106">
        <f t="shared" si="538"/>
        <v>0</v>
      </c>
    </row>
    <row r="4927" spans="1:12" x14ac:dyDescent="0.3">
      <c r="A4927" s="104" t="s">
        <v>10225</v>
      </c>
      <c r="B4927" s="104" t="s">
        <v>10226</v>
      </c>
      <c r="C4927" s="105">
        <v>139845</v>
      </c>
      <c r="D4927" s="105">
        <v>331092</v>
      </c>
      <c r="E4927" s="106">
        <f t="shared" si="532"/>
        <v>2.3675640888126139</v>
      </c>
      <c r="F4927" s="107">
        <f t="shared" si="533"/>
        <v>73</v>
      </c>
      <c r="G4927" s="107">
        <f>COUNTIF(Data_Eksportir!$H$2:$H$3401,A4927)</f>
        <v>0</v>
      </c>
      <c r="H4927" s="104" t="str">
        <f t="shared" si="534"/>
        <v>1 – 5</v>
      </c>
      <c r="I4927" s="104" t="str">
        <f t="shared" si="535"/>
        <v>Di bawah ambang nilai</v>
      </c>
      <c r="J4927" s="106">
        <f t="shared" si="536"/>
        <v>331092.00492699997</v>
      </c>
      <c r="K4927" s="105">
        <f t="shared" si="537"/>
        <v>0</v>
      </c>
      <c r="L4927" s="106">
        <f t="shared" si="538"/>
        <v>0</v>
      </c>
    </row>
    <row r="4928" spans="1:12" x14ac:dyDescent="0.3">
      <c r="A4928" s="104" t="s">
        <v>10227</v>
      </c>
      <c r="B4928" s="104" t="s">
        <v>10228</v>
      </c>
      <c r="C4928" s="105">
        <v>22</v>
      </c>
      <c r="D4928" s="105">
        <v>1043</v>
      </c>
      <c r="E4928" s="106">
        <f t="shared" si="532"/>
        <v>47.409090909090907</v>
      </c>
      <c r="F4928" s="107">
        <f t="shared" si="533"/>
        <v>73</v>
      </c>
      <c r="G4928" s="107">
        <f>COUNTIF(Data_Eksportir!$H$2:$H$3401,A4928)</f>
        <v>0</v>
      </c>
      <c r="H4928" s="104" t="str">
        <f t="shared" si="534"/>
        <v>20 – 100</v>
      </c>
      <c r="I4928" s="104" t="str">
        <f t="shared" si="535"/>
        <v>Di bawah ambang nilai</v>
      </c>
      <c r="J4928" s="106">
        <f t="shared" si="536"/>
        <v>1043.0049280000001</v>
      </c>
      <c r="K4928" s="105">
        <f t="shared" si="537"/>
        <v>0</v>
      </c>
      <c r="L4928" s="106">
        <f t="shared" si="538"/>
        <v>0</v>
      </c>
    </row>
    <row r="4929" spans="1:12" x14ac:dyDescent="0.3">
      <c r="A4929" s="104" t="s">
        <v>10229</v>
      </c>
      <c r="B4929" s="104" t="s">
        <v>10230</v>
      </c>
      <c r="C4929" s="105">
        <v>6106</v>
      </c>
      <c r="D4929" s="105">
        <v>44566</v>
      </c>
      <c r="E4929" s="106">
        <f t="shared" si="532"/>
        <v>7.2987225679659353</v>
      </c>
      <c r="F4929" s="107">
        <f t="shared" si="533"/>
        <v>73</v>
      </c>
      <c r="G4929" s="107">
        <f>COUNTIF(Data_Eksportir!$H$2:$H$3401,A4929)</f>
        <v>0</v>
      </c>
      <c r="H4929" s="104" t="str">
        <f t="shared" si="534"/>
        <v>5 – 20</v>
      </c>
      <c r="I4929" s="104" t="str">
        <f t="shared" si="535"/>
        <v>Di bawah ambang nilai</v>
      </c>
      <c r="J4929" s="106">
        <f t="shared" si="536"/>
        <v>44566.004929000002</v>
      </c>
      <c r="K4929" s="105">
        <f t="shared" si="537"/>
        <v>0</v>
      </c>
      <c r="L4929" s="106">
        <f t="shared" si="538"/>
        <v>0</v>
      </c>
    </row>
    <row r="4930" spans="1:12" x14ac:dyDescent="0.3">
      <c r="A4930" s="104" t="s">
        <v>10231</v>
      </c>
      <c r="B4930" s="104" t="s">
        <v>10232</v>
      </c>
      <c r="C4930" s="105">
        <v>43372</v>
      </c>
      <c r="D4930" s="105">
        <v>172007</v>
      </c>
      <c r="E4930" s="106">
        <f t="shared" ref="E4930:E4993" si="539">IF(AND(ISNUMBER(C4930),C4930&gt;0),D4930/C4930,"")</f>
        <v>3.9658535460665867</v>
      </c>
      <c r="F4930" s="107">
        <f t="shared" ref="F4930:F4993" si="540">VALUE(LEFT(A4930,2))</f>
        <v>73</v>
      </c>
      <c r="G4930" s="107">
        <f>COUNTIF(Data_Eksportir!$H$2:$H$3401,A4930)</f>
        <v>0</v>
      </c>
      <c r="H4930" s="104" t="str">
        <f t="shared" ref="H4930:H4993" si="541">IF(E4930="","Tanpa data berat",IF(E4930&lt;1,"Di bawah 1",IF(E4930&lt;5,"1 – 5",IF(E4930&lt;20,"5 – 20",IF(E4930&lt;100,"20 – 100","100 ke atas")))))</f>
        <v>1 – 5</v>
      </c>
      <c r="I4930" s="104" t="str">
        <f t="shared" ref="I4930:I4993" si="542">IF(D4930&lt;p_nilai_besar,"Di bawah ambang nilai",IF(G4930=0,"Belum terwakili",IF(G4930&lt;=p_listing_rendah,"Keterwakilan rendah","Terwakili")))</f>
        <v>Di bawah ambang nilai</v>
      </c>
      <c r="J4930" s="106">
        <f t="shared" ref="J4930:J4993" si="543">D4930+ROW()/10^6</f>
        <v>172007.00493</v>
      </c>
      <c r="K4930" s="105">
        <f t="shared" ref="K4930:K4993" si="544">IF(D4930&gt;=p_nilai_besar,D4930/(1+G4930),0)</f>
        <v>0</v>
      </c>
      <c r="L4930" s="106">
        <f t="shared" ref="L4930:L4993" si="545">IF(K4930&gt;0,K4930+ROW()/10^6,0)</f>
        <v>0</v>
      </c>
    </row>
    <row r="4931" spans="1:12" x14ac:dyDescent="0.3">
      <c r="A4931" s="104" t="s">
        <v>10233</v>
      </c>
      <c r="B4931" s="104" t="s">
        <v>10234</v>
      </c>
      <c r="C4931" s="105">
        <v>134</v>
      </c>
      <c r="D4931" s="105">
        <v>1107</v>
      </c>
      <c r="E4931" s="106">
        <f t="shared" si="539"/>
        <v>8.2611940298507456</v>
      </c>
      <c r="F4931" s="107">
        <f t="shared" si="540"/>
        <v>73</v>
      </c>
      <c r="G4931" s="107">
        <f>COUNTIF(Data_Eksportir!$H$2:$H$3401,A4931)</f>
        <v>0</v>
      </c>
      <c r="H4931" s="104" t="str">
        <f t="shared" si="541"/>
        <v>5 – 20</v>
      </c>
      <c r="I4931" s="104" t="str">
        <f t="shared" si="542"/>
        <v>Di bawah ambang nilai</v>
      </c>
      <c r="J4931" s="106">
        <f t="shared" si="543"/>
        <v>1107.0049309999999</v>
      </c>
      <c r="K4931" s="105">
        <f t="shared" si="544"/>
        <v>0</v>
      </c>
      <c r="L4931" s="106">
        <f t="shared" si="545"/>
        <v>0</v>
      </c>
    </row>
    <row r="4932" spans="1:12" x14ac:dyDescent="0.3">
      <c r="A4932" s="104" t="s">
        <v>10235</v>
      </c>
      <c r="B4932" s="104" t="s">
        <v>10236</v>
      </c>
      <c r="C4932" s="105">
        <v>1622</v>
      </c>
      <c r="D4932" s="105">
        <v>15016</v>
      </c>
      <c r="E4932" s="106">
        <f t="shared" si="539"/>
        <v>9.2577065351418</v>
      </c>
      <c r="F4932" s="107">
        <f t="shared" si="540"/>
        <v>73</v>
      </c>
      <c r="G4932" s="107">
        <f>COUNTIF(Data_Eksportir!$H$2:$H$3401,A4932)</f>
        <v>0</v>
      </c>
      <c r="H4932" s="104" t="str">
        <f t="shared" si="541"/>
        <v>5 – 20</v>
      </c>
      <c r="I4932" s="104" t="str">
        <f t="shared" si="542"/>
        <v>Di bawah ambang nilai</v>
      </c>
      <c r="J4932" s="106">
        <f t="shared" si="543"/>
        <v>15016.004932</v>
      </c>
      <c r="K4932" s="105">
        <f t="shared" si="544"/>
        <v>0</v>
      </c>
      <c r="L4932" s="106">
        <f t="shared" si="545"/>
        <v>0</v>
      </c>
    </row>
    <row r="4933" spans="1:12" x14ac:dyDescent="0.3">
      <c r="A4933" s="104" t="s">
        <v>10237</v>
      </c>
      <c r="B4933" s="104" t="s">
        <v>10238</v>
      </c>
      <c r="C4933" s="105">
        <v>1</v>
      </c>
      <c r="D4933" s="105">
        <v>2</v>
      </c>
      <c r="E4933" s="106">
        <f t="shared" si="539"/>
        <v>2</v>
      </c>
      <c r="F4933" s="107">
        <f t="shared" si="540"/>
        <v>73</v>
      </c>
      <c r="G4933" s="107">
        <f>COUNTIF(Data_Eksportir!$H$2:$H$3401,A4933)</f>
        <v>0</v>
      </c>
      <c r="H4933" s="104" t="str">
        <f t="shared" si="541"/>
        <v>1 – 5</v>
      </c>
      <c r="I4933" s="104" t="str">
        <f t="shared" si="542"/>
        <v>Di bawah ambang nilai</v>
      </c>
      <c r="J4933" s="106">
        <f t="shared" si="543"/>
        <v>2.0049329999999999</v>
      </c>
      <c r="K4933" s="105">
        <f t="shared" si="544"/>
        <v>0</v>
      </c>
      <c r="L4933" s="106">
        <f t="shared" si="545"/>
        <v>0</v>
      </c>
    </row>
    <row r="4934" spans="1:12" x14ac:dyDescent="0.3">
      <c r="A4934" s="104" t="s">
        <v>10239</v>
      </c>
      <c r="B4934" s="104" t="s">
        <v>10240</v>
      </c>
      <c r="C4934" s="105">
        <v>2693084</v>
      </c>
      <c r="D4934" s="105">
        <v>9767361</v>
      </c>
      <c r="E4934" s="106">
        <f t="shared" si="539"/>
        <v>3.6268311719946351</v>
      </c>
      <c r="F4934" s="107">
        <f t="shared" si="540"/>
        <v>73</v>
      </c>
      <c r="G4934" s="107">
        <f>COUNTIF(Data_Eksportir!$H$2:$H$3401,A4934)</f>
        <v>0</v>
      </c>
      <c r="H4934" s="104" t="str">
        <f t="shared" si="541"/>
        <v>1 – 5</v>
      </c>
      <c r="I4934" s="104" t="str">
        <f t="shared" si="542"/>
        <v>Di bawah ambang nilai</v>
      </c>
      <c r="J4934" s="106">
        <f t="shared" si="543"/>
        <v>9767361.0049339999</v>
      </c>
      <c r="K4934" s="105">
        <f t="shared" si="544"/>
        <v>0</v>
      </c>
      <c r="L4934" s="106">
        <f t="shared" si="545"/>
        <v>0</v>
      </c>
    </row>
    <row r="4935" spans="1:12" x14ac:dyDescent="0.3">
      <c r="A4935" s="104" t="s">
        <v>10241</v>
      </c>
      <c r="B4935" s="104" t="s">
        <v>10242</v>
      </c>
      <c r="C4935" s="105">
        <v>15</v>
      </c>
      <c r="D4935" s="105">
        <v>12</v>
      </c>
      <c r="E4935" s="106">
        <f t="shared" si="539"/>
        <v>0.8</v>
      </c>
      <c r="F4935" s="107">
        <f t="shared" si="540"/>
        <v>73</v>
      </c>
      <c r="G4935" s="107">
        <f>COUNTIF(Data_Eksportir!$H$2:$H$3401,A4935)</f>
        <v>0</v>
      </c>
      <c r="H4935" s="104" t="str">
        <f t="shared" si="541"/>
        <v>Di bawah 1</v>
      </c>
      <c r="I4935" s="104" t="str">
        <f t="shared" si="542"/>
        <v>Di bawah ambang nilai</v>
      </c>
      <c r="J4935" s="106">
        <f t="shared" si="543"/>
        <v>12.004935</v>
      </c>
      <c r="K4935" s="105">
        <f t="shared" si="544"/>
        <v>0</v>
      </c>
      <c r="L4935" s="106">
        <f t="shared" si="545"/>
        <v>0</v>
      </c>
    </row>
    <row r="4936" spans="1:12" x14ac:dyDescent="0.3">
      <c r="A4936" s="104" t="s">
        <v>10243</v>
      </c>
      <c r="B4936" s="104" t="s">
        <v>10244</v>
      </c>
      <c r="C4936" s="105">
        <v>3276802</v>
      </c>
      <c r="D4936" s="105">
        <v>11407212</v>
      </c>
      <c r="E4936" s="106">
        <f t="shared" si="539"/>
        <v>3.4812027092268623</v>
      </c>
      <c r="F4936" s="107">
        <f t="shared" si="540"/>
        <v>73</v>
      </c>
      <c r="G4936" s="107">
        <f>COUNTIF(Data_Eksportir!$H$2:$H$3401,A4936)</f>
        <v>0</v>
      </c>
      <c r="H4936" s="104" t="str">
        <f t="shared" si="541"/>
        <v>1 – 5</v>
      </c>
      <c r="I4936" s="104" t="str">
        <f t="shared" si="542"/>
        <v>Belum terwakili</v>
      </c>
      <c r="J4936" s="106">
        <f t="shared" si="543"/>
        <v>11407212.004936</v>
      </c>
      <c r="K4936" s="105">
        <f t="shared" si="544"/>
        <v>11407212</v>
      </c>
      <c r="L4936" s="106">
        <f t="shared" si="545"/>
        <v>11407212.004936</v>
      </c>
    </row>
    <row r="4937" spans="1:12" x14ac:dyDescent="0.3">
      <c r="A4937" s="104" t="s">
        <v>10245</v>
      </c>
      <c r="B4937" s="104" t="s">
        <v>10246</v>
      </c>
      <c r="C4937" s="105">
        <v>514821</v>
      </c>
      <c r="D4937" s="105">
        <v>167063</v>
      </c>
      <c r="E4937" s="106">
        <f t="shared" si="539"/>
        <v>0.32450696455661288</v>
      </c>
      <c r="F4937" s="107">
        <f t="shared" si="540"/>
        <v>73</v>
      </c>
      <c r="G4937" s="107">
        <f>COUNTIF(Data_Eksportir!$H$2:$H$3401,A4937)</f>
        <v>0</v>
      </c>
      <c r="H4937" s="104" t="str">
        <f t="shared" si="541"/>
        <v>Di bawah 1</v>
      </c>
      <c r="I4937" s="104" t="str">
        <f t="shared" si="542"/>
        <v>Di bawah ambang nilai</v>
      </c>
      <c r="J4937" s="106">
        <f t="shared" si="543"/>
        <v>167063.00493699999</v>
      </c>
      <c r="K4937" s="105">
        <f t="shared" si="544"/>
        <v>0</v>
      </c>
      <c r="L4937" s="106">
        <f t="shared" si="545"/>
        <v>0</v>
      </c>
    </row>
    <row r="4938" spans="1:12" x14ac:dyDescent="0.3">
      <c r="A4938" s="104" t="s">
        <v>10247</v>
      </c>
      <c r="B4938" s="104" t="s">
        <v>10248</v>
      </c>
      <c r="C4938" s="105">
        <v>3438</v>
      </c>
      <c r="D4938" s="105">
        <v>1885</v>
      </c>
      <c r="E4938" s="106">
        <f t="shared" si="539"/>
        <v>0.54828388598022104</v>
      </c>
      <c r="F4938" s="107">
        <f t="shared" si="540"/>
        <v>73</v>
      </c>
      <c r="G4938" s="107">
        <f>COUNTIF(Data_Eksportir!$H$2:$H$3401,A4938)</f>
        <v>0</v>
      </c>
      <c r="H4938" s="104" t="str">
        <f t="shared" si="541"/>
        <v>Di bawah 1</v>
      </c>
      <c r="I4938" s="104" t="str">
        <f t="shared" si="542"/>
        <v>Di bawah ambang nilai</v>
      </c>
      <c r="J4938" s="106">
        <f t="shared" si="543"/>
        <v>1885.004938</v>
      </c>
      <c r="K4938" s="105">
        <f t="shared" si="544"/>
        <v>0</v>
      </c>
      <c r="L4938" s="106">
        <f t="shared" si="545"/>
        <v>0</v>
      </c>
    </row>
    <row r="4939" spans="1:12" x14ac:dyDescent="0.3">
      <c r="A4939" s="104" t="s">
        <v>10249</v>
      </c>
      <c r="B4939" s="104" t="s">
        <v>10250</v>
      </c>
      <c r="C4939" s="105">
        <v>0</v>
      </c>
      <c r="D4939" s="105">
        <v>1</v>
      </c>
      <c r="E4939" s="106" t="str">
        <f t="shared" si="539"/>
        <v/>
      </c>
      <c r="F4939" s="107">
        <f t="shared" si="540"/>
        <v>73</v>
      </c>
      <c r="G4939" s="107">
        <f>COUNTIF(Data_Eksportir!$H$2:$H$3401,A4939)</f>
        <v>0</v>
      </c>
      <c r="H4939" s="104" t="str">
        <f t="shared" si="541"/>
        <v>Tanpa data berat</v>
      </c>
      <c r="I4939" s="104" t="str">
        <f t="shared" si="542"/>
        <v>Di bawah ambang nilai</v>
      </c>
      <c r="J4939" s="106">
        <f t="shared" si="543"/>
        <v>1.004939</v>
      </c>
      <c r="K4939" s="105">
        <f t="shared" si="544"/>
        <v>0</v>
      </c>
      <c r="L4939" s="106">
        <f t="shared" si="545"/>
        <v>0</v>
      </c>
    </row>
    <row r="4940" spans="1:12" x14ac:dyDescent="0.3">
      <c r="A4940" s="104" t="s">
        <v>10251</v>
      </c>
      <c r="B4940" s="104" t="s">
        <v>10252</v>
      </c>
      <c r="C4940" s="105">
        <v>3950</v>
      </c>
      <c r="D4940" s="105">
        <v>7881</v>
      </c>
      <c r="E4940" s="106">
        <f t="shared" si="539"/>
        <v>1.9951898734177216</v>
      </c>
      <c r="F4940" s="107">
        <f t="shared" si="540"/>
        <v>73</v>
      </c>
      <c r="G4940" s="107">
        <f>COUNTIF(Data_Eksportir!$H$2:$H$3401,A4940)</f>
        <v>0</v>
      </c>
      <c r="H4940" s="104" t="str">
        <f t="shared" si="541"/>
        <v>1 – 5</v>
      </c>
      <c r="I4940" s="104" t="str">
        <f t="shared" si="542"/>
        <v>Di bawah ambang nilai</v>
      </c>
      <c r="J4940" s="106">
        <f t="shared" si="543"/>
        <v>7881.0049399999998</v>
      </c>
      <c r="K4940" s="105">
        <f t="shared" si="544"/>
        <v>0</v>
      </c>
      <c r="L4940" s="106">
        <f t="shared" si="545"/>
        <v>0</v>
      </c>
    </row>
    <row r="4941" spans="1:12" x14ac:dyDescent="0.3">
      <c r="A4941" s="104" t="s">
        <v>10253</v>
      </c>
      <c r="B4941" s="104" t="s">
        <v>10254</v>
      </c>
      <c r="C4941" s="105">
        <v>9065</v>
      </c>
      <c r="D4941" s="105">
        <v>14630</v>
      </c>
      <c r="E4941" s="106">
        <f t="shared" si="539"/>
        <v>1.613899613899614</v>
      </c>
      <c r="F4941" s="107">
        <f t="shared" si="540"/>
        <v>73</v>
      </c>
      <c r="G4941" s="107">
        <f>COUNTIF(Data_Eksportir!$H$2:$H$3401,A4941)</f>
        <v>0</v>
      </c>
      <c r="H4941" s="104" t="str">
        <f t="shared" si="541"/>
        <v>1 – 5</v>
      </c>
      <c r="I4941" s="104" t="str">
        <f t="shared" si="542"/>
        <v>Di bawah ambang nilai</v>
      </c>
      <c r="J4941" s="106">
        <f t="shared" si="543"/>
        <v>14630.004940999999</v>
      </c>
      <c r="K4941" s="105">
        <f t="shared" si="544"/>
        <v>0</v>
      </c>
      <c r="L4941" s="106">
        <f t="shared" si="545"/>
        <v>0</v>
      </c>
    </row>
    <row r="4942" spans="1:12" x14ac:dyDescent="0.3">
      <c r="A4942" s="104" t="s">
        <v>10255</v>
      </c>
      <c r="B4942" s="104" t="s">
        <v>10256</v>
      </c>
      <c r="C4942" s="105">
        <v>272</v>
      </c>
      <c r="D4942" s="105">
        <v>15971</v>
      </c>
      <c r="E4942" s="106">
        <f t="shared" si="539"/>
        <v>58.716911764705884</v>
      </c>
      <c r="F4942" s="107">
        <f t="shared" si="540"/>
        <v>73</v>
      </c>
      <c r="G4942" s="107">
        <f>COUNTIF(Data_Eksportir!$H$2:$H$3401,A4942)</f>
        <v>0</v>
      </c>
      <c r="H4942" s="104" t="str">
        <f t="shared" si="541"/>
        <v>20 – 100</v>
      </c>
      <c r="I4942" s="104" t="str">
        <f t="shared" si="542"/>
        <v>Di bawah ambang nilai</v>
      </c>
      <c r="J4942" s="106">
        <f t="shared" si="543"/>
        <v>15971.004942</v>
      </c>
      <c r="K4942" s="105">
        <f t="shared" si="544"/>
        <v>0</v>
      </c>
      <c r="L4942" s="106">
        <f t="shared" si="545"/>
        <v>0</v>
      </c>
    </row>
    <row r="4943" spans="1:12" x14ac:dyDescent="0.3">
      <c r="A4943" s="104" t="s">
        <v>10257</v>
      </c>
      <c r="B4943" s="104" t="s">
        <v>10258</v>
      </c>
      <c r="C4943" s="105">
        <v>22207</v>
      </c>
      <c r="D4943" s="105">
        <v>328</v>
      </c>
      <c r="E4943" s="106">
        <f t="shared" si="539"/>
        <v>1.4770117530508399E-2</v>
      </c>
      <c r="F4943" s="107">
        <f t="shared" si="540"/>
        <v>73</v>
      </c>
      <c r="G4943" s="107">
        <f>COUNTIF(Data_Eksportir!$H$2:$H$3401,A4943)</f>
        <v>0</v>
      </c>
      <c r="H4943" s="104" t="str">
        <f t="shared" si="541"/>
        <v>Di bawah 1</v>
      </c>
      <c r="I4943" s="104" t="str">
        <f t="shared" si="542"/>
        <v>Di bawah ambang nilai</v>
      </c>
      <c r="J4943" s="106">
        <f t="shared" si="543"/>
        <v>328.00494300000003</v>
      </c>
      <c r="K4943" s="105">
        <f t="shared" si="544"/>
        <v>0</v>
      </c>
      <c r="L4943" s="106">
        <f t="shared" si="545"/>
        <v>0</v>
      </c>
    </row>
    <row r="4944" spans="1:12" x14ac:dyDescent="0.3">
      <c r="A4944" s="104" t="s">
        <v>10259</v>
      </c>
      <c r="B4944" s="104" t="s">
        <v>10260</v>
      </c>
      <c r="C4944" s="105">
        <v>14168</v>
      </c>
      <c r="D4944" s="105">
        <v>139430</v>
      </c>
      <c r="E4944" s="106">
        <f t="shared" si="539"/>
        <v>9.8411914172783739</v>
      </c>
      <c r="F4944" s="107">
        <f t="shared" si="540"/>
        <v>73</v>
      </c>
      <c r="G4944" s="107">
        <f>COUNTIF(Data_Eksportir!$H$2:$H$3401,A4944)</f>
        <v>0</v>
      </c>
      <c r="H4944" s="104" t="str">
        <f t="shared" si="541"/>
        <v>5 – 20</v>
      </c>
      <c r="I4944" s="104" t="str">
        <f t="shared" si="542"/>
        <v>Di bawah ambang nilai</v>
      </c>
      <c r="J4944" s="106">
        <f t="shared" si="543"/>
        <v>139430.00494399999</v>
      </c>
      <c r="K4944" s="105">
        <f t="shared" si="544"/>
        <v>0</v>
      </c>
      <c r="L4944" s="106">
        <f t="shared" si="545"/>
        <v>0</v>
      </c>
    </row>
    <row r="4945" spans="1:12" x14ac:dyDescent="0.3">
      <c r="A4945" s="104" t="s">
        <v>10261</v>
      </c>
      <c r="B4945" s="104" t="s">
        <v>10262</v>
      </c>
      <c r="C4945" s="105">
        <v>10734</v>
      </c>
      <c r="D4945" s="105">
        <v>18552</v>
      </c>
      <c r="E4945" s="106">
        <f t="shared" si="539"/>
        <v>1.728339854667412</v>
      </c>
      <c r="F4945" s="107">
        <f t="shared" si="540"/>
        <v>73</v>
      </c>
      <c r="G4945" s="107">
        <f>COUNTIF(Data_Eksportir!$H$2:$H$3401,A4945)</f>
        <v>0</v>
      </c>
      <c r="H4945" s="104" t="str">
        <f t="shared" si="541"/>
        <v>1 – 5</v>
      </c>
      <c r="I4945" s="104" t="str">
        <f t="shared" si="542"/>
        <v>Di bawah ambang nilai</v>
      </c>
      <c r="J4945" s="106">
        <f t="shared" si="543"/>
        <v>18552.004945000001</v>
      </c>
      <c r="K4945" s="105">
        <f t="shared" si="544"/>
        <v>0</v>
      </c>
      <c r="L4945" s="106">
        <f t="shared" si="545"/>
        <v>0</v>
      </c>
    </row>
    <row r="4946" spans="1:12" x14ac:dyDescent="0.3">
      <c r="A4946" s="104" t="s">
        <v>10263</v>
      </c>
      <c r="B4946" s="104" t="s">
        <v>10264</v>
      </c>
      <c r="C4946" s="105">
        <v>1040405</v>
      </c>
      <c r="D4946" s="105">
        <v>4219910</v>
      </c>
      <c r="E4946" s="106">
        <f t="shared" si="539"/>
        <v>4.0560262590049065</v>
      </c>
      <c r="F4946" s="107">
        <f t="shared" si="540"/>
        <v>73</v>
      </c>
      <c r="G4946" s="107">
        <f>COUNTIF(Data_Eksportir!$H$2:$H$3401,A4946)</f>
        <v>0</v>
      </c>
      <c r="H4946" s="104" t="str">
        <f t="shared" si="541"/>
        <v>1 – 5</v>
      </c>
      <c r="I4946" s="104" t="str">
        <f t="shared" si="542"/>
        <v>Di bawah ambang nilai</v>
      </c>
      <c r="J4946" s="106">
        <f t="shared" si="543"/>
        <v>4219910.0049459999</v>
      </c>
      <c r="K4946" s="105">
        <f t="shared" si="544"/>
        <v>0</v>
      </c>
      <c r="L4946" s="106">
        <f t="shared" si="545"/>
        <v>0</v>
      </c>
    </row>
    <row r="4947" spans="1:12" x14ac:dyDescent="0.3">
      <c r="A4947" s="104" t="s">
        <v>10265</v>
      </c>
      <c r="B4947" s="104" t="s">
        <v>10266</v>
      </c>
      <c r="C4947" s="105">
        <v>72679</v>
      </c>
      <c r="D4947" s="105">
        <v>418185</v>
      </c>
      <c r="E4947" s="106">
        <f t="shared" si="539"/>
        <v>5.7538628764842663</v>
      </c>
      <c r="F4947" s="107">
        <f t="shared" si="540"/>
        <v>73</v>
      </c>
      <c r="G4947" s="107">
        <f>COUNTIF(Data_Eksportir!$H$2:$H$3401,A4947)</f>
        <v>0</v>
      </c>
      <c r="H4947" s="104" t="str">
        <f t="shared" si="541"/>
        <v>5 – 20</v>
      </c>
      <c r="I4947" s="104" t="str">
        <f t="shared" si="542"/>
        <v>Di bawah ambang nilai</v>
      </c>
      <c r="J4947" s="106">
        <f t="shared" si="543"/>
        <v>418185.00494700001</v>
      </c>
      <c r="K4947" s="105">
        <f t="shared" si="544"/>
        <v>0</v>
      </c>
      <c r="L4947" s="106">
        <f t="shared" si="545"/>
        <v>0</v>
      </c>
    </row>
    <row r="4948" spans="1:12" x14ac:dyDescent="0.3">
      <c r="A4948" s="104" t="s">
        <v>10267</v>
      </c>
      <c r="B4948" s="104" t="s">
        <v>10268</v>
      </c>
      <c r="C4948" s="105">
        <v>2965124</v>
      </c>
      <c r="D4948" s="105">
        <v>11934297</v>
      </c>
      <c r="E4948" s="106">
        <f t="shared" si="539"/>
        <v>4.024889684208822</v>
      </c>
      <c r="F4948" s="107">
        <f t="shared" si="540"/>
        <v>73</v>
      </c>
      <c r="G4948" s="107">
        <f>COUNTIF(Data_Eksportir!$H$2:$H$3401,A4948)</f>
        <v>0</v>
      </c>
      <c r="H4948" s="104" t="str">
        <f t="shared" si="541"/>
        <v>1 – 5</v>
      </c>
      <c r="I4948" s="104" t="str">
        <f t="shared" si="542"/>
        <v>Belum terwakili</v>
      </c>
      <c r="J4948" s="106">
        <f t="shared" si="543"/>
        <v>11934297.004947999</v>
      </c>
      <c r="K4948" s="105">
        <f t="shared" si="544"/>
        <v>11934297</v>
      </c>
      <c r="L4948" s="106">
        <f t="shared" si="545"/>
        <v>11934297.004947999</v>
      </c>
    </row>
    <row r="4949" spans="1:12" x14ac:dyDescent="0.3">
      <c r="A4949" s="104" t="s">
        <v>10269</v>
      </c>
      <c r="B4949" s="104" t="s">
        <v>10270</v>
      </c>
      <c r="C4949" s="105">
        <v>9373750</v>
      </c>
      <c r="D4949" s="105">
        <v>71549693</v>
      </c>
      <c r="E4949" s="106">
        <f t="shared" si="539"/>
        <v>7.6329849846646223</v>
      </c>
      <c r="F4949" s="107">
        <f t="shared" si="540"/>
        <v>73</v>
      </c>
      <c r="G4949" s="107">
        <f>COUNTIF(Data_Eksportir!$H$2:$H$3401,A4949)</f>
        <v>0</v>
      </c>
      <c r="H4949" s="104" t="str">
        <f t="shared" si="541"/>
        <v>5 – 20</v>
      </c>
      <c r="I4949" s="104" t="str">
        <f t="shared" si="542"/>
        <v>Belum terwakili</v>
      </c>
      <c r="J4949" s="106">
        <f t="shared" si="543"/>
        <v>71549693.004949003</v>
      </c>
      <c r="K4949" s="105">
        <f t="shared" si="544"/>
        <v>71549693</v>
      </c>
      <c r="L4949" s="106">
        <f t="shared" si="545"/>
        <v>71549693.004949003</v>
      </c>
    </row>
    <row r="4950" spans="1:12" x14ac:dyDescent="0.3">
      <c r="A4950" s="104" t="s">
        <v>10271</v>
      </c>
      <c r="B4950" s="104" t="s">
        <v>10272</v>
      </c>
      <c r="C4950" s="105">
        <v>1661209</v>
      </c>
      <c r="D4950" s="105">
        <v>13156985</v>
      </c>
      <c r="E4950" s="106">
        <f t="shared" si="539"/>
        <v>7.9201262454031971</v>
      </c>
      <c r="F4950" s="107">
        <f t="shared" si="540"/>
        <v>73</v>
      </c>
      <c r="G4950" s="107">
        <f>COUNTIF(Data_Eksportir!$H$2:$H$3401,A4950)</f>
        <v>0</v>
      </c>
      <c r="H4950" s="104" t="str">
        <f t="shared" si="541"/>
        <v>5 – 20</v>
      </c>
      <c r="I4950" s="104" t="str">
        <f t="shared" si="542"/>
        <v>Belum terwakili</v>
      </c>
      <c r="J4950" s="106">
        <f t="shared" si="543"/>
        <v>13156985.00495</v>
      </c>
      <c r="K4950" s="105">
        <f t="shared" si="544"/>
        <v>13156985</v>
      </c>
      <c r="L4950" s="106">
        <f t="shared" si="545"/>
        <v>13156985.00495</v>
      </c>
    </row>
    <row r="4951" spans="1:12" x14ac:dyDescent="0.3">
      <c r="A4951" s="104" t="s">
        <v>10273</v>
      </c>
      <c r="B4951" s="104" t="s">
        <v>10274</v>
      </c>
      <c r="C4951" s="105">
        <v>369063</v>
      </c>
      <c r="D4951" s="105">
        <v>5556920</v>
      </c>
      <c r="E4951" s="106">
        <f t="shared" si="539"/>
        <v>15.056833115213392</v>
      </c>
      <c r="F4951" s="107">
        <f t="shared" si="540"/>
        <v>73</v>
      </c>
      <c r="G4951" s="107">
        <f>COUNTIF(Data_Eksportir!$H$2:$H$3401,A4951)</f>
        <v>0</v>
      </c>
      <c r="H4951" s="104" t="str">
        <f t="shared" si="541"/>
        <v>5 – 20</v>
      </c>
      <c r="I4951" s="104" t="str">
        <f t="shared" si="542"/>
        <v>Di bawah ambang nilai</v>
      </c>
      <c r="J4951" s="106">
        <f t="shared" si="543"/>
        <v>5556920.0049510002</v>
      </c>
      <c r="K4951" s="105">
        <f t="shared" si="544"/>
        <v>0</v>
      </c>
      <c r="L4951" s="106">
        <f t="shared" si="545"/>
        <v>0</v>
      </c>
    </row>
    <row r="4952" spans="1:12" x14ac:dyDescent="0.3">
      <c r="A4952" s="104" t="s">
        <v>10275</v>
      </c>
      <c r="B4952" s="104" t="s">
        <v>10276</v>
      </c>
      <c r="C4952" s="105">
        <v>2136320</v>
      </c>
      <c r="D4952" s="105">
        <v>283696</v>
      </c>
      <c r="E4952" s="106">
        <f t="shared" si="539"/>
        <v>0.13279658478130618</v>
      </c>
      <c r="F4952" s="107">
        <f t="shared" si="540"/>
        <v>73</v>
      </c>
      <c r="G4952" s="107">
        <f>COUNTIF(Data_Eksportir!$H$2:$H$3401,A4952)</f>
        <v>0</v>
      </c>
      <c r="H4952" s="104" t="str">
        <f t="shared" si="541"/>
        <v>Di bawah 1</v>
      </c>
      <c r="I4952" s="104" t="str">
        <f t="shared" si="542"/>
        <v>Di bawah ambang nilai</v>
      </c>
      <c r="J4952" s="106">
        <f t="shared" si="543"/>
        <v>283696.00495199999</v>
      </c>
      <c r="K4952" s="105">
        <f t="shared" si="544"/>
        <v>0</v>
      </c>
      <c r="L4952" s="106">
        <f t="shared" si="545"/>
        <v>0</v>
      </c>
    </row>
    <row r="4953" spans="1:12" x14ac:dyDescent="0.3">
      <c r="A4953" s="104" t="s">
        <v>10277</v>
      </c>
      <c r="B4953" s="104" t="s">
        <v>10278</v>
      </c>
      <c r="C4953" s="105">
        <v>27818</v>
      </c>
      <c r="D4953" s="105">
        <v>664615</v>
      </c>
      <c r="E4953" s="106">
        <f t="shared" si="539"/>
        <v>23.891545042778059</v>
      </c>
      <c r="F4953" s="107">
        <f t="shared" si="540"/>
        <v>73</v>
      </c>
      <c r="G4953" s="107">
        <f>COUNTIF(Data_Eksportir!$H$2:$H$3401,A4953)</f>
        <v>0</v>
      </c>
      <c r="H4953" s="104" t="str">
        <f t="shared" si="541"/>
        <v>20 – 100</v>
      </c>
      <c r="I4953" s="104" t="str">
        <f t="shared" si="542"/>
        <v>Di bawah ambang nilai</v>
      </c>
      <c r="J4953" s="106">
        <f t="shared" si="543"/>
        <v>664615.004953</v>
      </c>
      <c r="K4953" s="105">
        <f t="shared" si="544"/>
        <v>0</v>
      </c>
      <c r="L4953" s="106">
        <f t="shared" si="545"/>
        <v>0</v>
      </c>
    </row>
    <row r="4954" spans="1:12" x14ac:dyDescent="0.3">
      <c r="A4954" s="104" t="s">
        <v>10279</v>
      </c>
      <c r="B4954" s="104" t="s">
        <v>10280</v>
      </c>
      <c r="C4954" s="105">
        <v>16181</v>
      </c>
      <c r="D4954" s="105">
        <v>310094</v>
      </c>
      <c r="E4954" s="106">
        <f t="shared" si="539"/>
        <v>19.164081329954886</v>
      </c>
      <c r="F4954" s="107">
        <f t="shared" si="540"/>
        <v>73</v>
      </c>
      <c r="G4954" s="107">
        <f>COUNTIF(Data_Eksportir!$H$2:$H$3401,A4954)</f>
        <v>0</v>
      </c>
      <c r="H4954" s="104" t="str">
        <f t="shared" si="541"/>
        <v>5 – 20</v>
      </c>
      <c r="I4954" s="104" t="str">
        <f t="shared" si="542"/>
        <v>Di bawah ambang nilai</v>
      </c>
      <c r="J4954" s="106">
        <f t="shared" si="543"/>
        <v>310094.004954</v>
      </c>
      <c r="K4954" s="105">
        <f t="shared" si="544"/>
        <v>0</v>
      </c>
      <c r="L4954" s="106">
        <f t="shared" si="545"/>
        <v>0</v>
      </c>
    </row>
    <row r="4955" spans="1:12" x14ac:dyDescent="0.3">
      <c r="A4955" s="104" t="s">
        <v>10281</v>
      </c>
      <c r="B4955" s="104" t="s">
        <v>10282</v>
      </c>
      <c r="C4955" s="105">
        <v>178540</v>
      </c>
      <c r="D4955" s="105">
        <v>3653066</v>
      </c>
      <c r="E4955" s="106">
        <f t="shared" si="539"/>
        <v>20.460770695642434</v>
      </c>
      <c r="F4955" s="107">
        <f t="shared" si="540"/>
        <v>73</v>
      </c>
      <c r="G4955" s="107">
        <f>COUNTIF(Data_Eksportir!$H$2:$H$3401,A4955)</f>
        <v>0</v>
      </c>
      <c r="H4955" s="104" t="str">
        <f t="shared" si="541"/>
        <v>20 – 100</v>
      </c>
      <c r="I4955" s="104" t="str">
        <f t="shared" si="542"/>
        <v>Di bawah ambang nilai</v>
      </c>
      <c r="J4955" s="106">
        <f t="shared" si="543"/>
        <v>3653066.0049549998</v>
      </c>
      <c r="K4955" s="105">
        <f t="shared" si="544"/>
        <v>0</v>
      </c>
      <c r="L4955" s="106">
        <f t="shared" si="545"/>
        <v>0</v>
      </c>
    </row>
    <row r="4956" spans="1:12" x14ac:dyDescent="0.3">
      <c r="A4956" s="104" t="s">
        <v>10283</v>
      </c>
      <c r="B4956" s="104" t="s">
        <v>10284</v>
      </c>
      <c r="C4956" s="105">
        <v>59740</v>
      </c>
      <c r="D4956" s="105">
        <v>179325</v>
      </c>
      <c r="E4956" s="106">
        <f t="shared" si="539"/>
        <v>3.0017576163374624</v>
      </c>
      <c r="F4956" s="107">
        <f t="shared" si="540"/>
        <v>73</v>
      </c>
      <c r="G4956" s="107">
        <f>COUNTIF(Data_Eksportir!$H$2:$H$3401,A4956)</f>
        <v>0</v>
      </c>
      <c r="H4956" s="104" t="str">
        <f t="shared" si="541"/>
        <v>1 – 5</v>
      </c>
      <c r="I4956" s="104" t="str">
        <f t="shared" si="542"/>
        <v>Di bawah ambang nilai</v>
      </c>
      <c r="J4956" s="106">
        <f t="shared" si="543"/>
        <v>179325.00495599999</v>
      </c>
      <c r="K4956" s="105">
        <f t="shared" si="544"/>
        <v>0</v>
      </c>
      <c r="L4956" s="106">
        <f t="shared" si="545"/>
        <v>0</v>
      </c>
    </row>
    <row r="4957" spans="1:12" x14ac:dyDescent="0.3">
      <c r="A4957" s="104" t="s">
        <v>10285</v>
      </c>
      <c r="B4957" s="104" t="s">
        <v>10286</v>
      </c>
      <c r="C4957" s="105">
        <v>4030</v>
      </c>
      <c r="D4957" s="105">
        <v>111678</v>
      </c>
      <c r="E4957" s="106">
        <f t="shared" si="539"/>
        <v>27.711662531017371</v>
      </c>
      <c r="F4957" s="107">
        <f t="shared" si="540"/>
        <v>73</v>
      </c>
      <c r="G4957" s="107">
        <f>COUNTIF(Data_Eksportir!$H$2:$H$3401,A4957)</f>
        <v>0</v>
      </c>
      <c r="H4957" s="104" t="str">
        <f t="shared" si="541"/>
        <v>20 – 100</v>
      </c>
      <c r="I4957" s="104" t="str">
        <f t="shared" si="542"/>
        <v>Di bawah ambang nilai</v>
      </c>
      <c r="J4957" s="106">
        <f t="shared" si="543"/>
        <v>111678.004957</v>
      </c>
      <c r="K4957" s="105">
        <f t="shared" si="544"/>
        <v>0</v>
      </c>
      <c r="L4957" s="106">
        <f t="shared" si="545"/>
        <v>0</v>
      </c>
    </row>
    <row r="4958" spans="1:12" x14ac:dyDescent="0.3">
      <c r="A4958" s="104" t="s">
        <v>10287</v>
      </c>
      <c r="B4958" s="104" t="s">
        <v>10288</v>
      </c>
      <c r="C4958" s="105">
        <v>262395</v>
      </c>
      <c r="D4958" s="105">
        <v>1147051</v>
      </c>
      <c r="E4958" s="106">
        <f t="shared" si="539"/>
        <v>4.3714666819108592</v>
      </c>
      <c r="F4958" s="107">
        <f t="shared" si="540"/>
        <v>73</v>
      </c>
      <c r="G4958" s="107">
        <f>COUNTIF(Data_Eksportir!$H$2:$H$3401,A4958)</f>
        <v>0</v>
      </c>
      <c r="H4958" s="104" t="str">
        <f t="shared" si="541"/>
        <v>1 – 5</v>
      </c>
      <c r="I4958" s="104" t="str">
        <f t="shared" si="542"/>
        <v>Di bawah ambang nilai</v>
      </c>
      <c r="J4958" s="106">
        <f t="shared" si="543"/>
        <v>1147051.004958</v>
      </c>
      <c r="K4958" s="105">
        <f t="shared" si="544"/>
        <v>0</v>
      </c>
      <c r="L4958" s="106">
        <f t="shared" si="545"/>
        <v>0</v>
      </c>
    </row>
    <row r="4959" spans="1:12" x14ac:dyDescent="0.3">
      <c r="A4959" s="104" t="s">
        <v>10289</v>
      </c>
      <c r="B4959" s="104" t="s">
        <v>10290</v>
      </c>
      <c r="C4959" s="105">
        <v>142397</v>
      </c>
      <c r="D4959" s="105">
        <v>1096978</v>
      </c>
      <c r="E4959" s="106">
        <f t="shared" si="539"/>
        <v>7.7036594872082977</v>
      </c>
      <c r="F4959" s="107">
        <f t="shared" si="540"/>
        <v>73</v>
      </c>
      <c r="G4959" s="107">
        <f>COUNTIF(Data_Eksportir!$H$2:$H$3401,A4959)</f>
        <v>0</v>
      </c>
      <c r="H4959" s="104" t="str">
        <f t="shared" si="541"/>
        <v>5 – 20</v>
      </c>
      <c r="I4959" s="104" t="str">
        <f t="shared" si="542"/>
        <v>Di bawah ambang nilai</v>
      </c>
      <c r="J4959" s="106">
        <f t="shared" si="543"/>
        <v>1096978.004959</v>
      </c>
      <c r="K4959" s="105">
        <f t="shared" si="544"/>
        <v>0</v>
      </c>
      <c r="L4959" s="106">
        <f t="shared" si="545"/>
        <v>0</v>
      </c>
    </row>
    <row r="4960" spans="1:12" x14ac:dyDescent="0.3">
      <c r="A4960" s="104" t="s">
        <v>10291</v>
      </c>
      <c r="B4960" s="104" t="s">
        <v>10292</v>
      </c>
      <c r="C4960" s="105">
        <v>274711</v>
      </c>
      <c r="D4960" s="105">
        <v>1672484</v>
      </c>
      <c r="E4960" s="106">
        <f t="shared" si="539"/>
        <v>6.0881581006949119</v>
      </c>
      <c r="F4960" s="107">
        <f t="shared" si="540"/>
        <v>73</v>
      </c>
      <c r="G4960" s="107">
        <f>COUNTIF(Data_Eksportir!$H$2:$H$3401,A4960)</f>
        <v>0</v>
      </c>
      <c r="H4960" s="104" t="str">
        <f t="shared" si="541"/>
        <v>5 – 20</v>
      </c>
      <c r="I4960" s="104" t="str">
        <f t="shared" si="542"/>
        <v>Di bawah ambang nilai</v>
      </c>
      <c r="J4960" s="106">
        <f t="shared" si="543"/>
        <v>1672484.00496</v>
      </c>
      <c r="K4960" s="105">
        <f t="shared" si="544"/>
        <v>0</v>
      </c>
      <c r="L4960" s="106">
        <f t="shared" si="545"/>
        <v>0</v>
      </c>
    </row>
    <row r="4961" spans="1:12" x14ac:dyDescent="0.3">
      <c r="A4961" s="104" t="s">
        <v>10293</v>
      </c>
      <c r="B4961" s="104" t="s">
        <v>10294</v>
      </c>
      <c r="C4961" s="105">
        <v>2174</v>
      </c>
      <c r="D4961" s="105">
        <v>37501</v>
      </c>
      <c r="E4961" s="106">
        <f t="shared" si="539"/>
        <v>17.249770009199633</v>
      </c>
      <c r="F4961" s="107">
        <f t="shared" si="540"/>
        <v>73</v>
      </c>
      <c r="G4961" s="107">
        <f>COUNTIF(Data_Eksportir!$H$2:$H$3401,A4961)</f>
        <v>0</v>
      </c>
      <c r="H4961" s="104" t="str">
        <f t="shared" si="541"/>
        <v>5 – 20</v>
      </c>
      <c r="I4961" s="104" t="str">
        <f t="shared" si="542"/>
        <v>Di bawah ambang nilai</v>
      </c>
      <c r="J4961" s="106">
        <f t="shared" si="543"/>
        <v>37501.004960999999</v>
      </c>
      <c r="K4961" s="105">
        <f t="shared" si="544"/>
        <v>0</v>
      </c>
      <c r="L4961" s="106">
        <f t="shared" si="545"/>
        <v>0</v>
      </c>
    </row>
    <row r="4962" spans="1:12" x14ac:dyDescent="0.3">
      <c r="A4962" s="104" t="s">
        <v>10295</v>
      </c>
      <c r="B4962" s="104" t="s">
        <v>10296</v>
      </c>
      <c r="C4962" s="105">
        <v>26308</v>
      </c>
      <c r="D4962" s="105">
        <v>381731</v>
      </c>
      <c r="E4962" s="106">
        <f t="shared" si="539"/>
        <v>14.510072981602555</v>
      </c>
      <c r="F4962" s="107">
        <f t="shared" si="540"/>
        <v>73</v>
      </c>
      <c r="G4962" s="107">
        <f>COUNTIF(Data_Eksportir!$H$2:$H$3401,A4962)</f>
        <v>0</v>
      </c>
      <c r="H4962" s="104" t="str">
        <f t="shared" si="541"/>
        <v>5 – 20</v>
      </c>
      <c r="I4962" s="104" t="str">
        <f t="shared" si="542"/>
        <v>Di bawah ambang nilai</v>
      </c>
      <c r="J4962" s="106">
        <f t="shared" si="543"/>
        <v>381731.00496200001</v>
      </c>
      <c r="K4962" s="105">
        <f t="shared" si="544"/>
        <v>0</v>
      </c>
      <c r="L4962" s="106">
        <f t="shared" si="545"/>
        <v>0</v>
      </c>
    </row>
    <row r="4963" spans="1:12" x14ac:dyDescent="0.3">
      <c r="A4963" s="104" t="s">
        <v>10297</v>
      </c>
      <c r="B4963" s="104" t="s">
        <v>10298</v>
      </c>
      <c r="C4963" s="105">
        <v>327</v>
      </c>
      <c r="D4963" s="105">
        <v>442</v>
      </c>
      <c r="E4963" s="106">
        <f t="shared" si="539"/>
        <v>1.3516819571865444</v>
      </c>
      <c r="F4963" s="107">
        <f t="shared" si="540"/>
        <v>73</v>
      </c>
      <c r="G4963" s="107">
        <f>COUNTIF(Data_Eksportir!$H$2:$H$3401,A4963)</f>
        <v>0</v>
      </c>
      <c r="H4963" s="104" t="str">
        <f t="shared" si="541"/>
        <v>1 – 5</v>
      </c>
      <c r="I4963" s="104" t="str">
        <f t="shared" si="542"/>
        <v>Di bawah ambang nilai</v>
      </c>
      <c r="J4963" s="106">
        <f t="shared" si="543"/>
        <v>442.00496299999998</v>
      </c>
      <c r="K4963" s="105">
        <f t="shared" si="544"/>
        <v>0</v>
      </c>
      <c r="L4963" s="106">
        <f t="shared" si="545"/>
        <v>0</v>
      </c>
    </row>
    <row r="4964" spans="1:12" x14ac:dyDescent="0.3">
      <c r="A4964" s="104" t="s">
        <v>10299</v>
      </c>
      <c r="B4964" s="104" t="s">
        <v>10300</v>
      </c>
      <c r="C4964" s="105">
        <v>5875</v>
      </c>
      <c r="D4964" s="105">
        <v>41048</v>
      </c>
      <c r="E4964" s="106">
        <f t="shared" si="539"/>
        <v>6.986893617021277</v>
      </c>
      <c r="F4964" s="107">
        <f t="shared" si="540"/>
        <v>73</v>
      </c>
      <c r="G4964" s="107">
        <f>COUNTIF(Data_Eksportir!$H$2:$H$3401,A4964)</f>
        <v>0</v>
      </c>
      <c r="H4964" s="104" t="str">
        <f t="shared" si="541"/>
        <v>5 – 20</v>
      </c>
      <c r="I4964" s="104" t="str">
        <f t="shared" si="542"/>
        <v>Di bawah ambang nilai</v>
      </c>
      <c r="J4964" s="106">
        <f t="shared" si="543"/>
        <v>41048.004964</v>
      </c>
      <c r="K4964" s="105">
        <f t="shared" si="544"/>
        <v>0</v>
      </c>
      <c r="L4964" s="106">
        <f t="shared" si="545"/>
        <v>0</v>
      </c>
    </row>
    <row r="4965" spans="1:12" x14ac:dyDescent="0.3">
      <c r="A4965" s="104" t="s">
        <v>10301</v>
      </c>
      <c r="B4965" s="104" t="s">
        <v>10302</v>
      </c>
      <c r="C4965" s="105">
        <v>33861191</v>
      </c>
      <c r="D4965" s="105">
        <v>60678764</v>
      </c>
      <c r="E4965" s="106">
        <f t="shared" si="539"/>
        <v>1.7919855211235778</v>
      </c>
      <c r="F4965" s="107">
        <f t="shared" si="540"/>
        <v>73</v>
      </c>
      <c r="G4965" s="107">
        <f>COUNTIF(Data_Eksportir!$H$2:$H$3401,A4965)</f>
        <v>1</v>
      </c>
      <c r="H4965" s="104" t="str">
        <f t="shared" si="541"/>
        <v>1 – 5</v>
      </c>
      <c r="I4965" s="104" t="str">
        <f t="shared" si="542"/>
        <v>Keterwakilan rendah</v>
      </c>
      <c r="J4965" s="106">
        <f t="shared" si="543"/>
        <v>60678764.004965</v>
      </c>
      <c r="K4965" s="105">
        <f t="shared" si="544"/>
        <v>30339382</v>
      </c>
      <c r="L4965" s="106">
        <f t="shared" si="545"/>
        <v>30339382.004965</v>
      </c>
    </row>
    <row r="4966" spans="1:12" x14ac:dyDescent="0.3">
      <c r="A4966" s="104" t="s">
        <v>10303</v>
      </c>
      <c r="B4966" s="104" t="s">
        <v>10304</v>
      </c>
      <c r="C4966" s="105">
        <v>1654784</v>
      </c>
      <c r="D4966" s="105">
        <v>4875603</v>
      </c>
      <c r="E4966" s="106">
        <f t="shared" si="539"/>
        <v>2.9463682269105815</v>
      </c>
      <c r="F4966" s="107">
        <f t="shared" si="540"/>
        <v>73</v>
      </c>
      <c r="G4966" s="107">
        <f>COUNTIF(Data_Eksportir!$H$2:$H$3401,A4966)</f>
        <v>0</v>
      </c>
      <c r="H4966" s="104" t="str">
        <f t="shared" si="541"/>
        <v>1 – 5</v>
      </c>
      <c r="I4966" s="104" t="str">
        <f t="shared" si="542"/>
        <v>Di bawah ambang nilai</v>
      </c>
      <c r="J4966" s="106">
        <f t="shared" si="543"/>
        <v>4875603.0049660001</v>
      </c>
      <c r="K4966" s="105">
        <f t="shared" si="544"/>
        <v>0</v>
      </c>
      <c r="L4966" s="106">
        <f t="shared" si="545"/>
        <v>0</v>
      </c>
    </row>
    <row r="4967" spans="1:12" x14ac:dyDescent="0.3">
      <c r="A4967" s="104" t="s">
        <v>10305</v>
      </c>
      <c r="B4967" s="104" t="s">
        <v>10306</v>
      </c>
      <c r="C4967" s="105">
        <v>444126</v>
      </c>
      <c r="D4967" s="105">
        <v>814056</v>
      </c>
      <c r="E4967" s="106">
        <f t="shared" si="539"/>
        <v>1.832939301009173</v>
      </c>
      <c r="F4967" s="107">
        <f t="shared" si="540"/>
        <v>73</v>
      </c>
      <c r="G4967" s="107">
        <f>COUNTIF(Data_Eksportir!$H$2:$H$3401,A4967)</f>
        <v>0</v>
      </c>
      <c r="H4967" s="104" t="str">
        <f t="shared" si="541"/>
        <v>1 – 5</v>
      </c>
      <c r="I4967" s="104" t="str">
        <f t="shared" si="542"/>
        <v>Di bawah ambang nilai</v>
      </c>
      <c r="J4967" s="106">
        <f t="shared" si="543"/>
        <v>814056.00496699999</v>
      </c>
      <c r="K4967" s="105">
        <f t="shared" si="544"/>
        <v>0</v>
      </c>
      <c r="L4967" s="106">
        <f t="shared" si="545"/>
        <v>0</v>
      </c>
    </row>
    <row r="4968" spans="1:12" x14ac:dyDescent="0.3">
      <c r="A4968" s="104" t="s">
        <v>10307</v>
      </c>
      <c r="B4968" s="104" t="s">
        <v>10308</v>
      </c>
      <c r="C4968" s="105">
        <v>616720</v>
      </c>
      <c r="D4968" s="105">
        <v>1203606</v>
      </c>
      <c r="E4968" s="106">
        <f t="shared" si="539"/>
        <v>1.9516247243481646</v>
      </c>
      <c r="F4968" s="107">
        <f t="shared" si="540"/>
        <v>73</v>
      </c>
      <c r="G4968" s="107">
        <f>COUNTIF(Data_Eksportir!$H$2:$H$3401,A4968)</f>
        <v>0</v>
      </c>
      <c r="H4968" s="104" t="str">
        <f t="shared" si="541"/>
        <v>1 – 5</v>
      </c>
      <c r="I4968" s="104" t="str">
        <f t="shared" si="542"/>
        <v>Di bawah ambang nilai</v>
      </c>
      <c r="J4968" s="106">
        <f t="shared" si="543"/>
        <v>1203606.0049680001</v>
      </c>
      <c r="K4968" s="105">
        <f t="shared" si="544"/>
        <v>0</v>
      </c>
      <c r="L4968" s="106">
        <f t="shared" si="545"/>
        <v>0</v>
      </c>
    </row>
    <row r="4969" spans="1:12" x14ac:dyDescent="0.3">
      <c r="A4969" s="104" t="s">
        <v>10309</v>
      </c>
      <c r="B4969" s="104" t="s">
        <v>10310</v>
      </c>
      <c r="C4969" s="105">
        <v>1448101</v>
      </c>
      <c r="D4969" s="105">
        <v>9946638</v>
      </c>
      <c r="E4969" s="106">
        <f t="shared" si="539"/>
        <v>6.8687460335984856</v>
      </c>
      <c r="F4969" s="107">
        <f t="shared" si="540"/>
        <v>73</v>
      </c>
      <c r="G4969" s="107">
        <f>COUNTIF(Data_Eksportir!$H$2:$H$3401,A4969)</f>
        <v>0</v>
      </c>
      <c r="H4969" s="104" t="str">
        <f t="shared" si="541"/>
        <v>5 – 20</v>
      </c>
      <c r="I4969" s="104" t="str">
        <f t="shared" si="542"/>
        <v>Di bawah ambang nilai</v>
      </c>
      <c r="J4969" s="106">
        <f t="shared" si="543"/>
        <v>9946638.0049690008</v>
      </c>
      <c r="K4969" s="105">
        <f t="shared" si="544"/>
        <v>0</v>
      </c>
      <c r="L4969" s="106">
        <f t="shared" si="545"/>
        <v>0</v>
      </c>
    </row>
    <row r="4970" spans="1:12" x14ac:dyDescent="0.3">
      <c r="A4970" s="104" t="s">
        <v>10311</v>
      </c>
      <c r="B4970" s="104" t="s">
        <v>10312</v>
      </c>
      <c r="C4970" s="105">
        <v>1354</v>
      </c>
      <c r="D4970" s="105">
        <v>21112</v>
      </c>
      <c r="E4970" s="106">
        <f t="shared" si="539"/>
        <v>15.592319054652881</v>
      </c>
      <c r="F4970" s="107">
        <f t="shared" si="540"/>
        <v>73</v>
      </c>
      <c r="G4970" s="107">
        <f>COUNTIF(Data_Eksportir!$H$2:$H$3401,A4970)</f>
        <v>0</v>
      </c>
      <c r="H4970" s="104" t="str">
        <f t="shared" si="541"/>
        <v>5 – 20</v>
      </c>
      <c r="I4970" s="104" t="str">
        <f t="shared" si="542"/>
        <v>Di bawah ambang nilai</v>
      </c>
      <c r="J4970" s="106">
        <f t="shared" si="543"/>
        <v>21112.004970000002</v>
      </c>
      <c r="K4970" s="105">
        <f t="shared" si="544"/>
        <v>0</v>
      </c>
      <c r="L4970" s="106">
        <f t="shared" si="545"/>
        <v>0</v>
      </c>
    </row>
    <row r="4971" spans="1:12" x14ac:dyDescent="0.3">
      <c r="A4971" s="104" t="s">
        <v>10313</v>
      </c>
      <c r="B4971" s="104" t="s">
        <v>10314</v>
      </c>
      <c r="C4971" s="105">
        <v>17992</v>
      </c>
      <c r="D4971" s="105">
        <v>186274</v>
      </c>
      <c r="E4971" s="106">
        <f t="shared" si="539"/>
        <v>10.353156958648288</v>
      </c>
      <c r="F4971" s="107">
        <f t="shared" si="540"/>
        <v>73</v>
      </c>
      <c r="G4971" s="107">
        <f>COUNTIF(Data_Eksportir!$H$2:$H$3401,A4971)</f>
        <v>0</v>
      </c>
      <c r="H4971" s="104" t="str">
        <f t="shared" si="541"/>
        <v>5 – 20</v>
      </c>
      <c r="I4971" s="104" t="str">
        <f t="shared" si="542"/>
        <v>Di bawah ambang nilai</v>
      </c>
      <c r="J4971" s="106">
        <f t="shared" si="543"/>
        <v>186274.00497099999</v>
      </c>
      <c r="K4971" s="105">
        <f t="shared" si="544"/>
        <v>0</v>
      </c>
      <c r="L4971" s="106">
        <f t="shared" si="545"/>
        <v>0</v>
      </c>
    </row>
    <row r="4972" spans="1:12" x14ac:dyDescent="0.3">
      <c r="A4972" s="104" t="s">
        <v>10315</v>
      </c>
      <c r="B4972" s="104" t="s">
        <v>10316</v>
      </c>
      <c r="C4972" s="105">
        <v>837382</v>
      </c>
      <c r="D4972" s="105">
        <v>2667212</v>
      </c>
      <c r="E4972" s="106">
        <f t="shared" si="539"/>
        <v>3.1851795238015623</v>
      </c>
      <c r="F4972" s="107">
        <f t="shared" si="540"/>
        <v>73</v>
      </c>
      <c r="G4972" s="107">
        <f>COUNTIF(Data_Eksportir!$H$2:$H$3401,A4972)</f>
        <v>0</v>
      </c>
      <c r="H4972" s="104" t="str">
        <f t="shared" si="541"/>
        <v>1 – 5</v>
      </c>
      <c r="I4972" s="104" t="str">
        <f t="shared" si="542"/>
        <v>Di bawah ambang nilai</v>
      </c>
      <c r="J4972" s="106">
        <f t="shared" si="543"/>
        <v>2667212.0049720001</v>
      </c>
      <c r="K4972" s="105">
        <f t="shared" si="544"/>
        <v>0</v>
      </c>
      <c r="L4972" s="106">
        <f t="shared" si="545"/>
        <v>0</v>
      </c>
    </row>
    <row r="4973" spans="1:12" x14ac:dyDescent="0.3">
      <c r="A4973" s="104" t="s">
        <v>10317</v>
      </c>
      <c r="B4973" s="104" t="s">
        <v>10318</v>
      </c>
      <c r="C4973" s="105">
        <v>28311</v>
      </c>
      <c r="D4973" s="105">
        <v>392375</v>
      </c>
      <c r="E4973" s="106">
        <f t="shared" si="539"/>
        <v>13.85945392250362</v>
      </c>
      <c r="F4973" s="107">
        <f t="shared" si="540"/>
        <v>73</v>
      </c>
      <c r="G4973" s="107">
        <f>COUNTIF(Data_Eksportir!$H$2:$H$3401,A4973)</f>
        <v>0</v>
      </c>
      <c r="H4973" s="104" t="str">
        <f t="shared" si="541"/>
        <v>5 – 20</v>
      </c>
      <c r="I4973" s="104" t="str">
        <f t="shared" si="542"/>
        <v>Di bawah ambang nilai</v>
      </c>
      <c r="J4973" s="106">
        <f t="shared" si="543"/>
        <v>392375.00497299997</v>
      </c>
      <c r="K4973" s="105">
        <f t="shared" si="544"/>
        <v>0</v>
      </c>
      <c r="L4973" s="106">
        <f t="shared" si="545"/>
        <v>0</v>
      </c>
    </row>
    <row r="4974" spans="1:12" x14ac:dyDescent="0.3">
      <c r="A4974" s="104" t="s">
        <v>10319</v>
      </c>
      <c r="B4974" s="104" t="s">
        <v>10320</v>
      </c>
      <c r="C4974" s="105">
        <v>1126957</v>
      </c>
      <c r="D4974" s="105">
        <v>2870747</v>
      </c>
      <c r="E4974" s="106">
        <f t="shared" si="539"/>
        <v>2.5473438649389464</v>
      </c>
      <c r="F4974" s="107">
        <f t="shared" si="540"/>
        <v>73</v>
      </c>
      <c r="G4974" s="107">
        <f>COUNTIF(Data_Eksportir!$H$2:$H$3401,A4974)</f>
        <v>0</v>
      </c>
      <c r="H4974" s="104" t="str">
        <f t="shared" si="541"/>
        <v>1 – 5</v>
      </c>
      <c r="I4974" s="104" t="str">
        <f t="shared" si="542"/>
        <v>Di bawah ambang nilai</v>
      </c>
      <c r="J4974" s="106">
        <f t="shared" si="543"/>
        <v>2870747.0049740002</v>
      </c>
      <c r="K4974" s="105">
        <f t="shared" si="544"/>
        <v>0</v>
      </c>
      <c r="L4974" s="106">
        <f t="shared" si="545"/>
        <v>0</v>
      </c>
    </row>
    <row r="4975" spans="1:12" x14ac:dyDescent="0.3">
      <c r="A4975" s="104" t="s">
        <v>10321</v>
      </c>
      <c r="B4975" s="104" t="s">
        <v>10322</v>
      </c>
      <c r="C4975" s="105">
        <v>26045123</v>
      </c>
      <c r="D4975" s="105">
        <v>57290999</v>
      </c>
      <c r="E4975" s="106">
        <f t="shared" si="539"/>
        <v>2.1996824127112014</v>
      </c>
      <c r="F4975" s="107">
        <f t="shared" si="540"/>
        <v>73</v>
      </c>
      <c r="G4975" s="107">
        <f>COUNTIF(Data_Eksportir!$H$2:$H$3401,A4975)</f>
        <v>0</v>
      </c>
      <c r="H4975" s="104" t="str">
        <f t="shared" si="541"/>
        <v>1 – 5</v>
      </c>
      <c r="I4975" s="104" t="str">
        <f t="shared" si="542"/>
        <v>Belum terwakili</v>
      </c>
      <c r="J4975" s="106">
        <f t="shared" si="543"/>
        <v>57290999.004974999</v>
      </c>
      <c r="K4975" s="105">
        <f t="shared" si="544"/>
        <v>57290999</v>
      </c>
      <c r="L4975" s="106">
        <f t="shared" si="545"/>
        <v>57290999.004974999</v>
      </c>
    </row>
    <row r="4976" spans="1:12" x14ac:dyDescent="0.3">
      <c r="A4976" s="104" t="s">
        <v>10323</v>
      </c>
      <c r="B4976" s="104" t="s">
        <v>10324</v>
      </c>
      <c r="C4976" s="105">
        <v>13873</v>
      </c>
      <c r="D4976" s="105">
        <v>62287</v>
      </c>
      <c r="E4976" s="106">
        <f t="shared" si="539"/>
        <v>4.4898003315793265</v>
      </c>
      <c r="F4976" s="107">
        <f t="shared" si="540"/>
        <v>73</v>
      </c>
      <c r="G4976" s="107">
        <f>COUNTIF(Data_Eksportir!$H$2:$H$3401,A4976)</f>
        <v>0</v>
      </c>
      <c r="H4976" s="104" t="str">
        <f t="shared" si="541"/>
        <v>1 – 5</v>
      </c>
      <c r="I4976" s="104" t="str">
        <f t="shared" si="542"/>
        <v>Di bawah ambang nilai</v>
      </c>
      <c r="J4976" s="106">
        <f t="shared" si="543"/>
        <v>62287.004975999997</v>
      </c>
      <c r="K4976" s="105">
        <f t="shared" si="544"/>
        <v>0</v>
      </c>
      <c r="L4976" s="106">
        <f t="shared" si="545"/>
        <v>0</v>
      </c>
    </row>
    <row r="4977" spans="1:12" x14ac:dyDescent="0.3">
      <c r="A4977" s="104" t="s">
        <v>10325</v>
      </c>
      <c r="B4977" s="104" t="s">
        <v>10326</v>
      </c>
      <c r="C4977" s="105">
        <v>304</v>
      </c>
      <c r="D4977" s="105">
        <v>312</v>
      </c>
      <c r="E4977" s="106">
        <f t="shared" si="539"/>
        <v>1.0263157894736843</v>
      </c>
      <c r="F4977" s="107">
        <f t="shared" si="540"/>
        <v>73</v>
      </c>
      <c r="G4977" s="107">
        <f>COUNTIF(Data_Eksportir!$H$2:$H$3401,A4977)</f>
        <v>0</v>
      </c>
      <c r="H4977" s="104" t="str">
        <f t="shared" si="541"/>
        <v>1 – 5</v>
      </c>
      <c r="I4977" s="104" t="str">
        <f t="shared" si="542"/>
        <v>Di bawah ambang nilai</v>
      </c>
      <c r="J4977" s="106">
        <f t="shared" si="543"/>
        <v>312.004977</v>
      </c>
      <c r="K4977" s="105">
        <f t="shared" si="544"/>
        <v>0</v>
      </c>
      <c r="L4977" s="106">
        <f t="shared" si="545"/>
        <v>0</v>
      </c>
    </row>
    <row r="4978" spans="1:12" x14ac:dyDescent="0.3">
      <c r="A4978" s="104" t="s">
        <v>10327</v>
      </c>
      <c r="B4978" s="104" t="s">
        <v>10328</v>
      </c>
      <c r="C4978" s="105">
        <v>62615</v>
      </c>
      <c r="D4978" s="105">
        <v>102265</v>
      </c>
      <c r="E4978" s="106">
        <f t="shared" si="539"/>
        <v>1.633234847879901</v>
      </c>
      <c r="F4978" s="107">
        <f t="shared" si="540"/>
        <v>73</v>
      </c>
      <c r="G4978" s="107">
        <f>COUNTIF(Data_Eksportir!$H$2:$H$3401,A4978)</f>
        <v>0</v>
      </c>
      <c r="H4978" s="104" t="str">
        <f t="shared" si="541"/>
        <v>1 – 5</v>
      </c>
      <c r="I4978" s="104" t="str">
        <f t="shared" si="542"/>
        <v>Di bawah ambang nilai</v>
      </c>
      <c r="J4978" s="106">
        <f t="shared" si="543"/>
        <v>102265.004978</v>
      </c>
      <c r="K4978" s="105">
        <f t="shared" si="544"/>
        <v>0</v>
      </c>
      <c r="L4978" s="106">
        <f t="shared" si="545"/>
        <v>0</v>
      </c>
    </row>
    <row r="4979" spans="1:12" x14ac:dyDescent="0.3">
      <c r="A4979" s="104" t="s">
        <v>10329</v>
      </c>
      <c r="B4979" s="104" t="s">
        <v>10330</v>
      </c>
      <c r="C4979" s="105">
        <v>316479</v>
      </c>
      <c r="D4979" s="105">
        <v>764361</v>
      </c>
      <c r="E4979" s="106">
        <f t="shared" si="539"/>
        <v>2.4152029044581158</v>
      </c>
      <c r="F4979" s="107">
        <f t="shared" si="540"/>
        <v>73</v>
      </c>
      <c r="G4979" s="107">
        <f>COUNTIF(Data_Eksportir!$H$2:$H$3401,A4979)</f>
        <v>0</v>
      </c>
      <c r="H4979" s="104" t="str">
        <f t="shared" si="541"/>
        <v>1 – 5</v>
      </c>
      <c r="I4979" s="104" t="str">
        <f t="shared" si="542"/>
        <v>Di bawah ambang nilai</v>
      </c>
      <c r="J4979" s="106">
        <f t="shared" si="543"/>
        <v>764361.00497899996</v>
      </c>
      <c r="K4979" s="105">
        <f t="shared" si="544"/>
        <v>0</v>
      </c>
      <c r="L4979" s="106">
        <f t="shared" si="545"/>
        <v>0</v>
      </c>
    </row>
    <row r="4980" spans="1:12" x14ac:dyDescent="0.3">
      <c r="A4980" s="104" t="s">
        <v>10331</v>
      </c>
      <c r="B4980" s="104" t="s">
        <v>10332</v>
      </c>
      <c r="C4980" s="105">
        <v>1938</v>
      </c>
      <c r="D4980" s="105">
        <v>9968</v>
      </c>
      <c r="E4980" s="106">
        <f t="shared" si="539"/>
        <v>5.1434468524251802</v>
      </c>
      <c r="F4980" s="107">
        <f t="shared" si="540"/>
        <v>73</v>
      </c>
      <c r="G4980" s="107">
        <f>COUNTIF(Data_Eksportir!$H$2:$H$3401,A4980)</f>
        <v>0</v>
      </c>
      <c r="H4980" s="104" t="str">
        <f t="shared" si="541"/>
        <v>5 – 20</v>
      </c>
      <c r="I4980" s="104" t="str">
        <f t="shared" si="542"/>
        <v>Di bawah ambang nilai</v>
      </c>
      <c r="J4980" s="106">
        <f t="shared" si="543"/>
        <v>9968.0049799999997</v>
      </c>
      <c r="K4980" s="105">
        <f t="shared" si="544"/>
        <v>0</v>
      </c>
      <c r="L4980" s="106">
        <f t="shared" si="545"/>
        <v>0</v>
      </c>
    </row>
    <row r="4981" spans="1:12" x14ac:dyDescent="0.3">
      <c r="A4981" s="104" t="s">
        <v>10333</v>
      </c>
      <c r="B4981" s="104" t="s">
        <v>10334</v>
      </c>
      <c r="C4981" s="105">
        <v>1103</v>
      </c>
      <c r="D4981" s="105">
        <v>1866</v>
      </c>
      <c r="E4981" s="106">
        <f t="shared" si="539"/>
        <v>1.6917497733454216</v>
      </c>
      <c r="F4981" s="107">
        <f t="shared" si="540"/>
        <v>73</v>
      </c>
      <c r="G4981" s="107">
        <f>COUNTIF(Data_Eksportir!$H$2:$H$3401,A4981)</f>
        <v>0</v>
      </c>
      <c r="H4981" s="104" t="str">
        <f t="shared" si="541"/>
        <v>1 – 5</v>
      </c>
      <c r="I4981" s="104" t="str">
        <f t="shared" si="542"/>
        <v>Di bawah ambang nilai</v>
      </c>
      <c r="J4981" s="106">
        <f t="shared" si="543"/>
        <v>1866.004981</v>
      </c>
      <c r="K4981" s="105">
        <f t="shared" si="544"/>
        <v>0</v>
      </c>
      <c r="L4981" s="106">
        <f t="shared" si="545"/>
        <v>0</v>
      </c>
    </row>
    <row r="4982" spans="1:12" x14ac:dyDescent="0.3">
      <c r="A4982" s="104" t="s">
        <v>10335</v>
      </c>
      <c r="B4982" s="104" t="s">
        <v>10336</v>
      </c>
      <c r="C4982" s="105">
        <v>14471</v>
      </c>
      <c r="D4982" s="105">
        <v>27421</v>
      </c>
      <c r="E4982" s="106">
        <f t="shared" si="539"/>
        <v>1.8948932347453529</v>
      </c>
      <c r="F4982" s="107">
        <f t="shared" si="540"/>
        <v>73</v>
      </c>
      <c r="G4982" s="107">
        <f>COUNTIF(Data_Eksportir!$H$2:$H$3401,A4982)</f>
        <v>0</v>
      </c>
      <c r="H4982" s="104" t="str">
        <f t="shared" si="541"/>
        <v>1 – 5</v>
      </c>
      <c r="I4982" s="104" t="str">
        <f t="shared" si="542"/>
        <v>Di bawah ambang nilai</v>
      </c>
      <c r="J4982" s="106">
        <f t="shared" si="543"/>
        <v>27421.004981999999</v>
      </c>
      <c r="K4982" s="105">
        <f t="shared" si="544"/>
        <v>0</v>
      </c>
      <c r="L4982" s="106">
        <f t="shared" si="545"/>
        <v>0</v>
      </c>
    </row>
    <row r="4983" spans="1:12" x14ac:dyDescent="0.3">
      <c r="A4983" s="104" t="s">
        <v>10337</v>
      </c>
      <c r="B4983" s="104" t="s">
        <v>10338</v>
      </c>
      <c r="C4983" s="105">
        <v>10</v>
      </c>
      <c r="D4983" s="105">
        <v>15</v>
      </c>
      <c r="E4983" s="106">
        <f t="shared" si="539"/>
        <v>1.5</v>
      </c>
      <c r="F4983" s="107">
        <f t="shared" si="540"/>
        <v>73</v>
      </c>
      <c r="G4983" s="107">
        <f>COUNTIF(Data_Eksportir!$H$2:$H$3401,A4983)</f>
        <v>0</v>
      </c>
      <c r="H4983" s="104" t="str">
        <f t="shared" si="541"/>
        <v>1 – 5</v>
      </c>
      <c r="I4983" s="104" t="str">
        <f t="shared" si="542"/>
        <v>Di bawah ambang nilai</v>
      </c>
      <c r="J4983" s="106">
        <f t="shared" si="543"/>
        <v>15.004982999999999</v>
      </c>
      <c r="K4983" s="105">
        <f t="shared" si="544"/>
        <v>0</v>
      </c>
      <c r="L4983" s="106">
        <f t="shared" si="545"/>
        <v>0</v>
      </c>
    </row>
    <row r="4984" spans="1:12" x14ac:dyDescent="0.3">
      <c r="A4984" s="104" t="s">
        <v>10339</v>
      </c>
      <c r="B4984" s="104" t="s">
        <v>10340</v>
      </c>
      <c r="C4984" s="105">
        <v>297798</v>
      </c>
      <c r="D4984" s="105">
        <v>688204</v>
      </c>
      <c r="E4984" s="106">
        <f t="shared" si="539"/>
        <v>2.3109758964130047</v>
      </c>
      <c r="F4984" s="107">
        <f t="shared" si="540"/>
        <v>73</v>
      </c>
      <c r="G4984" s="107">
        <f>COUNTIF(Data_Eksportir!$H$2:$H$3401,A4984)</f>
        <v>0</v>
      </c>
      <c r="H4984" s="104" t="str">
        <f t="shared" si="541"/>
        <v>1 – 5</v>
      </c>
      <c r="I4984" s="104" t="str">
        <f t="shared" si="542"/>
        <v>Di bawah ambang nilai</v>
      </c>
      <c r="J4984" s="106">
        <f t="shared" si="543"/>
        <v>688204.004984</v>
      </c>
      <c r="K4984" s="105">
        <f t="shared" si="544"/>
        <v>0</v>
      </c>
      <c r="L4984" s="106">
        <f t="shared" si="545"/>
        <v>0</v>
      </c>
    </row>
    <row r="4985" spans="1:12" x14ac:dyDescent="0.3">
      <c r="A4985" s="104" t="s">
        <v>10341</v>
      </c>
      <c r="B4985" s="104" t="s">
        <v>10342</v>
      </c>
      <c r="C4985" s="105">
        <v>56230</v>
      </c>
      <c r="D4985" s="105">
        <v>223179</v>
      </c>
      <c r="E4985" s="106">
        <f t="shared" si="539"/>
        <v>3.9690378801351591</v>
      </c>
      <c r="F4985" s="107">
        <f t="shared" si="540"/>
        <v>73</v>
      </c>
      <c r="G4985" s="107">
        <f>COUNTIF(Data_Eksportir!$H$2:$H$3401,A4985)</f>
        <v>0</v>
      </c>
      <c r="H4985" s="104" t="str">
        <f t="shared" si="541"/>
        <v>1 – 5</v>
      </c>
      <c r="I4985" s="104" t="str">
        <f t="shared" si="542"/>
        <v>Di bawah ambang nilai</v>
      </c>
      <c r="J4985" s="106">
        <f t="shared" si="543"/>
        <v>223179.00498500001</v>
      </c>
      <c r="K4985" s="105">
        <f t="shared" si="544"/>
        <v>0</v>
      </c>
      <c r="L4985" s="106">
        <f t="shared" si="545"/>
        <v>0</v>
      </c>
    </row>
    <row r="4986" spans="1:12" x14ac:dyDescent="0.3">
      <c r="A4986" s="104" t="s">
        <v>10343</v>
      </c>
      <c r="B4986" s="104" t="s">
        <v>10344</v>
      </c>
      <c r="C4986" s="105">
        <v>6439</v>
      </c>
      <c r="D4986" s="105">
        <v>17963</v>
      </c>
      <c r="E4986" s="106">
        <f t="shared" si="539"/>
        <v>2.7897189004503806</v>
      </c>
      <c r="F4986" s="107">
        <f t="shared" si="540"/>
        <v>73</v>
      </c>
      <c r="G4986" s="107">
        <f>COUNTIF(Data_Eksportir!$H$2:$H$3401,A4986)</f>
        <v>0</v>
      </c>
      <c r="H4986" s="104" t="str">
        <f t="shared" si="541"/>
        <v>1 – 5</v>
      </c>
      <c r="I4986" s="104" t="str">
        <f t="shared" si="542"/>
        <v>Di bawah ambang nilai</v>
      </c>
      <c r="J4986" s="106">
        <f t="shared" si="543"/>
        <v>17963.004986</v>
      </c>
      <c r="K4986" s="105">
        <f t="shared" si="544"/>
        <v>0</v>
      </c>
      <c r="L4986" s="106">
        <f t="shared" si="545"/>
        <v>0</v>
      </c>
    </row>
    <row r="4987" spans="1:12" x14ac:dyDescent="0.3">
      <c r="A4987" s="104" t="s">
        <v>10345</v>
      </c>
      <c r="B4987" s="104" t="s">
        <v>10346</v>
      </c>
      <c r="C4987" s="105">
        <v>723</v>
      </c>
      <c r="D4987" s="105">
        <v>1054</v>
      </c>
      <c r="E4987" s="106">
        <f t="shared" si="539"/>
        <v>1.4578146611341631</v>
      </c>
      <c r="F4987" s="107">
        <f t="shared" si="540"/>
        <v>73</v>
      </c>
      <c r="G4987" s="107">
        <f>COUNTIF(Data_Eksportir!$H$2:$H$3401,A4987)</f>
        <v>0</v>
      </c>
      <c r="H4987" s="104" t="str">
        <f t="shared" si="541"/>
        <v>1 – 5</v>
      </c>
      <c r="I4987" s="104" t="str">
        <f t="shared" si="542"/>
        <v>Di bawah ambang nilai</v>
      </c>
      <c r="J4987" s="106">
        <f t="shared" si="543"/>
        <v>1054.004987</v>
      </c>
      <c r="K4987" s="105">
        <f t="shared" si="544"/>
        <v>0</v>
      </c>
      <c r="L4987" s="106">
        <f t="shared" si="545"/>
        <v>0</v>
      </c>
    </row>
    <row r="4988" spans="1:12" x14ac:dyDescent="0.3">
      <c r="A4988" s="104" t="s">
        <v>10347</v>
      </c>
      <c r="B4988" s="104" t="s">
        <v>10348</v>
      </c>
      <c r="C4988" s="105">
        <v>49981</v>
      </c>
      <c r="D4988" s="105">
        <v>174886</v>
      </c>
      <c r="E4988" s="106">
        <f t="shared" si="539"/>
        <v>3.4990496388627679</v>
      </c>
      <c r="F4988" s="107">
        <f t="shared" si="540"/>
        <v>73</v>
      </c>
      <c r="G4988" s="107">
        <f>COUNTIF(Data_Eksportir!$H$2:$H$3401,A4988)</f>
        <v>1</v>
      </c>
      <c r="H4988" s="104" t="str">
        <f t="shared" si="541"/>
        <v>1 – 5</v>
      </c>
      <c r="I4988" s="104" t="str">
        <f t="shared" si="542"/>
        <v>Di bawah ambang nilai</v>
      </c>
      <c r="J4988" s="106">
        <f t="shared" si="543"/>
        <v>174886.004988</v>
      </c>
      <c r="K4988" s="105">
        <f t="shared" si="544"/>
        <v>0</v>
      </c>
      <c r="L4988" s="106">
        <f t="shared" si="545"/>
        <v>0</v>
      </c>
    </row>
    <row r="4989" spans="1:12" x14ac:dyDescent="0.3">
      <c r="A4989" s="104" t="s">
        <v>10349</v>
      </c>
      <c r="B4989" s="104" t="s">
        <v>10350</v>
      </c>
      <c r="C4989" s="105">
        <v>489504</v>
      </c>
      <c r="D4989" s="105">
        <v>1911480</v>
      </c>
      <c r="E4989" s="106">
        <f t="shared" si="539"/>
        <v>3.904932339674446</v>
      </c>
      <c r="F4989" s="107">
        <f t="shared" si="540"/>
        <v>73</v>
      </c>
      <c r="G4989" s="107">
        <f>COUNTIF(Data_Eksportir!$H$2:$H$3401,A4989)</f>
        <v>0</v>
      </c>
      <c r="H4989" s="104" t="str">
        <f t="shared" si="541"/>
        <v>1 – 5</v>
      </c>
      <c r="I4989" s="104" t="str">
        <f t="shared" si="542"/>
        <v>Di bawah ambang nilai</v>
      </c>
      <c r="J4989" s="106">
        <f t="shared" si="543"/>
        <v>1911480.004989</v>
      </c>
      <c r="K4989" s="105">
        <f t="shared" si="544"/>
        <v>0</v>
      </c>
      <c r="L4989" s="106">
        <f t="shared" si="545"/>
        <v>0</v>
      </c>
    </row>
    <row r="4990" spans="1:12" x14ac:dyDescent="0.3">
      <c r="A4990" s="104" t="s">
        <v>10351</v>
      </c>
      <c r="B4990" s="104" t="s">
        <v>10352</v>
      </c>
      <c r="C4990" s="105">
        <v>135624</v>
      </c>
      <c r="D4990" s="105">
        <v>267690</v>
      </c>
      <c r="E4990" s="106">
        <f t="shared" si="539"/>
        <v>1.9737657051849231</v>
      </c>
      <c r="F4990" s="107">
        <f t="shared" si="540"/>
        <v>73</v>
      </c>
      <c r="G4990" s="107">
        <f>COUNTIF(Data_Eksportir!$H$2:$H$3401,A4990)</f>
        <v>0</v>
      </c>
      <c r="H4990" s="104" t="str">
        <f t="shared" si="541"/>
        <v>1 – 5</v>
      </c>
      <c r="I4990" s="104" t="str">
        <f t="shared" si="542"/>
        <v>Di bawah ambang nilai</v>
      </c>
      <c r="J4990" s="106">
        <f t="shared" si="543"/>
        <v>267690.00498999999</v>
      </c>
      <c r="K4990" s="105">
        <f t="shared" si="544"/>
        <v>0</v>
      </c>
      <c r="L4990" s="106">
        <f t="shared" si="545"/>
        <v>0</v>
      </c>
    </row>
    <row r="4991" spans="1:12" x14ac:dyDescent="0.3">
      <c r="A4991" s="104" t="s">
        <v>10353</v>
      </c>
      <c r="B4991" s="104" t="s">
        <v>10354</v>
      </c>
      <c r="C4991" s="105">
        <v>71</v>
      </c>
      <c r="D4991" s="105">
        <v>58</v>
      </c>
      <c r="E4991" s="106">
        <f t="shared" si="539"/>
        <v>0.81690140845070425</v>
      </c>
      <c r="F4991" s="107">
        <f t="shared" si="540"/>
        <v>73</v>
      </c>
      <c r="G4991" s="107">
        <f>COUNTIF(Data_Eksportir!$H$2:$H$3401,A4991)</f>
        <v>0</v>
      </c>
      <c r="H4991" s="104" t="str">
        <f t="shared" si="541"/>
        <v>Di bawah 1</v>
      </c>
      <c r="I4991" s="104" t="str">
        <f t="shared" si="542"/>
        <v>Di bawah ambang nilai</v>
      </c>
      <c r="J4991" s="106">
        <f t="shared" si="543"/>
        <v>58.004990999999997</v>
      </c>
      <c r="K4991" s="105">
        <f t="shared" si="544"/>
        <v>0</v>
      </c>
      <c r="L4991" s="106">
        <f t="shared" si="545"/>
        <v>0</v>
      </c>
    </row>
    <row r="4992" spans="1:12" x14ac:dyDescent="0.3">
      <c r="A4992" s="104" t="s">
        <v>10355</v>
      </c>
      <c r="B4992" s="104" t="s">
        <v>10356</v>
      </c>
      <c r="C4992" s="105">
        <v>10702</v>
      </c>
      <c r="D4992" s="105">
        <v>53399</v>
      </c>
      <c r="E4992" s="106">
        <f t="shared" si="539"/>
        <v>4.989628106895907</v>
      </c>
      <c r="F4992" s="107">
        <f t="shared" si="540"/>
        <v>73</v>
      </c>
      <c r="G4992" s="107">
        <f>COUNTIF(Data_Eksportir!$H$2:$H$3401,A4992)</f>
        <v>0</v>
      </c>
      <c r="H4992" s="104" t="str">
        <f t="shared" si="541"/>
        <v>1 – 5</v>
      </c>
      <c r="I4992" s="104" t="str">
        <f t="shared" si="542"/>
        <v>Di bawah ambang nilai</v>
      </c>
      <c r="J4992" s="106">
        <f t="shared" si="543"/>
        <v>53399.004992000002</v>
      </c>
      <c r="K4992" s="105">
        <f t="shared" si="544"/>
        <v>0</v>
      </c>
      <c r="L4992" s="106">
        <f t="shared" si="545"/>
        <v>0</v>
      </c>
    </row>
    <row r="4993" spans="1:12" x14ac:dyDescent="0.3">
      <c r="A4993" s="104" t="s">
        <v>10357</v>
      </c>
      <c r="B4993" s="104" t="s">
        <v>10358</v>
      </c>
      <c r="C4993" s="105">
        <v>54387</v>
      </c>
      <c r="D4993" s="105">
        <v>264036</v>
      </c>
      <c r="E4993" s="106">
        <f t="shared" si="539"/>
        <v>4.8547630867670586</v>
      </c>
      <c r="F4993" s="107">
        <f t="shared" si="540"/>
        <v>73</v>
      </c>
      <c r="G4993" s="107">
        <f>COUNTIF(Data_Eksportir!$H$2:$H$3401,A4993)</f>
        <v>0</v>
      </c>
      <c r="H4993" s="104" t="str">
        <f t="shared" si="541"/>
        <v>1 – 5</v>
      </c>
      <c r="I4993" s="104" t="str">
        <f t="shared" si="542"/>
        <v>Di bawah ambang nilai</v>
      </c>
      <c r="J4993" s="106">
        <f t="shared" si="543"/>
        <v>264036.00499300001</v>
      </c>
      <c r="K4993" s="105">
        <f t="shared" si="544"/>
        <v>0</v>
      </c>
      <c r="L4993" s="106">
        <f t="shared" si="545"/>
        <v>0</v>
      </c>
    </row>
    <row r="4994" spans="1:12" x14ac:dyDescent="0.3">
      <c r="A4994" s="104" t="s">
        <v>10359</v>
      </c>
      <c r="B4994" s="104" t="s">
        <v>10360</v>
      </c>
      <c r="C4994" s="105">
        <v>1039502</v>
      </c>
      <c r="D4994" s="105">
        <v>11023937</v>
      </c>
      <c r="E4994" s="106">
        <f t="shared" ref="E4994:E5057" si="546">IF(AND(ISNUMBER(C4994),C4994&gt;0),D4994/C4994,"")</f>
        <v>10.605017594963742</v>
      </c>
      <c r="F4994" s="107">
        <f t="shared" ref="F4994:F5057" si="547">VALUE(LEFT(A4994,2))</f>
        <v>73</v>
      </c>
      <c r="G4994" s="107">
        <f>COUNTIF(Data_Eksportir!$H$2:$H$3401,A4994)</f>
        <v>0</v>
      </c>
      <c r="H4994" s="104" t="str">
        <f t="shared" ref="H4994:H5057" si="548">IF(E4994="","Tanpa data berat",IF(E4994&lt;1,"Di bawah 1",IF(E4994&lt;5,"1 – 5",IF(E4994&lt;20,"5 – 20",IF(E4994&lt;100,"20 – 100","100 ke atas")))))</f>
        <v>5 – 20</v>
      </c>
      <c r="I4994" s="104" t="str">
        <f t="shared" ref="I4994:I5057" si="549">IF(D4994&lt;p_nilai_besar,"Di bawah ambang nilai",IF(G4994=0,"Belum terwakili",IF(G4994&lt;=p_listing_rendah,"Keterwakilan rendah","Terwakili")))</f>
        <v>Belum terwakili</v>
      </c>
      <c r="J4994" s="106">
        <f t="shared" ref="J4994:J5057" si="550">D4994+ROW()/10^6</f>
        <v>11023937.004993999</v>
      </c>
      <c r="K4994" s="105">
        <f t="shared" ref="K4994:K5057" si="551">IF(D4994&gt;=p_nilai_besar,D4994/(1+G4994),0)</f>
        <v>11023937</v>
      </c>
      <c r="L4994" s="106">
        <f t="shared" ref="L4994:L5057" si="552">IF(K4994&gt;0,K4994+ROW()/10^6,0)</f>
        <v>11023937.004993999</v>
      </c>
    </row>
    <row r="4995" spans="1:12" x14ac:dyDescent="0.3">
      <c r="A4995" s="104" t="s">
        <v>10361</v>
      </c>
      <c r="B4995" s="104" t="s">
        <v>10362</v>
      </c>
      <c r="C4995" s="105">
        <v>3</v>
      </c>
      <c r="D4995" s="105">
        <v>21</v>
      </c>
      <c r="E4995" s="106">
        <f t="shared" si="546"/>
        <v>7</v>
      </c>
      <c r="F4995" s="107">
        <f t="shared" si="547"/>
        <v>73</v>
      </c>
      <c r="G4995" s="107">
        <f>COUNTIF(Data_Eksportir!$H$2:$H$3401,A4995)</f>
        <v>0</v>
      </c>
      <c r="H4995" s="104" t="str">
        <f t="shared" si="548"/>
        <v>5 – 20</v>
      </c>
      <c r="I4995" s="104" t="str">
        <f t="shared" si="549"/>
        <v>Di bawah ambang nilai</v>
      </c>
      <c r="J4995" s="106">
        <f t="shared" si="550"/>
        <v>21.004995000000001</v>
      </c>
      <c r="K4995" s="105">
        <f t="shared" si="551"/>
        <v>0</v>
      </c>
      <c r="L4995" s="106">
        <f t="shared" si="552"/>
        <v>0</v>
      </c>
    </row>
    <row r="4996" spans="1:12" x14ac:dyDescent="0.3">
      <c r="A4996" s="104" t="s">
        <v>10363</v>
      </c>
      <c r="B4996" s="104" t="s">
        <v>10364</v>
      </c>
      <c r="C4996" s="105">
        <v>446995</v>
      </c>
      <c r="D4996" s="105">
        <v>3935670</v>
      </c>
      <c r="E4996" s="106">
        <f t="shared" si="546"/>
        <v>8.8047293593888067</v>
      </c>
      <c r="F4996" s="107">
        <f t="shared" si="547"/>
        <v>73</v>
      </c>
      <c r="G4996" s="107">
        <f>COUNTIF(Data_Eksportir!$H$2:$H$3401,A4996)</f>
        <v>1</v>
      </c>
      <c r="H4996" s="104" t="str">
        <f t="shared" si="548"/>
        <v>5 – 20</v>
      </c>
      <c r="I4996" s="104" t="str">
        <f t="shared" si="549"/>
        <v>Di bawah ambang nilai</v>
      </c>
      <c r="J4996" s="106">
        <f t="shared" si="550"/>
        <v>3935670.0049959999</v>
      </c>
      <c r="K4996" s="105">
        <f t="shared" si="551"/>
        <v>0</v>
      </c>
      <c r="L4996" s="106">
        <f t="shared" si="552"/>
        <v>0</v>
      </c>
    </row>
    <row r="4997" spans="1:12" x14ac:dyDescent="0.3">
      <c r="A4997" s="104" t="s">
        <v>10365</v>
      </c>
      <c r="B4997" s="104" t="s">
        <v>10366</v>
      </c>
      <c r="C4997" s="105">
        <v>390793</v>
      </c>
      <c r="D4997" s="105">
        <v>330</v>
      </c>
      <c r="E4997" s="106">
        <f t="shared" si="546"/>
        <v>8.4443682461047154E-4</v>
      </c>
      <c r="F4997" s="107">
        <f t="shared" si="547"/>
        <v>73</v>
      </c>
      <c r="G4997" s="107">
        <f>COUNTIF(Data_Eksportir!$H$2:$H$3401,A4997)</f>
        <v>0</v>
      </c>
      <c r="H4997" s="104" t="str">
        <f t="shared" si="548"/>
        <v>Di bawah 1</v>
      </c>
      <c r="I4997" s="104" t="str">
        <f t="shared" si="549"/>
        <v>Di bawah ambang nilai</v>
      </c>
      <c r="J4997" s="106">
        <f t="shared" si="550"/>
        <v>330.004997</v>
      </c>
      <c r="K4997" s="105">
        <f t="shared" si="551"/>
        <v>0</v>
      </c>
      <c r="L4997" s="106">
        <f t="shared" si="552"/>
        <v>0</v>
      </c>
    </row>
    <row r="4998" spans="1:12" x14ac:dyDescent="0.3">
      <c r="A4998" s="104" t="s">
        <v>10367</v>
      </c>
      <c r="B4998" s="104" t="s">
        <v>10368</v>
      </c>
      <c r="C4998" s="105">
        <v>87581</v>
      </c>
      <c r="D4998" s="105">
        <v>311575</v>
      </c>
      <c r="E4998" s="106">
        <f t="shared" si="546"/>
        <v>3.5575638551740676</v>
      </c>
      <c r="F4998" s="107">
        <f t="shared" si="547"/>
        <v>73</v>
      </c>
      <c r="G4998" s="107">
        <f>COUNTIF(Data_Eksportir!$H$2:$H$3401,A4998)</f>
        <v>0</v>
      </c>
      <c r="H4998" s="104" t="str">
        <f t="shared" si="548"/>
        <v>1 – 5</v>
      </c>
      <c r="I4998" s="104" t="str">
        <f t="shared" si="549"/>
        <v>Di bawah ambang nilai</v>
      </c>
      <c r="J4998" s="106">
        <f t="shared" si="550"/>
        <v>311575.00499799999</v>
      </c>
      <c r="K4998" s="105">
        <f t="shared" si="551"/>
        <v>0</v>
      </c>
      <c r="L4998" s="106">
        <f t="shared" si="552"/>
        <v>0</v>
      </c>
    </row>
    <row r="4999" spans="1:12" x14ac:dyDescent="0.3">
      <c r="A4999" s="104" t="s">
        <v>10369</v>
      </c>
      <c r="B4999" s="104" t="s">
        <v>10370</v>
      </c>
      <c r="C4999" s="105">
        <v>18</v>
      </c>
      <c r="D4999" s="105">
        <v>11</v>
      </c>
      <c r="E4999" s="106">
        <f t="shared" si="546"/>
        <v>0.61111111111111116</v>
      </c>
      <c r="F4999" s="107">
        <f t="shared" si="547"/>
        <v>73</v>
      </c>
      <c r="G4999" s="107">
        <f>COUNTIF(Data_Eksportir!$H$2:$H$3401,A4999)</f>
        <v>0</v>
      </c>
      <c r="H4999" s="104" t="str">
        <f t="shared" si="548"/>
        <v>Di bawah 1</v>
      </c>
      <c r="I4999" s="104" t="str">
        <f t="shared" si="549"/>
        <v>Di bawah ambang nilai</v>
      </c>
      <c r="J4999" s="106">
        <f t="shared" si="550"/>
        <v>11.004999</v>
      </c>
      <c r="K4999" s="105">
        <f t="shared" si="551"/>
        <v>0</v>
      </c>
      <c r="L4999" s="106">
        <f t="shared" si="552"/>
        <v>0</v>
      </c>
    </row>
    <row r="5000" spans="1:12" x14ac:dyDescent="0.3">
      <c r="A5000" s="104" t="s">
        <v>10371</v>
      </c>
      <c r="B5000" s="104" t="s">
        <v>10372</v>
      </c>
      <c r="C5000" s="105">
        <v>800534</v>
      </c>
      <c r="D5000" s="105">
        <v>2710009</v>
      </c>
      <c r="E5000" s="106">
        <f t="shared" si="546"/>
        <v>3.3852515945606307</v>
      </c>
      <c r="F5000" s="107">
        <f t="shared" si="547"/>
        <v>73</v>
      </c>
      <c r="G5000" s="107">
        <f>COUNTIF(Data_Eksportir!$H$2:$H$3401,A5000)</f>
        <v>1</v>
      </c>
      <c r="H5000" s="104" t="str">
        <f t="shared" si="548"/>
        <v>1 – 5</v>
      </c>
      <c r="I5000" s="104" t="str">
        <f t="shared" si="549"/>
        <v>Di bawah ambang nilai</v>
      </c>
      <c r="J5000" s="106">
        <f t="shared" si="550"/>
        <v>2710009.0049999999</v>
      </c>
      <c r="K5000" s="105">
        <f t="shared" si="551"/>
        <v>0</v>
      </c>
      <c r="L5000" s="106">
        <f t="shared" si="552"/>
        <v>0</v>
      </c>
    </row>
    <row r="5001" spans="1:12" x14ac:dyDescent="0.3">
      <c r="A5001" s="104" t="s">
        <v>10373</v>
      </c>
      <c r="B5001" s="104" t="s">
        <v>10374</v>
      </c>
      <c r="C5001" s="105">
        <v>21134</v>
      </c>
      <c r="D5001" s="105">
        <v>164390</v>
      </c>
      <c r="E5001" s="106">
        <f t="shared" si="546"/>
        <v>7.7784612472792656</v>
      </c>
      <c r="F5001" s="107">
        <f t="shared" si="547"/>
        <v>73</v>
      </c>
      <c r="G5001" s="107">
        <f>COUNTIF(Data_Eksportir!$H$2:$H$3401,A5001)</f>
        <v>0</v>
      </c>
      <c r="H5001" s="104" t="str">
        <f t="shared" si="548"/>
        <v>5 – 20</v>
      </c>
      <c r="I5001" s="104" t="str">
        <f t="shared" si="549"/>
        <v>Di bawah ambang nilai</v>
      </c>
      <c r="J5001" s="106">
        <f t="shared" si="550"/>
        <v>164390.00500100001</v>
      </c>
      <c r="K5001" s="105">
        <f t="shared" si="551"/>
        <v>0</v>
      </c>
      <c r="L5001" s="106">
        <f t="shared" si="552"/>
        <v>0</v>
      </c>
    </row>
    <row r="5002" spans="1:12" x14ac:dyDescent="0.3">
      <c r="A5002" s="104" t="s">
        <v>10375</v>
      </c>
      <c r="B5002" s="104" t="s">
        <v>10376</v>
      </c>
      <c r="C5002" s="105">
        <v>63103</v>
      </c>
      <c r="D5002" s="105">
        <v>1042359</v>
      </c>
      <c r="E5002" s="106">
        <f t="shared" si="546"/>
        <v>16.518374720694737</v>
      </c>
      <c r="F5002" s="107">
        <f t="shared" si="547"/>
        <v>73</v>
      </c>
      <c r="G5002" s="107">
        <f>COUNTIF(Data_Eksportir!$H$2:$H$3401,A5002)</f>
        <v>0</v>
      </c>
      <c r="H5002" s="104" t="str">
        <f t="shared" si="548"/>
        <v>5 – 20</v>
      </c>
      <c r="I5002" s="104" t="str">
        <f t="shared" si="549"/>
        <v>Di bawah ambang nilai</v>
      </c>
      <c r="J5002" s="106">
        <f t="shared" si="550"/>
        <v>1042359.005002</v>
      </c>
      <c r="K5002" s="105">
        <f t="shared" si="551"/>
        <v>0</v>
      </c>
      <c r="L5002" s="106">
        <f t="shared" si="552"/>
        <v>0</v>
      </c>
    </row>
    <row r="5003" spans="1:12" x14ac:dyDescent="0.3">
      <c r="A5003" s="104" t="s">
        <v>10377</v>
      </c>
      <c r="B5003" s="104" t="s">
        <v>10378</v>
      </c>
      <c r="C5003" s="105">
        <v>2155</v>
      </c>
      <c r="D5003" s="105">
        <v>3750</v>
      </c>
      <c r="E5003" s="106">
        <f t="shared" si="546"/>
        <v>1.740139211136891</v>
      </c>
      <c r="F5003" s="107">
        <f t="shared" si="547"/>
        <v>73</v>
      </c>
      <c r="G5003" s="107">
        <f>COUNTIF(Data_Eksportir!$H$2:$H$3401,A5003)</f>
        <v>0</v>
      </c>
      <c r="H5003" s="104" t="str">
        <f t="shared" si="548"/>
        <v>1 – 5</v>
      </c>
      <c r="I5003" s="104" t="str">
        <f t="shared" si="549"/>
        <v>Di bawah ambang nilai</v>
      </c>
      <c r="J5003" s="106">
        <f t="shared" si="550"/>
        <v>3750.0050030000002</v>
      </c>
      <c r="K5003" s="105">
        <f t="shared" si="551"/>
        <v>0</v>
      </c>
      <c r="L5003" s="106">
        <f t="shared" si="552"/>
        <v>0</v>
      </c>
    </row>
    <row r="5004" spans="1:12" x14ac:dyDescent="0.3">
      <c r="A5004" s="104" t="s">
        <v>10379</v>
      </c>
      <c r="B5004" s="104" t="s">
        <v>10380</v>
      </c>
      <c r="C5004" s="105">
        <v>1719</v>
      </c>
      <c r="D5004" s="105">
        <v>12596</v>
      </c>
      <c r="E5004" s="106">
        <f t="shared" si="546"/>
        <v>7.3275159976730659</v>
      </c>
      <c r="F5004" s="107">
        <f t="shared" si="547"/>
        <v>73</v>
      </c>
      <c r="G5004" s="107">
        <f>COUNTIF(Data_Eksportir!$H$2:$H$3401,A5004)</f>
        <v>0</v>
      </c>
      <c r="H5004" s="104" t="str">
        <f t="shared" si="548"/>
        <v>5 – 20</v>
      </c>
      <c r="I5004" s="104" t="str">
        <f t="shared" si="549"/>
        <v>Di bawah ambang nilai</v>
      </c>
      <c r="J5004" s="106">
        <f t="shared" si="550"/>
        <v>12596.005004000001</v>
      </c>
      <c r="K5004" s="105">
        <f t="shared" si="551"/>
        <v>0</v>
      </c>
      <c r="L5004" s="106">
        <f t="shared" si="552"/>
        <v>0</v>
      </c>
    </row>
    <row r="5005" spans="1:12" x14ac:dyDescent="0.3">
      <c r="A5005" s="104" t="s">
        <v>10381</v>
      </c>
      <c r="B5005" s="104" t="s">
        <v>10382</v>
      </c>
      <c r="C5005" s="105">
        <v>5</v>
      </c>
      <c r="D5005" s="105">
        <v>737</v>
      </c>
      <c r="E5005" s="106">
        <f t="shared" si="546"/>
        <v>147.4</v>
      </c>
      <c r="F5005" s="107">
        <f t="shared" si="547"/>
        <v>73</v>
      </c>
      <c r="G5005" s="107">
        <f>COUNTIF(Data_Eksportir!$H$2:$H$3401,A5005)</f>
        <v>0</v>
      </c>
      <c r="H5005" s="104" t="str">
        <f t="shared" si="548"/>
        <v>100 ke atas</v>
      </c>
      <c r="I5005" s="104" t="str">
        <f t="shared" si="549"/>
        <v>Di bawah ambang nilai</v>
      </c>
      <c r="J5005" s="106">
        <f t="shared" si="550"/>
        <v>737.00500499999998</v>
      </c>
      <c r="K5005" s="105">
        <f t="shared" si="551"/>
        <v>0</v>
      </c>
      <c r="L5005" s="106">
        <f t="shared" si="552"/>
        <v>0</v>
      </c>
    </row>
    <row r="5006" spans="1:12" x14ac:dyDescent="0.3">
      <c r="A5006" s="104" t="s">
        <v>10383</v>
      </c>
      <c r="B5006" s="104" t="s">
        <v>10384</v>
      </c>
      <c r="C5006" s="105">
        <v>5786</v>
      </c>
      <c r="D5006" s="105">
        <v>75931</v>
      </c>
      <c r="E5006" s="106">
        <f t="shared" si="546"/>
        <v>13.123228482544071</v>
      </c>
      <c r="F5006" s="107">
        <f t="shared" si="547"/>
        <v>73</v>
      </c>
      <c r="G5006" s="107">
        <f>COUNTIF(Data_Eksportir!$H$2:$H$3401,A5006)</f>
        <v>0</v>
      </c>
      <c r="H5006" s="104" t="str">
        <f t="shared" si="548"/>
        <v>5 – 20</v>
      </c>
      <c r="I5006" s="104" t="str">
        <f t="shared" si="549"/>
        <v>Di bawah ambang nilai</v>
      </c>
      <c r="J5006" s="106">
        <f t="shared" si="550"/>
        <v>75931.005006000007</v>
      </c>
      <c r="K5006" s="105">
        <f t="shared" si="551"/>
        <v>0</v>
      </c>
      <c r="L5006" s="106">
        <f t="shared" si="552"/>
        <v>0</v>
      </c>
    </row>
    <row r="5007" spans="1:12" x14ac:dyDescent="0.3">
      <c r="A5007" s="104" t="s">
        <v>10385</v>
      </c>
      <c r="B5007" s="104" t="s">
        <v>10386</v>
      </c>
      <c r="C5007" s="105">
        <v>18787</v>
      </c>
      <c r="D5007" s="105">
        <v>33453</v>
      </c>
      <c r="E5007" s="106">
        <f t="shared" si="546"/>
        <v>1.7806461915154095</v>
      </c>
      <c r="F5007" s="107">
        <f t="shared" si="547"/>
        <v>73</v>
      </c>
      <c r="G5007" s="107">
        <f>COUNTIF(Data_Eksportir!$H$2:$H$3401,A5007)</f>
        <v>0</v>
      </c>
      <c r="H5007" s="104" t="str">
        <f t="shared" si="548"/>
        <v>1 – 5</v>
      </c>
      <c r="I5007" s="104" t="str">
        <f t="shared" si="549"/>
        <v>Di bawah ambang nilai</v>
      </c>
      <c r="J5007" s="106">
        <f t="shared" si="550"/>
        <v>33453.005007</v>
      </c>
      <c r="K5007" s="105">
        <f t="shared" si="551"/>
        <v>0</v>
      </c>
      <c r="L5007" s="106">
        <f t="shared" si="552"/>
        <v>0</v>
      </c>
    </row>
    <row r="5008" spans="1:12" x14ac:dyDescent="0.3">
      <c r="A5008" s="104" t="s">
        <v>10387</v>
      </c>
      <c r="B5008" s="104" t="s">
        <v>10388</v>
      </c>
      <c r="C5008" s="105">
        <v>22</v>
      </c>
      <c r="D5008" s="105">
        <v>546</v>
      </c>
      <c r="E5008" s="106">
        <f t="shared" si="546"/>
        <v>24.818181818181817</v>
      </c>
      <c r="F5008" s="107">
        <f t="shared" si="547"/>
        <v>73</v>
      </c>
      <c r="G5008" s="107">
        <f>COUNTIF(Data_Eksportir!$H$2:$H$3401,A5008)</f>
        <v>0</v>
      </c>
      <c r="H5008" s="104" t="str">
        <f t="shared" si="548"/>
        <v>20 – 100</v>
      </c>
      <c r="I5008" s="104" t="str">
        <f t="shared" si="549"/>
        <v>Di bawah ambang nilai</v>
      </c>
      <c r="J5008" s="106">
        <f t="shared" si="550"/>
        <v>546.00500799999998</v>
      </c>
      <c r="K5008" s="105">
        <f t="shared" si="551"/>
        <v>0</v>
      </c>
      <c r="L5008" s="106">
        <f t="shared" si="552"/>
        <v>0</v>
      </c>
    </row>
    <row r="5009" spans="1:12" x14ac:dyDescent="0.3">
      <c r="A5009" s="104" t="s">
        <v>10389</v>
      </c>
      <c r="B5009" s="104" t="s">
        <v>10390</v>
      </c>
      <c r="C5009" s="105">
        <v>16319</v>
      </c>
      <c r="D5009" s="105">
        <v>2097</v>
      </c>
      <c r="E5009" s="106">
        <f t="shared" si="546"/>
        <v>0.1285005208652491</v>
      </c>
      <c r="F5009" s="107">
        <f t="shared" si="547"/>
        <v>73</v>
      </c>
      <c r="G5009" s="107">
        <f>COUNTIF(Data_Eksportir!$H$2:$H$3401,A5009)</f>
        <v>0</v>
      </c>
      <c r="H5009" s="104" t="str">
        <f t="shared" si="548"/>
        <v>Di bawah 1</v>
      </c>
      <c r="I5009" s="104" t="str">
        <f t="shared" si="549"/>
        <v>Di bawah ambang nilai</v>
      </c>
      <c r="J5009" s="106">
        <f t="shared" si="550"/>
        <v>2097.005009</v>
      </c>
      <c r="K5009" s="105">
        <f t="shared" si="551"/>
        <v>0</v>
      </c>
      <c r="L5009" s="106">
        <f t="shared" si="552"/>
        <v>0</v>
      </c>
    </row>
    <row r="5010" spans="1:12" x14ac:dyDescent="0.3">
      <c r="A5010" s="104" t="s">
        <v>10391</v>
      </c>
      <c r="B5010" s="104" t="s">
        <v>10392</v>
      </c>
      <c r="C5010" s="105">
        <v>51920</v>
      </c>
      <c r="D5010" s="105">
        <v>696158</v>
      </c>
      <c r="E5010" s="106">
        <f t="shared" si="546"/>
        <v>13.408281972265023</v>
      </c>
      <c r="F5010" s="107">
        <f t="shared" si="547"/>
        <v>73</v>
      </c>
      <c r="G5010" s="107">
        <f>COUNTIF(Data_Eksportir!$H$2:$H$3401,A5010)</f>
        <v>0</v>
      </c>
      <c r="H5010" s="104" t="str">
        <f t="shared" si="548"/>
        <v>5 – 20</v>
      </c>
      <c r="I5010" s="104" t="str">
        <f t="shared" si="549"/>
        <v>Di bawah ambang nilai</v>
      </c>
      <c r="J5010" s="106">
        <f t="shared" si="550"/>
        <v>696158.00500999996</v>
      </c>
      <c r="K5010" s="105">
        <f t="shared" si="551"/>
        <v>0</v>
      </c>
      <c r="L5010" s="106">
        <f t="shared" si="552"/>
        <v>0</v>
      </c>
    </row>
    <row r="5011" spans="1:12" x14ac:dyDescent="0.3">
      <c r="A5011" s="104" t="s">
        <v>10393</v>
      </c>
      <c r="B5011" s="104" t="s">
        <v>10394</v>
      </c>
      <c r="C5011" s="105">
        <v>141814</v>
      </c>
      <c r="D5011" s="105">
        <v>298534</v>
      </c>
      <c r="E5011" s="106">
        <f t="shared" si="546"/>
        <v>2.1051095096393868</v>
      </c>
      <c r="F5011" s="107">
        <f t="shared" si="547"/>
        <v>73</v>
      </c>
      <c r="G5011" s="107">
        <f>COUNTIF(Data_Eksportir!$H$2:$H$3401,A5011)</f>
        <v>0</v>
      </c>
      <c r="H5011" s="104" t="str">
        <f t="shared" si="548"/>
        <v>1 – 5</v>
      </c>
      <c r="I5011" s="104" t="str">
        <f t="shared" si="549"/>
        <v>Di bawah ambang nilai</v>
      </c>
      <c r="J5011" s="106">
        <f t="shared" si="550"/>
        <v>298534.00501099997</v>
      </c>
      <c r="K5011" s="105">
        <f t="shared" si="551"/>
        <v>0</v>
      </c>
      <c r="L5011" s="106">
        <f t="shared" si="552"/>
        <v>0</v>
      </c>
    </row>
    <row r="5012" spans="1:12" x14ac:dyDescent="0.3">
      <c r="A5012" s="104" t="s">
        <v>10395</v>
      </c>
      <c r="B5012" s="104" t="s">
        <v>10396</v>
      </c>
      <c r="C5012" s="105">
        <v>1028360</v>
      </c>
      <c r="D5012" s="105">
        <v>427504</v>
      </c>
      <c r="E5012" s="106">
        <f t="shared" si="546"/>
        <v>0.41571434128126339</v>
      </c>
      <c r="F5012" s="107">
        <f t="shared" si="547"/>
        <v>73</v>
      </c>
      <c r="G5012" s="107">
        <f>COUNTIF(Data_Eksportir!$H$2:$H$3401,A5012)</f>
        <v>0</v>
      </c>
      <c r="H5012" s="104" t="str">
        <f t="shared" si="548"/>
        <v>Di bawah 1</v>
      </c>
      <c r="I5012" s="104" t="str">
        <f t="shared" si="549"/>
        <v>Di bawah ambang nilai</v>
      </c>
      <c r="J5012" s="106">
        <f t="shared" si="550"/>
        <v>427504.00501199998</v>
      </c>
      <c r="K5012" s="105">
        <f t="shared" si="551"/>
        <v>0</v>
      </c>
      <c r="L5012" s="106">
        <f t="shared" si="552"/>
        <v>0</v>
      </c>
    </row>
    <row r="5013" spans="1:12" x14ac:dyDescent="0.3">
      <c r="A5013" s="104" t="s">
        <v>10397</v>
      </c>
      <c r="B5013" s="104" t="s">
        <v>10398</v>
      </c>
      <c r="C5013" s="105">
        <v>202335</v>
      </c>
      <c r="D5013" s="105">
        <v>201960</v>
      </c>
      <c r="E5013" s="106">
        <f t="shared" si="546"/>
        <v>0.99814663800133441</v>
      </c>
      <c r="F5013" s="107">
        <f t="shared" si="547"/>
        <v>73</v>
      </c>
      <c r="G5013" s="107">
        <f>COUNTIF(Data_Eksportir!$H$2:$H$3401,A5013)</f>
        <v>0</v>
      </c>
      <c r="H5013" s="104" t="str">
        <f t="shared" si="548"/>
        <v>Di bawah 1</v>
      </c>
      <c r="I5013" s="104" t="str">
        <f t="shared" si="549"/>
        <v>Di bawah ambang nilai</v>
      </c>
      <c r="J5013" s="106">
        <f t="shared" si="550"/>
        <v>201960.00501299999</v>
      </c>
      <c r="K5013" s="105">
        <f t="shared" si="551"/>
        <v>0</v>
      </c>
      <c r="L5013" s="106">
        <f t="shared" si="552"/>
        <v>0</v>
      </c>
    </row>
    <row r="5014" spans="1:12" x14ac:dyDescent="0.3">
      <c r="A5014" s="104" t="s">
        <v>10399</v>
      </c>
      <c r="B5014" s="104" t="s">
        <v>10394</v>
      </c>
      <c r="C5014" s="105">
        <v>1748</v>
      </c>
      <c r="D5014" s="105">
        <v>989</v>
      </c>
      <c r="E5014" s="106">
        <f t="shared" si="546"/>
        <v>0.56578947368421051</v>
      </c>
      <c r="F5014" s="107">
        <f t="shared" si="547"/>
        <v>73</v>
      </c>
      <c r="G5014" s="107">
        <f>COUNTIF(Data_Eksportir!$H$2:$H$3401,A5014)</f>
        <v>0</v>
      </c>
      <c r="H5014" s="104" t="str">
        <f t="shared" si="548"/>
        <v>Di bawah 1</v>
      </c>
      <c r="I5014" s="104" t="str">
        <f t="shared" si="549"/>
        <v>Di bawah ambang nilai</v>
      </c>
      <c r="J5014" s="106">
        <f t="shared" si="550"/>
        <v>989.00501399999996</v>
      </c>
      <c r="K5014" s="105">
        <f t="shared" si="551"/>
        <v>0</v>
      </c>
      <c r="L5014" s="106">
        <f t="shared" si="552"/>
        <v>0</v>
      </c>
    </row>
    <row r="5015" spans="1:12" x14ac:dyDescent="0.3">
      <c r="A5015" s="104" t="s">
        <v>10400</v>
      </c>
      <c r="B5015" s="104" t="s">
        <v>10401</v>
      </c>
      <c r="C5015" s="105">
        <v>1386066</v>
      </c>
      <c r="D5015" s="105">
        <v>5241051</v>
      </c>
      <c r="E5015" s="106">
        <f t="shared" si="546"/>
        <v>3.7812420187783267</v>
      </c>
      <c r="F5015" s="107">
        <f t="shared" si="547"/>
        <v>73</v>
      </c>
      <c r="G5015" s="107">
        <f>COUNTIF(Data_Eksportir!$H$2:$H$3401,A5015)</f>
        <v>0</v>
      </c>
      <c r="H5015" s="104" t="str">
        <f t="shared" si="548"/>
        <v>1 – 5</v>
      </c>
      <c r="I5015" s="104" t="str">
        <f t="shared" si="549"/>
        <v>Di bawah ambang nilai</v>
      </c>
      <c r="J5015" s="106">
        <f t="shared" si="550"/>
        <v>5241051.0050149998</v>
      </c>
      <c r="K5015" s="105">
        <f t="shared" si="551"/>
        <v>0</v>
      </c>
      <c r="L5015" s="106">
        <f t="shared" si="552"/>
        <v>0</v>
      </c>
    </row>
    <row r="5016" spans="1:12" x14ac:dyDescent="0.3">
      <c r="A5016" s="104" t="s">
        <v>10402</v>
      </c>
      <c r="B5016" s="104" t="s">
        <v>10403</v>
      </c>
      <c r="C5016" s="105">
        <v>47859896</v>
      </c>
      <c r="D5016" s="105">
        <v>42440690</v>
      </c>
      <c r="E5016" s="106">
        <f t="shared" si="546"/>
        <v>0.88676937367352404</v>
      </c>
      <c r="F5016" s="107">
        <f t="shared" si="547"/>
        <v>73</v>
      </c>
      <c r="G5016" s="107">
        <f>COUNTIF(Data_Eksportir!$H$2:$H$3401,A5016)</f>
        <v>0</v>
      </c>
      <c r="H5016" s="104" t="str">
        <f t="shared" si="548"/>
        <v>Di bawah 1</v>
      </c>
      <c r="I5016" s="104" t="str">
        <f t="shared" si="549"/>
        <v>Belum terwakili</v>
      </c>
      <c r="J5016" s="106">
        <f t="shared" si="550"/>
        <v>42440690.005015999</v>
      </c>
      <c r="K5016" s="105">
        <f t="shared" si="551"/>
        <v>42440690</v>
      </c>
      <c r="L5016" s="106">
        <f t="shared" si="552"/>
        <v>42440690.005015999</v>
      </c>
    </row>
    <row r="5017" spans="1:12" x14ac:dyDescent="0.3">
      <c r="A5017" s="104" t="s">
        <v>10404</v>
      </c>
      <c r="B5017" s="104" t="s">
        <v>10405</v>
      </c>
      <c r="C5017" s="105">
        <v>10100992</v>
      </c>
      <c r="D5017" s="105">
        <v>84060457</v>
      </c>
      <c r="E5017" s="106">
        <f t="shared" si="546"/>
        <v>8.3220001560242789</v>
      </c>
      <c r="F5017" s="107">
        <f t="shared" si="547"/>
        <v>73</v>
      </c>
      <c r="G5017" s="107">
        <f>COUNTIF(Data_Eksportir!$H$2:$H$3401,A5017)</f>
        <v>0</v>
      </c>
      <c r="H5017" s="104" t="str">
        <f t="shared" si="548"/>
        <v>5 – 20</v>
      </c>
      <c r="I5017" s="104" t="str">
        <f t="shared" si="549"/>
        <v>Belum terwakili</v>
      </c>
      <c r="J5017" s="106">
        <f t="shared" si="550"/>
        <v>84060457.005016997</v>
      </c>
      <c r="K5017" s="105">
        <f t="shared" si="551"/>
        <v>84060457</v>
      </c>
      <c r="L5017" s="106">
        <f t="shared" si="552"/>
        <v>84060457.005016997</v>
      </c>
    </row>
    <row r="5018" spans="1:12" x14ac:dyDescent="0.3">
      <c r="A5018" s="104" t="s">
        <v>10406</v>
      </c>
      <c r="B5018" s="104" t="s">
        <v>10407</v>
      </c>
      <c r="C5018" s="105">
        <v>14421</v>
      </c>
      <c r="D5018" s="105">
        <v>7219</v>
      </c>
      <c r="E5018" s="106">
        <f t="shared" si="546"/>
        <v>0.50058941820955549</v>
      </c>
      <c r="F5018" s="107">
        <f t="shared" si="547"/>
        <v>73</v>
      </c>
      <c r="G5018" s="107">
        <f>COUNTIF(Data_Eksportir!$H$2:$H$3401,A5018)</f>
        <v>0</v>
      </c>
      <c r="H5018" s="104" t="str">
        <f t="shared" si="548"/>
        <v>Di bawah 1</v>
      </c>
      <c r="I5018" s="104" t="str">
        <f t="shared" si="549"/>
        <v>Di bawah ambang nilai</v>
      </c>
      <c r="J5018" s="106">
        <f t="shared" si="550"/>
        <v>7219.0050179999998</v>
      </c>
      <c r="K5018" s="105">
        <f t="shared" si="551"/>
        <v>0</v>
      </c>
      <c r="L5018" s="106">
        <f t="shared" si="552"/>
        <v>0</v>
      </c>
    </row>
    <row r="5019" spans="1:12" x14ac:dyDescent="0.3">
      <c r="A5019" s="104" t="s">
        <v>10408</v>
      </c>
      <c r="B5019" s="104" t="s">
        <v>10409</v>
      </c>
      <c r="C5019" s="105">
        <v>129</v>
      </c>
      <c r="D5019" s="105">
        <v>664</v>
      </c>
      <c r="E5019" s="106">
        <f t="shared" si="546"/>
        <v>5.1472868217054266</v>
      </c>
      <c r="F5019" s="107">
        <f t="shared" si="547"/>
        <v>73</v>
      </c>
      <c r="G5019" s="107">
        <f>COUNTIF(Data_Eksportir!$H$2:$H$3401,A5019)</f>
        <v>0</v>
      </c>
      <c r="H5019" s="104" t="str">
        <f t="shared" si="548"/>
        <v>5 – 20</v>
      </c>
      <c r="I5019" s="104" t="str">
        <f t="shared" si="549"/>
        <v>Di bawah ambang nilai</v>
      </c>
      <c r="J5019" s="106">
        <f t="shared" si="550"/>
        <v>664.00501899999995</v>
      </c>
      <c r="K5019" s="105">
        <f t="shared" si="551"/>
        <v>0</v>
      </c>
      <c r="L5019" s="106">
        <f t="shared" si="552"/>
        <v>0</v>
      </c>
    </row>
    <row r="5020" spans="1:12" x14ac:dyDescent="0.3">
      <c r="A5020" s="104" t="s">
        <v>10410</v>
      </c>
      <c r="B5020" s="104" t="s">
        <v>10411</v>
      </c>
      <c r="C5020" s="105">
        <v>12160</v>
      </c>
      <c r="D5020" s="105">
        <v>10316</v>
      </c>
      <c r="E5020" s="106">
        <f t="shared" si="546"/>
        <v>0.84835526315789478</v>
      </c>
      <c r="F5020" s="107">
        <f t="shared" si="547"/>
        <v>73</v>
      </c>
      <c r="G5020" s="107">
        <f>COUNTIF(Data_Eksportir!$H$2:$H$3401,A5020)</f>
        <v>0</v>
      </c>
      <c r="H5020" s="104" t="str">
        <f t="shared" si="548"/>
        <v>Di bawah 1</v>
      </c>
      <c r="I5020" s="104" t="str">
        <f t="shared" si="549"/>
        <v>Di bawah ambang nilai</v>
      </c>
      <c r="J5020" s="106">
        <f t="shared" si="550"/>
        <v>10316.005020000001</v>
      </c>
      <c r="K5020" s="105">
        <f t="shared" si="551"/>
        <v>0</v>
      </c>
      <c r="L5020" s="106">
        <f t="shared" si="552"/>
        <v>0</v>
      </c>
    </row>
    <row r="5021" spans="1:12" x14ac:dyDescent="0.3">
      <c r="A5021" s="104" t="s">
        <v>10412</v>
      </c>
      <c r="B5021" s="104" t="s">
        <v>10413</v>
      </c>
      <c r="C5021" s="105">
        <v>16313679</v>
      </c>
      <c r="D5021" s="105">
        <v>29834241</v>
      </c>
      <c r="E5021" s="106">
        <f t="shared" si="546"/>
        <v>1.8287868113624155</v>
      </c>
      <c r="F5021" s="107">
        <f t="shared" si="547"/>
        <v>73</v>
      </c>
      <c r="G5021" s="107">
        <f>COUNTIF(Data_Eksportir!$H$2:$H$3401,A5021)</f>
        <v>0</v>
      </c>
      <c r="H5021" s="104" t="str">
        <f t="shared" si="548"/>
        <v>1 – 5</v>
      </c>
      <c r="I5021" s="104" t="str">
        <f t="shared" si="549"/>
        <v>Belum terwakili</v>
      </c>
      <c r="J5021" s="106">
        <f t="shared" si="550"/>
        <v>29834241.005020998</v>
      </c>
      <c r="K5021" s="105">
        <f t="shared" si="551"/>
        <v>29834241</v>
      </c>
      <c r="L5021" s="106">
        <f t="shared" si="552"/>
        <v>29834241.005020998</v>
      </c>
    </row>
    <row r="5022" spans="1:12" x14ac:dyDescent="0.3">
      <c r="A5022" s="104" t="s">
        <v>10414</v>
      </c>
      <c r="B5022" s="104" t="s">
        <v>10415</v>
      </c>
      <c r="C5022" s="105">
        <v>8551</v>
      </c>
      <c r="D5022" s="105">
        <v>111068</v>
      </c>
      <c r="E5022" s="106">
        <f t="shared" si="546"/>
        <v>12.988890188282072</v>
      </c>
      <c r="F5022" s="107">
        <f t="shared" si="547"/>
        <v>73</v>
      </c>
      <c r="G5022" s="107">
        <f>COUNTIF(Data_Eksportir!$H$2:$H$3401,A5022)</f>
        <v>0</v>
      </c>
      <c r="H5022" s="104" t="str">
        <f t="shared" si="548"/>
        <v>5 – 20</v>
      </c>
      <c r="I5022" s="104" t="str">
        <f t="shared" si="549"/>
        <v>Di bawah ambang nilai</v>
      </c>
      <c r="J5022" s="106">
        <f t="shared" si="550"/>
        <v>111068.005022</v>
      </c>
      <c r="K5022" s="105">
        <f t="shared" si="551"/>
        <v>0</v>
      </c>
      <c r="L5022" s="106">
        <f t="shared" si="552"/>
        <v>0</v>
      </c>
    </row>
    <row r="5023" spans="1:12" x14ac:dyDescent="0.3">
      <c r="A5023" s="104" t="s">
        <v>10416</v>
      </c>
      <c r="B5023" s="104" t="s">
        <v>10417</v>
      </c>
      <c r="C5023" s="105">
        <v>2015</v>
      </c>
      <c r="D5023" s="105">
        <v>1500</v>
      </c>
      <c r="E5023" s="106">
        <f t="shared" si="546"/>
        <v>0.74441687344913154</v>
      </c>
      <c r="F5023" s="107">
        <f t="shared" si="547"/>
        <v>73</v>
      </c>
      <c r="G5023" s="107">
        <f>COUNTIF(Data_Eksportir!$H$2:$H$3401,A5023)</f>
        <v>0</v>
      </c>
      <c r="H5023" s="104" t="str">
        <f t="shared" si="548"/>
        <v>Di bawah 1</v>
      </c>
      <c r="I5023" s="104" t="str">
        <f t="shared" si="549"/>
        <v>Di bawah ambang nilai</v>
      </c>
      <c r="J5023" s="106">
        <f t="shared" si="550"/>
        <v>1500.0050229999999</v>
      </c>
      <c r="K5023" s="105">
        <f t="shared" si="551"/>
        <v>0</v>
      </c>
      <c r="L5023" s="106">
        <f t="shared" si="552"/>
        <v>0</v>
      </c>
    </row>
    <row r="5024" spans="1:12" x14ac:dyDescent="0.3">
      <c r="A5024" s="104" t="s">
        <v>10418</v>
      </c>
      <c r="B5024" s="104" t="s">
        <v>10419</v>
      </c>
      <c r="C5024" s="105">
        <v>110928</v>
      </c>
      <c r="D5024" s="105">
        <v>501817</v>
      </c>
      <c r="E5024" s="106">
        <f t="shared" si="546"/>
        <v>4.5238082359728837</v>
      </c>
      <c r="F5024" s="107">
        <f t="shared" si="547"/>
        <v>73</v>
      </c>
      <c r="G5024" s="107">
        <f>COUNTIF(Data_Eksportir!$H$2:$H$3401,A5024)</f>
        <v>0</v>
      </c>
      <c r="H5024" s="104" t="str">
        <f t="shared" si="548"/>
        <v>1 – 5</v>
      </c>
      <c r="I5024" s="104" t="str">
        <f t="shared" si="549"/>
        <v>Di bawah ambang nilai</v>
      </c>
      <c r="J5024" s="106">
        <f t="shared" si="550"/>
        <v>501817.00502400001</v>
      </c>
      <c r="K5024" s="105">
        <f t="shared" si="551"/>
        <v>0</v>
      </c>
      <c r="L5024" s="106">
        <f t="shared" si="552"/>
        <v>0</v>
      </c>
    </row>
    <row r="5025" spans="1:12" x14ac:dyDescent="0.3">
      <c r="A5025" s="104" t="s">
        <v>10420</v>
      </c>
      <c r="B5025" s="104" t="s">
        <v>10421</v>
      </c>
      <c r="C5025" s="105">
        <v>21</v>
      </c>
      <c r="D5025" s="105">
        <v>1115</v>
      </c>
      <c r="E5025" s="106">
        <f t="shared" si="546"/>
        <v>53.095238095238095</v>
      </c>
      <c r="F5025" s="107">
        <f t="shared" si="547"/>
        <v>73</v>
      </c>
      <c r="G5025" s="107">
        <f>COUNTIF(Data_Eksportir!$H$2:$H$3401,A5025)</f>
        <v>0</v>
      </c>
      <c r="H5025" s="104" t="str">
        <f t="shared" si="548"/>
        <v>20 – 100</v>
      </c>
      <c r="I5025" s="104" t="str">
        <f t="shared" si="549"/>
        <v>Di bawah ambang nilai</v>
      </c>
      <c r="J5025" s="106">
        <f t="shared" si="550"/>
        <v>1115.0050249999999</v>
      </c>
      <c r="K5025" s="105">
        <f t="shared" si="551"/>
        <v>0</v>
      </c>
      <c r="L5025" s="106">
        <f t="shared" si="552"/>
        <v>0</v>
      </c>
    </row>
    <row r="5026" spans="1:12" x14ac:dyDescent="0.3">
      <c r="A5026" s="104" t="s">
        <v>10422</v>
      </c>
      <c r="B5026" s="104" t="s">
        <v>10423</v>
      </c>
      <c r="C5026" s="105">
        <v>21480</v>
      </c>
      <c r="D5026" s="105">
        <v>1708268</v>
      </c>
      <c r="E5026" s="106">
        <f t="shared" si="546"/>
        <v>79.528305400372446</v>
      </c>
      <c r="F5026" s="107">
        <f t="shared" si="547"/>
        <v>73</v>
      </c>
      <c r="G5026" s="107">
        <f>COUNTIF(Data_Eksportir!$H$2:$H$3401,A5026)</f>
        <v>0</v>
      </c>
      <c r="H5026" s="104" t="str">
        <f t="shared" si="548"/>
        <v>20 – 100</v>
      </c>
      <c r="I5026" s="104" t="str">
        <f t="shared" si="549"/>
        <v>Di bawah ambang nilai</v>
      </c>
      <c r="J5026" s="106">
        <f t="shared" si="550"/>
        <v>1708268.0050260001</v>
      </c>
      <c r="K5026" s="105">
        <f t="shared" si="551"/>
        <v>0</v>
      </c>
      <c r="L5026" s="106">
        <f t="shared" si="552"/>
        <v>0</v>
      </c>
    </row>
    <row r="5027" spans="1:12" x14ac:dyDescent="0.3">
      <c r="A5027" s="104" t="s">
        <v>10424</v>
      </c>
      <c r="B5027" s="104" t="s">
        <v>10425</v>
      </c>
      <c r="C5027" s="105">
        <v>545099</v>
      </c>
      <c r="D5027" s="105">
        <v>569872</v>
      </c>
      <c r="E5027" s="106">
        <f t="shared" si="546"/>
        <v>1.0454467903995421</v>
      </c>
      <c r="F5027" s="107">
        <f t="shared" si="547"/>
        <v>73</v>
      </c>
      <c r="G5027" s="107">
        <f>COUNTIF(Data_Eksportir!$H$2:$H$3401,A5027)</f>
        <v>0</v>
      </c>
      <c r="H5027" s="104" t="str">
        <f t="shared" si="548"/>
        <v>1 – 5</v>
      </c>
      <c r="I5027" s="104" t="str">
        <f t="shared" si="549"/>
        <v>Di bawah ambang nilai</v>
      </c>
      <c r="J5027" s="106">
        <f t="shared" si="550"/>
        <v>569872.00502699998</v>
      </c>
      <c r="K5027" s="105">
        <f t="shared" si="551"/>
        <v>0</v>
      </c>
      <c r="L5027" s="106">
        <f t="shared" si="552"/>
        <v>0</v>
      </c>
    </row>
    <row r="5028" spans="1:12" x14ac:dyDescent="0.3">
      <c r="A5028" s="104" t="s">
        <v>10426</v>
      </c>
      <c r="B5028" s="104" t="s">
        <v>10427</v>
      </c>
      <c r="C5028" s="105">
        <v>12855780</v>
      </c>
      <c r="D5028" s="105">
        <v>54674259</v>
      </c>
      <c r="E5028" s="106">
        <f t="shared" si="546"/>
        <v>4.2528931733430406</v>
      </c>
      <c r="F5028" s="107">
        <f t="shared" si="547"/>
        <v>73</v>
      </c>
      <c r="G5028" s="107">
        <f>COUNTIF(Data_Eksportir!$H$2:$H$3401,A5028)</f>
        <v>0</v>
      </c>
      <c r="H5028" s="104" t="str">
        <f t="shared" si="548"/>
        <v>1 – 5</v>
      </c>
      <c r="I5028" s="104" t="str">
        <f t="shared" si="549"/>
        <v>Belum terwakili</v>
      </c>
      <c r="J5028" s="106">
        <f t="shared" si="550"/>
        <v>54674259.005028002</v>
      </c>
      <c r="K5028" s="105">
        <f t="shared" si="551"/>
        <v>54674259</v>
      </c>
      <c r="L5028" s="106">
        <f t="shared" si="552"/>
        <v>54674259.005028002</v>
      </c>
    </row>
    <row r="5029" spans="1:12" x14ac:dyDescent="0.3">
      <c r="A5029" s="104" t="s">
        <v>10428</v>
      </c>
      <c r="B5029" s="104" t="s">
        <v>10429</v>
      </c>
      <c r="C5029" s="105">
        <v>5586184</v>
      </c>
      <c r="D5029" s="105">
        <v>7945529</v>
      </c>
      <c r="E5029" s="106">
        <f t="shared" si="546"/>
        <v>1.4223536138444419</v>
      </c>
      <c r="F5029" s="107">
        <f t="shared" si="547"/>
        <v>74</v>
      </c>
      <c r="G5029" s="107">
        <f>COUNTIF(Data_Eksportir!$H$2:$H$3401,A5029)</f>
        <v>0</v>
      </c>
      <c r="H5029" s="104" t="str">
        <f t="shared" si="548"/>
        <v>1 – 5</v>
      </c>
      <c r="I5029" s="104" t="str">
        <f t="shared" si="549"/>
        <v>Di bawah ambang nilai</v>
      </c>
      <c r="J5029" s="106">
        <f t="shared" si="550"/>
        <v>7945529.0050290003</v>
      </c>
      <c r="K5029" s="105">
        <f t="shared" si="551"/>
        <v>0</v>
      </c>
      <c r="L5029" s="106">
        <f t="shared" si="552"/>
        <v>0</v>
      </c>
    </row>
    <row r="5030" spans="1:12" x14ac:dyDescent="0.3">
      <c r="A5030" s="104" t="s">
        <v>10430</v>
      </c>
      <c r="B5030" s="104" t="s">
        <v>10431</v>
      </c>
      <c r="C5030" s="105">
        <v>210618875</v>
      </c>
      <c r="D5030" s="105">
        <v>2043210945</v>
      </c>
      <c r="E5030" s="106">
        <f t="shared" si="546"/>
        <v>9.7009868892329809</v>
      </c>
      <c r="F5030" s="107">
        <f t="shared" si="547"/>
        <v>74</v>
      </c>
      <c r="G5030" s="107">
        <f>COUNTIF(Data_Eksportir!$H$2:$H$3401,A5030)</f>
        <v>0</v>
      </c>
      <c r="H5030" s="104" t="str">
        <f t="shared" si="548"/>
        <v>5 – 20</v>
      </c>
      <c r="I5030" s="104" t="str">
        <f t="shared" si="549"/>
        <v>Belum terwakili</v>
      </c>
      <c r="J5030" s="106">
        <f t="shared" si="550"/>
        <v>2043210945.0050299</v>
      </c>
      <c r="K5030" s="105">
        <f t="shared" si="551"/>
        <v>2043210945</v>
      </c>
      <c r="L5030" s="106">
        <f t="shared" si="552"/>
        <v>2043210945.0050299</v>
      </c>
    </row>
    <row r="5031" spans="1:12" x14ac:dyDescent="0.3">
      <c r="A5031" s="104" t="s">
        <v>10432</v>
      </c>
      <c r="B5031" s="104" t="s">
        <v>10433</v>
      </c>
      <c r="C5031" s="105">
        <v>70</v>
      </c>
      <c r="D5031" s="105">
        <v>2367</v>
      </c>
      <c r="E5031" s="106">
        <f t="shared" si="546"/>
        <v>33.814285714285717</v>
      </c>
      <c r="F5031" s="107">
        <f t="shared" si="547"/>
        <v>74</v>
      </c>
      <c r="G5031" s="107">
        <f>COUNTIF(Data_Eksportir!$H$2:$H$3401,A5031)</f>
        <v>0</v>
      </c>
      <c r="H5031" s="104" t="str">
        <f t="shared" si="548"/>
        <v>20 – 100</v>
      </c>
      <c r="I5031" s="104" t="str">
        <f t="shared" si="549"/>
        <v>Di bawah ambang nilai</v>
      </c>
      <c r="J5031" s="106">
        <f t="shared" si="550"/>
        <v>2367.0050310000001</v>
      </c>
      <c r="K5031" s="105">
        <f t="shared" si="551"/>
        <v>0</v>
      </c>
      <c r="L5031" s="106">
        <f t="shared" si="552"/>
        <v>0</v>
      </c>
    </row>
    <row r="5032" spans="1:12" x14ac:dyDescent="0.3">
      <c r="A5032" s="104" t="s">
        <v>10434</v>
      </c>
      <c r="B5032" s="104" t="s">
        <v>10435</v>
      </c>
      <c r="C5032" s="105">
        <v>5266433</v>
      </c>
      <c r="D5032" s="105">
        <v>50785008</v>
      </c>
      <c r="E5032" s="106">
        <f t="shared" si="546"/>
        <v>9.6431508765040785</v>
      </c>
      <c r="F5032" s="107">
        <f t="shared" si="547"/>
        <v>74</v>
      </c>
      <c r="G5032" s="107">
        <f>COUNTIF(Data_Eksportir!$H$2:$H$3401,A5032)</f>
        <v>0</v>
      </c>
      <c r="H5032" s="104" t="str">
        <f t="shared" si="548"/>
        <v>5 – 20</v>
      </c>
      <c r="I5032" s="104" t="str">
        <f t="shared" si="549"/>
        <v>Belum terwakili</v>
      </c>
      <c r="J5032" s="106">
        <f t="shared" si="550"/>
        <v>50785008.005032003</v>
      </c>
      <c r="K5032" s="105">
        <f t="shared" si="551"/>
        <v>50785008</v>
      </c>
      <c r="L5032" s="106">
        <f t="shared" si="552"/>
        <v>50785008.005032003</v>
      </c>
    </row>
    <row r="5033" spans="1:12" x14ac:dyDescent="0.3">
      <c r="A5033" s="104" t="s">
        <v>10436</v>
      </c>
      <c r="B5033" s="104" t="s">
        <v>10437</v>
      </c>
      <c r="C5033" s="105">
        <v>17148138</v>
      </c>
      <c r="D5033" s="105">
        <v>94788836</v>
      </c>
      <c r="E5033" s="106">
        <f t="shared" si="546"/>
        <v>5.527645975323968</v>
      </c>
      <c r="F5033" s="107">
        <f t="shared" si="547"/>
        <v>74</v>
      </c>
      <c r="G5033" s="107">
        <f>COUNTIF(Data_Eksportir!$H$2:$H$3401,A5033)</f>
        <v>0</v>
      </c>
      <c r="H5033" s="104" t="str">
        <f t="shared" si="548"/>
        <v>5 – 20</v>
      </c>
      <c r="I5033" s="104" t="str">
        <f t="shared" si="549"/>
        <v>Belum terwakili</v>
      </c>
      <c r="J5033" s="106">
        <f t="shared" si="550"/>
        <v>94788836.005033001</v>
      </c>
      <c r="K5033" s="105">
        <f t="shared" si="551"/>
        <v>94788836</v>
      </c>
      <c r="L5033" s="106">
        <f t="shared" si="552"/>
        <v>94788836.005033001</v>
      </c>
    </row>
    <row r="5034" spans="1:12" x14ac:dyDescent="0.3">
      <c r="A5034" s="104" t="s">
        <v>10438</v>
      </c>
      <c r="B5034" s="104" t="s">
        <v>10439</v>
      </c>
      <c r="C5034" s="105">
        <v>5788532</v>
      </c>
      <c r="D5034" s="105">
        <v>50114912</v>
      </c>
      <c r="E5034" s="106">
        <f t="shared" si="546"/>
        <v>8.6576202740176615</v>
      </c>
      <c r="F5034" s="107">
        <f t="shared" si="547"/>
        <v>74</v>
      </c>
      <c r="G5034" s="107">
        <f>COUNTIF(Data_Eksportir!$H$2:$H$3401,A5034)</f>
        <v>0</v>
      </c>
      <c r="H5034" s="104" t="str">
        <f t="shared" si="548"/>
        <v>5 – 20</v>
      </c>
      <c r="I5034" s="104" t="str">
        <f t="shared" si="549"/>
        <v>Belum terwakili</v>
      </c>
      <c r="J5034" s="106">
        <f t="shared" si="550"/>
        <v>50114912.005034</v>
      </c>
      <c r="K5034" s="105">
        <f t="shared" si="551"/>
        <v>50114912</v>
      </c>
      <c r="L5034" s="106">
        <f t="shared" si="552"/>
        <v>50114912.005034</v>
      </c>
    </row>
    <row r="5035" spans="1:12" x14ac:dyDescent="0.3">
      <c r="A5035" s="104" t="s">
        <v>10440</v>
      </c>
      <c r="B5035" s="104" t="s">
        <v>10441</v>
      </c>
      <c r="C5035" s="105">
        <v>3582420</v>
      </c>
      <c r="D5035" s="105">
        <v>30445683</v>
      </c>
      <c r="E5035" s="106">
        <f t="shared" si="546"/>
        <v>8.4986358383439136</v>
      </c>
      <c r="F5035" s="107">
        <f t="shared" si="547"/>
        <v>74</v>
      </c>
      <c r="G5035" s="107">
        <f>COUNTIF(Data_Eksportir!$H$2:$H$3401,A5035)</f>
        <v>0</v>
      </c>
      <c r="H5035" s="104" t="str">
        <f t="shared" si="548"/>
        <v>5 – 20</v>
      </c>
      <c r="I5035" s="104" t="str">
        <f t="shared" si="549"/>
        <v>Belum terwakili</v>
      </c>
      <c r="J5035" s="106">
        <f t="shared" si="550"/>
        <v>30445683.005035002</v>
      </c>
      <c r="K5035" s="105">
        <f t="shared" si="551"/>
        <v>30445683</v>
      </c>
      <c r="L5035" s="106">
        <f t="shared" si="552"/>
        <v>30445683.005035002</v>
      </c>
    </row>
    <row r="5036" spans="1:12" x14ac:dyDescent="0.3">
      <c r="A5036" s="104" t="s">
        <v>10442</v>
      </c>
      <c r="B5036" s="104" t="s">
        <v>10443</v>
      </c>
      <c r="C5036" s="105">
        <v>34053223</v>
      </c>
      <c r="D5036" s="105">
        <v>299317264</v>
      </c>
      <c r="E5036" s="106">
        <f t="shared" si="546"/>
        <v>8.7896897160072047</v>
      </c>
      <c r="F5036" s="107">
        <f t="shared" si="547"/>
        <v>74</v>
      </c>
      <c r="G5036" s="107">
        <f>COUNTIF(Data_Eksportir!$H$2:$H$3401,A5036)</f>
        <v>0</v>
      </c>
      <c r="H5036" s="104" t="str">
        <f t="shared" si="548"/>
        <v>5 – 20</v>
      </c>
      <c r="I5036" s="104" t="str">
        <f t="shared" si="549"/>
        <v>Belum terwakili</v>
      </c>
      <c r="J5036" s="106">
        <f t="shared" si="550"/>
        <v>299317264.005036</v>
      </c>
      <c r="K5036" s="105">
        <f t="shared" si="551"/>
        <v>299317264</v>
      </c>
      <c r="L5036" s="106">
        <f t="shared" si="552"/>
        <v>299317264.005036</v>
      </c>
    </row>
    <row r="5037" spans="1:12" x14ac:dyDescent="0.3">
      <c r="A5037" s="104" t="s">
        <v>10444</v>
      </c>
      <c r="B5037" s="104" t="s">
        <v>10445</v>
      </c>
      <c r="C5037" s="105">
        <v>3867</v>
      </c>
      <c r="D5037" s="105">
        <v>22102</v>
      </c>
      <c r="E5037" s="106">
        <f t="shared" si="546"/>
        <v>5.715541763641065</v>
      </c>
      <c r="F5037" s="107">
        <f t="shared" si="547"/>
        <v>74</v>
      </c>
      <c r="G5037" s="107">
        <f>COUNTIF(Data_Eksportir!$H$2:$H$3401,A5037)</f>
        <v>0</v>
      </c>
      <c r="H5037" s="104" t="str">
        <f t="shared" si="548"/>
        <v>5 – 20</v>
      </c>
      <c r="I5037" s="104" t="str">
        <f t="shared" si="549"/>
        <v>Di bawah ambang nilai</v>
      </c>
      <c r="J5037" s="106">
        <f t="shared" si="550"/>
        <v>22102.005036999999</v>
      </c>
      <c r="K5037" s="105">
        <f t="shared" si="551"/>
        <v>0</v>
      </c>
      <c r="L5037" s="106">
        <f t="shared" si="552"/>
        <v>0</v>
      </c>
    </row>
    <row r="5038" spans="1:12" x14ac:dyDescent="0.3">
      <c r="A5038" s="104" t="s">
        <v>10446</v>
      </c>
      <c r="B5038" s="104" t="s">
        <v>10447</v>
      </c>
      <c r="C5038" s="105">
        <v>22625</v>
      </c>
      <c r="D5038" s="105">
        <v>30412</v>
      </c>
      <c r="E5038" s="106">
        <f t="shared" si="546"/>
        <v>1.3441767955801105</v>
      </c>
      <c r="F5038" s="107">
        <f t="shared" si="547"/>
        <v>74</v>
      </c>
      <c r="G5038" s="107">
        <f>COUNTIF(Data_Eksportir!$H$2:$H$3401,A5038)</f>
        <v>0</v>
      </c>
      <c r="H5038" s="104" t="str">
        <f t="shared" si="548"/>
        <v>1 – 5</v>
      </c>
      <c r="I5038" s="104" t="str">
        <f t="shared" si="549"/>
        <v>Di bawah ambang nilai</v>
      </c>
      <c r="J5038" s="106">
        <f t="shared" si="550"/>
        <v>30412.005037999999</v>
      </c>
      <c r="K5038" s="105">
        <f t="shared" si="551"/>
        <v>0</v>
      </c>
      <c r="L5038" s="106">
        <f t="shared" si="552"/>
        <v>0</v>
      </c>
    </row>
    <row r="5039" spans="1:12" x14ac:dyDescent="0.3">
      <c r="A5039" s="104" t="s">
        <v>10448</v>
      </c>
      <c r="B5039" s="104" t="s">
        <v>10449</v>
      </c>
      <c r="C5039" s="105">
        <v>562664</v>
      </c>
      <c r="D5039" s="105">
        <v>4475005</v>
      </c>
      <c r="E5039" s="106">
        <f t="shared" si="546"/>
        <v>7.9532456314958839</v>
      </c>
      <c r="F5039" s="107">
        <f t="shared" si="547"/>
        <v>74</v>
      </c>
      <c r="G5039" s="107">
        <f>COUNTIF(Data_Eksportir!$H$2:$H$3401,A5039)</f>
        <v>0</v>
      </c>
      <c r="H5039" s="104" t="str">
        <f t="shared" si="548"/>
        <v>5 – 20</v>
      </c>
      <c r="I5039" s="104" t="str">
        <f t="shared" si="549"/>
        <v>Di bawah ambang nilai</v>
      </c>
      <c r="J5039" s="106">
        <f t="shared" si="550"/>
        <v>4475005.005039</v>
      </c>
      <c r="K5039" s="105">
        <f t="shared" si="551"/>
        <v>0</v>
      </c>
      <c r="L5039" s="106">
        <f t="shared" si="552"/>
        <v>0</v>
      </c>
    </row>
    <row r="5040" spans="1:12" x14ac:dyDescent="0.3">
      <c r="A5040" s="104" t="s">
        <v>10450</v>
      </c>
      <c r="B5040" s="104" t="s">
        <v>10451</v>
      </c>
      <c r="C5040" s="105">
        <v>768652</v>
      </c>
      <c r="D5040" s="105">
        <v>8075155</v>
      </c>
      <c r="E5040" s="106">
        <f t="shared" si="546"/>
        <v>10.505605917892622</v>
      </c>
      <c r="F5040" s="107">
        <f t="shared" si="547"/>
        <v>74</v>
      </c>
      <c r="G5040" s="107">
        <f>COUNTIF(Data_Eksportir!$H$2:$H$3401,A5040)</f>
        <v>0</v>
      </c>
      <c r="H5040" s="104" t="str">
        <f t="shared" si="548"/>
        <v>5 – 20</v>
      </c>
      <c r="I5040" s="104" t="str">
        <f t="shared" si="549"/>
        <v>Di bawah ambang nilai</v>
      </c>
      <c r="J5040" s="106">
        <f t="shared" si="550"/>
        <v>8075155.0050400002</v>
      </c>
      <c r="K5040" s="105">
        <f t="shared" si="551"/>
        <v>0</v>
      </c>
      <c r="L5040" s="106">
        <f t="shared" si="552"/>
        <v>0</v>
      </c>
    </row>
    <row r="5041" spans="1:12" x14ac:dyDescent="0.3">
      <c r="A5041" s="104" t="s">
        <v>10452</v>
      </c>
      <c r="B5041" s="104" t="s">
        <v>10453</v>
      </c>
      <c r="C5041" s="105">
        <v>4551709</v>
      </c>
      <c r="D5041" s="105">
        <v>43674073</v>
      </c>
      <c r="E5041" s="106">
        <f t="shared" si="546"/>
        <v>9.5950934033788187</v>
      </c>
      <c r="F5041" s="107">
        <f t="shared" si="547"/>
        <v>74</v>
      </c>
      <c r="G5041" s="107">
        <f>COUNTIF(Data_Eksportir!$H$2:$H$3401,A5041)</f>
        <v>0</v>
      </c>
      <c r="H5041" s="104" t="str">
        <f t="shared" si="548"/>
        <v>5 – 20</v>
      </c>
      <c r="I5041" s="104" t="str">
        <f t="shared" si="549"/>
        <v>Belum terwakili</v>
      </c>
      <c r="J5041" s="106">
        <f t="shared" si="550"/>
        <v>43674073.005041003</v>
      </c>
      <c r="K5041" s="105">
        <f t="shared" si="551"/>
        <v>43674073</v>
      </c>
      <c r="L5041" s="106">
        <f t="shared" si="552"/>
        <v>43674073.005041003</v>
      </c>
    </row>
    <row r="5042" spans="1:12" x14ac:dyDescent="0.3">
      <c r="A5042" s="104" t="s">
        <v>10454</v>
      </c>
      <c r="B5042" s="104" t="s">
        <v>10455</v>
      </c>
      <c r="C5042" s="105">
        <v>8586421</v>
      </c>
      <c r="D5042" s="105">
        <v>69328699</v>
      </c>
      <c r="E5042" s="106">
        <f t="shared" si="546"/>
        <v>8.0742254543540319</v>
      </c>
      <c r="F5042" s="107">
        <f t="shared" si="547"/>
        <v>74</v>
      </c>
      <c r="G5042" s="107">
        <f>COUNTIF(Data_Eksportir!$H$2:$H$3401,A5042)</f>
        <v>0</v>
      </c>
      <c r="H5042" s="104" t="str">
        <f t="shared" si="548"/>
        <v>5 – 20</v>
      </c>
      <c r="I5042" s="104" t="str">
        <f t="shared" si="549"/>
        <v>Belum terwakili</v>
      </c>
      <c r="J5042" s="106">
        <f t="shared" si="550"/>
        <v>69328699.005042002</v>
      </c>
      <c r="K5042" s="105">
        <f t="shared" si="551"/>
        <v>69328699</v>
      </c>
      <c r="L5042" s="106">
        <f t="shared" si="552"/>
        <v>69328699.005042002</v>
      </c>
    </row>
    <row r="5043" spans="1:12" x14ac:dyDescent="0.3">
      <c r="A5043" s="104" t="s">
        <v>10456</v>
      </c>
      <c r="B5043" s="104" t="s">
        <v>10457</v>
      </c>
      <c r="C5043" s="105">
        <v>297541</v>
      </c>
      <c r="D5043" s="105">
        <v>1334210</v>
      </c>
      <c r="E5043" s="106">
        <f t="shared" si="546"/>
        <v>4.484121516026363</v>
      </c>
      <c r="F5043" s="107">
        <f t="shared" si="547"/>
        <v>74</v>
      </c>
      <c r="G5043" s="107">
        <f>COUNTIF(Data_Eksportir!$H$2:$H$3401,A5043)</f>
        <v>0</v>
      </c>
      <c r="H5043" s="104" t="str">
        <f t="shared" si="548"/>
        <v>1 – 5</v>
      </c>
      <c r="I5043" s="104" t="str">
        <f t="shared" si="549"/>
        <v>Di bawah ambang nilai</v>
      </c>
      <c r="J5043" s="106">
        <f t="shared" si="550"/>
        <v>1334210.005043</v>
      </c>
      <c r="K5043" s="105">
        <f t="shared" si="551"/>
        <v>0</v>
      </c>
      <c r="L5043" s="106">
        <f t="shared" si="552"/>
        <v>0</v>
      </c>
    </row>
    <row r="5044" spans="1:12" x14ac:dyDescent="0.3">
      <c r="A5044" s="104" t="s">
        <v>10458</v>
      </c>
      <c r="B5044" s="104" t="s">
        <v>10459</v>
      </c>
      <c r="C5044" s="105">
        <v>831462</v>
      </c>
      <c r="D5044" s="105">
        <v>7729574</v>
      </c>
      <c r="E5044" s="106">
        <f t="shared" si="546"/>
        <v>9.2963647166076147</v>
      </c>
      <c r="F5044" s="107">
        <f t="shared" si="547"/>
        <v>74</v>
      </c>
      <c r="G5044" s="107">
        <f>COUNTIF(Data_Eksportir!$H$2:$H$3401,A5044)</f>
        <v>0</v>
      </c>
      <c r="H5044" s="104" t="str">
        <f t="shared" si="548"/>
        <v>5 – 20</v>
      </c>
      <c r="I5044" s="104" t="str">
        <f t="shared" si="549"/>
        <v>Di bawah ambang nilai</v>
      </c>
      <c r="J5044" s="106">
        <f t="shared" si="550"/>
        <v>7729574.0050440002</v>
      </c>
      <c r="K5044" s="105">
        <f t="shared" si="551"/>
        <v>0</v>
      </c>
      <c r="L5044" s="106">
        <f t="shared" si="552"/>
        <v>0</v>
      </c>
    </row>
    <row r="5045" spans="1:12" x14ac:dyDescent="0.3">
      <c r="A5045" s="104" t="s">
        <v>10460</v>
      </c>
      <c r="B5045" s="104" t="s">
        <v>10461</v>
      </c>
      <c r="C5045" s="105">
        <v>26438973</v>
      </c>
      <c r="D5045" s="105">
        <v>264906140</v>
      </c>
      <c r="E5045" s="106">
        <f t="shared" si="546"/>
        <v>10.019532150511292</v>
      </c>
      <c r="F5045" s="107">
        <f t="shared" si="547"/>
        <v>74</v>
      </c>
      <c r="G5045" s="107">
        <f>COUNTIF(Data_Eksportir!$H$2:$H$3401,A5045)</f>
        <v>0</v>
      </c>
      <c r="H5045" s="104" t="str">
        <f t="shared" si="548"/>
        <v>5 – 20</v>
      </c>
      <c r="I5045" s="104" t="str">
        <f t="shared" si="549"/>
        <v>Belum terwakili</v>
      </c>
      <c r="J5045" s="106">
        <f t="shared" si="550"/>
        <v>264906140.005045</v>
      </c>
      <c r="K5045" s="105">
        <f t="shared" si="551"/>
        <v>264906140</v>
      </c>
      <c r="L5045" s="106">
        <f t="shared" si="552"/>
        <v>264906140.005045</v>
      </c>
    </row>
    <row r="5046" spans="1:12" x14ac:dyDescent="0.3">
      <c r="A5046" s="104" t="s">
        <v>10462</v>
      </c>
      <c r="B5046" s="104" t="s">
        <v>10463</v>
      </c>
      <c r="C5046" s="105">
        <v>31279359</v>
      </c>
      <c r="D5046" s="105">
        <v>297759547</v>
      </c>
      <c r="E5046" s="106">
        <f t="shared" si="546"/>
        <v>9.5193621774666166</v>
      </c>
      <c r="F5046" s="107">
        <f t="shared" si="547"/>
        <v>74</v>
      </c>
      <c r="G5046" s="107">
        <f>COUNTIF(Data_Eksportir!$H$2:$H$3401,A5046)</f>
        <v>0</v>
      </c>
      <c r="H5046" s="104" t="str">
        <f t="shared" si="548"/>
        <v>5 – 20</v>
      </c>
      <c r="I5046" s="104" t="str">
        <f t="shared" si="549"/>
        <v>Belum terwakili</v>
      </c>
      <c r="J5046" s="106">
        <f t="shared" si="550"/>
        <v>297759547.00504601</v>
      </c>
      <c r="K5046" s="105">
        <f t="shared" si="551"/>
        <v>297759547</v>
      </c>
      <c r="L5046" s="106">
        <f t="shared" si="552"/>
        <v>297759547.00504601</v>
      </c>
    </row>
    <row r="5047" spans="1:12" x14ac:dyDescent="0.3">
      <c r="A5047" s="104" t="s">
        <v>10464</v>
      </c>
      <c r="B5047" s="104" t="s">
        <v>10465</v>
      </c>
      <c r="C5047" s="105">
        <v>1476</v>
      </c>
      <c r="D5047" s="105">
        <v>13625</v>
      </c>
      <c r="E5047" s="106">
        <f t="shared" si="546"/>
        <v>9.2310298102981037</v>
      </c>
      <c r="F5047" s="107">
        <f t="shared" si="547"/>
        <v>74</v>
      </c>
      <c r="G5047" s="107">
        <f>COUNTIF(Data_Eksportir!$H$2:$H$3401,A5047)</f>
        <v>0</v>
      </c>
      <c r="H5047" s="104" t="str">
        <f t="shared" si="548"/>
        <v>5 – 20</v>
      </c>
      <c r="I5047" s="104" t="str">
        <f t="shared" si="549"/>
        <v>Di bawah ambang nilai</v>
      </c>
      <c r="J5047" s="106">
        <f t="shared" si="550"/>
        <v>13625.005047000001</v>
      </c>
      <c r="K5047" s="105">
        <f t="shared" si="551"/>
        <v>0</v>
      </c>
      <c r="L5047" s="106">
        <f t="shared" si="552"/>
        <v>0</v>
      </c>
    </row>
    <row r="5048" spans="1:12" x14ac:dyDescent="0.3">
      <c r="A5048" s="104" t="s">
        <v>10466</v>
      </c>
      <c r="B5048" s="104" t="s">
        <v>10467</v>
      </c>
      <c r="C5048" s="105">
        <v>18129266</v>
      </c>
      <c r="D5048" s="105">
        <v>180952191</v>
      </c>
      <c r="E5048" s="106">
        <f t="shared" si="546"/>
        <v>9.9812199236306647</v>
      </c>
      <c r="F5048" s="107">
        <f t="shared" si="547"/>
        <v>74</v>
      </c>
      <c r="G5048" s="107">
        <f>COUNTIF(Data_Eksportir!$H$2:$H$3401,A5048)</f>
        <v>0</v>
      </c>
      <c r="H5048" s="104" t="str">
        <f t="shared" si="548"/>
        <v>5 – 20</v>
      </c>
      <c r="I5048" s="104" t="str">
        <f t="shared" si="549"/>
        <v>Belum terwakili</v>
      </c>
      <c r="J5048" s="106">
        <f t="shared" si="550"/>
        <v>180952191.00504801</v>
      </c>
      <c r="K5048" s="105">
        <f t="shared" si="551"/>
        <v>180952191</v>
      </c>
      <c r="L5048" s="106">
        <f t="shared" si="552"/>
        <v>180952191.00504801</v>
      </c>
    </row>
    <row r="5049" spans="1:12" x14ac:dyDescent="0.3">
      <c r="A5049" s="104" t="s">
        <v>10468</v>
      </c>
      <c r="B5049" s="104" t="s">
        <v>10469</v>
      </c>
      <c r="C5049" s="105">
        <v>2046859</v>
      </c>
      <c r="D5049" s="105">
        <v>17044234</v>
      </c>
      <c r="E5049" s="106">
        <f t="shared" si="546"/>
        <v>8.3270191058592697</v>
      </c>
      <c r="F5049" s="107">
        <f t="shared" si="547"/>
        <v>74</v>
      </c>
      <c r="G5049" s="107">
        <f>COUNTIF(Data_Eksportir!$H$2:$H$3401,A5049)</f>
        <v>0</v>
      </c>
      <c r="H5049" s="104" t="str">
        <f t="shared" si="548"/>
        <v>5 – 20</v>
      </c>
      <c r="I5049" s="104" t="str">
        <f t="shared" si="549"/>
        <v>Belum terwakili</v>
      </c>
      <c r="J5049" s="106">
        <f t="shared" si="550"/>
        <v>17044234.005049001</v>
      </c>
      <c r="K5049" s="105">
        <f t="shared" si="551"/>
        <v>17044234</v>
      </c>
      <c r="L5049" s="106">
        <f t="shared" si="552"/>
        <v>17044234.005049001</v>
      </c>
    </row>
    <row r="5050" spans="1:12" x14ac:dyDescent="0.3">
      <c r="A5050" s="104" t="s">
        <v>10470</v>
      </c>
      <c r="B5050" s="104" t="s">
        <v>10471</v>
      </c>
      <c r="C5050" s="105">
        <v>172083</v>
      </c>
      <c r="D5050" s="105">
        <v>2494086</v>
      </c>
      <c r="E5050" s="106">
        <f t="shared" si="546"/>
        <v>14.493506040689667</v>
      </c>
      <c r="F5050" s="107">
        <f t="shared" si="547"/>
        <v>74</v>
      </c>
      <c r="G5050" s="107">
        <f>COUNTIF(Data_Eksportir!$H$2:$H$3401,A5050)</f>
        <v>0</v>
      </c>
      <c r="H5050" s="104" t="str">
        <f t="shared" si="548"/>
        <v>5 – 20</v>
      </c>
      <c r="I5050" s="104" t="str">
        <f t="shared" si="549"/>
        <v>Di bawah ambang nilai</v>
      </c>
      <c r="J5050" s="106">
        <f t="shared" si="550"/>
        <v>2494086.0050499998</v>
      </c>
      <c r="K5050" s="105">
        <f t="shared" si="551"/>
        <v>0</v>
      </c>
      <c r="L5050" s="106">
        <f t="shared" si="552"/>
        <v>0</v>
      </c>
    </row>
    <row r="5051" spans="1:12" x14ac:dyDescent="0.3">
      <c r="A5051" s="104" t="s">
        <v>10472</v>
      </c>
      <c r="B5051" s="104" t="s">
        <v>10473</v>
      </c>
      <c r="C5051" s="105">
        <v>52905</v>
      </c>
      <c r="D5051" s="105">
        <v>152082</v>
      </c>
      <c r="E5051" s="106">
        <f t="shared" si="546"/>
        <v>2.8746243266231923</v>
      </c>
      <c r="F5051" s="107">
        <f t="shared" si="547"/>
        <v>74</v>
      </c>
      <c r="G5051" s="107">
        <f>COUNTIF(Data_Eksportir!$H$2:$H$3401,A5051)</f>
        <v>0</v>
      </c>
      <c r="H5051" s="104" t="str">
        <f t="shared" si="548"/>
        <v>1 – 5</v>
      </c>
      <c r="I5051" s="104" t="str">
        <f t="shared" si="549"/>
        <v>Di bawah ambang nilai</v>
      </c>
      <c r="J5051" s="106">
        <f t="shared" si="550"/>
        <v>152082.00505099999</v>
      </c>
      <c r="K5051" s="105">
        <f t="shared" si="551"/>
        <v>0</v>
      </c>
      <c r="L5051" s="106">
        <f t="shared" si="552"/>
        <v>0</v>
      </c>
    </row>
    <row r="5052" spans="1:12" x14ac:dyDescent="0.3">
      <c r="A5052" s="104" t="s">
        <v>10474</v>
      </c>
      <c r="B5052" s="104" t="s">
        <v>10475</v>
      </c>
      <c r="C5052" s="105">
        <v>6614</v>
      </c>
      <c r="D5052" s="105">
        <v>111204</v>
      </c>
      <c r="E5052" s="106">
        <f t="shared" si="546"/>
        <v>16.813426065920773</v>
      </c>
      <c r="F5052" s="107">
        <f t="shared" si="547"/>
        <v>74</v>
      </c>
      <c r="G5052" s="107">
        <f>COUNTIF(Data_Eksportir!$H$2:$H$3401,A5052)</f>
        <v>0</v>
      </c>
      <c r="H5052" s="104" t="str">
        <f t="shared" si="548"/>
        <v>5 – 20</v>
      </c>
      <c r="I5052" s="104" t="str">
        <f t="shared" si="549"/>
        <v>Di bawah ambang nilai</v>
      </c>
      <c r="J5052" s="106">
        <f t="shared" si="550"/>
        <v>111204.00505199999</v>
      </c>
      <c r="K5052" s="105">
        <f t="shared" si="551"/>
        <v>0</v>
      </c>
      <c r="L5052" s="106">
        <f t="shared" si="552"/>
        <v>0</v>
      </c>
    </row>
    <row r="5053" spans="1:12" x14ac:dyDescent="0.3">
      <c r="A5053" s="104" t="s">
        <v>10476</v>
      </c>
      <c r="B5053" s="104" t="s">
        <v>10477</v>
      </c>
      <c r="C5053" s="105">
        <v>42369</v>
      </c>
      <c r="D5053" s="105">
        <v>353899</v>
      </c>
      <c r="E5053" s="106">
        <f t="shared" si="546"/>
        <v>8.3527815147867539</v>
      </c>
      <c r="F5053" s="107">
        <f t="shared" si="547"/>
        <v>74</v>
      </c>
      <c r="G5053" s="107">
        <f>COUNTIF(Data_Eksportir!$H$2:$H$3401,A5053)</f>
        <v>0</v>
      </c>
      <c r="H5053" s="104" t="str">
        <f t="shared" si="548"/>
        <v>5 – 20</v>
      </c>
      <c r="I5053" s="104" t="str">
        <f t="shared" si="549"/>
        <v>Di bawah ambang nilai</v>
      </c>
      <c r="J5053" s="106">
        <f t="shared" si="550"/>
        <v>353899.005053</v>
      </c>
      <c r="K5053" s="105">
        <f t="shared" si="551"/>
        <v>0</v>
      </c>
      <c r="L5053" s="106">
        <f t="shared" si="552"/>
        <v>0</v>
      </c>
    </row>
    <row r="5054" spans="1:12" x14ac:dyDescent="0.3">
      <c r="A5054" s="104" t="s">
        <v>10478</v>
      </c>
      <c r="B5054" s="104" t="s">
        <v>10479</v>
      </c>
      <c r="C5054" s="105">
        <v>525003</v>
      </c>
      <c r="D5054" s="105">
        <v>4764044</v>
      </c>
      <c r="E5054" s="106">
        <f t="shared" si="546"/>
        <v>9.0743176705656925</v>
      </c>
      <c r="F5054" s="107">
        <f t="shared" si="547"/>
        <v>74</v>
      </c>
      <c r="G5054" s="107">
        <f>COUNTIF(Data_Eksportir!$H$2:$H$3401,A5054)</f>
        <v>0</v>
      </c>
      <c r="H5054" s="104" t="str">
        <f t="shared" si="548"/>
        <v>5 – 20</v>
      </c>
      <c r="I5054" s="104" t="str">
        <f t="shared" si="549"/>
        <v>Di bawah ambang nilai</v>
      </c>
      <c r="J5054" s="106">
        <f t="shared" si="550"/>
        <v>4764044.0050539998</v>
      </c>
      <c r="K5054" s="105">
        <f t="shared" si="551"/>
        <v>0</v>
      </c>
      <c r="L5054" s="106">
        <f t="shared" si="552"/>
        <v>0</v>
      </c>
    </row>
    <row r="5055" spans="1:12" x14ac:dyDescent="0.3">
      <c r="A5055" s="104" t="s">
        <v>10480</v>
      </c>
      <c r="B5055" s="104" t="s">
        <v>10481</v>
      </c>
      <c r="C5055" s="105">
        <v>14483</v>
      </c>
      <c r="D5055" s="105">
        <v>363365</v>
      </c>
      <c r="E5055" s="106">
        <f t="shared" si="546"/>
        <v>25.08906994407236</v>
      </c>
      <c r="F5055" s="107">
        <f t="shared" si="547"/>
        <v>74</v>
      </c>
      <c r="G5055" s="107">
        <f>COUNTIF(Data_Eksportir!$H$2:$H$3401,A5055)</f>
        <v>0</v>
      </c>
      <c r="H5055" s="104" t="str">
        <f t="shared" si="548"/>
        <v>20 – 100</v>
      </c>
      <c r="I5055" s="104" t="str">
        <f t="shared" si="549"/>
        <v>Di bawah ambang nilai</v>
      </c>
      <c r="J5055" s="106">
        <f t="shared" si="550"/>
        <v>363365.00505500002</v>
      </c>
      <c r="K5055" s="105">
        <f t="shared" si="551"/>
        <v>0</v>
      </c>
      <c r="L5055" s="106">
        <f t="shared" si="552"/>
        <v>0</v>
      </c>
    </row>
    <row r="5056" spans="1:12" x14ac:dyDescent="0.3">
      <c r="A5056" s="104" t="s">
        <v>10482</v>
      </c>
      <c r="B5056" s="104" t="s">
        <v>10483</v>
      </c>
      <c r="C5056" s="105"/>
      <c r="D5056" s="105">
        <v>332</v>
      </c>
      <c r="E5056" s="106" t="str">
        <f t="shared" si="546"/>
        <v/>
      </c>
      <c r="F5056" s="107">
        <f t="shared" si="547"/>
        <v>74</v>
      </c>
      <c r="G5056" s="107">
        <f>COUNTIF(Data_Eksportir!$H$2:$H$3401,A5056)</f>
        <v>0</v>
      </c>
      <c r="H5056" s="104" t="str">
        <f t="shared" si="548"/>
        <v>Tanpa data berat</v>
      </c>
      <c r="I5056" s="104" t="str">
        <f t="shared" si="549"/>
        <v>Di bawah ambang nilai</v>
      </c>
      <c r="J5056" s="106">
        <f t="shared" si="550"/>
        <v>332.00505600000002</v>
      </c>
      <c r="K5056" s="105">
        <f t="shared" si="551"/>
        <v>0</v>
      </c>
      <c r="L5056" s="106">
        <f t="shared" si="552"/>
        <v>0</v>
      </c>
    </row>
    <row r="5057" spans="1:12" x14ac:dyDescent="0.3">
      <c r="A5057" s="104" t="s">
        <v>10484</v>
      </c>
      <c r="B5057" s="104" t="s">
        <v>10485</v>
      </c>
      <c r="C5057" s="105">
        <v>19582</v>
      </c>
      <c r="D5057" s="105">
        <v>318022</v>
      </c>
      <c r="E5057" s="106">
        <f t="shared" si="546"/>
        <v>16.240527014605249</v>
      </c>
      <c r="F5057" s="107">
        <f t="shared" si="547"/>
        <v>74</v>
      </c>
      <c r="G5057" s="107">
        <f>COUNTIF(Data_Eksportir!$H$2:$H$3401,A5057)</f>
        <v>0</v>
      </c>
      <c r="H5057" s="104" t="str">
        <f t="shared" si="548"/>
        <v>5 – 20</v>
      </c>
      <c r="I5057" s="104" t="str">
        <f t="shared" si="549"/>
        <v>Di bawah ambang nilai</v>
      </c>
      <c r="J5057" s="106">
        <f t="shared" si="550"/>
        <v>318022.00505699997</v>
      </c>
      <c r="K5057" s="105">
        <f t="shared" si="551"/>
        <v>0</v>
      </c>
      <c r="L5057" s="106">
        <f t="shared" si="552"/>
        <v>0</v>
      </c>
    </row>
    <row r="5058" spans="1:12" x14ac:dyDescent="0.3">
      <c r="A5058" s="104" t="s">
        <v>10486</v>
      </c>
      <c r="B5058" s="104" t="s">
        <v>10487</v>
      </c>
      <c r="C5058" s="105">
        <v>262</v>
      </c>
      <c r="D5058" s="105">
        <v>92739</v>
      </c>
      <c r="E5058" s="106">
        <f t="shared" ref="E5058:E5121" si="553">IF(AND(ISNUMBER(C5058),C5058&gt;0),D5058/C5058,"")</f>
        <v>353.96564885496184</v>
      </c>
      <c r="F5058" s="107">
        <f t="shared" ref="F5058:F5121" si="554">VALUE(LEFT(A5058,2))</f>
        <v>74</v>
      </c>
      <c r="G5058" s="107">
        <f>COUNTIF(Data_Eksportir!$H$2:$H$3401,A5058)</f>
        <v>0</v>
      </c>
      <c r="H5058" s="104" t="str">
        <f t="shared" ref="H5058:H5121" si="555">IF(E5058="","Tanpa data berat",IF(E5058&lt;1,"Di bawah 1",IF(E5058&lt;5,"1 – 5",IF(E5058&lt;20,"5 – 20",IF(E5058&lt;100,"20 – 100","100 ke atas")))))</f>
        <v>100 ke atas</v>
      </c>
      <c r="I5058" s="104" t="str">
        <f t="shared" ref="I5058:I5121" si="556">IF(D5058&lt;p_nilai_besar,"Di bawah ambang nilai",IF(G5058=0,"Belum terwakili",IF(G5058&lt;=p_listing_rendah,"Keterwakilan rendah","Terwakili")))</f>
        <v>Di bawah ambang nilai</v>
      </c>
      <c r="J5058" s="106">
        <f t="shared" ref="J5058:J5121" si="557">D5058+ROW()/10^6</f>
        <v>92739.005057999995</v>
      </c>
      <c r="K5058" s="105">
        <f t="shared" ref="K5058:K5121" si="558">IF(D5058&gt;=p_nilai_besar,D5058/(1+G5058),0)</f>
        <v>0</v>
      </c>
      <c r="L5058" s="106">
        <f t="shared" ref="L5058:L5121" si="559">IF(K5058&gt;0,K5058+ROW()/10^6,0)</f>
        <v>0</v>
      </c>
    </row>
    <row r="5059" spans="1:12" x14ac:dyDescent="0.3">
      <c r="A5059" s="104" t="s">
        <v>10488</v>
      </c>
      <c r="B5059" s="104" t="s">
        <v>10489</v>
      </c>
      <c r="C5059" s="105">
        <v>164</v>
      </c>
      <c r="D5059" s="105">
        <v>4415</v>
      </c>
      <c r="E5059" s="106">
        <f t="shared" si="553"/>
        <v>26.920731707317074</v>
      </c>
      <c r="F5059" s="107">
        <f t="shared" si="554"/>
        <v>74</v>
      </c>
      <c r="G5059" s="107">
        <f>COUNTIF(Data_Eksportir!$H$2:$H$3401,A5059)</f>
        <v>0</v>
      </c>
      <c r="H5059" s="104" t="str">
        <f t="shared" si="555"/>
        <v>20 – 100</v>
      </c>
      <c r="I5059" s="104" t="str">
        <f t="shared" si="556"/>
        <v>Di bawah ambang nilai</v>
      </c>
      <c r="J5059" s="106">
        <f t="shared" si="557"/>
        <v>4415.0050590000001</v>
      </c>
      <c r="K5059" s="105">
        <f t="shared" si="558"/>
        <v>0</v>
      </c>
      <c r="L5059" s="106">
        <f t="shared" si="559"/>
        <v>0</v>
      </c>
    </row>
    <row r="5060" spans="1:12" x14ac:dyDescent="0.3">
      <c r="A5060" s="104" t="s">
        <v>10490</v>
      </c>
      <c r="B5060" s="104" t="s">
        <v>10491</v>
      </c>
      <c r="C5060" s="105">
        <v>11210</v>
      </c>
      <c r="D5060" s="105">
        <v>93167</v>
      </c>
      <c r="E5060" s="106">
        <f t="shared" si="553"/>
        <v>8.3110615521855493</v>
      </c>
      <c r="F5060" s="107">
        <f t="shared" si="554"/>
        <v>74</v>
      </c>
      <c r="G5060" s="107">
        <f>COUNTIF(Data_Eksportir!$H$2:$H$3401,A5060)</f>
        <v>0</v>
      </c>
      <c r="H5060" s="104" t="str">
        <f t="shared" si="555"/>
        <v>5 – 20</v>
      </c>
      <c r="I5060" s="104" t="str">
        <f t="shared" si="556"/>
        <v>Di bawah ambang nilai</v>
      </c>
      <c r="J5060" s="106">
        <f t="shared" si="557"/>
        <v>93167.005059999996</v>
      </c>
      <c r="K5060" s="105">
        <f t="shared" si="558"/>
        <v>0</v>
      </c>
      <c r="L5060" s="106">
        <f t="shared" si="559"/>
        <v>0</v>
      </c>
    </row>
    <row r="5061" spans="1:12" x14ac:dyDescent="0.3">
      <c r="A5061" s="104" t="s">
        <v>10492</v>
      </c>
      <c r="B5061" s="104" t="s">
        <v>10493</v>
      </c>
      <c r="C5061" s="105">
        <v>3754701</v>
      </c>
      <c r="D5061" s="105">
        <v>40062405</v>
      </c>
      <c r="E5061" s="106">
        <f t="shared" si="553"/>
        <v>10.669932173027892</v>
      </c>
      <c r="F5061" s="107">
        <f t="shared" si="554"/>
        <v>74</v>
      </c>
      <c r="G5061" s="107">
        <f>COUNTIF(Data_Eksportir!$H$2:$H$3401,A5061)</f>
        <v>0</v>
      </c>
      <c r="H5061" s="104" t="str">
        <f t="shared" si="555"/>
        <v>5 – 20</v>
      </c>
      <c r="I5061" s="104" t="str">
        <f t="shared" si="556"/>
        <v>Belum terwakili</v>
      </c>
      <c r="J5061" s="106">
        <f t="shared" si="557"/>
        <v>40062405.005061001</v>
      </c>
      <c r="K5061" s="105">
        <f t="shared" si="558"/>
        <v>40062405</v>
      </c>
      <c r="L5061" s="106">
        <f t="shared" si="559"/>
        <v>40062405.005061001</v>
      </c>
    </row>
    <row r="5062" spans="1:12" x14ac:dyDescent="0.3">
      <c r="A5062" s="104" t="s">
        <v>10494</v>
      </c>
      <c r="B5062" s="104" t="s">
        <v>10495</v>
      </c>
      <c r="C5062" s="105">
        <v>7370</v>
      </c>
      <c r="D5062" s="105">
        <v>41700</v>
      </c>
      <c r="E5062" s="106">
        <f t="shared" si="553"/>
        <v>5.6580732700135687</v>
      </c>
      <c r="F5062" s="107">
        <f t="shared" si="554"/>
        <v>74</v>
      </c>
      <c r="G5062" s="107">
        <f>COUNTIF(Data_Eksportir!$H$2:$H$3401,A5062)</f>
        <v>0</v>
      </c>
      <c r="H5062" s="104" t="str">
        <f t="shared" si="555"/>
        <v>5 – 20</v>
      </c>
      <c r="I5062" s="104" t="str">
        <f t="shared" si="556"/>
        <v>Di bawah ambang nilai</v>
      </c>
      <c r="J5062" s="106">
        <f t="shared" si="557"/>
        <v>41700.005061999997</v>
      </c>
      <c r="K5062" s="105">
        <f t="shared" si="558"/>
        <v>0</v>
      </c>
      <c r="L5062" s="106">
        <f t="shared" si="559"/>
        <v>0</v>
      </c>
    </row>
    <row r="5063" spans="1:12" x14ac:dyDescent="0.3">
      <c r="A5063" s="104" t="s">
        <v>10496</v>
      </c>
      <c r="B5063" s="104" t="s">
        <v>10497</v>
      </c>
      <c r="C5063" s="105">
        <v>226</v>
      </c>
      <c r="D5063" s="105">
        <v>2234</v>
      </c>
      <c r="E5063" s="106">
        <f t="shared" si="553"/>
        <v>9.8849557522123899</v>
      </c>
      <c r="F5063" s="107">
        <f t="shared" si="554"/>
        <v>74</v>
      </c>
      <c r="G5063" s="107">
        <f>COUNTIF(Data_Eksportir!$H$2:$H$3401,A5063)</f>
        <v>0</v>
      </c>
      <c r="H5063" s="104" t="str">
        <f t="shared" si="555"/>
        <v>5 – 20</v>
      </c>
      <c r="I5063" s="104" t="str">
        <f t="shared" si="556"/>
        <v>Di bawah ambang nilai</v>
      </c>
      <c r="J5063" s="106">
        <f t="shared" si="557"/>
        <v>2234.0050630000001</v>
      </c>
      <c r="K5063" s="105">
        <f t="shared" si="558"/>
        <v>0</v>
      </c>
      <c r="L5063" s="106">
        <f t="shared" si="559"/>
        <v>0</v>
      </c>
    </row>
    <row r="5064" spans="1:12" x14ac:dyDescent="0.3">
      <c r="A5064" s="104" t="s">
        <v>10498</v>
      </c>
      <c r="B5064" s="104" t="s">
        <v>10499</v>
      </c>
      <c r="C5064" s="105">
        <v>38</v>
      </c>
      <c r="D5064" s="105">
        <v>1285</v>
      </c>
      <c r="E5064" s="106">
        <f t="shared" si="553"/>
        <v>33.815789473684212</v>
      </c>
      <c r="F5064" s="107">
        <f t="shared" si="554"/>
        <v>74</v>
      </c>
      <c r="G5064" s="107">
        <f>COUNTIF(Data_Eksportir!$H$2:$H$3401,A5064)</f>
        <v>0</v>
      </c>
      <c r="H5064" s="104" t="str">
        <f t="shared" si="555"/>
        <v>20 – 100</v>
      </c>
      <c r="I5064" s="104" t="str">
        <f t="shared" si="556"/>
        <v>Di bawah ambang nilai</v>
      </c>
      <c r="J5064" s="106">
        <f t="shared" si="557"/>
        <v>1285.0050639999999</v>
      </c>
      <c r="K5064" s="105">
        <f t="shared" si="558"/>
        <v>0</v>
      </c>
      <c r="L5064" s="106">
        <f t="shared" si="559"/>
        <v>0</v>
      </c>
    </row>
    <row r="5065" spans="1:12" x14ac:dyDescent="0.3">
      <c r="A5065" s="104" t="s">
        <v>10500</v>
      </c>
      <c r="B5065" s="104" t="s">
        <v>10501</v>
      </c>
      <c r="C5065" s="105">
        <v>2847</v>
      </c>
      <c r="D5065" s="105">
        <v>34002</v>
      </c>
      <c r="E5065" s="106">
        <f t="shared" si="553"/>
        <v>11.943097997892519</v>
      </c>
      <c r="F5065" s="107">
        <f t="shared" si="554"/>
        <v>74</v>
      </c>
      <c r="G5065" s="107">
        <f>COUNTIF(Data_Eksportir!$H$2:$H$3401,A5065)</f>
        <v>0</v>
      </c>
      <c r="H5065" s="104" t="str">
        <f t="shared" si="555"/>
        <v>5 – 20</v>
      </c>
      <c r="I5065" s="104" t="str">
        <f t="shared" si="556"/>
        <v>Di bawah ambang nilai</v>
      </c>
      <c r="J5065" s="106">
        <f t="shared" si="557"/>
        <v>34002.005064999998</v>
      </c>
      <c r="K5065" s="105">
        <f t="shared" si="558"/>
        <v>0</v>
      </c>
      <c r="L5065" s="106">
        <f t="shared" si="559"/>
        <v>0</v>
      </c>
    </row>
    <row r="5066" spans="1:12" x14ac:dyDescent="0.3">
      <c r="A5066" s="104" t="s">
        <v>10502</v>
      </c>
      <c r="B5066" s="104" t="s">
        <v>10503</v>
      </c>
      <c r="C5066" s="105">
        <v>354</v>
      </c>
      <c r="D5066" s="105">
        <v>41585</v>
      </c>
      <c r="E5066" s="106">
        <f t="shared" si="553"/>
        <v>117.47175141242938</v>
      </c>
      <c r="F5066" s="107">
        <f t="shared" si="554"/>
        <v>74</v>
      </c>
      <c r="G5066" s="107">
        <f>COUNTIF(Data_Eksportir!$H$2:$H$3401,A5066)</f>
        <v>0</v>
      </c>
      <c r="H5066" s="104" t="str">
        <f t="shared" si="555"/>
        <v>100 ke atas</v>
      </c>
      <c r="I5066" s="104" t="str">
        <f t="shared" si="556"/>
        <v>Di bawah ambang nilai</v>
      </c>
      <c r="J5066" s="106">
        <f t="shared" si="557"/>
        <v>41585.005065999998</v>
      </c>
      <c r="K5066" s="105">
        <f t="shared" si="558"/>
        <v>0</v>
      </c>
      <c r="L5066" s="106">
        <f t="shared" si="559"/>
        <v>0</v>
      </c>
    </row>
    <row r="5067" spans="1:12" x14ac:dyDescent="0.3">
      <c r="A5067" s="104" t="s">
        <v>10504</v>
      </c>
      <c r="B5067" s="104" t="s">
        <v>10505</v>
      </c>
      <c r="C5067" s="105">
        <v>116</v>
      </c>
      <c r="D5067" s="105">
        <v>1243</v>
      </c>
      <c r="E5067" s="106">
        <f t="shared" si="553"/>
        <v>10.71551724137931</v>
      </c>
      <c r="F5067" s="107">
        <f t="shared" si="554"/>
        <v>74</v>
      </c>
      <c r="G5067" s="107">
        <f>COUNTIF(Data_Eksportir!$H$2:$H$3401,A5067)</f>
        <v>0</v>
      </c>
      <c r="H5067" s="104" t="str">
        <f t="shared" si="555"/>
        <v>5 – 20</v>
      </c>
      <c r="I5067" s="104" t="str">
        <f t="shared" si="556"/>
        <v>Di bawah ambang nilai</v>
      </c>
      <c r="J5067" s="106">
        <f t="shared" si="557"/>
        <v>1243.0050670000001</v>
      </c>
      <c r="K5067" s="105">
        <f t="shared" si="558"/>
        <v>0</v>
      </c>
      <c r="L5067" s="106">
        <f t="shared" si="559"/>
        <v>0</v>
      </c>
    </row>
    <row r="5068" spans="1:12" x14ac:dyDescent="0.3">
      <c r="A5068" s="104" t="s">
        <v>10506</v>
      </c>
      <c r="B5068" s="104" t="s">
        <v>10507</v>
      </c>
      <c r="C5068" s="105">
        <v>6646</v>
      </c>
      <c r="D5068" s="105">
        <v>3544</v>
      </c>
      <c r="E5068" s="106">
        <f t="shared" si="553"/>
        <v>0.5332530845621426</v>
      </c>
      <c r="F5068" s="107">
        <f t="shared" si="554"/>
        <v>74</v>
      </c>
      <c r="G5068" s="107">
        <f>COUNTIF(Data_Eksportir!$H$2:$H$3401,A5068)</f>
        <v>0</v>
      </c>
      <c r="H5068" s="104" t="str">
        <f t="shared" si="555"/>
        <v>Di bawah 1</v>
      </c>
      <c r="I5068" s="104" t="str">
        <f t="shared" si="556"/>
        <v>Di bawah ambang nilai</v>
      </c>
      <c r="J5068" s="106">
        <f t="shared" si="557"/>
        <v>3544.0050679999999</v>
      </c>
      <c r="K5068" s="105">
        <f t="shared" si="558"/>
        <v>0</v>
      </c>
      <c r="L5068" s="106">
        <f t="shared" si="559"/>
        <v>0</v>
      </c>
    </row>
    <row r="5069" spans="1:12" x14ac:dyDescent="0.3">
      <c r="A5069" s="104" t="s">
        <v>10508</v>
      </c>
      <c r="B5069" s="104" t="s">
        <v>10509</v>
      </c>
      <c r="C5069" s="105">
        <v>2</v>
      </c>
      <c r="D5069" s="105">
        <v>22</v>
      </c>
      <c r="E5069" s="106">
        <f t="shared" si="553"/>
        <v>11</v>
      </c>
      <c r="F5069" s="107">
        <f t="shared" si="554"/>
        <v>74</v>
      </c>
      <c r="G5069" s="107">
        <f>COUNTIF(Data_Eksportir!$H$2:$H$3401,A5069)</f>
        <v>0</v>
      </c>
      <c r="H5069" s="104" t="str">
        <f t="shared" si="555"/>
        <v>5 – 20</v>
      </c>
      <c r="I5069" s="104" t="str">
        <f t="shared" si="556"/>
        <v>Di bawah ambang nilai</v>
      </c>
      <c r="J5069" s="106">
        <f t="shared" si="557"/>
        <v>22.005068999999999</v>
      </c>
      <c r="K5069" s="105">
        <f t="shared" si="558"/>
        <v>0</v>
      </c>
      <c r="L5069" s="106">
        <f t="shared" si="559"/>
        <v>0</v>
      </c>
    </row>
    <row r="5070" spans="1:12" x14ac:dyDescent="0.3">
      <c r="A5070" s="104" t="s">
        <v>10510</v>
      </c>
      <c r="B5070" s="104" t="s">
        <v>10511</v>
      </c>
      <c r="C5070" s="105">
        <v>447</v>
      </c>
      <c r="D5070" s="105">
        <v>12862</v>
      </c>
      <c r="E5070" s="106">
        <f t="shared" si="553"/>
        <v>28.774049217002236</v>
      </c>
      <c r="F5070" s="107">
        <f t="shared" si="554"/>
        <v>74</v>
      </c>
      <c r="G5070" s="107">
        <f>COUNTIF(Data_Eksportir!$H$2:$H$3401,A5070)</f>
        <v>0</v>
      </c>
      <c r="H5070" s="104" t="str">
        <f t="shared" si="555"/>
        <v>20 – 100</v>
      </c>
      <c r="I5070" s="104" t="str">
        <f t="shared" si="556"/>
        <v>Di bawah ambang nilai</v>
      </c>
      <c r="J5070" s="106">
        <f t="shared" si="557"/>
        <v>12862.005069999999</v>
      </c>
      <c r="K5070" s="105">
        <f t="shared" si="558"/>
        <v>0</v>
      </c>
      <c r="L5070" s="106">
        <f t="shared" si="559"/>
        <v>0</v>
      </c>
    </row>
    <row r="5071" spans="1:12" x14ac:dyDescent="0.3">
      <c r="A5071" s="104" t="s">
        <v>10512</v>
      </c>
      <c r="B5071" s="104" t="s">
        <v>10513</v>
      </c>
      <c r="C5071" s="105">
        <v>535</v>
      </c>
      <c r="D5071" s="105">
        <v>28279</v>
      </c>
      <c r="E5071" s="106">
        <f t="shared" si="553"/>
        <v>52.857943925233641</v>
      </c>
      <c r="F5071" s="107">
        <f t="shared" si="554"/>
        <v>74</v>
      </c>
      <c r="G5071" s="107">
        <f>COUNTIF(Data_Eksportir!$H$2:$H$3401,A5071)</f>
        <v>0</v>
      </c>
      <c r="H5071" s="104" t="str">
        <f t="shared" si="555"/>
        <v>20 – 100</v>
      </c>
      <c r="I5071" s="104" t="str">
        <f t="shared" si="556"/>
        <v>Di bawah ambang nilai</v>
      </c>
      <c r="J5071" s="106">
        <f t="shared" si="557"/>
        <v>28279.005071</v>
      </c>
      <c r="K5071" s="105">
        <f t="shared" si="558"/>
        <v>0</v>
      </c>
      <c r="L5071" s="106">
        <f t="shared" si="559"/>
        <v>0</v>
      </c>
    </row>
    <row r="5072" spans="1:12" x14ac:dyDescent="0.3">
      <c r="A5072" s="104" t="s">
        <v>10514</v>
      </c>
      <c r="B5072" s="104" t="s">
        <v>10515</v>
      </c>
      <c r="C5072" s="105">
        <v>685833</v>
      </c>
      <c r="D5072" s="105">
        <v>10373095</v>
      </c>
      <c r="E5072" s="106">
        <f t="shared" si="553"/>
        <v>15.12481172530339</v>
      </c>
      <c r="F5072" s="107">
        <f t="shared" si="554"/>
        <v>74</v>
      </c>
      <c r="G5072" s="107">
        <f>COUNTIF(Data_Eksportir!$H$2:$H$3401,A5072)</f>
        <v>0</v>
      </c>
      <c r="H5072" s="104" t="str">
        <f t="shared" si="555"/>
        <v>5 – 20</v>
      </c>
      <c r="I5072" s="104" t="str">
        <f t="shared" si="556"/>
        <v>Belum terwakili</v>
      </c>
      <c r="J5072" s="106">
        <f t="shared" si="557"/>
        <v>10373095.005072</v>
      </c>
      <c r="K5072" s="105">
        <f t="shared" si="558"/>
        <v>10373095</v>
      </c>
      <c r="L5072" s="106">
        <f t="shared" si="559"/>
        <v>10373095.005072</v>
      </c>
    </row>
    <row r="5073" spans="1:12" x14ac:dyDescent="0.3">
      <c r="A5073" s="104" t="s">
        <v>10516</v>
      </c>
      <c r="B5073" s="104" t="s">
        <v>10517</v>
      </c>
      <c r="C5073" s="105">
        <v>30278</v>
      </c>
      <c r="D5073" s="105">
        <v>176206</v>
      </c>
      <c r="E5073" s="106">
        <f t="shared" si="553"/>
        <v>5.8196049937248171</v>
      </c>
      <c r="F5073" s="107">
        <f t="shared" si="554"/>
        <v>74</v>
      </c>
      <c r="G5073" s="107">
        <f>COUNTIF(Data_Eksportir!$H$2:$H$3401,A5073)</f>
        <v>0</v>
      </c>
      <c r="H5073" s="104" t="str">
        <f t="shared" si="555"/>
        <v>5 – 20</v>
      </c>
      <c r="I5073" s="104" t="str">
        <f t="shared" si="556"/>
        <v>Di bawah ambang nilai</v>
      </c>
      <c r="J5073" s="106">
        <f t="shared" si="557"/>
        <v>176206.00507300001</v>
      </c>
      <c r="K5073" s="105">
        <f t="shared" si="558"/>
        <v>0</v>
      </c>
      <c r="L5073" s="106">
        <f t="shared" si="559"/>
        <v>0</v>
      </c>
    </row>
    <row r="5074" spans="1:12" x14ac:dyDescent="0.3">
      <c r="A5074" s="104" t="s">
        <v>10518</v>
      </c>
      <c r="B5074" s="104" t="s">
        <v>10519</v>
      </c>
      <c r="C5074" s="105">
        <v>1165</v>
      </c>
      <c r="D5074" s="105">
        <v>9374</v>
      </c>
      <c r="E5074" s="106">
        <f t="shared" si="553"/>
        <v>8.0463519313304719</v>
      </c>
      <c r="F5074" s="107">
        <f t="shared" si="554"/>
        <v>74</v>
      </c>
      <c r="G5074" s="107">
        <f>COUNTIF(Data_Eksportir!$H$2:$H$3401,A5074)</f>
        <v>0</v>
      </c>
      <c r="H5074" s="104" t="str">
        <f t="shared" si="555"/>
        <v>5 – 20</v>
      </c>
      <c r="I5074" s="104" t="str">
        <f t="shared" si="556"/>
        <v>Di bawah ambang nilai</v>
      </c>
      <c r="J5074" s="106">
        <f t="shared" si="557"/>
        <v>9374.0050740000006</v>
      </c>
      <c r="K5074" s="105">
        <f t="shared" si="558"/>
        <v>0</v>
      </c>
      <c r="L5074" s="106">
        <f t="shared" si="559"/>
        <v>0</v>
      </c>
    </row>
    <row r="5075" spans="1:12" x14ac:dyDescent="0.3">
      <c r="A5075" s="104" t="s">
        <v>10520</v>
      </c>
      <c r="B5075" s="104" t="s">
        <v>10521</v>
      </c>
      <c r="C5075" s="105">
        <v>24134</v>
      </c>
      <c r="D5075" s="105">
        <v>6232</v>
      </c>
      <c r="E5075" s="106">
        <f t="shared" si="553"/>
        <v>0.25822491091406313</v>
      </c>
      <c r="F5075" s="107">
        <f t="shared" si="554"/>
        <v>74</v>
      </c>
      <c r="G5075" s="107">
        <f>COUNTIF(Data_Eksportir!$H$2:$H$3401,A5075)</f>
        <v>0</v>
      </c>
      <c r="H5075" s="104" t="str">
        <f t="shared" si="555"/>
        <v>Di bawah 1</v>
      </c>
      <c r="I5075" s="104" t="str">
        <f t="shared" si="556"/>
        <v>Di bawah ambang nilai</v>
      </c>
      <c r="J5075" s="106">
        <f t="shared" si="557"/>
        <v>6232.005075</v>
      </c>
      <c r="K5075" s="105">
        <f t="shared" si="558"/>
        <v>0</v>
      </c>
      <c r="L5075" s="106">
        <f t="shared" si="559"/>
        <v>0</v>
      </c>
    </row>
    <row r="5076" spans="1:12" x14ac:dyDescent="0.3">
      <c r="A5076" s="104" t="s">
        <v>10522</v>
      </c>
      <c r="B5076" s="104" t="s">
        <v>10523</v>
      </c>
      <c r="C5076" s="105">
        <v>304</v>
      </c>
      <c r="D5076" s="105">
        <v>5681</v>
      </c>
      <c r="E5076" s="106">
        <f t="shared" si="553"/>
        <v>18.6875</v>
      </c>
      <c r="F5076" s="107">
        <f t="shared" si="554"/>
        <v>74</v>
      </c>
      <c r="G5076" s="107">
        <f>COUNTIF(Data_Eksportir!$H$2:$H$3401,A5076)</f>
        <v>0</v>
      </c>
      <c r="H5076" s="104" t="str">
        <f t="shared" si="555"/>
        <v>5 – 20</v>
      </c>
      <c r="I5076" s="104" t="str">
        <f t="shared" si="556"/>
        <v>Di bawah ambang nilai</v>
      </c>
      <c r="J5076" s="106">
        <f t="shared" si="557"/>
        <v>5681.0050760000004</v>
      </c>
      <c r="K5076" s="105">
        <f t="shared" si="558"/>
        <v>0</v>
      </c>
      <c r="L5076" s="106">
        <f t="shared" si="559"/>
        <v>0</v>
      </c>
    </row>
    <row r="5077" spans="1:12" x14ac:dyDescent="0.3">
      <c r="A5077" s="104" t="s">
        <v>10524</v>
      </c>
      <c r="B5077" s="104" t="s">
        <v>10525</v>
      </c>
      <c r="C5077" s="105">
        <v>11714</v>
      </c>
      <c r="D5077" s="105">
        <v>7624</v>
      </c>
      <c r="E5077" s="106">
        <f t="shared" si="553"/>
        <v>0.65084514256445281</v>
      </c>
      <c r="F5077" s="107">
        <f t="shared" si="554"/>
        <v>74</v>
      </c>
      <c r="G5077" s="107">
        <f>COUNTIF(Data_Eksportir!$H$2:$H$3401,A5077)</f>
        <v>0</v>
      </c>
      <c r="H5077" s="104" t="str">
        <f t="shared" si="555"/>
        <v>Di bawah 1</v>
      </c>
      <c r="I5077" s="104" t="str">
        <f t="shared" si="556"/>
        <v>Di bawah ambang nilai</v>
      </c>
      <c r="J5077" s="106">
        <f t="shared" si="557"/>
        <v>7624.0050769999998</v>
      </c>
      <c r="K5077" s="105">
        <f t="shared" si="558"/>
        <v>0</v>
      </c>
      <c r="L5077" s="106">
        <f t="shared" si="559"/>
        <v>0</v>
      </c>
    </row>
    <row r="5078" spans="1:12" x14ac:dyDescent="0.3">
      <c r="A5078" s="104" t="s">
        <v>10526</v>
      </c>
      <c r="B5078" s="104" t="s">
        <v>10527</v>
      </c>
      <c r="C5078" s="105">
        <v>5</v>
      </c>
      <c r="D5078" s="105">
        <v>600</v>
      </c>
      <c r="E5078" s="106">
        <f t="shared" si="553"/>
        <v>120</v>
      </c>
      <c r="F5078" s="107">
        <f t="shared" si="554"/>
        <v>74</v>
      </c>
      <c r="G5078" s="107">
        <f>COUNTIF(Data_Eksportir!$H$2:$H$3401,A5078)</f>
        <v>0</v>
      </c>
      <c r="H5078" s="104" t="str">
        <f t="shared" si="555"/>
        <v>100 ke atas</v>
      </c>
      <c r="I5078" s="104" t="str">
        <f t="shared" si="556"/>
        <v>Di bawah ambang nilai</v>
      </c>
      <c r="J5078" s="106">
        <f t="shared" si="557"/>
        <v>600.00507800000003</v>
      </c>
      <c r="K5078" s="105">
        <f t="shared" si="558"/>
        <v>0</v>
      </c>
      <c r="L5078" s="106">
        <f t="shared" si="559"/>
        <v>0</v>
      </c>
    </row>
    <row r="5079" spans="1:12" x14ac:dyDescent="0.3">
      <c r="A5079" s="104" t="s">
        <v>10528</v>
      </c>
      <c r="B5079" s="104" t="s">
        <v>10529</v>
      </c>
      <c r="C5079" s="105">
        <v>33511</v>
      </c>
      <c r="D5079" s="105">
        <v>1989430</v>
      </c>
      <c r="E5079" s="106">
        <f t="shared" si="553"/>
        <v>59.366476679299332</v>
      </c>
      <c r="F5079" s="107">
        <f t="shared" si="554"/>
        <v>74</v>
      </c>
      <c r="G5079" s="107">
        <f>COUNTIF(Data_Eksportir!$H$2:$H$3401,A5079)</f>
        <v>0</v>
      </c>
      <c r="H5079" s="104" t="str">
        <f t="shared" si="555"/>
        <v>20 – 100</v>
      </c>
      <c r="I5079" s="104" t="str">
        <f t="shared" si="556"/>
        <v>Di bawah ambang nilai</v>
      </c>
      <c r="J5079" s="106">
        <f t="shared" si="557"/>
        <v>1989430.005079</v>
      </c>
      <c r="K5079" s="105">
        <f t="shared" si="558"/>
        <v>0</v>
      </c>
      <c r="L5079" s="106">
        <f t="shared" si="559"/>
        <v>0</v>
      </c>
    </row>
    <row r="5080" spans="1:12" x14ac:dyDescent="0.3">
      <c r="A5080" s="104" t="s">
        <v>10530</v>
      </c>
      <c r="B5080" s="104" t="s">
        <v>10531</v>
      </c>
      <c r="C5080" s="105">
        <v>1115</v>
      </c>
      <c r="D5080" s="105">
        <v>128259</v>
      </c>
      <c r="E5080" s="106">
        <f t="shared" si="553"/>
        <v>115.0304932735426</v>
      </c>
      <c r="F5080" s="107">
        <f t="shared" si="554"/>
        <v>74</v>
      </c>
      <c r="G5080" s="107">
        <f>COUNTIF(Data_Eksportir!$H$2:$H$3401,A5080)</f>
        <v>0</v>
      </c>
      <c r="H5080" s="104" t="str">
        <f t="shared" si="555"/>
        <v>100 ke atas</v>
      </c>
      <c r="I5080" s="104" t="str">
        <f t="shared" si="556"/>
        <v>Di bawah ambang nilai</v>
      </c>
      <c r="J5080" s="106">
        <f t="shared" si="557"/>
        <v>128259.00508</v>
      </c>
      <c r="K5080" s="105">
        <f t="shared" si="558"/>
        <v>0</v>
      </c>
      <c r="L5080" s="106">
        <f t="shared" si="559"/>
        <v>0</v>
      </c>
    </row>
    <row r="5081" spans="1:12" x14ac:dyDescent="0.3">
      <c r="A5081" s="104" t="s">
        <v>10532</v>
      </c>
      <c r="B5081" s="104" t="s">
        <v>10533</v>
      </c>
      <c r="C5081" s="105">
        <v>673</v>
      </c>
      <c r="D5081" s="105">
        <v>46711</v>
      </c>
      <c r="E5081" s="106">
        <f t="shared" si="553"/>
        <v>69.407132243684998</v>
      </c>
      <c r="F5081" s="107">
        <f t="shared" si="554"/>
        <v>74</v>
      </c>
      <c r="G5081" s="107">
        <f>COUNTIF(Data_Eksportir!$H$2:$H$3401,A5081)</f>
        <v>0</v>
      </c>
      <c r="H5081" s="104" t="str">
        <f t="shared" si="555"/>
        <v>20 – 100</v>
      </c>
      <c r="I5081" s="104" t="str">
        <f t="shared" si="556"/>
        <v>Di bawah ambang nilai</v>
      </c>
      <c r="J5081" s="106">
        <f t="shared" si="557"/>
        <v>46711.005081000003</v>
      </c>
      <c r="K5081" s="105">
        <f t="shared" si="558"/>
        <v>0</v>
      </c>
      <c r="L5081" s="106">
        <f t="shared" si="559"/>
        <v>0</v>
      </c>
    </row>
    <row r="5082" spans="1:12" x14ac:dyDescent="0.3">
      <c r="A5082" s="104" t="s">
        <v>10534</v>
      </c>
      <c r="B5082" s="104" t="s">
        <v>10535</v>
      </c>
      <c r="C5082" s="105">
        <v>61577</v>
      </c>
      <c r="D5082" s="105">
        <v>1236791</v>
      </c>
      <c r="E5082" s="106">
        <f t="shared" si="553"/>
        <v>20.085275346314372</v>
      </c>
      <c r="F5082" s="107">
        <f t="shared" si="554"/>
        <v>74</v>
      </c>
      <c r="G5082" s="107">
        <f>COUNTIF(Data_Eksportir!$H$2:$H$3401,A5082)</f>
        <v>0</v>
      </c>
      <c r="H5082" s="104" t="str">
        <f t="shared" si="555"/>
        <v>20 – 100</v>
      </c>
      <c r="I5082" s="104" t="str">
        <f t="shared" si="556"/>
        <v>Di bawah ambang nilai</v>
      </c>
      <c r="J5082" s="106">
        <f t="shared" si="557"/>
        <v>1236791.005082</v>
      </c>
      <c r="K5082" s="105">
        <f t="shared" si="558"/>
        <v>0</v>
      </c>
      <c r="L5082" s="106">
        <f t="shared" si="559"/>
        <v>0</v>
      </c>
    </row>
    <row r="5083" spans="1:12" x14ac:dyDescent="0.3">
      <c r="A5083" s="104" t="s">
        <v>10536</v>
      </c>
      <c r="B5083" s="104" t="s">
        <v>10537</v>
      </c>
      <c r="C5083" s="105">
        <v>23952</v>
      </c>
      <c r="D5083" s="105">
        <v>122969</v>
      </c>
      <c r="E5083" s="106">
        <f t="shared" si="553"/>
        <v>5.1339762859051437</v>
      </c>
      <c r="F5083" s="107">
        <f t="shared" si="554"/>
        <v>74</v>
      </c>
      <c r="G5083" s="107">
        <f>COUNTIF(Data_Eksportir!$H$2:$H$3401,A5083)</f>
        <v>0</v>
      </c>
      <c r="H5083" s="104" t="str">
        <f t="shared" si="555"/>
        <v>5 – 20</v>
      </c>
      <c r="I5083" s="104" t="str">
        <f t="shared" si="556"/>
        <v>Di bawah ambang nilai</v>
      </c>
      <c r="J5083" s="106">
        <f t="shared" si="557"/>
        <v>122969.005083</v>
      </c>
      <c r="K5083" s="105">
        <f t="shared" si="558"/>
        <v>0</v>
      </c>
      <c r="L5083" s="106">
        <f t="shared" si="559"/>
        <v>0</v>
      </c>
    </row>
    <row r="5084" spans="1:12" x14ac:dyDescent="0.3">
      <c r="A5084" s="104" t="s">
        <v>10538</v>
      </c>
      <c r="B5084" s="104" t="s">
        <v>10539</v>
      </c>
      <c r="C5084" s="105">
        <v>63181</v>
      </c>
      <c r="D5084" s="105">
        <v>302366</v>
      </c>
      <c r="E5084" s="106">
        <f t="shared" si="553"/>
        <v>4.7857108940979094</v>
      </c>
      <c r="F5084" s="107">
        <f t="shared" si="554"/>
        <v>74</v>
      </c>
      <c r="G5084" s="107">
        <f>COUNTIF(Data_Eksportir!$H$2:$H$3401,A5084)</f>
        <v>0</v>
      </c>
      <c r="H5084" s="104" t="str">
        <f t="shared" si="555"/>
        <v>1 – 5</v>
      </c>
      <c r="I5084" s="104" t="str">
        <f t="shared" si="556"/>
        <v>Di bawah ambang nilai</v>
      </c>
      <c r="J5084" s="106">
        <f t="shared" si="557"/>
        <v>302366.005084</v>
      </c>
      <c r="K5084" s="105">
        <f t="shared" si="558"/>
        <v>0</v>
      </c>
      <c r="L5084" s="106">
        <f t="shared" si="559"/>
        <v>0</v>
      </c>
    </row>
    <row r="5085" spans="1:12" x14ac:dyDescent="0.3">
      <c r="A5085" s="104" t="s">
        <v>10540</v>
      </c>
      <c r="B5085" s="104" t="s">
        <v>10541</v>
      </c>
      <c r="C5085" s="105">
        <v>100075</v>
      </c>
      <c r="D5085" s="105">
        <v>487953</v>
      </c>
      <c r="E5085" s="106">
        <f t="shared" si="553"/>
        <v>4.8758730951786164</v>
      </c>
      <c r="F5085" s="107">
        <f t="shared" si="554"/>
        <v>74</v>
      </c>
      <c r="G5085" s="107">
        <f>COUNTIF(Data_Eksportir!$H$2:$H$3401,A5085)</f>
        <v>1</v>
      </c>
      <c r="H5085" s="104" t="str">
        <f t="shared" si="555"/>
        <v>1 – 5</v>
      </c>
      <c r="I5085" s="104" t="str">
        <f t="shared" si="556"/>
        <v>Di bawah ambang nilai</v>
      </c>
      <c r="J5085" s="106">
        <f t="shared" si="557"/>
        <v>487953.00508500001</v>
      </c>
      <c r="K5085" s="105">
        <f t="shared" si="558"/>
        <v>0</v>
      </c>
      <c r="L5085" s="106">
        <f t="shared" si="559"/>
        <v>0</v>
      </c>
    </row>
    <row r="5086" spans="1:12" x14ac:dyDescent="0.3">
      <c r="A5086" s="104" t="s">
        <v>10542</v>
      </c>
      <c r="B5086" s="104" t="s">
        <v>10543</v>
      </c>
      <c r="C5086" s="105">
        <v>6242</v>
      </c>
      <c r="D5086" s="105">
        <v>84556</v>
      </c>
      <c r="E5086" s="106">
        <f t="shared" si="553"/>
        <v>13.546299263056712</v>
      </c>
      <c r="F5086" s="107">
        <f t="shared" si="554"/>
        <v>74</v>
      </c>
      <c r="G5086" s="107">
        <f>COUNTIF(Data_Eksportir!$H$2:$H$3401,A5086)</f>
        <v>0</v>
      </c>
      <c r="H5086" s="104" t="str">
        <f t="shared" si="555"/>
        <v>5 – 20</v>
      </c>
      <c r="I5086" s="104" t="str">
        <f t="shared" si="556"/>
        <v>Di bawah ambang nilai</v>
      </c>
      <c r="J5086" s="106">
        <f t="shared" si="557"/>
        <v>84556.005086000005</v>
      </c>
      <c r="K5086" s="105">
        <f t="shared" si="558"/>
        <v>0</v>
      </c>
      <c r="L5086" s="106">
        <f t="shared" si="559"/>
        <v>0</v>
      </c>
    </row>
    <row r="5087" spans="1:12" x14ac:dyDescent="0.3">
      <c r="A5087" s="104" t="s">
        <v>10544</v>
      </c>
      <c r="B5087" s="104" t="s">
        <v>10545</v>
      </c>
      <c r="C5087" s="105">
        <v>2963</v>
      </c>
      <c r="D5087" s="105">
        <v>41729</v>
      </c>
      <c r="E5087" s="106">
        <f t="shared" si="553"/>
        <v>14.083361457981775</v>
      </c>
      <c r="F5087" s="107">
        <f t="shared" si="554"/>
        <v>74</v>
      </c>
      <c r="G5087" s="107">
        <f>COUNTIF(Data_Eksportir!$H$2:$H$3401,A5087)</f>
        <v>0</v>
      </c>
      <c r="H5087" s="104" t="str">
        <f t="shared" si="555"/>
        <v>5 – 20</v>
      </c>
      <c r="I5087" s="104" t="str">
        <f t="shared" si="556"/>
        <v>Di bawah ambang nilai</v>
      </c>
      <c r="J5087" s="106">
        <f t="shared" si="557"/>
        <v>41729.005086999998</v>
      </c>
      <c r="K5087" s="105">
        <f t="shared" si="558"/>
        <v>0</v>
      </c>
      <c r="L5087" s="106">
        <f t="shared" si="559"/>
        <v>0</v>
      </c>
    </row>
    <row r="5088" spans="1:12" x14ac:dyDescent="0.3">
      <c r="A5088" s="104" t="s">
        <v>10546</v>
      </c>
      <c r="B5088" s="104" t="s">
        <v>10547</v>
      </c>
      <c r="C5088" s="105">
        <v>5023</v>
      </c>
      <c r="D5088" s="105">
        <v>14897</v>
      </c>
      <c r="E5088" s="106">
        <f t="shared" si="553"/>
        <v>2.9657575154290265</v>
      </c>
      <c r="F5088" s="107">
        <f t="shared" si="554"/>
        <v>74</v>
      </c>
      <c r="G5088" s="107">
        <f>COUNTIF(Data_Eksportir!$H$2:$H$3401,A5088)</f>
        <v>0</v>
      </c>
      <c r="H5088" s="104" t="str">
        <f t="shared" si="555"/>
        <v>1 – 5</v>
      </c>
      <c r="I5088" s="104" t="str">
        <f t="shared" si="556"/>
        <v>Di bawah ambang nilai</v>
      </c>
      <c r="J5088" s="106">
        <f t="shared" si="557"/>
        <v>14897.005088</v>
      </c>
      <c r="K5088" s="105">
        <f t="shared" si="558"/>
        <v>0</v>
      </c>
      <c r="L5088" s="106">
        <f t="shared" si="559"/>
        <v>0</v>
      </c>
    </row>
    <row r="5089" spans="1:12" x14ac:dyDescent="0.3">
      <c r="A5089" s="104" t="s">
        <v>10548</v>
      </c>
      <c r="B5089" s="104" t="s">
        <v>10549</v>
      </c>
      <c r="C5089" s="105">
        <v>173136</v>
      </c>
      <c r="D5089" s="105">
        <v>1172201</v>
      </c>
      <c r="E5089" s="106">
        <f t="shared" si="553"/>
        <v>6.770405923666944</v>
      </c>
      <c r="F5089" s="107">
        <f t="shared" si="554"/>
        <v>74</v>
      </c>
      <c r="G5089" s="107">
        <f>COUNTIF(Data_Eksportir!$H$2:$H$3401,A5089)</f>
        <v>0</v>
      </c>
      <c r="H5089" s="104" t="str">
        <f t="shared" si="555"/>
        <v>5 – 20</v>
      </c>
      <c r="I5089" s="104" t="str">
        <f t="shared" si="556"/>
        <v>Di bawah ambang nilai</v>
      </c>
      <c r="J5089" s="106">
        <f t="shared" si="557"/>
        <v>1172201.0050890001</v>
      </c>
      <c r="K5089" s="105">
        <f t="shared" si="558"/>
        <v>0</v>
      </c>
      <c r="L5089" s="106">
        <f t="shared" si="559"/>
        <v>0</v>
      </c>
    </row>
    <row r="5090" spans="1:12" x14ac:dyDescent="0.3">
      <c r="A5090" s="104" t="s">
        <v>10550</v>
      </c>
      <c r="B5090" s="104" t="s">
        <v>10551</v>
      </c>
      <c r="C5090" s="105">
        <v>4868</v>
      </c>
      <c r="D5090" s="105">
        <v>95879</v>
      </c>
      <c r="E5090" s="106">
        <f t="shared" si="553"/>
        <v>19.695768282662286</v>
      </c>
      <c r="F5090" s="107">
        <f t="shared" si="554"/>
        <v>74</v>
      </c>
      <c r="G5090" s="107">
        <f>COUNTIF(Data_Eksportir!$H$2:$H$3401,A5090)</f>
        <v>0</v>
      </c>
      <c r="H5090" s="104" t="str">
        <f t="shared" si="555"/>
        <v>5 – 20</v>
      </c>
      <c r="I5090" s="104" t="str">
        <f t="shared" si="556"/>
        <v>Di bawah ambang nilai</v>
      </c>
      <c r="J5090" s="106">
        <f t="shared" si="557"/>
        <v>95879.005090000006</v>
      </c>
      <c r="K5090" s="105">
        <f t="shared" si="558"/>
        <v>0</v>
      </c>
      <c r="L5090" s="106">
        <f t="shared" si="559"/>
        <v>0</v>
      </c>
    </row>
    <row r="5091" spans="1:12" x14ac:dyDescent="0.3">
      <c r="A5091" s="104" t="s">
        <v>10552</v>
      </c>
      <c r="B5091" s="104" t="s">
        <v>10553</v>
      </c>
      <c r="C5091" s="105">
        <v>200</v>
      </c>
      <c r="D5091" s="105">
        <v>4323</v>
      </c>
      <c r="E5091" s="106">
        <f t="shared" si="553"/>
        <v>21.614999999999998</v>
      </c>
      <c r="F5091" s="107">
        <f t="shared" si="554"/>
        <v>74</v>
      </c>
      <c r="G5091" s="107">
        <f>COUNTIF(Data_Eksportir!$H$2:$H$3401,A5091)</f>
        <v>0</v>
      </c>
      <c r="H5091" s="104" t="str">
        <f t="shared" si="555"/>
        <v>20 – 100</v>
      </c>
      <c r="I5091" s="104" t="str">
        <f t="shared" si="556"/>
        <v>Di bawah ambang nilai</v>
      </c>
      <c r="J5091" s="106">
        <f t="shared" si="557"/>
        <v>4323.005091</v>
      </c>
      <c r="K5091" s="105">
        <f t="shared" si="558"/>
        <v>0</v>
      </c>
      <c r="L5091" s="106">
        <f t="shared" si="559"/>
        <v>0</v>
      </c>
    </row>
    <row r="5092" spans="1:12" x14ac:dyDescent="0.3">
      <c r="A5092" s="104" t="s">
        <v>10554</v>
      </c>
      <c r="B5092" s="104" t="s">
        <v>10555</v>
      </c>
      <c r="C5092" s="105">
        <v>73899</v>
      </c>
      <c r="D5092" s="105">
        <v>800461</v>
      </c>
      <c r="E5092" s="106">
        <f t="shared" si="553"/>
        <v>10.831824517246512</v>
      </c>
      <c r="F5092" s="107">
        <f t="shared" si="554"/>
        <v>74</v>
      </c>
      <c r="G5092" s="107">
        <f>COUNTIF(Data_Eksportir!$H$2:$H$3401,A5092)</f>
        <v>0</v>
      </c>
      <c r="H5092" s="104" t="str">
        <f t="shared" si="555"/>
        <v>5 – 20</v>
      </c>
      <c r="I5092" s="104" t="str">
        <f t="shared" si="556"/>
        <v>Di bawah ambang nilai</v>
      </c>
      <c r="J5092" s="106">
        <f t="shared" si="557"/>
        <v>800461.00509200001</v>
      </c>
      <c r="K5092" s="105">
        <f t="shared" si="558"/>
        <v>0</v>
      </c>
      <c r="L5092" s="106">
        <f t="shared" si="559"/>
        <v>0</v>
      </c>
    </row>
    <row r="5093" spans="1:12" x14ac:dyDescent="0.3">
      <c r="A5093" s="104" t="s">
        <v>10556</v>
      </c>
      <c r="B5093" s="104" t="s">
        <v>10557</v>
      </c>
      <c r="C5093" s="105">
        <v>8809</v>
      </c>
      <c r="D5093" s="105">
        <v>60584</v>
      </c>
      <c r="E5093" s="106">
        <f t="shared" si="553"/>
        <v>6.8775116358269948</v>
      </c>
      <c r="F5093" s="107">
        <f t="shared" si="554"/>
        <v>74</v>
      </c>
      <c r="G5093" s="107">
        <f>COUNTIF(Data_Eksportir!$H$2:$H$3401,A5093)</f>
        <v>0</v>
      </c>
      <c r="H5093" s="104" t="str">
        <f t="shared" si="555"/>
        <v>5 – 20</v>
      </c>
      <c r="I5093" s="104" t="str">
        <f t="shared" si="556"/>
        <v>Di bawah ambang nilai</v>
      </c>
      <c r="J5093" s="106">
        <f t="shared" si="557"/>
        <v>60584.005093</v>
      </c>
      <c r="K5093" s="105">
        <f t="shared" si="558"/>
        <v>0</v>
      </c>
      <c r="L5093" s="106">
        <f t="shared" si="559"/>
        <v>0</v>
      </c>
    </row>
    <row r="5094" spans="1:12" x14ac:dyDescent="0.3">
      <c r="A5094" s="104" t="s">
        <v>10558</v>
      </c>
      <c r="B5094" s="104" t="s">
        <v>10559</v>
      </c>
      <c r="C5094" s="105">
        <v>31282</v>
      </c>
      <c r="D5094" s="105">
        <v>38796</v>
      </c>
      <c r="E5094" s="106">
        <f t="shared" si="553"/>
        <v>1.2402020331180872</v>
      </c>
      <c r="F5094" s="107">
        <f t="shared" si="554"/>
        <v>74</v>
      </c>
      <c r="G5094" s="107">
        <f>COUNTIF(Data_Eksportir!$H$2:$H$3401,A5094)</f>
        <v>0</v>
      </c>
      <c r="H5094" s="104" t="str">
        <f t="shared" si="555"/>
        <v>1 – 5</v>
      </c>
      <c r="I5094" s="104" t="str">
        <f t="shared" si="556"/>
        <v>Di bawah ambang nilai</v>
      </c>
      <c r="J5094" s="106">
        <f t="shared" si="557"/>
        <v>38796.005094</v>
      </c>
      <c r="K5094" s="105">
        <f t="shared" si="558"/>
        <v>0</v>
      </c>
      <c r="L5094" s="106">
        <f t="shared" si="559"/>
        <v>0</v>
      </c>
    </row>
    <row r="5095" spans="1:12" x14ac:dyDescent="0.3">
      <c r="A5095" s="104" t="s">
        <v>10560</v>
      </c>
      <c r="B5095" s="104" t="s">
        <v>10561</v>
      </c>
      <c r="C5095" s="105">
        <v>1382</v>
      </c>
      <c r="D5095" s="105">
        <v>5435</v>
      </c>
      <c r="E5095" s="106">
        <f t="shared" si="553"/>
        <v>3.9327062228654124</v>
      </c>
      <c r="F5095" s="107">
        <f t="shared" si="554"/>
        <v>74</v>
      </c>
      <c r="G5095" s="107">
        <f>COUNTIF(Data_Eksportir!$H$2:$H$3401,A5095)</f>
        <v>0</v>
      </c>
      <c r="H5095" s="104" t="str">
        <f t="shared" si="555"/>
        <v>1 – 5</v>
      </c>
      <c r="I5095" s="104" t="str">
        <f t="shared" si="556"/>
        <v>Di bawah ambang nilai</v>
      </c>
      <c r="J5095" s="106">
        <f t="shared" si="557"/>
        <v>5435.0050950000004</v>
      </c>
      <c r="K5095" s="105">
        <f t="shared" si="558"/>
        <v>0</v>
      </c>
      <c r="L5095" s="106">
        <f t="shared" si="559"/>
        <v>0</v>
      </c>
    </row>
    <row r="5096" spans="1:12" x14ac:dyDescent="0.3">
      <c r="A5096" s="104" t="s">
        <v>10562</v>
      </c>
      <c r="B5096" s="104" t="s">
        <v>10563</v>
      </c>
      <c r="C5096" s="105">
        <v>11228</v>
      </c>
      <c r="D5096" s="105">
        <v>311843</v>
      </c>
      <c r="E5096" s="106">
        <f t="shared" si="553"/>
        <v>27.773690773067333</v>
      </c>
      <c r="F5096" s="107">
        <f t="shared" si="554"/>
        <v>74</v>
      </c>
      <c r="G5096" s="107">
        <f>COUNTIF(Data_Eksportir!$H$2:$H$3401,A5096)</f>
        <v>0</v>
      </c>
      <c r="H5096" s="104" t="str">
        <f t="shared" si="555"/>
        <v>20 – 100</v>
      </c>
      <c r="I5096" s="104" t="str">
        <f t="shared" si="556"/>
        <v>Di bawah ambang nilai</v>
      </c>
      <c r="J5096" s="106">
        <f t="shared" si="557"/>
        <v>311843.00509599998</v>
      </c>
      <c r="K5096" s="105">
        <f t="shared" si="558"/>
        <v>0</v>
      </c>
      <c r="L5096" s="106">
        <f t="shared" si="559"/>
        <v>0</v>
      </c>
    </row>
    <row r="5097" spans="1:12" x14ac:dyDescent="0.3">
      <c r="A5097" s="104" t="s">
        <v>10564</v>
      </c>
      <c r="B5097" s="104" t="s">
        <v>10565</v>
      </c>
      <c r="C5097" s="105">
        <v>257961300</v>
      </c>
      <c r="D5097" s="105">
        <v>2476236238</v>
      </c>
      <c r="E5097" s="106">
        <f t="shared" si="553"/>
        <v>9.5992547641836197</v>
      </c>
      <c r="F5097" s="107">
        <f t="shared" si="554"/>
        <v>75</v>
      </c>
      <c r="G5097" s="107">
        <f>COUNTIF(Data_Eksportir!$H$2:$H$3401,A5097)</f>
        <v>0</v>
      </c>
      <c r="H5097" s="104" t="str">
        <f t="shared" si="555"/>
        <v>5 – 20</v>
      </c>
      <c r="I5097" s="104" t="str">
        <f t="shared" si="556"/>
        <v>Belum terwakili</v>
      </c>
      <c r="J5097" s="106">
        <f t="shared" si="557"/>
        <v>2476236238.0050969</v>
      </c>
      <c r="K5097" s="105">
        <f t="shared" si="558"/>
        <v>2476236238</v>
      </c>
      <c r="L5097" s="106">
        <f t="shared" si="559"/>
        <v>2476236238.0050969</v>
      </c>
    </row>
    <row r="5098" spans="1:12" x14ac:dyDescent="0.3">
      <c r="A5098" s="104" t="s">
        <v>10566</v>
      </c>
      <c r="B5098" s="104" t="s">
        <v>10567</v>
      </c>
      <c r="C5098" s="105">
        <v>1818159226</v>
      </c>
      <c r="D5098" s="105">
        <v>4843089351</v>
      </c>
      <c r="E5098" s="106">
        <f t="shared" si="553"/>
        <v>2.6637322417877169</v>
      </c>
      <c r="F5098" s="107">
        <f t="shared" si="554"/>
        <v>75</v>
      </c>
      <c r="G5098" s="107">
        <f>COUNTIF(Data_Eksportir!$H$2:$H$3401,A5098)</f>
        <v>0</v>
      </c>
      <c r="H5098" s="104" t="str">
        <f t="shared" si="555"/>
        <v>1 – 5</v>
      </c>
      <c r="I5098" s="104" t="str">
        <f t="shared" si="556"/>
        <v>Belum terwakili</v>
      </c>
      <c r="J5098" s="106">
        <f t="shared" si="557"/>
        <v>4843089351.0050983</v>
      </c>
      <c r="K5098" s="105">
        <f t="shared" si="558"/>
        <v>4843089351</v>
      </c>
      <c r="L5098" s="106">
        <f t="shared" si="559"/>
        <v>4843089351.0050983</v>
      </c>
    </row>
    <row r="5099" spans="1:12" x14ac:dyDescent="0.3">
      <c r="A5099" s="104" t="s">
        <v>10568</v>
      </c>
      <c r="B5099" s="104" t="s">
        <v>10569</v>
      </c>
      <c r="C5099" s="105">
        <v>74994004</v>
      </c>
      <c r="D5099" s="105">
        <v>1125918331</v>
      </c>
      <c r="E5099" s="106">
        <f t="shared" si="553"/>
        <v>15.013444688191338</v>
      </c>
      <c r="F5099" s="107">
        <f t="shared" si="554"/>
        <v>75</v>
      </c>
      <c r="G5099" s="107">
        <f>COUNTIF(Data_Eksportir!$H$2:$H$3401,A5099)</f>
        <v>0</v>
      </c>
      <c r="H5099" s="104" t="str">
        <f t="shared" si="555"/>
        <v>5 – 20</v>
      </c>
      <c r="I5099" s="104" t="str">
        <f t="shared" si="556"/>
        <v>Belum terwakili</v>
      </c>
      <c r="J5099" s="106">
        <f t="shared" si="557"/>
        <v>1125918331.0050991</v>
      </c>
      <c r="K5099" s="105">
        <f t="shared" si="558"/>
        <v>1125918331</v>
      </c>
      <c r="L5099" s="106">
        <f t="shared" si="559"/>
        <v>1125918331.0050991</v>
      </c>
    </row>
    <row r="5100" spans="1:12" x14ac:dyDescent="0.3">
      <c r="A5100" s="104" t="s">
        <v>10570</v>
      </c>
      <c r="B5100" s="104" t="s">
        <v>10571</v>
      </c>
      <c r="C5100" s="105">
        <v>511039</v>
      </c>
      <c r="D5100" s="105">
        <v>3619879</v>
      </c>
      <c r="E5100" s="106">
        <f t="shared" si="553"/>
        <v>7.0833713278242953</v>
      </c>
      <c r="F5100" s="107">
        <f t="shared" si="554"/>
        <v>75</v>
      </c>
      <c r="G5100" s="107">
        <f>COUNTIF(Data_Eksportir!$H$2:$H$3401,A5100)</f>
        <v>0</v>
      </c>
      <c r="H5100" s="104" t="str">
        <f t="shared" si="555"/>
        <v>5 – 20</v>
      </c>
      <c r="I5100" s="104" t="str">
        <f t="shared" si="556"/>
        <v>Di bawah ambang nilai</v>
      </c>
      <c r="J5100" s="106">
        <f t="shared" si="557"/>
        <v>3619879.0051000002</v>
      </c>
      <c r="K5100" s="105">
        <f t="shared" si="558"/>
        <v>0</v>
      </c>
      <c r="L5100" s="106">
        <f t="shared" si="559"/>
        <v>0</v>
      </c>
    </row>
    <row r="5101" spans="1:12" x14ac:dyDescent="0.3">
      <c r="A5101" s="104" t="s">
        <v>10572</v>
      </c>
      <c r="B5101" s="104" t="s">
        <v>10573</v>
      </c>
      <c r="C5101" s="105">
        <v>5</v>
      </c>
      <c r="D5101" s="105">
        <v>16</v>
      </c>
      <c r="E5101" s="106">
        <f t="shared" si="553"/>
        <v>3.2</v>
      </c>
      <c r="F5101" s="107">
        <f t="shared" si="554"/>
        <v>75</v>
      </c>
      <c r="G5101" s="107">
        <f>COUNTIF(Data_Eksportir!$H$2:$H$3401,A5101)</f>
        <v>0</v>
      </c>
      <c r="H5101" s="104" t="str">
        <f t="shared" si="555"/>
        <v>1 – 5</v>
      </c>
      <c r="I5101" s="104" t="str">
        <f t="shared" si="556"/>
        <v>Di bawah ambang nilai</v>
      </c>
      <c r="J5101" s="106">
        <f t="shared" si="557"/>
        <v>16.005101</v>
      </c>
      <c r="K5101" s="105">
        <f t="shared" si="558"/>
        <v>0</v>
      </c>
      <c r="L5101" s="106">
        <f t="shared" si="559"/>
        <v>0</v>
      </c>
    </row>
    <row r="5102" spans="1:12" x14ac:dyDescent="0.3">
      <c r="A5102" s="104" t="s">
        <v>10574</v>
      </c>
      <c r="B5102" s="104" t="s">
        <v>10575</v>
      </c>
      <c r="C5102" s="105">
        <v>827</v>
      </c>
      <c r="D5102" s="105">
        <v>35053</v>
      </c>
      <c r="E5102" s="106">
        <f t="shared" si="553"/>
        <v>42.385731559854896</v>
      </c>
      <c r="F5102" s="107">
        <f t="shared" si="554"/>
        <v>75</v>
      </c>
      <c r="G5102" s="107">
        <f>COUNTIF(Data_Eksportir!$H$2:$H$3401,A5102)</f>
        <v>0</v>
      </c>
      <c r="H5102" s="104" t="str">
        <f t="shared" si="555"/>
        <v>20 – 100</v>
      </c>
      <c r="I5102" s="104" t="str">
        <f t="shared" si="556"/>
        <v>Di bawah ambang nilai</v>
      </c>
      <c r="J5102" s="106">
        <f t="shared" si="557"/>
        <v>35053.005102000003</v>
      </c>
      <c r="K5102" s="105">
        <f t="shared" si="558"/>
        <v>0</v>
      </c>
      <c r="L5102" s="106">
        <f t="shared" si="559"/>
        <v>0</v>
      </c>
    </row>
    <row r="5103" spans="1:12" x14ac:dyDescent="0.3">
      <c r="A5103" s="104" t="s">
        <v>10576</v>
      </c>
      <c r="B5103" s="104" t="s">
        <v>10577</v>
      </c>
      <c r="C5103" s="105">
        <v>78</v>
      </c>
      <c r="D5103" s="105">
        <v>9368</v>
      </c>
      <c r="E5103" s="106">
        <f t="shared" si="553"/>
        <v>120.1025641025641</v>
      </c>
      <c r="F5103" s="107">
        <f t="shared" si="554"/>
        <v>75</v>
      </c>
      <c r="G5103" s="107">
        <f>COUNTIF(Data_Eksportir!$H$2:$H$3401,A5103)</f>
        <v>0</v>
      </c>
      <c r="H5103" s="104" t="str">
        <f t="shared" si="555"/>
        <v>100 ke atas</v>
      </c>
      <c r="I5103" s="104" t="str">
        <f t="shared" si="556"/>
        <v>Di bawah ambang nilai</v>
      </c>
      <c r="J5103" s="106">
        <f t="shared" si="557"/>
        <v>9368.0051029999995</v>
      </c>
      <c r="K5103" s="105">
        <f t="shared" si="558"/>
        <v>0</v>
      </c>
      <c r="L5103" s="106">
        <f t="shared" si="559"/>
        <v>0</v>
      </c>
    </row>
    <row r="5104" spans="1:12" x14ac:dyDescent="0.3">
      <c r="A5104" s="104" t="s">
        <v>10578</v>
      </c>
      <c r="B5104" s="104" t="s">
        <v>10579</v>
      </c>
      <c r="C5104" s="105"/>
      <c r="D5104" s="105">
        <v>334</v>
      </c>
      <c r="E5104" s="106" t="str">
        <f t="shared" si="553"/>
        <v/>
      </c>
      <c r="F5104" s="107">
        <f t="shared" si="554"/>
        <v>75</v>
      </c>
      <c r="G5104" s="107">
        <f>COUNTIF(Data_Eksportir!$H$2:$H$3401,A5104)</f>
        <v>0</v>
      </c>
      <c r="H5104" s="104" t="str">
        <f t="shared" si="555"/>
        <v>Tanpa data berat</v>
      </c>
      <c r="I5104" s="104" t="str">
        <f t="shared" si="556"/>
        <v>Di bawah ambang nilai</v>
      </c>
      <c r="J5104" s="106">
        <f t="shared" si="557"/>
        <v>334.00510400000002</v>
      </c>
      <c r="K5104" s="105">
        <f t="shared" si="558"/>
        <v>0</v>
      </c>
      <c r="L5104" s="106">
        <f t="shared" si="559"/>
        <v>0</v>
      </c>
    </row>
    <row r="5105" spans="1:12" x14ac:dyDescent="0.3">
      <c r="A5105" s="104" t="s">
        <v>10580</v>
      </c>
      <c r="B5105" s="104" t="s">
        <v>10581</v>
      </c>
      <c r="C5105" s="105">
        <v>294</v>
      </c>
      <c r="D5105" s="105">
        <v>20932</v>
      </c>
      <c r="E5105" s="106">
        <f t="shared" si="553"/>
        <v>71.197278911564624</v>
      </c>
      <c r="F5105" s="107">
        <f t="shared" si="554"/>
        <v>75</v>
      </c>
      <c r="G5105" s="107">
        <f>COUNTIF(Data_Eksportir!$H$2:$H$3401,A5105)</f>
        <v>0</v>
      </c>
      <c r="H5105" s="104" t="str">
        <f t="shared" si="555"/>
        <v>20 – 100</v>
      </c>
      <c r="I5105" s="104" t="str">
        <f t="shared" si="556"/>
        <v>Di bawah ambang nilai</v>
      </c>
      <c r="J5105" s="106">
        <f t="shared" si="557"/>
        <v>20932.005105</v>
      </c>
      <c r="K5105" s="105">
        <f t="shared" si="558"/>
        <v>0</v>
      </c>
      <c r="L5105" s="106">
        <f t="shared" si="559"/>
        <v>0</v>
      </c>
    </row>
    <row r="5106" spans="1:12" x14ac:dyDescent="0.3">
      <c r="A5106" s="104" t="s">
        <v>10582</v>
      </c>
      <c r="B5106" s="104" t="s">
        <v>10583</v>
      </c>
      <c r="C5106" s="105">
        <v>74</v>
      </c>
      <c r="D5106" s="105">
        <v>286</v>
      </c>
      <c r="E5106" s="106">
        <f t="shared" si="553"/>
        <v>3.8648648648648649</v>
      </c>
      <c r="F5106" s="107">
        <f t="shared" si="554"/>
        <v>75</v>
      </c>
      <c r="G5106" s="107">
        <f>COUNTIF(Data_Eksportir!$H$2:$H$3401,A5106)</f>
        <v>0</v>
      </c>
      <c r="H5106" s="104" t="str">
        <f t="shared" si="555"/>
        <v>1 – 5</v>
      </c>
      <c r="I5106" s="104" t="str">
        <f t="shared" si="556"/>
        <v>Di bawah ambang nilai</v>
      </c>
      <c r="J5106" s="106">
        <f t="shared" si="557"/>
        <v>286.00510600000001</v>
      </c>
      <c r="K5106" s="105">
        <f t="shared" si="558"/>
        <v>0</v>
      </c>
      <c r="L5106" s="106">
        <f t="shared" si="559"/>
        <v>0</v>
      </c>
    </row>
    <row r="5107" spans="1:12" x14ac:dyDescent="0.3">
      <c r="A5107" s="104" t="s">
        <v>10584</v>
      </c>
      <c r="B5107" s="104" t="s">
        <v>10585</v>
      </c>
      <c r="C5107" s="105">
        <v>5185</v>
      </c>
      <c r="D5107" s="105">
        <v>209676</v>
      </c>
      <c r="E5107" s="106">
        <f t="shared" si="553"/>
        <v>40.438958534233365</v>
      </c>
      <c r="F5107" s="107">
        <f t="shared" si="554"/>
        <v>75</v>
      </c>
      <c r="G5107" s="107">
        <f>COUNTIF(Data_Eksportir!$H$2:$H$3401,A5107)</f>
        <v>0</v>
      </c>
      <c r="H5107" s="104" t="str">
        <f t="shared" si="555"/>
        <v>20 – 100</v>
      </c>
      <c r="I5107" s="104" t="str">
        <f t="shared" si="556"/>
        <v>Di bawah ambang nilai</v>
      </c>
      <c r="J5107" s="106">
        <f t="shared" si="557"/>
        <v>209676.005107</v>
      </c>
      <c r="K5107" s="105">
        <f t="shared" si="558"/>
        <v>0</v>
      </c>
      <c r="L5107" s="106">
        <f t="shared" si="559"/>
        <v>0</v>
      </c>
    </row>
    <row r="5108" spans="1:12" x14ac:dyDescent="0.3">
      <c r="A5108" s="104" t="s">
        <v>10586</v>
      </c>
      <c r="B5108" s="104" t="s">
        <v>10587</v>
      </c>
      <c r="C5108" s="105">
        <v>6762</v>
      </c>
      <c r="D5108" s="105">
        <v>293878</v>
      </c>
      <c r="E5108" s="106">
        <f t="shared" si="553"/>
        <v>43.460218870156758</v>
      </c>
      <c r="F5108" s="107">
        <f t="shared" si="554"/>
        <v>75</v>
      </c>
      <c r="G5108" s="107">
        <f>COUNTIF(Data_Eksportir!$H$2:$H$3401,A5108)</f>
        <v>0</v>
      </c>
      <c r="H5108" s="104" t="str">
        <f t="shared" si="555"/>
        <v>20 – 100</v>
      </c>
      <c r="I5108" s="104" t="str">
        <f t="shared" si="556"/>
        <v>Di bawah ambang nilai</v>
      </c>
      <c r="J5108" s="106">
        <f t="shared" si="557"/>
        <v>293878.00510800001</v>
      </c>
      <c r="K5108" s="105">
        <f t="shared" si="558"/>
        <v>0</v>
      </c>
      <c r="L5108" s="106">
        <f t="shared" si="559"/>
        <v>0</v>
      </c>
    </row>
    <row r="5109" spans="1:12" x14ac:dyDescent="0.3">
      <c r="A5109" s="104" t="s">
        <v>10588</v>
      </c>
      <c r="B5109" s="104" t="s">
        <v>10589</v>
      </c>
      <c r="C5109" s="105">
        <v>6691</v>
      </c>
      <c r="D5109" s="105">
        <v>132488</v>
      </c>
      <c r="E5109" s="106">
        <f t="shared" si="553"/>
        <v>19.800926617844866</v>
      </c>
      <c r="F5109" s="107">
        <f t="shared" si="554"/>
        <v>75</v>
      </c>
      <c r="G5109" s="107">
        <f>COUNTIF(Data_Eksportir!$H$2:$H$3401,A5109)</f>
        <v>0</v>
      </c>
      <c r="H5109" s="104" t="str">
        <f t="shared" si="555"/>
        <v>5 – 20</v>
      </c>
      <c r="I5109" s="104" t="str">
        <f t="shared" si="556"/>
        <v>Di bawah ambang nilai</v>
      </c>
      <c r="J5109" s="106">
        <f t="shared" si="557"/>
        <v>132488.00510899999</v>
      </c>
      <c r="K5109" s="105">
        <f t="shared" si="558"/>
        <v>0</v>
      </c>
      <c r="L5109" s="106">
        <f t="shared" si="559"/>
        <v>0</v>
      </c>
    </row>
    <row r="5110" spans="1:12" x14ac:dyDescent="0.3">
      <c r="A5110" s="104" t="s">
        <v>10590</v>
      </c>
      <c r="B5110" s="104" t="s">
        <v>10591</v>
      </c>
      <c r="C5110" s="105">
        <v>2105</v>
      </c>
      <c r="D5110" s="105">
        <v>42696</v>
      </c>
      <c r="E5110" s="106">
        <f t="shared" si="553"/>
        <v>20.283135391923992</v>
      </c>
      <c r="F5110" s="107">
        <f t="shared" si="554"/>
        <v>75</v>
      </c>
      <c r="G5110" s="107">
        <f>COUNTIF(Data_Eksportir!$H$2:$H$3401,A5110)</f>
        <v>0</v>
      </c>
      <c r="H5110" s="104" t="str">
        <f t="shared" si="555"/>
        <v>20 – 100</v>
      </c>
      <c r="I5110" s="104" t="str">
        <f t="shared" si="556"/>
        <v>Di bawah ambang nilai</v>
      </c>
      <c r="J5110" s="106">
        <f t="shared" si="557"/>
        <v>42696.005109999998</v>
      </c>
      <c r="K5110" s="105">
        <f t="shared" si="558"/>
        <v>0</v>
      </c>
      <c r="L5110" s="106">
        <f t="shared" si="559"/>
        <v>0</v>
      </c>
    </row>
    <row r="5111" spans="1:12" x14ac:dyDescent="0.3">
      <c r="A5111" s="104" t="s">
        <v>10592</v>
      </c>
      <c r="B5111" s="104" t="s">
        <v>10593</v>
      </c>
      <c r="C5111" s="105">
        <v>282</v>
      </c>
      <c r="D5111" s="105">
        <v>624476</v>
      </c>
      <c r="E5111" s="106">
        <f t="shared" si="553"/>
        <v>2214.4539007092199</v>
      </c>
      <c r="F5111" s="107">
        <f t="shared" si="554"/>
        <v>75</v>
      </c>
      <c r="G5111" s="107">
        <f>COUNTIF(Data_Eksportir!$H$2:$H$3401,A5111)</f>
        <v>0</v>
      </c>
      <c r="H5111" s="104" t="str">
        <f t="shared" si="555"/>
        <v>100 ke atas</v>
      </c>
      <c r="I5111" s="104" t="str">
        <f t="shared" si="556"/>
        <v>Di bawah ambang nilai</v>
      </c>
      <c r="J5111" s="106">
        <f t="shared" si="557"/>
        <v>624476.00511100003</v>
      </c>
      <c r="K5111" s="105">
        <f t="shared" si="558"/>
        <v>0</v>
      </c>
      <c r="L5111" s="106">
        <f t="shared" si="559"/>
        <v>0</v>
      </c>
    </row>
    <row r="5112" spans="1:12" x14ac:dyDescent="0.3">
      <c r="A5112" s="104" t="s">
        <v>10594</v>
      </c>
      <c r="B5112" s="104" t="s">
        <v>10595</v>
      </c>
      <c r="C5112" s="105">
        <v>120111</v>
      </c>
      <c r="D5112" s="105">
        <v>5887204</v>
      </c>
      <c r="E5112" s="106">
        <f t="shared" si="553"/>
        <v>49.014694740698189</v>
      </c>
      <c r="F5112" s="107">
        <f t="shared" si="554"/>
        <v>75</v>
      </c>
      <c r="G5112" s="107">
        <f>COUNTIF(Data_Eksportir!$H$2:$H$3401,A5112)</f>
        <v>0</v>
      </c>
      <c r="H5112" s="104" t="str">
        <f t="shared" si="555"/>
        <v>20 – 100</v>
      </c>
      <c r="I5112" s="104" t="str">
        <f t="shared" si="556"/>
        <v>Di bawah ambang nilai</v>
      </c>
      <c r="J5112" s="106">
        <f t="shared" si="557"/>
        <v>5887204.0051119998</v>
      </c>
      <c r="K5112" s="105">
        <f t="shared" si="558"/>
        <v>0</v>
      </c>
      <c r="L5112" s="106">
        <f t="shared" si="559"/>
        <v>0</v>
      </c>
    </row>
    <row r="5113" spans="1:12" x14ac:dyDescent="0.3">
      <c r="A5113" s="104" t="s">
        <v>10596</v>
      </c>
      <c r="B5113" s="104" t="s">
        <v>10597</v>
      </c>
      <c r="C5113" s="105">
        <v>449012470</v>
      </c>
      <c r="D5113" s="105">
        <v>1208812635</v>
      </c>
      <c r="E5113" s="106">
        <f t="shared" si="553"/>
        <v>2.6921582712391037</v>
      </c>
      <c r="F5113" s="107">
        <f t="shared" si="554"/>
        <v>76</v>
      </c>
      <c r="G5113" s="107">
        <f>COUNTIF(Data_Eksportir!$H$2:$H$3401,A5113)</f>
        <v>0</v>
      </c>
      <c r="H5113" s="104" t="str">
        <f t="shared" si="555"/>
        <v>1 – 5</v>
      </c>
      <c r="I5113" s="104" t="str">
        <f t="shared" si="556"/>
        <v>Belum terwakili</v>
      </c>
      <c r="J5113" s="106">
        <f t="shared" si="557"/>
        <v>1208812635.0051129</v>
      </c>
      <c r="K5113" s="105">
        <f t="shared" si="558"/>
        <v>1208812635</v>
      </c>
      <c r="L5113" s="106">
        <f t="shared" si="559"/>
        <v>1208812635.0051129</v>
      </c>
    </row>
    <row r="5114" spans="1:12" x14ac:dyDescent="0.3">
      <c r="A5114" s="104" t="s">
        <v>10598</v>
      </c>
      <c r="B5114" s="104" t="s">
        <v>10599</v>
      </c>
      <c r="C5114" s="105">
        <v>57362814</v>
      </c>
      <c r="D5114" s="105">
        <v>196726003</v>
      </c>
      <c r="E5114" s="106">
        <f t="shared" si="553"/>
        <v>3.4295040511785215</v>
      </c>
      <c r="F5114" s="107">
        <f t="shared" si="554"/>
        <v>76</v>
      </c>
      <c r="G5114" s="107">
        <f>COUNTIF(Data_Eksportir!$H$2:$H$3401,A5114)</f>
        <v>0</v>
      </c>
      <c r="H5114" s="104" t="str">
        <f t="shared" si="555"/>
        <v>1 – 5</v>
      </c>
      <c r="I5114" s="104" t="str">
        <f t="shared" si="556"/>
        <v>Belum terwakili</v>
      </c>
      <c r="J5114" s="106">
        <f t="shared" si="557"/>
        <v>196726003.00511399</v>
      </c>
      <c r="K5114" s="105">
        <f t="shared" si="558"/>
        <v>196726003</v>
      </c>
      <c r="L5114" s="106">
        <f t="shared" si="559"/>
        <v>196726003.00511399</v>
      </c>
    </row>
    <row r="5115" spans="1:12" x14ac:dyDescent="0.3">
      <c r="A5115" s="104" t="s">
        <v>10600</v>
      </c>
      <c r="B5115" s="104" t="s">
        <v>10601</v>
      </c>
      <c r="C5115" s="105">
        <v>12543136</v>
      </c>
      <c r="D5115" s="105">
        <v>20458803</v>
      </c>
      <c r="E5115" s="106">
        <f t="shared" si="553"/>
        <v>1.6310755938546788</v>
      </c>
      <c r="F5115" s="107">
        <f t="shared" si="554"/>
        <v>76</v>
      </c>
      <c r="G5115" s="107">
        <f>COUNTIF(Data_Eksportir!$H$2:$H$3401,A5115)</f>
        <v>0</v>
      </c>
      <c r="H5115" s="104" t="str">
        <f t="shared" si="555"/>
        <v>1 – 5</v>
      </c>
      <c r="I5115" s="104" t="str">
        <f t="shared" si="556"/>
        <v>Belum terwakili</v>
      </c>
      <c r="J5115" s="106">
        <f t="shared" si="557"/>
        <v>20458803.005114999</v>
      </c>
      <c r="K5115" s="105">
        <f t="shared" si="558"/>
        <v>20458803</v>
      </c>
      <c r="L5115" s="106">
        <f t="shared" si="559"/>
        <v>20458803.005114999</v>
      </c>
    </row>
    <row r="5116" spans="1:12" x14ac:dyDescent="0.3">
      <c r="A5116" s="104" t="s">
        <v>10602</v>
      </c>
      <c r="B5116" s="104" t="s">
        <v>10603</v>
      </c>
      <c r="C5116" s="105">
        <v>120</v>
      </c>
      <c r="D5116" s="105">
        <v>774</v>
      </c>
      <c r="E5116" s="106">
        <f t="shared" si="553"/>
        <v>6.45</v>
      </c>
      <c r="F5116" s="107">
        <f t="shared" si="554"/>
        <v>76</v>
      </c>
      <c r="G5116" s="107">
        <f>COUNTIF(Data_Eksportir!$H$2:$H$3401,A5116)</f>
        <v>0</v>
      </c>
      <c r="H5116" s="104" t="str">
        <f t="shared" si="555"/>
        <v>5 – 20</v>
      </c>
      <c r="I5116" s="104" t="str">
        <f t="shared" si="556"/>
        <v>Di bawah ambang nilai</v>
      </c>
      <c r="J5116" s="106">
        <f t="shared" si="557"/>
        <v>774.00511600000004</v>
      </c>
      <c r="K5116" s="105">
        <f t="shared" si="558"/>
        <v>0</v>
      </c>
      <c r="L5116" s="106">
        <f t="shared" si="559"/>
        <v>0</v>
      </c>
    </row>
    <row r="5117" spans="1:12" x14ac:dyDescent="0.3">
      <c r="A5117" s="104" t="s">
        <v>10604</v>
      </c>
      <c r="B5117" s="104" t="s">
        <v>10605</v>
      </c>
      <c r="C5117" s="105">
        <v>25846</v>
      </c>
      <c r="D5117" s="105">
        <v>50000</v>
      </c>
      <c r="E5117" s="106">
        <f t="shared" si="553"/>
        <v>1.9345353246150274</v>
      </c>
      <c r="F5117" s="107">
        <f t="shared" si="554"/>
        <v>76</v>
      </c>
      <c r="G5117" s="107">
        <f>COUNTIF(Data_Eksportir!$H$2:$H$3401,A5117)</f>
        <v>0</v>
      </c>
      <c r="H5117" s="104" t="str">
        <f t="shared" si="555"/>
        <v>1 – 5</v>
      </c>
      <c r="I5117" s="104" t="str">
        <f t="shared" si="556"/>
        <v>Di bawah ambang nilai</v>
      </c>
      <c r="J5117" s="106">
        <f t="shared" si="557"/>
        <v>50000.005117000001</v>
      </c>
      <c r="K5117" s="105">
        <f t="shared" si="558"/>
        <v>0</v>
      </c>
      <c r="L5117" s="106">
        <f t="shared" si="559"/>
        <v>0</v>
      </c>
    </row>
    <row r="5118" spans="1:12" x14ac:dyDescent="0.3">
      <c r="A5118" s="104" t="s">
        <v>10606</v>
      </c>
      <c r="B5118" s="104" t="s">
        <v>10607</v>
      </c>
      <c r="C5118" s="105">
        <v>1496000</v>
      </c>
      <c r="D5118" s="105">
        <v>246355</v>
      </c>
      <c r="E5118" s="106">
        <f t="shared" si="553"/>
        <v>0.16467580213903743</v>
      </c>
      <c r="F5118" s="107">
        <f t="shared" si="554"/>
        <v>76</v>
      </c>
      <c r="G5118" s="107">
        <f>COUNTIF(Data_Eksportir!$H$2:$H$3401,A5118)</f>
        <v>0</v>
      </c>
      <c r="H5118" s="104" t="str">
        <f t="shared" si="555"/>
        <v>Di bawah 1</v>
      </c>
      <c r="I5118" s="104" t="str">
        <f t="shared" si="556"/>
        <v>Di bawah ambang nilai</v>
      </c>
      <c r="J5118" s="106">
        <f t="shared" si="557"/>
        <v>246355.005118</v>
      </c>
      <c r="K5118" s="105">
        <f t="shared" si="558"/>
        <v>0</v>
      </c>
      <c r="L5118" s="106">
        <f t="shared" si="559"/>
        <v>0</v>
      </c>
    </row>
    <row r="5119" spans="1:12" x14ac:dyDescent="0.3">
      <c r="A5119" s="104" t="s">
        <v>10608</v>
      </c>
      <c r="B5119" s="104" t="s">
        <v>10609</v>
      </c>
      <c r="C5119" s="105">
        <v>986098</v>
      </c>
      <c r="D5119" s="105">
        <v>3003769</v>
      </c>
      <c r="E5119" s="106">
        <f t="shared" si="553"/>
        <v>3.0461161061071009</v>
      </c>
      <c r="F5119" s="107">
        <f t="shared" si="554"/>
        <v>76</v>
      </c>
      <c r="G5119" s="107">
        <f>COUNTIF(Data_Eksportir!$H$2:$H$3401,A5119)</f>
        <v>0</v>
      </c>
      <c r="H5119" s="104" t="str">
        <f t="shared" si="555"/>
        <v>1 – 5</v>
      </c>
      <c r="I5119" s="104" t="str">
        <f t="shared" si="556"/>
        <v>Di bawah ambang nilai</v>
      </c>
      <c r="J5119" s="106">
        <f t="shared" si="557"/>
        <v>3003769.0051190001</v>
      </c>
      <c r="K5119" s="105">
        <f t="shared" si="558"/>
        <v>0</v>
      </c>
      <c r="L5119" s="106">
        <f t="shared" si="559"/>
        <v>0</v>
      </c>
    </row>
    <row r="5120" spans="1:12" x14ac:dyDescent="0.3">
      <c r="A5120" s="104" t="s">
        <v>10610</v>
      </c>
      <c r="B5120" s="104" t="s">
        <v>10611</v>
      </c>
      <c r="C5120" s="105">
        <v>767546</v>
      </c>
      <c r="D5120" s="105">
        <v>2484001</v>
      </c>
      <c r="E5120" s="106">
        <f t="shared" si="553"/>
        <v>3.2362894210900714</v>
      </c>
      <c r="F5120" s="107">
        <f t="shared" si="554"/>
        <v>76</v>
      </c>
      <c r="G5120" s="107">
        <f>COUNTIF(Data_Eksportir!$H$2:$H$3401,A5120)</f>
        <v>0</v>
      </c>
      <c r="H5120" s="104" t="str">
        <f t="shared" si="555"/>
        <v>1 – 5</v>
      </c>
      <c r="I5120" s="104" t="str">
        <f t="shared" si="556"/>
        <v>Di bawah ambang nilai</v>
      </c>
      <c r="J5120" s="106">
        <f t="shared" si="557"/>
        <v>2484001.0051199999</v>
      </c>
      <c r="K5120" s="105">
        <f t="shared" si="558"/>
        <v>0</v>
      </c>
      <c r="L5120" s="106">
        <f t="shared" si="559"/>
        <v>0</v>
      </c>
    </row>
    <row r="5121" spans="1:12" x14ac:dyDescent="0.3">
      <c r="A5121" s="104" t="s">
        <v>10612</v>
      </c>
      <c r="B5121" s="104" t="s">
        <v>10613</v>
      </c>
      <c r="C5121" s="105">
        <v>2862</v>
      </c>
      <c r="D5121" s="105">
        <v>25596</v>
      </c>
      <c r="E5121" s="106">
        <f t="shared" si="553"/>
        <v>8.9433962264150946</v>
      </c>
      <c r="F5121" s="107">
        <f t="shared" si="554"/>
        <v>76</v>
      </c>
      <c r="G5121" s="107">
        <f>COUNTIF(Data_Eksportir!$H$2:$H$3401,A5121)</f>
        <v>0</v>
      </c>
      <c r="H5121" s="104" t="str">
        <f t="shared" si="555"/>
        <v>5 – 20</v>
      </c>
      <c r="I5121" s="104" t="str">
        <f t="shared" si="556"/>
        <v>Di bawah ambang nilai</v>
      </c>
      <c r="J5121" s="106">
        <f t="shared" si="557"/>
        <v>25596.005120999998</v>
      </c>
      <c r="K5121" s="105">
        <f t="shared" si="558"/>
        <v>0</v>
      </c>
      <c r="L5121" s="106">
        <f t="shared" si="559"/>
        <v>0</v>
      </c>
    </row>
    <row r="5122" spans="1:12" x14ac:dyDescent="0.3">
      <c r="A5122" s="104" t="s">
        <v>10614</v>
      </c>
      <c r="B5122" s="104" t="s">
        <v>10615</v>
      </c>
      <c r="C5122" s="105">
        <v>15112</v>
      </c>
      <c r="D5122" s="105">
        <v>34269</v>
      </c>
      <c r="E5122" s="106">
        <f t="shared" ref="E5122:E5185" si="560">IF(AND(ISNUMBER(C5122),C5122&gt;0),D5122/C5122,"")</f>
        <v>2.2676680783483323</v>
      </c>
      <c r="F5122" s="107">
        <f t="shared" ref="F5122:F5185" si="561">VALUE(LEFT(A5122,2))</f>
        <v>76</v>
      </c>
      <c r="G5122" s="107">
        <f>COUNTIF(Data_Eksportir!$H$2:$H$3401,A5122)</f>
        <v>0</v>
      </c>
      <c r="H5122" s="104" t="str">
        <f t="shared" ref="H5122:H5185" si="562">IF(E5122="","Tanpa data berat",IF(E5122&lt;1,"Di bawah 1",IF(E5122&lt;5,"1 – 5",IF(E5122&lt;20,"5 – 20",IF(E5122&lt;100,"20 – 100","100 ke atas")))))</f>
        <v>1 – 5</v>
      </c>
      <c r="I5122" s="104" t="str">
        <f t="shared" ref="I5122:I5185" si="563">IF(D5122&lt;p_nilai_besar,"Di bawah ambang nilai",IF(G5122=0,"Belum terwakili",IF(G5122&lt;=p_listing_rendah,"Keterwakilan rendah","Terwakili")))</f>
        <v>Di bawah ambang nilai</v>
      </c>
      <c r="J5122" s="106">
        <f t="shared" ref="J5122:J5185" si="564">D5122+ROW()/10^6</f>
        <v>34269.005122000002</v>
      </c>
      <c r="K5122" s="105">
        <f t="shared" ref="K5122:K5185" si="565">IF(D5122&gt;=p_nilai_besar,D5122/(1+G5122),0)</f>
        <v>0</v>
      </c>
      <c r="L5122" s="106">
        <f t="shared" ref="L5122:L5185" si="566">IF(K5122&gt;0,K5122+ROW()/10^6,0)</f>
        <v>0</v>
      </c>
    </row>
    <row r="5123" spans="1:12" x14ac:dyDescent="0.3">
      <c r="A5123" s="104" t="s">
        <v>10616</v>
      </c>
      <c r="B5123" s="104" t="s">
        <v>10617</v>
      </c>
      <c r="C5123" s="105">
        <v>9941459</v>
      </c>
      <c r="D5123" s="105">
        <v>38934052</v>
      </c>
      <c r="E5123" s="106">
        <f t="shared" si="560"/>
        <v>3.9163317979785464</v>
      </c>
      <c r="F5123" s="107">
        <f t="shared" si="561"/>
        <v>76</v>
      </c>
      <c r="G5123" s="107">
        <f>COUNTIF(Data_Eksportir!$H$2:$H$3401,A5123)</f>
        <v>0</v>
      </c>
      <c r="H5123" s="104" t="str">
        <f t="shared" si="562"/>
        <v>1 – 5</v>
      </c>
      <c r="I5123" s="104" t="str">
        <f t="shared" si="563"/>
        <v>Belum terwakili</v>
      </c>
      <c r="J5123" s="106">
        <f t="shared" si="564"/>
        <v>38934052.005122997</v>
      </c>
      <c r="K5123" s="105">
        <f t="shared" si="565"/>
        <v>38934052</v>
      </c>
      <c r="L5123" s="106">
        <f t="shared" si="566"/>
        <v>38934052.005122997</v>
      </c>
    </row>
    <row r="5124" spans="1:12" x14ac:dyDescent="0.3">
      <c r="A5124" s="104" t="s">
        <v>10618</v>
      </c>
      <c r="B5124" s="104" t="s">
        <v>10619</v>
      </c>
      <c r="C5124" s="105">
        <v>25074122</v>
      </c>
      <c r="D5124" s="105">
        <v>102959768</v>
      </c>
      <c r="E5124" s="106">
        <f t="shared" si="560"/>
        <v>4.1062162814713909</v>
      </c>
      <c r="F5124" s="107">
        <f t="shared" si="561"/>
        <v>76</v>
      </c>
      <c r="G5124" s="107">
        <f>COUNTIF(Data_Eksportir!$H$2:$H$3401,A5124)</f>
        <v>0</v>
      </c>
      <c r="H5124" s="104" t="str">
        <f t="shared" si="562"/>
        <v>1 – 5</v>
      </c>
      <c r="I5124" s="104" t="str">
        <f t="shared" si="563"/>
        <v>Belum terwakili</v>
      </c>
      <c r="J5124" s="106">
        <f t="shared" si="564"/>
        <v>102959768.005124</v>
      </c>
      <c r="K5124" s="105">
        <f t="shared" si="565"/>
        <v>102959768</v>
      </c>
      <c r="L5124" s="106">
        <f t="shared" si="566"/>
        <v>102959768.005124</v>
      </c>
    </row>
    <row r="5125" spans="1:12" x14ac:dyDescent="0.3">
      <c r="A5125" s="104" t="s">
        <v>10620</v>
      </c>
      <c r="B5125" s="104" t="s">
        <v>10621</v>
      </c>
      <c r="C5125" s="105">
        <v>133045</v>
      </c>
      <c r="D5125" s="105">
        <v>350272</v>
      </c>
      <c r="E5125" s="106">
        <f t="shared" si="560"/>
        <v>2.6327332857303918</v>
      </c>
      <c r="F5125" s="107">
        <f t="shared" si="561"/>
        <v>76</v>
      </c>
      <c r="G5125" s="107">
        <f>COUNTIF(Data_Eksportir!$H$2:$H$3401,A5125)</f>
        <v>0</v>
      </c>
      <c r="H5125" s="104" t="str">
        <f t="shared" si="562"/>
        <v>1 – 5</v>
      </c>
      <c r="I5125" s="104" t="str">
        <f t="shared" si="563"/>
        <v>Di bawah ambang nilai</v>
      </c>
      <c r="J5125" s="106">
        <f t="shared" si="564"/>
        <v>350272.00512500003</v>
      </c>
      <c r="K5125" s="105">
        <f t="shared" si="565"/>
        <v>0</v>
      </c>
      <c r="L5125" s="106">
        <f t="shared" si="566"/>
        <v>0</v>
      </c>
    </row>
    <row r="5126" spans="1:12" x14ac:dyDescent="0.3">
      <c r="A5126" s="104" t="s">
        <v>10622</v>
      </c>
      <c r="B5126" s="104" t="s">
        <v>10623</v>
      </c>
      <c r="C5126" s="105">
        <v>5829003</v>
      </c>
      <c r="D5126" s="105">
        <v>27400235</v>
      </c>
      <c r="E5126" s="106">
        <f t="shared" si="560"/>
        <v>4.700672653625328</v>
      </c>
      <c r="F5126" s="107">
        <f t="shared" si="561"/>
        <v>76</v>
      </c>
      <c r="G5126" s="107">
        <f>COUNTIF(Data_Eksportir!$H$2:$H$3401,A5126)</f>
        <v>0</v>
      </c>
      <c r="H5126" s="104" t="str">
        <f t="shared" si="562"/>
        <v>1 – 5</v>
      </c>
      <c r="I5126" s="104" t="str">
        <f t="shared" si="563"/>
        <v>Belum terwakili</v>
      </c>
      <c r="J5126" s="106">
        <f t="shared" si="564"/>
        <v>27400235.005125999</v>
      </c>
      <c r="K5126" s="105">
        <f t="shared" si="565"/>
        <v>27400235</v>
      </c>
      <c r="L5126" s="106">
        <f t="shared" si="566"/>
        <v>27400235.005125999</v>
      </c>
    </row>
    <row r="5127" spans="1:12" x14ac:dyDescent="0.3">
      <c r="A5127" s="104" t="s">
        <v>10624</v>
      </c>
      <c r="B5127" s="104" t="s">
        <v>10625</v>
      </c>
      <c r="C5127" s="105">
        <v>27442714</v>
      </c>
      <c r="D5127" s="105">
        <v>82734414</v>
      </c>
      <c r="E5127" s="106">
        <f t="shared" si="560"/>
        <v>3.0148043666526569</v>
      </c>
      <c r="F5127" s="107">
        <f t="shared" si="561"/>
        <v>76</v>
      </c>
      <c r="G5127" s="107">
        <f>COUNTIF(Data_Eksportir!$H$2:$H$3401,A5127)</f>
        <v>0</v>
      </c>
      <c r="H5127" s="104" t="str">
        <f t="shared" si="562"/>
        <v>1 – 5</v>
      </c>
      <c r="I5127" s="104" t="str">
        <f t="shared" si="563"/>
        <v>Belum terwakili</v>
      </c>
      <c r="J5127" s="106">
        <f t="shared" si="564"/>
        <v>82734414.005126998</v>
      </c>
      <c r="K5127" s="105">
        <f t="shared" si="565"/>
        <v>82734414</v>
      </c>
      <c r="L5127" s="106">
        <f t="shared" si="566"/>
        <v>82734414.005126998</v>
      </c>
    </row>
    <row r="5128" spans="1:12" x14ac:dyDescent="0.3">
      <c r="A5128" s="104" t="s">
        <v>10626</v>
      </c>
      <c r="B5128" s="104" t="s">
        <v>10627</v>
      </c>
      <c r="C5128" s="105">
        <v>901934</v>
      </c>
      <c r="D5128" s="105">
        <v>3493149</v>
      </c>
      <c r="E5128" s="106">
        <f t="shared" si="560"/>
        <v>3.8729541185940435</v>
      </c>
      <c r="F5128" s="107">
        <f t="shared" si="561"/>
        <v>76</v>
      </c>
      <c r="G5128" s="107">
        <f>COUNTIF(Data_Eksportir!$H$2:$H$3401,A5128)</f>
        <v>0</v>
      </c>
      <c r="H5128" s="104" t="str">
        <f t="shared" si="562"/>
        <v>1 – 5</v>
      </c>
      <c r="I5128" s="104" t="str">
        <f t="shared" si="563"/>
        <v>Di bawah ambang nilai</v>
      </c>
      <c r="J5128" s="106">
        <f t="shared" si="564"/>
        <v>3493149.0051279999</v>
      </c>
      <c r="K5128" s="105">
        <f t="shared" si="565"/>
        <v>0</v>
      </c>
      <c r="L5128" s="106">
        <f t="shared" si="566"/>
        <v>0</v>
      </c>
    </row>
    <row r="5129" spans="1:12" x14ac:dyDescent="0.3">
      <c r="A5129" s="104" t="s">
        <v>10628</v>
      </c>
      <c r="B5129" s="104" t="s">
        <v>10629</v>
      </c>
      <c r="C5129" s="105">
        <v>4591564</v>
      </c>
      <c r="D5129" s="105">
        <v>14026732</v>
      </c>
      <c r="E5129" s="106">
        <f t="shared" si="560"/>
        <v>3.0548919714502509</v>
      </c>
      <c r="F5129" s="107">
        <f t="shared" si="561"/>
        <v>76</v>
      </c>
      <c r="G5129" s="107">
        <f>COUNTIF(Data_Eksportir!$H$2:$H$3401,A5129)</f>
        <v>0</v>
      </c>
      <c r="H5129" s="104" t="str">
        <f t="shared" si="562"/>
        <v>1 – 5</v>
      </c>
      <c r="I5129" s="104" t="str">
        <f t="shared" si="563"/>
        <v>Belum terwakili</v>
      </c>
      <c r="J5129" s="106">
        <f t="shared" si="564"/>
        <v>14026732.005129</v>
      </c>
      <c r="K5129" s="105">
        <f t="shared" si="565"/>
        <v>14026732</v>
      </c>
      <c r="L5129" s="106">
        <f t="shared" si="566"/>
        <v>14026732.005129</v>
      </c>
    </row>
    <row r="5130" spans="1:12" x14ac:dyDescent="0.3">
      <c r="A5130" s="104" t="s">
        <v>10630</v>
      </c>
      <c r="B5130" s="104" t="s">
        <v>10631</v>
      </c>
      <c r="C5130" s="105">
        <v>58174</v>
      </c>
      <c r="D5130" s="105">
        <v>218716</v>
      </c>
      <c r="E5130" s="106">
        <f t="shared" si="560"/>
        <v>3.759686457867776</v>
      </c>
      <c r="F5130" s="107">
        <f t="shared" si="561"/>
        <v>76</v>
      </c>
      <c r="G5130" s="107">
        <f>COUNTIF(Data_Eksportir!$H$2:$H$3401,A5130)</f>
        <v>0</v>
      </c>
      <c r="H5130" s="104" t="str">
        <f t="shared" si="562"/>
        <v>1 – 5</v>
      </c>
      <c r="I5130" s="104" t="str">
        <f t="shared" si="563"/>
        <v>Di bawah ambang nilai</v>
      </c>
      <c r="J5130" s="106">
        <f t="shared" si="564"/>
        <v>218716.00513000001</v>
      </c>
      <c r="K5130" s="105">
        <f t="shared" si="565"/>
        <v>0</v>
      </c>
      <c r="L5130" s="106">
        <f t="shared" si="566"/>
        <v>0</v>
      </c>
    </row>
    <row r="5131" spans="1:12" x14ac:dyDescent="0.3">
      <c r="A5131" s="104" t="s">
        <v>10632</v>
      </c>
      <c r="B5131" s="104" t="s">
        <v>10633</v>
      </c>
      <c r="C5131" s="105">
        <v>779</v>
      </c>
      <c r="D5131" s="105">
        <v>94031</v>
      </c>
      <c r="E5131" s="106">
        <f t="shared" si="560"/>
        <v>120.70731707317073</v>
      </c>
      <c r="F5131" s="107">
        <f t="shared" si="561"/>
        <v>76</v>
      </c>
      <c r="G5131" s="107">
        <f>COUNTIF(Data_Eksportir!$H$2:$H$3401,A5131)</f>
        <v>0</v>
      </c>
      <c r="H5131" s="104" t="str">
        <f t="shared" si="562"/>
        <v>100 ke atas</v>
      </c>
      <c r="I5131" s="104" t="str">
        <f t="shared" si="563"/>
        <v>Di bawah ambang nilai</v>
      </c>
      <c r="J5131" s="106">
        <f t="shared" si="564"/>
        <v>94031.005130999998</v>
      </c>
      <c r="K5131" s="105">
        <f t="shared" si="565"/>
        <v>0</v>
      </c>
      <c r="L5131" s="106">
        <f t="shared" si="566"/>
        <v>0</v>
      </c>
    </row>
    <row r="5132" spans="1:12" x14ac:dyDescent="0.3">
      <c r="A5132" s="104" t="s">
        <v>10634</v>
      </c>
      <c r="B5132" s="104" t="s">
        <v>10635</v>
      </c>
      <c r="C5132" s="105">
        <v>1128872</v>
      </c>
      <c r="D5132" s="105">
        <v>4767419</v>
      </c>
      <c r="E5132" s="106">
        <f t="shared" si="560"/>
        <v>4.2231705631816538</v>
      </c>
      <c r="F5132" s="107">
        <f t="shared" si="561"/>
        <v>76</v>
      </c>
      <c r="G5132" s="107">
        <f>COUNTIF(Data_Eksportir!$H$2:$H$3401,A5132)</f>
        <v>0</v>
      </c>
      <c r="H5132" s="104" t="str">
        <f t="shared" si="562"/>
        <v>1 – 5</v>
      </c>
      <c r="I5132" s="104" t="str">
        <f t="shared" si="563"/>
        <v>Di bawah ambang nilai</v>
      </c>
      <c r="J5132" s="106">
        <f t="shared" si="564"/>
        <v>4767419.005132</v>
      </c>
      <c r="K5132" s="105">
        <f t="shared" si="565"/>
        <v>0</v>
      </c>
      <c r="L5132" s="106">
        <f t="shared" si="566"/>
        <v>0</v>
      </c>
    </row>
    <row r="5133" spans="1:12" x14ac:dyDescent="0.3">
      <c r="A5133" s="104" t="s">
        <v>10636</v>
      </c>
      <c r="B5133" s="104" t="s">
        <v>10637</v>
      </c>
      <c r="C5133" s="105">
        <v>938605</v>
      </c>
      <c r="D5133" s="105">
        <v>3115030</v>
      </c>
      <c r="E5133" s="106">
        <f t="shared" si="560"/>
        <v>3.3187869231465847</v>
      </c>
      <c r="F5133" s="107">
        <f t="shared" si="561"/>
        <v>76</v>
      </c>
      <c r="G5133" s="107">
        <f>COUNTIF(Data_Eksportir!$H$2:$H$3401,A5133)</f>
        <v>0</v>
      </c>
      <c r="H5133" s="104" t="str">
        <f t="shared" si="562"/>
        <v>1 – 5</v>
      </c>
      <c r="I5133" s="104" t="str">
        <f t="shared" si="563"/>
        <v>Di bawah ambang nilai</v>
      </c>
      <c r="J5133" s="106">
        <f t="shared" si="564"/>
        <v>3115030.0051330002</v>
      </c>
      <c r="K5133" s="105">
        <f t="shared" si="565"/>
        <v>0</v>
      </c>
      <c r="L5133" s="106">
        <f t="shared" si="566"/>
        <v>0</v>
      </c>
    </row>
    <row r="5134" spans="1:12" x14ac:dyDescent="0.3">
      <c r="A5134" s="104" t="s">
        <v>10638</v>
      </c>
      <c r="B5134" s="104" t="s">
        <v>10639</v>
      </c>
      <c r="C5134" s="105">
        <v>18890</v>
      </c>
      <c r="D5134" s="105">
        <v>48123</v>
      </c>
      <c r="E5134" s="106">
        <f t="shared" si="560"/>
        <v>2.5475383800952884</v>
      </c>
      <c r="F5134" s="107">
        <f t="shared" si="561"/>
        <v>76</v>
      </c>
      <c r="G5134" s="107">
        <f>COUNTIF(Data_Eksportir!$H$2:$H$3401,A5134)</f>
        <v>0</v>
      </c>
      <c r="H5134" s="104" t="str">
        <f t="shared" si="562"/>
        <v>1 – 5</v>
      </c>
      <c r="I5134" s="104" t="str">
        <f t="shared" si="563"/>
        <v>Di bawah ambang nilai</v>
      </c>
      <c r="J5134" s="106">
        <f t="shared" si="564"/>
        <v>48123.005133999999</v>
      </c>
      <c r="K5134" s="105">
        <f t="shared" si="565"/>
        <v>0</v>
      </c>
      <c r="L5134" s="106">
        <f t="shared" si="566"/>
        <v>0</v>
      </c>
    </row>
    <row r="5135" spans="1:12" x14ac:dyDescent="0.3">
      <c r="A5135" s="104" t="s">
        <v>10640</v>
      </c>
      <c r="B5135" s="104" t="s">
        <v>10641</v>
      </c>
      <c r="C5135" s="105">
        <v>333</v>
      </c>
      <c r="D5135" s="105">
        <v>41965</v>
      </c>
      <c r="E5135" s="106">
        <f t="shared" si="560"/>
        <v>126.02102102102103</v>
      </c>
      <c r="F5135" s="107">
        <f t="shared" si="561"/>
        <v>76</v>
      </c>
      <c r="G5135" s="107">
        <f>COUNTIF(Data_Eksportir!$H$2:$H$3401,A5135)</f>
        <v>0</v>
      </c>
      <c r="H5135" s="104" t="str">
        <f t="shared" si="562"/>
        <v>100 ke atas</v>
      </c>
      <c r="I5135" s="104" t="str">
        <f t="shared" si="563"/>
        <v>Di bawah ambang nilai</v>
      </c>
      <c r="J5135" s="106">
        <f t="shared" si="564"/>
        <v>41965.005134999999</v>
      </c>
      <c r="K5135" s="105">
        <f t="shared" si="565"/>
        <v>0</v>
      </c>
      <c r="L5135" s="106">
        <f t="shared" si="566"/>
        <v>0</v>
      </c>
    </row>
    <row r="5136" spans="1:12" x14ac:dyDescent="0.3">
      <c r="A5136" s="104" t="s">
        <v>10642</v>
      </c>
      <c r="B5136" s="104" t="s">
        <v>10643</v>
      </c>
      <c r="C5136" s="105">
        <v>407</v>
      </c>
      <c r="D5136" s="105">
        <v>13687</v>
      </c>
      <c r="E5136" s="106">
        <f t="shared" si="560"/>
        <v>33.628992628992627</v>
      </c>
      <c r="F5136" s="107">
        <f t="shared" si="561"/>
        <v>76</v>
      </c>
      <c r="G5136" s="107">
        <f>COUNTIF(Data_Eksportir!$H$2:$H$3401,A5136)</f>
        <v>0</v>
      </c>
      <c r="H5136" s="104" t="str">
        <f t="shared" si="562"/>
        <v>20 – 100</v>
      </c>
      <c r="I5136" s="104" t="str">
        <f t="shared" si="563"/>
        <v>Di bawah ambang nilai</v>
      </c>
      <c r="J5136" s="106">
        <f t="shared" si="564"/>
        <v>13687.005136</v>
      </c>
      <c r="K5136" s="105">
        <f t="shared" si="565"/>
        <v>0</v>
      </c>
      <c r="L5136" s="106">
        <f t="shared" si="566"/>
        <v>0</v>
      </c>
    </row>
    <row r="5137" spans="1:12" x14ac:dyDescent="0.3">
      <c r="A5137" s="104" t="s">
        <v>10644</v>
      </c>
      <c r="B5137" s="104" t="s">
        <v>10645</v>
      </c>
      <c r="C5137" s="105">
        <v>45058</v>
      </c>
      <c r="D5137" s="105">
        <v>261711</v>
      </c>
      <c r="E5137" s="106">
        <f t="shared" si="560"/>
        <v>5.8083137289715481</v>
      </c>
      <c r="F5137" s="107">
        <f t="shared" si="561"/>
        <v>76</v>
      </c>
      <c r="G5137" s="107">
        <f>COUNTIF(Data_Eksportir!$H$2:$H$3401,A5137)</f>
        <v>0</v>
      </c>
      <c r="H5137" s="104" t="str">
        <f t="shared" si="562"/>
        <v>5 – 20</v>
      </c>
      <c r="I5137" s="104" t="str">
        <f t="shared" si="563"/>
        <v>Di bawah ambang nilai</v>
      </c>
      <c r="J5137" s="106">
        <f t="shared" si="564"/>
        <v>261711.005137</v>
      </c>
      <c r="K5137" s="105">
        <f t="shared" si="565"/>
        <v>0</v>
      </c>
      <c r="L5137" s="106">
        <f t="shared" si="566"/>
        <v>0</v>
      </c>
    </row>
    <row r="5138" spans="1:12" x14ac:dyDescent="0.3">
      <c r="A5138" s="104" t="s">
        <v>10646</v>
      </c>
      <c r="B5138" s="104" t="s">
        <v>10647</v>
      </c>
      <c r="C5138" s="105">
        <v>5853907</v>
      </c>
      <c r="D5138" s="105">
        <v>19752783</v>
      </c>
      <c r="E5138" s="106">
        <f t="shared" si="560"/>
        <v>3.3742905379262091</v>
      </c>
      <c r="F5138" s="107">
        <f t="shared" si="561"/>
        <v>76</v>
      </c>
      <c r="G5138" s="107">
        <f>COUNTIF(Data_Eksportir!$H$2:$H$3401,A5138)</f>
        <v>0</v>
      </c>
      <c r="H5138" s="104" t="str">
        <f t="shared" si="562"/>
        <v>1 – 5</v>
      </c>
      <c r="I5138" s="104" t="str">
        <f t="shared" si="563"/>
        <v>Belum terwakili</v>
      </c>
      <c r="J5138" s="106">
        <f t="shared" si="564"/>
        <v>19752783.005137999</v>
      </c>
      <c r="K5138" s="105">
        <f t="shared" si="565"/>
        <v>19752783</v>
      </c>
      <c r="L5138" s="106">
        <f t="shared" si="566"/>
        <v>19752783.005137999</v>
      </c>
    </row>
    <row r="5139" spans="1:12" x14ac:dyDescent="0.3">
      <c r="A5139" s="104" t="s">
        <v>10648</v>
      </c>
      <c r="B5139" s="104" t="s">
        <v>10649</v>
      </c>
      <c r="C5139" s="105">
        <v>3113</v>
      </c>
      <c r="D5139" s="105">
        <v>27186</v>
      </c>
      <c r="E5139" s="106">
        <f t="shared" si="560"/>
        <v>8.7330549309347898</v>
      </c>
      <c r="F5139" s="107">
        <f t="shared" si="561"/>
        <v>76</v>
      </c>
      <c r="G5139" s="107">
        <f>COUNTIF(Data_Eksportir!$H$2:$H$3401,A5139)</f>
        <v>0</v>
      </c>
      <c r="H5139" s="104" t="str">
        <f t="shared" si="562"/>
        <v>5 – 20</v>
      </c>
      <c r="I5139" s="104" t="str">
        <f t="shared" si="563"/>
        <v>Di bawah ambang nilai</v>
      </c>
      <c r="J5139" s="106">
        <f t="shared" si="564"/>
        <v>27186.005139000001</v>
      </c>
      <c r="K5139" s="105">
        <f t="shared" si="565"/>
        <v>0</v>
      </c>
      <c r="L5139" s="106">
        <f t="shared" si="566"/>
        <v>0</v>
      </c>
    </row>
    <row r="5140" spans="1:12" x14ac:dyDescent="0.3">
      <c r="A5140" s="104" t="s">
        <v>10650</v>
      </c>
      <c r="B5140" s="104" t="s">
        <v>10651</v>
      </c>
      <c r="C5140" s="105">
        <v>3338212</v>
      </c>
      <c r="D5140" s="105">
        <v>11478939</v>
      </c>
      <c r="E5140" s="106">
        <f t="shared" si="560"/>
        <v>3.4386488934795034</v>
      </c>
      <c r="F5140" s="107">
        <f t="shared" si="561"/>
        <v>76</v>
      </c>
      <c r="G5140" s="107">
        <f>COUNTIF(Data_Eksportir!$H$2:$H$3401,A5140)</f>
        <v>0</v>
      </c>
      <c r="H5140" s="104" t="str">
        <f t="shared" si="562"/>
        <v>1 – 5</v>
      </c>
      <c r="I5140" s="104" t="str">
        <f t="shared" si="563"/>
        <v>Belum terwakili</v>
      </c>
      <c r="J5140" s="106">
        <f t="shared" si="564"/>
        <v>11478939.005139999</v>
      </c>
      <c r="K5140" s="105">
        <f t="shared" si="565"/>
        <v>11478939</v>
      </c>
      <c r="L5140" s="106">
        <f t="shared" si="566"/>
        <v>11478939.005139999</v>
      </c>
    </row>
    <row r="5141" spans="1:12" x14ac:dyDescent="0.3">
      <c r="A5141" s="104" t="s">
        <v>10652</v>
      </c>
      <c r="B5141" s="104" t="s">
        <v>10653</v>
      </c>
      <c r="C5141" s="105">
        <v>10095009</v>
      </c>
      <c r="D5141" s="105">
        <v>42054167</v>
      </c>
      <c r="E5141" s="106">
        <f t="shared" si="560"/>
        <v>4.1658374945480485</v>
      </c>
      <c r="F5141" s="107">
        <f t="shared" si="561"/>
        <v>76</v>
      </c>
      <c r="G5141" s="107">
        <f>COUNTIF(Data_Eksportir!$H$2:$H$3401,A5141)</f>
        <v>0</v>
      </c>
      <c r="H5141" s="104" t="str">
        <f t="shared" si="562"/>
        <v>1 – 5</v>
      </c>
      <c r="I5141" s="104" t="str">
        <f t="shared" si="563"/>
        <v>Belum terwakili</v>
      </c>
      <c r="J5141" s="106">
        <f t="shared" si="564"/>
        <v>42054167.005140997</v>
      </c>
      <c r="K5141" s="105">
        <f t="shared" si="565"/>
        <v>42054167</v>
      </c>
      <c r="L5141" s="106">
        <f t="shared" si="566"/>
        <v>42054167.005140997</v>
      </c>
    </row>
    <row r="5142" spans="1:12" x14ac:dyDescent="0.3">
      <c r="A5142" s="104" t="s">
        <v>10654</v>
      </c>
      <c r="B5142" s="104" t="s">
        <v>10655</v>
      </c>
      <c r="C5142" s="105">
        <v>1126231</v>
      </c>
      <c r="D5142" s="105">
        <v>5386665</v>
      </c>
      <c r="E5142" s="106">
        <f t="shared" si="560"/>
        <v>4.7829130968691151</v>
      </c>
      <c r="F5142" s="107">
        <f t="shared" si="561"/>
        <v>76</v>
      </c>
      <c r="G5142" s="107">
        <f>COUNTIF(Data_Eksportir!$H$2:$H$3401,A5142)</f>
        <v>0</v>
      </c>
      <c r="H5142" s="104" t="str">
        <f t="shared" si="562"/>
        <v>1 – 5</v>
      </c>
      <c r="I5142" s="104" t="str">
        <f t="shared" si="563"/>
        <v>Di bawah ambang nilai</v>
      </c>
      <c r="J5142" s="106">
        <f t="shared" si="564"/>
        <v>5386665.0051419996</v>
      </c>
      <c r="K5142" s="105">
        <f t="shared" si="565"/>
        <v>0</v>
      </c>
      <c r="L5142" s="106">
        <f t="shared" si="566"/>
        <v>0</v>
      </c>
    </row>
    <row r="5143" spans="1:12" x14ac:dyDescent="0.3">
      <c r="A5143" s="104" t="s">
        <v>10656</v>
      </c>
      <c r="B5143" s="104" t="s">
        <v>10657</v>
      </c>
      <c r="C5143" s="105">
        <v>88985</v>
      </c>
      <c r="D5143" s="105">
        <v>365620</v>
      </c>
      <c r="E5143" s="106">
        <f t="shared" si="560"/>
        <v>4.1087823790526494</v>
      </c>
      <c r="F5143" s="107">
        <f t="shared" si="561"/>
        <v>76</v>
      </c>
      <c r="G5143" s="107">
        <f>COUNTIF(Data_Eksportir!$H$2:$H$3401,A5143)</f>
        <v>0</v>
      </c>
      <c r="H5143" s="104" t="str">
        <f t="shared" si="562"/>
        <v>1 – 5</v>
      </c>
      <c r="I5143" s="104" t="str">
        <f t="shared" si="563"/>
        <v>Di bawah ambang nilai</v>
      </c>
      <c r="J5143" s="106">
        <f t="shared" si="564"/>
        <v>365620.00514299999</v>
      </c>
      <c r="K5143" s="105">
        <f t="shared" si="565"/>
        <v>0</v>
      </c>
      <c r="L5143" s="106">
        <f t="shared" si="566"/>
        <v>0</v>
      </c>
    </row>
    <row r="5144" spans="1:12" x14ac:dyDescent="0.3">
      <c r="A5144" s="104" t="s">
        <v>10658</v>
      </c>
      <c r="B5144" s="104" t="s">
        <v>10659</v>
      </c>
      <c r="C5144" s="105">
        <v>22751</v>
      </c>
      <c r="D5144" s="105">
        <v>105377</v>
      </c>
      <c r="E5144" s="106">
        <f t="shared" si="560"/>
        <v>4.6317524504417387</v>
      </c>
      <c r="F5144" s="107">
        <f t="shared" si="561"/>
        <v>76</v>
      </c>
      <c r="G5144" s="107">
        <f>COUNTIF(Data_Eksportir!$H$2:$H$3401,A5144)</f>
        <v>0</v>
      </c>
      <c r="H5144" s="104" t="str">
        <f t="shared" si="562"/>
        <v>1 – 5</v>
      </c>
      <c r="I5144" s="104" t="str">
        <f t="shared" si="563"/>
        <v>Di bawah ambang nilai</v>
      </c>
      <c r="J5144" s="106">
        <f t="shared" si="564"/>
        <v>105377.005144</v>
      </c>
      <c r="K5144" s="105">
        <f t="shared" si="565"/>
        <v>0</v>
      </c>
      <c r="L5144" s="106">
        <f t="shared" si="566"/>
        <v>0</v>
      </c>
    </row>
    <row r="5145" spans="1:12" x14ac:dyDescent="0.3">
      <c r="A5145" s="104" t="s">
        <v>10660</v>
      </c>
      <c r="B5145" s="104" t="s">
        <v>10661</v>
      </c>
      <c r="C5145" s="105">
        <v>224518</v>
      </c>
      <c r="D5145" s="105">
        <v>1516449</v>
      </c>
      <c r="E5145" s="106">
        <f t="shared" si="560"/>
        <v>6.7542424215430392</v>
      </c>
      <c r="F5145" s="107">
        <f t="shared" si="561"/>
        <v>76</v>
      </c>
      <c r="G5145" s="107">
        <f>COUNTIF(Data_Eksportir!$H$2:$H$3401,A5145)</f>
        <v>0</v>
      </c>
      <c r="H5145" s="104" t="str">
        <f t="shared" si="562"/>
        <v>5 – 20</v>
      </c>
      <c r="I5145" s="104" t="str">
        <f t="shared" si="563"/>
        <v>Di bawah ambang nilai</v>
      </c>
      <c r="J5145" s="106">
        <f t="shared" si="564"/>
        <v>1516449.0051450001</v>
      </c>
      <c r="K5145" s="105">
        <f t="shared" si="565"/>
        <v>0</v>
      </c>
      <c r="L5145" s="106">
        <f t="shared" si="566"/>
        <v>0</v>
      </c>
    </row>
    <row r="5146" spans="1:12" x14ac:dyDescent="0.3">
      <c r="A5146" s="104" t="s">
        <v>10662</v>
      </c>
      <c r="B5146" s="104" t="s">
        <v>10663</v>
      </c>
      <c r="C5146" s="105">
        <v>39939</v>
      </c>
      <c r="D5146" s="105">
        <v>249351</v>
      </c>
      <c r="E5146" s="106">
        <f t="shared" si="560"/>
        <v>6.2432960264403219</v>
      </c>
      <c r="F5146" s="107">
        <f t="shared" si="561"/>
        <v>76</v>
      </c>
      <c r="G5146" s="107">
        <f>COUNTIF(Data_Eksportir!$H$2:$H$3401,A5146)</f>
        <v>0</v>
      </c>
      <c r="H5146" s="104" t="str">
        <f t="shared" si="562"/>
        <v>5 – 20</v>
      </c>
      <c r="I5146" s="104" t="str">
        <f t="shared" si="563"/>
        <v>Di bawah ambang nilai</v>
      </c>
      <c r="J5146" s="106">
        <f t="shared" si="564"/>
        <v>249351.00514600001</v>
      </c>
      <c r="K5146" s="105">
        <f t="shared" si="565"/>
        <v>0</v>
      </c>
      <c r="L5146" s="106">
        <f t="shared" si="566"/>
        <v>0</v>
      </c>
    </row>
    <row r="5147" spans="1:12" x14ac:dyDescent="0.3">
      <c r="A5147" s="104" t="s">
        <v>10664</v>
      </c>
      <c r="B5147" s="104" t="s">
        <v>10665</v>
      </c>
      <c r="C5147" s="105">
        <v>711978</v>
      </c>
      <c r="D5147" s="105">
        <v>5426758</v>
      </c>
      <c r="E5147" s="106">
        <f t="shared" si="560"/>
        <v>7.6220866375084624</v>
      </c>
      <c r="F5147" s="107">
        <f t="shared" si="561"/>
        <v>76</v>
      </c>
      <c r="G5147" s="107">
        <f>COUNTIF(Data_Eksportir!$H$2:$H$3401,A5147)</f>
        <v>0</v>
      </c>
      <c r="H5147" s="104" t="str">
        <f t="shared" si="562"/>
        <v>5 – 20</v>
      </c>
      <c r="I5147" s="104" t="str">
        <f t="shared" si="563"/>
        <v>Di bawah ambang nilai</v>
      </c>
      <c r="J5147" s="106">
        <f t="shared" si="564"/>
        <v>5426758.0051469998</v>
      </c>
      <c r="K5147" s="105">
        <f t="shared" si="565"/>
        <v>0</v>
      </c>
      <c r="L5147" s="106">
        <f t="shared" si="566"/>
        <v>0</v>
      </c>
    </row>
    <row r="5148" spans="1:12" x14ac:dyDescent="0.3">
      <c r="A5148" s="104" t="s">
        <v>10666</v>
      </c>
      <c r="B5148" s="104" t="s">
        <v>10667</v>
      </c>
      <c r="C5148" s="105">
        <v>136303</v>
      </c>
      <c r="D5148" s="105">
        <v>795652</v>
      </c>
      <c r="E5148" s="106">
        <f t="shared" si="560"/>
        <v>5.8373770203150332</v>
      </c>
      <c r="F5148" s="107">
        <f t="shared" si="561"/>
        <v>76</v>
      </c>
      <c r="G5148" s="107">
        <f>COUNTIF(Data_Eksportir!$H$2:$H$3401,A5148)</f>
        <v>0</v>
      </c>
      <c r="H5148" s="104" t="str">
        <f t="shared" si="562"/>
        <v>5 – 20</v>
      </c>
      <c r="I5148" s="104" t="str">
        <f t="shared" si="563"/>
        <v>Di bawah ambang nilai</v>
      </c>
      <c r="J5148" s="106">
        <f t="shared" si="564"/>
        <v>795652.00514799997</v>
      </c>
      <c r="K5148" s="105">
        <f t="shared" si="565"/>
        <v>0</v>
      </c>
      <c r="L5148" s="106">
        <f t="shared" si="566"/>
        <v>0</v>
      </c>
    </row>
    <row r="5149" spans="1:12" x14ac:dyDescent="0.3">
      <c r="A5149" s="104" t="s">
        <v>10668</v>
      </c>
      <c r="B5149" s="104" t="s">
        <v>10669</v>
      </c>
      <c r="C5149" s="105">
        <v>1375784</v>
      </c>
      <c r="D5149" s="105">
        <v>8222708</v>
      </c>
      <c r="E5149" s="106">
        <f t="shared" si="560"/>
        <v>5.9767434422845449</v>
      </c>
      <c r="F5149" s="107">
        <f t="shared" si="561"/>
        <v>76</v>
      </c>
      <c r="G5149" s="107">
        <f>COUNTIF(Data_Eksportir!$H$2:$H$3401,A5149)</f>
        <v>0</v>
      </c>
      <c r="H5149" s="104" t="str">
        <f t="shared" si="562"/>
        <v>5 – 20</v>
      </c>
      <c r="I5149" s="104" t="str">
        <f t="shared" si="563"/>
        <v>Di bawah ambang nilai</v>
      </c>
      <c r="J5149" s="106">
        <f t="shared" si="564"/>
        <v>8222708.0051490003</v>
      </c>
      <c r="K5149" s="105">
        <f t="shared" si="565"/>
        <v>0</v>
      </c>
      <c r="L5149" s="106">
        <f t="shared" si="566"/>
        <v>0</v>
      </c>
    </row>
    <row r="5150" spans="1:12" x14ac:dyDescent="0.3">
      <c r="A5150" s="104" t="s">
        <v>10670</v>
      </c>
      <c r="B5150" s="104" t="s">
        <v>10671</v>
      </c>
      <c r="C5150" s="105">
        <v>576242</v>
      </c>
      <c r="D5150" s="105">
        <v>3178400</v>
      </c>
      <c r="E5150" s="106">
        <f t="shared" si="560"/>
        <v>5.5157381794454414</v>
      </c>
      <c r="F5150" s="107">
        <f t="shared" si="561"/>
        <v>76</v>
      </c>
      <c r="G5150" s="107">
        <f>COUNTIF(Data_Eksportir!$H$2:$H$3401,A5150)</f>
        <v>0</v>
      </c>
      <c r="H5150" s="104" t="str">
        <f t="shared" si="562"/>
        <v>5 – 20</v>
      </c>
      <c r="I5150" s="104" t="str">
        <f t="shared" si="563"/>
        <v>Di bawah ambang nilai</v>
      </c>
      <c r="J5150" s="106">
        <f t="shared" si="564"/>
        <v>3178400.0051500001</v>
      </c>
      <c r="K5150" s="105">
        <f t="shared" si="565"/>
        <v>0</v>
      </c>
      <c r="L5150" s="106">
        <f t="shared" si="566"/>
        <v>0</v>
      </c>
    </row>
    <row r="5151" spans="1:12" x14ac:dyDescent="0.3">
      <c r="A5151" s="104" t="s">
        <v>10672</v>
      </c>
      <c r="B5151" s="104" t="s">
        <v>10673</v>
      </c>
      <c r="C5151" s="105">
        <v>27</v>
      </c>
      <c r="D5151" s="105">
        <v>177</v>
      </c>
      <c r="E5151" s="106">
        <f t="shared" si="560"/>
        <v>6.5555555555555554</v>
      </c>
      <c r="F5151" s="107">
        <f t="shared" si="561"/>
        <v>76</v>
      </c>
      <c r="G5151" s="107">
        <f>COUNTIF(Data_Eksportir!$H$2:$H$3401,A5151)</f>
        <v>0</v>
      </c>
      <c r="H5151" s="104" t="str">
        <f t="shared" si="562"/>
        <v>5 – 20</v>
      </c>
      <c r="I5151" s="104" t="str">
        <f t="shared" si="563"/>
        <v>Di bawah ambang nilai</v>
      </c>
      <c r="J5151" s="106">
        <f t="shared" si="564"/>
        <v>177.00515100000001</v>
      </c>
      <c r="K5151" s="105">
        <f t="shared" si="565"/>
        <v>0</v>
      </c>
      <c r="L5151" s="106">
        <f t="shared" si="566"/>
        <v>0</v>
      </c>
    </row>
    <row r="5152" spans="1:12" x14ac:dyDescent="0.3">
      <c r="A5152" s="104" t="s">
        <v>10674</v>
      </c>
      <c r="B5152" s="104" t="s">
        <v>10675</v>
      </c>
      <c r="C5152" s="105">
        <v>23194</v>
      </c>
      <c r="D5152" s="105">
        <v>139051</v>
      </c>
      <c r="E5152" s="106">
        <f t="shared" si="560"/>
        <v>5.9951280503578515</v>
      </c>
      <c r="F5152" s="107">
        <f t="shared" si="561"/>
        <v>76</v>
      </c>
      <c r="G5152" s="107">
        <f>COUNTIF(Data_Eksportir!$H$2:$H$3401,A5152)</f>
        <v>0</v>
      </c>
      <c r="H5152" s="104" t="str">
        <f t="shared" si="562"/>
        <v>5 – 20</v>
      </c>
      <c r="I5152" s="104" t="str">
        <f t="shared" si="563"/>
        <v>Di bawah ambang nilai</v>
      </c>
      <c r="J5152" s="106">
        <f t="shared" si="564"/>
        <v>139051.005152</v>
      </c>
      <c r="K5152" s="105">
        <f t="shared" si="565"/>
        <v>0</v>
      </c>
      <c r="L5152" s="106">
        <f t="shared" si="566"/>
        <v>0</v>
      </c>
    </row>
    <row r="5153" spans="1:12" x14ac:dyDescent="0.3">
      <c r="A5153" s="104" t="s">
        <v>10676</v>
      </c>
      <c r="B5153" s="104" t="s">
        <v>10677</v>
      </c>
      <c r="C5153" s="105">
        <v>3431537</v>
      </c>
      <c r="D5153" s="105">
        <v>21744340</v>
      </c>
      <c r="E5153" s="106">
        <f t="shared" si="560"/>
        <v>6.3366182559010733</v>
      </c>
      <c r="F5153" s="107">
        <f t="shared" si="561"/>
        <v>76</v>
      </c>
      <c r="G5153" s="107">
        <f>COUNTIF(Data_Eksportir!$H$2:$H$3401,A5153)</f>
        <v>0</v>
      </c>
      <c r="H5153" s="104" t="str">
        <f t="shared" si="562"/>
        <v>5 – 20</v>
      </c>
      <c r="I5153" s="104" t="str">
        <f t="shared" si="563"/>
        <v>Belum terwakili</v>
      </c>
      <c r="J5153" s="106">
        <f t="shared" si="564"/>
        <v>21744340.005153</v>
      </c>
      <c r="K5153" s="105">
        <f t="shared" si="565"/>
        <v>21744340</v>
      </c>
      <c r="L5153" s="106">
        <f t="shared" si="566"/>
        <v>21744340.005153</v>
      </c>
    </row>
    <row r="5154" spans="1:12" x14ac:dyDescent="0.3">
      <c r="A5154" s="104" t="s">
        <v>10678</v>
      </c>
      <c r="B5154" s="104" t="s">
        <v>10679</v>
      </c>
      <c r="C5154" s="105">
        <v>9982</v>
      </c>
      <c r="D5154" s="105">
        <v>148576</v>
      </c>
      <c r="E5154" s="106">
        <f t="shared" si="560"/>
        <v>14.884391905429773</v>
      </c>
      <c r="F5154" s="107">
        <f t="shared" si="561"/>
        <v>76</v>
      </c>
      <c r="G5154" s="107">
        <f>COUNTIF(Data_Eksportir!$H$2:$H$3401,A5154)</f>
        <v>0</v>
      </c>
      <c r="H5154" s="104" t="str">
        <f t="shared" si="562"/>
        <v>5 – 20</v>
      </c>
      <c r="I5154" s="104" t="str">
        <f t="shared" si="563"/>
        <v>Di bawah ambang nilai</v>
      </c>
      <c r="J5154" s="106">
        <f t="shared" si="564"/>
        <v>148576.00515400001</v>
      </c>
      <c r="K5154" s="105">
        <f t="shared" si="565"/>
        <v>0</v>
      </c>
      <c r="L5154" s="106">
        <f t="shared" si="566"/>
        <v>0</v>
      </c>
    </row>
    <row r="5155" spans="1:12" x14ac:dyDescent="0.3">
      <c r="A5155" s="104" t="s">
        <v>10680</v>
      </c>
      <c r="B5155" s="104" t="s">
        <v>10681</v>
      </c>
      <c r="C5155" s="105">
        <v>24062</v>
      </c>
      <c r="D5155" s="105">
        <v>377589</v>
      </c>
      <c r="E5155" s="106">
        <f t="shared" si="560"/>
        <v>15.692336464134319</v>
      </c>
      <c r="F5155" s="107">
        <f t="shared" si="561"/>
        <v>76</v>
      </c>
      <c r="G5155" s="107">
        <f>COUNTIF(Data_Eksportir!$H$2:$H$3401,A5155)</f>
        <v>0</v>
      </c>
      <c r="H5155" s="104" t="str">
        <f t="shared" si="562"/>
        <v>5 – 20</v>
      </c>
      <c r="I5155" s="104" t="str">
        <f t="shared" si="563"/>
        <v>Di bawah ambang nilai</v>
      </c>
      <c r="J5155" s="106">
        <f t="shared" si="564"/>
        <v>377589.00515500002</v>
      </c>
      <c r="K5155" s="105">
        <f t="shared" si="565"/>
        <v>0</v>
      </c>
      <c r="L5155" s="106">
        <f t="shared" si="566"/>
        <v>0</v>
      </c>
    </row>
    <row r="5156" spans="1:12" x14ac:dyDescent="0.3">
      <c r="A5156" s="104" t="s">
        <v>10682</v>
      </c>
      <c r="B5156" s="104" t="s">
        <v>10683</v>
      </c>
      <c r="C5156" s="105">
        <v>7798363</v>
      </c>
      <c r="D5156" s="105">
        <v>35413972</v>
      </c>
      <c r="E5156" s="106">
        <f t="shared" si="560"/>
        <v>4.5412058915441609</v>
      </c>
      <c r="F5156" s="107">
        <f t="shared" si="561"/>
        <v>76</v>
      </c>
      <c r="G5156" s="107">
        <f>COUNTIF(Data_Eksportir!$H$2:$H$3401,A5156)</f>
        <v>0</v>
      </c>
      <c r="H5156" s="104" t="str">
        <f t="shared" si="562"/>
        <v>1 – 5</v>
      </c>
      <c r="I5156" s="104" t="str">
        <f t="shared" si="563"/>
        <v>Belum terwakili</v>
      </c>
      <c r="J5156" s="106">
        <f t="shared" si="564"/>
        <v>35413972.005156003</v>
      </c>
      <c r="K5156" s="105">
        <f t="shared" si="565"/>
        <v>35413972</v>
      </c>
      <c r="L5156" s="106">
        <f t="shared" si="566"/>
        <v>35413972.005156003</v>
      </c>
    </row>
    <row r="5157" spans="1:12" x14ac:dyDescent="0.3">
      <c r="A5157" s="104" t="s">
        <v>10684</v>
      </c>
      <c r="B5157" s="104" t="s">
        <v>10685</v>
      </c>
      <c r="C5157" s="105">
        <v>161224</v>
      </c>
      <c r="D5157" s="105">
        <v>1149537</v>
      </c>
      <c r="E5157" s="106">
        <f t="shared" si="560"/>
        <v>7.1300612811988291</v>
      </c>
      <c r="F5157" s="107">
        <f t="shared" si="561"/>
        <v>76</v>
      </c>
      <c r="G5157" s="107">
        <f>COUNTIF(Data_Eksportir!$H$2:$H$3401,A5157)</f>
        <v>0</v>
      </c>
      <c r="H5157" s="104" t="str">
        <f t="shared" si="562"/>
        <v>5 – 20</v>
      </c>
      <c r="I5157" s="104" t="str">
        <f t="shared" si="563"/>
        <v>Di bawah ambang nilai</v>
      </c>
      <c r="J5157" s="106">
        <f t="shared" si="564"/>
        <v>1149537.0051569999</v>
      </c>
      <c r="K5157" s="105">
        <f t="shared" si="565"/>
        <v>0</v>
      </c>
      <c r="L5157" s="106">
        <f t="shared" si="566"/>
        <v>0</v>
      </c>
    </row>
    <row r="5158" spans="1:12" x14ac:dyDescent="0.3">
      <c r="A5158" s="104" t="s">
        <v>10686</v>
      </c>
      <c r="B5158" s="104" t="s">
        <v>10687</v>
      </c>
      <c r="C5158" s="105">
        <v>66360</v>
      </c>
      <c r="D5158" s="105">
        <v>105936</v>
      </c>
      <c r="E5158" s="106">
        <f t="shared" si="560"/>
        <v>1.5963833634719711</v>
      </c>
      <c r="F5158" s="107">
        <f t="shared" si="561"/>
        <v>76</v>
      </c>
      <c r="G5158" s="107">
        <f>COUNTIF(Data_Eksportir!$H$2:$H$3401,A5158)</f>
        <v>0</v>
      </c>
      <c r="H5158" s="104" t="str">
        <f t="shared" si="562"/>
        <v>1 – 5</v>
      </c>
      <c r="I5158" s="104" t="str">
        <f t="shared" si="563"/>
        <v>Di bawah ambang nilai</v>
      </c>
      <c r="J5158" s="106">
        <f t="shared" si="564"/>
        <v>105936.005158</v>
      </c>
      <c r="K5158" s="105">
        <f t="shared" si="565"/>
        <v>0</v>
      </c>
      <c r="L5158" s="106">
        <f t="shared" si="566"/>
        <v>0</v>
      </c>
    </row>
    <row r="5159" spans="1:12" x14ac:dyDescent="0.3">
      <c r="A5159" s="104" t="s">
        <v>10688</v>
      </c>
      <c r="B5159" s="104" t="s">
        <v>10689</v>
      </c>
      <c r="C5159" s="105">
        <v>66238</v>
      </c>
      <c r="D5159" s="105">
        <v>689054</v>
      </c>
      <c r="E5159" s="106">
        <f t="shared" si="560"/>
        <v>10.402699356864639</v>
      </c>
      <c r="F5159" s="107">
        <f t="shared" si="561"/>
        <v>76</v>
      </c>
      <c r="G5159" s="107">
        <f>COUNTIF(Data_Eksportir!$H$2:$H$3401,A5159)</f>
        <v>0</v>
      </c>
      <c r="H5159" s="104" t="str">
        <f t="shared" si="562"/>
        <v>5 – 20</v>
      </c>
      <c r="I5159" s="104" t="str">
        <f t="shared" si="563"/>
        <v>Di bawah ambang nilai</v>
      </c>
      <c r="J5159" s="106">
        <f t="shared" si="564"/>
        <v>689054.00515900005</v>
      </c>
      <c r="K5159" s="105">
        <f t="shared" si="565"/>
        <v>0</v>
      </c>
      <c r="L5159" s="106">
        <f t="shared" si="566"/>
        <v>0</v>
      </c>
    </row>
    <row r="5160" spans="1:12" x14ac:dyDescent="0.3">
      <c r="A5160" s="104" t="s">
        <v>10690</v>
      </c>
      <c r="B5160" s="104" t="s">
        <v>10691</v>
      </c>
      <c r="C5160" s="105">
        <v>197211</v>
      </c>
      <c r="D5160" s="105">
        <v>2112361</v>
      </c>
      <c r="E5160" s="106">
        <f t="shared" si="560"/>
        <v>10.711172297691306</v>
      </c>
      <c r="F5160" s="107">
        <f t="shared" si="561"/>
        <v>76</v>
      </c>
      <c r="G5160" s="107">
        <f>COUNTIF(Data_Eksportir!$H$2:$H$3401,A5160)</f>
        <v>0</v>
      </c>
      <c r="H5160" s="104" t="str">
        <f t="shared" si="562"/>
        <v>5 – 20</v>
      </c>
      <c r="I5160" s="104" t="str">
        <f t="shared" si="563"/>
        <v>Di bawah ambang nilai</v>
      </c>
      <c r="J5160" s="106">
        <f t="shared" si="564"/>
        <v>2112361.0051600002</v>
      </c>
      <c r="K5160" s="105">
        <f t="shared" si="565"/>
        <v>0</v>
      </c>
      <c r="L5160" s="106">
        <f t="shared" si="566"/>
        <v>0</v>
      </c>
    </row>
    <row r="5161" spans="1:12" x14ac:dyDescent="0.3">
      <c r="A5161" s="104" t="s">
        <v>10692</v>
      </c>
      <c r="B5161" s="104" t="s">
        <v>10693</v>
      </c>
      <c r="C5161" s="105">
        <v>29748</v>
      </c>
      <c r="D5161" s="105">
        <v>336</v>
      </c>
      <c r="E5161" s="106">
        <f t="shared" si="560"/>
        <v>1.1294876966518758E-2</v>
      </c>
      <c r="F5161" s="107">
        <f t="shared" si="561"/>
        <v>76</v>
      </c>
      <c r="G5161" s="107">
        <f>COUNTIF(Data_Eksportir!$H$2:$H$3401,A5161)</f>
        <v>0</v>
      </c>
      <c r="H5161" s="104" t="str">
        <f t="shared" si="562"/>
        <v>Di bawah 1</v>
      </c>
      <c r="I5161" s="104" t="str">
        <f t="shared" si="563"/>
        <v>Di bawah ambang nilai</v>
      </c>
      <c r="J5161" s="106">
        <f t="shared" si="564"/>
        <v>336.00516099999999</v>
      </c>
      <c r="K5161" s="105">
        <f t="shared" si="565"/>
        <v>0</v>
      </c>
      <c r="L5161" s="106">
        <f t="shared" si="566"/>
        <v>0</v>
      </c>
    </row>
    <row r="5162" spans="1:12" x14ac:dyDescent="0.3">
      <c r="A5162" s="104" t="s">
        <v>10694</v>
      </c>
      <c r="B5162" s="104" t="s">
        <v>10695</v>
      </c>
      <c r="C5162" s="105">
        <v>22453</v>
      </c>
      <c r="D5162" s="105">
        <v>63964</v>
      </c>
      <c r="E5162" s="106">
        <f t="shared" si="560"/>
        <v>2.84879526121231</v>
      </c>
      <c r="F5162" s="107">
        <f t="shared" si="561"/>
        <v>76</v>
      </c>
      <c r="G5162" s="107">
        <f>COUNTIF(Data_Eksportir!$H$2:$H$3401,A5162)</f>
        <v>0</v>
      </c>
      <c r="H5162" s="104" t="str">
        <f t="shared" si="562"/>
        <v>1 – 5</v>
      </c>
      <c r="I5162" s="104" t="str">
        <f t="shared" si="563"/>
        <v>Di bawah ambang nilai</v>
      </c>
      <c r="J5162" s="106">
        <f t="shared" si="564"/>
        <v>63964.005162000001</v>
      </c>
      <c r="K5162" s="105">
        <f t="shared" si="565"/>
        <v>0</v>
      </c>
      <c r="L5162" s="106">
        <f t="shared" si="566"/>
        <v>0</v>
      </c>
    </row>
    <row r="5163" spans="1:12" x14ac:dyDescent="0.3">
      <c r="A5163" s="104" t="s">
        <v>10696</v>
      </c>
      <c r="B5163" s="104" t="s">
        <v>10697</v>
      </c>
      <c r="C5163" s="105">
        <v>750435</v>
      </c>
      <c r="D5163" s="105">
        <v>2899019</v>
      </c>
      <c r="E5163" s="106">
        <f t="shared" si="560"/>
        <v>3.863118058192915</v>
      </c>
      <c r="F5163" s="107">
        <f t="shared" si="561"/>
        <v>76</v>
      </c>
      <c r="G5163" s="107">
        <f>COUNTIF(Data_Eksportir!$H$2:$H$3401,A5163)</f>
        <v>0</v>
      </c>
      <c r="H5163" s="104" t="str">
        <f t="shared" si="562"/>
        <v>1 – 5</v>
      </c>
      <c r="I5163" s="104" t="str">
        <f t="shared" si="563"/>
        <v>Di bawah ambang nilai</v>
      </c>
      <c r="J5163" s="106">
        <f t="shared" si="564"/>
        <v>2899019.005163</v>
      </c>
      <c r="K5163" s="105">
        <f t="shared" si="565"/>
        <v>0</v>
      </c>
      <c r="L5163" s="106">
        <f t="shared" si="566"/>
        <v>0</v>
      </c>
    </row>
    <row r="5164" spans="1:12" x14ac:dyDescent="0.3">
      <c r="A5164" s="104" t="s">
        <v>10698</v>
      </c>
      <c r="B5164" s="104" t="s">
        <v>10699</v>
      </c>
      <c r="C5164" s="105">
        <v>111642</v>
      </c>
      <c r="D5164" s="105">
        <v>493798</v>
      </c>
      <c r="E5164" s="106">
        <f t="shared" si="560"/>
        <v>4.4230486734383119</v>
      </c>
      <c r="F5164" s="107">
        <f t="shared" si="561"/>
        <v>76</v>
      </c>
      <c r="G5164" s="107">
        <f>COUNTIF(Data_Eksportir!$H$2:$H$3401,A5164)</f>
        <v>0</v>
      </c>
      <c r="H5164" s="104" t="str">
        <f t="shared" si="562"/>
        <v>1 – 5</v>
      </c>
      <c r="I5164" s="104" t="str">
        <f t="shared" si="563"/>
        <v>Di bawah ambang nilai</v>
      </c>
      <c r="J5164" s="106">
        <f t="shared" si="564"/>
        <v>493798.00516399997</v>
      </c>
      <c r="K5164" s="105">
        <f t="shared" si="565"/>
        <v>0</v>
      </c>
      <c r="L5164" s="106">
        <f t="shared" si="566"/>
        <v>0</v>
      </c>
    </row>
    <row r="5165" spans="1:12" x14ac:dyDescent="0.3">
      <c r="A5165" s="104" t="s">
        <v>10700</v>
      </c>
      <c r="B5165" s="104" t="s">
        <v>10701</v>
      </c>
      <c r="C5165" s="105">
        <v>6618013</v>
      </c>
      <c r="D5165" s="105">
        <v>33553817</v>
      </c>
      <c r="E5165" s="106">
        <f t="shared" si="560"/>
        <v>5.0700742050521814</v>
      </c>
      <c r="F5165" s="107">
        <f t="shared" si="561"/>
        <v>76</v>
      </c>
      <c r="G5165" s="107">
        <f>COUNTIF(Data_Eksportir!$H$2:$H$3401,A5165)</f>
        <v>0</v>
      </c>
      <c r="H5165" s="104" t="str">
        <f t="shared" si="562"/>
        <v>5 – 20</v>
      </c>
      <c r="I5165" s="104" t="str">
        <f t="shared" si="563"/>
        <v>Belum terwakili</v>
      </c>
      <c r="J5165" s="106">
        <f t="shared" si="564"/>
        <v>33553817.005165</v>
      </c>
      <c r="K5165" s="105">
        <f t="shared" si="565"/>
        <v>33553817</v>
      </c>
      <c r="L5165" s="106">
        <f t="shared" si="566"/>
        <v>33553817.005165</v>
      </c>
    </row>
    <row r="5166" spans="1:12" x14ac:dyDescent="0.3">
      <c r="A5166" s="104" t="s">
        <v>10702</v>
      </c>
      <c r="B5166" s="104" t="s">
        <v>10703</v>
      </c>
      <c r="C5166" s="105">
        <v>2911</v>
      </c>
      <c r="D5166" s="105">
        <v>18102</v>
      </c>
      <c r="E5166" s="106">
        <f t="shared" si="560"/>
        <v>6.2184816214359326</v>
      </c>
      <c r="F5166" s="107">
        <f t="shared" si="561"/>
        <v>76</v>
      </c>
      <c r="G5166" s="107">
        <f>COUNTIF(Data_Eksportir!$H$2:$H$3401,A5166)</f>
        <v>0</v>
      </c>
      <c r="H5166" s="104" t="str">
        <f t="shared" si="562"/>
        <v>5 – 20</v>
      </c>
      <c r="I5166" s="104" t="str">
        <f t="shared" si="563"/>
        <v>Di bawah ambang nilai</v>
      </c>
      <c r="J5166" s="106">
        <f t="shared" si="564"/>
        <v>18102.005165999999</v>
      </c>
      <c r="K5166" s="105">
        <f t="shared" si="565"/>
        <v>0</v>
      </c>
      <c r="L5166" s="106">
        <f t="shared" si="566"/>
        <v>0</v>
      </c>
    </row>
    <row r="5167" spans="1:12" x14ac:dyDescent="0.3">
      <c r="A5167" s="104" t="s">
        <v>10704</v>
      </c>
      <c r="B5167" s="104" t="s">
        <v>10705</v>
      </c>
      <c r="C5167" s="105">
        <v>77212</v>
      </c>
      <c r="D5167" s="105">
        <v>267921</v>
      </c>
      <c r="E5167" s="106">
        <f t="shared" si="560"/>
        <v>3.4699399057141376</v>
      </c>
      <c r="F5167" s="107">
        <f t="shared" si="561"/>
        <v>76</v>
      </c>
      <c r="G5167" s="107">
        <f>COUNTIF(Data_Eksportir!$H$2:$H$3401,A5167)</f>
        <v>0</v>
      </c>
      <c r="H5167" s="104" t="str">
        <f t="shared" si="562"/>
        <v>1 – 5</v>
      </c>
      <c r="I5167" s="104" t="str">
        <f t="shared" si="563"/>
        <v>Di bawah ambang nilai</v>
      </c>
      <c r="J5167" s="106">
        <f t="shared" si="564"/>
        <v>267921.005167</v>
      </c>
      <c r="K5167" s="105">
        <f t="shared" si="565"/>
        <v>0</v>
      </c>
      <c r="L5167" s="106">
        <f t="shared" si="566"/>
        <v>0</v>
      </c>
    </row>
    <row r="5168" spans="1:12" x14ac:dyDescent="0.3">
      <c r="A5168" s="104" t="s">
        <v>10706</v>
      </c>
      <c r="B5168" s="104" t="s">
        <v>10707</v>
      </c>
      <c r="C5168" s="105">
        <v>62</v>
      </c>
      <c r="D5168" s="105">
        <v>49</v>
      </c>
      <c r="E5168" s="106">
        <f t="shared" si="560"/>
        <v>0.79032258064516125</v>
      </c>
      <c r="F5168" s="107">
        <f t="shared" si="561"/>
        <v>76</v>
      </c>
      <c r="G5168" s="107">
        <f>COUNTIF(Data_Eksportir!$H$2:$H$3401,A5168)</f>
        <v>0</v>
      </c>
      <c r="H5168" s="104" t="str">
        <f t="shared" si="562"/>
        <v>Di bawah 1</v>
      </c>
      <c r="I5168" s="104" t="str">
        <f t="shared" si="563"/>
        <v>Di bawah ambang nilai</v>
      </c>
      <c r="J5168" s="106">
        <f t="shared" si="564"/>
        <v>49.005167999999998</v>
      </c>
      <c r="K5168" s="105">
        <f t="shared" si="565"/>
        <v>0</v>
      </c>
      <c r="L5168" s="106">
        <f t="shared" si="566"/>
        <v>0</v>
      </c>
    </row>
    <row r="5169" spans="1:12" x14ac:dyDescent="0.3">
      <c r="A5169" s="104" t="s">
        <v>10708</v>
      </c>
      <c r="B5169" s="104" t="s">
        <v>10709</v>
      </c>
      <c r="C5169" s="105">
        <v>100</v>
      </c>
      <c r="D5169" s="105">
        <v>17535</v>
      </c>
      <c r="E5169" s="106">
        <f t="shared" si="560"/>
        <v>175.35</v>
      </c>
      <c r="F5169" s="107">
        <f t="shared" si="561"/>
        <v>76</v>
      </c>
      <c r="G5169" s="107">
        <f>COUNTIF(Data_Eksportir!$H$2:$H$3401,A5169)</f>
        <v>0</v>
      </c>
      <c r="H5169" s="104" t="str">
        <f t="shared" si="562"/>
        <v>100 ke atas</v>
      </c>
      <c r="I5169" s="104" t="str">
        <f t="shared" si="563"/>
        <v>Di bawah ambang nilai</v>
      </c>
      <c r="J5169" s="106">
        <f t="shared" si="564"/>
        <v>17535.005169</v>
      </c>
      <c r="K5169" s="105">
        <f t="shared" si="565"/>
        <v>0</v>
      </c>
      <c r="L5169" s="106">
        <f t="shared" si="566"/>
        <v>0</v>
      </c>
    </row>
    <row r="5170" spans="1:12" x14ac:dyDescent="0.3">
      <c r="A5170" s="104" t="s">
        <v>10710</v>
      </c>
      <c r="B5170" s="104" t="s">
        <v>10711</v>
      </c>
      <c r="C5170" s="105">
        <v>77393</v>
      </c>
      <c r="D5170" s="105">
        <v>401546</v>
      </c>
      <c r="E5170" s="106">
        <f t="shared" si="560"/>
        <v>5.1884020518651557</v>
      </c>
      <c r="F5170" s="107">
        <f t="shared" si="561"/>
        <v>76</v>
      </c>
      <c r="G5170" s="107">
        <f>COUNTIF(Data_Eksportir!$H$2:$H$3401,A5170)</f>
        <v>0</v>
      </c>
      <c r="H5170" s="104" t="str">
        <f t="shared" si="562"/>
        <v>5 – 20</v>
      </c>
      <c r="I5170" s="104" t="str">
        <f t="shared" si="563"/>
        <v>Di bawah ambang nilai</v>
      </c>
      <c r="J5170" s="106">
        <f t="shared" si="564"/>
        <v>401546.00517000002</v>
      </c>
      <c r="K5170" s="105">
        <f t="shared" si="565"/>
        <v>0</v>
      </c>
      <c r="L5170" s="106">
        <f t="shared" si="566"/>
        <v>0</v>
      </c>
    </row>
    <row r="5171" spans="1:12" x14ac:dyDescent="0.3">
      <c r="A5171" s="104" t="s">
        <v>10712</v>
      </c>
      <c r="B5171" s="104" t="s">
        <v>10713</v>
      </c>
      <c r="C5171" s="105">
        <v>91213</v>
      </c>
      <c r="D5171" s="105">
        <v>98794</v>
      </c>
      <c r="E5171" s="106">
        <f t="shared" si="560"/>
        <v>1.0831131527304223</v>
      </c>
      <c r="F5171" s="107">
        <f t="shared" si="561"/>
        <v>76</v>
      </c>
      <c r="G5171" s="107">
        <f>COUNTIF(Data_Eksportir!$H$2:$H$3401,A5171)</f>
        <v>0</v>
      </c>
      <c r="H5171" s="104" t="str">
        <f t="shared" si="562"/>
        <v>1 – 5</v>
      </c>
      <c r="I5171" s="104" t="str">
        <f t="shared" si="563"/>
        <v>Di bawah ambang nilai</v>
      </c>
      <c r="J5171" s="106">
        <f t="shared" si="564"/>
        <v>98794.005170999997</v>
      </c>
      <c r="K5171" s="105">
        <f t="shared" si="565"/>
        <v>0</v>
      </c>
      <c r="L5171" s="106">
        <f t="shared" si="566"/>
        <v>0</v>
      </c>
    </row>
    <row r="5172" spans="1:12" x14ac:dyDescent="0.3">
      <c r="A5172" s="104" t="s">
        <v>10714</v>
      </c>
      <c r="B5172" s="104" t="s">
        <v>10715</v>
      </c>
      <c r="C5172" s="105">
        <v>67225</v>
      </c>
      <c r="D5172" s="105">
        <v>221268</v>
      </c>
      <c r="E5172" s="106">
        <f t="shared" si="560"/>
        <v>3.291454072145779</v>
      </c>
      <c r="F5172" s="107">
        <f t="shared" si="561"/>
        <v>76</v>
      </c>
      <c r="G5172" s="107">
        <f>COUNTIF(Data_Eksportir!$H$2:$H$3401,A5172)</f>
        <v>0</v>
      </c>
      <c r="H5172" s="104" t="str">
        <f t="shared" si="562"/>
        <v>1 – 5</v>
      </c>
      <c r="I5172" s="104" t="str">
        <f t="shared" si="563"/>
        <v>Di bawah ambang nilai</v>
      </c>
      <c r="J5172" s="106">
        <f t="shared" si="564"/>
        <v>221268.005172</v>
      </c>
      <c r="K5172" s="105">
        <f t="shared" si="565"/>
        <v>0</v>
      </c>
      <c r="L5172" s="106">
        <f t="shared" si="566"/>
        <v>0</v>
      </c>
    </row>
    <row r="5173" spans="1:12" x14ac:dyDescent="0.3">
      <c r="A5173" s="104" t="s">
        <v>10716</v>
      </c>
      <c r="B5173" s="104" t="s">
        <v>10717</v>
      </c>
      <c r="C5173" s="105">
        <v>265315</v>
      </c>
      <c r="D5173" s="105">
        <v>354696</v>
      </c>
      <c r="E5173" s="106">
        <f t="shared" si="560"/>
        <v>1.3368863426493036</v>
      </c>
      <c r="F5173" s="107">
        <f t="shared" si="561"/>
        <v>76</v>
      </c>
      <c r="G5173" s="107">
        <f>COUNTIF(Data_Eksportir!$H$2:$H$3401,A5173)</f>
        <v>0</v>
      </c>
      <c r="H5173" s="104" t="str">
        <f t="shared" si="562"/>
        <v>1 – 5</v>
      </c>
      <c r="I5173" s="104" t="str">
        <f t="shared" si="563"/>
        <v>Di bawah ambang nilai</v>
      </c>
      <c r="J5173" s="106">
        <f t="shared" si="564"/>
        <v>354696.00517299998</v>
      </c>
      <c r="K5173" s="105">
        <f t="shared" si="565"/>
        <v>0</v>
      </c>
      <c r="L5173" s="106">
        <f t="shared" si="566"/>
        <v>0</v>
      </c>
    </row>
    <row r="5174" spans="1:12" x14ac:dyDescent="0.3">
      <c r="A5174" s="104" t="s">
        <v>10718</v>
      </c>
      <c r="B5174" s="104" t="s">
        <v>10719</v>
      </c>
      <c r="C5174" s="105">
        <v>329450</v>
      </c>
      <c r="D5174" s="105">
        <v>2032156</v>
      </c>
      <c r="E5174" s="106">
        <f t="shared" si="560"/>
        <v>6.1683290332372138</v>
      </c>
      <c r="F5174" s="107">
        <f t="shared" si="561"/>
        <v>76</v>
      </c>
      <c r="G5174" s="107">
        <f>COUNTIF(Data_Eksportir!$H$2:$H$3401,A5174)</f>
        <v>0</v>
      </c>
      <c r="H5174" s="104" t="str">
        <f t="shared" si="562"/>
        <v>5 – 20</v>
      </c>
      <c r="I5174" s="104" t="str">
        <f t="shared" si="563"/>
        <v>Di bawah ambang nilai</v>
      </c>
      <c r="J5174" s="106">
        <f t="shared" si="564"/>
        <v>2032156.005174</v>
      </c>
      <c r="K5174" s="105">
        <f t="shared" si="565"/>
        <v>0</v>
      </c>
      <c r="L5174" s="106">
        <f t="shared" si="566"/>
        <v>0</v>
      </c>
    </row>
    <row r="5175" spans="1:12" x14ac:dyDescent="0.3">
      <c r="A5175" s="104" t="s">
        <v>10720</v>
      </c>
      <c r="B5175" s="104" t="s">
        <v>10721</v>
      </c>
      <c r="C5175" s="105">
        <v>1122384</v>
      </c>
      <c r="D5175" s="105">
        <v>5375312</v>
      </c>
      <c r="E5175" s="106">
        <f t="shared" si="560"/>
        <v>4.7891915779269842</v>
      </c>
      <c r="F5175" s="107">
        <f t="shared" si="561"/>
        <v>76</v>
      </c>
      <c r="G5175" s="107">
        <f>COUNTIF(Data_Eksportir!$H$2:$H$3401,A5175)</f>
        <v>0</v>
      </c>
      <c r="H5175" s="104" t="str">
        <f t="shared" si="562"/>
        <v>1 – 5</v>
      </c>
      <c r="I5175" s="104" t="str">
        <f t="shared" si="563"/>
        <v>Di bawah ambang nilai</v>
      </c>
      <c r="J5175" s="106">
        <f t="shared" si="564"/>
        <v>5375312.0051750001</v>
      </c>
      <c r="K5175" s="105">
        <f t="shared" si="565"/>
        <v>0</v>
      </c>
      <c r="L5175" s="106">
        <f t="shared" si="566"/>
        <v>0</v>
      </c>
    </row>
    <row r="5176" spans="1:12" x14ac:dyDescent="0.3">
      <c r="A5176" s="104" t="s">
        <v>10722</v>
      </c>
      <c r="B5176" s="104" t="s">
        <v>10723</v>
      </c>
      <c r="C5176" s="105">
        <v>1</v>
      </c>
      <c r="D5176" s="105">
        <v>87</v>
      </c>
      <c r="E5176" s="106">
        <f t="shared" si="560"/>
        <v>87</v>
      </c>
      <c r="F5176" s="107">
        <f t="shared" si="561"/>
        <v>76</v>
      </c>
      <c r="G5176" s="107">
        <f>COUNTIF(Data_Eksportir!$H$2:$H$3401,A5176)</f>
        <v>0</v>
      </c>
      <c r="H5176" s="104" t="str">
        <f t="shared" si="562"/>
        <v>20 – 100</v>
      </c>
      <c r="I5176" s="104" t="str">
        <f t="shared" si="563"/>
        <v>Di bawah ambang nilai</v>
      </c>
      <c r="J5176" s="106">
        <f t="shared" si="564"/>
        <v>87.005176000000006</v>
      </c>
      <c r="K5176" s="105">
        <f t="shared" si="565"/>
        <v>0</v>
      </c>
      <c r="L5176" s="106">
        <f t="shared" si="566"/>
        <v>0</v>
      </c>
    </row>
    <row r="5177" spans="1:12" x14ac:dyDescent="0.3">
      <c r="A5177" s="104" t="s">
        <v>10724</v>
      </c>
      <c r="B5177" s="104" t="s">
        <v>10725</v>
      </c>
      <c r="C5177" s="105">
        <v>41480</v>
      </c>
      <c r="D5177" s="105">
        <v>253514</v>
      </c>
      <c r="E5177" s="106">
        <f t="shared" si="560"/>
        <v>6.1117164898746381</v>
      </c>
      <c r="F5177" s="107">
        <f t="shared" si="561"/>
        <v>76</v>
      </c>
      <c r="G5177" s="107">
        <f>COUNTIF(Data_Eksportir!$H$2:$H$3401,A5177)</f>
        <v>0</v>
      </c>
      <c r="H5177" s="104" t="str">
        <f t="shared" si="562"/>
        <v>5 – 20</v>
      </c>
      <c r="I5177" s="104" t="str">
        <f t="shared" si="563"/>
        <v>Di bawah ambang nilai</v>
      </c>
      <c r="J5177" s="106">
        <f t="shared" si="564"/>
        <v>253514.00517700001</v>
      </c>
      <c r="K5177" s="105">
        <f t="shared" si="565"/>
        <v>0</v>
      </c>
      <c r="L5177" s="106">
        <f t="shared" si="566"/>
        <v>0</v>
      </c>
    </row>
    <row r="5178" spans="1:12" x14ac:dyDescent="0.3">
      <c r="A5178" s="104" t="s">
        <v>10726</v>
      </c>
      <c r="B5178" s="104" t="s">
        <v>10727</v>
      </c>
      <c r="C5178" s="105">
        <v>5466848</v>
      </c>
      <c r="D5178" s="105">
        <v>24817358</v>
      </c>
      <c r="E5178" s="106">
        <f t="shared" si="560"/>
        <v>4.5396100275698172</v>
      </c>
      <c r="F5178" s="107">
        <f t="shared" si="561"/>
        <v>76</v>
      </c>
      <c r="G5178" s="107">
        <f>COUNTIF(Data_Eksportir!$H$2:$H$3401,A5178)</f>
        <v>0</v>
      </c>
      <c r="H5178" s="104" t="str">
        <f t="shared" si="562"/>
        <v>1 – 5</v>
      </c>
      <c r="I5178" s="104" t="str">
        <f t="shared" si="563"/>
        <v>Belum terwakili</v>
      </c>
      <c r="J5178" s="106">
        <f t="shared" si="564"/>
        <v>24817358.005178001</v>
      </c>
      <c r="K5178" s="105">
        <f t="shared" si="565"/>
        <v>24817358</v>
      </c>
      <c r="L5178" s="106">
        <f t="shared" si="566"/>
        <v>24817358.005178001</v>
      </c>
    </row>
    <row r="5179" spans="1:12" x14ac:dyDescent="0.3">
      <c r="A5179" s="104" t="s">
        <v>10728</v>
      </c>
      <c r="B5179" s="104" t="s">
        <v>10729</v>
      </c>
      <c r="C5179" s="105">
        <v>376864</v>
      </c>
      <c r="D5179" s="105">
        <v>731965</v>
      </c>
      <c r="E5179" s="106">
        <f t="shared" si="560"/>
        <v>1.9422523775154963</v>
      </c>
      <c r="F5179" s="107">
        <f t="shared" si="561"/>
        <v>78</v>
      </c>
      <c r="G5179" s="107">
        <f>COUNTIF(Data_Eksportir!$H$2:$H$3401,A5179)</f>
        <v>0</v>
      </c>
      <c r="H5179" s="104" t="str">
        <f t="shared" si="562"/>
        <v>1 – 5</v>
      </c>
      <c r="I5179" s="104" t="str">
        <f t="shared" si="563"/>
        <v>Di bawah ambang nilai</v>
      </c>
      <c r="J5179" s="106">
        <f t="shared" si="564"/>
        <v>731965.00517899997</v>
      </c>
      <c r="K5179" s="105">
        <f t="shared" si="565"/>
        <v>0</v>
      </c>
      <c r="L5179" s="106">
        <f t="shared" si="566"/>
        <v>0</v>
      </c>
    </row>
    <row r="5180" spans="1:12" x14ac:dyDescent="0.3">
      <c r="A5180" s="104" t="s">
        <v>10730</v>
      </c>
      <c r="B5180" s="104" t="s">
        <v>10731</v>
      </c>
      <c r="C5180" s="105">
        <v>25140342</v>
      </c>
      <c r="D5180" s="105">
        <v>39066393</v>
      </c>
      <c r="E5180" s="106">
        <f t="shared" si="560"/>
        <v>1.553932440537205</v>
      </c>
      <c r="F5180" s="107">
        <f t="shared" si="561"/>
        <v>78</v>
      </c>
      <c r="G5180" s="107">
        <f>COUNTIF(Data_Eksportir!$H$2:$H$3401,A5180)</f>
        <v>0</v>
      </c>
      <c r="H5180" s="104" t="str">
        <f t="shared" si="562"/>
        <v>1 – 5</v>
      </c>
      <c r="I5180" s="104" t="str">
        <f t="shared" si="563"/>
        <v>Belum terwakili</v>
      </c>
      <c r="J5180" s="106">
        <f t="shared" si="564"/>
        <v>39066393.005180001</v>
      </c>
      <c r="K5180" s="105">
        <f t="shared" si="565"/>
        <v>39066393</v>
      </c>
      <c r="L5180" s="106">
        <f t="shared" si="566"/>
        <v>39066393.005180001</v>
      </c>
    </row>
    <row r="5181" spans="1:12" x14ac:dyDescent="0.3">
      <c r="A5181" s="104" t="s">
        <v>10732</v>
      </c>
      <c r="B5181" s="104" t="s">
        <v>10733</v>
      </c>
      <c r="C5181" s="105">
        <v>13146712</v>
      </c>
      <c r="D5181" s="105">
        <v>26138592</v>
      </c>
      <c r="E5181" s="106">
        <f t="shared" si="560"/>
        <v>1.9882227586639154</v>
      </c>
      <c r="F5181" s="107">
        <f t="shared" si="561"/>
        <v>78</v>
      </c>
      <c r="G5181" s="107">
        <f>COUNTIF(Data_Eksportir!$H$2:$H$3401,A5181)</f>
        <v>0</v>
      </c>
      <c r="H5181" s="104" t="str">
        <f t="shared" si="562"/>
        <v>1 – 5</v>
      </c>
      <c r="I5181" s="104" t="str">
        <f t="shared" si="563"/>
        <v>Belum terwakili</v>
      </c>
      <c r="J5181" s="106">
        <f t="shared" si="564"/>
        <v>26138592.005181</v>
      </c>
      <c r="K5181" s="105">
        <f t="shared" si="565"/>
        <v>26138592</v>
      </c>
      <c r="L5181" s="106">
        <f t="shared" si="566"/>
        <v>26138592.005181</v>
      </c>
    </row>
    <row r="5182" spans="1:12" x14ac:dyDescent="0.3">
      <c r="A5182" s="104" t="s">
        <v>10734</v>
      </c>
      <c r="B5182" s="104" t="s">
        <v>10735</v>
      </c>
      <c r="C5182" s="105">
        <v>1097</v>
      </c>
      <c r="D5182" s="105">
        <v>1432</v>
      </c>
      <c r="E5182" s="106">
        <f t="shared" si="560"/>
        <v>1.3053783044667275</v>
      </c>
      <c r="F5182" s="107">
        <f t="shared" si="561"/>
        <v>78</v>
      </c>
      <c r="G5182" s="107">
        <f>COUNTIF(Data_Eksportir!$H$2:$H$3401,A5182)</f>
        <v>0</v>
      </c>
      <c r="H5182" s="104" t="str">
        <f t="shared" si="562"/>
        <v>1 – 5</v>
      </c>
      <c r="I5182" s="104" t="str">
        <f t="shared" si="563"/>
        <v>Di bawah ambang nilai</v>
      </c>
      <c r="J5182" s="106">
        <f t="shared" si="564"/>
        <v>1432.0051820000001</v>
      </c>
      <c r="K5182" s="105">
        <f t="shared" si="565"/>
        <v>0</v>
      </c>
      <c r="L5182" s="106">
        <f t="shared" si="566"/>
        <v>0</v>
      </c>
    </row>
    <row r="5183" spans="1:12" x14ac:dyDescent="0.3">
      <c r="A5183" s="104" t="s">
        <v>10736</v>
      </c>
      <c r="B5183" s="104" t="s">
        <v>10737</v>
      </c>
      <c r="C5183" s="105">
        <v>345319</v>
      </c>
      <c r="D5183" s="105">
        <v>5649167</v>
      </c>
      <c r="E5183" s="106">
        <f t="shared" si="560"/>
        <v>16.359270703320696</v>
      </c>
      <c r="F5183" s="107">
        <f t="shared" si="561"/>
        <v>78</v>
      </c>
      <c r="G5183" s="107">
        <f>COUNTIF(Data_Eksportir!$H$2:$H$3401,A5183)</f>
        <v>0</v>
      </c>
      <c r="H5183" s="104" t="str">
        <f t="shared" si="562"/>
        <v>5 – 20</v>
      </c>
      <c r="I5183" s="104" t="str">
        <f t="shared" si="563"/>
        <v>Di bawah ambang nilai</v>
      </c>
      <c r="J5183" s="106">
        <f t="shared" si="564"/>
        <v>5649167.0051830001</v>
      </c>
      <c r="K5183" s="105">
        <f t="shared" si="565"/>
        <v>0</v>
      </c>
      <c r="L5183" s="106">
        <f t="shared" si="566"/>
        <v>0</v>
      </c>
    </row>
    <row r="5184" spans="1:12" x14ac:dyDescent="0.3">
      <c r="A5184" s="104" t="s">
        <v>10738</v>
      </c>
      <c r="B5184" s="104" t="s">
        <v>10739</v>
      </c>
      <c r="C5184" s="105">
        <v>1467</v>
      </c>
      <c r="D5184" s="105">
        <v>2086</v>
      </c>
      <c r="E5184" s="106">
        <f t="shared" si="560"/>
        <v>1.421949556918882</v>
      </c>
      <c r="F5184" s="107">
        <f t="shared" si="561"/>
        <v>78</v>
      </c>
      <c r="G5184" s="107">
        <f>COUNTIF(Data_Eksportir!$H$2:$H$3401,A5184)</f>
        <v>0</v>
      </c>
      <c r="H5184" s="104" t="str">
        <f t="shared" si="562"/>
        <v>1 – 5</v>
      </c>
      <c r="I5184" s="104" t="str">
        <f t="shared" si="563"/>
        <v>Di bawah ambang nilai</v>
      </c>
      <c r="J5184" s="106">
        <f t="shared" si="564"/>
        <v>2086.0051840000001</v>
      </c>
      <c r="K5184" s="105">
        <f t="shared" si="565"/>
        <v>0</v>
      </c>
      <c r="L5184" s="106">
        <f t="shared" si="566"/>
        <v>0</v>
      </c>
    </row>
    <row r="5185" spans="1:12" x14ac:dyDescent="0.3">
      <c r="A5185" s="104" t="s">
        <v>10740</v>
      </c>
      <c r="B5185" s="104" t="s">
        <v>10741</v>
      </c>
      <c r="C5185" s="105">
        <v>92809</v>
      </c>
      <c r="D5185" s="105">
        <v>1278584</v>
      </c>
      <c r="E5185" s="106">
        <f t="shared" si="560"/>
        <v>13.776508743764074</v>
      </c>
      <c r="F5185" s="107">
        <f t="shared" si="561"/>
        <v>78</v>
      </c>
      <c r="G5185" s="107">
        <f>COUNTIF(Data_Eksportir!$H$2:$H$3401,A5185)</f>
        <v>0</v>
      </c>
      <c r="H5185" s="104" t="str">
        <f t="shared" si="562"/>
        <v>5 – 20</v>
      </c>
      <c r="I5185" s="104" t="str">
        <f t="shared" si="563"/>
        <v>Di bawah ambang nilai</v>
      </c>
      <c r="J5185" s="106">
        <f t="shared" si="564"/>
        <v>1278584.0051849999</v>
      </c>
      <c r="K5185" s="105">
        <f t="shared" si="565"/>
        <v>0</v>
      </c>
      <c r="L5185" s="106">
        <f t="shared" si="566"/>
        <v>0</v>
      </c>
    </row>
    <row r="5186" spans="1:12" x14ac:dyDescent="0.3">
      <c r="A5186" s="104" t="s">
        <v>10742</v>
      </c>
      <c r="B5186" s="104" t="s">
        <v>10743</v>
      </c>
      <c r="C5186" s="105">
        <v>3372</v>
      </c>
      <c r="D5186" s="105">
        <v>47065</v>
      </c>
      <c r="E5186" s="106">
        <f t="shared" ref="E5186:E5249" si="567">IF(AND(ISNUMBER(C5186),C5186&gt;0),D5186/C5186,"")</f>
        <v>13.957591933570582</v>
      </c>
      <c r="F5186" s="107">
        <f t="shared" ref="F5186:F5249" si="568">VALUE(LEFT(A5186,2))</f>
        <v>78</v>
      </c>
      <c r="G5186" s="107">
        <f>COUNTIF(Data_Eksportir!$H$2:$H$3401,A5186)</f>
        <v>0</v>
      </c>
      <c r="H5186" s="104" t="str">
        <f t="shared" ref="H5186:H5249" si="569">IF(E5186="","Tanpa data berat",IF(E5186&lt;1,"Di bawah 1",IF(E5186&lt;5,"1 – 5",IF(E5186&lt;20,"5 – 20",IF(E5186&lt;100,"20 – 100","100 ke atas")))))</f>
        <v>5 – 20</v>
      </c>
      <c r="I5186" s="104" t="str">
        <f t="shared" ref="I5186:I5249" si="570">IF(D5186&lt;p_nilai_besar,"Di bawah ambang nilai",IF(G5186=0,"Belum terwakili",IF(G5186&lt;=p_listing_rendah,"Keterwakilan rendah","Terwakili")))</f>
        <v>Di bawah ambang nilai</v>
      </c>
      <c r="J5186" s="106">
        <f t="shared" ref="J5186:J5249" si="571">D5186+ROW()/10^6</f>
        <v>47065.005186000002</v>
      </c>
      <c r="K5186" s="105">
        <f t="shared" ref="K5186:K5249" si="572">IF(D5186&gt;=p_nilai_besar,D5186/(1+G5186),0)</f>
        <v>0</v>
      </c>
      <c r="L5186" s="106">
        <f t="shared" ref="L5186:L5249" si="573">IF(K5186&gt;0,K5186+ROW()/10^6,0)</f>
        <v>0</v>
      </c>
    </row>
    <row r="5187" spans="1:12" x14ac:dyDescent="0.3">
      <c r="A5187" s="104" t="s">
        <v>10744</v>
      </c>
      <c r="B5187" s="104" t="s">
        <v>10745</v>
      </c>
      <c r="C5187" s="105">
        <v>1523710</v>
      </c>
      <c r="D5187" s="105">
        <v>3838920</v>
      </c>
      <c r="E5187" s="106">
        <f t="shared" si="567"/>
        <v>2.5194558019570654</v>
      </c>
      <c r="F5187" s="107">
        <f t="shared" si="568"/>
        <v>79</v>
      </c>
      <c r="G5187" s="107">
        <f>COUNTIF(Data_Eksportir!$H$2:$H$3401,A5187)</f>
        <v>0</v>
      </c>
      <c r="H5187" s="104" t="str">
        <f t="shared" si="569"/>
        <v>1 – 5</v>
      </c>
      <c r="I5187" s="104" t="str">
        <f t="shared" si="570"/>
        <v>Di bawah ambang nilai</v>
      </c>
      <c r="J5187" s="106">
        <f t="shared" si="571"/>
        <v>3838920.0051870001</v>
      </c>
      <c r="K5187" s="105">
        <f t="shared" si="572"/>
        <v>0</v>
      </c>
      <c r="L5187" s="106">
        <f t="shared" si="573"/>
        <v>0</v>
      </c>
    </row>
    <row r="5188" spans="1:12" x14ac:dyDescent="0.3">
      <c r="A5188" s="104" t="s">
        <v>10746</v>
      </c>
      <c r="B5188" s="104" t="s">
        <v>10747</v>
      </c>
      <c r="C5188" s="105">
        <v>1602398</v>
      </c>
      <c r="D5188" s="105">
        <v>3712691</v>
      </c>
      <c r="E5188" s="106">
        <f t="shared" si="567"/>
        <v>2.3169593322008639</v>
      </c>
      <c r="F5188" s="107">
        <f t="shared" si="568"/>
        <v>79</v>
      </c>
      <c r="G5188" s="107">
        <f>COUNTIF(Data_Eksportir!$H$2:$H$3401,A5188)</f>
        <v>0</v>
      </c>
      <c r="H5188" s="104" t="str">
        <f t="shared" si="569"/>
        <v>1 – 5</v>
      </c>
      <c r="I5188" s="104" t="str">
        <f t="shared" si="570"/>
        <v>Di bawah ambang nilai</v>
      </c>
      <c r="J5188" s="106">
        <f t="shared" si="571"/>
        <v>3712691.0051879999</v>
      </c>
      <c r="K5188" s="105">
        <f t="shared" si="572"/>
        <v>0</v>
      </c>
      <c r="L5188" s="106">
        <f t="shared" si="573"/>
        <v>0</v>
      </c>
    </row>
    <row r="5189" spans="1:12" x14ac:dyDescent="0.3">
      <c r="A5189" s="104" t="s">
        <v>10748</v>
      </c>
      <c r="B5189" s="104" t="s">
        <v>10749</v>
      </c>
      <c r="C5189" s="105">
        <v>5508810</v>
      </c>
      <c r="D5189" s="105">
        <v>11783867</v>
      </c>
      <c r="E5189" s="106">
        <f t="shared" si="567"/>
        <v>2.1390948317331691</v>
      </c>
      <c r="F5189" s="107">
        <f t="shared" si="568"/>
        <v>79</v>
      </c>
      <c r="G5189" s="107">
        <f>COUNTIF(Data_Eksportir!$H$2:$H$3401,A5189)</f>
        <v>0</v>
      </c>
      <c r="H5189" s="104" t="str">
        <f t="shared" si="569"/>
        <v>1 – 5</v>
      </c>
      <c r="I5189" s="104" t="str">
        <f t="shared" si="570"/>
        <v>Belum terwakili</v>
      </c>
      <c r="J5189" s="106">
        <f t="shared" si="571"/>
        <v>11783867.005189</v>
      </c>
      <c r="K5189" s="105">
        <f t="shared" si="572"/>
        <v>11783867</v>
      </c>
      <c r="L5189" s="106">
        <f t="shared" si="573"/>
        <v>11783867.005189</v>
      </c>
    </row>
    <row r="5190" spans="1:12" x14ac:dyDescent="0.3">
      <c r="A5190" s="104" t="s">
        <v>10750</v>
      </c>
      <c r="B5190" s="104" t="s">
        <v>10751</v>
      </c>
      <c r="C5190" s="105">
        <v>4889894</v>
      </c>
      <c r="D5190" s="105">
        <v>16426425</v>
      </c>
      <c r="E5190" s="106">
        <f t="shared" si="567"/>
        <v>3.359259934877934</v>
      </c>
      <c r="F5190" s="107">
        <f t="shared" si="568"/>
        <v>79</v>
      </c>
      <c r="G5190" s="107">
        <f>COUNTIF(Data_Eksportir!$H$2:$H$3401,A5190)</f>
        <v>0</v>
      </c>
      <c r="H5190" s="104" t="str">
        <f t="shared" si="569"/>
        <v>1 – 5</v>
      </c>
      <c r="I5190" s="104" t="str">
        <f t="shared" si="570"/>
        <v>Belum terwakili</v>
      </c>
      <c r="J5190" s="106">
        <f t="shared" si="571"/>
        <v>16426425.00519</v>
      </c>
      <c r="K5190" s="105">
        <f t="shared" si="572"/>
        <v>16426425</v>
      </c>
      <c r="L5190" s="106">
        <f t="shared" si="573"/>
        <v>16426425.00519</v>
      </c>
    </row>
    <row r="5191" spans="1:12" x14ac:dyDescent="0.3">
      <c r="A5191" s="104" t="s">
        <v>10752</v>
      </c>
      <c r="B5191" s="104" t="s">
        <v>10753</v>
      </c>
      <c r="C5191" s="105">
        <v>1297447</v>
      </c>
      <c r="D5191" s="105">
        <v>529864</v>
      </c>
      <c r="E5191" s="106">
        <f t="shared" si="567"/>
        <v>0.40838970686278514</v>
      </c>
      <c r="F5191" s="107">
        <f t="shared" si="568"/>
        <v>79</v>
      </c>
      <c r="G5191" s="107">
        <f>COUNTIF(Data_Eksportir!$H$2:$H$3401,A5191)</f>
        <v>0</v>
      </c>
      <c r="H5191" s="104" t="str">
        <f t="shared" si="569"/>
        <v>Di bawah 1</v>
      </c>
      <c r="I5191" s="104" t="str">
        <f t="shared" si="570"/>
        <v>Di bawah ambang nilai</v>
      </c>
      <c r="J5191" s="106">
        <f t="shared" si="571"/>
        <v>529864.00519099995</v>
      </c>
      <c r="K5191" s="105">
        <f t="shared" si="572"/>
        <v>0</v>
      </c>
      <c r="L5191" s="106">
        <f t="shared" si="573"/>
        <v>0</v>
      </c>
    </row>
    <row r="5192" spans="1:12" x14ac:dyDescent="0.3">
      <c r="A5192" s="104" t="s">
        <v>10754</v>
      </c>
      <c r="B5192" s="104" t="s">
        <v>10755</v>
      </c>
      <c r="C5192" s="105">
        <v>96842</v>
      </c>
      <c r="D5192" s="105">
        <v>225329</v>
      </c>
      <c r="E5192" s="106">
        <f t="shared" si="567"/>
        <v>2.3267693769232358</v>
      </c>
      <c r="F5192" s="107">
        <f t="shared" si="568"/>
        <v>79</v>
      </c>
      <c r="G5192" s="107">
        <f>COUNTIF(Data_Eksportir!$H$2:$H$3401,A5192)</f>
        <v>0</v>
      </c>
      <c r="H5192" s="104" t="str">
        <f t="shared" si="569"/>
        <v>1 – 5</v>
      </c>
      <c r="I5192" s="104" t="str">
        <f t="shared" si="570"/>
        <v>Di bawah ambang nilai</v>
      </c>
      <c r="J5192" s="106">
        <f t="shared" si="571"/>
        <v>225329.00519200001</v>
      </c>
      <c r="K5192" s="105">
        <f t="shared" si="572"/>
        <v>0</v>
      </c>
      <c r="L5192" s="106">
        <f t="shared" si="573"/>
        <v>0</v>
      </c>
    </row>
    <row r="5193" spans="1:12" x14ac:dyDescent="0.3">
      <c r="A5193" s="104" t="s">
        <v>10756</v>
      </c>
      <c r="B5193" s="104" t="s">
        <v>10757</v>
      </c>
      <c r="C5193" s="105">
        <v>916</v>
      </c>
      <c r="D5193" s="105">
        <v>1734</v>
      </c>
      <c r="E5193" s="106">
        <f t="shared" si="567"/>
        <v>1.8930131004366813</v>
      </c>
      <c r="F5193" s="107">
        <f t="shared" si="568"/>
        <v>79</v>
      </c>
      <c r="G5193" s="107">
        <f>COUNTIF(Data_Eksportir!$H$2:$H$3401,A5193)</f>
        <v>0</v>
      </c>
      <c r="H5193" s="104" t="str">
        <f t="shared" si="569"/>
        <v>1 – 5</v>
      </c>
      <c r="I5193" s="104" t="str">
        <f t="shared" si="570"/>
        <v>Di bawah ambang nilai</v>
      </c>
      <c r="J5193" s="106">
        <f t="shared" si="571"/>
        <v>1734.005193</v>
      </c>
      <c r="K5193" s="105">
        <f t="shared" si="572"/>
        <v>0</v>
      </c>
      <c r="L5193" s="106">
        <f t="shared" si="573"/>
        <v>0</v>
      </c>
    </row>
    <row r="5194" spans="1:12" x14ac:dyDescent="0.3">
      <c r="A5194" s="104" t="s">
        <v>10758</v>
      </c>
      <c r="B5194" s="104" t="s">
        <v>10759</v>
      </c>
      <c r="C5194" s="105">
        <v>23745</v>
      </c>
      <c r="D5194" s="105">
        <v>29076</v>
      </c>
      <c r="E5194" s="106">
        <f t="shared" si="567"/>
        <v>1.2245104232469994</v>
      </c>
      <c r="F5194" s="107">
        <f t="shared" si="568"/>
        <v>79</v>
      </c>
      <c r="G5194" s="107">
        <f>COUNTIF(Data_Eksportir!$H$2:$H$3401,A5194)</f>
        <v>0</v>
      </c>
      <c r="H5194" s="104" t="str">
        <f t="shared" si="569"/>
        <v>1 – 5</v>
      </c>
      <c r="I5194" s="104" t="str">
        <f t="shared" si="570"/>
        <v>Di bawah ambang nilai</v>
      </c>
      <c r="J5194" s="106">
        <f t="shared" si="571"/>
        <v>29076.005194000001</v>
      </c>
      <c r="K5194" s="105">
        <f t="shared" si="572"/>
        <v>0</v>
      </c>
      <c r="L5194" s="106">
        <f t="shared" si="573"/>
        <v>0</v>
      </c>
    </row>
    <row r="5195" spans="1:12" x14ac:dyDescent="0.3">
      <c r="A5195" s="104" t="s">
        <v>10760</v>
      </c>
      <c r="B5195" s="104" t="s">
        <v>10761</v>
      </c>
      <c r="C5195" s="105">
        <v>138015</v>
      </c>
      <c r="D5195" s="105">
        <v>79509</v>
      </c>
      <c r="E5195" s="106">
        <f t="shared" si="567"/>
        <v>0.5760895554830997</v>
      </c>
      <c r="F5195" s="107">
        <f t="shared" si="568"/>
        <v>79</v>
      </c>
      <c r="G5195" s="107">
        <f>COUNTIF(Data_Eksportir!$H$2:$H$3401,A5195)</f>
        <v>0</v>
      </c>
      <c r="H5195" s="104" t="str">
        <f t="shared" si="569"/>
        <v>Di bawah 1</v>
      </c>
      <c r="I5195" s="104" t="str">
        <f t="shared" si="570"/>
        <v>Di bawah ambang nilai</v>
      </c>
      <c r="J5195" s="106">
        <f t="shared" si="571"/>
        <v>79509.005195000005</v>
      </c>
      <c r="K5195" s="105">
        <f t="shared" si="572"/>
        <v>0</v>
      </c>
      <c r="L5195" s="106">
        <f t="shared" si="573"/>
        <v>0</v>
      </c>
    </row>
    <row r="5196" spans="1:12" x14ac:dyDescent="0.3">
      <c r="A5196" s="104" t="s">
        <v>10762</v>
      </c>
      <c r="B5196" s="104" t="s">
        <v>10763</v>
      </c>
      <c r="C5196" s="105">
        <v>2933</v>
      </c>
      <c r="D5196" s="105">
        <v>3711</v>
      </c>
      <c r="E5196" s="106">
        <f t="shared" si="567"/>
        <v>1.2652574156154108</v>
      </c>
      <c r="F5196" s="107">
        <f t="shared" si="568"/>
        <v>79</v>
      </c>
      <c r="G5196" s="107">
        <f>COUNTIF(Data_Eksportir!$H$2:$H$3401,A5196)</f>
        <v>0</v>
      </c>
      <c r="H5196" s="104" t="str">
        <f t="shared" si="569"/>
        <v>1 – 5</v>
      </c>
      <c r="I5196" s="104" t="str">
        <f t="shared" si="570"/>
        <v>Di bawah ambang nilai</v>
      </c>
      <c r="J5196" s="106">
        <f t="shared" si="571"/>
        <v>3711.0051960000001</v>
      </c>
      <c r="K5196" s="105">
        <f t="shared" si="572"/>
        <v>0</v>
      </c>
      <c r="L5196" s="106">
        <f t="shared" si="573"/>
        <v>0</v>
      </c>
    </row>
    <row r="5197" spans="1:12" x14ac:dyDescent="0.3">
      <c r="A5197" s="104" t="s">
        <v>10764</v>
      </c>
      <c r="B5197" s="104" t="s">
        <v>10765</v>
      </c>
      <c r="C5197" s="105">
        <v>3594</v>
      </c>
      <c r="D5197" s="105">
        <v>11930</v>
      </c>
      <c r="E5197" s="106">
        <f t="shared" si="567"/>
        <v>3.3194212576516415</v>
      </c>
      <c r="F5197" s="107">
        <f t="shared" si="568"/>
        <v>79</v>
      </c>
      <c r="G5197" s="107">
        <f>COUNTIF(Data_Eksportir!$H$2:$H$3401,A5197)</f>
        <v>0</v>
      </c>
      <c r="H5197" s="104" t="str">
        <f t="shared" si="569"/>
        <v>1 – 5</v>
      </c>
      <c r="I5197" s="104" t="str">
        <f t="shared" si="570"/>
        <v>Di bawah ambang nilai</v>
      </c>
      <c r="J5197" s="106">
        <f t="shared" si="571"/>
        <v>11930.005197</v>
      </c>
      <c r="K5197" s="105">
        <f t="shared" si="572"/>
        <v>0</v>
      </c>
      <c r="L5197" s="106">
        <f t="shared" si="573"/>
        <v>0</v>
      </c>
    </row>
    <row r="5198" spans="1:12" x14ac:dyDescent="0.3">
      <c r="A5198" s="104" t="s">
        <v>10766</v>
      </c>
      <c r="B5198" s="104" t="s">
        <v>10767</v>
      </c>
      <c r="C5198" s="105">
        <v>2524</v>
      </c>
      <c r="D5198" s="105">
        <v>12805</v>
      </c>
      <c r="E5198" s="106">
        <f t="shared" si="567"/>
        <v>5.0732963549920758</v>
      </c>
      <c r="F5198" s="107">
        <f t="shared" si="568"/>
        <v>79</v>
      </c>
      <c r="G5198" s="107">
        <f>COUNTIF(Data_Eksportir!$H$2:$H$3401,A5198)</f>
        <v>0</v>
      </c>
      <c r="H5198" s="104" t="str">
        <f t="shared" si="569"/>
        <v>5 – 20</v>
      </c>
      <c r="I5198" s="104" t="str">
        <f t="shared" si="570"/>
        <v>Di bawah ambang nilai</v>
      </c>
      <c r="J5198" s="106">
        <f t="shared" si="571"/>
        <v>12805.005198000001</v>
      </c>
      <c r="K5198" s="105">
        <f t="shared" si="572"/>
        <v>0</v>
      </c>
      <c r="L5198" s="106">
        <f t="shared" si="573"/>
        <v>0</v>
      </c>
    </row>
    <row r="5199" spans="1:12" x14ac:dyDescent="0.3">
      <c r="A5199" s="104" t="s">
        <v>10768</v>
      </c>
      <c r="B5199" s="104" t="s">
        <v>10769</v>
      </c>
      <c r="C5199" s="105">
        <v>1651329</v>
      </c>
      <c r="D5199" s="105">
        <v>1725643</v>
      </c>
      <c r="E5199" s="106">
        <f t="shared" si="567"/>
        <v>1.0450025403780834</v>
      </c>
      <c r="F5199" s="107">
        <f t="shared" si="568"/>
        <v>79</v>
      </c>
      <c r="G5199" s="107">
        <f>COUNTIF(Data_Eksportir!$H$2:$H$3401,A5199)</f>
        <v>0</v>
      </c>
      <c r="H5199" s="104" t="str">
        <f t="shared" si="569"/>
        <v>1 – 5</v>
      </c>
      <c r="I5199" s="104" t="str">
        <f t="shared" si="570"/>
        <v>Di bawah ambang nilai</v>
      </c>
      <c r="J5199" s="106">
        <f t="shared" si="571"/>
        <v>1725643.005199</v>
      </c>
      <c r="K5199" s="105">
        <f t="shared" si="572"/>
        <v>0</v>
      </c>
      <c r="L5199" s="106">
        <f t="shared" si="573"/>
        <v>0</v>
      </c>
    </row>
    <row r="5200" spans="1:12" x14ac:dyDescent="0.3">
      <c r="A5200" s="104" t="s">
        <v>10770</v>
      </c>
      <c r="B5200" s="104" t="s">
        <v>10771</v>
      </c>
      <c r="C5200" s="105">
        <v>47495895</v>
      </c>
      <c r="D5200" s="105">
        <v>1570438611</v>
      </c>
      <c r="E5200" s="106">
        <f t="shared" si="567"/>
        <v>33.064722982901998</v>
      </c>
      <c r="F5200" s="107">
        <f t="shared" si="568"/>
        <v>80</v>
      </c>
      <c r="G5200" s="107">
        <f>COUNTIF(Data_Eksportir!$H$2:$H$3401,A5200)</f>
        <v>0</v>
      </c>
      <c r="H5200" s="104" t="str">
        <f t="shared" si="569"/>
        <v>20 – 100</v>
      </c>
      <c r="I5200" s="104" t="str">
        <f t="shared" si="570"/>
        <v>Belum terwakili</v>
      </c>
      <c r="J5200" s="106">
        <f t="shared" si="571"/>
        <v>1570438611.0051999</v>
      </c>
      <c r="K5200" s="105">
        <f t="shared" si="572"/>
        <v>1570438611</v>
      </c>
      <c r="L5200" s="106">
        <f t="shared" si="573"/>
        <v>1570438611.0051999</v>
      </c>
    </row>
    <row r="5201" spans="1:12" x14ac:dyDescent="0.3">
      <c r="A5201" s="104" t="s">
        <v>10772</v>
      </c>
      <c r="B5201" s="104" t="s">
        <v>10773</v>
      </c>
      <c r="C5201" s="105">
        <v>545195</v>
      </c>
      <c r="D5201" s="105">
        <v>14605333</v>
      </c>
      <c r="E5201" s="106">
        <f t="shared" si="567"/>
        <v>26.789191023395301</v>
      </c>
      <c r="F5201" s="107">
        <f t="shared" si="568"/>
        <v>80</v>
      </c>
      <c r="G5201" s="107">
        <f>COUNTIF(Data_Eksportir!$H$2:$H$3401,A5201)</f>
        <v>0</v>
      </c>
      <c r="H5201" s="104" t="str">
        <f t="shared" si="569"/>
        <v>20 – 100</v>
      </c>
      <c r="I5201" s="104" t="str">
        <f t="shared" si="570"/>
        <v>Belum terwakili</v>
      </c>
      <c r="J5201" s="106">
        <f t="shared" si="571"/>
        <v>14605333.005201001</v>
      </c>
      <c r="K5201" s="105">
        <f t="shared" si="572"/>
        <v>14605333</v>
      </c>
      <c r="L5201" s="106">
        <f t="shared" si="573"/>
        <v>14605333.005201001</v>
      </c>
    </row>
    <row r="5202" spans="1:12" x14ac:dyDescent="0.3">
      <c r="A5202" s="104" t="s">
        <v>10774</v>
      </c>
      <c r="B5202" s="104" t="s">
        <v>10775</v>
      </c>
      <c r="C5202" s="105">
        <v>3008</v>
      </c>
      <c r="D5202" s="105">
        <v>23905</v>
      </c>
      <c r="E5202" s="106">
        <f t="shared" si="567"/>
        <v>7.9471409574468082</v>
      </c>
      <c r="F5202" s="107">
        <f t="shared" si="568"/>
        <v>81</v>
      </c>
      <c r="G5202" s="107">
        <f>COUNTIF(Data_Eksportir!$H$2:$H$3401,A5202)</f>
        <v>0</v>
      </c>
      <c r="H5202" s="104" t="str">
        <f t="shared" si="569"/>
        <v>5 – 20</v>
      </c>
      <c r="I5202" s="104" t="str">
        <f t="shared" si="570"/>
        <v>Di bawah ambang nilai</v>
      </c>
      <c r="J5202" s="106">
        <f t="shared" si="571"/>
        <v>23905.005202</v>
      </c>
      <c r="K5202" s="105">
        <f t="shared" si="572"/>
        <v>0</v>
      </c>
      <c r="L5202" s="106">
        <f t="shared" si="573"/>
        <v>0</v>
      </c>
    </row>
    <row r="5203" spans="1:12" x14ac:dyDescent="0.3">
      <c r="A5203" s="104" t="s">
        <v>10776</v>
      </c>
      <c r="B5203" s="104" t="s">
        <v>10777</v>
      </c>
      <c r="C5203" s="105">
        <v>168211</v>
      </c>
      <c r="D5203" s="105">
        <v>4040207</v>
      </c>
      <c r="E5203" s="106">
        <f t="shared" si="567"/>
        <v>24.018684866031354</v>
      </c>
      <c r="F5203" s="107">
        <f t="shared" si="568"/>
        <v>81</v>
      </c>
      <c r="G5203" s="107">
        <f>COUNTIF(Data_Eksportir!$H$2:$H$3401,A5203)</f>
        <v>0</v>
      </c>
      <c r="H5203" s="104" t="str">
        <f t="shared" si="569"/>
        <v>20 – 100</v>
      </c>
      <c r="I5203" s="104" t="str">
        <f t="shared" si="570"/>
        <v>Di bawah ambang nilai</v>
      </c>
      <c r="J5203" s="106">
        <f t="shared" si="571"/>
        <v>4040207.0052029998</v>
      </c>
      <c r="K5203" s="105">
        <f t="shared" si="572"/>
        <v>0</v>
      </c>
      <c r="L5203" s="106">
        <f t="shared" si="573"/>
        <v>0</v>
      </c>
    </row>
    <row r="5204" spans="1:12" x14ac:dyDescent="0.3">
      <c r="A5204" s="104" t="s">
        <v>10778</v>
      </c>
      <c r="B5204" s="104" t="s">
        <v>10779</v>
      </c>
      <c r="C5204" s="105">
        <v>598</v>
      </c>
      <c r="D5204" s="105">
        <v>14933</v>
      </c>
      <c r="E5204" s="106">
        <f t="shared" si="567"/>
        <v>24.971571906354516</v>
      </c>
      <c r="F5204" s="107">
        <f t="shared" si="568"/>
        <v>81</v>
      </c>
      <c r="G5204" s="107">
        <f>COUNTIF(Data_Eksportir!$H$2:$H$3401,A5204)</f>
        <v>0</v>
      </c>
      <c r="H5204" s="104" t="str">
        <f t="shared" si="569"/>
        <v>20 – 100</v>
      </c>
      <c r="I5204" s="104" t="str">
        <f t="shared" si="570"/>
        <v>Di bawah ambang nilai</v>
      </c>
      <c r="J5204" s="106">
        <f t="shared" si="571"/>
        <v>14933.005203999999</v>
      </c>
      <c r="K5204" s="105">
        <f t="shared" si="572"/>
        <v>0</v>
      </c>
      <c r="L5204" s="106">
        <f t="shared" si="573"/>
        <v>0</v>
      </c>
    </row>
    <row r="5205" spans="1:12" x14ac:dyDescent="0.3">
      <c r="A5205" s="104" t="s">
        <v>10780</v>
      </c>
      <c r="B5205" s="104" t="s">
        <v>10781</v>
      </c>
      <c r="C5205" s="105">
        <v>2013</v>
      </c>
      <c r="D5205" s="105">
        <v>6600</v>
      </c>
      <c r="E5205" s="106">
        <f t="shared" si="567"/>
        <v>3.278688524590164</v>
      </c>
      <c r="F5205" s="107">
        <f t="shared" si="568"/>
        <v>81</v>
      </c>
      <c r="G5205" s="107">
        <f>COUNTIF(Data_Eksportir!$H$2:$H$3401,A5205)</f>
        <v>0</v>
      </c>
      <c r="H5205" s="104" t="str">
        <f t="shared" si="569"/>
        <v>1 – 5</v>
      </c>
      <c r="I5205" s="104" t="str">
        <f t="shared" si="570"/>
        <v>Di bawah ambang nilai</v>
      </c>
      <c r="J5205" s="106">
        <f t="shared" si="571"/>
        <v>6600.0052050000004</v>
      </c>
      <c r="K5205" s="105">
        <f t="shared" si="572"/>
        <v>0</v>
      </c>
      <c r="L5205" s="106">
        <f t="shared" si="573"/>
        <v>0</v>
      </c>
    </row>
    <row r="5206" spans="1:12" x14ac:dyDescent="0.3">
      <c r="A5206" s="104" t="s">
        <v>10782</v>
      </c>
      <c r="B5206" s="104" t="s">
        <v>10783</v>
      </c>
      <c r="C5206" s="105">
        <v>2500</v>
      </c>
      <c r="D5206" s="105">
        <v>2250</v>
      </c>
      <c r="E5206" s="106">
        <f t="shared" si="567"/>
        <v>0.9</v>
      </c>
      <c r="F5206" s="107">
        <f t="shared" si="568"/>
        <v>81</v>
      </c>
      <c r="G5206" s="107">
        <f>COUNTIF(Data_Eksportir!$H$2:$H$3401,A5206)</f>
        <v>0</v>
      </c>
      <c r="H5206" s="104" t="str">
        <f t="shared" si="569"/>
        <v>Di bawah 1</v>
      </c>
      <c r="I5206" s="104" t="str">
        <f t="shared" si="570"/>
        <v>Di bawah ambang nilai</v>
      </c>
      <c r="J5206" s="106">
        <f t="shared" si="571"/>
        <v>2250.0052059999998</v>
      </c>
      <c r="K5206" s="105">
        <f t="shared" si="572"/>
        <v>0</v>
      </c>
      <c r="L5206" s="106">
        <f t="shared" si="573"/>
        <v>0</v>
      </c>
    </row>
    <row r="5207" spans="1:12" x14ac:dyDescent="0.3">
      <c r="A5207" s="104" t="s">
        <v>10784</v>
      </c>
      <c r="B5207" s="104" t="s">
        <v>10785</v>
      </c>
      <c r="C5207" s="105">
        <v>1000</v>
      </c>
      <c r="D5207" s="105">
        <v>70704</v>
      </c>
      <c r="E5207" s="106">
        <f t="shared" si="567"/>
        <v>70.703999999999994</v>
      </c>
      <c r="F5207" s="107">
        <f t="shared" si="568"/>
        <v>81</v>
      </c>
      <c r="G5207" s="107">
        <f>COUNTIF(Data_Eksportir!$H$2:$H$3401,A5207)</f>
        <v>0</v>
      </c>
      <c r="H5207" s="104" t="str">
        <f t="shared" si="569"/>
        <v>20 – 100</v>
      </c>
      <c r="I5207" s="104" t="str">
        <f t="shared" si="570"/>
        <v>Di bawah ambang nilai</v>
      </c>
      <c r="J5207" s="106">
        <f t="shared" si="571"/>
        <v>70704.005206999995</v>
      </c>
      <c r="K5207" s="105">
        <f t="shared" si="572"/>
        <v>0</v>
      </c>
      <c r="L5207" s="106">
        <f t="shared" si="573"/>
        <v>0</v>
      </c>
    </row>
    <row r="5208" spans="1:12" x14ac:dyDescent="0.3">
      <c r="A5208" s="104" t="s">
        <v>10786</v>
      </c>
      <c r="B5208" s="104" t="s">
        <v>10787</v>
      </c>
      <c r="C5208" s="105">
        <v>2</v>
      </c>
      <c r="D5208" s="105">
        <v>933</v>
      </c>
      <c r="E5208" s="106">
        <f t="shared" si="567"/>
        <v>466.5</v>
      </c>
      <c r="F5208" s="107">
        <f t="shared" si="568"/>
        <v>81</v>
      </c>
      <c r="G5208" s="107">
        <f>COUNTIF(Data_Eksportir!$H$2:$H$3401,A5208)</f>
        <v>0</v>
      </c>
      <c r="H5208" s="104" t="str">
        <f t="shared" si="569"/>
        <v>100 ke atas</v>
      </c>
      <c r="I5208" s="104" t="str">
        <f t="shared" si="570"/>
        <v>Di bawah ambang nilai</v>
      </c>
      <c r="J5208" s="106">
        <f t="shared" si="571"/>
        <v>933.00520800000004</v>
      </c>
      <c r="K5208" s="105">
        <f t="shared" si="572"/>
        <v>0</v>
      </c>
      <c r="L5208" s="106">
        <f t="shared" si="573"/>
        <v>0</v>
      </c>
    </row>
    <row r="5209" spans="1:12" x14ac:dyDescent="0.3">
      <c r="A5209" s="104" t="s">
        <v>10788</v>
      </c>
      <c r="B5209" s="104" t="s">
        <v>10789</v>
      </c>
      <c r="C5209" s="105">
        <v>37511</v>
      </c>
      <c r="D5209" s="105">
        <v>2902200</v>
      </c>
      <c r="E5209" s="106">
        <f t="shared" si="567"/>
        <v>77.369305003865534</v>
      </c>
      <c r="F5209" s="107">
        <f t="shared" si="568"/>
        <v>81</v>
      </c>
      <c r="G5209" s="107">
        <f>COUNTIF(Data_Eksportir!$H$2:$H$3401,A5209)</f>
        <v>0</v>
      </c>
      <c r="H5209" s="104" t="str">
        <f t="shared" si="569"/>
        <v>20 – 100</v>
      </c>
      <c r="I5209" s="104" t="str">
        <f t="shared" si="570"/>
        <v>Di bawah ambang nilai</v>
      </c>
      <c r="J5209" s="106">
        <f t="shared" si="571"/>
        <v>2902200.0052089998</v>
      </c>
      <c r="K5209" s="105">
        <f t="shared" si="572"/>
        <v>0</v>
      </c>
      <c r="L5209" s="106">
        <f t="shared" si="573"/>
        <v>0</v>
      </c>
    </row>
    <row r="5210" spans="1:12" x14ac:dyDescent="0.3">
      <c r="A5210" s="104" t="s">
        <v>10790</v>
      </c>
      <c r="B5210" s="104" t="s">
        <v>10791</v>
      </c>
      <c r="C5210" s="105">
        <v>0</v>
      </c>
      <c r="D5210" s="105">
        <v>540</v>
      </c>
      <c r="E5210" s="106" t="str">
        <f t="shared" si="567"/>
        <v/>
      </c>
      <c r="F5210" s="107">
        <f t="shared" si="568"/>
        <v>81</v>
      </c>
      <c r="G5210" s="107">
        <f>COUNTIF(Data_Eksportir!$H$2:$H$3401,A5210)</f>
        <v>0</v>
      </c>
      <c r="H5210" s="104" t="str">
        <f t="shared" si="569"/>
        <v>Tanpa data berat</v>
      </c>
      <c r="I5210" s="104" t="str">
        <f t="shared" si="570"/>
        <v>Di bawah ambang nilai</v>
      </c>
      <c r="J5210" s="106">
        <f t="shared" si="571"/>
        <v>540.00521000000003</v>
      </c>
      <c r="K5210" s="105">
        <f t="shared" si="572"/>
        <v>0</v>
      </c>
      <c r="L5210" s="106">
        <f t="shared" si="573"/>
        <v>0</v>
      </c>
    </row>
    <row r="5211" spans="1:12" x14ac:dyDescent="0.3">
      <c r="A5211" s="104" t="s">
        <v>10792</v>
      </c>
      <c r="B5211" s="104" t="s">
        <v>10793</v>
      </c>
      <c r="C5211" s="105">
        <v>0</v>
      </c>
      <c r="D5211" s="105">
        <v>3</v>
      </c>
      <c r="E5211" s="106" t="str">
        <f t="shared" si="567"/>
        <v/>
      </c>
      <c r="F5211" s="107">
        <f t="shared" si="568"/>
        <v>81</v>
      </c>
      <c r="G5211" s="107">
        <f>COUNTIF(Data_Eksportir!$H$2:$H$3401,A5211)</f>
        <v>0</v>
      </c>
      <c r="H5211" s="104" t="str">
        <f t="shared" si="569"/>
        <v>Tanpa data berat</v>
      </c>
      <c r="I5211" s="104" t="str">
        <f t="shared" si="570"/>
        <v>Di bawah ambang nilai</v>
      </c>
      <c r="J5211" s="106">
        <f t="shared" si="571"/>
        <v>3.0052110000000001</v>
      </c>
      <c r="K5211" s="105">
        <f t="shared" si="572"/>
        <v>0</v>
      </c>
      <c r="L5211" s="106">
        <f t="shared" si="573"/>
        <v>0</v>
      </c>
    </row>
    <row r="5212" spans="1:12" x14ac:dyDescent="0.3">
      <c r="A5212" s="104" t="s">
        <v>10794</v>
      </c>
      <c r="B5212" s="104" t="s">
        <v>10795</v>
      </c>
      <c r="C5212" s="105">
        <v>275000</v>
      </c>
      <c r="D5212" s="105">
        <v>440154</v>
      </c>
      <c r="E5212" s="106">
        <f t="shared" si="567"/>
        <v>1.60056</v>
      </c>
      <c r="F5212" s="107">
        <f t="shared" si="568"/>
        <v>81</v>
      </c>
      <c r="G5212" s="107">
        <f>COUNTIF(Data_Eksportir!$H$2:$H$3401,A5212)</f>
        <v>0</v>
      </c>
      <c r="H5212" s="104" t="str">
        <f t="shared" si="569"/>
        <v>1 – 5</v>
      </c>
      <c r="I5212" s="104" t="str">
        <f t="shared" si="570"/>
        <v>Di bawah ambang nilai</v>
      </c>
      <c r="J5212" s="106">
        <f t="shared" si="571"/>
        <v>440154.00521199999</v>
      </c>
      <c r="K5212" s="105">
        <f t="shared" si="572"/>
        <v>0</v>
      </c>
      <c r="L5212" s="106">
        <f t="shared" si="573"/>
        <v>0</v>
      </c>
    </row>
    <row r="5213" spans="1:12" x14ac:dyDescent="0.3">
      <c r="A5213" s="104" t="s">
        <v>10796</v>
      </c>
      <c r="B5213" s="104" t="s">
        <v>10797</v>
      </c>
      <c r="C5213" s="105">
        <v>30</v>
      </c>
      <c r="D5213" s="105">
        <v>73</v>
      </c>
      <c r="E5213" s="106">
        <f t="shared" si="567"/>
        <v>2.4333333333333331</v>
      </c>
      <c r="F5213" s="107">
        <f t="shared" si="568"/>
        <v>81</v>
      </c>
      <c r="G5213" s="107">
        <f>COUNTIF(Data_Eksportir!$H$2:$H$3401,A5213)</f>
        <v>0</v>
      </c>
      <c r="H5213" s="104" t="str">
        <f t="shared" si="569"/>
        <v>1 – 5</v>
      </c>
      <c r="I5213" s="104" t="str">
        <f t="shared" si="570"/>
        <v>Di bawah ambang nilai</v>
      </c>
      <c r="J5213" s="106">
        <f t="shared" si="571"/>
        <v>73.005212999999998</v>
      </c>
      <c r="K5213" s="105">
        <f t="shared" si="572"/>
        <v>0</v>
      </c>
      <c r="L5213" s="106">
        <f t="shared" si="573"/>
        <v>0</v>
      </c>
    </row>
    <row r="5214" spans="1:12" x14ac:dyDescent="0.3">
      <c r="A5214" s="104" t="s">
        <v>10798</v>
      </c>
      <c r="B5214" s="104" t="s">
        <v>10799</v>
      </c>
      <c r="C5214" s="105">
        <v>60</v>
      </c>
      <c r="D5214" s="105">
        <v>1158</v>
      </c>
      <c r="E5214" s="106">
        <f t="shared" si="567"/>
        <v>19.3</v>
      </c>
      <c r="F5214" s="107">
        <f t="shared" si="568"/>
        <v>81</v>
      </c>
      <c r="G5214" s="107">
        <f>COUNTIF(Data_Eksportir!$H$2:$H$3401,A5214)</f>
        <v>0</v>
      </c>
      <c r="H5214" s="104" t="str">
        <f t="shared" si="569"/>
        <v>5 – 20</v>
      </c>
      <c r="I5214" s="104" t="str">
        <f t="shared" si="570"/>
        <v>Di bawah ambang nilai</v>
      </c>
      <c r="J5214" s="106">
        <f t="shared" si="571"/>
        <v>1158.005214</v>
      </c>
      <c r="K5214" s="105">
        <f t="shared" si="572"/>
        <v>0</v>
      </c>
      <c r="L5214" s="106">
        <f t="shared" si="573"/>
        <v>0</v>
      </c>
    </row>
    <row r="5215" spans="1:12" x14ac:dyDescent="0.3">
      <c r="A5215" s="104" t="s">
        <v>10800</v>
      </c>
      <c r="B5215" s="104" t="s">
        <v>10801</v>
      </c>
      <c r="C5215" s="105">
        <v>4452200</v>
      </c>
      <c r="D5215" s="105">
        <v>131250757</v>
      </c>
      <c r="E5215" s="106">
        <f t="shared" si="567"/>
        <v>29.479977763802165</v>
      </c>
      <c r="F5215" s="107">
        <f t="shared" si="568"/>
        <v>81</v>
      </c>
      <c r="G5215" s="107">
        <f>COUNTIF(Data_Eksportir!$H$2:$H$3401,A5215)</f>
        <v>0</v>
      </c>
      <c r="H5215" s="104" t="str">
        <f t="shared" si="569"/>
        <v>20 – 100</v>
      </c>
      <c r="I5215" s="104" t="str">
        <f t="shared" si="570"/>
        <v>Belum terwakili</v>
      </c>
      <c r="J5215" s="106">
        <f t="shared" si="571"/>
        <v>131250757.005215</v>
      </c>
      <c r="K5215" s="105">
        <f t="shared" si="572"/>
        <v>131250757</v>
      </c>
      <c r="L5215" s="106">
        <f t="shared" si="573"/>
        <v>131250757.005215</v>
      </c>
    </row>
    <row r="5216" spans="1:12" x14ac:dyDescent="0.3">
      <c r="A5216" s="104" t="s">
        <v>10802</v>
      </c>
      <c r="B5216" s="104" t="s">
        <v>10803</v>
      </c>
      <c r="C5216" s="105">
        <v>820000</v>
      </c>
      <c r="D5216" s="105">
        <v>24168455</v>
      </c>
      <c r="E5216" s="106">
        <f t="shared" si="567"/>
        <v>29.473725609756098</v>
      </c>
      <c r="F5216" s="107">
        <f t="shared" si="568"/>
        <v>81</v>
      </c>
      <c r="G5216" s="107">
        <f>COUNTIF(Data_Eksportir!$H$2:$H$3401,A5216)</f>
        <v>0</v>
      </c>
      <c r="H5216" s="104" t="str">
        <f t="shared" si="569"/>
        <v>20 – 100</v>
      </c>
      <c r="I5216" s="104" t="str">
        <f t="shared" si="570"/>
        <v>Belum terwakili</v>
      </c>
      <c r="J5216" s="106">
        <f t="shared" si="571"/>
        <v>24168455.005215999</v>
      </c>
      <c r="K5216" s="105">
        <f t="shared" si="572"/>
        <v>24168455</v>
      </c>
      <c r="L5216" s="106">
        <f t="shared" si="573"/>
        <v>24168455.005215999</v>
      </c>
    </row>
    <row r="5217" spans="1:12" x14ac:dyDescent="0.3">
      <c r="A5217" s="104" t="s">
        <v>10804</v>
      </c>
      <c r="B5217" s="104" t="s">
        <v>10805</v>
      </c>
      <c r="C5217" s="105">
        <v>1651</v>
      </c>
      <c r="D5217" s="105">
        <v>19644</v>
      </c>
      <c r="E5217" s="106">
        <f t="shared" si="567"/>
        <v>11.89824348879467</v>
      </c>
      <c r="F5217" s="107">
        <f t="shared" si="568"/>
        <v>81</v>
      </c>
      <c r="G5217" s="107">
        <f>COUNTIF(Data_Eksportir!$H$2:$H$3401,A5217)</f>
        <v>0</v>
      </c>
      <c r="H5217" s="104" t="str">
        <f t="shared" si="569"/>
        <v>5 – 20</v>
      </c>
      <c r="I5217" s="104" t="str">
        <f t="shared" si="570"/>
        <v>Di bawah ambang nilai</v>
      </c>
      <c r="J5217" s="106">
        <f t="shared" si="571"/>
        <v>19644.005217000002</v>
      </c>
      <c r="K5217" s="105">
        <f t="shared" si="572"/>
        <v>0</v>
      </c>
      <c r="L5217" s="106">
        <f t="shared" si="573"/>
        <v>0</v>
      </c>
    </row>
    <row r="5218" spans="1:12" x14ac:dyDescent="0.3">
      <c r="A5218" s="104" t="s">
        <v>10806</v>
      </c>
      <c r="B5218" s="104" t="s">
        <v>10807</v>
      </c>
      <c r="C5218" s="105">
        <v>60</v>
      </c>
      <c r="D5218" s="105">
        <v>3295</v>
      </c>
      <c r="E5218" s="106">
        <f t="shared" si="567"/>
        <v>54.916666666666664</v>
      </c>
      <c r="F5218" s="107">
        <f t="shared" si="568"/>
        <v>81</v>
      </c>
      <c r="G5218" s="107">
        <f>COUNTIF(Data_Eksportir!$H$2:$H$3401,A5218)</f>
        <v>0</v>
      </c>
      <c r="H5218" s="104" t="str">
        <f t="shared" si="569"/>
        <v>20 – 100</v>
      </c>
      <c r="I5218" s="104" t="str">
        <f t="shared" si="570"/>
        <v>Di bawah ambang nilai</v>
      </c>
      <c r="J5218" s="106">
        <f t="shared" si="571"/>
        <v>3295.0052179999998</v>
      </c>
      <c r="K5218" s="105">
        <f t="shared" si="572"/>
        <v>0</v>
      </c>
      <c r="L5218" s="106">
        <f t="shared" si="573"/>
        <v>0</v>
      </c>
    </row>
    <row r="5219" spans="1:12" x14ac:dyDescent="0.3">
      <c r="A5219" s="104" t="s">
        <v>10808</v>
      </c>
      <c r="B5219" s="104" t="s">
        <v>10809</v>
      </c>
      <c r="C5219" s="105">
        <v>53498</v>
      </c>
      <c r="D5219" s="105">
        <v>204439</v>
      </c>
      <c r="E5219" s="106">
        <f t="shared" si="567"/>
        <v>3.8214325769187631</v>
      </c>
      <c r="F5219" s="107">
        <f t="shared" si="568"/>
        <v>81</v>
      </c>
      <c r="G5219" s="107">
        <f>COUNTIF(Data_Eksportir!$H$2:$H$3401,A5219)</f>
        <v>0</v>
      </c>
      <c r="H5219" s="104" t="str">
        <f t="shared" si="569"/>
        <v>1 – 5</v>
      </c>
      <c r="I5219" s="104" t="str">
        <f t="shared" si="570"/>
        <v>Di bawah ambang nilai</v>
      </c>
      <c r="J5219" s="106">
        <f t="shared" si="571"/>
        <v>204439.00521900001</v>
      </c>
      <c r="K5219" s="105">
        <f t="shared" si="572"/>
        <v>0</v>
      </c>
      <c r="L5219" s="106">
        <f t="shared" si="573"/>
        <v>0</v>
      </c>
    </row>
    <row r="5220" spans="1:12" x14ac:dyDescent="0.3">
      <c r="A5220" s="104" t="s">
        <v>10810</v>
      </c>
      <c r="B5220" s="104" t="s">
        <v>10811</v>
      </c>
      <c r="C5220" s="105">
        <v>12600</v>
      </c>
      <c r="D5220" s="105">
        <v>404575</v>
      </c>
      <c r="E5220" s="106">
        <f t="shared" si="567"/>
        <v>32.109126984126981</v>
      </c>
      <c r="F5220" s="107">
        <f t="shared" si="568"/>
        <v>81</v>
      </c>
      <c r="G5220" s="107">
        <f>COUNTIF(Data_Eksportir!$H$2:$H$3401,A5220)</f>
        <v>0</v>
      </c>
      <c r="H5220" s="104" t="str">
        <f t="shared" si="569"/>
        <v>20 – 100</v>
      </c>
      <c r="I5220" s="104" t="str">
        <f t="shared" si="570"/>
        <v>Di bawah ambang nilai</v>
      </c>
      <c r="J5220" s="106">
        <f t="shared" si="571"/>
        <v>404575.00521999999</v>
      </c>
      <c r="K5220" s="105">
        <f t="shared" si="572"/>
        <v>0</v>
      </c>
      <c r="L5220" s="106">
        <f t="shared" si="573"/>
        <v>0</v>
      </c>
    </row>
    <row r="5221" spans="1:12" x14ac:dyDescent="0.3">
      <c r="A5221" s="104" t="s">
        <v>10812</v>
      </c>
      <c r="B5221" s="104" t="s">
        <v>10813</v>
      </c>
      <c r="C5221" s="105">
        <v>48648</v>
      </c>
      <c r="D5221" s="105">
        <v>601592</v>
      </c>
      <c r="E5221" s="106">
        <f t="shared" si="567"/>
        <v>12.366222660746589</v>
      </c>
      <c r="F5221" s="107">
        <f t="shared" si="568"/>
        <v>81</v>
      </c>
      <c r="G5221" s="107">
        <f>COUNTIF(Data_Eksportir!$H$2:$H$3401,A5221)</f>
        <v>0</v>
      </c>
      <c r="H5221" s="104" t="str">
        <f t="shared" si="569"/>
        <v>5 – 20</v>
      </c>
      <c r="I5221" s="104" t="str">
        <f t="shared" si="570"/>
        <v>Di bawah ambang nilai</v>
      </c>
      <c r="J5221" s="106">
        <f t="shared" si="571"/>
        <v>601592.00522100006</v>
      </c>
      <c r="K5221" s="105">
        <f t="shared" si="572"/>
        <v>0</v>
      </c>
      <c r="L5221" s="106">
        <f t="shared" si="573"/>
        <v>0</v>
      </c>
    </row>
    <row r="5222" spans="1:12" x14ac:dyDescent="0.3">
      <c r="A5222" s="104" t="s">
        <v>10814</v>
      </c>
      <c r="B5222" s="104" t="s">
        <v>10815</v>
      </c>
      <c r="C5222" s="105">
        <v>2</v>
      </c>
      <c r="D5222" s="105">
        <v>2</v>
      </c>
      <c r="E5222" s="106">
        <f t="shared" si="567"/>
        <v>1</v>
      </c>
      <c r="F5222" s="107">
        <f t="shared" si="568"/>
        <v>81</v>
      </c>
      <c r="G5222" s="107">
        <f>COUNTIF(Data_Eksportir!$H$2:$H$3401,A5222)</f>
        <v>0</v>
      </c>
      <c r="H5222" s="104" t="str">
        <f t="shared" si="569"/>
        <v>1 – 5</v>
      </c>
      <c r="I5222" s="104" t="str">
        <f t="shared" si="570"/>
        <v>Di bawah ambang nilai</v>
      </c>
      <c r="J5222" s="106">
        <f t="shared" si="571"/>
        <v>2.0052219999999998</v>
      </c>
      <c r="K5222" s="105">
        <f t="shared" si="572"/>
        <v>0</v>
      </c>
      <c r="L5222" s="106">
        <f t="shared" si="573"/>
        <v>0</v>
      </c>
    </row>
    <row r="5223" spans="1:12" x14ac:dyDescent="0.3">
      <c r="A5223" s="104" t="s">
        <v>10816</v>
      </c>
      <c r="B5223" s="104" t="s">
        <v>10817</v>
      </c>
      <c r="C5223" s="105">
        <v>43884000</v>
      </c>
      <c r="D5223" s="105">
        <v>79595946</v>
      </c>
      <c r="E5223" s="106">
        <f t="shared" si="567"/>
        <v>1.8137805578342905</v>
      </c>
      <c r="F5223" s="107">
        <f t="shared" si="568"/>
        <v>81</v>
      </c>
      <c r="G5223" s="107">
        <f>COUNTIF(Data_Eksportir!$H$2:$H$3401,A5223)</f>
        <v>0</v>
      </c>
      <c r="H5223" s="104" t="str">
        <f t="shared" si="569"/>
        <v>1 – 5</v>
      </c>
      <c r="I5223" s="104" t="str">
        <f t="shared" si="570"/>
        <v>Belum terwakili</v>
      </c>
      <c r="J5223" s="106">
        <f t="shared" si="571"/>
        <v>79595946.005223006</v>
      </c>
      <c r="K5223" s="105">
        <f t="shared" si="572"/>
        <v>79595946</v>
      </c>
      <c r="L5223" s="106">
        <f t="shared" si="573"/>
        <v>79595946.005223006</v>
      </c>
    </row>
    <row r="5224" spans="1:12" x14ac:dyDescent="0.3">
      <c r="A5224" s="104" t="s">
        <v>10818</v>
      </c>
      <c r="B5224" s="104" t="s">
        <v>10819</v>
      </c>
      <c r="C5224" s="105">
        <v>1026</v>
      </c>
      <c r="D5224" s="105">
        <v>62143</v>
      </c>
      <c r="E5224" s="106">
        <f t="shared" si="567"/>
        <v>60.568226120857702</v>
      </c>
      <c r="F5224" s="107">
        <f t="shared" si="568"/>
        <v>81</v>
      </c>
      <c r="G5224" s="107">
        <f>COUNTIF(Data_Eksportir!$H$2:$H$3401,A5224)</f>
        <v>0</v>
      </c>
      <c r="H5224" s="104" t="str">
        <f t="shared" si="569"/>
        <v>20 – 100</v>
      </c>
      <c r="I5224" s="104" t="str">
        <f t="shared" si="570"/>
        <v>Di bawah ambang nilai</v>
      </c>
      <c r="J5224" s="106">
        <f t="shared" si="571"/>
        <v>62143.005224</v>
      </c>
      <c r="K5224" s="105">
        <f t="shared" si="572"/>
        <v>0</v>
      </c>
      <c r="L5224" s="106">
        <f t="shared" si="573"/>
        <v>0</v>
      </c>
    </row>
    <row r="5225" spans="1:12" x14ac:dyDescent="0.3">
      <c r="A5225" s="104" t="s">
        <v>10820</v>
      </c>
      <c r="B5225" s="104" t="s">
        <v>10821</v>
      </c>
      <c r="C5225" s="105">
        <v>109</v>
      </c>
      <c r="D5225" s="105">
        <v>179</v>
      </c>
      <c r="E5225" s="106">
        <f t="shared" si="567"/>
        <v>1.6422018348623852</v>
      </c>
      <c r="F5225" s="107">
        <f t="shared" si="568"/>
        <v>82</v>
      </c>
      <c r="G5225" s="107">
        <f>COUNTIF(Data_Eksportir!$H$2:$H$3401,A5225)</f>
        <v>0</v>
      </c>
      <c r="H5225" s="104" t="str">
        <f t="shared" si="569"/>
        <v>1 – 5</v>
      </c>
      <c r="I5225" s="104" t="str">
        <f t="shared" si="570"/>
        <v>Di bawah ambang nilai</v>
      </c>
      <c r="J5225" s="106">
        <f t="shared" si="571"/>
        <v>179.005225</v>
      </c>
      <c r="K5225" s="105">
        <f t="shared" si="572"/>
        <v>0</v>
      </c>
      <c r="L5225" s="106">
        <f t="shared" si="573"/>
        <v>0</v>
      </c>
    </row>
    <row r="5226" spans="1:12" x14ac:dyDescent="0.3">
      <c r="A5226" s="104" t="s">
        <v>10822</v>
      </c>
      <c r="B5226" s="104" t="s">
        <v>10823</v>
      </c>
      <c r="C5226" s="105">
        <v>162</v>
      </c>
      <c r="D5226" s="105">
        <v>572</v>
      </c>
      <c r="E5226" s="106">
        <f t="shared" si="567"/>
        <v>3.5308641975308643</v>
      </c>
      <c r="F5226" s="107">
        <f t="shared" si="568"/>
        <v>82</v>
      </c>
      <c r="G5226" s="107">
        <f>COUNTIF(Data_Eksportir!$H$2:$H$3401,A5226)</f>
        <v>0</v>
      </c>
      <c r="H5226" s="104" t="str">
        <f t="shared" si="569"/>
        <v>1 – 5</v>
      </c>
      <c r="I5226" s="104" t="str">
        <f t="shared" si="570"/>
        <v>Di bawah ambang nilai</v>
      </c>
      <c r="J5226" s="106">
        <f t="shared" si="571"/>
        <v>572.00522599999999</v>
      </c>
      <c r="K5226" s="105">
        <f t="shared" si="572"/>
        <v>0</v>
      </c>
      <c r="L5226" s="106">
        <f t="shared" si="573"/>
        <v>0</v>
      </c>
    </row>
    <row r="5227" spans="1:12" x14ac:dyDescent="0.3">
      <c r="A5227" s="104" t="s">
        <v>10824</v>
      </c>
      <c r="B5227" s="104" t="s">
        <v>10825</v>
      </c>
      <c r="C5227" s="105">
        <v>7543</v>
      </c>
      <c r="D5227" s="105">
        <v>18918</v>
      </c>
      <c r="E5227" s="106">
        <f t="shared" si="567"/>
        <v>2.5080206814264883</v>
      </c>
      <c r="F5227" s="107">
        <f t="shared" si="568"/>
        <v>82</v>
      </c>
      <c r="G5227" s="107">
        <f>COUNTIF(Data_Eksportir!$H$2:$H$3401,A5227)</f>
        <v>0</v>
      </c>
      <c r="H5227" s="104" t="str">
        <f t="shared" si="569"/>
        <v>1 – 5</v>
      </c>
      <c r="I5227" s="104" t="str">
        <f t="shared" si="570"/>
        <v>Di bawah ambang nilai</v>
      </c>
      <c r="J5227" s="106">
        <f t="shared" si="571"/>
        <v>18918.005227000001</v>
      </c>
      <c r="K5227" s="105">
        <f t="shared" si="572"/>
        <v>0</v>
      </c>
      <c r="L5227" s="106">
        <f t="shared" si="573"/>
        <v>0</v>
      </c>
    </row>
    <row r="5228" spans="1:12" x14ac:dyDescent="0.3">
      <c r="A5228" s="104" t="s">
        <v>10826</v>
      </c>
      <c r="B5228" s="104" t="s">
        <v>10827</v>
      </c>
      <c r="C5228" s="105">
        <v>153</v>
      </c>
      <c r="D5228" s="105">
        <v>1950</v>
      </c>
      <c r="E5228" s="106">
        <f t="shared" si="567"/>
        <v>12.745098039215685</v>
      </c>
      <c r="F5228" s="107">
        <f t="shared" si="568"/>
        <v>82</v>
      </c>
      <c r="G5228" s="107">
        <f>COUNTIF(Data_Eksportir!$H$2:$H$3401,A5228)</f>
        <v>0</v>
      </c>
      <c r="H5228" s="104" t="str">
        <f t="shared" si="569"/>
        <v>5 – 20</v>
      </c>
      <c r="I5228" s="104" t="str">
        <f t="shared" si="570"/>
        <v>Di bawah ambang nilai</v>
      </c>
      <c r="J5228" s="106">
        <f t="shared" si="571"/>
        <v>1950.005228</v>
      </c>
      <c r="K5228" s="105">
        <f t="shared" si="572"/>
        <v>0</v>
      </c>
      <c r="L5228" s="106">
        <f t="shared" si="573"/>
        <v>0</v>
      </c>
    </row>
    <row r="5229" spans="1:12" x14ac:dyDescent="0.3">
      <c r="A5229" s="104" t="s">
        <v>10828</v>
      </c>
      <c r="B5229" s="104" t="s">
        <v>10829</v>
      </c>
      <c r="C5229" s="105">
        <v>9</v>
      </c>
      <c r="D5229" s="105">
        <v>67</v>
      </c>
      <c r="E5229" s="106">
        <f t="shared" si="567"/>
        <v>7.4444444444444446</v>
      </c>
      <c r="F5229" s="107">
        <f t="shared" si="568"/>
        <v>82</v>
      </c>
      <c r="G5229" s="107">
        <f>COUNTIF(Data_Eksportir!$H$2:$H$3401,A5229)</f>
        <v>0</v>
      </c>
      <c r="H5229" s="104" t="str">
        <f t="shared" si="569"/>
        <v>5 – 20</v>
      </c>
      <c r="I5229" s="104" t="str">
        <f t="shared" si="570"/>
        <v>Di bawah ambang nilai</v>
      </c>
      <c r="J5229" s="106">
        <f t="shared" si="571"/>
        <v>67.005229</v>
      </c>
      <c r="K5229" s="105">
        <f t="shared" si="572"/>
        <v>0</v>
      </c>
      <c r="L5229" s="106">
        <f t="shared" si="573"/>
        <v>0</v>
      </c>
    </row>
    <row r="5230" spans="1:12" x14ac:dyDescent="0.3">
      <c r="A5230" s="104" t="s">
        <v>10830</v>
      </c>
      <c r="B5230" s="104" t="s">
        <v>10831</v>
      </c>
      <c r="C5230" s="105">
        <v>6509</v>
      </c>
      <c r="D5230" s="105">
        <v>1402</v>
      </c>
      <c r="E5230" s="106">
        <f t="shared" si="567"/>
        <v>0.2153940697495775</v>
      </c>
      <c r="F5230" s="107">
        <f t="shared" si="568"/>
        <v>82</v>
      </c>
      <c r="G5230" s="107">
        <f>COUNTIF(Data_Eksportir!$H$2:$H$3401,A5230)</f>
        <v>0</v>
      </c>
      <c r="H5230" s="104" t="str">
        <f t="shared" si="569"/>
        <v>Di bawah 1</v>
      </c>
      <c r="I5230" s="104" t="str">
        <f t="shared" si="570"/>
        <v>Di bawah ambang nilai</v>
      </c>
      <c r="J5230" s="106">
        <f t="shared" si="571"/>
        <v>1402.00523</v>
      </c>
      <c r="K5230" s="105">
        <f t="shared" si="572"/>
        <v>0</v>
      </c>
      <c r="L5230" s="106">
        <f t="shared" si="573"/>
        <v>0</v>
      </c>
    </row>
    <row r="5231" spans="1:12" x14ac:dyDescent="0.3">
      <c r="A5231" s="104" t="s">
        <v>10832</v>
      </c>
      <c r="B5231" s="104" t="s">
        <v>10833</v>
      </c>
      <c r="C5231" s="105">
        <v>6321</v>
      </c>
      <c r="D5231" s="105">
        <v>3780</v>
      </c>
      <c r="E5231" s="106">
        <f t="shared" si="567"/>
        <v>0.59800664451827246</v>
      </c>
      <c r="F5231" s="107">
        <f t="shared" si="568"/>
        <v>82</v>
      </c>
      <c r="G5231" s="107">
        <f>COUNTIF(Data_Eksportir!$H$2:$H$3401,A5231)</f>
        <v>1</v>
      </c>
      <c r="H5231" s="104" t="str">
        <f t="shared" si="569"/>
        <v>Di bawah 1</v>
      </c>
      <c r="I5231" s="104" t="str">
        <f t="shared" si="570"/>
        <v>Di bawah ambang nilai</v>
      </c>
      <c r="J5231" s="106">
        <f t="shared" si="571"/>
        <v>3780.0052310000001</v>
      </c>
      <c r="K5231" s="105">
        <f t="shared" si="572"/>
        <v>0</v>
      </c>
      <c r="L5231" s="106">
        <f t="shared" si="573"/>
        <v>0</v>
      </c>
    </row>
    <row r="5232" spans="1:12" x14ac:dyDescent="0.3">
      <c r="A5232" s="104" t="s">
        <v>10834</v>
      </c>
      <c r="B5232" s="104" t="s">
        <v>10835</v>
      </c>
      <c r="C5232" s="105">
        <v>1516</v>
      </c>
      <c r="D5232" s="105">
        <v>13959</v>
      </c>
      <c r="E5232" s="106">
        <f t="shared" si="567"/>
        <v>9.2077836411609493</v>
      </c>
      <c r="F5232" s="107">
        <f t="shared" si="568"/>
        <v>82</v>
      </c>
      <c r="G5232" s="107">
        <f>COUNTIF(Data_Eksportir!$H$2:$H$3401,A5232)</f>
        <v>0</v>
      </c>
      <c r="H5232" s="104" t="str">
        <f t="shared" si="569"/>
        <v>5 – 20</v>
      </c>
      <c r="I5232" s="104" t="str">
        <f t="shared" si="570"/>
        <v>Di bawah ambang nilai</v>
      </c>
      <c r="J5232" s="106">
        <f t="shared" si="571"/>
        <v>13959.005232</v>
      </c>
      <c r="K5232" s="105">
        <f t="shared" si="572"/>
        <v>0</v>
      </c>
      <c r="L5232" s="106">
        <f t="shared" si="573"/>
        <v>0</v>
      </c>
    </row>
    <row r="5233" spans="1:12" x14ac:dyDescent="0.3">
      <c r="A5233" s="104" t="s">
        <v>10836</v>
      </c>
      <c r="B5233" s="104" t="s">
        <v>10837</v>
      </c>
      <c r="C5233" s="105">
        <v>174</v>
      </c>
      <c r="D5233" s="105">
        <v>1908</v>
      </c>
      <c r="E5233" s="106">
        <f t="shared" si="567"/>
        <v>10.96551724137931</v>
      </c>
      <c r="F5233" s="107">
        <f t="shared" si="568"/>
        <v>82</v>
      </c>
      <c r="G5233" s="107">
        <f>COUNTIF(Data_Eksportir!$H$2:$H$3401,A5233)</f>
        <v>0</v>
      </c>
      <c r="H5233" s="104" t="str">
        <f t="shared" si="569"/>
        <v>5 – 20</v>
      </c>
      <c r="I5233" s="104" t="str">
        <f t="shared" si="570"/>
        <v>Di bawah ambang nilai</v>
      </c>
      <c r="J5233" s="106">
        <f t="shared" si="571"/>
        <v>1908.0052330000001</v>
      </c>
      <c r="K5233" s="105">
        <f t="shared" si="572"/>
        <v>0</v>
      </c>
      <c r="L5233" s="106">
        <f t="shared" si="573"/>
        <v>0</v>
      </c>
    </row>
    <row r="5234" spans="1:12" x14ac:dyDescent="0.3">
      <c r="A5234" s="104" t="s">
        <v>10838</v>
      </c>
      <c r="B5234" s="104" t="s">
        <v>10839</v>
      </c>
      <c r="C5234" s="105">
        <v>139182</v>
      </c>
      <c r="D5234" s="105">
        <v>338</v>
      </c>
      <c r="E5234" s="106">
        <f t="shared" si="567"/>
        <v>2.4284749464729633E-3</v>
      </c>
      <c r="F5234" s="107">
        <f t="shared" si="568"/>
        <v>82</v>
      </c>
      <c r="G5234" s="107">
        <f>COUNTIF(Data_Eksportir!$H$2:$H$3401,A5234)</f>
        <v>0</v>
      </c>
      <c r="H5234" s="104" t="str">
        <f t="shared" si="569"/>
        <v>Di bawah 1</v>
      </c>
      <c r="I5234" s="104" t="str">
        <f t="shared" si="570"/>
        <v>Di bawah ambang nilai</v>
      </c>
      <c r="J5234" s="106">
        <f t="shared" si="571"/>
        <v>338.00523399999997</v>
      </c>
      <c r="K5234" s="105">
        <f t="shared" si="572"/>
        <v>0</v>
      </c>
      <c r="L5234" s="106">
        <f t="shared" si="573"/>
        <v>0</v>
      </c>
    </row>
    <row r="5235" spans="1:12" x14ac:dyDescent="0.3">
      <c r="A5235" s="104" t="s">
        <v>10840</v>
      </c>
      <c r="B5235" s="104" t="s">
        <v>10841</v>
      </c>
      <c r="C5235" s="105">
        <v>1165348</v>
      </c>
      <c r="D5235" s="105">
        <v>15139376</v>
      </c>
      <c r="E5235" s="106">
        <f t="shared" si="567"/>
        <v>12.991291871612599</v>
      </c>
      <c r="F5235" s="107">
        <f t="shared" si="568"/>
        <v>82</v>
      </c>
      <c r="G5235" s="107">
        <f>COUNTIF(Data_Eksportir!$H$2:$H$3401,A5235)</f>
        <v>0</v>
      </c>
      <c r="H5235" s="104" t="str">
        <f t="shared" si="569"/>
        <v>5 – 20</v>
      </c>
      <c r="I5235" s="104" t="str">
        <f t="shared" si="570"/>
        <v>Belum terwakili</v>
      </c>
      <c r="J5235" s="106">
        <f t="shared" si="571"/>
        <v>15139376.005235</v>
      </c>
      <c r="K5235" s="105">
        <f t="shared" si="572"/>
        <v>15139376</v>
      </c>
      <c r="L5235" s="106">
        <f t="shared" si="573"/>
        <v>15139376.005235</v>
      </c>
    </row>
    <row r="5236" spans="1:12" x14ac:dyDescent="0.3">
      <c r="A5236" s="104" t="s">
        <v>10842</v>
      </c>
      <c r="B5236" s="104" t="s">
        <v>10843</v>
      </c>
      <c r="C5236" s="105">
        <v>25</v>
      </c>
      <c r="D5236" s="105">
        <v>1024</v>
      </c>
      <c r="E5236" s="106">
        <f t="shared" si="567"/>
        <v>40.96</v>
      </c>
      <c r="F5236" s="107">
        <f t="shared" si="568"/>
        <v>82</v>
      </c>
      <c r="G5236" s="107">
        <f>COUNTIF(Data_Eksportir!$H$2:$H$3401,A5236)</f>
        <v>0</v>
      </c>
      <c r="H5236" s="104" t="str">
        <f t="shared" si="569"/>
        <v>20 – 100</v>
      </c>
      <c r="I5236" s="104" t="str">
        <f t="shared" si="570"/>
        <v>Di bawah ambang nilai</v>
      </c>
      <c r="J5236" s="106">
        <f t="shared" si="571"/>
        <v>1024.005236</v>
      </c>
      <c r="K5236" s="105">
        <f t="shared" si="572"/>
        <v>0</v>
      </c>
      <c r="L5236" s="106">
        <f t="shared" si="573"/>
        <v>0</v>
      </c>
    </row>
    <row r="5237" spans="1:12" x14ac:dyDescent="0.3">
      <c r="A5237" s="104" t="s">
        <v>10844</v>
      </c>
      <c r="B5237" s="104" t="s">
        <v>10845</v>
      </c>
      <c r="C5237" s="105">
        <v>132</v>
      </c>
      <c r="D5237" s="105">
        <v>3590</v>
      </c>
      <c r="E5237" s="106">
        <f t="shared" si="567"/>
        <v>27.196969696969695</v>
      </c>
      <c r="F5237" s="107">
        <f t="shared" si="568"/>
        <v>82</v>
      </c>
      <c r="G5237" s="107">
        <f>COUNTIF(Data_Eksportir!$H$2:$H$3401,A5237)</f>
        <v>0</v>
      </c>
      <c r="H5237" s="104" t="str">
        <f t="shared" si="569"/>
        <v>20 – 100</v>
      </c>
      <c r="I5237" s="104" t="str">
        <f t="shared" si="570"/>
        <v>Di bawah ambang nilai</v>
      </c>
      <c r="J5237" s="106">
        <f t="shared" si="571"/>
        <v>3590.0052369999999</v>
      </c>
      <c r="K5237" s="105">
        <f t="shared" si="572"/>
        <v>0</v>
      </c>
      <c r="L5237" s="106">
        <f t="shared" si="573"/>
        <v>0</v>
      </c>
    </row>
    <row r="5238" spans="1:12" x14ac:dyDescent="0.3">
      <c r="A5238" s="104" t="s">
        <v>10846</v>
      </c>
      <c r="B5238" s="104" t="s">
        <v>10847</v>
      </c>
      <c r="C5238" s="105">
        <v>104</v>
      </c>
      <c r="D5238" s="105">
        <v>1447</v>
      </c>
      <c r="E5238" s="106">
        <f t="shared" si="567"/>
        <v>13.913461538461538</v>
      </c>
      <c r="F5238" s="107">
        <f t="shared" si="568"/>
        <v>82</v>
      </c>
      <c r="G5238" s="107">
        <f>COUNTIF(Data_Eksportir!$H$2:$H$3401,A5238)</f>
        <v>0</v>
      </c>
      <c r="H5238" s="104" t="str">
        <f t="shared" si="569"/>
        <v>5 – 20</v>
      </c>
      <c r="I5238" s="104" t="str">
        <f t="shared" si="570"/>
        <v>Di bawah ambang nilai</v>
      </c>
      <c r="J5238" s="106">
        <f t="shared" si="571"/>
        <v>1447.005238</v>
      </c>
      <c r="K5238" s="105">
        <f t="shared" si="572"/>
        <v>0</v>
      </c>
      <c r="L5238" s="106">
        <f t="shared" si="573"/>
        <v>0</v>
      </c>
    </row>
    <row r="5239" spans="1:12" x14ac:dyDescent="0.3">
      <c r="A5239" s="104" t="s">
        <v>10848</v>
      </c>
      <c r="B5239" s="104" t="s">
        <v>10849</v>
      </c>
      <c r="C5239" s="105">
        <v>3029</v>
      </c>
      <c r="D5239" s="105">
        <v>8360</v>
      </c>
      <c r="E5239" s="106">
        <f t="shared" si="567"/>
        <v>2.7599867943215584</v>
      </c>
      <c r="F5239" s="107">
        <f t="shared" si="568"/>
        <v>82</v>
      </c>
      <c r="G5239" s="107">
        <f>COUNTIF(Data_Eksportir!$H$2:$H$3401,A5239)</f>
        <v>0</v>
      </c>
      <c r="H5239" s="104" t="str">
        <f t="shared" si="569"/>
        <v>1 – 5</v>
      </c>
      <c r="I5239" s="104" t="str">
        <f t="shared" si="570"/>
        <v>Di bawah ambang nilai</v>
      </c>
      <c r="J5239" s="106">
        <f t="shared" si="571"/>
        <v>8360.0052390000001</v>
      </c>
      <c r="K5239" s="105">
        <f t="shared" si="572"/>
        <v>0</v>
      </c>
      <c r="L5239" s="106">
        <f t="shared" si="573"/>
        <v>0</v>
      </c>
    </row>
    <row r="5240" spans="1:12" x14ac:dyDescent="0.3">
      <c r="A5240" s="104" t="s">
        <v>10850</v>
      </c>
      <c r="B5240" s="104" t="s">
        <v>10851</v>
      </c>
      <c r="C5240" s="105">
        <v>78718</v>
      </c>
      <c r="D5240" s="105">
        <v>530153</v>
      </c>
      <c r="E5240" s="106">
        <f t="shared" si="567"/>
        <v>6.7348382834929748</v>
      </c>
      <c r="F5240" s="107">
        <f t="shared" si="568"/>
        <v>82</v>
      </c>
      <c r="G5240" s="107">
        <f>COUNTIF(Data_Eksportir!$H$2:$H$3401,A5240)</f>
        <v>0</v>
      </c>
      <c r="H5240" s="104" t="str">
        <f t="shared" si="569"/>
        <v>5 – 20</v>
      </c>
      <c r="I5240" s="104" t="str">
        <f t="shared" si="570"/>
        <v>Di bawah ambang nilai</v>
      </c>
      <c r="J5240" s="106">
        <f t="shared" si="571"/>
        <v>530153.00523999997</v>
      </c>
      <c r="K5240" s="105">
        <f t="shared" si="572"/>
        <v>0</v>
      </c>
      <c r="L5240" s="106">
        <f t="shared" si="573"/>
        <v>0</v>
      </c>
    </row>
    <row r="5241" spans="1:12" x14ac:dyDescent="0.3">
      <c r="A5241" s="104" t="s">
        <v>10852</v>
      </c>
      <c r="B5241" s="104" t="s">
        <v>10853</v>
      </c>
      <c r="C5241" s="105">
        <v>11653</v>
      </c>
      <c r="D5241" s="105">
        <v>330449</v>
      </c>
      <c r="E5241" s="106">
        <f t="shared" si="567"/>
        <v>28.357418690465973</v>
      </c>
      <c r="F5241" s="107">
        <f t="shared" si="568"/>
        <v>82</v>
      </c>
      <c r="G5241" s="107">
        <f>COUNTIF(Data_Eksportir!$H$2:$H$3401,A5241)</f>
        <v>0</v>
      </c>
      <c r="H5241" s="104" t="str">
        <f t="shared" si="569"/>
        <v>20 – 100</v>
      </c>
      <c r="I5241" s="104" t="str">
        <f t="shared" si="570"/>
        <v>Di bawah ambang nilai</v>
      </c>
      <c r="J5241" s="106">
        <f t="shared" si="571"/>
        <v>330449.00524099998</v>
      </c>
      <c r="K5241" s="105">
        <f t="shared" si="572"/>
        <v>0</v>
      </c>
      <c r="L5241" s="106">
        <f t="shared" si="573"/>
        <v>0</v>
      </c>
    </row>
    <row r="5242" spans="1:12" x14ac:dyDescent="0.3">
      <c r="A5242" s="104" t="s">
        <v>10854</v>
      </c>
      <c r="B5242" s="104" t="s">
        <v>10855</v>
      </c>
      <c r="C5242" s="105">
        <v>139</v>
      </c>
      <c r="D5242" s="105">
        <v>6949</v>
      </c>
      <c r="E5242" s="106">
        <f t="shared" si="567"/>
        <v>49.992805755395686</v>
      </c>
      <c r="F5242" s="107">
        <f t="shared" si="568"/>
        <v>82</v>
      </c>
      <c r="G5242" s="107">
        <f>COUNTIF(Data_Eksportir!$H$2:$H$3401,A5242)</f>
        <v>0</v>
      </c>
      <c r="H5242" s="104" t="str">
        <f t="shared" si="569"/>
        <v>20 – 100</v>
      </c>
      <c r="I5242" s="104" t="str">
        <f t="shared" si="570"/>
        <v>Di bawah ambang nilai</v>
      </c>
      <c r="J5242" s="106">
        <f t="shared" si="571"/>
        <v>6949.0052420000002</v>
      </c>
      <c r="K5242" s="105">
        <f t="shared" si="572"/>
        <v>0</v>
      </c>
      <c r="L5242" s="106">
        <f t="shared" si="573"/>
        <v>0</v>
      </c>
    </row>
    <row r="5243" spans="1:12" x14ac:dyDescent="0.3">
      <c r="A5243" s="104" t="s">
        <v>10856</v>
      </c>
      <c r="B5243" s="104" t="s">
        <v>10857</v>
      </c>
      <c r="C5243" s="105">
        <v>3092</v>
      </c>
      <c r="D5243" s="105">
        <v>26987</v>
      </c>
      <c r="E5243" s="106">
        <f t="shared" si="567"/>
        <v>8.7280077619663654</v>
      </c>
      <c r="F5243" s="107">
        <f t="shared" si="568"/>
        <v>82</v>
      </c>
      <c r="G5243" s="107">
        <f>COUNTIF(Data_Eksportir!$H$2:$H$3401,A5243)</f>
        <v>0</v>
      </c>
      <c r="H5243" s="104" t="str">
        <f t="shared" si="569"/>
        <v>5 – 20</v>
      </c>
      <c r="I5243" s="104" t="str">
        <f t="shared" si="570"/>
        <v>Di bawah ambang nilai</v>
      </c>
      <c r="J5243" s="106">
        <f t="shared" si="571"/>
        <v>26987.005243</v>
      </c>
      <c r="K5243" s="105">
        <f t="shared" si="572"/>
        <v>0</v>
      </c>
      <c r="L5243" s="106">
        <f t="shared" si="573"/>
        <v>0</v>
      </c>
    </row>
    <row r="5244" spans="1:12" x14ac:dyDescent="0.3">
      <c r="A5244" s="104" t="s">
        <v>10858</v>
      </c>
      <c r="B5244" s="104" t="s">
        <v>10859</v>
      </c>
      <c r="C5244" s="105">
        <v>37915</v>
      </c>
      <c r="D5244" s="105">
        <v>411351</v>
      </c>
      <c r="E5244" s="106">
        <f t="shared" si="567"/>
        <v>10.849294474482395</v>
      </c>
      <c r="F5244" s="107">
        <f t="shared" si="568"/>
        <v>82</v>
      </c>
      <c r="G5244" s="107">
        <f>COUNTIF(Data_Eksportir!$H$2:$H$3401,A5244)</f>
        <v>0</v>
      </c>
      <c r="H5244" s="104" t="str">
        <f t="shared" si="569"/>
        <v>5 – 20</v>
      </c>
      <c r="I5244" s="104" t="str">
        <f t="shared" si="570"/>
        <v>Di bawah ambang nilai</v>
      </c>
      <c r="J5244" s="106">
        <f t="shared" si="571"/>
        <v>411351.005244</v>
      </c>
      <c r="K5244" s="105">
        <f t="shared" si="572"/>
        <v>0</v>
      </c>
      <c r="L5244" s="106">
        <f t="shared" si="573"/>
        <v>0</v>
      </c>
    </row>
    <row r="5245" spans="1:12" x14ac:dyDescent="0.3">
      <c r="A5245" s="104" t="s">
        <v>10860</v>
      </c>
      <c r="B5245" s="104" t="s">
        <v>10861</v>
      </c>
      <c r="C5245" s="105">
        <v>4723</v>
      </c>
      <c r="D5245" s="105">
        <v>71257</v>
      </c>
      <c r="E5245" s="106">
        <f t="shared" si="567"/>
        <v>15.087232691086173</v>
      </c>
      <c r="F5245" s="107">
        <f t="shared" si="568"/>
        <v>82</v>
      </c>
      <c r="G5245" s="107">
        <f>COUNTIF(Data_Eksportir!$H$2:$H$3401,A5245)</f>
        <v>0</v>
      </c>
      <c r="H5245" s="104" t="str">
        <f t="shared" si="569"/>
        <v>5 – 20</v>
      </c>
      <c r="I5245" s="104" t="str">
        <f t="shared" si="570"/>
        <v>Di bawah ambang nilai</v>
      </c>
      <c r="J5245" s="106">
        <f t="shared" si="571"/>
        <v>71257.005244999993</v>
      </c>
      <c r="K5245" s="105">
        <f t="shared" si="572"/>
        <v>0</v>
      </c>
      <c r="L5245" s="106">
        <f t="shared" si="573"/>
        <v>0</v>
      </c>
    </row>
    <row r="5246" spans="1:12" x14ac:dyDescent="0.3">
      <c r="A5246" s="104" t="s">
        <v>10862</v>
      </c>
      <c r="B5246" s="104" t="s">
        <v>10863</v>
      </c>
      <c r="C5246" s="105">
        <v>17166</v>
      </c>
      <c r="D5246" s="105">
        <v>387304</v>
      </c>
      <c r="E5246" s="106">
        <f t="shared" si="567"/>
        <v>22.562274263078177</v>
      </c>
      <c r="F5246" s="107">
        <f t="shared" si="568"/>
        <v>82</v>
      </c>
      <c r="G5246" s="107">
        <f>COUNTIF(Data_Eksportir!$H$2:$H$3401,A5246)</f>
        <v>0</v>
      </c>
      <c r="H5246" s="104" t="str">
        <f t="shared" si="569"/>
        <v>20 – 100</v>
      </c>
      <c r="I5246" s="104" t="str">
        <f t="shared" si="570"/>
        <v>Di bawah ambang nilai</v>
      </c>
      <c r="J5246" s="106">
        <f t="shared" si="571"/>
        <v>387304.00524600002</v>
      </c>
      <c r="K5246" s="105">
        <f t="shared" si="572"/>
        <v>0</v>
      </c>
      <c r="L5246" s="106">
        <f t="shared" si="573"/>
        <v>0</v>
      </c>
    </row>
    <row r="5247" spans="1:12" x14ac:dyDescent="0.3">
      <c r="A5247" s="104" t="s">
        <v>10864</v>
      </c>
      <c r="B5247" s="104" t="s">
        <v>10865</v>
      </c>
      <c r="C5247" s="105">
        <v>52583</v>
      </c>
      <c r="D5247" s="105">
        <v>86133</v>
      </c>
      <c r="E5247" s="106">
        <f t="shared" si="567"/>
        <v>1.6380389099138506</v>
      </c>
      <c r="F5247" s="107">
        <f t="shared" si="568"/>
        <v>82</v>
      </c>
      <c r="G5247" s="107">
        <f>COUNTIF(Data_Eksportir!$H$2:$H$3401,A5247)</f>
        <v>0</v>
      </c>
      <c r="H5247" s="104" t="str">
        <f t="shared" si="569"/>
        <v>1 – 5</v>
      </c>
      <c r="I5247" s="104" t="str">
        <f t="shared" si="570"/>
        <v>Di bawah ambang nilai</v>
      </c>
      <c r="J5247" s="106">
        <f t="shared" si="571"/>
        <v>86133.005246999994</v>
      </c>
      <c r="K5247" s="105">
        <f t="shared" si="572"/>
        <v>0</v>
      </c>
      <c r="L5247" s="106">
        <f t="shared" si="573"/>
        <v>0</v>
      </c>
    </row>
    <row r="5248" spans="1:12" x14ac:dyDescent="0.3">
      <c r="A5248" s="104" t="s">
        <v>10866</v>
      </c>
      <c r="B5248" s="104" t="s">
        <v>10867</v>
      </c>
      <c r="C5248" s="105">
        <v>75114</v>
      </c>
      <c r="D5248" s="105">
        <v>184562</v>
      </c>
      <c r="E5248" s="106">
        <f t="shared" si="567"/>
        <v>2.4570918869984291</v>
      </c>
      <c r="F5248" s="107">
        <f t="shared" si="568"/>
        <v>82</v>
      </c>
      <c r="G5248" s="107">
        <f>COUNTIF(Data_Eksportir!$H$2:$H$3401,A5248)</f>
        <v>0</v>
      </c>
      <c r="H5248" s="104" t="str">
        <f t="shared" si="569"/>
        <v>1 – 5</v>
      </c>
      <c r="I5248" s="104" t="str">
        <f t="shared" si="570"/>
        <v>Di bawah ambang nilai</v>
      </c>
      <c r="J5248" s="106">
        <f t="shared" si="571"/>
        <v>184562.005248</v>
      </c>
      <c r="K5248" s="105">
        <f t="shared" si="572"/>
        <v>0</v>
      </c>
      <c r="L5248" s="106">
        <f t="shared" si="573"/>
        <v>0</v>
      </c>
    </row>
    <row r="5249" spans="1:12" x14ac:dyDescent="0.3">
      <c r="A5249" s="104" t="s">
        <v>10868</v>
      </c>
      <c r="B5249" s="104" t="s">
        <v>10869</v>
      </c>
      <c r="C5249" s="105">
        <v>4440</v>
      </c>
      <c r="D5249" s="105">
        <v>23694</v>
      </c>
      <c r="E5249" s="106">
        <f t="shared" si="567"/>
        <v>5.3364864864864865</v>
      </c>
      <c r="F5249" s="107">
        <f t="shared" si="568"/>
        <v>82</v>
      </c>
      <c r="G5249" s="107">
        <f>COUNTIF(Data_Eksportir!$H$2:$H$3401,A5249)</f>
        <v>0</v>
      </c>
      <c r="H5249" s="104" t="str">
        <f t="shared" si="569"/>
        <v>5 – 20</v>
      </c>
      <c r="I5249" s="104" t="str">
        <f t="shared" si="570"/>
        <v>Di bawah ambang nilai</v>
      </c>
      <c r="J5249" s="106">
        <f t="shared" si="571"/>
        <v>23694.005249000002</v>
      </c>
      <c r="K5249" s="105">
        <f t="shared" si="572"/>
        <v>0</v>
      </c>
      <c r="L5249" s="106">
        <f t="shared" si="573"/>
        <v>0</v>
      </c>
    </row>
    <row r="5250" spans="1:12" x14ac:dyDescent="0.3">
      <c r="A5250" s="104" t="s">
        <v>10870</v>
      </c>
      <c r="B5250" s="104" t="s">
        <v>10871</v>
      </c>
      <c r="C5250" s="105">
        <v>3126</v>
      </c>
      <c r="D5250" s="105">
        <v>61608</v>
      </c>
      <c r="E5250" s="106">
        <f t="shared" ref="E5250:E5313" si="574">IF(AND(ISNUMBER(C5250),C5250&gt;0),D5250/C5250,"")</f>
        <v>19.708253358925145</v>
      </c>
      <c r="F5250" s="107">
        <f t="shared" ref="F5250:F5313" si="575">VALUE(LEFT(A5250,2))</f>
        <v>82</v>
      </c>
      <c r="G5250" s="107">
        <f>COUNTIF(Data_Eksportir!$H$2:$H$3401,A5250)</f>
        <v>0</v>
      </c>
      <c r="H5250" s="104" t="str">
        <f t="shared" ref="H5250:H5313" si="576">IF(E5250="","Tanpa data berat",IF(E5250&lt;1,"Di bawah 1",IF(E5250&lt;5,"1 – 5",IF(E5250&lt;20,"5 – 20",IF(E5250&lt;100,"20 – 100","100 ke atas")))))</f>
        <v>5 – 20</v>
      </c>
      <c r="I5250" s="104" t="str">
        <f t="shared" ref="I5250:I5313" si="577">IF(D5250&lt;p_nilai_besar,"Di bawah ambang nilai",IF(G5250=0,"Belum terwakili",IF(G5250&lt;=p_listing_rendah,"Keterwakilan rendah","Terwakili")))</f>
        <v>Di bawah ambang nilai</v>
      </c>
      <c r="J5250" s="106">
        <f t="shared" ref="J5250:J5313" si="578">D5250+ROW()/10^6</f>
        <v>61608.005250000002</v>
      </c>
      <c r="K5250" s="105">
        <f t="shared" ref="K5250:K5313" si="579">IF(D5250&gt;=p_nilai_besar,D5250/(1+G5250),0)</f>
        <v>0</v>
      </c>
      <c r="L5250" s="106">
        <f t="shared" ref="L5250:L5313" si="580">IF(K5250&gt;0,K5250+ROW()/10^6,0)</f>
        <v>0</v>
      </c>
    </row>
    <row r="5251" spans="1:12" x14ac:dyDescent="0.3">
      <c r="A5251" s="104" t="s">
        <v>10872</v>
      </c>
      <c r="B5251" s="104" t="s">
        <v>10873</v>
      </c>
      <c r="C5251" s="105">
        <v>897238</v>
      </c>
      <c r="D5251" s="105">
        <v>5067070</v>
      </c>
      <c r="E5251" s="106">
        <f t="shared" si="574"/>
        <v>5.6474090486582158</v>
      </c>
      <c r="F5251" s="107">
        <f t="shared" si="575"/>
        <v>82</v>
      </c>
      <c r="G5251" s="107">
        <f>COUNTIF(Data_Eksportir!$H$2:$H$3401,A5251)</f>
        <v>0</v>
      </c>
      <c r="H5251" s="104" t="str">
        <f t="shared" si="576"/>
        <v>5 – 20</v>
      </c>
      <c r="I5251" s="104" t="str">
        <f t="shared" si="577"/>
        <v>Di bawah ambang nilai</v>
      </c>
      <c r="J5251" s="106">
        <f t="shared" si="578"/>
        <v>5067070.0052509997</v>
      </c>
      <c r="K5251" s="105">
        <f t="shared" si="579"/>
        <v>0</v>
      </c>
      <c r="L5251" s="106">
        <f t="shared" si="580"/>
        <v>0</v>
      </c>
    </row>
    <row r="5252" spans="1:12" x14ac:dyDescent="0.3">
      <c r="A5252" s="104" t="s">
        <v>10874</v>
      </c>
      <c r="B5252" s="104" t="s">
        <v>10875</v>
      </c>
      <c r="C5252" s="105">
        <v>125481</v>
      </c>
      <c r="D5252" s="105">
        <v>2247196</v>
      </c>
      <c r="E5252" s="106">
        <f t="shared" si="574"/>
        <v>17.908655493660394</v>
      </c>
      <c r="F5252" s="107">
        <f t="shared" si="575"/>
        <v>82</v>
      </c>
      <c r="G5252" s="107">
        <f>COUNTIF(Data_Eksportir!$H$2:$H$3401,A5252)</f>
        <v>0</v>
      </c>
      <c r="H5252" s="104" t="str">
        <f t="shared" si="576"/>
        <v>5 – 20</v>
      </c>
      <c r="I5252" s="104" t="str">
        <f t="shared" si="577"/>
        <v>Di bawah ambang nilai</v>
      </c>
      <c r="J5252" s="106">
        <f t="shared" si="578"/>
        <v>2247196.0052519999</v>
      </c>
      <c r="K5252" s="105">
        <f t="shared" si="579"/>
        <v>0</v>
      </c>
      <c r="L5252" s="106">
        <f t="shared" si="580"/>
        <v>0</v>
      </c>
    </row>
    <row r="5253" spans="1:12" x14ac:dyDescent="0.3">
      <c r="A5253" s="104" t="s">
        <v>10876</v>
      </c>
      <c r="B5253" s="104" t="s">
        <v>10877</v>
      </c>
      <c r="C5253" s="105">
        <v>34</v>
      </c>
      <c r="D5253" s="105">
        <v>843</v>
      </c>
      <c r="E5253" s="106">
        <f t="shared" si="574"/>
        <v>24.794117647058822</v>
      </c>
      <c r="F5253" s="107">
        <f t="shared" si="575"/>
        <v>82</v>
      </c>
      <c r="G5253" s="107">
        <f>COUNTIF(Data_Eksportir!$H$2:$H$3401,A5253)</f>
        <v>0</v>
      </c>
      <c r="H5253" s="104" t="str">
        <f t="shared" si="576"/>
        <v>20 – 100</v>
      </c>
      <c r="I5253" s="104" t="str">
        <f t="shared" si="577"/>
        <v>Di bawah ambang nilai</v>
      </c>
      <c r="J5253" s="106">
        <f t="shared" si="578"/>
        <v>843.00525300000004</v>
      </c>
      <c r="K5253" s="105">
        <f t="shared" si="579"/>
        <v>0</v>
      </c>
      <c r="L5253" s="106">
        <f t="shared" si="580"/>
        <v>0</v>
      </c>
    </row>
    <row r="5254" spans="1:12" x14ac:dyDescent="0.3">
      <c r="A5254" s="104" t="s">
        <v>10878</v>
      </c>
      <c r="B5254" s="104" t="s">
        <v>10879</v>
      </c>
      <c r="C5254" s="105">
        <v>52634</v>
      </c>
      <c r="D5254" s="105">
        <v>630697</v>
      </c>
      <c r="E5254" s="106">
        <f t="shared" si="574"/>
        <v>11.982691796177376</v>
      </c>
      <c r="F5254" s="107">
        <f t="shared" si="575"/>
        <v>82</v>
      </c>
      <c r="G5254" s="107">
        <f>COUNTIF(Data_Eksportir!$H$2:$H$3401,A5254)</f>
        <v>0</v>
      </c>
      <c r="H5254" s="104" t="str">
        <f t="shared" si="576"/>
        <v>5 – 20</v>
      </c>
      <c r="I5254" s="104" t="str">
        <f t="shared" si="577"/>
        <v>Di bawah ambang nilai</v>
      </c>
      <c r="J5254" s="106">
        <f t="shared" si="578"/>
        <v>630697.00525399996</v>
      </c>
      <c r="K5254" s="105">
        <f t="shared" si="579"/>
        <v>0</v>
      </c>
      <c r="L5254" s="106">
        <f t="shared" si="580"/>
        <v>0</v>
      </c>
    </row>
    <row r="5255" spans="1:12" x14ac:dyDescent="0.3">
      <c r="A5255" s="104" t="s">
        <v>10880</v>
      </c>
      <c r="B5255" s="104" t="s">
        <v>10881</v>
      </c>
      <c r="C5255" s="105">
        <v>767023</v>
      </c>
      <c r="D5255" s="105">
        <v>1014531</v>
      </c>
      <c r="E5255" s="106">
        <f t="shared" si="574"/>
        <v>1.3226865426460483</v>
      </c>
      <c r="F5255" s="107">
        <f t="shared" si="575"/>
        <v>82</v>
      </c>
      <c r="G5255" s="107">
        <f>COUNTIF(Data_Eksportir!$H$2:$H$3401,A5255)</f>
        <v>0</v>
      </c>
      <c r="H5255" s="104" t="str">
        <f t="shared" si="576"/>
        <v>1 – 5</v>
      </c>
      <c r="I5255" s="104" t="str">
        <f t="shared" si="577"/>
        <v>Di bawah ambang nilai</v>
      </c>
      <c r="J5255" s="106">
        <f t="shared" si="578"/>
        <v>1014531.005255</v>
      </c>
      <c r="K5255" s="105">
        <f t="shared" si="579"/>
        <v>0</v>
      </c>
      <c r="L5255" s="106">
        <f t="shared" si="580"/>
        <v>0</v>
      </c>
    </row>
    <row r="5256" spans="1:12" x14ac:dyDescent="0.3">
      <c r="A5256" s="104" t="s">
        <v>10882</v>
      </c>
      <c r="B5256" s="104" t="s">
        <v>10883</v>
      </c>
      <c r="C5256" s="105">
        <v>47998</v>
      </c>
      <c r="D5256" s="105">
        <v>282777</v>
      </c>
      <c r="E5256" s="106">
        <f t="shared" si="574"/>
        <v>5.8914329763740154</v>
      </c>
      <c r="F5256" s="107">
        <f t="shared" si="575"/>
        <v>82</v>
      </c>
      <c r="G5256" s="107">
        <f>COUNTIF(Data_Eksportir!$H$2:$H$3401,A5256)</f>
        <v>0</v>
      </c>
      <c r="H5256" s="104" t="str">
        <f t="shared" si="576"/>
        <v>5 – 20</v>
      </c>
      <c r="I5256" s="104" t="str">
        <f t="shared" si="577"/>
        <v>Di bawah ambang nilai</v>
      </c>
      <c r="J5256" s="106">
        <f t="shared" si="578"/>
        <v>282777.00525599997</v>
      </c>
      <c r="K5256" s="105">
        <f t="shared" si="579"/>
        <v>0</v>
      </c>
      <c r="L5256" s="106">
        <f t="shared" si="580"/>
        <v>0</v>
      </c>
    </row>
    <row r="5257" spans="1:12" x14ac:dyDescent="0.3">
      <c r="A5257" s="104" t="s">
        <v>10884</v>
      </c>
      <c r="B5257" s="104" t="s">
        <v>10885</v>
      </c>
      <c r="C5257" s="105">
        <v>4230</v>
      </c>
      <c r="D5257" s="105">
        <v>157678</v>
      </c>
      <c r="E5257" s="106">
        <f t="shared" si="574"/>
        <v>37.276122931442082</v>
      </c>
      <c r="F5257" s="107">
        <f t="shared" si="575"/>
        <v>82</v>
      </c>
      <c r="G5257" s="107">
        <f>COUNTIF(Data_Eksportir!$H$2:$H$3401,A5257)</f>
        <v>0</v>
      </c>
      <c r="H5257" s="104" t="str">
        <f t="shared" si="576"/>
        <v>20 – 100</v>
      </c>
      <c r="I5257" s="104" t="str">
        <f t="shared" si="577"/>
        <v>Di bawah ambang nilai</v>
      </c>
      <c r="J5257" s="106">
        <f t="shared" si="578"/>
        <v>157678.00525700001</v>
      </c>
      <c r="K5257" s="105">
        <f t="shared" si="579"/>
        <v>0</v>
      </c>
      <c r="L5257" s="106">
        <f t="shared" si="580"/>
        <v>0</v>
      </c>
    </row>
    <row r="5258" spans="1:12" x14ac:dyDescent="0.3">
      <c r="A5258" s="104" t="s">
        <v>10886</v>
      </c>
      <c r="B5258" s="104" t="s">
        <v>10887</v>
      </c>
      <c r="C5258" s="105">
        <v>72007</v>
      </c>
      <c r="D5258" s="105">
        <v>2151811</v>
      </c>
      <c r="E5258" s="106">
        <f t="shared" si="574"/>
        <v>29.883358562361991</v>
      </c>
      <c r="F5258" s="107">
        <f t="shared" si="575"/>
        <v>82</v>
      </c>
      <c r="G5258" s="107">
        <f>COUNTIF(Data_Eksportir!$H$2:$H$3401,A5258)</f>
        <v>0</v>
      </c>
      <c r="H5258" s="104" t="str">
        <f t="shared" si="576"/>
        <v>20 – 100</v>
      </c>
      <c r="I5258" s="104" t="str">
        <f t="shared" si="577"/>
        <v>Di bawah ambang nilai</v>
      </c>
      <c r="J5258" s="106">
        <f t="shared" si="578"/>
        <v>2151811.005258</v>
      </c>
      <c r="K5258" s="105">
        <f t="shared" si="579"/>
        <v>0</v>
      </c>
      <c r="L5258" s="106">
        <f t="shared" si="580"/>
        <v>0</v>
      </c>
    </row>
    <row r="5259" spans="1:12" x14ac:dyDescent="0.3">
      <c r="A5259" s="104" t="s">
        <v>10888</v>
      </c>
      <c r="B5259" s="104" t="s">
        <v>10889</v>
      </c>
      <c r="C5259" s="105">
        <v>159536</v>
      </c>
      <c r="D5259" s="105">
        <v>1835511</v>
      </c>
      <c r="E5259" s="106">
        <f t="shared" si="574"/>
        <v>11.505309146524922</v>
      </c>
      <c r="F5259" s="107">
        <f t="shared" si="575"/>
        <v>82</v>
      </c>
      <c r="G5259" s="107">
        <f>COUNTIF(Data_Eksportir!$H$2:$H$3401,A5259)</f>
        <v>0</v>
      </c>
      <c r="H5259" s="104" t="str">
        <f t="shared" si="576"/>
        <v>5 – 20</v>
      </c>
      <c r="I5259" s="104" t="str">
        <f t="shared" si="577"/>
        <v>Di bawah ambang nilai</v>
      </c>
      <c r="J5259" s="106">
        <f t="shared" si="578"/>
        <v>1835511.005259</v>
      </c>
      <c r="K5259" s="105">
        <f t="shared" si="579"/>
        <v>0</v>
      </c>
      <c r="L5259" s="106">
        <f t="shared" si="580"/>
        <v>0</v>
      </c>
    </row>
    <row r="5260" spans="1:12" x14ac:dyDescent="0.3">
      <c r="A5260" s="104" t="s">
        <v>10890</v>
      </c>
      <c r="B5260" s="104" t="s">
        <v>10891</v>
      </c>
      <c r="C5260" s="105">
        <v>1111265</v>
      </c>
      <c r="D5260" s="105">
        <v>8479201</v>
      </c>
      <c r="E5260" s="106">
        <f t="shared" si="574"/>
        <v>7.6302241139602165</v>
      </c>
      <c r="F5260" s="107">
        <f t="shared" si="575"/>
        <v>82</v>
      </c>
      <c r="G5260" s="107">
        <f>COUNTIF(Data_Eksportir!$H$2:$H$3401,A5260)</f>
        <v>0</v>
      </c>
      <c r="H5260" s="104" t="str">
        <f t="shared" si="576"/>
        <v>5 – 20</v>
      </c>
      <c r="I5260" s="104" t="str">
        <f t="shared" si="577"/>
        <v>Di bawah ambang nilai</v>
      </c>
      <c r="J5260" s="106">
        <f t="shared" si="578"/>
        <v>8479201.00526</v>
      </c>
      <c r="K5260" s="105">
        <f t="shared" si="579"/>
        <v>0</v>
      </c>
      <c r="L5260" s="106">
        <f t="shared" si="580"/>
        <v>0</v>
      </c>
    </row>
    <row r="5261" spans="1:12" x14ac:dyDescent="0.3">
      <c r="A5261" s="104" t="s">
        <v>10892</v>
      </c>
      <c r="B5261" s="104" t="s">
        <v>10893</v>
      </c>
      <c r="C5261" s="105">
        <v>4319</v>
      </c>
      <c r="D5261" s="105">
        <v>40952</v>
      </c>
      <c r="E5261" s="106">
        <f t="shared" si="574"/>
        <v>9.4818244964112068</v>
      </c>
      <c r="F5261" s="107">
        <f t="shared" si="575"/>
        <v>82</v>
      </c>
      <c r="G5261" s="107">
        <f>COUNTIF(Data_Eksportir!$H$2:$H$3401,A5261)</f>
        <v>0</v>
      </c>
      <c r="H5261" s="104" t="str">
        <f t="shared" si="576"/>
        <v>5 – 20</v>
      </c>
      <c r="I5261" s="104" t="str">
        <f t="shared" si="577"/>
        <v>Di bawah ambang nilai</v>
      </c>
      <c r="J5261" s="106">
        <f t="shared" si="578"/>
        <v>40952.005260999998</v>
      </c>
      <c r="K5261" s="105">
        <f t="shared" si="579"/>
        <v>0</v>
      </c>
      <c r="L5261" s="106">
        <f t="shared" si="580"/>
        <v>0</v>
      </c>
    </row>
    <row r="5262" spans="1:12" x14ac:dyDescent="0.3">
      <c r="A5262" s="104" t="s">
        <v>10894</v>
      </c>
      <c r="B5262" s="104" t="s">
        <v>10895</v>
      </c>
      <c r="C5262" s="105">
        <v>179468</v>
      </c>
      <c r="D5262" s="105">
        <v>6050341</v>
      </c>
      <c r="E5262" s="106">
        <f t="shared" si="574"/>
        <v>33.712645151224734</v>
      </c>
      <c r="F5262" s="107">
        <f t="shared" si="575"/>
        <v>82</v>
      </c>
      <c r="G5262" s="107">
        <f>COUNTIF(Data_Eksportir!$H$2:$H$3401,A5262)</f>
        <v>0</v>
      </c>
      <c r="H5262" s="104" t="str">
        <f t="shared" si="576"/>
        <v>20 – 100</v>
      </c>
      <c r="I5262" s="104" t="str">
        <f t="shared" si="577"/>
        <v>Di bawah ambang nilai</v>
      </c>
      <c r="J5262" s="106">
        <f t="shared" si="578"/>
        <v>6050341.0052619996</v>
      </c>
      <c r="K5262" s="105">
        <f t="shared" si="579"/>
        <v>0</v>
      </c>
      <c r="L5262" s="106">
        <f t="shared" si="580"/>
        <v>0</v>
      </c>
    </row>
    <row r="5263" spans="1:12" x14ac:dyDescent="0.3">
      <c r="A5263" s="104" t="s">
        <v>10896</v>
      </c>
      <c r="B5263" s="104" t="s">
        <v>10897</v>
      </c>
      <c r="C5263" s="105">
        <v>18036</v>
      </c>
      <c r="D5263" s="105">
        <v>201381</v>
      </c>
      <c r="E5263" s="106">
        <f t="shared" si="574"/>
        <v>11.165502328675981</v>
      </c>
      <c r="F5263" s="107">
        <f t="shared" si="575"/>
        <v>82</v>
      </c>
      <c r="G5263" s="107">
        <f>COUNTIF(Data_Eksportir!$H$2:$H$3401,A5263)</f>
        <v>0</v>
      </c>
      <c r="H5263" s="104" t="str">
        <f t="shared" si="576"/>
        <v>5 – 20</v>
      </c>
      <c r="I5263" s="104" t="str">
        <f t="shared" si="577"/>
        <v>Di bawah ambang nilai</v>
      </c>
      <c r="J5263" s="106">
        <f t="shared" si="578"/>
        <v>201381.005263</v>
      </c>
      <c r="K5263" s="105">
        <f t="shared" si="579"/>
        <v>0</v>
      </c>
      <c r="L5263" s="106">
        <f t="shared" si="580"/>
        <v>0</v>
      </c>
    </row>
    <row r="5264" spans="1:12" x14ac:dyDescent="0.3">
      <c r="A5264" s="104" t="s">
        <v>10898</v>
      </c>
      <c r="B5264" s="104" t="s">
        <v>10899</v>
      </c>
      <c r="C5264" s="105">
        <v>60032</v>
      </c>
      <c r="D5264" s="105">
        <v>5959122</v>
      </c>
      <c r="E5264" s="106">
        <f t="shared" si="574"/>
        <v>99.265758262260121</v>
      </c>
      <c r="F5264" s="107">
        <f t="shared" si="575"/>
        <v>82</v>
      </c>
      <c r="G5264" s="107">
        <f>COUNTIF(Data_Eksportir!$H$2:$H$3401,A5264)</f>
        <v>0</v>
      </c>
      <c r="H5264" s="104" t="str">
        <f t="shared" si="576"/>
        <v>20 – 100</v>
      </c>
      <c r="I5264" s="104" t="str">
        <f t="shared" si="577"/>
        <v>Di bawah ambang nilai</v>
      </c>
      <c r="J5264" s="106">
        <f t="shared" si="578"/>
        <v>5959122.005264</v>
      </c>
      <c r="K5264" s="105">
        <f t="shared" si="579"/>
        <v>0</v>
      </c>
      <c r="L5264" s="106">
        <f t="shared" si="580"/>
        <v>0</v>
      </c>
    </row>
    <row r="5265" spans="1:12" x14ac:dyDescent="0.3">
      <c r="A5265" s="104" t="s">
        <v>10900</v>
      </c>
      <c r="B5265" s="104" t="s">
        <v>10901</v>
      </c>
      <c r="C5265" s="105">
        <v>272</v>
      </c>
      <c r="D5265" s="105">
        <v>39949</v>
      </c>
      <c r="E5265" s="106">
        <f t="shared" si="574"/>
        <v>146.87132352941177</v>
      </c>
      <c r="F5265" s="107">
        <f t="shared" si="575"/>
        <v>82</v>
      </c>
      <c r="G5265" s="107">
        <f>COUNTIF(Data_Eksportir!$H$2:$H$3401,A5265)</f>
        <v>0</v>
      </c>
      <c r="H5265" s="104" t="str">
        <f t="shared" si="576"/>
        <v>100 ke atas</v>
      </c>
      <c r="I5265" s="104" t="str">
        <f t="shared" si="577"/>
        <v>Di bawah ambang nilai</v>
      </c>
      <c r="J5265" s="106">
        <f t="shared" si="578"/>
        <v>39949.005265</v>
      </c>
      <c r="K5265" s="105">
        <f t="shared" si="579"/>
        <v>0</v>
      </c>
      <c r="L5265" s="106">
        <f t="shared" si="580"/>
        <v>0</v>
      </c>
    </row>
    <row r="5266" spans="1:12" x14ac:dyDescent="0.3">
      <c r="A5266" s="104" t="s">
        <v>10902</v>
      </c>
      <c r="B5266" s="104" t="s">
        <v>10903</v>
      </c>
      <c r="C5266" s="105">
        <v>311139</v>
      </c>
      <c r="D5266" s="105">
        <v>2679265</v>
      </c>
      <c r="E5266" s="106">
        <f t="shared" si="574"/>
        <v>8.6111512860811406</v>
      </c>
      <c r="F5266" s="107">
        <f t="shared" si="575"/>
        <v>82</v>
      </c>
      <c r="G5266" s="107">
        <f>COUNTIF(Data_Eksportir!$H$2:$H$3401,A5266)</f>
        <v>0</v>
      </c>
      <c r="H5266" s="104" t="str">
        <f t="shared" si="576"/>
        <v>5 – 20</v>
      </c>
      <c r="I5266" s="104" t="str">
        <f t="shared" si="577"/>
        <v>Di bawah ambang nilai</v>
      </c>
      <c r="J5266" s="106">
        <f t="shared" si="578"/>
        <v>2679265.0052660001</v>
      </c>
      <c r="K5266" s="105">
        <f t="shared" si="579"/>
        <v>0</v>
      </c>
      <c r="L5266" s="106">
        <f t="shared" si="580"/>
        <v>0</v>
      </c>
    </row>
    <row r="5267" spans="1:12" x14ac:dyDescent="0.3">
      <c r="A5267" s="104" t="s">
        <v>10904</v>
      </c>
      <c r="B5267" s="104" t="s">
        <v>10905</v>
      </c>
      <c r="C5267" s="105">
        <v>865</v>
      </c>
      <c r="D5267" s="105">
        <v>25807</v>
      </c>
      <c r="E5267" s="106">
        <f t="shared" si="574"/>
        <v>29.834682080924857</v>
      </c>
      <c r="F5267" s="107">
        <f t="shared" si="575"/>
        <v>82</v>
      </c>
      <c r="G5267" s="107">
        <f>COUNTIF(Data_Eksportir!$H$2:$H$3401,A5267)</f>
        <v>0</v>
      </c>
      <c r="H5267" s="104" t="str">
        <f t="shared" si="576"/>
        <v>20 – 100</v>
      </c>
      <c r="I5267" s="104" t="str">
        <f t="shared" si="577"/>
        <v>Di bawah ambang nilai</v>
      </c>
      <c r="J5267" s="106">
        <f t="shared" si="578"/>
        <v>25807.005267</v>
      </c>
      <c r="K5267" s="105">
        <f t="shared" si="579"/>
        <v>0</v>
      </c>
      <c r="L5267" s="106">
        <f t="shared" si="580"/>
        <v>0</v>
      </c>
    </row>
    <row r="5268" spans="1:12" x14ac:dyDescent="0.3">
      <c r="A5268" s="104" t="s">
        <v>10906</v>
      </c>
      <c r="B5268" s="104" t="s">
        <v>10907</v>
      </c>
      <c r="C5268" s="105">
        <v>970016</v>
      </c>
      <c r="D5268" s="105">
        <v>8976029</v>
      </c>
      <c r="E5268" s="106">
        <f t="shared" si="574"/>
        <v>9.2534855095173683</v>
      </c>
      <c r="F5268" s="107">
        <f t="shared" si="575"/>
        <v>82</v>
      </c>
      <c r="G5268" s="107">
        <f>COUNTIF(Data_Eksportir!$H$2:$H$3401,A5268)</f>
        <v>0</v>
      </c>
      <c r="H5268" s="104" t="str">
        <f t="shared" si="576"/>
        <v>5 – 20</v>
      </c>
      <c r="I5268" s="104" t="str">
        <f t="shared" si="577"/>
        <v>Di bawah ambang nilai</v>
      </c>
      <c r="J5268" s="106">
        <f t="shared" si="578"/>
        <v>8976029.0052680001</v>
      </c>
      <c r="K5268" s="105">
        <f t="shared" si="579"/>
        <v>0</v>
      </c>
      <c r="L5268" s="106">
        <f t="shared" si="580"/>
        <v>0</v>
      </c>
    </row>
    <row r="5269" spans="1:12" x14ac:dyDescent="0.3">
      <c r="A5269" s="104" t="s">
        <v>10908</v>
      </c>
      <c r="B5269" s="104" t="s">
        <v>10909</v>
      </c>
      <c r="C5269" s="105">
        <v>30651</v>
      </c>
      <c r="D5269" s="105">
        <v>134032</v>
      </c>
      <c r="E5269" s="106">
        <f t="shared" si="574"/>
        <v>4.3728426478744575</v>
      </c>
      <c r="F5269" s="107">
        <f t="shared" si="575"/>
        <v>82</v>
      </c>
      <c r="G5269" s="107">
        <f>COUNTIF(Data_Eksportir!$H$2:$H$3401,A5269)</f>
        <v>0</v>
      </c>
      <c r="H5269" s="104" t="str">
        <f t="shared" si="576"/>
        <v>1 – 5</v>
      </c>
      <c r="I5269" s="104" t="str">
        <f t="shared" si="577"/>
        <v>Di bawah ambang nilai</v>
      </c>
      <c r="J5269" s="106">
        <f t="shared" si="578"/>
        <v>134032.00526899999</v>
      </c>
      <c r="K5269" s="105">
        <f t="shared" si="579"/>
        <v>0</v>
      </c>
      <c r="L5269" s="106">
        <f t="shared" si="580"/>
        <v>0</v>
      </c>
    </row>
    <row r="5270" spans="1:12" x14ac:dyDescent="0.3">
      <c r="A5270" s="104" t="s">
        <v>10910</v>
      </c>
      <c r="B5270" s="104" t="s">
        <v>10911</v>
      </c>
      <c r="C5270" s="105">
        <v>1040</v>
      </c>
      <c r="D5270" s="105">
        <v>12002</v>
      </c>
      <c r="E5270" s="106">
        <f t="shared" si="574"/>
        <v>11.540384615384616</v>
      </c>
      <c r="F5270" s="107">
        <f t="shared" si="575"/>
        <v>82</v>
      </c>
      <c r="G5270" s="107">
        <f>COUNTIF(Data_Eksportir!$H$2:$H$3401,A5270)</f>
        <v>0</v>
      </c>
      <c r="H5270" s="104" t="str">
        <f t="shared" si="576"/>
        <v>5 – 20</v>
      </c>
      <c r="I5270" s="104" t="str">
        <f t="shared" si="577"/>
        <v>Di bawah ambang nilai</v>
      </c>
      <c r="J5270" s="106">
        <f t="shared" si="578"/>
        <v>12002.00527</v>
      </c>
      <c r="K5270" s="105">
        <f t="shared" si="579"/>
        <v>0</v>
      </c>
      <c r="L5270" s="106">
        <f t="shared" si="580"/>
        <v>0</v>
      </c>
    </row>
    <row r="5271" spans="1:12" x14ac:dyDescent="0.3">
      <c r="A5271" s="104" t="s">
        <v>10912</v>
      </c>
      <c r="B5271" s="104" t="s">
        <v>10913</v>
      </c>
      <c r="C5271" s="105">
        <v>112207</v>
      </c>
      <c r="D5271" s="105">
        <v>1271270</v>
      </c>
      <c r="E5271" s="106">
        <f t="shared" si="574"/>
        <v>11.329685313750479</v>
      </c>
      <c r="F5271" s="107">
        <f t="shared" si="575"/>
        <v>82</v>
      </c>
      <c r="G5271" s="107">
        <f>COUNTIF(Data_Eksportir!$H$2:$H$3401,A5271)</f>
        <v>0</v>
      </c>
      <c r="H5271" s="104" t="str">
        <f t="shared" si="576"/>
        <v>5 – 20</v>
      </c>
      <c r="I5271" s="104" t="str">
        <f t="shared" si="577"/>
        <v>Di bawah ambang nilai</v>
      </c>
      <c r="J5271" s="106">
        <f t="shared" si="578"/>
        <v>1271270.0052710001</v>
      </c>
      <c r="K5271" s="105">
        <f t="shared" si="579"/>
        <v>0</v>
      </c>
      <c r="L5271" s="106">
        <f t="shared" si="580"/>
        <v>0</v>
      </c>
    </row>
    <row r="5272" spans="1:12" x14ac:dyDescent="0.3">
      <c r="A5272" s="104" t="s">
        <v>10914</v>
      </c>
      <c r="B5272" s="104" t="s">
        <v>10915</v>
      </c>
      <c r="C5272" s="105">
        <v>2337</v>
      </c>
      <c r="D5272" s="105">
        <v>155813</v>
      </c>
      <c r="E5272" s="106">
        <f t="shared" si="574"/>
        <v>66.672229353872481</v>
      </c>
      <c r="F5272" s="107">
        <f t="shared" si="575"/>
        <v>82</v>
      </c>
      <c r="G5272" s="107">
        <f>COUNTIF(Data_Eksportir!$H$2:$H$3401,A5272)</f>
        <v>0</v>
      </c>
      <c r="H5272" s="104" t="str">
        <f t="shared" si="576"/>
        <v>20 – 100</v>
      </c>
      <c r="I5272" s="104" t="str">
        <f t="shared" si="577"/>
        <v>Di bawah ambang nilai</v>
      </c>
      <c r="J5272" s="106">
        <f t="shared" si="578"/>
        <v>155813.00527200001</v>
      </c>
      <c r="K5272" s="105">
        <f t="shared" si="579"/>
        <v>0</v>
      </c>
      <c r="L5272" s="106">
        <f t="shared" si="580"/>
        <v>0</v>
      </c>
    </row>
    <row r="5273" spans="1:12" x14ac:dyDescent="0.3">
      <c r="A5273" s="104" t="s">
        <v>10916</v>
      </c>
      <c r="B5273" s="104" t="s">
        <v>10917</v>
      </c>
      <c r="C5273" s="105">
        <v>98830</v>
      </c>
      <c r="D5273" s="105">
        <v>465580</v>
      </c>
      <c r="E5273" s="106">
        <f t="shared" si="574"/>
        <v>4.7109177375290905</v>
      </c>
      <c r="F5273" s="107">
        <f t="shared" si="575"/>
        <v>82</v>
      </c>
      <c r="G5273" s="107">
        <f>COUNTIF(Data_Eksportir!$H$2:$H$3401,A5273)</f>
        <v>0</v>
      </c>
      <c r="H5273" s="104" t="str">
        <f t="shared" si="576"/>
        <v>1 – 5</v>
      </c>
      <c r="I5273" s="104" t="str">
        <f t="shared" si="577"/>
        <v>Di bawah ambang nilai</v>
      </c>
      <c r="J5273" s="106">
        <f t="shared" si="578"/>
        <v>465580.00527299999</v>
      </c>
      <c r="K5273" s="105">
        <f t="shared" si="579"/>
        <v>0</v>
      </c>
      <c r="L5273" s="106">
        <f t="shared" si="580"/>
        <v>0</v>
      </c>
    </row>
    <row r="5274" spans="1:12" x14ac:dyDescent="0.3">
      <c r="A5274" s="104" t="s">
        <v>10918</v>
      </c>
      <c r="B5274" s="104" t="s">
        <v>10919</v>
      </c>
      <c r="C5274" s="105">
        <v>42</v>
      </c>
      <c r="D5274" s="105">
        <v>478</v>
      </c>
      <c r="E5274" s="106">
        <f t="shared" si="574"/>
        <v>11.380952380952381</v>
      </c>
      <c r="F5274" s="107">
        <f t="shared" si="575"/>
        <v>82</v>
      </c>
      <c r="G5274" s="107">
        <f>COUNTIF(Data_Eksportir!$H$2:$H$3401,A5274)</f>
        <v>0</v>
      </c>
      <c r="H5274" s="104" t="str">
        <f t="shared" si="576"/>
        <v>5 – 20</v>
      </c>
      <c r="I5274" s="104" t="str">
        <f t="shared" si="577"/>
        <v>Di bawah ambang nilai</v>
      </c>
      <c r="J5274" s="106">
        <f t="shared" si="578"/>
        <v>478.00527399999999</v>
      </c>
      <c r="K5274" s="105">
        <f t="shared" si="579"/>
        <v>0</v>
      </c>
      <c r="L5274" s="106">
        <f t="shared" si="580"/>
        <v>0</v>
      </c>
    </row>
    <row r="5275" spans="1:12" x14ac:dyDescent="0.3">
      <c r="A5275" s="104" t="s">
        <v>10920</v>
      </c>
      <c r="B5275" s="104" t="s">
        <v>10921</v>
      </c>
      <c r="C5275" s="105">
        <v>30972</v>
      </c>
      <c r="D5275" s="105">
        <v>423529</v>
      </c>
      <c r="E5275" s="106">
        <f t="shared" si="574"/>
        <v>13.674577037324035</v>
      </c>
      <c r="F5275" s="107">
        <f t="shared" si="575"/>
        <v>82</v>
      </c>
      <c r="G5275" s="107">
        <f>COUNTIF(Data_Eksportir!$H$2:$H$3401,A5275)</f>
        <v>0</v>
      </c>
      <c r="H5275" s="104" t="str">
        <f t="shared" si="576"/>
        <v>5 – 20</v>
      </c>
      <c r="I5275" s="104" t="str">
        <f t="shared" si="577"/>
        <v>Di bawah ambang nilai</v>
      </c>
      <c r="J5275" s="106">
        <f t="shared" si="578"/>
        <v>423529.005275</v>
      </c>
      <c r="K5275" s="105">
        <f t="shared" si="579"/>
        <v>0</v>
      </c>
      <c r="L5275" s="106">
        <f t="shared" si="580"/>
        <v>0</v>
      </c>
    </row>
    <row r="5276" spans="1:12" x14ac:dyDescent="0.3">
      <c r="A5276" s="104" t="s">
        <v>10922</v>
      </c>
      <c r="B5276" s="104" t="s">
        <v>10923</v>
      </c>
      <c r="C5276" s="105">
        <v>893</v>
      </c>
      <c r="D5276" s="105">
        <v>9464</v>
      </c>
      <c r="E5276" s="106">
        <f t="shared" si="574"/>
        <v>10.597984322508399</v>
      </c>
      <c r="F5276" s="107">
        <f t="shared" si="575"/>
        <v>82</v>
      </c>
      <c r="G5276" s="107">
        <f>COUNTIF(Data_Eksportir!$H$2:$H$3401,A5276)</f>
        <v>0</v>
      </c>
      <c r="H5276" s="104" t="str">
        <f t="shared" si="576"/>
        <v>5 – 20</v>
      </c>
      <c r="I5276" s="104" t="str">
        <f t="shared" si="577"/>
        <v>Di bawah ambang nilai</v>
      </c>
      <c r="J5276" s="106">
        <f t="shared" si="578"/>
        <v>9464.0052759999999</v>
      </c>
      <c r="K5276" s="105">
        <f t="shared" si="579"/>
        <v>0</v>
      </c>
      <c r="L5276" s="106">
        <f t="shared" si="580"/>
        <v>0</v>
      </c>
    </row>
    <row r="5277" spans="1:12" x14ac:dyDescent="0.3">
      <c r="A5277" s="104" t="s">
        <v>10924</v>
      </c>
      <c r="B5277" s="104" t="s">
        <v>10925</v>
      </c>
      <c r="C5277" s="105">
        <v>80</v>
      </c>
      <c r="D5277" s="105">
        <v>215</v>
      </c>
      <c r="E5277" s="106">
        <f t="shared" si="574"/>
        <v>2.6875</v>
      </c>
      <c r="F5277" s="107">
        <f t="shared" si="575"/>
        <v>82</v>
      </c>
      <c r="G5277" s="107">
        <f>COUNTIF(Data_Eksportir!$H$2:$H$3401,A5277)</f>
        <v>0</v>
      </c>
      <c r="H5277" s="104" t="str">
        <f t="shared" si="576"/>
        <v>1 – 5</v>
      </c>
      <c r="I5277" s="104" t="str">
        <f t="shared" si="577"/>
        <v>Di bawah ambang nilai</v>
      </c>
      <c r="J5277" s="106">
        <f t="shared" si="578"/>
        <v>215.00527700000001</v>
      </c>
      <c r="K5277" s="105">
        <f t="shared" si="579"/>
        <v>0</v>
      </c>
      <c r="L5277" s="106">
        <f t="shared" si="580"/>
        <v>0</v>
      </c>
    </row>
    <row r="5278" spans="1:12" x14ac:dyDescent="0.3">
      <c r="A5278" s="104" t="s">
        <v>10926</v>
      </c>
      <c r="B5278" s="104" t="s">
        <v>10927</v>
      </c>
      <c r="C5278" s="105">
        <v>4816</v>
      </c>
      <c r="D5278" s="105">
        <v>3411</v>
      </c>
      <c r="E5278" s="106">
        <f t="shared" si="574"/>
        <v>0.70826411960132896</v>
      </c>
      <c r="F5278" s="107">
        <f t="shared" si="575"/>
        <v>82</v>
      </c>
      <c r="G5278" s="107">
        <f>COUNTIF(Data_Eksportir!$H$2:$H$3401,A5278)</f>
        <v>0</v>
      </c>
      <c r="H5278" s="104" t="str">
        <f t="shared" si="576"/>
        <v>Di bawah 1</v>
      </c>
      <c r="I5278" s="104" t="str">
        <f t="shared" si="577"/>
        <v>Di bawah ambang nilai</v>
      </c>
      <c r="J5278" s="106">
        <f t="shared" si="578"/>
        <v>3411.0052780000001</v>
      </c>
      <c r="K5278" s="105">
        <f t="shared" si="579"/>
        <v>0</v>
      </c>
      <c r="L5278" s="106">
        <f t="shared" si="580"/>
        <v>0</v>
      </c>
    </row>
    <row r="5279" spans="1:12" x14ac:dyDescent="0.3">
      <c r="A5279" s="104" t="s">
        <v>10928</v>
      </c>
      <c r="B5279" s="104" t="s">
        <v>10929</v>
      </c>
      <c r="C5279" s="105">
        <v>10</v>
      </c>
      <c r="D5279" s="105">
        <v>240</v>
      </c>
      <c r="E5279" s="106">
        <f t="shared" si="574"/>
        <v>24</v>
      </c>
      <c r="F5279" s="107">
        <f t="shared" si="575"/>
        <v>82</v>
      </c>
      <c r="G5279" s="107">
        <f>COUNTIF(Data_Eksportir!$H$2:$H$3401,A5279)</f>
        <v>0</v>
      </c>
      <c r="H5279" s="104" t="str">
        <f t="shared" si="576"/>
        <v>20 – 100</v>
      </c>
      <c r="I5279" s="104" t="str">
        <f t="shared" si="577"/>
        <v>Di bawah ambang nilai</v>
      </c>
      <c r="J5279" s="106">
        <f t="shared" si="578"/>
        <v>240.005279</v>
      </c>
      <c r="K5279" s="105">
        <f t="shared" si="579"/>
        <v>0</v>
      </c>
      <c r="L5279" s="106">
        <f t="shared" si="580"/>
        <v>0</v>
      </c>
    </row>
    <row r="5280" spans="1:12" x14ac:dyDescent="0.3">
      <c r="A5280" s="104" t="s">
        <v>10930</v>
      </c>
      <c r="B5280" s="104" t="s">
        <v>10931</v>
      </c>
      <c r="C5280" s="105">
        <v>2</v>
      </c>
      <c r="D5280" s="105">
        <v>49</v>
      </c>
      <c r="E5280" s="106">
        <f t="shared" si="574"/>
        <v>24.5</v>
      </c>
      <c r="F5280" s="107">
        <f t="shared" si="575"/>
        <v>82</v>
      </c>
      <c r="G5280" s="107">
        <f>COUNTIF(Data_Eksportir!$H$2:$H$3401,A5280)</f>
        <v>0</v>
      </c>
      <c r="H5280" s="104" t="str">
        <f t="shared" si="576"/>
        <v>20 – 100</v>
      </c>
      <c r="I5280" s="104" t="str">
        <f t="shared" si="577"/>
        <v>Di bawah ambang nilai</v>
      </c>
      <c r="J5280" s="106">
        <f t="shared" si="578"/>
        <v>49.005279999999999</v>
      </c>
      <c r="K5280" s="105">
        <f t="shared" si="579"/>
        <v>0</v>
      </c>
      <c r="L5280" s="106">
        <f t="shared" si="580"/>
        <v>0</v>
      </c>
    </row>
    <row r="5281" spans="1:12" x14ac:dyDescent="0.3">
      <c r="A5281" s="104" t="s">
        <v>10932</v>
      </c>
      <c r="B5281" s="104" t="s">
        <v>10933</v>
      </c>
      <c r="C5281" s="105">
        <v>142</v>
      </c>
      <c r="D5281" s="105">
        <v>13515</v>
      </c>
      <c r="E5281" s="106">
        <f t="shared" si="574"/>
        <v>95.176056338028175</v>
      </c>
      <c r="F5281" s="107">
        <f t="shared" si="575"/>
        <v>82</v>
      </c>
      <c r="G5281" s="107">
        <f>COUNTIF(Data_Eksportir!$H$2:$H$3401,A5281)</f>
        <v>0</v>
      </c>
      <c r="H5281" s="104" t="str">
        <f t="shared" si="576"/>
        <v>20 – 100</v>
      </c>
      <c r="I5281" s="104" t="str">
        <f t="shared" si="577"/>
        <v>Di bawah ambang nilai</v>
      </c>
      <c r="J5281" s="106">
        <f t="shared" si="578"/>
        <v>13515.005281</v>
      </c>
      <c r="K5281" s="105">
        <f t="shared" si="579"/>
        <v>0</v>
      </c>
      <c r="L5281" s="106">
        <f t="shared" si="580"/>
        <v>0</v>
      </c>
    </row>
    <row r="5282" spans="1:12" x14ac:dyDescent="0.3">
      <c r="A5282" s="104" t="s">
        <v>10934</v>
      </c>
      <c r="B5282" s="104" t="s">
        <v>10935</v>
      </c>
      <c r="C5282" s="105">
        <v>221</v>
      </c>
      <c r="D5282" s="105">
        <v>2196</v>
      </c>
      <c r="E5282" s="106">
        <f t="shared" si="574"/>
        <v>9.9366515837104075</v>
      </c>
      <c r="F5282" s="107">
        <f t="shared" si="575"/>
        <v>82</v>
      </c>
      <c r="G5282" s="107">
        <f>COUNTIF(Data_Eksportir!$H$2:$H$3401,A5282)</f>
        <v>0</v>
      </c>
      <c r="H5282" s="104" t="str">
        <f t="shared" si="576"/>
        <v>5 – 20</v>
      </c>
      <c r="I5282" s="104" t="str">
        <f t="shared" si="577"/>
        <v>Di bawah ambang nilai</v>
      </c>
      <c r="J5282" s="106">
        <f t="shared" si="578"/>
        <v>2196.0052820000001</v>
      </c>
      <c r="K5282" s="105">
        <f t="shared" si="579"/>
        <v>0</v>
      </c>
      <c r="L5282" s="106">
        <f t="shared" si="580"/>
        <v>0</v>
      </c>
    </row>
    <row r="5283" spans="1:12" x14ac:dyDescent="0.3">
      <c r="A5283" s="104" t="s">
        <v>10936</v>
      </c>
      <c r="B5283" s="104" t="s">
        <v>10937</v>
      </c>
      <c r="C5283" s="105">
        <v>5206</v>
      </c>
      <c r="D5283" s="105">
        <v>33778</v>
      </c>
      <c r="E5283" s="106">
        <f t="shared" si="574"/>
        <v>6.4882827506723011</v>
      </c>
      <c r="F5283" s="107">
        <f t="shared" si="575"/>
        <v>82</v>
      </c>
      <c r="G5283" s="107">
        <f>COUNTIF(Data_Eksportir!$H$2:$H$3401,A5283)</f>
        <v>0</v>
      </c>
      <c r="H5283" s="104" t="str">
        <f t="shared" si="576"/>
        <v>5 – 20</v>
      </c>
      <c r="I5283" s="104" t="str">
        <f t="shared" si="577"/>
        <v>Di bawah ambang nilai</v>
      </c>
      <c r="J5283" s="106">
        <f t="shared" si="578"/>
        <v>33778.005282999999</v>
      </c>
      <c r="K5283" s="105">
        <f t="shared" si="579"/>
        <v>0</v>
      </c>
      <c r="L5283" s="106">
        <f t="shared" si="580"/>
        <v>0</v>
      </c>
    </row>
    <row r="5284" spans="1:12" x14ac:dyDescent="0.3">
      <c r="A5284" s="104" t="s">
        <v>10938</v>
      </c>
      <c r="B5284" s="104" t="s">
        <v>10939</v>
      </c>
      <c r="C5284" s="105">
        <v>131</v>
      </c>
      <c r="D5284" s="105">
        <v>34866</v>
      </c>
      <c r="E5284" s="106">
        <f t="shared" si="574"/>
        <v>266.15267175572518</v>
      </c>
      <c r="F5284" s="107">
        <f t="shared" si="575"/>
        <v>82</v>
      </c>
      <c r="G5284" s="107">
        <f>COUNTIF(Data_Eksportir!$H$2:$H$3401,A5284)</f>
        <v>0</v>
      </c>
      <c r="H5284" s="104" t="str">
        <f t="shared" si="576"/>
        <v>100 ke atas</v>
      </c>
      <c r="I5284" s="104" t="str">
        <f t="shared" si="577"/>
        <v>Di bawah ambang nilai</v>
      </c>
      <c r="J5284" s="106">
        <f t="shared" si="578"/>
        <v>34866.005283999999</v>
      </c>
      <c r="K5284" s="105">
        <f t="shared" si="579"/>
        <v>0</v>
      </c>
      <c r="L5284" s="106">
        <f t="shared" si="580"/>
        <v>0</v>
      </c>
    </row>
    <row r="5285" spans="1:12" x14ac:dyDescent="0.3">
      <c r="A5285" s="104" t="s">
        <v>10940</v>
      </c>
      <c r="B5285" s="104" t="s">
        <v>10941</v>
      </c>
      <c r="C5285" s="105">
        <v>37</v>
      </c>
      <c r="D5285" s="105">
        <v>12981</v>
      </c>
      <c r="E5285" s="106">
        <f t="shared" si="574"/>
        <v>350.83783783783781</v>
      </c>
      <c r="F5285" s="107">
        <f t="shared" si="575"/>
        <v>82</v>
      </c>
      <c r="G5285" s="107">
        <f>COUNTIF(Data_Eksportir!$H$2:$H$3401,A5285)</f>
        <v>0</v>
      </c>
      <c r="H5285" s="104" t="str">
        <f t="shared" si="576"/>
        <v>100 ke atas</v>
      </c>
      <c r="I5285" s="104" t="str">
        <f t="shared" si="577"/>
        <v>Di bawah ambang nilai</v>
      </c>
      <c r="J5285" s="106">
        <f t="shared" si="578"/>
        <v>12981.005284999999</v>
      </c>
      <c r="K5285" s="105">
        <f t="shared" si="579"/>
        <v>0</v>
      </c>
      <c r="L5285" s="106">
        <f t="shared" si="580"/>
        <v>0</v>
      </c>
    </row>
    <row r="5286" spans="1:12" x14ac:dyDescent="0.3">
      <c r="A5286" s="104" t="s">
        <v>10942</v>
      </c>
      <c r="B5286" s="104" t="s">
        <v>10943</v>
      </c>
      <c r="C5286" s="105">
        <v>1360</v>
      </c>
      <c r="D5286" s="105">
        <v>53015</v>
      </c>
      <c r="E5286" s="106">
        <f t="shared" si="574"/>
        <v>38.981617647058826</v>
      </c>
      <c r="F5286" s="107">
        <f t="shared" si="575"/>
        <v>82</v>
      </c>
      <c r="G5286" s="107">
        <f>COUNTIF(Data_Eksportir!$H$2:$H$3401,A5286)</f>
        <v>0</v>
      </c>
      <c r="H5286" s="104" t="str">
        <f t="shared" si="576"/>
        <v>20 – 100</v>
      </c>
      <c r="I5286" s="104" t="str">
        <f t="shared" si="577"/>
        <v>Di bawah ambang nilai</v>
      </c>
      <c r="J5286" s="106">
        <f t="shared" si="578"/>
        <v>53015.005286</v>
      </c>
      <c r="K5286" s="105">
        <f t="shared" si="579"/>
        <v>0</v>
      </c>
      <c r="L5286" s="106">
        <f t="shared" si="580"/>
        <v>0</v>
      </c>
    </row>
    <row r="5287" spans="1:12" x14ac:dyDescent="0.3">
      <c r="A5287" s="104" t="s">
        <v>10944</v>
      </c>
      <c r="B5287" s="104" t="s">
        <v>10945</v>
      </c>
      <c r="C5287" s="105">
        <v>1707</v>
      </c>
      <c r="D5287" s="105">
        <v>68645</v>
      </c>
      <c r="E5287" s="106">
        <f t="shared" si="574"/>
        <v>40.213825424721733</v>
      </c>
      <c r="F5287" s="107">
        <f t="shared" si="575"/>
        <v>82</v>
      </c>
      <c r="G5287" s="107">
        <f>COUNTIF(Data_Eksportir!$H$2:$H$3401,A5287)</f>
        <v>0</v>
      </c>
      <c r="H5287" s="104" t="str">
        <f t="shared" si="576"/>
        <v>20 – 100</v>
      </c>
      <c r="I5287" s="104" t="str">
        <f t="shared" si="577"/>
        <v>Di bawah ambang nilai</v>
      </c>
      <c r="J5287" s="106">
        <f t="shared" si="578"/>
        <v>68645.005287000007</v>
      </c>
      <c r="K5287" s="105">
        <f t="shared" si="579"/>
        <v>0</v>
      </c>
      <c r="L5287" s="106">
        <f t="shared" si="580"/>
        <v>0</v>
      </c>
    </row>
    <row r="5288" spans="1:12" x14ac:dyDescent="0.3">
      <c r="A5288" s="104" t="s">
        <v>10946</v>
      </c>
      <c r="B5288" s="104" t="s">
        <v>10947</v>
      </c>
      <c r="C5288" s="105">
        <v>90</v>
      </c>
      <c r="D5288" s="105">
        <v>2810</v>
      </c>
      <c r="E5288" s="106">
        <f t="shared" si="574"/>
        <v>31.222222222222221</v>
      </c>
      <c r="F5288" s="107">
        <f t="shared" si="575"/>
        <v>82</v>
      </c>
      <c r="G5288" s="107">
        <f>COUNTIF(Data_Eksportir!$H$2:$H$3401,A5288)</f>
        <v>0</v>
      </c>
      <c r="H5288" s="104" t="str">
        <f t="shared" si="576"/>
        <v>20 – 100</v>
      </c>
      <c r="I5288" s="104" t="str">
        <f t="shared" si="577"/>
        <v>Di bawah ambang nilai</v>
      </c>
      <c r="J5288" s="106">
        <f t="shared" si="578"/>
        <v>2810.0052879999998</v>
      </c>
      <c r="K5288" s="105">
        <f t="shared" si="579"/>
        <v>0</v>
      </c>
      <c r="L5288" s="106">
        <f t="shared" si="580"/>
        <v>0</v>
      </c>
    </row>
    <row r="5289" spans="1:12" x14ac:dyDescent="0.3">
      <c r="A5289" s="104" t="s">
        <v>10948</v>
      </c>
      <c r="B5289" s="104" t="s">
        <v>10949</v>
      </c>
      <c r="C5289" s="105">
        <v>10064</v>
      </c>
      <c r="D5289" s="105">
        <v>21759</v>
      </c>
      <c r="E5289" s="106">
        <f t="shared" si="574"/>
        <v>2.1620627980922098</v>
      </c>
      <c r="F5289" s="107">
        <f t="shared" si="575"/>
        <v>82</v>
      </c>
      <c r="G5289" s="107">
        <f>COUNTIF(Data_Eksportir!$H$2:$H$3401,A5289)</f>
        <v>0</v>
      </c>
      <c r="H5289" s="104" t="str">
        <f t="shared" si="576"/>
        <v>1 – 5</v>
      </c>
      <c r="I5289" s="104" t="str">
        <f t="shared" si="577"/>
        <v>Di bawah ambang nilai</v>
      </c>
      <c r="J5289" s="106">
        <f t="shared" si="578"/>
        <v>21759.005289000001</v>
      </c>
      <c r="K5289" s="105">
        <f t="shared" si="579"/>
        <v>0</v>
      </c>
      <c r="L5289" s="106">
        <f t="shared" si="580"/>
        <v>0</v>
      </c>
    </row>
    <row r="5290" spans="1:12" x14ac:dyDescent="0.3">
      <c r="A5290" s="104" t="s">
        <v>10950</v>
      </c>
      <c r="B5290" s="104" t="s">
        <v>10951</v>
      </c>
      <c r="C5290" s="105">
        <v>1672</v>
      </c>
      <c r="D5290" s="105">
        <v>10864</v>
      </c>
      <c r="E5290" s="106">
        <f t="shared" si="574"/>
        <v>6.4976076555023923</v>
      </c>
      <c r="F5290" s="107">
        <f t="shared" si="575"/>
        <v>82</v>
      </c>
      <c r="G5290" s="107">
        <f>COUNTIF(Data_Eksportir!$H$2:$H$3401,A5290)</f>
        <v>0</v>
      </c>
      <c r="H5290" s="104" t="str">
        <f t="shared" si="576"/>
        <v>5 – 20</v>
      </c>
      <c r="I5290" s="104" t="str">
        <f t="shared" si="577"/>
        <v>Di bawah ambang nilai</v>
      </c>
      <c r="J5290" s="106">
        <f t="shared" si="578"/>
        <v>10864.005289999999</v>
      </c>
      <c r="K5290" s="105">
        <f t="shared" si="579"/>
        <v>0</v>
      </c>
      <c r="L5290" s="106">
        <f t="shared" si="580"/>
        <v>0</v>
      </c>
    </row>
    <row r="5291" spans="1:12" x14ac:dyDescent="0.3">
      <c r="A5291" s="104" t="s">
        <v>10952</v>
      </c>
      <c r="B5291" s="104" t="s">
        <v>10953</v>
      </c>
      <c r="C5291" s="105">
        <v>258</v>
      </c>
      <c r="D5291" s="105">
        <v>1098</v>
      </c>
      <c r="E5291" s="106">
        <f t="shared" si="574"/>
        <v>4.2558139534883717</v>
      </c>
      <c r="F5291" s="107">
        <f t="shared" si="575"/>
        <v>82</v>
      </c>
      <c r="G5291" s="107">
        <f>COUNTIF(Data_Eksportir!$H$2:$H$3401,A5291)</f>
        <v>0</v>
      </c>
      <c r="H5291" s="104" t="str">
        <f t="shared" si="576"/>
        <v>1 – 5</v>
      </c>
      <c r="I5291" s="104" t="str">
        <f t="shared" si="577"/>
        <v>Di bawah ambang nilai</v>
      </c>
      <c r="J5291" s="106">
        <f t="shared" si="578"/>
        <v>1098.0052909999999</v>
      </c>
      <c r="K5291" s="105">
        <f t="shared" si="579"/>
        <v>0</v>
      </c>
      <c r="L5291" s="106">
        <f t="shared" si="580"/>
        <v>0</v>
      </c>
    </row>
    <row r="5292" spans="1:12" x14ac:dyDescent="0.3">
      <c r="A5292" s="104" t="s">
        <v>10954</v>
      </c>
      <c r="B5292" s="104" t="s">
        <v>10955</v>
      </c>
      <c r="C5292" s="105">
        <v>293779</v>
      </c>
      <c r="D5292" s="105">
        <v>186729</v>
      </c>
      <c r="E5292" s="106">
        <f t="shared" si="574"/>
        <v>0.63561044186276083</v>
      </c>
      <c r="F5292" s="107">
        <f t="shared" si="575"/>
        <v>82</v>
      </c>
      <c r="G5292" s="107">
        <f>COUNTIF(Data_Eksportir!$H$2:$H$3401,A5292)</f>
        <v>0</v>
      </c>
      <c r="H5292" s="104" t="str">
        <f t="shared" si="576"/>
        <v>Di bawah 1</v>
      </c>
      <c r="I5292" s="104" t="str">
        <f t="shared" si="577"/>
        <v>Di bawah ambang nilai</v>
      </c>
      <c r="J5292" s="106">
        <f t="shared" si="578"/>
        <v>186729.00529199999</v>
      </c>
      <c r="K5292" s="105">
        <f t="shared" si="579"/>
        <v>0</v>
      </c>
      <c r="L5292" s="106">
        <f t="shared" si="580"/>
        <v>0</v>
      </c>
    </row>
    <row r="5293" spans="1:12" x14ac:dyDescent="0.3">
      <c r="A5293" s="104" t="s">
        <v>10956</v>
      </c>
      <c r="B5293" s="104" t="s">
        <v>10957</v>
      </c>
      <c r="C5293" s="105">
        <v>5984</v>
      </c>
      <c r="D5293" s="105">
        <v>2519</v>
      </c>
      <c r="E5293" s="106">
        <f t="shared" si="574"/>
        <v>0.42095588235294118</v>
      </c>
      <c r="F5293" s="107">
        <f t="shared" si="575"/>
        <v>82</v>
      </c>
      <c r="G5293" s="107">
        <f>COUNTIF(Data_Eksportir!$H$2:$H$3401,A5293)</f>
        <v>0</v>
      </c>
      <c r="H5293" s="104" t="str">
        <f t="shared" si="576"/>
        <v>Di bawah 1</v>
      </c>
      <c r="I5293" s="104" t="str">
        <f t="shared" si="577"/>
        <v>Di bawah ambang nilai</v>
      </c>
      <c r="J5293" s="106">
        <f t="shared" si="578"/>
        <v>2519.0052930000002</v>
      </c>
      <c r="K5293" s="105">
        <f t="shared" si="579"/>
        <v>0</v>
      </c>
      <c r="L5293" s="106">
        <f t="shared" si="580"/>
        <v>0</v>
      </c>
    </row>
    <row r="5294" spans="1:12" x14ac:dyDescent="0.3">
      <c r="A5294" s="104" t="s">
        <v>10958</v>
      </c>
      <c r="B5294" s="104" t="s">
        <v>10959</v>
      </c>
      <c r="C5294" s="105">
        <v>217155</v>
      </c>
      <c r="D5294" s="105">
        <v>2016237</v>
      </c>
      <c r="E5294" s="106">
        <f t="shared" si="574"/>
        <v>9.2847827588588796</v>
      </c>
      <c r="F5294" s="107">
        <f t="shared" si="575"/>
        <v>82</v>
      </c>
      <c r="G5294" s="107">
        <f>COUNTIF(Data_Eksportir!$H$2:$H$3401,A5294)</f>
        <v>0</v>
      </c>
      <c r="H5294" s="104" t="str">
        <f t="shared" si="576"/>
        <v>5 – 20</v>
      </c>
      <c r="I5294" s="104" t="str">
        <f t="shared" si="577"/>
        <v>Di bawah ambang nilai</v>
      </c>
      <c r="J5294" s="106">
        <f t="shared" si="578"/>
        <v>2016237.005294</v>
      </c>
      <c r="K5294" s="105">
        <f t="shared" si="579"/>
        <v>0</v>
      </c>
      <c r="L5294" s="106">
        <f t="shared" si="580"/>
        <v>0</v>
      </c>
    </row>
    <row r="5295" spans="1:12" x14ac:dyDescent="0.3">
      <c r="A5295" s="104" t="s">
        <v>10960</v>
      </c>
      <c r="B5295" s="104" t="s">
        <v>10961</v>
      </c>
      <c r="C5295" s="105">
        <v>39</v>
      </c>
      <c r="D5295" s="105">
        <v>340</v>
      </c>
      <c r="E5295" s="106">
        <f t="shared" si="574"/>
        <v>8.7179487179487172</v>
      </c>
      <c r="F5295" s="107">
        <f t="shared" si="575"/>
        <v>82</v>
      </c>
      <c r="G5295" s="107">
        <f>COUNTIF(Data_Eksportir!$H$2:$H$3401,A5295)</f>
        <v>0</v>
      </c>
      <c r="H5295" s="104" t="str">
        <f t="shared" si="576"/>
        <v>5 – 20</v>
      </c>
      <c r="I5295" s="104" t="str">
        <f t="shared" si="577"/>
        <v>Di bawah ambang nilai</v>
      </c>
      <c r="J5295" s="106">
        <f t="shared" si="578"/>
        <v>340.00529499999999</v>
      </c>
      <c r="K5295" s="105">
        <f t="shared" si="579"/>
        <v>0</v>
      </c>
      <c r="L5295" s="106">
        <f t="shared" si="580"/>
        <v>0</v>
      </c>
    </row>
    <row r="5296" spans="1:12" x14ac:dyDescent="0.3">
      <c r="A5296" s="104" t="s">
        <v>10962</v>
      </c>
      <c r="B5296" s="104" t="s">
        <v>10963</v>
      </c>
      <c r="C5296" s="105">
        <v>989431</v>
      </c>
      <c r="D5296" s="105">
        <v>12897903</v>
      </c>
      <c r="E5296" s="106">
        <f t="shared" si="574"/>
        <v>13.035677070963008</v>
      </c>
      <c r="F5296" s="107">
        <f t="shared" si="575"/>
        <v>82</v>
      </c>
      <c r="G5296" s="107">
        <f>COUNTIF(Data_Eksportir!$H$2:$H$3401,A5296)</f>
        <v>0</v>
      </c>
      <c r="H5296" s="104" t="str">
        <f t="shared" si="576"/>
        <v>5 – 20</v>
      </c>
      <c r="I5296" s="104" t="str">
        <f t="shared" si="577"/>
        <v>Belum terwakili</v>
      </c>
      <c r="J5296" s="106">
        <f t="shared" si="578"/>
        <v>12897903.005295999</v>
      </c>
      <c r="K5296" s="105">
        <f t="shared" si="579"/>
        <v>12897903</v>
      </c>
      <c r="L5296" s="106">
        <f t="shared" si="580"/>
        <v>12897903.005295999</v>
      </c>
    </row>
    <row r="5297" spans="1:12" x14ac:dyDescent="0.3">
      <c r="A5297" s="104" t="s">
        <v>10964</v>
      </c>
      <c r="B5297" s="104" t="s">
        <v>10965</v>
      </c>
      <c r="C5297" s="105">
        <v>11544</v>
      </c>
      <c r="D5297" s="105">
        <v>160685</v>
      </c>
      <c r="E5297" s="106">
        <f t="shared" si="574"/>
        <v>13.919352044352044</v>
      </c>
      <c r="F5297" s="107">
        <f t="shared" si="575"/>
        <v>83</v>
      </c>
      <c r="G5297" s="107">
        <f>COUNTIF(Data_Eksportir!$H$2:$H$3401,A5297)</f>
        <v>0</v>
      </c>
      <c r="H5297" s="104" t="str">
        <f t="shared" si="576"/>
        <v>5 – 20</v>
      </c>
      <c r="I5297" s="104" t="str">
        <f t="shared" si="577"/>
        <v>Di bawah ambang nilai</v>
      </c>
      <c r="J5297" s="106">
        <f t="shared" si="578"/>
        <v>160685.005297</v>
      </c>
      <c r="K5297" s="105">
        <f t="shared" si="579"/>
        <v>0</v>
      </c>
      <c r="L5297" s="106">
        <f t="shared" si="580"/>
        <v>0</v>
      </c>
    </row>
    <row r="5298" spans="1:12" x14ac:dyDescent="0.3">
      <c r="A5298" s="104" t="s">
        <v>10966</v>
      </c>
      <c r="B5298" s="104" t="s">
        <v>10967</v>
      </c>
      <c r="C5298" s="105">
        <v>506795</v>
      </c>
      <c r="D5298" s="105">
        <v>9362150</v>
      </c>
      <c r="E5298" s="106">
        <f t="shared" si="574"/>
        <v>18.473248552175928</v>
      </c>
      <c r="F5298" s="107">
        <f t="shared" si="575"/>
        <v>83</v>
      </c>
      <c r="G5298" s="107">
        <f>COUNTIF(Data_Eksportir!$H$2:$H$3401,A5298)</f>
        <v>0</v>
      </c>
      <c r="H5298" s="104" t="str">
        <f t="shared" si="576"/>
        <v>5 – 20</v>
      </c>
      <c r="I5298" s="104" t="str">
        <f t="shared" si="577"/>
        <v>Di bawah ambang nilai</v>
      </c>
      <c r="J5298" s="106">
        <f t="shared" si="578"/>
        <v>9362150.0052979998</v>
      </c>
      <c r="K5298" s="105">
        <f t="shared" si="579"/>
        <v>0</v>
      </c>
      <c r="L5298" s="106">
        <f t="shared" si="580"/>
        <v>0</v>
      </c>
    </row>
    <row r="5299" spans="1:12" x14ac:dyDescent="0.3">
      <c r="A5299" s="104" t="s">
        <v>10968</v>
      </c>
      <c r="B5299" s="104" t="s">
        <v>10969</v>
      </c>
      <c r="C5299" s="105">
        <v>908</v>
      </c>
      <c r="D5299" s="105">
        <v>5681</v>
      </c>
      <c r="E5299" s="106">
        <f t="shared" si="574"/>
        <v>6.2566079295154182</v>
      </c>
      <c r="F5299" s="107">
        <f t="shared" si="575"/>
        <v>83</v>
      </c>
      <c r="G5299" s="107">
        <f>COUNTIF(Data_Eksportir!$H$2:$H$3401,A5299)</f>
        <v>0</v>
      </c>
      <c r="H5299" s="104" t="str">
        <f t="shared" si="576"/>
        <v>5 – 20</v>
      </c>
      <c r="I5299" s="104" t="str">
        <f t="shared" si="577"/>
        <v>Di bawah ambang nilai</v>
      </c>
      <c r="J5299" s="106">
        <f t="shared" si="578"/>
        <v>5681.0052990000004</v>
      </c>
      <c r="K5299" s="105">
        <f t="shared" si="579"/>
        <v>0</v>
      </c>
      <c r="L5299" s="106">
        <f t="shared" si="580"/>
        <v>0</v>
      </c>
    </row>
    <row r="5300" spans="1:12" x14ac:dyDescent="0.3">
      <c r="A5300" s="104" t="s">
        <v>10970</v>
      </c>
      <c r="B5300" s="104" t="s">
        <v>10971</v>
      </c>
      <c r="C5300" s="105">
        <v>43</v>
      </c>
      <c r="D5300" s="105">
        <v>267038</v>
      </c>
      <c r="E5300" s="106">
        <f t="shared" si="574"/>
        <v>6210.1860465116279</v>
      </c>
      <c r="F5300" s="107">
        <f t="shared" si="575"/>
        <v>83</v>
      </c>
      <c r="G5300" s="107">
        <f>COUNTIF(Data_Eksportir!$H$2:$H$3401,A5300)</f>
        <v>0</v>
      </c>
      <c r="H5300" s="104" t="str">
        <f t="shared" si="576"/>
        <v>100 ke atas</v>
      </c>
      <c r="I5300" s="104" t="str">
        <f t="shared" si="577"/>
        <v>Di bawah ambang nilai</v>
      </c>
      <c r="J5300" s="106">
        <f t="shared" si="578"/>
        <v>267038.00530000002</v>
      </c>
      <c r="K5300" s="105">
        <f t="shared" si="579"/>
        <v>0</v>
      </c>
      <c r="L5300" s="106">
        <f t="shared" si="580"/>
        <v>0</v>
      </c>
    </row>
    <row r="5301" spans="1:12" x14ac:dyDescent="0.3">
      <c r="A5301" s="104" t="s">
        <v>10972</v>
      </c>
      <c r="B5301" s="104" t="s">
        <v>10973</v>
      </c>
      <c r="C5301" s="105">
        <v>3483</v>
      </c>
      <c r="D5301" s="105">
        <v>110214</v>
      </c>
      <c r="E5301" s="106">
        <f t="shared" si="574"/>
        <v>31.643410852713178</v>
      </c>
      <c r="F5301" s="107">
        <f t="shared" si="575"/>
        <v>83</v>
      </c>
      <c r="G5301" s="107">
        <f>COUNTIF(Data_Eksportir!$H$2:$H$3401,A5301)</f>
        <v>2</v>
      </c>
      <c r="H5301" s="104" t="str">
        <f t="shared" si="576"/>
        <v>20 – 100</v>
      </c>
      <c r="I5301" s="104" t="str">
        <f t="shared" si="577"/>
        <v>Di bawah ambang nilai</v>
      </c>
      <c r="J5301" s="106">
        <f t="shared" si="578"/>
        <v>110214.005301</v>
      </c>
      <c r="K5301" s="105">
        <f t="shared" si="579"/>
        <v>0</v>
      </c>
      <c r="L5301" s="106">
        <f t="shared" si="580"/>
        <v>0</v>
      </c>
    </row>
    <row r="5302" spans="1:12" x14ac:dyDescent="0.3">
      <c r="A5302" s="104" t="s">
        <v>10974</v>
      </c>
      <c r="B5302" s="104" t="s">
        <v>10975</v>
      </c>
      <c r="C5302" s="105">
        <v>39568</v>
      </c>
      <c r="D5302" s="105">
        <v>398754</v>
      </c>
      <c r="E5302" s="106">
        <f t="shared" si="574"/>
        <v>10.077689041649817</v>
      </c>
      <c r="F5302" s="107">
        <f t="shared" si="575"/>
        <v>83</v>
      </c>
      <c r="G5302" s="107">
        <f>COUNTIF(Data_Eksportir!$H$2:$H$3401,A5302)</f>
        <v>0</v>
      </c>
      <c r="H5302" s="104" t="str">
        <f t="shared" si="576"/>
        <v>5 – 20</v>
      </c>
      <c r="I5302" s="104" t="str">
        <f t="shared" si="577"/>
        <v>Di bawah ambang nilai</v>
      </c>
      <c r="J5302" s="106">
        <f t="shared" si="578"/>
        <v>398754.00530199998</v>
      </c>
      <c r="K5302" s="105">
        <f t="shared" si="579"/>
        <v>0</v>
      </c>
      <c r="L5302" s="106">
        <f t="shared" si="580"/>
        <v>0</v>
      </c>
    </row>
    <row r="5303" spans="1:12" x14ac:dyDescent="0.3">
      <c r="A5303" s="104" t="s">
        <v>10976</v>
      </c>
      <c r="B5303" s="104" t="s">
        <v>10977</v>
      </c>
      <c r="C5303" s="105">
        <v>416</v>
      </c>
      <c r="D5303" s="105">
        <v>8715</v>
      </c>
      <c r="E5303" s="106">
        <f t="shared" si="574"/>
        <v>20.94951923076923</v>
      </c>
      <c r="F5303" s="107">
        <f t="shared" si="575"/>
        <v>83</v>
      </c>
      <c r="G5303" s="107">
        <f>COUNTIF(Data_Eksportir!$H$2:$H$3401,A5303)</f>
        <v>0</v>
      </c>
      <c r="H5303" s="104" t="str">
        <f t="shared" si="576"/>
        <v>20 – 100</v>
      </c>
      <c r="I5303" s="104" t="str">
        <f t="shared" si="577"/>
        <v>Di bawah ambang nilai</v>
      </c>
      <c r="J5303" s="106">
        <f t="shared" si="578"/>
        <v>8715.0053029999999</v>
      </c>
      <c r="K5303" s="105">
        <f t="shared" si="579"/>
        <v>0</v>
      </c>
      <c r="L5303" s="106">
        <f t="shared" si="580"/>
        <v>0</v>
      </c>
    </row>
    <row r="5304" spans="1:12" x14ac:dyDescent="0.3">
      <c r="A5304" s="104" t="s">
        <v>10978</v>
      </c>
      <c r="B5304" s="104" t="s">
        <v>10979</v>
      </c>
      <c r="C5304" s="105">
        <v>232539</v>
      </c>
      <c r="D5304" s="105">
        <v>3050435</v>
      </c>
      <c r="E5304" s="106">
        <f t="shared" si="574"/>
        <v>13.117950107293831</v>
      </c>
      <c r="F5304" s="107">
        <f t="shared" si="575"/>
        <v>83</v>
      </c>
      <c r="G5304" s="107">
        <f>COUNTIF(Data_Eksportir!$H$2:$H$3401,A5304)</f>
        <v>0</v>
      </c>
      <c r="H5304" s="104" t="str">
        <f t="shared" si="576"/>
        <v>5 – 20</v>
      </c>
      <c r="I5304" s="104" t="str">
        <f t="shared" si="577"/>
        <v>Di bawah ambang nilai</v>
      </c>
      <c r="J5304" s="106">
        <f t="shared" si="578"/>
        <v>3050435.0053039999</v>
      </c>
      <c r="K5304" s="105">
        <f t="shared" si="579"/>
        <v>0</v>
      </c>
      <c r="L5304" s="106">
        <f t="shared" si="580"/>
        <v>0</v>
      </c>
    </row>
    <row r="5305" spans="1:12" x14ac:dyDescent="0.3">
      <c r="A5305" s="104" t="s">
        <v>10980</v>
      </c>
      <c r="B5305" s="104" t="s">
        <v>10981</v>
      </c>
      <c r="C5305" s="105">
        <v>10644</v>
      </c>
      <c r="D5305" s="105">
        <v>651125</v>
      </c>
      <c r="E5305" s="106">
        <f t="shared" si="574"/>
        <v>61.17296129274709</v>
      </c>
      <c r="F5305" s="107">
        <f t="shared" si="575"/>
        <v>83</v>
      </c>
      <c r="G5305" s="107">
        <f>COUNTIF(Data_Eksportir!$H$2:$H$3401,A5305)</f>
        <v>0</v>
      </c>
      <c r="H5305" s="104" t="str">
        <f t="shared" si="576"/>
        <v>20 – 100</v>
      </c>
      <c r="I5305" s="104" t="str">
        <f t="shared" si="577"/>
        <v>Di bawah ambang nilai</v>
      </c>
      <c r="J5305" s="106">
        <f t="shared" si="578"/>
        <v>651125.005305</v>
      </c>
      <c r="K5305" s="105">
        <f t="shared" si="579"/>
        <v>0</v>
      </c>
      <c r="L5305" s="106">
        <f t="shared" si="580"/>
        <v>0</v>
      </c>
    </row>
    <row r="5306" spans="1:12" x14ac:dyDescent="0.3">
      <c r="A5306" s="104" t="s">
        <v>10982</v>
      </c>
      <c r="B5306" s="104" t="s">
        <v>10983</v>
      </c>
      <c r="C5306" s="105">
        <v>388135</v>
      </c>
      <c r="D5306" s="105">
        <v>3415600</v>
      </c>
      <c r="E5306" s="106">
        <f t="shared" si="574"/>
        <v>8.8000309170778213</v>
      </c>
      <c r="F5306" s="107">
        <f t="shared" si="575"/>
        <v>83</v>
      </c>
      <c r="G5306" s="107">
        <f>COUNTIF(Data_Eksportir!$H$2:$H$3401,A5306)</f>
        <v>0</v>
      </c>
      <c r="H5306" s="104" t="str">
        <f t="shared" si="576"/>
        <v>5 – 20</v>
      </c>
      <c r="I5306" s="104" t="str">
        <f t="shared" si="577"/>
        <v>Di bawah ambang nilai</v>
      </c>
      <c r="J5306" s="106">
        <f t="shared" si="578"/>
        <v>3415600.0053059999</v>
      </c>
      <c r="K5306" s="105">
        <f t="shared" si="579"/>
        <v>0</v>
      </c>
      <c r="L5306" s="106">
        <f t="shared" si="580"/>
        <v>0</v>
      </c>
    </row>
    <row r="5307" spans="1:12" x14ac:dyDescent="0.3">
      <c r="A5307" s="104" t="s">
        <v>10984</v>
      </c>
      <c r="B5307" s="104" t="s">
        <v>10985</v>
      </c>
      <c r="C5307" s="105">
        <v>208</v>
      </c>
      <c r="D5307" s="105">
        <v>1345</v>
      </c>
      <c r="E5307" s="106">
        <f t="shared" si="574"/>
        <v>6.4663461538461542</v>
      </c>
      <c r="F5307" s="107">
        <f t="shared" si="575"/>
        <v>83</v>
      </c>
      <c r="G5307" s="107">
        <f>COUNTIF(Data_Eksportir!$H$2:$H$3401,A5307)</f>
        <v>0</v>
      </c>
      <c r="H5307" s="104" t="str">
        <f t="shared" si="576"/>
        <v>5 – 20</v>
      </c>
      <c r="I5307" s="104" t="str">
        <f t="shared" si="577"/>
        <v>Di bawah ambang nilai</v>
      </c>
      <c r="J5307" s="106">
        <f t="shared" si="578"/>
        <v>1345.0053069999999</v>
      </c>
      <c r="K5307" s="105">
        <f t="shared" si="579"/>
        <v>0</v>
      </c>
      <c r="L5307" s="106">
        <f t="shared" si="580"/>
        <v>0</v>
      </c>
    </row>
    <row r="5308" spans="1:12" x14ac:dyDescent="0.3">
      <c r="A5308" s="104" t="s">
        <v>10986</v>
      </c>
      <c r="B5308" s="104" t="s">
        <v>10987</v>
      </c>
      <c r="C5308" s="105">
        <v>39662</v>
      </c>
      <c r="D5308" s="105">
        <v>339519</v>
      </c>
      <c r="E5308" s="106">
        <f t="shared" si="574"/>
        <v>8.5603096162573742</v>
      </c>
      <c r="F5308" s="107">
        <f t="shared" si="575"/>
        <v>83</v>
      </c>
      <c r="G5308" s="107">
        <f>COUNTIF(Data_Eksportir!$H$2:$H$3401,A5308)</f>
        <v>0</v>
      </c>
      <c r="H5308" s="104" t="str">
        <f t="shared" si="576"/>
        <v>5 – 20</v>
      </c>
      <c r="I5308" s="104" t="str">
        <f t="shared" si="577"/>
        <v>Di bawah ambang nilai</v>
      </c>
      <c r="J5308" s="106">
        <f t="shared" si="578"/>
        <v>339519.00530800002</v>
      </c>
      <c r="K5308" s="105">
        <f t="shared" si="579"/>
        <v>0</v>
      </c>
      <c r="L5308" s="106">
        <f t="shared" si="580"/>
        <v>0</v>
      </c>
    </row>
    <row r="5309" spans="1:12" x14ac:dyDescent="0.3">
      <c r="A5309" s="104" t="s">
        <v>10988</v>
      </c>
      <c r="B5309" s="104" t="s">
        <v>10989</v>
      </c>
      <c r="C5309" s="105">
        <v>531</v>
      </c>
      <c r="D5309" s="105">
        <v>32455</v>
      </c>
      <c r="E5309" s="106">
        <f t="shared" si="574"/>
        <v>61.120527306967986</v>
      </c>
      <c r="F5309" s="107">
        <f t="shared" si="575"/>
        <v>83</v>
      </c>
      <c r="G5309" s="107">
        <f>COUNTIF(Data_Eksportir!$H$2:$H$3401,A5309)</f>
        <v>0</v>
      </c>
      <c r="H5309" s="104" t="str">
        <f t="shared" si="576"/>
        <v>20 – 100</v>
      </c>
      <c r="I5309" s="104" t="str">
        <f t="shared" si="577"/>
        <v>Di bawah ambang nilai</v>
      </c>
      <c r="J5309" s="106">
        <f t="shared" si="578"/>
        <v>32455.005309</v>
      </c>
      <c r="K5309" s="105">
        <f t="shared" si="579"/>
        <v>0</v>
      </c>
      <c r="L5309" s="106">
        <f t="shared" si="580"/>
        <v>0</v>
      </c>
    </row>
    <row r="5310" spans="1:12" x14ac:dyDescent="0.3">
      <c r="A5310" s="104" t="s">
        <v>10990</v>
      </c>
      <c r="B5310" s="104" t="s">
        <v>10991</v>
      </c>
      <c r="C5310" s="105">
        <v>1585172</v>
      </c>
      <c r="D5310" s="105">
        <v>9332841</v>
      </c>
      <c r="E5310" s="106">
        <f t="shared" si="574"/>
        <v>5.8875888547110344</v>
      </c>
      <c r="F5310" s="107">
        <f t="shared" si="575"/>
        <v>83</v>
      </c>
      <c r="G5310" s="107">
        <f>COUNTIF(Data_Eksportir!$H$2:$H$3401,A5310)</f>
        <v>0</v>
      </c>
      <c r="H5310" s="104" t="str">
        <f t="shared" si="576"/>
        <v>5 – 20</v>
      </c>
      <c r="I5310" s="104" t="str">
        <f t="shared" si="577"/>
        <v>Di bawah ambang nilai</v>
      </c>
      <c r="J5310" s="106">
        <f t="shared" si="578"/>
        <v>9332841.0053100009</v>
      </c>
      <c r="K5310" s="105">
        <f t="shared" si="579"/>
        <v>0</v>
      </c>
      <c r="L5310" s="106">
        <f t="shared" si="580"/>
        <v>0</v>
      </c>
    </row>
    <row r="5311" spans="1:12" x14ac:dyDescent="0.3">
      <c r="A5311" s="104" t="s">
        <v>10992</v>
      </c>
      <c r="B5311" s="104" t="s">
        <v>10993</v>
      </c>
      <c r="C5311" s="105">
        <v>1515</v>
      </c>
      <c r="D5311" s="105">
        <v>6225</v>
      </c>
      <c r="E5311" s="106">
        <f t="shared" si="574"/>
        <v>4.108910891089109</v>
      </c>
      <c r="F5311" s="107">
        <f t="shared" si="575"/>
        <v>83</v>
      </c>
      <c r="G5311" s="107">
        <f>COUNTIF(Data_Eksportir!$H$2:$H$3401,A5311)</f>
        <v>0</v>
      </c>
      <c r="H5311" s="104" t="str">
        <f t="shared" si="576"/>
        <v>1 – 5</v>
      </c>
      <c r="I5311" s="104" t="str">
        <f t="shared" si="577"/>
        <v>Di bawah ambang nilai</v>
      </c>
      <c r="J5311" s="106">
        <f t="shared" si="578"/>
        <v>6225.0053109999999</v>
      </c>
      <c r="K5311" s="105">
        <f t="shared" si="579"/>
        <v>0</v>
      </c>
      <c r="L5311" s="106">
        <f t="shared" si="580"/>
        <v>0</v>
      </c>
    </row>
    <row r="5312" spans="1:12" x14ac:dyDescent="0.3">
      <c r="A5312" s="104" t="s">
        <v>10994</v>
      </c>
      <c r="B5312" s="104" t="s">
        <v>10995</v>
      </c>
      <c r="C5312" s="105">
        <v>14639</v>
      </c>
      <c r="D5312" s="105">
        <v>88943</v>
      </c>
      <c r="E5312" s="106">
        <f t="shared" si="574"/>
        <v>6.0757565407473191</v>
      </c>
      <c r="F5312" s="107">
        <f t="shared" si="575"/>
        <v>83</v>
      </c>
      <c r="G5312" s="107">
        <f>COUNTIF(Data_Eksportir!$H$2:$H$3401,A5312)</f>
        <v>0</v>
      </c>
      <c r="H5312" s="104" t="str">
        <f t="shared" si="576"/>
        <v>5 – 20</v>
      </c>
      <c r="I5312" s="104" t="str">
        <f t="shared" si="577"/>
        <v>Di bawah ambang nilai</v>
      </c>
      <c r="J5312" s="106">
        <f t="shared" si="578"/>
        <v>88943.005311999994</v>
      </c>
      <c r="K5312" s="105">
        <f t="shared" si="579"/>
        <v>0</v>
      </c>
      <c r="L5312" s="106">
        <f t="shared" si="580"/>
        <v>0</v>
      </c>
    </row>
    <row r="5313" spans="1:12" x14ac:dyDescent="0.3">
      <c r="A5313" s="104" t="s">
        <v>10996</v>
      </c>
      <c r="B5313" s="104" t="s">
        <v>10997</v>
      </c>
      <c r="C5313" s="105">
        <v>3126678</v>
      </c>
      <c r="D5313" s="105">
        <v>14019990</v>
      </c>
      <c r="E5313" s="106">
        <f t="shared" si="574"/>
        <v>4.4839890772250932</v>
      </c>
      <c r="F5313" s="107">
        <f t="shared" si="575"/>
        <v>83</v>
      </c>
      <c r="G5313" s="107">
        <f>COUNTIF(Data_Eksportir!$H$2:$H$3401,A5313)</f>
        <v>0</v>
      </c>
      <c r="H5313" s="104" t="str">
        <f t="shared" si="576"/>
        <v>1 – 5</v>
      </c>
      <c r="I5313" s="104" t="str">
        <f t="shared" si="577"/>
        <v>Belum terwakili</v>
      </c>
      <c r="J5313" s="106">
        <f t="shared" si="578"/>
        <v>14019990.005313</v>
      </c>
      <c r="K5313" s="105">
        <f t="shared" si="579"/>
        <v>14019990</v>
      </c>
      <c r="L5313" s="106">
        <f t="shared" si="580"/>
        <v>14019990.005313</v>
      </c>
    </row>
    <row r="5314" spans="1:12" x14ac:dyDescent="0.3">
      <c r="A5314" s="104" t="s">
        <v>10998</v>
      </c>
      <c r="B5314" s="104" t="s">
        <v>10999</v>
      </c>
      <c r="C5314" s="105">
        <v>328</v>
      </c>
      <c r="D5314" s="105">
        <v>9314</v>
      </c>
      <c r="E5314" s="106">
        <f t="shared" ref="E5314:E5377" si="581">IF(AND(ISNUMBER(C5314),C5314&gt;0),D5314/C5314,"")</f>
        <v>28.396341463414632</v>
      </c>
      <c r="F5314" s="107">
        <f t="shared" ref="F5314:F5377" si="582">VALUE(LEFT(A5314,2))</f>
        <v>83</v>
      </c>
      <c r="G5314" s="107">
        <f>COUNTIF(Data_Eksportir!$H$2:$H$3401,A5314)</f>
        <v>0</v>
      </c>
      <c r="H5314" s="104" t="str">
        <f t="shared" ref="H5314:H5377" si="583">IF(E5314="","Tanpa data berat",IF(E5314&lt;1,"Di bawah 1",IF(E5314&lt;5,"1 – 5",IF(E5314&lt;20,"5 – 20",IF(E5314&lt;100,"20 – 100","100 ke atas")))))</f>
        <v>20 – 100</v>
      </c>
      <c r="I5314" s="104" t="str">
        <f t="shared" ref="I5314:I5377" si="584">IF(D5314&lt;p_nilai_besar,"Di bawah ambang nilai",IF(G5314=0,"Belum terwakili",IF(G5314&lt;=p_listing_rendah,"Keterwakilan rendah","Terwakili")))</f>
        <v>Di bawah ambang nilai</v>
      </c>
      <c r="J5314" s="106">
        <f t="shared" ref="J5314:J5377" si="585">D5314+ROW()/10^6</f>
        <v>9314.005314</v>
      </c>
      <c r="K5314" s="105">
        <f t="shared" ref="K5314:K5377" si="586">IF(D5314&gt;=p_nilai_besar,D5314/(1+G5314),0)</f>
        <v>0</v>
      </c>
      <c r="L5314" s="106">
        <f t="shared" ref="L5314:L5377" si="587">IF(K5314&gt;0,K5314+ROW()/10^6,0)</f>
        <v>0</v>
      </c>
    </row>
    <row r="5315" spans="1:12" x14ac:dyDescent="0.3">
      <c r="A5315" s="104" t="s">
        <v>11000</v>
      </c>
      <c r="B5315" s="104" t="s">
        <v>11001</v>
      </c>
      <c r="C5315" s="105">
        <v>1665007</v>
      </c>
      <c r="D5315" s="105">
        <v>7295923</v>
      </c>
      <c r="E5315" s="106">
        <f t="shared" si="581"/>
        <v>4.3819173132605451</v>
      </c>
      <c r="F5315" s="107">
        <f t="shared" si="582"/>
        <v>83</v>
      </c>
      <c r="G5315" s="107">
        <f>COUNTIF(Data_Eksportir!$H$2:$H$3401,A5315)</f>
        <v>0</v>
      </c>
      <c r="H5315" s="104" t="str">
        <f t="shared" si="583"/>
        <v>1 – 5</v>
      </c>
      <c r="I5315" s="104" t="str">
        <f t="shared" si="584"/>
        <v>Di bawah ambang nilai</v>
      </c>
      <c r="J5315" s="106">
        <f t="shared" si="585"/>
        <v>7295923.0053150002</v>
      </c>
      <c r="K5315" s="105">
        <f t="shared" si="586"/>
        <v>0</v>
      </c>
      <c r="L5315" s="106">
        <f t="shared" si="587"/>
        <v>0</v>
      </c>
    </row>
    <row r="5316" spans="1:12" x14ac:dyDescent="0.3">
      <c r="A5316" s="104" t="s">
        <v>11002</v>
      </c>
      <c r="B5316" s="104" t="s">
        <v>11003</v>
      </c>
      <c r="C5316" s="105">
        <v>358</v>
      </c>
      <c r="D5316" s="105">
        <v>13878</v>
      </c>
      <c r="E5316" s="106">
        <f t="shared" si="581"/>
        <v>38.765363128491622</v>
      </c>
      <c r="F5316" s="107">
        <f t="shared" si="582"/>
        <v>83</v>
      </c>
      <c r="G5316" s="107">
        <f>COUNTIF(Data_Eksportir!$H$2:$H$3401,A5316)</f>
        <v>0</v>
      </c>
      <c r="H5316" s="104" t="str">
        <f t="shared" si="583"/>
        <v>20 – 100</v>
      </c>
      <c r="I5316" s="104" t="str">
        <f t="shared" si="584"/>
        <v>Di bawah ambang nilai</v>
      </c>
      <c r="J5316" s="106">
        <f t="shared" si="585"/>
        <v>13878.005316000001</v>
      </c>
      <c r="K5316" s="105">
        <f t="shared" si="586"/>
        <v>0</v>
      </c>
      <c r="L5316" s="106">
        <f t="shared" si="587"/>
        <v>0</v>
      </c>
    </row>
    <row r="5317" spans="1:12" x14ac:dyDescent="0.3">
      <c r="A5317" s="104" t="s">
        <v>11004</v>
      </c>
      <c r="B5317" s="104" t="s">
        <v>11005</v>
      </c>
      <c r="C5317" s="105">
        <v>3023</v>
      </c>
      <c r="D5317" s="105">
        <v>9732</v>
      </c>
      <c r="E5317" s="106">
        <f t="shared" si="581"/>
        <v>3.2193185577241152</v>
      </c>
      <c r="F5317" s="107">
        <f t="shared" si="582"/>
        <v>83</v>
      </c>
      <c r="G5317" s="107">
        <f>COUNTIF(Data_Eksportir!$H$2:$H$3401,A5317)</f>
        <v>0</v>
      </c>
      <c r="H5317" s="104" t="str">
        <f t="shared" si="583"/>
        <v>1 – 5</v>
      </c>
      <c r="I5317" s="104" t="str">
        <f t="shared" si="584"/>
        <v>Di bawah ambang nilai</v>
      </c>
      <c r="J5317" s="106">
        <f t="shared" si="585"/>
        <v>9732.0053169999992</v>
      </c>
      <c r="K5317" s="105">
        <f t="shared" si="586"/>
        <v>0</v>
      </c>
      <c r="L5317" s="106">
        <f t="shared" si="587"/>
        <v>0</v>
      </c>
    </row>
    <row r="5318" spans="1:12" x14ac:dyDescent="0.3">
      <c r="A5318" s="104" t="s">
        <v>11006</v>
      </c>
      <c r="B5318" s="104" t="s">
        <v>11007</v>
      </c>
      <c r="C5318" s="105">
        <v>589250</v>
      </c>
      <c r="D5318" s="105">
        <v>2883445</v>
      </c>
      <c r="E5318" s="106">
        <f t="shared" si="581"/>
        <v>4.8934153585065765</v>
      </c>
      <c r="F5318" s="107">
        <f t="shared" si="582"/>
        <v>83</v>
      </c>
      <c r="G5318" s="107">
        <f>COUNTIF(Data_Eksportir!$H$2:$H$3401,A5318)</f>
        <v>0</v>
      </c>
      <c r="H5318" s="104" t="str">
        <f t="shared" si="583"/>
        <v>1 – 5</v>
      </c>
      <c r="I5318" s="104" t="str">
        <f t="shared" si="584"/>
        <v>Di bawah ambang nilai</v>
      </c>
      <c r="J5318" s="106">
        <f t="shared" si="585"/>
        <v>2883445.005318</v>
      </c>
      <c r="K5318" s="105">
        <f t="shared" si="586"/>
        <v>0</v>
      </c>
      <c r="L5318" s="106">
        <f t="shared" si="587"/>
        <v>0</v>
      </c>
    </row>
    <row r="5319" spans="1:12" x14ac:dyDescent="0.3">
      <c r="A5319" s="104" t="s">
        <v>11008</v>
      </c>
      <c r="B5319" s="104" t="s">
        <v>11009</v>
      </c>
      <c r="C5319" s="105">
        <v>257643</v>
      </c>
      <c r="D5319" s="105">
        <v>2786173</v>
      </c>
      <c r="E5319" s="106">
        <f t="shared" si="581"/>
        <v>10.814083829174479</v>
      </c>
      <c r="F5319" s="107">
        <f t="shared" si="582"/>
        <v>83</v>
      </c>
      <c r="G5319" s="107">
        <f>COUNTIF(Data_Eksportir!$H$2:$H$3401,A5319)</f>
        <v>0</v>
      </c>
      <c r="H5319" s="104" t="str">
        <f t="shared" si="583"/>
        <v>5 – 20</v>
      </c>
      <c r="I5319" s="104" t="str">
        <f t="shared" si="584"/>
        <v>Di bawah ambang nilai</v>
      </c>
      <c r="J5319" s="106">
        <f t="shared" si="585"/>
        <v>2786173.0053190002</v>
      </c>
      <c r="K5319" s="105">
        <f t="shared" si="586"/>
        <v>0</v>
      </c>
      <c r="L5319" s="106">
        <f t="shared" si="587"/>
        <v>0</v>
      </c>
    </row>
    <row r="5320" spans="1:12" x14ac:dyDescent="0.3">
      <c r="A5320" s="104" t="s">
        <v>11010</v>
      </c>
      <c r="B5320" s="104" t="s">
        <v>11011</v>
      </c>
      <c r="C5320" s="105">
        <v>113926</v>
      </c>
      <c r="D5320" s="105">
        <v>439595</v>
      </c>
      <c r="E5320" s="106">
        <f t="shared" si="581"/>
        <v>3.8586011972684022</v>
      </c>
      <c r="F5320" s="107">
        <f t="shared" si="582"/>
        <v>83</v>
      </c>
      <c r="G5320" s="107">
        <f>COUNTIF(Data_Eksportir!$H$2:$H$3401,A5320)</f>
        <v>0</v>
      </c>
      <c r="H5320" s="104" t="str">
        <f t="shared" si="583"/>
        <v>1 – 5</v>
      </c>
      <c r="I5320" s="104" t="str">
        <f t="shared" si="584"/>
        <v>Di bawah ambang nilai</v>
      </c>
      <c r="J5320" s="106">
        <f t="shared" si="585"/>
        <v>439595.00532</v>
      </c>
      <c r="K5320" s="105">
        <f t="shared" si="586"/>
        <v>0</v>
      </c>
      <c r="L5320" s="106">
        <f t="shared" si="587"/>
        <v>0</v>
      </c>
    </row>
    <row r="5321" spans="1:12" x14ac:dyDescent="0.3">
      <c r="A5321" s="104" t="s">
        <v>11012</v>
      </c>
      <c r="B5321" s="104" t="s">
        <v>11013</v>
      </c>
      <c r="C5321" s="105">
        <v>7787699</v>
      </c>
      <c r="D5321" s="105">
        <v>15387347</v>
      </c>
      <c r="E5321" s="106">
        <f t="shared" si="581"/>
        <v>1.975852816088552</v>
      </c>
      <c r="F5321" s="107">
        <f t="shared" si="582"/>
        <v>83</v>
      </c>
      <c r="G5321" s="107">
        <f>COUNTIF(Data_Eksportir!$H$2:$H$3401,A5321)</f>
        <v>1</v>
      </c>
      <c r="H5321" s="104" t="str">
        <f t="shared" si="583"/>
        <v>1 – 5</v>
      </c>
      <c r="I5321" s="104" t="str">
        <f t="shared" si="584"/>
        <v>Keterwakilan rendah</v>
      </c>
      <c r="J5321" s="106">
        <f t="shared" si="585"/>
        <v>15387347.005321</v>
      </c>
      <c r="K5321" s="105">
        <f t="shared" si="586"/>
        <v>7693673.5</v>
      </c>
      <c r="L5321" s="106">
        <f t="shared" si="587"/>
        <v>7693673.5053209998</v>
      </c>
    </row>
    <row r="5322" spans="1:12" x14ac:dyDescent="0.3">
      <c r="A5322" s="104" t="s">
        <v>11014</v>
      </c>
      <c r="B5322" s="104" t="s">
        <v>11015</v>
      </c>
      <c r="C5322" s="105">
        <v>12863</v>
      </c>
      <c r="D5322" s="105">
        <v>30338</v>
      </c>
      <c r="E5322" s="106">
        <f t="shared" si="581"/>
        <v>2.3585477726813342</v>
      </c>
      <c r="F5322" s="107">
        <f t="shared" si="582"/>
        <v>83</v>
      </c>
      <c r="G5322" s="107">
        <f>COUNTIF(Data_Eksportir!$H$2:$H$3401,A5322)</f>
        <v>0</v>
      </c>
      <c r="H5322" s="104" t="str">
        <f t="shared" si="583"/>
        <v>1 – 5</v>
      </c>
      <c r="I5322" s="104" t="str">
        <f t="shared" si="584"/>
        <v>Di bawah ambang nilai</v>
      </c>
      <c r="J5322" s="106">
        <f t="shared" si="585"/>
        <v>30338.005322000001</v>
      </c>
      <c r="K5322" s="105">
        <f t="shared" si="586"/>
        <v>0</v>
      </c>
      <c r="L5322" s="106">
        <f t="shared" si="587"/>
        <v>0</v>
      </c>
    </row>
    <row r="5323" spans="1:12" x14ac:dyDescent="0.3">
      <c r="A5323" s="104" t="s">
        <v>11016</v>
      </c>
      <c r="B5323" s="104" t="s">
        <v>11017</v>
      </c>
      <c r="C5323" s="105">
        <v>5374</v>
      </c>
      <c r="D5323" s="105">
        <v>9459</v>
      </c>
      <c r="E5323" s="106">
        <f t="shared" si="581"/>
        <v>1.7601414216598437</v>
      </c>
      <c r="F5323" s="107">
        <f t="shared" si="582"/>
        <v>83</v>
      </c>
      <c r="G5323" s="107">
        <f>COUNTIF(Data_Eksportir!$H$2:$H$3401,A5323)</f>
        <v>2</v>
      </c>
      <c r="H5323" s="104" t="str">
        <f t="shared" si="583"/>
        <v>1 – 5</v>
      </c>
      <c r="I5323" s="104" t="str">
        <f t="shared" si="584"/>
        <v>Di bawah ambang nilai</v>
      </c>
      <c r="J5323" s="106">
        <f t="shared" si="585"/>
        <v>9459.0053229999994</v>
      </c>
      <c r="K5323" s="105">
        <f t="shared" si="586"/>
        <v>0</v>
      </c>
      <c r="L5323" s="106">
        <f t="shared" si="587"/>
        <v>0</v>
      </c>
    </row>
    <row r="5324" spans="1:12" x14ac:dyDescent="0.3">
      <c r="A5324" s="104" t="s">
        <v>11018</v>
      </c>
      <c r="B5324" s="104" t="s">
        <v>11019</v>
      </c>
      <c r="C5324" s="105">
        <v>18267</v>
      </c>
      <c r="D5324" s="105">
        <v>126964</v>
      </c>
      <c r="E5324" s="106">
        <f t="shared" si="581"/>
        <v>6.9504571084469262</v>
      </c>
      <c r="F5324" s="107">
        <f t="shared" si="582"/>
        <v>83</v>
      </c>
      <c r="G5324" s="107">
        <f>COUNTIF(Data_Eksportir!$H$2:$H$3401,A5324)</f>
        <v>0</v>
      </c>
      <c r="H5324" s="104" t="str">
        <f t="shared" si="583"/>
        <v>5 – 20</v>
      </c>
      <c r="I5324" s="104" t="str">
        <f t="shared" si="584"/>
        <v>Di bawah ambang nilai</v>
      </c>
      <c r="J5324" s="106">
        <f t="shared" si="585"/>
        <v>126964.005324</v>
      </c>
      <c r="K5324" s="105">
        <f t="shared" si="586"/>
        <v>0</v>
      </c>
      <c r="L5324" s="106">
        <f t="shared" si="587"/>
        <v>0</v>
      </c>
    </row>
    <row r="5325" spans="1:12" x14ac:dyDescent="0.3">
      <c r="A5325" s="104" t="s">
        <v>11020</v>
      </c>
      <c r="B5325" s="104" t="s">
        <v>11021</v>
      </c>
      <c r="C5325" s="105">
        <v>14</v>
      </c>
      <c r="D5325" s="105">
        <v>42</v>
      </c>
      <c r="E5325" s="106">
        <f t="shared" si="581"/>
        <v>3</v>
      </c>
      <c r="F5325" s="107">
        <f t="shared" si="582"/>
        <v>83</v>
      </c>
      <c r="G5325" s="107">
        <f>COUNTIF(Data_Eksportir!$H$2:$H$3401,A5325)</f>
        <v>0</v>
      </c>
      <c r="H5325" s="104" t="str">
        <f t="shared" si="583"/>
        <v>1 – 5</v>
      </c>
      <c r="I5325" s="104" t="str">
        <f t="shared" si="584"/>
        <v>Di bawah ambang nilai</v>
      </c>
      <c r="J5325" s="106">
        <f t="shared" si="585"/>
        <v>42.005324999999999</v>
      </c>
      <c r="K5325" s="105">
        <f t="shared" si="586"/>
        <v>0</v>
      </c>
      <c r="L5325" s="106">
        <f t="shared" si="587"/>
        <v>0</v>
      </c>
    </row>
    <row r="5326" spans="1:12" x14ac:dyDescent="0.3">
      <c r="A5326" s="104" t="s">
        <v>11022</v>
      </c>
      <c r="B5326" s="104" t="s">
        <v>11023</v>
      </c>
      <c r="C5326" s="105">
        <v>1046</v>
      </c>
      <c r="D5326" s="105">
        <v>1149</v>
      </c>
      <c r="E5326" s="106">
        <f t="shared" si="581"/>
        <v>1.0984703632887189</v>
      </c>
      <c r="F5326" s="107">
        <f t="shared" si="582"/>
        <v>83</v>
      </c>
      <c r="G5326" s="107">
        <f>COUNTIF(Data_Eksportir!$H$2:$H$3401,A5326)</f>
        <v>2</v>
      </c>
      <c r="H5326" s="104" t="str">
        <f t="shared" si="583"/>
        <v>1 – 5</v>
      </c>
      <c r="I5326" s="104" t="str">
        <f t="shared" si="584"/>
        <v>Di bawah ambang nilai</v>
      </c>
      <c r="J5326" s="106">
        <f t="shared" si="585"/>
        <v>1149.005326</v>
      </c>
      <c r="K5326" s="105">
        <f t="shared" si="586"/>
        <v>0</v>
      </c>
      <c r="L5326" s="106">
        <f t="shared" si="587"/>
        <v>0</v>
      </c>
    </row>
    <row r="5327" spans="1:12" x14ac:dyDescent="0.3">
      <c r="A5327" s="104" t="s">
        <v>11024</v>
      </c>
      <c r="B5327" s="104" t="s">
        <v>11025</v>
      </c>
      <c r="C5327" s="105">
        <v>405</v>
      </c>
      <c r="D5327" s="105">
        <v>1084</v>
      </c>
      <c r="E5327" s="106">
        <f t="shared" si="581"/>
        <v>2.6765432098765434</v>
      </c>
      <c r="F5327" s="107">
        <f t="shared" si="582"/>
        <v>83</v>
      </c>
      <c r="G5327" s="107">
        <f>COUNTIF(Data_Eksportir!$H$2:$H$3401,A5327)</f>
        <v>0</v>
      </c>
      <c r="H5327" s="104" t="str">
        <f t="shared" si="583"/>
        <v>1 – 5</v>
      </c>
      <c r="I5327" s="104" t="str">
        <f t="shared" si="584"/>
        <v>Di bawah ambang nilai</v>
      </c>
      <c r="J5327" s="106">
        <f t="shared" si="585"/>
        <v>1084.0053270000001</v>
      </c>
      <c r="K5327" s="105">
        <f t="shared" si="586"/>
        <v>0</v>
      </c>
      <c r="L5327" s="106">
        <f t="shared" si="587"/>
        <v>0</v>
      </c>
    </row>
    <row r="5328" spans="1:12" x14ac:dyDescent="0.3">
      <c r="A5328" s="104" t="s">
        <v>11026</v>
      </c>
      <c r="B5328" s="104" t="s">
        <v>11027</v>
      </c>
      <c r="C5328" s="105">
        <v>3793</v>
      </c>
      <c r="D5328" s="105">
        <v>16804</v>
      </c>
      <c r="E5328" s="106">
        <f t="shared" si="581"/>
        <v>4.4302662799894543</v>
      </c>
      <c r="F5328" s="107">
        <f t="shared" si="582"/>
        <v>83</v>
      </c>
      <c r="G5328" s="107">
        <f>COUNTIF(Data_Eksportir!$H$2:$H$3401,A5328)</f>
        <v>0</v>
      </c>
      <c r="H5328" s="104" t="str">
        <f t="shared" si="583"/>
        <v>1 – 5</v>
      </c>
      <c r="I5328" s="104" t="str">
        <f t="shared" si="584"/>
        <v>Di bawah ambang nilai</v>
      </c>
      <c r="J5328" s="106">
        <f t="shared" si="585"/>
        <v>16804.005327999999</v>
      </c>
      <c r="K5328" s="105">
        <f t="shared" si="586"/>
        <v>0</v>
      </c>
      <c r="L5328" s="106">
        <f t="shared" si="587"/>
        <v>0</v>
      </c>
    </row>
    <row r="5329" spans="1:12" x14ac:dyDescent="0.3">
      <c r="A5329" s="104" t="s">
        <v>11028</v>
      </c>
      <c r="B5329" s="104" t="s">
        <v>11029</v>
      </c>
      <c r="C5329" s="105">
        <v>1122</v>
      </c>
      <c r="D5329" s="105">
        <v>2647</v>
      </c>
      <c r="E5329" s="106">
        <f t="shared" si="581"/>
        <v>2.3591800356506241</v>
      </c>
      <c r="F5329" s="107">
        <f t="shared" si="582"/>
        <v>83</v>
      </c>
      <c r="G5329" s="107">
        <f>COUNTIF(Data_Eksportir!$H$2:$H$3401,A5329)</f>
        <v>0</v>
      </c>
      <c r="H5329" s="104" t="str">
        <f t="shared" si="583"/>
        <v>1 – 5</v>
      </c>
      <c r="I5329" s="104" t="str">
        <f t="shared" si="584"/>
        <v>Di bawah ambang nilai</v>
      </c>
      <c r="J5329" s="106">
        <f t="shared" si="585"/>
        <v>2647.0053290000001</v>
      </c>
      <c r="K5329" s="105">
        <f t="shared" si="586"/>
        <v>0</v>
      </c>
      <c r="L5329" s="106">
        <f t="shared" si="587"/>
        <v>0</v>
      </c>
    </row>
    <row r="5330" spans="1:12" x14ac:dyDescent="0.3">
      <c r="A5330" s="104" t="s">
        <v>11030</v>
      </c>
      <c r="B5330" s="104" t="s">
        <v>11031</v>
      </c>
      <c r="C5330" s="105">
        <v>1625</v>
      </c>
      <c r="D5330" s="105">
        <v>2011</v>
      </c>
      <c r="E5330" s="106">
        <f t="shared" si="581"/>
        <v>1.2375384615384615</v>
      </c>
      <c r="F5330" s="107">
        <f t="shared" si="582"/>
        <v>83</v>
      </c>
      <c r="G5330" s="107">
        <f>COUNTIF(Data_Eksportir!$H$2:$H$3401,A5330)</f>
        <v>0</v>
      </c>
      <c r="H5330" s="104" t="str">
        <f t="shared" si="583"/>
        <v>1 – 5</v>
      </c>
      <c r="I5330" s="104" t="str">
        <f t="shared" si="584"/>
        <v>Di bawah ambang nilai</v>
      </c>
      <c r="J5330" s="106">
        <f t="shared" si="585"/>
        <v>2011.00533</v>
      </c>
      <c r="K5330" s="105">
        <f t="shared" si="586"/>
        <v>0</v>
      </c>
      <c r="L5330" s="106">
        <f t="shared" si="587"/>
        <v>0</v>
      </c>
    </row>
    <row r="5331" spans="1:12" x14ac:dyDescent="0.3">
      <c r="A5331" s="104" t="s">
        <v>11032</v>
      </c>
      <c r="B5331" s="104" t="s">
        <v>11033</v>
      </c>
      <c r="C5331" s="105">
        <v>38230</v>
      </c>
      <c r="D5331" s="105">
        <v>112221</v>
      </c>
      <c r="E5331" s="106">
        <f t="shared" si="581"/>
        <v>2.9354172116139159</v>
      </c>
      <c r="F5331" s="107">
        <f t="shared" si="582"/>
        <v>83</v>
      </c>
      <c r="G5331" s="107">
        <f>COUNTIF(Data_Eksportir!$H$2:$H$3401,A5331)</f>
        <v>0</v>
      </c>
      <c r="H5331" s="104" t="str">
        <f t="shared" si="583"/>
        <v>1 – 5</v>
      </c>
      <c r="I5331" s="104" t="str">
        <f t="shared" si="584"/>
        <v>Di bawah ambang nilai</v>
      </c>
      <c r="J5331" s="106">
        <f t="shared" si="585"/>
        <v>112221.00533099999</v>
      </c>
      <c r="K5331" s="105">
        <f t="shared" si="586"/>
        <v>0</v>
      </c>
      <c r="L5331" s="106">
        <f t="shared" si="587"/>
        <v>0</v>
      </c>
    </row>
    <row r="5332" spans="1:12" x14ac:dyDescent="0.3">
      <c r="A5332" s="104" t="s">
        <v>11034</v>
      </c>
      <c r="B5332" s="104" t="s">
        <v>11035</v>
      </c>
      <c r="C5332" s="105">
        <v>20179</v>
      </c>
      <c r="D5332" s="105">
        <v>388347</v>
      </c>
      <c r="E5332" s="106">
        <f t="shared" si="581"/>
        <v>19.245106298627285</v>
      </c>
      <c r="F5332" s="107">
        <f t="shared" si="582"/>
        <v>83</v>
      </c>
      <c r="G5332" s="107">
        <f>COUNTIF(Data_Eksportir!$H$2:$H$3401,A5332)</f>
        <v>0</v>
      </c>
      <c r="H5332" s="104" t="str">
        <f t="shared" si="583"/>
        <v>5 – 20</v>
      </c>
      <c r="I5332" s="104" t="str">
        <f t="shared" si="584"/>
        <v>Di bawah ambang nilai</v>
      </c>
      <c r="J5332" s="106">
        <f t="shared" si="585"/>
        <v>388347.00533199997</v>
      </c>
      <c r="K5332" s="105">
        <f t="shared" si="586"/>
        <v>0</v>
      </c>
      <c r="L5332" s="106">
        <f t="shared" si="587"/>
        <v>0</v>
      </c>
    </row>
    <row r="5333" spans="1:12" x14ac:dyDescent="0.3">
      <c r="A5333" s="104" t="s">
        <v>11036</v>
      </c>
      <c r="B5333" s="104" t="s">
        <v>11037</v>
      </c>
      <c r="C5333" s="105">
        <v>22041</v>
      </c>
      <c r="D5333" s="105">
        <v>269085</v>
      </c>
      <c r="E5333" s="106">
        <f t="shared" si="581"/>
        <v>12.208384374574656</v>
      </c>
      <c r="F5333" s="107">
        <f t="shared" si="582"/>
        <v>83</v>
      </c>
      <c r="G5333" s="107">
        <f>COUNTIF(Data_Eksportir!$H$2:$H$3401,A5333)</f>
        <v>0</v>
      </c>
      <c r="H5333" s="104" t="str">
        <f t="shared" si="583"/>
        <v>5 – 20</v>
      </c>
      <c r="I5333" s="104" t="str">
        <f t="shared" si="584"/>
        <v>Di bawah ambang nilai</v>
      </c>
      <c r="J5333" s="106">
        <f t="shared" si="585"/>
        <v>269085.00533299998</v>
      </c>
      <c r="K5333" s="105">
        <f t="shared" si="586"/>
        <v>0</v>
      </c>
      <c r="L5333" s="106">
        <f t="shared" si="587"/>
        <v>0</v>
      </c>
    </row>
    <row r="5334" spans="1:12" x14ac:dyDescent="0.3">
      <c r="A5334" s="104" t="s">
        <v>11038</v>
      </c>
      <c r="B5334" s="104" t="s">
        <v>11039</v>
      </c>
      <c r="C5334" s="105">
        <v>426950</v>
      </c>
      <c r="D5334" s="105">
        <v>2812529</v>
      </c>
      <c r="E5334" s="106">
        <f t="shared" si="581"/>
        <v>6.5874903384471253</v>
      </c>
      <c r="F5334" s="107">
        <f t="shared" si="582"/>
        <v>83</v>
      </c>
      <c r="G5334" s="107">
        <f>COUNTIF(Data_Eksportir!$H$2:$H$3401,A5334)</f>
        <v>0</v>
      </c>
      <c r="H5334" s="104" t="str">
        <f t="shared" si="583"/>
        <v>5 – 20</v>
      </c>
      <c r="I5334" s="104" t="str">
        <f t="shared" si="584"/>
        <v>Di bawah ambang nilai</v>
      </c>
      <c r="J5334" s="106">
        <f t="shared" si="585"/>
        <v>2812529.0053340001</v>
      </c>
      <c r="K5334" s="105">
        <f t="shared" si="586"/>
        <v>0</v>
      </c>
      <c r="L5334" s="106">
        <f t="shared" si="587"/>
        <v>0</v>
      </c>
    </row>
    <row r="5335" spans="1:12" x14ac:dyDescent="0.3">
      <c r="A5335" s="104" t="s">
        <v>11040</v>
      </c>
      <c r="B5335" s="104" t="s">
        <v>11041</v>
      </c>
      <c r="C5335" s="105">
        <v>170</v>
      </c>
      <c r="D5335" s="105">
        <v>16034</v>
      </c>
      <c r="E5335" s="106">
        <f t="shared" si="581"/>
        <v>94.317647058823525</v>
      </c>
      <c r="F5335" s="107">
        <f t="shared" si="582"/>
        <v>83</v>
      </c>
      <c r="G5335" s="107">
        <f>COUNTIF(Data_Eksportir!$H$2:$H$3401,A5335)</f>
        <v>0</v>
      </c>
      <c r="H5335" s="104" t="str">
        <f t="shared" si="583"/>
        <v>20 – 100</v>
      </c>
      <c r="I5335" s="104" t="str">
        <f t="shared" si="584"/>
        <v>Di bawah ambang nilai</v>
      </c>
      <c r="J5335" s="106">
        <f t="shared" si="585"/>
        <v>16034.005335</v>
      </c>
      <c r="K5335" s="105">
        <f t="shared" si="586"/>
        <v>0</v>
      </c>
      <c r="L5335" s="106">
        <f t="shared" si="587"/>
        <v>0</v>
      </c>
    </row>
    <row r="5336" spans="1:12" x14ac:dyDescent="0.3">
      <c r="A5336" s="104" t="s">
        <v>11042</v>
      </c>
      <c r="B5336" s="104" t="s">
        <v>11043</v>
      </c>
      <c r="C5336" s="105">
        <v>66885</v>
      </c>
      <c r="D5336" s="105">
        <v>1485626</v>
      </c>
      <c r="E5336" s="106">
        <f t="shared" si="581"/>
        <v>22.211646856544817</v>
      </c>
      <c r="F5336" s="107">
        <f t="shared" si="582"/>
        <v>83</v>
      </c>
      <c r="G5336" s="107">
        <f>COUNTIF(Data_Eksportir!$H$2:$H$3401,A5336)</f>
        <v>0</v>
      </c>
      <c r="H5336" s="104" t="str">
        <f t="shared" si="583"/>
        <v>20 – 100</v>
      </c>
      <c r="I5336" s="104" t="str">
        <f t="shared" si="584"/>
        <v>Di bawah ambang nilai</v>
      </c>
      <c r="J5336" s="106">
        <f t="shared" si="585"/>
        <v>1485626.0053359999</v>
      </c>
      <c r="K5336" s="105">
        <f t="shared" si="586"/>
        <v>0</v>
      </c>
      <c r="L5336" s="106">
        <f t="shared" si="587"/>
        <v>0</v>
      </c>
    </row>
    <row r="5337" spans="1:12" x14ac:dyDescent="0.3">
      <c r="A5337" s="104" t="s">
        <v>11044</v>
      </c>
      <c r="B5337" s="104" t="s">
        <v>11045</v>
      </c>
      <c r="C5337" s="105">
        <v>779425</v>
      </c>
      <c r="D5337" s="105">
        <v>5942634</v>
      </c>
      <c r="E5337" s="106">
        <f t="shared" si="581"/>
        <v>7.6243820765307762</v>
      </c>
      <c r="F5337" s="107">
        <f t="shared" si="582"/>
        <v>83</v>
      </c>
      <c r="G5337" s="107">
        <f>COUNTIF(Data_Eksportir!$H$2:$H$3401,A5337)</f>
        <v>0</v>
      </c>
      <c r="H5337" s="104" t="str">
        <f t="shared" si="583"/>
        <v>5 – 20</v>
      </c>
      <c r="I5337" s="104" t="str">
        <f t="shared" si="584"/>
        <v>Di bawah ambang nilai</v>
      </c>
      <c r="J5337" s="106">
        <f t="shared" si="585"/>
        <v>5942634.0053369999</v>
      </c>
      <c r="K5337" s="105">
        <f t="shared" si="586"/>
        <v>0</v>
      </c>
      <c r="L5337" s="106">
        <f t="shared" si="587"/>
        <v>0</v>
      </c>
    </row>
    <row r="5338" spans="1:12" x14ac:dyDescent="0.3">
      <c r="A5338" s="104" t="s">
        <v>11046</v>
      </c>
      <c r="B5338" s="104" t="s">
        <v>11047</v>
      </c>
      <c r="C5338" s="105">
        <v>4217</v>
      </c>
      <c r="D5338" s="105">
        <v>28092</v>
      </c>
      <c r="E5338" s="106">
        <f t="shared" si="581"/>
        <v>6.6616077780412617</v>
      </c>
      <c r="F5338" s="107">
        <f t="shared" si="582"/>
        <v>83</v>
      </c>
      <c r="G5338" s="107">
        <f>COUNTIF(Data_Eksportir!$H$2:$H$3401,A5338)</f>
        <v>0</v>
      </c>
      <c r="H5338" s="104" t="str">
        <f t="shared" si="583"/>
        <v>5 – 20</v>
      </c>
      <c r="I5338" s="104" t="str">
        <f t="shared" si="584"/>
        <v>Di bawah ambang nilai</v>
      </c>
      <c r="J5338" s="106">
        <f t="shared" si="585"/>
        <v>28092.005337999999</v>
      </c>
      <c r="K5338" s="105">
        <f t="shared" si="586"/>
        <v>0</v>
      </c>
      <c r="L5338" s="106">
        <f t="shared" si="587"/>
        <v>0</v>
      </c>
    </row>
    <row r="5339" spans="1:12" x14ac:dyDescent="0.3">
      <c r="A5339" s="104" t="s">
        <v>11048</v>
      </c>
      <c r="B5339" s="104" t="s">
        <v>11049</v>
      </c>
      <c r="C5339" s="105">
        <v>87676</v>
      </c>
      <c r="D5339" s="105">
        <v>376725</v>
      </c>
      <c r="E5339" s="106">
        <f t="shared" si="581"/>
        <v>4.2967858935170398</v>
      </c>
      <c r="F5339" s="107">
        <f t="shared" si="582"/>
        <v>83</v>
      </c>
      <c r="G5339" s="107">
        <f>COUNTIF(Data_Eksportir!$H$2:$H$3401,A5339)</f>
        <v>0</v>
      </c>
      <c r="H5339" s="104" t="str">
        <f t="shared" si="583"/>
        <v>1 – 5</v>
      </c>
      <c r="I5339" s="104" t="str">
        <f t="shared" si="584"/>
        <v>Di bawah ambang nilai</v>
      </c>
      <c r="J5339" s="106">
        <f t="shared" si="585"/>
        <v>376725.00533900002</v>
      </c>
      <c r="K5339" s="105">
        <f t="shared" si="586"/>
        <v>0</v>
      </c>
      <c r="L5339" s="106">
        <f t="shared" si="587"/>
        <v>0</v>
      </c>
    </row>
    <row r="5340" spans="1:12" x14ac:dyDescent="0.3">
      <c r="A5340" s="104" t="s">
        <v>11050</v>
      </c>
      <c r="B5340" s="104" t="s">
        <v>11051</v>
      </c>
      <c r="C5340" s="105">
        <v>18523</v>
      </c>
      <c r="D5340" s="105">
        <v>319741</v>
      </c>
      <c r="E5340" s="106">
        <f t="shared" si="581"/>
        <v>17.261836635534202</v>
      </c>
      <c r="F5340" s="107">
        <f t="shared" si="582"/>
        <v>83</v>
      </c>
      <c r="G5340" s="107">
        <f>COUNTIF(Data_Eksportir!$H$2:$H$3401,A5340)</f>
        <v>0</v>
      </c>
      <c r="H5340" s="104" t="str">
        <f t="shared" si="583"/>
        <v>5 – 20</v>
      </c>
      <c r="I5340" s="104" t="str">
        <f t="shared" si="584"/>
        <v>Di bawah ambang nilai</v>
      </c>
      <c r="J5340" s="106">
        <f t="shared" si="585"/>
        <v>319741.00533999997</v>
      </c>
      <c r="K5340" s="105">
        <f t="shared" si="586"/>
        <v>0</v>
      </c>
      <c r="L5340" s="106">
        <f t="shared" si="587"/>
        <v>0</v>
      </c>
    </row>
    <row r="5341" spans="1:12" x14ac:dyDescent="0.3">
      <c r="A5341" s="104" t="s">
        <v>11052</v>
      </c>
      <c r="B5341" s="104" t="s">
        <v>11053</v>
      </c>
      <c r="C5341" s="105">
        <v>1007</v>
      </c>
      <c r="D5341" s="105">
        <v>3880</v>
      </c>
      <c r="E5341" s="106">
        <f t="shared" si="581"/>
        <v>3.8530287984111222</v>
      </c>
      <c r="F5341" s="107">
        <f t="shared" si="582"/>
        <v>83</v>
      </c>
      <c r="G5341" s="107">
        <f>COUNTIF(Data_Eksportir!$H$2:$H$3401,A5341)</f>
        <v>0</v>
      </c>
      <c r="H5341" s="104" t="str">
        <f t="shared" si="583"/>
        <v>1 – 5</v>
      </c>
      <c r="I5341" s="104" t="str">
        <f t="shared" si="584"/>
        <v>Di bawah ambang nilai</v>
      </c>
      <c r="J5341" s="106">
        <f t="shared" si="585"/>
        <v>3880.005341</v>
      </c>
      <c r="K5341" s="105">
        <f t="shared" si="586"/>
        <v>0</v>
      </c>
      <c r="L5341" s="106">
        <f t="shared" si="587"/>
        <v>0</v>
      </c>
    </row>
    <row r="5342" spans="1:12" x14ac:dyDescent="0.3">
      <c r="A5342" s="104" t="s">
        <v>11054</v>
      </c>
      <c r="B5342" s="104" t="s">
        <v>11055</v>
      </c>
      <c r="C5342" s="105">
        <v>38101</v>
      </c>
      <c r="D5342" s="105">
        <v>831047</v>
      </c>
      <c r="E5342" s="106">
        <f t="shared" si="581"/>
        <v>21.811684732684181</v>
      </c>
      <c r="F5342" s="107">
        <f t="shared" si="582"/>
        <v>83</v>
      </c>
      <c r="G5342" s="107">
        <f>COUNTIF(Data_Eksportir!$H$2:$H$3401,A5342)</f>
        <v>0</v>
      </c>
      <c r="H5342" s="104" t="str">
        <f t="shared" si="583"/>
        <v>20 – 100</v>
      </c>
      <c r="I5342" s="104" t="str">
        <f t="shared" si="584"/>
        <v>Di bawah ambang nilai</v>
      </c>
      <c r="J5342" s="106">
        <f t="shared" si="585"/>
        <v>831047.00534200005</v>
      </c>
      <c r="K5342" s="105">
        <f t="shared" si="586"/>
        <v>0</v>
      </c>
      <c r="L5342" s="106">
        <f t="shared" si="587"/>
        <v>0</v>
      </c>
    </row>
    <row r="5343" spans="1:12" x14ac:dyDescent="0.3">
      <c r="A5343" s="104" t="s">
        <v>11056</v>
      </c>
      <c r="B5343" s="104" t="s">
        <v>11057</v>
      </c>
      <c r="C5343" s="105">
        <v>247</v>
      </c>
      <c r="D5343" s="105">
        <v>22629</v>
      </c>
      <c r="E5343" s="106">
        <f t="shared" si="581"/>
        <v>91.615384615384613</v>
      </c>
      <c r="F5343" s="107">
        <f t="shared" si="582"/>
        <v>83</v>
      </c>
      <c r="G5343" s="107">
        <f>COUNTIF(Data_Eksportir!$H$2:$H$3401,A5343)</f>
        <v>0</v>
      </c>
      <c r="H5343" s="104" t="str">
        <f t="shared" si="583"/>
        <v>20 – 100</v>
      </c>
      <c r="I5343" s="104" t="str">
        <f t="shared" si="584"/>
        <v>Di bawah ambang nilai</v>
      </c>
      <c r="J5343" s="106">
        <f t="shared" si="585"/>
        <v>22629.005343000001</v>
      </c>
      <c r="K5343" s="105">
        <f t="shared" si="586"/>
        <v>0</v>
      </c>
      <c r="L5343" s="106">
        <f t="shared" si="587"/>
        <v>0</v>
      </c>
    </row>
    <row r="5344" spans="1:12" x14ac:dyDescent="0.3">
      <c r="A5344" s="104" t="s">
        <v>11058</v>
      </c>
      <c r="B5344" s="104" t="s">
        <v>11059</v>
      </c>
      <c r="C5344" s="105">
        <v>6406</v>
      </c>
      <c r="D5344" s="105">
        <v>77546</v>
      </c>
      <c r="E5344" s="106">
        <f t="shared" si="581"/>
        <v>12.105213862004371</v>
      </c>
      <c r="F5344" s="107">
        <f t="shared" si="582"/>
        <v>83</v>
      </c>
      <c r="G5344" s="107">
        <f>COUNTIF(Data_Eksportir!$H$2:$H$3401,A5344)</f>
        <v>0</v>
      </c>
      <c r="H5344" s="104" t="str">
        <f t="shared" si="583"/>
        <v>5 – 20</v>
      </c>
      <c r="I5344" s="104" t="str">
        <f t="shared" si="584"/>
        <v>Di bawah ambang nilai</v>
      </c>
      <c r="J5344" s="106">
        <f t="shared" si="585"/>
        <v>77546.005344000005</v>
      </c>
      <c r="K5344" s="105">
        <f t="shared" si="586"/>
        <v>0</v>
      </c>
      <c r="L5344" s="106">
        <f t="shared" si="587"/>
        <v>0</v>
      </c>
    </row>
    <row r="5345" spans="1:12" x14ac:dyDescent="0.3">
      <c r="A5345" s="104" t="s">
        <v>11060</v>
      </c>
      <c r="B5345" s="104" t="s">
        <v>11061</v>
      </c>
      <c r="C5345" s="105">
        <v>72582</v>
      </c>
      <c r="D5345" s="105">
        <v>805293</v>
      </c>
      <c r="E5345" s="106">
        <f t="shared" si="581"/>
        <v>11.094940894436638</v>
      </c>
      <c r="F5345" s="107">
        <f t="shared" si="582"/>
        <v>83</v>
      </c>
      <c r="G5345" s="107">
        <f>COUNTIF(Data_Eksportir!$H$2:$H$3401,A5345)</f>
        <v>0</v>
      </c>
      <c r="H5345" s="104" t="str">
        <f t="shared" si="583"/>
        <v>5 – 20</v>
      </c>
      <c r="I5345" s="104" t="str">
        <f t="shared" si="584"/>
        <v>Di bawah ambang nilai</v>
      </c>
      <c r="J5345" s="106">
        <f t="shared" si="585"/>
        <v>805293.00534499995</v>
      </c>
      <c r="K5345" s="105">
        <f t="shared" si="586"/>
        <v>0</v>
      </c>
      <c r="L5345" s="106">
        <f t="shared" si="587"/>
        <v>0</v>
      </c>
    </row>
    <row r="5346" spans="1:12" x14ac:dyDescent="0.3">
      <c r="A5346" s="104" t="s">
        <v>11062</v>
      </c>
      <c r="B5346" s="104" t="s">
        <v>11063</v>
      </c>
      <c r="C5346" s="105">
        <v>2476</v>
      </c>
      <c r="D5346" s="105">
        <v>9349</v>
      </c>
      <c r="E5346" s="106">
        <f t="shared" si="581"/>
        <v>3.775848142164782</v>
      </c>
      <c r="F5346" s="107">
        <f t="shared" si="582"/>
        <v>83</v>
      </c>
      <c r="G5346" s="107">
        <f>COUNTIF(Data_Eksportir!$H$2:$H$3401,A5346)</f>
        <v>0</v>
      </c>
      <c r="H5346" s="104" t="str">
        <f t="shared" si="583"/>
        <v>1 – 5</v>
      </c>
      <c r="I5346" s="104" t="str">
        <f t="shared" si="584"/>
        <v>Di bawah ambang nilai</v>
      </c>
      <c r="J5346" s="106">
        <f t="shared" si="585"/>
        <v>9349.0053459999999</v>
      </c>
      <c r="K5346" s="105">
        <f t="shared" si="586"/>
        <v>0</v>
      </c>
      <c r="L5346" s="106">
        <f t="shared" si="587"/>
        <v>0</v>
      </c>
    </row>
    <row r="5347" spans="1:12" x14ac:dyDescent="0.3">
      <c r="A5347" s="104" t="s">
        <v>11064</v>
      </c>
      <c r="B5347" s="104" t="s">
        <v>11065</v>
      </c>
      <c r="C5347" s="105">
        <v>360</v>
      </c>
      <c r="D5347" s="105">
        <v>79</v>
      </c>
      <c r="E5347" s="106">
        <f t="shared" si="581"/>
        <v>0.21944444444444444</v>
      </c>
      <c r="F5347" s="107">
        <f t="shared" si="582"/>
        <v>83</v>
      </c>
      <c r="G5347" s="107">
        <f>COUNTIF(Data_Eksportir!$H$2:$H$3401,A5347)</f>
        <v>0</v>
      </c>
      <c r="H5347" s="104" t="str">
        <f t="shared" si="583"/>
        <v>Di bawah 1</v>
      </c>
      <c r="I5347" s="104" t="str">
        <f t="shared" si="584"/>
        <v>Di bawah ambang nilai</v>
      </c>
      <c r="J5347" s="106">
        <f t="shared" si="585"/>
        <v>79.005347</v>
      </c>
      <c r="K5347" s="105">
        <f t="shared" si="586"/>
        <v>0</v>
      </c>
      <c r="L5347" s="106">
        <f t="shared" si="587"/>
        <v>0</v>
      </c>
    </row>
    <row r="5348" spans="1:12" x14ac:dyDescent="0.3">
      <c r="A5348" s="104" t="s">
        <v>11066</v>
      </c>
      <c r="B5348" s="104" t="s">
        <v>11067</v>
      </c>
      <c r="C5348" s="105">
        <v>424527</v>
      </c>
      <c r="D5348" s="105">
        <v>1875679</v>
      </c>
      <c r="E5348" s="106">
        <f t="shared" si="581"/>
        <v>4.4182796382797793</v>
      </c>
      <c r="F5348" s="107">
        <f t="shared" si="582"/>
        <v>83</v>
      </c>
      <c r="G5348" s="107">
        <f>COUNTIF(Data_Eksportir!$H$2:$H$3401,A5348)</f>
        <v>0</v>
      </c>
      <c r="H5348" s="104" t="str">
        <f t="shared" si="583"/>
        <v>1 – 5</v>
      </c>
      <c r="I5348" s="104" t="str">
        <f t="shared" si="584"/>
        <v>Di bawah ambang nilai</v>
      </c>
      <c r="J5348" s="106">
        <f t="shared" si="585"/>
        <v>1875679.005348</v>
      </c>
      <c r="K5348" s="105">
        <f t="shared" si="586"/>
        <v>0</v>
      </c>
      <c r="L5348" s="106">
        <f t="shared" si="587"/>
        <v>0</v>
      </c>
    </row>
    <row r="5349" spans="1:12" x14ac:dyDescent="0.3">
      <c r="A5349" s="104" t="s">
        <v>11068</v>
      </c>
      <c r="B5349" s="104" t="s">
        <v>11069</v>
      </c>
      <c r="C5349" s="105">
        <v>1226345</v>
      </c>
      <c r="D5349" s="105">
        <v>2463636</v>
      </c>
      <c r="E5349" s="106">
        <f t="shared" si="581"/>
        <v>2.0089257101386639</v>
      </c>
      <c r="F5349" s="107">
        <f t="shared" si="582"/>
        <v>83</v>
      </c>
      <c r="G5349" s="107">
        <f>COUNTIF(Data_Eksportir!$H$2:$H$3401,A5349)</f>
        <v>0</v>
      </c>
      <c r="H5349" s="104" t="str">
        <f t="shared" si="583"/>
        <v>1 – 5</v>
      </c>
      <c r="I5349" s="104" t="str">
        <f t="shared" si="584"/>
        <v>Di bawah ambang nilai</v>
      </c>
      <c r="J5349" s="106">
        <f t="shared" si="585"/>
        <v>2463636.005349</v>
      </c>
      <c r="K5349" s="105">
        <f t="shared" si="586"/>
        <v>0</v>
      </c>
      <c r="L5349" s="106">
        <f t="shared" si="587"/>
        <v>0</v>
      </c>
    </row>
    <row r="5350" spans="1:12" x14ac:dyDescent="0.3">
      <c r="A5350" s="104" t="s">
        <v>11070</v>
      </c>
      <c r="B5350" s="104" t="s">
        <v>11071</v>
      </c>
      <c r="C5350" s="105">
        <v>172</v>
      </c>
      <c r="D5350" s="105">
        <v>2401</v>
      </c>
      <c r="E5350" s="106">
        <f t="shared" si="581"/>
        <v>13.959302325581396</v>
      </c>
      <c r="F5350" s="107">
        <f t="shared" si="582"/>
        <v>83</v>
      </c>
      <c r="G5350" s="107">
        <f>COUNTIF(Data_Eksportir!$H$2:$H$3401,A5350)</f>
        <v>0</v>
      </c>
      <c r="H5350" s="104" t="str">
        <f t="shared" si="583"/>
        <v>5 – 20</v>
      </c>
      <c r="I5350" s="104" t="str">
        <f t="shared" si="584"/>
        <v>Di bawah ambang nilai</v>
      </c>
      <c r="J5350" s="106">
        <f t="shared" si="585"/>
        <v>2401.0053499999999</v>
      </c>
      <c r="K5350" s="105">
        <f t="shared" si="586"/>
        <v>0</v>
      </c>
      <c r="L5350" s="106">
        <f t="shared" si="587"/>
        <v>0</v>
      </c>
    </row>
    <row r="5351" spans="1:12" x14ac:dyDescent="0.3">
      <c r="A5351" s="104" t="s">
        <v>11072</v>
      </c>
      <c r="B5351" s="104" t="s">
        <v>11073</v>
      </c>
      <c r="C5351" s="105">
        <v>7681</v>
      </c>
      <c r="D5351" s="105">
        <v>101271</v>
      </c>
      <c r="E5351" s="106">
        <f t="shared" si="581"/>
        <v>13.184611378726729</v>
      </c>
      <c r="F5351" s="107">
        <f t="shared" si="582"/>
        <v>83</v>
      </c>
      <c r="G5351" s="107">
        <f>COUNTIF(Data_Eksportir!$H$2:$H$3401,A5351)</f>
        <v>0</v>
      </c>
      <c r="H5351" s="104" t="str">
        <f t="shared" si="583"/>
        <v>5 – 20</v>
      </c>
      <c r="I5351" s="104" t="str">
        <f t="shared" si="584"/>
        <v>Di bawah ambang nilai</v>
      </c>
      <c r="J5351" s="106">
        <f t="shared" si="585"/>
        <v>101271.005351</v>
      </c>
      <c r="K5351" s="105">
        <f t="shared" si="586"/>
        <v>0</v>
      </c>
      <c r="L5351" s="106">
        <f t="shared" si="587"/>
        <v>0</v>
      </c>
    </row>
    <row r="5352" spans="1:12" x14ac:dyDescent="0.3">
      <c r="A5352" s="104" t="s">
        <v>11074</v>
      </c>
      <c r="B5352" s="104" t="s">
        <v>11075</v>
      </c>
      <c r="C5352" s="105">
        <v>6367</v>
      </c>
      <c r="D5352" s="105">
        <v>28001</v>
      </c>
      <c r="E5352" s="106">
        <f t="shared" si="581"/>
        <v>4.3978325742107742</v>
      </c>
      <c r="F5352" s="107">
        <f t="shared" si="582"/>
        <v>83</v>
      </c>
      <c r="G5352" s="107">
        <f>COUNTIF(Data_Eksportir!$H$2:$H$3401,A5352)</f>
        <v>0</v>
      </c>
      <c r="H5352" s="104" t="str">
        <f t="shared" si="583"/>
        <v>1 – 5</v>
      </c>
      <c r="I5352" s="104" t="str">
        <f t="shared" si="584"/>
        <v>Di bawah ambang nilai</v>
      </c>
      <c r="J5352" s="106">
        <f t="shared" si="585"/>
        <v>28001.005352</v>
      </c>
      <c r="K5352" s="105">
        <f t="shared" si="586"/>
        <v>0</v>
      </c>
      <c r="L5352" s="106">
        <f t="shared" si="587"/>
        <v>0</v>
      </c>
    </row>
    <row r="5353" spans="1:12" x14ac:dyDescent="0.3">
      <c r="A5353" s="104" t="s">
        <v>11076</v>
      </c>
      <c r="B5353" s="104" t="s">
        <v>11077</v>
      </c>
      <c r="C5353" s="105">
        <v>105469</v>
      </c>
      <c r="D5353" s="105">
        <v>497598</v>
      </c>
      <c r="E5353" s="106">
        <f t="shared" si="581"/>
        <v>4.7179550389213896</v>
      </c>
      <c r="F5353" s="107">
        <f t="shared" si="582"/>
        <v>83</v>
      </c>
      <c r="G5353" s="107">
        <f>COUNTIF(Data_Eksportir!$H$2:$H$3401,A5353)</f>
        <v>0</v>
      </c>
      <c r="H5353" s="104" t="str">
        <f t="shared" si="583"/>
        <v>1 – 5</v>
      </c>
      <c r="I5353" s="104" t="str">
        <f t="shared" si="584"/>
        <v>Di bawah ambang nilai</v>
      </c>
      <c r="J5353" s="106">
        <f t="shared" si="585"/>
        <v>497598.00535300002</v>
      </c>
      <c r="K5353" s="105">
        <f t="shared" si="586"/>
        <v>0</v>
      </c>
      <c r="L5353" s="106">
        <f t="shared" si="587"/>
        <v>0</v>
      </c>
    </row>
    <row r="5354" spans="1:12" x14ac:dyDescent="0.3">
      <c r="A5354" s="104" t="s">
        <v>11078</v>
      </c>
      <c r="B5354" s="104" t="s">
        <v>11079</v>
      </c>
      <c r="C5354" s="105">
        <v>64009</v>
      </c>
      <c r="D5354" s="105">
        <v>1099620</v>
      </c>
      <c r="E5354" s="106">
        <f t="shared" si="581"/>
        <v>17.179146682497773</v>
      </c>
      <c r="F5354" s="107">
        <f t="shared" si="582"/>
        <v>83</v>
      </c>
      <c r="G5354" s="107">
        <f>COUNTIF(Data_Eksportir!$H$2:$H$3401,A5354)</f>
        <v>0</v>
      </c>
      <c r="H5354" s="104" t="str">
        <f t="shared" si="583"/>
        <v>5 – 20</v>
      </c>
      <c r="I5354" s="104" t="str">
        <f t="shared" si="584"/>
        <v>Di bawah ambang nilai</v>
      </c>
      <c r="J5354" s="106">
        <f t="shared" si="585"/>
        <v>1099620.005354</v>
      </c>
      <c r="K5354" s="105">
        <f t="shared" si="586"/>
        <v>0</v>
      </c>
      <c r="L5354" s="106">
        <f t="shared" si="587"/>
        <v>0</v>
      </c>
    </row>
    <row r="5355" spans="1:12" x14ac:dyDescent="0.3">
      <c r="A5355" s="104" t="s">
        <v>11080</v>
      </c>
      <c r="B5355" s="104" t="s">
        <v>11081</v>
      </c>
      <c r="C5355" s="105">
        <v>92318</v>
      </c>
      <c r="D5355" s="105">
        <v>342</v>
      </c>
      <c r="E5355" s="106">
        <f t="shared" si="581"/>
        <v>3.7045863211941335E-3</v>
      </c>
      <c r="F5355" s="107">
        <f t="shared" si="582"/>
        <v>83</v>
      </c>
      <c r="G5355" s="107">
        <f>COUNTIF(Data_Eksportir!$H$2:$H$3401,A5355)</f>
        <v>0</v>
      </c>
      <c r="H5355" s="104" t="str">
        <f t="shared" si="583"/>
        <v>Di bawah 1</v>
      </c>
      <c r="I5355" s="104" t="str">
        <f t="shared" si="584"/>
        <v>Di bawah ambang nilai</v>
      </c>
      <c r="J5355" s="106">
        <f t="shared" si="585"/>
        <v>342.00535500000001</v>
      </c>
      <c r="K5355" s="105">
        <f t="shared" si="586"/>
        <v>0</v>
      </c>
      <c r="L5355" s="106">
        <f t="shared" si="587"/>
        <v>0</v>
      </c>
    </row>
    <row r="5356" spans="1:12" x14ac:dyDescent="0.3">
      <c r="A5356" s="104" t="s">
        <v>11082</v>
      </c>
      <c r="B5356" s="104" t="s">
        <v>11083</v>
      </c>
      <c r="C5356" s="105">
        <v>28183</v>
      </c>
      <c r="D5356" s="105">
        <v>33496</v>
      </c>
      <c r="E5356" s="106">
        <f t="shared" si="581"/>
        <v>1.188517900862222</v>
      </c>
      <c r="F5356" s="107">
        <f t="shared" si="582"/>
        <v>83</v>
      </c>
      <c r="G5356" s="107">
        <f>COUNTIF(Data_Eksportir!$H$2:$H$3401,A5356)</f>
        <v>0</v>
      </c>
      <c r="H5356" s="104" t="str">
        <f t="shared" si="583"/>
        <v>1 – 5</v>
      </c>
      <c r="I5356" s="104" t="str">
        <f t="shared" si="584"/>
        <v>Di bawah ambang nilai</v>
      </c>
      <c r="J5356" s="106">
        <f t="shared" si="585"/>
        <v>33496.005356000001</v>
      </c>
      <c r="K5356" s="105">
        <f t="shared" si="586"/>
        <v>0</v>
      </c>
      <c r="L5356" s="106">
        <f t="shared" si="587"/>
        <v>0</v>
      </c>
    </row>
    <row r="5357" spans="1:12" x14ac:dyDescent="0.3">
      <c r="A5357" s="104" t="s">
        <v>11084</v>
      </c>
      <c r="B5357" s="104" t="s">
        <v>11085</v>
      </c>
      <c r="C5357" s="105">
        <v>6733547</v>
      </c>
      <c r="D5357" s="105">
        <v>13068412</v>
      </c>
      <c r="E5357" s="106">
        <f t="shared" si="581"/>
        <v>1.9407916808184453</v>
      </c>
      <c r="F5357" s="107">
        <f t="shared" si="582"/>
        <v>83</v>
      </c>
      <c r="G5357" s="107">
        <f>COUNTIF(Data_Eksportir!$H$2:$H$3401,A5357)</f>
        <v>0</v>
      </c>
      <c r="H5357" s="104" t="str">
        <f t="shared" si="583"/>
        <v>1 – 5</v>
      </c>
      <c r="I5357" s="104" t="str">
        <f t="shared" si="584"/>
        <v>Belum terwakili</v>
      </c>
      <c r="J5357" s="106">
        <f t="shared" si="585"/>
        <v>13068412.005356999</v>
      </c>
      <c r="K5357" s="105">
        <f t="shared" si="586"/>
        <v>13068412</v>
      </c>
      <c r="L5357" s="106">
        <f t="shared" si="587"/>
        <v>13068412.005356999</v>
      </c>
    </row>
    <row r="5358" spans="1:12" x14ac:dyDescent="0.3">
      <c r="A5358" s="104" t="s">
        <v>11086</v>
      </c>
      <c r="B5358" s="104" t="s">
        <v>11087</v>
      </c>
      <c r="C5358" s="105">
        <v>68500</v>
      </c>
      <c r="D5358" s="105">
        <v>120454</v>
      </c>
      <c r="E5358" s="106">
        <f t="shared" si="581"/>
        <v>1.7584525547445256</v>
      </c>
      <c r="F5358" s="107">
        <f t="shared" si="582"/>
        <v>83</v>
      </c>
      <c r="G5358" s="107">
        <f>COUNTIF(Data_Eksportir!$H$2:$H$3401,A5358)</f>
        <v>0</v>
      </c>
      <c r="H5358" s="104" t="str">
        <f t="shared" si="583"/>
        <v>1 – 5</v>
      </c>
      <c r="I5358" s="104" t="str">
        <f t="shared" si="584"/>
        <v>Di bawah ambang nilai</v>
      </c>
      <c r="J5358" s="106">
        <f t="shared" si="585"/>
        <v>120454.00535799999</v>
      </c>
      <c r="K5358" s="105">
        <f t="shared" si="586"/>
        <v>0</v>
      </c>
      <c r="L5358" s="106">
        <f t="shared" si="587"/>
        <v>0</v>
      </c>
    </row>
    <row r="5359" spans="1:12" x14ac:dyDescent="0.3">
      <c r="A5359" s="104" t="s">
        <v>11088</v>
      </c>
      <c r="B5359" s="104" t="s">
        <v>11089</v>
      </c>
      <c r="C5359" s="105">
        <v>653</v>
      </c>
      <c r="D5359" s="105">
        <v>672</v>
      </c>
      <c r="E5359" s="106">
        <f t="shared" si="581"/>
        <v>1.0290964777947933</v>
      </c>
      <c r="F5359" s="107">
        <f t="shared" si="582"/>
        <v>83</v>
      </c>
      <c r="G5359" s="107">
        <f>COUNTIF(Data_Eksportir!$H$2:$H$3401,A5359)</f>
        <v>0</v>
      </c>
      <c r="H5359" s="104" t="str">
        <f t="shared" si="583"/>
        <v>1 – 5</v>
      </c>
      <c r="I5359" s="104" t="str">
        <f t="shared" si="584"/>
        <v>Di bawah ambang nilai</v>
      </c>
      <c r="J5359" s="106">
        <f t="shared" si="585"/>
        <v>672.005359</v>
      </c>
      <c r="K5359" s="105">
        <f t="shared" si="586"/>
        <v>0</v>
      </c>
      <c r="L5359" s="106">
        <f t="shared" si="587"/>
        <v>0</v>
      </c>
    </row>
    <row r="5360" spans="1:12" x14ac:dyDescent="0.3">
      <c r="A5360" s="104" t="s">
        <v>11090</v>
      </c>
      <c r="B5360" s="104" t="s">
        <v>11091</v>
      </c>
      <c r="C5360" s="105">
        <v>24163</v>
      </c>
      <c r="D5360" s="105">
        <v>72725</v>
      </c>
      <c r="E5360" s="106">
        <f t="shared" si="581"/>
        <v>3.0097669991309024</v>
      </c>
      <c r="F5360" s="107">
        <f t="shared" si="582"/>
        <v>83</v>
      </c>
      <c r="G5360" s="107">
        <f>COUNTIF(Data_Eksportir!$H$2:$H$3401,A5360)</f>
        <v>0</v>
      </c>
      <c r="H5360" s="104" t="str">
        <f t="shared" si="583"/>
        <v>1 – 5</v>
      </c>
      <c r="I5360" s="104" t="str">
        <f t="shared" si="584"/>
        <v>Di bawah ambang nilai</v>
      </c>
      <c r="J5360" s="106">
        <f t="shared" si="585"/>
        <v>72725.005359999996</v>
      </c>
      <c r="K5360" s="105">
        <f t="shared" si="586"/>
        <v>0</v>
      </c>
      <c r="L5360" s="106">
        <f t="shared" si="587"/>
        <v>0</v>
      </c>
    </row>
    <row r="5361" spans="1:12" x14ac:dyDescent="0.3">
      <c r="A5361" s="104" t="s">
        <v>11092</v>
      </c>
      <c r="B5361" s="104" t="s">
        <v>11093</v>
      </c>
      <c r="C5361" s="105">
        <v>2577</v>
      </c>
      <c r="D5361" s="105">
        <v>89349</v>
      </c>
      <c r="E5361" s="106">
        <f t="shared" si="581"/>
        <v>34.671711292200236</v>
      </c>
      <c r="F5361" s="107">
        <f t="shared" si="582"/>
        <v>83</v>
      </c>
      <c r="G5361" s="107">
        <f>COUNTIF(Data_Eksportir!$H$2:$H$3401,A5361)</f>
        <v>0</v>
      </c>
      <c r="H5361" s="104" t="str">
        <f t="shared" si="583"/>
        <v>20 – 100</v>
      </c>
      <c r="I5361" s="104" t="str">
        <f t="shared" si="584"/>
        <v>Di bawah ambang nilai</v>
      </c>
      <c r="J5361" s="106">
        <f t="shared" si="585"/>
        <v>89349.005361000003</v>
      </c>
      <c r="K5361" s="105">
        <f t="shared" si="586"/>
        <v>0</v>
      </c>
      <c r="L5361" s="106">
        <f t="shared" si="587"/>
        <v>0</v>
      </c>
    </row>
    <row r="5362" spans="1:12" x14ac:dyDescent="0.3">
      <c r="A5362" s="104" t="s">
        <v>11094</v>
      </c>
      <c r="B5362" s="104" t="s">
        <v>11095</v>
      </c>
      <c r="C5362" s="105">
        <v>1107281</v>
      </c>
      <c r="D5362" s="105">
        <v>5746926</v>
      </c>
      <c r="E5362" s="106">
        <f t="shared" si="581"/>
        <v>5.1901242773966141</v>
      </c>
      <c r="F5362" s="107">
        <f t="shared" si="582"/>
        <v>83</v>
      </c>
      <c r="G5362" s="107">
        <f>COUNTIF(Data_Eksportir!$H$2:$H$3401,A5362)</f>
        <v>0</v>
      </c>
      <c r="H5362" s="104" t="str">
        <f t="shared" si="583"/>
        <v>5 – 20</v>
      </c>
      <c r="I5362" s="104" t="str">
        <f t="shared" si="584"/>
        <v>Di bawah ambang nilai</v>
      </c>
      <c r="J5362" s="106">
        <f t="shared" si="585"/>
        <v>5746926.0053620003</v>
      </c>
      <c r="K5362" s="105">
        <f t="shared" si="586"/>
        <v>0</v>
      </c>
      <c r="L5362" s="106">
        <f t="shared" si="587"/>
        <v>0</v>
      </c>
    </row>
    <row r="5363" spans="1:12" x14ac:dyDescent="0.3">
      <c r="A5363" s="104" t="s">
        <v>11096</v>
      </c>
      <c r="B5363" s="104" t="s">
        <v>11097</v>
      </c>
      <c r="C5363" s="105">
        <v>1</v>
      </c>
      <c r="D5363" s="105">
        <v>48</v>
      </c>
      <c r="E5363" s="106">
        <f t="shared" si="581"/>
        <v>48</v>
      </c>
      <c r="F5363" s="107">
        <f t="shared" si="582"/>
        <v>83</v>
      </c>
      <c r="G5363" s="107">
        <f>COUNTIF(Data_Eksportir!$H$2:$H$3401,A5363)</f>
        <v>0</v>
      </c>
      <c r="H5363" s="104" t="str">
        <f t="shared" si="583"/>
        <v>20 – 100</v>
      </c>
      <c r="I5363" s="104" t="str">
        <f t="shared" si="584"/>
        <v>Di bawah ambang nilai</v>
      </c>
      <c r="J5363" s="106">
        <f t="shared" si="585"/>
        <v>48.005363000000003</v>
      </c>
      <c r="K5363" s="105">
        <f t="shared" si="586"/>
        <v>0</v>
      </c>
      <c r="L5363" s="106">
        <f t="shared" si="587"/>
        <v>0</v>
      </c>
    </row>
    <row r="5364" spans="1:12" x14ac:dyDescent="0.3">
      <c r="A5364" s="104" t="s">
        <v>11098</v>
      </c>
      <c r="B5364" s="104" t="s">
        <v>11099</v>
      </c>
      <c r="C5364" s="105">
        <v>9560</v>
      </c>
      <c r="D5364" s="105">
        <v>327193</v>
      </c>
      <c r="E5364" s="106">
        <f t="shared" si="581"/>
        <v>34.225209205020917</v>
      </c>
      <c r="F5364" s="107">
        <f t="shared" si="582"/>
        <v>83</v>
      </c>
      <c r="G5364" s="107">
        <f>COUNTIF(Data_Eksportir!$H$2:$H$3401,A5364)</f>
        <v>0</v>
      </c>
      <c r="H5364" s="104" t="str">
        <f t="shared" si="583"/>
        <v>20 – 100</v>
      </c>
      <c r="I5364" s="104" t="str">
        <f t="shared" si="584"/>
        <v>Di bawah ambang nilai</v>
      </c>
      <c r="J5364" s="106">
        <f t="shared" si="585"/>
        <v>327193.00536399998</v>
      </c>
      <c r="K5364" s="105">
        <f t="shared" si="586"/>
        <v>0</v>
      </c>
      <c r="L5364" s="106">
        <f t="shared" si="587"/>
        <v>0</v>
      </c>
    </row>
    <row r="5365" spans="1:12" x14ac:dyDescent="0.3">
      <c r="A5365" s="104" t="s">
        <v>11100</v>
      </c>
      <c r="B5365" s="104" t="s">
        <v>11101</v>
      </c>
      <c r="C5365" s="105">
        <v>5531</v>
      </c>
      <c r="D5365" s="105">
        <v>97493</v>
      </c>
      <c r="E5365" s="106">
        <f t="shared" si="581"/>
        <v>17.626649792080997</v>
      </c>
      <c r="F5365" s="107">
        <f t="shared" si="582"/>
        <v>84</v>
      </c>
      <c r="G5365" s="107">
        <f>COUNTIF(Data_Eksportir!$H$2:$H$3401,A5365)</f>
        <v>0</v>
      </c>
      <c r="H5365" s="104" t="str">
        <f t="shared" si="583"/>
        <v>5 – 20</v>
      </c>
      <c r="I5365" s="104" t="str">
        <f t="shared" si="584"/>
        <v>Di bawah ambang nilai</v>
      </c>
      <c r="J5365" s="106">
        <f t="shared" si="585"/>
        <v>97493.005365000005</v>
      </c>
      <c r="K5365" s="105">
        <f t="shared" si="586"/>
        <v>0</v>
      </c>
      <c r="L5365" s="106">
        <f t="shared" si="587"/>
        <v>0</v>
      </c>
    </row>
    <row r="5366" spans="1:12" x14ac:dyDescent="0.3">
      <c r="A5366" s="104" t="s">
        <v>11102</v>
      </c>
      <c r="B5366" s="104" t="s">
        <v>11103</v>
      </c>
      <c r="C5366" s="105">
        <v>2</v>
      </c>
      <c r="D5366" s="105">
        <v>1748</v>
      </c>
      <c r="E5366" s="106">
        <f t="shared" si="581"/>
        <v>874</v>
      </c>
      <c r="F5366" s="107">
        <f t="shared" si="582"/>
        <v>84</v>
      </c>
      <c r="G5366" s="107">
        <f>COUNTIF(Data_Eksportir!$H$2:$H$3401,A5366)</f>
        <v>0</v>
      </c>
      <c r="H5366" s="104" t="str">
        <f t="shared" si="583"/>
        <v>100 ke atas</v>
      </c>
      <c r="I5366" s="104" t="str">
        <f t="shared" si="584"/>
        <v>Di bawah ambang nilai</v>
      </c>
      <c r="J5366" s="106">
        <f t="shared" si="585"/>
        <v>1748.0053660000001</v>
      </c>
      <c r="K5366" s="105">
        <f t="shared" si="586"/>
        <v>0</v>
      </c>
      <c r="L5366" s="106">
        <f t="shared" si="587"/>
        <v>0</v>
      </c>
    </row>
    <row r="5367" spans="1:12" x14ac:dyDescent="0.3">
      <c r="A5367" s="104" t="s">
        <v>11104</v>
      </c>
      <c r="B5367" s="104" t="s">
        <v>11105</v>
      </c>
      <c r="C5367" s="105">
        <v>11000</v>
      </c>
      <c r="D5367" s="105">
        <v>20000</v>
      </c>
      <c r="E5367" s="106">
        <f t="shared" si="581"/>
        <v>1.8181818181818181</v>
      </c>
      <c r="F5367" s="107">
        <f t="shared" si="582"/>
        <v>84</v>
      </c>
      <c r="G5367" s="107">
        <f>COUNTIF(Data_Eksportir!$H$2:$H$3401,A5367)</f>
        <v>0</v>
      </c>
      <c r="H5367" s="104" t="str">
        <f t="shared" si="583"/>
        <v>1 – 5</v>
      </c>
      <c r="I5367" s="104" t="str">
        <f t="shared" si="584"/>
        <v>Di bawah ambang nilai</v>
      </c>
      <c r="J5367" s="106">
        <f t="shared" si="585"/>
        <v>20000.005367000002</v>
      </c>
      <c r="K5367" s="105">
        <f t="shared" si="586"/>
        <v>0</v>
      </c>
      <c r="L5367" s="106">
        <f t="shared" si="587"/>
        <v>0</v>
      </c>
    </row>
    <row r="5368" spans="1:12" x14ac:dyDescent="0.3">
      <c r="A5368" s="104" t="s">
        <v>11106</v>
      </c>
      <c r="B5368" s="104" t="s">
        <v>11107</v>
      </c>
      <c r="C5368" s="105">
        <v>508762</v>
      </c>
      <c r="D5368" s="105">
        <v>4067986</v>
      </c>
      <c r="E5368" s="106">
        <f t="shared" si="581"/>
        <v>7.9958526776763987</v>
      </c>
      <c r="F5368" s="107">
        <f t="shared" si="582"/>
        <v>84</v>
      </c>
      <c r="G5368" s="107">
        <f>COUNTIF(Data_Eksportir!$H$2:$H$3401,A5368)</f>
        <v>0</v>
      </c>
      <c r="H5368" s="104" t="str">
        <f t="shared" si="583"/>
        <v>5 – 20</v>
      </c>
      <c r="I5368" s="104" t="str">
        <f t="shared" si="584"/>
        <v>Di bawah ambang nilai</v>
      </c>
      <c r="J5368" s="106">
        <f t="shared" si="585"/>
        <v>4067986.0053679999</v>
      </c>
      <c r="K5368" s="105">
        <f t="shared" si="586"/>
        <v>0</v>
      </c>
      <c r="L5368" s="106">
        <f t="shared" si="587"/>
        <v>0</v>
      </c>
    </row>
    <row r="5369" spans="1:12" x14ac:dyDescent="0.3">
      <c r="A5369" s="104" t="s">
        <v>11108</v>
      </c>
      <c r="B5369" s="104" t="s">
        <v>11109</v>
      </c>
      <c r="C5369" s="105">
        <v>59900</v>
      </c>
      <c r="D5369" s="105">
        <v>393318</v>
      </c>
      <c r="E5369" s="106">
        <f t="shared" si="581"/>
        <v>6.5662437395659436</v>
      </c>
      <c r="F5369" s="107">
        <f t="shared" si="582"/>
        <v>84</v>
      </c>
      <c r="G5369" s="107">
        <f>COUNTIF(Data_Eksportir!$H$2:$H$3401,A5369)</f>
        <v>0</v>
      </c>
      <c r="H5369" s="104" t="str">
        <f t="shared" si="583"/>
        <v>5 – 20</v>
      </c>
      <c r="I5369" s="104" t="str">
        <f t="shared" si="584"/>
        <v>Di bawah ambang nilai</v>
      </c>
      <c r="J5369" s="106">
        <f t="shared" si="585"/>
        <v>393318.00536900002</v>
      </c>
      <c r="K5369" s="105">
        <f t="shared" si="586"/>
        <v>0</v>
      </c>
      <c r="L5369" s="106">
        <f t="shared" si="587"/>
        <v>0</v>
      </c>
    </row>
    <row r="5370" spans="1:12" x14ac:dyDescent="0.3">
      <c r="A5370" s="104" t="s">
        <v>11110</v>
      </c>
      <c r="B5370" s="104" t="s">
        <v>11111</v>
      </c>
      <c r="C5370" s="105">
        <v>88848</v>
      </c>
      <c r="D5370" s="105">
        <v>605381</v>
      </c>
      <c r="E5370" s="106">
        <f t="shared" si="581"/>
        <v>6.8136705384476857</v>
      </c>
      <c r="F5370" s="107">
        <f t="shared" si="582"/>
        <v>84</v>
      </c>
      <c r="G5370" s="107">
        <f>COUNTIF(Data_Eksportir!$H$2:$H$3401,A5370)</f>
        <v>1</v>
      </c>
      <c r="H5370" s="104" t="str">
        <f t="shared" si="583"/>
        <v>5 – 20</v>
      </c>
      <c r="I5370" s="104" t="str">
        <f t="shared" si="584"/>
        <v>Di bawah ambang nilai</v>
      </c>
      <c r="J5370" s="106">
        <f t="shared" si="585"/>
        <v>605381.00537000003</v>
      </c>
      <c r="K5370" s="105">
        <f t="shared" si="586"/>
        <v>0</v>
      </c>
      <c r="L5370" s="106">
        <f t="shared" si="587"/>
        <v>0</v>
      </c>
    </row>
    <row r="5371" spans="1:12" x14ac:dyDescent="0.3">
      <c r="A5371" s="104" t="s">
        <v>11112</v>
      </c>
      <c r="B5371" s="104" t="s">
        <v>11113</v>
      </c>
      <c r="C5371" s="105">
        <v>20172</v>
      </c>
      <c r="D5371" s="105">
        <v>93942</v>
      </c>
      <c r="E5371" s="106">
        <f t="shared" si="581"/>
        <v>4.6570493753718027</v>
      </c>
      <c r="F5371" s="107">
        <f t="shared" si="582"/>
        <v>84</v>
      </c>
      <c r="G5371" s="107">
        <f>COUNTIF(Data_Eksportir!$H$2:$H$3401,A5371)</f>
        <v>0</v>
      </c>
      <c r="H5371" s="104" t="str">
        <f t="shared" si="583"/>
        <v>1 – 5</v>
      </c>
      <c r="I5371" s="104" t="str">
        <f t="shared" si="584"/>
        <v>Di bawah ambang nilai</v>
      </c>
      <c r="J5371" s="106">
        <f t="shared" si="585"/>
        <v>93942.005371000007</v>
      </c>
      <c r="K5371" s="105">
        <f t="shared" si="586"/>
        <v>0</v>
      </c>
      <c r="L5371" s="106">
        <f t="shared" si="587"/>
        <v>0</v>
      </c>
    </row>
    <row r="5372" spans="1:12" x14ac:dyDescent="0.3">
      <c r="A5372" s="104" t="s">
        <v>11114</v>
      </c>
      <c r="B5372" s="104" t="s">
        <v>11115</v>
      </c>
      <c r="C5372" s="105">
        <v>478</v>
      </c>
      <c r="D5372" s="105">
        <v>14500</v>
      </c>
      <c r="E5372" s="106">
        <f t="shared" si="581"/>
        <v>30.334728033472803</v>
      </c>
      <c r="F5372" s="107">
        <f t="shared" si="582"/>
        <v>84</v>
      </c>
      <c r="G5372" s="107">
        <f>COUNTIF(Data_Eksportir!$H$2:$H$3401,A5372)</f>
        <v>3</v>
      </c>
      <c r="H5372" s="104" t="str">
        <f t="shared" si="583"/>
        <v>20 – 100</v>
      </c>
      <c r="I5372" s="104" t="str">
        <f t="shared" si="584"/>
        <v>Di bawah ambang nilai</v>
      </c>
      <c r="J5372" s="106">
        <f t="shared" si="585"/>
        <v>14500.005372</v>
      </c>
      <c r="K5372" s="105">
        <f t="shared" si="586"/>
        <v>0</v>
      </c>
      <c r="L5372" s="106">
        <f t="shared" si="587"/>
        <v>0</v>
      </c>
    </row>
    <row r="5373" spans="1:12" x14ac:dyDescent="0.3">
      <c r="A5373" s="104" t="s">
        <v>11116</v>
      </c>
      <c r="B5373" s="104" t="s">
        <v>11117</v>
      </c>
      <c r="C5373" s="105">
        <v>631</v>
      </c>
      <c r="D5373" s="105">
        <v>4158</v>
      </c>
      <c r="E5373" s="106">
        <f t="shared" si="581"/>
        <v>6.5895404120443741</v>
      </c>
      <c r="F5373" s="107">
        <f t="shared" si="582"/>
        <v>84</v>
      </c>
      <c r="G5373" s="107">
        <f>COUNTIF(Data_Eksportir!$H$2:$H$3401,A5373)</f>
        <v>0</v>
      </c>
      <c r="H5373" s="104" t="str">
        <f t="shared" si="583"/>
        <v>5 – 20</v>
      </c>
      <c r="I5373" s="104" t="str">
        <f t="shared" si="584"/>
        <v>Di bawah ambang nilai</v>
      </c>
      <c r="J5373" s="106">
        <f t="shared" si="585"/>
        <v>4158.005373</v>
      </c>
      <c r="K5373" s="105">
        <f t="shared" si="586"/>
        <v>0</v>
      </c>
      <c r="L5373" s="106">
        <f t="shared" si="587"/>
        <v>0</v>
      </c>
    </row>
    <row r="5374" spans="1:12" x14ac:dyDescent="0.3">
      <c r="A5374" s="104" t="s">
        <v>11118</v>
      </c>
      <c r="B5374" s="104" t="s">
        <v>11119</v>
      </c>
      <c r="C5374" s="105">
        <v>244039</v>
      </c>
      <c r="D5374" s="105">
        <v>1506293</v>
      </c>
      <c r="E5374" s="106">
        <f t="shared" si="581"/>
        <v>6.172345403808408</v>
      </c>
      <c r="F5374" s="107">
        <f t="shared" si="582"/>
        <v>84</v>
      </c>
      <c r="G5374" s="107">
        <f>COUNTIF(Data_Eksportir!$H$2:$H$3401,A5374)</f>
        <v>0</v>
      </c>
      <c r="H5374" s="104" t="str">
        <f t="shared" si="583"/>
        <v>5 – 20</v>
      </c>
      <c r="I5374" s="104" t="str">
        <f t="shared" si="584"/>
        <v>Di bawah ambang nilai</v>
      </c>
      <c r="J5374" s="106">
        <f t="shared" si="585"/>
        <v>1506293.0053739999</v>
      </c>
      <c r="K5374" s="105">
        <f t="shared" si="586"/>
        <v>0</v>
      </c>
      <c r="L5374" s="106">
        <f t="shared" si="587"/>
        <v>0</v>
      </c>
    </row>
    <row r="5375" spans="1:12" x14ac:dyDescent="0.3">
      <c r="A5375" s="104" t="s">
        <v>11120</v>
      </c>
      <c r="B5375" s="104" t="s">
        <v>11121</v>
      </c>
      <c r="C5375" s="105">
        <v>103511</v>
      </c>
      <c r="D5375" s="105">
        <v>590688</v>
      </c>
      <c r="E5375" s="106">
        <f t="shared" si="581"/>
        <v>5.706523944315097</v>
      </c>
      <c r="F5375" s="107">
        <f t="shared" si="582"/>
        <v>84</v>
      </c>
      <c r="G5375" s="107">
        <f>COUNTIF(Data_Eksportir!$H$2:$H$3401,A5375)</f>
        <v>0</v>
      </c>
      <c r="H5375" s="104" t="str">
        <f t="shared" si="583"/>
        <v>5 – 20</v>
      </c>
      <c r="I5375" s="104" t="str">
        <f t="shared" si="584"/>
        <v>Di bawah ambang nilai</v>
      </c>
      <c r="J5375" s="106">
        <f t="shared" si="585"/>
        <v>590688.00537499995</v>
      </c>
      <c r="K5375" s="105">
        <f t="shared" si="586"/>
        <v>0</v>
      </c>
      <c r="L5375" s="106">
        <f t="shared" si="587"/>
        <v>0</v>
      </c>
    </row>
    <row r="5376" spans="1:12" x14ac:dyDescent="0.3">
      <c r="A5376" s="104" t="s">
        <v>11122</v>
      </c>
      <c r="B5376" s="104" t="s">
        <v>11123</v>
      </c>
      <c r="C5376" s="105">
        <v>25</v>
      </c>
      <c r="D5376" s="105">
        <v>76</v>
      </c>
      <c r="E5376" s="106">
        <f t="shared" si="581"/>
        <v>3.04</v>
      </c>
      <c r="F5376" s="107">
        <f t="shared" si="582"/>
        <v>84</v>
      </c>
      <c r="G5376" s="107">
        <f>COUNTIF(Data_Eksportir!$H$2:$H$3401,A5376)</f>
        <v>0</v>
      </c>
      <c r="H5376" s="104" t="str">
        <f t="shared" si="583"/>
        <v>1 – 5</v>
      </c>
      <c r="I5376" s="104" t="str">
        <f t="shared" si="584"/>
        <v>Di bawah ambang nilai</v>
      </c>
      <c r="J5376" s="106">
        <f t="shared" si="585"/>
        <v>76.005375999999998</v>
      </c>
      <c r="K5376" s="105">
        <f t="shared" si="586"/>
        <v>0</v>
      </c>
      <c r="L5376" s="106">
        <f t="shared" si="587"/>
        <v>0</v>
      </c>
    </row>
    <row r="5377" spans="1:12" x14ac:dyDescent="0.3">
      <c r="A5377" s="104" t="s">
        <v>11124</v>
      </c>
      <c r="B5377" s="104" t="s">
        <v>11125</v>
      </c>
      <c r="C5377" s="105">
        <v>74726</v>
      </c>
      <c r="D5377" s="105">
        <v>412092</v>
      </c>
      <c r="E5377" s="106">
        <f t="shared" si="581"/>
        <v>5.5147070631373287</v>
      </c>
      <c r="F5377" s="107">
        <f t="shared" si="582"/>
        <v>84</v>
      </c>
      <c r="G5377" s="107">
        <f>COUNTIF(Data_Eksportir!$H$2:$H$3401,A5377)</f>
        <v>0</v>
      </c>
      <c r="H5377" s="104" t="str">
        <f t="shared" si="583"/>
        <v>5 – 20</v>
      </c>
      <c r="I5377" s="104" t="str">
        <f t="shared" si="584"/>
        <v>Di bawah ambang nilai</v>
      </c>
      <c r="J5377" s="106">
        <f t="shared" si="585"/>
        <v>412092.00537700002</v>
      </c>
      <c r="K5377" s="105">
        <f t="shared" si="586"/>
        <v>0</v>
      </c>
      <c r="L5377" s="106">
        <f t="shared" si="587"/>
        <v>0</v>
      </c>
    </row>
    <row r="5378" spans="1:12" x14ac:dyDescent="0.3">
      <c r="A5378" s="104" t="s">
        <v>11126</v>
      </c>
      <c r="B5378" s="104" t="s">
        <v>11127</v>
      </c>
      <c r="C5378" s="105">
        <v>265</v>
      </c>
      <c r="D5378" s="105">
        <v>29452</v>
      </c>
      <c r="E5378" s="106">
        <f t="shared" ref="E5378:E5441" si="588">IF(AND(ISNUMBER(C5378),C5378&gt;0),D5378/C5378,"")</f>
        <v>111.13962264150943</v>
      </c>
      <c r="F5378" s="107">
        <f t="shared" ref="F5378:F5441" si="589">VALUE(LEFT(A5378,2))</f>
        <v>84</v>
      </c>
      <c r="G5378" s="107">
        <f>COUNTIF(Data_Eksportir!$H$2:$H$3401,A5378)</f>
        <v>0</v>
      </c>
      <c r="H5378" s="104" t="str">
        <f t="shared" ref="H5378:H5441" si="590">IF(E5378="","Tanpa data berat",IF(E5378&lt;1,"Di bawah 1",IF(E5378&lt;5,"1 – 5",IF(E5378&lt;20,"5 – 20",IF(E5378&lt;100,"20 – 100","100 ke atas")))))</f>
        <v>100 ke atas</v>
      </c>
      <c r="I5378" s="104" t="str">
        <f t="shared" ref="I5378:I5441" si="591">IF(D5378&lt;p_nilai_besar,"Di bawah ambang nilai",IF(G5378=0,"Belum terwakili",IF(G5378&lt;=p_listing_rendah,"Keterwakilan rendah","Terwakili")))</f>
        <v>Di bawah ambang nilai</v>
      </c>
      <c r="J5378" s="106">
        <f t="shared" ref="J5378:J5441" si="592">D5378+ROW()/10^6</f>
        <v>29452.005378000002</v>
      </c>
      <c r="K5378" s="105">
        <f t="shared" ref="K5378:K5441" si="593">IF(D5378&gt;=p_nilai_besar,D5378/(1+G5378),0)</f>
        <v>0</v>
      </c>
      <c r="L5378" s="106">
        <f t="shared" ref="L5378:L5441" si="594">IF(K5378&gt;0,K5378+ROW()/10^6,0)</f>
        <v>0</v>
      </c>
    </row>
    <row r="5379" spans="1:12" x14ac:dyDescent="0.3">
      <c r="A5379" s="104" t="s">
        <v>11128</v>
      </c>
      <c r="B5379" s="104" t="s">
        <v>11129</v>
      </c>
      <c r="C5379" s="105">
        <v>1400</v>
      </c>
      <c r="D5379" s="105">
        <v>30307</v>
      </c>
      <c r="E5379" s="106">
        <f t="shared" si="588"/>
        <v>21.647857142857141</v>
      </c>
      <c r="F5379" s="107">
        <f t="shared" si="589"/>
        <v>84</v>
      </c>
      <c r="G5379" s="107">
        <f>COUNTIF(Data_Eksportir!$H$2:$H$3401,A5379)</f>
        <v>0</v>
      </c>
      <c r="H5379" s="104" t="str">
        <f t="shared" si="590"/>
        <v>20 – 100</v>
      </c>
      <c r="I5379" s="104" t="str">
        <f t="shared" si="591"/>
        <v>Di bawah ambang nilai</v>
      </c>
      <c r="J5379" s="106">
        <f t="shared" si="592"/>
        <v>30307.005378999998</v>
      </c>
      <c r="K5379" s="105">
        <f t="shared" si="593"/>
        <v>0</v>
      </c>
      <c r="L5379" s="106">
        <f t="shared" si="594"/>
        <v>0</v>
      </c>
    </row>
    <row r="5380" spans="1:12" x14ac:dyDescent="0.3">
      <c r="A5380" s="104" t="s">
        <v>11130</v>
      </c>
      <c r="B5380" s="104" t="s">
        <v>11131</v>
      </c>
      <c r="C5380" s="105">
        <v>31</v>
      </c>
      <c r="D5380" s="105">
        <v>3157</v>
      </c>
      <c r="E5380" s="106">
        <f t="shared" si="588"/>
        <v>101.83870967741936</v>
      </c>
      <c r="F5380" s="107">
        <f t="shared" si="589"/>
        <v>84</v>
      </c>
      <c r="G5380" s="107">
        <f>COUNTIF(Data_Eksportir!$H$2:$H$3401,A5380)</f>
        <v>0</v>
      </c>
      <c r="H5380" s="104" t="str">
        <f t="shared" si="590"/>
        <v>100 ke atas</v>
      </c>
      <c r="I5380" s="104" t="str">
        <f t="shared" si="591"/>
        <v>Di bawah ambang nilai</v>
      </c>
      <c r="J5380" s="106">
        <f t="shared" si="592"/>
        <v>3157.0053800000001</v>
      </c>
      <c r="K5380" s="105">
        <f t="shared" si="593"/>
        <v>0</v>
      </c>
      <c r="L5380" s="106">
        <f t="shared" si="594"/>
        <v>0</v>
      </c>
    </row>
    <row r="5381" spans="1:12" x14ac:dyDescent="0.3">
      <c r="A5381" s="104" t="s">
        <v>11132</v>
      </c>
      <c r="B5381" s="104" t="s">
        <v>11133</v>
      </c>
      <c r="C5381" s="105">
        <v>19</v>
      </c>
      <c r="D5381" s="105">
        <v>75</v>
      </c>
      <c r="E5381" s="106">
        <f t="shared" si="588"/>
        <v>3.9473684210526314</v>
      </c>
      <c r="F5381" s="107">
        <f t="shared" si="589"/>
        <v>84</v>
      </c>
      <c r="G5381" s="107">
        <f>COUNTIF(Data_Eksportir!$H$2:$H$3401,A5381)</f>
        <v>0</v>
      </c>
      <c r="H5381" s="104" t="str">
        <f t="shared" si="590"/>
        <v>1 – 5</v>
      </c>
      <c r="I5381" s="104" t="str">
        <f t="shared" si="591"/>
        <v>Di bawah ambang nilai</v>
      </c>
      <c r="J5381" s="106">
        <f t="shared" si="592"/>
        <v>75.005381</v>
      </c>
      <c r="K5381" s="105">
        <f t="shared" si="593"/>
        <v>0</v>
      </c>
      <c r="L5381" s="106">
        <f t="shared" si="594"/>
        <v>0</v>
      </c>
    </row>
    <row r="5382" spans="1:12" x14ac:dyDescent="0.3">
      <c r="A5382" s="104" t="s">
        <v>11134</v>
      </c>
      <c r="B5382" s="104" t="s">
        <v>11135</v>
      </c>
      <c r="C5382" s="105">
        <v>387</v>
      </c>
      <c r="D5382" s="105">
        <v>11626</v>
      </c>
      <c r="E5382" s="106">
        <f t="shared" si="588"/>
        <v>30.041343669250647</v>
      </c>
      <c r="F5382" s="107">
        <f t="shared" si="589"/>
        <v>84</v>
      </c>
      <c r="G5382" s="107">
        <f>COUNTIF(Data_Eksportir!$H$2:$H$3401,A5382)</f>
        <v>0</v>
      </c>
      <c r="H5382" s="104" t="str">
        <f t="shared" si="590"/>
        <v>20 – 100</v>
      </c>
      <c r="I5382" s="104" t="str">
        <f t="shared" si="591"/>
        <v>Di bawah ambang nilai</v>
      </c>
      <c r="J5382" s="106">
        <f t="shared" si="592"/>
        <v>11626.005381999999</v>
      </c>
      <c r="K5382" s="105">
        <f t="shared" si="593"/>
        <v>0</v>
      </c>
      <c r="L5382" s="106">
        <f t="shared" si="594"/>
        <v>0</v>
      </c>
    </row>
    <row r="5383" spans="1:12" x14ac:dyDescent="0.3">
      <c r="A5383" s="104" t="s">
        <v>11136</v>
      </c>
      <c r="B5383" s="104" t="s">
        <v>11137</v>
      </c>
      <c r="C5383" s="105">
        <v>699</v>
      </c>
      <c r="D5383" s="105">
        <v>76864</v>
      </c>
      <c r="E5383" s="106">
        <f t="shared" si="588"/>
        <v>109.96280400572246</v>
      </c>
      <c r="F5383" s="107">
        <f t="shared" si="589"/>
        <v>84</v>
      </c>
      <c r="G5383" s="107">
        <f>COUNTIF(Data_Eksportir!$H$2:$H$3401,A5383)</f>
        <v>0</v>
      </c>
      <c r="H5383" s="104" t="str">
        <f t="shared" si="590"/>
        <v>100 ke atas</v>
      </c>
      <c r="I5383" s="104" t="str">
        <f t="shared" si="591"/>
        <v>Di bawah ambang nilai</v>
      </c>
      <c r="J5383" s="106">
        <f t="shared" si="592"/>
        <v>76864.005382999996</v>
      </c>
      <c r="K5383" s="105">
        <f t="shared" si="593"/>
        <v>0</v>
      </c>
      <c r="L5383" s="106">
        <f t="shared" si="594"/>
        <v>0</v>
      </c>
    </row>
    <row r="5384" spans="1:12" x14ac:dyDescent="0.3">
      <c r="A5384" s="104" t="s">
        <v>11138</v>
      </c>
      <c r="B5384" s="104" t="s">
        <v>11139</v>
      </c>
      <c r="C5384" s="105">
        <v>27554</v>
      </c>
      <c r="D5384" s="105">
        <v>64612</v>
      </c>
      <c r="E5384" s="106">
        <f t="shared" si="588"/>
        <v>2.3449226972490385</v>
      </c>
      <c r="F5384" s="107">
        <f t="shared" si="589"/>
        <v>84</v>
      </c>
      <c r="G5384" s="107">
        <f>COUNTIF(Data_Eksportir!$H$2:$H$3401,A5384)</f>
        <v>0</v>
      </c>
      <c r="H5384" s="104" t="str">
        <f t="shared" si="590"/>
        <v>1 – 5</v>
      </c>
      <c r="I5384" s="104" t="str">
        <f t="shared" si="591"/>
        <v>Di bawah ambang nilai</v>
      </c>
      <c r="J5384" s="106">
        <f t="shared" si="592"/>
        <v>64612.005383999996</v>
      </c>
      <c r="K5384" s="105">
        <f t="shared" si="593"/>
        <v>0</v>
      </c>
      <c r="L5384" s="106">
        <f t="shared" si="594"/>
        <v>0</v>
      </c>
    </row>
    <row r="5385" spans="1:12" x14ac:dyDescent="0.3">
      <c r="A5385" s="104" t="s">
        <v>11140</v>
      </c>
      <c r="B5385" s="104" t="s">
        <v>11141</v>
      </c>
      <c r="C5385" s="105">
        <v>10400</v>
      </c>
      <c r="D5385" s="105">
        <v>12000</v>
      </c>
      <c r="E5385" s="106">
        <f t="shared" si="588"/>
        <v>1.1538461538461537</v>
      </c>
      <c r="F5385" s="107">
        <f t="shared" si="589"/>
        <v>84</v>
      </c>
      <c r="G5385" s="107">
        <f>COUNTIF(Data_Eksportir!$H$2:$H$3401,A5385)</f>
        <v>0</v>
      </c>
      <c r="H5385" s="104" t="str">
        <f t="shared" si="590"/>
        <v>1 – 5</v>
      </c>
      <c r="I5385" s="104" t="str">
        <f t="shared" si="591"/>
        <v>Di bawah ambang nilai</v>
      </c>
      <c r="J5385" s="106">
        <f t="shared" si="592"/>
        <v>12000.005385</v>
      </c>
      <c r="K5385" s="105">
        <f t="shared" si="593"/>
        <v>0</v>
      </c>
      <c r="L5385" s="106">
        <f t="shared" si="594"/>
        <v>0</v>
      </c>
    </row>
    <row r="5386" spans="1:12" x14ac:dyDescent="0.3">
      <c r="A5386" s="104" t="s">
        <v>11142</v>
      </c>
      <c r="B5386" s="104" t="s">
        <v>11143</v>
      </c>
      <c r="C5386" s="105">
        <v>30</v>
      </c>
      <c r="D5386" s="105">
        <v>18</v>
      </c>
      <c r="E5386" s="106">
        <f t="shared" si="588"/>
        <v>0.6</v>
      </c>
      <c r="F5386" s="107">
        <f t="shared" si="589"/>
        <v>84</v>
      </c>
      <c r="G5386" s="107">
        <f>COUNTIF(Data_Eksportir!$H$2:$H$3401,A5386)</f>
        <v>0</v>
      </c>
      <c r="H5386" s="104" t="str">
        <f t="shared" si="590"/>
        <v>Di bawah 1</v>
      </c>
      <c r="I5386" s="104" t="str">
        <f t="shared" si="591"/>
        <v>Di bawah ambang nilai</v>
      </c>
      <c r="J5386" s="106">
        <f t="shared" si="592"/>
        <v>18.005386000000001</v>
      </c>
      <c r="K5386" s="105">
        <f t="shared" si="593"/>
        <v>0</v>
      </c>
      <c r="L5386" s="106">
        <f t="shared" si="594"/>
        <v>0</v>
      </c>
    </row>
    <row r="5387" spans="1:12" x14ac:dyDescent="0.3">
      <c r="A5387" s="104" t="s">
        <v>11144</v>
      </c>
      <c r="B5387" s="104" t="s">
        <v>11145</v>
      </c>
      <c r="C5387" s="105">
        <v>19555</v>
      </c>
      <c r="D5387" s="105">
        <v>383128</v>
      </c>
      <c r="E5387" s="106">
        <f t="shared" si="588"/>
        <v>19.592329327537715</v>
      </c>
      <c r="F5387" s="107">
        <f t="shared" si="589"/>
        <v>84</v>
      </c>
      <c r="G5387" s="107">
        <f>COUNTIF(Data_Eksportir!$H$2:$H$3401,A5387)</f>
        <v>0</v>
      </c>
      <c r="H5387" s="104" t="str">
        <f t="shared" si="590"/>
        <v>5 – 20</v>
      </c>
      <c r="I5387" s="104" t="str">
        <f t="shared" si="591"/>
        <v>Di bawah ambang nilai</v>
      </c>
      <c r="J5387" s="106">
        <f t="shared" si="592"/>
        <v>383128.00538699998</v>
      </c>
      <c r="K5387" s="105">
        <f t="shared" si="593"/>
        <v>0</v>
      </c>
      <c r="L5387" s="106">
        <f t="shared" si="594"/>
        <v>0</v>
      </c>
    </row>
    <row r="5388" spans="1:12" x14ac:dyDescent="0.3">
      <c r="A5388" s="104" t="s">
        <v>11146</v>
      </c>
      <c r="B5388" s="104" t="s">
        <v>11147</v>
      </c>
      <c r="C5388" s="105">
        <v>16627</v>
      </c>
      <c r="D5388" s="105">
        <v>13794300</v>
      </c>
      <c r="E5388" s="106">
        <f t="shared" si="588"/>
        <v>829.63252541047689</v>
      </c>
      <c r="F5388" s="107">
        <f t="shared" si="589"/>
        <v>84</v>
      </c>
      <c r="G5388" s="107">
        <f>COUNTIF(Data_Eksportir!$H$2:$H$3401,A5388)</f>
        <v>0</v>
      </c>
      <c r="H5388" s="104" t="str">
        <f t="shared" si="590"/>
        <v>100 ke atas</v>
      </c>
      <c r="I5388" s="104" t="str">
        <f t="shared" si="591"/>
        <v>Belum terwakili</v>
      </c>
      <c r="J5388" s="106">
        <f t="shared" si="592"/>
        <v>13794300.005387999</v>
      </c>
      <c r="K5388" s="105">
        <f t="shared" si="593"/>
        <v>13794300</v>
      </c>
      <c r="L5388" s="106">
        <f t="shared" si="594"/>
        <v>13794300.005387999</v>
      </c>
    </row>
    <row r="5389" spans="1:12" x14ac:dyDescent="0.3">
      <c r="A5389" s="104" t="s">
        <v>11148</v>
      </c>
      <c r="B5389" s="104" t="s">
        <v>11149</v>
      </c>
      <c r="C5389" s="105">
        <v>15598</v>
      </c>
      <c r="D5389" s="105">
        <v>182390</v>
      </c>
      <c r="E5389" s="106">
        <f t="shared" si="588"/>
        <v>11.69316579048596</v>
      </c>
      <c r="F5389" s="107">
        <f t="shared" si="589"/>
        <v>84</v>
      </c>
      <c r="G5389" s="107">
        <f>COUNTIF(Data_Eksportir!$H$2:$H$3401,A5389)</f>
        <v>0</v>
      </c>
      <c r="H5389" s="104" t="str">
        <f t="shared" si="590"/>
        <v>5 – 20</v>
      </c>
      <c r="I5389" s="104" t="str">
        <f t="shared" si="591"/>
        <v>Di bawah ambang nilai</v>
      </c>
      <c r="J5389" s="106">
        <f t="shared" si="592"/>
        <v>182390.005389</v>
      </c>
      <c r="K5389" s="105">
        <f t="shared" si="593"/>
        <v>0</v>
      </c>
      <c r="L5389" s="106">
        <f t="shared" si="594"/>
        <v>0</v>
      </c>
    </row>
    <row r="5390" spans="1:12" x14ac:dyDescent="0.3">
      <c r="A5390" s="104" t="s">
        <v>11150</v>
      </c>
      <c r="B5390" s="104" t="s">
        <v>11151</v>
      </c>
      <c r="C5390" s="105">
        <v>208485</v>
      </c>
      <c r="D5390" s="105">
        <v>3359737</v>
      </c>
      <c r="E5390" s="106">
        <f t="shared" si="588"/>
        <v>16.115005875722474</v>
      </c>
      <c r="F5390" s="107">
        <f t="shared" si="589"/>
        <v>84</v>
      </c>
      <c r="G5390" s="107">
        <f>COUNTIF(Data_Eksportir!$H$2:$H$3401,A5390)</f>
        <v>0</v>
      </c>
      <c r="H5390" s="104" t="str">
        <f t="shared" si="590"/>
        <v>5 – 20</v>
      </c>
      <c r="I5390" s="104" t="str">
        <f t="shared" si="591"/>
        <v>Di bawah ambang nilai</v>
      </c>
      <c r="J5390" s="106">
        <f t="shared" si="592"/>
        <v>3359737.0053900001</v>
      </c>
      <c r="K5390" s="105">
        <f t="shared" si="593"/>
        <v>0</v>
      </c>
      <c r="L5390" s="106">
        <f t="shared" si="594"/>
        <v>0</v>
      </c>
    </row>
    <row r="5391" spans="1:12" x14ac:dyDescent="0.3">
      <c r="A5391" s="104" t="s">
        <v>11152</v>
      </c>
      <c r="B5391" s="104" t="s">
        <v>11153</v>
      </c>
      <c r="C5391" s="105">
        <v>482</v>
      </c>
      <c r="D5391" s="105">
        <v>12961</v>
      </c>
      <c r="E5391" s="106">
        <f t="shared" si="588"/>
        <v>26.890041493775932</v>
      </c>
      <c r="F5391" s="107">
        <f t="shared" si="589"/>
        <v>84</v>
      </c>
      <c r="G5391" s="107">
        <f>COUNTIF(Data_Eksportir!$H$2:$H$3401,A5391)</f>
        <v>0</v>
      </c>
      <c r="H5391" s="104" t="str">
        <f t="shared" si="590"/>
        <v>20 – 100</v>
      </c>
      <c r="I5391" s="104" t="str">
        <f t="shared" si="591"/>
        <v>Di bawah ambang nilai</v>
      </c>
      <c r="J5391" s="106">
        <f t="shared" si="592"/>
        <v>12961.005391000001</v>
      </c>
      <c r="K5391" s="105">
        <f t="shared" si="593"/>
        <v>0</v>
      </c>
      <c r="L5391" s="106">
        <f t="shared" si="594"/>
        <v>0</v>
      </c>
    </row>
    <row r="5392" spans="1:12" x14ac:dyDescent="0.3">
      <c r="A5392" s="104" t="s">
        <v>11154</v>
      </c>
      <c r="B5392" s="104" t="s">
        <v>11155</v>
      </c>
      <c r="C5392" s="105">
        <v>680</v>
      </c>
      <c r="D5392" s="105">
        <v>3111</v>
      </c>
      <c r="E5392" s="106">
        <f t="shared" si="588"/>
        <v>4.5750000000000002</v>
      </c>
      <c r="F5392" s="107">
        <f t="shared" si="589"/>
        <v>84</v>
      </c>
      <c r="G5392" s="107">
        <f>COUNTIF(Data_Eksportir!$H$2:$H$3401,A5392)</f>
        <v>1</v>
      </c>
      <c r="H5392" s="104" t="str">
        <f t="shared" si="590"/>
        <v>1 – 5</v>
      </c>
      <c r="I5392" s="104" t="str">
        <f t="shared" si="591"/>
        <v>Di bawah ambang nilai</v>
      </c>
      <c r="J5392" s="106">
        <f t="shared" si="592"/>
        <v>3111.005392</v>
      </c>
      <c r="K5392" s="105">
        <f t="shared" si="593"/>
        <v>0</v>
      </c>
      <c r="L5392" s="106">
        <f t="shared" si="594"/>
        <v>0</v>
      </c>
    </row>
    <row r="5393" spans="1:12" x14ac:dyDescent="0.3">
      <c r="A5393" s="104" t="s">
        <v>11156</v>
      </c>
      <c r="B5393" s="104" t="s">
        <v>11157</v>
      </c>
      <c r="C5393" s="105">
        <v>38622</v>
      </c>
      <c r="D5393" s="105">
        <v>509143</v>
      </c>
      <c r="E5393" s="106">
        <f t="shared" si="588"/>
        <v>13.182719693438973</v>
      </c>
      <c r="F5393" s="107">
        <f t="shared" si="589"/>
        <v>84</v>
      </c>
      <c r="G5393" s="107">
        <f>COUNTIF(Data_Eksportir!$H$2:$H$3401,A5393)</f>
        <v>0</v>
      </c>
      <c r="H5393" s="104" t="str">
        <f t="shared" si="590"/>
        <v>5 – 20</v>
      </c>
      <c r="I5393" s="104" t="str">
        <f t="shared" si="591"/>
        <v>Di bawah ambang nilai</v>
      </c>
      <c r="J5393" s="106">
        <f t="shared" si="592"/>
        <v>509143.00539300003</v>
      </c>
      <c r="K5393" s="105">
        <f t="shared" si="593"/>
        <v>0</v>
      </c>
      <c r="L5393" s="106">
        <f t="shared" si="594"/>
        <v>0</v>
      </c>
    </row>
    <row r="5394" spans="1:12" x14ac:dyDescent="0.3">
      <c r="A5394" s="104" t="s">
        <v>11158</v>
      </c>
      <c r="B5394" s="104" t="s">
        <v>11159</v>
      </c>
      <c r="C5394" s="105">
        <v>70</v>
      </c>
      <c r="D5394" s="105">
        <v>3067</v>
      </c>
      <c r="E5394" s="106">
        <f t="shared" si="588"/>
        <v>43.814285714285717</v>
      </c>
      <c r="F5394" s="107">
        <f t="shared" si="589"/>
        <v>84</v>
      </c>
      <c r="G5394" s="107">
        <f>COUNTIF(Data_Eksportir!$H$2:$H$3401,A5394)</f>
        <v>0</v>
      </c>
      <c r="H5394" s="104" t="str">
        <f t="shared" si="590"/>
        <v>20 – 100</v>
      </c>
      <c r="I5394" s="104" t="str">
        <f t="shared" si="591"/>
        <v>Di bawah ambang nilai</v>
      </c>
      <c r="J5394" s="106">
        <f t="shared" si="592"/>
        <v>3067.0053939999998</v>
      </c>
      <c r="K5394" s="105">
        <f t="shared" si="593"/>
        <v>0</v>
      </c>
      <c r="L5394" s="106">
        <f t="shared" si="594"/>
        <v>0</v>
      </c>
    </row>
    <row r="5395" spans="1:12" x14ac:dyDescent="0.3">
      <c r="A5395" s="104" t="s">
        <v>11160</v>
      </c>
      <c r="B5395" s="104" t="s">
        <v>11161</v>
      </c>
      <c r="C5395" s="105">
        <v>25299734</v>
      </c>
      <c r="D5395" s="105">
        <v>254068455</v>
      </c>
      <c r="E5395" s="106">
        <f t="shared" si="588"/>
        <v>10.042337006389079</v>
      </c>
      <c r="F5395" s="107">
        <f t="shared" si="589"/>
        <v>84</v>
      </c>
      <c r="G5395" s="107">
        <f>COUNTIF(Data_Eksportir!$H$2:$H$3401,A5395)</f>
        <v>0</v>
      </c>
      <c r="H5395" s="104" t="str">
        <f t="shared" si="590"/>
        <v>5 – 20</v>
      </c>
      <c r="I5395" s="104" t="str">
        <f t="shared" si="591"/>
        <v>Belum terwakili</v>
      </c>
      <c r="J5395" s="106">
        <f t="shared" si="592"/>
        <v>254068455.005395</v>
      </c>
      <c r="K5395" s="105">
        <f t="shared" si="593"/>
        <v>254068455</v>
      </c>
      <c r="L5395" s="106">
        <f t="shared" si="594"/>
        <v>254068455.005395</v>
      </c>
    </row>
    <row r="5396" spans="1:12" x14ac:dyDescent="0.3">
      <c r="A5396" s="104" t="s">
        <v>11162</v>
      </c>
      <c r="B5396" s="104" t="s">
        <v>11163</v>
      </c>
      <c r="C5396" s="105">
        <v>302068</v>
      </c>
      <c r="D5396" s="105">
        <v>344</v>
      </c>
      <c r="E5396" s="106">
        <f t="shared" si="588"/>
        <v>1.1388164254406293E-3</v>
      </c>
      <c r="F5396" s="107">
        <f t="shared" si="589"/>
        <v>84</v>
      </c>
      <c r="G5396" s="107">
        <f>COUNTIF(Data_Eksportir!$H$2:$H$3401,A5396)</f>
        <v>0</v>
      </c>
      <c r="H5396" s="104" t="str">
        <f t="shared" si="590"/>
        <v>Di bawah 1</v>
      </c>
      <c r="I5396" s="104" t="str">
        <f t="shared" si="591"/>
        <v>Di bawah ambang nilai</v>
      </c>
      <c r="J5396" s="106">
        <f t="shared" si="592"/>
        <v>344.00539600000002</v>
      </c>
      <c r="K5396" s="105">
        <f t="shared" si="593"/>
        <v>0</v>
      </c>
      <c r="L5396" s="106">
        <f t="shared" si="594"/>
        <v>0</v>
      </c>
    </row>
    <row r="5397" spans="1:12" x14ac:dyDescent="0.3">
      <c r="A5397" s="104" t="s">
        <v>11164</v>
      </c>
      <c r="B5397" s="104" t="s">
        <v>11165</v>
      </c>
      <c r="C5397" s="105">
        <v>480079</v>
      </c>
      <c r="D5397" s="105">
        <v>8297608</v>
      </c>
      <c r="E5397" s="106">
        <f t="shared" si="588"/>
        <v>17.283838701547037</v>
      </c>
      <c r="F5397" s="107">
        <f t="shared" si="589"/>
        <v>84</v>
      </c>
      <c r="G5397" s="107">
        <f>COUNTIF(Data_Eksportir!$H$2:$H$3401,A5397)</f>
        <v>0</v>
      </c>
      <c r="H5397" s="104" t="str">
        <f t="shared" si="590"/>
        <v>5 – 20</v>
      </c>
      <c r="I5397" s="104" t="str">
        <f t="shared" si="591"/>
        <v>Di bawah ambang nilai</v>
      </c>
      <c r="J5397" s="106">
        <f t="shared" si="592"/>
        <v>8297608.0053970004</v>
      </c>
      <c r="K5397" s="105">
        <f t="shared" si="593"/>
        <v>0</v>
      </c>
      <c r="L5397" s="106">
        <f t="shared" si="594"/>
        <v>0</v>
      </c>
    </row>
    <row r="5398" spans="1:12" x14ac:dyDescent="0.3">
      <c r="A5398" s="104" t="s">
        <v>11166</v>
      </c>
      <c r="B5398" s="104" t="s">
        <v>11167</v>
      </c>
      <c r="C5398" s="105">
        <v>360</v>
      </c>
      <c r="D5398" s="105">
        <v>3336</v>
      </c>
      <c r="E5398" s="106">
        <f t="shared" si="588"/>
        <v>9.2666666666666675</v>
      </c>
      <c r="F5398" s="107">
        <f t="shared" si="589"/>
        <v>84</v>
      </c>
      <c r="G5398" s="107">
        <f>COUNTIF(Data_Eksportir!$H$2:$H$3401,A5398)</f>
        <v>0</v>
      </c>
      <c r="H5398" s="104" t="str">
        <f t="shared" si="590"/>
        <v>5 – 20</v>
      </c>
      <c r="I5398" s="104" t="str">
        <f t="shared" si="591"/>
        <v>Di bawah ambang nilai</v>
      </c>
      <c r="J5398" s="106">
        <f t="shared" si="592"/>
        <v>3336.0053979999998</v>
      </c>
      <c r="K5398" s="105">
        <f t="shared" si="593"/>
        <v>0</v>
      </c>
      <c r="L5398" s="106">
        <f t="shared" si="594"/>
        <v>0</v>
      </c>
    </row>
    <row r="5399" spans="1:12" x14ac:dyDescent="0.3">
      <c r="A5399" s="104" t="s">
        <v>11168</v>
      </c>
      <c r="B5399" s="104" t="s">
        <v>11169</v>
      </c>
      <c r="C5399" s="105">
        <v>14850341</v>
      </c>
      <c r="D5399" s="105">
        <v>227151940</v>
      </c>
      <c r="E5399" s="106">
        <f t="shared" si="588"/>
        <v>15.296075692807323</v>
      </c>
      <c r="F5399" s="107">
        <f t="shared" si="589"/>
        <v>84</v>
      </c>
      <c r="G5399" s="107">
        <f>COUNTIF(Data_Eksportir!$H$2:$H$3401,A5399)</f>
        <v>0</v>
      </c>
      <c r="H5399" s="104" t="str">
        <f t="shared" si="590"/>
        <v>5 – 20</v>
      </c>
      <c r="I5399" s="104" t="str">
        <f t="shared" si="591"/>
        <v>Belum terwakili</v>
      </c>
      <c r="J5399" s="106">
        <f t="shared" si="592"/>
        <v>227151940.00539899</v>
      </c>
      <c r="K5399" s="105">
        <f t="shared" si="593"/>
        <v>227151940</v>
      </c>
      <c r="L5399" s="106">
        <f t="shared" si="594"/>
        <v>227151940.00539899</v>
      </c>
    </row>
    <row r="5400" spans="1:12" x14ac:dyDescent="0.3">
      <c r="A5400" s="104" t="s">
        <v>11170</v>
      </c>
      <c r="B5400" s="104" t="s">
        <v>11171</v>
      </c>
      <c r="C5400" s="105">
        <v>2370846</v>
      </c>
      <c r="D5400" s="105">
        <v>23177390</v>
      </c>
      <c r="E5400" s="106">
        <f t="shared" si="588"/>
        <v>9.7759997907919782</v>
      </c>
      <c r="F5400" s="107">
        <f t="shared" si="589"/>
        <v>84</v>
      </c>
      <c r="G5400" s="107">
        <f>COUNTIF(Data_Eksportir!$H$2:$H$3401,A5400)</f>
        <v>0</v>
      </c>
      <c r="H5400" s="104" t="str">
        <f t="shared" si="590"/>
        <v>5 – 20</v>
      </c>
      <c r="I5400" s="104" t="str">
        <f t="shared" si="591"/>
        <v>Belum terwakili</v>
      </c>
      <c r="J5400" s="106">
        <f t="shared" si="592"/>
        <v>23177390.005399998</v>
      </c>
      <c r="K5400" s="105">
        <f t="shared" si="593"/>
        <v>23177390</v>
      </c>
      <c r="L5400" s="106">
        <f t="shared" si="594"/>
        <v>23177390.005399998</v>
      </c>
    </row>
    <row r="5401" spans="1:12" x14ac:dyDescent="0.3">
      <c r="A5401" s="104" t="s">
        <v>11172</v>
      </c>
      <c r="B5401" s="104" t="s">
        <v>11173</v>
      </c>
      <c r="C5401" s="105">
        <v>16413395</v>
      </c>
      <c r="D5401" s="105">
        <v>96655341</v>
      </c>
      <c r="E5401" s="106">
        <f t="shared" si="588"/>
        <v>5.8888085615437875</v>
      </c>
      <c r="F5401" s="107">
        <f t="shared" si="589"/>
        <v>84</v>
      </c>
      <c r="G5401" s="107">
        <f>COUNTIF(Data_Eksportir!$H$2:$H$3401,A5401)</f>
        <v>0</v>
      </c>
      <c r="H5401" s="104" t="str">
        <f t="shared" si="590"/>
        <v>5 – 20</v>
      </c>
      <c r="I5401" s="104" t="str">
        <f t="shared" si="591"/>
        <v>Belum terwakili</v>
      </c>
      <c r="J5401" s="106">
        <f t="shared" si="592"/>
        <v>96655341.005401</v>
      </c>
      <c r="K5401" s="105">
        <f t="shared" si="593"/>
        <v>96655341</v>
      </c>
      <c r="L5401" s="106">
        <f t="shared" si="594"/>
        <v>96655341.005401</v>
      </c>
    </row>
    <row r="5402" spans="1:12" x14ac:dyDescent="0.3">
      <c r="A5402" s="104" t="s">
        <v>11174</v>
      </c>
      <c r="B5402" s="104" t="s">
        <v>11175</v>
      </c>
      <c r="C5402" s="105">
        <v>35205</v>
      </c>
      <c r="D5402" s="105">
        <v>786107</v>
      </c>
      <c r="E5402" s="106">
        <f t="shared" si="588"/>
        <v>22.329413435591537</v>
      </c>
      <c r="F5402" s="107">
        <f t="shared" si="589"/>
        <v>84</v>
      </c>
      <c r="G5402" s="107">
        <f>COUNTIF(Data_Eksportir!$H$2:$H$3401,A5402)</f>
        <v>0</v>
      </c>
      <c r="H5402" s="104" t="str">
        <f t="shared" si="590"/>
        <v>20 – 100</v>
      </c>
      <c r="I5402" s="104" t="str">
        <f t="shared" si="591"/>
        <v>Di bawah ambang nilai</v>
      </c>
      <c r="J5402" s="106">
        <f t="shared" si="592"/>
        <v>786107.00540200004</v>
      </c>
      <c r="K5402" s="105">
        <f t="shared" si="593"/>
        <v>0</v>
      </c>
      <c r="L5402" s="106">
        <f t="shared" si="594"/>
        <v>0</v>
      </c>
    </row>
    <row r="5403" spans="1:12" x14ac:dyDescent="0.3">
      <c r="A5403" s="104" t="s">
        <v>11176</v>
      </c>
      <c r="B5403" s="104" t="s">
        <v>11177</v>
      </c>
      <c r="C5403" s="105">
        <v>3605</v>
      </c>
      <c r="D5403" s="105">
        <v>3623</v>
      </c>
      <c r="E5403" s="106">
        <f t="shared" si="588"/>
        <v>1.0049930651872399</v>
      </c>
      <c r="F5403" s="107">
        <f t="shared" si="589"/>
        <v>84</v>
      </c>
      <c r="G5403" s="107">
        <f>COUNTIF(Data_Eksportir!$H$2:$H$3401,A5403)</f>
        <v>0</v>
      </c>
      <c r="H5403" s="104" t="str">
        <f t="shared" si="590"/>
        <v>1 – 5</v>
      </c>
      <c r="I5403" s="104" t="str">
        <f t="shared" si="591"/>
        <v>Di bawah ambang nilai</v>
      </c>
      <c r="J5403" s="106">
        <f t="shared" si="592"/>
        <v>3623.0054030000001</v>
      </c>
      <c r="K5403" s="105">
        <f t="shared" si="593"/>
        <v>0</v>
      </c>
      <c r="L5403" s="106">
        <f t="shared" si="594"/>
        <v>0</v>
      </c>
    </row>
    <row r="5404" spans="1:12" x14ac:dyDescent="0.3">
      <c r="A5404" s="104" t="s">
        <v>11178</v>
      </c>
      <c r="B5404" s="104" t="s">
        <v>11179</v>
      </c>
      <c r="C5404" s="105">
        <v>177551</v>
      </c>
      <c r="D5404" s="105">
        <v>2132686</v>
      </c>
      <c r="E5404" s="106">
        <f t="shared" si="588"/>
        <v>12.011681150767949</v>
      </c>
      <c r="F5404" s="107">
        <f t="shared" si="589"/>
        <v>84</v>
      </c>
      <c r="G5404" s="107">
        <f>COUNTIF(Data_Eksportir!$H$2:$H$3401,A5404)</f>
        <v>0</v>
      </c>
      <c r="H5404" s="104" t="str">
        <f t="shared" si="590"/>
        <v>5 – 20</v>
      </c>
      <c r="I5404" s="104" t="str">
        <f t="shared" si="591"/>
        <v>Di bawah ambang nilai</v>
      </c>
      <c r="J5404" s="106">
        <f t="shared" si="592"/>
        <v>2132686.0054040002</v>
      </c>
      <c r="K5404" s="105">
        <f t="shared" si="593"/>
        <v>0</v>
      </c>
      <c r="L5404" s="106">
        <f t="shared" si="594"/>
        <v>0</v>
      </c>
    </row>
    <row r="5405" spans="1:12" x14ac:dyDescent="0.3">
      <c r="A5405" s="104" t="s">
        <v>11180</v>
      </c>
      <c r="B5405" s="104" t="s">
        <v>11181</v>
      </c>
      <c r="C5405" s="105">
        <v>400</v>
      </c>
      <c r="D5405" s="105">
        <v>15505</v>
      </c>
      <c r="E5405" s="106">
        <f t="shared" si="588"/>
        <v>38.762500000000003</v>
      </c>
      <c r="F5405" s="107">
        <f t="shared" si="589"/>
        <v>84</v>
      </c>
      <c r="G5405" s="107">
        <f>COUNTIF(Data_Eksportir!$H$2:$H$3401,A5405)</f>
        <v>0</v>
      </c>
      <c r="H5405" s="104" t="str">
        <f t="shared" si="590"/>
        <v>20 – 100</v>
      </c>
      <c r="I5405" s="104" t="str">
        <f t="shared" si="591"/>
        <v>Di bawah ambang nilai</v>
      </c>
      <c r="J5405" s="106">
        <f t="shared" si="592"/>
        <v>15505.005405</v>
      </c>
      <c r="K5405" s="105">
        <f t="shared" si="593"/>
        <v>0</v>
      </c>
      <c r="L5405" s="106">
        <f t="shared" si="594"/>
        <v>0</v>
      </c>
    </row>
    <row r="5406" spans="1:12" x14ac:dyDescent="0.3">
      <c r="A5406" s="104" t="s">
        <v>11182</v>
      </c>
      <c r="B5406" s="104" t="s">
        <v>11183</v>
      </c>
      <c r="C5406" s="105">
        <v>658</v>
      </c>
      <c r="D5406" s="105">
        <v>10225</v>
      </c>
      <c r="E5406" s="106">
        <f t="shared" si="588"/>
        <v>15.53951367781155</v>
      </c>
      <c r="F5406" s="107">
        <f t="shared" si="589"/>
        <v>84</v>
      </c>
      <c r="G5406" s="107">
        <f>COUNTIF(Data_Eksportir!$H$2:$H$3401,A5406)</f>
        <v>0</v>
      </c>
      <c r="H5406" s="104" t="str">
        <f t="shared" si="590"/>
        <v>5 – 20</v>
      </c>
      <c r="I5406" s="104" t="str">
        <f t="shared" si="591"/>
        <v>Di bawah ambang nilai</v>
      </c>
      <c r="J5406" s="106">
        <f t="shared" si="592"/>
        <v>10225.005406</v>
      </c>
      <c r="K5406" s="105">
        <f t="shared" si="593"/>
        <v>0</v>
      </c>
      <c r="L5406" s="106">
        <f t="shared" si="594"/>
        <v>0</v>
      </c>
    </row>
    <row r="5407" spans="1:12" x14ac:dyDescent="0.3">
      <c r="A5407" s="104" t="s">
        <v>11184</v>
      </c>
      <c r="B5407" s="104" t="s">
        <v>11185</v>
      </c>
      <c r="C5407" s="105">
        <v>10940</v>
      </c>
      <c r="D5407" s="105">
        <v>374508</v>
      </c>
      <c r="E5407" s="106">
        <f t="shared" si="588"/>
        <v>34.232906764168192</v>
      </c>
      <c r="F5407" s="107">
        <f t="shared" si="589"/>
        <v>84</v>
      </c>
      <c r="G5407" s="107">
        <f>COUNTIF(Data_Eksportir!$H$2:$H$3401,A5407)</f>
        <v>0</v>
      </c>
      <c r="H5407" s="104" t="str">
        <f t="shared" si="590"/>
        <v>20 – 100</v>
      </c>
      <c r="I5407" s="104" t="str">
        <f t="shared" si="591"/>
        <v>Di bawah ambang nilai</v>
      </c>
      <c r="J5407" s="106">
        <f t="shared" si="592"/>
        <v>374508.00540700002</v>
      </c>
      <c r="K5407" s="105">
        <f t="shared" si="593"/>
        <v>0</v>
      </c>
      <c r="L5407" s="106">
        <f t="shared" si="594"/>
        <v>0</v>
      </c>
    </row>
    <row r="5408" spans="1:12" x14ac:dyDescent="0.3">
      <c r="A5408" s="104" t="s">
        <v>11186</v>
      </c>
      <c r="B5408" s="104" t="s">
        <v>11187</v>
      </c>
      <c r="C5408" s="105">
        <v>119920</v>
      </c>
      <c r="D5408" s="105">
        <v>1003575</v>
      </c>
      <c r="E5408" s="106">
        <f t="shared" si="588"/>
        <v>8.3687041360907273</v>
      </c>
      <c r="F5408" s="107">
        <f t="shared" si="589"/>
        <v>84</v>
      </c>
      <c r="G5408" s="107">
        <f>COUNTIF(Data_Eksportir!$H$2:$H$3401,A5408)</f>
        <v>0</v>
      </c>
      <c r="H5408" s="104" t="str">
        <f t="shared" si="590"/>
        <v>5 – 20</v>
      </c>
      <c r="I5408" s="104" t="str">
        <f t="shared" si="591"/>
        <v>Di bawah ambang nilai</v>
      </c>
      <c r="J5408" s="106">
        <f t="shared" si="592"/>
        <v>1003575.005408</v>
      </c>
      <c r="K5408" s="105">
        <f t="shared" si="593"/>
        <v>0</v>
      </c>
      <c r="L5408" s="106">
        <f t="shared" si="594"/>
        <v>0</v>
      </c>
    </row>
    <row r="5409" spans="1:12" x14ac:dyDescent="0.3">
      <c r="A5409" s="104" t="s">
        <v>11188</v>
      </c>
      <c r="B5409" s="104" t="s">
        <v>11189</v>
      </c>
      <c r="C5409" s="105">
        <v>31954</v>
      </c>
      <c r="D5409" s="105">
        <v>18225</v>
      </c>
      <c r="E5409" s="106">
        <f t="shared" si="588"/>
        <v>0.57035112974901425</v>
      </c>
      <c r="F5409" s="107">
        <f t="shared" si="589"/>
        <v>84</v>
      </c>
      <c r="G5409" s="107">
        <f>COUNTIF(Data_Eksportir!$H$2:$H$3401,A5409)</f>
        <v>0</v>
      </c>
      <c r="H5409" s="104" t="str">
        <f t="shared" si="590"/>
        <v>Di bawah 1</v>
      </c>
      <c r="I5409" s="104" t="str">
        <f t="shared" si="591"/>
        <v>Di bawah ambang nilai</v>
      </c>
      <c r="J5409" s="106">
        <f t="shared" si="592"/>
        <v>18225.005409000001</v>
      </c>
      <c r="K5409" s="105">
        <f t="shared" si="593"/>
        <v>0</v>
      </c>
      <c r="L5409" s="106">
        <f t="shared" si="594"/>
        <v>0</v>
      </c>
    </row>
    <row r="5410" spans="1:12" x14ac:dyDescent="0.3">
      <c r="A5410" s="104" t="s">
        <v>11190</v>
      </c>
      <c r="B5410" s="104" t="s">
        <v>11191</v>
      </c>
      <c r="C5410" s="105">
        <v>1261</v>
      </c>
      <c r="D5410" s="105">
        <v>21221</v>
      </c>
      <c r="E5410" s="106">
        <f t="shared" si="588"/>
        <v>16.828707375099128</v>
      </c>
      <c r="F5410" s="107">
        <f t="shared" si="589"/>
        <v>84</v>
      </c>
      <c r="G5410" s="107">
        <f>COUNTIF(Data_Eksportir!$H$2:$H$3401,A5410)</f>
        <v>0</v>
      </c>
      <c r="H5410" s="104" t="str">
        <f t="shared" si="590"/>
        <v>5 – 20</v>
      </c>
      <c r="I5410" s="104" t="str">
        <f t="shared" si="591"/>
        <v>Di bawah ambang nilai</v>
      </c>
      <c r="J5410" s="106">
        <f t="shared" si="592"/>
        <v>21221.005410000002</v>
      </c>
      <c r="K5410" s="105">
        <f t="shared" si="593"/>
        <v>0</v>
      </c>
      <c r="L5410" s="106">
        <f t="shared" si="594"/>
        <v>0</v>
      </c>
    </row>
    <row r="5411" spans="1:12" x14ac:dyDescent="0.3">
      <c r="A5411" s="104" t="s">
        <v>11192</v>
      </c>
      <c r="B5411" s="104" t="s">
        <v>11193</v>
      </c>
      <c r="C5411" s="105">
        <v>6431</v>
      </c>
      <c r="D5411" s="105">
        <v>51970</v>
      </c>
      <c r="E5411" s="106">
        <f t="shared" si="588"/>
        <v>8.0811693360286121</v>
      </c>
      <c r="F5411" s="107">
        <f t="shared" si="589"/>
        <v>84</v>
      </c>
      <c r="G5411" s="107">
        <f>COUNTIF(Data_Eksportir!$H$2:$H$3401,A5411)</f>
        <v>0</v>
      </c>
      <c r="H5411" s="104" t="str">
        <f t="shared" si="590"/>
        <v>5 – 20</v>
      </c>
      <c r="I5411" s="104" t="str">
        <f t="shared" si="591"/>
        <v>Di bawah ambang nilai</v>
      </c>
      <c r="J5411" s="106">
        <f t="shared" si="592"/>
        <v>51970.005410999998</v>
      </c>
      <c r="K5411" s="105">
        <f t="shared" si="593"/>
        <v>0</v>
      </c>
      <c r="L5411" s="106">
        <f t="shared" si="594"/>
        <v>0</v>
      </c>
    </row>
    <row r="5412" spans="1:12" x14ac:dyDescent="0.3">
      <c r="A5412" s="104" t="s">
        <v>11194</v>
      </c>
      <c r="B5412" s="104" t="s">
        <v>11195</v>
      </c>
      <c r="C5412" s="105">
        <v>1315732</v>
      </c>
      <c r="D5412" s="105">
        <v>17050835</v>
      </c>
      <c r="E5412" s="106">
        <f t="shared" si="588"/>
        <v>12.959200657884736</v>
      </c>
      <c r="F5412" s="107">
        <f t="shared" si="589"/>
        <v>84</v>
      </c>
      <c r="G5412" s="107">
        <f>COUNTIF(Data_Eksportir!$H$2:$H$3401,A5412)</f>
        <v>0</v>
      </c>
      <c r="H5412" s="104" t="str">
        <f t="shared" si="590"/>
        <v>5 – 20</v>
      </c>
      <c r="I5412" s="104" t="str">
        <f t="shared" si="591"/>
        <v>Belum terwakili</v>
      </c>
      <c r="J5412" s="106">
        <f t="shared" si="592"/>
        <v>17050835.005412001</v>
      </c>
      <c r="K5412" s="105">
        <f t="shared" si="593"/>
        <v>17050835</v>
      </c>
      <c r="L5412" s="106">
        <f t="shared" si="594"/>
        <v>17050835.005412001</v>
      </c>
    </row>
    <row r="5413" spans="1:12" x14ac:dyDescent="0.3">
      <c r="A5413" s="104" t="s">
        <v>11196</v>
      </c>
      <c r="B5413" s="104" t="s">
        <v>11197</v>
      </c>
      <c r="C5413" s="105">
        <v>1434</v>
      </c>
      <c r="D5413" s="105">
        <v>8610</v>
      </c>
      <c r="E5413" s="106">
        <f t="shared" si="588"/>
        <v>6.00418410041841</v>
      </c>
      <c r="F5413" s="107">
        <f t="shared" si="589"/>
        <v>84</v>
      </c>
      <c r="G5413" s="107">
        <f>COUNTIF(Data_Eksportir!$H$2:$H$3401,A5413)</f>
        <v>0</v>
      </c>
      <c r="H5413" s="104" t="str">
        <f t="shared" si="590"/>
        <v>5 – 20</v>
      </c>
      <c r="I5413" s="104" t="str">
        <f t="shared" si="591"/>
        <v>Di bawah ambang nilai</v>
      </c>
      <c r="J5413" s="106">
        <f t="shared" si="592"/>
        <v>8610.0054130000008</v>
      </c>
      <c r="K5413" s="105">
        <f t="shared" si="593"/>
        <v>0</v>
      </c>
      <c r="L5413" s="106">
        <f t="shared" si="594"/>
        <v>0</v>
      </c>
    </row>
    <row r="5414" spans="1:12" x14ac:dyDescent="0.3">
      <c r="A5414" s="104" t="s">
        <v>11198</v>
      </c>
      <c r="B5414" s="104" t="s">
        <v>11199</v>
      </c>
      <c r="C5414" s="105">
        <v>636763</v>
      </c>
      <c r="D5414" s="105">
        <v>5468110</v>
      </c>
      <c r="E5414" s="106">
        <f t="shared" si="588"/>
        <v>8.5873551070021339</v>
      </c>
      <c r="F5414" s="107">
        <f t="shared" si="589"/>
        <v>84</v>
      </c>
      <c r="G5414" s="107">
        <f>COUNTIF(Data_Eksportir!$H$2:$H$3401,A5414)</f>
        <v>0</v>
      </c>
      <c r="H5414" s="104" t="str">
        <f t="shared" si="590"/>
        <v>5 – 20</v>
      </c>
      <c r="I5414" s="104" t="str">
        <f t="shared" si="591"/>
        <v>Di bawah ambang nilai</v>
      </c>
      <c r="J5414" s="106">
        <f t="shared" si="592"/>
        <v>5468110.0054139998</v>
      </c>
      <c r="K5414" s="105">
        <f t="shared" si="593"/>
        <v>0</v>
      </c>
      <c r="L5414" s="106">
        <f t="shared" si="594"/>
        <v>0</v>
      </c>
    </row>
    <row r="5415" spans="1:12" x14ac:dyDescent="0.3">
      <c r="A5415" s="104" t="s">
        <v>11200</v>
      </c>
      <c r="B5415" s="104" t="s">
        <v>11201</v>
      </c>
      <c r="C5415" s="105">
        <v>1077641</v>
      </c>
      <c r="D5415" s="105">
        <v>23569672</v>
      </c>
      <c r="E5415" s="106">
        <f t="shared" si="588"/>
        <v>21.87154349175653</v>
      </c>
      <c r="F5415" s="107">
        <f t="shared" si="589"/>
        <v>84</v>
      </c>
      <c r="G5415" s="107">
        <f>COUNTIF(Data_Eksportir!$H$2:$H$3401,A5415)</f>
        <v>0</v>
      </c>
      <c r="H5415" s="104" t="str">
        <f t="shared" si="590"/>
        <v>20 – 100</v>
      </c>
      <c r="I5415" s="104" t="str">
        <f t="shared" si="591"/>
        <v>Belum terwakili</v>
      </c>
      <c r="J5415" s="106">
        <f t="shared" si="592"/>
        <v>23569672.005415</v>
      </c>
      <c r="K5415" s="105">
        <f t="shared" si="593"/>
        <v>23569672</v>
      </c>
      <c r="L5415" s="106">
        <f t="shared" si="594"/>
        <v>23569672.005415</v>
      </c>
    </row>
    <row r="5416" spans="1:12" x14ac:dyDescent="0.3">
      <c r="A5416" s="104" t="s">
        <v>11202</v>
      </c>
      <c r="B5416" s="104" t="s">
        <v>11203</v>
      </c>
      <c r="C5416" s="105">
        <v>140921</v>
      </c>
      <c r="D5416" s="105">
        <v>1411420</v>
      </c>
      <c r="E5416" s="106">
        <f t="shared" si="588"/>
        <v>10.015682545539699</v>
      </c>
      <c r="F5416" s="107">
        <f t="shared" si="589"/>
        <v>84</v>
      </c>
      <c r="G5416" s="107">
        <f>COUNTIF(Data_Eksportir!$H$2:$H$3401,A5416)</f>
        <v>0</v>
      </c>
      <c r="H5416" s="104" t="str">
        <f t="shared" si="590"/>
        <v>5 – 20</v>
      </c>
      <c r="I5416" s="104" t="str">
        <f t="shared" si="591"/>
        <v>Di bawah ambang nilai</v>
      </c>
      <c r="J5416" s="106">
        <f t="shared" si="592"/>
        <v>1411420.005416</v>
      </c>
      <c r="K5416" s="105">
        <f t="shared" si="593"/>
        <v>0</v>
      </c>
      <c r="L5416" s="106">
        <f t="shared" si="594"/>
        <v>0</v>
      </c>
    </row>
    <row r="5417" spans="1:12" x14ac:dyDescent="0.3">
      <c r="A5417" s="104" t="s">
        <v>11204</v>
      </c>
      <c r="B5417" s="104" t="s">
        <v>11205</v>
      </c>
      <c r="C5417" s="105">
        <v>8331</v>
      </c>
      <c r="D5417" s="105">
        <v>255217</v>
      </c>
      <c r="E5417" s="106">
        <f t="shared" si="588"/>
        <v>30.634617692954027</v>
      </c>
      <c r="F5417" s="107">
        <f t="shared" si="589"/>
        <v>84</v>
      </c>
      <c r="G5417" s="107">
        <f>COUNTIF(Data_Eksportir!$H$2:$H$3401,A5417)</f>
        <v>0</v>
      </c>
      <c r="H5417" s="104" t="str">
        <f t="shared" si="590"/>
        <v>20 – 100</v>
      </c>
      <c r="I5417" s="104" t="str">
        <f t="shared" si="591"/>
        <v>Di bawah ambang nilai</v>
      </c>
      <c r="J5417" s="106">
        <f t="shared" si="592"/>
        <v>255217.00541700001</v>
      </c>
      <c r="K5417" s="105">
        <f t="shared" si="593"/>
        <v>0</v>
      </c>
      <c r="L5417" s="106">
        <f t="shared" si="594"/>
        <v>0</v>
      </c>
    </row>
    <row r="5418" spans="1:12" x14ac:dyDescent="0.3">
      <c r="A5418" s="104" t="s">
        <v>11206</v>
      </c>
      <c r="B5418" s="104" t="s">
        <v>11207</v>
      </c>
      <c r="C5418" s="105">
        <v>260</v>
      </c>
      <c r="D5418" s="105">
        <v>3649</v>
      </c>
      <c r="E5418" s="106">
        <f t="shared" si="588"/>
        <v>14.034615384615385</v>
      </c>
      <c r="F5418" s="107">
        <f t="shared" si="589"/>
        <v>84</v>
      </c>
      <c r="G5418" s="107">
        <f>COUNTIF(Data_Eksportir!$H$2:$H$3401,A5418)</f>
        <v>0</v>
      </c>
      <c r="H5418" s="104" t="str">
        <f t="shared" si="590"/>
        <v>5 – 20</v>
      </c>
      <c r="I5418" s="104" t="str">
        <f t="shared" si="591"/>
        <v>Di bawah ambang nilai</v>
      </c>
      <c r="J5418" s="106">
        <f t="shared" si="592"/>
        <v>3649.0054180000002</v>
      </c>
      <c r="K5418" s="105">
        <f t="shared" si="593"/>
        <v>0</v>
      </c>
      <c r="L5418" s="106">
        <f t="shared" si="594"/>
        <v>0</v>
      </c>
    </row>
    <row r="5419" spans="1:12" x14ac:dyDescent="0.3">
      <c r="A5419" s="104" t="s">
        <v>11208</v>
      </c>
      <c r="B5419" s="104" t="s">
        <v>11209</v>
      </c>
      <c r="C5419" s="105">
        <v>256834</v>
      </c>
      <c r="D5419" s="105">
        <v>5307391</v>
      </c>
      <c r="E5419" s="106">
        <f t="shared" si="588"/>
        <v>20.664674458989076</v>
      </c>
      <c r="F5419" s="107">
        <f t="shared" si="589"/>
        <v>84</v>
      </c>
      <c r="G5419" s="107">
        <f>COUNTIF(Data_Eksportir!$H$2:$H$3401,A5419)</f>
        <v>0</v>
      </c>
      <c r="H5419" s="104" t="str">
        <f t="shared" si="590"/>
        <v>20 – 100</v>
      </c>
      <c r="I5419" s="104" t="str">
        <f t="shared" si="591"/>
        <v>Di bawah ambang nilai</v>
      </c>
      <c r="J5419" s="106">
        <f t="shared" si="592"/>
        <v>5307391.0054190001</v>
      </c>
      <c r="K5419" s="105">
        <f t="shared" si="593"/>
        <v>0</v>
      </c>
      <c r="L5419" s="106">
        <f t="shared" si="594"/>
        <v>0</v>
      </c>
    </row>
    <row r="5420" spans="1:12" x14ac:dyDescent="0.3">
      <c r="A5420" s="104" t="s">
        <v>11210</v>
      </c>
      <c r="B5420" s="104" t="s">
        <v>11211</v>
      </c>
      <c r="C5420" s="105">
        <v>875</v>
      </c>
      <c r="D5420" s="105">
        <v>39347</v>
      </c>
      <c r="E5420" s="106">
        <f t="shared" si="588"/>
        <v>44.968000000000004</v>
      </c>
      <c r="F5420" s="107">
        <f t="shared" si="589"/>
        <v>84</v>
      </c>
      <c r="G5420" s="107">
        <f>COUNTIF(Data_Eksportir!$H$2:$H$3401,A5420)</f>
        <v>0</v>
      </c>
      <c r="H5420" s="104" t="str">
        <f t="shared" si="590"/>
        <v>20 – 100</v>
      </c>
      <c r="I5420" s="104" t="str">
        <f t="shared" si="591"/>
        <v>Di bawah ambang nilai</v>
      </c>
      <c r="J5420" s="106">
        <f t="shared" si="592"/>
        <v>39347.005420000001</v>
      </c>
      <c r="K5420" s="105">
        <f t="shared" si="593"/>
        <v>0</v>
      </c>
      <c r="L5420" s="106">
        <f t="shared" si="594"/>
        <v>0</v>
      </c>
    </row>
    <row r="5421" spans="1:12" x14ac:dyDescent="0.3">
      <c r="A5421" s="104" t="s">
        <v>11212</v>
      </c>
      <c r="B5421" s="104" t="s">
        <v>11213</v>
      </c>
      <c r="C5421" s="105">
        <v>3435</v>
      </c>
      <c r="D5421" s="105">
        <v>95979</v>
      </c>
      <c r="E5421" s="106">
        <f t="shared" si="588"/>
        <v>27.941484716157206</v>
      </c>
      <c r="F5421" s="107">
        <f t="shared" si="589"/>
        <v>84</v>
      </c>
      <c r="G5421" s="107">
        <f>COUNTIF(Data_Eksportir!$H$2:$H$3401,A5421)</f>
        <v>0</v>
      </c>
      <c r="H5421" s="104" t="str">
        <f t="shared" si="590"/>
        <v>20 – 100</v>
      </c>
      <c r="I5421" s="104" t="str">
        <f t="shared" si="591"/>
        <v>Di bawah ambang nilai</v>
      </c>
      <c r="J5421" s="106">
        <f t="shared" si="592"/>
        <v>95979.005420999994</v>
      </c>
      <c r="K5421" s="105">
        <f t="shared" si="593"/>
        <v>0</v>
      </c>
      <c r="L5421" s="106">
        <f t="shared" si="594"/>
        <v>0</v>
      </c>
    </row>
    <row r="5422" spans="1:12" x14ac:dyDescent="0.3">
      <c r="A5422" s="104" t="s">
        <v>11214</v>
      </c>
      <c r="B5422" s="104" t="s">
        <v>11215</v>
      </c>
      <c r="C5422" s="105">
        <v>789939</v>
      </c>
      <c r="D5422" s="105">
        <v>3913126</v>
      </c>
      <c r="E5422" s="106">
        <f t="shared" si="588"/>
        <v>4.9537065520249035</v>
      </c>
      <c r="F5422" s="107">
        <f t="shared" si="589"/>
        <v>84</v>
      </c>
      <c r="G5422" s="107">
        <f>COUNTIF(Data_Eksportir!$H$2:$H$3401,A5422)</f>
        <v>0</v>
      </c>
      <c r="H5422" s="104" t="str">
        <f t="shared" si="590"/>
        <v>1 – 5</v>
      </c>
      <c r="I5422" s="104" t="str">
        <f t="shared" si="591"/>
        <v>Di bawah ambang nilai</v>
      </c>
      <c r="J5422" s="106">
        <f t="shared" si="592"/>
        <v>3913126.0054219998</v>
      </c>
      <c r="K5422" s="105">
        <f t="shared" si="593"/>
        <v>0</v>
      </c>
      <c r="L5422" s="106">
        <f t="shared" si="594"/>
        <v>0</v>
      </c>
    </row>
    <row r="5423" spans="1:12" x14ac:dyDescent="0.3">
      <c r="A5423" s="104" t="s">
        <v>11216</v>
      </c>
      <c r="B5423" s="104" t="s">
        <v>11217</v>
      </c>
      <c r="C5423" s="105">
        <v>18843</v>
      </c>
      <c r="D5423" s="105">
        <v>177888</v>
      </c>
      <c r="E5423" s="106">
        <f t="shared" si="588"/>
        <v>9.4405349466645436</v>
      </c>
      <c r="F5423" s="107">
        <f t="shared" si="589"/>
        <v>84</v>
      </c>
      <c r="G5423" s="107">
        <f>COUNTIF(Data_Eksportir!$H$2:$H$3401,A5423)</f>
        <v>0</v>
      </c>
      <c r="H5423" s="104" t="str">
        <f t="shared" si="590"/>
        <v>5 – 20</v>
      </c>
      <c r="I5423" s="104" t="str">
        <f t="shared" si="591"/>
        <v>Di bawah ambang nilai</v>
      </c>
      <c r="J5423" s="106">
        <f t="shared" si="592"/>
        <v>177888.005423</v>
      </c>
      <c r="K5423" s="105">
        <f t="shared" si="593"/>
        <v>0</v>
      </c>
      <c r="L5423" s="106">
        <f t="shared" si="594"/>
        <v>0</v>
      </c>
    </row>
    <row r="5424" spans="1:12" x14ac:dyDescent="0.3">
      <c r="A5424" s="104" t="s">
        <v>11218</v>
      </c>
      <c r="B5424" s="104" t="s">
        <v>11219</v>
      </c>
      <c r="C5424" s="105">
        <v>3788</v>
      </c>
      <c r="D5424" s="105">
        <v>112779</v>
      </c>
      <c r="E5424" s="106">
        <f t="shared" si="588"/>
        <v>29.772703273495249</v>
      </c>
      <c r="F5424" s="107">
        <f t="shared" si="589"/>
        <v>84</v>
      </c>
      <c r="G5424" s="107">
        <f>COUNTIF(Data_Eksportir!$H$2:$H$3401,A5424)</f>
        <v>0</v>
      </c>
      <c r="H5424" s="104" t="str">
        <f t="shared" si="590"/>
        <v>20 – 100</v>
      </c>
      <c r="I5424" s="104" t="str">
        <f t="shared" si="591"/>
        <v>Di bawah ambang nilai</v>
      </c>
      <c r="J5424" s="106">
        <f t="shared" si="592"/>
        <v>112779.005424</v>
      </c>
      <c r="K5424" s="105">
        <f t="shared" si="593"/>
        <v>0</v>
      </c>
      <c r="L5424" s="106">
        <f t="shared" si="594"/>
        <v>0</v>
      </c>
    </row>
    <row r="5425" spans="1:12" x14ac:dyDescent="0.3">
      <c r="A5425" s="104" t="s">
        <v>11220</v>
      </c>
      <c r="B5425" s="104" t="s">
        <v>11221</v>
      </c>
      <c r="C5425" s="105">
        <v>17345</v>
      </c>
      <c r="D5425" s="105">
        <v>114192</v>
      </c>
      <c r="E5425" s="106">
        <f t="shared" si="588"/>
        <v>6.5835687518016721</v>
      </c>
      <c r="F5425" s="107">
        <f t="shared" si="589"/>
        <v>84</v>
      </c>
      <c r="G5425" s="107">
        <f>COUNTIF(Data_Eksportir!$H$2:$H$3401,A5425)</f>
        <v>0</v>
      </c>
      <c r="H5425" s="104" t="str">
        <f t="shared" si="590"/>
        <v>5 – 20</v>
      </c>
      <c r="I5425" s="104" t="str">
        <f t="shared" si="591"/>
        <v>Di bawah ambang nilai</v>
      </c>
      <c r="J5425" s="106">
        <f t="shared" si="592"/>
        <v>114192.005425</v>
      </c>
      <c r="K5425" s="105">
        <f t="shared" si="593"/>
        <v>0</v>
      </c>
      <c r="L5425" s="106">
        <f t="shared" si="594"/>
        <v>0</v>
      </c>
    </row>
    <row r="5426" spans="1:12" x14ac:dyDescent="0.3">
      <c r="A5426" s="104" t="s">
        <v>11222</v>
      </c>
      <c r="B5426" s="104" t="s">
        <v>11223</v>
      </c>
      <c r="C5426" s="105">
        <v>228</v>
      </c>
      <c r="D5426" s="105">
        <v>4639</v>
      </c>
      <c r="E5426" s="106">
        <f t="shared" si="588"/>
        <v>20.346491228070175</v>
      </c>
      <c r="F5426" s="107">
        <f t="shared" si="589"/>
        <v>84</v>
      </c>
      <c r="G5426" s="107">
        <f>COUNTIF(Data_Eksportir!$H$2:$H$3401,A5426)</f>
        <v>0</v>
      </c>
      <c r="H5426" s="104" t="str">
        <f t="shared" si="590"/>
        <v>20 – 100</v>
      </c>
      <c r="I5426" s="104" t="str">
        <f t="shared" si="591"/>
        <v>Di bawah ambang nilai</v>
      </c>
      <c r="J5426" s="106">
        <f t="shared" si="592"/>
        <v>4639.0054259999997</v>
      </c>
      <c r="K5426" s="105">
        <f t="shared" si="593"/>
        <v>0</v>
      </c>
      <c r="L5426" s="106">
        <f t="shared" si="594"/>
        <v>0</v>
      </c>
    </row>
    <row r="5427" spans="1:12" x14ac:dyDescent="0.3">
      <c r="A5427" s="104" t="s">
        <v>11224</v>
      </c>
      <c r="B5427" s="104" t="s">
        <v>11225</v>
      </c>
      <c r="C5427" s="105">
        <v>686807</v>
      </c>
      <c r="D5427" s="105">
        <v>19390877</v>
      </c>
      <c r="E5427" s="106">
        <f t="shared" si="588"/>
        <v>28.233371238208115</v>
      </c>
      <c r="F5427" s="107">
        <f t="shared" si="589"/>
        <v>84</v>
      </c>
      <c r="G5427" s="107">
        <f>COUNTIF(Data_Eksportir!$H$2:$H$3401,A5427)</f>
        <v>0</v>
      </c>
      <c r="H5427" s="104" t="str">
        <f t="shared" si="590"/>
        <v>20 – 100</v>
      </c>
      <c r="I5427" s="104" t="str">
        <f t="shared" si="591"/>
        <v>Belum terwakili</v>
      </c>
      <c r="J5427" s="106">
        <f t="shared" si="592"/>
        <v>19390877.005426999</v>
      </c>
      <c r="K5427" s="105">
        <f t="shared" si="593"/>
        <v>19390877</v>
      </c>
      <c r="L5427" s="106">
        <f t="shared" si="594"/>
        <v>19390877.005426999</v>
      </c>
    </row>
    <row r="5428" spans="1:12" x14ac:dyDescent="0.3">
      <c r="A5428" s="104" t="s">
        <v>11226</v>
      </c>
      <c r="B5428" s="104" t="s">
        <v>11227</v>
      </c>
      <c r="C5428" s="105">
        <v>144706</v>
      </c>
      <c r="D5428" s="105">
        <v>7446723</v>
      </c>
      <c r="E5428" s="106">
        <f t="shared" si="588"/>
        <v>51.461052064185317</v>
      </c>
      <c r="F5428" s="107">
        <f t="shared" si="589"/>
        <v>84</v>
      </c>
      <c r="G5428" s="107">
        <f>COUNTIF(Data_Eksportir!$H$2:$H$3401,A5428)</f>
        <v>0</v>
      </c>
      <c r="H5428" s="104" t="str">
        <f t="shared" si="590"/>
        <v>20 – 100</v>
      </c>
      <c r="I5428" s="104" t="str">
        <f t="shared" si="591"/>
        <v>Di bawah ambang nilai</v>
      </c>
      <c r="J5428" s="106">
        <f t="shared" si="592"/>
        <v>7446723.0054280004</v>
      </c>
      <c r="K5428" s="105">
        <f t="shared" si="593"/>
        <v>0</v>
      </c>
      <c r="L5428" s="106">
        <f t="shared" si="594"/>
        <v>0</v>
      </c>
    </row>
    <row r="5429" spans="1:12" x14ac:dyDescent="0.3">
      <c r="A5429" s="104" t="s">
        <v>11228</v>
      </c>
      <c r="B5429" s="104" t="s">
        <v>11229</v>
      </c>
      <c r="C5429" s="105">
        <v>588919</v>
      </c>
      <c r="D5429" s="105">
        <v>3945875</v>
      </c>
      <c r="E5429" s="106">
        <f t="shared" si="588"/>
        <v>6.700199857705389</v>
      </c>
      <c r="F5429" s="107">
        <f t="shared" si="589"/>
        <v>84</v>
      </c>
      <c r="G5429" s="107">
        <f>COUNTIF(Data_Eksportir!$H$2:$H$3401,A5429)</f>
        <v>0</v>
      </c>
      <c r="H5429" s="104" t="str">
        <f t="shared" si="590"/>
        <v>5 – 20</v>
      </c>
      <c r="I5429" s="104" t="str">
        <f t="shared" si="591"/>
        <v>Di bawah ambang nilai</v>
      </c>
      <c r="J5429" s="106">
        <f t="shared" si="592"/>
        <v>3945875.0054290001</v>
      </c>
      <c r="K5429" s="105">
        <f t="shared" si="593"/>
        <v>0</v>
      </c>
      <c r="L5429" s="106">
        <f t="shared" si="594"/>
        <v>0</v>
      </c>
    </row>
    <row r="5430" spans="1:12" x14ac:dyDescent="0.3">
      <c r="A5430" s="104" t="s">
        <v>11230</v>
      </c>
      <c r="B5430" s="104" t="s">
        <v>11231</v>
      </c>
      <c r="C5430" s="105">
        <v>666</v>
      </c>
      <c r="D5430" s="105">
        <v>3387</v>
      </c>
      <c r="E5430" s="106">
        <f t="shared" si="588"/>
        <v>5.0855855855855854</v>
      </c>
      <c r="F5430" s="107">
        <f t="shared" si="589"/>
        <v>84</v>
      </c>
      <c r="G5430" s="107">
        <f>COUNTIF(Data_Eksportir!$H$2:$H$3401,A5430)</f>
        <v>0</v>
      </c>
      <c r="H5430" s="104" t="str">
        <f t="shared" si="590"/>
        <v>5 – 20</v>
      </c>
      <c r="I5430" s="104" t="str">
        <f t="shared" si="591"/>
        <v>Di bawah ambang nilai</v>
      </c>
      <c r="J5430" s="106">
        <f t="shared" si="592"/>
        <v>3387.0054300000002</v>
      </c>
      <c r="K5430" s="105">
        <f t="shared" si="593"/>
        <v>0</v>
      </c>
      <c r="L5430" s="106">
        <f t="shared" si="594"/>
        <v>0</v>
      </c>
    </row>
    <row r="5431" spans="1:12" x14ac:dyDescent="0.3">
      <c r="A5431" s="104" t="s">
        <v>11232</v>
      </c>
      <c r="B5431" s="104" t="s">
        <v>11233</v>
      </c>
      <c r="C5431" s="105">
        <v>33</v>
      </c>
      <c r="D5431" s="105">
        <v>237</v>
      </c>
      <c r="E5431" s="106">
        <f t="shared" si="588"/>
        <v>7.1818181818181817</v>
      </c>
      <c r="F5431" s="107">
        <f t="shared" si="589"/>
        <v>84</v>
      </c>
      <c r="G5431" s="107">
        <f>COUNTIF(Data_Eksportir!$H$2:$H$3401,A5431)</f>
        <v>0</v>
      </c>
      <c r="H5431" s="104" t="str">
        <f t="shared" si="590"/>
        <v>5 – 20</v>
      </c>
      <c r="I5431" s="104" t="str">
        <f t="shared" si="591"/>
        <v>Di bawah ambang nilai</v>
      </c>
      <c r="J5431" s="106">
        <f t="shared" si="592"/>
        <v>237.00543099999999</v>
      </c>
      <c r="K5431" s="105">
        <f t="shared" si="593"/>
        <v>0</v>
      </c>
      <c r="L5431" s="106">
        <f t="shared" si="594"/>
        <v>0</v>
      </c>
    </row>
    <row r="5432" spans="1:12" x14ac:dyDescent="0.3">
      <c r="A5432" s="104" t="s">
        <v>11234</v>
      </c>
      <c r="B5432" s="104" t="s">
        <v>11235</v>
      </c>
      <c r="C5432" s="105">
        <v>2</v>
      </c>
      <c r="D5432" s="105">
        <v>68</v>
      </c>
      <c r="E5432" s="106">
        <f t="shared" si="588"/>
        <v>34</v>
      </c>
      <c r="F5432" s="107">
        <f t="shared" si="589"/>
        <v>84</v>
      </c>
      <c r="G5432" s="107">
        <f>COUNTIF(Data_Eksportir!$H$2:$H$3401,A5432)</f>
        <v>0</v>
      </c>
      <c r="H5432" s="104" t="str">
        <f t="shared" si="590"/>
        <v>20 – 100</v>
      </c>
      <c r="I5432" s="104" t="str">
        <f t="shared" si="591"/>
        <v>Di bawah ambang nilai</v>
      </c>
      <c r="J5432" s="106">
        <f t="shared" si="592"/>
        <v>68.005431999999999</v>
      </c>
      <c r="K5432" s="105">
        <f t="shared" si="593"/>
        <v>0</v>
      </c>
      <c r="L5432" s="106">
        <f t="shared" si="594"/>
        <v>0</v>
      </c>
    </row>
    <row r="5433" spans="1:12" x14ac:dyDescent="0.3">
      <c r="A5433" s="104" t="s">
        <v>11236</v>
      </c>
      <c r="B5433" s="104" t="s">
        <v>11237</v>
      </c>
      <c r="C5433" s="105">
        <v>39</v>
      </c>
      <c r="D5433" s="105">
        <v>2874</v>
      </c>
      <c r="E5433" s="106">
        <f t="shared" si="588"/>
        <v>73.692307692307693</v>
      </c>
      <c r="F5433" s="107">
        <f t="shared" si="589"/>
        <v>84</v>
      </c>
      <c r="G5433" s="107">
        <f>COUNTIF(Data_Eksportir!$H$2:$H$3401,A5433)</f>
        <v>0</v>
      </c>
      <c r="H5433" s="104" t="str">
        <f t="shared" si="590"/>
        <v>20 – 100</v>
      </c>
      <c r="I5433" s="104" t="str">
        <f t="shared" si="591"/>
        <v>Di bawah ambang nilai</v>
      </c>
      <c r="J5433" s="106">
        <f t="shared" si="592"/>
        <v>2874.0054329999998</v>
      </c>
      <c r="K5433" s="105">
        <f t="shared" si="593"/>
        <v>0</v>
      </c>
      <c r="L5433" s="106">
        <f t="shared" si="594"/>
        <v>0</v>
      </c>
    </row>
    <row r="5434" spans="1:12" x14ac:dyDescent="0.3">
      <c r="A5434" s="104" t="s">
        <v>11238</v>
      </c>
      <c r="B5434" s="104" t="s">
        <v>11239</v>
      </c>
      <c r="C5434" s="105">
        <v>29</v>
      </c>
      <c r="D5434" s="105">
        <v>941</v>
      </c>
      <c r="E5434" s="106">
        <f t="shared" si="588"/>
        <v>32.448275862068968</v>
      </c>
      <c r="F5434" s="107">
        <f t="shared" si="589"/>
        <v>84</v>
      </c>
      <c r="G5434" s="107">
        <f>COUNTIF(Data_Eksportir!$H$2:$H$3401,A5434)</f>
        <v>0</v>
      </c>
      <c r="H5434" s="104" t="str">
        <f t="shared" si="590"/>
        <v>20 – 100</v>
      </c>
      <c r="I5434" s="104" t="str">
        <f t="shared" si="591"/>
        <v>Di bawah ambang nilai</v>
      </c>
      <c r="J5434" s="106">
        <f t="shared" si="592"/>
        <v>941.00543400000004</v>
      </c>
      <c r="K5434" s="105">
        <f t="shared" si="593"/>
        <v>0</v>
      </c>
      <c r="L5434" s="106">
        <f t="shared" si="594"/>
        <v>0</v>
      </c>
    </row>
    <row r="5435" spans="1:12" x14ac:dyDescent="0.3">
      <c r="A5435" s="104" t="s">
        <v>11240</v>
      </c>
      <c r="B5435" s="104" t="s">
        <v>11241</v>
      </c>
      <c r="C5435" s="105">
        <v>153875</v>
      </c>
      <c r="D5435" s="105">
        <v>2576731</v>
      </c>
      <c r="E5435" s="106">
        <f t="shared" si="588"/>
        <v>16.745611697806662</v>
      </c>
      <c r="F5435" s="107">
        <f t="shared" si="589"/>
        <v>84</v>
      </c>
      <c r="G5435" s="107">
        <f>COUNTIF(Data_Eksportir!$H$2:$H$3401,A5435)</f>
        <v>0</v>
      </c>
      <c r="H5435" s="104" t="str">
        <f t="shared" si="590"/>
        <v>5 – 20</v>
      </c>
      <c r="I5435" s="104" t="str">
        <f t="shared" si="591"/>
        <v>Di bawah ambang nilai</v>
      </c>
      <c r="J5435" s="106">
        <f t="shared" si="592"/>
        <v>2576731.0054350002</v>
      </c>
      <c r="K5435" s="105">
        <f t="shared" si="593"/>
        <v>0</v>
      </c>
      <c r="L5435" s="106">
        <f t="shared" si="594"/>
        <v>0</v>
      </c>
    </row>
    <row r="5436" spans="1:12" x14ac:dyDescent="0.3">
      <c r="A5436" s="104" t="s">
        <v>11242</v>
      </c>
      <c r="B5436" s="104" t="s">
        <v>11243</v>
      </c>
      <c r="C5436" s="105">
        <v>334725</v>
      </c>
      <c r="D5436" s="105">
        <v>2522536</v>
      </c>
      <c r="E5436" s="106">
        <f t="shared" si="588"/>
        <v>7.5361445963104039</v>
      </c>
      <c r="F5436" s="107">
        <f t="shared" si="589"/>
        <v>84</v>
      </c>
      <c r="G5436" s="107">
        <f>COUNTIF(Data_Eksportir!$H$2:$H$3401,A5436)</f>
        <v>0</v>
      </c>
      <c r="H5436" s="104" t="str">
        <f t="shared" si="590"/>
        <v>5 – 20</v>
      </c>
      <c r="I5436" s="104" t="str">
        <f t="shared" si="591"/>
        <v>Di bawah ambang nilai</v>
      </c>
      <c r="J5436" s="106">
        <f t="shared" si="592"/>
        <v>2522536.0054359999</v>
      </c>
      <c r="K5436" s="105">
        <f t="shared" si="593"/>
        <v>0</v>
      </c>
      <c r="L5436" s="106">
        <f t="shared" si="594"/>
        <v>0</v>
      </c>
    </row>
    <row r="5437" spans="1:12" x14ac:dyDescent="0.3">
      <c r="A5437" s="104" t="s">
        <v>11244</v>
      </c>
      <c r="B5437" s="104" t="s">
        <v>11245</v>
      </c>
      <c r="C5437" s="105">
        <v>647</v>
      </c>
      <c r="D5437" s="105">
        <v>2641</v>
      </c>
      <c r="E5437" s="106">
        <f t="shared" si="588"/>
        <v>4.0819165378670785</v>
      </c>
      <c r="F5437" s="107">
        <f t="shared" si="589"/>
        <v>84</v>
      </c>
      <c r="G5437" s="107">
        <f>COUNTIF(Data_Eksportir!$H$2:$H$3401,A5437)</f>
        <v>0</v>
      </c>
      <c r="H5437" s="104" t="str">
        <f t="shared" si="590"/>
        <v>1 – 5</v>
      </c>
      <c r="I5437" s="104" t="str">
        <f t="shared" si="591"/>
        <v>Di bawah ambang nilai</v>
      </c>
      <c r="J5437" s="106">
        <f t="shared" si="592"/>
        <v>2641.0054369999998</v>
      </c>
      <c r="K5437" s="105">
        <f t="shared" si="593"/>
        <v>0</v>
      </c>
      <c r="L5437" s="106">
        <f t="shared" si="594"/>
        <v>0</v>
      </c>
    </row>
    <row r="5438" spans="1:12" x14ac:dyDescent="0.3">
      <c r="A5438" s="104" t="s">
        <v>11246</v>
      </c>
      <c r="B5438" s="104" t="s">
        <v>11247</v>
      </c>
      <c r="C5438" s="105">
        <v>290200</v>
      </c>
      <c r="D5438" s="105">
        <v>4542140</v>
      </c>
      <c r="E5438" s="106">
        <f t="shared" si="588"/>
        <v>15.651757408683666</v>
      </c>
      <c r="F5438" s="107">
        <f t="shared" si="589"/>
        <v>84</v>
      </c>
      <c r="G5438" s="107">
        <f>COUNTIF(Data_Eksportir!$H$2:$H$3401,A5438)</f>
        <v>0</v>
      </c>
      <c r="H5438" s="104" t="str">
        <f t="shared" si="590"/>
        <v>5 – 20</v>
      </c>
      <c r="I5438" s="104" t="str">
        <f t="shared" si="591"/>
        <v>Di bawah ambang nilai</v>
      </c>
      <c r="J5438" s="106">
        <f t="shared" si="592"/>
        <v>4542140.005438</v>
      </c>
      <c r="K5438" s="105">
        <f t="shared" si="593"/>
        <v>0</v>
      </c>
      <c r="L5438" s="106">
        <f t="shared" si="594"/>
        <v>0</v>
      </c>
    </row>
    <row r="5439" spans="1:12" x14ac:dyDescent="0.3">
      <c r="A5439" s="104" t="s">
        <v>11248</v>
      </c>
      <c r="B5439" s="104" t="s">
        <v>11249</v>
      </c>
      <c r="C5439" s="105">
        <v>71915</v>
      </c>
      <c r="D5439" s="105">
        <v>1947886</v>
      </c>
      <c r="E5439" s="106">
        <f t="shared" si="588"/>
        <v>27.085948689425017</v>
      </c>
      <c r="F5439" s="107">
        <f t="shared" si="589"/>
        <v>84</v>
      </c>
      <c r="G5439" s="107">
        <f>COUNTIF(Data_Eksportir!$H$2:$H$3401,A5439)</f>
        <v>0</v>
      </c>
      <c r="H5439" s="104" t="str">
        <f t="shared" si="590"/>
        <v>20 – 100</v>
      </c>
      <c r="I5439" s="104" t="str">
        <f t="shared" si="591"/>
        <v>Di bawah ambang nilai</v>
      </c>
      <c r="J5439" s="106">
        <f t="shared" si="592"/>
        <v>1947886.005439</v>
      </c>
      <c r="K5439" s="105">
        <f t="shared" si="593"/>
        <v>0</v>
      </c>
      <c r="L5439" s="106">
        <f t="shared" si="594"/>
        <v>0</v>
      </c>
    </row>
    <row r="5440" spans="1:12" x14ac:dyDescent="0.3">
      <c r="A5440" s="104" t="s">
        <v>11250</v>
      </c>
      <c r="B5440" s="104" t="s">
        <v>11251</v>
      </c>
      <c r="C5440" s="105">
        <v>97142</v>
      </c>
      <c r="D5440" s="105">
        <v>1929330</v>
      </c>
      <c r="E5440" s="106">
        <f t="shared" si="588"/>
        <v>19.860925243458031</v>
      </c>
      <c r="F5440" s="107">
        <f t="shared" si="589"/>
        <v>84</v>
      </c>
      <c r="G5440" s="107">
        <f>COUNTIF(Data_Eksportir!$H$2:$H$3401,A5440)</f>
        <v>0</v>
      </c>
      <c r="H5440" s="104" t="str">
        <f t="shared" si="590"/>
        <v>5 – 20</v>
      </c>
      <c r="I5440" s="104" t="str">
        <f t="shared" si="591"/>
        <v>Di bawah ambang nilai</v>
      </c>
      <c r="J5440" s="106">
        <f t="shared" si="592"/>
        <v>1929330.00544</v>
      </c>
      <c r="K5440" s="105">
        <f t="shared" si="593"/>
        <v>0</v>
      </c>
      <c r="L5440" s="106">
        <f t="shared" si="594"/>
        <v>0</v>
      </c>
    </row>
    <row r="5441" spans="1:12" x14ac:dyDescent="0.3">
      <c r="A5441" s="104" t="s">
        <v>11252</v>
      </c>
      <c r="B5441" s="104" t="s">
        <v>11253</v>
      </c>
      <c r="C5441" s="105">
        <v>1078901</v>
      </c>
      <c r="D5441" s="105">
        <v>31936808</v>
      </c>
      <c r="E5441" s="106">
        <f t="shared" si="588"/>
        <v>29.601240521604854</v>
      </c>
      <c r="F5441" s="107">
        <f t="shared" si="589"/>
        <v>84</v>
      </c>
      <c r="G5441" s="107">
        <f>COUNTIF(Data_Eksportir!$H$2:$H$3401,A5441)</f>
        <v>0</v>
      </c>
      <c r="H5441" s="104" t="str">
        <f t="shared" si="590"/>
        <v>20 – 100</v>
      </c>
      <c r="I5441" s="104" t="str">
        <f t="shared" si="591"/>
        <v>Belum terwakili</v>
      </c>
      <c r="J5441" s="106">
        <f t="shared" si="592"/>
        <v>31936808.005440999</v>
      </c>
      <c r="K5441" s="105">
        <f t="shared" si="593"/>
        <v>31936808</v>
      </c>
      <c r="L5441" s="106">
        <f t="shared" si="594"/>
        <v>31936808.005440999</v>
      </c>
    </row>
    <row r="5442" spans="1:12" x14ac:dyDescent="0.3">
      <c r="A5442" s="104" t="s">
        <v>11254</v>
      </c>
      <c r="B5442" s="104" t="s">
        <v>11255</v>
      </c>
      <c r="C5442" s="105">
        <v>628941</v>
      </c>
      <c r="D5442" s="105">
        <v>31021048</v>
      </c>
      <c r="E5442" s="106">
        <f t="shared" ref="E5442:E5505" si="595">IF(AND(ISNUMBER(C5442),C5442&gt;0),D5442/C5442,"")</f>
        <v>49.322667786008545</v>
      </c>
      <c r="F5442" s="107">
        <f t="shared" ref="F5442:F5505" si="596">VALUE(LEFT(A5442,2))</f>
        <v>84</v>
      </c>
      <c r="G5442" s="107">
        <f>COUNTIF(Data_Eksportir!$H$2:$H$3401,A5442)</f>
        <v>0</v>
      </c>
      <c r="H5442" s="104" t="str">
        <f t="shared" ref="H5442:H5505" si="597">IF(E5442="","Tanpa data berat",IF(E5442&lt;1,"Di bawah 1",IF(E5442&lt;5,"1 – 5",IF(E5442&lt;20,"5 – 20",IF(E5442&lt;100,"20 – 100","100 ke atas")))))</f>
        <v>20 – 100</v>
      </c>
      <c r="I5442" s="104" t="str">
        <f t="shared" ref="I5442:I5505" si="598">IF(D5442&lt;p_nilai_besar,"Di bawah ambang nilai",IF(G5442=0,"Belum terwakili",IF(G5442&lt;=p_listing_rendah,"Keterwakilan rendah","Terwakili")))</f>
        <v>Belum terwakili</v>
      </c>
      <c r="J5442" s="106">
        <f t="shared" ref="J5442:J5505" si="599">D5442+ROW()/10^6</f>
        <v>31021048.005442001</v>
      </c>
      <c r="K5442" s="105">
        <f t="shared" ref="K5442:K5505" si="600">IF(D5442&gt;=p_nilai_besar,D5442/(1+G5442),0)</f>
        <v>31021048</v>
      </c>
      <c r="L5442" s="106">
        <f t="shared" ref="L5442:L5505" si="601">IF(K5442&gt;0,K5442+ROW()/10^6,0)</f>
        <v>31021048.005442001</v>
      </c>
    </row>
    <row r="5443" spans="1:12" x14ac:dyDescent="0.3">
      <c r="A5443" s="104" t="s">
        <v>11256</v>
      </c>
      <c r="B5443" s="104" t="s">
        <v>11257</v>
      </c>
      <c r="C5443" s="105">
        <v>6991286</v>
      </c>
      <c r="D5443" s="105">
        <v>30264670</v>
      </c>
      <c r="E5443" s="106">
        <f t="shared" si="595"/>
        <v>4.3289131641875329</v>
      </c>
      <c r="F5443" s="107">
        <f t="shared" si="596"/>
        <v>84</v>
      </c>
      <c r="G5443" s="107">
        <f>COUNTIF(Data_Eksportir!$H$2:$H$3401,A5443)</f>
        <v>0</v>
      </c>
      <c r="H5443" s="104" t="str">
        <f t="shared" si="597"/>
        <v>1 – 5</v>
      </c>
      <c r="I5443" s="104" t="str">
        <f t="shared" si="598"/>
        <v>Belum terwakili</v>
      </c>
      <c r="J5443" s="106">
        <f t="shared" si="599"/>
        <v>30264670.005442999</v>
      </c>
      <c r="K5443" s="105">
        <f t="shared" si="600"/>
        <v>30264670</v>
      </c>
      <c r="L5443" s="106">
        <f t="shared" si="601"/>
        <v>30264670.005442999</v>
      </c>
    </row>
    <row r="5444" spans="1:12" x14ac:dyDescent="0.3">
      <c r="A5444" s="104" t="s">
        <v>11258</v>
      </c>
      <c r="B5444" s="104" t="s">
        <v>11259</v>
      </c>
      <c r="C5444" s="105">
        <v>139578</v>
      </c>
      <c r="D5444" s="105">
        <v>947396</v>
      </c>
      <c r="E5444" s="106">
        <f t="shared" si="595"/>
        <v>6.7875739729756841</v>
      </c>
      <c r="F5444" s="107">
        <f t="shared" si="596"/>
        <v>84</v>
      </c>
      <c r="G5444" s="107">
        <f>COUNTIF(Data_Eksportir!$H$2:$H$3401,A5444)</f>
        <v>0</v>
      </c>
      <c r="H5444" s="104" t="str">
        <f t="shared" si="597"/>
        <v>5 – 20</v>
      </c>
      <c r="I5444" s="104" t="str">
        <f t="shared" si="598"/>
        <v>Di bawah ambang nilai</v>
      </c>
      <c r="J5444" s="106">
        <f t="shared" si="599"/>
        <v>947396.00544400001</v>
      </c>
      <c r="K5444" s="105">
        <f t="shared" si="600"/>
        <v>0</v>
      </c>
      <c r="L5444" s="106">
        <f t="shared" si="601"/>
        <v>0</v>
      </c>
    </row>
    <row r="5445" spans="1:12" x14ac:dyDescent="0.3">
      <c r="A5445" s="104" t="s">
        <v>11260</v>
      </c>
      <c r="B5445" s="104" t="s">
        <v>11261</v>
      </c>
      <c r="C5445" s="105">
        <v>2480920</v>
      </c>
      <c r="D5445" s="105">
        <v>25782242</v>
      </c>
      <c r="E5445" s="106">
        <f t="shared" si="595"/>
        <v>10.392210147848379</v>
      </c>
      <c r="F5445" s="107">
        <f t="shared" si="596"/>
        <v>84</v>
      </c>
      <c r="G5445" s="107">
        <f>COUNTIF(Data_Eksportir!$H$2:$H$3401,A5445)</f>
        <v>0</v>
      </c>
      <c r="H5445" s="104" t="str">
        <f t="shared" si="597"/>
        <v>5 – 20</v>
      </c>
      <c r="I5445" s="104" t="str">
        <f t="shared" si="598"/>
        <v>Belum terwakili</v>
      </c>
      <c r="J5445" s="106">
        <f t="shared" si="599"/>
        <v>25782242.005445</v>
      </c>
      <c r="K5445" s="105">
        <f t="shared" si="600"/>
        <v>25782242</v>
      </c>
      <c r="L5445" s="106">
        <f t="shared" si="601"/>
        <v>25782242.005445</v>
      </c>
    </row>
    <row r="5446" spans="1:12" x14ac:dyDescent="0.3">
      <c r="A5446" s="104" t="s">
        <v>11262</v>
      </c>
      <c r="B5446" s="104" t="s">
        <v>11263</v>
      </c>
      <c r="C5446" s="105">
        <v>13579</v>
      </c>
      <c r="D5446" s="105">
        <v>248929</v>
      </c>
      <c r="E5446" s="106">
        <f t="shared" si="595"/>
        <v>18.33190956624199</v>
      </c>
      <c r="F5446" s="107">
        <f t="shared" si="596"/>
        <v>84</v>
      </c>
      <c r="G5446" s="107">
        <f>COUNTIF(Data_Eksportir!$H$2:$H$3401,A5446)</f>
        <v>0</v>
      </c>
      <c r="H5446" s="104" t="str">
        <f t="shared" si="597"/>
        <v>5 – 20</v>
      </c>
      <c r="I5446" s="104" t="str">
        <f t="shared" si="598"/>
        <v>Di bawah ambang nilai</v>
      </c>
      <c r="J5446" s="106">
        <f t="shared" si="599"/>
        <v>248929.005446</v>
      </c>
      <c r="K5446" s="105">
        <f t="shared" si="600"/>
        <v>0</v>
      </c>
      <c r="L5446" s="106">
        <f t="shared" si="601"/>
        <v>0</v>
      </c>
    </row>
    <row r="5447" spans="1:12" x14ac:dyDescent="0.3">
      <c r="A5447" s="104" t="s">
        <v>11264</v>
      </c>
      <c r="B5447" s="104" t="s">
        <v>11265</v>
      </c>
      <c r="C5447" s="105">
        <v>43514</v>
      </c>
      <c r="D5447" s="105">
        <v>852593</v>
      </c>
      <c r="E5447" s="106">
        <f t="shared" si="595"/>
        <v>19.593533115778829</v>
      </c>
      <c r="F5447" s="107">
        <f t="shared" si="596"/>
        <v>84</v>
      </c>
      <c r="G5447" s="107">
        <f>COUNTIF(Data_Eksportir!$H$2:$H$3401,A5447)</f>
        <v>0</v>
      </c>
      <c r="H5447" s="104" t="str">
        <f t="shared" si="597"/>
        <v>5 – 20</v>
      </c>
      <c r="I5447" s="104" t="str">
        <f t="shared" si="598"/>
        <v>Di bawah ambang nilai</v>
      </c>
      <c r="J5447" s="106">
        <f t="shared" si="599"/>
        <v>852593.00544700003</v>
      </c>
      <c r="K5447" s="105">
        <f t="shared" si="600"/>
        <v>0</v>
      </c>
      <c r="L5447" s="106">
        <f t="shared" si="601"/>
        <v>0</v>
      </c>
    </row>
    <row r="5448" spans="1:12" x14ac:dyDescent="0.3">
      <c r="A5448" s="104" t="s">
        <v>11266</v>
      </c>
      <c r="B5448" s="104" t="s">
        <v>11267</v>
      </c>
      <c r="C5448" s="105">
        <v>2346497</v>
      </c>
      <c r="D5448" s="105">
        <v>346</v>
      </c>
      <c r="E5448" s="106">
        <f t="shared" si="595"/>
        <v>1.4745384289858456E-4</v>
      </c>
      <c r="F5448" s="107">
        <f t="shared" si="596"/>
        <v>84</v>
      </c>
      <c r="G5448" s="107">
        <f>COUNTIF(Data_Eksportir!$H$2:$H$3401,A5448)</f>
        <v>0</v>
      </c>
      <c r="H5448" s="104" t="str">
        <f t="shared" si="597"/>
        <v>Di bawah 1</v>
      </c>
      <c r="I5448" s="104" t="str">
        <f t="shared" si="598"/>
        <v>Di bawah ambang nilai</v>
      </c>
      <c r="J5448" s="106">
        <f t="shared" si="599"/>
        <v>346.005448</v>
      </c>
      <c r="K5448" s="105">
        <f t="shared" si="600"/>
        <v>0</v>
      </c>
      <c r="L5448" s="106">
        <f t="shared" si="601"/>
        <v>0</v>
      </c>
    </row>
    <row r="5449" spans="1:12" x14ac:dyDescent="0.3">
      <c r="A5449" s="104" t="s">
        <v>11268</v>
      </c>
      <c r="B5449" s="104" t="s">
        <v>11269</v>
      </c>
      <c r="C5449" s="105">
        <v>2370962</v>
      </c>
      <c r="D5449" s="105">
        <v>34143589</v>
      </c>
      <c r="E5449" s="106">
        <f t="shared" si="595"/>
        <v>14.400732276603337</v>
      </c>
      <c r="F5449" s="107">
        <f t="shared" si="596"/>
        <v>84</v>
      </c>
      <c r="G5449" s="107">
        <f>COUNTIF(Data_Eksportir!$H$2:$H$3401,A5449)</f>
        <v>0</v>
      </c>
      <c r="H5449" s="104" t="str">
        <f t="shared" si="597"/>
        <v>5 – 20</v>
      </c>
      <c r="I5449" s="104" t="str">
        <f t="shared" si="598"/>
        <v>Belum terwakili</v>
      </c>
      <c r="J5449" s="106">
        <f t="shared" si="599"/>
        <v>34143589.005448997</v>
      </c>
      <c r="K5449" s="105">
        <f t="shared" si="600"/>
        <v>34143589</v>
      </c>
      <c r="L5449" s="106">
        <f t="shared" si="601"/>
        <v>34143589.005448997</v>
      </c>
    </row>
    <row r="5450" spans="1:12" x14ac:dyDescent="0.3">
      <c r="A5450" s="104" t="s">
        <v>11270</v>
      </c>
      <c r="B5450" s="104" t="s">
        <v>11271</v>
      </c>
      <c r="C5450" s="105">
        <v>84</v>
      </c>
      <c r="D5450" s="105">
        <v>1042</v>
      </c>
      <c r="E5450" s="106">
        <f t="shared" si="595"/>
        <v>12.404761904761905</v>
      </c>
      <c r="F5450" s="107">
        <f t="shared" si="596"/>
        <v>84</v>
      </c>
      <c r="G5450" s="107">
        <f>COUNTIF(Data_Eksportir!$H$2:$H$3401,A5450)</f>
        <v>0</v>
      </c>
      <c r="H5450" s="104" t="str">
        <f t="shared" si="597"/>
        <v>5 – 20</v>
      </c>
      <c r="I5450" s="104" t="str">
        <f t="shared" si="598"/>
        <v>Di bawah ambang nilai</v>
      </c>
      <c r="J5450" s="106">
        <f t="shared" si="599"/>
        <v>1042.0054500000001</v>
      </c>
      <c r="K5450" s="105">
        <f t="shared" si="600"/>
        <v>0</v>
      </c>
      <c r="L5450" s="106">
        <f t="shared" si="601"/>
        <v>0</v>
      </c>
    </row>
    <row r="5451" spans="1:12" x14ac:dyDescent="0.3">
      <c r="A5451" s="104" t="s">
        <v>11272</v>
      </c>
      <c r="B5451" s="104" t="s">
        <v>11273</v>
      </c>
      <c r="C5451" s="105">
        <v>2556</v>
      </c>
      <c r="D5451" s="105">
        <v>22343</v>
      </c>
      <c r="E5451" s="106">
        <f t="shared" si="595"/>
        <v>8.7413928012519566</v>
      </c>
      <c r="F5451" s="107">
        <f t="shared" si="596"/>
        <v>84</v>
      </c>
      <c r="G5451" s="107">
        <f>COUNTIF(Data_Eksportir!$H$2:$H$3401,A5451)</f>
        <v>0</v>
      </c>
      <c r="H5451" s="104" t="str">
        <f t="shared" si="597"/>
        <v>5 – 20</v>
      </c>
      <c r="I5451" s="104" t="str">
        <f t="shared" si="598"/>
        <v>Di bawah ambang nilai</v>
      </c>
      <c r="J5451" s="106">
        <f t="shared" si="599"/>
        <v>22343.005451000001</v>
      </c>
      <c r="K5451" s="105">
        <f t="shared" si="600"/>
        <v>0</v>
      </c>
      <c r="L5451" s="106">
        <f t="shared" si="601"/>
        <v>0</v>
      </c>
    </row>
    <row r="5452" spans="1:12" x14ac:dyDescent="0.3">
      <c r="A5452" s="104" t="s">
        <v>11274</v>
      </c>
      <c r="B5452" s="104" t="s">
        <v>11275</v>
      </c>
      <c r="C5452" s="105">
        <v>16</v>
      </c>
      <c r="D5452" s="105">
        <v>77</v>
      </c>
      <c r="E5452" s="106">
        <f t="shared" si="595"/>
        <v>4.8125</v>
      </c>
      <c r="F5452" s="107">
        <f t="shared" si="596"/>
        <v>84</v>
      </c>
      <c r="G5452" s="107">
        <f>COUNTIF(Data_Eksportir!$H$2:$H$3401,A5452)</f>
        <v>0</v>
      </c>
      <c r="H5452" s="104" t="str">
        <f t="shared" si="597"/>
        <v>1 – 5</v>
      </c>
      <c r="I5452" s="104" t="str">
        <f t="shared" si="598"/>
        <v>Di bawah ambang nilai</v>
      </c>
      <c r="J5452" s="106">
        <f t="shared" si="599"/>
        <v>77.005452000000005</v>
      </c>
      <c r="K5452" s="105">
        <f t="shared" si="600"/>
        <v>0</v>
      </c>
      <c r="L5452" s="106">
        <f t="shared" si="601"/>
        <v>0</v>
      </c>
    </row>
    <row r="5453" spans="1:12" x14ac:dyDescent="0.3">
      <c r="A5453" s="104" t="s">
        <v>11276</v>
      </c>
      <c r="B5453" s="104" t="s">
        <v>11277</v>
      </c>
      <c r="C5453" s="105">
        <v>897594</v>
      </c>
      <c r="D5453" s="105">
        <v>3472204</v>
      </c>
      <c r="E5453" s="106">
        <f t="shared" si="595"/>
        <v>3.8683458222759954</v>
      </c>
      <c r="F5453" s="107">
        <f t="shared" si="596"/>
        <v>84</v>
      </c>
      <c r="G5453" s="107">
        <f>COUNTIF(Data_Eksportir!$H$2:$H$3401,A5453)</f>
        <v>0</v>
      </c>
      <c r="H5453" s="104" t="str">
        <f t="shared" si="597"/>
        <v>1 – 5</v>
      </c>
      <c r="I5453" s="104" t="str">
        <f t="shared" si="598"/>
        <v>Di bawah ambang nilai</v>
      </c>
      <c r="J5453" s="106">
        <f t="shared" si="599"/>
        <v>3472204.0054529998</v>
      </c>
      <c r="K5453" s="105">
        <f t="shared" si="600"/>
        <v>0</v>
      </c>
      <c r="L5453" s="106">
        <f t="shared" si="601"/>
        <v>0</v>
      </c>
    </row>
    <row r="5454" spans="1:12" x14ac:dyDescent="0.3">
      <c r="A5454" s="104" t="s">
        <v>11278</v>
      </c>
      <c r="B5454" s="104" t="s">
        <v>11279</v>
      </c>
      <c r="C5454" s="105">
        <v>1</v>
      </c>
      <c r="D5454" s="105">
        <v>12</v>
      </c>
      <c r="E5454" s="106">
        <f t="shared" si="595"/>
        <v>12</v>
      </c>
      <c r="F5454" s="107">
        <f t="shared" si="596"/>
        <v>84</v>
      </c>
      <c r="G5454" s="107">
        <f>COUNTIF(Data_Eksportir!$H$2:$H$3401,A5454)</f>
        <v>0</v>
      </c>
      <c r="H5454" s="104" t="str">
        <f t="shared" si="597"/>
        <v>5 – 20</v>
      </c>
      <c r="I5454" s="104" t="str">
        <f t="shared" si="598"/>
        <v>Di bawah ambang nilai</v>
      </c>
      <c r="J5454" s="106">
        <f t="shared" si="599"/>
        <v>12.005454</v>
      </c>
      <c r="K5454" s="105">
        <f t="shared" si="600"/>
        <v>0</v>
      </c>
      <c r="L5454" s="106">
        <f t="shared" si="601"/>
        <v>0</v>
      </c>
    </row>
    <row r="5455" spans="1:12" x14ac:dyDescent="0.3">
      <c r="A5455" s="104" t="s">
        <v>11280</v>
      </c>
      <c r="B5455" s="104" t="s">
        <v>11281</v>
      </c>
      <c r="C5455" s="105">
        <v>10</v>
      </c>
      <c r="D5455" s="105">
        <v>1559</v>
      </c>
      <c r="E5455" s="106">
        <f t="shared" si="595"/>
        <v>155.9</v>
      </c>
      <c r="F5455" s="107">
        <f t="shared" si="596"/>
        <v>84</v>
      </c>
      <c r="G5455" s="107">
        <f>COUNTIF(Data_Eksportir!$H$2:$H$3401,A5455)</f>
        <v>0</v>
      </c>
      <c r="H5455" s="104" t="str">
        <f t="shared" si="597"/>
        <v>100 ke atas</v>
      </c>
      <c r="I5455" s="104" t="str">
        <f t="shared" si="598"/>
        <v>Di bawah ambang nilai</v>
      </c>
      <c r="J5455" s="106">
        <f t="shared" si="599"/>
        <v>1559.005455</v>
      </c>
      <c r="K5455" s="105">
        <f t="shared" si="600"/>
        <v>0</v>
      </c>
      <c r="L5455" s="106">
        <f t="shared" si="601"/>
        <v>0</v>
      </c>
    </row>
    <row r="5456" spans="1:12" x14ac:dyDescent="0.3">
      <c r="A5456" s="104" t="s">
        <v>11282</v>
      </c>
      <c r="B5456" s="104" t="s">
        <v>11283</v>
      </c>
      <c r="C5456" s="105">
        <v>10</v>
      </c>
      <c r="D5456" s="105">
        <v>470</v>
      </c>
      <c r="E5456" s="106">
        <f t="shared" si="595"/>
        <v>47</v>
      </c>
      <c r="F5456" s="107">
        <f t="shared" si="596"/>
        <v>84</v>
      </c>
      <c r="G5456" s="107">
        <f>COUNTIF(Data_Eksportir!$H$2:$H$3401,A5456)</f>
        <v>0</v>
      </c>
      <c r="H5456" s="104" t="str">
        <f t="shared" si="597"/>
        <v>20 – 100</v>
      </c>
      <c r="I5456" s="104" t="str">
        <f t="shared" si="598"/>
        <v>Di bawah ambang nilai</v>
      </c>
      <c r="J5456" s="106">
        <f t="shared" si="599"/>
        <v>470.00545599999998</v>
      </c>
      <c r="K5456" s="105">
        <f t="shared" si="600"/>
        <v>0</v>
      </c>
      <c r="L5456" s="106">
        <f t="shared" si="601"/>
        <v>0</v>
      </c>
    </row>
    <row r="5457" spans="1:12" x14ac:dyDescent="0.3">
      <c r="A5457" s="104" t="s">
        <v>11284</v>
      </c>
      <c r="B5457" s="104" t="s">
        <v>11285</v>
      </c>
      <c r="C5457" s="105">
        <v>537</v>
      </c>
      <c r="D5457" s="105">
        <v>6771</v>
      </c>
      <c r="E5457" s="106">
        <f t="shared" si="595"/>
        <v>12.608938547486034</v>
      </c>
      <c r="F5457" s="107">
        <f t="shared" si="596"/>
        <v>84</v>
      </c>
      <c r="G5457" s="107">
        <f>COUNTIF(Data_Eksportir!$H$2:$H$3401,A5457)</f>
        <v>0</v>
      </c>
      <c r="H5457" s="104" t="str">
        <f t="shared" si="597"/>
        <v>5 – 20</v>
      </c>
      <c r="I5457" s="104" t="str">
        <f t="shared" si="598"/>
        <v>Di bawah ambang nilai</v>
      </c>
      <c r="J5457" s="106">
        <f t="shared" si="599"/>
        <v>6771.0054570000002</v>
      </c>
      <c r="K5457" s="105">
        <f t="shared" si="600"/>
        <v>0</v>
      </c>
      <c r="L5457" s="106">
        <f t="shared" si="601"/>
        <v>0</v>
      </c>
    </row>
    <row r="5458" spans="1:12" x14ac:dyDescent="0.3">
      <c r="A5458" s="104" t="s">
        <v>11286</v>
      </c>
      <c r="B5458" s="104" t="s">
        <v>11287</v>
      </c>
      <c r="C5458" s="105">
        <v>7</v>
      </c>
      <c r="D5458" s="105">
        <v>582</v>
      </c>
      <c r="E5458" s="106">
        <f t="shared" si="595"/>
        <v>83.142857142857139</v>
      </c>
      <c r="F5458" s="107">
        <f t="shared" si="596"/>
        <v>84</v>
      </c>
      <c r="G5458" s="107">
        <f>COUNTIF(Data_Eksportir!$H$2:$H$3401,A5458)</f>
        <v>0</v>
      </c>
      <c r="H5458" s="104" t="str">
        <f t="shared" si="597"/>
        <v>20 – 100</v>
      </c>
      <c r="I5458" s="104" t="str">
        <f t="shared" si="598"/>
        <v>Di bawah ambang nilai</v>
      </c>
      <c r="J5458" s="106">
        <f t="shared" si="599"/>
        <v>582.00545799999998</v>
      </c>
      <c r="K5458" s="105">
        <f t="shared" si="600"/>
        <v>0</v>
      </c>
      <c r="L5458" s="106">
        <f t="shared" si="601"/>
        <v>0</v>
      </c>
    </row>
    <row r="5459" spans="1:12" x14ac:dyDescent="0.3">
      <c r="A5459" s="104" t="s">
        <v>11288</v>
      </c>
      <c r="B5459" s="104" t="s">
        <v>11289</v>
      </c>
      <c r="C5459" s="105">
        <v>4360</v>
      </c>
      <c r="D5459" s="105">
        <v>30218</v>
      </c>
      <c r="E5459" s="106">
        <f t="shared" si="595"/>
        <v>6.9307339449541283</v>
      </c>
      <c r="F5459" s="107">
        <f t="shared" si="596"/>
        <v>84</v>
      </c>
      <c r="G5459" s="107">
        <f>COUNTIF(Data_Eksportir!$H$2:$H$3401,A5459)</f>
        <v>0</v>
      </c>
      <c r="H5459" s="104" t="str">
        <f t="shared" si="597"/>
        <v>5 – 20</v>
      </c>
      <c r="I5459" s="104" t="str">
        <f t="shared" si="598"/>
        <v>Di bawah ambang nilai</v>
      </c>
      <c r="J5459" s="106">
        <f t="shared" si="599"/>
        <v>30218.005459</v>
      </c>
      <c r="K5459" s="105">
        <f t="shared" si="600"/>
        <v>0</v>
      </c>
      <c r="L5459" s="106">
        <f t="shared" si="601"/>
        <v>0</v>
      </c>
    </row>
    <row r="5460" spans="1:12" x14ac:dyDescent="0.3">
      <c r="A5460" s="104" t="s">
        <v>11290</v>
      </c>
      <c r="B5460" s="104" t="s">
        <v>11291</v>
      </c>
      <c r="C5460" s="105">
        <v>281</v>
      </c>
      <c r="D5460" s="105">
        <v>9392</v>
      </c>
      <c r="E5460" s="106">
        <f t="shared" si="595"/>
        <v>33.423487544483983</v>
      </c>
      <c r="F5460" s="107">
        <f t="shared" si="596"/>
        <v>84</v>
      </c>
      <c r="G5460" s="107">
        <f>COUNTIF(Data_Eksportir!$H$2:$H$3401,A5460)</f>
        <v>0</v>
      </c>
      <c r="H5460" s="104" t="str">
        <f t="shared" si="597"/>
        <v>20 – 100</v>
      </c>
      <c r="I5460" s="104" t="str">
        <f t="shared" si="598"/>
        <v>Di bawah ambang nilai</v>
      </c>
      <c r="J5460" s="106">
        <f t="shared" si="599"/>
        <v>9392.0054600000003</v>
      </c>
      <c r="K5460" s="105">
        <f t="shared" si="600"/>
        <v>0</v>
      </c>
      <c r="L5460" s="106">
        <f t="shared" si="601"/>
        <v>0</v>
      </c>
    </row>
    <row r="5461" spans="1:12" x14ac:dyDescent="0.3">
      <c r="A5461" s="104" t="s">
        <v>11292</v>
      </c>
      <c r="B5461" s="104" t="s">
        <v>11293</v>
      </c>
      <c r="C5461" s="105">
        <v>9544</v>
      </c>
      <c r="D5461" s="105">
        <v>98318</v>
      </c>
      <c r="E5461" s="106">
        <f t="shared" si="595"/>
        <v>10.301550712489522</v>
      </c>
      <c r="F5461" s="107">
        <f t="shared" si="596"/>
        <v>84</v>
      </c>
      <c r="G5461" s="107">
        <f>COUNTIF(Data_Eksportir!$H$2:$H$3401,A5461)</f>
        <v>0</v>
      </c>
      <c r="H5461" s="104" t="str">
        <f t="shared" si="597"/>
        <v>5 – 20</v>
      </c>
      <c r="I5461" s="104" t="str">
        <f t="shared" si="598"/>
        <v>Di bawah ambang nilai</v>
      </c>
      <c r="J5461" s="106">
        <f t="shared" si="599"/>
        <v>98318.005460999993</v>
      </c>
      <c r="K5461" s="105">
        <f t="shared" si="600"/>
        <v>0</v>
      </c>
      <c r="L5461" s="106">
        <f t="shared" si="601"/>
        <v>0</v>
      </c>
    </row>
    <row r="5462" spans="1:12" x14ac:dyDescent="0.3">
      <c r="A5462" s="104" t="s">
        <v>11294</v>
      </c>
      <c r="B5462" s="104" t="s">
        <v>11295</v>
      </c>
      <c r="C5462" s="105">
        <v>824071</v>
      </c>
      <c r="D5462" s="105">
        <v>12427170</v>
      </c>
      <c r="E5462" s="106">
        <f t="shared" si="595"/>
        <v>15.080217602609483</v>
      </c>
      <c r="F5462" s="107">
        <f t="shared" si="596"/>
        <v>84</v>
      </c>
      <c r="G5462" s="107">
        <f>COUNTIF(Data_Eksportir!$H$2:$H$3401,A5462)</f>
        <v>0</v>
      </c>
      <c r="H5462" s="104" t="str">
        <f t="shared" si="597"/>
        <v>5 – 20</v>
      </c>
      <c r="I5462" s="104" t="str">
        <f t="shared" si="598"/>
        <v>Belum terwakili</v>
      </c>
      <c r="J5462" s="106">
        <f t="shared" si="599"/>
        <v>12427170.005462</v>
      </c>
      <c r="K5462" s="105">
        <f t="shared" si="600"/>
        <v>12427170</v>
      </c>
      <c r="L5462" s="106">
        <f t="shared" si="601"/>
        <v>12427170.005462</v>
      </c>
    </row>
    <row r="5463" spans="1:12" x14ac:dyDescent="0.3">
      <c r="A5463" s="104" t="s">
        <v>11296</v>
      </c>
      <c r="B5463" s="104" t="s">
        <v>11297</v>
      </c>
      <c r="C5463" s="105">
        <v>4353</v>
      </c>
      <c r="D5463" s="105">
        <v>16471</v>
      </c>
      <c r="E5463" s="106">
        <f t="shared" si="595"/>
        <v>3.7838272455777626</v>
      </c>
      <c r="F5463" s="107">
        <f t="shared" si="596"/>
        <v>84</v>
      </c>
      <c r="G5463" s="107">
        <f>COUNTIF(Data_Eksportir!$H$2:$H$3401,A5463)</f>
        <v>0</v>
      </c>
      <c r="H5463" s="104" t="str">
        <f t="shared" si="597"/>
        <v>1 – 5</v>
      </c>
      <c r="I5463" s="104" t="str">
        <f t="shared" si="598"/>
        <v>Di bawah ambang nilai</v>
      </c>
      <c r="J5463" s="106">
        <f t="shared" si="599"/>
        <v>16471.005463000001</v>
      </c>
      <c r="K5463" s="105">
        <f t="shared" si="600"/>
        <v>0</v>
      </c>
      <c r="L5463" s="106">
        <f t="shared" si="601"/>
        <v>0</v>
      </c>
    </row>
    <row r="5464" spans="1:12" x14ac:dyDescent="0.3">
      <c r="A5464" s="104" t="s">
        <v>11298</v>
      </c>
      <c r="B5464" s="104" t="s">
        <v>11299</v>
      </c>
      <c r="C5464" s="105">
        <v>25991</v>
      </c>
      <c r="D5464" s="105">
        <v>523769</v>
      </c>
      <c r="E5464" s="106">
        <f t="shared" si="595"/>
        <v>20.151937209033896</v>
      </c>
      <c r="F5464" s="107">
        <f t="shared" si="596"/>
        <v>84</v>
      </c>
      <c r="G5464" s="107">
        <f>COUNTIF(Data_Eksportir!$H$2:$H$3401,A5464)</f>
        <v>0</v>
      </c>
      <c r="H5464" s="104" t="str">
        <f t="shared" si="597"/>
        <v>20 – 100</v>
      </c>
      <c r="I5464" s="104" t="str">
        <f t="shared" si="598"/>
        <v>Di bawah ambang nilai</v>
      </c>
      <c r="J5464" s="106">
        <f t="shared" si="599"/>
        <v>523769.00546399999</v>
      </c>
      <c r="K5464" s="105">
        <f t="shared" si="600"/>
        <v>0</v>
      </c>
      <c r="L5464" s="106">
        <f t="shared" si="601"/>
        <v>0</v>
      </c>
    </row>
    <row r="5465" spans="1:12" x14ac:dyDescent="0.3">
      <c r="A5465" s="104" t="s">
        <v>11300</v>
      </c>
      <c r="B5465" s="104" t="s">
        <v>11301</v>
      </c>
      <c r="C5465" s="105">
        <v>5</v>
      </c>
      <c r="D5465" s="105">
        <v>3890</v>
      </c>
      <c r="E5465" s="106">
        <f t="shared" si="595"/>
        <v>778</v>
      </c>
      <c r="F5465" s="107">
        <f t="shared" si="596"/>
        <v>84</v>
      </c>
      <c r="G5465" s="107">
        <f>COUNTIF(Data_Eksportir!$H$2:$H$3401,A5465)</f>
        <v>0</v>
      </c>
      <c r="H5465" s="104" t="str">
        <f t="shared" si="597"/>
        <v>100 ke atas</v>
      </c>
      <c r="I5465" s="104" t="str">
        <f t="shared" si="598"/>
        <v>Di bawah ambang nilai</v>
      </c>
      <c r="J5465" s="106">
        <f t="shared" si="599"/>
        <v>3890.0054650000002</v>
      </c>
      <c r="K5465" s="105">
        <f t="shared" si="600"/>
        <v>0</v>
      </c>
      <c r="L5465" s="106">
        <f t="shared" si="601"/>
        <v>0</v>
      </c>
    </row>
    <row r="5466" spans="1:12" x14ac:dyDescent="0.3">
      <c r="A5466" s="104" t="s">
        <v>11302</v>
      </c>
      <c r="B5466" s="104" t="s">
        <v>11303</v>
      </c>
      <c r="C5466" s="105">
        <v>13997</v>
      </c>
      <c r="D5466" s="105">
        <v>119876</v>
      </c>
      <c r="E5466" s="106">
        <f t="shared" si="595"/>
        <v>8.564406658569693</v>
      </c>
      <c r="F5466" s="107">
        <f t="shared" si="596"/>
        <v>84</v>
      </c>
      <c r="G5466" s="107">
        <f>COUNTIF(Data_Eksportir!$H$2:$H$3401,A5466)</f>
        <v>0</v>
      </c>
      <c r="H5466" s="104" t="str">
        <f t="shared" si="597"/>
        <v>5 – 20</v>
      </c>
      <c r="I5466" s="104" t="str">
        <f t="shared" si="598"/>
        <v>Di bawah ambang nilai</v>
      </c>
      <c r="J5466" s="106">
        <f t="shared" si="599"/>
        <v>119876.005466</v>
      </c>
      <c r="K5466" s="105">
        <f t="shared" si="600"/>
        <v>0</v>
      </c>
      <c r="L5466" s="106">
        <f t="shared" si="601"/>
        <v>0</v>
      </c>
    </row>
    <row r="5467" spans="1:12" x14ac:dyDescent="0.3">
      <c r="A5467" s="104" t="s">
        <v>11304</v>
      </c>
      <c r="B5467" s="104" t="s">
        <v>11305</v>
      </c>
      <c r="C5467" s="105">
        <v>12056</v>
      </c>
      <c r="D5467" s="105">
        <v>259543</v>
      </c>
      <c r="E5467" s="106">
        <f t="shared" si="595"/>
        <v>21.528118779031189</v>
      </c>
      <c r="F5467" s="107">
        <f t="shared" si="596"/>
        <v>84</v>
      </c>
      <c r="G5467" s="107">
        <f>COUNTIF(Data_Eksportir!$H$2:$H$3401,A5467)</f>
        <v>0</v>
      </c>
      <c r="H5467" s="104" t="str">
        <f t="shared" si="597"/>
        <v>20 – 100</v>
      </c>
      <c r="I5467" s="104" t="str">
        <f t="shared" si="598"/>
        <v>Di bawah ambang nilai</v>
      </c>
      <c r="J5467" s="106">
        <f t="shared" si="599"/>
        <v>259543.00546700001</v>
      </c>
      <c r="K5467" s="105">
        <f t="shared" si="600"/>
        <v>0</v>
      </c>
      <c r="L5467" s="106">
        <f t="shared" si="601"/>
        <v>0</v>
      </c>
    </row>
    <row r="5468" spans="1:12" x14ac:dyDescent="0.3">
      <c r="A5468" s="104" t="s">
        <v>11306</v>
      </c>
      <c r="B5468" s="104" t="s">
        <v>11307</v>
      </c>
      <c r="C5468" s="105">
        <v>16</v>
      </c>
      <c r="D5468" s="105">
        <v>3185</v>
      </c>
      <c r="E5468" s="106">
        <f t="shared" si="595"/>
        <v>199.0625</v>
      </c>
      <c r="F5468" s="107">
        <f t="shared" si="596"/>
        <v>84</v>
      </c>
      <c r="G5468" s="107">
        <f>COUNTIF(Data_Eksportir!$H$2:$H$3401,A5468)</f>
        <v>0</v>
      </c>
      <c r="H5468" s="104" t="str">
        <f t="shared" si="597"/>
        <v>100 ke atas</v>
      </c>
      <c r="I5468" s="104" t="str">
        <f t="shared" si="598"/>
        <v>Di bawah ambang nilai</v>
      </c>
      <c r="J5468" s="106">
        <f t="shared" si="599"/>
        <v>3185.0054679999998</v>
      </c>
      <c r="K5468" s="105">
        <f t="shared" si="600"/>
        <v>0</v>
      </c>
      <c r="L5468" s="106">
        <f t="shared" si="601"/>
        <v>0</v>
      </c>
    </row>
    <row r="5469" spans="1:12" x14ac:dyDescent="0.3">
      <c r="A5469" s="104" t="s">
        <v>11308</v>
      </c>
      <c r="B5469" s="104" t="s">
        <v>11309</v>
      </c>
      <c r="C5469" s="105">
        <v>3093</v>
      </c>
      <c r="D5469" s="105">
        <v>107389</v>
      </c>
      <c r="E5469" s="106">
        <f t="shared" si="595"/>
        <v>34.720012932428062</v>
      </c>
      <c r="F5469" s="107">
        <f t="shared" si="596"/>
        <v>84</v>
      </c>
      <c r="G5469" s="107">
        <f>COUNTIF(Data_Eksportir!$H$2:$H$3401,A5469)</f>
        <v>0</v>
      </c>
      <c r="H5469" s="104" t="str">
        <f t="shared" si="597"/>
        <v>20 – 100</v>
      </c>
      <c r="I5469" s="104" t="str">
        <f t="shared" si="598"/>
        <v>Di bawah ambang nilai</v>
      </c>
      <c r="J5469" s="106">
        <f t="shared" si="599"/>
        <v>107389.005469</v>
      </c>
      <c r="K5469" s="105">
        <f t="shared" si="600"/>
        <v>0</v>
      </c>
      <c r="L5469" s="106">
        <f t="shared" si="601"/>
        <v>0</v>
      </c>
    </row>
    <row r="5470" spans="1:12" x14ac:dyDescent="0.3">
      <c r="A5470" s="104" t="s">
        <v>11310</v>
      </c>
      <c r="B5470" s="104" t="s">
        <v>11311</v>
      </c>
      <c r="C5470" s="105">
        <v>198</v>
      </c>
      <c r="D5470" s="105">
        <v>23606</v>
      </c>
      <c r="E5470" s="106">
        <f t="shared" si="595"/>
        <v>119.22222222222223</v>
      </c>
      <c r="F5470" s="107">
        <f t="shared" si="596"/>
        <v>84</v>
      </c>
      <c r="G5470" s="107">
        <f>COUNTIF(Data_Eksportir!$H$2:$H$3401,A5470)</f>
        <v>0</v>
      </c>
      <c r="H5470" s="104" t="str">
        <f t="shared" si="597"/>
        <v>100 ke atas</v>
      </c>
      <c r="I5470" s="104" t="str">
        <f t="shared" si="598"/>
        <v>Di bawah ambang nilai</v>
      </c>
      <c r="J5470" s="106">
        <f t="shared" si="599"/>
        <v>23606.00547</v>
      </c>
      <c r="K5470" s="105">
        <f t="shared" si="600"/>
        <v>0</v>
      </c>
      <c r="L5470" s="106">
        <f t="shared" si="601"/>
        <v>0</v>
      </c>
    </row>
    <row r="5471" spans="1:12" x14ac:dyDescent="0.3">
      <c r="A5471" s="104" t="s">
        <v>11312</v>
      </c>
      <c r="B5471" s="104" t="s">
        <v>11313</v>
      </c>
      <c r="C5471" s="105">
        <v>40945</v>
      </c>
      <c r="D5471" s="105">
        <v>880203</v>
      </c>
      <c r="E5471" s="106">
        <f t="shared" si="595"/>
        <v>21.497203565758944</v>
      </c>
      <c r="F5471" s="107">
        <f t="shared" si="596"/>
        <v>84</v>
      </c>
      <c r="G5471" s="107">
        <f>COUNTIF(Data_Eksportir!$H$2:$H$3401,A5471)</f>
        <v>0</v>
      </c>
      <c r="H5471" s="104" t="str">
        <f t="shared" si="597"/>
        <v>20 – 100</v>
      </c>
      <c r="I5471" s="104" t="str">
        <f t="shared" si="598"/>
        <v>Di bawah ambang nilai</v>
      </c>
      <c r="J5471" s="106">
        <f t="shared" si="599"/>
        <v>880203.00547099998</v>
      </c>
      <c r="K5471" s="105">
        <f t="shared" si="600"/>
        <v>0</v>
      </c>
      <c r="L5471" s="106">
        <f t="shared" si="601"/>
        <v>0</v>
      </c>
    </row>
    <row r="5472" spans="1:12" x14ac:dyDescent="0.3">
      <c r="A5472" s="104" t="s">
        <v>11314</v>
      </c>
      <c r="B5472" s="104" t="s">
        <v>11315</v>
      </c>
      <c r="C5472" s="105">
        <v>11</v>
      </c>
      <c r="D5472" s="105">
        <v>1261</v>
      </c>
      <c r="E5472" s="106">
        <f t="shared" si="595"/>
        <v>114.63636363636364</v>
      </c>
      <c r="F5472" s="107">
        <f t="shared" si="596"/>
        <v>84</v>
      </c>
      <c r="G5472" s="107">
        <f>COUNTIF(Data_Eksportir!$H$2:$H$3401,A5472)</f>
        <v>0</v>
      </c>
      <c r="H5472" s="104" t="str">
        <f t="shared" si="597"/>
        <v>100 ke atas</v>
      </c>
      <c r="I5472" s="104" t="str">
        <f t="shared" si="598"/>
        <v>Di bawah ambang nilai</v>
      </c>
      <c r="J5472" s="106">
        <f t="shared" si="599"/>
        <v>1261.0054720000001</v>
      </c>
      <c r="K5472" s="105">
        <f t="shared" si="600"/>
        <v>0</v>
      </c>
      <c r="L5472" s="106">
        <f t="shared" si="601"/>
        <v>0</v>
      </c>
    </row>
    <row r="5473" spans="1:12" x14ac:dyDescent="0.3">
      <c r="A5473" s="104" t="s">
        <v>11316</v>
      </c>
      <c r="B5473" s="104" t="s">
        <v>11317</v>
      </c>
      <c r="C5473" s="105">
        <v>88</v>
      </c>
      <c r="D5473" s="105">
        <v>529</v>
      </c>
      <c r="E5473" s="106">
        <f t="shared" si="595"/>
        <v>6.0113636363636367</v>
      </c>
      <c r="F5473" s="107">
        <f t="shared" si="596"/>
        <v>84</v>
      </c>
      <c r="G5473" s="107">
        <f>COUNTIF(Data_Eksportir!$H$2:$H$3401,A5473)</f>
        <v>0</v>
      </c>
      <c r="H5473" s="104" t="str">
        <f t="shared" si="597"/>
        <v>5 – 20</v>
      </c>
      <c r="I5473" s="104" t="str">
        <f t="shared" si="598"/>
        <v>Di bawah ambang nilai</v>
      </c>
      <c r="J5473" s="106">
        <f t="shared" si="599"/>
        <v>529.00547300000005</v>
      </c>
      <c r="K5473" s="105">
        <f t="shared" si="600"/>
        <v>0</v>
      </c>
      <c r="L5473" s="106">
        <f t="shared" si="601"/>
        <v>0</v>
      </c>
    </row>
    <row r="5474" spans="1:12" x14ac:dyDescent="0.3">
      <c r="A5474" s="104" t="s">
        <v>11318</v>
      </c>
      <c r="B5474" s="104" t="s">
        <v>11319</v>
      </c>
      <c r="C5474" s="105">
        <v>448017</v>
      </c>
      <c r="D5474" s="105">
        <v>4908157</v>
      </c>
      <c r="E5474" s="106">
        <f t="shared" si="595"/>
        <v>10.955291875085097</v>
      </c>
      <c r="F5474" s="107">
        <f t="shared" si="596"/>
        <v>84</v>
      </c>
      <c r="G5474" s="107">
        <f>COUNTIF(Data_Eksportir!$H$2:$H$3401,A5474)</f>
        <v>0</v>
      </c>
      <c r="H5474" s="104" t="str">
        <f t="shared" si="597"/>
        <v>5 – 20</v>
      </c>
      <c r="I5474" s="104" t="str">
        <f t="shared" si="598"/>
        <v>Di bawah ambang nilai</v>
      </c>
      <c r="J5474" s="106">
        <f t="shared" si="599"/>
        <v>4908157.0054740002</v>
      </c>
      <c r="K5474" s="105">
        <f t="shared" si="600"/>
        <v>0</v>
      </c>
      <c r="L5474" s="106">
        <f t="shared" si="601"/>
        <v>0</v>
      </c>
    </row>
    <row r="5475" spans="1:12" x14ac:dyDescent="0.3">
      <c r="A5475" s="104" t="s">
        <v>11320</v>
      </c>
      <c r="B5475" s="104" t="s">
        <v>11321</v>
      </c>
      <c r="C5475" s="105">
        <v>147</v>
      </c>
      <c r="D5475" s="105">
        <v>1573</v>
      </c>
      <c r="E5475" s="106">
        <f t="shared" si="595"/>
        <v>10.700680272108844</v>
      </c>
      <c r="F5475" s="107">
        <f t="shared" si="596"/>
        <v>84</v>
      </c>
      <c r="G5475" s="107">
        <f>COUNTIF(Data_Eksportir!$H$2:$H$3401,A5475)</f>
        <v>0</v>
      </c>
      <c r="H5475" s="104" t="str">
        <f t="shared" si="597"/>
        <v>5 – 20</v>
      </c>
      <c r="I5475" s="104" t="str">
        <f t="shared" si="598"/>
        <v>Di bawah ambang nilai</v>
      </c>
      <c r="J5475" s="106">
        <f t="shared" si="599"/>
        <v>1573.0054749999999</v>
      </c>
      <c r="K5475" s="105">
        <f t="shared" si="600"/>
        <v>0</v>
      </c>
      <c r="L5475" s="106">
        <f t="shared" si="601"/>
        <v>0</v>
      </c>
    </row>
    <row r="5476" spans="1:12" x14ac:dyDescent="0.3">
      <c r="A5476" s="104" t="s">
        <v>11322</v>
      </c>
      <c r="B5476" s="104" t="s">
        <v>11323</v>
      </c>
      <c r="C5476" s="105">
        <v>121</v>
      </c>
      <c r="D5476" s="105">
        <v>1536</v>
      </c>
      <c r="E5476" s="106">
        <f t="shared" si="595"/>
        <v>12.694214876033058</v>
      </c>
      <c r="F5476" s="107">
        <f t="shared" si="596"/>
        <v>84</v>
      </c>
      <c r="G5476" s="107">
        <f>COUNTIF(Data_Eksportir!$H$2:$H$3401,A5476)</f>
        <v>0</v>
      </c>
      <c r="H5476" s="104" t="str">
        <f t="shared" si="597"/>
        <v>5 – 20</v>
      </c>
      <c r="I5476" s="104" t="str">
        <f t="shared" si="598"/>
        <v>Di bawah ambang nilai</v>
      </c>
      <c r="J5476" s="106">
        <f t="shared" si="599"/>
        <v>1536.005476</v>
      </c>
      <c r="K5476" s="105">
        <f t="shared" si="600"/>
        <v>0</v>
      </c>
      <c r="L5476" s="106">
        <f t="shared" si="601"/>
        <v>0</v>
      </c>
    </row>
    <row r="5477" spans="1:12" x14ac:dyDescent="0.3">
      <c r="A5477" s="104" t="s">
        <v>11324</v>
      </c>
      <c r="B5477" s="104" t="s">
        <v>11325</v>
      </c>
      <c r="C5477" s="105">
        <v>61</v>
      </c>
      <c r="D5477" s="105">
        <v>10524</v>
      </c>
      <c r="E5477" s="106">
        <f t="shared" si="595"/>
        <v>172.52459016393442</v>
      </c>
      <c r="F5477" s="107">
        <f t="shared" si="596"/>
        <v>84</v>
      </c>
      <c r="G5477" s="107">
        <f>COUNTIF(Data_Eksportir!$H$2:$H$3401,A5477)</f>
        <v>0</v>
      </c>
      <c r="H5477" s="104" t="str">
        <f t="shared" si="597"/>
        <v>100 ke atas</v>
      </c>
      <c r="I5477" s="104" t="str">
        <f t="shared" si="598"/>
        <v>Di bawah ambang nilai</v>
      </c>
      <c r="J5477" s="106">
        <f t="shared" si="599"/>
        <v>10524.005477000001</v>
      </c>
      <c r="K5477" s="105">
        <f t="shared" si="600"/>
        <v>0</v>
      </c>
      <c r="L5477" s="106">
        <f t="shared" si="601"/>
        <v>0</v>
      </c>
    </row>
    <row r="5478" spans="1:12" x14ac:dyDescent="0.3">
      <c r="A5478" s="104" t="s">
        <v>11326</v>
      </c>
      <c r="B5478" s="104" t="s">
        <v>11327</v>
      </c>
      <c r="C5478" s="105">
        <v>39</v>
      </c>
      <c r="D5478" s="105">
        <v>175</v>
      </c>
      <c r="E5478" s="106">
        <f t="shared" si="595"/>
        <v>4.4871794871794872</v>
      </c>
      <c r="F5478" s="107">
        <f t="shared" si="596"/>
        <v>84</v>
      </c>
      <c r="G5478" s="107">
        <f>COUNTIF(Data_Eksportir!$H$2:$H$3401,A5478)</f>
        <v>0</v>
      </c>
      <c r="H5478" s="104" t="str">
        <f t="shared" si="597"/>
        <v>1 – 5</v>
      </c>
      <c r="I5478" s="104" t="str">
        <f t="shared" si="598"/>
        <v>Di bawah ambang nilai</v>
      </c>
      <c r="J5478" s="106">
        <f t="shared" si="599"/>
        <v>175.00547800000001</v>
      </c>
      <c r="K5478" s="105">
        <f t="shared" si="600"/>
        <v>0</v>
      </c>
      <c r="L5478" s="106">
        <f t="shared" si="601"/>
        <v>0</v>
      </c>
    </row>
    <row r="5479" spans="1:12" x14ac:dyDescent="0.3">
      <c r="A5479" s="104" t="s">
        <v>11328</v>
      </c>
      <c r="B5479" s="104" t="s">
        <v>11329</v>
      </c>
      <c r="C5479" s="105">
        <v>109829</v>
      </c>
      <c r="D5479" s="105">
        <v>1088024</v>
      </c>
      <c r="E5479" s="106">
        <f t="shared" si="595"/>
        <v>9.9065274198982056</v>
      </c>
      <c r="F5479" s="107">
        <f t="shared" si="596"/>
        <v>84</v>
      </c>
      <c r="G5479" s="107">
        <f>COUNTIF(Data_Eksportir!$H$2:$H$3401,A5479)</f>
        <v>0</v>
      </c>
      <c r="H5479" s="104" t="str">
        <f t="shared" si="597"/>
        <v>5 – 20</v>
      </c>
      <c r="I5479" s="104" t="str">
        <f t="shared" si="598"/>
        <v>Di bawah ambang nilai</v>
      </c>
      <c r="J5479" s="106">
        <f t="shared" si="599"/>
        <v>1088024.005479</v>
      </c>
      <c r="K5479" s="105">
        <f t="shared" si="600"/>
        <v>0</v>
      </c>
      <c r="L5479" s="106">
        <f t="shared" si="601"/>
        <v>0</v>
      </c>
    </row>
    <row r="5480" spans="1:12" x14ac:dyDescent="0.3">
      <c r="A5480" s="104" t="s">
        <v>11330</v>
      </c>
      <c r="B5480" s="104" t="s">
        <v>11331</v>
      </c>
      <c r="C5480" s="105">
        <v>10025</v>
      </c>
      <c r="D5480" s="105">
        <v>215395</v>
      </c>
      <c r="E5480" s="106">
        <f t="shared" si="595"/>
        <v>21.4857855361596</v>
      </c>
      <c r="F5480" s="107">
        <f t="shared" si="596"/>
        <v>84</v>
      </c>
      <c r="G5480" s="107">
        <f>COUNTIF(Data_Eksportir!$H$2:$H$3401,A5480)</f>
        <v>0</v>
      </c>
      <c r="H5480" s="104" t="str">
        <f t="shared" si="597"/>
        <v>20 – 100</v>
      </c>
      <c r="I5480" s="104" t="str">
        <f t="shared" si="598"/>
        <v>Di bawah ambang nilai</v>
      </c>
      <c r="J5480" s="106">
        <f t="shared" si="599"/>
        <v>215395.00547999999</v>
      </c>
      <c r="K5480" s="105">
        <f t="shared" si="600"/>
        <v>0</v>
      </c>
      <c r="L5480" s="106">
        <f t="shared" si="601"/>
        <v>0</v>
      </c>
    </row>
    <row r="5481" spans="1:12" x14ac:dyDescent="0.3">
      <c r="A5481" s="104" t="s">
        <v>11332</v>
      </c>
      <c r="B5481" s="104" t="s">
        <v>11333</v>
      </c>
      <c r="C5481" s="105">
        <v>11637304</v>
      </c>
      <c r="D5481" s="105">
        <v>43026789</v>
      </c>
      <c r="E5481" s="106">
        <f t="shared" si="595"/>
        <v>3.6973158903471113</v>
      </c>
      <c r="F5481" s="107">
        <f t="shared" si="596"/>
        <v>84</v>
      </c>
      <c r="G5481" s="107">
        <f>COUNTIF(Data_Eksportir!$H$2:$H$3401,A5481)</f>
        <v>0</v>
      </c>
      <c r="H5481" s="104" t="str">
        <f t="shared" si="597"/>
        <v>1 – 5</v>
      </c>
      <c r="I5481" s="104" t="str">
        <f t="shared" si="598"/>
        <v>Belum terwakili</v>
      </c>
      <c r="J5481" s="106">
        <f t="shared" si="599"/>
        <v>43026789.005480997</v>
      </c>
      <c r="K5481" s="105">
        <f t="shared" si="600"/>
        <v>43026789</v>
      </c>
      <c r="L5481" s="106">
        <f t="shared" si="601"/>
        <v>43026789.005480997</v>
      </c>
    </row>
    <row r="5482" spans="1:12" x14ac:dyDescent="0.3">
      <c r="A5482" s="104" t="s">
        <v>11334</v>
      </c>
      <c r="B5482" s="104" t="s">
        <v>11335</v>
      </c>
      <c r="C5482" s="105">
        <v>1477574</v>
      </c>
      <c r="D5482" s="105">
        <v>8451719</v>
      </c>
      <c r="E5482" s="106">
        <f t="shared" si="595"/>
        <v>5.719997103359967</v>
      </c>
      <c r="F5482" s="107">
        <f t="shared" si="596"/>
        <v>84</v>
      </c>
      <c r="G5482" s="107">
        <f>COUNTIF(Data_Eksportir!$H$2:$H$3401,A5482)</f>
        <v>0</v>
      </c>
      <c r="H5482" s="104" t="str">
        <f t="shared" si="597"/>
        <v>5 – 20</v>
      </c>
      <c r="I5482" s="104" t="str">
        <f t="shared" si="598"/>
        <v>Di bawah ambang nilai</v>
      </c>
      <c r="J5482" s="106">
        <f t="shared" si="599"/>
        <v>8451719.0054819994</v>
      </c>
      <c r="K5482" s="105">
        <f t="shared" si="600"/>
        <v>0</v>
      </c>
      <c r="L5482" s="106">
        <f t="shared" si="601"/>
        <v>0</v>
      </c>
    </row>
    <row r="5483" spans="1:12" x14ac:dyDescent="0.3">
      <c r="A5483" s="104" t="s">
        <v>11336</v>
      </c>
      <c r="B5483" s="104" t="s">
        <v>11337</v>
      </c>
      <c r="C5483" s="105">
        <v>17</v>
      </c>
      <c r="D5483" s="105">
        <v>92</v>
      </c>
      <c r="E5483" s="106">
        <f t="shared" si="595"/>
        <v>5.4117647058823533</v>
      </c>
      <c r="F5483" s="107">
        <f t="shared" si="596"/>
        <v>84</v>
      </c>
      <c r="G5483" s="107">
        <f>COUNTIF(Data_Eksportir!$H$2:$H$3401,A5483)</f>
        <v>0</v>
      </c>
      <c r="H5483" s="104" t="str">
        <f t="shared" si="597"/>
        <v>5 – 20</v>
      </c>
      <c r="I5483" s="104" t="str">
        <f t="shared" si="598"/>
        <v>Di bawah ambang nilai</v>
      </c>
      <c r="J5483" s="106">
        <f t="shared" si="599"/>
        <v>92.005482999999998</v>
      </c>
      <c r="K5483" s="105">
        <f t="shared" si="600"/>
        <v>0</v>
      </c>
      <c r="L5483" s="106">
        <f t="shared" si="601"/>
        <v>0</v>
      </c>
    </row>
    <row r="5484" spans="1:12" x14ac:dyDescent="0.3">
      <c r="A5484" s="104" t="s">
        <v>11338</v>
      </c>
      <c r="B5484" s="104" t="s">
        <v>11339</v>
      </c>
      <c r="C5484" s="105">
        <v>16</v>
      </c>
      <c r="D5484" s="105">
        <v>296</v>
      </c>
      <c r="E5484" s="106">
        <f t="shared" si="595"/>
        <v>18.5</v>
      </c>
      <c r="F5484" s="107">
        <f t="shared" si="596"/>
        <v>84</v>
      </c>
      <c r="G5484" s="107">
        <f>COUNTIF(Data_Eksportir!$H$2:$H$3401,A5484)</f>
        <v>0</v>
      </c>
      <c r="H5484" s="104" t="str">
        <f t="shared" si="597"/>
        <v>5 – 20</v>
      </c>
      <c r="I5484" s="104" t="str">
        <f t="shared" si="598"/>
        <v>Di bawah ambang nilai</v>
      </c>
      <c r="J5484" s="106">
        <f t="shared" si="599"/>
        <v>296.00548400000002</v>
      </c>
      <c r="K5484" s="105">
        <f t="shared" si="600"/>
        <v>0</v>
      </c>
      <c r="L5484" s="106">
        <f t="shared" si="601"/>
        <v>0</v>
      </c>
    </row>
    <row r="5485" spans="1:12" x14ac:dyDescent="0.3">
      <c r="A5485" s="104" t="s">
        <v>11340</v>
      </c>
      <c r="B5485" s="104" t="s">
        <v>11341</v>
      </c>
      <c r="C5485" s="105">
        <v>77288</v>
      </c>
      <c r="D5485" s="105">
        <v>6632374</v>
      </c>
      <c r="E5485" s="106">
        <f t="shared" si="595"/>
        <v>85.813761515371084</v>
      </c>
      <c r="F5485" s="107">
        <f t="shared" si="596"/>
        <v>84</v>
      </c>
      <c r="G5485" s="107">
        <f>COUNTIF(Data_Eksportir!$H$2:$H$3401,A5485)</f>
        <v>0</v>
      </c>
      <c r="H5485" s="104" t="str">
        <f t="shared" si="597"/>
        <v>20 – 100</v>
      </c>
      <c r="I5485" s="104" t="str">
        <f t="shared" si="598"/>
        <v>Di bawah ambang nilai</v>
      </c>
      <c r="J5485" s="106">
        <f t="shared" si="599"/>
        <v>6632374.0054850001</v>
      </c>
      <c r="K5485" s="105">
        <f t="shared" si="600"/>
        <v>0</v>
      </c>
      <c r="L5485" s="106">
        <f t="shared" si="601"/>
        <v>0</v>
      </c>
    </row>
    <row r="5486" spans="1:12" x14ac:dyDescent="0.3">
      <c r="A5486" s="104" t="s">
        <v>11342</v>
      </c>
      <c r="B5486" s="104" t="s">
        <v>11343</v>
      </c>
      <c r="C5486" s="105">
        <v>2416318</v>
      </c>
      <c r="D5486" s="105">
        <v>35394282</v>
      </c>
      <c r="E5486" s="106">
        <f t="shared" si="595"/>
        <v>14.648023149270916</v>
      </c>
      <c r="F5486" s="107">
        <f t="shared" si="596"/>
        <v>84</v>
      </c>
      <c r="G5486" s="107">
        <f>COUNTIF(Data_Eksportir!$H$2:$H$3401,A5486)</f>
        <v>0</v>
      </c>
      <c r="H5486" s="104" t="str">
        <f t="shared" si="597"/>
        <v>5 – 20</v>
      </c>
      <c r="I5486" s="104" t="str">
        <f t="shared" si="598"/>
        <v>Belum terwakili</v>
      </c>
      <c r="J5486" s="106">
        <f t="shared" si="599"/>
        <v>35394282.005485997</v>
      </c>
      <c r="K5486" s="105">
        <f t="shared" si="600"/>
        <v>35394282</v>
      </c>
      <c r="L5486" s="106">
        <f t="shared" si="601"/>
        <v>35394282.005485997</v>
      </c>
    </row>
    <row r="5487" spans="1:12" x14ac:dyDescent="0.3">
      <c r="A5487" s="104" t="s">
        <v>11344</v>
      </c>
      <c r="B5487" s="104" t="s">
        <v>11345</v>
      </c>
      <c r="C5487" s="105">
        <v>11</v>
      </c>
      <c r="D5487" s="105">
        <v>457</v>
      </c>
      <c r="E5487" s="106">
        <f t="shared" si="595"/>
        <v>41.545454545454547</v>
      </c>
      <c r="F5487" s="107">
        <f t="shared" si="596"/>
        <v>84</v>
      </c>
      <c r="G5487" s="107">
        <f>COUNTIF(Data_Eksportir!$H$2:$H$3401,A5487)</f>
        <v>0</v>
      </c>
      <c r="H5487" s="104" t="str">
        <f t="shared" si="597"/>
        <v>20 – 100</v>
      </c>
      <c r="I5487" s="104" t="str">
        <f t="shared" si="598"/>
        <v>Di bawah ambang nilai</v>
      </c>
      <c r="J5487" s="106">
        <f t="shared" si="599"/>
        <v>457.00548700000002</v>
      </c>
      <c r="K5487" s="105">
        <f t="shared" si="600"/>
        <v>0</v>
      </c>
      <c r="L5487" s="106">
        <f t="shared" si="601"/>
        <v>0</v>
      </c>
    </row>
    <row r="5488" spans="1:12" x14ac:dyDescent="0.3">
      <c r="A5488" s="104" t="s">
        <v>11346</v>
      </c>
      <c r="B5488" s="104" t="s">
        <v>11347</v>
      </c>
      <c r="C5488" s="105">
        <v>310</v>
      </c>
      <c r="D5488" s="105">
        <v>13242</v>
      </c>
      <c r="E5488" s="106">
        <f t="shared" si="595"/>
        <v>42.716129032258067</v>
      </c>
      <c r="F5488" s="107">
        <f t="shared" si="596"/>
        <v>84</v>
      </c>
      <c r="G5488" s="107">
        <f>COUNTIF(Data_Eksportir!$H$2:$H$3401,A5488)</f>
        <v>0</v>
      </c>
      <c r="H5488" s="104" t="str">
        <f t="shared" si="597"/>
        <v>20 – 100</v>
      </c>
      <c r="I5488" s="104" t="str">
        <f t="shared" si="598"/>
        <v>Di bawah ambang nilai</v>
      </c>
      <c r="J5488" s="106">
        <f t="shared" si="599"/>
        <v>13242.005488000001</v>
      </c>
      <c r="K5488" s="105">
        <f t="shared" si="600"/>
        <v>0</v>
      </c>
      <c r="L5488" s="106">
        <f t="shared" si="601"/>
        <v>0</v>
      </c>
    </row>
    <row r="5489" spans="1:12" x14ac:dyDescent="0.3">
      <c r="A5489" s="104" t="s">
        <v>11348</v>
      </c>
      <c r="B5489" s="104" t="s">
        <v>11349</v>
      </c>
      <c r="C5489" s="105">
        <v>13862562</v>
      </c>
      <c r="D5489" s="105">
        <v>30468205</v>
      </c>
      <c r="E5489" s="106">
        <f t="shared" si="595"/>
        <v>2.1978769148156019</v>
      </c>
      <c r="F5489" s="107">
        <f t="shared" si="596"/>
        <v>84</v>
      </c>
      <c r="G5489" s="107">
        <f>COUNTIF(Data_Eksportir!$H$2:$H$3401,A5489)</f>
        <v>0</v>
      </c>
      <c r="H5489" s="104" t="str">
        <f t="shared" si="597"/>
        <v>1 – 5</v>
      </c>
      <c r="I5489" s="104" t="str">
        <f t="shared" si="598"/>
        <v>Belum terwakili</v>
      </c>
      <c r="J5489" s="106">
        <f t="shared" si="599"/>
        <v>30468205.005488999</v>
      </c>
      <c r="K5489" s="105">
        <f t="shared" si="600"/>
        <v>30468205</v>
      </c>
      <c r="L5489" s="106">
        <f t="shared" si="601"/>
        <v>30468205.005488999</v>
      </c>
    </row>
    <row r="5490" spans="1:12" x14ac:dyDescent="0.3">
      <c r="A5490" s="104" t="s">
        <v>11350</v>
      </c>
      <c r="B5490" s="104" t="s">
        <v>11351</v>
      </c>
      <c r="C5490" s="105">
        <v>1740748</v>
      </c>
      <c r="D5490" s="105">
        <v>25955796</v>
      </c>
      <c r="E5490" s="106">
        <f t="shared" si="595"/>
        <v>14.910714244681023</v>
      </c>
      <c r="F5490" s="107">
        <f t="shared" si="596"/>
        <v>84</v>
      </c>
      <c r="G5490" s="107">
        <f>COUNTIF(Data_Eksportir!$H$2:$H$3401,A5490)</f>
        <v>0</v>
      </c>
      <c r="H5490" s="104" t="str">
        <f t="shared" si="597"/>
        <v>5 – 20</v>
      </c>
      <c r="I5490" s="104" t="str">
        <f t="shared" si="598"/>
        <v>Belum terwakili</v>
      </c>
      <c r="J5490" s="106">
        <f t="shared" si="599"/>
        <v>25955796.005490001</v>
      </c>
      <c r="K5490" s="105">
        <f t="shared" si="600"/>
        <v>25955796</v>
      </c>
      <c r="L5490" s="106">
        <f t="shared" si="601"/>
        <v>25955796.005490001</v>
      </c>
    </row>
    <row r="5491" spans="1:12" x14ac:dyDescent="0.3">
      <c r="A5491" s="104" t="s">
        <v>11352</v>
      </c>
      <c r="B5491" s="104" t="s">
        <v>11287</v>
      </c>
      <c r="C5491" s="105">
        <v>912</v>
      </c>
      <c r="D5491" s="105">
        <v>3923</v>
      </c>
      <c r="E5491" s="106">
        <f t="shared" si="595"/>
        <v>4.3015350877192979</v>
      </c>
      <c r="F5491" s="107">
        <f t="shared" si="596"/>
        <v>84</v>
      </c>
      <c r="G5491" s="107">
        <f>COUNTIF(Data_Eksportir!$H$2:$H$3401,A5491)</f>
        <v>0</v>
      </c>
      <c r="H5491" s="104" t="str">
        <f t="shared" si="597"/>
        <v>1 – 5</v>
      </c>
      <c r="I5491" s="104" t="str">
        <f t="shared" si="598"/>
        <v>Di bawah ambang nilai</v>
      </c>
      <c r="J5491" s="106">
        <f t="shared" si="599"/>
        <v>3923.0054909999999</v>
      </c>
      <c r="K5491" s="105">
        <f t="shared" si="600"/>
        <v>0</v>
      </c>
      <c r="L5491" s="106">
        <f t="shared" si="601"/>
        <v>0</v>
      </c>
    </row>
    <row r="5492" spans="1:12" x14ac:dyDescent="0.3">
      <c r="A5492" s="104" t="s">
        <v>11353</v>
      </c>
      <c r="B5492" s="104" t="s">
        <v>11354</v>
      </c>
      <c r="C5492" s="105">
        <v>5693</v>
      </c>
      <c r="D5492" s="105">
        <v>186085</v>
      </c>
      <c r="E5492" s="106">
        <f t="shared" si="595"/>
        <v>32.686632706832953</v>
      </c>
      <c r="F5492" s="107">
        <f t="shared" si="596"/>
        <v>84</v>
      </c>
      <c r="G5492" s="107">
        <f>COUNTIF(Data_Eksportir!$H$2:$H$3401,A5492)</f>
        <v>0</v>
      </c>
      <c r="H5492" s="104" t="str">
        <f t="shared" si="597"/>
        <v>20 – 100</v>
      </c>
      <c r="I5492" s="104" t="str">
        <f t="shared" si="598"/>
        <v>Di bawah ambang nilai</v>
      </c>
      <c r="J5492" s="106">
        <f t="shared" si="599"/>
        <v>186085.005492</v>
      </c>
      <c r="K5492" s="105">
        <f t="shared" si="600"/>
        <v>0</v>
      </c>
      <c r="L5492" s="106">
        <f t="shared" si="601"/>
        <v>0</v>
      </c>
    </row>
    <row r="5493" spans="1:12" x14ac:dyDescent="0.3">
      <c r="A5493" s="104" t="s">
        <v>11355</v>
      </c>
      <c r="B5493" s="104" t="s">
        <v>11356</v>
      </c>
      <c r="C5493" s="105">
        <v>1337</v>
      </c>
      <c r="D5493" s="105">
        <v>12127</v>
      </c>
      <c r="E5493" s="106">
        <f t="shared" si="595"/>
        <v>9.0703066566940915</v>
      </c>
      <c r="F5493" s="107">
        <f t="shared" si="596"/>
        <v>84</v>
      </c>
      <c r="G5493" s="107">
        <f>COUNTIF(Data_Eksportir!$H$2:$H$3401,A5493)</f>
        <v>0</v>
      </c>
      <c r="H5493" s="104" t="str">
        <f t="shared" si="597"/>
        <v>5 – 20</v>
      </c>
      <c r="I5493" s="104" t="str">
        <f t="shared" si="598"/>
        <v>Di bawah ambang nilai</v>
      </c>
      <c r="J5493" s="106">
        <f t="shared" si="599"/>
        <v>12127.005493000001</v>
      </c>
      <c r="K5493" s="105">
        <f t="shared" si="600"/>
        <v>0</v>
      </c>
      <c r="L5493" s="106">
        <f t="shared" si="601"/>
        <v>0</v>
      </c>
    </row>
    <row r="5494" spans="1:12" x14ac:dyDescent="0.3">
      <c r="A5494" s="104" t="s">
        <v>11357</v>
      </c>
      <c r="B5494" s="104" t="s">
        <v>11291</v>
      </c>
      <c r="C5494" s="105">
        <v>162</v>
      </c>
      <c r="D5494" s="105">
        <v>4351</v>
      </c>
      <c r="E5494" s="106">
        <f t="shared" si="595"/>
        <v>26.858024691358025</v>
      </c>
      <c r="F5494" s="107">
        <f t="shared" si="596"/>
        <v>84</v>
      </c>
      <c r="G5494" s="107">
        <f>COUNTIF(Data_Eksportir!$H$2:$H$3401,A5494)</f>
        <v>0</v>
      </c>
      <c r="H5494" s="104" t="str">
        <f t="shared" si="597"/>
        <v>20 – 100</v>
      </c>
      <c r="I5494" s="104" t="str">
        <f t="shared" si="598"/>
        <v>Di bawah ambang nilai</v>
      </c>
      <c r="J5494" s="106">
        <f t="shared" si="599"/>
        <v>4351.005494</v>
      </c>
      <c r="K5494" s="105">
        <f t="shared" si="600"/>
        <v>0</v>
      </c>
      <c r="L5494" s="106">
        <f t="shared" si="601"/>
        <v>0</v>
      </c>
    </row>
    <row r="5495" spans="1:12" x14ac:dyDescent="0.3">
      <c r="A5495" s="104" t="s">
        <v>11358</v>
      </c>
      <c r="B5495" s="104" t="s">
        <v>11359</v>
      </c>
      <c r="C5495" s="105">
        <v>866206</v>
      </c>
      <c r="D5495" s="105">
        <v>8372868</v>
      </c>
      <c r="E5495" s="106">
        <f t="shared" si="595"/>
        <v>9.6661394633609099</v>
      </c>
      <c r="F5495" s="107">
        <f t="shared" si="596"/>
        <v>84</v>
      </c>
      <c r="G5495" s="107">
        <f>COUNTIF(Data_Eksportir!$H$2:$H$3401,A5495)</f>
        <v>0</v>
      </c>
      <c r="H5495" s="104" t="str">
        <f t="shared" si="597"/>
        <v>5 – 20</v>
      </c>
      <c r="I5495" s="104" t="str">
        <f t="shared" si="598"/>
        <v>Di bawah ambang nilai</v>
      </c>
      <c r="J5495" s="106">
        <f t="shared" si="599"/>
        <v>8372868.0054949997</v>
      </c>
      <c r="K5495" s="105">
        <f t="shared" si="600"/>
        <v>0</v>
      </c>
      <c r="L5495" s="106">
        <f t="shared" si="601"/>
        <v>0</v>
      </c>
    </row>
    <row r="5496" spans="1:12" x14ac:dyDescent="0.3">
      <c r="A5496" s="104" t="s">
        <v>11360</v>
      </c>
      <c r="B5496" s="104" t="s">
        <v>11361</v>
      </c>
      <c r="C5496" s="105">
        <v>2133</v>
      </c>
      <c r="D5496" s="105">
        <v>27002</v>
      </c>
      <c r="E5496" s="106">
        <f t="shared" si="595"/>
        <v>12.659165494608533</v>
      </c>
      <c r="F5496" s="107">
        <f t="shared" si="596"/>
        <v>84</v>
      </c>
      <c r="G5496" s="107">
        <f>COUNTIF(Data_Eksportir!$H$2:$H$3401,A5496)</f>
        <v>0</v>
      </c>
      <c r="H5496" s="104" t="str">
        <f t="shared" si="597"/>
        <v>5 – 20</v>
      </c>
      <c r="I5496" s="104" t="str">
        <f t="shared" si="598"/>
        <v>Di bawah ambang nilai</v>
      </c>
      <c r="J5496" s="106">
        <f t="shared" si="599"/>
        <v>27002.005496000002</v>
      </c>
      <c r="K5496" s="105">
        <f t="shared" si="600"/>
        <v>0</v>
      </c>
      <c r="L5496" s="106">
        <f t="shared" si="601"/>
        <v>0</v>
      </c>
    </row>
    <row r="5497" spans="1:12" x14ac:dyDescent="0.3">
      <c r="A5497" s="104" t="s">
        <v>11362</v>
      </c>
      <c r="B5497" s="104" t="s">
        <v>11293</v>
      </c>
      <c r="C5497" s="105">
        <v>413</v>
      </c>
      <c r="D5497" s="105">
        <v>84339</v>
      </c>
      <c r="E5497" s="106">
        <f t="shared" si="595"/>
        <v>204.21065375302663</v>
      </c>
      <c r="F5497" s="107">
        <f t="shared" si="596"/>
        <v>84</v>
      </c>
      <c r="G5497" s="107">
        <f>COUNTIF(Data_Eksportir!$H$2:$H$3401,A5497)</f>
        <v>0</v>
      </c>
      <c r="H5497" s="104" t="str">
        <f t="shared" si="597"/>
        <v>100 ke atas</v>
      </c>
      <c r="I5497" s="104" t="str">
        <f t="shared" si="598"/>
        <v>Di bawah ambang nilai</v>
      </c>
      <c r="J5497" s="106">
        <f t="shared" si="599"/>
        <v>84339.005497000006</v>
      </c>
      <c r="K5497" s="105">
        <f t="shared" si="600"/>
        <v>0</v>
      </c>
      <c r="L5497" s="106">
        <f t="shared" si="601"/>
        <v>0</v>
      </c>
    </row>
    <row r="5498" spans="1:12" x14ac:dyDescent="0.3">
      <c r="A5498" s="104" t="s">
        <v>11363</v>
      </c>
      <c r="B5498" s="104" t="s">
        <v>11364</v>
      </c>
      <c r="C5498" s="105">
        <v>264</v>
      </c>
      <c r="D5498" s="105">
        <v>8147</v>
      </c>
      <c r="E5498" s="106">
        <f t="shared" si="595"/>
        <v>30.859848484848484</v>
      </c>
      <c r="F5498" s="107">
        <f t="shared" si="596"/>
        <v>84</v>
      </c>
      <c r="G5498" s="107">
        <f>COUNTIF(Data_Eksportir!$H$2:$H$3401,A5498)</f>
        <v>0</v>
      </c>
      <c r="H5498" s="104" t="str">
        <f t="shared" si="597"/>
        <v>20 – 100</v>
      </c>
      <c r="I5498" s="104" t="str">
        <f t="shared" si="598"/>
        <v>Di bawah ambang nilai</v>
      </c>
      <c r="J5498" s="106">
        <f t="shared" si="599"/>
        <v>8147.0054980000004</v>
      </c>
      <c r="K5498" s="105">
        <f t="shared" si="600"/>
        <v>0</v>
      </c>
      <c r="L5498" s="106">
        <f t="shared" si="601"/>
        <v>0</v>
      </c>
    </row>
    <row r="5499" spans="1:12" x14ac:dyDescent="0.3">
      <c r="A5499" s="104" t="s">
        <v>11365</v>
      </c>
      <c r="B5499" s="104" t="s">
        <v>11295</v>
      </c>
      <c r="C5499" s="105">
        <v>944438</v>
      </c>
      <c r="D5499" s="105">
        <v>12356800</v>
      </c>
      <c r="E5499" s="106">
        <f t="shared" si="595"/>
        <v>13.083759865655553</v>
      </c>
      <c r="F5499" s="107">
        <f t="shared" si="596"/>
        <v>84</v>
      </c>
      <c r="G5499" s="107">
        <f>COUNTIF(Data_Eksportir!$H$2:$H$3401,A5499)</f>
        <v>0</v>
      </c>
      <c r="H5499" s="104" t="str">
        <f t="shared" si="597"/>
        <v>5 – 20</v>
      </c>
      <c r="I5499" s="104" t="str">
        <f t="shared" si="598"/>
        <v>Belum terwakili</v>
      </c>
      <c r="J5499" s="106">
        <f t="shared" si="599"/>
        <v>12356800.005499</v>
      </c>
      <c r="K5499" s="105">
        <f t="shared" si="600"/>
        <v>12356800</v>
      </c>
      <c r="L5499" s="106">
        <f t="shared" si="601"/>
        <v>12356800.005499</v>
      </c>
    </row>
    <row r="5500" spans="1:12" x14ac:dyDescent="0.3">
      <c r="A5500" s="104" t="s">
        <v>11366</v>
      </c>
      <c r="B5500" s="104" t="s">
        <v>11367</v>
      </c>
      <c r="C5500" s="105">
        <v>7912</v>
      </c>
      <c r="D5500" s="105">
        <v>101413</v>
      </c>
      <c r="E5500" s="106">
        <f t="shared" si="595"/>
        <v>12.817618806875632</v>
      </c>
      <c r="F5500" s="107">
        <f t="shared" si="596"/>
        <v>84</v>
      </c>
      <c r="G5500" s="107">
        <f>COUNTIF(Data_Eksportir!$H$2:$H$3401,A5500)</f>
        <v>0</v>
      </c>
      <c r="H5500" s="104" t="str">
        <f t="shared" si="597"/>
        <v>5 – 20</v>
      </c>
      <c r="I5500" s="104" t="str">
        <f t="shared" si="598"/>
        <v>Di bawah ambang nilai</v>
      </c>
      <c r="J5500" s="106">
        <f t="shared" si="599"/>
        <v>101413.0055</v>
      </c>
      <c r="K5500" s="105">
        <f t="shared" si="600"/>
        <v>0</v>
      </c>
      <c r="L5500" s="106">
        <f t="shared" si="601"/>
        <v>0</v>
      </c>
    </row>
    <row r="5501" spans="1:12" x14ac:dyDescent="0.3">
      <c r="A5501" s="104" t="s">
        <v>11368</v>
      </c>
      <c r="B5501" s="104" t="s">
        <v>11369</v>
      </c>
      <c r="C5501" s="105">
        <v>456</v>
      </c>
      <c r="D5501" s="105">
        <v>6864</v>
      </c>
      <c r="E5501" s="106">
        <f t="shared" si="595"/>
        <v>15.052631578947368</v>
      </c>
      <c r="F5501" s="107">
        <f t="shared" si="596"/>
        <v>84</v>
      </c>
      <c r="G5501" s="107">
        <f>COUNTIF(Data_Eksportir!$H$2:$H$3401,A5501)</f>
        <v>0</v>
      </c>
      <c r="H5501" s="104" t="str">
        <f t="shared" si="597"/>
        <v>5 – 20</v>
      </c>
      <c r="I5501" s="104" t="str">
        <f t="shared" si="598"/>
        <v>Di bawah ambang nilai</v>
      </c>
      <c r="J5501" s="106">
        <f t="shared" si="599"/>
        <v>6864.0055009999996</v>
      </c>
      <c r="K5501" s="105">
        <f t="shared" si="600"/>
        <v>0</v>
      </c>
      <c r="L5501" s="106">
        <f t="shared" si="601"/>
        <v>0</v>
      </c>
    </row>
    <row r="5502" spans="1:12" x14ac:dyDescent="0.3">
      <c r="A5502" s="104" t="s">
        <v>11370</v>
      </c>
      <c r="B5502" s="104" t="s">
        <v>11371</v>
      </c>
      <c r="C5502" s="105">
        <v>550</v>
      </c>
      <c r="D5502" s="105">
        <v>97810</v>
      </c>
      <c r="E5502" s="106">
        <f t="shared" si="595"/>
        <v>177.83636363636364</v>
      </c>
      <c r="F5502" s="107">
        <f t="shared" si="596"/>
        <v>84</v>
      </c>
      <c r="G5502" s="107">
        <f>COUNTIF(Data_Eksportir!$H$2:$H$3401,A5502)</f>
        <v>0</v>
      </c>
      <c r="H5502" s="104" t="str">
        <f t="shared" si="597"/>
        <v>100 ke atas</v>
      </c>
      <c r="I5502" s="104" t="str">
        <f t="shared" si="598"/>
        <v>Di bawah ambang nilai</v>
      </c>
      <c r="J5502" s="106">
        <f t="shared" si="599"/>
        <v>97810.005502</v>
      </c>
      <c r="K5502" s="105">
        <f t="shared" si="600"/>
        <v>0</v>
      </c>
      <c r="L5502" s="106">
        <f t="shared" si="601"/>
        <v>0</v>
      </c>
    </row>
    <row r="5503" spans="1:12" x14ac:dyDescent="0.3">
      <c r="A5503" s="104" t="s">
        <v>11372</v>
      </c>
      <c r="B5503" s="104" t="s">
        <v>11373</v>
      </c>
      <c r="C5503" s="105">
        <v>11500</v>
      </c>
      <c r="D5503" s="105">
        <v>411500</v>
      </c>
      <c r="E5503" s="106">
        <f t="shared" si="595"/>
        <v>35.782608695652172</v>
      </c>
      <c r="F5503" s="107">
        <f t="shared" si="596"/>
        <v>84</v>
      </c>
      <c r="G5503" s="107">
        <f>COUNTIF(Data_Eksportir!$H$2:$H$3401,A5503)</f>
        <v>0</v>
      </c>
      <c r="H5503" s="104" t="str">
        <f t="shared" si="597"/>
        <v>20 – 100</v>
      </c>
      <c r="I5503" s="104" t="str">
        <f t="shared" si="598"/>
        <v>Di bawah ambang nilai</v>
      </c>
      <c r="J5503" s="106">
        <f t="shared" si="599"/>
        <v>411500.00550299999</v>
      </c>
      <c r="K5503" s="105">
        <f t="shared" si="600"/>
        <v>0</v>
      </c>
      <c r="L5503" s="106">
        <f t="shared" si="601"/>
        <v>0</v>
      </c>
    </row>
    <row r="5504" spans="1:12" x14ac:dyDescent="0.3">
      <c r="A5504" s="104" t="s">
        <v>11374</v>
      </c>
      <c r="B5504" s="104" t="s">
        <v>11375</v>
      </c>
      <c r="C5504" s="105"/>
      <c r="D5504" s="105">
        <v>348</v>
      </c>
      <c r="E5504" s="106" t="str">
        <f t="shared" si="595"/>
        <v/>
      </c>
      <c r="F5504" s="107">
        <f t="shared" si="596"/>
        <v>84</v>
      </c>
      <c r="G5504" s="107">
        <f>COUNTIF(Data_Eksportir!$H$2:$H$3401,A5504)</f>
        <v>0</v>
      </c>
      <c r="H5504" s="104" t="str">
        <f t="shared" si="597"/>
        <v>Tanpa data berat</v>
      </c>
      <c r="I5504" s="104" t="str">
        <f t="shared" si="598"/>
        <v>Di bawah ambang nilai</v>
      </c>
      <c r="J5504" s="106">
        <f t="shared" si="599"/>
        <v>348.00550399999997</v>
      </c>
      <c r="K5504" s="105">
        <f t="shared" si="600"/>
        <v>0</v>
      </c>
      <c r="L5504" s="106">
        <f t="shared" si="601"/>
        <v>0</v>
      </c>
    </row>
    <row r="5505" spans="1:12" x14ac:dyDescent="0.3">
      <c r="A5505" s="104" t="s">
        <v>11376</v>
      </c>
      <c r="B5505" s="104" t="s">
        <v>11377</v>
      </c>
      <c r="C5505" s="105">
        <v>1708</v>
      </c>
      <c r="D5505" s="105">
        <v>152500</v>
      </c>
      <c r="E5505" s="106">
        <f t="shared" si="595"/>
        <v>89.285714285714292</v>
      </c>
      <c r="F5505" s="107">
        <f t="shared" si="596"/>
        <v>84</v>
      </c>
      <c r="G5505" s="107">
        <f>COUNTIF(Data_Eksportir!$H$2:$H$3401,A5505)</f>
        <v>0</v>
      </c>
      <c r="H5505" s="104" t="str">
        <f t="shared" si="597"/>
        <v>20 – 100</v>
      </c>
      <c r="I5505" s="104" t="str">
        <f t="shared" si="598"/>
        <v>Di bawah ambang nilai</v>
      </c>
      <c r="J5505" s="106">
        <f t="shared" si="599"/>
        <v>152500.00550500001</v>
      </c>
      <c r="K5505" s="105">
        <f t="shared" si="600"/>
        <v>0</v>
      </c>
      <c r="L5505" s="106">
        <f t="shared" si="601"/>
        <v>0</v>
      </c>
    </row>
    <row r="5506" spans="1:12" x14ac:dyDescent="0.3">
      <c r="A5506" s="104" t="s">
        <v>11378</v>
      </c>
      <c r="B5506" s="104" t="s">
        <v>11379</v>
      </c>
      <c r="C5506" s="105">
        <v>6345</v>
      </c>
      <c r="D5506" s="105">
        <v>969165</v>
      </c>
      <c r="E5506" s="106">
        <f t="shared" ref="E5506:E5569" si="602">IF(AND(ISNUMBER(C5506),C5506&gt;0),D5506/C5506,"")</f>
        <v>152.74468085106383</v>
      </c>
      <c r="F5506" s="107">
        <f t="shared" ref="F5506:F5569" si="603">VALUE(LEFT(A5506,2))</f>
        <v>84</v>
      </c>
      <c r="G5506" s="107">
        <f>COUNTIF(Data_Eksportir!$H$2:$H$3401,A5506)</f>
        <v>0</v>
      </c>
      <c r="H5506" s="104" t="str">
        <f t="shared" ref="H5506:H5569" si="604">IF(E5506="","Tanpa data berat",IF(E5506&lt;1,"Di bawah 1",IF(E5506&lt;5,"1 – 5",IF(E5506&lt;20,"5 – 20",IF(E5506&lt;100,"20 – 100","100 ke atas")))))</f>
        <v>100 ke atas</v>
      </c>
      <c r="I5506" s="104" t="str">
        <f t="shared" ref="I5506:I5569" si="605">IF(D5506&lt;p_nilai_besar,"Di bawah ambang nilai",IF(G5506=0,"Belum terwakili",IF(G5506&lt;=p_listing_rendah,"Keterwakilan rendah","Terwakili")))</f>
        <v>Di bawah ambang nilai</v>
      </c>
      <c r="J5506" s="106">
        <f t="shared" ref="J5506:J5569" si="606">D5506+ROW()/10^6</f>
        <v>969165.00550600002</v>
      </c>
      <c r="K5506" s="105">
        <f t="shared" ref="K5506:K5569" si="607">IF(D5506&gt;=p_nilai_besar,D5506/(1+G5506),0)</f>
        <v>0</v>
      </c>
      <c r="L5506" s="106">
        <f t="shared" ref="L5506:L5569" si="608">IF(K5506&gt;0,K5506+ROW()/10^6,0)</f>
        <v>0</v>
      </c>
    </row>
    <row r="5507" spans="1:12" x14ac:dyDescent="0.3">
      <c r="A5507" s="104" t="s">
        <v>11380</v>
      </c>
      <c r="B5507" s="104" t="s">
        <v>11381</v>
      </c>
      <c r="C5507" s="105">
        <v>44309</v>
      </c>
      <c r="D5507" s="105">
        <v>9713436</v>
      </c>
      <c r="E5507" s="106">
        <f t="shared" si="602"/>
        <v>219.22038412060755</v>
      </c>
      <c r="F5507" s="107">
        <f t="shared" si="603"/>
        <v>84</v>
      </c>
      <c r="G5507" s="107">
        <f>COUNTIF(Data_Eksportir!$H$2:$H$3401,A5507)</f>
        <v>0</v>
      </c>
      <c r="H5507" s="104" t="str">
        <f t="shared" si="604"/>
        <v>100 ke atas</v>
      </c>
      <c r="I5507" s="104" t="str">
        <f t="shared" si="605"/>
        <v>Di bawah ambang nilai</v>
      </c>
      <c r="J5507" s="106">
        <f t="shared" si="606"/>
        <v>9713436.0055069998</v>
      </c>
      <c r="K5507" s="105">
        <f t="shared" si="607"/>
        <v>0</v>
      </c>
      <c r="L5507" s="106">
        <f t="shared" si="608"/>
        <v>0</v>
      </c>
    </row>
    <row r="5508" spans="1:12" x14ac:dyDescent="0.3">
      <c r="A5508" s="104" t="s">
        <v>11382</v>
      </c>
      <c r="B5508" s="104" t="s">
        <v>11383</v>
      </c>
      <c r="C5508" s="105">
        <v>48182</v>
      </c>
      <c r="D5508" s="105">
        <v>17307005</v>
      </c>
      <c r="E5508" s="106">
        <f t="shared" si="602"/>
        <v>359.20063509194307</v>
      </c>
      <c r="F5508" s="107">
        <f t="shared" si="603"/>
        <v>84</v>
      </c>
      <c r="G5508" s="107">
        <f>COUNTIF(Data_Eksportir!$H$2:$H$3401,A5508)</f>
        <v>0</v>
      </c>
      <c r="H5508" s="104" t="str">
        <f t="shared" si="604"/>
        <v>100 ke atas</v>
      </c>
      <c r="I5508" s="104" t="str">
        <f t="shared" si="605"/>
        <v>Belum terwakili</v>
      </c>
      <c r="J5508" s="106">
        <f t="shared" si="606"/>
        <v>17307005.005507998</v>
      </c>
      <c r="K5508" s="105">
        <f t="shared" si="607"/>
        <v>17307005</v>
      </c>
      <c r="L5508" s="106">
        <f t="shared" si="608"/>
        <v>17307005.005507998</v>
      </c>
    </row>
    <row r="5509" spans="1:12" x14ac:dyDescent="0.3">
      <c r="A5509" s="104" t="s">
        <v>11384</v>
      </c>
      <c r="B5509" s="104" t="s">
        <v>11385</v>
      </c>
      <c r="C5509" s="105">
        <v>229349</v>
      </c>
      <c r="D5509" s="105">
        <v>19739370</v>
      </c>
      <c r="E5509" s="106">
        <f t="shared" si="602"/>
        <v>86.066954728383379</v>
      </c>
      <c r="F5509" s="107">
        <f t="shared" si="603"/>
        <v>84</v>
      </c>
      <c r="G5509" s="107">
        <f>COUNTIF(Data_Eksportir!$H$2:$H$3401,A5509)</f>
        <v>0</v>
      </c>
      <c r="H5509" s="104" t="str">
        <f t="shared" si="604"/>
        <v>20 – 100</v>
      </c>
      <c r="I5509" s="104" t="str">
        <f t="shared" si="605"/>
        <v>Belum terwakili</v>
      </c>
      <c r="J5509" s="106">
        <f t="shared" si="606"/>
        <v>19739370.005509</v>
      </c>
      <c r="K5509" s="105">
        <f t="shared" si="607"/>
        <v>19739370</v>
      </c>
      <c r="L5509" s="106">
        <f t="shared" si="608"/>
        <v>19739370.005509</v>
      </c>
    </row>
    <row r="5510" spans="1:12" x14ac:dyDescent="0.3">
      <c r="A5510" s="104" t="s">
        <v>11386</v>
      </c>
      <c r="B5510" s="104" t="s">
        <v>11387</v>
      </c>
      <c r="C5510" s="105">
        <v>954</v>
      </c>
      <c r="D5510" s="105">
        <v>12324</v>
      </c>
      <c r="E5510" s="106">
        <f t="shared" si="602"/>
        <v>12.918238993710691</v>
      </c>
      <c r="F5510" s="107">
        <f t="shared" si="603"/>
        <v>84</v>
      </c>
      <c r="G5510" s="107">
        <f>COUNTIF(Data_Eksportir!$H$2:$H$3401,A5510)</f>
        <v>0</v>
      </c>
      <c r="H5510" s="104" t="str">
        <f t="shared" si="604"/>
        <v>5 – 20</v>
      </c>
      <c r="I5510" s="104" t="str">
        <f t="shared" si="605"/>
        <v>Di bawah ambang nilai</v>
      </c>
      <c r="J5510" s="106">
        <f t="shared" si="606"/>
        <v>12324.005510000001</v>
      </c>
      <c r="K5510" s="105">
        <f t="shared" si="607"/>
        <v>0</v>
      </c>
      <c r="L5510" s="106">
        <f t="shared" si="608"/>
        <v>0</v>
      </c>
    </row>
    <row r="5511" spans="1:12" x14ac:dyDescent="0.3">
      <c r="A5511" s="104" t="s">
        <v>11388</v>
      </c>
      <c r="B5511" s="104" t="s">
        <v>11389</v>
      </c>
      <c r="C5511" s="105">
        <v>820360</v>
      </c>
      <c r="D5511" s="105">
        <v>48586854</v>
      </c>
      <c r="E5511" s="106">
        <f t="shared" si="602"/>
        <v>59.226259203276612</v>
      </c>
      <c r="F5511" s="107">
        <f t="shared" si="603"/>
        <v>84</v>
      </c>
      <c r="G5511" s="107">
        <f>COUNTIF(Data_Eksportir!$H$2:$H$3401,A5511)</f>
        <v>0</v>
      </c>
      <c r="H5511" s="104" t="str">
        <f t="shared" si="604"/>
        <v>20 – 100</v>
      </c>
      <c r="I5511" s="104" t="str">
        <f t="shared" si="605"/>
        <v>Belum terwakili</v>
      </c>
      <c r="J5511" s="106">
        <f t="shared" si="606"/>
        <v>48586854.005511001</v>
      </c>
      <c r="K5511" s="105">
        <f t="shared" si="607"/>
        <v>48586854</v>
      </c>
      <c r="L5511" s="106">
        <f t="shared" si="608"/>
        <v>48586854.005511001</v>
      </c>
    </row>
    <row r="5512" spans="1:12" x14ac:dyDescent="0.3">
      <c r="A5512" s="104" t="s">
        <v>11390</v>
      </c>
      <c r="B5512" s="104" t="s">
        <v>11391</v>
      </c>
      <c r="C5512" s="105">
        <v>121239</v>
      </c>
      <c r="D5512" s="105">
        <v>3368177</v>
      </c>
      <c r="E5512" s="106">
        <f t="shared" si="602"/>
        <v>27.781299746781151</v>
      </c>
      <c r="F5512" s="107">
        <f t="shared" si="603"/>
        <v>84</v>
      </c>
      <c r="G5512" s="107">
        <f>COUNTIF(Data_Eksportir!$H$2:$H$3401,A5512)</f>
        <v>0</v>
      </c>
      <c r="H5512" s="104" t="str">
        <f t="shared" si="604"/>
        <v>20 – 100</v>
      </c>
      <c r="I5512" s="104" t="str">
        <f t="shared" si="605"/>
        <v>Di bawah ambang nilai</v>
      </c>
      <c r="J5512" s="106">
        <f t="shared" si="606"/>
        <v>3368177.0055120001</v>
      </c>
      <c r="K5512" s="105">
        <f t="shared" si="607"/>
        <v>0</v>
      </c>
      <c r="L5512" s="106">
        <f t="shared" si="608"/>
        <v>0</v>
      </c>
    </row>
    <row r="5513" spans="1:12" x14ac:dyDescent="0.3">
      <c r="A5513" s="104" t="s">
        <v>11392</v>
      </c>
      <c r="B5513" s="104" t="s">
        <v>11393</v>
      </c>
      <c r="C5513" s="105">
        <v>11502</v>
      </c>
      <c r="D5513" s="105">
        <v>279815</v>
      </c>
      <c r="E5513" s="106">
        <f t="shared" si="602"/>
        <v>24.327508259433142</v>
      </c>
      <c r="F5513" s="107">
        <f t="shared" si="603"/>
        <v>84</v>
      </c>
      <c r="G5513" s="107">
        <f>COUNTIF(Data_Eksportir!$H$2:$H$3401,A5513)</f>
        <v>0</v>
      </c>
      <c r="H5513" s="104" t="str">
        <f t="shared" si="604"/>
        <v>20 – 100</v>
      </c>
      <c r="I5513" s="104" t="str">
        <f t="shared" si="605"/>
        <v>Di bawah ambang nilai</v>
      </c>
      <c r="J5513" s="106">
        <f t="shared" si="606"/>
        <v>279815.00551300001</v>
      </c>
      <c r="K5513" s="105">
        <f t="shared" si="607"/>
        <v>0</v>
      </c>
      <c r="L5513" s="106">
        <f t="shared" si="608"/>
        <v>0</v>
      </c>
    </row>
    <row r="5514" spans="1:12" x14ac:dyDescent="0.3">
      <c r="A5514" s="104" t="s">
        <v>11394</v>
      </c>
      <c r="B5514" s="104" t="s">
        <v>11395</v>
      </c>
      <c r="C5514" s="105">
        <v>10901</v>
      </c>
      <c r="D5514" s="105">
        <v>162555</v>
      </c>
      <c r="E5514" s="106">
        <f t="shared" si="602"/>
        <v>14.911934684891294</v>
      </c>
      <c r="F5514" s="107">
        <f t="shared" si="603"/>
        <v>84</v>
      </c>
      <c r="G5514" s="107">
        <f>COUNTIF(Data_Eksportir!$H$2:$H$3401,A5514)</f>
        <v>0</v>
      </c>
      <c r="H5514" s="104" t="str">
        <f t="shared" si="604"/>
        <v>5 – 20</v>
      </c>
      <c r="I5514" s="104" t="str">
        <f t="shared" si="605"/>
        <v>Di bawah ambang nilai</v>
      </c>
      <c r="J5514" s="106">
        <f t="shared" si="606"/>
        <v>162555.00551399999</v>
      </c>
      <c r="K5514" s="105">
        <f t="shared" si="607"/>
        <v>0</v>
      </c>
      <c r="L5514" s="106">
        <f t="shared" si="608"/>
        <v>0</v>
      </c>
    </row>
    <row r="5515" spans="1:12" x14ac:dyDescent="0.3">
      <c r="A5515" s="104" t="s">
        <v>11396</v>
      </c>
      <c r="B5515" s="104" t="s">
        <v>11397</v>
      </c>
      <c r="C5515" s="105">
        <v>22290</v>
      </c>
      <c r="D5515" s="105">
        <v>57448</v>
      </c>
      <c r="E5515" s="106">
        <f t="shared" si="602"/>
        <v>2.5772992373261552</v>
      </c>
      <c r="F5515" s="107">
        <f t="shared" si="603"/>
        <v>84</v>
      </c>
      <c r="G5515" s="107">
        <f>COUNTIF(Data_Eksportir!$H$2:$H$3401,A5515)</f>
        <v>0</v>
      </c>
      <c r="H5515" s="104" t="str">
        <f t="shared" si="604"/>
        <v>1 – 5</v>
      </c>
      <c r="I5515" s="104" t="str">
        <f t="shared" si="605"/>
        <v>Di bawah ambang nilai</v>
      </c>
      <c r="J5515" s="106">
        <f t="shared" si="606"/>
        <v>57448.005514999997</v>
      </c>
      <c r="K5515" s="105">
        <f t="shared" si="607"/>
        <v>0</v>
      </c>
      <c r="L5515" s="106">
        <f t="shared" si="608"/>
        <v>0</v>
      </c>
    </row>
    <row r="5516" spans="1:12" x14ac:dyDescent="0.3">
      <c r="A5516" s="104" t="s">
        <v>11398</v>
      </c>
      <c r="B5516" s="104" t="s">
        <v>11399</v>
      </c>
      <c r="C5516" s="105">
        <v>17</v>
      </c>
      <c r="D5516" s="105">
        <v>506</v>
      </c>
      <c r="E5516" s="106">
        <f t="shared" si="602"/>
        <v>29.764705882352942</v>
      </c>
      <c r="F5516" s="107">
        <f t="shared" si="603"/>
        <v>84</v>
      </c>
      <c r="G5516" s="107">
        <f>COUNTIF(Data_Eksportir!$H$2:$H$3401,A5516)</f>
        <v>0</v>
      </c>
      <c r="H5516" s="104" t="str">
        <f t="shared" si="604"/>
        <v>20 – 100</v>
      </c>
      <c r="I5516" s="104" t="str">
        <f t="shared" si="605"/>
        <v>Di bawah ambang nilai</v>
      </c>
      <c r="J5516" s="106">
        <f t="shared" si="606"/>
        <v>506.005516</v>
      </c>
      <c r="K5516" s="105">
        <f t="shared" si="607"/>
        <v>0</v>
      </c>
      <c r="L5516" s="106">
        <f t="shared" si="608"/>
        <v>0</v>
      </c>
    </row>
    <row r="5517" spans="1:12" x14ac:dyDescent="0.3">
      <c r="A5517" s="104" t="s">
        <v>11400</v>
      </c>
      <c r="B5517" s="104" t="s">
        <v>11401</v>
      </c>
      <c r="C5517" s="105">
        <v>51750</v>
      </c>
      <c r="D5517" s="105">
        <v>1402469</v>
      </c>
      <c r="E5517" s="106">
        <f t="shared" si="602"/>
        <v>27.100850241545892</v>
      </c>
      <c r="F5517" s="107">
        <f t="shared" si="603"/>
        <v>84</v>
      </c>
      <c r="G5517" s="107">
        <f>COUNTIF(Data_Eksportir!$H$2:$H$3401,A5517)</f>
        <v>0</v>
      </c>
      <c r="H5517" s="104" t="str">
        <f t="shared" si="604"/>
        <v>20 – 100</v>
      </c>
      <c r="I5517" s="104" t="str">
        <f t="shared" si="605"/>
        <v>Di bawah ambang nilai</v>
      </c>
      <c r="J5517" s="106">
        <f t="shared" si="606"/>
        <v>1402469.0055170001</v>
      </c>
      <c r="K5517" s="105">
        <f t="shared" si="607"/>
        <v>0</v>
      </c>
      <c r="L5517" s="106">
        <f t="shared" si="608"/>
        <v>0</v>
      </c>
    </row>
    <row r="5518" spans="1:12" x14ac:dyDescent="0.3">
      <c r="A5518" s="104" t="s">
        <v>11402</v>
      </c>
      <c r="B5518" s="104" t="s">
        <v>11403</v>
      </c>
      <c r="C5518" s="105">
        <v>277153</v>
      </c>
      <c r="D5518" s="105">
        <v>10403611</v>
      </c>
      <c r="E5518" s="106">
        <f t="shared" si="602"/>
        <v>37.537428784822822</v>
      </c>
      <c r="F5518" s="107">
        <f t="shared" si="603"/>
        <v>84</v>
      </c>
      <c r="G5518" s="107">
        <f>COUNTIF(Data_Eksportir!$H$2:$H$3401,A5518)</f>
        <v>0</v>
      </c>
      <c r="H5518" s="104" t="str">
        <f t="shared" si="604"/>
        <v>20 – 100</v>
      </c>
      <c r="I5518" s="104" t="str">
        <f t="shared" si="605"/>
        <v>Belum terwakili</v>
      </c>
      <c r="J5518" s="106">
        <f t="shared" si="606"/>
        <v>10403611.005518001</v>
      </c>
      <c r="K5518" s="105">
        <f t="shared" si="607"/>
        <v>10403611</v>
      </c>
      <c r="L5518" s="106">
        <f t="shared" si="608"/>
        <v>10403611.005518001</v>
      </c>
    </row>
    <row r="5519" spans="1:12" x14ac:dyDescent="0.3">
      <c r="A5519" s="104" t="s">
        <v>11404</v>
      </c>
      <c r="B5519" s="104" t="s">
        <v>11405</v>
      </c>
      <c r="C5519" s="105">
        <v>8113</v>
      </c>
      <c r="D5519" s="105">
        <v>348928</v>
      </c>
      <c r="E5519" s="106">
        <f t="shared" si="602"/>
        <v>43.008504868729197</v>
      </c>
      <c r="F5519" s="107">
        <f t="shared" si="603"/>
        <v>84</v>
      </c>
      <c r="G5519" s="107">
        <f>COUNTIF(Data_Eksportir!$H$2:$H$3401,A5519)</f>
        <v>0</v>
      </c>
      <c r="H5519" s="104" t="str">
        <f t="shared" si="604"/>
        <v>20 – 100</v>
      </c>
      <c r="I5519" s="104" t="str">
        <f t="shared" si="605"/>
        <v>Di bawah ambang nilai</v>
      </c>
      <c r="J5519" s="106">
        <f t="shared" si="606"/>
        <v>348928.005519</v>
      </c>
      <c r="K5519" s="105">
        <f t="shared" si="607"/>
        <v>0</v>
      </c>
      <c r="L5519" s="106">
        <f t="shared" si="608"/>
        <v>0</v>
      </c>
    </row>
    <row r="5520" spans="1:12" x14ac:dyDescent="0.3">
      <c r="A5520" s="104" t="s">
        <v>11406</v>
      </c>
      <c r="B5520" s="104" t="s">
        <v>11407</v>
      </c>
      <c r="C5520" s="105">
        <v>30750</v>
      </c>
      <c r="D5520" s="105">
        <v>297647</v>
      </c>
      <c r="E5520" s="106">
        <f t="shared" si="602"/>
        <v>9.6795772357723582</v>
      </c>
      <c r="F5520" s="107">
        <f t="shared" si="603"/>
        <v>84</v>
      </c>
      <c r="G5520" s="107">
        <f>COUNTIF(Data_Eksportir!$H$2:$H$3401,A5520)</f>
        <v>0</v>
      </c>
      <c r="H5520" s="104" t="str">
        <f t="shared" si="604"/>
        <v>5 – 20</v>
      </c>
      <c r="I5520" s="104" t="str">
        <f t="shared" si="605"/>
        <v>Di bawah ambang nilai</v>
      </c>
      <c r="J5520" s="106">
        <f t="shared" si="606"/>
        <v>297647.00552000001</v>
      </c>
      <c r="K5520" s="105">
        <f t="shared" si="607"/>
        <v>0</v>
      </c>
      <c r="L5520" s="106">
        <f t="shared" si="608"/>
        <v>0</v>
      </c>
    </row>
    <row r="5521" spans="1:12" x14ac:dyDescent="0.3">
      <c r="A5521" s="104" t="s">
        <v>11408</v>
      </c>
      <c r="B5521" s="104" t="s">
        <v>11409</v>
      </c>
      <c r="C5521" s="105">
        <v>1409</v>
      </c>
      <c r="D5521" s="105">
        <v>72665</v>
      </c>
      <c r="E5521" s="106">
        <f t="shared" si="602"/>
        <v>51.572036905606815</v>
      </c>
      <c r="F5521" s="107">
        <f t="shared" si="603"/>
        <v>84</v>
      </c>
      <c r="G5521" s="107">
        <f>COUNTIF(Data_Eksportir!$H$2:$H$3401,A5521)</f>
        <v>0</v>
      </c>
      <c r="H5521" s="104" t="str">
        <f t="shared" si="604"/>
        <v>20 – 100</v>
      </c>
      <c r="I5521" s="104" t="str">
        <f t="shared" si="605"/>
        <v>Di bawah ambang nilai</v>
      </c>
      <c r="J5521" s="106">
        <f t="shared" si="606"/>
        <v>72665.005520999999</v>
      </c>
      <c r="K5521" s="105">
        <f t="shared" si="607"/>
        <v>0</v>
      </c>
      <c r="L5521" s="106">
        <f t="shared" si="608"/>
        <v>0</v>
      </c>
    </row>
    <row r="5522" spans="1:12" x14ac:dyDescent="0.3">
      <c r="A5522" s="104" t="s">
        <v>11410</v>
      </c>
      <c r="B5522" s="104" t="s">
        <v>11411</v>
      </c>
      <c r="C5522" s="105">
        <v>152581</v>
      </c>
      <c r="D5522" s="105">
        <v>1192476</v>
      </c>
      <c r="E5522" s="106">
        <f t="shared" si="602"/>
        <v>7.8153636429175322</v>
      </c>
      <c r="F5522" s="107">
        <f t="shared" si="603"/>
        <v>84</v>
      </c>
      <c r="G5522" s="107">
        <f>COUNTIF(Data_Eksportir!$H$2:$H$3401,A5522)</f>
        <v>0</v>
      </c>
      <c r="H5522" s="104" t="str">
        <f t="shared" si="604"/>
        <v>5 – 20</v>
      </c>
      <c r="I5522" s="104" t="str">
        <f t="shared" si="605"/>
        <v>Di bawah ambang nilai</v>
      </c>
      <c r="J5522" s="106">
        <f t="shared" si="606"/>
        <v>1192476.0055219999</v>
      </c>
      <c r="K5522" s="105">
        <f t="shared" si="607"/>
        <v>0</v>
      </c>
      <c r="L5522" s="106">
        <f t="shared" si="608"/>
        <v>0</v>
      </c>
    </row>
    <row r="5523" spans="1:12" x14ac:dyDescent="0.3">
      <c r="A5523" s="104" t="s">
        <v>11412</v>
      </c>
      <c r="B5523" s="104" t="s">
        <v>11413</v>
      </c>
      <c r="C5523" s="105">
        <v>515</v>
      </c>
      <c r="D5523" s="105">
        <v>1228</v>
      </c>
      <c r="E5523" s="106">
        <f t="shared" si="602"/>
        <v>2.3844660194174758</v>
      </c>
      <c r="F5523" s="107">
        <f t="shared" si="603"/>
        <v>84</v>
      </c>
      <c r="G5523" s="107">
        <f>COUNTIF(Data_Eksportir!$H$2:$H$3401,A5523)</f>
        <v>0</v>
      </c>
      <c r="H5523" s="104" t="str">
        <f t="shared" si="604"/>
        <v>1 – 5</v>
      </c>
      <c r="I5523" s="104" t="str">
        <f t="shared" si="605"/>
        <v>Di bawah ambang nilai</v>
      </c>
      <c r="J5523" s="106">
        <f t="shared" si="606"/>
        <v>1228.005523</v>
      </c>
      <c r="K5523" s="105">
        <f t="shared" si="607"/>
        <v>0</v>
      </c>
      <c r="L5523" s="106">
        <f t="shared" si="608"/>
        <v>0</v>
      </c>
    </row>
    <row r="5524" spans="1:12" x14ac:dyDescent="0.3">
      <c r="A5524" s="104" t="s">
        <v>11414</v>
      </c>
      <c r="B5524" s="104" t="s">
        <v>11415</v>
      </c>
      <c r="C5524" s="105">
        <v>71460</v>
      </c>
      <c r="D5524" s="105">
        <v>344455</v>
      </c>
      <c r="E5524" s="106">
        <f t="shared" si="602"/>
        <v>4.8202490904002238</v>
      </c>
      <c r="F5524" s="107">
        <f t="shared" si="603"/>
        <v>84</v>
      </c>
      <c r="G5524" s="107">
        <f>COUNTIF(Data_Eksportir!$H$2:$H$3401,A5524)</f>
        <v>0</v>
      </c>
      <c r="H5524" s="104" t="str">
        <f t="shared" si="604"/>
        <v>1 – 5</v>
      </c>
      <c r="I5524" s="104" t="str">
        <f t="shared" si="605"/>
        <v>Di bawah ambang nilai</v>
      </c>
      <c r="J5524" s="106">
        <f t="shared" si="606"/>
        <v>344455.00552399998</v>
      </c>
      <c r="K5524" s="105">
        <f t="shared" si="607"/>
        <v>0</v>
      </c>
      <c r="L5524" s="106">
        <f t="shared" si="608"/>
        <v>0</v>
      </c>
    </row>
    <row r="5525" spans="1:12" x14ac:dyDescent="0.3">
      <c r="A5525" s="104" t="s">
        <v>11416</v>
      </c>
      <c r="B5525" s="104" t="s">
        <v>11417</v>
      </c>
      <c r="C5525" s="105">
        <v>65883</v>
      </c>
      <c r="D5525" s="105">
        <v>3737623</v>
      </c>
      <c r="E5525" s="106">
        <f t="shared" si="602"/>
        <v>56.731220496941546</v>
      </c>
      <c r="F5525" s="107">
        <f t="shared" si="603"/>
        <v>84</v>
      </c>
      <c r="G5525" s="107">
        <f>COUNTIF(Data_Eksportir!$H$2:$H$3401,A5525)</f>
        <v>0</v>
      </c>
      <c r="H5525" s="104" t="str">
        <f t="shared" si="604"/>
        <v>20 – 100</v>
      </c>
      <c r="I5525" s="104" t="str">
        <f t="shared" si="605"/>
        <v>Di bawah ambang nilai</v>
      </c>
      <c r="J5525" s="106">
        <f t="shared" si="606"/>
        <v>3737623.0055249999</v>
      </c>
      <c r="K5525" s="105">
        <f t="shared" si="607"/>
        <v>0</v>
      </c>
      <c r="L5525" s="106">
        <f t="shared" si="608"/>
        <v>0</v>
      </c>
    </row>
    <row r="5526" spans="1:12" x14ac:dyDescent="0.3">
      <c r="A5526" s="104" t="s">
        <v>11418</v>
      </c>
      <c r="B5526" s="104" t="s">
        <v>11419</v>
      </c>
      <c r="C5526" s="105">
        <v>7680</v>
      </c>
      <c r="D5526" s="105">
        <v>325839</v>
      </c>
      <c r="E5526" s="106">
        <f t="shared" si="602"/>
        <v>42.426953124999997</v>
      </c>
      <c r="F5526" s="107">
        <f t="shared" si="603"/>
        <v>84</v>
      </c>
      <c r="G5526" s="107">
        <f>COUNTIF(Data_Eksportir!$H$2:$H$3401,A5526)</f>
        <v>0</v>
      </c>
      <c r="H5526" s="104" t="str">
        <f t="shared" si="604"/>
        <v>20 – 100</v>
      </c>
      <c r="I5526" s="104" t="str">
        <f t="shared" si="605"/>
        <v>Di bawah ambang nilai</v>
      </c>
      <c r="J5526" s="106">
        <f t="shared" si="606"/>
        <v>325839.00552599999</v>
      </c>
      <c r="K5526" s="105">
        <f t="shared" si="607"/>
        <v>0</v>
      </c>
      <c r="L5526" s="106">
        <f t="shared" si="608"/>
        <v>0</v>
      </c>
    </row>
    <row r="5527" spans="1:12" x14ac:dyDescent="0.3">
      <c r="A5527" s="104" t="s">
        <v>11420</v>
      </c>
      <c r="B5527" s="104" t="s">
        <v>11421</v>
      </c>
      <c r="C5527" s="105">
        <v>135476</v>
      </c>
      <c r="D5527" s="105">
        <v>1760241</v>
      </c>
      <c r="E5527" s="106">
        <f t="shared" si="602"/>
        <v>12.993009831999764</v>
      </c>
      <c r="F5527" s="107">
        <f t="shared" si="603"/>
        <v>84</v>
      </c>
      <c r="G5527" s="107">
        <f>COUNTIF(Data_Eksportir!$H$2:$H$3401,A5527)</f>
        <v>0</v>
      </c>
      <c r="H5527" s="104" t="str">
        <f t="shared" si="604"/>
        <v>5 – 20</v>
      </c>
      <c r="I5527" s="104" t="str">
        <f t="shared" si="605"/>
        <v>Di bawah ambang nilai</v>
      </c>
      <c r="J5527" s="106">
        <f t="shared" si="606"/>
        <v>1760241.0055269999</v>
      </c>
      <c r="K5527" s="105">
        <f t="shared" si="607"/>
        <v>0</v>
      </c>
      <c r="L5527" s="106">
        <f t="shared" si="608"/>
        <v>0</v>
      </c>
    </row>
    <row r="5528" spans="1:12" x14ac:dyDescent="0.3">
      <c r="A5528" s="104" t="s">
        <v>11422</v>
      </c>
      <c r="B5528" s="104" t="s">
        <v>11423</v>
      </c>
      <c r="C5528" s="105">
        <v>31775</v>
      </c>
      <c r="D5528" s="105">
        <v>144212</v>
      </c>
      <c r="E5528" s="106">
        <f t="shared" si="602"/>
        <v>4.5385365853658532</v>
      </c>
      <c r="F5528" s="107">
        <f t="shared" si="603"/>
        <v>84</v>
      </c>
      <c r="G5528" s="107">
        <f>COUNTIF(Data_Eksportir!$H$2:$H$3401,A5528)</f>
        <v>0</v>
      </c>
      <c r="H5528" s="104" t="str">
        <f t="shared" si="604"/>
        <v>1 – 5</v>
      </c>
      <c r="I5528" s="104" t="str">
        <f t="shared" si="605"/>
        <v>Di bawah ambang nilai</v>
      </c>
      <c r="J5528" s="106">
        <f t="shared" si="606"/>
        <v>144212.00552800001</v>
      </c>
      <c r="K5528" s="105">
        <f t="shared" si="607"/>
        <v>0</v>
      </c>
      <c r="L5528" s="106">
        <f t="shared" si="608"/>
        <v>0</v>
      </c>
    </row>
    <row r="5529" spans="1:12" x14ac:dyDescent="0.3">
      <c r="A5529" s="104" t="s">
        <v>11424</v>
      </c>
      <c r="B5529" s="104" t="s">
        <v>11425</v>
      </c>
      <c r="C5529" s="105">
        <v>749947</v>
      </c>
      <c r="D5529" s="105">
        <v>15778399</v>
      </c>
      <c r="E5529" s="106">
        <f t="shared" si="602"/>
        <v>21.039352114216072</v>
      </c>
      <c r="F5529" s="107">
        <f t="shared" si="603"/>
        <v>84</v>
      </c>
      <c r="G5529" s="107">
        <f>COUNTIF(Data_Eksportir!$H$2:$H$3401,A5529)</f>
        <v>0</v>
      </c>
      <c r="H5529" s="104" t="str">
        <f t="shared" si="604"/>
        <v>20 – 100</v>
      </c>
      <c r="I5529" s="104" t="str">
        <f t="shared" si="605"/>
        <v>Belum terwakili</v>
      </c>
      <c r="J5529" s="106">
        <f t="shared" si="606"/>
        <v>15778399.005528999</v>
      </c>
      <c r="K5529" s="105">
        <f t="shared" si="607"/>
        <v>15778399</v>
      </c>
      <c r="L5529" s="106">
        <f t="shared" si="608"/>
        <v>15778399.005528999</v>
      </c>
    </row>
    <row r="5530" spans="1:12" x14ac:dyDescent="0.3">
      <c r="A5530" s="104" t="s">
        <v>11426</v>
      </c>
      <c r="B5530" s="104" t="s">
        <v>11427</v>
      </c>
      <c r="C5530" s="105">
        <v>155</v>
      </c>
      <c r="D5530" s="105">
        <v>800</v>
      </c>
      <c r="E5530" s="106">
        <f t="shared" si="602"/>
        <v>5.161290322580645</v>
      </c>
      <c r="F5530" s="107">
        <f t="shared" si="603"/>
        <v>84</v>
      </c>
      <c r="G5530" s="107">
        <f>COUNTIF(Data_Eksportir!$H$2:$H$3401,A5530)</f>
        <v>0</v>
      </c>
      <c r="H5530" s="104" t="str">
        <f t="shared" si="604"/>
        <v>5 – 20</v>
      </c>
      <c r="I5530" s="104" t="str">
        <f t="shared" si="605"/>
        <v>Di bawah ambang nilai</v>
      </c>
      <c r="J5530" s="106">
        <f t="shared" si="606"/>
        <v>800.00553000000002</v>
      </c>
      <c r="K5530" s="105">
        <f t="shared" si="607"/>
        <v>0</v>
      </c>
      <c r="L5530" s="106">
        <f t="shared" si="608"/>
        <v>0</v>
      </c>
    </row>
    <row r="5531" spans="1:12" x14ac:dyDescent="0.3">
      <c r="A5531" s="104" t="s">
        <v>11428</v>
      </c>
      <c r="B5531" s="104" t="s">
        <v>11429</v>
      </c>
      <c r="C5531" s="105">
        <v>21683</v>
      </c>
      <c r="D5531" s="105">
        <v>135958</v>
      </c>
      <c r="E5531" s="106">
        <f t="shared" si="602"/>
        <v>6.2702578056541993</v>
      </c>
      <c r="F5531" s="107">
        <f t="shared" si="603"/>
        <v>84</v>
      </c>
      <c r="G5531" s="107">
        <f>COUNTIF(Data_Eksportir!$H$2:$H$3401,A5531)</f>
        <v>0</v>
      </c>
      <c r="H5531" s="104" t="str">
        <f t="shared" si="604"/>
        <v>5 – 20</v>
      </c>
      <c r="I5531" s="104" t="str">
        <f t="shared" si="605"/>
        <v>Di bawah ambang nilai</v>
      </c>
      <c r="J5531" s="106">
        <f t="shared" si="606"/>
        <v>135958.005531</v>
      </c>
      <c r="K5531" s="105">
        <f t="shared" si="607"/>
        <v>0</v>
      </c>
      <c r="L5531" s="106">
        <f t="shared" si="608"/>
        <v>0</v>
      </c>
    </row>
    <row r="5532" spans="1:12" x14ac:dyDescent="0.3">
      <c r="A5532" s="104" t="s">
        <v>11430</v>
      </c>
      <c r="B5532" s="104" t="s">
        <v>11431</v>
      </c>
      <c r="C5532" s="105">
        <v>20</v>
      </c>
      <c r="D5532" s="105">
        <v>10</v>
      </c>
      <c r="E5532" s="106">
        <f t="shared" si="602"/>
        <v>0.5</v>
      </c>
      <c r="F5532" s="107">
        <f t="shared" si="603"/>
        <v>84</v>
      </c>
      <c r="G5532" s="107">
        <f>COUNTIF(Data_Eksportir!$H$2:$H$3401,A5532)</f>
        <v>0</v>
      </c>
      <c r="H5532" s="104" t="str">
        <f t="shared" si="604"/>
        <v>Di bawah 1</v>
      </c>
      <c r="I5532" s="104" t="str">
        <f t="shared" si="605"/>
        <v>Di bawah ambang nilai</v>
      </c>
      <c r="J5532" s="106">
        <f t="shared" si="606"/>
        <v>10.005532000000001</v>
      </c>
      <c r="K5532" s="105">
        <f t="shared" si="607"/>
        <v>0</v>
      </c>
      <c r="L5532" s="106">
        <f t="shared" si="608"/>
        <v>0</v>
      </c>
    </row>
    <row r="5533" spans="1:12" x14ac:dyDescent="0.3">
      <c r="A5533" s="104" t="s">
        <v>11432</v>
      </c>
      <c r="B5533" s="104" t="s">
        <v>11433</v>
      </c>
      <c r="C5533" s="105">
        <v>4845</v>
      </c>
      <c r="D5533" s="105">
        <v>137956</v>
      </c>
      <c r="E5533" s="106">
        <f t="shared" si="602"/>
        <v>28.473890608875131</v>
      </c>
      <c r="F5533" s="107">
        <f t="shared" si="603"/>
        <v>84</v>
      </c>
      <c r="G5533" s="107">
        <f>COUNTIF(Data_Eksportir!$H$2:$H$3401,A5533)</f>
        <v>0</v>
      </c>
      <c r="H5533" s="104" t="str">
        <f t="shared" si="604"/>
        <v>20 – 100</v>
      </c>
      <c r="I5533" s="104" t="str">
        <f t="shared" si="605"/>
        <v>Di bawah ambang nilai</v>
      </c>
      <c r="J5533" s="106">
        <f t="shared" si="606"/>
        <v>137956.00553299999</v>
      </c>
      <c r="K5533" s="105">
        <f t="shared" si="607"/>
        <v>0</v>
      </c>
      <c r="L5533" s="106">
        <f t="shared" si="608"/>
        <v>0</v>
      </c>
    </row>
    <row r="5534" spans="1:12" x14ac:dyDescent="0.3">
      <c r="A5534" s="104" t="s">
        <v>11434</v>
      </c>
      <c r="B5534" s="104" t="s">
        <v>11435</v>
      </c>
      <c r="C5534" s="105">
        <v>128169</v>
      </c>
      <c r="D5534" s="105">
        <v>3762902</v>
      </c>
      <c r="E5534" s="106">
        <f t="shared" si="602"/>
        <v>29.358908940539443</v>
      </c>
      <c r="F5534" s="107">
        <f t="shared" si="603"/>
        <v>84</v>
      </c>
      <c r="G5534" s="107">
        <f>COUNTIF(Data_Eksportir!$H$2:$H$3401,A5534)</f>
        <v>0</v>
      </c>
      <c r="H5534" s="104" t="str">
        <f t="shared" si="604"/>
        <v>20 – 100</v>
      </c>
      <c r="I5534" s="104" t="str">
        <f t="shared" si="605"/>
        <v>Di bawah ambang nilai</v>
      </c>
      <c r="J5534" s="106">
        <f t="shared" si="606"/>
        <v>3762902.0055340002</v>
      </c>
      <c r="K5534" s="105">
        <f t="shared" si="607"/>
        <v>0</v>
      </c>
      <c r="L5534" s="106">
        <f t="shared" si="608"/>
        <v>0</v>
      </c>
    </row>
    <row r="5535" spans="1:12" x14ac:dyDescent="0.3">
      <c r="A5535" s="104" t="s">
        <v>11436</v>
      </c>
      <c r="B5535" s="104" t="s">
        <v>11437</v>
      </c>
      <c r="C5535" s="105">
        <v>6476</v>
      </c>
      <c r="D5535" s="105">
        <v>77686</v>
      </c>
      <c r="E5535" s="106">
        <f t="shared" si="602"/>
        <v>11.995985176034589</v>
      </c>
      <c r="F5535" s="107">
        <f t="shared" si="603"/>
        <v>84</v>
      </c>
      <c r="G5535" s="107">
        <f>COUNTIF(Data_Eksportir!$H$2:$H$3401,A5535)</f>
        <v>0</v>
      </c>
      <c r="H5535" s="104" t="str">
        <f t="shared" si="604"/>
        <v>5 – 20</v>
      </c>
      <c r="I5535" s="104" t="str">
        <f t="shared" si="605"/>
        <v>Di bawah ambang nilai</v>
      </c>
      <c r="J5535" s="106">
        <f t="shared" si="606"/>
        <v>77686.005535000004</v>
      </c>
      <c r="K5535" s="105">
        <f t="shared" si="607"/>
        <v>0</v>
      </c>
      <c r="L5535" s="106">
        <f t="shared" si="608"/>
        <v>0</v>
      </c>
    </row>
    <row r="5536" spans="1:12" x14ac:dyDescent="0.3">
      <c r="A5536" s="104" t="s">
        <v>11438</v>
      </c>
      <c r="B5536" s="104" t="s">
        <v>11439</v>
      </c>
      <c r="C5536" s="105">
        <v>130</v>
      </c>
      <c r="D5536" s="105">
        <v>3106</v>
      </c>
      <c r="E5536" s="106">
        <f t="shared" si="602"/>
        <v>23.892307692307693</v>
      </c>
      <c r="F5536" s="107">
        <f t="shared" si="603"/>
        <v>84</v>
      </c>
      <c r="G5536" s="107">
        <f>COUNTIF(Data_Eksportir!$H$2:$H$3401,A5536)</f>
        <v>0</v>
      </c>
      <c r="H5536" s="104" t="str">
        <f t="shared" si="604"/>
        <v>20 – 100</v>
      </c>
      <c r="I5536" s="104" t="str">
        <f t="shared" si="605"/>
        <v>Di bawah ambang nilai</v>
      </c>
      <c r="J5536" s="106">
        <f t="shared" si="606"/>
        <v>3106.0055360000001</v>
      </c>
      <c r="K5536" s="105">
        <f t="shared" si="607"/>
        <v>0</v>
      </c>
      <c r="L5536" s="106">
        <f t="shared" si="608"/>
        <v>0</v>
      </c>
    </row>
    <row r="5537" spans="1:12" x14ac:dyDescent="0.3">
      <c r="A5537" s="104" t="s">
        <v>11440</v>
      </c>
      <c r="B5537" s="104" t="s">
        <v>11441</v>
      </c>
      <c r="C5537" s="105">
        <v>4168</v>
      </c>
      <c r="D5537" s="105">
        <v>108754</v>
      </c>
      <c r="E5537" s="106">
        <f t="shared" si="602"/>
        <v>26.092610364683303</v>
      </c>
      <c r="F5537" s="107">
        <f t="shared" si="603"/>
        <v>84</v>
      </c>
      <c r="G5537" s="107">
        <f>COUNTIF(Data_Eksportir!$H$2:$H$3401,A5537)</f>
        <v>0</v>
      </c>
      <c r="H5537" s="104" t="str">
        <f t="shared" si="604"/>
        <v>20 – 100</v>
      </c>
      <c r="I5537" s="104" t="str">
        <f t="shared" si="605"/>
        <v>Di bawah ambang nilai</v>
      </c>
      <c r="J5537" s="106">
        <f t="shared" si="606"/>
        <v>108754.005537</v>
      </c>
      <c r="K5537" s="105">
        <f t="shared" si="607"/>
        <v>0</v>
      </c>
      <c r="L5537" s="106">
        <f t="shared" si="608"/>
        <v>0</v>
      </c>
    </row>
    <row r="5538" spans="1:12" x14ac:dyDescent="0.3">
      <c r="A5538" s="104" t="s">
        <v>11442</v>
      </c>
      <c r="B5538" s="104" t="s">
        <v>11443</v>
      </c>
      <c r="C5538" s="105">
        <v>369927</v>
      </c>
      <c r="D5538" s="105">
        <v>7242819</v>
      </c>
      <c r="E5538" s="106">
        <f t="shared" si="602"/>
        <v>19.579049380012812</v>
      </c>
      <c r="F5538" s="107">
        <f t="shared" si="603"/>
        <v>84</v>
      </c>
      <c r="G5538" s="107">
        <f>COUNTIF(Data_Eksportir!$H$2:$H$3401,A5538)</f>
        <v>0</v>
      </c>
      <c r="H5538" s="104" t="str">
        <f t="shared" si="604"/>
        <v>5 – 20</v>
      </c>
      <c r="I5538" s="104" t="str">
        <f t="shared" si="605"/>
        <v>Di bawah ambang nilai</v>
      </c>
      <c r="J5538" s="106">
        <f t="shared" si="606"/>
        <v>7242819.0055379998</v>
      </c>
      <c r="K5538" s="105">
        <f t="shared" si="607"/>
        <v>0</v>
      </c>
      <c r="L5538" s="106">
        <f t="shared" si="608"/>
        <v>0</v>
      </c>
    </row>
    <row r="5539" spans="1:12" x14ac:dyDescent="0.3">
      <c r="A5539" s="104" t="s">
        <v>11444</v>
      </c>
      <c r="B5539" s="104" t="s">
        <v>11445</v>
      </c>
      <c r="C5539" s="105">
        <v>26601</v>
      </c>
      <c r="D5539" s="105">
        <v>178789</v>
      </c>
      <c r="E5539" s="106">
        <f t="shared" si="602"/>
        <v>6.7211383030713128</v>
      </c>
      <c r="F5539" s="107">
        <f t="shared" si="603"/>
        <v>84</v>
      </c>
      <c r="G5539" s="107">
        <f>COUNTIF(Data_Eksportir!$H$2:$H$3401,A5539)</f>
        <v>0</v>
      </c>
      <c r="H5539" s="104" t="str">
        <f t="shared" si="604"/>
        <v>5 – 20</v>
      </c>
      <c r="I5539" s="104" t="str">
        <f t="shared" si="605"/>
        <v>Di bawah ambang nilai</v>
      </c>
      <c r="J5539" s="106">
        <f t="shared" si="606"/>
        <v>178789.00553900001</v>
      </c>
      <c r="K5539" s="105">
        <f t="shared" si="607"/>
        <v>0</v>
      </c>
      <c r="L5539" s="106">
        <f t="shared" si="608"/>
        <v>0</v>
      </c>
    </row>
    <row r="5540" spans="1:12" x14ac:dyDescent="0.3">
      <c r="A5540" s="104" t="s">
        <v>11446</v>
      </c>
      <c r="B5540" s="104" t="s">
        <v>11447</v>
      </c>
      <c r="C5540" s="105">
        <v>1147392</v>
      </c>
      <c r="D5540" s="105">
        <v>8477240</v>
      </c>
      <c r="E5540" s="106">
        <f t="shared" si="602"/>
        <v>7.388268351182508</v>
      </c>
      <c r="F5540" s="107">
        <f t="shared" si="603"/>
        <v>84</v>
      </c>
      <c r="G5540" s="107">
        <f>COUNTIF(Data_Eksportir!$H$2:$H$3401,A5540)</f>
        <v>0</v>
      </c>
      <c r="H5540" s="104" t="str">
        <f t="shared" si="604"/>
        <v>5 – 20</v>
      </c>
      <c r="I5540" s="104" t="str">
        <f t="shared" si="605"/>
        <v>Di bawah ambang nilai</v>
      </c>
      <c r="J5540" s="106">
        <f t="shared" si="606"/>
        <v>8477240.0055400003</v>
      </c>
      <c r="K5540" s="105">
        <f t="shared" si="607"/>
        <v>0</v>
      </c>
      <c r="L5540" s="106">
        <f t="shared" si="608"/>
        <v>0</v>
      </c>
    </row>
    <row r="5541" spans="1:12" x14ac:dyDescent="0.3">
      <c r="A5541" s="104" t="s">
        <v>11448</v>
      </c>
      <c r="B5541" s="104" t="s">
        <v>11449</v>
      </c>
      <c r="C5541" s="105">
        <v>65712</v>
      </c>
      <c r="D5541" s="105">
        <v>1264230</v>
      </c>
      <c r="E5541" s="106">
        <f t="shared" si="602"/>
        <v>19.238951789627464</v>
      </c>
      <c r="F5541" s="107">
        <f t="shared" si="603"/>
        <v>84</v>
      </c>
      <c r="G5541" s="107">
        <f>COUNTIF(Data_Eksportir!$H$2:$H$3401,A5541)</f>
        <v>0</v>
      </c>
      <c r="H5541" s="104" t="str">
        <f t="shared" si="604"/>
        <v>5 – 20</v>
      </c>
      <c r="I5541" s="104" t="str">
        <f t="shared" si="605"/>
        <v>Di bawah ambang nilai</v>
      </c>
      <c r="J5541" s="106">
        <f t="shared" si="606"/>
        <v>1264230.005541</v>
      </c>
      <c r="K5541" s="105">
        <f t="shared" si="607"/>
        <v>0</v>
      </c>
      <c r="L5541" s="106">
        <f t="shared" si="608"/>
        <v>0</v>
      </c>
    </row>
    <row r="5542" spans="1:12" x14ac:dyDescent="0.3">
      <c r="A5542" s="104" t="s">
        <v>11450</v>
      </c>
      <c r="B5542" s="104" t="s">
        <v>11451</v>
      </c>
      <c r="C5542" s="105">
        <v>33608</v>
      </c>
      <c r="D5542" s="105">
        <v>393655</v>
      </c>
      <c r="E5542" s="106">
        <f t="shared" si="602"/>
        <v>11.713133777671983</v>
      </c>
      <c r="F5542" s="107">
        <f t="shared" si="603"/>
        <v>84</v>
      </c>
      <c r="G5542" s="107">
        <f>COUNTIF(Data_Eksportir!$H$2:$H$3401,A5542)</f>
        <v>0</v>
      </c>
      <c r="H5542" s="104" t="str">
        <f t="shared" si="604"/>
        <v>5 – 20</v>
      </c>
      <c r="I5542" s="104" t="str">
        <f t="shared" si="605"/>
        <v>Di bawah ambang nilai</v>
      </c>
      <c r="J5542" s="106">
        <f t="shared" si="606"/>
        <v>393655.005542</v>
      </c>
      <c r="K5542" s="105">
        <f t="shared" si="607"/>
        <v>0</v>
      </c>
      <c r="L5542" s="106">
        <f t="shared" si="608"/>
        <v>0</v>
      </c>
    </row>
    <row r="5543" spans="1:12" x14ac:dyDescent="0.3">
      <c r="A5543" s="104" t="s">
        <v>11452</v>
      </c>
      <c r="B5543" s="104" t="s">
        <v>11453</v>
      </c>
      <c r="C5543" s="105">
        <v>116610</v>
      </c>
      <c r="D5543" s="105">
        <v>1016150</v>
      </c>
      <c r="E5543" s="106">
        <f t="shared" si="602"/>
        <v>8.7140897007117744</v>
      </c>
      <c r="F5543" s="107">
        <f t="shared" si="603"/>
        <v>84</v>
      </c>
      <c r="G5543" s="107">
        <f>COUNTIF(Data_Eksportir!$H$2:$H$3401,A5543)</f>
        <v>0</v>
      </c>
      <c r="H5543" s="104" t="str">
        <f t="shared" si="604"/>
        <v>5 – 20</v>
      </c>
      <c r="I5543" s="104" t="str">
        <f t="shared" si="605"/>
        <v>Di bawah ambang nilai</v>
      </c>
      <c r="J5543" s="106">
        <f t="shared" si="606"/>
        <v>1016150.0055429999</v>
      </c>
      <c r="K5543" s="105">
        <f t="shared" si="607"/>
        <v>0</v>
      </c>
      <c r="L5543" s="106">
        <f t="shared" si="608"/>
        <v>0</v>
      </c>
    </row>
    <row r="5544" spans="1:12" x14ac:dyDescent="0.3">
      <c r="A5544" s="104" t="s">
        <v>11454</v>
      </c>
      <c r="B5544" s="104" t="s">
        <v>11455</v>
      </c>
      <c r="C5544" s="105">
        <v>8901</v>
      </c>
      <c r="D5544" s="105">
        <v>1097</v>
      </c>
      <c r="E5544" s="106">
        <f t="shared" si="602"/>
        <v>0.12324457926075721</v>
      </c>
      <c r="F5544" s="107">
        <f t="shared" si="603"/>
        <v>84</v>
      </c>
      <c r="G5544" s="107">
        <f>COUNTIF(Data_Eksportir!$H$2:$H$3401,A5544)</f>
        <v>0</v>
      </c>
      <c r="H5544" s="104" t="str">
        <f t="shared" si="604"/>
        <v>Di bawah 1</v>
      </c>
      <c r="I5544" s="104" t="str">
        <f t="shared" si="605"/>
        <v>Di bawah ambang nilai</v>
      </c>
      <c r="J5544" s="106">
        <f t="shared" si="606"/>
        <v>1097.0055440000001</v>
      </c>
      <c r="K5544" s="105">
        <f t="shared" si="607"/>
        <v>0</v>
      </c>
      <c r="L5544" s="106">
        <f t="shared" si="608"/>
        <v>0</v>
      </c>
    </row>
    <row r="5545" spans="1:12" x14ac:dyDescent="0.3">
      <c r="A5545" s="104" t="s">
        <v>11456</v>
      </c>
      <c r="B5545" s="104" t="s">
        <v>11457</v>
      </c>
      <c r="C5545" s="105">
        <v>8137</v>
      </c>
      <c r="D5545" s="105">
        <v>54195</v>
      </c>
      <c r="E5545" s="106">
        <f t="shared" si="602"/>
        <v>6.6603170701732823</v>
      </c>
      <c r="F5545" s="107">
        <f t="shared" si="603"/>
        <v>84</v>
      </c>
      <c r="G5545" s="107">
        <f>COUNTIF(Data_Eksportir!$H$2:$H$3401,A5545)</f>
        <v>0</v>
      </c>
      <c r="H5545" s="104" t="str">
        <f t="shared" si="604"/>
        <v>5 – 20</v>
      </c>
      <c r="I5545" s="104" t="str">
        <f t="shared" si="605"/>
        <v>Di bawah ambang nilai</v>
      </c>
      <c r="J5545" s="106">
        <f t="shared" si="606"/>
        <v>54195.005545</v>
      </c>
      <c r="K5545" s="105">
        <f t="shared" si="607"/>
        <v>0</v>
      </c>
      <c r="L5545" s="106">
        <f t="shared" si="608"/>
        <v>0</v>
      </c>
    </row>
    <row r="5546" spans="1:12" x14ac:dyDescent="0.3">
      <c r="A5546" s="104" t="s">
        <v>11458</v>
      </c>
      <c r="B5546" s="104" t="s">
        <v>11459</v>
      </c>
      <c r="C5546" s="105">
        <v>730</v>
      </c>
      <c r="D5546" s="105">
        <v>8317</v>
      </c>
      <c r="E5546" s="106">
        <f t="shared" si="602"/>
        <v>11.393150684931507</v>
      </c>
      <c r="F5546" s="107">
        <f t="shared" si="603"/>
        <v>84</v>
      </c>
      <c r="G5546" s="107">
        <f>COUNTIF(Data_Eksportir!$H$2:$H$3401,A5546)</f>
        <v>0</v>
      </c>
      <c r="H5546" s="104" t="str">
        <f t="shared" si="604"/>
        <v>5 – 20</v>
      </c>
      <c r="I5546" s="104" t="str">
        <f t="shared" si="605"/>
        <v>Di bawah ambang nilai</v>
      </c>
      <c r="J5546" s="106">
        <f t="shared" si="606"/>
        <v>8317.0055460000003</v>
      </c>
      <c r="K5546" s="105">
        <f t="shared" si="607"/>
        <v>0</v>
      </c>
      <c r="L5546" s="106">
        <f t="shared" si="608"/>
        <v>0</v>
      </c>
    </row>
    <row r="5547" spans="1:12" x14ac:dyDescent="0.3">
      <c r="A5547" s="104" t="s">
        <v>11460</v>
      </c>
      <c r="B5547" s="104" t="s">
        <v>11461</v>
      </c>
      <c r="C5547" s="105">
        <v>37</v>
      </c>
      <c r="D5547" s="105">
        <v>20</v>
      </c>
      <c r="E5547" s="106">
        <f t="shared" si="602"/>
        <v>0.54054054054054057</v>
      </c>
      <c r="F5547" s="107">
        <f t="shared" si="603"/>
        <v>84</v>
      </c>
      <c r="G5547" s="107">
        <f>COUNTIF(Data_Eksportir!$H$2:$H$3401,A5547)</f>
        <v>0</v>
      </c>
      <c r="H5547" s="104" t="str">
        <f t="shared" si="604"/>
        <v>Di bawah 1</v>
      </c>
      <c r="I5547" s="104" t="str">
        <f t="shared" si="605"/>
        <v>Di bawah ambang nilai</v>
      </c>
      <c r="J5547" s="106">
        <f t="shared" si="606"/>
        <v>20.005547</v>
      </c>
      <c r="K5547" s="105">
        <f t="shared" si="607"/>
        <v>0</v>
      </c>
      <c r="L5547" s="106">
        <f t="shared" si="608"/>
        <v>0</v>
      </c>
    </row>
    <row r="5548" spans="1:12" x14ac:dyDescent="0.3">
      <c r="A5548" s="104" t="s">
        <v>11462</v>
      </c>
      <c r="B5548" s="104" t="s">
        <v>11463</v>
      </c>
      <c r="C5548" s="105">
        <v>16273</v>
      </c>
      <c r="D5548" s="105">
        <v>310993</v>
      </c>
      <c r="E5548" s="106">
        <f t="shared" si="602"/>
        <v>19.110981380200332</v>
      </c>
      <c r="F5548" s="107">
        <f t="shared" si="603"/>
        <v>84</v>
      </c>
      <c r="G5548" s="107">
        <f>COUNTIF(Data_Eksportir!$H$2:$H$3401,A5548)</f>
        <v>0</v>
      </c>
      <c r="H5548" s="104" t="str">
        <f t="shared" si="604"/>
        <v>5 – 20</v>
      </c>
      <c r="I5548" s="104" t="str">
        <f t="shared" si="605"/>
        <v>Di bawah ambang nilai</v>
      </c>
      <c r="J5548" s="106">
        <f t="shared" si="606"/>
        <v>310993.00554799999</v>
      </c>
      <c r="K5548" s="105">
        <f t="shared" si="607"/>
        <v>0</v>
      </c>
      <c r="L5548" s="106">
        <f t="shared" si="608"/>
        <v>0</v>
      </c>
    </row>
    <row r="5549" spans="1:12" x14ac:dyDescent="0.3">
      <c r="A5549" s="104" t="s">
        <v>11464</v>
      </c>
      <c r="B5549" s="104" t="s">
        <v>11465</v>
      </c>
      <c r="C5549" s="105">
        <v>48814</v>
      </c>
      <c r="D5549" s="105">
        <v>730133</v>
      </c>
      <c r="E5549" s="106">
        <f t="shared" si="602"/>
        <v>14.957450731347564</v>
      </c>
      <c r="F5549" s="107">
        <f t="shared" si="603"/>
        <v>84</v>
      </c>
      <c r="G5549" s="107">
        <f>COUNTIF(Data_Eksportir!$H$2:$H$3401,A5549)</f>
        <v>0</v>
      </c>
      <c r="H5549" s="104" t="str">
        <f t="shared" si="604"/>
        <v>5 – 20</v>
      </c>
      <c r="I5549" s="104" t="str">
        <f t="shared" si="605"/>
        <v>Di bawah ambang nilai</v>
      </c>
      <c r="J5549" s="106">
        <f t="shared" si="606"/>
        <v>730133.00554899999</v>
      </c>
      <c r="K5549" s="105">
        <f t="shared" si="607"/>
        <v>0</v>
      </c>
      <c r="L5549" s="106">
        <f t="shared" si="608"/>
        <v>0</v>
      </c>
    </row>
    <row r="5550" spans="1:12" x14ac:dyDescent="0.3">
      <c r="A5550" s="104" t="s">
        <v>11466</v>
      </c>
      <c r="B5550" s="104" t="s">
        <v>11467</v>
      </c>
      <c r="C5550" s="105">
        <v>1722041</v>
      </c>
      <c r="D5550" s="105">
        <v>8569575</v>
      </c>
      <c r="E5550" s="106">
        <f t="shared" si="602"/>
        <v>4.9764059043890363</v>
      </c>
      <c r="F5550" s="107">
        <f t="shared" si="603"/>
        <v>84</v>
      </c>
      <c r="G5550" s="107">
        <f>COUNTIF(Data_Eksportir!$H$2:$H$3401,A5550)</f>
        <v>0</v>
      </c>
      <c r="H5550" s="104" t="str">
        <f t="shared" si="604"/>
        <v>1 – 5</v>
      </c>
      <c r="I5550" s="104" t="str">
        <f t="shared" si="605"/>
        <v>Di bawah ambang nilai</v>
      </c>
      <c r="J5550" s="106">
        <f t="shared" si="606"/>
        <v>8569575.0055500008</v>
      </c>
      <c r="K5550" s="105">
        <f t="shared" si="607"/>
        <v>0</v>
      </c>
      <c r="L5550" s="106">
        <f t="shared" si="608"/>
        <v>0</v>
      </c>
    </row>
    <row r="5551" spans="1:12" x14ac:dyDescent="0.3">
      <c r="A5551" s="104" t="s">
        <v>11468</v>
      </c>
      <c r="B5551" s="104" t="s">
        <v>11469</v>
      </c>
      <c r="C5551" s="105">
        <v>10553</v>
      </c>
      <c r="D5551" s="105">
        <v>7675</v>
      </c>
      <c r="E5551" s="106">
        <f t="shared" si="602"/>
        <v>0.72728134179854065</v>
      </c>
      <c r="F5551" s="107">
        <f t="shared" si="603"/>
        <v>84</v>
      </c>
      <c r="G5551" s="107">
        <f>COUNTIF(Data_Eksportir!$H$2:$H$3401,A5551)</f>
        <v>0</v>
      </c>
      <c r="H5551" s="104" t="str">
        <f t="shared" si="604"/>
        <v>Di bawah 1</v>
      </c>
      <c r="I5551" s="104" t="str">
        <f t="shared" si="605"/>
        <v>Di bawah ambang nilai</v>
      </c>
      <c r="J5551" s="106">
        <f t="shared" si="606"/>
        <v>7675.0055510000002</v>
      </c>
      <c r="K5551" s="105">
        <f t="shared" si="607"/>
        <v>0</v>
      </c>
      <c r="L5551" s="106">
        <f t="shared" si="608"/>
        <v>0</v>
      </c>
    </row>
    <row r="5552" spans="1:12" x14ac:dyDescent="0.3">
      <c r="A5552" s="104" t="s">
        <v>11470</v>
      </c>
      <c r="B5552" s="104" t="s">
        <v>11471</v>
      </c>
      <c r="C5552" s="105">
        <v>1285</v>
      </c>
      <c r="D5552" s="105">
        <v>5626</v>
      </c>
      <c r="E5552" s="106">
        <f t="shared" si="602"/>
        <v>4.3782101167315179</v>
      </c>
      <c r="F5552" s="107">
        <f t="shared" si="603"/>
        <v>84</v>
      </c>
      <c r="G5552" s="107">
        <f>COUNTIF(Data_Eksportir!$H$2:$H$3401,A5552)</f>
        <v>0</v>
      </c>
      <c r="H5552" s="104" t="str">
        <f t="shared" si="604"/>
        <v>1 – 5</v>
      </c>
      <c r="I5552" s="104" t="str">
        <f t="shared" si="605"/>
        <v>Di bawah ambang nilai</v>
      </c>
      <c r="J5552" s="106">
        <f t="shared" si="606"/>
        <v>5626.0055519999996</v>
      </c>
      <c r="K5552" s="105">
        <f t="shared" si="607"/>
        <v>0</v>
      </c>
      <c r="L5552" s="106">
        <f t="shared" si="608"/>
        <v>0</v>
      </c>
    </row>
    <row r="5553" spans="1:12" x14ac:dyDescent="0.3">
      <c r="A5553" s="104" t="s">
        <v>11472</v>
      </c>
      <c r="B5553" s="104" t="s">
        <v>11473</v>
      </c>
      <c r="C5553" s="105">
        <v>401398</v>
      </c>
      <c r="D5553" s="105">
        <v>7161733</v>
      </c>
      <c r="E5553" s="106">
        <f t="shared" si="602"/>
        <v>17.84197479808071</v>
      </c>
      <c r="F5553" s="107">
        <f t="shared" si="603"/>
        <v>84</v>
      </c>
      <c r="G5553" s="107">
        <f>COUNTIF(Data_Eksportir!$H$2:$H$3401,A5553)</f>
        <v>0</v>
      </c>
      <c r="H5553" s="104" t="str">
        <f t="shared" si="604"/>
        <v>5 – 20</v>
      </c>
      <c r="I5553" s="104" t="str">
        <f t="shared" si="605"/>
        <v>Di bawah ambang nilai</v>
      </c>
      <c r="J5553" s="106">
        <f t="shared" si="606"/>
        <v>7161733.0055529997</v>
      </c>
      <c r="K5553" s="105">
        <f t="shared" si="607"/>
        <v>0</v>
      </c>
      <c r="L5553" s="106">
        <f t="shared" si="608"/>
        <v>0</v>
      </c>
    </row>
    <row r="5554" spans="1:12" x14ac:dyDescent="0.3">
      <c r="A5554" s="104" t="s">
        <v>11474</v>
      </c>
      <c r="B5554" s="104" t="s">
        <v>11475</v>
      </c>
      <c r="C5554" s="105">
        <v>6666</v>
      </c>
      <c r="D5554" s="105">
        <v>13448</v>
      </c>
      <c r="E5554" s="106">
        <f t="shared" si="602"/>
        <v>2.0174017401740172</v>
      </c>
      <c r="F5554" s="107">
        <f t="shared" si="603"/>
        <v>84</v>
      </c>
      <c r="G5554" s="107">
        <f>COUNTIF(Data_Eksportir!$H$2:$H$3401,A5554)</f>
        <v>0</v>
      </c>
      <c r="H5554" s="104" t="str">
        <f t="shared" si="604"/>
        <v>1 – 5</v>
      </c>
      <c r="I5554" s="104" t="str">
        <f t="shared" si="605"/>
        <v>Di bawah ambang nilai</v>
      </c>
      <c r="J5554" s="106">
        <f t="shared" si="606"/>
        <v>13448.005553999999</v>
      </c>
      <c r="K5554" s="105">
        <f t="shared" si="607"/>
        <v>0</v>
      </c>
      <c r="L5554" s="106">
        <f t="shared" si="608"/>
        <v>0</v>
      </c>
    </row>
    <row r="5555" spans="1:12" x14ac:dyDescent="0.3">
      <c r="A5555" s="104" t="s">
        <v>11476</v>
      </c>
      <c r="B5555" s="104" t="s">
        <v>11477</v>
      </c>
      <c r="C5555" s="105">
        <v>246</v>
      </c>
      <c r="D5555" s="105">
        <v>34632</v>
      </c>
      <c r="E5555" s="106">
        <f t="shared" si="602"/>
        <v>140.78048780487805</v>
      </c>
      <c r="F5555" s="107">
        <f t="shared" si="603"/>
        <v>84</v>
      </c>
      <c r="G5555" s="107">
        <f>COUNTIF(Data_Eksportir!$H$2:$H$3401,A5555)</f>
        <v>0</v>
      </c>
      <c r="H5555" s="104" t="str">
        <f t="shared" si="604"/>
        <v>100 ke atas</v>
      </c>
      <c r="I5555" s="104" t="str">
        <f t="shared" si="605"/>
        <v>Di bawah ambang nilai</v>
      </c>
      <c r="J5555" s="106">
        <f t="shared" si="606"/>
        <v>34632.005555000003</v>
      </c>
      <c r="K5555" s="105">
        <f t="shared" si="607"/>
        <v>0</v>
      </c>
      <c r="L5555" s="106">
        <f t="shared" si="608"/>
        <v>0</v>
      </c>
    </row>
    <row r="5556" spans="1:12" x14ac:dyDescent="0.3">
      <c r="A5556" s="104" t="s">
        <v>11478</v>
      </c>
      <c r="B5556" s="104" t="s">
        <v>11479</v>
      </c>
      <c r="C5556" s="105"/>
      <c r="D5556" s="105">
        <v>350</v>
      </c>
      <c r="E5556" s="106" t="str">
        <f t="shared" si="602"/>
        <v/>
      </c>
      <c r="F5556" s="107">
        <f t="shared" si="603"/>
        <v>84</v>
      </c>
      <c r="G5556" s="107">
        <f>COUNTIF(Data_Eksportir!$H$2:$H$3401,A5556)</f>
        <v>0</v>
      </c>
      <c r="H5556" s="104" t="str">
        <f t="shared" si="604"/>
        <v>Tanpa data berat</v>
      </c>
      <c r="I5556" s="104" t="str">
        <f t="shared" si="605"/>
        <v>Di bawah ambang nilai</v>
      </c>
      <c r="J5556" s="106">
        <f t="shared" si="606"/>
        <v>350.00555600000001</v>
      </c>
      <c r="K5556" s="105">
        <f t="shared" si="607"/>
        <v>0</v>
      </c>
      <c r="L5556" s="106">
        <f t="shared" si="608"/>
        <v>0</v>
      </c>
    </row>
    <row r="5557" spans="1:12" x14ac:dyDescent="0.3">
      <c r="A5557" s="104" t="s">
        <v>11480</v>
      </c>
      <c r="B5557" s="104" t="s">
        <v>11481</v>
      </c>
      <c r="C5557" s="105">
        <v>10782</v>
      </c>
      <c r="D5557" s="105">
        <v>65813</v>
      </c>
      <c r="E5557" s="106">
        <f t="shared" si="602"/>
        <v>6.1039695789278428</v>
      </c>
      <c r="F5557" s="107">
        <f t="shared" si="603"/>
        <v>84</v>
      </c>
      <c r="G5557" s="107">
        <f>COUNTIF(Data_Eksportir!$H$2:$H$3401,A5557)</f>
        <v>0</v>
      </c>
      <c r="H5557" s="104" t="str">
        <f t="shared" si="604"/>
        <v>5 – 20</v>
      </c>
      <c r="I5557" s="104" t="str">
        <f t="shared" si="605"/>
        <v>Di bawah ambang nilai</v>
      </c>
      <c r="J5557" s="106">
        <f t="shared" si="606"/>
        <v>65813.005556999997</v>
      </c>
      <c r="K5557" s="105">
        <f t="shared" si="607"/>
        <v>0</v>
      </c>
      <c r="L5557" s="106">
        <f t="shared" si="608"/>
        <v>0</v>
      </c>
    </row>
    <row r="5558" spans="1:12" x14ac:dyDescent="0.3">
      <c r="A5558" s="104" t="s">
        <v>11482</v>
      </c>
      <c r="B5558" s="104" t="s">
        <v>11483</v>
      </c>
      <c r="C5558" s="105">
        <v>15826</v>
      </c>
      <c r="D5558" s="105">
        <v>98258</v>
      </c>
      <c r="E5558" s="106">
        <f t="shared" si="602"/>
        <v>6.2086440035384811</v>
      </c>
      <c r="F5558" s="107">
        <f t="shared" si="603"/>
        <v>84</v>
      </c>
      <c r="G5558" s="107">
        <f>COUNTIF(Data_Eksportir!$H$2:$H$3401,A5558)</f>
        <v>0</v>
      </c>
      <c r="H5558" s="104" t="str">
        <f t="shared" si="604"/>
        <v>5 – 20</v>
      </c>
      <c r="I5558" s="104" t="str">
        <f t="shared" si="605"/>
        <v>Di bawah ambang nilai</v>
      </c>
      <c r="J5558" s="106">
        <f t="shared" si="606"/>
        <v>98258.005558000004</v>
      </c>
      <c r="K5558" s="105">
        <f t="shared" si="607"/>
        <v>0</v>
      </c>
      <c r="L5558" s="106">
        <f t="shared" si="608"/>
        <v>0</v>
      </c>
    </row>
    <row r="5559" spans="1:12" x14ac:dyDescent="0.3">
      <c r="A5559" s="104" t="s">
        <v>11484</v>
      </c>
      <c r="B5559" s="104" t="s">
        <v>11485</v>
      </c>
      <c r="C5559" s="105">
        <v>350050</v>
      </c>
      <c r="D5559" s="105">
        <v>1992135</v>
      </c>
      <c r="E5559" s="106">
        <f t="shared" si="602"/>
        <v>5.6910012855306382</v>
      </c>
      <c r="F5559" s="107">
        <f t="shared" si="603"/>
        <v>84</v>
      </c>
      <c r="G5559" s="107">
        <f>COUNTIF(Data_Eksportir!$H$2:$H$3401,A5559)</f>
        <v>0</v>
      </c>
      <c r="H5559" s="104" t="str">
        <f t="shared" si="604"/>
        <v>5 – 20</v>
      </c>
      <c r="I5559" s="104" t="str">
        <f t="shared" si="605"/>
        <v>Di bawah ambang nilai</v>
      </c>
      <c r="J5559" s="106">
        <f t="shared" si="606"/>
        <v>1992135.005559</v>
      </c>
      <c r="K5559" s="105">
        <f t="shared" si="607"/>
        <v>0</v>
      </c>
      <c r="L5559" s="106">
        <f t="shared" si="608"/>
        <v>0</v>
      </c>
    </row>
    <row r="5560" spans="1:12" x14ac:dyDescent="0.3">
      <c r="A5560" s="104" t="s">
        <v>11486</v>
      </c>
      <c r="B5560" s="104" t="s">
        <v>11487</v>
      </c>
      <c r="C5560" s="105">
        <v>2696588</v>
      </c>
      <c r="D5560" s="105">
        <v>37122672</v>
      </c>
      <c r="E5560" s="106">
        <f t="shared" si="602"/>
        <v>13.766534598537115</v>
      </c>
      <c r="F5560" s="107">
        <f t="shared" si="603"/>
        <v>84</v>
      </c>
      <c r="G5560" s="107">
        <f>COUNTIF(Data_Eksportir!$H$2:$H$3401,A5560)</f>
        <v>0</v>
      </c>
      <c r="H5560" s="104" t="str">
        <f t="shared" si="604"/>
        <v>5 – 20</v>
      </c>
      <c r="I5560" s="104" t="str">
        <f t="shared" si="605"/>
        <v>Belum terwakili</v>
      </c>
      <c r="J5560" s="106">
        <f t="shared" si="606"/>
        <v>37122672.005560003</v>
      </c>
      <c r="K5560" s="105">
        <f t="shared" si="607"/>
        <v>37122672</v>
      </c>
      <c r="L5560" s="106">
        <f t="shared" si="608"/>
        <v>37122672.005560003</v>
      </c>
    </row>
    <row r="5561" spans="1:12" x14ac:dyDescent="0.3">
      <c r="A5561" s="104" t="s">
        <v>11488</v>
      </c>
      <c r="B5561" s="104" t="s">
        <v>11489</v>
      </c>
      <c r="C5561" s="105">
        <v>671</v>
      </c>
      <c r="D5561" s="105">
        <v>65999</v>
      </c>
      <c r="E5561" s="106">
        <f t="shared" si="602"/>
        <v>98.359165424739189</v>
      </c>
      <c r="F5561" s="107">
        <f t="shared" si="603"/>
        <v>84</v>
      </c>
      <c r="G5561" s="107">
        <f>COUNTIF(Data_Eksportir!$H$2:$H$3401,A5561)</f>
        <v>0</v>
      </c>
      <c r="H5561" s="104" t="str">
        <f t="shared" si="604"/>
        <v>20 – 100</v>
      </c>
      <c r="I5561" s="104" t="str">
        <f t="shared" si="605"/>
        <v>Di bawah ambang nilai</v>
      </c>
      <c r="J5561" s="106">
        <f t="shared" si="606"/>
        <v>65999.005560999998</v>
      </c>
      <c r="K5561" s="105">
        <f t="shared" si="607"/>
        <v>0</v>
      </c>
      <c r="L5561" s="106">
        <f t="shared" si="608"/>
        <v>0</v>
      </c>
    </row>
    <row r="5562" spans="1:12" x14ac:dyDescent="0.3">
      <c r="A5562" s="104" t="s">
        <v>11490</v>
      </c>
      <c r="B5562" s="104" t="s">
        <v>11491</v>
      </c>
      <c r="C5562" s="105">
        <v>122480</v>
      </c>
      <c r="D5562" s="105">
        <v>961390</v>
      </c>
      <c r="E5562" s="106">
        <f t="shared" si="602"/>
        <v>7.8493631613324624</v>
      </c>
      <c r="F5562" s="107">
        <f t="shared" si="603"/>
        <v>84</v>
      </c>
      <c r="G5562" s="107">
        <f>COUNTIF(Data_Eksportir!$H$2:$H$3401,A5562)</f>
        <v>0</v>
      </c>
      <c r="H5562" s="104" t="str">
        <f t="shared" si="604"/>
        <v>5 – 20</v>
      </c>
      <c r="I5562" s="104" t="str">
        <f t="shared" si="605"/>
        <v>Di bawah ambang nilai</v>
      </c>
      <c r="J5562" s="106">
        <f t="shared" si="606"/>
        <v>961390.00556199998</v>
      </c>
      <c r="K5562" s="105">
        <f t="shared" si="607"/>
        <v>0</v>
      </c>
      <c r="L5562" s="106">
        <f t="shared" si="608"/>
        <v>0</v>
      </c>
    </row>
    <row r="5563" spans="1:12" x14ac:dyDescent="0.3">
      <c r="A5563" s="104" t="s">
        <v>11492</v>
      </c>
      <c r="B5563" s="104" t="s">
        <v>11493</v>
      </c>
      <c r="C5563" s="105">
        <v>256</v>
      </c>
      <c r="D5563" s="105">
        <v>1477</v>
      </c>
      <c r="E5563" s="106">
        <f t="shared" si="602"/>
        <v>5.76953125</v>
      </c>
      <c r="F5563" s="107">
        <f t="shared" si="603"/>
        <v>84</v>
      </c>
      <c r="G5563" s="107">
        <f>COUNTIF(Data_Eksportir!$H$2:$H$3401,A5563)</f>
        <v>0</v>
      </c>
      <c r="H5563" s="104" t="str">
        <f t="shared" si="604"/>
        <v>5 – 20</v>
      </c>
      <c r="I5563" s="104" t="str">
        <f t="shared" si="605"/>
        <v>Di bawah ambang nilai</v>
      </c>
      <c r="J5563" s="106">
        <f t="shared" si="606"/>
        <v>1477.0055629999999</v>
      </c>
      <c r="K5563" s="105">
        <f t="shared" si="607"/>
        <v>0</v>
      </c>
      <c r="L5563" s="106">
        <f t="shared" si="608"/>
        <v>0</v>
      </c>
    </row>
    <row r="5564" spans="1:12" x14ac:dyDescent="0.3">
      <c r="A5564" s="104" t="s">
        <v>11494</v>
      </c>
      <c r="B5564" s="104" t="s">
        <v>11495</v>
      </c>
      <c r="C5564" s="105">
        <v>159502</v>
      </c>
      <c r="D5564" s="105">
        <v>495751</v>
      </c>
      <c r="E5564" s="106">
        <f t="shared" si="602"/>
        <v>3.1081177665483817</v>
      </c>
      <c r="F5564" s="107">
        <f t="shared" si="603"/>
        <v>84</v>
      </c>
      <c r="G5564" s="107">
        <f>COUNTIF(Data_Eksportir!$H$2:$H$3401,A5564)</f>
        <v>0</v>
      </c>
      <c r="H5564" s="104" t="str">
        <f t="shared" si="604"/>
        <v>1 – 5</v>
      </c>
      <c r="I5564" s="104" t="str">
        <f t="shared" si="605"/>
        <v>Di bawah ambang nilai</v>
      </c>
      <c r="J5564" s="106">
        <f t="shared" si="606"/>
        <v>495751.00556399999</v>
      </c>
      <c r="K5564" s="105">
        <f t="shared" si="607"/>
        <v>0</v>
      </c>
      <c r="L5564" s="106">
        <f t="shared" si="608"/>
        <v>0</v>
      </c>
    </row>
    <row r="5565" spans="1:12" x14ac:dyDescent="0.3">
      <c r="A5565" s="104" t="s">
        <v>11496</v>
      </c>
      <c r="B5565" s="104" t="s">
        <v>11497</v>
      </c>
      <c r="C5565" s="105">
        <v>13381</v>
      </c>
      <c r="D5565" s="105">
        <v>276052</v>
      </c>
      <c r="E5565" s="106">
        <f t="shared" si="602"/>
        <v>20.630147223675362</v>
      </c>
      <c r="F5565" s="107">
        <f t="shared" si="603"/>
        <v>84</v>
      </c>
      <c r="G5565" s="107">
        <f>COUNTIF(Data_Eksportir!$H$2:$H$3401,A5565)</f>
        <v>0</v>
      </c>
      <c r="H5565" s="104" t="str">
        <f t="shared" si="604"/>
        <v>20 – 100</v>
      </c>
      <c r="I5565" s="104" t="str">
        <f t="shared" si="605"/>
        <v>Di bawah ambang nilai</v>
      </c>
      <c r="J5565" s="106">
        <f t="shared" si="606"/>
        <v>276052.005565</v>
      </c>
      <c r="K5565" s="105">
        <f t="shared" si="607"/>
        <v>0</v>
      </c>
      <c r="L5565" s="106">
        <f t="shared" si="608"/>
        <v>0</v>
      </c>
    </row>
    <row r="5566" spans="1:12" x14ac:dyDescent="0.3">
      <c r="A5566" s="104" t="s">
        <v>11498</v>
      </c>
      <c r="B5566" s="104" t="s">
        <v>11499</v>
      </c>
      <c r="C5566" s="105">
        <v>1376257</v>
      </c>
      <c r="D5566" s="105">
        <v>17549738</v>
      </c>
      <c r="E5566" s="106">
        <f t="shared" si="602"/>
        <v>12.751788365109133</v>
      </c>
      <c r="F5566" s="107">
        <f t="shared" si="603"/>
        <v>84</v>
      </c>
      <c r="G5566" s="107">
        <f>COUNTIF(Data_Eksportir!$H$2:$H$3401,A5566)</f>
        <v>0</v>
      </c>
      <c r="H5566" s="104" t="str">
        <f t="shared" si="604"/>
        <v>5 – 20</v>
      </c>
      <c r="I5566" s="104" t="str">
        <f t="shared" si="605"/>
        <v>Belum terwakili</v>
      </c>
      <c r="J5566" s="106">
        <f t="shared" si="606"/>
        <v>17549738.005566001</v>
      </c>
      <c r="K5566" s="105">
        <f t="shared" si="607"/>
        <v>17549738</v>
      </c>
      <c r="L5566" s="106">
        <f t="shared" si="608"/>
        <v>17549738.005566001</v>
      </c>
    </row>
    <row r="5567" spans="1:12" x14ac:dyDescent="0.3">
      <c r="A5567" s="104" t="s">
        <v>11500</v>
      </c>
      <c r="B5567" s="104" t="s">
        <v>11501</v>
      </c>
      <c r="C5567" s="105">
        <v>121997</v>
      </c>
      <c r="D5567" s="105">
        <v>546574</v>
      </c>
      <c r="E5567" s="106">
        <f t="shared" si="602"/>
        <v>4.4802249235636946</v>
      </c>
      <c r="F5567" s="107">
        <f t="shared" si="603"/>
        <v>84</v>
      </c>
      <c r="G5567" s="107">
        <f>COUNTIF(Data_Eksportir!$H$2:$H$3401,A5567)</f>
        <v>0</v>
      </c>
      <c r="H5567" s="104" t="str">
        <f t="shared" si="604"/>
        <v>1 – 5</v>
      </c>
      <c r="I5567" s="104" t="str">
        <f t="shared" si="605"/>
        <v>Di bawah ambang nilai</v>
      </c>
      <c r="J5567" s="106">
        <f t="shared" si="606"/>
        <v>546574.00556700001</v>
      </c>
      <c r="K5567" s="105">
        <f t="shared" si="607"/>
        <v>0</v>
      </c>
      <c r="L5567" s="106">
        <f t="shared" si="608"/>
        <v>0</v>
      </c>
    </row>
    <row r="5568" spans="1:12" x14ac:dyDescent="0.3">
      <c r="A5568" s="104" t="s">
        <v>11502</v>
      </c>
      <c r="B5568" s="104" t="s">
        <v>11503</v>
      </c>
      <c r="C5568" s="105">
        <v>41853</v>
      </c>
      <c r="D5568" s="105">
        <v>75319</v>
      </c>
      <c r="E5568" s="106">
        <f t="shared" si="602"/>
        <v>1.7996081523427234</v>
      </c>
      <c r="F5568" s="107">
        <f t="shared" si="603"/>
        <v>84</v>
      </c>
      <c r="G5568" s="107">
        <f>COUNTIF(Data_Eksportir!$H$2:$H$3401,A5568)</f>
        <v>0</v>
      </c>
      <c r="H5568" s="104" t="str">
        <f t="shared" si="604"/>
        <v>1 – 5</v>
      </c>
      <c r="I5568" s="104" t="str">
        <f t="shared" si="605"/>
        <v>Di bawah ambang nilai</v>
      </c>
      <c r="J5568" s="106">
        <f t="shared" si="606"/>
        <v>75319.005567999993</v>
      </c>
      <c r="K5568" s="105">
        <f t="shared" si="607"/>
        <v>0</v>
      </c>
      <c r="L5568" s="106">
        <f t="shared" si="608"/>
        <v>0</v>
      </c>
    </row>
    <row r="5569" spans="1:12" x14ac:dyDescent="0.3">
      <c r="A5569" s="104" t="s">
        <v>11504</v>
      </c>
      <c r="B5569" s="104" t="s">
        <v>11505</v>
      </c>
      <c r="C5569" s="105">
        <v>17326</v>
      </c>
      <c r="D5569" s="105">
        <v>39655</v>
      </c>
      <c r="E5569" s="106">
        <f t="shared" si="602"/>
        <v>2.2887567817153411</v>
      </c>
      <c r="F5569" s="107">
        <f t="shared" si="603"/>
        <v>84</v>
      </c>
      <c r="G5569" s="107">
        <f>COUNTIF(Data_Eksportir!$H$2:$H$3401,A5569)</f>
        <v>0</v>
      </c>
      <c r="H5569" s="104" t="str">
        <f t="shared" si="604"/>
        <v>1 – 5</v>
      </c>
      <c r="I5569" s="104" t="str">
        <f t="shared" si="605"/>
        <v>Di bawah ambang nilai</v>
      </c>
      <c r="J5569" s="106">
        <f t="shared" si="606"/>
        <v>39655.005569000001</v>
      </c>
      <c r="K5569" s="105">
        <f t="shared" si="607"/>
        <v>0</v>
      </c>
      <c r="L5569" s="106">
        <f t="shared" si="608"/>
        <v>0</v>
      </c>
    </row>
    <row r="5570" spans="1:12" x14ac:dyDescent="0.3">
      <c r="A5570" s="104" t="s">
        <v>11506</v>
      </c>
      <c r="B5570" s="104" t="s">
        <v>11507</v>
      </c>
      <c r="C5570" s="105">
        <v>37311</v>
      </c>
      <c r="D5570" s="105">
        <v>277381</v>
      </c>
      <c r="E5570" s="106">
        <f t="shared" ref="E5570:E5633" si="609">IF(AND(ISNUMBER(C5570),C5570&gt;0),D5570/C5570,"")</f>
        <v>7.4342955160676478</v>
      </c>
      <c r="F5570" s="107">
        <f t="shared" ref="F5570:F5633" si="610">VALUE(LEFT(A5570,2))</f>
        <v>84</v>
      </c>
      <c r="G5570" s="107">
        <f>COUNTIF(Data_Eksportir!$H$2:$H$3401,A5570)</f>
        <v>1</v>
      </c>
      <c r="H5570" s="104" t="str">
        <f t="shared" ref="H5570:H5633" si="611">IF(E5570="","Tanpa data berat",IF(E5570&lt;1,"Di bawah 1",IF(E5570&lt;5,"1 – 5",IF(E5570&lt;20,"5 – 20",IF(E5570&lt;100,"20 – 100","100 ke atas")))))</f>
        <v>5 – 20</v>
      </c>
      <c r="I5570" s="104" t="str">
        <f t="shared" ref="I5570:I5633" si="612">IF(D5570&lt;p_nilai_besar,"Di bawah ambang nilai",IF(G5570=0,"Belum terwakili",IF(G5570&lt;=p_listing_rendah,"Keterwakilan rendah","Terwakili")))</f>
        <v>Di bawah ambang nilai</v>
      </c>
      <c r="J5570" s="106">
        <f t="shared" ref="J5570:J5633" si="613">D5570+ROW()/10^6</f>
        <v>277381.00556999998</v>
      </c>
      <c r="K5570" s="105">
        <f t="shared" ref="K5570:K5633" si="614">IF(D5570&gt;=p_nilai_besar,D5570/(1+G5570),0)</f>
        <v>0</v>
      </c>
      <c r="L5570" s="106">
        <f t="shared" ref="L5570:L5633" si="615">IF(K5570&gt;0,K5570+ROW()/10^6,0)</f>
        <v>0</v>
      </c>
    </row>
    <row r="5571" spans="1:12" x14ac:dyDescent="0.3">
      <c r="A5571" s="104" t="s">
        <v>11508</v>
      </c>
      <c r="B5571" s="104" t="s">
        <v>11509</v>
      </c>
      <c r="C5571" s="105">
        <v>5635</v>
      </c>
      <c r="D5571" s="105">
        <v>250787</v>
      </c>
      <c r="E5571" s="106">
        <f t="shared" si="609"/>
        <v>44.505235137533276</v>
      </c>
      <c r="F5571" s="107">
        <f t="shared" si="610"/>
        <v>84</v>
      </c>
      <c r="G5571" s="107">
        <f>COUNTIF(Data_Eksportir!$H$2:$H$3401,A5571)</f>
        <v>0</v>
      </c>
      <c r="H5571" s="104" t="str">
        <f t="shared" si="611"/>
        <v>20 – 100</v>
      </c>
      <c r="I5571" s="104" t="str">
        <f t="shared" si="612"/>
        <v>Di bawah ambang nilai</v>
      </c>
      <c r="J5571" s="106">
        <f t="shared" si="613"/>
        <v>250787.00557099999</v>
      </c>
      <c r="K5571" s="105">
        <f t="shared" si="614"/>
        <v>0</v>
      </c>
      <c r="L5571" s="106">
        <f t="shared" si="615"/>
        <v>0</v>
      </c>
    </row>
    <row r="5572" spans="1:12" x14ac:dyDescent="0.3">
      <c r="A5572" s="104" t="s">
        <v>11510</v>
      </c>
      <c r="B5572" s="104" t="s">
        <v>11511</v>
      </c>
      <c r="C5572" s="105">
        <v>8742</v>
      </c>
      <c r="D5572" s="105">
        <v>241313</v>
      </c>
      <c r="E5572" s="106">
        <f t="shared" si="609"/>
        <v>27.603866392129948</v>
      </c>
      <c r="F5572" s="107">
        <f t="shared" si="610"/>
        <v>84</v>
      </c>
      <c r="G5572" s="107">
        <f>COUNTIF(Data_Eksportir!$H$2:$H$3401,A5572)</f>
        <v>0</v>
      </c>
      <c r="H5572" s="104" t="str">
        <f t="shared" si="611"/>
        <v>20 – 100</v>
      </c>
      <c r="I5572" s="104" t="str">
        <f t="shared" si="612"/>
        <v>Di bawah ambang nilai</v>
      </c>
      <c r="J5572" s="106">
        <f t="shared" si="613"/>
        <v>241313.00557199999</v>
      </c>
      <c r="K5572" s="105">
        <f t="shared" si="614"/>
        <v>0</v>
      </c>
      <c r="L5572" s="106">
        <f t="shared" si="615"/>
        <v>0</v>
      </c>
    </row>
    <row r="5573" spans="1:12" x14ac:dyDescent="0.3">
      <c r="A5573" s="104" t="s">
        <v>11512</v>
      </c>
      <c r="B5573" s="104" t="s">
        <v>11513</v>
      </c>
      <c r="C5573" s="105">
        <v>90816</v>
      </c>
      <c r="D5573" s="105">
        <v>2205119</v>
      </c>
      <c r="E5573" s="106">
        <f t="shared" si="609"/>
        <v>24.281172921071178</v>
      </c>
      <c r="F5573" s="107">
        <f t="shared" si="610"/>
        <v>84</v>
      </c>
      <c r="G5573" s="107">
        <f>COUNTIF(Data_Eksportir!$H$2:$H$3401,A5573)</f>
        <v>0</v>
      </c>
      <c r="H5573" s="104" t="str">
        <f t="shared" si="611"/>
        <v>20 – 100</v>
      </c>
      <c r="I5573" s="104" t="str">
        <f t="shared" si="612"/>
        <v>Di bawah ambang nilai</v>
      </c>
      <c r="J5573" s="106">
        <f t="shared" si="613"/>
        <v>2205119.0055729998</v>
      </c>
      <c r="K5573" s="105">
        <f t="shared" si="614"/>
        <v>0</v>
      </c>
      <c r="L5573" s="106">
        <f t="shared" si="615"/>
        <v>0</v>
      </c>
    </row>
    <row r="5574" spans="1:12" x14ac:dyDescent="0.3">
      <c r="A5574" s="104" t="s">
        <v>11514</v>
      </c>
      <c r="B5574" s="104" t="s">
        <v>11515</v>
      </c>
      <c r="C5574" s="105">
        <v>65452</v>
      </c>
      <c r="D5574" s="105">
        <v>298976</v>
      </c>
      <c r="E5574" s="106">
        <f t="shared" si="609"/>
        <v>4.5678665281427611</v>
      </c>
      <c r="F5574" s="107">
        <f t="shared" si="610"/>
        <v>84</v>
      </c>
      <c r="G5574" s="107">
        <f>COUNTIF(Data_Eksportir!$H$2:$H$3401,A5574)</f>
        <v>0</v>
      </c>
      <c r="H5574" s="104" t="str">
        <f t="shared" si="611"/>
        <v>1 – 5</v>
      </c>
      <c r="I5574" s="104" t="str">
        <f t="shared" si="612"/>
        <v>Di bawah ambang nilai</v>
      </c>
      <c r="J5574" s="106">
        <f t="shared" si="613"/>
        <v>298976.00557400001</v>
      </c>
      <c r="K5574" s="105">
        <f t="shared" si="614"/>
        <v>0</v>
      </c>
      <c r="L5574" s="106">
        <f t="shared" si="615"/>
        <v>0</v>
      </c>
    </row>
    <row r="5575" spans="1:12" x14ac:dyDescent="0.3">
      <c r="A5575" s="104" t="s">
        <v>11516</v>
      </c>
      <c r="B5575" s="104" t="s">
        <v>11517</v>
      </c>
      <c r="C5575" s="105">
        <v>81411</v>
      </c>
      <c r="D5575" s="105">
        <v>1563539</v>
      </c>
      <c r="E5575" s="106">
        <f t="shared" si="609"/>
        <v>19.20550048519242</v>
      </c>
      <c r="F5575" s="107">
        <f t="shared" si="610"/>
        <v>84</v>
      </c>
      <c r="G5575" s="107">
        <f>COUNTIF(Data_Eksportir!$H$2:$H$3401,A5575)</f>
        <v>0</v>
      </c>
      <c r="H5575" s="104" t="str">
        <f t="shared" si="611"/>
        <v>5 – 20</v>
      </c>
      <c r="I5575" s="104" t="str">
        <f t="shared" si="612"/>
        <v>Di bawah ambang nilai</v>
      </c>
      <c r="J5575" s="106">
        <f t="shared" si="613"/>
        <v>1563539.0055750001</v>
      </c>
      <c r="K5575" s="105">
        <f t="shared" si="614"/>
        <v>0</v>
      </c>
      <c r="L5575" s="106">
        <f t="shared" si="615"/>
        <v>0</v>
      </c>
    </row>
    <row r="5576" spans="1:12" x14ac:dyDescent="0.3">
      <c r="A5576" s="104" t="s">
        <v>11518</v>
      </c>
      <c r="B5576" s="104" t="s">
        <v>11519</v>
      </c>
      <c r="C5576" s="105">
        <v>11419</v>
      </c>
      <c r="D5576" s="105">
        <v>91769</v>
      </c>
      <c r="E5576" s="106">
        <f t="shared" si="609"/>
        <v>8.0365180838952615</v>
      </c>
      <c r="F5576" s="107">
        <f t="shared" si="610"/>
        <v>84</v>
      </c>
      <c r="G5576" s="107">
        <f>COUNTIF(Data_Eksportir!$H$2:$H$3401,A5576)</f>
        <v>0</v>
      </c>
      <c r="H5576" s="104" t="str">
        <f t="shared" si="611"/>
        <v>5 – 20</v>
      </c>
      <c r="I5576" s="104" t="str">
        <f t="shared" si="612"/>
        <v>Di bawah ambang nilai</v>
      </c>
      <c r="J5576" s="106">
        <f t="shared" si="613"/>
        <v>91769.005575999996</v>
      </c>
      <c r="K5576" s="105">
        <f t="shared" si="614"/>
        <v>0</v>
      </c>
      <c r="L5576" s="106">
        <f t="shared" si="615"/>
        <v>0</v>
      </c>
    </row>
    <row r="5577" spans="1:12" x14ac:dyDescent="0.3">
      <c r="A5577" s="104" t="s">
        <v>11520</v>
      </c>
      <c r="B5577" s="104" t="s">
        <v>11521</v>
      </c>
      <c r="C5577" s="105">
        <v>2822</v>
      </c>
      <c r="D5577" s="105">
        <v>26586</v>
      </c>
      <c r="E5577" s="106">
        <f t="shared" si="609"/>
        <v>9.4209780297661236</v>
      </c>
      <c r="F5577" s="107">
        <f t="shared" si="610"/>
        <v>84</v>
      </c>
      <c r="G5577" s="107">
        <f>COUNTIF(Data_Eksportir!$H$2:$H$3401,A5577)</f>
        <v>0</v>
      </c>
      <c r="H5577" s="104" t="str">
        <f t="shared" si="611"/>
        <v>5 – 20</v>
      </c>
      <c r="I5577" s="104" t="str">
        <f t="shared" si="612"/>
        <v>Di bawah ambang nilai</v>
      </c>
      <c r="J5577" s="106">
        <f t="shared" si="613"/>
        <v>26586.005577</v>
      </c>
      <c r="K5577" s="105">
        <f t="shared" si="614"/>
        <v>0</v>
      </c>
      <c r="L5577" s="106">
        <f t="shared" si="615"/>
        <v>0</v>
      </c>
    </row>
    <row r="5578" spans="1:12" x14ac:dyDescent="0.3">
      <c r="A5578" s="104" t="s">
        <v>11522</v>
      </c>
      <c r="B5578" s="104" t="s">
        <v>11523</v>
      </c>
      <c r="C5578" s="105">
        <v>61056</v>
      </c>
      <c r="D5578" s="105">
        <v>2101862</v>
      </c>
      <c r="E5578" s="106">
        <f t="shared" si="609"/>
        <v>34.425150681341719</v>
      </c>
      <c r="F5578" s="107">
        <f t="shared" si="610"/>
        <v>84</v>
      </c>
      <c r="G5578" s="107">
        <f>COUNTIF(Data_Eksportir!$H$2:$H$3401,A5578)</f>
        <v>0</v>
      </c>
      <c r="H5578" s="104" t="str">
        <f t="shared" si="611"/>
        <v>20 – 100</v>
      </c>
      <c r="I5578" s="104" t="str">
        <f t="shared" si="612"/>
        <v>Di bawah ambang nilai</v>
      </c>
      <c r="J5578" s="106">
        <f t="shared" si="613"/>
        <v>2101862.0055780001</v>
      </c>
      <c r="K5578" s="105">
        <f t="shared" si="614"/>
        <v>0</v>
      </c>
      <c r="L5578" s="106">
        <f t="shared" si="615"/>
        <v>0</v>
      </c>
    </row>
    <row r="5579" spans="1:12" x14ac:dyDescent="0.3">
      <c r="A5579" s="104" t="s">
        <v>11524</v>
      </c>
      <c r="B5579" s="104" t="s">
        <v>11525</v>
      </c>
      <c r="C5579" s="105">
        <v>974571</v>
      </c>
      <c r="D5579" s="105">
        <v>18302397</v>
      </c>
      <c r="E5579" s="106">
        <f t="shared" si="609"/>
        <v>18.779952409829555</v>
      </c>
      <c r="F5579" s="107">
        <f t="shared" si="610"/>
        <v>84</v>
      </c>
      <c r="G5579" s="107">
        <f>COUNTIF(Data_Eksportir!$H$2:$H$3401,A5579)</f>
        <v>0</v>
      </c>
      <c r="H5579" s="104" t="str">
        <f t="shared" si="611"/>
        <v>5 – 20</v>
      </c>
      <c r="I5579" s="104" t="str">
        <f t="shared" si="612"/>
        <v>Belum terwakili</v>
      </c>
      <c r="J5579" s="106">
        <f t="shared" si="613"/>
        <v>18302397.005578998</v>
      </c>
      <c r="K5579" s="105">
        <f t="shared" si="614"/>
        <v>18302397</v>
      </c>
      <c r="L5579" s="106">
        <f t="shared" si="615"/>
        <v>18302397.005578998</v>
      </c>
    </row>
    <row r="5580" spans="1:12" x14ac:dyDescent="0.3">
      <c r="A5580" s="104" t="s">
        <v>11526</v>
      </c>
      <c r="B5580" s="104" t="s">
        <v>11527</v>
      </c>
      <c r="C5580" s="105">
        <v>111652</v>
      </c>
      <c r="D5580" s="105">
        <v>516533</v>
      </c>
      <c r="E5580" s="106">
        <f t="shared" si="609"/>
        <v>4.6262762870347149</v>
      </c>
      <c r="F5580" s="107">
        <f t="shared" si="610"/>
        <v>84</v>
      </c>
      <c r="G5580" s="107">
        <f>COUNTIF(Data_Eksportir!$H$2:$H$3401,A5580)</f>
        <v>0</v>
      </c>
      <c r="H5580" s="104" t="str">
        <f t="shared" si="611"/>
        <v>1 – 5</v>
      </c>
      <c r="I5580" s="104" t="str">
        <f t="shared" si="612"/>
        <v>Di bawah ambang nilai</v>
      </c>
      <c r="J5580" s="106">
        <f t="shared" si="613"/>
        <v>516533.00558</v>
      </c>
      <c r="K5580" s="105">
        <f t="shared" si="614"/>
        <v>0</v>
      </c>
      <c r="L5580" s="106">
        <f t="shared" si="615"/>
        <v>0</v>
      </c>
    </row>
    <row r="5581" spans="1:12" x14ac:dyDescent="0.3">
      <c r="A5581" s="104" t="s">
        <v>11528</v>
      </c>
      <c r="B5581" s="104" t="s">
        <v>11529</v>
      </c>
      <c r="C5581" s="105">
        <v>15931</v>
      </c>
      <c r="D5581" s="105">
        <v>83071</v>
      </c>
      <c r="E5581" s="106">
        <f t="shared" si="609"/>
        <v>5.2144247065469838</v>
      </c>
      <c r="F5581" s="107">
        <f t="shared" si="610"/>
        <v>84</v>
      </c>
      <c r="G5581" s="107">
        <f>COUNTIF(Data_Eksportir!$H$2:$H$3401,A5581)</f>
        <v>0</v>
      </c>
      <c r="H5581" s="104" t="str">
        <f t="shared" si="611"/>
        <v>5 – 20</v>
      </c>
      <c r="I5581" s="104" t="str">
        <f t="shared" si="612"/>
        <v>Di bawah ambang nilai</v>
      </c>
      <c r="J5581" s="106">
        <f t="shared" si="613"/>
        <v>83071.005581000005</v>
      </c>
      <c r="K5581" s="105">
        <f t="shared" si="614"/>
        <v>0</v>
      </c>
      <c r="L5581" s="106">
        <f t="shared" si="615"/>
        <v>0</v>
      </c>
    </row>
    <row r="5582" spans="1:12" x14ac:dyDescent="0.3">
      <c r="A5582" s="104" t="s">
        <v>11530</v>
      </c>
      <c r="B5582" s="104" t="s">
        <v>11531</v>
      </c>
      <c r="C5582" s="105">
        <v>7134</v>
      </c>
      <c r="D5582" s="105">
        <v>78294</v>
      </c>
      <c r="E5582" s="106">
        <f t="shared" si="609"/>
        <v>10.974768713204373</v>
      </c>
      <c r="F5582" s="107">
        <f t="shared" si="610"/>
        <v>84</v>
      </c>
      <c r="G5582" s="107">
        <f>COUNTIF(Data_Eksportir!$H$2:$H$3401,A5582)</f>
        <v>0</v>
      </c>
      <c r="H5582" s="104" t="str">
        <f t="shared" si="611"/>
        <v>5 – 20</v>
      </c>
      <c r="I5582" s="104" t="str">
        <f t="shared" si="612"/>
        <v>Di bawah ambang nilai</v>
      </c>
      <c r="J5582" s="106">
        <f t="shared" si="613"/>
        <v>78294.005581999998</v>
      </c>
      <c r="K5582" s="105">
        <f t="shared" si="614"/>
        <v>0</v>
      </c>
      <c r="L5582" s="106">
        <f t="shared" si="615"/>
        <v>0</v>
      </c>
    </row>
    <row r="5583" spans="1:12" x14ac:dyDescent="0.3">
      <c r="A5583" s="104" t="s">
        <v>11532</v>
      </c>
      <c r="B5583" s="104" t="s">
        <v>11533</v>
      </c>
      <c r="C5583" s="105">
        <v>3770</v>
      </c>
      <c r="D5583" s="105">
        <v>46835</v>
      </c>
      <c r="E5583" s="106">
        <f t="shared" si="609"/>
        <v>12.423076923076923</v>
      </c>
      <c r="F5583" s="107">
        <f t="shared" si="610"/>
        <v>84</v>
      </c>
      <c r="G5583" s="107">
        <f>COUNTIF(Data_Eksportir!$H$2:$H$3401,A5583)</f>
        <v>0</v>
      </c>
      <c r="H5583" s="104" t="str">
        <f t="shared" si="611"/>
        <v>5 – 20</v>
      </c>
      <c r="I5583" s="104" t="str">
        <f t="shared" si="612"/>
        <v>Di bawah ambang nilai</v>
      </c>
      <c r="J5583" s="106">
        <f t="shared" si="613"/>
        <v>46835.005582999998</v>
      </c>
      <c r="K5583" s="105">
        <f t="shared" si="614"/>
        <v>0</v>
      </c>
      <c r="L5583" s="106">
        <f t="shared" si="615"/>
        <v>0</v>
      </c>
    </row>
    <row r="5584" spans="1:12" x14ac:dyDescent="0.3">
      <c r="A5584" s="104" t="s">
        <v>11534</v>
      </c>
      <c r="B5584" s="104" t="s">
        <v>11535</v>
      </c>
      <c r="C5584" s="105">
        <v>1090</v>
      </c>
      <c r="D5584" s="105">
        <v>15047</v>
      </c>
      <c r="E5584" s="106">
        <f t="shared" si="609"/>
        <v>13.804587155963302</v>
      </c>
      <c r="F5584" s="107">
        <f t="shared" si="610"/>
        <v>84</v>
      </c>
      <c r="G5584" s="107">
        <f>COUNTIF(Data_Eksportir!$H$2:$H$3401,A5584)</f>
        <v>0</v>
      </c>
      <c r="H5584" s="104" t="str">
        <f t="shared" si="611"/>
        <v>5 – 20</v>
      </c>
      <c r="I5584" s="104" t="str">
        <f t="shared" si="612"/>
        <v>Di bawah ambang nilai</v>
      </c>
      <c r="J5584" s="106">
        <f t="shared" si="613"/>
        <v>15047.005584</v>
      </c>
      <c r="K5584" s="105">
        <f t="shared" si="614"/>
        <v>0</v>
      </c>
      <c r="L5584" s="106">
        <f t="shared" si="615"/>
        <v>0</v>
      </c>
    </row>
    <row r="5585" spans="1:12" x14ac:dyDescent="0.3">
      <c r="A5585" s="104" t="s">
        <v>11536</v>
      </c>
      <c r="B5585" s="104" t="s">
        <v>11537</v>
      </c>
      <c r="C5585" s="105">
        <v>14</v>
      </c>
      <c r="D5585" s="105">
        <v>864</v>
      </c>
      <c r="E5585" s="106">
        <f t="shared" si="609"/>
        <v>61.714285714285715</v>
      </c>
      <c r="F5585" s="107">
        <f t="shared" si="610"/>
        <v>84</v>
      </c>
      <c r="G5585" s="107">
        <f>COUNTIF(Data_Eksportir!$H$2:$H$3401,A5585)</f>
        <v>0</v>
      </c>
      <c r="H5585" s="104" t="str">
        <f t="shared" si="611"/>
        <v>20 – 100</v>
      </c>
      <c r="I5585" s="104" t="str">
        <f t="shared" si="612"/>
        <v>Di bawah ambang nilai</v>
      </c>
      <c r="J5585" s="106">
        <f t="shared" si="613"/>
        <v>864.005585</v>
      </c>
      <c r="K5585" s="105">
        <f t="shared" si="614"/>
        <v>0</v>
      </c>
      <c r="L5585" s="106">
        <f t="shared" si="615"/>
        <v>0</v>
      </c>
    </row>
    <row r="5586" spans="1:12" x14ac:dyDescent="0.3">
      <c r="A5586" s="104" t="s">
        <v>11538</v>
      </c>
      <c r="B5586" s="104" t="s">
        <v>11539</v>
      </c>
      <c r="C5586" s="105">
        <v>2290</v>
      </c>
      <c r="D5586" s="105">
        <v>105125</v>
      </c>
      <c r="E5586" s="106">
        <f t="shared" si="609"/>
        <v>45.906113537117903</v>
      </c>
      <c r="F5586" s="107">
        <f t="shared" si="610"/>
        <v>84</v>
      </c>
      <c r="G5586" s="107">
        <f>COUNTIF(Data_Eksportir!$H$2:$H$3401,A5586)</f>
        <v>0</v>
      </c>
      <c r="H5586" s="104" t="str">
        <f t="shared" si="611"/>
        <v>20 – 100</v>
      </c>
      <c r="I5586" s="104" t="str">
        <f t="shared" si="612"/>
        <v>Di bawah ambang nilai</v>
      </c>
      <c r="J5586" s="106">
        <f t="shared" si="613"/>
        <v>105125.005586</v>
      </c>
      <c r="K5586" s="105">
        <f t="shared" si="614"/>
        <v>0</v>
      </c>
      <c r="L5586" s="106">
        <f t="shared" si="615"/>
        <v>0</v>
      </c>
    </row>
    <row r="5587" spans="1:12" x14ac:dyDescent="0.3">
      <c r="A5587" s="104" t="s">
        <v>11540</v>
      </c>
      <c r="B5587" s="104" t="s">
        <v>11541</v>
      </c>
      <c r="C5587" s="105">
        <v>1509729</v>
      </c>
      <c r="D5587" s="105">
        <v>7923950</v>
      </c>
      <c r="E5587" s="106">
        <f t="shared" si="609"/>
        <v>5.2485909722870794</v>
      </c>
      <c r="F5587" s="107">
        <f t="shared" si="610"/>
        <v>84</v>
      </c>
      <c r="G5587" s="107">
        <f>COUNTIF(Data_Eksportir!$H$2:$H$3401,A5587)</f>
        <v>0</v>
      </c>
      <c r="H5587" s="104" t="str">
        <f t="shared" si="611"/>
        <v>5 – 20</v>
      </c>
      <c r="I5587" s="104" t="str">
        <f t="shared" si="612"/>
        <v>Di bawah ambang nilai</v>
      </c>
      <c r="J5587" s="106">
        <f t="shared" si="613"/>
        <v>7923950.0055870004</v>
      </c>
      <c r="K5587" s="105">
        <f t="shared" si="614"/>
        <v>0</v>
      </c>
      <c r="L5587" s="106">
        <f t="shared" si="615"/>
        <v>0</v>
      </c>
    </row>
    <row r="5588" spans="1:12" x14ac:dyDescent="0.3">
      <c r="A5588" s="104" t="s">
        <v>11542</v>
      </c>
      <c r="B5588" s="104" t="s">
        <v>11543</v>
      </c>
      <c r="C5588" s="105">
        <v>15368</v>
      </c>
      <c r="D5588" s="105">
        <v>211647</v>
      </c>
      <c r="E5588" s="106">
        <f t="shared" si="609"/>
        <v>13.771928682977617</v>
      </c>
      <c r="F5588" s="107">
        <f t="shared" si="610"/>
        <v>84</v>
      </c>
      <c r="G5588" s="107">
        <f>COUNTIF(Data_Eksportir!$H$2:$H$3401,A5588)</f>
        <v>0</v>
      </c>
      <c r="H5588" s="104" t="str">
        <f t="shared" si="611"/>
        <v>5 – 20</v>
      </c>
      <c r="I5588" s="104" t="str">
        <f t="shared" si="612"/>
        <v>Di bawah ambang nilai</v>
      </c>
      <c r="J5588" s="106">
        <f t="shared" si="613"/>
        <v>211647.005588</v>
      </c>
      <c r="K5588" s="105">
        <f t="shared" si="614"/>
        <v>0</v>
      </c>
      <c r="L5588" s="106">
        <f t="shared" si="615"/>
        <v>0</v>
      </c>
    </row>
    <row r="5589" spans="1:12" x14ac:dyDescent="0.3">
      <c r="A5589" s="104" t="s">
        <v>11544</v>
      </c>
      <c r="B5589" s="104" t="s">
        <v>11545</v>
      </c>
      <c r="C5589" s="105">
        <v>3476</v>
      </c>
      <c r="D5589" s="105">
        <v>39198</v>
      </c>
      <c r="E5589" s="106">
        <f t="shared" si="609"/>
        <v>11.276754890678941</v>
      </c>
      <c r="F5589" s="107">
        <f t="shared" si="610"/>
        <v>84</v>
      </c>
      <c r="G5589" s="107">
        <f>COUNTIF(Data_Eksportir!$H$2:$H$3401,A5589)</f>
        <v>0</v>
      </c>
      <c r="H5589" s="104" t="str">
        <f t="shared" si="611"/>
        <v>5 – 20</v>
      </c>
      <c r="I5589" s="104" t="str">
        <f t="shared" si="612"/>
        <v>Di bawah ambang nilai</v>
      </c>
      <c r="J5589" s="106">
        <f t="shared" si="613"/>
        <v>39198.005589</v>
      </c>
      <c r="K5589" s="105">
        <f t="shared" si="614"/>
        <v>0</v>
      </c>
      <c r="L5589" s="106">
        <f t="shared" si="615"/>
        <v>0</v>
      </c>
    </row>
    <row r="5590" spans="1:12" x14ac:dyDescent="0.3">
      <c r="A5590" s="104" t="s">
        <v>11546</v>
      </c>
      <c r="B5590" s="104" t="s">
        <v>11547</v>
      </c>
      <c r="C5590" s="105">
        <v>14924</v>
      </c>
      <c r="D5590" s="105">
        <v>206559</v>
      </c>
      <c r="E5590" s="106">
        <f t="shared" si="609"/>
        <v>13.840726346823908</v>
      </c>
      <c r="F5590" s="107">
        <f t="shared" si="610"/>
        <v>84</v>
      </c>
      <c r="G5590" s="107">
        <f>COUNTIF(Data_Eksportir!$H$2:$H$3401,A5590)</f>
        <v>0</v>
      </c>
      <c r="H5590" s="104" t="str">
        <f t="shared" si="611"/>
        <v>5 – 20</v>
      </c>
      <c r="I5590" s="104" t="str">
        <f t="shared" si="612"/>
        <v>Di bawah ambang nilai</v>
      </c>
      <c r="J5590" s="106">
        <f t="shared" si="613"/>
        <v>206559.00558999999</v>
      </c>
      <c r="K5590" s="105">
        <f t="shared" si="614"/>
        <v>0</v>
      </c>
      <c r="L5590" s="106">
        <f t="shared" si="615"/>
        <v>0</v>
      </c>
    </row>
    <row r="5591" spans="1:12" x14ac:dyDescent="0.3">
      <c r="A5591" s="104" t="s">
        <v>11548</v>
      </c>
      <c r="B5591" s="104" t="s">
        <v>11549</v>
      </c>
      <c r="C5591" s="105">
        <v>7059</v>
      </c>
      <c r="D5591" s="105">
        <v>92931</v>
      </c>
      <c r="E5591" s="106">
        <f t="shared" si="609"/>
        <v>13.16489587760306</v>
      </c>
      <c r="F5591" s="107">
        <f t="shared" si="610"/>
        <v>84</v>
      </c>
      <c r="G5591" s="107">
        <f>COUNTIF(Data_Eksportir!$H$2:$H$3401,A5591)</f>
        <v>0</v>
      </c>
      <c r="H5591" s="104" t="str">
        <f t="shared" si="611"/>
        <v>5 – 20</v>
      </c>
      <c r="I5591" s="104" t="str">
        <f t="shared" si="612"/>
        <v>Di bawah ambang nilai</v>
      </c>
      <c r="J5591" s="106">
        <f t="shared" si="613"/>
        <v>92931.005590999994</v>
      </c>
      <c r="K5591" s="105">
        <f t="shared" si="614"/>
        <v>0</v>
      </c>
      <c r="L5591" s="106">
        <f t="shared" si="615"/>
        <v>0</v>
      </c>
    </row>
    <row r="5592" spans="1:12" x14ac:dyDescent="0.3">
      <c r="A5592" s="104" t="s">
        <v>11550</v>
      </c>
      <c r="B5592" s="104" t="s">
        <v>11551</v>
      </c>
      <c r="C5592" s="105">
        <v>4598026</v>
      </c>
      <c r="D5592" s="105">
        <v>111037637</v>
      </c>
      <c r="E5592" s="106">
        <f t="shared" si="609"/>
        <v>24.148979801332136</v>
      </c>
      <c r="F5592" s="107">
        <f t="shared" si="610"/>
        <v>84</v>
      </c>
      <c r="G5592" s="107">
        <f>COUNTIF(Data_Eksportir!$H$2:$H$3401,A5592)</f>
        <v>0</v>
      </c>
      <c r="H5592" s="104" t="str">
        <f t="shared" si="611"/>
        <v>20 – 100</v>
      </c>
      <c r="I5592" s="104" t="str">
        <f t="shared" si="612"/>
        <v>Belum terwakili</v>
      </c>
      <c r="J5592" s="106">
        <f t="shared" si="613"/>
        <v>111037637.005592</v>
      </c>
      <c r="K5592" s="105">
        <f t="shared" si="614"/>
        <v>111037637</v>
      </c>
      <c r="L5592" s="106">
        <f t="shared" si="615"/>
        <v>111037637.005592</v>
      </c>
    </row>
    <row r="5593" spans="1:12" x14ac:dyDescent="0.3">
      <c r="A5593" s="104" t="s">
        <v>11552</v>
      </c>
      <c r="B5593" s="104" t="s">
        <v>11553</v>
      </c>
      <c r="C5593" s="105">
        <v>8439292</v>
      </c>
      <c r="D5593" s="105">
        <v>126525544</v>
      </c>
      <c r="E5593" s="106">
        <f t="shared" si="609"/>
        <v>14.992435858363475</v>
      </c>
      <c r="F5593" s="107">
        <f t="shared" si="610"/>
        <v>84</v>
      </c>
      <c r="G5593" s="107">
        <f>COUNTIF(Data_Eksportir!$H$2:$H$3401,A5593)</f>
        <v>0</v>
      </c>
      <c r="H5593" s="104" t="str">
        <f t="shared" si="611"/>
        <v>5 – 20</v>
      </c>
      <c r="I5593" s="104" t="str">
        <f t="shared" si="612"/>
        <v>Belum terwakili</v>
      </c>
      <c r="J5593" s="106">
        <f t="shared" si="613"/>
        <v>126525544.005593</v>
      </c>
      <c r="K5593" s="105">
        <f t="shared" si="614"/>
        <v>126525544</v>
      </c>
      <c r="L5593" s="106">
        <f t="shared" si="615"/>
        <v>126525544.005593</v>
      </c>
    </row>
    <row r="5594" spans="1:12" x14ac:dyDescent="0.3">
      <c r="A5594" s="104" t="s">
        <v>11554</v>
      </c>
      <c r="B5594" s="104" t="s">
        <v>11555</v>
      </c>
      <c r="C5594" s="105">
        <v>101718</v>
      </c>
      <c r="D5594" s="105">
        <v>793807</v>
      </c>
      <c r="E5594" s="106">
        <f t="shared" si="609"/>
        <v>7.8039973259403448</v>
      </c>
      <c r="F5594" s="107">
        <f t="shared" si="610"/>
        <v>84</v>
      </c>
      <c r="G5594" s="107">
        <f>COUNTIF(Data_Eksportir!$H$2:$H$3401,A5594)</f>
        <v>0</v>
      </c>
      <c r="H5594" s="104" t="str">
        <f t="shared" si="611"/>
        <v>5 – 20</v>
      </c>
      <c r="I5594" s="104" t="str">
        <f t="shared" si="612"/>
        <v>Di bawah ambang nilai</v>
      </c>
      <c r="J5594" s="106">
        <f t="shared" si="613"/>
        <v>793807.00559399999</v>
      </c>
      <c r="K5594" s="105">
        <f t="shared" si="614"/>
        <v>0</v>
      </c>
      <c r="L5594" s="106">
        <f t="shared" si="615"/>
        <v>0</v>
      </c>
    </row>
    <row r="5595" spans="1:12" x14ac:dyDescent="0.3">
      <c r="A5595" s="104" t="s">
        <v>11556</v>
      </c>
      <c r="B5595" s="104" t="s">
        <v>11557</v>
      </c>
      <c r="C5595" s="105">
        <v>117100</v>
      </c>
      <c r="D5595" s="105">
        <v>3223945</v>
      </c>
      <c r="E5595" s="106">
        <f t="shared" si="609"/>
        <v>27.531554227156278</v>
      </c>
      <c r="F5595" s="107">
        <f t="shared" si="610"/>
        <v>84</v>
      </c>
      <c r="G5595" s="107">
        <f>COUNTIF(Data_Eksportir!$H$2:$H$3401,A5595)</f>
        <v>0</v>
      </c>
      <c r="H5595" s="104" t="str">
        <f t="shared" si="611"/>
        <v>20 – 100</v>
      </c>
      <c r="I5595" s="104" t="str">
        <f t="shared" si="612"/>
        <v>Di bawah ambang nilai</v>
      </c>
      <c r="J5595" s="106">
        <f t="shared" si="613"/>
        <v>3223945.005595</v>
      </c>
      <c r="K5595" s="105">
        <f t="shared" si="614"/>
        <v>0</v>
      </c>
      <c r="L5595" s="106">
        <f t="shared" si="615"/>
        <v>0</v>
      </c>
    </row>
    <row r="5596" spans="1:12" x14ac:dyDescent="0.3">
      <c r="A5596" s="104" t="s">
        <v>11558</v>
      </c>
      <c r="B5596" s="104" t="s">
        <v>11559</v>
      </c>
      <c r="C5596" s="105">
        <v>1167503</v>
      </c>
      <c r="D5596" s="105">
        <v>11916802</v>
      </c>
      <c r="E5596" s="106">
        <f t="shared" si="609"/>
        <v>10.207084692715993</v>
      </c>
      <c r="F5596" s="107">
        <f t="shared" si="610"/>
        <v>84</v>
      </c>
      <c r="G5596" s="107">
        <f>COUNTIF(Data_Eksportir!$H$2:$H$3401,A5596)</f>
        <v>0</v>
      </c>
      <c r="H5596" s="104" t="str">
        <f t="shared" si="611"/>
        <v>5 – 20</v>
      </c>
      <c r="I5596" s="104" t="str">
        <f t="shared" si="612"/>
        <v>Belum terwakili</v>
      </c>
      <c r="J5596" s="106">
        <f t="shared" si="613"/>
        <v>11916802.005596001</v>
      </c>
      <c r="K5596" s="105">
        <f t="shared" si="614"/>
        <v>11916802</v>
      </c>
      <c r="L5596" s="106">
        <f t="shared" si="615"/>
        <v>11916802.005596001</v>
      </c>
    </row>
    <row r="5597" spans="1:12" x14ac:dyDescent="0.3">
      <c r="A5597" s="104" t="s">
        <v>11560</v>
      </c>
      <c r="B5597" s="104" t="s">
        <v>11561</v>
      </c>
      <c r="C5597" s="105">
        <v>55440</v>
      </c>
      <c r="D5597" s="105">
        <v>1761776</v>
      </c>
      <c r="E5597" s="106">
        <f t="shared" si="609"/>
        <v>31.778066378066377</v>
      </c>
      <c r="F5597" s="107">
        <f t="shared" si="610"/>
        <v>84</v>
      </c>
      <c r="G5597" s="107">
        <f>COUNTIF(Data_Eksportir!$H$2:$H$3401,A5597)</f>
        <v>0</v>
      </c>
      <c r="H5597" s="104" t="str">
        <f t="shared" si="611"/>
        <v>20 – 100</v>
      </c>
      <c r="I5597" s="104" t="str">
        <f t="shared" si="612"/>
        <v>Di bawah ambang nilai</v>
      </c>
      <c r="J5597" s="106">
        <f t="shared" si="613"/>
        <v>1761776.005597</v>
      </c>
      <c r="K5597" s="105">
        <f t="shared" si="614"/>
        <v>0</v>
      </c>
      <c r="L5597" s="106">
        <f t="shared" si="615"/>
        <v>0</v>
      </c>
    </row>
    <row r="5598" spans="1:12" x14ac:dyDescent="0.3">
      <c r="A5598" s="104" t="s">
        <v>11562</v>
      </c>
      <c r="B5598" s="104" t="s">
        <v>11563</v>
      </c>
      <c r="C5598" s="105">
        <v>84445</v>
      </c>
      <c r="D5598" s="105">
        <v>538670</v>
      </c>
      <c r="E5598" s="106">
        <f t="shared" si="609"/>
        <v>6.3789448753626621</v>
      </c>
      <c r="F5598" s="107">
        <f t="shared" si="610"/>
        <v>84</v>
      </c>
      <c r="G5598" s="107">
        <f>COUNTIF(Data_Eksportir!$H$2:$H$3401,A5598)</f>
        <v>0</v>
      </c>
      <c r="H5598" s="104" t="str">
        <f t="shared" si="611"/>
        <v>5 – 20</v>
      </c>
      <c r="I5598" s="104" t="str">
        <f t="shared" si="612"/>
        <v>Di bawah ambang nilai</v>
      </c>
      <c r="J5598" s="106">
        <f t="shared" si="613"/>
        <v>538670.00559800002</v>
      </c>
      <c r="K5598" s="105">
        <f t="shared" si="614"/>
        <v>0</v>
      </c>
      <c r="L5598" s="106">
        <f t="shared" si="615"/>
        <v>0</v>
      </c>
    </row>
    <row r="5599" spans="1:12" x14ac:dyDescent="0.3">
      <c r="A5599" s="104" t="s">
        <v>11564</v>
      </c>
      <c r="B5599" s="104" t="s">
        <v>11565</v>
      </c>
      <c r="C5599" s="105">
        <v>1597</v>
      </c>
      <c r="D5599" s="105">
        <v>14600</v>
      </c>
      <c r="E5599" s="106">
        <f t="shared" si="609"/>
        <v>9.1421415153412653</v>
      </c>
      <c r="F5599" s="107">
        <f t="shared" si="610"/>
        <v>84</v>
      </c>
      <c r="G5599" s="107">
        <f>COUNTIF(Data_Eksportir!$H$2:$H$3401,A5599)</f>
        <v>0</v>
      </c>
      <c r="H5599" s="104" t="str">
        <f t="shared" si="611"/>
        <v>5 – 20</v>
      </c>
      <c r="I5599" s="104" t="str">
        <f t="shared" si="612"/>
        <v>Di bawah ambang nilai</v>
      </c>
      <c r="J5599" s="106">
        <f t="shared" si="613"/>
        <v>14600.005599</v>
      </c>
      <c r="K5599" s="105">
        <f t="shared" si="614"/>
        <v>0</v>
      </c>
      <c r="L5599" s="106">
        <f t="shared" si="615"/>
        <v>0</v>
      </c>
    </row>
    <row r="5600" spans="1:12" x14ac:dyDescent="0.3">
      <c r="A5600" s="104" t="s">
        <v>11566</v>
      </c>
      <c r="B5600" s="104" t="s">
        <v>11567</v>
      </c>
      <c r="C5600" s="105">
        <v>410677</v>
      </c>
      <c r="D5600" s="105">
        <v>5611813</v>
      </c>
      <c r="E5600" s="106">
        <f t="shared" si="609"/>
        <v>13.664785220501757</v>
      </c>
      <c r="F5600" s="107">
        <f t="shared" si="610"/>
        <v>84</v>
      </c>
      <c r="G5600" s="107">
        <f>COUNTIF(Data_Eksportir!$H$2:$H$3401,A5600)</f>
        <v>0</v>
      </c>
      <c r="H5600" s="104" t="str">
        <f t="shared" si="611"/>
        <v>5 – 20</v>
      </c>
      <c r="I5600" s="104" t="str">
        <f t="shared" si="612"/>
        <v>Di bawah ambang nilai</v>
      </c>
      <c r="J5600" s="106">
        <f t="shared" si="613"/>
        <v>5611813.0055999998</v>
      </c>
      <c r="K5600" s="105">
        <f t="shared" si="614"/>
        <v>0</v>
      </c>
      <c r="L5600" s="106">
        <f t="shared" si="615"/>
        <v>0</v>
      </c>
    </row>
    <row r="5601" spans="1:12" x14ac:dyDescent="0.3">
      <c r="A5601" s="104" t="s">
        <v>11568</v>
      </c>
      <c r="B5601" s="104" t="s">
        <v>11569</v>
      </c>
      <c r="C5601" s="105">
        <v>115313</v>
      </c>
      <c r="D5601" s="105">
        <v>2501838</v>
      </c>
      <c r="E5601" s="106">
        <f t="shared" si="609"/>
        <v>21.696062022495294</v>
      </c>
      <c r="F5601" s="107">
        <f t="shared" si="610"/>
        <v>84</v>
      </c>
      <c r="G5601" s="107">
        <f>COUNTIF(Data_Eksportir!$H$2:$H$3401,A5601)</f>
        <v>0</v>
      </c>
      <c r="H5601" s="104" t="str">
        <f t="shared" si="611"/>
        <v>20 – 100</v>
      </c>
      <c r="I5601" s="104" t="str">
        <f t="shared" si="612"/>
        <v>Di bawah ambang nilai</v>
      </c>
      <c r="J5601" s="106">
        <f t="shared" si="613"/>
        <v>2501838.005601</v>
      </c>
      <c r="K5601" s="105">
        <f t="shared" si="614"/>
        <v>0</v>
      </c>
      <c r="L5601" s="106">
        <f t="shared" si="615"/>
        <v>0</v>
      </c>
    </row>
    <row r="5602" spans="1:12" x14ac:dyDescent="0.3">
      <c r="A5602" s="104" t="s">
        <v>11570</v>
      </c>
      <c r="B5602" s="104" t="s">
        <v>11571</v>
      </c>
      <c r="C5602" s="105">
        <v>101615</v>
      </c>
      <c r="D5602" s="105">
        <v>3321699</v>
      </c>
      <c r="E5602" s="106">
        <f t="shared" si="609"/>
        <v>32.689061654283321</v>
      </c>
      <c r="F5602" s="107">
        <f t="shared" si="610"/>
        <v>84</v>
      </c>
      <c r="G5602" s="107">
        <f>COUNTIF(Data_Eksportir!$H$2:$H$3401,A5602)</f>
        <v>0</v>
      </c>
      <c r="H5602" s="104" t="str">
        <f t="shared" si="611"/>
        <v>20 – 100</v>
      </c>
      <c r="I5602" s="104" t="str">
        <f t="shared" si="612"/>
        <v>Di bawah ambang nilai</v>
      </c>
      <c r="J5602" s="106">
        <f t="shared" si="613"/>
        <v>3321699.0056019998</v>
      </c>
      <c r="K5602" s="105">
        <f t="shared" si="614"/>
        <v>0</v>
      </c>
      <c r="L5602" s="106">
        <f t="shared" si="615"/>
        <v>0</v>
      </c>
    </row>
    <row r="5603" spans="1:12" x14ac:dyDescent="0.3">
      <c r="A5603" s="104" t="s">
        <v>11572</v>
      </c>
      <c r="B5603" s="104" t="s">
        <v>11573</v>
      </c>
      <c r="C5603" s="105">
        <v>7660</v>
      </c>
      <c r="D5603" s="105">
        <v>119633</v>
      </c>
      <c r="E5603" s="106">
        <f t="shared" si="609"/>
        <v>15.617885117493472</v>
      </c>
      <c r="F5603" s="107">
        <f t="shared" si="610"/>
        <v>84</v>
      </c>
      <c r="G5603" s="107">
        <f>COUNTIF(Data_Eksportir!$H$2:$H$3401,A5603)</f>
        <v>0</v>
      </c>
      <c r="H5603" s="104" t="str">
        <f t="shared" si="611"/>
        <v>5 – 20</v>
      </c>
      <c r="I5603" s="104" t="str">
        <f t="shared" si="612"/>
        <v>Di bawah ambang nilai</v>
      </c>
      <c r="J5603" s="106">
        <f t="shared" si="613"/>
        <v>119633.005603</v>
      </c>
      <c r="K5603" s="105">
        <f t="shared" si="614"/>
        <v>0</v>
      </c>
      <c r="L5603" s="106">
        <f t="shared" si="615"/>
        <v>0</v>
      </c>
    </row>
    <row r="5604" spans="1:12" x14ac:dyDescent="0.3">
      <c r="A5604" s="104" t="s">
        <v>11574</v>
      </c>
      <c r="B5604" s="104" t="s">
        <v>11575</v>
      </c>
      <c r="C5604" s="105">
        <v>22</v>
      </c>
      <c r="D5604" s="105">
        <v>1824</v>
      </c>
      <c r="E5604" s="106">
        <f t="shared" si="609"/>
        <v>82.909090909090907</v>
      </c>
      <c r="F5604" s="107">
        <f t="shared" si="610"/>
        <v>84</v>
      </c>
      <c r="G5604" s="107">
        <f>COUNTIF(Data_Eksportir!$H$2:$H$3401,A5604)</f>
        <v>0</v>
      </c>
      <c r="H5604" s="104" t="str">
        <f t="shared" si="611"/>
        <v>20 – 100</v>
      </c>
      <c r="I5604" s="104" t="str">
        <f t="shared" si="612"/>
        <v>Di bawah ambang nilai</v>
      </c>
      <c r="J5604" s="106">
        <f t="shared" si="613"/>
        <v>1824.0056039999999</v>
      </c>
      <c r="K5604" s="105">
        <f t="shared" si="614"/>
        <v>0</v>
      </c>
      <c r="L5604" s="106">
        <f t="shared" si="615"/>
        <v>0</v>
      </c>
    </row>
    <row r="5605" spans="1:12" x14ac:dyDescent="0.3">
      <c r="A5605" s="104" t="s">
        <v>11576</v>
      </c>
      <c r="B5605" s="104" t="s">
        <v>11577</v>
      </c>
      <c r="C5605" s="105">
        <v>10502</v>
      </c>
      <c r="D5605" s="105">
        <v>249088</v>
      </c>
      <c r="E5605" s="106">
        <f t="shared" si="609"/>
        <v>23.718148924014475</v>
      </c>
      <c r="F5605" s="107">
        <f t="shared" si="610"/>
        <v>84</v>
      </c>
      <c r="G5605" s="107">
        <f>COUNTIF(Data_Eksportir!$H$2:$H$3401,A5605)</f>
        <v>0</v>
      </c>
      <c r="H5605" s="104" t="str">
        <f t="shared" si="611"/>
        <v>20 – 100</v>
      </c>
      <c r="I5605" s="104" t="str">
        <f t="shared" si="612"/>
        <v>Di bawah ambang nilai</v>
      </c>
      <c r="J5605" s="106">
        <f t="shared" si="613"/>
        <v>249088.00560500001</v>
      </c>
      <c r="K5605" s="105">
        <f t="shared" si="614"/>
        <v>0</v>
      </c>
      <c r="L5605" s="106">
        <f t="shared" si="615"/>
        <v>0</v>
      </c>
    </row>
    <row r="5606" spans="1:12" x14ac:dyDescent="0.3">
      <c r="A5606" s="104" t="s">
        <v>11578</v>
      </c>
      <c r="B5606" s="104" t="s">
        <v>11579</v>
      </c>
      <c r="C5606" s="105">
        <v>445</v>
      </c>
      <c r="D5606" s="105">
        <v>28263</v>
      </c>
      <c r="E5606" s="106">
        <f t="shared" si="609"/>
        <v>63.512359550561797</v>
      </c>
      <c r="F5606" s="107">
        <f t="shared" si="610"/>
        <v>84</v>
      </c>
      <c r="G5606" s="107">
        <f>COUNTIF(Data_Eksportir!$H$2:$H$3401,A5606)</f>
        <v>0</v>
      </c>
      <c r="H5606" s="104" t="str">
        <f t="shared" si="611"/>
        <v>20 – 100</v>
      </c>
      <c r="I5606" s="104" t="str">
        <f t="shared" si="612"/>
        <v>Di bawah ambang nilai</v>
      </c>
      <c r="J5606" s="106">
        <f t="shared" si="613"/>
        <v>28263.005605999999</v>
      </c>
      <c r="K5606" s="105">
        <f t="shared" si="614"/>
        <v>0</v>
      </c>
      <c r="L5606" s="106">
        <f t="shared" si="615"/>
        <v>0</v>
      </c>
    </row>
    <row r="5607" spans="1:12" x14ac:dyDescent="0.3">
      <c r="A5607" s="104" t="s">
        <v>11580</v>
      </c>
      <c r="B5607" s="104" t="s">
        <v>11581</v>
      </c>
      <c r="C5607" s="105">
        <v>659206</v>
      </c>
      <c r="D5607" s="105">
        <v>12162831</v>
      </c>
      <c r="E5607" s="106">
        <f t="shared" si="609"/>
        <v>18.450728603805185</v>
      </c>
      <c r="F5607" s="107">
        <f t="shared" si="610"/>
        <v>84</v>
      </c>
      <c r="G5607" s="107">
        <f>COUNTIF(Data_Eksportir!$H$2:$H$3401,A5607)</f>
        <v>0</v>
      </c>
      <c r="H5607" s="104" t="str">
        <f t="shared" si="611"/>
        <v>5 – 20</v>
      </c>
      <c r="I5607" s="104" t="str">
        <f t="shared" si="612"/>
        <v>Belum terwakili</v>
      </c>
      <c r="J5607" s="106">
        <f t="shared" si="613"/>
        <v>12162831.005607</v>
      </c>
      <c r="K5607" s="105">
        <f t="shared" si="614"/>
        <v>12162831</v>
      </c>
      <c r="L5607" s="106">
        <f t="shared" si="615"/>
        <v>12162831.005607</v>
      </c>
    </row>
    <row r="5608" spans="1:12" x14ac:dyDescent="0.3">
      <c r="A5608" s="104" t="s">
        <v>11582</v>
      </c>
      <c r="B5608" s="104" t="s">
        <v>11583</v>
      </c>
      <c r="C5608" s="105">
        <v>28330945</v>
      </c>
      <c r="D5608" s="105">
        <v>175065629</v>
      </c>
      <c r="E5608" s="106">
        <f t="shared" si="609"/>
        <v>6.1793077851797742</v>
      </c>
      <c r="F5608" s="107">
        <f t="shared" si="610"/>
        <v>84</v>
      </c>
      <c r="G5608" s="107">
        <f>COUNTIF(Data_Eksportir!$H$2:$H$3401,A5608)</f>
        <v>0</v>
      </c>
      <c r="H5608" s="104" t="str">
        <f t="shared" si="611"/>
        <v>5 – 20</v>
      </c>
      <c r="I5608" s="104" t="str">
        <f t="shared" si="612"/>
        <v>Belum terwakili</v>
      </c>
      <c r="J5608" s="106">
        <f t="shared" si="613"/>
        <v>175065629.00560799</v>
      </c>
      <c r="K5608" s="105">
        <f t="shared" si="614"/>
        <v>175065629</v>
      </c>
      <c r="L5608" s="106">
        <f t="shared" si="615"/>
        <v>175065629.00560799</v>
      </c>
    </row>
    <row r="5609" spans="1:12" x14ac:dyDescent="0.3">
      <c r="A5609" s="104" t="s">
        <v>11584</v>
      </c>
      <c r="B5609" s="104" t="s">
        <v>11585</v>
      </c>
      <c r="C5609" s="105">
        <v>746250</v>
      </c>
      <c r="D5609" s="105">
        <v>5954623</v>
      </c>
      <c r="E5609" s="106">
        <f t="shared" si="609"/>
        <v>7.979394304857621</v>
      </c>
      <c r="F5609" s="107">
        <f t="shared" si="610"/>
        <v>84</v>
      </c>
      <c r="G5609" s="107">
        <f>COUNTIF(Data_Eksportir!$H$2:$H$3401,A5609)</f>
        <v>0</v>
      </c>
      <c r="H5609" s="104" t="str">
        <f t="shared" si="611"/>
        <v>5 – 20</v>
      </c>
      <c r="I5609" s="104" t="str">
        <f t="shared" si="612"/>
        <v>Di bawah ambang nilai</v>
      </c>
      <c r="J5609" s="106">
        <f t="shared" si="613"/>
        <v>5954623.0056090001</v>
      </c>
      <c r="K5609" s="105">
        <f t="shared" si="614"/>
        <v>0</v>
      </c>
      <c r="L5609" s="106">
        <f t="shared" si="615"/>
        <v>0</v>
      </c>
    </row>
    <row r="5610" spans="1:12" x14ac:dyDescent="0.3">
      <c r="A5610" s="104" t="s">
        <v>11586</v>
      </c>
      <c r="B5610" s="104" t="s">
        <v>11587</v>
      </c>
      <c r="C5610" s="105">
        <v>179997</v>
      </c>
      <c r="D5610" s="105">
        <v>5360788</v>
      </c>
      <c r="E5610" s="106">
        <f t="shared" si="609"/>
        <v>29.782651933087774</v>
      </c>
      <c r="F5610" s="107">
        <f t="shared" si="610"/>
        <v>84</v>
      </c>
      <c r="G5610" s="107">
        <f>COUNTIF(Data_Eksportir!$H$2:$H$3401,A5610)</f>
        <v>0</v>
      </c>
      <c r="H5610" s="104" t="str">
        <f t="shared" si="611"/>
        <v>20 – 100</v>
      </c>
      <c r="I5610" s="104" t="str">
        <f t="shared" si="612"/>
        <v>Di bawah ambang nilai</v>
      </c>
      <c r="J5610" s="106">
        <f t="shared" si="613"/>
        <v>5360788.0056100003</v>
      </c>
      <c r="K5610" s="105">
        <f t="shared" si="614"/>
        <v>0</v>
      </c>
      <c r="L5610" s="106">
        <f t="shared" si="615"/>
        <v>0</v>
      </c>
    </row>
    <row r="5611" spans="1:12" x14ac:dyDescent="0.3">
      <c r="A5611" s="104" t="s">
        <v>11588</v>
      </c>
      <c r="B5611" s="104" t="s">
        <v>11511</v>
      </c>
      <c r="C5611" s="105">
        <v>91606</v>
      </c>
      <c r="D5611" s="105">
        <v>2018328</v>
      </c>
      <c r="E5611" s="106">
        <f t="shared" si="609"/>
        <v>22.032705281313451</v>
      </c>
      <c r="F5611" s="107">
        <f t="shared" si="610"/>
        <v>84</v>
      </c>
      <c r="G5611" s="107">
        <f>COUNTIF(Data_Eksportir!$H$2:$H$3401,A5611)</f>
        <v>0</v>
      </c>
      <c r="H5611" s="104" t="str">
        <f t="shared" si="611"/>
        <v>20 – 100</v>
      </c>
      <c r="I5611" s="104" t="str">
        <f t="shared" si="612"/>
        <v>Di bawah ambang nilai</v>
      </c>
      <c r="J5611" s="106">
        <f t="shared" si="613"/>
        <v>2018328.0056109999</v>
      </c>
      <c r="K5611" s="105">
        <f t="shared" si="614"/>
        <v>0</v>
      </c>
      <c r="L5611" s="106">
        <f t="shared" si="615"/>
        <v>0</v>
      </c>
    </row>
    <row r="5612" spans="1:12" x14ac:dyDescent="0.3">
      <c r="A5612" s="104" t="s">
        <v>11589</v>
      </c>
      <c r="B5612" s="104" t="s">
        <v>11590</v>
      </c>
      <c r="C5612" s="105">
        <v>4585</v>
      </c>
      <c r="D5612" s="105">
        <v>352</v>
      </c>
      <c r="E5612" s="106">
        <f t="shared" si="609"/>
        <v>7.677208287895311E-2</v>
      </c>
      <c r="F5612" s="107">
        <f t="shared" si="610"/>
        <v>84</v>
      </c>
      <c r="G5612" s="107">
        <f>COUNTIF(Data_Eksportir!$H$2:$H$3401,A5612)</f>
        <v>0</v>
      </c>
      <c r="H5612" s="104" t="str">
        <f t="shared" si="611"/>
        <v>Di bawah 1</v>
      </c>
      <c r="I5612" s="104" t="str">
        <f t="shared" si="612"/>
        <v>Di bawah ambang nilai</v>
      </c>
      <c r="J5612" s="106">
        <f t="shared" si="613"/>
        <v>352.00561199999999</v>
      </c>
      <c r="K5612" s="105">
        <f t="shared" si="614"/>
        <v>0</v>
      </c>
      <c r="L5612" s="106">
        <f t="shared" si="615"/>
        <v>0</v>
      </c>
    </row>
    <row r="5613" spans="1:12" x14ac:dyDescent="0.3">
      <c r="A5613" s="104" t="s">
        <v>11591</v>
      </c>
      <c r="B5613" s="104" t="s">
        <v>11592</v>
      </c>
      <c r="C5613" s="105">
        <v>1542</v>
      </c>
      <c r="D5613" s="105">
        <v>9140</v>
      </c>
      <c r="E5613" s="106">
        <f t="shared" si="609"/>
        <v>5.9273670557717253</v>
      </c>
      <c r="F5613" s="107">
        <f t="shared" si="610"/>
        <v>84</v>
      </c>
      <c r="G5613" s="107">
        <f>COUNTIF(Data_Eksportir!$H$2:$H$3401,A5613)</f>
        <v>0</v>
      </c>
      <c r="H5613" s="104" t="str">
        <f t="shared" si="611"/>
        <v>5 – 20</v>
      </c>
      <c r="I5613" s="104" t="str">
        <f t="shared" si="612"/>
        <v>Di bawah ambang nilai</v>
      </c>
      <c r="J5613" s="106">
        <f t="shared" si="613"/>
        <v>9140.0056129999994</v>
      </c>
      <c r="K5613" s="105">
        <f t="shared" si="614"/>
        <v>0</v>
      </c>
      <c r="L5613" s="106">
        <f t="shared" si="615"/>
        <v>0</v>
      </c>
    </row>
    <row r="5614" spans="1:12" x14ac:dyDescent="0.3">
      <c r="A5614" s="104" t="s">
        <v>11593</v>
      </c>
      <c r="B5614" s="104" t="s">
        <v>11594</v>
      </c>
      <c r="C5614" s="105">
        <v>2547</v>
      </c>
      <c r="D5614" s="105">
        <v>17181</v>
      </c>
      <c r="E5614" s="106">
        <f t="shared" si="609"/>
        <v>6.7455830388692579</v>
      </c>
      <c r="F5614" s="107">
        <f t="shared" si="610"/>
        <v>84</v>
      </c>
      <c r="G5614" s="107">
        <f>COUNTIF(Data_Eksportir!$H$2:$H$3401,A5614)</f>
        <v>0</v>
      </c>
      <c r="H5614" s="104" t="str">
        <f t="shared" si="611"/>
        <v>5 – 20</v>
      </c>
      <c r="I5614" s="104" t="str">
        <f t="shared" si="612"/>
        <v>Di bawah ambang nilai</v>
      </c>
      <c r="J5614" s="106">
        <f t="shared" si="613"/>
        <v>17181.005614000002</v>
      </c>
      <c r="K5614" s="105">
        <f t="shared" si="614"/>
        <v>0</v>
      </c>
      <c r="L5614" s="106">
        <f t="shared" si="615"/>
        <v>0</v>
      </c>
    </row>
    <row r="5615" spans="1:12" x14ac:dyDescent="0.3">
      <c r="A5615" s="104" t="s">
        <v>11595</v>
      </c>
      <c r="B5615" s="104" t="s">
        <v>11596</v>
      </c>
      <c r="C5615" s="105">
        <v>236</v>
      </c>
      <c r="D5615" s="105">
        <v>7228</v>
      </c>
      <c r="E5615" s="106">
        <f t="shared" si="609"/>
        <v>30.627118644067796</v>
      </c>
      <c r="F5615" s="107">
        <f t="shared" si="610"/>
        <v>84</v>
      </c>
      <c r="G5615" s="107">
        <f>COUNTIF(Data_Eksportir!$H$2:$H$3401,A5615)</f>
        <v>0</v>
      </c>
      <c r="H5615" s="104" t="str">
        <f t="shared" si="611"/>
        <v>20 – 100</v>
      </c>
      <c r="I5615" s="104" t="str">
        <f t="shared" si="612"/>
        <v>Di bawah ambang nilai</v>
      </c>
      <c r="J5615" s="106">
        <f t="shared" si="613"/>
        <v>7228.005615</v>
      </c>
      <c r="K5615" s="105">
        <f t="shared" si="614"/>
        <v>0</v>
      </c>
      <c r="L5615" s="106">
        <f t="shared" si="615"/>
        <v>0</v>
      </c>
    </row>
    <row r="5616" spans="1:12" x14ac:dyDescent="0.3">
      <c r="A5616" s="104" t="s">
        <v>11597</v>
      </c>
      <c r="B5616" s="104" t="s">
        <v>11598</v>
      </c>
      <c r="C5616" s="105">
        <v>660</v>
      </c>
      <c r="D5616" s="105">
        <v>3414</v>
      </c>
      <c r="E5616" s="106">
        <f t="shared" si="609"/>
        <v>5.1727272727272728</v>
      </c>
      <c r="F5616" s="107">
        <f t="shared" si="610"/>
        <v>84</v>
      </c>
      <c r="G5616" s="107">
        <f>COUNTIF(Data_Eksportir!$H$2:$H$3401,A5616)</f>
        <v>0</v>
      </c>
      <c r="H5616" s="104" t="str">
        <f t="shared" si="611"/>
        <v>5 – 20</v>
      </c>
      <c r="I5616" s="104" t="str">
        <f t="shared" si="612"/>
        <v>Di bawah ambang nilai</v>
      </c>
      <c r="J5616" s="106">
        <f t="shared" si="613"/>
        <v>3414.0056159999999</v>
      </c>
      <c r="K5616" s="105">
        <f t="shared" si="614"/>
        <v>0</v>
      </c>
      <c r="L5616" s="106">
        <f t="shared" si="615"/>
        <v>0</v>
      </c>
    </row>
    <row r="5617" spans="1:12" x14ac:dyDescent="0.3">
      <c r="A5617" s="104" t="s">
        <v>11599</v>
      </c>
      <c r="B5617" s="104" t="s">
        <v>11600</v>
      </c>
      <c r="C5617" s="105">
        <v>19</v>
      </c>
      <c r="D5617" s="105">
        <v>200</v>
      </c>
      <c r="E5617" s="106">
        <f t="shared" si="609"/>
        <v>10.526315789473685</v>
      </c>
      <c r="F5617" s="107">
        <f t="shared" si="610"/>
        <v>84</v>
      </c>
      <c r="G5617" s="107">
        <f>COUNTIF(Data_Eksportir!$H$2:$H$3401,A5617)</f>
        <v>0</v>
      </c>
      <c r="H5617" s="104" t="str">
        <f t="shared" si="611"/>
        <v>5 – 20</v>
      </c>
      <c r="I5617" s="104" t="str">
        <f t="shared" si="612"/>
        <v>Di bawah ambang nilai</v>
      </c>
      <c r="J5617" s="106">
        <f t="shared" si="613"/>
        <v>200.005617</v>
      </c>
      <c r="K5617" s="105">
        <f t="shared" si="614"/>
        <v>0</v>
      </c>
      <c r="L5617" s="106">
        <f t="shared" si="615"/>
        <v>0</v>
      </c>
    </row>
    <row r="5618" spans="1:12" x14ac:dyDescent="0.3">
      <c r="A5618" s="104" t="s">
        <v>11601</v>
      </c>
      <c r="B5618" s="104" t="s">
        <v>11602</v>
      </c>
      <c r="C5618" s="105">
        <v>35</v>
      </c>
      <c r="D5618" s="105">
        <v>750</v>
      </c>
      <c r="E5618" s="106">
        <f t="shared" si="609"/>
        <v>21.428571428571427</v>
      </c>
      <c r="F5618" s="107">
        <f t="shared" si="610"/>
        <v>84</v>
      </c>
      <c r="G5618" s="107">
        <f>COUNTIF(Data_Eksportir!$H$2:$H$3401,A5618)</f>
        <v>0</v>
      </c>
      <c r="H5618" s="104" t="str">
        <f t="shared" si="611"/>
        <v>20 – 100</v>
      </c>
      <c r="I5618" s="104" t="str">
        <f t="shared" si="612"/>
        <v>Di bawah ambang nilai</v>
      </c>
      <c r="J5618" s="106">
        <f t="shared" si="613"/>
        <v>750.00561800000003</v>
      </c>
      <c r="K5618" s="105">
        <f t="shared" si="614"/>
        <v>0</v>
      </c>
      <c r="L5618" s="106">
        <f t="shared" si="615"/>
        <v>0</v>
      </c>
    </row>
    <row r="5619" spans="1:12" x14ac:dyDescent="0.3">
      <c r="A5619" s="104" t="s">
        <v>11603</v>
      </c>
      <c r="B5619" s="104" t="s">
        <v>11604</v>
      </c>
      <c r="C5619" s="105">
        <v>28383</v>
      </c>
      <c r="D5619" s="105">
        <v>1648817</v>
      </c>
      <c r="E5619" s="106">
        <f t="shared" si="609"/>
        <v>58.091709826304481</v>
      </c>
      <c r="F5619" s="107">
        <f t="shared" si="610"/>
        <v>84</v>
      </c>
      <c r="G5619" s="107">
        <f>COUNTIF(Data_Eksportir!$H$2:$H$3401,A5619)</f>
        <v>0</v>
      </c>
      <c r="H5619" s="104" t="str">
        <f t="shared" si="611"/>
        <v>20 – 100</v>
      </c>
      <c r="I5619" s="104" t="str">
        <f t="shared" si="612"/>
        <v>Di bawah ambang nilai</v>
      </c>
      <c r="J5619" s="106">
        <f t="shared" si="613"/>
        <v>1648817.0056189999</v>
      </c>
      <c r="K5619" s="105">
        <f t="shared" si="614"/>
        <v>0</v>
      </c>
      <c r="L5619" s="106">
        <f t="shared" si="615"/>
        <v>0</v>
      </c>
    </row>
    <row r="5620" spans="1:12" x14ac:dyDescent="0.3">
      <c r="A5620" s="104" t="s">
        <v>11605</v>
      </c>
      <c r="B5620" s="104" t="s">
        <v>11606</v>
      </c>
      <c r="C5620" s="105">
        <v>2900</v>
      </c>
      <c r="D5620" s="105">
        <v>27522</v>
      </c>
      <c r="E5620" s="106">
        <f t="shared" si="609"/>
        <v>9.4903448275862061</v>
      </c>
      <c r="F5620" s="107">
        <f t="shared" si="610"/>
        <v>84</v>
      </c>
      <c r="G5620" s="107">
        <f>COUNTIF(Data_Eksportir!$H$2:$H$3401,A5620)</f>
        <v>0</v>
      </c>
      <c r="H5620" s="104" t="str">
        <f t="shared" si="611"/>
        <v>5 – 20</v>
      </c>
      <c r="I5620" s="104" t="str">
        <f t="shared" si="612"/>
        <v>Di bawah ambang nilai</v>
      </c>
      <c r="J5620" s="106">
        <f t="shared" si="613"/>
        <v>27522.00562</v>
      </c>
      <c r="K5620" s="105">
        <f t="shared" si="614"/>
        <v>0</v>
      </c>
      <c r="L5620" s="106">
        <f t="shared" si="615"/>
        <v>0</v>
      </c>
    </row>
    <row r="5621" spans="1:12" x14ac:dyDescent="0.3">
      <c r="A5621" s="104" t="s">
        <v>11607</v>
      </c>
      <c r="B5621" s="104" t="s">
        <v>11608</v>
      </c>
      <c r="C5621" s="105">
        <v>108</v>
      </c>
      <c r="D5621" s="105">
        <v>3137</v>
      </c>
      <c r="E5621" s="106">
        <f t="shared" si="609"/>
        <v>29.046296296296298</v>
      </c>
      <c r="F5621" s="107">
        <f t="shared" si="610"/>
        <v>84</v>
      </c>
      <c r="G5621" s="107">
        <f>COUNTIF(Data_Eksportir!$H$2:$H$3401,A5621)</f>
        <v>0</v>
      </c>
      <c r="H5621" s="104" t="str">
        <f t="shared" si="611"/>
        <v>20 – 100</v>
      </c>
      <c r="I5621" s="104" t="str">
        <f t="shared" si="612"/>
        <v>Di bawah ambang nilai</v>
      </c>
      <c r="J5621" s="106">
        <f t="shared" si="613"/>
        <v>3137.0056209999998</v>
      </c>
      <c r="K5621" s="105">
        <f t="shared" si="614"/>
        <v>0</v>
      </c>
      <c r="L5621" s="106">
        <f t="shared" si="615"/>
        <v>0</v>
      </c>
    </row>
    <row r="5622" spans="1:12" x14ac:dyDescent="0.3">
      <c r="A5622" s="104" t="s">
        <v>11609</v>
      </c>
      <c r="B5622" s="104" t="s">
        <v>11610</v>
      </c>
      <c r="C5622" s="105">
        <v>1109334</v>
      </c>
      <c r="D5622" s="105">
        <v>6946361</v>
      </c>
      <c r="E5622" s="106">
        <f t="shared" si="609"/>
        <v>6.2617399268389864</v>
      </c>
      <c r="F5622" s="107">
        <f t="shared" si="610"/>
        <v>84</v>
      </c>
      <c r="G5622" s="107">
        <f>COUNTIF(Data_Eksportir!$H$2:$H$3401,A5622)</f>
        <v>0</v>
      </c>
      <c r="H5622" s="104" t="str">
        <f t="shared" si="611"/>
        <v>5 – 20</v>
      </c>
      <c r="I5622" s="104" t="str">
        <f t="shared" si="612"/>
        <v>Di bawah ambang nilai</v>
      </c>
      <c r="J5622" s="106">
        <f t="shared" si="613"/>
        <v>6946361.0056220004</v>
      </c>
      <c r="K5622" s="105">
        <f t="shared" si="614"/>
        <v>0</v>
      </c>
      <c r="L5622" s="106">
        <f t="shared" si="615"/>
        <v>0</v>
      </c>
    </row>
    <row r="5623" spans="1:12" x14ac:dyDescent="0.3">
      <c r="A5623" s="104" t="s">
        <v>11611</v>
      </c>
      <c r="B5623" s="104" t="s">
        <v>11612</v>
      </c>
      <c r="C5623" s="105">
        <v>25875</v>
      </c>
      <c r="D5623" s="105">
        <v>369462</v>
      </c>
      <c r="E5623" s="106">
        <f t="shared" si="609"/>
        <v>14.27872463768116</v>
      </c>
      <c r="F5623" s="107">
        <f t="shared" si="610"/>
        <v>84</v>
      </c>
      <c r="G5623" s="107">
        <f>COUNTIF(Data_Eksportir!$H$2:$H$3401,A5623)</f>
        <v>0</v>
      </c>
      <c r="H5623" s="104" t="str">
        <f t="shared" si="611"/>
        <v>5 – 20</v>
      </c>
      <c r="I5623" s="104" t="str">
        <f t="shared" si="612"/>
        <v>Di bawah ambang nilai</v>
      </c>
      <c r="J5623" s="106">
        <f t="shared" si="613"/>
        <v>369462.00562299998</v>
      </c>
      <c r="K5623" s="105">
        <f t="shared" si="614"/>
        <v>0</v>
      </c>
      <c r="L5623" s="106">
        <f t="shared" si="615"/>
        <v>0</v>
      </c>
    </row>
    <row r="5624" spans="1:12" x14ac:dyDescent="0.3">
      <c r="A5624" s="104" t="s">
        <v>11613</v>
      </c>
      <c r="B5624" s="104" t="s">
        <v>11602</v>
      </c>
      <c r="C5624" s="105">
        <v>50</v>
      </c>
      <c r="D5624" s="105">
        <v>230</v>
      </c>
      <c r="E5624" s="106">
        <f t="shared" si="609"/>
        <v>4.5999999999999996</v>
      </c>
      <c r="F5624" s="107">
        <f t="shared" si="610"/>
        <v>84</v>
      </c>
      <c r="G5624" s="107">
        <f>COUNTIF(Data_Eksportir!$H$2:$H$3401,A5624)</f>
        <v>0</v>
      </c>
      <c r="H5624" s="104" t="str">
        <f t="shared" si="611"/>
        <v>1 – 5</v>
      </c>
      <c r="I5624" s="104" t="str">
        <f t="shared" si="612"/>
        <v>Di bawah ambang nilai</v>
      </c>
      <c r="J5624" s="106">
        <f t="shared" si="613"/>
        <v>230.00562400000001</v>
      </c>
      <c r="K5624" s="105">
        <f t="shared" si="614"/>
        <v>0</v>
      </c>
      <c r="L5624" s="106">
        <f t="shared" si="615"/>
        <v>0</v>
      </c>
    </row>
    <row r="5625" spans="1:12" x14ac:dyDescent="0.3">
      <c r="A5625" s="104" t="s">
        <v>11614</v>
      </c>
      <c r="B5625" s="104" t="s">
        <v>11615</v>
      </c>
      <c r="C5625" s="105">
        <v>51740</v>
      </c>
      <c r="D5625" s="105">
        <v>3845569</v>
      </c>
      <c r="E5625" s="106">
        <f t="shared" si="609"/>
        <v>74.324874371859295</v>
      </c>
      <c r="F5625" s="107">
        <f t="shared" si="610"/>
        <v>84</v>
      </c>
      <c r="G5625" s="107">
        <f>COUNTIF(Data_Eksportir!$H$2:$H$3401,A5625)</f>
        <v>0</v>
      </c>
      <c r="H5625" s="104" t="str">
        <f t="shared" si="611"/>
        <v>20 – 100</v>
      </c>
      <c r="I5625" s="104" t="str">
        <f t="shared" si="612"/>
        <v>Di bawah ambang nilai</v>
      </c>
      <c r="J5625" s="106">
        <f t="shared" si="613"/>
        <v>3845569.0056250002</v>
      </c>
      <c r="K5625" s="105">
        <f t="shared" si="614"/>
        <v>0</v>
      </c>
      <c r="L5625" s="106">
        <f t="shared" si="615"/>
        <v>0</v>
      </c>
    </row>
    <row r="5626" spans="1:12" x14ac:dyDescent="0.3">
      <c r="A5626" s="104" t="s">
        <v>11616</v>
      </c>
      <c r="B5626" s="104" t="s">
        <v>11617</v>
      </c>
      <c r="C5626" s="105">
        <v>0</v>
      </c>
      <c r="D5626" s="105">
        <v>15</v>
      </c>
      <c r="E5626" s="106" t="str">
        <f t="shared" si="609"/>
        <v/>
      </c>
      <c r="F5626" s="107">
        <f t="shared" si="610"/>
        <v>84</v>
      </c>
      <c r="G5626" s="107">
        <f>COUNTIF(Data_Eksportir!$H$2:$H$3401,A5626)</f>
        <v>0</v>
      </c>
      <c r="H5626" s="104" t="str">
        <f t="shared" si="611"/>
        <v>Tanpa data berat</v>
      </c>
      <c r="I5626" s="104" t="str">
        <f t="shared" si="612"/>
        <v>Di bawah ambang nilai</v>
      </c>
      <c r="J5626" s="106">
        <f t="shared" si="613"/>
        <v>15.005625999999999</v>
      </c>
      <c r="K5626" s="105">
        <f t="shared" si="614"/>
        <v>0</v>
      </c>
      <c r="L5626" s="106">
        <f t="shared" si="615"/>
        <v>0</v>
      </c>
    </row>
    <row r="5627" spans="1:12" x14ac:dyDescent="0.3">
      <c r="A5627" s="104" t="s">
        <v>11618</v>
      </c>
      <c r="B5627" s="104" t="s">
        <v>11619</v>
      </c>
      <c r="C5627" s="105">
        <v>100</v>
      </c>
      <c r="D5627" s="105">
        <v>366</v>
      </c>
      <c r="E5627" s="106">
        <f t="shared" si="609"/>
        <v>3.66</v>
      </c>
      <c r="F5627" s="107">
        <f t="shared" si="610"/>
        <v>84</v>
      </c>
      <c r="G5627" s="107">
        <f>COUNTIF(Data_Eksportir!$H$2:$H$3401,A5627)</f>
        <v>0</v>
      </c>
      <c r="H5627" s="104" t="str">
        <f t="shared" si="611"/>
        <v>1 – 5</v>
      </c>
      <c r="I5627" s="104" t="str">
        <f t="shared" si="612"/>
        <v>Di bawah ambang nilai</v>
      </c>
      <c r="J5627" s="106">
        <f t="shared" si="613"/>
        <v>366.005627</v>
      </c>
      <c r="K5627" s="105">
        <f t="shared" si="614"/>
        <v>0</v>
      </c>
      <c r="L5627" s="106">
        <f t="shared" si="615"/>
        <v>0</v>
      </c>
    </row>
    <row r="5628" spans="1:12" x14ac:dyDescent="0.3">
      <c r="A5628" s="104" t="s">
        <v>11620</v>
      </c>
      <c r="B5628" s="104" t="s">
        <v>11621</v>
      </c>
      <c r="C5628" s="105">
        <v>6</v>
      </c>
      <c r="D5628" s="105">
        <v>544</v>
      </c>
      <c r="E5628" s="106">
        <f t="shared" si="609"/>
        <v>90.666666666666671</v>
      </c>
      <c r="F5628" s="107">
        <f t="shared" si="610"/>
        <v>84</v>
      </c>
      <c r="G5628" s="107">
        <f>COUNTIF(Data_Eksportir!$H$2:$H$3401,A5628)</f>
        <v>0</v>
      </c>
      <c r="H5628" s="104" t="str">
        <f t="shared" si="611"/>
        <v>20 – 100</v>
      </c>
      <c r="I5628" s="104" t="str">
        <f t="shared" si="612"/>
        <v>Di bawah ambang nilai</v>
      </c>
      <c r="J5628" s="106">
        <f t="shared" si="613"/>
        <v>544.005628</v>
      </c>
      <c r="K5628" s="105">
        <f t="shared" si="614"/>
        <v>0</v>
      </c>
      <c r="L5628" s="106">
        <f t="shared" si="615"/>
        <v>0</v>
      </c>
    </row>
    <row r="5629" spans="1:12" x14ac:dyDescent="0.3">
      <c r="A5629" s="104" t="s">
        <v>11622</v>
      </c>
      <c r="B5629" s="104" t="s">
        <v>11623</v>
      </c>
      <c r="C5629" s="105">
        <v>25312</v>
      </c>
      <c r="D5629" s="105">
        <v>351108</v>
      </c>
      <c r="E5629" s="106">
        <f t="shared" si="609"/>
        <v>13.871207332490519</v>
      </c>
      <c r="F5629" s="107">
        <f t="shared" si="610"/>
        <v>84</v>
      </c>
      <c r="G5629" s="107">
        <f>COUNTIF(Data_Eksportir!$H$2:$H$3401,A5629)</f>
        <v>0</v>
      </c>
      <c r="H5629" s="104" t="str">
        <f t="shared" si="611"/>
        <v>5 – 20</v>
      </c>
      <c r="I5629" s="104" t="str">
        <f t="shared" si="612"/>
        <v>Di bawah ambang nilai</v>
      </c>
      <c r="J5629" s="106">
        <f t="shared" si="613"/>
        <v>351108.00562900002</v>
      </c>
      <c r="K5629" s="105">
        <f t="shared" si="614"/>
        <v>0</v>
      </c>
      <c r="L5629" s="106">
        <f t="shared" si="615"/>
        <v>0</v>
      </c>
    </row>
    <row r="5630" spans="1:12" x14ac:dyDescent="0.3">
      <c r="A5630" s="104" t="s">
        <v>11624</v>
      </c>
      <c r="B5630" s="104" t="s">
        <v>11625</v>
      </c>
      <c r="C5630" s="105">
        <v>29489</v>
      </c>
      <c r="D5630" s="105">
        <v>2146533</v>
      </c>
      <c r="E5630" s="106">
        <f t="shared" si="609"/>
        <v>72.790972905151079</v>
      </c>
      <c r="F5630" s="107">
        <f t="shared" si="610"/>
        <v>84</v>
      </c>
      <c r="G5630" s="107">
        <f>COUNTIF(Data_Eksportir!$H$2:$H$3401,A5630)</f>
        <v>0</v>
      </c>
      <c r="H5630" s="104" t="str">
        <f t="shared" si="611"/>
        <v>20 – 100</v>
      </c>
      <c r="I5630" s="104" t="str">
        <f t="shared" si="612"/>
        <v>Di bawah ambang nilai</v>
      </c>
      <c r="J5630" s="106">
        <f t="shared" si="613"/>
        <v>2146533.00563</v>
      </c>
      <c r="K5630" s="105">
        <f t="shared" si="614"/>
        <v>0</v>
      </c>
      <c r="L5630" s="106">
        <f t="shared" si="615"/>
        <v>0</v>
      </c>
    </row>
    <row r="5631" spans="1:12" x14ac:dyDescent="0.3">
      <c r="A5631" s="104" t="s">
        <v>11626</v>
      </c>
      <c r="B5631" s="104" t="s">
        <v>11627</v>
      </c>
      <c r="C5631" s="105">
        <v>191</v>
      </c>
      <c r="D5631" s="105">
        <v>85350</v>
      </c>
      <c r="E5631" s="106">
        <f t="shared" si="609"/>
        <v>446.85863874345551</v>
      </c>
      <c r="F5631" s="107">
        <f t="shared" si="610"/>
        <v>84</v>
      </c>
      <c r="G5631" s="107">
        <f>COUNTIF(Data_Eksportir!$H$2:$H$3401,A5631)</f>
        <v>0</v>
      </c>
      <c r="H5631" s="104" t="str">
        <f t="shared" si="611"/>
        <v>100 ke atas</v>
      </c>
      <c r="I5631" s="104" t="str">
        <f t="shared" si="612"/>
        <v>Di bawah ambang nilai</v>
      </c>
      <c r="J5631" s="106">
        <f t="shared" si="613"/>
        <v>85350.005631000007</v>
      </c>
      <c r="K5631" s="105">
        <f t="shared" si="614"/>
        <v>0</v>
      </c>
      <c r="L5631" s="106">
        <f t="shared" si="615"/>
        <v>0</v>
      </c>
    </row>
    <row r="5632" spans="1:12" x14ac:dyDescent="0.3">
      <c r="A5632" s="104" t="s">
        <v>11628</v>
      </c>
      <c r="B5632" s="104" t="s">
        <v>11629</v>
      </c>
      <c r="C5632" s="105">
        <v>1234129</v>
      </c>
      <c r="D5632" s="105">
        <v>22732645</v>
      </c>
      <c r="E5632" s="106">
        <f t="shared" si="609"/>
        <v>18.419990940979428</v>
      </c>
      <c r="F5632" s="107">
        <f t="shared" si="610"/>
        <v>84</v>
      </c>
      <c r="G5632" s="107">
        <f>COUNTIF(Data_Eksportir!$H$2:$H$3401,A5632)</f>
        <v>0</v>
      </c>
      <c r="H5632" s="104" t="str">
        <f t="shared" si="611"/>
        <v>5 – 20</v>
      </c>
      <c r="I5632" s="104" t="str">
        <f t="shared" si="612"/>
        <v>Belum terwakili</v>
      </c>
      <c r="J5632" s="106">
        <f t="shared" si="613"/>
        <v>22732645.005631998</v>
      </c>
      <c r="K5632" s="105">
        <f t="shared" si="614"/>
        <v>22732645</v>
      </c>
      <c r="L5632" s="106">
        <f t="shared" si="615"/>
        <v>22732645.005631998</v>
      </c>
    </row>
    <row r="5633" spans="1:12" x14ac:dyDescent="0.3">
      <c r="A5633" s="104" t="s">
        <v>11630</v>
      </c>
      <c r="B5633" s="104" t="s">
        <v>11631</v>
      </c>
      <c r="C5633" s="105">
        <v>1766</v>
      </c>
      <c r="D5633" s="105">
        <v>12822</v>
      </c>
      <c r="E5633" s="106">
        <f t="shared" si="609"/>
        <v>7.260475651189128</v>
      </c>
      <c r="F5633" s="107">
        <f t="shared" si="610"/>
        <v>84</v>
      </c>
      <c r="G5633" s="107">
        <f>COUNTIF(Data_Eksportir!$H$2:$H$3401,A5633)</f>
        <v>0</v>
      </c>
      <c r="H5633" s="104" t="str">
        <f t="shared" si="611"/>
        <v>5 – 20</v>
      </c>
      <c r="I5633" s="104" t="str">
        <f t="shared" si="612"/>
        <v>Di bawah ambang nilai</v>
      </c>
      <c r="J5633" s="106">
        <f t="shared" si="613"/>
        <v>12822.005633000001</v>
      </c>
      <c r="K5633" s="105">
        <f t="shared" si="614"/>
        <v>0</v>
      </c>
      <c r="L5633" s="106">
        <f t="shared" si="615"/>
        <v>0</v>
      </c>
    </row>
    <row r="5634" spans="1:12" x14ac:dyDescent="0.3">
      <c r="A5634" s="104" t="s">
        <v>11632</v>
      </c>
      <c r="B5634" s="104" t="s">
        <v>11633</v>
      </c>
      <c r="C5634" s="105">
        <v>2966929</v>
      </c>
      <c r="D5634" s="105">
        <v>272654527</v>
      </c>
      <c r="E5634" s="106">
        <f t="shared" ref="E5634:E5697" si="616">IF(AND(ISNUMBER(C5634),C5634&gt;0),D5634/C5634,"")</f>
        <v>91.89789408509607</v>
      </c>
      <c r="F5634" s="107">
        <f t="shared" ref="F5634:F5697" si="617">VALUE(LEFT(A5634,2))</f>
        <v>84</v>
      </c>
      <c r="G5634" s="107">
        <f>COUNTIF(Data_Eksportir!$H$2:$H$3401,A5634)</f>
        <v>0</v>
      </c>
      <c r="H5634" s="104" t="str">
        <f t="shared" ref="H5634:H5697" si="618">IF(E5634="","Tanpa data berat",IF(E5634&lt;1,"Di bawah 1",IF(E5634&lt;5,"1 – 5",IF(E5634&lt;20,"5 – 20",IF(E5634&lt;100,"20 – 100","100 ke atas")))))</f>
        <v>20 – 100</v>
      </c>
      <c r="I5634" s="104" t="str">
        <f t="shared" ref="I5634:I5697" si="619">IF(D5634&lt;p_nilai_besar,"Di bawah ambang nilai",IF(G5634=0,"Belum terwakili",IF(G5634&lt;=p_listing_rendah,"Keterwakilan rendah","Terwakili")))</f>
        <v>Belum terwakili</v>
      </c>
      <c r="J5634" s="106">
        <f t="shared" ref="J5634:J5697" si="620">D5634+ROW()/10^6</f>
        <v>272654527.00563401</v>
      </c>
      <c r="K5634" s="105">
        <f t="shared" ref="K5634:K5697" si="621">IF(D5634&gt;=p_nilai_besar,D5634/(1+G5634),0)</f>
        <v>272654527</v>
      </c>
      <c r="L5634" s="106">
        <f t="shared" ref="L5634:L5697" si="622">IF(K5634&gt;0,K5634+ROW()/10^6,0)</f>
        <v>272654527.00563401</v>
      </c>
    </row>
    <row r="5635" spans="1:12" x14ac:dyDescent="0.3">
      <c r="A5635" s="104" t="s">
        <v>11634</v>
      </c>
      <c r="B5635" s="104" t="s">
        <v>11635</v>
      </c>
      <c r="C5635" s="105">
        <v>292</v>
      </c>
      <c r="D5635" s="105">
        <v>1159</v>
      </c>
      <c r="E5635" s="106">
        <f t="shared" si="616"/>
        <v>3.9691780821917808</v>
      </c>
      <c r="F5635" s="107">
        <f t="shared" si="617"/>
        <v>84</v>
      </c>
      <c r="G5635" s="107">
        <f>COUNTIF(Data_Eksportir!$H$2:$H$3401,A5635)</f>
        <v>0</v>
      </c>
      <c r="H5635" s="104" t="str">
        <f t="shared" si="618"/>
        <v>1 – 5</v>
      </c>
      <c r="I5635" s="104" t="str">
        <f t="shared" si="619"/>
        <v>Di bawah ambang nilai</v>
      </c>
      <c r="J5635" s="106">
        <f t="shared" si="620"/>
        <v>1159.005635</v>
      </c>
      <c r="K5635" s="105">
        <f t="shared" si="621"/>
        <v>0</v>
      </c>
      <c r="L5635" s="106">
        <f t="shared" si="622"/>
        <v>0</v>
      </c>
    </row>
    <row r="5636" spans="1:12" x14ac:dyDescent="0.3">
      <c r="A5636" s="104" t="s">
        <v>11636</v>
      </c>
      <c r="B5636" s="104" t="s">
        <v>11637</v>
      </c>
      <c r="C5636" s="105">
        <v>879</v>
      </c>
      <c r="D5636" s="105">
        <v>14000</v>
      </c>
      <c r="E5636" s="106">
        <f t="shared" si="616"/>
        <v>15.927189988623436</v>
      </c>
      <c r="F5636" s="107">
        <f t="shared" si="617"/>
        <v>84</v>
      </c>
      <c r="G5636" s="107">
        <f>COUNTIF(Data_Eksportir!$H$2:$H$3401,A5636)</f>
        <v>0</v>
      </c>
      <c r="H5636" s="104" t="str">
        <f t="shared" si="618"/>
        <v>5 – 20</v>
      </c>
      <c r="I5636" s="104" t="str">
        <f t="shared" si="619"/>
        <v>Di bawah ambang nilai</v>
      </c>
      <c r="J5636" s="106">
        <f t="shared" si="620"/>
        <v>14000.005636</v>
      </c>
      <c r="K5636" s="105">
        <f t="shared" si="621"/>
        <v>0</v>
      </c>
      <c r="L5636" s="106">
        <f t="shared" si="622"/>
        <v>0</v>
      </c>
    </row>
    <row r="5637" spans="1:12" x14ac:dyDescent="0.3">
      <c r="A5637" s="104" t="s">
        <v>11638</v>
      </c>
      <c r="B5637" s="104" t="s">
        <v>11639</v>
      </c>
      <c r="C5637" s="105">
        <v>4340</v>
      </c>
      <c r="D5637" s="105">
        <v>57845</v>
      </c>
      <c r="E5637" s="106">
        <f t="shared" si="616"/>
        <v>13.328341013824884</v>
      </c>
      <c r="F5637" s="107">
        <f t="shared" si="617"/>
        <v>84</v>
      </c>
      <c r="G5637" s="107">
        <f>COUNTIF(Data_Eksportir!$H$2:$H$3401,A5637)</f>
        <v>0</v>
      </c>
      <c r="H5637" s="104" t="str">
        <f t="shared" si="618"/>
        <v>5 – 20</v>
      </c>
      <c r="I5637" s="104" t="str">
        <f t="shared" si="619"/>
        <v>Di bawah ambang nilai</v>
      </c>
      <c r="J5637" s="106">
        <f t="shared" si="620"/>
        <v>57845.005637000002</v>
      </c>
      <c r="K5637" s="105">
        <f t="shared" si="621"/>
        <v>0</v>
      </c>
      <c r="L5637" s="106">
        <f t="shared" si="622"/>
        <v>0</v>
      </c>
    </row>
    <row r="5638" spans="1:12" x14ac:dyDescent="0.3">
      <c r="A5638" s="104" t="s">
        <v>11640</v>
      </c>
      <c r="B5638" s="104" t="s">
        <v>11641</v>
      </c>
      <c r="C5638" s="105">
        <v>333310</v>
      </c>
      <c r="D5638" s="105">
        <v>4944123</v>
      </c>
      <c r="E5638" s="106">
        <f t="shared" si="616"/>
        <v>14.833407338513696</v>
      </c>
      <c r="F5638" s="107">
        <f t="shared" si="617"/>
        <v>84</v>
      </c>
      <c r="G5638" s="107">
        <f>COUNTIF(Data_Eksportir!$H$2:$H$3401,A5638)</f>
        <v>0</v>
      </c>
      <c r="H5638" s="104" t="str">
        <f t="shared" si="618"/>
        <v>5 – 20</v>
      </c>
      <c r="I5638" s="104" t="str">
        <f t="shared" si="619"/>
        <v>Di bawah ambang nilai</v>
      </c>
      <c r="J5638" s="106">
        <f t="shared" si="620"/>
        <v>4944123.0056379996</v>
      </c>
      <c r="K5638" s="105">
        <f t="shared" si="621"/>
        <v>0</v>
      </c>
      <c r="L5638" s="106">
        <f t="shared" si="622"/>
        <v>0</v>
      </c>
    </row>
    <row r="5639" spans="1:12" x14ac:dyDescent="0.3">
      <c r="A5639" s="104" t="s">
        <v>11642</v>
      </c>
      <c r="B5639" s="104" t="s">
        <v>11643</v>
      </c>
      <c r="C5639" s="105">
        <v>3951</v>
      </c>
      <c r="D5639" s="105">
        <v>12586</v>
      </c>
      <c r="E5639" s="106">
        <f t="shared" si="616"/>
        <v>3.1855226524930398</v>
      </c>
      <c r="F5639" s="107">
        <f t="shared" si="617"/>
        <v>84</v>
      </c>
      <c r="G5639" s="107">
        <f>COUNTIF(Data_Eksportir!$H$2:$H$3401,A5639)</f>
        <v>0</v>
      </c>
      <c r="H5639" s="104" t="str">
        <f t="shared" si="618"/>
        <v>1 – 5</v>
      </c>
      <c r="I5639" s="104" t="str">
        <f t="shared" si="619"/>
        <v>Di bawah ambang nilai</v>
      </c>
      <c r="J5639" s="106">
        <f t="shared" si="620"/>
        <v>12586.005639000001</v>
      </c>
      <c r="K5639" s="105">
        <f t="shared" si="621"/>
        <v>0</v>
      </c>
      <c r="L5639" s="106">
        <f t="shared" si="622"/>
        <v>0</v>
      </c>
    </row>
    <row r="5640" spans="1:12" x14ac:dyDescent="0.3">
      <c r="A5640" s="104" t="s">
        <v>11644</v>
      </c>
      <c r="B5640" s="104" t="s">
        <v>11645</v>
      </c>
      <c r="C5640" s="105">
        <v>133237</v>
      </c>
      <c r="D5640" s="105">
        <v>199957</v>
      </c>
      <c r="E5640" s="106">
        <f t="shared" si="616"/>
        <v>1.5007618004007897</v>
      </c>
      <c r="F5640" s="107">
        <f t="shared" si="617"/>
        <v>84</v>
      </c>
      <c r="G5640" s="107">
        <f>COUNTIF(Data_Eksportir!$H$2:$H$3401,A5640)</f>
        <v>0</v>
      </c>
      <c r="H5640" s="104" t="str">
        <f t="shared" si="618"/>
        <v>1 – 5</v>
      </c>
      <c r="I5640" s="104" t="str">
        <f t="shared" si="619"/>
        <v>Di bawah ambang nilai</v>
      </c>
      <c r="J5640" s="106">
        <f t="shared" si="620"/>
        <v>199957.00563999999</v>
      </c>
      <c r="K5640" s="105">
        <f t="shared" si="621"/>
        <v>0</v>
      </c>
      <c r="L5640" s="106">
        <f t="shared" si="622"/>
        <v>0</v>
      </c>
    </row>
    <row r="5641" spans="1:12" x14ac:dyDescent="0.3">
      <c r="A5641" s="104" t="s">
        <v>11646</v>
      </c>
      <c r="B5641" s="104" t="s">
        <v>11647</v>
      </c>
      <c r="C5641" s="105">
        <v>155478</v>
      </c>
      <c r="D5641" s="105">
        <v>1899161</v>
      </c>
      <c r="E5641" s="106">
        <f t="shared" si="616"/>
        <v>12.214982183974582</v>
      </c>
      <c r="F5641" s="107">
        <f t="shared" si="617"/>
        <v>84</v>
      </c>
      <c r="G5641" s="107">
        <f>COUNTIF(Data_Eksportir!$H$2:$H$3401,A5641)</f>
        <v>0</v>
      </c>
      <c r="H5641" s="104" t="str">
        <f t="shared" si="618"/>
        <v>5 – 20</v>
      </c>
      <c r="I5641" s="104" t="str">
        <f t="shared" si="619"/>
        <v>Di bawah ambang nilai</v>
      </c>
      <c r="J5641" s="106">
        <f t="shared" si="620"/>
        <v>1899161.0056410001</v>
      </c>
      <c r="K5641" s="105">
        <f t="shared" si="621"/>
        <v>0</v>
      </c>
      <c r="L5641" s="106">
        <f t="shared" si="622"/>
        <v>0</v>
      </c>
    </row>
    <row r="5642" spans="1:12" x14ac:dyDescent="0.3">
      <c r="A5642" s="104" t="s">
        <v>11648</v>
      </c>
      <c r="B5642" s="104" t="s">
        <v>11649</v>
      </c>
      <c r="C5642" s="105">
        <v>1475</v>
      </c>
      <c r="D5642" s="105">
        <v>49271</v>
      </c>
      <c r="E5642" s="106">
        <f t="shared" si="616"/>
        <v>33.404067796610171</v>
      </c>
      <c r="F5642" s="107">
        <f t="shared" si="617"/>
        <v>84</v>
      </c>
      <c r="G5642" s="107">
        <f>COUNTIF(Data_Eksportir!$H$2:$H$3401,A5642)</f>
        <v>0</v>
      </c>
      <c r="H5642" s="104" t="str">
        <f t="shared" si="618"/>
        <v>20 – 100</v>
      </c>
      <c r="I5642" s="104" t="str">
        <f t="shared" si="619"/>
        <v>Di bawah ambang nilai</v>
      </c>
      <c r="J5642" s="106">
        <f t="shared" si="620"/>
        <v>49271.005641999996</v>
      </c>
      <c r="K5642" s="105">
        <f t="shared" si="621"/>
        <v>0</v>
      </c>
      <c r="L5642" s="106">
        <f t="shared" si="622"/>
        <v>0</v>
      </c>
    </row>
    <row r="5643" spans="1:12" x14ac:dyDescent="0.3">
      <c r="A5643" s="104" t="s">
        <v>11650</v>
      </c>
      <c r="B5643" s="104" t="s">
        <v>11651</v>
      </c>
      <c r="C5643" s="105">
        <v>2403</v>
      </c>
      <c r="D5643" s="105">
        <v>177245</v>
      </c>
      <c r="E5643" s="106">
        <f t="shared" si="616"/>
        <v>73.759883478984605</v>
      </c>
      <c r="F5643" s="107">
        <f t="shared" si="617"/>
        <v>84</v>
      </c>
      <c r="G5643" s="107">
        <f>COUNTIF(Data_Eksportir!$H$2:$H$3401,A5643)</f>
        <v>0</v>
      </c>
      <c r="H5643" s="104" t="str">
        <f t="shared" si="618"/>
        <v>20 – 100</v>
      </c>
      <c r="I5643" s="104" t="str">
        <f t="shared" si="619"/>
        <v>Di bawah ambang nilai</v>
      </c>
      <c r="J5643" s="106">
        <f t="shared" si="620"/>
        <v>177245.00564300001</v>
      </c>
      <c r="K5643" s="105">
        <f t="shared" si="621"/>
        <v>0</v>
      </c>
      <c r="L5643" s="106">
        <f t="shared" si="622"/>
        <v>0</v>
      </c>
    </row>
    <row r="5644" spans="1:12" x14ac:dyDescent="0.3">
      <c r="A5644" s="104" t="s">
        <v>11652</v>
      </c>
      <c r="B5644" s="104" t="s">
        <v>11653</v>
      </c>
      <c r="C5644" s="105">
        <v>6925</v>
      </c>
      <c r="D5644" s="105">
        <v>206339</v>
      </c>
      <c r="E5644" s="106">
        <f t="shared" si="616"/>
        <v>29.796245487364622</v>
      </c>
      <c r="F5644" s="107">
        <f t="shared" si="617"/>
        <v>84</v>
      </c>
      <c r="G5644" s="107">
        <f>COUNTIF(Data_Eksportir!$H$2:$H$3401,A5644)</f>
        <v>0</v>
      </c>
      <c r="H5644" s="104" t="str">
        <f t="shared" si="618"/>
        <v>20 – 100</v>
      </c>
      <c r="I5644" s="104" t="str">
        <f t="shared" si="619"/>
        <v>Di bawah ambang nilai</v>
      </c>
      <c r="J5644" s="106">
        <f t="shared" si="620"/>
        <v>206339.00564399999</v>
      </c>
      <c r="K5644" s="105">
        <f t="shared" si="621"/>
        <v>0</v>
      </c>
      <c r="L5644" s="106">
        <f t="shared" si="622"/>
        <v>0</v>
      </c>
    </row>
    <row r="5645" spans="1:12" x14ac:dyDescent="0.3">
      <c r="A5645" s="104" t="s">
        <v>11654</v>
      </c>
      <c r="B5645" s="104" t="s">
        <v>11655</v>
      </c>
      <c r="C5645" s="105">
        <v>26583</v>
      </c>
      <c r="D5645" s="105">
        <v>375953</v>
      </c>
      <c r="E5645" s="106">
        <f t="shared" si="616"/>
        <v>14.142609938682616</v>
      </c>
      <c r="F5645" s="107">
        <f t="shared" si="617"/>
        <v>84</v>
      </c>
      <c r="G5645" s="107">
        <f>COUNTIF(Data_Eksportir!$H$2:$H$3401,A5645)</f>
        <v>0</v>
      </c>
      <c r="H5645" s="104" t="str">
        <f t="shared" si="618"/>
        <v>5 – 20</v>
      </c>
      <c r="I5645" s="104" t="str">
        <f t="shared" si="619"/>
        <v>Di bawah ambang nilai</v>
      </c>
      <c r="J5645" s="106">
        <f t="shared" si="620"/>
        <v>375953.00564500003</v>
      </c>
      <c r="K5645" s="105">
        <f t="shared" si="621"/>
        <v>0</v>
      </c>
      <c r="L5645" s="106">
        <f t="shared" si="622"/>
        <v>0</v>
      </c>
    </row>
    <row r="5646" spans="1:12" x14ac:dyDescent="0.3">
      <c r="A5646" s="104" t="s">
        <v>11656</v>
      </c>
      <c r="B5646" s="104" t="s">
        <v>11657</v>
      </c>
      <c r="C5646" s="105">
        <v>295716</v>
      </c>
      <c r="D5646" s="105">
        <v>1389506</v>
      </c>
      <c r="E5646" s="106">
        <f t="shared" si="616"/>
        <v>4.6987853210512789</v>
      </c>
      <c r="F5646" s="107">
        <f t="shared" si="617"/>
        <v>84</v>
      </c>
      <c r="G5646" s="107">
        <f>COUNTIF(Data_Eksportir!$H$2:$H$3401,A5646)</f>
        <v>0</v>
      </c>
      <c r="H5646" s="104" t="str">
        <f t="shared" si="618"/>
        <v>1 – 5</v>
      </c>
      <c r="I5646" s="104" t="str">
        <f t="shared" si="619"/>
        <v>Di bawah ambang nilai</v>
      </c>
      <c r="J5646" s="106">
        <f t="shared" si="620"/>
        <v>1389506.0056459999</v>
      </c>
      <c r="K5646" s="105">
        <f t="shared" si="621"/>
        <v>0</v>
      </c>
      <c r="L5646" s="106">
        <f t="shared" si="622"/>
        <v>0</v>
      </c>
    </row>
    <row r="5647" spans="1:12" x14ac:dyDescent="0.3">
      <c r="A5647" s="104" t="s">
        <v>11658</v>
      </c>
      <c r="B5647" s="104" t="s">
        <v>11659</v>
      </c>
      <c r="C5647" s="105">
        <v>2746</v>
      </c>
      <c r="D5647" s="105">
        <v>7526</v>
      </c>
      <c r="E5647" s="106">
        <f t="shared" si="616"/>
        <v>2.7407137654770577</v>
      </c>
      <c r="F5647" s="107">
        <f t="shared" si="617"/>
        <v>84</v>
      </c>
      <c r="G5647" s="107">
        <f>COUNTIF(Data_Eksportir!$H$2:$H$3401,A5647)</f>
        <v>0</v>
      </c>
      <c r="H5647" s="104" t="str">
        <f t="shared" si="618"/>
        <v>1 – 5</v>
      </c>
      <c r="I5647" s="104" t="str">
        <f t="shared" si="619"/>
        <v>Di bawah ambang nilai</v>
      </c>
      <c r="J5647" s="106">
        <f t="shared" si="620"/>
        <v>7526.005647</v>
      </c>
      <c r="K5647" s="105">
        <f t="shared" si="621"/>
        <v>0</v>
      </c>
      <c r="L5647" s="106">
        <f t="shared" si="622"/>
        <v>0</v>
      </c>
    </row>
    <row r="5648" spans="1:12" x14ac:dyDescent="0.3">
      <c r="A5648" s="104" t="s">
        <v>11660</v>
      </c>
      <c r="B5648" s="104" t="s">
        <v>11661</v>
      </c>
      <c r="C5648" s="105">
        <v>6098</v>
      </c>
      <c r="D5648" s="105">
        <v>58508</v>
      </c>
      <c r="E5648" s="106">
        <f t="shared" si="616"/>
        <v>9.594621187274516</v>
      </c>
      <c r="F5648" s="107">
        <f t="shared" si="617"/>
        <v>84</v>
      </c>
      <c r="G5648" s="107">
        <f>COUNTIF(Data_Eksportir!$H$2:$H$3401,A5648)</f>
        <v>0</v>
      </c>
      <c r="H5648" s="104" t="str">
        <f t="shared" si="618"/>
        <v>5 – 20</v>
      </c>
      <c r="I5648" s="104" t="str">
        <f t="shared" si="619"/>
        <v>Di bawah ambang nilai</v>
      </c>
      <c r="J5648" s="106">
        <f t="shared" si="620"/>
        <v>58508.005647999998</v>
      </c>
      <c r="K5648" s="105">
        <f t="shared" si="621"/>
        <v>0</v>
      </c>
      <c r="L5648" s="106">
        <f t="shared" si="622"/>
        <v>0</v>
      </c>
    </row>
    <row r="5649" spans="1:12" x14ac:dyDescent="0.3">
      <c r="A5649" s="104" t="s">
        <v>11662</v>
      </c>
      <c r="B5649" s="104" t="s">
        <v>11663</v>
      </c>
      <c r="C5649" s="105">
        <v>627859</v>
      </c>
      <c r="D5649" s="105">
        <v>4061071</v>
      </c>
      <c r="E5649" s="106">
        <f t="shared" si="616"/>
        <v>6.4681258053161619</v>
      </c>
      <c r="F5649" s="107">
        <f t="shared" si="617"/>
        <v>84</v>
      </c>
      <c r="G5649" s="107">
        <f>COUNTIF(Data_Eksportir!$H$2:$H$3401,A5649)</f>
        <v>0</v>
      </c>
      <c r="H5649" s="104" t="str">
        <f t="shared" si="618"/>
        <v>5 – 20</v>
      </c>
      <c r="I5649" s="104" t="str">
        <f t="shared" si="619"/>
        <v>Di bawah ambang nilai</v>
      </c>
      <c r="J5649" s="106">
        <f t="shared" si="620"/>
        <v>4061071.0056489999</v>
      </c>
      <c r="K5649" s="105">
        <f t="shared" si="621"/>
        <v>0</v>
      </c>
      <c r="L5649" s="106">
        <f t="shared" si="622"/>
        <v>0</v>
      </c>
    </row>
    <row r="5650" spans="1:12" x14ac:dyDescent="0.3">
      <c r="A5650" s="104" t="s">
        <v>11664</v>
      </c>
      <c r="B5650" s="104" t="s">
        <v>11665</v>
      </c>
      <c r="C5650" s="105">
        <v>15087943</v>
      </c>
      <c r="D5650" s="105">
        <v>58040207</v>
      </c>
      <c r="E5650" s="106">
        <f t="shared" si="616"/>
        <v>3.8467938936407702</v>
      </c>
      <c r="F5650" s="107">
        <f t="shared" si="617"/>
        <v>84</v>
      </c>
      <c r="G5650" s="107">
        <f>COUNTIF(Data_Eksportir!$H$2:$H$3401,A5650)</f>
        <v>0</v>
      </c>
      <c r="H5650" s="104" t="str">
        <f t="shared" si="618"/>
        <v>1 – 5</v>
      </c>
      <c r="I5650" s="104" t="str">
        <f t="shared" si="619"/>
        <v>Belum terwakili</v>
      </c>
      <c r="J5650" s="106">
        <f t="shared" si="620"/>
        <v>58040207.005649999</v>
      </c>
      <c r="K5650" s="105">
        <f t="shared" si="621"/>
        <v>58040207</v>
      </c>
      <c r="L5650" s="106">
        <f t="shared" si="622"/>
        <v>58040207.005649999</v>
      </c>
    </row>
    <row r="5651" spans="1:12" x14ac:dyDescent="0.3">
      <c r="A5651" s="104" t="s">
        <v>11666</v>
      </c>
      <c r="B5651" s="104" t="s">
        <v>11667</v>
      </c>
      <c r="C5651" s="105">
        <v>77054152</v>
      </c>
      <c r="D5651" s="105">
        <v>288654723</v>
      </c>
      <c r="E5651" s="106">
        <f t="shared" si="616"/>
        <v>3.7461280866474267</v>
      </c>
      <c r="F5651" s="107">
        <f t="shared" si="617"/>
        <v>84</v>
      </c>
      <c r="G5651" s="107">
        <f>COUNTIF(Data_Eksportir!$H$2:$H$3401,A5651)</f>
        <v>0</v>
      </c>
      <c r="H5651" s="104" t="str">
        <f t="shared" si="618"/>
        <v>1 – 5</v>
      </c>
      <c r="I5651" s="104" t="str">
        <f t="shared" si="619"/>
        <v>Belum terwakili</v>
      </c>
      <c r="J5651" s="106">
        <f t="shared" si="620"/>
        <v>288654723.005651</v>
      </c>
      <c r="K5651" s="105">
        <f t="shared" si="621"/>
        <v>288654723</v>
      </c>
      <c r="L5651" s="106">
        <f t="shared" si="622"/>
        <v>288654723.005651</v>
      </c>
    </row>
    <row r="5652" spans="1:12" x14ac:dyDescent="0.3">
      <c r="A5652" s="104" t="s">
        <v>11668</v>
      </c>
      <c r="B5652" s="104" t="s">
        <v>11669</v>
      </c>
      <c r="C5652" s="105">
        <v>78516</v>
      </c>
      <c r="D5652" s="105">
        <v>354</v>
      </c>
      <c r="E5652" s="106">
        <f t="shared" si="616"/>
        <v>4.5086351826379338E-3</v>
      </c>
      <c r="F5652" s="107">
        <f t="shared" si="617"/>
        <v>84</v>
      </c>
      <c r="G5652" s="107">
        <f>COUNTIF(Data_Eksportir!$H$2:$H$3401,A5652)</f>
        <v>0</v>
      </c>
      <c r="H5652" s="104" t="str">
        <f t="shared" si="618"/>
        <v>Di bawah 1</v>
      </c>
      <c r="I5652" s="104" t="str">
        <f t="shared" si="619"/>
        <v>Di bawah ambang nilai</v>
      </c>
      <c r="J5652" s="106">
        <f t="shared" si="620"/>
        <v>354.005652</v>
      </c>
      <c r="K5652" s="105">
        <f t="shared" si="621"/>
        <v>0</v>
      </c>
      <c r="L5652" s="106">
        <f t="shared" si="622"/>
        <v>0</v>
      </c>
    </row>
    <row r="5653" spans="1:12" x14ac:dyDescent="0.3">
      <c r="A5653" s="104" t="s">
        <v>11670</v>
      </c>
      <c r="B5653" s="104" t="s">
        <v>11671</v>
      </c>
      <c r="C5653" s="105">
        <v>57766</v>
      </c>
      <c r="D5653" s="105">
        <v>587349</v>
      </c>
      <c r="E5653" s="106">
        <f t="shared" si="616"/>
        <v>10.167728421562858</v>
      </c>
      <c r="F5653" s="107">
        <f t="shared" si="617"/>
        <v>84</v>
      </c>
      <c r="G5653" s="107">
        <f>COUNTIF(Data_Eksportir!$H$2:$H$3401,A5653)</f>
        <v>0</v>
      </c>
      <c r="H5653" s="104" t="str">
        <f t="shared" si="618"/>
        <v>5 – 20</v>
      </c>
      <c r="I5653" s="104" t="str">
        <f t="shared" si="619"/>
        <v>Di bawah ambang nilai</v>
      </c>
      <c r="J5653" s="106">
        <f t="shared" si="620"/>
        <v>587349.00565299997</v>
      </c>
      <c r="K5653" s="105">
        <f t="shared" si="621"/>
        <v>0</v>
      </c>
      <c r="L5653" s="106">
        <f t="shared" si="622"/>
        <v>0</v>
      </c>
    </row>
    <row r="5654" spans="1:12" x14ac:dyDescent="0.3">
      <c r="A5654" s="104" t="s">
        <v>11672</v>
      </c>
      <c r="B5654" s="104" t="s">
        <v>11673</v>
      </c>
      <c r="C5654" s="105">
        <v>37</v>
      </c>
      <c r="D5654" s="105">
        <v>256</v>
      </c>
      <c r="E5654" s="106">
        <f t="shared" si="616"/>
        <v>6.9189189189189193</v>
      </c>
      <c r="F5654" s="107">
        <f t="shared" si="617"/>
        <v>84</v>
      </c>
      <c r="G5654" s="107">
        <f>COUNTIF(Data_Eksportir!$H$2:$H$3401,A5654)</f>
        <v>0</v>
      </c>
      <c r="H5654" s="104" t="str">
        <f t="shared" si="618"/>
        <v>5 – 20</v>
      </c>
      <c r="I5654" s="104" t="str">
        <f t="shared" si="619"/>
        <v>Di bawah ambang nilai</v>
      </c>
      <c r="J5654" s="106">
        <f t="shared" si="620"/>
        <v>256.00565399999999</v>
      </c>
      <c r="K5654" s="105">
        <f t="shared" si="621"/>
        <v>0</v>
      </c>
      <c r="L5654" s="106">
        <f t="shared" si="622"/>
        <v>0</v>
      </c>
    </row>
    <row r="5655" spans="1:12" x14ac:dyDescent="0.3">
      <c r="A5655" s="104" t="s">
        <v>11674</v>
      </c>
      <c r="B5655" s="104" t="s">
        <v>11675</v>
      </c>
      <c r="C5655" s="105">
        <v>20065</v>
      </c>
      <c r="D5655" s="105">
        <v>114805</v>
      </c>
      <c r="E5655" s="106">
        <f t="shared" si="616"/>
        <v>5.72165462247695</v>
      </c>
      <c r="F5655" s="107">
        <f t="shared" si="617"/>
        <v>84</v>
      </c>
      <c r="G5655" s="107">
        <f>COUNTIF(Data_Eksportir!$H$2:$H$3401,A5655)</f>
        <v>0</v>
      </c>
      <c r="H5655" s="104" t="str">
        <f t="shared" si="618"/>
        <v>5 – 20</v>
      </c>
      <c r="I5655" s="104" t="str">
        <f t="shared" si="619"/>
        <v>Di bawah ambang nilai</v>
      </c>
      <c r="J5655" s="106">
        <f t="shared" si="620"/>
        <v>114805.005655</v>
      </c>
      <c r="K5655" s="105">
        <f t="shared" si="621"/>
        <v>0</v>
      </c>
      <c r="L5655" s="106">
        <f t="shared" si="622"/>
        <v>0</v>
      </c>
    </row>
    <row r="5656" spans="1:12" x14ac:dyDescent="0.3">
      <c r="A5656" s="104" t="s">
        <v>11676</v>
      </c>
      <c r="B5656" s="104" t="s">
        <v>11677</v>
      </c>
      <c r="C5656" s="105">
        <v>2053713</v>
      </c>
      <c r="D5656" s="105">
        <v>7848056</v>
      </c>
      <c r="E5656" s="106">
        <f t="shared" si="616"/>
        <v>3.8213986082768137</v>
      </c>
      <c r="F5656" s="107">
        <f t="shared" si="617"/>
        <v>84</v>
      </c>
      <c r="G5656" s="107">
        <f>COUNTIF(Data_Eksportir!$H$2:$H$3401,A5656)</f>
        <v>0</v>
      </c>
      <c r="H5656" s="104" t="str">
        <f t="shared" si="618"/>
        <v>1 – 5</v>
      </c>
      <c r="I5656" s="104" t="str">
        <f t="shared" si="619"/>
        <v>Di bawah ambang nilai</v>
      </c>
      <c r="J5656" s="106">
        <f t="shared" si="620"/>
        <v>7848056.0056560002</v>
      </c>
      <c r="K5656" s="105">
        <f t="shared" si="621"/>
        <v>0</v>
      </c>
      <c r="L5656" s="106">
        <f t="shared" si="622"/>
        <v>0</v>
      </c>
    </row>
    <row r="5657" spans="1:12" x14ac:dyDescent="0.3">
      <c r="A5657" s="104" t="s">
        <v>11678</v>
      </c>
      <c r="B5657" s="104" t="s">
        <v>11679</v>
      </c>
      <c r="C5657" s="105">
        <v>28484</v>
      </c>
      <c r="D5657" s="105">
        <v>114977</v>
      </c>
      <c r="E5657" s="106">
        <f t="shared" si="616"/>
        <v>4.0365468333099281</v>
      </c>
      <c r="F5657" s="107">
        <f t="shared" si="617"/>
        <v>84</v>
      </c>
      <c r="G5657" s="107">
        <f>COUNTIF(Data_Eksportir!$H$2:$H$3401,A5657)</f>
        <v>0</v>
      </c>
      <c r="H5657" s="104" t="str">
        <f t="shared" si="618"/>
        <v>1 – 5</v>
      </c>
      <c r="I5657" s="104" t="str">
        <f t="shared" si="619"/>
        <v>Di bawah ambang nilai</v>
      </c>
      <c r="J5657" s="106">
        <f t="shared" si="620"/>
        <v>114977.005657</v>
      </c>
      <c r="K5657" s="105">
        <f t="shared" si="621"/>
        <v>0</v>
      </c>
      <c r="L5657" s="106">
        <f t="shared" si="622"/>
        <v>0</v>
      </c>
    </row>
    <row r="5658" spans="1:12" x14ac:dyDescent="0.3">
      <c r="A5658" s="104" t="s">
        <v>11680</v>
      </c>
      <c r="B5658" s="104" t="s">
        <v>11681</v>
      </c>
      <c r="C5658" s="105">
        <v>37200</v>
      </c>
      <c r="D5658" s="105">
        <v>117802</v>
      </c>
      <c r="E5658" s="106">
        <f t="shared" si="616"/>
        <v>3.1667204301075267</v>
      </c>
      <c r="F5658" s="107">
        <f t="shared" si="617"/>
        <v>84</v>
      </c>
      <c r="G5658" s="107">
        <f>COUNTIF(Data_Eksportir!$H$2:$H$3401,A5658)</f>
        <v>0</v>
      </c>
      <c r="H5658" s="104" t="str">
        <f t="shared" si="618"/>
        <v>1 – 5</v>
      </c>
      <c r="I5658" s="104" t="str">
        <f t="shared" si="619"/>
        <v>Di bawah ambang nilai</v>
      </c>
      <c r="J5658" s="106">
        <f t="shared" si="620"/>
        <v>117802.00565799999</v>
      </c>
      <c r="K5658" s="105">
        <f t="shared" si="621"/>
        <v>0</v>
      </c>
      <c r="L5658" s="106">
        <f t="shared" si="622"/>
        <v>0</v>
      </c>
    </row>
    <row r="5659" spans="1:12" x14ac:dyDescent="0.3">
      <c r="A5659" s="104" t="s">
        <v>11682</v>
      </c>
      <c r="B5659" s="104" t="s">
        <v>11683</v>
      </c>
      <c r="C5659" s="105">
        <v>1258867</v>
      </c>
      <c r="D5659" s="105">
        <v>4708129</v>
      </c>
      <c r="E5659" s="106">
        <f t="shared" si="616"/>
        <v>3.7399733252202179</v>
      </c>
      <c r="F5659" s="107">
        <f t="shared" si="617"/>
        <v>84</v>
      </c>
      <c r="G5659" s="107">
        <f>COUNTIF(Data_Eksportir!$H$2:$H$3401,A5659)</f>
        <v>0</v>
      </c>
      <c r="H5659" s="104" t="str">
        <f t="shared" si="618"/>
        <v>1 – 5</v>
      </c>
      <c r="I5659" s="104" t="str">
        <f t="shared" si="619"/>
        <v>Di bawah ambang nilai</v>
      </c>
      <c r="J5659" s="106">
        <f t="shared" si="620"/>
        <v>4708129.005659</v>
      </c>
      <c r="K5659" s="105">
        <f t="shared" si="621"/>
        <v>0</v>
      </c>
      <c r="L5659" s="106">
        <f t="shared" si="622"/>
        <v>0</v>
      </c>
    </row>
    <row r="5660" spans="1:12" x14ac:dyDescent="0.3">
      <c r="A5660" s="104" t="s">
        <v>11684</v>
      </c>
      <c r="B5660" s="104" t="s">
        <v>11685</v>
      </c>
      <c r="C5660" s="105">
        <v>771560</v>
      </c>
      <c r="D5660" s="105">
        <v>2888006</v>
      </c>
      <c r="E5660" s="106">
        <f t="shared" si="616"/>
        <v>3.7430737726165173</v>
      </c>
      <c r="F5660" s="107">
        <f t="shared" si="617"/>
        <v>84</v>
      </c>
      <c r="G5660" s="107">
        <f>COUNTIF(Data_Eksportir!$H$2:$H$3401,A5660)</f>
        <v>0</v>
      </c>
      <c r="H5660" s="104" t="str">
        <f t="shared" si="618"/>
        <v>1 – 5</v>
      </c>
      <c r="I5660" s="104" t="str">
        <f t="shared" si="619"/>
        <v>Di bawah ambang nilai</v>
      </c>
      <c r="J5660" s="106">
        <f t="shared" si="620"/>
        <v>2888006.0056599998</v>
      </c>
      <c r="K5660" s="105">
        <f t="shared" si="621"/>
        <v>0</v>
      </c>
      <c r="L5660" s="106">
        <f t="shared" si="622"/>
        <v>0</v>
      </c>
    </row>
    <row r="5661" spans="1:12" x14ac:dyDescent="0.3">
      <c r="A5661" s="104" t="s">
        <v>11686</v>
      </c>
      <c r="B5661" s="104" t="s">
        <v>11687</v>
      </c>
      <c r="C5661" s="105">
        <v>2641972</v>
      </c>
      <c r="D5661" s="105">
        <v>11800815</v>
      </c>
      <c r="E5661" s="106">
        <f t="shared" si="616"/>
        <v>4.4666692152679897</v>
      </c>
      <c r="F5661" s="107">
        <f t="shared" si="617"/>
        <v>84</v>
      </c>
      <c r="G5661" s="107">
        <f>COUNTIF(Data_Eksportir!$H$2:$H$3401,A5661)</f>
        <v>0</v>
      </c>
      <c r="H5661" s="104" t="str">
        <f t="shared" si="618"/>
        <v>1 – 5</v>
      </c>
      <c r="I5661" s="104" t="str">
        <f t="shared" si="619"/>
        <v>Belum terwakili</v>
      </c>
      <c r="J5661" s="106">
        <f t="shared" si="620"/>
        <v>11800815.005661</v>
      </c>
      <c r="K5661" s="105">
        <f t="shared" si="621"/>
        <v>11800815</v>
      </c>
      <c r="L5661" s="106">
        <f t="shared" si="622"/>
        <v>11800815.005661</v>
      </c>
    </row>
    <row r="5662" spans="1:12" x14ac:dyDescent="0.3">
      <c r="A5662" s="104" t="s">
        <v>11688</v>
      </c>
      <c r="B5662" s="104" t="s">
        <v>11689</v>
      </c>
      <c r="C5662" s="105">
        <v>2755561</v>
      </c>
      <c r="D5662" s="105">
        <v>13757796</v>
      </c>
      <c r="E5662" s="106">
        <f t="shared" si="616"/>
        <v>4.992738683701794</v>
      </c>
      <c r="F5662" s="107">
        <f t="shared" si="617"/>
        <v>84</v>
      </c>
      <c r="G5662" s="107">
        <f>COUNTIF(Data_Eksportir!$H$2:$H$3401,A5662)</f>
        <v>0</v>
      </c>
      <c r="H5662" s="104" t="str">
        <f t="shared" si="618"/>
        <v>1 – 5</v>
      </c>
      <c r="I5662" s="104" t="str">
        <f t="shared" si="619"/>
        <v>Belum terwakili</v>
      </c>
      <c r="J5662" s="106">
        <f t="shared" si="620"/>
        <v>13757796.005662</v>
      </c>
      <c r="K5662" s="105">
        <f t="shared" si="621"/>
        <v>13757796</v>
      </c>
      <c r="L5662" s="106">
        <f t="shared" si="622"/>
        <v>13757796.005662</v>
      </c>
    </row>
    <row r="5663" spans="1:12" x14ac:dyDescent="0.3">
      <c r="A5663" s="104" t="s">
        <v>11690</v>
      </c>
      <c r="B5663" s="104" t="s">
        <v>11691</v>
      </c>
      <c r="C5663" s="105">
        <v>635</v>
      </c>
      <c r="D5663" s="105">
        <v>8141</v>
      </c>
      <c r="E5663" s="106">
        <f t="shared" si="616"/>
        <v>12.820472440944881</v>
      </c>
      <c r="F5663" s="107">
        <f t="shared" si="617"/>
        <v>84</v>
      </c>
      <c r="G5663" s="107">
        <f>COUNTIF(Data_Eksportir!$H$2:$H$3401,A5663)</f>
        <v>0</v>
      </c>
      <c r="H5663" s="104" t="str">
        <f t="shared" si="618"/>
        <v>5 – 20</v>
      </c>
      <c r="I5663" s="104" t="str">
        <f t="shared" si="619"/>
        <v>Di bawah ambang nilai</v>
      </c>
      <c r="J5663" s="106">
        <f t="shared" si="620"/>
        <v>8141.0056629999999</v>
      </c>
      <c r="K5663" s="105">
        <f t="shared" si="621"/>
        <v>0</v>
      </c>
      <c r="L5663" s="106">
        <f t="shared" si="622"/>
        <v>0</v>
      </c>
    </row>
    <row r="5664" spans="1:12" x14ac:dyDescent="0.3">
      <c r="A5664" s="104" t="s">
        <v>11692</v>
      </c>
      <c r="B5664" s="104" t="s">
        <v>11693</v>
      </c>
      <c r="C5664" s="105">
        <v>394609</v>
      </c>
      <c r="D5664" s="105">
        <v>2187417</v>
      </c>
      <c r="E5664" s="106">
        <f t="shared" si="616"/>
        <v>5.5432516744422964</v>
      </c>
      <c r="F5664" s="107">
        <f t="shared" si="617"/>
        <v>84</v>
      </c>
      <c r="G5664" s="107">
        <f>COUNTIF(Data_Eksportir!$H$2:$H$3401,A5664)</f>
        <v>0</v>
      </c>
      <c r="H5664" s="104" t="str">
        <f t="shared" si="618"/>
        <v>5 – 20</v>
      </c>
      <c r="I5664" s="104" t="str">
        <f t="shared" si="619"/>
        <v>Di bawah ambang nilai</v>
      </c>
      <c r="J5664" s="106">
        <f t="shared" si="620"/>
        <v>2187417.0056639998</v>
      </c>
      <c r="K5664" s="105">
        <f t="shared" si="621"/>
        <v>0</v>
      </c>
      <c r="L5664" s="106">
        <f t="shared" si="622"/>
        <v>0</v>
      </c>
    </row>
    <row r="5665" spans="1:12" x14ac:dyDescent="0.3">
      <c r="A5665" s="104" t="s">
        <v>11694</v>
      </c>
      <c r="B5665" s="104" t="s">
        <v>11695</v>
      </c>
      <c r="C5665" s="105">
        <v>157</v>
      </c>
      <c r="D5665" s="105">
        <v>747</v>
      </c>
      <c r="E5665" s="106">
        <f t="shared" si="616"/>
        <v>4.7579617834394901</v>
      </c>
      <c r="F5665" s="107">
        <f t="shared" si="617"/>
        <v>84</v>
      </c>
      <c r="G5665" s="107">
        <f>COUNTIF(Data_Eksportir!$H$2:$H$3401,A5665)</f>
        <v>0</v>
      </c>
      <c r="H5665" s="104" t="str">
        <f t="shared" si="618"/>
        <v>1 – 5</v>
      </c>
      <c r="I5665" s="104" t="str">
        <f t="shared" si="619"/>
        <v>Di bawah ambang nilai</v>
      </c>
      <c r="J5665" s="106">
        <f t="shared" si="620"/>
        <v>747.00566500000002</v>
      </c>
      <c r="K5665" s="105">
        <f t="shared" si="621"/>
        <v>0</v>
      </c>
      <c r="L5665" s="106">
        <f t="shared" si="622"/>
        <v>0</v>
      </c>
    </row>
    <row r="5666" spans="1:12" x14ac:dyDescent="0.3">
      <c r="A5666" s="104" t="s">
        <v>11696</v>
      </c>
      <c r="B5666" s="104" t="s">
        <v>11697</v>
      </c>
      <c r="C5666" s="105">
        <v>92806</v>
      </c>
      <c r="D5666" s="105">
        <v>675654</v>
      </c>
      <c r="E5666" s="106">
        <f t="shared" si="616"/>
        <v>7.280283602353296</v>
      </c>
      <c r="F5666" s="107">
        <f t="shared" si="617"/>
        <v>84</v>
      </c>
      <c r="G5666" s="107">
        <f>COUNTIF(Data_Eksportir!$H$2:$H$3401,A5666)</f>
        <v>0</v>
      </c>
      <c r="H5666" s="104" t="str">
        <f t="shared" si="618"/>
        <v>5 – 20</v>
      </c>
      <c r="I5666" s="104" t="str">
        <f t="shared" si="619"/>
        <v>Di bawah ambang nilai</v>
      </c>
      <c r="J5666" s="106">
        <f t="shared" si="620"/>
        <v>675654.00566599995</v>
      </c>
      <c r="K5666" s="105">
        <f t="shared" si="621"/>
        <v>0</v>
      </c>
      <c r="L5666" s="106">
        <f t="shared" si="622"/>
        <v>0</v>
      </c>
    </row>
    <row r="5667" spans="1:12" x14ac:dyDescent="0.3">
      <c r="A5667" s="104" t="s">
        <v>11698</v>
      </c>
      <c r="B5667" s="104" t="s">
        <v>11699</v>
      </c>
      <c r="C5667" s="105">
        <v>15660</v>
      </c>
      <c r="D5667" s="105">
        <v>119552</v>
      </c>
      <c r="E5667" s="106">
        <f t="shared" si="616"/>
        <v>7.6342273307790549</v>
      </c>
      <c r="F5667" s="107">
        <f t="shared" si="617"/>
        <v>84</v>
      </c>
      <c r="G5667" s="107">
        <f>COUNTIF(Data_Eksportir!$H$2:$H$3401,A5667)</f>
        <v>0</v>
      </c>
      <c r="H5667" s="104" t="str">
        <f t="shared" si="618"/>
        <v>5 – 20</v>
      </c>
      <c r="I5667" s="104" t="str">
        <f t="shared" si="619"/>
        <v>Di bawah ambang nilai</v>
      </c>
      <c r="J5667" s="106">
        <f t="shared" si="620"/>
        <v>119552.005667</v>
      </c>
      <c r="K5667" s="105">
        <f t="shared" si="621"/>
        <v>0</v>
      </c>
      <c r="L5667" s="106">
        <f t="shared" si="622"/>
        <v>0</v>
      </c>
    </row>
    <row r="5668" spans="1:12" x14ac:dyDescent="0.3">
      <c r="A5668" s="104" t="s">
        <v>11700</v>
      </c>
      <c r="B5668" s="104" t="s">
        <v>11701</v>
      </c>
      <c r="C5668" s="105">
        <v>59614</v>
      </c>
      <c r="D5668" s="105">
        <v>294085</v>
      </c>
      <c r="E5668" s="106">
        <f t="shared" si="616"/>
        <v>4.9331532861408398</v>
      </c>
      <c r="F5668" s="107">
        <f t="shared" si="617"/>
        <v>84</v>
      </c>
      <c r="G5668" s="107">
        <f>COUNTIF(Data_Eksportir!$H$2:$H$3401,A5668)</f>
        <v>0</v>
      </c>
      <c r="H5668" s="104" t="str">
        <f t="shared" si="618"/>
        <v>1 – 5</v>
      </c>
      <c r="I5668" s="104" t="str">
        <f t="shared" si="619"/>
        <v>Di bawah ambang nilai</v>
      </c>
      <c r="J5668" s="106">
        <f t="shared" si="620"/>
        <v>294085.00566800003</v>
      </c>
      <c r="K5668" s="105">
        <f t="shared" si="621"/>
        <v>0</v>
      </c>
      <c r="L5668" s="106">
        <f t="shared" si="622"/>
        <v>0</v>
      </c>
    </row>
    <row r="5669" spans="1:12" x14ac:dyDescent="0.3">
      <c r="A5669" s="104" t="s">
        <v>11702</v>
      </c>
      <c r="B5669" s="104" t="s">
        <v>11703</v>
      </c>
      <c r="C5669" s="105">
        <v>157</v>
      </c>
      <c r="D5669" s="105">
        <v>3254</v>
      </c>
      <c r="E5669" s="106">
        <f t="shared" si="616"/>
        <v>20.726114649681527</v>
      </c>
      <c r="F5669" s="107">
        <f t="shared" si="617"/>
        <v>84</v>
      </c>
      <c r="G5669" s="107">
        <f>COUNTIF(Data_Eksportir!$H$2:$H$3401,A5669)</f>
        <v>0</v>
      </c>
      <c r="H5669" s="104" t="str">
        <f t="shared" si="618"/>
        <v>20 – 100</v>
      </c>
      <c r="I5669" s="104" t="str">
        <f t="shared" si="619"/>
        <v>Di bawah ambang nilai</v>
      </c>
      <c r="J5669" s="106">
        <f t="shared" si="620"/>
        <v>3254.0056690000001</v>
      </c>
      <c r="K5669" s="105">
        <f t="shared" si="621"/>
        <v>0</v>
      </c>
      <c r="L5669" s="106">
        <f t="shared" si="622"/>
        <v>0</v>
      </c>
    </row>
    <row r="5670" spans="1:12" x14ac:dyDescent="0.3">
      <c r="A5670" s="104" t="s">
        <v>11704</v>
      </c>
      <c r="B5670" s="104" t="s">
        <v>11705</v>
      </c>
      <c r="C5670" s="105">
        <v>29831</v>
      </c>
      <c r="D5670" s="105">
        <v>632900</v>
      </c>
      <c r="E5670" s="106">
        <f t="shared" si="616"/>
        <v>21.216184506050752</v>
      </c>
      <c r="F5670" s="107">
        <f t="shared" si="617"/>
        <v>84</v>
      </c>
      <c r="G5670" s="107">
        <f>COUNTIF(Data_Eksportir!$H$2:$H$3401,A5670)</f>
        <v>0</v>
      </c>
      <c r="H5670" s="104" t="str">
        <f t="shared" si="618"/>
        <v>20 – 100</v>
      </c>
      <c r="I5670" s="104" t="str">
        <f t="shared" si="619"/>
        <v>Di bawah ambang nilai</v>
      </c>
      <c r="J5670" s="106">
        <f t="shared" si="620"/>
        <v>632900.00566999998</v>
      </c>
      <c r="K5670" s="105">
        <f t="shared" si="621"/>
        <v>0</v>
      </c>
      <c r="L5670" s="106">
        <f t="shared" si="622"/>
        <v>0</v>
      </c>
    </row>
    <row r="5671" spans="1:12" x14ac:dyDescent="0.3">
      <c r="A5671" s="104" t="s">
        <v>11706</v>
      </c>
      <c r="B5671" s="104" t="s">
        <v>11707</v>
      </c>
      <c r="C5671" s="105">
        <v>2402</v>
      </c>
      <c r="D5671" s="105">
        <v>28097</v>
      </c>
      <c r="E5671" s="106">
        <f t="shared" si="616"/>
        <v>11.697335553705246</v>
      </c>
      <c r="F5671" s="107">
        <f t="shared" si="617"/>
        <v>84</v>
      </c>
      <c r="G5671" s="107">
        <f>COUNTIF(Data_Eksportir!$H$2:$H$3401,A5671)</f>
        <v>0</v>
      </c>
      <c r="H5671" s="104" t="str">
        <f t="shared" si="618"/>
        <v>5 – 20</v>
      </c>
      <c r="I5671" s="104" t="str">
        <f t="shared" si="619"/>
        <v>Di bawah ambang nilai</v>
      </c>
      <c r="J5671" s="106">
        <f t="shared" si="620"/>
        <v>28097.005670999999</v>
      </c>
      <c r="K5671" s="105">
        <f t="shared" si="621"/>
        <v>0</v>
      </c>
      <c r="L5671" s="106">
        <f t="shared" si="622"/>
        <v>0</v>
      </c>
    </row>
    <row r="5672" spans="1:12" x14ac:dyDescent="0.3">
      <c r="A5672" s="104" t="s">
        <v>11708</v>
      </c>
      <c r="B5672" s="104" t="s">
        <v>11709</v>
      </c>
      <c r="C5672" s="105">
        <v>4571001</v>
      </c>
      <c r="D5672" s="105">
        <v>49285223</v>
      </c>
      <c r="E5672" s="106">
        <f t="shared" si="616"/>
        <v>10.782150999310653</v>
      </c>
      <c r="F5672" s="107">
        <f t="shared" si="617"/>
        <v>84</v>
      </c>
      <c r="G5672" s="107">
        <f>COUNTIF(Data_Eksportir!$H$2:$H$3401,A5672)</f>
        <v>0</v>
      </c>
      <c r="H5672" s="104" t="str">
        <f t="shared" si="618"/>
        <v>5 – 20</v>
      </c>
      <c r="I5672" s="104" t="str">
        <f t="shared" si="619"/>
        <v>Belum terwakili</v>
      </c>
      <c r="J5672" s="106">
        <f t="shared" si="620"/>
        <v>49285223.005672</v>
      </c>
      <c r="K5672" s="105">
        <f t="shared" si="621"/>
        <v>49285223</v>
      </c>
      <c r="L5672" s="106">
        <f t="shared" si="622"/>
        <v>49285223.005672</v>
      </c>
    </row>
    <row r="5673" spans="1:12" x14ac:dyDescent="0.3">
      <c r="A5673" s="104" t="s">
        <v>11710</v>
      </c>
      <c r="B5673" s="104" t="s">
        <v>11711</v>
      </c>
      <c r="C5673" s="105">
        <v>62</v>
      </c>
      <c r="D5673" s="105">
        <v>821</v>
      </c>
      <c r="E5673" s="106">
        <f t="shared" si="616"/>
        <v>13.241935483870968</v>
      </c>
      <c r="F5673" s="107">
        <f t="shared" si="617"/>
        <v>84</v>
      </c>
      <c r="G5673" s="107">
        <f>COUNTIF(Data_Eksportir!$H$2:$H$3401,A5673)</f>
        <v>0</v>
      </c>
      <c r="H5673" s="104" t="str">
        <f t="shared" si="618"/>
        <v>5 – 20</v>
      </c>
      <c r="I5673" s="104" t="str">
        <f t="shared" si="619"/>
        <v>Di bawah ambang nilai</v>
      </c>
      <c r="J5673" s="106">
        <f t="shared" si="620"/>
        <v>821.005673</v>
      </c>
      <c r="K5673" s="105">
        <f t="shared" si="621"/>
        <v>0</v>
      </c>
      <c r="L5673" s="106">
        <f t="shared" si="622"/>
        <v>0</v>
      </c>
    </row>
    <row r="5674" spans="1:12" x14ac:dyDescent="0.3">
      <c r="A5674" s="104" t="s">
        <v>11712</v>
      </c>
      <c r="B5674" s="104" t="s">
        <v>11713</v>
      </c>
      <c r="C5674" s="105">
        <v>3349302</v>
      </c>
      <c r="D5674" s="105">
        <v>37788534</v>
      </c>
      <c r="E5674" s="106">
        <f t="shared" si="616"/>
        <v>11.282510206604242</v>
      </c>
      <c r="F5674" s="107">
        <f t="shared" si="617"/>
        <v>84</v>
      </c>
      <c r="G5674" s="107">
        <f>COUNTIF(Data_Eksportir!$H$2:$H$3401,A5674)</f>
        <v>0</v>
      </c>
      <c r="H5674" s="104" t="str">
        <f t="shared" si="618"/>
        <v>5 – 20</v>
      </c>
      <c r="I5674" s="104" t="str">
        <f t="shared" si="619"/>
        <v>Belum terwakili</v>
      </c>
      <c r="J5674" s="106">
        <f t="shared" si="620"/>
        <v>37788534.005673997</v>
      </c>
      <c r="K5674" s="105">
        <f t="shared" si="621"/>
        <v>37788534</v>
      </c>
      <c r="L5674" s="106">
        <f t="shared" si="622"/>
        <v>37788534.005673997</v>
      </c>
    </row>
    <row r="5675" spans="1:12" x14ac:dyDescent="0.3">
      <c r="A5675" s="104" t="s">
        <v>11714</v>
      </c>
      <c r="B5675" s="104" t="s">
        <v>11715</v>
      </c>
      <c r="C5675" s="105">
        <v>69913</v>
      </c>
      <c r="D5675" s="105">
        <v>3368070</v>
      </c>
      <c r="E5675" s="106">
        <f t="shared" si="616"/>
        <v>48.175160556691885</v>
      </c>
      <c r="F5675" s="107">
        <f t="shared" si="617"/>
        <v>84</v>
      </c>
      <c r="G5675" s="107">
        <f>COUNTIF(Data_Eksportir!$H$2:$H$3401,A5675)</f>
        <v>0</v>
      </c>
      <c r="H5675" s="104" t="str">
        <f t="shared" si="618"/>
        <v>20 – 100</v>
      </c>
      <c r="I5675" s="104" t="str">
        <f t="shared" si="619"/>
        <v>Di bawah ambang nilai</v>
      </c>
      <c r="J5675" s="106">
        <f t="shared" si="620"/>
        <v>3368070.0056750001</v>
      </c>
      <c r="K5675" s="105">
        <f t="shared" si="621"/>
        <v>0</v>
      </c>
      <c r="L5675" s="106">
        <f t="shared" si="622"/>
        <v>0</v>
      </c>
    </row>
    <row r="5676" spans="1:12" x14ac:dyDescent="0.3">
      <c r="A5676" s="104" t="s">
        <v>11716</v>
      </c>
      <c r="B5676" s="104" t="s">
        <v>11717</v>
      </c>
      <c r="C5676" s="105">
        <v>2337928</v>
      </c>
      <c r="D5676" s="105">
        <v>36229344</v>
      </c>
      <c r="E5676" s="106">
        <f t="shared" si="616"/>
        <v>15.496347192899011</v>
      </c>
      <c r="F5676" s="107">
        <f t="shared" si="617"/>
        <v>84</v>
      </c>
      <c r="G5676" s="107">
        <f>COUNTIF(Data_Eksportir!$H$2:$H$3401,A5676)</f>
        <v>0</v>
      </c>
      <c r="H5676" s="104" t="str">
        <f t="shared" si="618"/>
        <v>5 – 20</v>
      </c>
      <c r="I5676" s="104" t="str">
        <f t="shared" si="619"/>
        <v>Belum terwakili</v>
      </c>
      <c r="J5676" s="106">
        <f t="shared" si="620"/>
        <v>36229344.005676001</v>
      </c>
      <c r="K5676" s="105">
        <f t="shared" si="621"/>
        <v>36229344</v>
      </c>
      <c r="L5676" s="106">
        <f t="shared" si="622"/>
        <v>36229344.005676001</v>
      </c>
    </row>
    <row r="5677" spans="1:12" x14ac:dyDescent="0.3">
      <c r="A5677" s="104" t="s">
        <v>11718</v>
      </c>
      <c r="B5677" s="104" t="s">
        <v>11719</v>
      </c>
      <c r="C5677" s="105">
        <v>10643</v>
      </c>
      <c r="D5677" s="105">
        <v>150784</v>
      </c>
      <c r="E5677" s="106">
        <f t="shared" si="616"/>
        <v>14.167433994174575</v>
      </c>
      <c r="F5677" s="107">
        <f t="shared" si="617"/>
        <v>84</v>
      </c>
      <c r="G5677" s="107">
        <f>COUNTIF(Data_Eksportir!$H$2:$H$3401,A5677)</f>
        <v>0</v>
      </c>
      <c r="H5677" s="104" t="str">
        <f t="shared" si="618"/>
        <v>5 – 20</v>
      </c>
      <c r="I5677" s="104" t="str">
        <f t="shared" si="619"/>
        <v>Di bawah ambang nilai</v>
      </c>
      <c r="J5677" s="106">
        <f t="shared" si="620"/>
        <v>150784.00567700001</v>
      </c>
      <c r="K5677" s="105">
        <f t="shared" si="621"/>
        <v>0</v>
      </c>
      <c r="L5677" s="106">
        <f t="shared" si="622"/>
        <v>0</v>
      </c>
    </row>
    <row r="5678" spans="1:12" x14ac:dyDescent="0.3">
      <c r="A5678" s="104" t="s">
        <v>11720</v>
      </c>
      <c r="B5678" s="104" t="s">
        <v>11721</v>
      </c>
      <c r="C5678" s="105">
        <v>15015</v>
      </c>
      <c r="D5678" s="105">
        <v>122800</v>
      </c>
      <c r="E5678" s="106">
        <f t="shared" si="616"/>
        <v>8.1784881784881787</v>
      </c>
      <c r="F5678" s="107">
        <f t="shared" si="617"/>
        <v>84</v>
      </c>
      <c r="G5678" s="107">
        <f>COUNTIF(Data_Eksportir!$H$2:$H$3401,A5678)</f>
        <v>0</v>
      </c>
      <c r="H5678" s="104" t="str">
        <f t="shared" si="618"/>
        <v>5 – 20</v>
      </c>
      <c r="I5678" s="104" t="str">
        <f t="shared" si="619"/>
        <v>Di bawah ambang nilai</v>
      </c>
      <c r="J5678" s="106">
        <f t="shared" si="620"/>
        <v>122800.005678</v>
      </c>
      <c r="K5678" s="105">
        <f t="shared" si="621"/>
        <v>0</v>
      </c>
      <c r="L5678" s="106">
        <f t="shared" si="622"/>
        <v>0</v>
      </c>
    </row>
    <row r="5679" spans="1:12" x14ac:dyDescent="0.3">
      <c r="A5679" s="104" t="s">
        <v>11722</v>
      </c>
      <c r="B5679" s="104" t="s">
        <v>11723</v>
      </c>
      <c r="C5679" s="105">
        <v>133</v>
      </c>
      <c r="D5679" s="105">
        <v>7966</v>
      </c>
      <c r="E5679" s="106">
        <f t="shared" si="616"/>
        <v>59.89473684210526</v>
      </c>
      <c r="F5679" s="107">
        <f t="shared" si="617"/>
        <v>84</v>
      </c>
      <c r="G5679" s="107">
        <f>COUNTIF(Data_Eksportir!$H$2:$H$3401,A5679)</f>
        <v>0</v>
      </c>
      <c r="H5679" s="104" t="str">
        <f t="shared" si="618"/>
        <v>20 – 100</v>
      </c>
      <c r="I5679" s="104" t="str">
        <f t="shared" si="619"/>
        <v>Di bawah ambang nilai</v>
      </c>
      <c r="J5679" s="106">
        <f t="shared" si="620"/>
        <v>7966.0056789999999</v>
      </c>
      <c r="K5679" s="105">
        <f t="shared" si="621"/>
        <v>0</v>
      </c>
      <c r="L5679" s="106">
        <f t="shared" si="622"/>
        <v>0</v>
      </c>
    </row>
    <row r="5680" spans="1:12" x14ac:dyDescent="0.3">
      <c r="A5680" s="104" t="s">
        <v>11724</v>
      </c>
      <c r="B5680" s="104" t="s">
        <v>11725</v>
      </c>
      <c r="C5680" s="105">
        <v>358</v>
      </c>
      <c r="D5680" s="105">
        <v>1096</v>
      </c>
      <c r="E5680" s="106">
        <f t="shared" si="616"/>
        <v>3.0614525139664805</v>
      </c>
      <c r="F5680" s="107">
        <f t="shared" si="617"/>
        <v>84</v>
      </c>
      <c r="G5680" s="107">
        <f>COUNTIF(Data_Eksportir!$H$2:$H$3401,A5680)</f>
        <v>0</v>
      </c>
      <c r="H5680" s="104" t="str">
        <f t="shared" si="618"/>
        <v>1 – 5</v>
      </c>
      <c r="I5680" s="104" t="str">
        <f t="shared" si="619"/>
        <v>Di bawah ambang nilai</v>
      </c>
      <c r="J5680" s="106">
        <f t="shared" si="620"/>
        <v>1096.00568</v>
      </c>
      <c r="K5680" s="105">
        <f t="shared" si="621"/>
        <v>0</v>
      </c>
      <c r="L5680" s="106">
        <f t="shared" si="622"/>
        <v>0</v>
      </c>
    </row>
    <row r="5681" spans="1:12" x14ac:dyDescent="0.3">
      <c r="A5681" s="104" t="s">
        <v>11726</v>
      </c>
      <c r="B5681" s="104" t="s">
        <v>11727</v>
      </c>
      <c r="C5681" s="105">
        <v>1705</v>
      </c>
      <c r="D5681" s="105">
        <v>6029</v>
      </c>
      <c r="E5681" s="106">
        <f t="shared" si="616"/>
        <v>3.5360703812316716</v>
      </c>
      <c r="F5681" s="107">
        <f t="shared" si="617"/>
        <v>84</v>
      </c>
      <c r="G5681" s="107">
        <f>COUNTIF(Data_Eksportir!$H$2:$H$3401,A5681)</f>
        <v>0</v>
      </c>
      <c r="H5681" s="104" t="str">
        <f t="shared" si="618"/>
        <v>1 – 5</v>
      </c>
      <c r="I5681" s="104" t="str">
        <f t="shared" si="619"/>
        <v>Di bawah ambang nilai</v>
      </c>
      <c r="J5681" s="106">
        <f t="shared" si="620"/>
        <v>6029.0056809999996</v>
      </c>
      <c r="K5681" s="105">
        <f t="shared" si="621"/>
        <v>0</v>
      </c>
      <c r="L5681" s="106">
        <f t="shared" si="622"/>
        <v>0</v>
      </c>
    </row>
    <row r="5682" spans="1:12" x14ac:dyDescent="0.3">
      <c r="A5682" s="104" t="s">
        <v>11728</v>
      </c>
      <c r="B5682" s="104" t="s">
        <v>11729</v>
      </c>
      <c r="C5682" s="105">
        <v>3651</v>
      </c>
      <c r="D5682" s="105">
        <v>125610</v>
      </c>
      <c r="E5682" s="106">
        <f t="shared" si="616"/>
        <v>34.404272801972063</v>
      </c>
      <c r="F5682" s="107">
        <f t="shared" si="617"/>
        <v>84</v>
      </c>
      <c r="G5682" s="107">
        <f>COUNTIF(Data_Eksportir!$H$2:$H$3401,A5682)</f>
        <v>0</v>
      </c>
      <c r="H5682" s="104" t="str">
        <f t="shared" si="618"/>
        <v>20 – 100</v>
      </c>
      <c r="I5682" s="104" t="str">
        <f t="shared" si="619"/>
        <v>Di bawah ambang nilai</v>
      </c>
      <c r="J5682" s="106">
        <f t="shared" si="620"/>
        <v>125610.005682</v>
      </c>
      <c r="K5682" s="105">
        <f t="shared" si="621"/>
        <v>0</v>
      </c>
      <c r="L5682" s="106">
        <f t="shared" si="622"/>
        <v>0</v>
      </c>
    </row>
    <row r="5683" spans="1:12" x14ac:dyDescent="0.3">
      <c r="A5683" s="104" t="s">
        <v>11730</v>
      </c>
      <c r="B5683" s="104" t="s">
        <v>11731</v>
      </c>
      <c r="C5683" s="105">
        <v>496</v>
      </c>
      <c r="D5683" s="105">
        <v>5864</v>
      </c>
      <c r="E5683" s="106">
        <f t="shared" si="616"/>
        <v>11.82258064516129</v>
      </c>
      <c r="F5683" s="107">
        <f t="shared" si="617"/>
        <v>84</v>
      </c>
      <c r="G5683" s="107">
        <f>COUNTIF(Data_Eksportir!$H$2:$H$3401,A5683)</f>
        <v>0</v>
      </c>
      <c r="H5683" s="104" t="str">
        <f t="shared" si="618"/>
        <v>5 – 20</v>
      </c>
      <c r="I5683" s="104" t="str">
        <f t="shared" si="619"/>
        <v>Di bawah ambang nilai</v>
      </c>
      <c r="J5683" s="106">
        <f t="shared" si="620"/>
        <v>5864.0056830000003</v>
      </c>
      <c r="K5683" s="105">
        <f t="shared" si="621"/>
        <v>0</v>
      </c>
      <c r="L5683" s="106">
        <f t="shared" si="622"/>
        <v>0</v>
      </c>
    </row>
    <row r="5684" spans="1:12" x14ac:dyDescent="0.3">
      <c r="A5684" s="104" t="s">
        <v>11732</v>
      </c>
      <c r="B5684" s="104" t="s">
        <v>11733</v>
      </c>
      <c r="C5684" s="105">
        <v>27966</v>
      </c>
      <c r="D5684" s="105">
        <v>115167</v>
      </c>
      <c r="E5684" s="106">
        <f t="shared" si="616"/>
        <v>4.1181077022098265</v>
      </c>
      <c r="F5684" s="107">
        <f t="shared" si="617"/>
        <v>84</v>
      </c>
      <c r="G5684" s="107">
        <f>COUNTIF(Data_Eksportir!$H$2:$H$3401,A5684)</f>
        <v>0</v>
      </c>
      <c r="H5684" s="104" t="str">
        <f t="shared" si="618"/>
        <v>1 – 5</v>
      </c>
      <c r="I5684" s="104" t="str">
        <f t="shared" si="619"/>
        <v>Di bawah ambang nilai</v>
      </c>
      <c r="J5684" s="106">
        <f t="shared" si="620"/>
        <v>115167.005684</v>
      </c>
      <c r="K5684" s="105">
        <f t="shared" si="621"/>
        <v>0</v>
      </c>
      <c r="L5684" s="106">
        <f t="shared" si="622"/>
        <v>0</v>
      </c>
    </row>
    <row r="5685" spans="1:12" x14ac:dyDescent="0.3">
      <c r="A5685" s="104" t="s">
        <v>11734</v>
      </c>
      <c r="B5685" s="104" t="s">
        <v>11735</v>
      </c>
      <c r="C5685" s="105">
        <v>254421</v>
      </c>
      <c r="D5685" s="105">
        <v>485230</v>
      </c>
      <c r="E5685" s="106">
        <f t="shared" si="616"/>
        <v>1.9071931955302432</v>
      </c>
      <c r="F5685" s="107">
        <f t="shared" si="617"/>
        <v>84</v>
      </c>
      <c r="G5685" s="107">
        <f>COUNTIF(Data_Eksportir!$H$2:$H$3401,A5685)</f>
        <v>0</v>
      </c>
      <c r="H5685" s="104" t="str">
        <f t="shared" si="618"/>
        <v>1 – 5</v>
      </c>
      <c r="I5685" s="104" t="str">
        <f t="shared" si="619"/>
        <v>Di bawah ambang nilai</v>
      </c>
      <c r="J5685" s="106">
        <f t="shared" si="620"/>
        <v>485230.00568499998</v>
      </c>
      <c r="K5685" s="105">
        <f t="shared" si="621"/>
        <v>0</v>
      </c>
      <c r="L5685" s="106">
        <f t="shared" si="622"/>
        <v>0</v>
      </c>
    </row>
    <row r="5686" spans="1:12" x14ac:dyDescent="0.3">
      <c r="A5686" s="104" t="s">
        <v>11736</v>
      </c>
      <c r="B5686" s="104" t="s">
        <v>11737</v>
      </c>
      <c r="C5686" s="105">
        <v>9038</v>
      </c>
      <c r="D5686" s="105">
        <v>112369</v>
      </c>
      <c r="E5686" s="106">
        <f t="shared" si="616"/>
        <v>12.43294976764771</v>
      </c>
      <c r="F5686" s="107">
        <f t="shared" si="617"/>
        <v>84</v>
      </c>
      <c r="G5686" s="107">
        <f>COUNTIF(Data_Eksportir!$H$2:$H$3401,A5686)</f>
        <v>0</v>
      </c>
      <c r="H5686" s="104" t="str">
        <f t="shared" si="618"/>
        <v>5 – 20</v>
      </c>
      <c r="I5686" s="104" t="str">
        <f t="shared" si="619"/>
        <v>Di bawah ambang nilai</v>
      </c>
      <c r="J5686" s="106">
        <f t="shared" si="620"/>
        <v>112369.005686</v>
      </c>
      <c r="K5686" s="105">
        <f t="shared" si="621"/>
        <v>0</v>
      </c>
      <c r="L5686" s="106">
        <f t="shared" si="622"/>
        <v>0</v>
      </c>
    </row>
    <row r="5687" spans="1:12" x14ac:dyDescent="0.3">
      <c r="A5687" s="104" t="s">
        <v>11738</v>
      </c>
      <c r="B5687" s="104" t="s">
        <v>11739</v>
      </c>
      <c r="C5687" s="105">
        <v>8</v>
      </c>
      <c r="D5687" s="105">
        <v>9022</v>
      </c>
      <c r="E5687" s="106">
        <f t="shared" si="616"/>
        <v>1127.75</v>
      </c>
      <c r="F5687" s="107">
        <f t="shared" si="617"/>
        <v>84</v>
      </c>
      <c r="G5687" s="107">
        <f>COUNTIF(Data_Eksportir!$H$2:$H$3401,A5687)</f>
        <v>0</v>
      </c>
      <c r="H5687" s="104" t="str">
        <f t="shared" si="618"/>
        <v>100 ke atas</v>
      </c>
      <c r="I5687" s="104" t="str">
        <f t="shared" si="619"/>
        <v>Di bawah ambang nilai</v>
      </c>
      <c r="J5687" s="106">
        <f t="shared" si="620"/>
        <v>9022.0056870000008</v>
      </c>
      <c r="K5687" s="105">
        <f t="shared" si="621"/>
        <v>0</v>
      </c>
      <c r="L5687" s="106">
        <f t="shared" si="622"/>
        <v>0</v>
      </c>
    </row>
    <row r="5688" spans="1:12" x14ac:dyDescent="0.3">
      <c r="A5688" s="104" t="s">
        <v>11740</v>
      </c>
      <c r="B5688" s="104" t="s">
        <v>11741</v>
      </c>
      <c r="C5688" s="105">
        <v>255474</v>
      </c>
      <c r="D5688" s="105">
        <v>4001068</v>
      </c>
      <c r="E5688" s="106">
        <f t="shared" si="616"/>
        <v>15.661351057250444</v>
      </c>
      <c r="F5688" s="107">
        <f t="shared" si="617"/>
        <v>84</v>
      </c>
      <c r="G5688" s="107">
        <f>COUNTIF(Data_Eksportir!$H$2:$H$3401,A5688)</f>
        <v>0</v>
      </c>
      <c r="H5688" s="104" t="str">
        <f t="shared" si="618"/>
        <v>5 – 20</v>
      </c>
      <c r="I5688" s="104" t="str">
        <f t="shared" si="619"/>
        <v>Di bawah ambang nilai</v>
      </c>
      <c r="J5688" s="106">
        <f t="shared" si="620"/>
        <v>4001068.005688</v>
      </c>
      <c r="K5688" s="105">
        <f t="shared" si="621"/>
        <v>0</v>
      </c>
      <c r="L5688" s="106">
        <f t="shared" si="622"/>
        <v>0</v>
      </c>
    </row>
    <row r="5689" spans="1:12" x14ac:dyDescent="0.3">
      <c r="A5689" s="104" t="s">
        <v>11742</v>
      </c>
      <c r="B5689" s="104" t="s">
        <v>11743</v>
      </c>
      <c r="C5689" s="105">
        <v>323485</v>
      </c>
      <c r="D5689" s="105">
        <v>2711440</v>
      </c>
      <c r="E5689" s="106">
        <f t="shared" si="616"/>
        <v>8.3819651606720562</v>
      </c>
      <c r="F5689" s="107">
        <f t="shared" si="617"/>
        <v>84</v>
      </c>
      <c r="G5689" s="107">
        <f>COUNTIF(Data_Eksportir!$H$2:$H$3401,A5689)</f>
        <v>0</v>
      </c>
      <c r="H5689" s="104" t="str">
        <f t="shared" si="618"/>
        <v>5 – 20</v>
      </c>
      <c r="I5689" s="104" t="str">
        <f t="shared" si="619"/>
        <v>Di bawah ambang nilai</v>
      </c>
      <c r="J5689" s="106">
        <f t="shared" si="620"/>
        <v>2711440.0056889998</v>
      </c>
      <c r="K5689" s="105">
        <f t="shared" si="621"/>
        <v>0</v>
      </c>
      <c r="L5689" s="106">
        <f t="shared" si="622"/>
        <v>0</v>
      </c>
    </row>
    <row r="5690" spans="1:12" x14ac:dyDescent="0.3">
      <c r="A5690" s="104" t="s">
        <v>11744</v>
      </c>
      <c r="B5690" s="104" t="s">
        <v>11745</v>
      </c>
      <c r="C5690" s="105">
        <v>272</v>
      </c>
      <c r="D5690" s="105">
        <v>5816</v>
      </c>
      <c r="E5690" s="106">
        <f t="shared" si="616"/>
        <v>21.382352941176471</v>
      </c>
      <c r="F5690" s="107">
        <f t="shared" si="617"/>
        <v>84</v>
      </c>
      <c r="G5690" s="107">
        <f>COUNTIF(Data_Eksportir!$H$2:$H$3401,A5690)</f>
        <v>0</v>
      </c>
      <c r="H5690" s="104" t="str">
        <f t="shared" si="618"/>
        <v>20 – 100</v>
      </c>
      <c r="I5690" s="104" t="str">
        <f t="shared" si="619"/>
        <v>Di bawah ambang nilai</v>
      </c>
      <c r="J5690" s="106">
        <f t="shared" si="620"/>
        <v>5816.00569</v>
      </c>
      <c r="K5690" s="105">
        <f t="shared" si="621"/>
        <v>0</v>
      </c>
      <c r="L5690" s="106">
        <f t="shared" si="622"/>
        <v>0</v>
      </c>
    </row>
    <row r="5691" spans="1:12" x14ac:dyDescent="0.3">
      <c r="A5691" s="104" t="s">
        <v>11746</v>
      </c>
      <c r="B5691" s="104" t="s">
        <v>11747</v>
      </c>
      <c r="C5691" s="105">
        <v>41458</v>
      </c>
      <c r="D5691" s="105">
        <v>313278</v>
      </c>
      <c r="E5691" s="106">
        <f t="shared" si="616"/>
        <v>7.5565150272565003</v>
      </c>
      <c r="F5691" s="107">
        <f t="shared" si="617"/>
        <v>84</v>
      </c>
      <c r="G5691" s="107">
        <f>COUNTIF(Data_Eksportir!$H$2:$H$3401,A5691)</f>
        <v>0</v>
      </c>
      <c r="H5691" s="104" t="str">
        <f t="shared" si="618"/>
        <v>5 – 20</v>
      </c>
      <c r="I5691" s="104" t="str">
        <f t="shared" si="619"/>
        <v>Di bawah ambang nilai</v>
      </c>
      <c r="J5691" s="106">
        <f t="shared" si="620"/>
        <v>313278.00569100003</v>
      </c>
      <c r="K5691" s="105">
        <f t="shared" si="621"/>
        <v>0</v>
      </c>
      <c r="L5691" s="106">
        <f t="shared" si="622"/>
        <v>0</v>
      </c>
    </row>
    <row r="5692" spans="1:12" x14ac:dyDescent="0.3">
      <c r="A5692" s="104" t="s">
        <v>11748</v>
      </c>
      <c r="B5692" s="104" t="s">
        <v>11749</v>
      </c>
      <c r="C5692" s="105">
        <v>139</v>
      </c>
      <c r="D5692" s="105">
        <v>4875</v>
      </c>
      <c r="E5692" s="106">
        <f t="shared" si="616"/>
        <v>35.071942446043167</v>
      </c>
      <c r="F5692" s="107">
        <f t="shared" si="617"/>
        <v>84</v>
      </c>
      <c r="G5692" s="107">
        <f>COUNTIF(Data_Eksportir!$H$2:$H$3401,A5692)</f>
        <v>0</v>
      </c>
      <c r="H5692" s="104" t="str">
        <f t="shared" si="618"/>
        <v>20 – 100</v>
      </c>
      <c r="I5692" s="104" t="str">
        <f t="shared" si="619"/>
        <v>Di bawah ambang nilai</v>
      </c>
      <c r="J5692" s="106">
        <f t="shared" si="620"/>
        <v>4875.0056919999997</v>
      </c>
      <c r="K5692" s="105">
        <f t="shared" si="621"/>
        <v>0</v>
      </c>
      <c r="L5692" s="106">
        <f t="shared" si="622"/>
        <v>0</v>
      </c>
    </row>
    <row r="5693" spans="1:12" x14ac:dyDescent="0.3">
      <c r="A5693" s="104" t="s">
        <v>11750</v>
      </c>
      <c r="B5693" s="104" t="s">
        <v>11751</v>
      </c>
      <c r="C5693" s="105">
        <v>93382</v>
      </c>
      <c r="D5693" s="105">
        <v>1524880</v>
      </c>
      <c r="E5693" s="106">
        <f t="shared" si="616"/>
        <v>16.329485339787112</v>
      </c>
      <c r="F5693" s="107">
        <f t="shared" si="617"/>
        <v>84</v>
      </c>
      <c r="G5693" s="107">
        <f>COUNTIF(Data_Eksportir!$H$2:$H$3401,A5693)</f>
        <v>0</v>
      </c>
      <c r="H5693" s="104" t="str">
        <f t="shared" si="618"/>
        <v>5 – 20</v>
      </c>
      <c r="I5693" s="104" t="str">
        <f t="shared" si="619"/>
        <v>Di bawah ambang nilai</v>
      </c>
      <c r="J5693" s="106">
        <f t="shared" si="620"/>
        <v>1524880.005693</v>
      </c>
      <c r="K5693" s="105">
        <f t="shared" si="621"/>
        <v>0</v>
      </c>
      <c r="L5693" s="106">
        <f t="shared" si="622"/>
        <v>0</v>
      </c>
    </row>
    <row r="5694" spans="1:12" x14ac:dyDescent="0.3">
      <c r="A5694" s="104" t="s">
        <v>11752</v>
      </c>
      <c r="B5694" s="104" t="s">
        <v>11753</v>
      </c>
      <c r="C5694" s="105">
        <v>81663</v>
      </c>
      <c r="D5694" s="105">
        <v>1284219</v>
      </c>
      <c r="E5694" s="106">
        <f t="shared" si="616"/>
        <v>15.725836670217847</v>
      </c>
      <c r="F5694" s="107">
        <f t="shared" si="617"/>
        <v>84</v>
      </c>
      <c r="G5694" s="107">
        <f>COUNTIF(Data_Eksportir!$H$2:$H$3401,A5694)</f>
        <v>0</v>
      </c>
      <c r="H5694" s="104" t="str">
        <f t="shared" si="618"/>
        <v>5 – 20</v>
      </c>
      <c r="I5694" s="104" t="str">
        <f t="shared" si="619"/>
        <v>Di bawah ambang nilai</v>
      </c>
      <c r="J5694" s="106">
        <f t="shared" si="620"/>
        <v>1284219.0056940001</v>
      </c>
      <c r="K5694" s="105">
        <f t="shared" si="621"/>
        <v>0</v>
      </c>
      <c r="L5694" s="106">
        <f t="shared" si="622"/>
        <v>0</v>
      </c>
    </row>
    <row r="5695" spans="1:12" x14ac:dyDescent="0.3">
      <c r="A5695" s="104" t="s">
        <v>11754</v>
      </c>
      <c r="B5695" s="104" t="s">
        <v>11755</v>
      </c>
      <c r="C5695" s="105">
        <v>20880</v>
      </c>
      <c r="D5695" s="105">
        <v>77842</v>
      </c>
      <c r="E5695" s="106">
        <f t="shared" si="616"/>
        <v>3.7280651340996167</v>
      </c>
      <c r="F5695" s="107">
        <f t="shared" si="617"/>
        <v>84</v>
      </c>
      <c r="G5695" s="107">
        <f>COUNTIF(Data_Eksportir!$H$2:$H$3401,A5695)</f>
        <v>0</v>
      </c>
      <c r="H5695" s="104" t="str">
        <f t="shared" si="618"/>
        <v>1 – 5</v>
      </c>
      <c r="I5695" s="104" t="str">
        <f t="shared" si="619"/>
        <v>Di bawah ambang nilai</v>
      </c>
      <c r="J5695" s="106">
        <f t="shared" si="620"/>
        <v>77842.005695</v>
      </c>
      <c r="K5695" s="105">
        <f t="shared" si="621"/>
        <v>0</v>
      </c>
      <c r="L5695" s="106">
        <f t="shared" si="622"/>
        <v>0</v>
      </c>
    </row>
    <row r="5696" spans="1:12" x14ac:dyDescent="0.3">
      <c r="A5696" s="104" t="s">
        <v>11756</v>
      </c>
      <c r="B5696" s="104" t="s">
        <v>11757</v>
      </c>
      <c r="C5696" s="105">
        <v>517317</v>
      </c>
      <c r="D5696" s="105">
        <v>5852234</v>
      </c>
      <c r="E5696" s="106">
        <f t="shared" si="616"/>
        <v>11.312665155021003</v>
      </c>
      <c r="F5696" s="107">
        <f t="shared" si="617"/>
        <v>84</v>
      </c>
      <c r="G5696" s="107">
        <f>COUNTIF(Data_Eksportir!$H$2:$H$3401,A5696)</f>
        <v>0</v>
      </c>
      <c r="H5696" s="104" t="str">
        <f t="shared" si="618"/>
        <v>5 – 20</v>
      </c>
      <c r="I5696" s="104" t="str">
        <f t="shared" si="619"/>
        <v>Di bawah ambang nilai</v>
      </c>
      <c r="J5696" s="106">
        <f t="shared" si="620"/>
        <v>5852234.0056959996</v>
      </c>
      <c r="K5696" s="105">
        <f t="shared" si="621"/>
        <v>0</v>
      </c>
      <c r="L5696" s="106">
        <f t="shared" si="622"/>
        <v>0</v>
      </c>
    </row>
    <row r="5697" spans="1:12" x14ac:dyDescent="0.3">
      <c r="A5697" s="104" t="s">
        <v>11758</v>
      </c>
      <c r="B5697" s="104" t="s">
        <v>11759</v>
      </c>
      <c r="C5697" s="105">
        <v>370885</v>
      </c>
      <c r="D5697" s="105">
        <v>1284511</v>
      </c>
      <c r="E5697" s="106">
        <f t="shared" si="616"/>
        <v>3.4633673510656942</v>
      </c>
      <c r="F5697" s="107">
        <f t="shared" si="617"/>
        <v>84</v>
      </c>
      <c r="G5697" s="107">
        <f>COUNTIF(Data_Eksportir!$H$2:$H$3401,A5697)</f>
        <v>0</v>
      </c>
      <c r="H5697" s="104" t="str">
        <f t="shared" si="618"/>
        <v>1 – 5</v>
      </c>
      <c r="I5697" s="104" t="str">
        <f t="shared" si="619"/>
        <v>Di bawah ambang nilai</v>
      </c>
      <c r="J5697" s="106">
        <f t="shared" si="620"/>
        <v>1284511.0056970001</v>
      </c>
      <c r="K5697" s="105">
        <f t="shared" si="621"/>
        <v>0</v>
      </c>
      <c r="L5697" s="106">
        <f t="shared" si="622"/>
        <v>0</v>
      </c>
    </row>
    <row r="5698" spans="1:12" x14ac:dyDescent="0.3">
      <c r="A5698" s="104" t="s">
        <v>11760</v>
      </c>
      <c r="B5698" s="104" t="s">
        <v>11761</v>
      </c>
      <c r="C5698" s="105">
        <v>665</v>
      </c>
      <c r="D5698" s="105">
        <v>76374</v>
      </c>
      <c r="E5698" s="106">
        <f t="shared" ref="E5698:E5761" si="623">IF(AND(ISNUMBER(C5698),C5698&gt;0),D5698/C5698,"")</f>
        <v>114.84812030075187</v>
      </c>
      <c r="F5698" s="107">
        <f t="shared" ref="F5698:F5761" si="624">VALUE(LEFT(A5698,2))</f>
        <v>84</v>
      </c>
      <c r="G5698" s="107">
        <f>COUNTIF(Data_Eksportir!$H$2:$H$3401,A5698)</f>
        <v>0</v>
      </c>
      <c r="H5698" s="104" t="str">
        <f t="shared" ref="H5698:H5761" si="625">IF(E5698="","Tanpa data berat",IF(E5698&lt;1,"Di bawah 1",IF(E5698&lt;5,"1 – 5",IF(E5698&lt;20,"5 – 20",IF(E5698&lt;100,"20 – 100","100 ke atas")))))</f>
        <v>100 ke atas</v>
      </c>
      <c r="I5698" s="104" t="str">
        <f t="shared" ref="I5698:I5761" si="626">IF(D5698&lt;p_nilai_besar,"Di bawah ambang nilai",IF(G5698=0,"Belum terwakili",IF(G5698&lt;=p_listing_rendah,"Keterwakilan rendah","Terwakili")))</f>
        <v>Di bawah ambang nilai</v>
      </c>
      <c r="J5698" s="106">
        <f t="shared" ref="J5698:J5761" si="627">D5698+ROW()/10^6</f>
        <v>76374.005697999994</v>
      </c>
      <c r="K5698" s="105">
        <f t="shared" ref="K5698:K5761" si="628">IF(D5698&gt;=p_nilai_besar,D5698/(1+G5698),0)</f>
        <v>0</v>
      </c>
      <c r="L5698" s="106">
        <f t="shared" ref="L5698:L5761" si="629">IF(K5698&gt;0,K5698+ROW()/10^6,0)</f>
        <v>0</v>
      </c>
    </row>
    <row r="5699" spans="1:12" x14ac:dyDescent="0.3">
      <c r="A5699" s="104" t="s">
        <v>11762</v>
      </c>
      <c r="B5699" s="104" t="s">
        <v>11763</v>
      </c>
      <c r="C5699" s="105">
        <v>727927</v>
      </c>
      <c r="D5699" s="105">
        <v>12723410</v>
      </c>
      <c r="E5699" s="106">
        <f t="shared" si="623"/>
        <v>17.478964236798472</v>
      </c>
      <c r="F5699" s="107">
        <f t="shared" si="624"/>
        <v>84</v>
      </c>
      <c r="G5699" s="107">
        <f>COUNTIF(Data_Eksportir!$H$2:$H$3401,A5699)</f>
        <v>0</v>
      </c>
      <c r="H5699" s="104" t="str">
        <f t="shared" si="625"/>
        <v>5 – 20</v>
      </c>
      <c r="I5699" s="104" t="str">
        <f t="shared" si="626"/>
        <v>Belum terwakili</v>
      </c>
      <c r="J5699" s="106">
        <f t="shared" si="627"/>
        <v>12723410.005698999</v>
      </c>
      <c r="K5699" s="105">
        <f t="shared" si="628"/>
        <v>12723410</v>
      </c>
      <c r="L5699" s="106">
        <f t="shared" si="629"/>
        <v>12723410.005698999</v>
      </c>
    </row>
    <row r="5700" spans="1:12" x14ac:dyDescent="0.3">
      <c r="A5700" s="104" t="s">
        <v>11764</v>
      </c>
      <c r="B5700" s="104" t="s">
        <v>11765</v>
      </c>
      <c r="C5700" s="105"/>
      <c r="D5700" s="105">
        <v>356</v>
      </c>
      <c r="E5700" s="106" t="str">
        <f t="shared" si="623"/>
        <v/>
      </c>
      <c r="F5700" s="107">
        <f t="shared" si="624"/>
        <v>84</v>
      </c>
      <c r="G5700" s="107">
        <f>COUNTIF(Data_Eksportir!$H$2:$H$3401,A5700)</f>
        <v>0</v>
      </c>
      <c r="H5700" s="104" t="str">
        <f t="shared" si="625"/>
        <v>Tanpa data berat</v>
      </c>
      <c r="I5700" s="104" t="str">
        <f t="shared" si="626"/>
        <v>Di bawah ambang nilai</v>
      </c>
      <c r="J5700" s="106">
        <f t="shared" si="627"/>
        <v>356.00569999999999</v>
      </c>
      <c r="K5700" s="105">
        <f t="shared" si="628"/>
        <v>0</v>
      </c>
      <c r="L5700" s="106">
        <f t="shared" si="629"/>
        <v>0</v>
      </c>
    </row>
    <row r="5701" spans="1:12" x14ac:dyDescent="0.3">
      <c r="A5701" s="104" t="s">
        <v>11766</v>
      </c>
      <c r="B5701" s="104" t="s">
        <v>11767</v>
      </c>
      <c r="C5701" s="105">
        <v>24747</v>
      </c>
      <c r="D5701" s="105">
        <v>61949</v>
      </c>
      <c r="E5701" s="106">
        <f t="shared" si="623"/>
        <v>2.5032933284842609</v>
      </c>
      <c r="F5701" s="107">
        <f t="shared" si="624"/>
        <v>84</v>
      </c>
      <c r="G5701" s="107">
        <f>COUNTIF(Data_Eksportir!$H$2:$H$3401,A5701)</f>
        <v>0</v>
      </c>
      <c r="H5701" s="104" t="str">
        <f t="shared" si="625"/>
        <v>1 – 5</v>
      </c>
      <c r="I5701" s="104" t="str">
        <f t="shared" si="626"/>
        <v>Di bawah ambang nilai</v>
      </c>
      <c r="J5701" s="106">
        <f t="shared" si="627"/>
        <v>61949.005701000002</v>
      </c>
      <c r="K5701" s="105">
        <f t="shared" si="628"/>
        <v>0</v>
      </c>
      <c r="L5701" s="106">
        <f t="shared" si="629"/>
        <v>0</v>
      </c>
    </row>
    <row r="5702" spans="1:12" x14ac:dyDescent="0.3">
      <c r="A5702" s="104" t="s">
        <v>11768</v>
      </c>
      <c r="B5702" s="104" t="s">
        <v>11769</v>
      </c>
      <c r="C5702" s="105">
        <v>40</v>
      </c>
      <c r="D5702" s="105">
        <v>930</v>
      </c>
      <c r="E5702" s="106">
        <f t="shared" si="623"/>
        <v>23.25</v>
      </c>
      <c r="F5702" s="107">
        <f t="shared" si="624"/>
        <v>84</v>
      </c>
      <c r="G5702" s="107">
        <f>COUNTIF(Data_Eksportir!$H$2:$H$3401,A5702)</f>
        <v>0</v>
      </c>
      <c r="H5702" s="104" t="str">
        <f t="shared" si="625"/>
        <v>20 – 100</v>
      </c>
      <c r="I5702" s="104" t="str">
        <f t="shared" si="626"/>
        <v>Di bawah ambang nilai</v>
      </c>
      <c r="J5702" s="106">
        <f t="shared" si="627"/>
        <v>930.00570200000004</v>
      </c>
      <c r="K5702" s="105">
        <f t="shared" si="628"/>
        <v>0</v>
      </c>
      <c r="L5702" s="106">
        <f t="shared" si="629"/>
        <v>0</v>
      </c>
    </row>
    <row r="5703" spans="1:12" x14ac:dyDescent="0.3">
      <c r="A5703" s="104" t="s">
        <v>11770</v>
      </c>
      <c r="B5703" s="104" t="s">
        <v>11771</v>
      </c>
      <c r="C5703" s="105">
        <v>434443</v>
      </c>
      <c r="D5703" s="105">
        <v>3729883</v>
      </c>
      <c r="E5703" s="106">
        <f t="shared" si="623"/>
        <v>8.5854369848288492</v>
      </c>
      <c r="F5703" s="107">
        <f t="shared" si="624"/>
        <v>84</v>
      </c>
      <c r="G5703" s="107">
        <f>COUNTIF(Data_Eksportir!$H$2:$H$3401,A5703)</f>
        <v>0</v>
      </c>
      <c r="H5703" s="104" t="str">
        <f t="shared" si="625"/>
        <v>5 – 20</v>
      </c>
      <c r="I5703" s="104" t="str">
        <f t="shared" si="626"/>
        <v>Di bawah ambang nilai</v>
      </c>
      <c r="J5703" s="106">
        <f t="shared" si="627"/>
        <v>3729883.0057029999</v>
      </c>
      <c r="K5703" s="105">
        <f t="shared" si="628"/>
        <v>0</v>
      </c>
      <c r="L5703" s="106">
        <f t="shared" si="629"/>
        <v>0</v>
      </c>
    </row>
    <row r="5704" spans="1:12" x14ac:dyDescent="0.3">
      <c r="A5704" s="104" t="s">
        <v>11772</v>
      </c>
      <c r="B5704" s="104" t="s">
        <v>11773</v>
      </c>
      <c r="C5704" s="105">
        <v>92</v>
      </c>
      <c r="D5704" s="105">
        <v>2303</v>
      </c>
      <c r="E5704" s="106">
        <f t="shared" si="623"/>
        <v>25.032608695652176</v>
      </c>
      <c r="F5704" s="107">
        <f t="shared" si="624"/>
        <v>84</v>
      </c>
      <c r="G5704" s="107">
        <f>COUNTIF(Data_Eksportir!$H$2:$H$3401,A5704)</f>
        <v>0</v>
      </c>
      <c r="H5704" s="104" t="str">
        <f t="shared" si="625"/>
        <v>20 – 100</v>
      </c>
      <c r="I5704" s="104" t="str">
        <f t="shared" si="626"/>
        <v>Di bawah ambang nilai</v>
      </c>
      <c r="J5704" s="106">
        <f t="shared" si="627"/>
        <v>2303.0057040000002</v>
      </c>
      <c r="K5704" s="105">
        <f t="shared" si="628"/>
        <v>0</v>
      </c>
      <c r="L5704" s="106">
        <f t="shared" si="629"/>
        <v>0</v>
      </c>
    </row>
    <row r="5705" spans="1:12" x14ac:dyDescent="0.3">
      <c r="A5705" s="104" t="s">
        <v>11774</v>
      </c>
      <c r="B5705" s="104" t="s">
        <v>11775</v>
      </c>
      <c r="C5705" s="105">
        <v>110827</v>
      </c>
      <c r="D5705" s="105">
        <v>1385736</v>
      </c>
      <c r="E5705" s="106">
        <f t="shared" si="623"/>
        <v>12.503595694190045</v>
      </c>
      <c r="F5705" s="107">
        <f t="shared" si="624"/>
        <v>84</v>
      </c>
      <c r="G5705" s="107">
        <f>COUNTIF(Data_Eksportir!$H$2:$H$3401,A5705)</f>
        <v>0</v>
      </c>
      <c r="H5705" s="104" t="str">
        <f t="shared" si="625"/>
        <v>5 – 20</v>
      </c>
      <c r="I5705" s="104" t="str">
        <f t="shared" si="626"/>
        <v>Di bawah ambang nilai</v>
      </c>
      <c r="J5705" s="106">
        <f t="shared" si="627"/>
        <v>1385736.0057049999</v>
      </c>
      <c r="K5705" s="105">
        <f t="shared" si="628"/>
        <v>0</v>
      </c>
      <c r="L5705" s="106">
        <f t="shared" si="629"/>
        <v>0</v>
      </c>
    </row>
    <row r="5706" spans="1:12" x14ac:dyDescent="0.3">
      <c r="A5706" s="104" t="s">
        <v>11776</v>
      </c>
      <c r="B5706" s="104" t="s">
        <v>11777</v>
      </c>
      <c r="C5706" s="105">
        <v>220</v>
      </c>
      <c r="D5706" s="105">
        <v>190</v>
      </c>
      <c r="E5706" s="106">
        <f t="shared" si="623"/>
        <v>0.86363636363636365</v>
      </c>
      <c r="F5706" s="107">
        <f t="shared" si="624"/>
        <v>84</v>
      </c>
      <c r="G5706" s="107">
        <f>COUNTIF(Data_Eksportir!$H$2:$H$3401,A5706)</f>
        <v>0</v>
      </c>
      <c r="H5706" s="104" t="str">
        <f t="shared" si="625"/>
        <v>Di bawah 1</v>
      </c>
      <c r="I5706" s="104" t="str">
        <f t="shared" si="626"/>
        <v>Di bawah ambang nilai</v>
      </c>
      <c r="J5706" s="106">
        <f t="shared" si="627"/>
        <v>190.005706</v>
      </c>
      <c r="K5706" s="105">
        <f t="shared" si="628"/>
        <v>0</v>
      </c>
      <c r="L5706" s="106">
        <f t="shared" si="629"/>
        <v>0</v>
      </c>
    </row>
    <row r="5707" spans="1:12" x14ac:dyDescent="0.3">
      <c r="A5707" s="104" t="s">
        <v>11778</v>
      </c>
      <c r="B5707" s="104" t="s">
        <v>11779</v>
      </c>
      <c r="C5707" s="105">
        <v>3570</v>
      </c>
      <c r="D5707" s="105">
        <v>118454</v>
      </c>
      <c r="E5707" s="106">
        <f t="shared" si="623"/>
        <v>33.180392156862744</v>
      </c>
      <c r="F5707" s="107">
        <f t="shared" si="624"/>
        <v>84</v>
      </c>
      <c r="G5707" s="107">
        <f>COUNTIF(Data_Eksportir!$H$2:$H$3401,A5707)</f>
        <v>0</v>
      </c>
      <c r="H5707" s="104" t="str">
        <f t="shared" si="625"/>
        <v>20 – 100</v>
      </c>
      <c r="I5707" s="104" t="str">
        <f t="shared" si="626"/>
        <v>Di bawah ambang nilai</v>
      </c>
      <c r="J5707" s="106">
        <f t="shared" si="627"/>
        <v>118454.005707</v>
      </c>
      <c r="K5707" s="105">
        <f t="shared" si="628"/>
        <v>0</v>
      </c>
      <c r="L5707" s="106">
        <f t="shared" si="629"/>
        <v>0</v>
      </c>
    </row>
    <row r="5708" spans="1:12" x14ac:dyDescent="0.3">
      <c r="A5708" s="104" t="s">
        <v>11780</v>
      </c>
      <c r="B5708" s="104" t="s">
        <v>11781</v>
      </c>
      <c r="C5708" s="105">
        <v>2780</v>
      </c>
      <c r="D5708" s="105">
        <v>5824</v>
      </c>
      <c r="E5708" s="106">
        <f t="shared" si="623"/>
        <v>2.0949640287769786</v>
      </c>
      <c r="F5708" s="107">
        <f t="shared" si="624"/>
        <v>84</v>
      </c>
      <c r="G5708" s="107">
        <f>COUNTIF(Data_Eksportir!$H$2:$H$3401,A5708)</f>
        <v>0</v>
      </c>
      <c r="H5708" s="104" t="str">
        <f t="shared" si="625"/>
        <v>1 – 5</v>
      </c>
      <c r="I5708" s="104" t="str">
        <f t="shared" si="626"/>
        <v>Di bawah ambang nilai</v>
      </c>
      <c r="J5708" s="106">
        <f t="shared" si="627"/>
        <v>5824.0057079999997</v>
      </c>
      <c r="K5708" s="105">
        <f t="shared" si="628"/>
        <v>0</v>
      </c>
      <c r="L5708" s="106">
        <f t="shared" si="629"/>
        <v>0</v>
      </c>
    </row>
    <row r="5709" spans="1:12" x14ac:dyDescent="0.3">
      <c r="A5709" s="104" t="s">
        <v>11782</v>
      </c>
      <c r="B5709" s="104" t="s">
        <v>11783</v>
      </c>
      <c r="C5709" s="105">
        <v>330</v>
      </c>
      <c r="D5709" s="105">
        <v>11634</v>
      </c>
      <c r="E5709" s="106">
        <f t="shared" si="623"/>
        <v>35.254545454545458</v>
      </c>
      <c r="F5709" s="107">
        <f t="shared" si="624"/>
        <v>84</v>
      </c>
      <c r="G5709" s="107">
        <f>COUNTIF(Data_Eksportir!$H$2:$H$3401,A5709)</f>
        <v>0</v>
      </c>
      <c r="H5709" s="104" t="str">
        <f t="shared" si="625"/>
        <v>20 – 100</v>
      </c>
      <c r="I5709" s="104" t="str">
        <f t="shared" si="626"/>
        <v>Di bawah ambang nilai</v>
      </c>
      <c r="J5709" s="106">
        <f t="shared" si="627"/>
        <v>11634.005708999999</v>
      </c>
      <c r="K5709" s="105">
        <f t="shared" si="628"/>
        <v>0</v>
      </c>
      <c r="L5709" s="106">
        <f t="shared" si="629"/>
        <v>0</v>
      </c>
    </row>
    <row r="5710" spans="1:12" x14ac:dyDescent="0.3">
      <c r="A5710" s="104" t="s">
        <v>11784</v>
      </c>
      <c r="B5710" s="104" t="s">
        <v>11785</v>
      </c>
      <c r="C5710" s="105">
        <v>163</v>
      </c>
      <c r="D5710" s="105">
        <v>2751</v>
      </c>
      <c r="E5710" s="106">
        <f t="shared" si="623"/>
        <v>16.877300613496931</v>
      </c>
      <c r="F5710" s="107">
        <f t="shared" si="624"/>
        <v>84</v>
      </c>
      <c r="G5710" s="107">
        <f>COUNTIF(Data_Eksportir!$H$2:$H$3401,A5710)</f>
        <v>0</v>
      </c>
      <c r="H5710" s="104" t="str">
        <f t="shared" si="625"/>
        <v>5 – 20</v>
      </c>
      <c r="I5710" s="104" t="str">
        <f t="shared" si="626"/>
        <v>Di bawah ambang nilai</v>
      </c>
      <c r="J5710" s="106">
        <f t="shared" si="627"/>
        <v>2751.0057099999999</v>
      </c>
      <c r="K5710" s="105">
        <f t="shared" si="628"/>
        <v>0</v>
      </c>
      <c r="L5710" s="106">
        <f t="shared" si="629"/>
        <v>0</v>
      </c>
    </row>
    <row r="5711" spans="1:12" x14ac:dyDescent="0.3">
      <c r="A5711" s="104" t="s">
        <v>11786</v>
      </c>
      <c r="B5711" s="104" t="s">
        <v>11787</v>
      </c>
      <c r="C5711" s="105">
        <v>926</v>
      </c>
      <c r="D5711" s="105">
        <v>6481</v>
      </c>
      <c r="E5711" s="106">
        <f t="shared" si="623"/>
        <v>6.9989200863930883</v>
      </c>
      <c r="F5711" s="107">
        <f t="shared" si="624"/>
        <v>84</v>
      </c>
      <c r="G5711" s="107">
        <f>COUNTIF(Data_Eksportir!$H$2:$H$3401,A5711)</f>
        <v>0</v>
      </c>
      <c r="H5711" s="104" t="str">
        <f t="shared" si="625"/>
        <v>5 – 20</v>
      </c>
      <c r="I5711" s="104" t="str">
        <f t="shared" si="626"/>
        <v>Di bawah ambang nilai</v>
      </c>
      <c r="J5711" s="106">
        <f t="shared" si="627"/>
        <v>6481.0057109999998</v>
      </c>
      <c r="K5711" s="105">
        <f t="shared" si="628"/>
        <v>0</v>
      </c>
      <c r="L5711" s="106">
        <f t="shared" si="629"/>
        <v>0</v>
      </c>
    </row>
    <row r="5712" spans="1:12" x14ac:dyDescent="0.3">
      <c r="A5712" s="104" t="s">
        <v>11788</v>
      </c>
      <c r="B5712" s="104" t="s">
        <v>11789</v>
      </c>
      <c r="C5712" s="105">
        <v>57350</v>
      </c>
      <c r="D5712" s="105">
        <v>486108</v>
      </c>
      <c r="E5712" s="106">
        <f t="shared" si="623"/>
        <v>8.4761639058413252</v>
      </c>
      <c r="F5712" s="107">
        <f t="shared" si="624"/>
        <v>84</v>
      </c>
      <c r="G5712" s="107">
        <f>COUNTIF(Data_Eksportir!$H$2:$H$3401,A5712)</f>
        <v>0</v>
      </c>
      <c r="H5712" s="104" t="str">
        <f t="shared" si="625"/>
        <v>5 – 20</v>
      </c>
      <c r="I5712" s="104" t="str">
        <f t="shared" si="626"/>
        <v>Di bawah ambang nilai</v>
      </c>
      <c r="J5712" s="106">
        <f t="shared" si="627"/>
        <v>486108.00571200001</v>
      </c>
      <c r="K5712" s="105">
        <f t="shared" si="628"/>
        <v>0</v>
      </c>
      <c r="L5712" s="106">
        <f t="shared" si="629"/>
        <v>0</v>
      </c>
    </row>
    <row r="5713" spans="1:12" x14ac:dyDescent="0.3">
      <c r="A5713" s="104" t="s">
        <v>11790</v>
      </c>
      <c r="B5713" s="104" t="s">
        <v>11791</v>
      </c>
      <c r="C5713" s="105">
        <v>3555</v>
      </c>
      <c r="D5713" s="105">
        <v>24189</v>
      </c>
      <c r="E5713" s="106">
        <f t="shared" si="623"/>
        <v>6.8042194092827009</v>
      </c>
      <c r="F5713" s="107">
        <f t="shared" si="624"/>
        <v>84</v>
      </c>
      <c r="G5713" s="107">
        <f>COUNTIF(Data_Eksportir!$H$2:$H$3401,A5713)</f>
        <v>0</v>
      </c>
      <c r="H5713" s="104" t="str">
        <f t="shared" si="625"/>
        <v>5 – 20</v>
      </c>
      <c r="I5713" s="104" t="str">
        <f t="shared" si="626"/>
        <v>Di bawah ambang nilai</v>
      </c>
      <c r="J5713" s="106">
        <f t="shared" si="627"/>
        <v>24189.005712999999</v>
      </c>
      <c r="K5713" s="105">
        <f t="shared" si="628"/>
        <v>0</v>
      </c>
      <c r="L5713" s="106">
        <f t="shared" si="629"/>
        <v>0</v>
      </c>
    </row>
    <row r="5714" spans="1:12" x14ac:dyDescent="0.3">
      <c r="A5714" s="104" t="s">
        <v>11792</v>
      </c>
      <c r="B5714" s="104" t="s">
        <v>11793</v>
      </c>
      <c r="C5714" s="105">
        <v>464180</v>
      </c>
      <c r="D5714" s="105">
        <v>2641145</v>
      </c>
      <c r="E5714" s="106">
        <f t="shared" si="623"/>
        <v>5.6899155500021541</v>
      </c>
      <c r="F5714" s="107">
        <f t="shared" si="624"/>
        <v>84</v>
      </c>
      <c r="G5714" s="107">
        <f>COUNTIF(Data_Eksportir!$H$2:$H$3401,A5714)</f>
        <v>0</v>
      </c>
      <c r="H5714" s="104" t="str">
        <f t="shared" si="625"/>
        <v>5 – 20</v>
      </c>
      <c r="I5714" s="104" t="str">
        <f t="shared" si="626"/>
        <v>Di bawah ambang nilai</v>
      </c>
      <c r="J5714" s="106">
        <f t="shared" si="627"/>
        <v>2641145.0057140002</v>
      </c>
      <c r="K5714" s="105">
        <f t="shared" si="628"/>
        <v>0</v>
      </c>
      <c r="L5714" s="106">
        <f t="shared" si="629"/>
        <v>0</v>
      </c>
    </row>
    <row r="5715" spans="1:12" x14ac:dyDescent="0.3">
      <c r="A5715" s="104" t="s">
        <v>11794</v>
      </c>
      <c r="B5715" s="104" t="s">
        <v>11795</v>
      </c>
      <c r="C5715" s="105">
        <v>100316</v>
      </c>
      <c r="D5715" s="105">
        <v>612623</v>
      </c>
      <c r="E5715" s="106">
        <f t="shared" si="623"/>
        <v>6.1069320945811238</v>
      </c>
      <c r="F5715" s="107">
        <f t="shared" si="624"/>
        <v>84</v>
      </c>
      <c r="G5715" s="107">
        <f>COUNTIF(Data_Eksportir!$H$2:$H$3401,A5715)</f>
        <v>0</v>
      </c>
      <c r="H5715" s="104" t="str">
        <f t="shared" si="625"/>
        <v>5 – 20</v>
      </c>
      <c r="I5715" s="104" t="str">
        <f t="shared" si="626"/>
        <v>Di bawah ambang nilai</v>
      </c>
      <c r="J5715" s="106">
        <f t="shared" si="627"/>
        <v>612623.00571499998</v>
      </c>
      <c r="K5715" s="105">
        <f t="shared" si="628"/>
        <v>0</v>
      </c>
      <c r="L5715" s="106">
        <f t="shared" si="629"/>
        <v>0</v>
      </c>
    </row>
    <row r="5716" spans="1:12" x14ac:dyDescent="0.3">
      <c r="A5716" s="104" t="s">
        <v>11796</v>
      </c>
      <c r="B5716" s="104" t="s">
        <v>11797</v>
      </c>
      <c r="C5716" s="105">
        <v>21903</v>
      </c>
      <c r="D5716" s="105">
        <v>185857</v>
      </c>
      <c r="E5716" s="106">
        <f t="shared" si="623"/>
        <v>8.4854586129753908</v>
      </c>
      <c r="F5716" s="107">
        <f t="shared" si="624"/>
        <v>84</v>
      </c>
      <c r="G5716" s="107">
        <f>COUNTIF(Data_Eksportir!$H$2:$H$3401,A5716)</f>
        <v>0</v>
      </c>
      <c r="H5716" s="104" t="str">
        <f t="shared" si="625"/>
        <v>5 – 20</v>
      </c>
      <c r="I5716" s="104" t="str">
        <f t="shared" si="626"/>
        <v>Di bawah ambang nilai</v>
      </c>
      <c r="J5716" s="106">
        <f t="shared" si="627"/>
        <v>185857.00571600001</v>
      </c>
      <c r="K5716" s="105">
        <f t="shared" si="628"/>
        <v>0</v>
      </c>
      <c r="L5716" s="106">
        <f t="shared" si="629"/>
        <v>0</v>
      </c>
    </row>
    <row r="5717" spans="1:12" x14ac:dyDescent="0.3">
      <c r="A5717" s="104" t="s">
        <v>11798</v>
      </c>
      <c r="B5717" s="104" t="s">
        <v>11799</v>
      </c>
      <c r="C5717" s="105">
        <v>306</v>
      </c>
      <c r="D5717" s="105">
        <v>2420</v>
      </c>
      <c r="E5717" s="106">
        <f t="shared" si="623"/>
        <v>7.9084967320261441</v>
      </c>
      <c r="F5717" s="107">
        <f t="shared" si="624"/>
        <v>84</v>
      </c>
      <c r="G5717" s="107">
        <f>COUNTIF(Data_Eksportir!$H$2:$H$3401,A5717)</f>
        <v>0</v>
      </c>
      <c r="H5717" s="104" t="str">
        <f t="shared" si="625"/>
        <v>5 – 20</v>
      </c>
      <c r="I5717" s="104" t="str">
        <f t="shared" si="626"/>
        <v>Di bawah ambang nilai</v>
      </c>
      <c r="J5717" s="106">
        <f t="shared" si="627"/>
        <v>2420.005717</v>
      </c>
      <c r="K5717" s="105">
        <f t="shared" si="628"/>
        <v>0</v>
      </c>
      <c r="L5717" s="106">
        <f t="shared" si="629"/>
        <v>0</v>
      </c>
    </row>
    <row r="5718" spans="1:12" x14ac:dyDescent="0.3">
      <c r="A5718" s="104" t="s">
        <v>11800</v>
      </c>
      <c r="B5718" s="104" t="s">
        <v>11801</v>
      </c>
      <c r="C5718" s="105">
        <v>1654</v>
      </c>
      <c r="D5718" s="105">
        <v>21100</v>
      </c>
      <c r="E5718" s="106">
        <f t="shared" si="623"/>
        <v>12.75695284159613</v>
      </c>
      <c r="F5718" s="107">
        <f t="shared" si="624"/>
        <v>84</v>
      </c>
      <c r="G5718" s="107">
        <f>COUNTIF(Data_Eksportir!$H$2:$H$3401,A5718)</f>
        <v>0</v>
      </c>
      <c r="H5718" s="104" t="str">
        <f t="shared" si="625"/>
        <v>5 – 20</v>
      </c>
      <c r="I5718" s="104" t="str">
        <f t="shared" si="626"/>
        <v>Di bawah ambang nilai</v>
      </c>
      <c r="J5718" s="106">
        <f t="shared" si="627"/>
        <v>21100.005718</v>
      </c>
      <c r="K5718" s="105">
        <f t="shared" si="628"/>
        <v>0</v>
      </c>
      <c r="L5718" s="106">
        <f t="shared" si="629"/>
        <v>0</v>
      </c>
    </row>
    <row r="5719" spans="1:12" x14ac:dyDescent="0.3">
      <c r="A5719" s="104" t="s">
        <v>11802</v>
      </c>
      <c r="B5719" s="104" t="s">
        <v>11803</v>
      </c>
      <c r="C5719" s="105">
        <v>9911</v>
      </c>
      <c r="D5719" s="105">
        <v>333594</v>
      </c>
      <c r="E5719" s="106">
        <f t="shared" si="623"/>
        <v>33.658964786600748</v>
      </c>
      <c r="F5719" s="107">
        <f t="shared" si="624"/>
        <v>84</v>
      </c>
      <c r="G5719" s="107">
        <f>COUNTIF(Data_Eksportir!$H$2:$H$3401,A5719)</f>
        <v>0</v>
      </c>
      <c r="H5719" s="104" t="str">
        <f t="shared" si="625"/>
        <v>20 – 100</v>
      </c>
      <c r="I5719" s="104" t="str">
        <f t="shared" si="626"/>
        <v>Di bawah ambang nilai</v>
      </c>
      <c r="J5719" s="106">
        <f t="shared" si="627"/>
        <v>333594.00571900001</v>
      </c>
      <c r="K5719" s="105">
        <f t="shared" si="628"/>
        <v>0</v>
      </c>
      <c r="L5719" s="106">
        <f t="shared" si="629"/>
        <v>0</v>
      </c>
    </row>
    <row r="5720" spans="1:12" x14ac:dyDescent="0.3">
      <c r="A5720" s="104" t="s">
        <v>11804</v>
      </c>
      <c r="B5720" s="104" t="s">
        <v>11805</v>
      </c>
      <c r="C5720" s="105">
        <v>49444</v>
      </c>
      <c r="D5720" s="105">
        <v>276719</v>
      </c>
      <c r="E5720" s="106">
        <f t="shared" si="623"/>
        <v>5.5966143515896771</v>
      </c>
      <c r="F5720" s="107">
        <f t="shared" si="624"/>
        <v>84</v>
      </c>
      <c r="G5720" s="107">
        <f>COUNTIF(Data_Eksportir!$H$2:$H$3401,A5720)</f>
        <v>0</v>
      </c>
      <c r="H5720" s="104" t="str">
        <f t="shared" si="625"/>
        <v>5 – 20</v>
      </c>
      <c r="I5720" s="104" t="str">
        <f t="shared" si="626"/>
        <v>Di bawah ambang nilai</v>
      </c>
      <c r="J5720" s="106">
        <f t="shared" si="627"/>
        <v>276719.00572000002</v>
      </c>
      <c r="K5720" s="105">
        <f t="shared" si="628"/>
        <v>0</v>
      </c>
      <c r="L5720" s="106">
        <f t="shared" si="629"/>
        <v>0</v>
      </c>
    </row>
    <row r="5721" spans="1:12" x14ac:dyDescent="0.3">
      <c r="A5721" s="104" t="s">
        <v>11806</v>
      </c>
      <c r="B5721" s="104" t="s">
        <v>11807</v>
      </c>
      <c r="C5721" s="105">
        <v>21805456</v>
      </c>
      <c r="D5721" s="105">
        <v>125001575</v>
      </c>
      <c r="E5721" s="106">
        <f t="shared" si="623"/>
        <v>5.7325824784402579</v>
      </c>
      <c r="F5721" s="107">
        <f t="shared" si="624"/>
        <v>84</v>
      </c>
      <c r="G5721" s="107">
        <f>COUNTIF(Data_Eksportir!$H$2:$H$3401,A5721)</f>
        <v>0</v>
      </c>
      <c r="H5721" s="104" t="str">
        <f t="shared" si="625"/>
        <v>5 – 20</v>
      </c>
      <c r="I5721" s="104" t="str">
        <f t="shared" si="626"/>
        <v>Belum terwakili</v>
      </c>
      <c r="J5721" s="106">
        <f t="shared" si="627"/>
        <v>125001575.005721</v>
      </c>
      <c r="K5721" s="105">
        <f t="shared" si="628"/>
        <v>125001575</v>
      </c>
      <c r="L5721" s="106">
        <f t="shared" si="629"/>
        <v>125001575.005721</v>
      </c>
    </row>
    <row r="5722" spans="1:12" x14ac:dyDescent="0.3">
      <c r="A5722" s="104" t="s">
        <v>11808</v>
      </c>
      <c r="B5722" s="104" t="s">
        <v>11809</v>
      </c>
      <c r="C5722" s="105">
        <v>160957</v>
      </c>
      <c r="D5722" s="105">
        <v>3132126</v>
      </c>
      <c r="E5722" s="106">
        <f t="shared" si="623"/>
        <v>19.45939598774828</v>
      </c>
      <c r="F5722" s="107">
        <f t="shared" si="624"/>
        <v>84</v>
      </c>
      <c r="G5722" s="107">
        <f>COUNTIF(Data_Eksportir!$H$2:$H$3401,A5722)</f>
        <v>0</v>
      </c>
      <c r="H5722" s="104" t="str">
        <f t="shared" si="625"/>
        <v>5 – 20</v>
      </c>
      <c r="I5722" s="104" t="str">
        <f t="shared" si="626"/>
        <v>Di bawah ambang nilai</v>
      </c>
      <c r="J5722" s="106">
        <f t="shared" si="627"/>
        <v>3132126.0057219998</v>
      </c>
      <c r="K5722" s="105">
        <f t="shared" si="628"/>
        <v>0</v>
      </c>
      <c r="L5722" s="106">
        <f t="shared" si="629"/>
        <v>0</v>
      </c>
    </row>
    <row r="5723" spans="1:12" x14ac:dyDescent="0.3">
      <c r="A5723" s="104" t="s">
        <v>11810</v>
      </c>
      <c r="B5723" s="104" t="s">
        <v>11811</v>
      </c>
      <c r="C5723" s="105">
        <v>16801</v>
      </c>
      <c r="D5723" s="105">
        <v>177785</v>
      </c>
      <c r="E5723" s="106">
        <f t="shared" si="623"/>
        <v>10.581810606511517</v>
      </c>
      <c r="F5723" s="107">
        <f t="shared" si="624"/>
        <v>84</v>
      </c>
      <c r="G5723" s="107">
        <f>COUNTIF(Data_Eksportir!$H$2:$H$3401,A5723)</f>
        <v>0</v>
      </c>
      <c r="H5723" s="104" t="str">
        <f t="shared" si="625"/>
        <v>5 – 20</v>
      </c>
      <c r="I5723" s="104" t="str">
        <f t="shared" si="626"/>
        <v>Di bawah ambang nilai</v>
      </c>
      <c r="J5723" s="106">
        <f t="shared" si="627"/>
        <v>177785.00572300001</v>
      </c>
      <c r="K5723" s="105">
        <f t="shared" si="628"/>
        <v>0</v>
      </c>
      <c r="L5723" s="106">
        <f t="shared" si="629"/>
        <v>0</v>
      </c>
    </row>
    <row r="5724" spans="1:12" x14ac:dyDescent="0.3">
      <c r="A5724" s="104" t="s">
        <v>11812</v>
      </c>
      <c r="B5724" s="104" t="s">
        <v>11813</v>
      </c>
      <c r="C5724" s="105">
        <v>99006</v>
      </c>
      <c r="D5724" s="105">
        <v>1455814</v>
      </c>
      <c r="E5724" s="106">
        <f t="shared" si="623"/>
        <v>14.704300749449528</v>
      </c>
      <c r="F5724" s="107">
        <f t="shared" si="624"/>
        <v>84</v>
      </c>
      <c r="G5724" s="107">
        <f>COUNTIF(Data_Eksportir!$H$2:$H$3401,A5724)</f>
        <v>0</v>
      </c>
      <c r="H5724" s="104" t="str">
        <f t="shared" si="625"/>
        <v>5 – 20</v>
      </c>
      <c r="I5724" s="104" t="str">
        <f t="shared" si="626"/>
        <v>Di bawah ambang nilai</v>
      </c>
      <c r="J5724" s="106">
        <f t="shared" si="627"/>
        <v>1455814.005724</v>
      </c>
      <c r="K5724" s="105">
        <f t="shared" si="628"/>
        <v>0</v>
      </c>
      <c r="L5724" s="106">
        <f t="shared" si="629"/>
        <v>0</v>
      </c>
    </row>
    <row r="5725" spans="1:12" x14ac:dyDescent="0.3">
      <c r="A5725" s="104" t="s">
        <v>11814</v>
      </c>
      <c r="B5725" s="104" t="s">
        <v>11815</v>
      </c>
      <c r="C5725" s="105">
        <v>439</v>
      </c>
      <c r="D5725" s="105">
        <v>112695</v>
      </c>
      <c r="E5725" s="106">
        <f t="shared" si="623"/>
        <v>256.70842824601368</v>
      </c>
      <c r="F5725" s="107">
        <f t="shared" si="624"/>
        <v>84</v>
      </c>
      <c r="G5725" s="107">
        <f>COUNTIF(Data_Eksportir!$H$2:$H$3401,A5725)</f>
        <v>0</v>
      </c>
      <c r="H5725" s="104" t="str">
        <f t="shared" si="625"/>
        <v>100 ke atas</v>
      </c>
      <c r="I5725" s="104" t="str">
        <f t="shared" si="626"/>
        <v>Di bawah ambang nilai</v>
      </c>
      <c r="J5725" s="106">
        <f t="shared" si="627"/>
        <v>112695.005725</v>
      </c>
      <c r="K5725" s="105">
        <f t="shared" si="628"/>
        <v>0</v>
      </c>
      <c r="L5725" s="106">
        <f t="shared" si="629"/>
        <v>0</v>
      </c>
    </row>
    <row r="5726" spans="1:12" x14ac:dyDescent="0.3">
      <c r="A5726" s="104" t="s">
        <v>11816</v>
      </c>
      <c r="B5726" s="104" t="s">
        <v>11817</v>
      </c>
      <c r="C5726" s="105">
        <v>1471</v>
      </c>
      <c r="D5726" s="105">
        <v>3490</v>
      </c>
      <c r="E5726" s="106">
        <f t="shared" si="623"/>
        <v>2.372535690006798</v>
      </c>
      <c r="F5726" s="107">
        <f t="shared" si="624"/>
        <v>84</v>
      </c>
      <c r="G5726" s="107">
        <f>COUNTIF(Data_Eksportir!$H$2:$H$3401,A5726)</f>
        <v>0</v>
      </c>
      <c r="H5726" s="104" t="str">
        <f t="shared" si="625"/>
        <v>1 – 5</v>
      </c>
      <c r="I5726" s="104" t="str">
        <f t="shared" si="626"/>
        <v>Di bawah ambang nilai</v>
      </c>
      <c r="J5726" s="106">
        <f t="shared" si="627"/>
        <v>3490.0057259999999</v>
      </c>
      <c r="K5726" s="105">
        <f t="shared" si="628"/>
        <v>0</v>
      </c>
      <c r="L5726" s="106">
        <f t="shared" si="629"/>
        <v>0</v>
      </c>
    </row>
    <row r="5727" spans="1:12" x14ac:dyDescent="0.3">
      <c r="A5727" s="104" t="s">
        <v>11818</v>
      </c>
      <c r="B5727" s="104" t="s">
        <v>11819</v>
      </c>
      <c r="C5727" s="105">
        <v>64759</v>
      </c>
      <c r="D5727" s="105">
        <v>1739299</v>
      </c>
      <c r="E5727" s="106">
        <f t="shared" si="623"/>
        <v>26.858027455643231</v>
      </c>
      <c r="F5727" s="107">
        <f t="shared" si="624"/>
        <v>84</v>
      </c>
      <c r="G5727" s="107">
        <f>COUNTIF(Data_Eksportir!$H$2:$H$3401,A5727)</f>
        <v>0</v>
      </c>
      <c r="H5727" s="104" t="str">
        <f t="shared" si="625"/>
        <v>20 – 100</v>
      </c>
      <c r="I5727" s="104" t="str">
        <f t="shared" si="626"/>
        <v>Di bawah ambang nilai</v>
      </c>
      <c r="J5727" s="106">
        <f t="shared" si="627"/>
        <v>1739299.0057270001</v>
      </c>
      <c r="K5727" s="105">
        <f t="shared" si="628"/>
        <v>0</v>
      </c>
      <c r="L5727" s="106">
        <f t="shared" si="629"/>
        <v>0</v>
      </c>
    </row>
    <row r="5728" spans="1:12" x14ac:dyDescent="0.3">
      <c r="A5728" s="104" t="s">
        <v>11820</v>
      </c>
      <c r="B5728" s="104" t="s">
        <v>11821</v>
      </c>
      <c r="C5728" s="105">
        <v>2651</v>
      </c>
      <c r="D5728" s="105">
        <v>27916</v>
      </c>
      <c r="E5728" s="106">
        <f t="shared" si="623"/>
        <v>10.530365899660506</v>
      </c>
      <c r="F5728" s="107">
        <f t="shared" si="624"/>
        <v>84</v>
      </c>
      <c r="G5728" s="107">
        <f>COUNTIF(Data_Eksportir!$H$2:$H$3401,A5728)</f>
        <v>0</v>
      </c>
      <c r="H5728" s="104" t="str">
        <f t="shared" si="625"/>
        <v>5 – 20</v>
      </c>
      <c r="I5728" s="104" t="str">
        <f t="shared" si="626"/>
        <v>Di bawah ambang nilai</v>
      </c>
      <c r="J5728" s="106">
        <f t="shared" si="627"/>
        <v>27916.005728</v>
      </c>
      <c r="K5728" s="105">
        <f t="shared" si="628"/>
        <v>0</v>
      </c>
      <c r="L5728" s="106">
        <f t="shared" si="629"/>
        <v>0</v>
      </c>
    </row>
    <row r="5729" spans="1:12" x14ac:dyDescent="0.3">
      <c r="A5729" s="104" t="s">
        <v>11822</v>
      </c>
      <c r="B5729" s="104" t="s">
        <v>11823</v>
      </c>
      <c r="C5729" s="105">
        <v>6855</v>
      </c>
      <c r="D5729" s="105">
        <v>125376</v>
      </c>
      <c r="E5729" s="106">
        <f t="shared" si="623"/>
        <v>18.289715536105032</v>
      </c>
      <c r="F5729" s="107">
        <f t="shared" si="624"/>
        <v>84</v>
      </c>
      <c r="G5729" s="107">
        <f>COUNTIF(Data_Eksportir!$H$2:$H$3401,A5729)</f>
        <v>0</v>
      </c>
      <c r="H5729" s="104" t="str">
        <f t="shared" si="625"/>
        <v>5 – 20</v>
      </c>
      <c r="I5729" s="104" t="str">
        <f t="shared" si="626"/>
        <v>Di bawah ambang nilai</v>
      </c>
      <c r="J5729" s="106">
        <f t="shared" si="627"/>
        <v>125376.005729</v>
      </c>
      <c r="K5729" s="105">
        <f t="shared" si="628"/>
        <v>0</v>
      </c>
      <c r="L5729" s="106">
        <f t="shared" si="629"/>
        <v>0</v>
      </c>
    </row>
    <row r="5730" spans="1:12" x14ac:dyDescent="0.3">
      <c r="A5730" s="104" t="s">
        <v>11824</v>
      </c>
      <c r="B5730" s="104" t="s">
        <v>11825</v>
      </c>
      <c r="C5730" s="105">
        <v>67</v>
      </c>
      <c r="D5730" s="105">
        <v>1296</v>
      </c>
      <c r="E5730" s="106">
        <f t="shared" si="623"/>
        <v>19.343283582089551</v>
      </c>
      <c r="F5730" s="107">
        <f t="shared" si="624"/>
        <v>84</v>
      </c>
      <c r="G5730" s="107">
        <f>COUNTIF(Data_Eksportir!$H$2:$H$3401,A5730)</f>
        <v>0</v>
      </c>
      <c r="H5730" s="104" t="str">
        <f t="shared" si="625"/>
        <v>5 – 20</v>
      </c>
      <c r="I5730" s="104" t="str">
        <f t="shared" si="626"/>
        <v>Di bawah ambang nilai</v>
      </c>
      <c r="J5730" s="106">
        <f t="shared" si="627"/>
        <v>1296.0057300000001</v>
      </c>
      <c r="K5730" s="105">
        <f t="shared" si="628"/>
        <v>0</v>
      </c>
      <c r="L5730" s="106">
        <f t="shared" si="629"/>
        <v>0</v>
      </c>
    </row>
    <row r="5731" spans="1:12" x14ac:dyDescent="0.3">
      <c r="A5731" s="104" t="s">
        <v>11826</v>
      </c>
      <c r="B5731" s="104" t="s">
        <v>11827</v>
      </c>
      <c r="C5731" s="105">
        <v>262154</v>
      </c>
      <c r="D5731" s="105">
        <v>2313270</v>
      </c>
      <c r="E5731" s="106">
        <f t="shared" si="623"/>
        <v>8.8240881314036788</v>
      </c>
      <c r="F5731" s="107">
        <f t="shared" si="624"/>
        <v>84</v>
      </c>
      <c r="G5731" s="107">
        <f>COUNTIF(Data_Eksportir!$H$2:$H$3401,A5731)</f>
        <v>0</v>
      </c>
      <c r="H5731" s="104" t="str">
        <f t="shared" si="625"/>
        <v>5 – 20</v>
      </c>
      <c r="I5731" s="104" t="str">
        <f t="shared" si="626"/>
        <v>Di bawah ambang nilai</v>
      </c>
      <c r="J5731" s="106">
        <f t="shared" si="627"/>
        <v>2313270.0057310001</v>
      </c>
      <c r="K5731" s="105">
        <f t="shared" si="628"/>
        <v>0</v>
      </c>
      <c r="L5731" s="106">
        <f t="shared" si="629"/>
        <v>0</v>
      </c>
    </row>
    <row r="5732" spans="1:12" x14ac:dyDescent="0.3">
      <c r="A5732" s="104" t="s">
        <v>11828</v>
      </c>
      <c r="B5732" s="104" t="s">
        <v>11829</v>
      </c>
      <c r="C5732" s="105">
        <v>613</v>
      </c>
      <c r="D5732" s="105">
        <v>21177</v>
      </c>
      <c r="E5732" s="106">
        <f t="shared" si="623"/>
        <v>34.546492659053833</v>
      </c>
      <c r="F5732" s="107">
        <f t="shared" si="624"/>
        <v>84</v>
      </c>
      <c r="G5732" s="107">
        <f>COUNTIF(Data_Eksportir!$H$2:$H$3401,A5732)</f>
        <v>0</v>
      </c>
      <c r="H5732" s="104" t="str">
        <f t="shared" si="625"/>
        <v>20 – 100</v>
      </c>
      <c r="I5732" s="104" t="str">
        <f t="shared" si="626"/>
        <v>Di bawah ambang nilai</v>
      </c>
      <c r="J5732" s="106">
        <f t="shared" si="627"/>
        <v>21177.005732000001</v>
      </c>
      <c r="K5732" s="105">
        <f t="shared" si="628"/>
        <v>0</v>
      </c>
      <c r="L5732" s="106">
        <f t="shared" si="629"/>
        <v>0</v>
      </c>
    </row>
    <row r="5733" spans="1:12" x14ac:dyDescent="0.3">
      <c r="A5733" s="104" t="s">
        <v>11830</v>
      </c>
      <c r="B5733" s="104" t="s">
        <v>11831</v>
      </c>
      <c r="C5733" s="105">
        <v>5609041</v>
      </c>
      <c r="D5733" s="105">
        <v>42455296</v>
      </c>
      <c r="E5733" s="106">
        <f t="shared" si="623"/>
        <v>7.5690828432168704</v>
      </c>
      <c r="F5733" s="107">
        <f t="shared" si="624"/>
        <v>84</v>
      </c>
      <c r="G5733" s="107">
        <f>COUNTIF(Data_Eksportir!$H$2:$H$3401,A5733)</f>
        <v>0</v>
      </c>
      <c r="H5733" s="104" t="str">
        <f t="shared" si="625"/>
        <v>5 – 20</v>
      </c>
      <c r="I5733" s="104" t="str">
        <f t="shared" si="626"/>
        <v>Belum terwakili</v>
      </c>
      <c r="J5733" s="106">
        <f t="shared" si="627"/>
        <v>42455296.005732998</v>
      </c>
      <c r="K5733" s="105">
        <f t="shared" si="628"/>
        <v>42455296</v>
      </c>
      <c r="L5733" s="106">
        <f t="shared" si="629"/>
        <v>42455296.005732998</v>
      </c>
    </row>
    <row r="5734" spans="1:12" x14ac:dyDescent="0.3">
      <c r="A5734" s="104" t="s">
        <v>11832</v>
      </c>
      <c r="B5734" s="104" t="s">
        <v>11833</v>
      </c>
      <c r="C5734" s="105">
        <v>106606</v>
      </c>
      <c r="D5734" s="105">
        <v>1113363</v>
      </c>
      <c r="E5734" s="106">
        <f t="shared" si="623"/>
        <v>10.443717989606588</v>
      </c>
      <c r="F5734" s="107">
        <f t="shared" si="624"/>
        <v>84</v>
      </c>
      <c r="G5734" s="107">
        <f>COUNTIF(Data_Eksportir!$H$2:$H$3401,A5734)</f>
        <v>0</v>
      </c>
      <c r="H5734" s="104" t="str">
        <f t="shared" si="625"/>
        <v>5 – 20</v>
      </c>
      <c r="I5734" s="104" t="str">
        <f t="shared" si="626"/>
        <v>Di bawah ambang nilai</v>
      </c>
      <c r="J5734" s="106">
        <f t="shared" si="627"/>
        <v>1113363.0057339999</v>
      </c>
      <c r="K5734" s="105">
        <f t="shared" si="628"/>
        <v>0</v>
      </c>
      <c r="L5734" s="106">
        <f t="shared" si="629"/>
        <v>0</v>
      </c>
    </row>
    <row r="5735" spans="1:12" x14ac:dyDescent="0.3">
      <c r="A5735" s="104" t="s">
        <v>11834</v>
      </c>
      <c r="B5735" s="104" t="s">
        <v>11835</v>
      </c>
      <c r="C5735" s="105">
        <v>309391</v>
      </c>
      <c r="D5735" s="105">
        <v>13963650</v>
      </c>
      <c r="E5735" s="106">
        <f t="shared" si="623"/>
        <v>45.132696167632545</v>
      </c>
      <c r="F5735" s="107">
        <f t="shared" si="624"/>
        <v>84</v>
      </c>
      <c r="G5735" s="107">
        <f>COUNTIF(Data_Eksportir!$H$2:$H$3401,A5735)</f>
        <v>0</v>
      </c>
      <c r="H5735" s="104" t="str">
        <f t="shared" si="625"/>
        <v>20 – 100</v>
      </c>
      <c r="I5735" s="104" t="str">
        <f t="shared" si="626"/>
        <v>Belum terwakili</v>
      </c>
      <c r="J5735" s="106">
        <f t="shared" si="627"/>
        <v>13963650.005735001</v>
      </c>
      <c r="K5735" s="105">
        <f t="shared" si="628"/>
        <v>13963650</v>
      </c>
      <c r="L5735" s="106">
        <f t="shared" si="629"/>
        <v>13963650.005735001</v>
      </c>
    </row>
    <row r="5736" spans="1:12" x14ac:dyDescent="0.3">
      <c r="A5736" s="104" t="s">
        <v>11836</v>
      </c>
      <c r="B5736" s="104" t="s">
        <v>11837</v>
      </c>
      <c r="C5736" s="105">
        <v>594420</v>
      </c>
      <c r="D5736" s="105">
        <v>5960241</v>
      </c>
      <c r="E5736" s="106">
        <f t="shared" si="623"/>
        <v>10.026985969516504</v>
      </c>
      <c r="F5736" s="107">
        <f t="shared" si="624"/>
        <v>84</v>
      </c>
      <c r="G5736" s="107">
        <f>COUNTIF(Data_Eksportir!$H$2:$H$3401,A5736)</f>
        <v>0</v>
      </c>
      <c r="H5736" s="104" t="str">
        <f t="shared" si="625"/>
        <v>5 – 20</v>
      </c>
      <c r="I5736" s="104" t="str">
        <f t="shared" si="626"/>
        <v>Di bawah ambang nilai</v>
      </c>
      <c r="J5736" s="106">
        <f t="shared" si="627"/>
        <v>5960241.0057359999</v>
      </c>
      <c r="K5736" s="105">
        <f t="shared" si="628"/>
        <v>0</v>
      </c>
      <c r="L5736" s="106">
        <f t="shared" si="629"/>
        <v>0</v>
      </c>
    </row>
    <row r="5737" spans="1:12" x14ac:dyDescent="0.3">
      <c r="A5737" s="104" t="s">
        <v>11838</v>
      </c>
      <c r="B5737" s="104" t="s">
        <v>11839</v>
      </c>
      <c r="C5737" s="105">
        <v>13</v>
      </c>
      <c r="D5737" s="105">
        <v>93</v>
      </c>
      <c r="E5737" s="106">
        <f t="shared" si="623"/>
        <v>7.1538461538461542</v>
      </c>
      <c r="F5737" s="107">
        <f t="shared" si="624"/>
        <v>84</v>
      </c>
      <c r="G5737" s="107">
        <f>COUNTIF(Data_Eksportir!$H$2:$H$3401,A5737)</f>
        <v>0</v>
      </c>
      <c r="H5737" s="104" t="str">
        <f t="shared" si="625"/>
        <v>5 – 20</v>
      </c>
      <c r="I5737" s="104" t="str">
        <f t="shared" si="626"/>
        <v>Di bawah ambang nilai</v>
      </c>
      <c r="J5737" s="106">
        <f t="shared" si="627"/>
        <v>93.005736999999996</v>
      </c>
      <c r="K5737" s="105">
        <f t="shared" si="628"/>
        <v>0</v>
      </c>
      <c r="L5737" s="106">
        <f t="shared" si="629"/>
        <v>0</v>
      </c>
    </row>
    <row r="5738" spans="1:12" x14ac:dyDescent="0.3">
      <c r="A5738" s="104" t="s">
        <v>11840</v>
      </c>
      <c r="B5738" s="104" t="s">
        <v>11841</v>
      </c>
      <c r="C5738" s="105">
        <v>659755</v>
      </c>
      <c r="D5738" s="105">
        <v>17203359</v>
      </c>
      <c r="E5738" s="106">
        <f t="shared" si="623"/>
        <v>26.075374949791968</v>
      </c>
      <c r="F5738" s="107">
        <f t="shared" si="624"/>
        <v>84</v>
      </c>
      <c r="G5738" s="107">
        <f>COUNTIF(Data_Eksportir!$H$2:$H$3401,A5738)</f>
        <v>0</v>
      </c>
      <c r="H5738" s="104" t="str">
        <f t="shared" si="625"/>
        <v>20 – 100</v>
      </c>
      <c r="I5738" s="104" t="str">
        <f t="shared" si="626"/>
        <v>Belum terwakili</v>
      </c>
      <c r="J5738" s="106">
        <f t="shared" si="627"/>
        <v>17203359.005738001</v>
      </c>
      <c r="K5738" s="105">
        <f t="shared" si="628"/>
        <v>17203359</v>
      </c>
      <c r="L5738" s="106">
        <f t="shared" si="629"/>
        <v>17203359.005738001</v>
      </c>
    </row>
    <row r="5739" spans="1:12" x14ac:dyDescent="0.3">
      <c r="A5739" s="104" t="s">
        <v>11842</v>
      </c>
      <c r="B5739" s="104" t="s">
        <v>11843</v>
      </c>
      <c r="C5739" s="105">
        <v>5269</v>
      </c>
      <c r="D5739" s="105">
        <v>67729</v>
      </c>
      <c r="E5739" s="106">
        <f t="shared" si="623"/>
        <v>12.854241791611312</v>
      </c>
      <c r="F5739" s="107">
        <f t="shared" si="624"/>
        <v>84</v>
      </c>
      <c r="G5739" s="107">
        <f>COUNTIF(Data_Eksportir!$H$2:$H$3401,A5739)</f>
        <v>0</v>
      </c>
      <c r="H5739" s="104" t="str">
        <f t="shared" si="625"/>
        <v>5 – 20</v>
      </c>
      <c r="I5739" s="104" t="str">
        <f t="shared" si="626"/>
        <v>Di bawah ambang nilai</v>
      </c>
      <c r="J5739" s="106">
        <f t="shared" si="627"/>
        <v>67729.005739</v>
      </c>
      <c r="K5739" s="105">
        <f t="shared" si="628"/>
        <v>0</v>
      </c>
      <c r="L5739" s="106">
        <f t="shared" si="629"/>
        <v>0</v>
      </c>
    </row>
    <row r="5740" spans="1:12" x14ac:dyDescent="0.3">
      <c r="A5740" s="104" t="s">
        <v>11844</v>
      </c>
      <c r="B5740" s="104" t="s">
        <v>11845</v>
      </c>
      <c r="C5740" s="105">
        <v>1445</v>
      </c>
      <c r="D5740" s="105">
        <v>18702</v>
      </c>
      <c r="E5740" s="106">
        <f t="shared" si="623"/>
        <v>12.942560553633218</v>
      </c>
      <c r="F5740" s="107">
        <f t="shared" si="624"/>
        <v>84</v>
      </c>
      <c r="G5740" s="107">
        <f>COUNTIF(Data_Eksportir!$H$2:$H$3401,A5740)</f>
        <v>0</v>
      </c>
      <c r="H5740" s="104" t="str">
        <f t="shared" si="625"/>
        <v>5 – 20</v>
      </c>
      <c r="I5740" s="104" t="str">
        <f t="shared" si="626"/>
        <v>Di bawah ambang nilai</v>
      </c>
      <c r="J5740" s="106">
        <f t="shared" si="627"/>
        <v>18702.005740000001</v>
      </c>
      <c r="K5740" s="105">
        <f t="shared" si="628"/>
        <v>0</v>
      </c>
      <c r="L5740" s="106">
        <f t="shared" si="629"/>
        <v>0</v>
      </c>
    </row>
    <row r="5741" spans="1:12" x14ac:dyDescent="0.3">
      <c r="A5741" s="104" t="s">
        <v>11846</v>
      </c>
      <c r="B5741" s="104" t="s">
        <v>11847</v>
      </c>
      <c r="C5741" s="105">
        <v>472547</v>
      </c>
      <c r="D5741" s="105">
        <v>3433852</v>
      </c>
      <c r="E5741" s="106">
        <f t="shared" si="623"/>
        <v>7.2666888161389238</v>
      </c>
      <c r="F5741" s="107">
        <f t="shared" si="624"/>
        <v>84</v>
      </c>
      <c r="G5741" s="107">
        <f>COUNTIF(Data_Eksportir!$H$2:$H$3401,A5741)</f>
        <v>0</v>
      </c>
      <c r="H5741" s="104" t="str">
        <f t="shared" si="625"/>
        <v>5 – 20</v>
      </c>
      <c r="I5741" s="104" t="str">
        <f t="shared" si="626"/>
        <v>Di bawah ambang nilai</v>
      </c>
      <c r="J5741" s="106">
        <f t="shared" si="627"/>
        <v>3433852.0057410002</v>
      </c>
      <c r="K5741" s="105">
        <f t="shared" si="628"/>
        <v>0</v>
      </c>
      <c r="L5741" s="106">
        <f t="shared" si="629"/>
        <v>0</v>
      </c>
    </row>
    <row r="5742" spans="1:12" x14ac:dyDescent="0.3">
      <c r="A5742" s="104" t="s">
        <v>11848</v>
      </c>
      <c r="B5742" s="104" t="s">
        <v>11849</v>
      </c>
      <c r="C5742" s="105">
        <v>71973</v>
      </c>
      <c r="D5742" s="105">
        <v>843920</v>
      </c>
      <c r="E5742" s="106">
        <f t="shared" si="623"/>
        <v>11.725508176677366</v>
      </c>
      <c r="F5742" s="107">
        <f t="shared" si="624"/>
        <v>84</v>
      </c>
      <c r="G5742" s="107">
        <f>COUNTIF(Data_Eksportir!$H$2:$H$3401,A5742)</f>
        <v>0</v>
      </c>
      <c r="H5742" s="104" t="str">
        <f t="shared" si="625"/>
        <v>5 – 20</v>
      </c>
      <c r="I5742" s="104" t="str">
        <f t="shared" si="626"/>
        <v>Di bawah ambang nilai</v>
      </c>
      <c r="J5742" s="106">
        <f t="shared" si="627"/>
        <v>843920.00574199995</v>
      </c>
      <c r="K5742" s="105">
        <f t="shared" si="628"/>
        <v>0</v>
      </c>
      <c r="L5742" s="106">
        <f t="shared" si="629"/>
        <v>0</v>
      </c>
    </row>
    <row r="5743" spans="1:12" x14ac:dyDescent="0.3">
      <c r="A5743" s="104" t="s">
        <v>11850</v>
      </c>
      <c r="B5743" s="104" t="s">
        <v>11851</v>
      </c>
      <c r="C5743" s="105">
        <v>4461</v>
      </c>
      <c r="D5743" s="105">
        <v>46029</v>
      </c>
      <c r="E5743" s="106">
        <f t="shared" si="623"/>
        <v>10.318090114324143</v>
      </c>
      <c r="F5743" s="107">
        <f t="shared" si="624"/>
        <v>84</v>
      </c>
      <c r="G5743" s="107">
        <f>COUNTIF(Data_Eksportir!$H$2:$H$3401,A5743)</f>
        <v>0</v>
      </c>
      <c r="H5743" s="104" t="str">
        <f t="shared" si="625"/>
        <v>5 – 20</v>
      </c>
      <c r="I5743" s="104" t="str">
        <f t="shared" si="626"/>
        <v>Di bawah ambang nilai</v>
      </c>
      <c r="J5743" s="106">
        <f t="shared" si="627"/>
        <v>46029.005743000002</v>
      </c>
      <c r="K5743" s="105">
        <f t="shared" si="628"/>
        <v>0</v>
      </c>
      <c r="L5743" s="106">
        <f t="shared" si="629"/>
        <v>0</v>
      </c>
    </row>
    <row r="5744" spans="1:12" x14ac:dyDescent="0.3">
      <c r="A5744" s="104" t="s">
        <v>11852</v>
      </c>
      <c r="B5744" s="104" t="s">
        <v>11853</v>
      </c>
      <c r="C5744" s="105">
        <v>1613</v>
      </c>
      <c r="D5744" s="105">
        <v>26311</v>
      </c>
      <c r="E5744" s="106">
        <f t="shared" si="623"/>
        <v>16.311841289522629</v>
      </c>
      <c r="F5744" s="107">
        <f t="shared" si="624"/>
        <v>84</v>
      </c>
      <c r="G5744" s="107">
        <f>COUNTIF(Data_Eksportir!$H$2:$H$3401,A5744)</f>
        <v>0</v>
      </c>
      <c r="H5744" s="104" t="str">
        <f t="shared" si="625"/>
        <v>5 – 20</v>
      </c>
      <c r="I5744" s="104" t="str">
        <f t="shared" si="626"/>
        <v>Di bawah ambang nilai</v>
      </c>
      <c r="J5744" s="106">
        <f t="shared" si="627"/>
        <v>26311.005743999998</v>
      </c>
      <c r="K5744" s="105">
        <f t="shared" si="628"/>
        <v>0</v>
      </c>
      <c r="L5744" s="106">
        <f t="shared" si="629"/>
        <v>0</v>
      </c>
    </row>
    <row r="5745" spans="1:12" x14ac:dyDescent="0.3">
      <c r="A5745" s="104" t="s">
        <v>11854</v>
      </c>
      <c r="B5745" s="104" t="s">
        <v>11855</v>
      </c>
      <c r="C5745" s="105">
        <v>100</v>
      </c>
      <c r="D5745" s="105">
        <v>300</v>
      </c>
      <c r="E5745" s="106">
        <f t="shared" si="623"/>
        <v>3</v>
      </c>
      <c r="F5745" s="107">
        <f t="shared" si="624"/>
        <v>84</v>
      </c>
      <c r="G5745" s="107">
        <f>COUNTIF(Data_Eksportir!$H$2:$H$3401,A5745)</f>
        <v>0</v>
      </c>
      <c r="H5745" s="104" t="str">
        <f t="shared" si="625"/>
        <v>1 – 5</v>
      </c>
      <c r="I5745" s="104" t="str">
        <f t="shared" si="626"/>
        <v>Di bawah ambang nilai</v>
      </c>
      <c r="J5745" s="106">
        <f t="shared" si="627"/>
        <v>300.00574499999999</v>
      </c>
      <c r="K5745" s="105">
        <f t="shared" si="628"/>
        <v>0</v>
      </c>
      <c r="L5745" s="106">
        <f t="shared" si="629"/>
        <v>0</v>
      </c>
    </row>
    <row r="5746" spans="1:12" x14ac:dyDescent="0.3">
      <c r="A5746" s="104" t="s">
        <v>11856</v>
      </c>
      <c r="B5746" s="104" t="s">
        <v>11857</v>
      </c>
      <c r="C5746" s="105">
        <v>16</v>
      </c>
      <c r="D5746" s="105">
        <v>311</v>
      </c>
      <c r="E5746" s="106">
        <f t="shared" si="623"/>
        <v>19.4375</v>
      </c>
      <c r="F5746" s="107">
        <f t="shared" si="624"/>
        <v>84</v>
      </c>
      <c r="G5746" s="107">
        <f>COUNTIF(Data_Eksportir!$H$2:$H$3401,A5746)</f>
        <v>0</v>
      </c>
      <c r="H5746" s="104" t="str">
        <f t="shared" si="625"/>
        <v>5 – 20</v>
      </c>
      <c r="I5746" s="104" t="str">
        <f t="shared" si="626"/>
        <v>Di bawah ambang nilai</v>
      </c>
      <c r="J5746" s="106">
        <f t="shared" si="627"/>
        <v>311.00574599999999</v>
      </c>
      <c r="K5746" s="105">
        <f t="shared" si="628"/>
        <v>0</v>
      </c>
      <c r="L5746" s="106">
        <f t="shared" si="629"/>
        <v>0</v>
      </c>
    </row>
    <row r="5747" spans="1:12" x14ac:dyDescent="0.3">
      <c r="A5747" s="104" t="s">
        <v>11858</v>
      </c>
      <c r="B5747" s="104" t="s">
        <v>11859</v>
      </c>
      <c r="C5747" s="105">
        <v>140</v>
      </c>
      <c r="D5747" s="105">
        <v>865</v>
      </c>
      <c r="E5747" s="106">
        <f t="shared" si="623"/>
        <v>6.1785714285714288</v>
      </c>
      <c r="F5747" s="107">
        <f t="shared" si="624"/>
        <v>84</v>
      </c>
      <c r="G5747" s="107">
        <f>COUNTIF(Data_Eksportir!$H$2:$H$3401,A5747)</f>
        <v>0</v>
      </c>
      <c r="H5747" s="104" t="str">
        <f t="shared" si="625"/>
        <v>5 – 20</v>
      </c>
      <c r="I5747" s="104" t="str">
        <f t="shared" si="626"/>
        <v>Di bawah ambang nilai</v>
      </c>
      <c r="J5747" s="106">
        <f t="shared" si="627"/>
        <v>865.00574700000004</v>
      </c>
      <c r="K5747" s="105">
        <f t="shared" si="628"/>
        <v>0</v>
      </c>
      <c r="L5747" s="106">
        <f t="shared" si="629"/>
        <v>0</v>
      </c>
    </row>
    <row r="5748" spans="1:12" x14ac:dyDescent="0.3">
      <c r="A5748" s="104" t="s">
        <v>11860</v>
      </c>
      <c r="B5748" s="104" t="s">
        <v>11861</v>
      </c>
      <c r="C5748" s="105">
        <v>5</v>
      </c>
      <c r="D5748" s="105">
        <v>884</v>
      </c>
      <c r="E5748" s="106">
        <f t="shared" si="623"/>
        <v>176.8</v>
      </c>
      <c r="F5748" s="107">
        <f t="shared" si="624"/>
        <v>84</v>
      </c>
      <c r="G5748" s="107">
        <f>COUNTIF(Data_Eksportir!$H$2:$H$3401,A5748)</f>
        <v>0</v>
      </c>
      <c r="H5748" s="104" t="str">
        <f t="shared" si="625"/>
        <v>100 ke atas</v>
      </c>
      <c r="I5748" s="104" t="str">
        <f t="shared" si="626"/>
        <v>Di bawah ambang nilai</v>
      </c>
      <c r="J5748" s="106">
        <f t="shared" si="627"/>
        <v>884.00574800000004</v>
      </c>
      <c r="K5748" s="105">
        <f t="shared" si="628"/>
        <v>0</v>
      </c>
      <c r="L5748" s="106">
        <f t="shared" si="629"/>
        <v>0</v>
      </c>
    </row>
    <row r="5749" spans="1:12" x14ac:dyDescent="0.3">
      <c r="A5749" s="104" t="s">
        <v>11862</v>
      </c>
      <c r="B5749" s="104" t="s">
        <v>11863</v>
      </c>
      <c r="C5749" s="105">
        <v>146</v>
      </c>
      <c r="D5749" s="105">
        <v>3526</v>
      </c>
      <c r="E5749" s="106">
        <f t="shared" si="623"/>
        <v>24.150684931506849</v>
      </c>
      <c r="F5749" s="107">
        <f t="shared" si="624"/>
        <v>84</v>
      </c>
      <c r="G5749" s="107">
        <f>COUNTIF(Data_Eksportir!$H$2:$H$3401,A5749)</f>
        <v>0</v>
      </c>
      <c r="H5749" s="104" t="str">
        <f t="shared" si="625"/>
        <v>20 – 100</v>
      </c>
      <c r="I5749" s="104" t="str">
        <f t="shared" si="626"/>
        <v>Di bawah ambang nilai</v>
      </c>
      <c r="J5749" s="106">
        <f t="shared" si="627"/>
        <v>3526.0057489999999</v>
      </c>
      <c r="K5749" s="105">
        <f t="shared" si="628"/>
        <v>0</v>
      </c>
      <c r="L5749" s="106">
        <f t="shared" si="629"/>
        <v>0</v>
      </c>
    </row>
    <row r="5750" spans="1:12" x14ac:dyDescent="0.3">
      <c r="A5750" s="104" t="s">
        <v>11864</v>
      </c>
      <c r="B5750" s="104" t="s">
        <v>11865</v>
      </c>
      <c r="C5750" s="105">
        <v>512513</v>
      </c>
      <c r="D5750" s="105">
        <v>10930168</v>
      </c>
      <c r="E5750" s="106">
        <f t="shared" si="623"/>
        <v>21.326616105347572</v>
      </c>
      <c r="F5750" s="107">
        <f t="shared" si="624"/>
        <v>84</v>
      </c>
      <c r="G5750" s="107">
        <f>COUNTIF(Data_Eksportir!$H$2:$H$3401,A5750)</f>
        <v>0</v>
      </c>
      <c r="H5750" s="104" t="str">
        <f t="shared" si="625"/>
        <v>20 – 100</v>
      </c>
      <c r="I5750" s="104" t="str">
        <f t="shared" si="626"/>
        <v>Belum terwakili</v>
      </c>
      <c r="J5750" s="106">
        <f t="shared" si="627"/>
        <v>10930168.00575</v>
      </c>
      <c r="K5750" s="105">
        <f t="shared" si="628"/>
        <v>10930168</v>
      </c>
      <c r="L5750" s="106">
        <f t="shared" si="629"/>
        <v>10930168.00575</v>
      </c>
    </row>
    <row r="5751" spans="1:12" x14ac:dyDescent="0.3">
      <c r="A5751" s="104" t="s">
        <v>11866</v>
      </c>
      <c r="B5751" s="104" t="s">
        <v>11867</v>
      </c>
      <c r="C5751" s="105">
        <v>3605</v>
      </c>
      <c r="D5751" s="105">
        <v>19528</v>
      </c>
      <c r="E5751" s="106">
        <f t="shared" si="623"/>
        <v>5.4169209431345351</v>
      </c>
      <c r="F5751" s="107">
        <f t="shared" si="624"/>
        <v>84</v>
      </c>
      <c r="G5751" s="107">
        <f>COUNTIF(Data_Eksportir!$H$2:$H$3401,A5751)</f>
        <v>0</v>
      </c>
      <c r="H5751" s="104" t="str">
        <f t="shared" si="625"/>
        <v>5 – 20</v>
      </c>
      <c r="I5751" s="104" t="str">
        <f t="shared" si="626"/>
        <v>Di bawah ambang nilai</v>
      </c>
      <c r="J5751" s="106">
        <f t="shared" si="627"/>
        <v>19528.005751000001</v>
      </c>
      <c r="K5751" s="105">
        <f t="shared" si="628"/>
        <v>0</v>
      </c>
      <c r="L5751" s="106">
        <f t="shared" si="629"/>
        <v>0</v>
      </c>
    </row>
    <row r="5752" spans="1:12" x14ac:dyDescent="0.3">
      <c r="A5752" s="104" t="s">
        <v>11868</v>
      </c>
      <c r="B5752" s="104" t="s">
        <v>11869</v>
      </c>
      <c r="C5752" s="105">
        <v>441</v>
      </c>
      <c r="D5752" s="105">
        <v>9861</v>
      </c>
      <c r="E5752" s="106">
        <f t="shared" si="623"/>
        <v>22.360544217687075</v>
      </c>
      <c r="F5752" s="107">
        <f t="shared" si="624"/>
        <v>84</v>
      </c>
      <c r="G5752" s="107">
        <f>COUNTIF(Data_Eksportir!$H$2:$H$3401,A5752)</f>
        <v>0</v>
      </c>
      <c r="H5752" s="104" t="str">
        <f t="shared" si="625"/>
        <v>20 – 100</v>
      </c>
      <c r="I5752" s="104" t="str">
        <f t="shared" si="626"/>
        <v>Di bawah ambang nilai</v>
      </c>
      <c r="J5752" s="106">
        <f t="shared" si="627"/>
        <v>9861.0057519999991</v>
      </c>
      <c r="K5752" s="105">
        <f t="shared" si="628"/>
        <v>0</v>
      </c>
      <c r="L5752" s="106">
        <f t="shared" si="629"/>
        <v>0</v>
      </c>
    </row>
    <row r="5753" spans="1:12" x14ac:dyDescent="0.3">
      <c r="A5753" s="104" t="s">
        <v>11870</v>
      </c>
      <c r="B5753" s="104" t="s">
        <v>11871</v>
      </c>
      <c r="C5753" s="105">
        <v>199005</v>
      </c>
      <c r="D5753" s="105">
        <v>3464832</v>
      </c>
      <c r="E5753" s="106">
        <f t="shared" si="623"/>
        <v>17.410778623652671</v>
      </c>
      <c r="F5753" s="107">
        <f t="shared" si="624"/>
        <v>84</v>
      </c>
      <c r="G5753" s="107">
        <f>COUNTIF(Data_Eksportir!$H$2:$H$3401,A5753)</f>
        <v>0</v>
      </c>
      <c r="H5753" s="104" t="str">
        <f t="shared" si="625"/>
        <v>5 – 20</v>
      </c>
      <c r="I5753" s="104" t="str">
        <f t="shared" si="626"/>
        <v>Di bawah ambang nilai</v>
      </c>
      <c r="J5753" s="106">
        <f t="shared" si="627"/>
        <v>3464832.0057529998</v>
      </c>
      <c r="K5753" s="105">
        <f t="shared" si="628"/>
        <v>0</v>
      </c>
      <c r="L5753" s="106">
        <f t="shared" si="629"/>
        <v>0</v>
      </c>
    </row>
    <row r="5754" spans="1:12" x14ac:dyDescent="0.3">
      <c r="A5754" s="104" t="s">
        <v>11872</v>
      </c>
      <c r="B5754" s="104" t="s">
        <v>11873</v>
      </c>
      <c r="C5754" s="105">
        <v>921188</v>
      </c>
      <c r="D5754" s="105">
        <v>358</v>
      </c>
      <c r="E5754" s="106">
        <f t="shared" si="623"/>
        <v>3.8862859698563158E-4</v>
      </c>
      <c r="F5754" s="107">
        <f t="shared" si="624"/>
        <v>84</v>
      </c>
      <c r="G5754" s="107">
        <f>COUNTIF(Data_Eksportir!$H$2:$H$3401,A5754)</f>
        <v>0</v>
      </c>
      <c r="H5754" s="104" t="str">
        <f t="shared" si="625"/>
        <v>Di bawah 1</v>
      </c>
      <c r="I5754" s="104" t="str">
        <f t="shared" si="626"/>
        <v>Di bawah ambang nilai</v>
      </c>
      <c r="J5754" s="106">
        <f t="shared" si="627"/>
        <v>358.00575400000002</v>
      </c>
      <c r="K5754" s="105">
        <f t="shared" si="628"/>
        <v>0</v>
      </c>
      <c r="L5754" s="106">
        <f t="shared" si="629"/>
        <v>0</v>
      </c>
    </row>
    <row r="5755" spans="1:12" x14ac:dyDescent="0.3">
      <c r="A5755" s="104" t="s">
        <v>11874</v>
      </c>
      <c r="B5755" s="104" t="s">
        <v>11875</v>
      </c>
      <c r="C5755" s="105">
        <v>82490</v>
      </c>
      <c r="D5755" s="105">
        <v>1730780</v>
      </c>
      <c r="E5755" s="106">
        <f t="shared" si="623"/>
        <v>20.981694750878894</v>
      </c>
      <c r="F5755" s="107">
        <f t="shared" si="624"/>
        <v>84</v>
      </c>
      <c r="G5755" s="107">
        <f>COUNTIF(Data_Eksportir!$H$2:$H$3401,A5755)</f>
        <v>0</v>
      </c>
      <c r="H5755" s="104" t="str">
        <f t="shared" si="625"/>
        <v>20 – 100</v>
      </c>
      <c r="I5755" s="104" t="str">
        <f t="shared" si="626"/>
        <v>Di bawah ambang nilai</v>
      </c>
      <c r="J5755" s="106">
        <f t="shared" si="627"/>
        <v>1730780.005755</v>
      </c>
      <c r="K5755" s="105">
        <f t="shared" si="628"/>
        <v>0</v>
      </c>
      <c r="L5755" s="106">
        <f t="shared" si="629"/>
        <v>0</v>
      </c>
    </row>
    <row r="5756" spans="1:12" x14ac:dyDescent="0.3">
      <c r="A5756" s="104" t="s">
        <v>11876</v>
      </c>
      <c r="B5756" s="104" t="s">
        <v>11877</v>
      </c>
      <c r="C5756" s="105">
        <v>33907</v>
      </c>
      <c r="D5756" s="105">
        <v>237803</v>
      </c>
      <c r="E5756" s="106">
        <f t="shared" si="623"/>
        <v>7.0133895655764293</v>
      </c>
      <c r="F5756" s="107">
        <f t="shared" si="624"/>
        <v>84</v>
      </c>
      <c r="G5756" s="107">
        <f>COUNTIF(Data_Eksportir!$H$2:$H$3401,A5756)</f>
        <v>0</v>
      </c>
      <c r="H5756" s="104" t="str">
        <f t="shared" si="625"/>
        <v>5 – 20</v>
      </c>
      <c r="I5756" s="104" t="str">
        <f t="shared" si="626"/>
        <v>Di bawah ambang nilai</v>
      </c>
      <c r="J5756" s="106">
        <f t="shared" si="627"/>
        <v>237803.005756</v>
      </c>
      <c r="K5756" s="105">
        <f t="shared" si="628"/>
        <v>0</v>
      </c>
      <c r="L5756" s="106">
        <f t="shared" si="629"/>
        <v>0</v>
      </c>
    </row>
    <row r="5757" spans="1:12" x14ac:dyDescent="0.3">
      <c r="A5757" s="104" t="s">
        <v>11878</v>
      </c>
      <c r="B5757" s="104" t="s">
        <v>11879</v>
      </c>
      <c r="C5757" s="105">
        <v>6336</v>
      </c>
      <c r="D5757" s="105">
        <v>17479</v>
      </c>
      <c r="E5757" s="106">
        <f t="shared" si="623"/>
        <v>2.7586805555555554</v>
      </c>
      <c r="F5757" s="107">
        <f t="shared" si="624"/>
        <v>84</v>
      </c>
      <c r="G5757" s="107">
        <f>COUNTIF(Data_Eksportir!$H$2:$H$3401,A5757)</f>
        <v>0</v>
      </c>
      <c r="H5757" s="104" t="str">
        <f t="shared" si="625"/>
        <v>1 – 5</v>
      </c>
      <c r="I5757" s="104" t="str">
        <f t="shared" si="626"/>
        <v>Di bawah ambang nilai</v>
      </c>
      <c r="J5757" s="106">
        <f t="shared" si="627"/>
        <v>17479.005756999999</v>
      </c>
      <c r="K5757" s="105">
        <f t="shared" si="628"/>
        <v>0</v>
      </c>
      <c r="L5757" s="106">
        <f t="shared" si="629"/>
        <v>0</v>
      </c>
    </row>
    <row r="5758" spans="1:12" x14ac:dyDescent="0.3">
      <c r="A5758" s="104" t="s">
        <v>11880</v>
      </c>
      <c r="B5758" s="104" t="s">
        <v>11881</v>
      </c>
      <c r="C5758" s="105">
        <v>390</v>
      </c>
      <c r="D5758" s="105">
        <v>6668</v>
      </c>
      <c r="E5758" s="106">
        <f t="shared" si="623"/>
        <v>17.097435897435897</v>
      </c>
      <c r="F5758" s="107">
        <f t="shared" si="624"/>
        <v>84</v>
      </c>
      <c r="G5758" s="107">
        <f>COUNTIF(Data_Eksportir!$H$2:$H$3401,A5758)</f>
        <v>0</v>
      </c>
      <c r="H5758" s="104" t="str">
        <f t="shared" si="625"/>
        <v>5 – 20</v>
      </c>
      <c r="I5758" s="104" t="str">
        <f t="shared" si="626"/>
        <v>Di bawah ambang nilai</v>
      </c>
      <c r="J5758" s="106">
        <f t="shared" si="627"/>
        <v>6668.0057580000002</v>
      </c>
      <c r="K5758" s="105">
        <f t="shared" si="628"/>
        <v>0</v>
      </c>
      <c r="L5758" s="106">
        <f t="shared" si="629"/>
        <v>0</v>
      </c>
    </row>
    <row r="5759" spans="1:12" x14ac:dyDescent="0.3">
      <c r="A5759" s="104" t="s">
        <v>11882</v>
      </c>
      <c r="B5759" s="104" t="s">
        <v>11883</v>
      </c>
      <c r="C5759" s="105">
        <v>3402</v>
      </c>
      <c r="D5759" s="105">
        <v>131051</v>
      </c>
      <c r="E5759" s="106">
        <f t="shared" si="623"/>
        <v>38.521751910640802</v>
      </c>
      <c r="F5759" s="107">
        <f t="shared" si="624"/>
        <v>84</v>
      </c>
      <c r="G5759" s="107">
        <f>COUNTIF(Data_Eksportir!$H$2:$H$3401,A5759)</f>
        <v>0</v>
      </c>
      <c r="H5759" s="104" t="str">
        <f t="shared" si="625"/>
        <v>20 – 100</v>
      </c>
      <c r="I5759" s="104" t="str">
        <f t="shared" si="626"/>
        <v>Di bawah ambang nilai</v>
      </c>
      <c r="J5759" s="106">
        <f t="shared" si="627"/>
        <v>131051.00575900001</v>
      </c>
      <c r="K5759" s="105">
        <f t="shared" si="628"/>
        <v>0</v>
      </c>
      <c r="L5759" s="106">
        <f t="shared" si="629"/>
        <v>0</v>
      </c>
    </row>
    <row r="5760" spans="1:12" x14ac:dyDescent="0.3">
      <c r="A5760" s="104" t="s">
        <v>11884</v>
      </c>
      <c r="B5760" s="104" t="s">
        <v>11885</v>
      </c>
      <c r="C5760" s="105">
        <v>22730</v>
      </c>
      <c r="D5760" s="105">
        <v>34537</v>
      </c>
      <c r="E5760" s="106">
        <f t="shared" si="623"/>
        <v>1.5194456665200176</v>
      </c>
      <c r="F5760" s="107">
        <f t="shared" si="624"/>
        <v>84</v>
      </c>
      <c r="G5760" s="107">
        <f>COUNTIF(Data_Eksportir!$H$2:$H$3401,A5760)</f>
        <v>0</v>
      </c>
      <c r="H5760" s="104" t="str">
        <f t="shared" si="625"/>
        <v>1 – 5</v>
      </c>
      <c r="I5760" s="104" t="str">
        <f t="shared" si="626"/>
        <v>Di bawah ambang nilai</v>
      </c>
      <c r="J5760" s="106">
        <f t="shared" si="627"/>
        <v>34537.00576</v>
      </c>
      <c r="K5760" s="105">
        <f t="shared" si="628"/>
        <v>0</v>
      </c>
      <c r="L5760" s="106">
        <f t="shared" si="629"/>
        <v>0</v>
      </c>
    </row>
    <row r="5761" spans="1:12" x14ac:dyDescent="0.3">
      <c r="A5761" s="104" t="s">
        <v>11886</v>
      </c>
      <c r="B5761" s="104" t="s">
        <v>11887</v>
      </c>
      <c r="C5761" s="105">
        <v>2610</v>
      </c>
      <c r="D5761" s="105">
        <v>29684</v>
      </c>
      <c r="E5761" s="106">
        <f t="shared" si="623"/>
        <v>11.373180076628353</v>
      </c>
      <c r="F5761" s="107">
        <f t="shared" si="624"/>
        <v>84</v>
      </c>
      <c r="G5761" s="107">
        <f>COUNTIF(Data_Eksportir!$H$2:$H$3401,A5761)</f>
        <v>0</v>
      </c>
      <c r="H5761" s="104" t="str">
        <f t="shared" si="625"/>
        <v>5 – 20</v>
      </c>
      <c r="I5761" s="104" t="str">
        <f t="shared" si="626"/>
        <v>Di bawah ambang nilai</v>
      </c>
      <c r="J5761" s="106">
        <f t="shared" si="627"/>
        <v>29684.005761</v>
      </c>
      <c r="K5761" s="105">
        <f t="shared" si="628"/>
        <v>0</v>
      </c>
      <c r="L5761" s="106">
        <f t="shared" si="629"/>
        <v>0</v>
      </c>
    </row>
    <row r="5762" spans="1:12" x14ac:dyDescent="0.3">
      <c r="A5762" s="104" t="s">
        <v>11888</v>
      </c>
      <c r="B5762" s="104" t="s">
        <v>11889</v>
      </c>
      <c r="C5762" s="105">
        <v>252829</v>
      </c>
      <c r="D5762" s="105">
        <v>13658433</v>
      </c>
      <c r="E5762" s="106">
        <f t="shared" ref="E5762:E5825" si="630">IF(AND(ISNUMBER(C5762),C5762&gt;0),D5762/C5762,"")</f>
        <v>54.022414359112283</v>
      </c>
      <c r="F5762" s="107">
        <f t="shared" ref="F5762:F5825" si="631">VALUE(LEFT(A5762,2))</f>
        <v>84</v>
      </c>
      <c r="G5762" s="107">
        <f>COUNTIF(Data_Eksportir!$H$2:$H$3401,A5762)</f>
        <v>0</v>
      </c>
      <c r="H5762" s="104" t="str">
        <f t="shared" ref="H5762:H5825" si="632">IF(E5762="","Tanpa data berat",IF(E5762&lt;1,"Di bawah 1",IF(E5762&lt;5,"1 – 5",IF(E5762&lt;20,"5 – 20",IF(E5762&lt;100,"20 – 100","100 ke atas")))))</f>
        <v>20 – 100</v>
      </c>
      <c r="I5762" s="104" t="str">
        <f t="shared" ref="I5762:I5825" si="633">IF(D5762&lt;p_nilai_besar,"Di bawah ambang nilai",IF(G5762=0,"Belum terwakili",IF(G5762&lt;=p_listing_rendah,"Keterwakilan rendah","Terwakili")))</f>
        <v>Belum terwakili</v>
      </c>
      <c r="J5762" s="106">
        <f t="shared" ref="J5762:J5825" si="634">D5762+ROW()/10^6</f>
        <v>13658433.005762</v>
      </c>
      <c r="K5762" s="105">
        <f t="shared" ref="K5762:K5825" si="635">IF(D5762&gt;=p_nilai_besar,D5762/(1+G5762),0)</f>
        <v>13658433</v>
      </c>
      <c r="L5762" s="106">
        <f t="shared" ref="L5762:L5825" si="636">IF(K5762&gt;0,K5762+ROW()/10^6,0)</f>
        <v>13658433.005762</v>
      </c>
    </row>
    <row r="5763" spans="1:12" x14ac:dyDescent="0.3">
      <c r="A5763" s="104" t="s">
        <v>11890</v>
      </c>
      <c r="B5763" s="104" t="s">
        <v>11891</v>
      </c>
      <c r="C5763" s="105">
        <v>352</v>
      </c>
      <c r="D5763" s="105">
        <v>7049</v>
      </c>
      <c r="E5763" s="106">
        <f t="shared" si="630"/>
        <v>20.025568181818183</v>
      </c>
      <c r="F5763" s="107">
        <f t="shared" si="631"/>
        <v>84</v>
      </c>
      <c r="G5763" s="107">
        <f>COUNTIF(Data_Eksportir!$H$2:$H$3401,A5763)</f>
        <v>0</v>
      </c>
      <c r="H5763" s="104" t="str">
        <f t="shared" si="632"/>
        <v>20 – 100</v>
      </c>
      <c r="I5763" s="104" t="str">
        <f t="shared" si="633"/>
        <v>Di bawah ambang nilai</v>
      </c>
      <c r="J5763" s="106">
        <f t="shared" si="634"/>
        <v>7049.0057630000001</v>
      </c>
      <c r="K5763" s="105">
        <f t="shared" si="635"/>
        <v>0</v>
      </c>
      <c r="L5763" s="106">
        <f t="shared" si="636"/>
        <v>0</v>
      </c>
    </row>
    <row r="5764" spans="1:12" x14ac:dyDescent="0.3">
      <c r="A5764" s="104" t="s">
        <v>11892</v>
      </c>
      <c r="B5764" s="104" t="s">
        <v>11893</v>
      </c>
      <c r="C5764" s="105">
        <v>22</v>
      </c>
      <c r="D5764" s="105">
        <v>240</v>
      </c>
      <c r="E5764" s="106">
        <f t="shared" si="630"/>
        <v>10.909090909090908</v>
      </c>
      <c r="F5764" s="107">
        <f t="shared" si="631"/>
        <v>84</v>
      </c>
      <c r="G5764" s="107">
        <f>COUNTIF(Data_Eksportir!$H$2:$H$3401,A5764)</f>
        <v>1</v>
      </c>
      <c r="H5764" s="104" t="str">
        <f t="shared" si="632"/>
        <v>5 – 20</v>
      </c>
      <c r="I5764" s="104" t="str">
        <f t="shared" si="633"/>
        <v>Di bawah ambang nilai</v>
      </c>
      <c r="J5764" s="106">
        <f t="shared" si="634"/>
        <v>240.005764</v>
      </c>
      <c r="K5764" s="105">
        <f t="shared" si="635"/>
        <v>0</v>
      </c>
      <c r="L5764" s="106">
        <f t="shared" si="636"/>
        <v>0</v>
      </c>
    </row>
    <row r="5765" spans="1:12" x14ac:dyDescent="0.3">
      <c r="A5765" s="104" t="s">
        <v>11894</v>
      </c>
      <c r="B5765" s="104" t="s">
        <v>11895</v>
      </c>
      <c r="C5765" s="105">
        <v>310</v>
      </c>
      <c r="D5765" s="105">
        <v>5754</v>
      </c>
      <c r="E5765" s="106">
        <f t="shared" si="630"/>
        <v>18.561290322580646</v>
      </c>
      <c r="F5765" s="107">
        <f t="shared" si="631"/>
        <v>84</v>
      </c>
      <c r="G5765" s="107">
        <f>COUNTIF(Data_Eksportir!$H$2:$H$3401,A5765)</f>
        <v>0</v>
      </c>
      <c r="H5765" s="104" t="str">
        <f t="shared" si="632"/>
        <v>5 – 20</v>
      </c>
      <c r="I5765" s="104" t="str">
        <f t="shared" si="633"/>
        <v>Di bawah ambang nilai</v>
      </c>
      <c r="J5765" s="106">
        <f t="shared" si="634"/>
        <v>5754.0057649999999</v>
      </c>
      <c r="K5765" s="105">
        <f t="shared" si="635"/>
        <v>0</v>
      </c>
      <c r="L5765" s="106">
        <f t="shared" si="636"/>
        <v>0</v>
      </c>
    </row>
    <row r="5766" spans="1:12" x14ac:dyDescent="0.3">
      <c r="A5766" s="104" t="s">
        <v>11896</v>
      </c>
      <c r="B5766" s="104" t="s">
        <v>11897</v>
      </c>
      <c r="C5766" s="105">
        <v>2</v>
      </c>
      <c r="D5766" s="105">
        <v>975</v>
      </c>
      <c r="E5766" s="106">
        <f t="shared" si="630"/>
        <v>487.5</v>
      </c>
      <c r="F5766" s="107">
        <f t="shared" si="631"/>
        <v>84</v>
      </c>
      <c r="G5766" s="107">
        <f>COUNTIF(Data_Eksportir!$H$2:$H$3401,A5766)</f>
        <v>0</v>
      </c>
      <c r="H5766" s="104" t="str">
        <f t="shared" si="632"/>
        <v>100 ke atas</v>
      </c>
      <c r="I5766" s="104" t="str">
        <f t="shared" si="633"/>
        <v>Di bawah ambang nilai</v>
      </c>
      <c r="J5766" s="106">
        <f t="shared" si="634"/>
        <v>975.00576599999999</v>
      </c>
      <c r="K5766" s="105">
        <f t="shared" si="635"/>
        <v>0</v>
      </c>
      <c r="L5766" s="106">
        <f t="shared" si="636"/>
        <v>0</v>
      </c>
    </row>
    <row r="5767" spans="1:12" x14ac:dyDescent="0.3">
      <c r="A5767" s="104" t="s">
        <v>11898</v>
      </c>
      <c r="B5767" s="104" t="s">
        <v>11899</v>
      </c>
      <c r="C5767" s="105">
        <v>100</v>
      </c>
      <c r="D5767" s="105">
        <v>700</v>
      </c>
      <c r="E5767" s="106">
        <f t="shared" si="630"/>
        <v>7</v>
      </c>
      <c r="F5767" s="107">
        <f t="shared" si="631"/>
        <v>84</v>
      </c>
      <c r="G5767" s="107">
        <f>COUNTIF(Data_Eksportir!$H$2:$H$3401,A5767)</f>
        <v>0</v>
      </c>
      <c r="H5767" s="104" t="str">
        <f t="shared" si="632"/>
        <v>5 – 20</v>
      </c>
      <c r="I5767" s="104" t="str">
        <f t="shared" si="633"/>
        <v>Di bawah ambang nilai</v>
      </c>
      <c r="J5767" s="106">
        <f t="shared" si="634"/>
        <v>700.00576699999999</v>
      </c>
      <c r="K5767" s="105">
        <f t="shared" si="635"/>
        <v>0</v>
      </c>
      <c r="L5767" s="106">
        <f t="shared" si="636"/>
        <v>0</v>
      </c>
    </row>
    <row r="5768" spans="1:12" x14ac:dyDescent="0.3">
      <c r="A5768" s="104" t="s">
        <v>11900</v>
      </c>
      <c r="B5768" s="104" t="s">
        <v>11901</v>
      </c>
      <c r="C5768" s="105">
        <v>415</v>
      </c>
      <c r="D5768" s="105">
        <v>1031</v>
      </c>
      <c r="E5768" s="106">
        <f t="shared" si="630"/>
        <v>2.4843373493975904</v>
      </c>
      <c r="F5768" s="107">
        <f t="shared" si="631"/>
        <v>84</v>
      </c>
      <c r="G5768" s="107">
        <f>COUNTIF(Data_Eksportir!$H$2:$H$3401,A5768)</f>
        <v>0</v>
      </c>
      <c r="H5768" s="104" t="str">
        <f t="shared" si="632"/>
        <v>1 – 5</v>
      </c>
      <c r="I5768" s="104" t="str">
        <f t="shared" si="633"/>
        <v>Di bawah ambang nilai</v>
      </c>
      <c r="J5768" s="106">
        <f t="shared" si="634"/>
        <v>1031.005768</v>
      </c>
      <c r="K5768" s="105">
        <f t="shared" si="635"/>
        <v>0</v>
      </c>
      <c r="L5768" s="106">
        <f t="shared" si="636"/>
        <v>0</v>
      </c>
    </row>
    <row r="5769" spans="1:12" x14ac:dyDescent="0.3">
      <c r="A5769" s="104" t="s">
        <v>11902</v>
      </c>
      <c r="B5769" s="104" t="s">
        <v>11903</v>
      </c>
      <c r="C5769" s="105">
        <v>104</v>
      </c>
      <c r="D5769" s="105">
        <v>312</v>
      </c>
      <c r="E5769" s="106">
        <f t="shared" si="630"/>
        <v>3</v>
      </c>
      <c r="F5769" s="107">
        <f t="shared" si="631"/>
        <v>84</v>
      </c>
      <c r="G5769" s="107">
        <f>COUNTIF(Data_Eksportir!$H$2:$H$3401,A5769)</f>
        <v>0</v>
      </c>
      <c r="H5769" s="104" t="str">
        <f t="shared" si="632"/>
        <v>1 – 5</v>
      </c>
      <c r="I5769" s="104" t="str">
        <f t="shared" si="633"/>
        <v>Di bawah ambang nilai</v>
      </c>
      <c r="J5769" s="106">
        <f t="shared" si="634"/>
        <v>312.00576899999999</v>
      </c>
      <c r="K5769" s="105">
        <f t="shared" si="635"/>
        <v>0</v>
      </c>
      <c r="L5769" s="106">
        <f t="shared" si="636"/>
        <v>0</v>
      </c>
    </row>
    <row r="5770" spans="1:12" x14ac:dyDescent="0.3">
      <c r="A5770" s="104" t="s">
        <v>11904</v>
      </c>
      <c r="B5770" s="104" t="s">
        <v>11905</v>
      </c>
      <c r="C5770" s="105">
        <v>7437</v>
      </c>
      <c r="D5770" s="105">
        <v>94500</v>
      </c>
      <c r="E5770" s="106">
        <f t="shared" si="630"/>
        <v>12.706736587333602</v>
      </c>
      <c r="F5770" s="107">
        <f t="shared" si="631"/>
        <v>84</v>
      </c>
      <c r="G5770" s="107">
        <f>COUNTIF(Data_Eksportir!$H$2:$H$3401,A5770)</f>
        <v>0</v>
      </c>
      <c r="H5770" s="104" t="str">
        <f t="shared" si="632"/>
        <v>5 – 20</v>
      </c>
      <c r="I5770" s="104" t="str">
        <f t="shared" si="633"/>
        <v>Di bawah ambang nilai</v>
      </c>
      <c r="J5770" s="106">
        <f t="shared" si="634"/>
        <v>94500.005770000003</v>
      </c>
      <c r="K5770" s="105">
        <f t="shared" si="635"/>
        <v>0</v>
      </c>
      <c r="L5770" s="106">
        <f t="shared" si="636"/>
        <v>0</v>
      </c>
    </row>
    <row r="5771" spans="1:12" x14ac:dyDescent="0.3">
      <c r="A5771" s="104" t="s">
        <v>11906</v>
      </c>
      <c r="B5771" s="104" t="s">
        <v>11907</v>
      </c>
      <c r="C5771" s="105">
        <v>89</v>
      </c>
      <c r="D5771" s="105">
        <v>39669</v>
      </c>
      <c r="E5771" s="106">
        <f t="shared" si="630"/>
        <v>445.71910112359552</v>
      </c>
      <c r="F5771" s="107">
        <f t="shared" si="631"/>
        <v>84</v>
      </c>
      <c r="G5771" s="107">
        <f>COUNTIF(Data_Eksportir!$H$2:$H$3401,A5771)</f>
        <v>0</v>
      </c>
      <c r="H5771" s="104" t="str">
        <f t="shared" si="632"/>
        <v>100 ke atas</v>
      </c>
      <c r="I5771" s="104" t="str">
        <f t="shared" si="633"/>
        <v>Di bawah ambang nilai</v>
      </c>
      <c r="J5771" s="106">
        <f t="shared" si="634"/>
        <v>39669.005770999996</v>
      </c>
      <c r="K5771" s="105">
        <f t="shared" si="635"/>
        <v>0</v>
      </c>
      <c r="L5771" s="106">
        <f t="shared" si="636"/>
        <v>0</v>
      </c>
    </row>
    <row r="5772" spans="1:12" x14ac:dyDescent="0.3">
      <c r="A5772" s="104" t="s">
        <v>11908</v>
      </c>
      <c r="B5772" s="104" t="s">
        <v>11909</v>
      </c>
      <c r="C5772" s="105">
        <v>45280</v>
      </c>
      <c r="D5772" s="105">
        <v>2365804</v>
      </c>
      <c r="E5772" s="106">
        <f t="shared" si="630"/>
        <v>52.248321554770321</v>
      </c>
      <c r="F5772" s="107">
        <f t="shared" si="631"/>
        <v>84</v>
      </c>
      <c r="G5772" s="107">
        <f>COUNTIF(Data_Eksportir!$H$2:$H$3401,A5772)</f>
        <v>0</v>
      </c>
      <c r="H5772" s="104" t="str">
        <f t="shared" si="632"/>
        <v>20 – 100</v>
      </c>
      <c r="I5772" s="104" t="str">
        <f t="shared" si="633"/>
        <v>Di bawah ambang nilai</v>
      </c>
      <c r="J5772" s="106">
        <f t="shared" si="634"/>
        <v>2365804.0057720002</v>
      </c>
      <c r="K5772" s="105">
        <f t="shared" si="635"/>
        <v>0</v>
      </c>
      <c r="L5772" s="106">
        <f t="shared" si="636"/>
        <v>0</v>
      </c>
    </row>
    <row r="5773" spans="1:12" x14ac:dyDescent="0.3">
      <c r="A5773" s="104" t="s">
        <v>11910</v>
      </c>
      <c r="B5773" s="104" t="s">
        <v>11911</v>
      </c>
      <c r="C5773" s="105">
        <v>254</v>
      </c>
      <c r="D5773" s="105">
        <v>6638</v>
      </c>
      <c r="E5773" s="106">
        <f t="shared" si="630"/>
        <v>26.133858267716537</v>
      </c>
      <c r="F5773" s="107">
        <f t="shared" si="631"/>
        <v>84</v>
      </c>
      <c r="G5773" s="107">
        <f>COUNTIF(Data_Eksportir!$H$2:$H$3401,A5773)</f>
        <v>0</v>
      </c>
      <c r="H5773" s="104" t="str">
        <f t="shared" si="632"/>
        <v>20 – 100</v>
      </c>
      <c r="I5773" s="104" t="str">
        <f t="shared" si="633"/>
        <v>Di bawah ambang nilai</v>
      </c>
      <c r="J5773" s="106">
        <f t="shared" si="634"/>
        <v>6638.0057729999999</v>
      </c>
      <c r="K5773" s="105">
        <f t="shared" si="635"/>
        <v>0</v>
      </c>
      <c r="L5773" s="106">
        <f t="shared" si="636"/>
        <v>0</v>
      </c>
    </row>
    <row r="5774" spans="1:12" x14ac:dyDescent="0.3">
      <c r="A5774" s="104" t="s">
        <v>11912</v>
      </c>
      <c r="B5774" s="104" t="s">
        <v>11913</v>
      </c>
      <c r="C5774" s="105">
        <v>155144</v>
      </c>
      <c r="D5774" s="105">
        <v>548658</v>
      </c>
      <c r="E5774" s="106">
        <f t="shared" si="630"/>
        <v>3.5364435621100396</v>
      </c>
      <c r="F5774" s="107">
        <f t="shared" si="631"/>
        <v>84</v>
      </c>
      <c r="G5774" s="107">
        <f>COUNTIF(Data_Eksportir!$H$2:$H$3401,A5774)</f>
        <v>0</v>
      </c>
      <c r="H5774" s="104" t="str">
        <f t="shared" si="632"/>
        <v>1 – 5</v>
      </c>
      <c r="I5774" s="104" t="str">
        <f t="shared" si="633"/>
        <v>Di bawah ambang nilai</v>
      </c>
      <c r="J5774" s="106">
        <f t="shared" si="634"/>
        <v>548658.00577399996</v>
      </c>
      <c r="K5774" s="105">
        <f t="shared" si="635"/>
        <v>0</v>
      </c>
      <c r="L5774" s="106">
        <f t="shared" si="636"/>
        <v>0</v>
      </c>
    </row>
    <row r="5775" spans="1:12" x14ac:dyDescent="0.3">
      <c r="A5775" s="104" t="s">
        <v>11914</v>
      </c>
      <c r="B5775" s="104" t="s">
        <v>11915</v>
      </c>
      <c r="C5775" s="105">
        <v>112470</v>
      </c>
      <c r="D5775" s="105">
        <v>768870</v>
      </c>
      <c r="E5775" s="106">
        <f t="shared" si="630"/>
        <v>6.8362229927980795</v>
      </c>
      <c r="F5775" s="107">
        <f t="shared" si="631"/>
        <v>84</v>
      </c>
      <c r="G5775" s="107">
        <f>COUNTIF(Data_Eksportir!$H$2:$H$3401,A5775)</f>
        <v>0</v>
      </c>
      <c r="H5775" s="104" t="str">
        <f t="shared" si="632"/>
        <v>5 – 20</v>
      </c>
      <c r="I5775" s="104" t="str">
        <f t="shared" si="633"/>
        <v>Di bawah ambang nilai</v>
      </c>
      <c r="J5775" s="106">
        <f t="shared" si="634"/>
        <v>768870.00577499997</v>
      </c>
      <c r="K5775" s="105">
        <f t="shared" si="635"/>
        <v>0</v>
      </c>
      <c r="L5775" s="106">
        <f t="shared" si="636"/>
        <v>0</v>
      </c>
    </row>
    <row r="5776" spans="1:12" x14ac:dyDescent="0.3">
      <c r="A5776" s="104" t="s">
        <v>11916</v>
      </c>
      <c r="B5776" s="104" t="s">
        <v>11917</v>
      </c>
      <c r="C5776" s="105">
        <v>58242</v>
      </c>
      <c r="D5776" s="105">
        <v>1298716</v>
      </c>
      <c r="E5776" s="106">
        <f t="shared" si="630"/>
        <v>22.298616118951958</v>
      </c>
      <c r="F5776" s="107">
        <f t="shared" si="631"/>
        <v>84</v>
      </c>
      <c r="G5776" s="107">
        <f>COUNTIF(Data_Eksportir!$H$2:$H$3401,A5776)</f>
        <v>0</v>
      </c>
      <c r="H5776" s="104" t="str">
        <f t="shared" si="632"/>
        <v>20 – 100</v>
      </c>
      <c r="I5776" s="104" t="str">
        <f t="shared" si="633"/>
        <v>Di bawah ambang nilai</v>
      </c>
      <c r="J5776" s="106">
        <f t="shared" si="634"/>
        <v>1298716.005776</v>
      </c>
      <c r="K5776" s="105">
        <f t="shared" si="635"/>
        <v>0</v>
      </c>
      <c r="L5776" s="106">
        <f t="shared" si="636"/>
        <v>0</v>
      </c>
    </row>
    <row r="5777" spans="1:12" x14ac:dyDescent="0.3">
      <c r="A5777" s="104" t="s">
        <v>11918</v>
      </c>
      <c r="B5777" s="104" t="s">
        <v>11919</v>
      </c>
      <c r="C5777" s="105">
        <v>44</v>
      </c>
      <c r="D5777" s="105">
        <v>363</v>
      </c>
      <c r="E5777" s="106">
        <f t="shared" si="630"/>
        <v>8.25</v>
      </c>
      <c r="F5777" s="107">
        <f t="shared" si="631"/>
        <v>84</v>
      </c>
      <c r="G5777" s="107">
        <f>COUNTIF(Data_Eksportir!$H$2:$H$3401,A5777)</f>
        <v>0</v>
      </c>
      <c r="H5777" s="104" t="str">
        <f t="shared" si="632"/>
        <v>5 – 20</v>
      </c>
      <c r="I5777" s="104" t="str">
        <f t="shared" si="633"/>
        <v>Di bawah ambang nilai</v>
      </c>
      <c r="J5777" s="106">
        <f t="shared" si="634"/>
        <v>363.00577700000002</v>
      </c>
      <c r="K5777" s="105">
        <f t="shared" si="635"/>
        <v>0</v>
      </c>
      <c r="L5777" s="106">
        <f t="shared" si="636"/>
        <v>0</v>
      </c>
    </row>
    <row r="5778" spans="1:12" x14ac:dyDescent="0.3">
      <c r="A5778" s="104" t="s">
        <v>11920</v>
      </c>
      <c r="B5778" s="104" t="s">
        <v>11921</v>
      </c>
      <c r="C5778" s="105">
        <v>6780</v>
      </c>
      <c r="D5778" s="105">
        <v>403264</v>
      </c>
      <c r="E5778" s="106">
        <f t="shared" si="630"/>
        <v>59.478466076696165</v>
      </c>
      <c r="F5778" s="107">
        <f t="shared" si="631"/>
        <v>84</v>
      </c>
      <c r="G5778" s="107">
        <f>COUNTIF(Data_Eksportir!$H$2:$H$3401,A5778)</f>
        <v>0</v>
      </c>
      <c r="H5778" s="104" t="str">
        <f t="shared" si="632"/>
        <v>20 – 100</v>
      </c>
      <c r="I5778" s="104" t="str">
        <f t="shared" si="633"/>
        <v>Di bawah ambang nilai</v>
      </c>
      <c r="J5778" s="106">
        <f t="shared" si="634"/>
        <v>403264.00577799999</v>
      </c>
      <c r="K5778" s="105">
        <f t="shared" si="635"/>
        <v>0</v>
      </c>
      <c r="L5778" s="106">
        <f t="shared" si="636"/>
        <v>0</v>
      </c>
    </row>
    <row r="5779" spans="1:12" x14ac:dyDescent="0.3">
      <c r="A5779" s="104" t="s">
        <v>11922</v>
      </c>
      <c r="B5779" s="104" t="s">
        <v>11923</v>
      </c>
      <c r="C5779" s="105">
        <v>6306</v>
      </c>
      <c r="D5779" s="105">
        <v>42187</v>
      </c>
      <c r="E5779" s="106">
        <f t="shared" si="630"/>
        <v>6.689977798921662</v>
      </c>
      <c r="F5779" s="107">
        <f t="shared" si="631"/>
        <v>84</v>
      </c>
      <c r="G5779" s="107">
        <f>COUNTIF(Data_Eksportir!$H$2:$H$3401,A5779)</f>
        <v>0</v>
      </c>
      <c r="H5779" s="104" t="str">
        <f t="shared" si="632"/>
        <v>5 – 20</v>
      </c>
      <c r="I5779" s="104" t="str">
        <f t="shared" si="633"/>
        <v>Di bawah ambang nilai</v>
      </c>
      <c r="J5779" s="106">
        <f t="shared" si="634"/>
        <v>42187.005778999999</v>
      </c>
      <c r="K5779" s="105">
        <f t="shared" si="635"/>
        <v>0</v>
      </c>
      <c r="L5779" s="106">
        <f t="shared" si="636"/>
        <v>0</v>
      </c>
    </row>
    <row r="5780" spans="1:12" x14ac:dyDescent="0.3">
      <c r="A5780" s="104" t="s">
        <v>11924</v>
      </c>
      <c r="B5780" s="104" t="s">
        <v>11925</v>
      </c>
      <c r="C5780" s="105">
        <v>155336</v>
      </c>
      <c r="D5780" s="105">
        <v>1115849</v>
      </c>
      <c r="E5780" s="106">
        <f t="shared" si="630"/>
        <v>7.1834539321213366</v>
      </c>
      <c r="F5780" s="107">
        <f t="shared" si="631"/>
        <v>84</v>
      </c>
      <c r="G5780" s="107">
        <f>COUNTIF(Data_Eksportir!$H$2:$H$3401,A5780)</f>
        <v>0</v>
      </c>
      <c r="H5780" s="104" t="str">
        <f t="shared" si="632"/>
        <v>5 – 20</v>
      </c>
      <c r="I5780" s="104" t="str">
        <f t="shared" si="633"/>
        <v>Di bawah ambang nilai</v>
      </c>
      <c r="J5780" s="106">
        <f t="shared" si="634"/>
        <v>1115849.00578</v>
      </c>
      <c r="K5780" s="105">
        <f t="shared" si="635"/>
        <v>0</v>
      </c>
      <c r="L5780" s="106">
        <f t="shared" si="636"/>
        <v>0</v>
      </c>
    </row>
    <row r="5781" spans="1:12" x14ac:dyDescent="0.3">
      <c r="A5781" s="104" t="s">
        <v>11926</v>
      </c>
      <c r="B5781" s="104" t="s">
        <v>11927</v>
      </c>
      <c r="C5781" s="105">
        <v>5832</v>
      </c>
      <c r="D5781" s="105">
        <v>54392</v>
      </c>
      <c r="E5781" s="106">
        <f t="shared" si="630"/>
        <v>9.3264746227709185</v>
      </c>
      <c r="F5781" s="107">
        <f t="shared" si="631"/>
        <v>84</v>
      </c>
      <c r="G5781" s="107">
        <f>COUNTIF(Data_Eksportir!$H$2:$H$3401,A5781)</f>
        <v>0</v>
      </c>
      <c r="H5781" s="104" t="str">
        <f t="shared" si="632"/>
        <v>5 – 20</v>
      </c>
      <c r="I5781" s="104" t="str">
        <f t="shared" si="633"/>
        <v>Di bawah ambang nilai</v>
      </c>
      <c r="J5781" s="106">
        <f t="shared" si="634"/>
        <v>54392.005781</v>
      </c>
      <c r="K5781" s="105">
        <f t="shared" si="635"/>
        <v>0</v>
      </c>
      <c r="L5781" s="106">
        <f t="shared" si="636"/>
        <v>0</v>
      </c>
    </row>
    <row r="5782" spans="1:12" x14ac:dyDescent="0.3">
      <c r="A5782" s="104" t="s">
        <v>11928</v>
      </c>
      <c r="B5782" s="104" t="s">
        <v>11929</v>
      </c>
      <c r="C5782" s="105">
        <v>14691</v>
      </c>
      <c r="D5782" s="105">
        <v>108230</v>
      </c>
      <c r="E5782" s="106">
        <f t="shared" si="630"/>
        <v>7.3670955006466547</v>
      </c>
      <c r="F5782" s="107">
        <f t="shared" si="631"/>
        <v>84</v>
      </c>
      <c r="G5782" s="107">
        <f>COUNTIF(Data_Eksportir!$H$2:$H$3401,A5782)</f>
        <v>0</v>
      </c>
      <c r="H5782" s="104" t="str">
        <f t="shared" si="632"/>
        <v>5 – 20</v>
      </c>
      <c r="I5782" s="104" t="str">
        <f t="shared" si="633"/>
        <v>Di bawah ambang nilai</v>
      </c>
      <c r="J5782" s="106">
        <f t="shared" si="634"/>
        <v>108230.00578199999</v>
      </c>
      <c r="K5782" s="105">
        <f t="shared" si="635"/>
        <v>0</v>
      </c>
      <c r="L5782" s="106">
        <f t="shared" si="636"/>
        <v>0</v>
      </c>
    </row>
    <row r="5783" spans="1:12" x14ac:dyDescent="0.3">
      <c r="A5783" s="104" t="s">
        <v>11930</v>
      </c>
      <c r="B5783" s="104" t="s">
        <v>11931</v>
      </c>
      <c r="C5783" s="105">
        <v>2341</v>
      </c>
      <c r="D5783" s="105">
        <v>30003</v>
      </c>
      <c r="E5783" s="106">
        <f t="shared" si="630"/>
        <v>12.81631781290047</v>
      </c>
      <c r="F5783" s="107">
        <f t="shared" si="631"/>
        <v>84</v>
      </c>
      <c r="G5783" s="107">
        <f>COUNTIF(Data_Eksportir!$H$2:$H$3401,A5783)</f>
        <v>0</v>
      </c>
      <c r="H5783" s="104" t="str">
        <f t="shared" si="632"/>
        <v>5 – 20</v>
      </c>
      <c r="I5783" s="104" t="str">
        <f t="shared" si="633"/>
        <v>Di bawah ambang nilai</v>
      </c>
      <c r="J5783" s="106">
        <f t="shared" si="634"/>
        <v>30003.005783000001</v>
      </c>
      <c r="K5783" s="105">
        <f t="shared" si="635"/>
        <v>0</v>
      </c>
      <c r="L5783" s="106">
        <f t="shared" si="636"/>
        <v>0</v>
      </c>
    </row>
    <row r="5784" spans="1:12" x14ac:dyDescent="0.3">
      <c r="A5784" s="104" t="s">
        <v>11932</v>
      </c>
      <c r="B5784" s="104" t="s">
        <v>11933</v>
      </c>
      <c r="C5784" s="105">
        <v>6</v>
      </c>
      <c r="D5784" s="105">
        <v>25</v>
      </c>
      <c r="E5784" s="106">
        <f t="shared" si="630"/>
        <v>4.166666666666667</v>
      </c>
      <c r="F5784" s="107">
        <f t="shared" si="631"/>
        <v>84</v>
      </c>
      <c r="G5784" s="107">
        <f>COUNTIF(Data_Eksportir!$H$2:$H$3401,A5784)</f>
        <v>0</v>
      </c>
      <c r="H5784" s="104" t="str">
        <f t="shared" si="632"/>
        <v>1 – 5</v>
      </c>
      <c r="I5784" s="104" t="str">
        <f t="shared" si="633"/>
        <v>Di bawah ambang nilai</v>
      </c>
      <c r="J5784" s="106">
        <f t="shared" si="634"/>
        <v>25.005783999999998</v>
      </c>
      <c r="K5784" s="105">
        <f t="shared" si="635"/>
        <v>0</v>
      </c>
      <c r="L5784" s="106">
        <f t="shared" si="636"/>
        <v>0</v>
      </c>
    </row>
    <row r="5785" spans="1:12" x14ac:dyDescent="0.3">
      <c r="A5785" s="104" t="s">
        <v>11934</v>
      </c>
      <c r="B5785" s="104" t="s">
        <v>11935</v>
      </c>
      <c r="C5785" s="105">
        <v>3355</v>
      </c>
      <c r="D5785" s="105">
        <v>20003</v>
      </c>
      <c r="E5785" s="106">
        <f t="shared" si="630"/>
        <v>5.9621460506706407</v>
      </c>
      <c r="F5785" s="107">
        <f t="shared" si="631"/>
        <v>84</v>
      </c>
      <c r="G5785" s="107">
        <f>COUNTIF(Data_Eksportir!$H$2:$H$3401,A5785)</f>
        <v>0</v>
      </c>
      <c r="H5785" s="104" t="str">
        <f t="shared" si="632"/>
        <v>5 – 20</v>
      </c>
      <c r="I5785" s="104" t="str">
        <f t="shared" si="633"/>
        <v>Di bawah ambang nilai</v>
      </c>
      <c r="J5785" s="106">
        <f t="shared" si="634"/>
        <v>20003.005785000001</v>
      </c>
      <c r="K5785" s="105">
        <f t="shared" si="635"/>
        <v>0</v>
      </c>
      <c r="L5785" s="106">
        <f t="shared" si="636"/>
        <v>0</v>
      </c>
    </row>
    <row r="5786" spans="1:12" x14ac:dyDescent="0.3">
      <c r="A5786" s="104" t="s">
        <v>11936</v>
      </c>
      <c r="B5786" s="104" t="s">
        <v>11937</v>
      </c>
      <c r="C5786" s="105">
        <v>1698</v>
      </c>
      <c r="D5786" s="105">
        <v>38742</v>
      </c>
      <c r="E5786" s="106">
        <f t="shared" si="630"/>
        <v>22.816254416961129</v>
      </c>
      <c r="F5786" s="107">
        <f t="shared" si="631"/>
        <v>84</v>
      </c>
      <c r="G5786" s="107">
        <f>COUNTIF(Data_Eksportir!$H$2:$H$3401,A5786)</f>
        <v>0</v>
      </c>
      <c r="H5786" s="104" t="str">
        <f t="shared" si="632"/>
        <v>20 – 100</v>
      </c>
      <c r="I5786" s="104" t="str">
        <f t="shared" si="633"/>
        <v>Di bawah ambang nilai</v>
      </c>
      <c r="J5786" s="106">
        <f t="shared" si="634"/>
        <v>38742.005786000002</v>
      </c>
      <c r="K5786" s="105">
        <f t="shared" si="635"/>
        <v>0</v>
      </c>
      <c r="L5786" s="106">
        <f t="shared" si="636"/>
        <v>0</v>
      </c>
    </row>
    <row r="5787" spans="1:12" x14ac:dyDescent="0.3">
      <c r="A5787" s="104" t="s">
        <v>11938</v>
      </c>
      <c r="B5787" s="104" t="s">
        <v>11939</v>
      </c>
      <c r="C5787" s="105">
        <v>9034</v>
      </c>
      <c r="D5787" s="105">
        <v>55521</v>
      </c>
      <c r="E5787" s="106">
        <f t="shared" si="630"/>
        <v>6.1457825990701798</v>
      </c>
      <c r="F5787" s="107">
        <f t="shared" si="631"/>
        <v>84</v>
      </c>
      <c r="G5787" s="107">
        <f>COUNTIF(Data_Eksportir!$H$2:$H$3401,A5787)</f>
        <v>0</v>
      </c>
      <c r="H5787" s="104" t="str">
        <f t="shared" si="632"/>
        <v>5 – 20</v>
      </c>
      <c r="I5787" s="104" t="str">
        <f t="shared" si="633"/>
        <v>Di bawah ambang nilai</v>
      </c>
      <c r="J5787" s="106">
        <f t="shared" si="634"/>
        <v>55521.005787000002</v>
      </c>
      <c r="K5787" s="105">
        <f t="shared" si="635"/>
        <v>0</v>
      </c>
      <c r="L5787" s="106">
        <f t="shared" si="636"/>
        <v>0</v>
      </c>
    </row>
    <row r="5788" spans="1:12" x14ac:dyDescent="0.3">
      <c r="A5788" s="104" t="s">
        <v>11940</v>
      </c>
      <c r="B5788" s="104" t="s">
        <v>11941</v>
      </c>
      <c r="C5788" s="105">
        <v>42840</v>
      </c>
      <c r="D5788" s="105">
        <v>80139</v>
      </c>
      <c r="E5788" s="106">
        <f t="shared" si="630"/>
        <v>1.8706582633053221</v>
      </c>
      <c r="F5788" s="107">
        <f t="shared" si="631"/>
        <v>84</v>
      </c>
      <c r="G5788" s="107">
        <f>COUNTIF(Data_Eksportir!$H$2:$H$3401,A5788)</f>
        <v>0</v>
      </c>
      <c r="H5788" s="104" t="str">
        <f t="shared" si="632"/>
        <v>1 – 5</v>
      </c>
      <c r="I5788" s="104" t="str">
        <f t="shared" si="633"/>
        <v>Di bawah ambang nilai</v>
      </c>
      <c r="J5788" s="106">
        <f t="shared" si="634"/>
        <v>80139.005787999995</v>
      </c>
      <c r="K5788" s="105">
        <f t="shared" si="635"/>
        <v>0</v>
      </c>
      <c r="L5788" s="106">
        <f t="shared" si="636"/>
        <v>0</v>
      </c>
    </row>
    <row r="5789" spans="1:12" x14ac:dyDescent="0.3">
      <c r="A5789" s="104" t="s">
        <v>11942</v>
      </c>
      <c r="B5789" s="104" t="s">
        <v>11943</v>
      </c>
      <c r="C5789" s="105">
        <v>860</v>
      </c>
      <c r="D5789" s="105">
        <v>33106</v>
      </c>
      <c r="E5789" s="106">
        <f t="shared" si="630"/>
        <v>38.495348837209299</v>
      </c>
      <c r="F5789" s="107">
        <f t="shared" si="631"/>
        <v>84</v>
      </c>
      <c r="G5789" s="107">
        <f>COUNTIF(Data_Eksportir!$H$2:$H$3401,A5789)</f>
        <v>0</v>
      </c>
      <c r="H5789" s="104" t="str">
        <f t="shared" si="632"/>
        <v>20 – 100</v>
      </c>
      <c r="I5789" s="104" t="str">
        <f t="shared" si="633"/>
        <v>Di bawah ambang nilai</v>
      </c>
      <c r="J5789" s="106">
        <f t="shared" si="634"/>
        <v>33106.005789000003</v>
      </c>
      <c r="K5789" s="105">
        <f t="shared" si="635"/>
        <v>0</v>
      </c>
      <c r="L5789" s="106">
        <f t="shared" si="636"/>
        <v>0</v>
      </c>
    </row>
    <row r="5790" spans="1:12" x14ac:dyDescent="0.3">
      <c r="A5790" s="104" t="s">
        <v>11944</v>
      </c>
      <c r="B5790" s="104" t="s">
        <v>11945</v>
      </c>
      <c r="C5790" s="105">
        <v>273496</v>
      </c>
      <c r="D5790" s="105">
        <v>2204577</v>
      </c>
      <c r="E5790" s="106">
        <f t="shared" si="630"/>
        <v>8.0607284932869216</v>
      </c>
      <c r="F5790" s="107">
        <f t="shared" si="631"/>
        <v>84</v>
      </c>
      <c r="G5790" s="107">
        <f>COUNTIF(Data_Eksportir!$H$2:$H$3401,A5790)</f>
        <v>0</v>
      </c>
      <c r="H5790" s="104" t="str">
        <f t="shared" si="632"/>
        <v>5 – 20</v>
      </c>
      <c r="I5790" s="104" t="str">
        <f t="shared" si="633"/>
        <v>Di bawah ambang nilai</v>
      </c>
      <c r="J5790" s="106">
        <f t="shared" si="634"/>
        <v>2204577.0057899999</v>
      </c>
      <c r="K5790" s="105">
        <f t="shared" si="635"/>
        <v>0</v>
      </c>
      <c r="L5790" s="106">
        <f t="shared" si="636"/>
        <v>0</v>
      </c>
    </row>
    <row r="5791" spans="1:12" x14ac:dyDescent="0.3">
      <c r="A5791" s="104" t="s">
        <v>11946</v>
      </c>
      <c r="B5791" s="104" t="s">
        <v>11947</v>
      </c>
      <c r="C5791" s="105">
        <v>44296</v>
      </c>
      <c r="D5791" s="105">
        <v>1669508</v>
      </c>
      <c r="E5791" s="106">
        <f t="shared" si="630"/>
        <v>37.689813978688818</v>
      </c>
      <c r="F5791" s="107">
        <f t="shared" si="631"/>
        <v>84</v>
      </c>
      <c r="G5791" s="107">
        <f>COUNTIF(Data_Eksportir!$H$2:$H$3401,A5791)</f>
        <v>0</v>
      </c>
      <c r="H5791" s="104" t="str">
        <f t="shared" si="632"/>
        <v>20 – 100</v>
      </c>
      <c r="I5791" s="104" t="str">
        <f t="shared" si="633"/>
        <v>Di bawah ambang nilai</v>
      </c>
      <c r="J5791" s="106">
        <f t="shared" si="634"/>
        <v>1669508.0057910001</v>
      </c>
      <c r="K5791" s="105">
        <f t="shared" si="635"/>
        <v>0</v>
      </c>
      <c r="L5791" s="106">
        <f t="shared" si="636"/>
        <v>0</v>
      </c>
    </row>
    <row r="5792" spans="1:12" x14ac:dyDescent="0.3">
      <c r="A5792" s="104" t="s">
        <v>11948</v>
      </c>
      <c r="B5792" s="104" t="s">
        <v>11949</v>
      </c>
      <c r="C5792" s="105">
        <v>7852</v>
      </c>
      <c r="D5792" s="105">
        <v>489146</v>
      </c>
      <c r="E5792" s="106">
        <f t="shared" si="630"/>
        <v>62.295720835455931</v>
      </c>
      <c r="F5792" s="107">
        <f t="shared" si="631"/>
        <v>84</v>
      </c>
      <c r="G5792" s="107">
        <f>COUNTIF(Data_Eksportir!$H$2:$H$3401,A5792)</f>
        <v>0</v>
      </c>
      <c r="H5792" s="104" t="str">
        <f t="shared" si="632"/>
        <v>20 – 100</v>
      </c>
      <c r="I5792" s="104" t="str">
        <f t="shared" si="633"/>
        <v>Di bawah ambang nilai</v>
      </c>
      <c r="J5792" s="106">
        <f t="shared" si="634"/>
        <v>489146.00579199998</v>
      </c>
      <c r="K5792" s="105">
        <f t="shared" si="635"/>
        <v>0</v>
      </c>
      <c r="L5792" s="106">
        <f t="shared" si="636"/>
        <v>0</v>
      </c>
    </row>
    <row r="5793" spans="1:12" x14ac:dyDescent="0.3">
      <c r="A5793" s="104" t="s">
        <v>11950</v>
      </c>
      <c r="B5793" s="104" t="s">
        <v>11951</v>
      </c>
      <c r="C5793" s="105">
        <v>5550</v>
      </c>
      <c r="D5793" s="105">
        <v>125035</v>
      </c>
      <c r="E5793" s="106">
        <f t="shared" si="630"/>
        <v>22.528828828828829</v>
      </c>
      <c r="F5793" s="107">
        <f t="shared" si="631"/>
        <v>84</v>
      </c>
      <c r="G5793" s="107">
        <f>COUNTIF(Data_Eksportir!$H$2:$H$3401,A5793)</f>
        <v>0</v>
      </c>
      <c r="H5793" s="104" t="str">
        <f t="shared" si="632"/>
        <v>20 – 100</v>
      </c>
      <c r="I5793" s="104" t="str">
        <f t="shared" si="633"/>
        <v>Di bawah ambang nilai</v>
      </c>
      <c r="J5793" s="106">
        <f t="shared" si="634"/>
        <v>125035.005793</v>
      </c>
      <c r="K5793" s="105">
        <f t="shared" si="635"/>
        <v>0</v>
      </c>
      <c r="L5793" s="106">
        <f t="shared" si="636"/>
        <v>0</v>
      </c>
    </row>
    <row r="5794" spans="1:12" x14ac:dyDescent="0.3">
      <c r="A5794" s="104" t="s">
        <v>11952</v>
      </c>
      <c r="B5794" s="104" t="s">
        <v>11953</v>
      </c>
      <c r="C5794" s="105">
        <v>193667</v>
      </c>
      <c r="D5794" s="105">
        <v>875606</v>
      </c>
      <c r="E5794" s="106">
        <f t="shared" si="630"/>
        <v>4.5211935951917468</v>
      </c>
      <c r="F5794" s="107">
        <f t="shared" si="631"/>
        <v>84</v>
      </c>
      <c r="G5794" s="107">
        <f>COUNTIF(Data_Eksportir!$H$2:$H$3401,A5794)</f>
        <v>0</v>
      </c>
      <c r="H5794" s="104" t="str">
        <f t="shared" si="632"/>
        <v>1 – 5</v>
      </c>
      <c r="I5794" s="104" t="str">
        <f t="shared" si="633"/>
        <v>Di bawah ambang nilai</v>
      </c>
      <c r="J5794" s="106">
        <f t="shared" si="634"/>
        <v>875606.005794</v>
      </c>
      <c r="K5794" s="105">
        <f t="shared" si="635"/>
        <v>0</v>
      </c>
      <c r="L5794" s="106">
        <f t="shared" si="636"/>
        <v>0</v>
      </c>
    </row>
    <row r="5795" spans="1:12" x14ac:dyDescent="0.3">
      <c r="A5795" s="104" t="s">
        <v>11954</v>
      </c>
      <c r="B5795" s="104" t="s">
        <v>11955</v>
      </c>
      <c r="C5795" s="105">
        <v>6632</v>
      </c>
      <c r="D5795" s="105">
        <v>26787</v>
      </c>
      <c r="E5795" s="106">
        <f t="shared" si="630"/>
        <v>4.0390530759951746</v>
      </c>
      <c r="F5795" s="107">
        <f t="shared" si="631"/>
        <v>84</v>
      </c>
      <c r="G5795" s="107">
        <f>COUNTIF(Data_Eksportir!$H$2:$H$3401,A5795)</f>
        <v>0</v>
      </c>
      <c r="H5795" s="104" t="str">
        <f t="shared" si="632"/>
        <v>1 – 5</v>
      </c>
      <c r="I5795" s="104" t="str">
        <f t="shared" si="633"/>
        <v>Di bawah ambang nilai</v>
      </c>
      <c r="J5795" s="106">
        <f t="shared" si="634"/>
        <v>26787.005795000001</v>
      </c>
      <c r="K5795" s="105">
        <f t="shared" si="635"/>
        <v>0</v>
      </c>
      <c r="L5795" s="106">
        <f t="shared" si="636"/>
        <v>0</v>
      </c>
    </row>
    <row r="5796" spans="1:12" x14ac:dyDescent="0.3">
      <c r="A5796" s="104" t="s">
        <v>11956</v>
      </c>
      <c r="B5796" s="104" t="s">
        <v>11957</v>
      </c>
      <c r="C5796" s="105">
        <v>15444</v>
      </c>
      <c r="D5796" s="105">
        <v>411702</v>
      </c>
      <c r="E5796" s="106">
        <f t="shared" si="630"/>
        <v>26.657731157731156</v>
      </c>
      <c r="F5796" s="107">
        <f t="shared" si="631"/>
        <v>84</v>
      </c>
      <c r="G5796" s="107">
        <f>COUNTIF(Data_Eksportir!$H$2:$H$3401,A5796)</f>
        <v>0</v>
      </c>
      <c r="H5796" s="104" t="str">
        <f t="shared" si="632"/>
        <v>20 – 100</v>
      </c>
      <c r="I5796" s="104" t="str">
        <f t="shared" si="633"/>
        <v>Di bawah ambang nilai</v>
      </c>
      <c r="J5796" s="106">
        <f t="shared" si="634"/>
        <v>411702.00579600001</v>
      </c>
      <c r="K5796" s="105">
        <f t="shared" si="635"/>
        <v>0</v>
      </c>
      <c r="L5796" s="106">
        <f t="shared" si="636"/>
        <v>0</v>
      </c>
    </row>
    <row r="5797" spans="1:12" x14ac:dyDescent="0.3">
      <c r="A5797" s="104" t="s">
        <v>11958</v>
      </c>
      <c r="B5797" s="104" t="s">
        <v>11959</v>
      </c>
      <c r="C5797" s="105">
        <v>265</v>
      </c>
      <c r="D5797" s="105">
        <v>1554</v>
      </c>
      <c r="E5797" s="106">
        <f t="shared" si="630"/>
        <v>5.8641509433962264</v>
      </c>
      <c r="F5797" s="107">
        <f t="shared" si="631"/>
        <v>84</v>
      </c>
      <c r="G5797" s="107">
        <f>COUNTIF(Data_Eksportir!$H$2:$H$3401,A5797)</f>
        <v>0</v>
      </c>
      <c r="H5797" s="104" t="str">
        <f t="shared" si="632"/>
        <v>5 – 20</v>
      </c>
      <c r="I5797" s="104" t="str">
        <f t="shared" si="633"/>
        <v>Di bawah ambang nilai</v>
      </c>
      <c r="J5797" s="106">
        <f t="shared" si="634"/>
        <v>1554.005797</v>
      </c>
      <c r="K5797" s="105">
        <f t="shared" si="635"/>
        <v>0</v>
      </c>
      <c r="L5797" s="106">
        <f t="shared" si="636"/>
        <v>0</v>
      </c>
    </row>
    <row r="5798" spans="1:12" x14ac:dyDescent="0.3">
      <c r="A5798" s="104" t="s">
        <v>11960</v>
      </c>
      <c r="B5798" s="104" t="s">
        <v>11961</v>
      </c>
      <c r="C5798" s="105">
        <v>1</v>
      </c>
      <c r="D5798" s="105">
        <v>3</v>
      </c>
      <c r="E5798" s="106">
        <f t="shared" si="630"/>
        <v>3</v>
      </c>
      <c r="F5798" s="107">
        <f t="shared" si="631"/>
        <v>84</v>
      </c>
      <c r="G5798" s="107">
        <f>COUNTIF(Data_Eksportir!$H$2:$H$3401,A5798)</f>
        <v>0</v>
      </c>
      <c r="H5798" s="104" t="str">
        <f t="shared" si="632"/>
        <v>1 – 5</v>
      </c>
      <c r="I5798" s="104" t="str">
        <f t="shared" si="633"/>
        <v>Di bawah ambang nilai</v>
      </c>
      <c r="J5798" s="106">
        <f t="shared" si="634"/>
        <v>3.005798</v>
      </c>
      <c r="K5798" s="105">
        <f t="shared" si="635"/>
        <v>0</v>
      </c>
      <c r="L5798" s="106">
        <f t="shared" si="636"/>
        <v>0</v>
      </c>
    </row>
    <row r="5799" spans="1:12" x14ac:dyDescent="0.3">
      <c r="A5799" s="104" t="s">
        <v>11962</v>
      </c>
      <c r="B5799" s="104" t="s">
        <v>11963</v>
      </c>
      <c r="C5799" s="105">
        <v>1</v>
      </c>
      <c r="D5799" s="105">
        <v>15</v>
      </c>
      <c r="E5799" s="106">
        <f t="shared" si="630"/>
        <v>15</v>
      </c>
      <c r="F5799" s="107">
        <f t="shared" si="631"/>
        <v>84</v>
      </c>
      <c r="G5799" s="107">
        <f>COUNTIF(Data_Eksportir!$H$2:$H$3401,A5799)</f>
        <v>0</v>
      </c>
      <c r="H5799" s="104" t="str">
        <f t="shared" si="632"/>
        <v>5 – 20</v>
      </c>
      <c r="I5799" s="104" t="str">
        <f t="shared" si="633"/>
        <v>Di bawah ambang nilai</v>
      </c>
      <c r="J5799" s="106">
        <f t="shared" si="634"/>
        <v>15.005799</v>
      </c>
      <c r="K5799" s="105">
        <f t="shared" si="635"/>
        <v>0</v>
      </c>
      <c r="L5799" s="106">
        <f t="shared" si="636"/>
        <v>0</v>
      </c>
    </row>
    <row r="5800" spans="1:12" x14ac:dyDescent="0.3">
      <c r="A5800" s="104" t="s">
        <v>11964</v>
      </c>
      <c r="B5800" s="104" t="s">
        <v>11965</v>
      </c>
      <c r="C5800" s="105">
        <v>295645</v>
      </c>
      <c r="D5800" s="105">
        <v>1622582</v>
      </c>
      <c r="E5800" s="106">
        <f t="shared" si="630"/>
        <v>5.4882781714556312</v>
      </c>
      <c r="F5800" s="107">
        <f t="shared" si="631"/>
        <v>84</v>
      </c>
      <c r="G5800" s="107">
        <f>COUNTIF(Data_Eksportir!$H$2:$H$3401,A5800)</f>
        <v>0</v>
      </c>
      <c r="H5800" s="104" t="str">
        <f t="shared" si="632"/>
        <v>5 – 20</v>
      </c>
      <c r="I5800" s="104" t="str">
        <f t="shared" si="633"/>
        <v>Di bawah ambang nilai</v>
      </c>
      <c r="J5800" s="106">
        <f t="shared" si="634"/>
        <v>1622582.0057999999</v>
      </c>
      <c r="K5800" s="105">
        <f t="shared" si="635"/>
        <v>0</v>
      </c>
      <c r="L5800" s="106">
        <f t="shared" si="636"/>
        <v>0</v>
      </c>
    </row>
    <row r="5801" spans="1:12" x14ac:dyDescent="0.3">
      <c r="A5801" s="104" t="s">
        <v>11966</v>
      </c>
      <c r="B5801" s="104" t="s">
        <v>11967</v>
      </c>
      <c r="C5801" s="105">
        <v>6352</v>
      </c>
      <c r="D5801" s="105">
        <v>289043</v>
      </c>
      <c r="E5801" s="106">
        <f t="shared" si="630"/>
        <v>45.504250629722925</v>
      </c>
      <c r="F5801" s="107">
        <f t="shared" si="631"/>
        <v>84</v>
      </c>
      <c r="G5801" s="107">
        <f>COUNTIF(Data_Eksportir!$H$2:$H$3401,A5801)</f>
        <v>0</v>
      </c>
      <c r="H5801" s="104" t="str">
        <f t="shared" si="632"/>
        <v>20 – 100</v>
      </c>
      <c r="I5801" s="104" t="str">
        <f t="shared" si="633"/>
        <v>Di bawah ambang nilai</v>
      </c>
      <c r="J5801" s="106">
        <f t="shared" si="634"/>
        <v>289043.00580099999</v>
      </c>
      <c r="K5801" s="105">
        <f t="shared" si="635"/>
        <v>0</v>
      </c>
      <c r="L5801" s="106">
        <f t="shared" si="636"/>
        <v>0</v>
      </c>
    </row>
    <row r="5802" spans="1:12" x14ac:dyDescent="0.3">
      <c r="A5802" s="104" t="s">
        <v>11968</v>
      </c>
      <c r="B5802" s="104" t="s">
        <v>11969</v>
      </c>
      <c r="C5802" s="105">
        <v>72018</v>
      </c>
      <c r="D5802" s="105">
        <v>112241</v>
      </c>
      <c r="E5802" s="106">
        <f t="shared" si="630"/>
        <v>1.5585131494904052</v>
      </c>
      <c r="F5802" s="107">
        <f t="shared" si="631"/>
        <v>84</v>
      </c>
      <c r="G5802" s="107">
        <f>COUNTIF(Data_Eksportir!$H$2:$H$3401,A5802)</f>
        <v>0</v>
      </c>
      <c r="H5802" s="104" t="str">
        <f t="shared" si="632"/>
        <v>1 – 5</v>
      </c>
      <c r="I5802" s="104" t="str">
        <f t="shared" si="633"/>
        <v>Di bawah ambang nilai</v>
      </c>
      <c r="J5802" s="106">
        <f t="shared" si="634"/>
        <v>112241.005802</v>
      </c>
      <c r="K5802" s="105">
        <f t="shared" si="635"/>
        <v>0</v>
      </c>
      <c r="L5802" s="106">
        <f t="shared" si="636"/>
        <v>0</v>
      </c>
    </row>
    <row r="5803" spans="1:12" x14ac:dyDescent="0.3">
      <c r="A5803" s="104" t="s">
        <v>11970</v>
      </c>
      <c r="B5803" s="104" t="s">
        <v>11971</v>
      </c>
      <c r="C5803" s="105">
        <v>343812</v>
      </c>
      <c r="D5803" s="105">
        <v>2371316</v>
      </c>
      <c r="E5803" s="106">
        <f t="shared" si="630"/>
        <v>6.8971298267657906</v>
      </c>
      <c r="F5803" s="107">
        <f t="shared" si="631"/>
        <v>84</v>
      </c>
      <c r="G5803" s="107">
        <f>COUNTIF(Data_Eksportir!$H$2:$H$3401,A5803)</f>
        <v>0</v>
      </c>
      <c r="H5803" s="104" t="str">
        <f t="shared" si="632"/>
        <v>5 – 20</v>
      </c>
      <c r="I5803" s="104" t="str">
        <f t="shared" si="633"/>
        <v>Di bawah ambang nilai</v>
      </c>
      <c r="J5803" s="106">
        <f t="shared" si="634"/>
        <v>2371316.0058030002</v>
      </c>
      <c r="K5803" s="105">
        <f t="shared" si="635"/>
        <v>0</v>
      </c>
      <c r="L5803" s="106">
        <f t="shared" si="636"/>
        <v>0</v>
      </c>
    </row>
    <row r="5804" spans="1:12" x14ac:dyDescent="0.3">
      <c r="A5804" s="104" t="s">
        <v>11972</v>
      </c>
      <c r="B5804" s="104" t="s">
        <v>11973</v>
      </c>
      <c r="C5804" s="105">
        <v>98476</v>
      </c>
      <c r="D5804" s="105">
        <v>2162564</v>
      </c>
      <c r="E5804" s="106">
        <f t="shared" si="630"/>
        <v>21.960315203704457</v>
      </c>
      <c r="F5804" s="107">
        <f t="shared" si="631"/>
        <v>84</v>
      </c>
      <c r="G5804" s="107">
        <f>COUNTIF(Data_Eksportir!$H$2:$H$3401,A5804)</f>
        <v>0</v>
      </c>
      <c r="H5804" s="104" t="str">
        <f t="shared" si="632"/>
        <v>20 – 100</v>
      </c>
      <c r="I5804" s="104" t="str">
        <f t="shared" si="633"/>
        <v>Di bawah ambang nilai</v>
      </c>
      <c r="J5804" s="106">
        <f t="shared" si="634"/>
        <v>2162564.005804</v>
      </c>
      <c r="K5804" s="105">
        <f t="shared" si="635"/>
        <v>0</v>
      </c>
      <c r="L5804" s="106">
        <f t="shared" si="636"/>
        <v>0</v>
      </c>
    </row>
    <row r="5805" spans="1:12" x14ac:dyDescent="0.3">
      <c r="A5805" s="104" t="s">
        <v>11974</v>
      </c>
      <c r="B5805" s="104" t="s">
        <v>11975</v>
      </c>
      <c r="C5805" s="105"/>
      <c r="D5805" s="105">
        <v>360</v>
      </c>
      <c r="E5805" s="106" t="str">
        <f t="shared" si="630"/>
        <v/>
      </c>
      <c r="F5805" s="107">
        <f t="shared" si="631"/>
        <v>84</v>
      </c>
      <c r="G5805" s="107">
        <f>COUNTIF(Data_Eksportir!$H$2:$H$3401,A5805)</f>
        <v>0</v>
      </c>
      <c r="H5805" s="104" t="str">
        <f t="shared" si="632"/>
        <v>Tanpa data berat</v>
      </c>
      <c r="I5805" s="104" t="str">
        <f t="shared" si="633"/>
        <v>Di bawah ambang nilai</v>
      </c>
      <c r="J5805" s="106">
        <f t="shared" si="634"/>
        <v>360.00580500000001</v>
      </c>
      <c r="K5805" s="105">
        <f t="shared" si="635"/>
        <v>0</v>
      </c>
      <c r="L5805" s="106">
        <f t="shared" si="636"/>
        <v>0</v>
      </c>
    </row>
    <row r="5806" spans="1:12" x14ac:dyDescent="0.3">
      <c r="A5806" s="104" t="s">
        <v>11976</v>
      </c>
      <c r="B5806" s="104" t="s">
        <v>11977</v>
      </c>
      <c r="C5806" s="105">
        <v>33163</v>
      </c>
      <c r="D5806" s="105">
        <v>70422</v>
      </c>
      <c r="E5806" s="106">
        <f t="shared" si="630"/>
        <v>2.1235111419352894</v>
      </c>
      <c r="F5806" s="107">
        <f t="shared" si="631"/>
        <v>84</v>
      </c>
      <c r="G5806" s="107">
        <f>COUNTIF(Data_Eksportir!$H$2:$H$3401,A5806)</f>
        <v>0</v>
      </c>
      <c r="H5806" s="104" t="str">
        <f t="shared" si="632"/>
        <v>1 – 5</v>
      </c>
      <c r="I5806" s="104" t="str">
        <f t="shared" si="633"/>
        <v>Di bawah ambang nilai</v>
      </c>
      <c r="J5806" s="106">
        <f t="shared" si="634"/>
        <v>70422.005806000001</v>
      </c>
      <c r="K5806" s="105">
        <f t="shared" si="635"/>
        <v>0</v>
      </c>
      <c r="L5806" s="106">
        <f t="shared" si="636"/>
        <v>0</v>
      </c>
    </row>
    <row r="5807" spans="1:12" x14ac:dyDescent="0.3">
      <c r="A5807" s="104" t="s">
        <v>11978</v>
      </c>
      <c r="B5807" s="104" t="s">
        <v>11979</v>
      </c>
      <c r="C5807" s="105">
        <v>239891</v>
      </c>
      <c r="D5807" s="105">
        <v>2309640</v>
      </c>
      <c r="E5807" s="106">
        <f t="shared" si="630"/>
        <v>9.6278726588325529</v>
      </c>
      <c r="F5807" s="107">
        <f t="shared" si="631"/>
        <v>84</v>
      </c>
      <c r="G5807" s="107">
        <f>COUNTIF(Data_Eksportir!$H$2:$H$3401,A5807)</f>
        <v>0</v>
      </c>
      <c r="H5807" s="104" t="str">
        <f t="shared" si="632"/>
        <v>5 – 20</v>
      </c>
      <c r="I5807" s="104" t="str">
        <f t="shared" si="633"/>
        <v>Di bawah ambang nilai</v>
      </c>
      <c r="J5807" s="106">
        <f t="shared" si="634"/>
        <v>2309640.0058070002</v>
      </c>
      <c r="K5807" s="105">
        <f t="shared" si="635"/>
        <v>0</v>
      </c>
      <c r="L5807" s="106">
        <f t="shared" si="636"/>
        <v>0</v>
      </c>
    </row>
    <row r="5808" spans="1:12" x14ac:dyDescent="0.3">
      <c r="A5808" s="104" t="s">
        <v>11980</v>
      </c>
      <c r="B5808" s="104" t="s">
        <v>11981</v>
      </c>
      <c r="C5808" s="105">
        <v>19990</v>
      </c>
      <c r="D5808" s="105">
        <v>36411</v>
      </c>
      <c r="E5808" s="106">
        <f t="shared" si="630"/>
        <v>1.8214607303651826</v>
      </c>
      <c r="F5808" s="107">
        <f t="shared" si="631"/>
        <v>84</v>
      </c>
      <c r="G5808" s="107">
        <f>COUNTIF(Data_Eksportir!$H$2:$H$3401,A5808)</f>
        <v>0</v>
      </c>
      <c r="H5808" s="104" t="str">
        <f t="shared" si="632"/>
        <v>1 – 5</v>
      </c>
      <c r="I5808" s="104" t="str">
        <f t="shared" si="633"/>
        <v>Di bawah ambang nilai</v>
      </c>
      <c r="J5808" s="106">
        <f t="shared" si="634"/>
        <v>36411.005808000002</v>
      </c>
      <c r="K5808" s="105">
        <f t="shared" si="635"/>
        <v>0</v>
      </c>
      <c r="L5808" s="106">
        <f t="shared" si="636"/>
        <v>0</v>
      </c>
    </row>
    <row r="5809" spans="1:12" x14ac:dyDescent="0.3">
      <c r="A5809" s="104" t="s">
        <v>11982</v>
      </c>
      <c r="B5809" s="104" t="s">
        <v>11983</v>
      </c>
      <c r="C5809" s="105">
        <v>114591</v>
      </c>
      <c r="D5809" s="105">
        <v>424038</v>
      </c>
      <c r="E5809" s="106">
        <f t="shared" si="630"/>
        <v>3.7004476791371048</v>
      </c>
      <c r="F5809" s="107">
        <f t="shared" si="631"/>
        <v>84</v>
      </c>
      <c r="G5809" s="107">
        <f>COUNTIF(Data_Eksportir!$H$2:$H$3401,A5809)</f>
        <v>0</v>
      </c>
      <c r="H5809" s="104" t="str">
        <f t="shared" si="632"/>
        <v>1 – 5</v>
      </c>
      <c r="I5809" s="104" t="str">
        <f t="shared" si="633"/>
        <v>Di bawah ambang nilai</v>
      </c>
      <c r="J5809" s="106">
        <f t="shared" si="634"/>
        <v>424038.00580899999</v>
      </c>
      <c r="K5809" s="105">
        <f t="shared" si="635"/>
        <v>0</v>
      </c>
      <c r="L5809" s="106">
        <f t="shared" si="636"/>
        <v>0</v>
      </c>
    </row>
    <row r="5810" spans="1:12" x14ac:dyDescent="0.3">
      <c r="A5810" s="104" t="s">
        <v>11984</v>
      </c>
      <c r="B5810" s="104" t="s">
        <v>11985</v>
      </c>
      <c r="C5810" s="105">
        <v>426815</v>
      </c>
      <c r="D5810" s="105">
        <v>9028506</v>
      </c>
      <c r="E5810" s="106">
        <f t="shared" si="630"/>
        <v>21.153206892916135</v>
      </c>
      <c r="F5810" s="107">
        <f t="shared" si="631"/>
        <v>84</v>
      </c>
      <c r="G5810" s="107">
        <f>COUNTIF(Data_Eksportir!$H$2:$H$3401,A5810)</f>
        <v>0</v>
      </c>
      <c r="H5810" s="104" t="str">
        <f t="shared" si="632"/>
        <v>20 – 100</v>
      </c>
      <c r="I5810" s="104" t="str">
        <f t="shared" si="633"/>
        <v>Di bawah ambang nilai</v>
      </c>
      <c r="J5810" s="106">
        <f t="shared" si="634"/>
        <v>9028506.00581</v>
      </c>
      <c r="K5810" s="105">
        <f t="shared" si="635"/>
        <v>0</v>
      </c>
      <c r="L5810" s="106">
        <f t="shared" si="636"/>
        <v>0</v>
      </c>
    </row>
    <row r="5811" spans="1:12" x14ac:dyDescent="0.3">
      <c r="A5811" s="104" t="s">
        <v>11986</v>
      </c>
      <c r="B5811" s="104" t="s">
        <v>11987</v>
      </c>
      <c r="C5811" s="105">
        <v>3600</v>
      </c>
      <c r="D5811" s="105">
        <v>3100</v>
      </c>
      <c r="E5811" s="106">
        <f t="shared" si="630"/>
        <v>0.86111111111111116</v>
      </c>
      <c r="F5811" s="107">
        <f t="shared" si="631"/>
        <v>84</v>
      </c>
      <c r="G5811" s="107">
        <f>COUNTIF(Data_Eksportir!$H$2:$H$3401,A5811)</f>
        <v>0</v>
      </c>
      <c r="H5811" s="104" t="str">
        <f t="shared" si="632"/>
        <v>Di bawah 1</v>
      </c>
      <c r="I5811" s="104" t="str">
        <f t="shared" si="633"/>
        <v>Di bawah ambang nilai</v>
      </c>
      <c r="J5811" s="106">
        <f t="shared" si="634"/>
        <v>3100.005811</v>
      </c>
      <c r="K5811" s="105">
        <f t="shared" si="635"/>
        <v>0</v>
      </c>
      <c r="L5811" s="106">
        <f t="shared" si="636"/>
        <v>0</v>
      </c>
    </row>
    <row r="5812" spans="1:12" x14ac:dyDescent="0.3">
      <c r="A5812" s="104" t="s">
        <v>11988</v>
      </c>
      <c r="B5812" s="104" t="s">
        <v>11989</v>
      </c>
      <c r="C5812" s="105">
        <v>245198</v>
      </c>
      <c r="D5812" s="105">
        <v>1312753</v>
      </c>
      <c r="E5812" s="106">
        <f t="shared" si="630"/>
        <v>5.3538487263354515</v>
      </c>
      <c r="F5812" s="107">
        <f t="shared" si="631"/>
        <v>84</v>
      </c>
      <c r="G5812" s="107">
        <f>COUNTIF(Data_Eksportir!$H$2:$H$3401,A5812)</f>
        <v>0</v>
      </c>
      <c r="H5812" s="104" t="str">
        <f t="shared" si="632"/>
        <v>5 – 20</v>
      </c>
      <c r="I5812" s="104" t="str">
        <f t="shared" si="633"/>
        <v>Di bawah ambang nilai</v>
      </c>
      <c r="J5812" s="106">
        <f t="shared" si="634"/>
        <v>1312753.005812</v>
      </c>
      <c r="K5812" s="105">
        <f t="shared" si="635"/>
        <v>0</v>
      </c>
      <c r="L5812" s="106">
        <f t="shared" si="636"/>
        <v>0</v>
      </c>
    </row>
    <row r="5813" spans="1:12" x14ac:dyDescent="0.3">
      <c r="A5813" s="104" t="s">
        <v>11990</v>
      </c>
      <c r="B5813" s="104" t="s">
        <v>11991</v>
      </c>
      <c r="C5813" s="105">
        <v>6930</v>
      </c>
      <c r="D5813" s="105">
        <v>11824</v>
      </c>
      <c r="E5813" s="106">
        <f t="shared" si="630"/>
        <v>1.7062049062049063</v>
      </c>
      <c r="F5813" s="107">
        <f t="shared" si="631"/>
        <v>84</v>
      </c>
      <c r="G5813" s="107">
        <f>COUNTIF(Data_Eksportir!$H$2:$H$3401,A5813)</f>
        <v>0</v>
      </c>
      <c r="H5813" s="104" t="str">
        <f t="shared" si="632"/>
        <v>1 – 5</v>
      </c>
      <c r="I5813" s="104" t="str">
        <f t="shared" si="633"/>
        <v>Di bawah ambang nilai</v>
      </c>
      <c r="J5813" s="106">
        <f t="shared" si="634"/>
        <v>11824.005813</v>
      </c>
      <c r="K5813" s="105">
        <f t="shared" si="635"/>
        <v>0</v>
      </c>
      <c r="L5813" s="106">
        <f t="shared" si="636"/>
        <v>0</v>
      </c>
    </row>
    <row r="5814" spans="1:12" x14ac:dyDescent="0.3">
      <c r="A5814" s="104" t="s">
        <v>11992</v>
      </c>
      <c r="B5814" s="104" t="s">
        <v>11993</v>
      </c>
      <c r="C5814" s="105">
        <v>64667</v>
      </c>
      <c r="D5814" s="105">
        <v>2025647</v>
      </c>
      <c r="E5814" s="106">
        <f t="shared" si="630"/>
        <v>31.324276678986191</v>
      </c>
      <c r="F5814" s="107">
        <f t="shared" si="631"/>
        <v>84</v>
      </c>
      <c r="G5814" s="107">
        <f>COUNTIF(Data_Eksportir!$H$2:$H$3401,A5814)</f>
        <v>0</v>
      </c>
      <c r="H5814" s="104" t="str">
        <f t="shared" si="632"/>
        <v>20 – 100</v>
      </c>
      <c r="I5814" s="104" t="str">
        <f t="shared" si="633"/>
        <v>Di bawah ambang nilai</v>
      </c>
      <c r="J5814" s="106">
        <f t="shared" si="634"/>
        <v>2025647.005814</v>
      </c>
      <c r="K5814" s="105">
        <f t="shared" si="635"/>
        <v>0</v>
      </c>
      <c r="L5814" s="106">
        <f t="shared" si="636"/>
        <v>0</v>
      </c>
    </row>
    <row r="5815" spans="1:12" x14ac:dyDescent="0.3">
      <c r="A5815" s="104" t="s">
        <v>11994</v>
      </c>
      <c r="B5815" s="104" t="s">
        <v>11995</v>
      </c>
      <c r="C5815" s="105">
        <v>46190</v>
      </c>
      <c r="D5815" s="105">
        <v>23198</v>
      </c>
      <c r="E5815" s="106">
        <f t="shared" si="630"/>
        <v>0.50222991989608146</v>
      </c>
      <c r="F5815" s="107">
        <f t="shared" si="631"/>
        <v>84</v>
      </c>
      <c r="G5815" s="107">
        <f>COUNTIF(Data_Eksportir!$H$2:$H$3401,A5815)</f>
        <v>0</v>
      </c>
      <c r="H5815" s="104" t="str">
        <f t="shared" si="632"/>
        <v>Di bawah 1</v>
      </c>
      <c r="I5815" s="104" t="str">
        <f t="shared" si="633"/>
        <v>Di bawah ambang nilai</v>
      </c>
      <c r="J5815" s="106">
        <f t="shared" si="634"/>
        <v>23198.005815</v>
      </c>
      <c r="K5815" s="105">
        <f t="shared" si="635"/>
        <v>0</v>
      </c>
      <c r="L5815" s="106">
        <f t="shared" si="636"/>
        <v>0</v>
      </c>
    </row>
    <row r="5816" spans="1:12" x14ac:dyDescent="0.3">
      <c r="A5816" s="104" t="s">
        <v>11996</v>
      </c>
      <c r="B5816" s="104" t="s">
        <v>11997</v>
      </c>
      <c r="C5816" s="105">
        <v>1642454</v>
      </c>
      <c r="D5816" s="105">
        <v>1889116</v>
      </c>
      <c r="E5816" s="106">
        <f t="shared" si="630"/>
        <v>1.1501789395623865</v>
      </c>
      <c r="F5816" s="107">
        <f t="shared" si="631"/>
        <v>84</v>
      </c>
      <c r="G5816" s="107">
        <f>COUNTIF(Data_Eksportir!$H$2:$H$3401,A5816)</f>
        <v>0</v>
      </c>
      <c r="H5816" s="104" t="str">
        <f t="shared" si="632"/>
        <v>1 – 5</v>
      </c>
      <c r="I5816" s="104" t="str">
        <f t="shared" si="633"/>
        <v>Di bawah ambang nilai</v>
      </c>
      <c r="J5816" s="106">
        <f t="shared" si="634"/>
        <v>1889116.005816</v>
      </c>
      <c r="K5816" s="105">
        <f t="shared" si="635"/>
        <v>0</v>
      </c>
      <c r="L5816" s="106">
        <f t="shared" si="636"/>
        <v>0</v>
      </c>
    </row>
    <row r="5817" spans="1:12" x14ac:dyDescent="0.3">
      <c r="A5817" s="104" t="s">
        <v>11998</v>
      </c>
      <c r="B5817" s="104" t="s">
        <v>11999</v>
      </c>
      <c r="C5817" s="105">
        <v>43759</v>
      </c>
      <c r="D5817" s="105">
        <v>197927</v>
      </c>
      <c r="E5817" s="106">
        <f t="shared" si="630"/>
        <v>4.5231152448639138</v>
      </c>
      <c r="F5817" s="107">
        <f t="shared" si="631"/>
        <v>84</v>
      </c>
      <c r="G5817" s="107">
        <f>COUNTIF(Data_Eksportir!$H$2:$H$3401,A5817)</f>
        <v>0</v>
      </c>
      <c r="H5817" s="104" t="str">
        <f t="shared" si="632"/>
        <v>1 – 5</v>
      </c>
      <c r="I5817" s="104" t="str">
        <f t="shared" si="633"/>
        <v>Di bawah ambang nilai</v>
      </c>
      <c r="J5817" s="106">
        <f t="shared" si="634"/>
        <v>197927.005817</v>
      </c>
      <c r="K5817" s="105">
        <f t="shared" si="635"/>
        <v>0</v>
      </c>
      <c r="L5817" s="106">
        <f t="shared" si="636"/>
        <v>0</v>
      </c>
    </row>
    <row r="5818" spans="1:12" x14ac:dyDescent="0.3">
      <c r="A5818" s="104" t="s">
        <v>12000</v>
      </c>
      <c r="B5818" s="104" t="s">
        <v>12001</v>
      </c>
      <c r="C5818" s="105">
        <v>111493</v>
      </c>
      <c r="D5818" s="105">
        <v>245080</v>
      </c>
      <c r="E5818" s="106">
        <f t="shared" si="630"/>
        <v>2.198164907213906</v>
      </c>
      <c r="F5818" s="107">
        <f t="shared" si="631"/>
        <v>84</v>
      </c>
      <c r="G5818" s="107">
        <f>COUNTIF(Data_Eksportir!$H$2:$H$3401,A5818)</f>
        <v>0</v>
      </c>
      <c r="H5818" s="104" t="str">
        <f t="shared" si="632"/>
        <v>1 – 5</v>
      </c>
      <c r="I5818" s="104" t="str">
        <f t="shared" si="633"/>
        <v>Di bawah ambang nilai</v>
      </c>
      <c r="J5818" s="106">
        <f t="shared" si="634"/>
        <v>245080.00581800001</v>
      </c>
      <c r="K5818" s="105">
        <f t="shared" si="635"/>
        <v>0</v>
      </c>
      <c r="L5818" s="106">
        <f t="shared" si="636"/>
        <v>0</v>
      </c>
    </row>
    <row r="5819" spans="1:12" x14ac:dyDescent="0.3">
      <c r="A5819" s="104" t="s">
        <v>12002</v>
      </c>
      <c r="B5819" s="104" t="s">
        <v>12003</v>
      </c>
      <c r="C5819" s="105">
        <v>164206</v>
      </c>
      <c r="D5819" s="105">
        <v>368202</v>
      </c>
      <c r="E5819" s="106">
        <f t="shared" si="630"/>
        <v>2.2423175767024346</v>
      </c>
      <c r="F5819" s="107">
        <f t="shared" si="631"/>
        <v>84</v>
      </c>
      <c r="G5819" s="107">
        <f>COUNTIF(Data_Eksportir!$H$2:$H$3401,A5819)</f>
        <v>0</v>
      </c>
      <c r="H5819" s="104" t="str">
        <f t="shared" si="632"/>
        <v>1 – 5</v>
      </c>
      <c r="I5819" s="104" t="str">
        <f t="shared" si="633"/>
        <v>Di bawah ambang nilai</v>
      </c>
      <c r="J5819" s="106">
        <f t="shared" si="634"/>
        <v>368202.00581900001</v>
      </c>
      <c r="K5819" s="105">
        <f t="shared" si="635"/>
        <v>0</v>
      </c>
      <c r="L5819" s="106">
        <f t="shared" si="636"/>
        <v>0</v>
      </c>
    </row>
    <row r="5820" spans="1:12" x14ac:dyDescent="0.3">
      <c r="A5820" s="104" t="s">
        <v>12004</v>
      </c>
      <c r="B5820" s="104" t="s">
        <v>12005</v>
      </c>
      <c r="C5820" s="105">
        <v>569873</v>
      </c>
      <c r="D5820" s="105">
        <v>1621486</v>
      </c>
      <c r="E5820" s="106">
        <f t="shared" si="630"/>
        <v>2.8453462438122177</v>
      </c>
      <c r="F5820" s="107">
        <f t="shared" si="631"/>
        <v>84</v>
      </c>
      <c r="G5820" s="107">
        <f>COUNTIF(Data_Eksportir!$H$2:$H$3401,A5820)</f>
        <v>0</v>
      </c>
      <c r="H5820" s="104" t="str">
        <f t="shared" si="632"/>
        <v>1 – 5</v>
      </c>
      <c r="I5820" s="104" t="str">
        <f t="shared" si="633"/>
        <v>Di bawah ambang nilai</v>
      </c>
      <c r="J5820" s="106">
        <f t="shared" si="634"/>
        <v>1621486.0058200001</v>
      </c>
      <c r="K5820" s="105">
        <f t="shared" si="635"/>
        <v>0</v>
      </c>
      <c r="L5820" s="106">
        <f t="shared" si="636"/>
        <v>0</v>
      </c>
    </row>
    <row r="5821" spans="1:12" x14ac:dyDescent="0.3">
      <c r="A5821" s="104" t="s">
        <v>12006</v>
      </c>
      <c r="B5821" s="104" t="s">
        <v>12007</v>
      </c>
      <c r="C5821" s="105">
        <v>681335</v>
      </c>
      <c r="D5821" s="105">
        <v>1830958</v>
      </c>
      <c r="E5821" s="106">
        <f t="shared" si="630"/>
        <v>2.6873094733134213</v>
      </c>
      <c r="F5821" s="107">
        <f t="shared" si="631"/>
        <v>84</v>
      </c>
      <c r="G5821" s="107">
        <f>COUNTIF(Data_Eksportir!$H$2:$H$3401,A5821)</f>
        <v>1</v>
      </c>
      <c r="H5821" s="104" t="str">
        <f t="shared" si="632"/>
        <v>1 – 5</v>
      </c>
      <c r="I5821" s="104" t="str">
        <f t="shared" si="633"/>
        <v>Di bawah ambang nilai</v>
      </c>
      <c r="J5821" s="106">
        <f t="shared" si="634"/>
        <v>1830958.0058210001</v>
      </c>
      <c r="K5821" s="105">
        <f t="shared" si="635"/>
        <v>0</v>
      </c>
      <c r="L5821" s="106">
        <f t="shared" si="636"/>
        <v>0</v>
      </c>
    </row>
    <row r="5822" spans="1:12" x14ac:dyDescent="0.3">
      <c r="A5822" s="104" t="s">
        <v>12008</v>
      </c>
      <c r="B5822" s="104" t="s">
        <v>12009</v>
      </c>
      <c r="C5822" s="105">
        <v>1403</v>
      </c>
      <c r="D5822" s="105">
        <v>7376</v>
      </c>
      <c r="E5822" s="106">
        <f t="shared" si="630"/>
        <v>5.2573057733428366</v>
      </c>
      <c r="F5822" s="107">
        <f t="shared" si="631"/>
        <v>84</v>
      </c>
      <c r="G5822" s="107">
        <f>COUNTIF(Data_Eksportir!$H$2:$H$3401,A5822)</f>
        <v>0</v>
      </c>
      <c r="H5822" s="104" t="str">
        <f t="shared" si="632"/>
        <v>5 – 20</v>
      </c>
      <c r="I5822" s="104" t="str">
        <f t="shared" si="633"/>
        <v>Di bawah ambang nilai</v>
      </c>
      <c r="J5822" s="106">
        <f t="shared" si="634"/>
        <v>7376.0058220000001</v>
      </c>
      <c r="K5822" s="105">
        <f t="shared" si="635"/>
        <v>0</v>
      </c>
      <c r="L5822" s="106">
        <f t="shared" si="636"/>
        <v>0</v>
      </c>
    </row>
    <row r="5823" spans="1:12" x14ac:dyDescent="0.3">
      <c r="A5823" s="104" t="s">
        <v>12010</v>
      </c>
      <c r="B5823" s="104" t="s">
        <v>12011</v>
      </c>
      <c r="C5823" s="105">
        <v>629</v>
      </c>
      <c r="D5823" s="105">
        <v>15476</v>
      </c>
      <c r="E5823" s="106">
        <f t="shared" si="630"/>
        <v>24.604133545310017</v>
      </c>
      <c r="F5823" s="107">
        <f t="shared" si="631"/>
        <v>84</v>
      </c>
      <c r="G5823" s="107">
        <f>COUNTIF(Data_Eksportir!$H$2:$H$3401,A5823)</f>
        <v>0</v>
      </c>
      <c r="H5823" s="104" t="str">
        <f t="shared" si="632"/>
        <v>20 – 100</v>
      </c>
      <c r="I5823" s="104" t="str">
        <f t="shared" si="633"/>
        <v>Di bawah ambang nilai</v>
      </c>
      <c r="J5823" s="106">
        <f t="shared" si="634"/>
        <v>15476.005823</v>
      </c>
      <c r="K5823" s="105">
        <f t="shared" si="635"/>
        <v>0</v>
      </c>
      <c r="L5823" s="106">
        <f t="shared" si="636"/>
        <v>0</v>
      </c>
    </row>
    <row r="5824" spans="1:12" x14ac:dyDescent="0.3">
      <c r="A5824" s="104" t="s">
        <v>12012</v>
      </c>
      <c r="B5824" s="104" t="s">
        <v>12013</v>
      </c>
      <c r="C5824" s="105">
        <v>19163</v>
      </c>
      <c r="D5824" s="105">
        <v>63836</v>
      </c>
      <c r="E5824" s="106">
        <f t="shared" si="630"/>
        <v>3.331211188227313</v>
      </c>
      <c r="F5824" s="107">
        <f t="shared" si="631"/>
        <v>84</v>
      </c>
      <c r="G5824" s="107">
        <f>COUNTIF(Data_Eksportir!$H$2:$H$3401,A5824)</f>
        <v>0</v>
      </c>
      <c r="H5824" s="104" t="str">
        <f t="shared" si="632"/>
        <v>1 – 5</v>
      </c>
      <c r="I5824" s="104" t="str">
        <f t="shared" si="633"/>
        <v>Di bawah ambang nilai</v>
      </c>
      <c r="J5824" s="106">
        <f t="shared" si="634"/>
        <v>63836.005824</v>
      </c>
      <c r="K5824" s="105">
        <f t="shared" si="635"/>
        <v>0</v>
      </c>
      <c r="L5824" s="106">
        <f t="shared" si="636"/>
        <v>0</v>
      </c>
    </row>
    <row r="5825" spans="1:12" x14ac:dyDescent="0.3">
      <c r="A5825" s="104" t="s">
        <v>12014</v>
      </c>
      <c r="B5825" s="104" t="s">
        <v>12015</v>
      </c>
      <c r="C5825" s="105">
        <v>34163</v>
      </c>
      <c r="D5825" s="105">
        <v>87370</v>
      </c>
      <c r="E5825" s="106">
        <f t="shared" si="630"/>
        <v>2.5574451892398207</v>
      </c>
      <c r="F5825" s="107">
        <f t="shared" si="631"/>
        <v>84</v>
      </c>
      <c r="G5825" s="107">
        <f>COUNTIF(Data_Eksportir!$H$2:$H$3401,A5825)</f>
        <v>0</v>
      </c>
      <c r="H5825" s="104" t="str">
        <f t="shared" si="632"/>
        <v>1 – 5</v>
      </c>
      <c r="I5825" s="104" t="str">
        <f t="shared" si="633"/>
        <v>Di bawah ambang nilai</v>
      </c>
      <c r="J5825" s="106">
        <f t="shared" si="634"/>
        <v>87370.005825</v>
      </c>
      <c r="K5825" s="105">
        <f t="shared" si="635"/>
        <v>0</v>
      </c>
      <c r="L5825" s="106">
        <f t="shared" si="636"/>
        <v>0</v>
      </c>
    </row>
    <row r="5826" spans="1:12" x14ac:dyDescent="0.3">
      <c r="A5826" s="104" t="s">
        <v>12016</v>
      </c>
      <c r="B5826" s="104" t="s">
        <v>12017</v>
      </c>
      <c r="C5826" s="105">
        <v>13692</v>
      </c>
      <c r="D5826" s="105">
        <v>203246</v>
      </c>
      <c r="E5826" s="106">
        <f t="shared" ref="E5826:E5889" si="637">IF(AND(ISNUMBER(C5826),C5826&gt;0),D5826/C5826,"")</f>
        <v>14.84414256500146</v>
      </c>
      <c r="F5826" s="107">
        <f t="shared" ref="F5826:F5889" si="638">VALUE(LEFT(A5826,2))</f>
        <v>84</v>
      </c>
      <c r="G5826" s="107">
        <f>COUNTIF(Data_Eksportir!$H$2:$H$3401,A5826)</f>
        <v>0</v>
      </c>
      <c r="H5826" s="104" t="str">
        <f t="shared" ref="H5826:H5889" si="639">IF(E5826="","Tanpa data berat",IF(E5826&lt;1,"Di bawah 1",IF(E5826&lt;5,"1 – 5",IF(E5826&lt;20,"5 – 20",IF(E5826&lt;100,"20 – 100","100 ke atas")))))</f>
        <v>5 – 20</v>
      </c>
      <c r="I5826" s="104" t="str">
        <f t="shared" ref="I5826:I5889" si="640">IF(D5826&lt;p_nilai_besar,"Di bawah ambang nilai",IF(G5826=0,"Belum terwakili",IF(G5826&lt;=p_listing_rendah,"Keterwakilan rendah","Terwakili")))</f>
        <v>Di bawah ambang nilai</v>
      </c>
      <c r="J5826" s="106">
        <f t="shared" ref="J5826:J5889" si="641">D5826+ROW()/10^6</f>
        <v>203246.00582600001</v>
      </c>
      <c r="K5826" s="105">
        <f t="shared" ref="K5826:K5889" si="642">IF(D5826&gt;=p_nilai_besar,D5826/(1+G5826),0)</f>
        <v>0</v>
      </c>
      <c r="L5826" s="106">
        <f t="shared" ref="L5826:L5889" si="643">IF(K5826&gt;0,K5826+ROW()/10^6,0)</f>
        <v>0</v>
      </c>
    </row>
    <row r="5827" spans="1:12" x14ac:dyDescent="0.3">
      <c r="A5827" s="104" t="s">
        <v>12018</v>
      </c>
      <c r="B5827" s="104" t="s">
        <v>12019</v>
      </c>
      <c r="C5827" s="105">
        <v>156446</v>
      </c>
      <c r="D5827" s="105">
        <v>1284686</v>
      </c>
      <c r="E5827" s="106">
        <f t="shared" si="637"/>
        <v>8.211689656494892</v>
      </c>
      <c r="F5827" s="107">
        <f t="shared" si="638"/>
        <v>84</v>
      </c>
      <c r="G5827" s="107">
        <f>COUNTIF(Data_Eksportir!$H$2:$H$3401,A5827)</f>
        <v>0</v>
      </c>
      <c r="H5827" s="104" t="str">
        <f t="shared" si="639"/>
        <v>5 – 20</v>
      </c>
      <c r="I5827" s="104" t="str">
        <f t="shared" si="640"/>
        <v>Di bawah ambang nilai</v>
      </c>
      <c r="J5827" s="106">
        <f t="shared" si="641"/>
        <v>1284686.0058269999</v>
      </c>
      <c r="K5827" s="105">
        <f t="shared" si="642"/>
        <v>0</v>
      </c>
      <c r="L5827" s="106">
        <f t="shared" si="643"/>
        <v>0</v>
      </c>
    </row>
    <row r="5828" spans="1:12" x14ac:dyDescent="0.3">
      <c r="A5828" s="104" t="s">
        <v>12020</v>
      </c>
      <c r="B5828" s="104" t="s">
        <v>12021</v>
      </c>
      <c r="C5828" s="105">
        <v>175</v>
      </c>
      <c r="D5828" s="105">
        <v>645</v>
      </c>
      <c r="E5828" s="106">
        <f t="shared" si="637"/>
        <v>3.6857142857142855</v>
      </c>
      <c r="F5828" s="107">
        <f t="shared" si="638"/>
        <v>84</v>
      </c>
      <c r="G5828" s="107">
        <f>COUNTIF(Data_Eksportir!$H$2:$H$3401,A5828)</f>
        <v>0</v>
      </c>
      <c r="H5828" s="104" t="str">
        <f t="shared" si="639"/>
        <v>1 – 5</v>
      </c>
      <c r="I5828" s="104" t="str">
        <f t="shared" si="640"/>
        <v>Di bawah ambang nilai</v>
      </c>
      <c r="J5828" s="106">
        <f t="shared" si="641"/>
        <v>645.00582799999995</v>
      </c>
      <c r="K5828" s="105">
        <f t="shared" si="642"/>
        <v>0</v>
      </c>
      <c r="L5828" s="106">
        <f t="shared" si="643"/>
        <v>0</v>
      </c>
    </row>
    <row r="5829" spans="1:12" x14ac:dyDescent="0.3">
      <c r="A5829" s="104" t="s">
        <v>12022</v>
      </c>
      <c r="B5829" s="104" t="s">
        <v>12023</v>
      </c>
      <c r="C5829" s="105">
        <v>7503</v>
      </c>
      <c r="D5829" s="105">
        <v>183347</v>
      </c>
      <c r="E5829" s="106">
        <f t="shared" si="637"/>
        <v>24.436492069838732</v>
      </c>
      <c r="F5829" s="107">
        <f t="shared" si="638"/>
        <v>84</v>
      </c>
      <c r="G5829" s="107">
        <f>COUNTIF(Data_Eksportir!$H$2:$H$3401,A5829)</f>
        <v>0</v>
      </c>
      <c r="H5829" s="104" t="str">
        <f t="shared" si="639"/>
        <v>20 – 100</v>
      </c>
      <c r="I5829" s="104" t="str">
        <f t="shared" si="640"/>
        <v>Di bawah ambang nilai</v>
      </c>
      <c r="J5829" s="106">
        <f t="shared" si="641"/>
        <v>183347.005829</v>
      </c>
      <c r="K5829" s="105">
        <f t="shared" si="642"/>
        <v>0</v>
      </c>
      <c r="L5829" s="106">
        <f t="shared" si="643"/>
        <v>0</v>
      </c>
    </row>
    <row r="5830" spans="1:12" x14ac:dyDescent="0.3">
      <c r="A5830" s="104" t="s">
        <v>12024</v>
      </c>
      <c r="B5830" s="104" t="s">
        <v>12025</v>
      </c>
      <c r="C5830" s="105">
        <v>349</v>
      </c>
      <c r="D5830" s="105">
        <v>5241</v>
      </c>
      <c r="E5830" s="106">
        <f t="shared" si="637"/>
        <v>15.017191977077363</v>
      </c>
      <c r="F5830" s="107">
        <f t="shared" si="638"/>
        <v>84</v>
      </c>
      <c r="G5830" s="107">
        <f>COUNTIF(Data_Eksportir!$H$2:$H$3401,A5830)</f>
        <v>0</v>
      </c>
      <c r="H5830" s="104" t="str">
        <f t="shared" si="639"/>
        <v>5 – 20</v>
      </c>
      <c r="I5830" s="104" t="str">
        <f t="shared" si="640"/>
        <v>Di bawah ambang nilai</v>
      </c>
      <c r="J5830" s="106">
        <f t="shared" si="641"/>
        <v>5241.0058300000001</v>
      </c>
      <c r="K5830" s="105">
        <f t="shared" si="642"/>
        <v>0</v>
      </c>
      <c r="L5830" s="106">
        <f t="shared" si="643"/>
        <v>0</v>
      </c>
    </row>
    <row r="5831" spans="1:12" x14ac:dyDescent="0.3">
      <c r="A5831" s="104" t="s">
        <v>12026</v>
      </c>
      <c r="B5831" s="104" t="s">
        <v>12027</v>
      </c>
      <c r="C5831" s="105">
        <v>41219</v>
      </c>
      <c r="D5831" s="105">
        <v>1810178</v>
      </c>
      <c r="E5831" s="106">
        <f t="shared" si="637"/>
        <v>43.916106649845943</v>
      </c>
      <c r="F5831" s="107">
        <f t="shared" si="638"/>
        <v>84</v>
      </c>
      <c r="G5831" s="107">
        <f>COUNTIF(Data_Eksportir!$H$2:$H$3401,A5831)</f>
        <v>0</v>
      </c>
      <c r="H5831" s="104" t="str">
        <f t="shared" si="639"/>
        <v>20 – 100</v>
      </c>
      <c r="I5831" s="104" t="str">
        <f t="shared" si="640"/>
        <v>Di bawah ambang nilai</v>
      </c>
      <c r="J5831" s="106">
        <f t="shared" si="641"/>
        <v>1810178.0058309999</v>
      </c>
      <c r="K5831" s="105">
        <f t="shared" si="642"/>
        <v>0</v>
      </c>
      <c r="L5831" s="106">
        <f t="shared" si="643"/>
        <v>0</v>
      </c>
    </row>
    <row r="5832" spans="1:12" x14ac:dyDescent="0.3">
      <c r="A5832" s="104" t="s">
        <v>12028</v>
      </c>
      <c r="B5832" s="104" t="s">
        <v>12029</v>
      </c>
      <c r="C5832" s="105">
        <v>190</v>
      </c>
      <c r="D5832" s="105">
        <v>388</v>
      </c>
      <c r="E5832" s="106">
        <f t="shared" si="637"/>
        <v>2.0421052631578949</v>
      </c>
      <c r="F5832" s="107">
        <f t="shared" si="638"/>
        <v>84</v>
      </c>
      <c r="G5832" s="107">
        <f>COUNTIF(Data_Eksportir!$H$2:$H$3401,A5832)</f>
        <v>0</v>
      </c>
      <c r="H5832" s="104" t="str">
        <f t="shared" si="639"/>
        <v>1 – 5</v>
      </c>
      <c r="I5832" s="104" t="str">
        <f t="shared" si="640"/>
        <v>Di bawah ambang nilai</v>
      </c>
      <c r="J5832" s="106">
        <f t="shared" si="641"/>
        <v>388.005832</v>
      </c>
      <c r="K5832" s="105">
        <f t="shared" si="642"/>
        <v>0</v>
      </c>
      <c r="L5832" s="106">
        <f t="shared" si="643"/>
        <v>0</v>
      </c>
    </row>
    <row r="5833" spans="1:12" x14ac:dyDescent="0.3">
      <c r="A5833" s="104" t="s">
        <v>12030</v>
      </c>
      <c r="B5833" s="104" t="s">
        <v>12031</v>
      </c>
      <c r="C5833" s="105">
        <v>4726</v>
      </c>
      <c r="D5833" s="105">
        <v>598654</v>
      </c>
      <c r="E5833" s="106">
        <f t="shared" si="637"/>
        <v>126.67245027507406</v>
      </c>
      <c r="F5833" s="107">
        <f t="shared" si="638"/>
        <v>84</v>
      </c>
      <c r="G5833" s="107">
        <f>COUNTIF(Data_Eksportir!$H$2:$H$3401,A5833)</f>
        <v>0</v>
      </c>
      <c r="H5833" s="104" t="str">
        <f t="shared" si="639"/>
        <v>100 ke atas</v>
      </c>
      <c r="I5833" s="104" t="str">
        <f t="shared" si="640"/>
        <v>Di bawah ambang nilai</v>
      </c>
      <c r="J5833" s="106">
        <f t="shared" si="641"/>
        <v>598654.00583299994</v>
      </c>
      <c r="K5833" s="105">
        <f t="shared" si="642"/>
        <v>0</v>
      </c>
      <c r="L5833" s="106">
        <f t="shared" si="643"/>
        <v>0</v>
      </c>
    </row>
    <row r="5834" spans="1:12" x14ac:dyDescent="0.3">
      <c r="A5834" s="104" t="s">
        <v>12032</v>
      </c>
      <c r="B5834" s="104" t="s">
        <v>12033</v>
      </c>
      <c r="C5834" s="105">
        <v>365603</v>
      </c>
      <c r="D5834" s="105">
        <v>3683628</v>
      </c>
      <c r="E5834" s="106">
        <f t="shared" si="637"/>
        <v>10.075486251480431</v>
      </c>
      <c r="F5834" s="107">
        <f t="shared" si="638"/>
        <v>84</v>
      </c>
      <c r="G5834" s="107">
        <f>COUNTIF(Data_Eksportir!$H$2:$H$3401,A5834)</f>
        <v>0</v>
      </c>
      <c r="H5834" s="104" t="str">
        <f t="shared" si="639"/>
        <v>5 – 20</v>
      </c>
      <c r="I5834" s="104" t="str">
        <f t="shared" si="640"/>
        <v>Di bawah ambang nilai</v>
      </c>
      <c r="J5834" s="106">
        <f t="shared" si="641"/>
        <v>3683628.0058340002</v>
      </c>
      <c r="K5834" s="105">
        <f t="shared" si="642"/>
        <v>0</v>
      </c>
      <c r="L5834" s="106">
        <f t="shared" si="643"/>
        <v>0</v>
      </c>
    </row>
    <row r="5835" spans="1:12" x14ac:dyDescent="0.3">
      <c r="A5835" s="104" t="s">
        <v>12034</v>
      </c>
      <c r="B5835" s="104" t="s">
        <v>12035</v>
      </c>
      <c r="C5835" s="105">
        <v>1457691</v>
      </c>
      <c r="D5835" s="105">
        <v>4891243</v>
      </c>
      <c r="E5835" s="106">
        <f t="shared" si="637"/>
        <v>3.3554731421131092</v>
      </c>
      <c r="F5835" s="107">
        <f t="shared" si="638"/>
        <v>84</v>
      </c>
      <c r="G5835" s="107">
        <f>COUNTIF(Data_Eksportir!$H$2:$H$3401,A5835)</f>
        <v>0</v>
      </c>
      <c r="H5835" s="104" t="str">
        <f t="shared" si="639"/>
        <v>1 – 5</v>
      </c>
      <c r="I5835" s="104" t="str">
        <f t="shared" si="640"/>
        <v>Di bawah ambang nilai</v>
      </c>
      <c r="J5835" s="106">
        <f t="shared" si="641"/>
        <v>4891243.0058350004</v>
      </c>
      <c r="K5835" s="105">
        <f t="shared" si="642"/>
        <v>0</v>
      </c>
      <c r="L5835" s="106">
        <f t="shared" si="643"/>
        <v>0</v>
      </c>
    </row>
    <row r="5836" spans="1:12" x14ac:dyDescent="0.3">
      <c r="A5836" s="104" t="s">
        <v>12036</v>
      </c>
      <c r="B5836" s="104" t="s">
        <v>12037</v>
      </c>
      <c r="C5836" s="105">
        <v>6252340</v>
      </c>
      <c r="D5836" s="105">
        <v>6935386</v>
      </c>
      <c r="E5836" s="106">
        <f t="shared" si="637"/>
        <v>1.1092464581260777</v>
      </c>
      <c r="F5836" s="107">
        <f t="shared" si="638"/>
        <v>84</v>
      </c>
      <c r="G5836" s="107">
        <f>COUNTIF(Data_Eksportir!$H$2:$H$3401,A5836)</f>
        <v>0</v>
      </c>
      <c r="H5836" s="104" t="str">
        <f t="shared" si="639"/>
        <v>1 – 5</v>
      </c>
      <c r="I5836" s="104" t="str">
        <f t="shared" si="640"/>
        <v>Di bawah ambang nilai</v>
      </c>
      <c r="J5836" s="106">
        <f t="shared" si="641"/>
        <v>6935386.0058359997</v>
      </c>
      <c r="K5836" s="105">
        <f t="shared" si="642"/>
        <v>0</v>
      </c>
      <c r="L5836" s="106">
        <f t="shared" si="643"/>
        <v>0</v>
      </c>
    </row>
    <row r="5837" spans="1:12" x14ac:dyDescent="0.3">
      <c r="A5837" s="104" t="s">
        <v>12038</v>
      </c>
      <c r="B5837" s="104" t="s">
        <v>12039</v>
      </c>
      <c r="C5837" s="105">
        <v>1036526</v>
      </c>
      <c r="D5837" s="105">
        <v>2149271</v>
      </c>
      <c r="E5837" s="106">
        <f t="shared" si="637"/>
        <v>2.0735331289326075</v>
      </c>
      <c r="F5837" s="107">
        <f t="shared" si="638"/>
        <v>84</v>
      </c>
      <c r="G5837" s="107">
        <f>COUNTIF(Data_Eksportir!$H$2:$H$3401,A5837)</f>
        <v>0</v>
      </c>
      <c r="H5837" s="104" t="str">
        <f t="shared" si="639"/>
        <v>1 – 5</v>
      </c>
      <c r="I5837" s="104" t="str">
        <f t="shared" si="640"/>
        <v>Di bawah ambang nilai</v>
      </c>
      <c r="J5837" s="106">
        <f t="shared" si="641"/>
        <v>2149271.005837</v>
      </c>
      <c r="K5837" s="105">
        <f t="shared" si="642"/>
        <v>0</v>
      </c>
      <c r="L5837" s="106">
        <f t="shared" si="643"/>
        <v>0</v>
      </c>
    </row>
    <row r="5838" spans="1:12" x14ac:dyDescent="0.3">
      <c r="A5838" s="104" t="s">
        <v>12040</v>
      </c>
      <c r="B5838" s="104" t="s">
        <v>12041</v>
      </c>
      <c r="C5838" s="105">
        <v>92155</v>
      </c>
      <c r="D5838" s="105">
        <v>71154</v>
      </c>
      <c r="E5838" s="106">
        <f t="shared" si="637"/>
        <v>0.77211220226791821</v>
      </c>
      <c r="F5838" s="107">
        <f t="shared" si="638"/>
        <v>84</v>
      </c>
      <c r="G5838" s="107">
        <f>COUNTIF(Data_Eksportir!$H$2:$H$3401,A5838)</f>
        <v>0</v>
      </c>
      <c r="H5838" s="104" t="str">
        <f t="shared" si="639"/>
        <v>Di bawah 1</v>
      </c>
      <c r="I5838" s="104" t="str">
        <f t="shared" si="640"/>
        <v>Di bawah ambang nilai</v>
      </c>
      <c r="J5838" s="106">
        <f t="shared" si="641"/>
        <v>71154.005837999997</v>
      </c>
      <c r="K5838" s="105">
        <f t="shared" si="642"/>
        <v>0</v>
      </c>
      <c r="L5838" s="106">
        <f t="shared" si="643"/>
        <v>0</v>
      </c>
    </row>
    <row r="5839" spans="1:12" x14ac:dyDescent="0.3">
      <c r="A5839" s="104" t="s">
        <v>12042</v>
      </c>
      <c r="B5839" s="104" t="s">
        <v>12043</v>
      </c>
      <c r="C5839" s="105">
        <v>595</v>
      </c>
      <c r="D5839" s="105">
        <v>905</v>
      </c>
      <c r="E5839" s="106">
        <f t="shared" si="637"/>
        <v>1.5210084033613445</v>
      </c>
      <c r="F5839" s="107">
        <f t="shared" si="638"/>
        <v>84</v>
      </c>
      <c r="G5839" s="107">
        <f>COUNTIF(Data_Eksportir!$H$2:$H$3401,A5839)</f>
        <v>0</v>
      </c>
      <c r="H5839" s="104" t="str">
        <f t="shared" si="639"/>
        <v>1 – 5</v>
      </c>
      <c r="I5839" s="104" t="str">
        <f t="shared" si="640"/>
        <v>Di bawah ambang nilai</v>
      </c>
      <c r="J5839" s="106">
        <f t="shared" si="641"/>
        <v>905.00583900000004</v>
      </c>
      <c r="K5839" s="105">
        <f t="shared" si="642"/>
        <v>0</v>
      </c>
      <c r="L5839" s="106">
        <f t="shared" si="643"/>
        <v>0</v>
      </c>
    </row>
    <row r="5840" spans="1:12" x14ac:dyDescent="0.3">
      <c r="A5840" s="104" t="s">
        <v>12044</v>
      </c>
      <c r="B5840" s="104" t="s">
        <v>12045</v>
      </c>
      <c r="C5840" s="105">
        <v>3435324</v>
      </c>
      <c r="D5840" s="105">
        <v>16576721</v>
      </c>
      <c r="E5840" s="106">
        <f t="shared" si="637"/>
        <v>4.8253733854506882</v>
      </c>
      <c r="F5840" s="107">
        <f t="shared" si="638"/>
        <v>84</v>
      </c>
      <c r="G5840" s="107">
        <f>COUNTIF(Data_Eksportir!$H$2:$H$3401,A5840)</f>
        <v>1</v>
      </c>
      <c r="H5840" s="104" t="str">
        <f t="shared" si="639"/>
        <v>1 – 5</v>
      </c>
      <c r="I5840" s="104" t="str">
        <f t="shared" si="640"/>
        <v>Keterwakilan rendah</v>
      </c>
      <c r="J5840" s="106">
        <f t="shared" si="641"/>
        <v>16576721.00584</v>
      </c>
      <c r="K5840" s="105">
        <f t="shared" si="642"/>
        <v>8288360.5</v>
      </c>
      <c r="L5840" s="106">
        <f t="shared" si="643"/>
        <v>8288360.5058399998</v>
      </c>
    </row>
    <row r="5841" spans="1:12" x14ac:dyDescent="0.3">
      <c r="A5841" s="104" t="s">
        <v>12046</v>
      </c>
      <c r="B5841" s="104" t="s">
        <v>12047</v>
      </c>
      <c r="C5841" s="105">
        <v>91970</v>
      </c>
      <c r="D5841" s="105">
        <v>389850</v>
      </c>
      <c r="E5841" s="106">
        <f t="shared" si="637"/>
        <v>4.2388822442100684</v>
      </c>
      <c r="F5841" s="107">
        <f t="shared" si="638"/>
        <v>84</v>
      </c>
      <c r="G5841" s="107">
        <f>COUNTIF(Data_Eksportir!$H$2:$H$3401,A5841)</f>
        <v>0</v>
      </c>
      <c r="H5841" s="104" t="str">
        <f t="shared" si="639"/>
        <v>1 – 5</v>
      </c>
      <c r="I5841" s="104" t="str">
        <f t="shared" si="640"/>
        <v>Di bawah ambang nilai</v>
      </c>
      <c r="J5841" s="106">
        <f t="shared" si="641"/>
        <v>389850.00584100001</v>
      </c>
      <c r="K5841" s="105">
        <f t="shared" si="642"/>
        <v>0</v>
      </c>
      <c r="L5841" s="106">
        <f t="shared" si="643"/>
        <v>0</v>
      </c>
    </row>
    <row r="5842" spans="1:12" x14ac:dyDescent="0.3">
      <c r="A5842" s="104" t="s">
        <v>12048</v>
      </c>
      <c r="B5842" s="104" t="s">
        <v>12049</v>
      </c>
      <c r="C5842" s="105">
        <v>1204556</v>
      </c>
      <c r="D5842" s="105">
        <v>1404810</v>
      </c>
      <c r="E5842" s="106">
        <f t="shared" si="637"/>
        <v>1.1662471483268524</v>
      </c>
      <c r="F5842" s="107">
        <f t="shared" si="638"/>
        <v>84</v>
      </c>
      <c r="G5842" s="107">
        <f>COUNTIF(Data_Eksportir!$H$2:$H$3401,A5842)</f>
        <v>0</v>
      </c>
      <c r="H5842" s="104" t="str">
        <f t="shared" si="639"/>
        <v>1 – 5</v>
      </c>
      <c r="I5842" s="104" t="str">
        <f t="shared" si="640"/>
        <v>Di bawah ambang nilai</v>
      </c>
      <c r="J5842" s="106">
        <f t="shared" si="641"/>
        <v>1404810.005842</v>
      </c>
      <c r="K5842" s="105">
        <f t="shared" si="642"/>
        <v>0</v>
      </c>
      <c r="L5842" s="106">
        <f t="shared" si="643"/>
        <v>0</v>
      </c>
    </row>
    <row r="5843" spans="1:12" x14ac:dyDescent="0.3">
      <c r="A5843" s="104" t="s">
        <v>12050</v>
      </c>
      <c r="B5843" s="104" t="s">
        <v>12051</v>
      </c>
      <c r="C5843" s="105">
        <v>465392</v>
      </c>
      <c r="D5843" s="105">
        <v>529714</v>
      </c>
      <c r="E5843" s="106">
        <f t="shared" si="637"/>
        <v>1.1382103688933201</v>
      </c>
      <c r="F5843" s="107">
        <f t="shared" si="638"/>
        <v>84</v>
      </c>
      <c r="G5843" s="107">
        <f>COUNTIF(Data_Eksportir!$H$2:$H$3401,A5843)</f>
        <v>0</v>
      </c>
      <c r="H5843" s="104" t="str">
        <f t="shared" si="639"/>
        <v>1 – 5</v>
      </c>
      <c r="I5843" s="104" t="str">
        <f t="shared" si="640"/>
        <v>Di bawah ambang nilai</v>
      </c>
      <c r="J5843" s="106">
        <f t="shared" si="641"/>
        <v>529714.00584300002</v>
      </c>
      <c r="K5843" s="105">
        <f t="shared" si="642"/>
        <v>0</v>
      </c>
      <c r="L5843" s="106">
        <f t="shared" si="643"/>
        <v>0</v>
      </c>
    </row>
    <row r="5844" spans="1:12" x14ac:dyDescent="0.3">
      <c r="A5844" s="104" t="s">
        <v>12052</v>
      </c>
      <c r="B5844" s="104" t="s">
        <v>12053</v>
      </c>
      <c r="C5844" s="105">
        <v>81216723</v>
      </c>
      <c r="D5844" s="105">
        <v>400794397</v>
      </c>
      <c r="E5844" s="106">
        <f t="shared" si="637"/>
        <v>4.9348752596186376</v>
      </c>
      <c r="F5844" s="107">
        <f t="shared" si="638"/>
        <v>84</v>
      </c>
      <c r="G5844" s="107">
        <f>COUNTIF(Data_Eksportir!$H$2:$H$3401,A5844)</f>
        <v>0</v>
      </c>
      <c r="H5844" s="104" t="str">
        <f t="shared" si="639"/>
        <v>1 – 5</v>
      </c>
      <c r="I5844" s="104" t="str">
        <f t="shared" si="640"/>
        <v>Belum terwakili</v>
      </c>
      <c r="J5844" s="106">
        <f t="shared" si="641"/>
        <v>400794397.005844</v>
      </c>
      <c r="K5844" s="105">
        <f t="shared" si="642"/>
        <v>400794397</v>
      </c>
      <c r="L5844" s="106">
        <f t="shared" si="643"/>
        <v>400794397.005844</v>
      </c>
    </row>
    <row r="5845" spans="1:12" x14ac:dyDescent="0.3">
      <c r="A5845" s="104" t="s">
        <v>12054</v>
      </c>
      <c r="B5845" s="104" t="s">
        <v>12055</v>
      </c>
      <c r="C5845" s="105">
        <v>15123561</v>
      </c>
      <c r="D5845" s="105">
        <v>16801808</v>
      </c>
      <c r="E5845" s="106">
        <f t="shared" si="637"/>
        <v>1.1109690369880481</v>
      </c>
      <c r="F5845" s="107">
        <f t="shared" si="638"/>
        <v>84</v>
      </c>
      <c r="G5845" s="107">
        <f>COUNTIF(Data_Eksportir!$H$2:$H$3401,A5845)</f>
        <v>0</v>
      </c>
      <c r="H5845" s="104" t="str">
        <f t="shared" si="639"/>
        <v>1 – 5</v>
      </c>
      <c r="I5845" s="104" t="str">
        <f t="shared" si="640"/>
        <v>Belum terwakili</v>
      </c>
      <c r="J5845" s="106">
        <f t="shared" si="641"/>
        <v>16801808.005844999</v>
      </c>
      <c r="K5845" s="105">
        <f t="shared" si="642"/>
        <v>16801808</v>
      </c>
      <c r="L5845" s="106">
        <f t="shared" si="643"/>
        <v>16801808.005844999</v>
      </c>
    </row>
    <row r="5846" spans="1:12" x14ac:dyDescent="0.3">
      <c r="A5846" s="104" t="s">
        <v>12056</v>
      </c>
      <c r="B5846" s="104" t="s">
        <v>12057</v>
      </c>
      <c r="C5846" s="105">
        <v>352269</v>
      </c>
      <c r="D5846" s="105">
        <v>4313679</v>
      </c>
      <c r="E5846" s="106">
        <f t="shared" si="637"/>
        <v>12.245411886938674</v>
      </c>
      <c r="F5846" s="107">
        <f t="shared" si="638"/>
        <v>84</v>
      </c>
      <c r="G5846" s="107">
        <f>COUNTIF(Data_Eksportir!$H$2:$H$3401,A5846)</f>
        <v>0</v>
      </c>
      <c r="H5846" s="104" t="str">
        <f t="shared" si="639"/>
        <v>5 – 20</v>
      </c>
      <c r="I5846" s="104" t="str">
        <f t="shared" si="640"/>
        <v>Di bawah ambang nilai</v>
      </c>
      <c r="J5846" s="106">
        <f t="shared" si="641"/>
        <v>4313679.0058460003</v>
      </c>
      <c r="K5846" s="105">
        <f t="shared" si="642"/>
        <v>0</v>
      </c>
      <c r="L5846" s="106">
        <f t="shared" si="643"/>
        <v>0</v>
      </c>
    </row>
    <row r="5847" spans="1:12" x14ac:dyDescent="0.3">
      <c r="A5847" s="104" t="s">
        <v>12058</v>
      </c>
      <c r="B5847" s="104" t="s">
        <v>12059</v>
      </c>
      <c r="C5847" s="105">
        <v>561</v>
      </c>
      <c r="D5847" s="105">
        <v>2135</v>
      </c>
      <c r="E5847" s="106">
        <f t="shared" si="637"/>
        <v>3.8057040998217468</v>
      </c>
      <c r="F5847" s="107">
        <f t="shared" si="638"/>
        <v>84</v>
      </c>
      <c r="G5847" s="107">
        <f>COUNTIF(Data_Eksportir!$H$2:$H$3401,A5847)</f>
        <v>0</v>
      </c>
      <c r="H5847" s="104" t="str">
        <f t="shared" si="639"/>
        <v>1 – 5</v>
      </c>
      <c r="I5847" s="104" t="str">
        <f t="shared" si="640"/>
        <v>Di bawah ambang nilai</v>
      </c>
      <c r="J5847" s="106">
        <f t="shared" si="641"/>
        <v>2135.0058469999999</v>
      </c>
      <c r="K5847" s="105">
        <f t="shared" si="642"/>
        <v>0</v>
      </c>
      <c r="L5847" s="106">
        <f t="shared" si="643"/>
        <v>0</v>
      </c>
    </row>
    <row r="5848" spans="1:12" x14ac:dyDescent="0.3">
      <c r="A5848" s="104" t="s">
        <v>12060</v>
      </c>
      <c r="B5848" s="104" t="s">
        <v>12061</v>
      </c>
      <c r="C5848" s="105">
        <v>407</v>
      </c>
      <c r="D5848" s="105">
        <v>881</v>
      </c>
      <c r="E5848" s="106">
        <f t="shared" si="637"/>
        <v>2.1646191646191646</v>
      </c>
      <c r="F5848" s="107">
        <f t="shared" si="638"/>
        <v>84</v>
      </c>
      <c r="G5848" s="107">
        <f>COUNTIF(Data_Eksportir!$H$2:$H$3401,A5848)</f>
        <v>0</v>
      </c>
      <c r="H5848" s="104" t="str">
        <f t="shared" si="639"/>
        <v>1 – 5</v>
      </c>
      <c r="I5848" s="104" t="str">
        <f t="shared" si="640"/>
        <v>Di bawah ambang nilai</v>
      </c>
      <c r="J5848" s="106">
        <f t="shared" si="641"/>
        <v>881.00584800000001</v>
      </c>
      <c r="K5848" s="105">
        <f t="shared" si="642"/>
        <v>0</v>
      </c>
      <c r="L5848" s="106">
        <f t="shared" si="643"/>
        <v>0</v>
      </c>
    </row>
    <row r="5849" spans="1:12" x14ac:dyDescent="0.3">
      <c r="A5849" s="104" t="s">
        <v>12062</v>
      </c>
      <c r="B5849" s="104" t="s">
        <v>12063</v>
      </c>
      <c r="C5849" s="105">
        <v>1032027</v>
      </c>
      <c r="D5849" s="105">
        <v>3727014</v>
      </c>
      <c r="E5849" s="106">
        <f t="shared" si="637"/>
        <v>3.6113531913409243</v>
      </c>
      <c r="F5849" s="107">
        <f t="shared" si="638"/>
        <v>84</v>
      </c>
      <c r="G5849" s="107">
        <f>COUNTIF(Data_Eksportir!$H$2:$H$3401,A5849)</f>
        <v>0</v>
      </c>
      <c r="H5849" s="104" t="str">
        <f t="shared" si="639"/>
        <v>1 – 5</v>
      </c>
      <c r="I5849" s="104" t="str">
        <f t="shared" si="640"/>
        <v>Di bawah ambang nilai</v>
      </c>
      <c r="J5849" s="106">
        <f t="shared" si="641"/>
        <v>3727014.0058490001</v>
      </c>
      <c r="K5849" s="105">
        <f t="shared" si="642"/>
        <v>0</v>
      </c>
      <c r="L5849" s="106">
        <f t="shared" si="643"/>
        <v>0</v>
      </c>
    </row>
    <row r="5850" spans="1:12" x14ac:dyDescent="0.3">
      <c r="A5850" s="104" t="s">
        <v>12064</v>
      </c>
      <c r="B5850" s="104" t="s">
        <v>12065</v>
      </c>
      <c r="C5850" s="105">
        <v>1923852</v>
      </c>
      <c r="D5850" s="105">
        <v>9845123</v>
      </c>
      <c r="E5850" s="106">
        <f t="shared" si="637"/>
        <v>5.1174014425226053</v>
      </c>
      <c r="F5850" s="107">
        <f t="shared" si="638"/>
        <v>84</v>
      </c>
      <c r="G5850" s="107">
        <f>COUNTIF(Data_Eksportir!$H$2:$H$3401,A5850)</f>
        <v>0</v>
      </c>
      <c r="H5850" s="104" t="str">
        <f t="shared" si="639"/>
        <v>5 – 20</v>
      </c>
      <c r="I5850" s="104" t="str">
        <f t="shared" si="640"/>
        <v>Di bawah ambang nilai</v>
      </c>
      <c r="J5850" s="106">
        <f t="shared" si="641"/>
        <v>9845123.0058500003</v>
      </c>
      <c r="K5850" s="105">
        <f t="shared" si="642"/>
        <v>0</v>
      </c>
      <c r="L5850" s="106">
        <f t="shared" si="643"/>
        <v>0</v>
      </c>
    </row>
    <row r="5851" spans="1:12" x14ac:dyDescent="0.3">
      <c r="A5851" s="104" t="s">
        <v>12066</v>
      </c>
      <c r="B5851" s="104" t="s">
        <v>12067</v>
      </c>
      <c r="C5851" s="105">
        <v>463250</v>
      </c>
      <c r="D5851" s="105">
        <v>1843379</v>
      </c>
      <c r="E5851" s="106">
        <f t="shared" si="637"/>
        <v>3.9792315164597949</v>
      </c>
      <c r="F5851" s="107">
        <f t="shared" si="638"/>
        <v>84</v>
      </c>
      <c r="G5851" s="107">
        <f>COUNTIF(Data_Eksportir!$H$2:$H$3401,A5851)</f>
        <v>0</v>
      </c>
      <c r="H5851" s="104" t="str">
        <f t="shared" si="639"/>
        <v>1 – 5</v>
      </c>
      <c r="I5851" s="104" t="str">
        <f t="shared" si="640"/>
        <v>Di bawah ambang nilai</v>
      </c>
      <c r="J5851" s="106">
        <f t="shared" si="641"/>
        <v>1843379.0058510001</v>
      </c>
      <c r="K5851" s="105">
        <f t="shared" si="642"/>
        <v>0</v>
      </c>
      <c r="L5851" s="106">
        <f t="shared" si="643"/>
        <v>0</v>
      </c>
    </row>
    <row r="5852" spans="1:12" x14ac:dyDescent="0.3">
      <c r="A5852" s="104" t="s">
        <v>12068</v>
      </c>
      <c r="B5852" s="104" t="s">
        <v>12069</v>
      </c>
      <c r="C5852" s="105">
        <v>60713</v>
      </c>
      <c r="D5852" s="105">
        <v>921615</v>
      </c>
      <c r="E5852" s="106">
        <f t="shared" si="637"/>
        <v>15.179862632385156</v>
      </c>
      <c r="F5852" s="107">
        <f t="shared" si="638"/>
        <v>84</v>
      </c>
      <c r="G5852" s="107">
        <f>COUNTIF(Data_Eksportir!$H$2:$H$3401,A5852)</f>
        <v>0</v>
      </c>
      <c r="H5852" s="104" t="str">
        <f t="shared" si="639"/>
        <v>5 – 20</v>
      </c>
      <c r="I5852" s="104" t="str">
        <f t="shared" si="640"/>
        <v>Di bawah ambang nilai</v>
      </c>
      <c r="J5852" s="106">
        <f t="shared" si="641"/>
        <v>921615.00585199997</v>
      </c>
      <c r="K5852" s="105">
        <f t="shared" si="642"/>
        <v>0</v>
      </c>
      <c r="L5852" s="106">
        <f t="shared" si="643"/>
        <v>0</v>
      </c>
    </row>
    <row r="5853" spans="1:12" x14ac:dyDescent="0.3">
      <c r="A5853" s="104" t="s">
        <v>12070</v>
      </c>
      <c r="B5853" s="104" t="s">
        <v>12071</v>
      </c>
      <c r="C5853" s="105">
        <v>90</v>
      </c>
      <c r="D5853" s="105">
        <v>1092</v>
      </c>
      <c r="E5853" s="106">
        <f t="shared" si="637"/>
        <v>12.133333333333333</v>
      </c>
      <c r="F5853" s="107">
        <f t="shared" si="638"/>
        <v>84</v>
      </c>
      <c r="G5853" s="107">
        <f>COUNTIF(Data_Eksportir!$H$2:$H$3401,A5853)</f>
        <v>0</v>
      </c>
      <c r="H5853" s="104" t="str">
        <f t="shared" si="639"/>
        <v>5 – 20</v>
      </c>
      <c r="I5853" s="104" t="str">
        <f t="shared" si="640"/>
        <v>Di bawah ambang nilai</v>
      </c>
      <c r="J5853" s="106">
        <f t="shared" si="641"/>
        <v>1092.0058529999999</v>
      </c>
      <c r="K5853" s="105">
        <f t="shared" si="642"/>
        <v>0</v>
      </c>
      <c r="L5853" s="106">
        <f t="shared" si="643"/>
        <v>0</v>
      </c>
    </row>
    <row r="5854" spans="1:12" x14ac:dyDescent="0.3">
      <c r="A5854" s="104" t="s">
        <v>12072</v>
      </c>
      <c r="B5854" s="104" t="s">
        <v>12073</v>
      </c>
      <c r="C5854" s="105">
        <v>27526781</v>
      </c>
      <c r="D5854" s="105">
        <v>260846308</v>
      </c>
      <c r="E5854" s="106">
        <f t="shared" si="637"/>
        <v>9.4760919556849021</v>
      </c>
      <c r="F5854" s="107">
        <f t="shared" si="638"/>
        <v>84</v>
      </c>
      <c r="G5854" s="107">
        <f>COUNTIF(Data_Eksportir!$H$2:$H$3401,A5854)</f>
        <v>0</v>
      </c>
      <c r="H5854" s="104" t="str">
        <f t="shared" si="639"/>
        <v>5 – 20</v>
      </c>
      <c r="I5854" s="104" t="str">
        <f t="shared" si="640"/>
        <v>Belum terwakili</v>
      </c>
      <c r="J5854" s="106">
        <f t="shared" si="641"/>
        <v>260846308.00585401</v>
      </c>
      <c r="K5854" s="105">
        <f t="shared" si="642"/>
        <v>260846308</v>
      </c>
      <c r="L5854" s="106">
        <f t="shared" si="643"/>
        <v>260846308.00585401</v>
      </c>
    </row>
    <row r="5855" spans="1:12" x14ac:dyDescent="0.3">
      <c r="A5855" s="104" t="s">
        <v>12074</v>
      </c>
      <c r="B5855" s="104" t="s">
        <v>12075</v>
      </c>
      <c r="C5855" s="105">
        <v>129285</v>
      </c>
      <c r="D5855" s="105">
        <v>925022</v>
      </c>
      <c r="E5855" s="106">
        <f t="shared" si="637"/>
        <v>7.1549058282089959</v>
      </c>
      <c r="F5855" s="107">
        <f t="shared" si="638"/>
        <v>84</v>
      </c>
      <c r="G5855" s="107">
        <f>COUNTIF(Data_Eksportir!$H$2:$H$3401,A5855)</f>
        <v>0</v>
      </c>
      <c r="H5855" s="104" t="str">
        <f t="shared" si="639"/>
        <v>5 – 20</v>
      </c>
      <c r="I5855" s="104" t="str">
        <f t="shared" si="640"/>
        <v>Di bawah ambang nilai</v>
      </c>
      <c r="J5855" s="106">
        <f t="shared" si="641"/>
        <v>925022.005855</v>
      </c>
      <c r="K5855" s="105">
        <f t="shared" si="642"/>
        <v>0</v>
      </c>
      <c r="L5855" s="106">
        <f t="shared" si="643"/>
        <v>0</v>
      </c>
    </row>
    <row r="5856" spans="1:12" x14ac:dyDescent="0.3">
      <c r="A5856" s="104" t="s">
        <v>12076</v>
      </c>
      <c r="B5856" s="104" t="s">
        <v>12077</v>
      </c>
      <c r="C5856" s="105">
        <v>32606</v>
      </c>
      <c r="D5856" s="105">
        <v>134273</v>
      </c>
      <c r="E5856" s="106">
        <f t="shared" si="637"/>
        <v>4.118045758449365</v>
      </c>
      <c r="F5856" s="107">
        <f t="shared" si="638"/>
        <v>84</v>
      </c>
      <c r="G5856" s="107">
        <f>COUNTIF(Data_Eksportir!$H$2:$H$3401,A5856)</f>
        <v>0</v>
      </c>
      <c r="H5856" s="104" t="str">
        <f t="shared" si="639"/>
        <v>1 – 5</v>
      </c>
      <c r="I5856" s="104" t="str">
        <f t="shared" si="640"/>
        <v>Di bawah ambang nilai</v>
      </c>
      <c r="J5856" s="106">
        <f t="shared" si="641"/>
        <v>134273.005856</v>
      </c>
      <c r="K5856" s="105">
        <f t="shared" si="642"/>
        <v>0</v>
      </c>
      <c r="L5856" s="106">
        <f t="shared" si="643"/>
        <v>0</v>
      </c>
    </row>
    <row r="5857" spans="1:12" x14ac:dyDescent="0.3">
      <c r="A5857" s="104" t="s">
        <v>12078</v>
      </c>
      <c r="B5857" s="104" t="s">
        <v>12079</v>
      </c>
      <c r="C5857" s="105">
        <v>1017473</v>
      </c>
      <c r="D5857" s="105">
        <v>4852066</v>
      </c>
      <c r="E5857" s="106">
        <f t="shared" si="637"/>
        <v>4.7687417749660188</v>
      </c>
      <c r="F5857" s="107">
        <f t="shared" si="638"/>
        <v>84</v>
      </c>
      <c r="G5857" s="107">
        <f>COUNTIF(Data_Eksportir!$H$2:$H$3401,A5857)</f>
        <v>0</v>
      </c>
      <c r="H5857" s="104" t="str">
        <f t="shared" si="639"/>
        <v>1 – 5</v>
      </c>
      <c r="I5857" s="104" t="str">
        <f t="shared" si="640"/>
        <v>Di bawah ambang nilai</v>
      </c>
      <c r="J5857" s="106">
        <f t="shared" si="641"/>
        <v>4852066.0058570001</v>
      </c>
      <c r="K5857" s="105">
        <f t="shared" si="642"/>
        <v>0</v>
      </c>
      <c r="L5857" s="106">
        <f t="shared" si="643"/>
        <v>0</v>
      </c>
    </row>
    <row r="5858" spans="1:12" x14ac:dyDescent="0.3">
      <c r="A5858" s="104" t="s">
        <v>12080</v>
      </c>
      <c r="B5858" s="104" t="s">
        <v>12081</v>
      </c>
      <c r="C5858" s="105">
        <v>161004</v>
      </c>
      <c r="D5858" s="105">
        <v>585526</v>
      </c>
      <c r="E5858" s="106">
        <f t="shared" si="637"/>
        <v>3.6367171001962686</v>
      </c>
      <c r="F5858" s="107">
        <f t="shared" si="638"/>
        <v>84</v>
      </c>
      <c r="G5858" s="107">
        <f>COUNTIF(Data_Eksportir!$H$2:$H$3401,A5858)</f>
        <v>0</v>
      </c>
      <c r="H5858" s="104" t="str">
        <f t="shared" si="639"/>
        <v>1 – 5</v>
      </c>
      <c r="I5858" s="104" t="str">
        <f t="shared" si="640"/>
        <v>Di bawah ambang nilai</v>
      </c>
      <c r="J5858" s="106">
        <f t="shared" si="641"/>
        <v>585526.00585800002</v>
      </c>
      <c r="K5858" s="105">
        <f t="shared" si="642"/>
        <v>0</v>
      </c>
      <c r="L5858" s="106">
        <f t="shared" si="643"/>
        <v>0</v>
      </c>
    </row>
    <row r="5859" spans="1:12" x14ac:dyDescent="0.3">
      <c r="A5859" s="104" t="s">
        <v>12082</v>
      </c>
      <c r="B5859" s="104" t="s">
        <v>12083</v>
      </c>
      <c r="C5859" s="105">
        <v>2731</v>
      </c>
      <c r="D5859" s="105">
        <v>57317</v>
      </c>
      <c r="E5859" s="106">
        <f t="shared" si="637"/>
        <v>20.987550347857926</v>
      </c>
      <c r="F5859" s="107">
        <f t="shared" si="638"/>
        <v>84</v>
      </c>
      <c r="G5859" s="107">
        <f>COUNTIF(Data_Eksportir!$H$2:$H$3401,A5859)</f>
        <v>0</v>
      </c>
      <c r="H5859" s="104" t="str">
        <f t="shared" si="639"/>
        <v>20 – 100</v>
      </c>
      <c r="I5859" s="104" t="str">
        <f t="shared" si="640"/>
        <v>Di bawah ambang nilai</v>
      </c>
      <c r="J5859" s="106">
        <f t="shared" si="641"/>
        <v>57317.005858999997</v>
      </c>
      <c r="K5859" s="105">
        <f t="shared" si="642"/>
        <v>0</v>
      </c>
      <c r="L5859" s="106">
        <f t="shared" si="643"/>
        <v>0</v>
      </c>
    </row>
    <row r="5860" spans="1:12" x14ac:dyDescent="0.3">
      <c r="A5860" s="104" t="s">
        <v>12084</v>
      </c>
      <c r="B5860" s="104" t="s">
        <v>12085</v>
      </c>
      <c r="C5860" s="105">
        <v>61862</v>
      </c>
      <c r="D5860" s="105">
        <v>693480</v>
      </c>
      <c r="E5860" s="106">
        <f t="shared" si="637"/>
        <v>11.21011283178688</v>
      </c>
      <c r="F5860" s="107">
        <f t="shared" si="638"/>
        <v>84</v>
      </c>
      <c r="G5860" s="107">
        <f>COUNTIF(Data_Eksportir!$H$2:$H$3401,A5860)</f>
        <v>0</v>
      </c>
      <c r="H5860" s="104" t="str">
        <f t="shared" si="639"/>
        <v>5 – 20</v>
      </c>
      <c r="I5860" s="104" t="str">
        <f t="shared" si="640"/>
        <v>Di bawah ambang nilai</v>
      </c>
      <c r="J5860" s="106">
        <f t="shared" si="641"/>
        <v>693480.00586000003</v>
      </c>
      <c r="K5860" s="105">
        <f t="shared" si="642"/>
        <v>0</v>
      </c>
      <c r="L5860" s="106">
        <f t="shared" si="643"/>
        <v>0</v>
      </c>
    </row>
    <row r="5861" spans="1:12" x14ac:dyDescent="0.3">
      <c r="A5861" s="104" t="s">
        <v>12086</v>
      </c>
      <c r="B5861" s="104" t="s">
        <v>12087</v>
      </c>
      <c r="C5861" s="105">
        <v>51750</v>
      </c>
      <c r="D5861" s="105">
        <v>831195</v>
      </c>
      <c r="E5861" s="106">
        <f t="shared" si="637"/>
        <v>16.061739130434784</v>
      </c>
      <c r="F5861" s="107">
        <f t="shared" si="638"/>
        <v>84</v>
      </c>
      <c r="G5861" s="107">
        <f>COUNTIF(Data_Eksportir!$H$2:$H$3401,A5861)</f>
        <v>0</v>
      </c>
      <c r="H5861" s="104" t="str">
        <f t="shared" si="639"/>
        <v>5 – 20</v>
      </c>
      <c r="I5861" s="104" t="str">
        <f t="shared" si="640"/>
        <v>Di bawah ambang nilai</v>
      </c>
      <c r="J5861" s="106">
        <f t="shared" si="641"/>
        <v>831195.00586100004</v>
      </c>
      <c r="K5861" s="105">
        <f t="shared" si="642"/>
        <v>0</v>
      </c>
      <c r="L5861" s="106">
        <f t="shared" si="643"/>
        <v>0</v>
      </c>
    </row>
    <row r="5862" spans="1:12" x14ac:dyDescent="0.3">
      <c r="A5862" s="104" t="s">
        <v>12088</v>
      </c>
      <c r="B5862" s="104" t="s">
        <v>12089</v>
      </c>
      <c r="C5862" s="105">
        <v>70311</v>
      </c>
      <c r="D5862" s="105">
        <v>617154</v>
      </c>
      <c r="E5862" s="106">
        <f t="shared" si="637"/>
        <v>8.7774885864231766</v>
      </c>
      <c r="F5862" s="107">
        <f t="shared" si="638"/>
        <v>84</v>
      </c>
      <c r="G5862" s="107">
        <f>COUNTIF(Data_Eksportir!$H$2:$H$3401,A5862)</f>
        <v>0</v>
      </c>
      <c r="H5862" s="104" t="str">
        <f t="shared" si="639"/>
        <v>5 – 20</v>
      </c>
      <c r="I5862" s="104" t="str">
        <f t="shared" si="640"/>
        <v>Di bawah ambang nilai</v>
      </c>
      <c r="J5862" s="106">
        <f t="shared" si="641"/>
        <v>617154.00586200005</v>
      </c>
      <c r="K5862" s="105">
        <f t="shared" si="642"/>
        <v>0</v>
      </c>
      <c r="L5862" s="106">
        <f t="shared" si="643"/>
        <v>0</v>
      </c>
    </row>
    <row r="5863" spans="1:12" x14ac:dyDescent="0.3">
      <c r="A5863" s="104" t="s">
        <v>12090</v>
      </c>
      <c r="B5863" s="104" t="s">
        <v>12091</v>
      </c>
      <c r="C5863" s="105">
        <v>22895</v>
      </c>
      <c r="D5863" s="105">
        <v>67541</v>
      </c>
      <c r="E5863" s="106">
        <f t="shared" si="637"/>
        <v>2.9500327582441579</v>
      </c>
      <c r="F5863" s="107">
        <f t="shared" si="638"/>
        <v>84</v>
      </c>
      <c r="G5863" s="107">
        <f>COUNTIF(Data_Eksportir!$H$2:$H$3401,A5863)</f>
        <v>0</v>
      </c>
      <c r="H5863" s="104" t="str">
        <f t="shared" si="639"/>
        <v>1 – 5</v>
      </c>
      <c r="I5863" s="104" t="str">
        <f t="shared" si="640"/>
        <v>Di bawah ambang nilai</v>
      </c>
      <c r="J5863" s="106">
        <f t="shared" si="641"/>
        <v>67541.005862999998</v>
      </c>
      <c r="K5863" s="105">
        <f t="shared" si="642"/>
        <v>0</v>
      </c>
      <c r="L5863" s="106">
        <f t="shared" si="643"/>
        <v>0</v>
      </c>
    </row>
    <row r="5864" spans="1:12" x14ac:dyDescent="0.3">
      <c r="A5864" s="104" t="s">
        <v>12092</v>
      </c>
      <c r="B5864" s="104" t="s">
        <v>12093</v>
      </c>
      <c r="C5864" s="105"/>
      <c r="D5864" s="105">
        <v>362</v>
      </c>
      <c r="E5864" s="106" t="str">
        <f t="shared" si="637"/>
        <v/>
      </c>
      <c r="F5864" s="107">
        <f t="shared" si="638"/>
        <v>84</v>
      </c>
      <c r="G5864" s="107">
        <f>COUNTIF(Data_Eksportir!$H$2:$H$3401,A5864)</f>
        <v>0</v>
      </c>
      <c r="H5864" s="104" t="str">
        <f t="shared" si="639"/>
        <v>Tanpa data berat</v>
      </c>
      <c r="I5864" s="104" t="str">
        <f t="shared" si="640"/>
        <v>Di bawah ambang nilai</v>
      </c>
      <c r="J5864" s="106">
        <f t="shared" si="641"/>
        <v>362.00586399999997</v>
      </c>
      <c r="K5864" s="105">
        <f t="shared" si="642"/>
        <v>0</v>
      </c>
      <c r="L5864" s="106">
        <f t="shared" si="643"/>
        <v>0</v>
      </c>
    </row>
    <row r="5865" spans="1:12" x14ac:dyDescent="0.3">
      <c r="A5865" s="104" t="s">
        <v>12094</v>
      </c>
      <c r="B5865" s="104" t="s">
        <v>12095</v>
      </c>
      <c r="C5865" s="105">
        <v>5456</v>
      </c>
      <c r="D5865" s="105">
        <v>45387</v>
      </c>
      <c r="E5865" s="106">
        <f t="shared" si="637"/>
        <v>8.3187316715542519</v>
      </c>
      <c r="F5865" s="107">
        <f t="shared" si="638"/>
        <v>84</v>
      </c>
      <c r="G5865" s="107">
        <f>COUNTIF(Data_Eksportir!$H$2:$H$3401,A5865)</f>
        <v>0</v>
      </c>
      <c r="H5865" s="104" t="str">
        <f t="shared" si="639"/>
        <v>5 – 20</v>
      </c>
      <c r="I5865" s="104" t="str">
        <f t="shared" si="640"/>
        <v>Di bawah ambang nilai</v>
      </c>
      <c r="J5865" s="106">
        <f t="shared" si="641"/>
        <v>45387.005864999999</v>
      </c>
      <c r="K5865" s="105">
        <f t="shared" si="642"/>
        <v>0</v>
      </c>
      <c r="L5865" s="106">
        <f t="shared" si="643"/>
        <v>0</v>
      </c>
    </row>
    <row r="5866" spans="1:12" x14ac:dyDescent="0.3">
      <c r="A5866" s="104" t="s">
        <v>12096</v>
      </c>
      <c r="B5866" s="104" t="s">
        <v>12097</v>
      </c>
      <c r="C5866" s="105">
        <v>190802</v>
      </c>
      <c r="D5866" s="105">
        <v>2150194</v>
      </c>
      <c r="E5866" s="106">
        <f t="shared" si="637"/>
        <v>11.269242460770851</v>
      </c>
      <c r="F5866" s="107">
        <f t="shared" si="638"/>
        <v>84</v>
      </c>
      <c r="G5866" s="107">
        <f>COUNTIF(Data_Eksportir!$H$2:$H$3401,A5866)</f>
        <v>0</v>
      </c>
      <c r="H5866" s="104" t="str">
        <f t="shared" si="639"/>
        <v>5 – 20</v>
      </c>
      <c r="I5866" s="104" t="str">
        <f t="shared" si="640"/>
        <v>Di bawah ambang nilai</v>
      </c>
      <c r="J5866" s="106">
        <f t="shared" si="641"/>
        <v>2150194.005866</v>
      </c>
      <c r="K5866" s="105">
        <f t="shared" si="642"/>
        <v>0</v>
      </c>
      <c r="L5866" s="106">
        <f t="shared" si="643"/>
        <v>0</v>
      </c>
    </row>
    <row r="5867" spans="1:12" x14ac:dyDescent="0.3">
      <c r="A5867" s="104" t="s">
        <v>12098</v>
      </c>
      <c r="B5867" s="104" t="s">
        <v>12099</v>
      </c>
      <c r="C5867" s="105">
        <v>66430</v>
      </c>
      <c r="D5867" s="105">
        <v>192390</v>
      </c>
      <c r="E5867" s="106">
        <f t="shared" si="637"/>
        <v>2.8961312659942795</v>
      </c>
      <c r="F5867" s="107">
        <f t="shared" si="638"/>
        <v>84</v>
      </c>
      <c r="G5867" s="107">
        <f>COUNTIF(Data_Eksportir!$H$2:$H$3401,A5867)</f>
        <v>0</v>
      </c>
      <c r="H5867" s="104" t="str">
        <f t="shared" si="639"/>
        <v>1 – 5</v>
      </c>
      <c r="I5867" s="104" t="str">
        <f t="shared" si="640"/>
        <v>Di bawah ambang nilai</v>
      </c>
      <c r="J5867" s="106">
        <f t="shared" si="641"/>
        <v>192390.005867</v>
      </c>
      <c r="K5867" s="105">
        <f t="shared" si="642"/>
        <v>0</v>
      </c>
      <c r="L5867" s="106">
        <f t="shared" si="643"/>
        <v>0</v>
      </c>
    </row>
    <row r="5868" spans="1:12" x14ac:dyDescent="0.3">
      <c r="A5868" s="104" t="s">
        <v>12100</v>
      </c>
      <c r="B5868" s="104" t="s">
        <v>12101</v>
      </c>
      <c r="C5868" s="105">
        <v>1976537</v>
      </c>
      <c r="D5868" s="105">
        <v>3520463</v>
      </c>
      <c r="E5868" s="106">
        <f t="shared" si="637"/>
        <v>1.781126788924265</v>
      </c>
      <c r="F5868" s="107">
        <f t="shared" si="638"/>
        <v>84</v>
      </c>
      <c r="G5868" s="107">
        <f>COUNTIF(Data_Eksportir!$H$2:$H$3401,A5868)</f>
        <v>0</v>
      </c>
      <c r="H5868" s="104" t="str">
        <f t="shared" si="639"/>
        <v>1 – 5</v>
      </c>
      <c r="I5868" s="104" t="str">
        <f t="shared" si="640"/>
        <v>Di bawah ambang nilai</v>
      </c>
      <c r="J5868" s="106">
        <f t="shared" si="641"/>
        <v>3520463.005868</v>
      </c>
      <c r="K5868" s="105">
        <f t="shared" si="642"/>
        <v>0</v>
      </c>
      <c r="L5868" s="106">
        <f t="shared" si="643"/>
        <v>0</v>
      </c>
    </row>
    <row r="5869" spans="1:12" x14ac:dyDescent="0.3">
      <c r="A5869" s="104" t="s">
        <v>12102</v>
      </c>
      <c r="B5869" s="104" t="s">
        <v>12103</v>
      </c>
      <c r="C5869" s="105">
        <v>54141</v>
      </c>
      <c r="D5869" s="105">
        <v>406843</v>
      </c>
      <c r="E5869" s="106">
        <f t="shared" si="637"/>
        <v>7.5145084132173396</v>
      </c>
      <c r="F5869" s="107">
        <f t="shared" si="638"/>
        <v>84</v>
      </c>
      <c r="G5869" s="107">
        <f>COUNTIF(Data_Eksportir!$H$2:$H$3401,A5869)</f>
        <v>0</v>
      </c>
      <c r="H5869" s="104" t="str">
        <f t="shared" si="639"/>
        <v>5 – 20</v>
      </c>
      <c r="I5869" s="104" t="str">
        <f t="shared" si="640"/>
        <v>Di bawah ambang nilai</v>
      </c>
      <c r="J5869" s="106">
        <f t="shared" si="641"/>
        <v>406843.00586899999</v>
      </c>
      <c r="K5869" s="105">
        <f t="shared" si="642"/>
        <v>0</v>
      </c>
      <c r="L5869" s="106">
        <f t="shared" si="643"/>
        <v>0</v>
      </c>
    </row>
    <row r="5870" spans="1:12" x14ac:dyDescent="0.3">
      <c r="A5870" s="104" t="s">
        <v>12104</v>
      </c>
      <c r="B5870" s="104" t="s">
        <v>12105</v>
      </c>
      <c r="C5870" s="105">
        <v>10715612</v>
      </c>
      <c r="D5870" s="105">
        <v>291336331</v>
      </c>
      <c r="E5870" s="106">
        <f t="shared" si="637"/>
        <v>27.188025378298505</v>
      </c>
      <c r="F5870" s="107">
        <f t="shared" si="638"/>
        <v>84</v>
      </c>
      <c r="G5870" s="107">
        <f>COUNTIF(Data_Eksportir!$H$2:$H$3401,A5870)</f>
        <v>0</v>
      </c>
      <c r="H5870" s="104" t="str">
        <f t="shared" si="639"/>
        <v>20 – 100</v>
      </c>
      <c r="I5870" s="104" t="str">
        <f t="shared" si="640"/>
        <v>Belum terwakili</v>
      </c>
      <c r="J5870" s="106">
        <f t="shared" si="641"/>
        <v>291336331.00586998</v>
      </c>
      <c r="K5870" s="105">
        <f t="shared" si="642"/>
        <v>291336331</v>
      </c>
      <c r="L5870" s="106">
        <f t="shared" si="643"/>
        <v>291336331.00586998</v>
      </c>
    </row>
    <row r="5871" spans="1:12" x14ac:dyDescent="0.3">
      <c r="A5871" s="104" t="s">
        <v>12106</v>
      </c>
      <c r="B5871" s="104" t="s">
        <v>12107</v>
      </c>
      <c r="C5871" s="105">
        <v>6963573</v>
      </c>
      <c r="D5871" s="105">
        <v>11997275</v>
      </c>
      <c r="E5871" s="106">
        <f t="shared" si="637"/>
        <v>1.7228619560676681</v>
      </c>
      <c r="F5871" s="107">
        <f t="shared" si="638"/>
        <v>84</v>
      </c>
      <c r="G5871" s="107">
        <f>COUNTIF(Data_Eksportir!$H$2:$H$3401,A5871)</f>
        <v>0</v>
      </c>
      <c r="H5871" s="104" t="str">
        <f t="shared" si="639"/>
        <v>1 – 5</v>
      </c>
      <c r="I5871" s="104" t="str">
        <f t="shared" si="640"/>
        <v>Belum terwakili</v>
      </c>
      <c r="J5871" s="106">
        <f t="shared" si="641"/>
        <v>11997275.005871</v>
      </c>
      <c r="K5871" s="105">
        <f t="shared" si="642"/>
        <v>11997275</v>
      </c>
      <c r="L5871" s="106">
        <f t="shared" si="643"/>
        <v>11997275.005871</v>
      </c>
    </row>
    <row r="5872" spans="1:12" x14ac:dyDescent="0.3">
      <c r="A5872" s="104" t="s">
        <v>12108</v>
      </c>
      <c r="B5872" s="104" t="s">
        <v>12109</v>
      </c>
      <c r="C5872" s="105">
        <v>18209655</v>
      </c>
      <c r="D5872" s="105">
        <v>85721061</v>
      </c>
      <c r="E5872" s="106">
        <f t="shared" si="637"/>
        <v>4.7074511296342516</v>
      </c>
      <c r="F5872" s="107">
        <f t="shared" si="638"/>
        <v>84</v>
      </c>
      <c r="G5872" s="107">
        <f>COUNTIF(Data_Eksportir!$H$2:$H$3401,A5872)</f>
        <v>0</v>
      </c>
      <c r="H5872" s="104" t="str">
        <f t="shared" si="639"/>
        <v>1 – 5</v>
      </c>
      <c r="I5872" s="104" t="str">
        <f t="shared" si="640"/>
        <v>Belum terwakili</v>
      </c>
      <c r="J5872" s="106">
        <f t="shared" si="641"/>
        <v>85721061.005871996</v>
      </c>
      <c r="K5872" s="105">
        <f t="shared" si="642"/>
        <v>85721061</v>
      </c>
      <c r="L5872" s="106">
        <f t="shared" si="643"/>
        <v>85721061.005871996</v>
      </c>
    </row>
    <row r="5873" spans="1:12" x14ac:dyDescent="0.3">
      <c r="A5873" s="104" t="s">
        <v>12110</v>
      </c>
      <c r="B5873" s="104" t="s">
        <v>12111</v>
      </c>
      <c r="C5873" s="105">
        <v>9972</v>
      </c>
      <c r="D5873" s="105">
        <v>18183</v>
      </c>
      <c r="E5873" s="106">
        <f t="shared" si="637"/>
        <v>1.8234055354993983</v>
      </c>
      <c r="F5873" s="107">
        <f t="shared" si="638"/>
        <v>84</v>
      </c>
      <c r="G5873" s="107">
        <f>COUNTIF(Data_Eksportir!$H$2:$H$3401,A5873)</f>
        <v>0</v>
      </c>
      <c r="H5873" s="104" t="str">
        <f t="shared" si="639"/>
        <v>1 – 5</v>
      </c>
      <c r="I5873" s="104" t="str">
        <f t="shared" si="640"/>
        <v>Di bawah ambang nilai</v>
      </c>
      <c r="J5873" s="106">
        <f t="shared" si="641"/>
        <v>18183.005872999998</v>
      </c>
      <c r="K5873" s="105">
        <f t="shared" si="642"/>
        <v>0</v>
      </c>
      <c r="L5873" s="106">
        <f t="shared" si="643"/>
        <v>0</v>
      </c>
    </row>
    <row r="5874" spans="1:12" x14ac:dyDescent="0.3">
      <c r="A5874" s="104" t="s">
        <v>12112</v>
      </c>
      <c r="B5874" s="104" t="s">
        <v>12113</v>
      </c>
      <c r="C5874" s="105">
        <v>969391</v>
      </c>
      <c r="D5874" s="105">
        <v>3055703</v>
      </c>
      <c r="E5874" s="106">
        <f t="shared" si="637"/>
        <v>3.1521883326748443</v>
      </c>
      <c r="F5874" s="107">
        <f t="shared" si="638"/>
        <v>84</v>
      </c>
      <c r="G5874" s="107">
        <f>COUNTIF(Data_Eksportir!$H$2:$H$3401,A5874)</f>
        <v>0</v>
      </c>
      <c r="H5874" s="104" t="str">
        <f t="shared" si="639"/>
        <v>1 – 5</v>
      </c>
      <c r="I5874" s="104" t="str">
        <f t="shared" si="640"/>
        <v>Di bawah ambang nilai</v>
      </c>
      <c r="J5874" s="106">
        <f t="shared" si="641"/>
        <v>3055703.005874</v>
      </c>
      <c r="K5874" s="105">
        <f t="shared" si="642"/>
        <v>0</v>
      </c>
      <c r="L5874" s="106">
        <f t="shared" si="643"/>
        <v>0</v>
      </c>
    </row>
    <row r="5875" spans="1:12" x14ac:dyDescent="0.3">
      <c r="A5875" s="104" t="s">
        <v>12114</v>
      </c>
      <c r="B5875" s="104" t="s">
        <v>12115</v>
      </c>
      <c r="C5875" s="105">
        <v>3578</v>
      </c>
      <c r="D5875" s="105">
        <v>41188</v>
      </c>
      <c r="E5875" s="106">
        <f t="shared" si="637"/>
        <v>11.511458915595304</v>
      </c>
      <c r="F5875" s="107">
        <f t="shared" si="638"/>
        <v>84</v>
      </c>
      <c r="G5875" s="107">
        <f>COUNTIF(Data_Eksportir!$H$2:$H$3401,A5875)</f>
        <v>0</v>
      </c>
      <c r="H5875" s="104" t="str">
        <f t="shared" si="639"/>
        <v>5 – 20</v>
      </c>
      <c r="I5875" s="104" t="str">
        <f t="shared" si="640"/>
        <v>Di bawah ambang nilai</v>
      </c>
      <c r="J5875" s="106">
        <f t="shared" si="641"/>
        <v>41188.005875000003</v>
      </c>
      <c r="K5875" s="105">
        <f t="shared" si="642"/>
        <v>0</v>
      </c>
      <c r="L5875" s="106">
        <f t="shared" si="643"/>
        <v>0</v>
      </c>
    </row>
    <row r="5876" spans="1:12" x14ac:dyDescent="0.3">
      <c r="A5876" s="104" t="s">
        <v>12116</v>
      </c>
      <c r="B5876" s="104" t="s">
        <v>12117</v>
      </c>
      <c r="C5876" s="105">
        <v>33357597</v>
      </c>
      <c r="D5876" s="105">
        <v>124192028</v>
      </c>
      <c r="E5876" s="106">
        <f t="shared" si="637"/>
        <v>3.7230507940964692</v>
      </c>
      <c r="F5876" s="107">
        <f t="shared" si="638"/>
        <v>84</v>
      </c>
      <c r="G5876" s="107">
        <f>COUNTIF(Data_Eksportir!$H$2:$H$3401,A5876)</f>
        <v>0</v>
      </c>
      <c r="H5876" s="104" t="str">
        <f t="shared" si="639"/>
        <v>1 – 5</v>
      </c>
      <c r="I5876" s="104" t="str">
        <f t="shared" si="640"/>
        <v>Belum terwakili</v>
      </c>
      <c r="J5876" s="106">
        <f t="shared" si="641"/>
        <v>124192028.005876</v>
      </c>
      <c r="K5876" s="105">
        <f t="shared" si="642"/>
        <v>124192028</v>
      </c>
      <c r="L5876" s="106">
        <f t="shared" si="643"/>
        <v>124192028.005876</v>
      </c>
    </row>
    <row r="5877" spans="1:12" x14ac:dyDescent="0.3">
      <c r="A5877" s="104" t="s">
        <v>12118</v>
      </c>
      <c r="B5877" s="104" t="s">
        <v>12119</v>
      </c>
      <c r="C5877" s="105">
        <v>22030</v>
      </c>
      <c r="D5877" s="105">
        <v>3958</v>
      </c>
      <c r="E5877" s="106">
        <f t="shared" si="637"/>
        <v>0.1796640944167045</v>
      </c>
      <c r="F5877" s="107">
        <f t="shared" si="638"/>
        <v>84</v>
      </c>
      <c r="G5877" s="107">
        <f>COUNTIF(Data_Eksportir!$H$2:$H$3401,A5877)</f>
        <v>0</v>
      </c>
      <c r="H5877" s="104" t="str">
        <f t="shared" si="639"/>
        <v>Di bawah 1</v>
      </c>
      <c r="I5877" s="104" t="str">
        <f t="shared" si="640"/>
        <v>Di bawah ambang nilai</v>
      </c>
      <c r="J5877" s="106">
        <f t="shared" si="641"/>
        <v>3958.0058770000001</v>
      </c>
      <c r="K5877" s="105">
        <f t="shared" si="642"/>
        <v>0</v>
      </c>
      <c r="L5877" s="106">
        <f t="shared" si="643"/>
        <v>0</v>
      </c>
    </row>
    <row r="5878" spans="1:12" x14ac:dyDescent="0.3">
      <c r="A5878" s="104" t="s">
        <v>12120</v>
      </c>
      <c r="B5878" s="104" t="s">
        <v>12121</v>
      </c>
      <c r="C5878" s="105">
        <v>500</v>
      </c>
      <c r="D5878" s="105">
        <v>800</v>
      </c>
      <c r="E5878" s="106">
        <f t="shared" si="637"/>
        <v>1.6</v>
      </c>
      <c r="F5878" s="107">
        <f t="shared" si="638"/>
        <v>84</v>
      </c>
      <c r="G5878" s="107">
        <f>COUNTIF(Data_Eksportir!$H$2:$H$3401,A5878)</f>
        <v>0</v>
      </c>
      <c r="H5878" s="104" t="str">
        <f t="shared" si="639"/>
        <v>1 – 5</v>
      </c>
      <c r="I5878" s="104" t="str">
        <f t="shared" si="640"/>
        <v>Di bawah ambang nilai</v>
      </c>
      <c r="J5878" s="106">
        <f t="shared" si="641"/>
        <v>800.00587800000005</v>
      </c>
      <c r="K5878" s="105">
        <f t="shared" si="642"/>
        <v>0</v>
      </c>
      <c r="L5878" s="106">
        <f t="shared" si="643"/>
        <v>0</v>
      </c>
    </row>
    <row r="5879" spans="1:12" x14ac:dyDescent="0.3">
      <c r="A5879" s="104" t="s">
        <v>12122</v>
      </c>
      <c r="B5879" s="104" t="s">
        <v>12123</v>
      </c>
      <c r="C5879" s="105">
        <v>587</v>
      </c>
      <c r="D5879" s="105">
        <v>2704</v>
      </c>
      <c r="E5879" s="106">
        <f t="shared" si="637"/>
        <v>4.606473594548552</v>
      </c>
      <c r="F5879" s="107">
        <f t="shared" si="638"/>
        <v>84</v>
      </c>
      <c r="G5879" s="107">
        <f>COUNTIF(Data_Eksportir!$H$2:$H$3401,A5879)</f>
        <v>0</v>
      </c>
      <c r="H5879" s="104" t="str">
        <f t="shared" si="639"/>
        <v>1 – 5</v>
      </c>
      <c r="I5879" s="104" t="str">
        <f t="shared" si="640"/>
        <v>Di bawah ambang nilai</v>
      </c>
      <c r="J5879" s="106">
        <f t="shared" si="641"/>
        <v>2704.0058789999998</v>
      </c>
      <c r="K5879" s="105">
        <f t="shared" si="642"/>
        <v>0</v>
      </c>
      <c r="L5879" s="106">
        <f t="shared" si="643"/>
        <v>0</v>
      </c>
    </row>
    <row r="5880" spans="1:12" x14ac:dyDescent="0.3">
      <c r="A5880" s="104" t="s">
        <v>12124</v>
      </c>
      <c r="B5880" s="104" t="s">
        <v>12125</v>
      </c>
      <c r="C5880" s="105">
        <v>12525</v>
      </c>
      <c r="D5880" s="105">
        <v>40645</v>
      </c>
      <c r="E5880" s="106">
        <f t="shared" si="637"/>
        <v>3.2451097804391216</v>
      </c>
      <c r="F5880" s="107">
        <f t="shared" si="638"/>
        <v>84</v>
      </c>
      <c r="G5880" s="107">
        <f>COUNTIF(Data_Eksportir!$H$2:$H$3401,A5880)</f>
        <v>0</v>
      </c>
      <c r="H5880" s="104" t="str">
        <f t="shared" si="639"/>
        <v>1 – 5</v>
      </c>
      <c r="I5880" s="104" t="str">
        <f t="shared" si="640"/>
        <v>Di bawah ambang nilai</v>
      </c>
      <c r="J5880" s="106">
        <f t="shared" si="641"/>
        <v>40645.005879999997</v>
      </c>
      <c r="K5880" s="105">
        <f t="shared" si="642"/>
        <v>0</v>
      </c>
      <c r="L5880" s="106">
        <f t="shared" si="643"/>
        <v>0</v>
      </c>
    </row>
    <row r="5881" spans="1:12" x14ac:dyDescent="0.3">
      <c r="A5881" s="104" t="s">
        <v>12126</v>
      </c>
      <c r="B5881" s="104" t="s">
        <v>12127</v>
      </c>
      <c r="C5881" s="105">
        <v>45567</v>
      </c>
      <c r="D5881" s="105">
        <v>173773</v>
      </c>
      <c r="E5881" s="106">
        <f t="shared" si="637"/>
        <v>3.8135712247898699</v>
      </c>
      <c r="F5881" s="107">
        <f t="shared" si="638"/>
        <v>84</v>
      </c>
      <c r="G5881" s="107">
        <f>COUNTIF(Data_Eksportir!$H$2:$H$3401,A5881)</f>
        <v>0</v>
      </c>
      <c r="H5881" s="104" t="str">
        <f t="shared" si="639"/>
        <v>1 – 5</v>
      </c>
      <c r="I5881" s="104" t="str">
        <f t="shared" si="640"/>
        <v>Di bawah ambang nilai</v>
      </c>
      <c r="J5881" s="106">
        <f t="shared" si="641"/>
        <v>173773.00588099999</v>
      </c>
      <c r="K5881" s="105">
        <f t="shared" si="642"/>
        <v>0</v>
      </c>
      <c r="L5881" s="106">
        <f t="shared" si="643"/>
        <v>0</v>
      </c>
    </row>
    <row r="5882" spans="1:12" x14ac:dyDescent="0.3">
      <c r="A5882" s="104" t="s">
        <v>12128</v>
      </c>
      <c r="B5882" s="104" t="s">
        <v>12129</v>
      </c>
      <c r="C5882" s="105">
        <v>648561</v>
      </c>
      <c r="D5882" s="105">
        <v>2860041</v>
      </c>
      <c r="E5882" s="106">
        <f t="shared" si="637"/>
        <v>4.4098257527048341</v>
      </c>
      <c r="F5882" s="107">
        <f t="shared" si="638"/>
        <v>84</v>
      </c>
      <c r="G5882" s="107">
        <f>COUNTIF(Data_Eksportir!$H$2:$H$3401,A5882)</f>
        <v>0</v>
      </c>
      <c r="H5882" s="104" t="str">
        <f t="shared" si="639"/>
        <v>1 – 5</v>
      </c>
      <c r="I5882" s="104" t="str">
        <f t="shared" si="640"/>
        <v>Di bawah ambang nilai</v>
      </c>
      <c r="J5882" s="106">
        <f t="shared" si="641"/>
        <v>2860041.0058820001</v>
      </c>
      <c r="K5882" s="105">
        <f t="shared" si="642"/>
        <v>0</v>
      </c>
      <c r="L5882" s="106">
        <f t="shared" si="643"/>
        <v>0</v>
      </c>
    </row>
    <row r="5883" spans="1:12" x14ac:dyDescent="0.3">
      <c r="A5883" s="104" t="s">
        <v>12130</v>
      </c>
      <c r="B5883" s="104" t="s">
        <v>12131</v>
      </c>
      <c r="C5883" s="105">
        <v>105207</v>
      </c>
      <c r="D5883" s="105">
        <v>706144</v>
      </c>
      <c r="E5883" s="106">
        <f t="shared" si="637"/>
        <v>6.7119488246979762</v>
      </c>
      <c r="F5883" s="107">
        <f t="shared" si="638"/>
        <v>84</v>
      </c>
      <c r="G5883" s="107">
        <f>COUNTIF(Data_Eksportir!$H$2:$H$3401,A5883)</f>
        <v>0</v>
      </c>
      <c r="H5883" s="104" t="str">
        <f t="shared" si="639"/>
        <v>5 – 20</v>
      </c>
      <c r="I5883" s="104" t="str">
        <f t="shared" si="640"/>
        <v>Di bawah ambang nilai</v>
      </c>
      <c r="J5883" s="106">
        <f t="shared" si="641"/>
        <v>706144.00588299998</v>
      </c>
      <c r="K5883" s="105">
        <f t="shared" si="642"/>
        <v>0</v>
      </c>
      <c r="L5883" s="106">
        <f t="shared" si="643"/>
        <v>0</v>
      </c>
    </row>
    <row r="5884" spans="1:12" x14ac:dyDescent="0.3">
      <c r="A5884" s="104" t="s">
        <v>12132</v>
      </c>
      <c r="B5884" s="104" t="s">
        <v>12133</v>
      </c>
      <c r="C5884" s="105">
        <v>2973</v>
      </c>
      <c r="D5884" s="105">
        <v>3414</v>
      </c>
      <c r="E5884" s="106">
        <f t="shared" si="637"/>
        <v>1.1483350151362259</v>
      </c>
      <c r="F5884" s="107">
        <f t="shared" si="638"/>
        <v>84</v>
      </c>
      <c r="G5884" s="107">
        <f>COUNTIF(Data_Eksportir!$H$2:$H$3401,A5884)</f>
        <v>0</v>
      </c>
      <c r="H5884" s="104" t="str">
        <f t="shared" si="639"/>
        <v>1 – 5</v>
      </c>
      <c r="I5884" s="104" t="str">
        <f t="shared" si="640"/>
        <v>Di bawah ambang nilai</v>
      </c>
      <c r="J5884" s="106">
        <f t="shared" si="641"/>
        <v>3414.0058840000002</v>
      </c>
      <c r="K5884" s="105">
        <f t="shared" si="642"/>
        <v>0</v>
      </c>
      <c r="L5884" s="106">
        <f t="shared" si="643"/>
        <v>0</v>
      </c>
    </row>
    <row r="5885" spans="1:12" x14ac:dyDescent="0.3">
      <c r="A5885" s="104" t="s">
        <v>12134</v>
      </c>
      <c r="B5885" s="104" t="s">
        <v>12135</v>
      </c>
      <c r="C5885" s="105">
        <v>24293</v>
      </c>
      <c r="D5885" s="105">
        <v>175913</v>
      </c>
      <c r="E5885" s="106">
        <f t="shared" si="637"/>
        <v>7.2413040793644257</v>
      </c>
      <c r="F5885" s="107">
        <f t="shared" si="638"/>
        <v>84</v>
      </c>
      <c r="G5885" s="107">
        <f>COUNTIF(Data_Eksportir!$H$2:$H$3401,A5885)</f>
        <v>0</v>
      </c>
      <c r="H5885" s="104" t="str">
        <f t="shared" si="639"/>
        <v>5 – 20</v>
      </c>
      <c r="I5885" s="104" t="str">
        <f t="shared" si="640"/>
        <v>Di bawah ambang nilai</v>
      </c>
      <c r="J5885" s="106">
        <f t="shared" si="641"/>
        <v>175913.00588499999</v>
      </c>
      <c r="K5885" s="105">
        <f t="shared" si="642"/>
        <v>0</v>
      </c>
      <c r="L5885" s="106">
        <f t="shared" si="643"/>
        <v>0</v>
      </c>
    </row>
    <row r="5886" spans="1:12" x14ac:dyDescent="0.3">
      <c r="A5886" s="104" t="s">
        <v>12136</v>
      </c>
      <c r="B5886" s="104" t="s">
        <v>12137</v>
      </c>
      <c r="C5886" s="105">
        <v>62806</v>
      </c>
      <c r="D5886" s="105">
        <v>133963</v>
      </c>
      <c r="E5886" s="106">
        <f t="shared" si="637"/>
        <v>2.1329650033436294</v>
      </c>
      <c r="F5886" s="107">
        <f t="shared" si="638"/>
        <v>84</v>
      </c>
      <c r="G5886" s="107">
        <f>COUNTIF(Data_Eksportir!$H$2:$H$3401,A5886)</f>
        <v>0</v>
      </c>
      <c r="H5886" s="104" t="str">
        <f t="shared" si="639"/>
        <v>1 – 5</v>
      </c>
      <c r="I5886" s="104" t="str">
        <f t="shared" si="640"/>
        <v>Di bawah ambang nilai</v>
      </c>
      <c r="J5886" s="106">
        <f t="shared" si="641"/>
        <v>133963.005886</v>
      </c>
      <c r="K5886" s="105">
        <f t="shared" si="642"/>
        <v>0</v>
      </c>
      <c r="L5886" s="106">
        <f t="shared" si="643"/>
        <v>0</v>
      </c>
    </row>
    <row r="5887" spans="1:12" x14ac:dyDescent="0.3">
      <c r="A5887" s="104" t="s">
        <v>12138</v>
      </c>
      <c r="B5887" s="104" t="s">
        <v>12139</v>
      </c>
      <c r="C5887" s="105">
        <v>990</v>
      </c>
      <c r="D5887" s="105">
        <v>11413</v>
      </c>
      <c r="E5887" s="106">
        <f t="shared" si="637"/>
        <v>11.528282828282828</v>
      </c>
      <c r="F5887" s="107">
        <f t="shared" si="638"/>
        <v>84</v>
      </c>
      <c r="G5887" s="107">
        <f>COUNTIF(Data_Eksportir!$H$2:$H$3401,A5887)</f>
        <v>0</v>
      </c>
      <c r="H5887" s="104" t="str">
        <f t="shared" si="639"/>
        <v>5 – 20</v>
      </c>
      <c r="I5887" s="104" t="str">
        <f t="shared" si="640"/>
        <v>Di bawah ambang nilai</v>
      </c>
      <c r="J5887" s="106">
        <f t="shared" si="641"/>
        <v>11413.005886999999</v>
      </c>
      <c r="K5887" s="105">
        <f t="shared" si="642"/>
        <v>0</v>
      </c>
      <c r="L5887" s="106">
        <f t="shared" si="643"/>
        <v>0</v>
      </c>
    </row>
    <row r="5888" spans="1:12" x14ac:dyDescent="0.3">
      <c r="A5888" s="104" t="s">
        <v>12140</v>
      </c>
      <c r="B5888" s="104" t="s">
        <v>12141</v>
      </c>
      <c r="C5888" s="105">
        <v>8885</v>
      </c>
      <c r="D5888" s="105">
        <v>123584</v>
      </c>
      <c r="E5888" s="106">
        <f t="shared" si="637"/>
        <v>13.909285312324142</v>
      </c>
      <c r="F5888" s="107">
        <f t="shared" si="638"/>
        <v>84</v>
      </c>
      <c r="G5888" s="107">
        <f>COUNTIF(Data_Eksportir!$H$2:$H$3401,A5888)</f>
        <v>0</v>
      </c>
      <c r="H5888" s="104" t="str">
        <f t="shared" si="639"/>
        <v>5 – 20</v>
      </c>
      <c r="I5888" s="104" t="str">
        <f t="shared" si="640"/>
        <v>Di bawah ambang nilai</v>
      </c>
      <c r="J5888" s="106">
        <f t="shared" si="641"/>
        <v>123584.005888</v>
      </c>
      <c r="K5888" s="105">
        <f t="shared" si="642"/>
        <v>0</v>
      </c>
      <c r="L5888" s="106">
        <f t="shared" si="643"/>
        <v>0</v>
      </c>
    </row>
    <row r="5889" spans="1:12" x14ac:dyDescent="0.3">
      <c r="A5889" s="104" t="s">
        <v>12142</v>
      </c>
      <c r="B5889" s="104" t="s">
        <v>12143</v>
      </c>
      <c r="C5889" s="105">
        <v>1290419</v>
      </c>
      <c r="D5889" s="105">
        <v>14210970</v>
      </c>
      <c r="E5889" s="106">
        <f t="shared" si="637"/>
        <v>11.012678827574609</v>
      </c>
      <c r="F5889" s="107">
        <f t="shared" si="638"/>
        <v>84</v>
      </c>
      <c r="G5889" s="107">
        <f>COUNTIF(Data_Eksportir!$H$2:$H$3401,A5889)</f>
        <v>1</v>
      </c>
      <c r="H5889" s="104" t="str">
        <f t="shared" si="639"/>
        <v>5 – 20</v>
      </c>
      <c r="I5889" s="104" t="str">
        <f t="shared" si="640"/>
        <v>Keterwakilan rendah</v>
      </c>
      <c r="J5889" s="106">
        <f t="shared" si="641"/>
        <v>14210970.005889</v>
      </c>
      <c r="K5889" s="105">
        <f t="shared" si="642"/>
        <v>7105485</v>
      </c>
      <c r="L5889" s="106">
        <f t="shared" si="643"/>
        <v>7105485.0058890004</v>
      </c>
    </row>
    <row r="5890" spans="1:12" x14ac:dyDescent="0.3">
      <c r="A5890" s="104" t="s">
        <v>12144</v>
      </c>
      <c r="B5890" s="104" t="s">
        <v>12145</v>
      </c>
      <c r="C5890" s="105">
        <v>1590</v>
      </c>
      <c r="D5890" s="105">
        <v>84507</v>
      </c>
      <c r="E5890" s="106">
        <f t="shared" ref="E5890:E5953" si="644">IF(AND(ISNUMBER(C5890),C5890&gt;0),D5890/C5890,"")</f>
        <v>53.149056603773587</v>
      </c>
      <c r="F5890" s="107">
        <f t="shared" ref="F5890:F5953" si="645">VALUE(LEFT(A5890,2))</f>
        <v>84</v>
      </c>
      <c r="G5890" s="107">
        <f>COUNTIF(Data_Eksportir!$H$2:$H$3401,A5890)</f>
        <v>0</v>
      </c>
      <c r="H5890" s="104" t="str">
        <f t="shared" ref="H5890:H5953" si="646">IF(E5890="","Tanpa data berat",IF(E5890&lt;1,"Di bawah 1",IF(E5890&lt;5,"1 – 5",IF(E5890&lt;20,"5 – 20",IF(E5890&lt;100,"20 – 100","100 ke atas")))))</f>
        <v>20 – 100</v>
      </c>
      <c r="I5890" s="104" t="str">
        <f t="shared" ref="I5890:I5953" si="647">IF(D5890&lt;p_nilai_besar,"Di bawah ambang nilai",IF(G5890=0,"Belum terwakili",IF(G5890&lt;=p_listing_rendah,"Keterwakilan rendah","Terwakili")))</f>
        <v>Di bawah ambang nilai</v>
      </c>
      <c r="J5890" s="106">
        <f t="shared" ref="J5890:J5953" si="648">D5890+ROW()/10^6</f>
        <v>84507.00589</v>
      </c>
      <c r="K5890" s="105">
        <f t="shared" ref="K5890:K5953" si="649">IF(D5890&gt;=p_nilai_besar,D5890/(1+G5890),0)</f>
        <v>0</v>
      </c>
      <c r="L5890" s="106">
        <f t="shared" ref="L5890:L5953" si="650">IF(K5890&gt;0,K5890+ROW()/10^6,0)</f>
        <v>0</v>
      </c>
    </row>
    <row r="5891" spans="1:12" x14ac:dyDescent="0.3">
      <c r="A5891" s="104" t="s">
        <v>12146</v>
      </c>
      <c r="B5891" s="104" t="s">
        <v>12147</v>
      </c>
      <c r="C5891" s="105">
        <v>28321</v>
      </c>
      <c r="D5891" s="105">
        <v>96573</v>
      </c>
      <c r="E5891" s="106">
        <f t="shared" si="644"/>
        <v>3.4099431517248684</v>
      </c>
      <c r="F5891" s="107">
        <f t="shared" si="645"/>
        <v>84</v>
      </c>
      <c r="G5891" s="107">
        <f>COUNTIF(Data_Eksportir!$H$2:$H$3401,A5891)</f>
        <v>0</v>
      </c>
      <c r="H5891" s="104" t="str">
        <f t="shared" si="646"/>
        <v>1 – 5</v>
      </c>
      <c r="I5891" s="104" t="str">
        <f t="shared" si="647"/>
        <v>Di bawah ambang nilai</v>
      </c>
      <c r="J5891" s="106">
        <f t="shared" si="648"/>
        <v>96573.005890999993</v>
      </c>
      <c r="K5891" s="105">
        <f t="shared" si="649"/>
        <v>0</v>
      </c>
      <c r="L5891" s="106">
        <f t="shared" si="650"/>
        <v>0</v>
      </c>
    </row>
    <row r="5892" spans="1:12" x14ac:dyDescent="0.3">
      <c r="A5892" s="104" t="s">
        <v>12148</v>
      </c>
      <c r="B5892" s="104" t="s">
        <v>12149</v>
      </c>
      <c r="C5892" s="105">
        <v>848</v>
      </c>
      <c r="D5892" s="105">
        <v>6277</v>
      </c>
      <c r="E5892" s="106">
        <f t="shared" si="644"/>
        <v>7.4021226415094343</v>
      </c>
      <c r="F5892" s="107">
        <f t="shared" si="645"/>
        <v>84</v>
      </c>
      <c r="G5892" s="107">
        <f>COUNTIF(Data_Eksportir!$H$2:$H$3401,A5892)</f>
        <v>0</v>
      </c>
      <c r="H5892" s="104" t="str">
        <f t="shared" si="646"/>
        <v>5 – 20</v>
      </c>
      <c r="I5892" s="104" t="str">
        <f t="shared" si="647"/>
        <v>Di bawah ambang nilai</v>
      </c>
      <c r="J5892" s="106">
        <f t="shared" si="648"/>
        <v>6277.0058920000001</v>
      </c>
      <c r="K5892" s="105">
        <f t="shared" si="649"/>
        <v>0</v>
      </c>
      <c r="L5892" s="106">
        <f t="shared" si="650"/>
        <v>0</v>
      </c>
    </row>
    <row r="5893" spans="1:12" x14ac:dyDescent="0.3">
      <c r="A5893" s="104" t="s">
        <v>12150</v>
      </c>
      <c r="B5893" s="104" t="s">
        <v>12151</v>
      </c>
      <c r="C5893" s="105">
        <v>124</v>
      </c>
      <c r="D5893" s="105">
        <v>770</v>
      </c>
      <c r="E5893" s="106">
        <f t="shared" si="644"/>
        <v>6.209677419354839</v>
      </c>
      <c r="F5893" s="107">
        <f t="shared" si="645"/>
        <v>84</v>
      </c>
      <c r="G5893" s="107">
        <f>COUNTIF(Data_Eksportir!$H$2:$H$3401,A5893)</f>
        <v>0</v>
      </c>
      <c r="H5893" s="104" t="str">
        <f t="shared" si="646"/>
        <v>5 – 20</v>
      </c>
      <c r="I5893" s="104" t="str">
        <f t="shared" si="647"/>
        <v>Di bawah ambang nilai</v>
      </c>
      <c r="J5893" s="106">
        <f t="shared" si="648"/>
        <v>770.00589300000001</v>
      </c>
      <c r="K5893" s="105">
        <f t="shared" si="649"/>
        <v>0</v>
      </c>
      <c r="L5893" s="106">
        <f t="shared" si="650"/>
        <v>0</v>
      </c>
    </row>
    <row r="5894" spans="1:12" x14ac:dyDescent="0.3">
      <c r="A5894" s="104" t="s">
        <v>12152</v>
      </c>
      <c r="B5894" s="104" t="s">
        <v>12153</v>
      </c>
      <c r="C5894" s="105">
        <v>459712</v>
      </c>
      <c r="D5894" s="105">
        <v>3266302</v>
      </c>
      <c r="E5894" s="106">
        <f t="shared" si="644"/>
        <v>7.1051049352638174</v>
      </c>
      <c r="F5894" s="107">
        <f t="shared" si="645"/>
        <v>84</v>
      </c>
      <c r="G5894" s="107">
        <f>COUNTIF(Data_Eksportir!$H$2:$H$3401,A5894)</f>
        <v>0</v>
      </c>
      <c r="H5894" s="104" t="str">
        <f t="shared" si="646"/>
        <v>5 – 20</v>
      </c>
      <c r="I5894" s="104" t="str">
        <f t="shared" si="647"/>
        <v>Di bawah ambang nilai</v>
      </c>
      <c r="J5894" s="106">
        <f t="shared" si="648"/>
        <v>3266302.0058940002</v>
      </c>
      <c r="K5894" s="105">
        <f t="shared" si="649"/>
        <v>0</v>
      </c>
      <c r="L5894" s="106">
        <f t="shared" si="650"/>
        <v>0</v>
      </c>
    </row>
    <row r="5895" spans="1:12" x14ac:dyDescent="0.3">
      <c r="A5895" s="104" t="s">
        <v>12154</v>
      </c>
      <c r="B5895" s="104" t="s">
        <v>12155</v>
      </c>
      <c r="C5895" s="105">
        <v>220</v>
      </c>
      <c r="D5895" s="105">
        <v>1170</v>
      </c>
      <c r="E5895" s="106">
        <f t="shared" si="644"/>
        <v>5.3181818181818183</v>
      </c>
      <c r="F5895" s="107">
        <f t="shared" si="645"/>
        <v>84</v>
      </c>
      <c r="G5895" s="107">
        <f>COUNTIF(Data_Eksportir!$H$2:$H$3401,A5895)</f>
        <v>0</v>
      </c>
      <c r="H5895" s="104" t="str">
        <f t="shared" si="646"/>
        <v>5 – 20</v>
      </c>
      <c r="I5895" s="104" t="str">
        <f t="shared" si="647"/>
        <v>Di bawah ambang nilai</v>
      </c>
      <c r="J5895" s="106">
        <f t="shared" si="648"/>
        <v>1170.005895</v>
      </c>
      <c r="K5895" s="105">
        <f t="shared" si="649"/>
        <v>0</v>
      </c>
      <c r="L5895" s="106">
        <f t="shared" si="650"/>
        <v>0</v>
      </c>
    </row>
    <row r="5896" spans="1:12" x14ac:dyDescent="0.3">
      <c r="A5896" s="104" t="s">
        <v>12156</v>
      </c>
      <c r="B5896" s="104" t="s">
        <v>12157</v>
      </c>
      <c r="C5896" s="105">
        <v>3</v>
      </c>
      <c r="D5896" s="105">
        <v>36</v>
      </c>
      <c r="E5896" s="106">
        <f t="shared" si="644"/>
        <v>12</v>
      </c>
      <c r="F5896" s="107">
        <f t="shared" si="645"/>
        <v>84</v>
      </c>
      <c r="G5896" s="107">
        <f>COUNTIF(Data_Eksportir!$H$2:$H$3401,A5896)</f>
        <v>0</v>
      </c>
      <c r="H5896" s="104" t="str">
        <f t="shared" si="646"/>
        <v>5 – 20</v>
      </c>
      <c r="I5896" s="104" t="str">
        <f t="shared" si="647"/>
        <v>Di bawah ambang nilai</v>
      </c>
      <c r="J5896" s="106">
        <f t="shared" si="648"/>
        <v>36.005896</v>
      </c>
      <c r="K5896" s="105">
        <f t="shared" si="649"/>
        <v>0</v>
      </c>
      <c r="L5896" s="106">
        <f t="shared" si="650"/>
        <v>0</v>
      </c>
    </row>
    <row r="5897" spans="1:12" x14ac:dyDescent="0.3">
      <c r="A5897" s="104" t="s">
        <v>12158</v>
      </c>
      <c r="B5897" s="104" t="s">
        <v>12159</v>
      </c>
      <c r="C5897" s="105">
        <v>664</v>
      </c>
      <c r="D5897" s="105">
        <v>8043</v>
      </c>
      <c r="E5897" s="106">
        <f t="shared" si="644"/>
        <v>12.112951807228916</v>
      </c>
      <c r="F5897" s="107">
        <f t="shared" si="645"/>
        <v>84</v>
      </c>
      <c r="G5897" s="107">
        <f>COUNTIF(Data_Eksportir!$H$2:$H$3401,A5897)</f>
        <v>0</v>
      </c>
      <c r="H5897" s="104" t="str">
        <f t="shared" si="646"/>
        <v>5 – 20</v>
      </c>
      <c r="I5897" s="104" t="str">
        <f t="shared" si="647"/>
        <v>Di bawah ambang nilai</v>
      </c>
      <c r="J5897" s="106">
        <f t="shared" si="648"/>
        <v>8043.005897</v>
      </c>
      <c r="K5897" s="105">
        <f t="shared" si="649"/>
        <v>0</v>
      </c>
      <c r="L5897" s="106">
        <f t="shared" si="650"/>
        <v>0</v>
      </c>
    </row>
    <row r="5898" spans="1:12" x14ac:dyDescent="0.3">
      <c r="A5898" s="104" t="s">
        <v>12160</v>
      </c>
      <c r="B5898" s="104" t="s">
        <v>12161</v>
      </c>
      <c r="C5898" s="105">
        <v>2097</v>
      </c>
      <c r="D5898" s="105">
        <v>70236</v>
      </c>
      <c r="E5898" s="106">
        <f t="shared" si="644"/>
        <v>33.493562231759654</v>
      </c>
      <c r="F5898" s="107">
        <f t="shared" si="645"/>
        <v>84</v>
      </c>
      <c r="G5898" s="107">
        <f>COUNTIF(Data_Eksportir!$H$2:$H$3401,A5898)</f>
        <v>0</v>
      </c>
      <c r="H5898" s="104" t="str">
        <f t="shared" si="646"/>
        <v>20 – 100</v>
      </c>
      <c r="I5898" s="104" t="str">
        <f t="shared" si="647"/>
        <v>Di bawah ambang nilai</v>
      </c>
      <c r="J5898" s="106">
        <f t="shared" si="648"/>
        <v>70236.005898000003</v>
      </c>
      <c r="K5898" s="105">
        <f t="shared" si="649"/>
        <v>0</v>
      </c>
      <c r="L5898" s="106">
        <f t="shared" si="650"/>
        <v>0</v>
      </c>
    </row>
    <row r="5899" spans="1:12" x14ac:dyDescent="0.3">
      <c r="A5899" s="104" t="s">
        <v>12162</v>
      </c>
      <c r="B5899" s="104" t="s">
        <v>12163</v>
      </c>
      <c r="C5899" s="105">
        <v>58590</v>
      </c>
      <c r="D5899" s="105">
        <v>263322</v>
      </c>
      <c r="E5899" s="106">
        <f t="shared" si="644"/>
        <v>4.4943164362519203</v>
      </c>
      <c r="F5899" s="107">
        <f t="shared" si="645"/>
        <v>84</v>
      </c>
      <c r="G5899" s="107">
        <f>COUNTIF(Data_Eksportir!$H$2:$H$3401,A5899)</f>
        <v>0</v>
      </c>
      <c r="H5899" s="104" t="str">
        <f t="shared" si="646"/>
        <v>1 – 5</v>
      </c>
      <c r="I5899" s="104" t="str">
        <f t="shared" si="647"/>
        <v>Di bawah ambang nilai</v>
      </c>
      <c r="J5899" s="106">
        <f t="shared" si="648"/>
        <v>263322.00589899998</v>
      </c>
      <c r="K5899" s="105">
        <f t="shared" si="649"/>
        <v>0</v>
      </c>
      <c r="L5899" s="106">
        <f t="shared" si="650"/>
        <v>0</v>
      </c>
    </row>
    <row r="5900" spans="1:12" x14ac:dyDescent="0.3">
      <c r="A5900" s="104" t="s">
        <v>12164</v>
      </c>
      <c r="B5900" s="104" t="s">
        <v>12165</v>
      </c>
      <c r="C5900" s="105">
        <v>37857</v>
      </c>
      <c r="D5900" s="105">
        <v>575273</v>
      </c>
      <c r="E5900" s="106">
        <f t="shared" si="644"/>
        <v>15.195947909237393</v>
      </c>
      <c r="F5900" s="107">
        <f t="shared" si="645"/>
        <v>84</v>
      </c>
      <c r="G5900" s="107">
        <f>COUNTIF(Data_Eksportir!$H$2:$H$3401,A5900)</f>
        <v>0</v>
      </c>
      <c r="H5900" s="104" t="str">
        <f t="shared" si="646"/>
        <v>5 – 20</v>
      </c>
      <c r="I5900" s="104" t="str">
        <f t="shared" si="647"/>
        <v>Di bawah ambang nilai</v>
      </c>
      <c r="J5900" s="106">
        <f t="shared" si="648"/>
        <v>575273.00589999999</v>
      </c>
      <c r="K5900" s="105">
        <f t="shared" si="649"/>
        <v>0</v>
      </c>
      <c r="L5900" s="106">
        <f t="shared" si="650"/>
        <v>0</v>
      </c>
    </row>
    <row r="5901" spans="1:12" x14ac:dyDescent="0.3">
      <c r="A5901" s="104" t="s">
        <v>12166</v>
      </c>
      <c r="B5901" s="104" t="s">
        <v>12167</v>
      </c>
      <c r="C5901" s="105">
        <v>8000</v>
      </c>
      <c r="D5901" s="105">
        <v>10000</v>
      </c>
      <c r="E5901" s="106">
        <f t="shared" si="644"/>
        <v>1.25</v>
      </c>
      <c r="F5901" s="107">
        <f t="shared" si="645"/>
        <v>84</v>
      </c>
      <c r="G5901" s="107">
        <f>COUNTIF(Data_Eksportir!$H$2:$H$3401,A5901)</f>
        <v>0</v>
      </c>
      <c r="H5901" s="104" t="str">
        <f t="shared" si="646"/>
        <v>1 – 5</v>
      </c>
      <c r="I5901" s="104" t="str">
        <f t="shared" si="647"/>
        <v>Di bawah ambang nilai</v>
      </c>
      <c r="J5901" s="106">
        <f t="shared" si="648"/>
        <v>10000.005901</v>
      </c>
      <c r="K5901" s="105">
        <f t="shared" si="649"/>
        <v>0</v>
      </c>
      <c r="L5901" s="106">
        <f t="shared" si="650"/>
        <v>0</v>
      </c>
    </row>
    <row r="5902" spans="1:12" x14ac:dyDescent="0.3">
      <c r="A5902" s="104" t="s">
        <v>12168</v>
      </c>
      <c r="B5902" s="104" t="s">
        <v>12169</v>
      </c>
      <c r="C5902" s="105">
        <v>90</v>
      </c>
      <c r="D5902" s="105">
        <v>204</v>
      </c>
      <c r="E5902" s="106">
        <f t="shared" si="644"/>
        <v>2.2666666666666666</v>
      </c>
      <c r="F5902" s="107">
        <f t="shared" si="645"/>
        <v>84</v>
      </c>
      <c r="G5902" s="107">
        <f>COUNTIF(Data_Eksportir!$H$2:$H$3401,A5902)</f>
        <v>0</v>
      </c>
      <c r="H5902" s="104" t="str">
        <f t="shared" si="646"/>
        <v>1 – 5</v>
      </c>
      <c r="I5902" s="104" t="str">
        <f t="shared" si="647"/>
        <v>Di bawah ambang nilai</v>
      </c>
      <c r="J5902" s="106">
        <f t="shared" si="648"/>
        <v>204.00590199999999</v>
      </c>
      <c r="K5902" s="105">
        <f t="shared" si="649"/>
        <v>0</v>
      </c>
      <c r="L5902" s="106">
        <f t="shared" si="650"/>
        <v>0</v>
      </c>
    </row>
    <row r="5903" spans="1:12" x14ac:dyDescent="0.3">
      <c r="A5903" s="104" t="s">
        <v>12170</v>
      </c>
      <c r="B5903" s="104" t="s">
        <v>12171</v>
      </c>
      <c r="C5903" s="105">
        <v>306</v>
      </c>
      <c r="D5903" s="105">
        <v>691</v>
      </c>
      <c r="E5903" s="106">
        <f t="shared" si="644"/>
        <v>2.2581699346405228</v>
      </c>
      <c r="F5903" s="107">
        <f t="shared" si="645"/>
        <v>84</v>
      </c>
      <c r="G5903" s="107">
        <f>COUNTIF(Data_Eksportir!$H$2:$H$3401,A5903)</f>
        <v>0</v>
      </c>
      <c r="H5903" s="104" t="str">
        <f t="shared" si="646"/>
        <v>1 – 5</v>
      </c>
      <c r="I5903" s="104" t="str">
        <f t="shared" si="647"/>
        <v>Di bawah ambang nilai</v>
      </c>
      <c r="J5903" s="106">
        <f t="shared" si="648"/>
        <v>691.00590299999999</v>
      </c>
      <c r="K5903" s="105">
        <f t="shared" si="649"/>
        <v>0</v>
      </c>
      <c r="L5903" s="106">
        <f t="shared" si="650"/>
        <v>0</v>
      </c>
    </row>
    <row r="5904" spans="1:12" x14ac:dyDescent="0.3">
      <c r="A5904" s="104" t="s">
        <v>12172</v>
      </c>
      <c r="B5904" s="104" t="s">
        <v>12173</v>
      </c>
      <c r="C5904" s="105">
        <v>20</v>
      </c>
      <c r="D5904" s="105">
        <v>40</v>
      </c>
      <c r="E5904" s="106">
        <f t="shared" si="644"/>
        <v>2</v>
      </c>
      <c r="F5904" s="107">
        <f t="shared" si="645"/>
        <v>84</v>
      </c>
      <c r="G5904" s="107">
        <f>COUNTIF(Data_Eksportir!$H$2:$H$3401,A5904)</f>
        <v>0</v>
      </c>
      <c r="H5904" s="104" t="str">
        <f t="shared" si="646"/>
        <v>1 – 5</v>
      </c>
      <c r="I5904" s="104" t="str">
        <f t="shared" si="647"/>
        <v>Di bawah ambang nilai</v>
      </c>
      <c r="J5904" s="106">
        <f t="shared" si="648"/>
        <v>40.005904000000001</v>
      </c>
      <c r="K5904" s="105">
        <f t="shared" si="649"/>
        <v>0</v>
      </c>
      <c r="L5904" s="106">
        <f t="shared" si="650"/>
        <v>0</v>
      </c>
    </row>
    <row r="5905" spans="1:12" x14ac:dyDescent="0.3">
      <c r="A5905" s="104" t="s">
        <v>12174</v>
      </c>
      <c r="B5905" s="104" t="s">
        <v>12175</v>
      </c>
      <c r="C5905" s="105">
        <v>381</v>
      </c>
      <c r="D5905" s="105">
        <v>4537</v>
      </c>
      <c r="E5905" s="106">
        <f t="shared" si="644"/>
        <v>11.908136482939632</v>
      </c>
      <c r="F5905" s="107">
        <f t="shared" si="645"/>
        <v>84</v>
      </c>
      <c r="G5905" s="107">
        <f>COUNTIF(Data_Eksportir!$H$2:$H$3401,A5905)</f>
        <v>0</v>
      </c>
      <c r="H5905" s="104" t="str">
        <f t="shared" si="646"/>
        <v>5 – 20</v>
      </c>
      <c r="I5905" s="104" t="str">
        <f t="shared" si="647"/>
        <v>Di bawah ambang nilai</v>
      </c>
      <c r="J5905" s="106">
        <f t="shared" si="648"/>
        <v>4537.005905</v>
      </c>
      <c r="K5905" s="105">
        <f t="shared" si="649"/>
        <v>0</v>
      </c>
      <c r="L5905" s="106">
        <f t="shared" si="650"/>
        <v>0</v>
      </c>
    </row>
    <row r="5906" spans="1:12" x14ac:dyDescent="0.3">
      <c r="A5906" s="104" t="s">
        <v>12176</v>
      </c>
      <c r="B5906" s="104" t="s">
        <v>12177</v>
      </c>
      <c r="C5906" s="105">
        <v>26195</v>
      </c>
      <c r="D5906" s="105">
        <v>398188</v>
      </c>
      <c r="E5906" s="106">
        <f t="shared" si="644"/>
        <v>15.200916205382706</v>
      </c>
      <c r="F5906" s="107">
        <f t="shared" si="645"/>
        <v>84</v>
      </c>
      <c r="G5906" s="107">
        <f>COUNTIF(Data_Eksportir!$H$2:$H$3401,A5906)</f>
        <v>0</v>
      </c>
      <c r="H5906" s="104" t="str">
        <f t="shared" si="646"/>
        <v>5 – 20</v>
      </c>
      <c r="I5906" s="104" t="str">
        <f t="shared" si="647"/>
        <v>Di bawah ambang nilai</v>
      </c>
      <c r="J5906" s="106">
        <f t="shared" si="648"/>
        <v>398188.00590599998</v>
      </c>
      <c r="K5906" s="105">
        <f t="shared" si="649"/>
        <v>0</v>
      </c>
      <c r="L5906" s="106">
        <f t="shared" si="650"/>
        <v>0</v>
      </c>
    </row>
    <row r="5907" spans="1:12" x14ac:dyDescent="0.3">
      <c r="A5907" s="104" t="s">
        <v>12178</v>
      </c>
      <c r="B5907" s="104" t="s">
        <v>12179</v>
      </c>
      <c r="C5907" s="105">
        <v>2610</v>
      </c>
      <c r="D5907" s="105">
        <v>1260</v>
      </c>
      <c r="E5907" s="106">
        <f t="shared" si="644"/>
        <v>0.48275862068965519</v>
      </c>
      <c r="F5907" s="107">
        <f t="shared" si="645"/>
        <v>84</v>
      </c>
      <c r="G5907" s="107">
        <f>COUNTIF(Data_Eksportir!$H$2:$H$3401,A5907)</f>
        <v>0</v>
      </c>
      <c r="H5907" s="104" t="str">
        <f t="shared" si="646"/>
        <v>Di bawah 1</v>
      </c>
      <c r="I5907" s="104" t="str">
        <f t="shared" si="647"/>
        <v>Di bawah ambang nilai</v>
      </c>
      <c r="J5907" s="106">
        <f t="shared" si="648"/>
        <v>1260.005907</v>
      </c>
      <c r="K5907" s="105">
        <f t="shared" si="649"/>
        <v>0</v>
      </c>
      <c r="L5907" s="106">
        <f t="shared" si="650"/>
        <v>0</v>
      </c>
    </row>
    <row r="5908" spans="1:12" x14ac:dyDescent="0.3">
      <c r="A5908" s="104" t="s">
        <v>12180</v>
      </c>
      <c r="B5908" s="104" t="s">
        <v>12181</v>
      </c>
      <c r="C5908" s="105">
        <v>93063</v>
      </c>
      <c r="D5908" s="105">
        <v>265431</v>
      </c>
      <c r="E5908" s="106">
        <f t="shared" si="644"/>
        <v>2.8521646626478838</v>
      </c>
      <c r="F5908" s="107">
        <f t="shared" si="645"/>
        <v>84</v>
      </c>
      <c r="G5908" s="107">
        <f>COUNTIF(Data_Eksportir!$H$2:$H$3401,A5908)</f>
        <v>0</v>
      </c>
      <c r="H5908" s="104" t="str">
        <f t="shared" si="646"/>
        <v>1 – 5</v>
      </c>
      <c r="I5908" s="104" t="str">
        <f t="shared" si="647"/>
        <v>Di bawah ambang nilai</v>
      </c>
      <c r="J5908" s="106">
        <f t="shared" si="648"/>
        <v>265431.00590799999</v>
      </c>
      <c r="K5908" s="105">
        <f t="shared" si="649"/>
        <v>0</v>
      </c>
      <c r="L5908" s="106">
        <f t="shared" si="650"/>
        <v>0</v>
      </c>
    </row>
    <row r="5909" spans="1:12" x14ac:dyDescent="0.3">
      <c r="A5909" s="104" t="s">
        <v>12182</v>
      </c>
      <c r="B5909" s="104" t="s">
        <v>12183</v>
      </c>
      <c r="C5909" s="105">
        <v>1111</v>
      </c>
      <c r="D5909" s="105">
        <v>584</v>
      </c>
      <c r="E5909" s="106">
        <f t="shared" si="644"/>
        <v>0.52565256525652571</v>
      </c>
      <c r="F5909" s="107">
        <f t="shared" si="645"/>
        <v>84</v>
      </c>
      <c r="G5909" s="107">
        <f>COUNTIF(Data_Eksportir!$H$2:$H$3401,A5909)</f>
        <v>0</v>
      </c>
      <c r="H5909" s="104" t="str">
        <f t="shared" si="646"/>
        <v>Di bawah 1</v>
      </c>
      <c r="I5909" s="104" t="str">
        <f t="shared" si="647"/>
        <v>Di bawah ambang nilai</v>
      </c>
      <c r="J5909" s="106">
        <f t="shared" si="648"/>
        <v>584.00590899999997</v>
      </c>
      <c r="K5909" s="105">
        <f t="shared" si="649"/>
        <v>0</v>
      </c>
      <c r="L5909" s="106">
        <f t="shared" si="650"/>
        <v>0</v>
      </c>
    </row>
    <row r="5910" spans="1:12" x14ac:dyDescent="0.3">
      <c r="A5910" s="104" t="s">
        <v>12184</v>
      </c>
      <c r="B5910" s="104" t="s">
        <v>12185</v>
      </c>
      <c r="C5910" s="105">
        <v>13815</v>
      </c>
      <c r="D5910" s="105">
        <v>77485</v>
      </c>
      <c r="E5910" s="106">
        <f t="shared" si="644"/>
        <v>5.60875859572928</v>
      </c>
      <c r="F5910" s="107">
        <f t="shared" si="645"/>
        <v>84</v>
      </c>
      <c r="G5910" s="107">
        <f>COUNTIF(Data_Eksportir!$H$2:$H$3401,A5910)</f>
        <v>0</v>
      </c>
      <c r="H5910" s="104" t="str">
        <f t="shared" si="646"/>
        <v>5 – 20</v>
      </c>
      <c r="I5910" s="104" t="str">
        <f t="shared" si="647"/>
        <v>Di bawah ambang nilai</v>
      </c>
      <c r="J5910" s="106">
        <f t="shared" si="648"/>
        <v>77485.005910000007</v>
      </c>
      <c r="K5910" s="105">
        <f t="shared" si="649"/>
        <v>0</v>
      </c>
      <c r="L5910" s="106">
        <f t="shared" si="650"/>
        <v>0</v>
      </c>
    </row>
    <row r="5911" spans="1:12" x14ac:dyDescent="0.3">
      <c r="A5911" s="104" t="s">
        <v>12186</v>
      </c>
      <c r="B5911" s="104" t="s">
        <v>12187</v>
      </c>
      <c r="C5911" s="105">
        <v>210</v>
      </c>
      <c r="D5911" s="105">
        <v>3014</v>
      </c>
      <c r="E5911" s="106">
        <f t="shared" si="644"/>
        <v>14.352380952380953</v>
      </c>
      <c r="F5911" s="107">
        <f t="shared" si="645"/>
        <v>84</v>
      </c>
      <c r="G5911" s="107">
        <f>COUNTIF(Data_Eksportir!$H$2:$H$3401,A5911)</f>
        <v>0</v>
      </c>
      <c r="H5911" s="104" t="str">
        <f t="shared" si="646"/>
        <v>5 – 20</v>
      </c>
      <c r="I5911" s="104" t="str">
        <f t="shared" si="647"/>
        <v>Di bawah ambang nilai</v>
      </c>
      <c r="J5911" s="106">
        <f t="shared" si="648"/>
        <v>3014.0059110000002</v>
      </c>
      <c r="K5911" s="105">
        <f t="shared" si="649"/>
        <v>0</v>
      </c>
      <c r="L5911" s="106">
        <f t="shared" si="650"/>
        <v>0</v>
      </c>
    </row>
    <row r="5912" spans="1:12" x14ac:dyDescent="0.3">
      <c r="A5912" s="104" t="s">
        <v>12188</v>
      </c>
      <c r="B5912" s="104" t="s">
        <v>12189</v>
      </c>
      <c r="C5912" s="105">
        <v>16644</v>
      </c>
      <c r="D5912" s="105">
        <v>76980</v>
      </c>
      <c r="E5912" s="106">
        <f t="shared" si="644"/>
        <v>4.6250901225666903</v>
      </c>
      <c r="F5912" s="107">
        <f t="shared" si="645"/>
        <v>84</v>
      </c>
      <c r="G5912" s="107">
        <f>COUNTIF(Data_Eksportir!$H$2:$H$3401,A5912)</f>
        <v>0</v>
      </c>
      <c r="H5912" s="104" t="str">
        <f t="shared" si="646"/>
        <v>1 – 5</v>
      </c>
      <c r="I5912" s="104" t="str">
        <f t="shared" si="647"/>
        <v>Di bawah ambang nilai</v>
      </c>
      <c r="J5912" s="106">
        <f t="shared" si="648"/>
        <v>76980.005911999993</v>
      </c>
      <c r="K5912" s="105">
        <f t="shared" si="649"/>
        <v>0</v>
      </c>
      <c r="L5912" s="106">
        <f t="shared" si="650"/>
        <v>0</v>
      </c>
    </row>
    <row r="5913" spans="1:12" x14ac:dyDescent="0.3">
      <c r="A5913" s="104" t="s">
        <v>12190</v>
      </c>
      <c r="B5913" s="104" t="s">
        <v>12191</v>
      </c>
      <c r="C5913" s="105">
        <v>450</v>
      </c>
      <c r="D5913" s="105">
        <v>880</v>
      </c>
      <c r="E5913" s="106">
        <f t="shared" si="644"/>
        <v>1.9555555555555555</v>
      </c>
      <c r="F5913" s="107">
        <f t="shared" si="645"/>
        <v>84</v>
      </c>
      <c r="G5913" s="107">
        <f>COUNTIF(Data_Eksportir!$H$2:$H$3401,A5913)</f>
        <v>0</v>
      </c>
      <c r="H5913" s="104" t="str">
        <f t="shared" si="646"/>
        <v>1 – 5</v>
      </c>
      <c r="I5913" s="104" t="str">
        <f t="shared" si="647"/>
        <v>Di bawah ambang nilai</v>
      </c>
      <c r="J5913" s="106">
        <f t="shared" si="648"/>
        <v>880.00591299999996</v>
      </c>
      <c r="K5913" s="105">
        <f t="shared" si="649"/>
        <v>0</v>
      </c>
      <c r="L5913" s="106">
        <f t="shared" si="650"/>
        <v>0</v>
      </c>
    </row>
    <row r="5914" spans="1:12" x14ac:dyDescent="0.3">
      <c r="A5914" s="104" t="s">
        <v>12192</v>
      </c>
      <c r="B5914" s="104" t="s">
        <v>12193</v>
      </c>
      <c r="C5914" s="105">
        <v>36307</v>
      </c>
      <c r="D5914" s="105">
        <v>53160</v>
      </c>
      <c r="E5914" s="106">
        <f t="shared" si="644"/>
        <v>1.4641804610681135</v>
      </c>
      <c r="F5914" s="107">
        <f t="shared" si="645"/>
        <v>84</v>
      </c>
      <c r="G5914" s="107">
        <f>COUNTIF(Data_Eksportir!$H$2:$H$3401,A5914)</f>
        <v>0</v>
      </c>
      <c r="H5914" s="104" t="str">
        <f t="shared" si="646"/>
        <v>1 – 5</v>
      </c>
      <c r="I5914" s="104" t="str">
        <f t="shared" si="647"/>
        <v>Di bawah ambang nilai</v>
      </c>
      <c r="J5914" s="106">
        <f t="shared" si="648"/>
        <v>53160.005914000001</v>
      </c>
      <c r="K5914" s="105">
        <f t="shared" si="649"/>
        <v>0</v>
      </c>
      <c r="L5914" s="106">
        <f t="shared" si="650"/>
        <v>0</v>
      </c>
    </row>
    <row r="5915" spans="1:12" x14ac:dyDescent="0.3">
      <c r="A5915" s="104" t="s">
        <v>12194</v>
      </c>
      <c r="B5915" s="104" t="s">
        <v>12195</v>
      </c>
      <c r="C5915" s="105">
        <v>35054</v>
      </c>
      <c r="D5915" s="105">
        <v>194815</v>
      </c>
      <c r="E5915" s="106">
        <f t="shared" si="644"/>
        <v>5.5575683231585558</v>
      </c>
      <c r="F5915" s="107">
        <f t="shared" si="645"/>
        <v>84</v>
      </c>
      <c r="G5915" s="107">
        <f>COUNTIF(Data_Eksportir!$H$2:$H$3401,A5915)</f>
        <v>0</v>
      </c>
      <c r="H5915" s="104" t="str">
        <f t="shared" si="646"/>
        <v>5 – 20</v>
      </c>
      <c r="I5915" s="104" t="str">
        <f t="shared" si="647"/>
        <v>Di bawah ambang nilai</v>
      </c>
      <c r="J5915" s="106">
        <f t="shared" si="648"/>
        <v>194815.00591499999</v>
      </c>
      <c r="K5915" s="105">
        <f t="shared" si="649"/>
        <v>0</v>
      </c>
      <c r="L5915" s="106">
        <f t="shared" si="650"/>
        <v>0</v>
      </c>
    </row>
    <row r="5916" spans="1:12" x14ac:dyDescent="0.3">
      <c r="A5916" s="104" t="s">
        <v>12196</v>
      </c>
      <c r="B5916" s="104" t="s">
        <v>12197</v>
      </c>
      <c r="C5916" s="105">
        <v>660</v>
      </c>
      <c r="D5916" s="105">
        <v>72484</v>
      </c>
      <c r="E5916" s="106">
        <f t="shared" si="644"/>
        <v>109.82424242424243</v>
      </c>
      <c r="F5916" s="107">
        <f t="shared" si="645"/>
        <v>84</v>
      </c>
      <c r="G5916" s="107">
        <f>COUNTIF(Data_Eksportir!$H$2:$H$3401,A5916)</f>
        <v>0</v>
      </c>
      <c r="H5916" s="104" t="str">
        <f t="shared" si="646"/>
        <v>100 ke atas</v>
      </c>
      <c r="I5916" s="104" t="str">
        <f t="shared" si="647"/>
        <v>Di bawah ambang nilai</v>
      </c>
      <c r="J5916" s="106">
        <f t="shared" si="648"/>
        <v>72484.005915999995</v>
      </c>
      <c r="K5916" s="105">
        <f t="shared" si="649"/>
        <v>0</v>
      </c>
      <c r="L5916" s="106">
        <f t="shared" si="650"/>
        <v>0</v>
      </c>
    </row>
    <row r="5917" spans="1:12" x14ac:dyDescent="0.3">
      <c r="A5917" s="104" t="s">
        <v>12198</v>
      </c>
      <c r="B5917" s="104" t="s">
        <v>12199</v>
      </c>
      <c r="C5917" s="105">
        <v>1055</v>
      </c>
      <c r="D5917" s="105">
        <v>4146</v>
      </c>
      <c r="E5917" s="106">
        <f t="shared" si="644"/>
        <v>3.9298578199052132</v>
      </c>
      <c r="F5917" s="107">
        <f t="shared" si="645"/>
        <v>84</v>
      </c>
      <c r="G5917" s="107">
        <f>COUNTIF(Data_Eksportir!$H$2:$H$3401,A5917)</f>
        <v>0</v>
      </c>
      <c r="H5917" s="104" t="str">
        <f t="shared" si="646"/>
        <v>1 – 5</v>
      </c>
      <c r="I5917" s="104" t="str">
        <f t="shared" si="647"/>
        <v>Di bawah ambang nilai</v>
      </c>
      <c r="J5917" s="106">
        <f t="shared" si="648"/>
        <v>4146.0059170000004</v>
      </c>
      <c r="K5917" s="105">
        <f t="shared" si="649"/>
        <v>0</v>
      </c>
      <c r="L5917" s="106">
        <f t="shared" si="650"/>
        <v>0</v>
      </c>
    </row>
    <row r="5918" spans="1:12" x14ac:dyDescent="0.3">
      <c r="A5918" s="104" t="s">
        <v>12200</v>
      </c>
      <c r="B5918" s="104" t="s">
        <v>12201</v>
      </c>
      <c r="C5918" s="105">
        <v>3134</v>
      </c>
      <c r="D5918" s="105">
        <v>41886</v>
      </c>
      <c r="E5918" s="106">
        <f t="shared" si="644"/>
        <v>13.365028717294193</v>
      </c>
      <c r="F5918" s="107">
        <f t="shared" si="645"/>
        <v>84</v>
      </c>
      <c r="G5918" s="107">
        <f>COUNTIF(Data_Eksportir!$H$2:$H$3401,A5918)</f>
        <v>1</v>
      </c>
      <c r="H5918" s="104" t="str">
        <f t="shared" si="646"/>
        <v>5 – 20</v>
      </c>
      <c r="I5918" s="104" t="str">
        <f t="shared" si="647"/>
        <v>Di bawah ambang nilai</v>
      </c>
      <c r="J5918" s="106">
        <f t="shared" si="648"/>
        <v>41886.005918000003</v>
      </c>
      <c r="K5918" s="105">
        <f t="shared" si="649"/>
        <v>0</v>
      </c>
      <c r="L5918" s="106">
        <f t="shared" si="650"/>
        <v>0</v>
      </c>
    </row>
    <row r="5919" spans="1:12" x14ac:dyDescent="0.3">
      <c r="A5919" s="104" t="s">
        <v>12202</v>
      </c>
      <c r="B5919" s="104" t="s">
        <v>12203</v>
      </c>
      <c r="C5919" s="105"/>
      <c r="D5919" s="105">
        <v>364</v>
      </c>
      <c r="E5919" s="106" t="str">
        <f t="shared" si="644"/>
        <v/>
      </c>
      <c r="F5919" s="107">
        <f t="shared" si="645"/>
        <v>84</v>
      </c>
      <c r="G5919" s="107">
        <f>COUNTIF(Data_Eksportir!$H$2:$H$3401,A5919)</f>
        <v>0</v>
      </c>
      <c r="H5919" s="104" t="str">
        <f t="shared" si="646"/>
        <v>Tanpa data berat</v>
      </c>
      <c r="I5919" s="104" t="str">
        <f t="shared" si="647"/>
        <v>Di bawah ambang nilai</v>
      </c>
      <c r="J5919" s="106">
        <f t="shared" si="648"/>
        <v>364.00591900000001</v>
      </c>
      <c r="K5919" s="105">
        <f t="shared" si="649"/>
        <v>0</v>
      </c>
      <c r="L5919" s="106">
        <f t="shared" si="650"/>
        <v>0</v>
      </c>
    </row>
    <row r="5920" spans="1:12" x14ac:dyDescent="0.3">
      <c r="A5920" s="104" t="s">
        <v>12204</v>
      </c>
      <c r="B5920" s="104" t="s">
        <v>12205</v>
      </c>
      <c r="C5920" s="105">
        <v>1088</v>
      </c>
      <c r="D5920" s="105">
        <v>2730</v>
      </c>
      <c r="E5920" s="106">
        <f t="shared" si="644"/>
        <v>2.5091911764705883</v>
      </c>
      <c r="F5920" s="107">
        <f t="shared" si="645"/>
        <v>84</v>
      </c>
      <c r="G5920" s="107">
        <f>COUNTIF(Data_Eksportir!$H$2:$H$3401,A5920)</f>
        <v>0</v>
      </c>
      <c r="H5920" s="104" t="str">
        <f t="shared" si="646"/>
        <v>1 – 5</v>
      </c>
      <c r="I5920" s="104" t="str">
        <f t="shared" si="647"/>
        <v>Di bawah ambang nilai</v>
      </c>
      <c r="J5920" s="106">
        <f t="shared" si="648"/>
        <v>2730.0059200000001</v>
      </c>
      <c r="K5920" s="105">
        <f t="shared" si="649"/>
        <v>0</v>
      </c>
      <c r="L5920" s="106">
        <f t="shared" si="650"/>
        <v>0</v>
      </c>
    </row>
    <row r="5921" spans="1:12" x14ac:dyDescent="0.3">
      <c r="A5921" s="104" t="s">
        <v>12206</v>
      </c>
      <c r="B5921" s="104" t="s">
        <v>12207</v>
      </c>
      <c r="C5921" s="105">
        <v>465</v>
      </c>
      <c r="D5921" s="105">
        <v>1152</v>
      </c>
      <c r="E5921" s="106">
        <f t="shared" si="644"/>
        <v>2.4774193548387098</v>
      </c>
      <c r="F5921" s="107">
        <f t="shared" si="645"/>
        <v>84</v>
      </c>
      <c r="G5921" s="107">
        <f>COUNTIF(Data_Eksportir!$H$2:$H$3401,A5921)</f>
        <v>0</v>
      </c>
      <c r="H5921" s="104" t="str">
        <f t="shared" si="646"/>
        <v>1 – 5</v>
      </c>
      <c r="I5921" s="104" t="str">
        <f t="shared" si="647"/>
        <v>Di bawah ambang nilai</v>
      </c>
      <c r="J5921" s="106">
        <f t="shared" si="648"/>
        <v>1152.0059209999999</v>
      </c>
      <c r="K5921" s="105">
        <f t="shared" si="649"/>
        <v>0</v>
      </c>
      <c r="L5921" s="106">
        <f t="shared" si="650"/>
        <v>0</v>
      </c>
    </row>
    <row r="5922" spans="1:12" x14ac:dyDescent="0.3">
      <c r="A5922" s="104" t="s">
        <v>12208</v>
      </c>
      <c r="B5922" s="104" t="s">
        <v>12209</v>
      </c>
      <c r="C5922" s="105">
        <v>53418</v>
      </c>
      <c r="D5922" s="105">
        <v>121041</v>
      </c>
      <c r="E5922" s="106">
        <f t="shared" si="644"/>
        <v>2.2659215994608557</v>
      </c>
      <c r="F5922" s="107">
        <f t="shared" si="645"/>
        <v>84</v>
      </c>
      <c r="G5922" s="107">
        <f>COUNTIF(Data_Eksportir!$H$2:$H$3401,A5922)</f>
        <v>1</v>
      </c>
      <c r="H5922" s="104" t="str">
        <f t="shared" si="646"/>
        <v>1 – 5</v>
      </c>
      <c r="I5922" s="104" t="str">
        <f t="shared" si="647"/>
        <v>Di bawah ambang nilai</v>
      </c>
      <c r="J5922" s="106">
        <f t="shared" si="648"/>
        <v>121041.005922</v>
      </c>
      <c r="K5922" s="105">
        <f t="shared" si="649"/>
        <v>0</v>
      </c>
      <c r="L5922" s="106">
        <f t="shared" si="650"/>
        <v>0</v>
      </c>
    </row>
    <row r="5923" spans="1:12" x14ac:dyDescent="0.3">
      <c r="A5923" s="104" t="s">
        <v>12210</v>
      </c>
      <c r="B5923" s="104" t="s">
        <v>12211</v>
      </c>
      <c r="C5923" s="105">
        <v>4256</v>
      </c>
      <c r="D5923" s="105">
        <v>19764</v>
      </c>
      <c r="E5923" s="106">
        <f t="shared" si="644"/>
        <v>4.643796992481203</v>
      </c>
      <c r="F5923" s="107">
        <f t="shared" si="645"/>
        <v>84</v>
      </c>
      <c r="G5923" s="107">
        <f>COUNTIF(Data_Eksportir!$H$2:$H$3401,A5923)</f>
        <v>0</v>
      </c>
      <c r="H5923" s="104" t="str">
        <f t="shared" si="646"/>
        <v>1 – 5</v>
      </c>
      <c r="I5923" s="104" t="str">
        <f t="shared" si="647"/>
        <v>Di bawah ambang nilai</v>
      </c>
      <c r="J5923" s="106">
        <f t="shared" si="648"/>
        <v>19764.005923000001</v>
      </c>
      <c r="K5923" s="105">
        <f t="shared" si="649"/>
        <v>0</v>
      </c>
      <c r="L5923" s="106">
        <f t="shared" si="650"/>
        <v>0</v>
      </c>
    </row>
    <row r="5924" spans="1:12" x14ac:dyDescent="0.3">
      <c r="A5924" s="104" t="s">
        <v>12212</v>
      </c>
      <c r="B5924" s="104" t="s">
        <v>12213</v>
      </c>
      <c r="C5924" s="105">
        <v>3358</v>
      </c>
      <c r="D5924" s="105">
        <v>15781</v>
      </c>
      <c r="E5924" s="106">
        <f t="shared" si="644"/>
        <v>4.6995235259082788</v>
      </c>
      <c r="F5924" s="107">
        <f t="shared" si="645"/>
        <v>84</v>
      </c>
      <c r="G5924" s="107">
        <f>COUNTIF(Data_Eksportir!$H$2:$H$3401,A5924)</f>
        <v>4</v>
      </c>
      <c r="H5924" s="104" t="str">
        <f t="shared" si="646"/>
        <v>1 – 5</v>
      </c>
      <c r="I5924" s="104" t="str">
        <f t="shared" si="647"/>
        <v>Di bawah ambang nilai</v>
      </c>
      <c r="J5924" s="106">
        <f t="shared" si="648"/>
        <v>15781.005923999999</v>
      </c>
      <c r="K5924" s="105">
        <f t="shared" si="649"/>
        <v>0</v>
      </c>
      <c r="L5924" s="106">
        <f t="shared" si="650"/>
        <v>0</v>
      </c>
    </row>
    <row r="5925" spans="1:12" x14ac:dyDescent="0.3">
      <c r="A5925" s="104" t="s">
        <v>12214</v>
      </c>
      <c r="B5925" s="104" t="s">
        <v>12215</v>
      </c>
      <c r="C5925" s="105">
        <v>715</v>
      </c>
      <c r="D5925" s="105">
        <v>3791</v>
      </c>
      <c r="E5925" s="106">
        <f t="shared" si="644"/>
        <v>5.302097902097902</v>
      </c>
      <c r="F5925" s="107">
        <f t="shared" si="645"/>
        <v>84</v>
      </c>
      <c r="G5925" s="107">
        <f>COUNTIF(Data_Eksportir!$H$2:$H$3401,A5925)</f>
        <v>0</v>
      </c>
      <c r="H5925" s="104" t="str">
        <f t="shared" si="646"/>
        <v>5 – 20</v>
      </c>
      <c r="I5925" s="104" t="str">
        <f t="shared" si="647"/>
        <v>Di bawah ambang nilai</v>
      </c>
      <c r="J5925" s="106">
        <f t="shared" si="648"/>
        <v>3791.0059249999999</v>
      </c>
      <c r="K5925" s="105">
        <f t="shared" si="649"/>
        <v>0</v>
      </c>
      <c r="L5925" s="106">
        <f t="shared" si="650"/>
        <v>0</v>
      </c>
    </row>
    <row r="5926" spans="1:12" x14ac:dyDescent="0.3">
      <c r="A5926" s="104" t="s">
        <v>12216</v>
      </c>
      <c r="B5926" s="104" t="s">
        <v>12217</v>
      </c>
      <c r="C5926" s="105">
        <v>1300</v>
      </c>
      <c r="D5926" s="105">
        <v>8752</v>
      </c>
      <c r="E5926" s="106">
        <f t="shared" si="644"/>
        <v>6.7323076923076925</v>
      </c>
      <c r="F5926" s="107">
        <f t="shared" si="645"/>
        <v>84</v>
      </c>
      <c r="G5926" s="107">
        <f>COUNTIF(Data_Eksportir!$H$2:$H$3401,A5926)</f>
        <v>4</v>
      </c>
      <c r="H5926" s="104" t="str">
        <f t="shared" si="646"/>
        <v>5 – 20</v>
      </c>
      <c r="I5926" s="104" t="str">
        <f t="shared" si="647"/>
        <v>Di bawah ambang nilai</v>
      </c>
      <c r="J5926" s="106">
        <f t="shared" si="648"/>
        <v>8752.0059259999998</v>
      </c>
      <c r="K5926" s="105">
        <f t="shared" si="649"/>
        <v>0</v>
      </c>
      <c r="L5926" s="106">
        <f t="shared" si="650"/>
        <v>0</v>
      </c>
    </row>
    <row r="5927" spans="1:12" x14ac:dyDescent="0.3">
      <c r="A5927" s="104" t="s">
        <v>12218</v>
      </c>
      <c r="B5927" s="104" t="s">
        <v>12219</v>
      </c>
      <c r="C5927" s="105">
        <v>7154</v>
      </c>
      <c r="D5927" s="105">
        <v>24171</v>
      </c>
      <c r="E5927" s="106">
        <f t="shared" si="644"/>
        <v>3.3786692759295498</v>
      </c>
      <c r="F5927" s="107">
        <f t="shared" si="645"/>
        <v>84</v>
      </c>
      <c r="G5927" s="107">
        <f>COUNTIF(Data_Eksportir!$H$2:$H$3401,A5927)</f>
        <v>0</v>
      </c>
      <c r="H5927" s="104" t="str">
        <f t="shared" si="646"/>
        <v>1 – 5</v>
      </c>
      <c r="I5927" s="104" t="str">
        <f t="shared" si="647"/>
        <v>Di bawah ambang nilai</v>
      </c>
      <c r="J5927" s="106">
        <f t="shared" si="648"/>
        <v>24171.005926999998</v>
      </c>
      <c r="K5927" s="105">
        <f t="shared" si="649"/>
        <v>0</v>
      </c>
      <c r="L5927" s="106">
        <f t="shared" si="650"/>
        <v>0</v>
      </c>
    </row>
    <row r="5928" spans="1:12" x14ac:dyDescent="0.3">
      <c r="A5928" s="104" t="s">
        <v>12220</v>
      </c>
      <c r="B5928" s="104" t="s">
        <v>12221</v>
      </c>
      <c r="C5928" s="105">
        <v>2980</v>
      </c>
      <c r="D5928" s="105">
        <v>8923</v>
      </c>
      <c r="E5928" s="106">
        <f t="shared" si="644"/>
        <v>2.9942953020134229</v>
      </c>
      <c r="F5928" s="107">
        <f t="shared" si="645"/>
        <v>84</v>
      </c>
      <c r="G5928" s="107">
        <f>COUNTIF(Data_Eksportir!$H$2:$H$3401,A5928)</f>
        <v>0</v>
      </c>
      <c r="H5928" s="104" t="str">
        <f t="shared" si="646"/>
        <v>1 – 5</v>
      </c>
      <c r="I5928" s="104" t="str">
        <f t="shared" si="647"/>
        <v>Di bawah ambang nilai</v>
      </c>
      <c r="J5928" s="106">
        <f t="shared" si="648"/>
        <v>8923.0059280000005</v>
      </c>
      <c r="K5928" s="105">
        <f t="shared" si="649"/>
        <v>0</v>
      </c>
      <c r="L5928" s="106">
        <f t="shared" si="650"/>
        <v>0</v>
      </c>
    </row>
    <row r="5929" spans="1:12" x14ac:dyDescent="0.3">
      <c r="A5929" s="104" t="s">
        <v>12222</v>
      </c>
      <c r="B5929" s="104" t="s">
        <v>12223</v>
      </c>
      <c r="C5929" s="105">
        <v>4572</v>
      </c>
      <c r="D5929" s="105">
        <v>14802</v>
      </c>
      <c r="E5929" s="106">
        <f t="shared" si="644"/>
        <v>3.2375328083989503</v>
      </c>
      <c r="F5929" s="107">
        <f t="shared" si="645"/>
        <v>84</v>
      </c>
      <c r="G5929" s="107">
        <f>COUNTIF(Data_Eksportir!$H$2:$H$3401,A5929)</f>
        <v>0</v>
      </c>
      <c r="H5929" s="104" t="str">
        <f t="shared" si="646"/>
        <v>1 – 5</v>
      </c>
      <c r="I5929" s="104" t="str">
        <f t="shared" si="647"/>
        <v>Di bawah ambang nilai</v>
      </c>
      <c r="J5929" s="106">
        <f t="shared" si="648"/>
        <v>14802.005929000001</v>
      </c>
      <c r="K5929" s="105">
        <f t="shared" si="649"/>
        <v>0</v>
      </c>
      <c r="L5929" s="106">
        <f t="shared" si="650"/>
        <v>0</v>
      </c>
    </row>
    <row r="5930" spans="1:12" x14ac:dyDescent="0.3">
      <c r="A5930" s="104" t="s">
        <v>12224</v>
      </c>
      <c r="B5930" s="104" t="s">
        <v>12225</v>
      </c>
      <c r="C5930" s="105">
        <v>195</v>
      </c>
      <c r="D5930" s="105">
        <v>6057</v>
      </c>
      <c r="E5930" s="106">
        <f t="shared" si="644"/>
        <v>31.061538461538461</v>
      </c>
      <c r="F5930" s="107">
        <f t="shared" si="645"/>
        <v>84</v>
      </c>
      <c r="G5930" s="107">
        <f>COUNTIF(Data_Eksportir!$H$2:$H$3401,A5930)</f>
        <v>0</v>
      </c>
      <c r="H5930" s="104" t="str">
        <f t="shared" si="646"/>
        <v>20 – 100</v>
      </c>
      <c r="I5930" s="104" t="str">
        <f t="shared" si="647"/>
        <v>Di bawah ambang nilai</v>
      </c>
      <c r="J5930" s="106">
        <f t="shared" si="648"/>
        <v>6057.0059300000003</v>
      </c>
      <c r="K5930" s="105">
        <f t="shared" si="649"/>
        <v>0</v>
      </c>
      <c r="L5930" s="106">
        <f t="shared" si="650"/>
        <v>0</v>
      </c>
    </row>
    <row r="5931" spans="1:12" x14ac:dyDescent="0.3">
      <c r="A5931" s="104" t="s">
        <v>12226</v>
      </c>
      <c r="B5931" s="104" t="s">
        <v>12227</v>
      </c>
      <c r="C5931" s="105">
        <v>650</v>
      </c>
      <c r="D5931" s="105">
        <v>548</v>
      </c>
      <c r="E5931" s="106">
        <f t="shared" si="644"/>
        <v>0.84307692307692306</v>
      </c>
      <c r="F5931" s="107">
        <f t="shared" si="645"/>
        <v>84</v>
      </c>
      <c r="G5931" s="107">
        <f>COUNTIF(Data_Eksportir!$H$2:$H$3401,A5931)</f>
        <v>0</v>
      </c>
      <c r="H5931" s="104" t="str">
        <f t="shared" si="646"/>
        <v>Di bawah 1</v>
      </c>
      <c r="I5931" s="104" t="str">
        <f t="shared" si="647"/>
        <v>Di bawah ambang nilai</v>
      </c>
      <c r="J5931" s="106">
        <f t="shared" si="648"/>
        <v>548.00593100000003</v>
      </c>
      <c r="K5931" s="105">
        <f t="shared" si="649"/>
        <v>0</v>
      </c>
      <c r="L5931" s="106">
        <f t="shared" si="650"/>
        <v>0</v>
      </c>
    </row>
    <row r="5932" spans="1:12" x14ac:dyDescent="0.3">
      <c r="A5932" s="104" t="s">
        <v>12228</v>
      </c>
      <c r="B5932" s="104" t="s">
        <v>12229</v>
      </c>
      <c r="C5932" s="105">
        <v>54300</v>
      </c>
      <c r="D5932" s="105">
        <v>192539</v>
      </c>
      <c r="E5932" s="106">
        <f t="shared" si="644"/>
        <v>3.5458379373848987</v>
      </c>
      <c r="F5932" s="107">
        <f t="shared" si="645"/>
        <v>84</v>
      </c>
      <c r="G5932" s="107">
        <f>COUNTIF(Data_Eksportir!$H$2:$H$3401,A5932)</f>
        <v>0</v>
      </c>
      <c r="H5932" s="104" t="str">
        <f t="shared" si="646"/>
        <v>1 – 5</v>
      </c>
      <c r="I5932" s="104" t="str">
        <f t="shared" si="647"/>
        <v>Di bawah ambang nilai</v>
      </c>
      <c r="J5932" s="106">
        <f t="shared" si="648"/>
        <v>192539.005932</v>
      </c>
      <c r="K5932" s="105">
        <f t="shared" si="649"/>
        <v>0</v>
      </c>
      <c r="L5932" s="106">
        <f t="shared" si="650"/>
        <v>0</v>
      </c>
    </row>
    <row r="5933" spans="1:12" x14ac:dyDescent="0.3">
      <c r="A5933" s="104" t="s">
        <v>12230</v>
      </c>
      <c r="B5933" s="104" t="s">
        <v>12231</v>
      </c>
      <c r="C5933" s="105">
        <v>127142</v>
      </c>
      <c r="D5933" s="105">
        <v>2769989</v>
      </c>
      <c r="E5933" s="106">
        <f t="shared" si="644"/>
        <v>21.786577212880086</v>
      </c>
      <c r="F5933" s="107">
        <f t="shared" si="645"/>
        <v>84</v>
      </c>
      <c r="G5933" s="107">
        <f>COUNTIF(Data_Eksportir!$H$2:$H$3401,A5933)</f>
        <v>1</v>
      </c>
      <c r="H5933" s="104" t="str">
        <f t="shared" si="646"/>
        <v>20 – 100</v>
      </c>
      <c r="I5933" s="104" t="str">
        <f t="shared" si="647"/>
        <v>Di bawah ambang nilai</v>
      </c>
      <c r="J5933" s="106">
        <f t="shared" si="648"/>
        <v>2769989.0059329998</v>
      </c>
      <c r="K5933" s="105">
        <f t="shared" si="649"/>
        <v>0</v>
      </c>
      <c r="L5933" s="106">
        <f t="shared" si="650"/>
        <v>0</v>
      </c>
    </row>
    <row r="5934" spans="1:12" x14ac:dyDescent="0.3">
      <c r="A5934" s="104" t="s">
        <v>12232</v>
      </c>
      <c r="B5934" s="104" t="s">
        <v>12233</v>
      </c>
      <c r="C5934" s="105">
        <v>404271</v>
      </c>
      <c r="D5934" s="105">
        <v>2853324</v>
      </c>
      <c r="E5934" s="106">
        <f t="shared" si="644"/>
        <v>7.0579487521984019</v>
      </c>
      <c r="F5934" s="107">
        <f t="shared" si="645"/>
        <v>84</v>
      </c>
      <c r="G5934" s="107">
        <f>COUNTIF(Data_Eksportir!$H$2:$H$3401,A5934)</f>
        <v>0</v>
      </c>
      <c r="H5934" s="104" t="str">
        <f t="shared" si="646"/>
        <v>5 – 20</v>
      </c>
      <c r="I5934" s="104" t="str">
        <f t="shared" si="647"/>
        <v>Di bawah ambang nilai</v>
      </c>
      <c r="J5934" s="106">
        <f t="shared" si="648"/>
        <v>2853324.005934</v>
      </c>
      <c r="K5934" s="105">
        <f t="shared" si="649"/>
        <v>0</v>
      </c>
      <c r="L5934" s="106">
        <f t="shared" si="650"/>
        <v>0</v>
      </c>
    </row>
    <row r="5935" spans="1:12" x14ac:dyDescent="0.3">
      <c r="A5935" s="104" t="s">
        <v>12234</v>
      </c>
      <c r="B5935" s="104" t="s">
        <v>12235</v>
      </c>
      <c r="C5935" s="105">
        <v>11</v>
      </c>
      <c r="D5935" s="105">
        <v>20</v>
      </c>
      <c r="E5935" s="106">
        <f t="shared" si="644"/>
        <v>1.8181818181818181</v>
      </c>
      <c r="F5935" s="107">
        <f t="shared" si="645"/>
        <v>84</v>
      </c>
      <c r="G5935" s="107">
        <f>COUNTIF(Data_Eksportir!$H$2:$H$3401,A5935)</f>
        <v>0</v>
      </c>
      <c r="H5935" s="104" t="str">
        <f t="shared" si="646"/>
        <v>1 – 5</v>
      </c>
      <c r="I5935" s="104" t="str">
        <f t="shared" si="647"/>
        <v>Di bawah ambang nilai</v>
      </c>
      <c r="J5935" s="106">
        <f t="shared" si="648"/>
        <v>20.005935000000001</v>
      </c>
      <c r="K5935" s="105">
        <f t="shared" si="649"/>
        <v>0</v>
      </c>
      <c r="L5935" s="106">
        <f t="shared" si="650"/>
        <v>0</v>
      </c>
    </row>
    <row r="5936" spans="1:12" x14ac:dyDescent="0.3">
      <c r="A5936" s="104" t="s">
        <v>12236</v>
      </c>
      <c r="B5936" s="104" t="s">
        <v>12237</v>
      </c>
      <c r="C5936" s="105">
        <v>299</v>
      </c>
      <c r="D5936" s="105">
        <v>6843</v>
      </c>
      <c r="E5936" s="106">
        <f t="shared" si="644"/>
        <v>22.88628762541806</v>
      </c>
      <c r="F5936" s="107">
        <f t="shared" si="645"/>
        <v>84</v>
      </c>
      <c r="G5936" s="107">
        <f>COUNTIF(Data_Eksportir!$H$2:$H$3401,A5936)</f>
        <v>0</v>
      </c>
      <c r="H5936" s="104" t="str">
        <f t="shared" si="646"/>
        <v>20 – 100</v>
      </c>
      <c r="I5936" s="104" t="str">
        <f t="shared" si="647"/>
        <v>Di bawah ambang nilai</v>
      </c>
      <c r="J5936" s="106">
        <f t="shared" si="648"/>
        <v>6843.0059359999996</v>
      </c>
      <c r="K5936" s="105">
        <f t="shared" si="649"/>
        <v>0</v>
      </c>
      <c r="L5936" s="106">
        <f t="shared" si="650"/>
        <v>0</v>
      </c>
    </row>
    <row r="5937" spans="1:12" x14ac:dyDescent="0.3">
      <c r="A5937" s="104" t="s">
        <v>12238</v>
      </c>
      <c r="B5937" s="104" t="s">
        <v>12239</v>
      </c>
      <c r="C5937" s="105">
        <v>8266</v>
      </c>
      <c r="D5937" s="105">
        <v>125255</v>
      </c>
      <c r="E5937" s="106">
        <f t="shared" si="644"/>
        <v>15.153036535204452</v>
      </c>
      <c r="F5937" s="107">
        <f t="shared" si="645"/>
        <v>84</v>
      </c>
      <c r="G5937" s="107">
        <f>COUNTIF(Data_Eksportir!$H$2:$H$3401,A5937)</f>
        <v>0</v>
      </c>
      <c r="H5937" s="104" t="str">
        <f t="shared" si="646"/>
        <v>5 – 20</v>
      </c>
      <c r="I5937" s="104" t="str">
        <f t="shared" si="647"/>
        <v>Di bawah ambang nilai</v>
      </c>
      <c r="J5937" s="106">
        <f t="shared" si="648"/>
        <v>125255.00593699999</v>
      </c>
      <c r="K5937" s="105">
        <f t="shared" si="649"/>
        <v>0</v>
      </c>
      <c r="L5937" s="106">
        <f t="shared" si="650"/>
        <v>0</v>
      </c>
    </row>
    <row r="5938" spans="1:12" x14ac:dyDescent="0.3">
      <c r="A5938" s="104" t="s">
        <v>12240</v>
      </c>
      <c r="B5938" s="104" t="s">
        <v>12241</v>
      </c>
      <c r="C5938" s="105">
        <v>4079</v>
      </c>
      <c r="D5938" s="105">
        <v>175958</v>
      </c>
      <c r="E5938" s="106">
        <f t="shared" si="644"/>
        <v>43.137533709242462</v>
      </c>
      <c r="F5938" s="107">
        <f t="shared" si="645"/>
        <v>84</v>
      </c>
      <c r="G5938" s="107">
        <f>COUNTIF(Data_Eksportir!$H$2:$H$3401,A5938)</f>
        <v>0</v>
      </c>
      <c r="H5938" s="104" t="str">
        <f t="shared" si="646"/>
        <v>20 – 100</v>
      </c>
      <c r="I5938" s="104" t="str">
        <f t="shared" si="647"/>
        <v>Di bawah ambang nilai</v>
      </c>
      <c r="J5938" s="106">
        <f t="shared" si="648"/>
        <v>175958.00593799999</v>
      </c>
      <c r="K5938" s="105">
        <f t="shared" si="649"/>
        <v>0</v>
      </c>
      <c r="L5938" s="106">
        <f t="shared" si="650"/>
        <v>0</v>
      </c>
    </row>
    <row r="5939" spans="1:12" x14ac:dyDescent="0.3">
      <c r="A5939" s="104" t="s">
        <v>12242</v>
      </c>
      <c r="B5939" s="104" t="s">
        <v>12243</v>
      </c>
      <c r="C5939" s="105">
        <v>10114</v>
      </c>
      <c r="D5939" s="105">
        <v>23113</v>
      </c>
      <c r="E5939" s="106">
        <f t="shared" si="644"/>
        <v>2.285248170852284</v>
      </c>
      <c r="F5939" s="107">
        <f t="shared" si="645"/>
        <v>84</v>
      </c>
      <c r="G5939" s="107">
        <f>COUNTIF(Data_Eksportir!$H$2:$H$3401,A5939)</f>
        <v>0</v>
      </c>
      <c r="H5939" s="104" t="str">
        <f t="shared" si="646"/>
        <v>1 – 5</v>
      </c>
      <c r="I5939" s="104" t="str">
        <f t="shared" si="647"/>
        <v>Di bawah ambang nilai</v>
      </c>
      <c r="J5939" s="106">
        <f t="shared" si="648"/>
        <v>23113.005938999999</v>
      </c>
      <c r="K5939" s="105">
        <f t="shared" si="649"/>
        <v>0</v>
      </c>
      <c r="L5939" s="106">
        <f t="shared" si="650"/>
        <v>0</v>
      </c>
    </row>
    <row r="5940" spans="1:12" x14ac:dyDescent="0.3">
      <c r="A5940" s="104" t="s">
        <v>12244</v>
      </c>
      <c r="B5940" s="104" t="s">
        <v>12245</v>
      </c>
      <c r="C5940" s="105">
        <v>570</v>
      </c>
      <c r="D5940" s="105">
        <v>25591</v>
      </c>
      <c r="E5940" s="106">
        <f t="shared" si="644"/>
        <v>44.896491228070175</v>
      </c>
      <c r="F5940" s="107">
        <f t="shared" si="645"/>
        <v>84</v>
      </c>
      <c r="G5940" s="107">
        <f>COUNTIF(Data_Eksportir!$H$2:$H$3401,A5940)</f>
        <v>0</v>
      </c>
      <c r="H5940" s="104" t="str">
        <f t="shared" si="646"/>
        <v>20 – 100</v>
      </c>
      <c r="I5940" s="104" t="str">
        <f t="shared" si="647"/>
        <v>Di bawah ambang nilai</v>
      </c>
      <c r="J5940" s="106">
        <f t="shared" si="648"/>
        <v>25591.005939999999</v>
      </c>
      <c r="K5940" s="105">
        <f t="shared" si="649"/>
        <v>0</v>
      </c>
      <c r="L5940" s="106">
        <f t="shared" si="650"/>
        <v>0</v>
      </c>
    </row>
    <row r="5941" spans="1:12" x14ac:dyDescent="0.3">
      <c r="A5941" s="104" t="s">
        <v>12246</v>
      </c>
      <c r="B5941" s="104" t="s">
        <v>12247</v>
      </c>
      <c r="C5941" s="105">
        <v>175</v>
      </c>
      <c r="D5941" s="105">
        <v>3000</v>
      </c>
      <c r="E5941" s="106">
        <f t="shared" si="644"/>
        <v>17.142857142857142</v>
      </c>
      <c r="F5941" s="107">
        <f t="shared" si="645"/>
        <v>84</v>
      </c>
      <c r="G5941" s="107">
        <f>COUNTIF(Data_Eksportir!$H$2:$H$3401,A5941)</f>
        <v>0</v>
      </c>
      <c r="H5941" s="104" t="str">
        <f t="shared" si="646"/>
        <v>5 – 20</v>
      </c>
      <c r="I5941" s="104" t="str">
        <f t="shared" si="647"/>
        <v>Di bawah ambang nilai</v>
      </c>
      <c r="J5941" s="106">
        <f t="shared" si="648"/>
        <v>3000.0059409999999</v>
      </c>
      <c r="K5941" s="105">
        <f t="shared" si="649"/>
        <v>0</v>
      </c>
      <c r="L5941" s="106">
        <f t="shared" si="650"/>
        <v>0</v>
      </c>
    </row>
    <row r="5942" spans="1:12" x14ac:dyDescent="0.3">
      <c r="A5942" s="104" t="s">
        <v>12248</v>
      </c>
      <c r="B5942" s="104" t="s">
        <v>12249</v>
      </c>
      <c r="C5942" s="105">
        <v>48250</v>
      </c>
      <c r="D5942" s="105">
        <v>347402</v>
      </c>
      <c r="E5942" s="106">
        <f t="shared" si="644"/>
        <v>7.2000414507772019</v>
      </c>
      <c r="F5942" s="107">
        <f t="shared" si="645"/>
        <v>84</v>
      </c>
      <c r="G5942" s="107">
        <f>COUNTIF(Data_Eksportir!$H$2:$H$3401,A5942)</f>
        <v>0</v>
      </c>
      <c r="H5942" s="104" t="str">
        <f t="shared" si="646"/>
        <v>5 – 20</v>
      </c>
      <c r="I5942" s="104" t="str">
        <f t="shared" si="647"/>
        <v>Di bawah ambang nilai</v>
      </c>
      <c r="J5942" s="106">
        <f t="shared" si="648"/>
        <v>347402.00594200002</v>
      </c>
      <c r="K5942" s="105">
        <f t="shared" si="649"/>
        <v>0</v>
      </c>
      <c r="L5942" s="106">
        <f t="shared" si="650"/>
        <v>0</v>
      </c>
    </row>
    <row r="5943" spans="1:12" x14ac:dyDescent="0.3">
      <c r="A5943" s="104" t="s">
        <v>12250</v>
      </c>
      <c r="B5943" s="104" t="s">
        <v>12251</v>
      </c>
      <c r="C5943" s="105">
        <v>21</v>
      </c>
      <c r="D5943" s="105">
        <v>40</v>
      </c>
      <c r="E5943" s="106">
        <f t="shared" si="644"/>
        <v>1.9047619047619047</v>
      </c>
      <c r="F5943" s="107">
        <f t="shared" si="645"/>
        <v>84</v>
      </c>
      <c r="G5943" s="107">
        <f>COUNTIF(Data_Eksportir!$H$2:$H$3401,A5943)</f>
        <v>0</v>
      </c>
      <c r="H5943" s="104" t="str">
        <f t="shared" si="646"/>
        <v>1 – 5</v>
      </c>
      <c r="I5943" s="104" t="str">
        <f t="shared" si="647"/>
        <v>Di bawah ambang nilai</v>
      </c>
      <c r="J5943" s="106">
        <f t="shared" si="648"/>
        <v>40.005943000000002</v>
      </c>
      <c r="K5943" s="105">
        <f t="shared" si="649"/>
        <v>0</v>
      </c>
      <c r="L5943" s="106">
        <f t="shared" si="650"/>
        <v>0</v>
      </c>
    </row>
    <row r="5944" spans="1:12" x14ac:dyDescent="0.3">
      <c r="A5944" s="104" t="s">
        <v>12252</v>
      </c>
      <c r="B5944" s="104" t="s">
        <v>12253</v>
      </c>
      <c r="C5944" s="105">
        <v>255274</v>
      </c>
      <c r="D5944" s="105">
        <v>1946631</v>
      </c>
      <c r="E5944" s="106">
        <f t="shared" si="644"/>
        <v>7.6256532196776794</v>
      </c>
      <c r="F5944" s="107">
        <f t="shared" si="645"/>
        <v>84</v>
      </c>
      <c r="G5944" s="107">
        <f>COUNTIF(Data_Eksportir!$H$2:$H$3401,A5944)</f>
        <v>2</v>
      </c>
      <c r="H5944" s="104" t="str">
        <f t="shared" si="646"/>
        <v>5 – 20</v>
      </c>
      <c r="I5944" s="104" t="str">
        <f t="shared" si="647"/>
        <v>Di bawah ambang nilai</v>
      </c>
      <c r="J5944" s="106">
        <f t="shared" si="648"/>
        <v>1946631.0059440001</v>
      </c>
      <c r="K5944" s="105">
        <f t="shared" si="649"/>
        <v>0</v>
      </c>
      <c r="L5944" s="106">
        <f t="shared" si="650"/>
        <v>0</v>
      </c>
    </row>
    <row r="5945" spans="1:12" x14ac:dyDescent="0.3">
      <c r="A5945" s="104" t="s">
        <v>12254</v>
      </c>
      <c r="B5945" s="104" t="s">
        <v>12255</v>
      </c>
      <c r="C5945" s="105">
        <v>311</v>
      </c>
      <c r="D5945" s="105">
        <v>1774</v>
      </c>
      <c r="E5945" s="106">
        <f t="shared" si="644"/>
        <v>5.704180064308682</v>
      </c>
      <c r="F5945" s="107">
        <f t="shared" si="645"/>
        <v>84</v>
      </c>
      <c r="G5945" s="107">
        <f>COUNTIF(Data_Eksportir!$H$2:$H$3401,A5945)</f>
        <v>0</v>
      </c>
      <c r="H5945" s="104" t="str">
        <f t="shared" si="646"/>
        <v>5 – 20</v>
      </c>
      <c r="I5945" s="104" t="str">
        <f t="shared" si="647"/>
        <v>Di bawah ambang nilai</v>
      </c>
      <c r="J5945" s="106">
        <f t="shared" si="648"/>
        <v>1774.0059450000001</v>
      </c>
      <c r="K5945" s="105">
        <f t="shared" si="649"/>
        <v>0</v>
      </c>
      <c r="L5945" s="106">
        <f t="shared" si="650"/>
        <v>0</v>
      </c>
    </row>
    <row r="5946" spans="1:12" x14ac:dyDescent="0.3">
      <c r="A5946" s="104" t="s">
        <v>12256</v>
      </c>
      <c r="B5946" s="104" t="s">
        <v>12257</v>
      </c>
      <c r="C5946" s="105">
        <v>18244</v>
      </c>
      <c r="D5946" s="105">
        <v>220534</v>
      </c>
      <c r="E5946" s="106">
        <f t="shared" si="644"/>
        <v>12.088028941021706</v>
      </c>
      <c r="F5946" s="107">
        <f t="shared" si="645"/>
        <v>84</v>
      </c>
      <c r="G5946" s="107">
        <f>COUNTIF(Data_Eksportir!$H$2:$H$3401,A5946)</f>
        <v>0</v>
      </c>
      <c r="H5946" s="104" t="str">
        <f t="shared" si="646"/>
        <v>5 – 20</v>
      </c>
      <c r="I5946" s="104" t="str">
        <f t="shared" si="647"/>
        <v>Di bawah ambang nilai</v>
      </c>
      <c r="J5946" s="106">
        <f t="shared" si="648"/>
        <v>220534.00594599999</v>
      </c>
      <c r="K5946" s="105">
        <f t="shared" si="649"/>
        <v>0</v>
      </c>
      <c r="L5946" s="106">
        <f t="shared" si="650"/>
        <v>0</v>
      </c>
    </row>
    <row r="5947" spans="1:12" x14ac:dyDescent="0.3">
      <c r="A5947" s="104" t="s">
        <v>12258</v>
      </c>
      <c r="B5947" s="104" t="s">
        <v>12259</v>
      </c>
      <c r="C5947" s="105">
        <v>13514</v>
      </c>
      <c r="D5947" s="105">
        <v>54000</v>
      </c>
      <c r="E5947" s="106">
        <f t="shared" si="644"/>
        <v>3.9958561491786297</v>
      </c>
      <c r="F5947" s="107">
        <f t="shared" si="645"/>
        <v>84</v>
      </c>
      <c r="G5947" s="107">
        <f>COUNTIF(Data_Eksportir!$H$2:$H$3401,A5947)</f>
        <v>0</v>
      </c>
      <c r="H5947" s="104" t="str">
        <f t="shared" si="646"/>
        <v>1 – 5</v>
      </c>
      <c r="I5947" s="104" t="str">
        <f t="shared" si="647"/>
        <v>Di bawah ambang nilai</v>
      </c>
      <c r="J5947" s="106">
        <f t="shared" si="648"/>
        <v>54000.005946999998</v>
      </c>
      <c r="K5947" s="105">
        <f t="shared" si="649"/>
        <v>0</v>
      </c>
      <c r="L5947" s="106">
        <f t="shared" si="650"/>
        <v>0</v>
      </c>
    </row>
    <row r="5948" spans="1:12" x14ac:dyDescent="0.3">
      <c r="A5948" s="104" t="s">
        <v>12260</v>
      </c>
      <c r="B5948" s="104" t="s">
        <v>12261</v>
      </c>
      <c r="C5948" s="105">
        <v>51105</v>
      </c>
      <c r="D5948" s="105">
        <v>546187</v>
      </c>
      <c r="E5948" s="106">
        <f t="shared" si="644"/>
        <v>10.687545249975541</v>
      </c>
      <c r="F5948" s="107">
        <f t="shared" si="645"/>
        <v>84</v>
      </c>
      <c r="G5948" s="107">
        <f>COUNTIF(Data_Eksportir!$H$2:$H$3401,A5948)</f>
        <v>0</v>
      </c>
      <c r="H5948" s="104" t="str">
        <f t="shared" si="646"/>
        <v>5 – 20</v>
      </c>
      <c r="I5948" s="104" t="str">
        <f t="shared" si="647"/>
        <v>Di bawah ambang nilai</v>
      </c>
      <c r="J5948" s="106">
        <f t="shared" si="648"/>
        <v>546187.00594800001</v>
      </c>
      <c r="K5948" s="105">
        <f t="shared" si="649"/>
        <v>0</v>
      </c>
      <c r="L5948" s="106">
        <f t="shared" si="650"/>
        <v>0</v>
      </c>
    </row>
    <row r="5949" spans="1:12" x14ac:dyDescent="0.3">
      <c r="A5949" s="104" t="s">
        <v>12262</v>
      </c>
      <c r="B5949" s="104" t="s">
        <v>12263</v>
      </c>
      <c r="C5949" s="105">
        <v>9</v>
      </c>
      <c r="D5949" s="105">
        <v>42</v>
      </c>
      <c r="E5949" s="106">
        <f t="shared" si="644"/>
        <v>4.666666666666667</v>
      </c>
      <c r="F5949" s="107">
        <f t="shared" si="645"/>
        <v>84</v>
      </c>
      <c r="G5949" s="107">
        <f>COUNTIF(Data_Eksportir!$H$2:$H$3401,A5949)</f>
        <v>0</v>
      </c>
      <c r="H5949" s="104" t="str">
        <f t="shared" si="646"/>
        <v>1 – 5</v>
      </c>
      <c r="I5949" s="104" t="str">
        <f t="shared" si="647"/>
        <v>Di bawah ambang nilai</v>
      </c>
      <c r="J5949" s="106">
        <f t="shared" si="648"/>
        <v>42.005949000000001</v>
      </c>
      <c r="K5949" s="105">
        <f t="shared" si="649"/>
        <v>0</v>
      </c>
      <c r="L5949" s="106">
        <f t="shared" si="650"/>
        <v>0</v>
      </c>
    </row>
    <row r="5950" spans="1:12" x14ac:dyDescent="0.3">
      <c r="A5950" s="104" t="s">
        <v>12264</v>
      </c>
      <c r="B5950" s="104" t="s">
        <v>12265</v>
      </c>
      <c r="C5950" s="105">
        <v>3202</v>
      </c>
      <c r="D5950" s="105">
        <v>149366</v>
      </c>
      <c r="E5950" s="106">
        <f t="shared" si="644"/>
        <v>46.647720174890694</v>
      </c>
      <c r="F5950" s="107">
        <f t="shared" si="645"/>
        <v>84</v>
      </c>
      <c r="G5950" s="107">
        <f>COUNTIF(Data_Eksportir!$H$2:$H$3401,A5950)</f>
        <v>0</v>
      </c>
      <c r="H5950" s="104" t="str">
        <f t="shared" si="646"/>
        <v>20 – 100</v>
      </c>
      <c r="I5950" s="104" t="str">
        <f t="shared" si="647"/>
        <v>Di bawah ambang nilai</v>
      </c>
      <c r="J5950" s="106">
        <f t="shared" si="648"/>
        <v>149366.00594999999</v>
      </c>
      <c r="K5950" s="105">
        <f t="shared" si="649"/>
        <v>0</v>
      </c>
      <c r="L5950" s="106">
        <f t="shared" si="650"/>
        <v>0</v>
      </c>
    </row>
    <row r="5951" spans="1:12" x14ac:dyDescent="0.3">
      <c r="A5951" s="104" t="s">
        <v>12266</v>
      </c>
      <c r="B5951" s="104" t="s">
        <v>12267</v>
      </c>
      <c r="C5951" s="105">
        <v>18519</v>
      </c>
      <c r="D5951" s="105">
        <v>530577</v>
      </c>
      <c r="E5951" s="106">
        <f t="shared" si="644"/>
        <v>28.650413089259679</v>
      </c>
      <c r="F5951" s="107">
        <f t="shared" si="645"/>
        <v>84</v>
      </c>
      <c r="G5951" s="107">
        <f>COUNTIF(Data_Eksportir!$H$2:$H$3401,A5951)</f>
        <v>0</v>
      </c>
      <c r="H5951" s="104" t="str">
        <f t="shared" si="646"/>
        <v>20 – 100</v>
      </c>
      <c r="I5951" s="104" t="str">
        <f t="shared" si="647"/>
        <v>Di bawah ambang nilai</v>
      </c>
      <c r="J5951" s="106">
        <f t="shared" si="648"/>
        <v>530577.00595100003</v>
      </c>
      <c r="K5951" s="105">
        <f t="shared" si="649"/>
        <v>0</v>
      </c>
      <c r="L5951" s="106">
        <f t="shared" si="650"/>
        <v>0</v>
      </c>
    </row>
    <row r="5952" spans="1:12" x14ac:dyDescent="0.3">
      <c r="A5952" s="104" t="s">
        <v>12268</v>
      </c>
      <c r="B5952" s="104" t="s">
        <v>12269</v>
      </c>
      <c r="C5952" s="105">
        <v>9027</v>
      </c>
      <c r="D5952" s="105">
        <v>50215</v>
      </c>
      <c r="E5952" s="106">
        <f t="shared" si="644"/>
        <v>5.5627561759166948</v>
      </c>
      <c r="F5952" s="107">
        <f t="shared" si="645"/>
        <v>84</v>
      </c>
      <c r="G5952" s="107">
        <f>COUNTIF(Data_Eksportir!$H$2:$H$3401,A5952)</f>
        <v>0</v>
      </c>
      <c r="H5952" s="104" t="str">
        <f t="shared" si="646"/>
        <v>5 – 20</v>
      </c>
      <c r="I5952" s="104" t="str">
        <f t="shared" si="647"/>
        <v>Di bawah ambang nilai</v>
      </c>
      <c r="J5952" s="106">
        <f t="shared" si="648"/>
        <v>50215.005952</v>
      </c>
      <c r="K5952" s="105">
        <f t="shared" si="649"/>
        <v>0</v>
      </c>
      <c r="L5952" s="106">
        <f t="shared" si="650"/>
        <v>0</v>
      </c>
    </row>
    <row r="5953" spans="1:12" x14ac:dyDescent="0.3">
      <c r="A5953" s="104" t="s">
        <v>12270</v>
      </c>
      <c r="B5953" s="104" t="s">
        <v>12271</v>
      </c>
      <c r="C5953" s="105">
        <v>13</v>
      </c>
      <c r="D5953" s="105">
        <v>100</v>
      </c>
      <c r="E5953" s="106">
        <f t="shared" si="644"/>
        <v>7.6923076923076925</v>
      </c>
      <c r="F5953" s="107">
        <f t="shared" si="645"/>
        <v>84</v>
      </c>
      <c r="G5953" s="107">
        <f>COUNTIF(Data_Eksportir!$H$2:$H$3401,A5953)</f>
        <v>0</v>
      </c>
      <c r="H5953" s="104" t="str">
        <f t="shared" si="646"/>
        <v>5 – 20</v>
      </c>
      <c r="I5953" s="104" t="str">
        <f t="shared" si="647"/>
        <v>Di bawah ambang nilai</v>
      </c>
      <c r="J5953" s="106">
        <f t="shared" si="648"/>
        <v>100.00595300000001</v>
      </c>
      <c r="K5953" s="105">
        <f t="shared" si="649"/>
        <v>0</v>
      </c>
      <c r="L5953" s="106">
        <f t="shared" si="650"/>
        <v>0</v>
      </c>
    </row>
    <row r="5954" spans="1:12" x14ac:dyDescent="0.3">
      <c r="A5954" s="104" t="s">
        <v>12272</v>
      </c>
      <c r="B5954" s="104" t="s">
        <v>12273</v>
      </c>
      <c r="C5954" s="105">
        <v>381</v>
      </c>
      <c r="D5954" s="105">
        <v>6030</v>
      </c>
      <c r="E5954" s="106">
        <f t="shared" ref="E5954:E6017" si="651">IF(AND(ISNUMBER(C5954),C5954&gt;0),D5954/C5954,"")</f>
        <v>15.826771653543307</v>
      </c>
      <c r="F5954" s="107">
        <f t="shared" ref="F5954:F6017" si="652">VALUE(LEFT(A5954,2))</f>
        <v>84</v>
      </c>
      <c r="G5954" s="107">
        <f>COUNTIF(Data_Eksportir!$H$2:$H$3401,A5954)</f>
        <v>0</v>
      </c>
      <c r="H5954" s="104" t="str">
        <f t="shared" ref="H5954:H6017" si="653">IF(E5954="","Tanpa data berat",IF(E5954&lt;1,"Di bawah 1",IF(E5954&lt;5,"1 – 5",IF(E5954&lt;20,"5 – 20",IF(E5954&lt;100,"20 – 100","100 ke atas")))))</f>
        <v>5 – 20</v>
      </c>
      <c r="I5954" s="104" t="str">
        <f t="shared" ref="I5954:I6017" si="654">IF(D5954&lt;p_nilai_besar,"Di bawah ambang nilai",IF(G5954=0,"Belum terwakili",IF(G5954&lt;=p_listing_rendah,"Keterwakilan rendah","Terwakili")))</f>
        <v>Di bawah ambang nilai</v>
      </c>
      <c r="J5954" s="106">
        <f t="shared" ref="J5954:J6017" si="655">D5954+ROW()/10^6</f>
        <v>6030.0059540000002</v>
      </c>
      <c r="K5954" s="105">
        <f t="shared" ref="K5954:K6017" si="656">IF(D5954&gt;=p_nilai_besar,D5954/(1+G5954),0)</f>
        <v>0</v>
      </c>
      <c r="L5954" s="106">
        <f t="shared" ref="L5954:L6017" si="657">IF(K5954&gt;0,K5954+ROW()/10^6,0)</f>
        <v>0</v>
      </c>
    </row>
    <row r="5955" spans="1:12" x14ac:dyDescent="0.3">
      <c r="A5955" s="104" t="s">
        <v>12274</v>
      </c>
      <c r="B5955" s="104" t="s">
        <v>12275</v>
      </c>
      <c r="C5955" s="105">
        <v>6314</v>
      </c>
      <c r="D5955" s="105">
        <v>112352</v>
      </c>
      <c r="E5955" s="106">
        <f t="shared" si="651"/>
        <v>17.794108330693696</v>
      </c>
      <c r="F5955" s="107">
        <f t="shared" si="652"/>
        <v>84</v>
      </c>
      <c r="G5955" s="107">
        <f>COUNTIF(Data_Eksportir!$H$2:$H$3401,A5955)</f>
        <v>0</v>
      </c>
      <c r="H5955" s="104" t="str">
        <f t="shared" si="653"/>
        <v>5 – 20</v>
      </c>
      <c r="I5955" s="104" t="str">
        <f t="shared" si="654"/>
        <v>Di bawah ambang nilai</v>
      </c>
      <c r="J5955" s="106">
        <f t="shared" si="655"/>
        <v>112352.005955</v>
      </c>
      <c r="K5955" s="105">
        <f t="shared" si="656"/>
        <v>0</v>
      </c>
      <c r="L5955" s="106">
        <f t="shared" si="657"/>
        <v>0</v>
      </c>
    </row>
    <row r="5956" spans="1:12" x14ac:dyDescent="0.3">
      <c r="A5956" s="104" t="s">
        <v>12276</v>
      </c>
      <c r="B5956" s="104" t="s">
        <v>12277</v>
      </c>
      <c r="C5956" s="105">
        <v>5095</v>
      </c>
      <c r="D5956" s="105">
        <v>25760</v>
      </c>
      <c r="E5956" s="106">
        <f t="shared" si="651"/>
        <v>5.0559371933267911</v>
      </c>
      <c r="F5956" s="107">
        <f t="shared" si="652"/>
        <v>84</v>
      </c>
      <c r="G5956" s="107">
        <f>COUNTIF(Data_Eksportir!$H$2:$H$3401,A5956)</f>
        <v>0</v>
      </c>
      <c r="H5956" s="104" t="str">
        <f t="shared" si="653"/>
        <v>5 – 20</v>
      </c>
      <c r="I5956" s="104" t="str">
        <f t="shared" si="654"/>
        <v>Di bawah ambang nilai</v>
      </c>
      <c r="J5956" s="106">
        <f t="shared" si="655"/>
        <v>25760.005956000001</v>
      </c>
      <c r="K5956" s="105">
        <f t="shared" si="656"/>
        <v>0</v>
      </c>
      <c r="L5956" s="106">
        <f t="shared" si="657"/>
        <v>0</v>
      </c>
    </row>
    <row r="5957" spans="1:12" x14ac:dyDescent="0.3">
      <c r="A5957" s="104" t="s">
        <v>12278</v>
      </c>
      <c r="B5957" s="104" t="s">
        <v>12279</v>
      </c>
      <c r="C5957" s="105">
        <v>12625</v>
      </c>
      <c r="D5957" s="105">
        <v>17819</v>
      </c>
      <c r="E5957" s="106">
        <f t="shared" si="651"/>
        <v>1.4114059405940593</v>
      </c>
      <c r="F5957" s="107">
        <f t="shared" si="652"/>
        <v>84</v>
      </c>
      <c r="G5957" s="107">
        <f>COUNTIF(Data_Eksportir!$H$2:$H$3401,A5957)</f>
        <v>0</v>
      </c>
      <c r="H5957" s="104" t="str">
        <f t="shared" si="653"/>
        <v>1 – 5</v>
      </c>
      <c r="I5957" s="104" t="str">
        <f t="shared" si="654"/>
        <v>Di bawah ambang nilai</v>
      </c>
      <c r="J5957" s="106">
        <f t="shared" si="655"/>
        <v>17819.005957000001</v>
      </c>
      <c r="K5957" s="105">
        <f t="shared" si="656"/>
        <v>0</v>
      </c>
      <c r="L5957" s="106">
        <f t="shared" si="657"/>
        <v>0</v>
      </c>
    </row>
    <row r="5958" spans="1:12" x14ac:dyDescent="0.3">
      <c r="A5958" s="104" t="s">
        <v>12280</v>
      </c>
      <c r="B5958" s="104" t="s">
        <v>12281</v>
      </c>
      <c r="C5958" s="105">
        <v>4530</v>
      </c>
      <c r="D5958" s="105">
        <v>231733</v>
      </c>
      <c r="E5958" s="106">
        <f t="shared" si="651"/>
        <v>51.155187637969092</v>
      </c>
      <c r="F5958" s="107">
        <f t="shared" si="652"/>
        <v>84</v>
      </c>
      <c r="G5958" s="107">
        <f>COUNTIF(Data_Eksportir!$H$2:$H$3401,A5958)</f>
        <v>0</v>
      </c>
      <c r="H5958" s="104" t="str">
        <f t="shared" si="653"/>
        <v>20 – 100</v>
      </c>
      <c r="I5958" s="104" t="str">
        <f t="shared" si="654"/>
        <v>Di bawah ambang nilai</v>
      </c>
      <c r="J5958" s="106">
        <f t="shared" si="655"/>
        <v>231733.00595799999</v>
      </c>
      <c r="K5958" s="105">
        <f t="shared" si="656"/>
        <v>0</v>
      </c>
      <c r="L5958" s="106">
        <f t="shared" si="657"/>
        <v>0</v>
      </c>
    </row>
    <row r="5959" spans="1:12" x14ac:dyDescent="0.3">
      <c r="A5959" s="104" t="s">
        <v>12282</v>
      </c>
      <c r="B5959" s="104" t="s">
        <v>12283</v>
      </c>
      <c r="C5959" s="105">
        <v>35</v>
      </c>
      <c r="D5959" s="105">
        <v>125</v>
      </c>
      <c r="E5959" s="106">
        <f t="shared" si="651"/>
        <v>3.5714285714285716</v>
      </c>
      <c r="F5959" s="107">
        <f t="shared" si="652"/>
        <v>84</v>
      </c>
      <c r="G5959" s="107">
        <f>COUNTIF(Data_Eksportir!$H$2:$H$3401,A5959)</f>
        <v>0</v>
      </c>
      <c r="H5959" s="104" t="str">
        <f t="shared" si="653"/>
        <v>1 – 5</v>
      </c>
      <c r="I5959" s="104" t="str">
        <f t="shared" si="654"/>
        <v>Di bawah ambang nilai</v>
      </c>
      <c r="J5959" s="106">
        <f t="shared" si="655"/>
        <v>125.005959</v>
      </c>
      <c r="K5959" s="105">
        <f t="shared" si="656"/>
        <v>0</v>
      </c>
      <c r="L5959" s="106">
        <f t="shared" si="657"/>
        <v>0</v>
      </c>
    </row>
    <row r="5960" spans="1:12" x14ac:dyDescent="0.3">
      <c r="A5960" s="104" t="s">
        <v>12284</v>
      </c>
      <c r="B5960" s="104" t="s">
        <v>12285</v>
      </c>
      <c r="C5960" s="105">
        <v>23900</v>
      </c>
      <c r="D5960" s="105">
        <v>100271</v>
      </c>
      <c r="E5960" s="106">
        <f t="shared" si="651"/>
        <v>4.195439330543933</v>
      </c>
      <c r="F5960" s="107">
        <f t="shared" si="652"/>
        <v>84</v>
      </c>
      <c r="G5960" s="107">
        <f>COUNTIF(Data_Eksportir!$H$2:$H$3401,A5960)</f>
        <v>0</v>
      </c>
      <c r="H5960" s="104" t="str">
        <f t="shared" si="653"/>
        <v>1 – 5</v>
      </c>
      <c r="I5960" s="104" t="str">
        <f t="shared" si="654"/>
        <v>Di bawah ambang nilai</v>
      </c>
      <c r="J5960" s="106">
        <f t="shared" si="655"/>
        <v>100271.00595999999</v>
      </c>
      <c r="K5960" s="105">
        <f t="shared" si="656"/>
        <v>0</v>
      </c>
      <c r="L5960" s="106">
        <f t="shared" si="657"/>
        <v>0</v>
      </c>
    </row>
    <row r="5961" spans="1:12" x14ac:dyDescent="0.3">
      <c r="A5961" s="104" t="s">
        <v>12286</v>
      </c>
      <c r="B5961" s="104" t="s">
        <v>12287</v>
      </c>
      <c r="C5961" s="105">
        <v>640</v>
      </c>
      <c r="D5961" s="105">
        <v>4250</v>
      </c>
      <c r="E5961" s="106">
        <f t="shared" si="651"/>
        <v>6.640625</v>
      </c>
      <c r="F5961" s="107">
        <f t="shared" si="652"/>
        <v>84</v>
      </c>
      <c r="G5961" s="107">
        <f>COUNTIF(Data_Eksportir!$H$2:$H$3401,A5961)</f>
        <v>0</v>
      </c>
      <c r="H5961" s="104" t="str">
        <f t="shared" si="653"/>
        <v>5 – 20</v>
      </c>
      <c r="I5961" s="104" t="str">
        <f t="shared" si="654"/>
        <v>Di bawah ambang nilai</v>
      </c>
      <c r="J5961" s="106">
        <f t="shared" si="655"/>
        <v>4250.0059609999998</v>
      </c>
      <c r="K5961" s="105">
        <f t="shared" si="656"/>
        <v>0</v>
      </c>
      <c r="L5961" s="106">
        <f t="shared" si="657"/>
        <v>0</v>
      </c>
    </row>
    <row r="5962" spans="1:12" x14ac:dyDescent="0.3">
      <c r="A5962" s="104" t="s">
        <v>12288</v>
      </c>
      <c r="B5962" s="104" t="s">
        <v>12289</v>
      </c>
      <c r="C5962" s="105">
        <v>6702</v>
      </c>
      <c r="D5962" s="105">
        <v>318763</v>
      </c>
      <c r="E5962" s="106">
        <f t="shared" si="651"/>
        <v>47.562369441957621</v>
      </c>
      <c r="F5962" s="107">
        <f t="shared" si="652"/>
        <v>84</v>
      </c>
      <c r="G5962" s="107">
        <f>COUNTIF(Data_Eksportir!$H$2:$H$3401,A5962)</f>
        <v>0</v>
      </c>
      <c r="H5962" s="104" t="str">
        <f t="shared" si="653"/>
        <v>20 – 100</v>
      </c>
      <c r="I5962" s="104" t="str">
        <f t="shared" si="654"/>
        <v>Di bawah ambang nilai</v>
      </c>
      <c r="J5962" s="106">
        <f t="shared" si="655"/>
        <v>318763.005962</v>
      </c>
      <c r="K5962" s="105">
        <f t="shared" si="656"/>
        <v>0</v>
      </c>
      <c r="L5962" s="106">
        <f t="shared" si="657"/>
        <v>0</v>
      </c>
    </row>
    <row r="5963" spans="1:12" x14ac:dyDescent="0.3">
      <c r="A5963" s="104" t="s">
        <v>12290</v>
      </c>
      <c r="B5963" s="104" t="s">
        <v>12291</v>
      </c>
      <c r="C5963" s="105">
        <v>20783</v>
      </c>
      <c r="D5963" s="105">
        <v>50269</v>
      </c>
      <c r="E5963" s="106">
        <f t="shared" si="651"/>
        <v>2.4187557138045519</v>
      </c>
      <c r="F5963" s="107">
        <f t="shared" si="652"/>
        <v>84</v>
      </c>
      <c r="G5963" s="107">
        <f>COUNTIF(Data_Eksportir!$H$2:$H$3401,A5963)</f>
        <v>0</v>
      </c>
      <c r="H5963" s="104" t="str">
        <f t="shared" si="653"/>
        <v>1 – 5</v>
      </c>
      <c r="I5963" s="104" t="str">
        <f t="shared" si="654"/>
        <v>Di bawah ambang nilai</v>
      </c>
      <c r="J5963" s="106">
        <f t="shared" si="655"/>
        <v>50269.005963000003</v>
      </c>
      <c r="K5963" s="105">
        <f t="shared" si="656"/>
        <v>0</v>
      </c>
      <c r="L5963" s="106">
        <f t="shared" si="657"/>
        <v>0</v>
      </c>
    </row>
    <row r="5964" spans="1:12" x14ac:dyDescent="0.3">
      <c r="A5964" s="104" t="s">
        <v>12292</v>
      </c>
      <c r="B5964" s="104" t="s">
        <v>12293</v>
      </c>
      <c r="C5964" s="105">
        <v>2741</v>
      </c>
      <c r="D5964" s="105">
        <v>13674</v>
      </c>
      <c r="E5964" s="106">
        <f t="shared" si="651"/>
        <v>4.9886902590295517</v>
      </c>
      <c r="F5964" s="107">
        <f t="shared" si="652"/>
        <v>84</v>
      </c>
      <c r="G5964" s="107">
        <f>COUNTIF(Data_Eksportir!$H$2:$H$3401,A5964)</f>
        <v>0</v>
      </c>
      <c r="H5964" s="104" t="str">
        <f t="shared" si="653"/>
        <v>1 – 5</v>
      </c>
      <c r="I5964" s="104" t="str">
        <f t="shared" si="654"/>
        <v>Di bawah ambang nilai</v>
      </c>
      <c r="J5964" s="106">
        <f t="shared" si="655"/>
        <v>13674.005964</v>
      </c>
      <c r="K5964" s="105">
        <f t="shared" si="656"/>
        <v>0</v>
      </c>
      <c r="L5964" s="106">
        <f t="shared" si="657"/>
        <v>0</v>
      </c>
    </row>
    <row r="5965" spans="1:12" x14ac:dyDescent="0.3">
      <c r="A5965" s="104" t="s">
        <v>12294</v>
      </c>
      <c r="B5965" s="104" t="s">
        <v>12295</v>
      </c>
      <c r="C5965" s="105">
        <v>62188</v>
      </c>
      <c r="D5965" s="105">
        <v>705166</v>
      </c>
      <c r="E5965" s="106">
        <f t="shared" si="651"/>
        <v>11.339261593876632</v>
      </c>
      <c r="F5965" s="107">
        <f t="shared" si="652"/>
        <v>84</v>
      </c>
      <c r="G5965" s="107">
        <f>COUNTIF(Data_Eksportir!$H$2:$H$3401,A5965)</f>
        <v>0</v>
      </c>
      <c r="H5965" s="104" t="str">
        <f t="shared" si="653"/>
        <v>5 – 20</v>
      </c>
      <c r="I5965" s="104" t="str">
        <f t="shared" si="654"/>
        <v>Di bawah ambang nilai</v>
      </c>
      <c r="J5965" s="106">
        <f t="shared" si="655"/>
        <v>705166.00596500002</v>
      </c>
      <c r="K5965" s="105">
        <f t="shared" si="656"/>
        <v>0</v>
      </c>
      <c r="L5965" s="106">
        <f t="shared" si="657"/>
        <v>0</v>
      </c>
    </row>
    <row r="5966" spans="1:12" x14ac:dyDescent="0.3">
      <c r="A5966" s="104" t="s">
        <v>12296</v>
      </c>
      <c r="B5966" s="104" t="s">
        <v>12297</v>
      </c>
      <c r="C5966" s="105">
        <v>5977</v>
      </c>
      <c r="D5966" s="105">
        <v>8521</v>
      </c>
      <c r="E5966" s="106">
        <f t="shared" si="651"/>
        <v>1.4256315877530534</v>
      </c>
      <c r="F5966" s="107">
        <f t="shared" si="652"/>
        <v>84</v>
      </c>
      <c r="G5966" s="107">
        <f>COUNTIF(Data_Eksportir!$H$2:$H$3401,A5966)</f>
        <v>0</v>
      </c>
      <c r="H5966" s="104" t="str">
        <f t="shared" si="653"/>
        <v>1 – 5</v>
      </c>
      <c r="I5966" s="104" t="str">
        <f t="shared" si="654"/>
        <v>Di bawah ambang nilai</v>
      </c>
      <c r="J5966" s="106">
        <f t="shared" si="655"/>
        <v>8521.0059660000006</v>
      </c>
      <c r="K5966" s="105">
        <f t="shared" si="656"/>
        <v>0</v>
      </c>
      <c r="L5966" s="106">
        <f t="shared" si="657"/>
        <v>0</v>
      </c>
    </row>
    <row r="5967" spans="1:12" x14ac:dyDescent="0.3">
      <c r="A5967" s="104" t="s">
        <v>12298</v>
      </c>
      <c r="B5967" s="104" t="s">
        <v>12299</v>
      </c>
      <c r="C5967" s="105">
        <v>90</v>
      </c>
      <c r="D5967" s="105">
        <v>2263</v>
      </c>
      <c r="E5967" s="106">
        <f t="shared" si="651"/>
        <v>25.144444444444446</v>
      </c>
      <c r="F5967" s="107">
        <f t="shared" si="652"/>
        <v>84</v>
      </c>
      <c r="G5967" s="107">
        <f>COUNTIF(Data_Eksportir!$H$2:$H$3401,A5967)</f>
        <v>0</v>
      </c>
      <c r="H5967" s="104" t="str">
        <f t="shared" si="653"/>
        <v>20 – 100</v>
      </c>
      <c r="I5967" s="104" t="str">
        <f t="shared" si="654"/>
        <v>Di bawah ambang nilai</v>
      </c>
      <c r="J5967" s="106">
        <f t="shared" si="655"/>
        <v>2263.0059670000001</v>
      </c>
      <c r="K5967" s="105">
        <f t="shared" si="656"/>
        <v>0</v>
      </c>
      <c r="L5967" s="106">
        <f t="shared" si="657"/>
        <v>0</v>
      </c>
    </row>
    <row r="5968" spans="1:12" x14ac:dyDescent="0.3">
      <c r="A5968" s="104" t="s">
        <v>12300</v>
      </c>
      <c r="B5968" s="104" t="s">
        <v>12301</v>
      </c>
      <c r="C5968" s="105">
        <v>368450</v>
      </c>
      <c r="D5968" s="105">
        <v>1631657</v>
      </c>
      <c r="E5968" s="106">
        <f t="shared" si="651"/>
        <v>4.4284353372235037</v>
      </c>
      <c r="F5968" s="107">
        <f t="shared" si="652"/>
        <v>84</v>
      </c>
      <c r="G5968" s="107">
        <f>COUNTIF(Data_Eksportir!$H$2:$H$3401,A5968)</f>
        <v>0</v>
      </c>
      <c r="H5968" s="104" t="str">
        <f t="shared" si="653"/>
        <v>1 – 5</v>
      </c>
      <c r="I5968" s="104" t="str">
        <f t="shared" si="654"/>
        <v>Di bawah ambang nilai</v>
      </c>
      <c r="J5968" s="106">
        <f t="shared" si="655"/>
        <v>1631657.005968</v>
      </c>
      <c r="K5968" s="105">
        <f t="shared" si="656"/>
        <v>0</v>
      </c>
      <c r="L5968" s="106">
        <f t="shared" si="657"/>
        <v>0</v>
      </c>
    </row>
    <row r="5969" spans="1:12" x14ac:dyDescent="0.3">
      <c r="A5969" s="104" t="s">
        <v>12302</v>
      </c>
      <c r="B5969" s="104" t="s">
        <v>12303</v>
      </c>
      <c r="C5969" s="105">
        <v>11597</v>
      </c>
      <c r="D5969" s="105">
        <v>366</v>
      </c>
      <c r="E5969" s="106">
        <f t="shared" si="651"/>
        <v>3.1559886177459688E-2</v>
      </c>
      <c r="F5969" s="107">
        <f t="shared" si="652"/>
        <v>84</v>
      </c>
      <c r="G5969" s="107">
        <f>COUNTIF(Data_Eksportir!$H$2:$H$3401,A5969)</f>
        <v>0</v>
      </c>
      <c r="H5969" s="104" t="str">
        <f t="shared" si="653"/>
        <v>Di bawah 1</v>
      </c>
      <c r="I5969" s="104" t="str">
        <f t="shared" si="654"/>
        <v>Di bawah ambang nilai</v>
      </c>
      <c r="J5969" s="106">
        <f t="shared" si="655"/>
        <v>366.00596899999999</v>
      </c>
      <c r="K5969" s="105">
        <f t="shared" si="656"/>
        <v>0</v>
      </c>
      <c r="L5969" s="106">
        <f t="shared" si="657"/>
        <v>0</v>
      </c>
    </row>
    <row r="5970" spans="1:12" x14ac:dyDescent="0.3">
      <c r="A5970" s="104" t="s">
        <v>12304</v>
      </c>
      <c r="B5970" s="104" t="s">
        <v>12305</v>
      </c>
      <c r="C5970" s="105">
        <v>19947</v>
      </c>
      <c r="D5970" s="105">
        <v>1058114</v>
      </c>
      <c r="E5970" s="106">
        <f t="shared" si="651"/>
        <v>53.046272622449493</v>
      </c>
      <c r="F5970" s="107">
        <f t="shared" si="652"/>
        <v>84</v>
      </c>
      <c r="G5970" s="107">
        <f>COUNTIF(Data_Eksportir!$H$2:$H$3401,A5970)</f>
        <v>0</v>
      </c>
      <c r="H5970" s="104" t="str">
        <f t="shared" si="653"/>
        <v>20 – 100</v>
      </c>
      <c r="I5970" s="104" t="str">
        <f t="shared" si="654"/>
        <v>Di bawah ambang nilai</v>
      </c>
      <c r="J5970" s="106">
        <f t="shared" si="655"/>
        <v>1058114.0059700001</v>
      </c>
      <c r="K5970" s="105">
        <f t="shared" si="656"/>
        <v>0</v>
      </c>
      <c r="L5970" s="106">
        <f t="shared" si="657"/>
        <v>0</v>
      </c>
    </row>
    <row r="5971" spans="1:12" x14ac:dyDescent="0.3">
      <c r="A5971" s="104" t="s">
        <v>12306</v>
      </c>
      <c r="B5971" s="104" t="s">
        <v>12307</v>
      </c>
      <c r="C5971" s="105">
        <v>113853</v>
      </c>
      <c r="D5971" s="105">
        <v>2920545</v>
      </c>
      <c r="E5971" s="106">
        <f t="shared" si="651"/>
        <v>25.651893230744907</v>
      </c>
      <c r="F5971" s="107">
        <f t="shared" si="652"/>
        <v>84</v>
      </c>
      <c r="G5971" s="107">
        <f>COUNTIF(Data_Eksportir!$H$2:$H$3401,A5971)</f>
        <v>0</v>
      </c>
      <c r="H5971" s="104" t="str">
        <f t="shared" si="653"/>
        <v>20 – 100</v>
      </c>
      <c r="I5971" s="104" t="str">
        <f t="shared" si="654"/>
        <v>Di bawah ambang nilai</v>
      </c>
      <c r="J5971" s="106">
        <f t="shared" si="655"/>
        <v>2920545.0059710001</v>
      </c>
      <c r="K5971" s="105">
        <f t="shared" si="656"/>
        <v>0</v>
      </c>
      <c r="L5971" s="106">
        <f t="shared" si="657"/>
        <v>0</v>
      </c>
    </row>
    <row r="5972" spans="1:12" x14ac:dyDescent="0.3">
      <c r="A5972" s="104" t="s">
        <v>12308</v>
      </c>
      <c r="B5972" s="104" t="s">
        <v>12309</v>
      </c>
      <c r="C5972" s="105">
        <v>2338</v>
      </c>
      <c r="D5972" s="105">
        <v>20997</v>
      </c>
      <c r="E5972" s="106">
        <f t="shared" si="651"/>
        <v>8.9807527801539777</v>
      </c>
      <c r="F5972" s="107">
        <f t="shared" si="652"/>
        <v>84</v>
      </c>
      <c r="G5972" s="107">
        <f>COUNTIF(Data_Eksportir!$H$2:$H$3401,A5972)</f>
        <v>0</v>
      </c>
      <c r="H5972" s="104" t="str">
        <f t="shared" si="653"/>
        <v>5 – 20</v>
      </c>
      <c r="I5972" s="104" t="str">
        <f t="shared" si="654"/>
        <v>Di bawah ambang nilai</v>
      </c>
      <c r="J5972" s="106">
        <f t="shared" si="655"/>
        <v>20997.005971999999</v>
      </c>
      <c r="K5972" s="105">
        <f t="shared" si="656"/>
        <v>0</v>
      </c>
      <c r="L5972" s="106">
        <f t="shared" si="657"/>
        <v>0</v>
      </c>
    </row>
    <row r="5973" spans="1:12" x14ac:dyDescent="0.3">
      <c r="A5973" s="104" t="s">
        <v>12310</v>
      </c>
      <c r="B5973" s="104" t="s">
        <v>12311</v>
      </c>
      <c r="C5973" s="105">
        <v>88971</v>
      </c>
      <c r="D5973" s="105">
        <v>293831</v>
      </c>
      <c r="E5973" s="106">
        <f t="shared" si="651"/>
        <v>3.302548021265356</v>
      </c>
      <c r="F5973" s="107">
        <f t="shared" si="652"/>
        <v>84</v>
      </c>
      <c r="G5973" s="107">
        <f>COUNTIF(Data_Eksportir!$H$2:$H$3401,A5973)</f>
        <v>0</v>
      </c>
      <c r="H5973" s="104" t="str">
        <f t="shared" si="653"/>
        <v>1 – 5</v>
      </c>
      <c r="I5973" s="104" t="str">
        <f t="shared" si="654"/>
        <v>Di bawah ambang nilai</v>
      </c>
      <c r="J5973" s="106">
        <f t="shared" si="655"/>
        <v>293831.00597300002</v>
      </c>
      <c r="K5973" s="105">
        <f t="shared" si="656"/>
        <v>0</v>
      </c>
      <c r="L5973" s="106">
        <f t="shared" si="657"/>
        <v>0</v>
      </c>
    </row>
    <row r="5974" spans="1:12" x14ac:dyDescent="0.3">
      <c r="A5974" s="104" t="s">
        <v>12312</v>
      </c>
      <c r="B5974" s="104" t="s">
        <v>12313</v>
      </c>
      <c r="C5974" s="105">
        <v>156</v>
      </c>
      <c r="D5974" s="105">
        <v>11808</v>
      </c>
      <c r="E5974" s="106">
        <f t="shared" si="651"/>
        <v>75.692307692307693</v>
      </c>
      <c r="F5974" s="107">
        <f t="shared" si="652"/>
        <v>84</v>
      </c>
      <c r="G5974" s="107">
        <f>COUNTIF(Data_Eksportir!$H$2:$H$3401,A5974)</f>
        <v>0</v>
      </c>
      <c r="H5974" s="104" t="str">
        <f t="shared" si="653"/>
        <v>20 – 100</v>
      </c>
      <c r="I5974" s="104" t="str">
        <f t="shared" si="654"/>
        <v>Di bawah ambang nilai</v>
      </c>
      <c r="J5974" s="106">
        <f t="shared" si="655"/>
        <v>11808.005974</v>
      </c>
      <c r="K5974" s="105">
        <f t="shared" si="656"/>
        <v>0</v>
      </c>
      <c r="L5974" s="106">
        <f t="shared" si="657"/>
        <v>0</v>
      </c>
    </row>
    <row r="5975" spans="1:12" x14ac:dyDescent="0.3">
      <c r="A5975" s="104" t="s">
        <v>12314</v>
      </c>
      <c r="B5975" s="104" t="s">
        <v>12315</v>
      </c>
      <c r="C5975" s="105">
        <v>19457</v>
      </c>
      <c r="D5975" s="105">
        <v>279191</v>
      </c>
      <c r="E5975" s="106">
        <f t="shared" si="651"/>
        <v>14.349128848229428</v>
      </c>
      <c r="F5975" s="107">
        <f t="shared" si="652"/>
        <v>84</v>
      </c>
      <c r="G5975" s="107">
        <f>COUNTIF(Data_Eksportir!$H$2:$H$3401,A5975)</f>
        <v>0</v>
      </c>
      <c r="H5975" s="104" t="str">
        <f t="shared" si="653"/>
        <v>5 – 20</v>
      </c>
      <c r="I5975" s="104" t="str">
        <f t="shared" si="654"/>
        <v>Di bawah ambang nilai</v>
      </c>
      <c r="J5975" s="106">
        <f t="shared" si="655"/>
        <v>279191.00597499998</v>
      </c>
      <c r="K5975" s="105">
        <f t="shared" si="656"/>
        <v>0</v>
      </c>
      <c r="L5975" s="106">
        <f t="shared" si="657"/>
        <v>0</v>
      </c>
    </row>
    <row r="5976" spans="1:12" x14ac:dyDescent="0.3">
      <c r="A5976" s="104" t="s">
        <v>12316</v>
      </c>
      <c r="B5976" s="104" t="s">
        <v>12317</v>
      </c>
      <c r="C5976" s="105">
        <v>5265</v>
      </c>
      <c r="D5976" s="105">
        <v>5310</v>
      </c>
      <c r="E5976" s="106">
        <f t="shared" si="651"/>
        <v>1.0085470085470085</v>
      </c>
      <c r="F5976" s="107">
        <f t="shared" si="652"/>
        <v>84</v>
      </c>
      <c r="G5976" s="107">
        <f>COUNTIF(Data_Eksportir!$H$2:$H$3401,A5976)</f>
        <v>0</v>
      </c>
      <c r="H5976" s="104" t="str">
        <f t="shared" si="653"/>
        <v>1 – 5</v>
      </c>
      <c r="I5976" s="104" t="str">
        <f t="shared" si="654"/>
        <v>Di bawah ambang nilai</v>
      </c>
      <c r="J5976" s="106">
        <f t="shared" si="655"/>
        <v>5310.0059760000004</v>
      </c>
      <c r="K5976" s="105">
        <f t="shared" si="656"/>
        <v>0</v>
      </c>
      <c r="L5976" s="106">
        <f t="shared" si="657"/>
        <v>0</v>
      </c>
    </row>
    <row r="5977" spans="1:12" x14ac:dyDescent="0.3">
      <c r="A5977" s="104" t="s">
        <v>12318</v>
      </c>
      <c r="B5977" s="104" t="s">
        <v>12319</v>
      </c>
      <c r="C5977" s="105">
        <v>165</v>
      </c>
      <c r="D5977" s="105">
        <v>2000</v>
      </c>
      <c r="E5977" s="106">
        <f t="shared" si="651"/>
        <v>12.121212121212121</v>
      </c>
      <c r="F5977" s="107">
        <f t="shared" si="652"/>
        <v>84</v>
      </c>
      <c r="G5977" s="107">
        <f>COUNTIF(Data_Eksportir!$H$2:$H$3401,A5977)</f>
        <v>0</v>
      </c>
      <c r="H5977" s="104" t="str">
        <f t="shared" si="653"/>
        <v>5 – 20</v>
      </c>
      <c r="I5977" s="104" t="str">
        <f t="shared" si="654"/>
        <v>Di bawah ambang nilai</v>
      </c>
      <c r="J5977" s="106">
        <f t="shared" si="655"/>
        <v>2000.005977</v>
      </c>
      <c r="K5977" s="105">
        <f t="shared" si="656"/>
        <v>0</v>
      </c>
      <c r="L5977" s="106">
        <f t="shared" si="657"/>
        <v>0</v>
      </c>
    </row>
    <row r="5978" spans="1:12" x14ac:dyDescent="0.3">
      <c r="A5978" s="104" t="s">
        <v>12320</v>
      </c>
      <c r="B5978" s="104" t="s">
        <v>12321</v>
      </c>
      <c r="C5978" s="105">
        <v>46123407</v>
      </c>
      <c r="D5978" s="105">
        <v>1011439359</v>
      </c>
      <c r="E5978" s="106">
        <f t="shared" si="651"/>
        <v>21.928981937522526</v>
      </c>
      <c r="F5978" s="107">
        <f t="shared" si="652"/>
        <v>84</v>
      </c>
      <c r="G5978" s="107">
        <f>COUNTIF(Data_Eksportir!$H$2:$H$3401,A5978)</f>
        <v>0</v>
      </c>
      <c r="H5978" s="104" t="str">
        <f t="shared" si="653"/>
        <v>20 – 100</v>
      </c>
      <c r="I5978" s="104" t="str">
        <f t="shared" si="654"/>
        <v>Belum terwakili</v>
      </c>
      <c r="J5978" s="106">
        <f t="shared" si="655"/>
        <v>1011439359.005978</v>
      </c>
      <c r="K5978" s="105">
        <f t="shared" si="656"/>
        <v>1011439359</v>
      </c>
      <c r="L5978" s="106">
        <f t="shared" si="657"/>
        <v>1011439359.005978</v>
      </c>
    </row>
    <row r="5979" spans="1:12" x14ac:dyDescent="0.3">
      <c r="A5979" s="104" t="s">
        <v>12322</v>
      </c>
      <c r="B5979" s="104" t="s">
        <v>12323</v>
      </c>
      <c r="C5979" s="105">
        <v>9850</v>
      </c>
      <c r="D5979" s="105">
        <v>202109</v>
      </c>
      <c r="E5979" s="106">
        <f t="shared" si="651"/>
        <v>20.518680203045687</v>
      </c>
      <c r="F5979" s="107">
        <f t="shared" si="652"/>
        <v>84</v>
      </c>
      <c r="G5979" s="107">
        <f>COUNTIF(Data_Eksportir!$H$2:$H$3401,A5979)</f>
        <v>1</v>
      </c>
      <c r="H5979" s="104" t="str">
        <f t="shared" si="653"/>
        <v>20 – 100</v>
      </c>
      <c r="I5979" s="104" t="str">
        <f t="shared" si="654"/>
        <v>Di bawah ambang nilai</v>
      </c>
      <c r="J5979" s="106">
        <f t="shared" si="655"/>
        <v>202109.00597900001</v>
      </c>
      <c r="K5979" s="105">
        <f t="shared" si="656"/>
        <v>0</v>
      </c>
      <c r="L5979" s="106">
        <f t="shared" si="657"/>
        <v>0</v>
      </c>
    </row>
    <row r="5980" spans="1:12" x14ac:dyDescent="0.3">
      <c r="A5980" s="104" t="s">
        <v>12324</v>
      </c>
      <c r="B5980" s="104" t="s">
        <v>12325</v>
      </c>
      <c r="C5980" s="105">
        <v>112</v>
      </c>
      <c r="D5980" s="105">
        <v>4745</v>
      </c>
      <c r="E5980" s="106">
        <f t="shared" si="651"/>
        <v>42.366071428571431</v>
      </c>
      <c r="F5980" s="107">
        <f t="shared" si="652"/>
        <v>84</v>
      </c>
      <c r="G5980" s="107">
        <f>COUNTIF(Data_Eksportir!$H$2:$H$3401,A5980)</f>
        <v>0</v>
      </c>
      <c r="H5980" s="104" t="str">
        <f t="shared" si="653"/>
        <v>20 – 100</v>
      </c>
      <c r="I5980" s="104" t="str">
        <f t="shared" si="654"/>
        <v>Di bawah ambang nilai</v>
      </c>
      <c r="J5980" s="106">
        <f t="shared" si="655"/>
        <v>4745.0059799999999</v>
      </c>
      <c r="K5980" s="105">
        <f t="shared" si="656"/>
        <v>0</v>
      </c>
      <c r="L5980" s="106">
        <f t="shared" si="657"/>
        <v>0</v>
      </c>
    </row>
    <row r="5981" spans="1:12" x14ac:dyDescent="0.3">
      <c r="A5981" s="104" t="s">
        <v>12326</v>
      </c>
      <c r="B5981" s="104" t="s">
        <v>12327</v>
      </c>
      <c r="C5981" s="105">
        <v>2889063</v>
      </c>
      <c r="D5981" s="105">
        <v>60752184</v>
      </c>
      <c r="E5981" s="106">
        <f t="shared" si="651"/>
        <v>21.028334792283864</v>
      </c>
      <c r="F5981" s="107">
        <f t="shared" si="652"/>
        <v>84</v>
      </c>
      <c r="G5981" s="107">
        <f>COUNTIF(Data_Eksportir!$H$2:$H$3401,A5981)</f>
        <v>0</v>
      </c>
      <c r="H5981" s="104" t="str">
        <f t="shared" si="653"/>
        <v>20 – 100</v>
      </c>
      <c r="I5981" s="104" t="str">
        <f t="shared" si="654"/>
        <v>Belum terwakili</v>
      </c>
      <c r="J5981" s="106">
        <f t="shared" si="655"/>
        <v>60752184.005980998</v>
      </c>
      <c r="K5981" s="105">
        <f t="shared" si="656"/>
        <v>60752184</v>
      </c>
      <c r="L5981" s="106">
        <f t="shared" si="657"/>
        <v>60752184.005980998</v>
      </c>
    </row>
    <row r="5982" spans="1:12" x14ac:dyDescent="0.3">
      <c r="A5982" s="104" t="s">
        <v>12328</v>
      </c>
      <c r="B5982" s="104" t="s">
        <v>12329</v>
      </c>
      <c r="C5982" s="105">
        <v>888952</v>
      </c>
      <c r="D5982" s="105">
        <v>13852408</v>
      </c>
      <c r="E5982" s="106">
        <f t="shared" si="651"/>
        <v>15.582852617464161</v>
      </c>
      <c r="F5982" s="107">
        <f t="shared" si="652"/>
        <v>84</v>
      </c>
      <c r="G5982" s="107">
        <f>COUNTIF(Data_Eksportir!$H$2:$H$3401,A5982)</f>
        <v>0</v>
      </c>
      <c r="H5982" s="104" t="str">
        <f t="shared" si="653"/>
        <v>5 – 20</v>
      </c>
      <c r="I5982" s="104" t="str">
        <f t="shared" si="654"/>
        <v>Belum terwakili</v>
      </c>
      <c r="J5982" s="106">
        <f t="shared" si="655"/>
        <v>13852408.005982</v>
      </c>
      <c r="K5982" s="105">
        <f t="shared" si="656"/>
        <v>13852408</v>
      </c>
      <c r="L5982" s="106">
        <f t="shared" si="657"/>
        <v>13852408.005982</v>
      </c>
    </row>
    <row r="5983" spans="1:12" x14ac:dyDescent="0.3">
      <c r="A5983" s="104" t="s">
        <v>12330</v>
      </c>
      <c r="B5983" s="104" t="s">
        <v>12331</v>
      </c>
      <c r="C5983" s="105">
        <v>1482</v>
      </c>
      <c r="D5983" s="105">
        <v>295784</v>
      </c>
      <c r="E5983" s="106">
        <f t="shared" si="651"/>
        <v>199.58434547908232</v>
      </c>
      <c r="F5983" s="107">
        <f t="shared" si="652"/>
        <v>84</v>
      </c>
      <c r="G5983" s="107">
        <f>COUNTIF(Data_Eksportir!$H$2:$H$3401,A5983)</f>
        <v>0</v>
      </c>
      <c r="H5983" s="104" t="str">
        <f t="shared" si="653"/>
        <v>100 ke atas</v>
      </c>
      <c r="I5983" s="104" t="str">
        <f t="shared" si="654"/>
        <v>Di bawah ambang nilai</v>
      </c>
      <c r="J5983" s="106">
        <f t="shared" si="655"/>
        <v>295784.00598299998</v>
      </c>
      <c r="K5983" s="105">
        <f t="shared" si="656"/>
        <v>0</v>
      </c>
      <c r="L5983" s="106">
        <f t="shared" si="657"/>
        <v>0</v>
      </c>
    </row>
    <row r="5984" spans="1:12" x14ac:dyDescent="0.3">
      <c r="A5984" s="104" t="s">
        <v>12332</v>
      </c>
      <c r="B5984" s="104" t="s">
        <v>12333</v>
      </c>
      <c r="C5984" s="105">
        <v>15</v>
      </c>
      <c r="D5984" s="105">
        <v>292</v>
      </c>
      <c r="E5984" s="106">
        <f t="shared" si="651"/>
        <v>19.466666666666665</v>
      </c>
      <c r="F5984" s="107">
        <f t="shared" si="652"/>
        <v>84</v>
      </c>
      <c r="G5984" s="107">
        <f>COUNTIF(Data_Eksportir!$H$2:$H$3401,A5984)</f>
        <v>0</v>
      </c>
      <c r="H5984" s="104" t="str">
        <f t="shared" si="653"/>
        <v>5 – 20</v>
      </c>
      <c r="I5984" s="104" t="str">
        <f t="shared" si="654"/>
        <v>Di bawah ambang nilai</v>
      </c>
      <c r="J5984" s="106">
        <f t="shared" si="655"/>
        <v>292.00598400000001</v>
      </c>
      <c r="K5984" s="105">
        <f t="shared" si="656"/>
        <v>0</v>
      </c>
      <c r="L5984" s="106">
        <f t="shared" si="657"/>
        <v>0</v>
      </c>
    </row>
    <row r="5985" spans="1:12" x14ac:dyDescent="0.3">
      <c r="A5985" s="104" t="s">
        <v>12334</v>
      </c>
      <c r="B5985" s="104" t="s">
        <v>12335</v>
      </c>
      <c r="C5985" s="105">
        <v>2464</v>
      </c>
      <c r="D5985" s="105">
        <v>26340</v>
      </c>
      <c r="E5985" s="106">
        <f t="shared" si="651"/>
        <v>10.689935064935066</v>
      </c>
      <c r="F5985" s="107">
        <f t="shared" si="652"/>
        <v>84</v>
      </c>
      <c r="G5985" s="107">
        <f>COUNTIF(Data_Eksportir!$H$2:$H$3401,A5985)</f>
        <v>0</v>
      </c>
      <c r="H5985" s="104" t="str">
        <f t="shared" si="653"/>
        <v>5 – 20</v>
      </c>
      <c r="I5985" s="104" t="str">
        <f t="shared" si="654"/>
        <v>Di bawah ambang nilai</v>
      </c>
      <c r="J5985" s="106">
        <f t="shared" si="655"/>
        <v>26340.005985</v>
      </c>
      <c r="K5985" s="105">
        <f t="shared" si="656"/>
        <v>0</v>
      </c>
      <c r="L5985" s="106">
        <f t="shared" si="657"/>
        <v>0</v>
      </c>
    </row>
    <row r="5986" spans="1:12" x14ac:dyDescent="0.3">
      <c r="A5986" s="104" t="s">
        <v>12336</v>
      </c>
      <c r="B5986" s="104" t="s">
        <v>12337</v>
      </c>
      <c r="C5986" s="105">
        <v>33</v>
      </c>
      <c r="D5986" s="105">
        <v>114</v>
      </c>
      <c r="E5986" s="106">
        <f t="shared" si="651"/>
        <v>3.4545454545454546</v>
      </c>
      <c r="F5986" s="107">
        <f t="shared" si="652"/>
        <v>84</v>
      </c>
      <c r="G5986" s="107">
        <f>COUNTIF(Data_Eksportir!$H$2:$H$3401,A5986)</f>
        <v>1</v>
      </c>
      <c r="H5986" s="104" t="str">
        <f t="shared" si="653"/>
        <v>1 – 5</v>
      </c>
      <c r="I5986" s="104" t="str">
        <f t="shared" si="654"/>
        <v>Di bawah ambang nilai</v>
      </c>
      <c r="J5986" s="106">
        <f t="shared" si="655"/>
        <v>114.00598599999999</v>
      </c>
      <c r="K5986" s="105">
        <f t="shared" si="656"/>
        <v>0</v>
      </c>
      <c r="L5986" s="106">
        <f t="shared" si="657"/>
        <v>0</v>
      </c>
    </row>
    <row r="5987" spans="1:12" x14ac:dyDescent="0.3">
      <c r="A5987" s="104" t="s">
        <v>12338</v>
      </c>
      <c r="B5987" s="104" t="s">
        <v>12339</v>
      </c>
      <c r="C5987" s="105">
        <v>354</v>
      </c>
      <c r="D5987" s="105">
        <v>8077</v>
      </c>
      <c r="E5987" s="106">
        <f t="shared" si="651"/>
        <v>22.816384180790962</v>
      </c>
      <c r="F5987" s="107">
        <f t="shared" si="652"/>
        <v>84</v>
      </c>
      <c r="G5987" s="107">
        <f>COUNTIF(Data_Eksportir!$H$2:$H$3401,A5987)</f>
        <v>0</v>
      </c>
      <c r="H5987" s="104" t="str">
        <f t="shared" si="653"/>
        <v>20 – 100</v>
      </c>
      <c r="I5987" s="104" t="str">
        <f t="shared" si="654"/>
        <v>Di bawah ambang nilai</v>
      </c>
      <c r="J5987" s="106">
        <f t="shared" si="655"/>
        <v>8077.0059869999995</v>
      </c>
      <c r="K5987" s="105">
        <f t="shared" si="656"/>
        <v>0</v>
      </c>
      <c r="L5987" s="106">
        <f t="shared" si="657"/>
        <v>0</v>
      </c>
    </row>
    <row r="5988" spans="1:12" x14ac:dyDescent="0.3">
      <c r="A5988" s="104" t="s">
        <v>12340</v>
      </c>
      <c r="B5988" s="104" t="s">
        <v>12341</v>
      </c>
      <c r="C5988" s="105">
        <v>1371554</v>
      </c>
      <c r="D5988" s="105">
        <v>43976631</v>
      </c>
      <c r="E5988" s="106">
        <f t="shared" si="651"/>
        <v>32.063360975944072</v>
      </c>
      <c r="F5988" s="107">
        <f t="shared" si="652"/>
        <v>84</v>
      </c>
      <c r="G5988" s="107">
        <f>COUNTIF(Data_Eksportir!$H$2:$H$3401,A5988)</f>
        <v>0</v>
      </c>
      <c r="H5988" s="104" t="str">
        <f t="shared" si="653"/>
        <v>20 – 100</v>
      </c>
      <c r="I5988" s="104" t="str">
        <f t="shared" si="654"/>
        <v>Belum terwakili</v>
      </c>
      <c r="J5988" s="106">
        <f t="shared" si="655"/>
        <v>43976631.005988002</v>
      </c>
      <c r="K5988" s="105">
        <f t="shared" si="656"/>
        <v>43976631</v>
      </c>
      <c r="L5988" s="106">
        <f t="shared" si="657"/>
        <v>43976631.005988002</v>
      </c>
    </row>
    <row r="5989" spans="1:12" x14ac:dyDescent="0.3">
      <c r="A5989" s="104" t="s">
        <v>12342</v>
      </c>
      <c r="B5989" s="104" t="s">
        <v>12343</v>
      </c>
      <c r="C5989" s="105">
        <v>5851</v>
      </c>
      <c r="D5989" s="105">
        <v>118624</v>
      </c>
      <c r="E5989" s="106">
        <f t="shared" si="651"/>
        <v>20.274141172449156</v>
      </c>
      <c r="F5989" s="107">
        <f t="shared" si="652"/>
        <v>84</v>
      </c>
      <c r="G5989" s="107">
        <f>COUNTIF(Data_Eksportir!$H$2:$H$3401,A5989)</f>
        <v>0</v>
      </c>
      <c r="H5989" s="104" t="str">
        <f t="shared" si="653"/>
        <v>20 – 100</v>
      </c>
      <c r="I5989" s="104" t="str">
        <f t="shared" si="654"/>
        <v>Di bawah ambang nilai</v>
      </c>
      <c r="J5989" s="106">
        <f t="shared" si="655"/>
        <v>118624.005989</v>
      </c>
      <c r="K5989" s="105">
        <f t="shared" si="656"/>
        <v>0</v>
      </c>
      <c r="L5989" s="106">
        <f t="shared" si="657"/>
        <v>0</v>
      </c>
    </row>
    <row r="5990" spans="1:12" x14ac:dyDescent="0.3">
      <c r="A5990" s="104" t="s">
        <v>12344</v>
      </c>
      <c r="B5990" s="104" t="s">
        <v>12345</v>
      </c>
      <c r="C5990" s="105">
        <v>480</v>
      </c>
      <c r="D5990" s="105">
        <v>2100</v>
      </c>
      <c r="E5990" s="106">
        <f t="shared" si="651"/>
        <v>4.375</v>
      </c>
      <c r="F5990" s="107">
        <f t="shared" si="652"/>
        <v>84</v>
      </c>
      <c r="G5990" s="107">
        <f>COUNTIF(Data_Eksportir!$H$2:$H$3401,A5990)</f>
        <v>0</v>
      </c>
      <c r="H5990" s="104" t="str">
        <f t="shared" si="653"/>
        <v>1 – 5</v>
      </c>
      <c r="I5990" s="104" t="str">
        <f t="shared" si="654"/>
        <v>Di bawah ambang nilai</v>
      </c>
      <c r="J5990" s="106">
        <f t="shared" si="655"/>
        <v>2100.0059900000001</v>
      </c>
      <c r="K5990" s="105">
        <f t="shared" si="656"/>
        <v>0</v>
      </c>
      <c r="L5990" s="106">
        <f t="shared" si="657"/>
        <v>0</v>
      </c>
    </row>
    <row r="5991" spans="1:12" x14ac:dyDescent="0.3">
      <c r="A5991" s="104" t="s">
        <v>12346</v>
      </c>
      <c r="B5991" s="104" t="s">
        <v>12347</v>
      </c>
      <c r="C5991" s="105">
        <v>240</v>
      </c>
      <c r="D5991" s="105">
        <v>2878</v>
      </c>
      <c r="E5991" s="106">
        <f t="shared" si="651"/>
        <v>11.991666666666667</v>
      </c>
      <c r="F5991" s="107">
        <f t="shared" si="652"/>
        <v>84</v>
      </c>
      <c r="G5991" s="107">
        <f>COUNTIF(Data_Eksportir!$H$2:$H$3401,A5991)</f>
        <v>0</v>
      </c>
      <c r="H5991" s="104" t="str">
        <f t="shared" si="653"/>
        <v>5 – 20</v>
      </c>
      <c r="I5991" s="104" t="str">
        <f t="shared" si="654"/>
        <v>Di bawah ambang nilai</v>
      </c>
      <c r="J5991" s="106">
        <f t="shared" si="655"/>
        <v>2878.005991</v>
      </c>
      <c r="K5991" s="105">
        <f t="shared" si="656"/>
        <v>0</v>
      </c>
      <c r="L5991" s="106">
        <f t="shared" si="657"/>
        <v>0</v>
      </c>
    </row>
    <row r="5992" spans="1:12" x14ac:dyDescent="0.3">
      <c r="A5992" s="104" t="s">
        <v>12348</v>
      </c>
      <c r="B5992" s="104" t="s">
        <v>12349</v>
      </c>
      <c r="C5992" s="105">
        <v>5264</v>
      </c>
      <c r="D5992" s="105">
        <v>62259</v>
      </c>
      <c r="E5992" s="106">
        <f t="shared" si="651"/>
        <v>11.827317629179332</v>
      </c>
      <c r="F5992" s="107">
        <f t="shared" si="652"/>
        <v>84</v>
      </c>
      <c r="G5992" s="107">
        <f>COUNTIF(Data_Eksportir!$H$2:$H$3401,A5992)</f>
        <v>0</v>
      </c>
      <c r="H5992" s="104" t="str">
        <f t="shared" si="653"/>
        <v>5 – 20</v>
      </c>
      <c r="I5992" s="104" t="str">
        <f t="shared" si="654"/>
        <v>Di bawah ambang nilai</v>
      </c>
      <c r="J5992" s="106">
        <f t="shared" si="655"/>
        <v>62259.005991999999</v>
      </c>
      <c r="K5992" s="105">
        <f t="shared" si="656"/>
        <v>0</v>
      </c>
      <c r="L5992" s="106">
        <f t="shared" si="657"/>
        <v>0</v>
      </c>
    </row>
    <row r="5993" spans="1:12" x14ac:dyDescent="0.3">
      <c r="A5993" s="104" t="s">
        <v>12350</v>
      </c>
      <c r="B5993" s="104" t="s">
        <v>12351</v>
      </c>
      <c r="C5993" s="105">
        <v>17073</v>
      </c>
      <c r="D5993" s="105">
        <v>913813</v>
      </c>
      <c r="E5993" s="106">
        <f t="shared" si="651"/>
        <v>53.523868095823815</v>
      </c>
      <c r="F5993" s="107">
        <f t="shared" si="652"/>
        <v>84</v>
      </c>
      <c r="G5993" s="107">
        <f>COUNTIF(Data_Eksportir!$H$2:$H$3401,A5993)</f>
        <v>0</v>
      </c>
      <c r="H5993" s="104" t="str">
        <f t="shared" si="653"/>
        <v>20 – 100</v>
      </c>
      <c r="I5993" s="104" t="str">
        <f t="shared" si="654"/>
        <v>Di bawah ambang nilai</v>
      </c>
      <c r="J5993" s="106">
        <f t="shared" si="655"/>
        <v>913813.005993</v>
      </c>
      <c r="K5993" s="105">
        <f t="shared" si="656"/>
        <v>0</v>
      </c>
      <c r="L5993" s="106">
        <f t="shared" si="657"/>
        <v>0</v>
      </c>
    </row>
    <row r="5994" spans="1:12" x14ac:dyDescent="0.3">
      <c r="A5994" s="104" t="s">
        <v>12352</v>
      </c>
      <c r="B5994" s="104" t="s">
        <v>12353</v>
      </c>
      <c r="C5994" s="105">
        <v>2591381</v>
      </c>
      <c r="D5994" s="105">
        <v>130102236</v>
      </c>
      <c r="E5994" s="106">
        <f t="shared" si="651"/>
        <v>50.205753611684273</v>
      </c>
      <c r="F5994" s="107">
        <f t="shared" si="652"/>
        <v>84</v>
      </c>
      <c r="G5994" s="107">
        <f>COUNTIF(Data_Eksportir!$H$2:$H$3401,A5994)</f>
        <v>0</v>
      </c>
      <c r="H5994" s="104" t="str">
        <f t="shared" si="653"/>
        <v>20 – 100</v>
      </c>
      <c r="I5994" s="104" t="str">
        <f t="shared" si="654"/>
        <v>Belum terwakili</v>
      </c>
      <c r="J5994" s="106">
        <f t="shared" si="655"/>
        <v>130102236.00599401</v>
      </c>
      <c r="K5994" s="105">
        <f t="shared" si="656"/>
        <v>130102236</v>
      </c>
      <c r="L5994" s="106">
        <f t="shared" si="657"/>
        <v>130102236.00599401</v>
      </c>
    </row>
    <row r="5995" spans="1:12" x14ac:dyDescent="0.3">
      <c r="A5995" s="104" t="s">
        <v>12354</v>
      </c>
      <c r="B5995" s="104" t="s">
        <v>12355</v>
      </c>
      <c r="C5995" s="105">
        <v>59</v>
      </c>
      <c r="D5995" s="105">
        <v>12850</v>
      </c>
      <c r="E5995" s="106">
        <f t="shared" si="651"/>
        <v>217.79661016949152</v>
      </c>
      <c r="F5995" s="107">
        <f t="shared" si="652"/>
        <v>84</v>
      </c>
      <c r="G5995" s="107">
        <f>COUNTIF(Data_Eksportir!$H$2:$H$3401,A5995)</f>
        <v>0</v>
      </c>
      <c r="H5995" s="104" t="str">
        <f t="shared" si="653"/>
        <v>100 ke atas</v>
      </c>
      <c r="I5995" s="104" t="str">
        <f t="shared" si="654"/>
        <v>Di bawah ambang nilai</v>
      </c>
      <c r="J5995" s="106">
        <f t="shared" si="655"/>
        <v>12850.005995</v>
      </c>
      <c r="K5995" s="105">
        <f t="shared" si="656"/>
        <v>0</v>
      </c>
      <c r="L5995" s="106">
        <f t="shared" si="657"/>
        <v>0</v>
      </c>
    </row>
    <row r="5996" spans="1:12" x14ac:dyDescent="0.3">
      <c r="A5996" s="104" t="s">
        <v>12356</v>
      </c>
      <c r="B5996" s="104" t="s">
        <v>12357</v>
      </c>
      <c r="C5996" s="105">
        <v>7382575</v>
      </c>
      <c r="D5996" s="105">
        <v>132770117</v>
      </c>
      <c r="E5996" s="106">
        <f t="shared" si="651"/>
        <v>17.98425576441824</v>
      </c>
      <c r="F5996" s="107">
        <f t="shared" si="652"/>
        <v>84</v>
      </c>
      <c r="G5996" s="107">
        <f>COUNTIF(Data_Eksportir!$H$2:$H$3401,A5996)</f>
        <v>0</v>
      </c>
      <c r="H5996" s="104" t="str">
        <f t="shared" si="653"/>
        <v>5 – 20</v>
      </c>
      <c r="I5996" s="104" t="str">
        <f t="shared" si="654"/>
        <v>Belum terwakili</v>
      </c>
      <c r="J5996" s="106">
        <f t="shared" si="655"/>
        <v>132770117.005996</v>
      </c>
      <c r="K5996" s="105">
        <f t="shared" si="656"/>
        <v>132770117</v>
      </c>
      <c r="L5996" s="106">
        <f t="shared" si="657"/>
        <v>132770117.005996</v>
      </c>
    </row>
    <row r="5997" spans="1:12" x14ac:dyDescent="0.3">
      <c r="A5997" s="104" t="s">
        <v>12358</v>
      </c>
      <c r="B5997" s="104" t="s">
        <v>12359</v>
      </c>
      <c r="C5997" s="105">
        <v>14</v>
      </c>
      <c r="D5997" s="105">
        <v>272</v>
      </c>
      <c r="E5997" s="106">
        <f t="shared" si="651"/>
        <v>19.428571428571427</v>
      </c>
      <c r="F5997" s="107">
        <f t="shared" si="652"/>
        <v>84</v>
      </c>
      <c r="G5997" s="107">
        <f>COUNTIF(Data_Eksportir!$H$2:$H$3401,A5997)</f>
        <v>0</v>
      </c>
      <c r="H5997" s="104" t="str">
        <f t="shared" si="653"/>
        <v>5 – 20</v>
      </c>
      <c r="I5997" s="104" t="str">
        <f t="shared" si="654"/>
        <v>Di bawah ambang nilai</v>
      </c>
      <c r="J5997" s="106">
        <f t="shared" si="655"/>
        <v>272.00599699999998</v>
      </c>
      <c r="K5997" s="105">
        <f t="shared" si="656"/>
        <v>0</v>
      </c>
      <c r="L5997" s="106">
        <f t="shared" si="657"/>
        <v>0</v>
      </c>
    </row>
    <row r="5998" spans="1:12" x14ac:dyDescent="0.3">
      <c r="A5998" s="104" t="s">
        <v>12360</v>
      </c>
      <c r="B5998" s="104" t="s">
        <v>12361</v>
      </c>
      <c r="C5998" s="105">
        <v>705161</v>
      </c>
      <c r="D5998" s="105">
        <v>18515770</v>
      </c>
      <c r="E5998" s="106">
        <f t="shared" si="651"/>
        <v>26.257507150849239</v>
      </c>
      <c r="F5998" s="107">
        <f t="shared" si="652"/>
        <v>84</v>
      </c>
      <c r="G5998" s="107">
        <f>COUNTIF(Data_Eksportir!$H$2:$H$3401,A5998)</f>
        <v>0</v>
      </c>
      <c r="H5998" s="104" t="str">
        <f t="shared" si="653"/>
        <v>20 – 100</v>
      </c>
      <c r="I5998" s="104" t="str">
        <f t="shared" si="654"/>
        <v>Belum terwakili</v>
      </c>
      <c r="J5998" s="106">
        <f t="shared" si="655"/>
        <v>18515770.005998001</v>
      </c>
      <c r="K5998" s="105">
        <f t="shared" si="656"/>
        <v>18515770</v>
      </c>
      <c r="L5998" s="106">
        <f t="shared" si="657"/>
        <v>18515770.005998001</v>
      </c>
    </row>
    <row r="5999" spans="1:12" x14ac:dyDescent="0.3">
      <c r="A5999" s="104" t="s">
        <v>12362</v>
      </c>
      <c r="B5999" s="104" t="s">
        <v>12363</v>
      </c>
      <c r="C5999" s="105">
        <v>87705</v>
      </c>
      <c r="D5999" s="105">
        <v>230000</v>
      </c>
      <c r="E5999" s="106">
        <f t="shared" si="651"/>
        <v>2.6224274556752749</v>
      </c>
      <c r="F5999" s="107">
        <f t="shared" si="652"/>
        <v>84</v>
      </c>
      <c r="G5999" s="107">
        <f>COUNTIF(Data_Eksportir!$H$2:$H$3401,A5999)</f>
        <v>0</v>
      </c>
      <c r="H5999" s="104" t="str">
        <f t="shared" si="653"/>
        <v>1 – 5</v>
      </c>
      <c r="I5999" s="104" t="str">
        <f t="shared" si="654"/>
        <v>Di bawah ambang nilai</v>
      </c>
      <c r="J5999" s="106">
        <f t="shared" si="655"/>
        <v>230000.00599899999</v>
      </c>
      <c r="K5999" s="105">
        <f t="shared" si="656"/>
        <v>0</v>
      </c>
      <c r="L5999" s="106">
        <f t="shared" si="657"/>
        <v>0</v>
      </c>
    </row>
    <row r="6000" spans="1:12" x14ac:dyDescent="0.3">
      <c r="A6000" s="104" t="s">
        <v>12364</v>
      </c>
      <c r="B6000" s="104" t="s">
        <v>12365</v>
      </c>
      <c r="C6000" s="105">
        <v>2220</v>
      </c>
      <c r="D6000" s="105">
        <v>76000</v>
      </c>
      <c r="E6000" s="106">
        <f t="shared" si="651"/>
        <v>34.234234234234236</v>
      </c>
      <c r="F6000" s="107">
        <f t="shared" si="652"/>
        <v>84</v>
      </c>
      <c r="G6000" s="107">
        <f>COUNTIF(Data_Eksportir!$H$2:$H$3401,A6000)</f>
        <v>0</v>
      </c>
      <c r="H6000" s="104" t="str">
        <f t="shared" si="653"/>
        <v>20 – 100</v>
      </c>
      <c r="I6000" s="104" t="str">
        <f t="shared" si="654"/>
        <v>Di bawah ambang nilai</v>
      </c>
      <c r="J6000" s="106">
        <f t="shared" si="655"/>
        <v>76000.005999999994</v>
      </c>
      <c r="K6000" s="105">
        <f t="shared" si="656"/>
        <v>0</v>
      </c>
      <c r="L6000" s="106">
        <f t="shared" si="657"/>
        <v>0</v>
      </c>
    </row>
    <row r="6001" spans="1:12" x14ac:dyDescent="0.3">
      <c r="A6001" s="104" t="s">
        <v>12366</v>
      </c>
      <c r="B6001" s="104" t="s">
        <v>12367</v>
      </c>
      <c r="C6001" s="105">
        <v>235720</v>
      </c>
      <c r="D6001" s="105">
        <v>131450</v>
      </c>
      <c r="E6001" s="106">
        <f t="shared" si="651"/>
        <v>0.55765314780247754</v>
      </c>
      <c r="F6001" s="107">
        <f t="shared" si="652"/>
        <v>84</v>
      </c>
      <c r="G6001" s="107">
        <f>COUNTIF(Data_Eksportir!$H$2:$H$3401,A6001)</f>
        <v>0</v>
      </c>
      <c r="H6001" s="104" t="str">
        <f t="shared" si="653"/>
        <v>Di bawah 1</v>
      </c>
      <c r="I6001" s="104" t="str">
        <f t="shared" si="654"/>
        <v>Di bawah ambang nilai</v>
      </c>
      <c r="J6001" s="106">
        <f t="shared" si="655"/>
        <v>131450.006001</v>
      </c>
      <c r="K6001" s="105">
        <f t="shared" si="656"/>
        <v>0</v>
      </c>
      <c r="L6001" s="106">
        <f t="shared" si="657"/>
        <v>0</v>
      </c>
    </row>
    <row r="6002" spans="1:12" x14ac:dyDescent="0.3">
      <c r="A6002" s="104" t="s">
        <v>12368</v>
      </c>
      <c r="B6002" s="104" t="s">
        <v>12369</v>
      </c>
      <c r="C6002" s="105">
        <v>14694</v>
      </c>
      <c r="D6002" s="105">
        <v>26400</v>
      </c>
      <c r="E6002" s="106">
        <f t="shared" si="651"/>
        <v>1.7966516945692119</v>
      </c>
      <c r="F6002" s="107">
        <f t="shared" si="652"/>
        <v>84</v>
      </c>
      <c r="G6002" s="107">
        <f>COUNTIF(Data_Eksportir!$H$2:$H$3401,A6002)</f>
        <v>0</v>
      </c>
      <c r="H6002" s="104" t="str">
        <f t="shared" si="653"/>
        <v>1 – 5</v>
      </c>
      <c r="I6002" s="104" t="str">
        <f t="shared" si="654"/>
        <v>Di bawah ambang nilai</v>
      </c>
      <c r="J6002" s="106">
        <f t="shared" si="655"/>
        <v>26400.006001999998</v>
      </c>
      <c r="K6002" s="105">
        <f t="shared" si="656"/>
        <v>0</v>
      </c>
      <c r="L6002" s="106">
        <f t="shared" si="657"/>
        <v>0</v>
      </c>
    </row>
    <row r="6003" spans="1:12" x14ac:dyDescent="0.3">
      <c r="A6003" s="104" t="s">
        <v>12370</v>
      </c>
      <c r="B6003" s="104" t="s">
        <v>12371</v>
      </c>
      <c r="C6003" s="105">
        <v>17680</v>
      </c>
      <c r="D6003" s="105">
        <v>60000</v>
      </c>
      <c r="E6003" s="106">
        <f t="shared" si="651"/>
        <v>3.3936651583710407</v>
      </c>
      <c r="F6003" s="107">
        <f t="shared" si="652"/>
        <v>84</v>
      </c>
      <c r="G6003" s="107">
        <f>COUNTIF(Data_Eksportir!$H$2:$H$3401,A6003)</f>
        <v>0</v>
      </c>
      <c r="H6003" s="104" t="str">
        <f t="shared" si="653"/>
        <v>1 – 5</v>
      </c>
      <c r="I6003" s="104" t="str">
        <f t="shared" si="654"/>
        <v>Di bawah ambang nilai</v>
      </c>
      <c r="J6003" s="106">
        <f t="shared" si="655"/>
        <v>60000.006003000002</v>
      </c>
      <c r="K6003" s="105">
        <f t="shared" si="656"/>
        <v>0</v>
      </c>
      <c r="L6003" s="106">
        <f t="shared" si="657"/>
        <v>0</v>
      </c>
    </row>
    <row r="6004" spans="1:12" x14ac:dyDescent="0.3">
      <c r="A6004" s="104" t="s">
        <v>12372</v>
      </c>
      <c r="B6004" s="104" t="s">
        <v>12373</v>
      </c>
      <c r="C6004" s="105">
        <v>83100</v>
      </c>
      <c r="D6004" s="105">
        <v>589257</v>
      </c>
      <c r="E6004" s="106">
        <f t="shared" si="651"/>
        <v>7.0909386281588445</v>
      </c>
      <c r="F6004" s="107">
        <f t="shared" si="652"/>
        <v>84</v>
      </c>
      <c r="G6004" s="107">
        <f>COUNTIF(Data_Eksportir!$H$2:$H$3401,A6004)</f>
        <v>0</v>
      </c>
      <c r="H6004" s="104" t="str">
        <f t="shared" si="653"/>
        <v>5 – 20</v>
      </c>
      <c r="I6004" s="104" t="str">
        <f t="shared" si="654"/>
        <v>Di bawah ambang nilai</v>
      </c>
      <c r="J6004" s="106">
        <f t="shared" si="655"/>
        <v>589257.00600399997</v>
      </c>
      <c r="K6004" s="105">
        <f t="shared" si="656"/>
        <v>0</v>
      </c>
      <c r="L6004" s="106">
        <f t="shared" si="657"/>
        <v>0</v>
      </c>
    </row>
    <row r="6005" spans="1:12" x14ac:dyDescent="0.3">
      <c r="A6005" s="104" t="s">
        <v>12374</v>
      </c>
      <c r="B6005" s="104" t="s">
        <v>12375</v>
      </c>
      <c r="C6005" s="105">
        <v>6630</v>
      </c>
      <c r="D6005" s="105">
        <v>15900</v>
      </c>
      <c r="E6005" s="106">
        <f t="shared" si="651"/>
        <v>2.3981900452488687</v>
      </c>
      <c r="F6005" s="107">
        <f t="shared" si="652"/>
        <v>84</v>
      </c>
      <c r="G6005" s="107">
        <f>COUNTIF(Data_Eksportir!$H$2:$H$3401,A6005)</f>
        <v>0</v>
      </c>
      <c r="H6005" s="104" t="str">
        <f t="shared" si="653"/>
        <v>1 – 5</v>
      </c>
      <c r="I6005" s="104" t="str">
        <f t="shared" si="654"/>
        <v>Di bawah ambang nilai</v>
      </c>
      <c r="J6005" s="106">
        <f t="shared" si="655"/>
        <v>15900.006004999999</v>
      </c>
      <c r="K6005" s="105">
        <f t="shared" si="656"/>
        <v>0</v>
      </c>
      <c r="L6005" s="106">
        <f t="shared" si="657"/>
        <v>0</v>
      </c>
    </row>
    <row r="6006" spans="1:12" x14ac:dyDescent="0.3">
      <c r="A6006" s="104" t="s">
        <v>12376</v>
      </c>
      <c r="B6006" s="104" t="s">
        <v>12377</v>
      </c>
      <c r="C6006" s="105">
        <v>524601</v>
      </c>
      <c r="D6006" s="105">
        <v>633697</v>
      </c>
      <c r="E6006" s="106">
        <f t="shared" si="651"/>
        <v>1.2079599543271935</v>
      </c>
      <c r="F6006" s="107">
        <f t="shared" si="652"/>
        <v>84</v>
      </c>
      <c r="G6006" s="107">
        <f>COUNTIF(Data_Eksportir!$H$2:$H$3401,A6006)</f>
        <v>0</v>
      </c>
      <c r="H6006" s="104" t="str">
        <f t="shared" si="653"/>
        <v>1 – 5</v>
      </c>
      <c r="I6006" s="104" t="str">
        <f t="shared" si="654"/>
        <v>Di bawah ambang nilai</v>
      </c>
      <c r="J6006" s="106">
        <f t="shared" si="655"/>
        <v>633697.00600599998</v>
      </c>
      <c r="K6006" s="105">
        <f t="shared" si="656"/>
        <v>0</v>
      </c>
      <c r="L6006" s="106">
        <f t="shared" si="657"/>
        <v>0</v>
      </c>
    </row>
    <row r="6007" spans="1:12" x14ac:dyDescent="0.3">
      <c r="A6007" s="104" t="s">
        <v>12378</v>
      </c>
      <c r="B6007" s="104" t="s">
        <v>12379</v>
      </c>
      <c r="C6007" s="105">
        <v>14830</v>
      </c>
      <c r="D6007" s="105">
        <v>104603</v>
      </c>
      <c r="E6007" s="106">
        <f t="shared" si="651"/>
        <v>7.0534726904922458</v>
      </c>
      <c r="F6007" s="107">
        <f t="shared" si="652"/>
        <v>84</v>
      </c>
      <c r="G6007" s="107">
        <f>COUNTIF(Data_Eksportir!$H$2:$H$3401,A6007)</f>
        <v>0</v>
      </c>
      <c r="H6007" s="104" t="str">
        <f t="shared" si="653"/>
        <v>5 – 20</v>
      </c>
      <c r="I6007" s="104" t="str">
        <f t="shared" si="654"/>
        <v>Di bawah ambang nilai</v>
      </c>
      <c r="J6007" s="106">
        <f t="shared" si="655"/>
        <v>104603.006007</v>
      </c>
      <c r="K6007" s="105">
        <f t="shared" si="656"/>
        <v>0</v>
      </c>
      <c r="L6007" s="106">
        <f t="shared" si="657"/>
        <v>0</v>
      </c>
    </row>
    <row r="6008" spans="1:12" x14ac:dyDescent="0.3">
      <c r="A6008" s="104" t="s">
        <v>12380</v>
      </c>
      <c r="B6008" s="104" t="s">
        <v>12381</v>
      </c>
      <c r="C6008" s="105">
        <v>55230</v>
      </c>
      <c r="D6008" s="105">
        <v>58005</v>
      </c>
      <c r="E6008" s="106">
        <f t="shared" si="651"/>
        <v>1.0502444323737099</v>
      </c>
      <c r="F6008" s="107">
        <f t="shared" si="652"/>
        <v>84</v>
      </c>
      <c r="G6008" s="107">
        <f>COUNTIF(Data_Eksportir!$H$2:$H$3401,A6008)</f>
        <v>0</v>
      </c>
      <c r="H6008" s="104" t="str">
        <f t="shared" si="653"/>
        <v>1 – 5</v>
      </c>
      <c r="I6008" s="104" t="str">
        <f t="shared" si="654"/>
        <v>Di bawah ambang nilai</v>
      </c>
      <c r="J6008" s="106">
        <f t="shared" si="655"/>
        <v>58005.006007999997</v>
      </c>
      <c r="K6008" s="105">
        <f t="shared" si="656"/>
        <v>0</v>
      </c>
      <c r="L6008" s="106">
        <f t="shared" si="657"/>
        <v>0</v>
      </c>
    </row>
    <row r="6009" spans="1:12" x14ac:dyDescent="0.3">
      <c r="A6009" s="104" t="s">
        <v>12382</v>
      </c>
      <c r="B6009" s="104" t="s">
        <v>12383</v>
      </c>
      <c r="C6009" s="105">
        <v>424955</v>
      </c>
      <c r="D6009" s="105">
        <v>1547602</v>
      </c>
      <c r="E6009" s="106">
        <f t="shared" si="651"/>
        <v>3.6418020731606875</v>
      </c>
      <c r="F6009" s="107">
        <f t="shared" si="652"/>
        <v>84</v>
      </c>
      <c r="G6009" s="107">
        <f>COUNTIF(Data_Eksportir!$H$2:$H$3401,A6009)</f>
        <v>0</v>
      </c>
      <c r="H6009" s="104" t="str">
        <f t="shared" si="653"/>
        <v>1 – 5</v>
      </c>
      <c r="I6009" s="104" t="str">
        <f t="shared" si="654"/>
        <v>Di bawah ambang nilai</v>
      </c>
      <c r="J6009" s="106">
        <f t="shared" si="655"/>
        <v>1547602.0060089999</v>
      </c>
      <c r="K6009" s="105">
        <f t="shared" si="656"/>
        <v>0</v>
      </c>
      <c r="L6009" s="106">
        <f t="shared" si="657"/>
        <v>0</v>
      </c>
    </row>
    <row r="6010" spans="1:12" x14ac:dyDescent="0.3">
      <c r="A6010" s="104" t="s">
        <v>12384</v>
      </c>
      <c r="B6010" s="104" t="s">
        <v>12385</v>
      </c>
      <c r="C6010" s="105">
        <v>6140</v>
      </c>
      <c r="D6010" s="105">
        <v>51701</v>
      </c>
      <c r="E6010" s="106">
        <f t="shared" si="651"/>
        <v>8.4203583061889251</v>
      </c>
      <c r="F6010" s="107">
        <f t="shared" si="652"/>
        <v>84</v>
      </c>
      <c r="G6010" s="107">
        <f>COUNTIF(Data_Eksportir!$H$2:$H$3401,A6010)</f>
        <v>0</v>
      </c>
      <c r="H6010" s="104" t="str">
        <f t="shared" si="653"/>
        <v>5 – 20</v>
      </c>
      <c r="I6010" s="104" t="str">
        <f t="shared" si="654"/>
        <v>Di bawah ambang nilai</v>
      </c>
      <c r="J6010" s="106">
        <f t="shared" si="655"/>
        <v>51701.006009999997</v>
      </c>
      <c r="K6010" s="105">
        <f t="shared" si="656"/>
        <v>0</v>
      </c>
      <c r="L6010" s="106">
        <f t="shared" si="657"/>
        <v>0</v>
      </c>
    </row>
    <row r="6011" spans="1:12" x14ac:dyDescent="0.3">
      <c r="A6011" s="104" t="s">
        <v>12386</v>
      </c>
      <c r="B6011" s="104" t="s">
        <v>12387</v>
      </c>
      <c r="C6011" s="105">
        <v>23983</v>
      </c>
      <c r="D6011" s="105">
        <v>128200</v>
      </c>
      <c r="E6011" s="106">
        <f t="shared" si="651"/>
        <v>5.345453029229037</v>
      </c>
      <c r="F6011" s="107">
        <f t="shared" si="652"/>
        <v>84</v>
      </c>
      <c r="G6011" s="107">
        <f>COUNTIF(Data_Eksportir!$H$2:$H$3401,A6011)</f>
        <v>0</v>
      </c>
      <c r="H6011" s="104" t="str">
        <f t="shared" si="653"/>
        <v>5 – 20</v>
      </c>
      <c r="I6011" s="104" t="str">
        <f t="shared" si="654"/>
        <v>Di bawah ambang nilai</v>
      </c>
      <c r="J6011" s="106">
        <f t="shared" si="655"/>
        <v>128200.006011</v>
      </c>
      <c r="K6011" s="105">
        <f t="shared" si="656"/>
        <v>0</v>
      </c>
      <c r="L6011" s="106">
        <f t="shared" si="657"/>
        <v>0</v>
      </c>
    </row>
    <row r="6012" spans="1:12" x14ac:dyDescent="0.3">
      <c r="A6012" s="104" t="s">
        <v>12388</v>
      </c>
      <c r="B6012" s="104" t="s">
        <v>12389</v>
      </c>
      <c r="C6012" s="105">
        <v>38953</v>
      </c>
      <c r="D6012" s="105">
        <v>146668</v>
      </c>
      <c r="E6012" s="106">
        <f t="shared" si="651"/>
        <v>3.7652555643981209</v>
      </c>
      <c r="F6012" s="107">
        <f t="shared" si="652"/>
        <v>84</v>
      </c>
      <c r="G6012" s="107">
        <f>COUNTIF(Data_Eksportir!$H$2:$H$3401,A6012)</f>
        <v>0</v>
      </c>
      <c r="H6012" s="104" t="str">
        <f t="shared" si="653"/>
        <v>1 – 5</v>
      </c>
      <c r="I6012" s="104" t="str">
        <f t="shared" si="654"/>
        <v>Di bawah ambang nilai</v>
      </c>
      <c r="J6012" s="106">
        <f t="shared" si="655"/>
        <v>146668.006012</v>
      </c>
      <c r="K6012" s="105">
        <f t="shared" si="656"/>
        <v>0</v>
      </c>
      <c r="L6012" s="106">
        <f t="shared" si="657"/>
        <v>0</v>
      </c>
    </row>
    <row r="6013" spans="1:12" x14ac:dyDescent="0.3">
      <c r="A6013" s="104" t="s">
        <v>12390</v>
      </c>
      <c r="B6013" s="104" t="s">
        <v>12391</v>
      </c>
      <c r="C6013" s="105">
        <v>30000</v>
      </c>
      <c r="D6013" s="105">
        <v>25800</v>
      </c>
      <c r="E6013" s="106">
        <f t="shared" si="651"/>
        <v>0.86</v>
      </c>
      <c r="F6013" s="107">
        <f t="shared" si="652"/>
        <v>84</v>
      </c>
      <c r="G6013" s="107">
        <f>COUNTIF(Data_Eksportir!$H$2:$H$3401,A6013)</f>
        <v>0</v>
      </c>
      <c r="H6013" s="104" t="str">
        <f t="shared" si="653"/>
        <v>Di bawah 1</v>
      </c>
      <c r="I6013" s="104" t="str">
        <f t="shared" si="654"/>
        <v>Di bawah ambang nilai</v>
      </c>
      <c r="J6013" s="106">
        <f t="shared" si="655"/>
        <v>25800.006012999998</v>
      </c>
      <c r="K6013" s="105">
        <f t="shared" si="656"/>
        <v>0</v>
      </c>
      <c r="L6013" s="106">
        <f t="shared" si="657"/>
        <v>0</v>
      </c>
    </row>
    <row r="6014" spans="1:12" x14ac:dyDescent="0.3">
      <c r="A6014" s="104" t="s">
        <v>12392</v>
      </c>
      <c r="B6014" s="104" t="s">
        <v>12393</v>
      </c>
      <c r="C6014" s="105">
        <v>31277</v>
      </c>
      <c r="D6014" s="105">
        <v>73822</v>
      </c>
      <c r="E6014" s="106">
        <f t="shared" si="651"/>
        <v>2.3602647312721809</v>
      </c>
      <c r="F6014" s="107">
        <f t="shared" si="652"/>
        <v>84</v>
      </c>
      <c r="G6014" s="107">
        <f>COUNTIF(Data_Eksportir!$H$2:$H$3401,A6014)</f>
        <v>0</v>
      </c>
      <c r="H6014" s="104" t="str">
        <f t="shared" si="653"/>
        <v>1 – 5</v>
      </c>
      <c r="I6014" s="104" t="str">
        <f t="shared" si="654"/>
        <v>Di bawah ambang nilai</v>
      </c>
      <c r="J6014" s="106">
        <f t="shared" si="655"/>
        <v>73822.006013999999</v>
      </c>
      <c r="K6014" s="105">
        <f t="shared" si="656"/>
        <v>0</v>
      </c>
      <c r="L6014" s="106">
        <f t="shared" si="657"/>
        <v>0</v>
      </c>
    </row>
    <row r="6015" spans="1:12" x14ac:dyDescent="0.3">
      <c r="A6015" s="104" t="s">
        <v>12394</v>
      </c>
      <c r="B6015" s="104" t="s">
        <v>12395</v>
      </c>
      <c r="C6015" s="105">
        <v>882509</v>
      </c>
      <c r="D6015" s="105">
        <v>1917357</v>
      </c>
      <c r="E6015" s="106">
        <f t="shared" si="651"/>
        <v>2.1726203358832601</v>
      </c>
      <c r="F6015" s="107">
        <f t="shared" si="652"/>
        <v>84</v>
      </c>
      <c r="G6015" s="107">
        <f>COUNTIF(Data_Eksportir!$H$2:$H$3401,A6015)</f>
        <v>0</v>
      </c>
      <c r="H6015" s="104" t="str">
        <f t="shared" si="653"/>
        <v>1 – 5</v>
      </c>
      <c r="I6015" s="104" t="str">
        <f t="shared" si="654"/>
        <v>Di bawah ambang nilai</v>
      </c>
      <c r="J6015" s="106">
        <f t="shared" si="655"/>
        <v>1917357.0060149999</v>
      </c>
      <c r="K6015" s="105">
        <f t="shared" si="656"/>
        <v>0</v>
      </c>
      <c r="L6015" s="106">
        <f t="shared" si="657"/>
        <v>0</v>
      </c>
    </row>
    <row r="6016" spans="1:12" x14ac:dyDescent="0.3">
      <c r="A6016" s="104" t="s">
        <v>12396</v>
      </c>
      <c r="B6016" s="104" t="s">
        <v>12397</v>
      </c>
      <c r="C6016" s="105">
        <v>33230</v>
      </c>
      <c r="D6016" s="105">
        <v>376193</v>
      </c>
      <c r="E6016" s="106">
        <f t="shared" si="651"/>
        <v>11.320884742702377</v>
      </c>
      <c r="F6016" s="107">
        <f t="shared" si="652"/>
        <v>84</v>
      </c>
      <c r="G6016" s="107">
        <f>COUNTIF(Data_Eksportir!$H$2:$H$3401,A6016)</f>
        <v>0</v>
      </c>
      <c r="H6016" s="104" t="str">
        <f t="shared" si="653"/>
        <v>5 – 20</v>
      </c>
      <c r="I6016" s="104" t="str">
        <f t="shared" si="654"/>
        <v>Di bawah ambang nilai</v>
      </c>
      <c r="J6016" s="106">
        <f t="shared" si="655"/>
        <v>376193.006016</v>
      </c>
      <c r="K6016" s="105">
        <f t="shared" si="656"/>
        <v>0</v>
      </c>
      <c r="L6016" s="106">
        <f t="shared" si="657"/>
        <v>0</v>
      </c>
    </row>
    <row r="6017" spans="1:12" x14ac:dyDescent="0.3">
      <c r="A6017" s="104" t="s">
        <v>12398</v>
      </c>
      <c r="B6017" s="104" t="s">
        <v>12399</v>
      </c>
      <c r="C6017" s="105">
        <v>24070</v>
      </c>
      <c r="D6017" s="105">
        <v>52031</v>
      </c>
      <c r="E6017" s="106">
        <f t="shared" si="651"/>
        <v>2.1616535105941006</v>
      </c>
      <c r="F6017" s="107">
        <f t="shared" si="652"/>
        <v>84</v>
      </c>
      <c r="G6017" s="107">
        <f>COUNTIF(Data_Eksportir!$H$2:$H$3401,A6017)</f>
        <v>0</v>
      </c>
      <c r="H6017" s="104" t="str">
        <f t="shared" si="653"/>
        <v>1 – 5</v>
      </c>
      <c r="I6017" s="104" t="str">
        <f t="shared" si="654"/>
        <v>Di bawah ambang nilai</v>
      </c>
      <c r="J6017" s="106">
        <f t="shared" si="655"/>
        <v>52031.006017</v>
      </c>
      <c r="K6017" s="105">
        <f t="shared" si="656"/>
        <v>0</v>
      </c>
      <c r="L6017" s="106">
        <f t="shared" si="657"/>
        <v>0</v>
      </c>
    </row>
    <row r="6018" spans="1:12" x14ac:dyDescent="0.3">
      <c r="A6018" s="104" t="s">
        <v>12400</v>
      </c>
      <c r="B6018" s="104" t="s">
        <v>12401</v>
      </c>
      <c r="C6018" s="105">
        <v>0</v>
      </c>
      <c r="D6018" s="105">
        <v>4</v>
      </c>
      <c r="E6018" s="106" t="str">
        <f t="shared" ref="E6018:E6081" si="658">IF(AND(ISNUMBER(C6018),C6018&gt;0),D6018/C6018,"")</f>
        <v/>
      </c>
      <c r="F6018" s="107">
        <f t="shared" ref="F6018:F6081" si="659">VALUE(LEFT(A6018,2))</f>
        <v>84</v>
      </c>
      <c r="G6018" s="107">
        <f>COUNTIF(Data_Eksportir!$H$2:$H$3401,A6018)</f>
        <v>0</v>
      </c>
      <c r="H6018" s="104" t="str">
        <f t="shared" ref="H6018:H6081" si="660">IF(E6018="","Tanpa data berat",IF(E6018&lt;1,"Di bawah 1",IF(E6018&lt;5,"1 – 5",IF(E6018&lt;20,"5 – 20",IF(E6018&lt;100,"20 – 100","100 ke atas")))))</f>
        <v>Tanpa data berat</v>
      </c>
      <c r="I6018" s="104" t="str">
        <f t="shared" ref="I6018:I6081" si="661">IF(D6018&lt;p_nilai_besar,"Di bawah ambang nilai",IF(G6018=0,"Belum terwakili",IF(G6018&lt;=p_listing_rendah,"Keterwakilan rendah","Terwakili")))</f>
        <v>Di bawah ambang nilai</v>
      </c>
      <c r="J6018" s="106">
        <f t="shared" ref="J6018:J6081" si="662">D6018+ROW()/10^6</f>
        <v>4.0060180000000001</v>
      </c>
      <c r="K6018" s="105">
        <f t="shared" ref="K6018:K6081" si="663">IF(D6018&gt;=p_nilai_besar,D6018/(1+G6018),0)</f>
        <v>0</v>
      </c>
      <c r="L6018" s="106">
        <f t="shared" ref="L6018:L6081" si="664">IF(K6018&gt;0,K6018+ROW()/10^6,0)</f>
        <v>0</v>
      </c>
    </row>
    <row r="6019" spans="1:12" x14ac:dyDescent="0.3">
      <c r="A6019" s="104" t="s">
        <v>12402</v>
      </c>
      <c r="B6019" s="104" t="s">
        <v>12403</v>
      </c>
      <c r="C6019" s="105">
        <v>12038</v>
      </c>
      <c r="D6019" s="105">
        <v>54828</v>
      </c>
      <c r="E6019" s="106">
        <f t="shared" si="658"/>
        <v>4.5545771722877557</v>
      </c>
      <c r="F6019" s="107">
        <f t="shared" si="659"/>
        <v>84</v>
      </c>
      <c r="G6019" s="107">
        <f>COUNTIF(Data_Eksportir!$H$2:$H$3401,A6019)</f>
        <v>0</v>
      </c>
      <c r="H6019" s="104" t="str">
        <f t="shared" si="660"/>
        <v>1 – 5</v>
      </c>
      <c r="I6019" s="104" t="str">
        <f t="shared" si="661"/>
        <v>Di bawah ambang nilai</v>
      </c>
      <c r="J6019" s="106">
        <f t="shared" si="662"/>
        <v>54828.006019</v>
      </c>
      <c r="K6019" s="105">
        <f t="shared" si="663"/>
        <v>0</v>
      </c>
      <c r="L6019" s="106">
        <f t="shared" si="664"/>
        <v>0</v>
      </c>
    </row>
    <row r="6020" spans="1:12" x14ac:dyDescent="0.3">
      <c r="A6020" s="104" t="s">
        <v>12404</v>
      </c>
      <c r="B6020" s="104" t="s">
        <v>12405</v>
      </c>
      <c r="C6020" s="105">
        <v>0</v>
      </c>
      <c r="D6020" s="105">
        <v>6</v>
      </c>
      <c r="E6020" s="106" t="str">
        <f t="shared" si="658"/>
        <v/>
      </c>
      <c r="F6020" s="107">
        <f t="shared" si="659"/>
        <v>84</v>
      </c>
      <c r="G6020" s="107">
        <f>COUNTIF(Data_Eksportir!$H$2:$H$3401,A6020)</f>
        <v>0</v>
      </c>
      <c r="H6020" s="104" t="str">
        <f t="shared" si="660"/>
        <v>Tanpa data berat</v>
      </c>
      <c r="I6020" s="104" t="str">
        <f t="shared" si="661"/>
        <v>Di bawah ambang nilai</v>
      </c>
      <c r="J6020" s="106">
        <f t="shared" si="662"/>
        <v>6.0060200000000004</v>
      </c>
      <c r="K6020" s="105">
        <f t="shared" si="663"/>
        <v>0</v>
      </c>
      <c r="L6020" s="106">
        <f t="shared" si="664"/>
        <v>0</v>
      </c>
    </row>
    <row r="6021" spans="1:12" x14ac:dyDescent="0.3">
      <c r="A6021" s="104" t="s">
        <v>12406</v>
      </c>
      <c r="B6021" s="104" t="s">
        <v>12407</v>
      </c>
      <c r="C6021" s="105">
        <v>2001</v>
      </c>
      <c r="D6021" s="105">
        <v>329</v>
      </c>
      <c r="E6021" s="106">
        <f t="shared" si="658"/>
        <v>0.16441779110444776</v>
      </c>
      <c r="F6021" s="107">
        <f t="shared" si="659"/>
        <v>84</v>
      </c>
      <c r="G6021" s="107">
        <f>COUNTIF(Data_Eksportir!$H$2:$H$3401,A6021)</f>
        <v>0</v>
      </c>
      <c r="H6021" s="104" t="str">
        <f t="shared" si="660"/>
        <v>Di bawah 1</v>
      </c>
      <c r="I6021" s="104" t="str">
        <f t="shared" si="661"/>
        <v>Di bawah ambang nilai</v>
      </c>
      <c r="J6021" s="106">
        <f t="shared" si="662"/>
        <v>329.00602099999998</v>
      </c>
      <c r="K6021" s="105">
        <f t="shared" si="663"/>
        <v>0</v>
      </c>
      <c r="L6021" s="106">
        <f t="shared" si="664"/>
        <v>0</v>
      </c>
    </row>
    <row r="6022" spans="1:12" x14ac:dyDescent="0.3">
      <c r="A6022" s="104" t="s">
        <v>12408</v>
      </c>
      <c r="B6022" s="104" t="s">
        <v>12409</v>
      </c>
      <c r="C6022" s="105">
        <v>10</v>
      </c>
      <c r="D6022" s="105">
        <v>188</v>
      </c>
      <c r="E6022" s="106">
        <f t="shared" si="658"/>
        <v>18.8</v>
      </c>
      <c r="F6022" s="107">
        <f t="shared" si="659"/>
        <v>84</v>
      </c>
      <c r="G6022" s="107">
        <f>COUNTIF(Data_Eksportir!$H$2:$H$3401,A6022)</f>
        <v>0</v>
      </c>
      <c r="H6022" s="104" t="str">
        <f t="shared" si="660"/>
        <v>5 – 20</v>
      </c>
      <c r="I6022" s="104" t="str">
        <f t="shared" si="661"/>
        <v>Di bawah ambang nilai</v>
      </c>
      <c r="J6022" s="106">
        <f t="shared" si="662"/>
        <v>188.006022</v>
      </c>
      <c r="K6022" s="105">
        <f t="shared" si="663"/>
        <v>0</v>
      </c>
      <c r="L6022" s="106">
        <f t="shared" si="664"/>
        <v>0</v>
      </c>
    </row>
    <row r="6023" spans="1:12" x14ac:dyDescent="0.3">
      <c r="A6023" s="104" t="s">
        <v>12410</v>
      </c>
      <c r="B6023" s="104" t="s">
        <v>12411</v>
      </c>
      <c r="C6023" s="105">
        <v>37415</v>
      </c>
      <c r="D6023" s="105">
        <v>28499</v>
      </c>
      <c r="E6023" s="106">
        <f t="shared" si="658"/>
        <v>0.76169985300013365</v>
      </c>
      <c r="F6023" s="107">
        <f t="shared" si="659"/>
        <v>84</v>
      </c>
      <c r="G6023" s="107">
        <f>COUNTIF(Data_Eksportir!$H$2:$H$3401,A6023)</f>
        <v>0</v>
      </c>
      <c r="H6023" s="104" t="str">
        <f t="shared" si="660"/>
        <v>Di bawah 1</v>
      </c>
      <c r="I6023" s="104" t="str">
        <f t="shared" si="661"/>
        <v>Di bawah ambang nilai</v>
      </c>
      <c r="J6023" s="106">
        <f t="shared" si="662"/>
        <v>28499.006023000002</v>
      </c>
      <c r="K6023" s="105">
        <f t="shared" si="663"/>
        <v>0</v>
      </c>
      <c r="L6023" s="106">
        <f t="shared" si="664"/>
        <v>0</v>
      </c>
    </row>
    <row r="6024" spans="1:12" x14ac:dyDescent="0.3">
      <c r="A6024" s="104" t="s">
        <v>12412</v>
      </c>
      <c r="B6024" s="104" t="s">
        <v>12413</v>
      </c>
      <c r="C6024" s="105">
        <v>8</v>
      </c>
      <c r="D6024" s="105">
        <v>127</v>
      </c>
      <c r="E6024" s="106">
        <f t="shared" si="658"/>
        <v>15.875</v>
      </c>
      <c r="F6024" s="107">
        <f t="shared" si="659"/>
        <v>84</v>
      </c>
      <c r="G6024" s="107">
        <f>COUNTIF(Data_Eksportir!$H$2:$H$3401,A6024)</f>
        <v>0</v>
      </c>
      <c r="H6024" s="104" t="str">
        <f t="shared" si="660"/>
        <v>5 – 20</v>
      </c>
      <c r="I6024" s="104" t="str">
        <f t="shared" si="661"/>
        <v>Di bawah ambang nilai</v>
      </c>
      <c r="J6024" s="106">
        <f t="shared" si="662"/>
        <v>127.006024</v>
      </c>
      <c r="K6024" s="105">
        <f t="shared" si="663"/>
        <v>0</v>
      </c>
      <c r="L6024" s="106">
        <f t="shared" si="664"/>
        <v>0</v>
      </c>
    </row>
    <row r="6025" spans="1:12" x14ac:dyDescent="0.3">
      <c r="A6025" s="104" t="s">
        <v>12414</v>
      </c>
      <c r="B6025" s="104" t="s">
        <v>12415</v>
      </c>
      <c r="C6025" s="105">
        <v>154955</v>
      </c>
      <c r="D6025" s="105">
        <v>5232448</v>
      </c>
      <c r="E6025" s="106">
        <f t="shared" si="658"/>
        <v>33.767532509438226</v>
      </c>
      <c r="F6025" s="107">
        <f t="shared" si="659"/>
        <v>84</v>
      </c>
      <c r="G6025" s="107">
        <f>COUNTIF(Data_Eksportir!$H$2:$H$3401,A6025)</f>
        <v>0</v>
      </c>
      <c r="H6025" s="104" t="str">
        <f t="shared" si="660"/>
        <v>20 – 100</v>
      </c>
      <c r="I6025" s="104" t="str">
        <f t="shared" si="661"/>
        <v>Di bawah ambang nilai</v>
      </c>
      <c r="J6025" s="106">
        <f t="shared" si="662"/>
        <v>5232448.0060249995</v>
      </c>
      <c r="K6025" s="105">
        <f t="shared" si="663"/>
        <v>0</v>
      </c>
      <c r="L6025" s="106">
        <f t="shared" si="664"/>
        <v>0</v>
      </c>
    </row>
    <row r="6026" spans="1:12" x14ac:dyDescent="0.3">
      <c r="A6026" s="104" t="s">
        <v>12416</v>
      </c>
      <c r="B6026" s="104" t="s">
        <v>12417</v>
      </c>
      <c r="C6026" s="105"/>
      <c r="D6026" s="105">
        <v>368</v>
      </c>
      <c r="E6026" s="106" t="str">
        <f t="shared" si="658"/>
        <v/>
      </c>
      <c r="F6026" s="107">
        <f t="shared" si="659"/>
        <v>84</v>
      </c>
      <c r="G6026" s="107">
        <f>COUNTIF(Data_Eksportir!$H$2:$H$3401,A6026)</f>
        <v>0</v>
      </c>
      <c r="H6026" s="104" t="str">
        <f t="shared" si="660"/>
        <v>Tanpa data berat</v>
      </c>
      <c r="I6026" s="104" t="str">
        <f t="shared" si="661"/>
        <v>Di bawah ambang nilai</v>
      </c>
      <c r="J6026" s="106">
        <f t="shared" si="662"/>
        <v>368.00602600000002</v>
      </c>
      <c r="K6026" s="105">
        <f t="shared" si="663"/>
        <v>0</v>
      </c>
      <c r="L6026" s="106">
        <f t="shared" si="664"/>
        <v>0</v>
      </c>
    </row>
    <row r="6027" spans="1:12" x14ac:dyDescent="0.3">
      <c r="A6027" s="104" t="s">
        <v>12418</v>
      </c>
      <c r="B6027" s="104" t="s">
        <v>12419</v>
      </c>
      <c r="C6027" s="105">
        <v>55</v>
      </c>
      <c r="D6027" s="105">
        <v>233025</v>
      </c>
      <c r="E6027" s="106">
        <f t="shared" si="658"/>
        <v>4236.818181818182</v>
      </c>
      <c r="F6027" s="107">
        <f t="shared" si="659"/>
        <v>84</v>
      </c>
      <c r="G6027" s="107">
        <f>COUNTIF(Data_Eksportir!$H$2:$H$3401,A6027)</f>
        <v>0</v>
      </c>
      <c r="H6027" s="104" t="str">
        <f t="shared" si="660"/>
        <v>100 ke atas</v>
      </c>
      <c r="I6027" s="104" t="str">
        <f t="shared" si="661"/>
        <v>Di bawah ambang nilai</v>
      </c>
      <c r="J6027" s="106">
        <f t="shared" si="662"/>
        <v>233025.006027</v>
      </c>
      <c r="K6027" s="105">
        <f t="shared" si="663"/>
        <v>0</v>
      </c>
      <c r="L6027" s="106">
        <f t="shared" si="664"/>
        <v>0</v>
      </c>
    </row>
    <row r="6028" spans="1:12" x14ac:dyDescent="0.3">
      <c r="A6028" s="104" t="s">
        <v>12420</v>
      </c>
      <c r="B6028" s="104" t="s">
        <v>12421</v>
      </c>
      <c r="C6028" s="105">
        <v>402</v>
      </c>
      <c r="D6028" s="105">
        <v>10834</v>
      </c>
      <c r="E6028" s="106">
        <f t="shared" si="658"/>
        <v>26.950248756218905</v>
      </c>
      <c r="F6028" s="107">
        <f t="shared" si="659"/>
        <v>84</v>
      </c>
      <c r="G6028" s="107">
        <f>COUNTIF(Data_Eksportir!$H$2:$H$3401,A6028)</f>
        <v>0</v>
      </c>
      <c r="H6028" s="104" t="str">
        <f t="shared" si="660"/>
        <v>20 – 100</v>
      </c>
      <c r="I6028" s="104" t="str">
        <f t="shared" si="661"/>
        <v>Di bawah ambang nilai</v>
      </c>
      <c r="J6028" s="106">
        <f t="shared" si="662"/>
        <v>10834.006028</v>
      </c>
      <c r="K6028" s="105">
        <f t="shared" si="663"/>
        <v>0</v>
      </c>
      <c r="L6028" s="106">
        <f t="shared" si="664"/>
        <v>0</v>
      </c>
    </row>
    <row r="6029" spans="1:12" x14ac:dyDescent="0.3">
      <c r="A6029" s="104" t="s">
        <v>12422</v>
      </c>
      <c r="B6029" s="104" t="s">
        <v>12423</v>
      </c>
      <c r="C6029" s="105">
        <v>104883</v>
      </c>
      <c r="D6029" s="105">
        <v>134038</v>
      </c>
      <c r="E6029" s="106">
        <f t="shared" si="658"/>
        <v>1.2779764118112564</v>
      </c>
      <c r="F6029" s="107">
        <f t="shared" si="659"/>
        <v>84</v>
      </c>
      <c r="G6029" s="107">
        <f>COUNTIF(Data_Eksportir!$H$2:$H$3401,A6029)</f>
        <v>0</v>
      </c>
      <c r="H6029" s="104" t="str">
        <f t="shared" si="660"/>
        <v>1 – 5</v>
      </c>
      <c r="I6029" s="104" t="str">
        <f t="shared" si="661"/>
        <v>Di bawah ambang nilai</v>
      </c>
      <c r="J6029" s="106">
        <f t="shared" si="662"/>
        <v>134038.00602900001</v>
      </c>
      <c r="K6029" s="105">
        <f t="shared" si="663"/>
        <v>0</v>
      </c>
      <c r="L6029" s="106">
        <f t="shared" si="664"/>
        <v>0</v>
      </c>
    </row>
    <row r="6030" spans="1:12" x14ac:dyDescent="0.3">
      <c r="A6030" s="104" t="s">
        <v>12424</v>
      </c>
      <c r="B6030" s="104" t="s">
        <v>12425</v>
      </c>
      <c r="C6030" s="105">
        <v>9858</v>
      </c>
      <c r="D6030" s="105">
        <v>647316</v>
      </c>
      <c r="E6030" s="106">
        <f t="shared" si="658"/>
        <v>65.664029214850885</v>
      </c>
      <c r="F6030" s="107">
        <f t="shared" si="659"/>
        <v>84</v>
      </c>
      <c r="G6030" s="107">
        <f>COUNTIF(Data_Eksportir!$H$2:$H$3401,A6030)</f>
        <v>0</v>
      </c>
      <c r="H6030" s="104" t="str">
        <f t="shared" si="660"/>
        <v>20 – 100</v>
      </c>
      <c r="I6030" s="104" t="str">
        <f t="shared" si="661"/>
        <v>Di bawah ambang nilai</v>
      </c>
      <c r="J6030" s="106">
        <f t="shared" si="662"/>
        <v>647316.00603000005</v>
      </c>
      <c r="K6030" s="105">
        <f t="shared" si="663"/>
        <v>0</v>
      </c>
      <c r="L6030" s="106">
        <f t="shared" si="664"/>
        <v>0</v>
      </c>
    </row>
    <row r="6031" spans="1:12" x14ac:dyDescent="0.3">
      <c r="A6031" s="104" t="s">
        <v>12426</v>
      </c>
      <c r="B6031" s="104" t="s">
        <v>12427</v>
      </c>
      <c r="C6031" s="105">
        <v>146</v>
      </c>
      <c r="D6031" s="105">
        <v>1110</v>
      </c>
      <c r="E6031" s="106">
        <f t="shared" si="658"/>
        <v>7.602739726027397</v>
      </c>
      <c r="F6031" s="107">
        <f t="shared" si="659"/>
        <v>84</v>
      </c>
      <c r="G6031" s="107">
        <f>COUNTIF(Data_Eksportir!$H$2:$H$3401,A6031)</f>
        <v>0</v>
      </c>
      <c r="H6031" s="104" t="str">
        <f t="shared" si="660"/>
        <v>5 – 20</v>
      </c>
      <c r="I6031" s="104" t="str">
        <f t="shared" si="661"/>
        <v>Di bawah ambang nilai</v>
      </c>
      <c r="J6031" s="106">
        <f t="shared" si="662"/>
        <v>1110.0060309999999</v>
      </c>
      <c r="K6031" s="105">
        <f t="shared" si="663"/>
        <v>0</v>
      </c>
      <c r="L6031" s="106">
        <f t="shared" si="664"/>
        <v>0</v>
      </c>
    </row>
    <row r="6032" spans="1:12" x14ac:dyDescent="0.3">
      <c r="A6032" s="104" t="s">
        <v>12428</v>
      </c>
      <c r="B6032" s="104" t="s">
        <v>12429</v>
      </c>
      <c r="C6032" s="105">
        <v>66989</v>
      </c>
      <c r="D6032" s="105">
        <v>2070111</v>
      </c>
      <c r="E6032" s="106">
        <f t="shared" si="658"/>
        <v>30.902252608637237</v>
      </c>
      <c r="F6032" s="107">
        <f t="shared" si="659"/>
        <v>84</v>
      </c>
      <c r="G6032" s="107">
        <f>COUNTIF(Data_Eksportir!$H$2:$H$3401,A6032)</f>
        <v>0</v>
      </c>
      <c r="H6032" s="104" t="str">
        <f t="shared" si="660"/>
        <v>20 – 100</v>
      </c>
      <c r="I6032" s="104" t="str">
        <f t="shared" si="661"/>
        <v>Di bawah ambang nilai</v>
      </c>
      <c r="J6032" s="106">
        <f t="shared" si="662"/>
        <v>2070111.0060320001</v>
      </c>
      <c r="K6032" s="105">
        <f t="shared" si="663"/>
        <v>0</v>
      </c>
      <c r="L6032" s="106">
        <f t="shared" si="664"/>
        <v>0</v>
      </c>
    </row>
    <row r="6033" spans="1:12" x14ac:dyDescent="0.3">
      <c r="A6033" s="104" t="s">
        <v>12430</v>
      </c>
      <c r="B6033" s="104" t="s">
        <v>12431</v>
      </c>
      <c r="C6033" s="105">
        <v>247</v>
      </c>
      <c r="D6033" s="105">
        <v>557</v>
      </c>
      <c r="E6033" s="106">
        <f t="shared" si="658"/>
        <v>2.2550607287449393</v>
      </c>
      <c r="F6033" s="107">
        <f t="shared" si="659"/>
        <v>84</v>
      </c>
      <c r="G6033" s="107">
        <f>COUNTIF(Data_Eksportir!$H$2:$H$3401,A6033)</f>
        <v>0</v>
      </c>
      <c r="H6033" s="104" t="str">
        <f t="shared" si="660"/>
        <v>1 – 5</v>
      </c>
      <c r="I6033" s="104" t="str">
        <f t="shared" si="661"/>
        <v>Di bawah ambang nilai</v>
      </c>
      <c r="J6033" s="106">
        <f t="shared" si="662"/>
        <v>557.006033</v>
      </c>
      <c r="K6033" s="105">
        <f t="shared" si="663"/>
        <v>0</v>
      </c>
      <c r="L6033" s="106">
        <f t="shared" si="664"/>
        <v>0</v>
      </c>
    </row>
    <row r="6034" spans="1:12" x14ac:dyDescent="0.3">
      <c r="A6034" s="104" t="s">
        <v>12432</v>
      </c>
      <c r="B6034" s="104" t="s">
        <v>12433</v>
      </c>
      <c r="C6034" s="105">
        <v>2764</v>
      </c>
      <c r="D6034" s="105">
        <v>42983</v>
      </c>
      <c r="E6034" s="106">
        <f t="shared" si="658"/>
        <v>15.551013024602026</v>
      </c>
      <c r="F6034" s="107">
        <f t="shared" si="659"/>
        <v>84</v>
      </c>
      <c r="G6034" s="107">
        <f>COUNTIF(Data_Eksportir!$H$2:$H$3401,A6034)</f>
        <v>0</v>
      </c>
      <c r="H6034" s="104" t="str">
        <f t="shared" si="660"/>
        <v>5 – 20</v>
      </c>
      <c r="I6034" s="104" t="str">
        <f t="shared" si="661"/>
        <v>Di bawah ambang nilai</v>
      </c>
      <c r="J6034" s="106">
        <f t="shared" si="662"/>
        <v>42983.006033999998</v>
      </c>
      <c r="K6034" s="105">
        <f t="shared" si="663"/>
        <v>0</v>
      </c>
      <c r="L6034" s="106">
        <f t="shared" si="664"/>
        <v>0</v>
      </c>
    </row>
    <row r="6035" spans="1:12" x14ac:dyDescent="0.3">
      <c r="A6035" s="104" t="s">
        <v>12434</v>
      </c>
      <c r="B6035" s="104" t="s">
        <v>12435</v>
      </c>
      <c r="C6035" s="105">
        <v>95</v>
      </c>
      <c r="D6035" s="105">
        <v>2335</v>
      </c>
      <c r="E6035" s="106">
        <f t="shared" si="658"/>
        <v>24.578947368421051</v>
      </c>
      <c r="F6035" s="107">
        <f t="shared" si="659"/>
        <v>84</v>
      </c>
      <c r="G6035" s="107">
        <f>COUNTIF(Data_Eksportir!$H$2:$H$3401,A6035)</f>
        <v>0</v>
      </c>
      <c r="H6035" s="104" t="str">
        <f t="shared" si="660"/>
        <v>20 – 100</v>
      </c>
      <c r="I6035" s="104" t="str">
        <f t="shared" si="661"/>
        <v>Di bawah ambang nilai</v>
      </c>
      <c r="J6035" s="106">
        <f t="shared" si="662"/>
        <v>2335.0060349999999</v>
      </c>
      <c r="K6035" s="105">
        <f t="shared" si="663"/>
        <v>0</v>
      </c>
      <c r="L6035" s="106">
        <f t="shared" si="664"/>
        <v>0</v>
      </c>
    </row>
    <row r="6036" spans="1:12" x14ac:dyDescent="0.3">
      <c r="A6036" s="104" t="s">
        <v>12436</v>
      </c>
      <c r="B6036" s="104" t="s">
        <v>12437</v>
      </c>
      <c r="C6036" s="105">
        <v>10411</v>
      </c>
      <c r="D6036" s="105">
        <v>40399</v>
      </c>
      <c r="E6036" s="106">
        <f t="shared" si="658"/>
        <v>3.8804149457304775</v>
      </c>
      <c r="F6036" s="107">
        <f t="shared" si="659"/>
        <v>84</v>
      </c>
      <c r="G6036" s="107">
        <f>COUNTIF(Data_Eksportir!$H$2:$H$3401,A6036)</f>
        <v>0</v>
      </c>
      <c r="H6036" s="104" t="str">
        <f t="shared" si="660"/>
        <v>1 – 5</v>
      </c>
      <c r="I6036" s="104" t="str">
        <f t="shared" si="661"/>
        <v>Di bawah ambang nilai</v>
      </c>
      <c r="J6036" s="106">
        <f t="shared" si="662"/>
        <v>40399.006035999999</v>
      </c>
      <c r="K6036" s="105">
        <f t="shared" si="663"/>
        <v>0</v>
      </c>
      <c r="L6036" s="106">
        <f t="shared" si="664"/>
        <v>0</v>
      </c>
    </row>
    <row r="6037" spans="1:12" x14ac:dyDescent="0.3">
      <c r="A6037" s="104" t="s">
        <v>12438</v>
      </c>
      <c r="B6037" s="104" t="s">
        <v>12439</v>
      </c>
      <c r="C6037" s="105">
        <v>262620</v>
      </c>
      <c r="D6037" s="105">
        <v>1322457</v>
      </c>
      <c r="E6037" s="106">
        <f t="shared" si="658"/>
        <v>5.0356294265478638</v>
      </c>
      <c r="F6037" s="107">
        <f t="shared" si="659"/>
        <v>84</v>
      </c>
      <c r="G6037" s="107">
        <f>COUNTIF(Data_Eksportir!$H$2:$H$3401,A6037)</f>
        <v>0</v>
      </c>
      <c r="H6037" s="104" t="str">
        <f t="shared" si="660"/>
        <v>5 – 20</v>
      </c>
      <c r="I6037" s="104" t="str">
        <f t="shared" si="661"/>
        <v>Di bawah ambang nilai</v>
      </c>
      <c r="J6037" s="106">
        <f t="shared" si="662"/>
        <v>1322457.0060370001</v>
      </c>
      <c r="K6037" s="105">
        <f t="shared" si="663"/>
        <v>0</v>
      </c>
      <c r="L6037" s="106">
        <f t="shared" si="664"/>
        <v>0</v>
      </c>
    </row>
    <row r="6038" spans="1:12" x14ac:dyDescent="0.3">
      <c r="A6038" s="104" t="s">
        <v>12440</v>
      </c>
      <c r="B6038" s="104" t="s">
        <v>12441</v>
      </c>
      <c r="C6038" s="105">
        <v>8660</v>
      </c>
      <c r="D6038" s="105">
        <v>23808</v>
      </c>
      <c r="E6038" s="106">
        <f t="shared" si="658"/>
        <v>2.7491916859122401</v>
      </c>
      <c r="F6038" s="107">
        <f t="shared" si="659"/>
        <v>84</v>
      </c>
      <c r="G6038" s="107">
        <f>COUNTIF(Data_Eksportir!$H$2:$H$3401,A6038)</f>
        <v>0</v>
      </c>
      <c r="H6038" s="104" t="str">
        <f t="shared" si="660"/>
        <v>1 – 5</v>
      </c>
      <c r="I6038" s="104" t="str">
        <f t="shared" si="661"/>
        <v>Di bawah ambang nilai</v>
      </c>
      <c r="J6038" s="106">
        <f t="shared" si="662"/>
        <v>23808.006038</v>
      </c>
      <c r="K6038" s="105">
        <f t="shared" si="663"/>
        <v>0</v>
      </c>
      <c r="L6038" s="106">
        <f t="shared" si="664"/>
        <v>0</v>
      </c>
    </row>
    <row r="6039" spans="1:12" x14ac:dyDescent="0.3">
      <c r="A6039" s="104" t="s">
        <v>12442</v>
      </c>
      <c r="B6039" s="104" t="s">
        <v>12443</v>
      </c>
      <c r="C6039" s="105">
        <v>478576</v>
      </c>
      <c r="D6039" s="105">
        <v>1697075</v>
      </c>
      <c r="E6039" s="106">
        <f t="shared" si="658"/>
        <v>3.546092992544549</v>
      </c>
      <c r="F6039" s="107">
        <f t="shared" si="659"/>
        <v>84</v>
      </c>
      <c r="G6039" s="107">
        <f>COUNTIF(Data_Eksportir!$H$2:$H$3401,A6039)</f>
        <v>0</v>
      </c>
      <c r="H6039" s="104" t="str">
        <f t="shared" si="660"/>
        <v>1 – 5</v>
      </c>
      <c r="I6039" s="104" t="str">
        <f t="shared" si="661"/>
        <v>Di bawah ambang nilai</v>
      </c>
      <c r="J6039" s="106">
        <f t="shared" si="662"/>
        <v>1697075.0060390001</v>
      </c>
      <c r="K6039" s="105">
        <f t="shared" si="663"/>
        <v>0</v>
      </c>
      <c r="L6039" s="106">
        <f t="shared" si="664"/>
        <v>0</v>
      </c>
    </row>
    <row r="6040" spans="1:12" x14ac:dyDescent="0.3">
      <c r="A6040" s="104" t="s">
        <v>12444</v>
      </c>
      <c r="B6040" s="104" t="s">
        <v>12445</v>
      </c>
      <c r="C6040" s="105">
        <v>6531</v>
      </c>
      <c r="D6040" s="105">
        <v>29452</v>
      </c>
      <c r="E6040" s="106">
        <f t="shared" si="658"/>
        <v>4.5095697442964324</v>
      </c>
      <c r="F6040" s="107">
        <f t="shared" si="659"/>
        <v>84</v>
      </c>
      <c r="G6040" s="107">
        <f>COUNTIF(Data_Eksportir!$H$2:$H$3401,A6040)</f>
        <v>0</v>
      </c>
      <c r="H6040" s="104" t="str">
        <f t="shared" si="660"/>
        <v>1 – 5</v>
      </c>
      <c r="I6040" s="104" t="str">
        <f t="shared" si="661"/>
        <v>Di bawah ambang nilai</v>
      </c>
      <c r="J6040" s="106">
        <f t="shared" si="662"/>
        <v>29452.00604</v>
      </c>
      <c r="K6040" s="105">
        <f t="shared" si="663"/>
        <v>0</v>
      </c>
      <c r="L6040" s="106">
        <f t="shared" si="664"/>
        <v>0</v>
      </c>
    </row>
    <row r="6041" spans="1:12" x14ac:dyDescent="0.3">
      <c r="A6041" s="104" t="s">
        <v>12446</v>
      </c>
      <c r="B6041" s="104" t="s">
        <v>12447</v>
      </c>
      <c r="C6041" s="105">
        <v>176</v>
      </c>
      <c r="D6041" s="105">
        <v>694</v>
      </c>
      <c r="E6041" s="106">
        <f t="shared" si="658"/>
        <v>3.9431818181818183</v>
      </c>
      <c r="F6041" s="107">
        <f t="shared" si="659"/>
        <v>84</v>
      </c>
      <c r="G6041" s="107">
        <f>COUNTIF(Data_Eksportir!$H$2:$H$3401,A6041)</f>
        <v>0</v>
      </c>
      <c r="H6041" s="104" t="str">
        <f t="shared" si="660"/>
        <v>1 – 5</v>
      </c>
      <c r="I6041" s="104" t="str">
        <f t="shared" si="661"/>
        <v>Di bawah ambang nilai</v>
      </c>
      <c r="J6041" s="106">
        <f t="shared" si="662"/>
        <v>694.00604099999998</v>
      </c>
      <c r="K6041" s="105">
        <f t="shared" si="663"/>
        <v>0</v>
      </c>
      <c r="L6041" s="106">
        <f t="shared" si="664"/>
        <v>0</v>
      </c>
    </row>
    <row r="6042" spans="1:12" x14ac:dyDescent="0.3">
      <c r="A6042" s="104" t="s">
        <v>12448</v>
      </c>
      <c r="B6042" s="104" t="s">
        <v>12449</v>
      </c>
      <c r="C6042" s="105">
        <v>131</v>
      </c>
      <c r="D6042" s="105">
        <v>674</v>
      </c>
      <c r="E6042" s="106">
        <f t="shared" si="658"/>
        <v>5.1450381679389317</v>
      </c>
      <c r="F6042" s="107">
        <f t="shared" si="659"/>
        <v>84</v>
      </c>
      <c r="G6042" s="107">
        <f>COUNTIF(Data_Eksportir!$H$2:$H$3401,A6042)</f>
        <v>0</v>
      </c>
      <c r="H6042" s="104" t="str">
        <f t="shared" si="660"/>
        <v>5 – 20</v>
      </c>
      <c r="I6042" s="104" t="str">
        <f t="shared" si="661"/>
        <v>Di bawah ambang nilai</v>
      </c>
      <c r="J6042" s="106">
        <f t="shared" si="662"/>
        <v>674.00604199999998</v>
      </c>
      <c r="K6042" s="105">
        <f t="shared" si="663"/>
        <v>0</v>
      </c>
      <c r="L6042" s="106">
        <f t="shared" si="664"/>
        <v>0</v>
      </c>
    </row>
    <row r="6043" spans="1:12" x14ac:dyDescent="0.3">
      <c r="A6043" s="104" t="s">
        <v>12450</v>
      </c>
      <c r="B6043" s="104" t="s">
        <v>12451</v>
      </c>
      <c r="C6043" s="105">
        <v>333145</v>
      </c>
      <c r="D6043" s="105">
        <v>1714430</v>
      </c>
      <c r="E6043" s="106">
        <f t="shared" si="658"/>
        <v>5.1461976016449293</v>
      </c>
      <c r="F6043" s="107">
        <f t="shared" si="659"/>
        <v>84</v>
      </c>
      <c r="G6043" s="107">
        <f>COUNTIF(Data_Eksportir!$H$2:$H$3401,A6043)</f>
        <v>0</v>
      </c>
      <c r="H6043" s="104" t="str">
        <f t="shared" si="660"/>
        <v>5 – 20</v>
      </c>
      <c r="I6043" s="104" t="str">
        <f t="shared" si="661"/>
        <v>Di bawah ambang nilai</v>
      </c>
      <c r="J6043" s="106">
        <f t="shared" si="662"/>
        <v>1714430.0060429999</v>
      </c>
      <c r="K6043" s="105">
        <f t="shared" si="663"/>
        <v>0</v>
      </c>
      <c r="L6043" s="106">
        <f t="shared" si="664"/>
        <v>0</v>
      </c>
    </row>
    <row r="6044" spans="1:12" x14ac:dyDescent="0.3">
      <c r="A6044" s="104" t="s">
        <v>12452</v>
      </c>
      <c r="B6044" s="104" t="s">
        <v>12453</v>
      </c>
      <c r="C6044" s="105">
        <v>7774</v>
      </c>
      <c r="D6044" s="105">
        <v>185264</v>
      </c>
      <c r="E6044" s="106">
        <f t="shared" si="658"/>
        <v>23.831232312837663</v>
      </c>
      <c r="F6044" s="107">
        <f t="shared" si="659"/>
        <v>84</v>
      </c>
      <c r="G6044" s="107">
        <f>COUNTIF(Data_Eksportir!$H$2:$H$3401,A6044)</f>
        <v>0</v>
      </c>
      <c r="H6044" s="104" t="str">
        <f t="shared" si="660"/>
        <v>20 – 100</v>
      </c>
      <c r="I6044" s="104" t="str">
        <f t="shared" si="661"/>
        <v>Di bawah ambang nilai</v>
      </c>
      <c r="J6044" s="106">
        <f t="shared" si="662"/>
        <v>185264.00604400001</v>
      </c>
      <c r="K6044" s="105">
        <f t="shared" si="663"/>
        <v>0</v>
      </c>
      <c r="L6044" s="106">
        <f t="shared" si="664"/>
        <v>0</v>
      </c>
    </row>
    <row r="6045" spans="1:12" x14ac:dyDescent="0.3">
      <c r="A6045" s="104" t="s">
        <v>12454</v>
      </c>
      <c r="B6045" s="104" t="s">
        <v>12455</v>
      </c>
      <c r="C6045" s="105">
        <v>18432</v>
      </c>
      <c r="D6045" s="105">
        <v>148173</v>
      </c>
      <c r="E6045" s="106">
        <f t="shared" si="658"/>
        <v>8.0388997395833339</v>
      </c>
      <c r="F6045" s="107">
        <f t="shared" si="659"/>
        <v>84</v>
      </c>
      <c r="G6045" s="107">
        <f>COUNTIF(Data_Eksportir!$H$2:$H$3401,A6045)</f>
        <v>0</v>
      </c>
      <c r="H6045" s="104" t="str">
        <f t="shared" si="660"/>
        <v>5 – 20</v>
      </c>
      <c r="I6045" s="104" t="str">
        <f t="shared" si="661"/>
        <v>Di bawah ambang nilai</v>
      </c>
      <c r="J6045" s="106">
        <f t="shared" si="662"/>
        <v>148173.00604499999</v>
      </c>
      <c r="K6045" s="105">
        <f t="shared" si="663"/>
        <v>0</v>
      </c>
      <c r="L6045" s="106">
        <f t="shared" si="664"/>
        <v>0</v>
      </c>
    </row>
    <row r="6046" spans="1:12" x14ac:dyDescent="0.3">
      <c r="A6046" s="104" t="s">
        <v>12456</v>
      </c>
      <c r="B6046" s="104" t="s">
        <v>12457</v>
      </c>
      <c r="C6046" s="105">
        <v>4</v>
      </c>
      <c r="D6046" s="105">
        <v>20</v>
      </c>
      <c r="E6046" s="106">
        <f t="shared" si="658"/>
        <v>5</v>
      </c>
      <c r="F6046" s="107">
        <f t="shared" si="659"/>
        <v>84</v>
      </c>
      <c r="G6046" s="107">
        <f>COUNTIF(Data_Eksportir!$H$2:$H$3401,A6046)</f>
        <v>0</v>
      </c>
      <c r="H6046" s="104" t="str">
        <f t="shared" si="660"/>
        <v>5 – 20</v>
      </c>
      <c r="I6046" s="104" t="str">
        <f t="shared" si="661"/>
        <v>Di bawah ambang nilai</v>
      </c>
      <c r="J6046" s="106">
        <f t="shared" si="662"/>
        <v>20.006046000000001</v>
      </c>
      <c r="K6046" s="105">
        <f t="shared" si="663"/>
        <v>0</v>
      </c>
      <c r="L6046" s="106">
        <f t="shared" si="664"/>
        <v>0</v>
      </c>
    </row>
    <row r="6047" spans="1:12" x14ac:dyDescent="0.3">
      <c r="A6047" s="104" t="s">
        <v>12458</v>
      </c>
      <c r="B6047" s="104" t="s">
        <v>12459</v>
      </c>
      <c r="C6047" s="105">
        <v>2954</v>
      </c>
      <c r="D6047" s="105">
        <v>18048</v>
      </c>
      <c r="E6047" s="106">
        <f t="shared" si="658"/>
        <v>6.109681787406906</v>
      </c>
      <c r="F6047" s="107">
        <f t="shared" si="659"/>
        <v>84</v>
      </c>
      <c r="G6047" s="107">
        <f>COUNTIF(Data_Eksportir!$H$2:$H$3401,A6047)</f>
        <v>0</v>
      </c>
      <c r="H6047" s="104" t="str">
        <f t="shared" si="660"/>
        <v>5 – 20</v>
      </c>
      <c r="I6047" s="104" t="str">
        <f t="shared" si="661"/>
        <v>Di bawah ambang nilai</v>
      </c>
      <c r="J6047" s="106">
        <f t="shared" si="662"/>
        <v>18048.006046999999</v>
      </c>
      <c r="K6047" s="105">
        <f t="shared" si="663"/>
        <v>0</v>
      </c>
      <c r="L6047" s="106">
        <f t="shared" si="664"/>
        <v>0</v>
      </c>
    </row>
    <row r="6048" spans="1:12" x14ac:dyDescent="0.3">
      <c r="A6048" s="104" t="s">
        <v>12460</v>
      </c>
      <c r="B6048" s="104" t="s">
        <v>12461</v>
      </c>
      <c r="C6048" s="105">
        <v>31875</v>
      </c>
      <c r="D6048" s="105">
        <v>126243</v>
      </c>
      <c r="E6048" s="106">
        <f t="shared" si="658"/>
        <v>3.9605647058823528</v>
      </c>
      <c r="F6048" s="107">
        <f t="shared" si="659"/>
        <v>84</v>
      </c>
      <c r="G6048" s="107">
        <f>COUNTIF(Data_Eksportir!$H$2:$H$3401,A6048)</f>
        <v>0</v>
      </c>
      <c r="H6048" s="104" t="str">
        <f t="shared" si="660"/>
        <v>1 – 5</v>
      </c>
      <c r="I6048" s="104" t="str">
        <f t="shared" si="661"/>
        <v>Di bawah ambang nilai</v>
      </c>
      <c r="J6048" s="106">
        <f t="shared" si="662"/>
        <v>126243.006048</v>
      </c>
      <c r="K6048" s="105">
        <f t="shared" si="663"/>
        <v>0</v>
      </c>
      <c r="L6048" s="106">
        <f t="shared" si="664"/>
        <v>0</v>
      </c>
    </row>
    <row r="6049" spans="1:12" x14ac:dyDescent="0.3">
      <c r="A6049" s="104" t="s">
        <v>12462</v>
      </c>
      <c r="B6049" s="104" t="s">
        <v>12463</v>
      </c>
      <c r="C6049" s="105">
        <v>107</v>
      </c>
      <c r="D6049" s="105">
        <v>733</v>
      </c>
      <c r="E6049" s="106">
        <f t="shared" si="658"/>
        <v>6.8504672897196262</v>
      </c>
      <c r="F6049" s="107">
        <f t="shared" si="659"/>
        <v>84</v>
      </c>
      <c r="G6049" s="107">
        <f>COUNTIF(Data_Eksportir!$H$2:$H$3401,A6049)</f>
        <v>0</v>
      </c>
      <c r="H6049" s="104" t="str">
        <f t="shared" si="660"/>
        <v>5 – 20</v>
      </c>
      <c r="I6049" s="104" t="str">
        <f t="shared" si="661"/>
        <v>Di bawah ambang nilai</v>
      </c>
      <c r="J6049" s="106">
        <f t="shared" si="662"/>
        <v>733.00604899999996</v>
      </c>
      <c r="K6049" s="105">
        <f t="shared" si="663"/>
        <v>0</v>
      </c>
      <c r="L6049" s="106">
        <f t="shared" si="664"/>
        <v>0</v>
      </c>
    </row>
    <row r="6050" spans="1:12" x14ac:dyDescent="0.3">
      <c r="A6050" s="104" t="s">
        <v>12464</v>
      </c>
      <c r="B6050" s="104" t="s">
        <v>12465</v>
      </c>
      <c r="C6050" s="105">
        <v>10637</v>
      </c>
      <c r="D6050" s="105">
        <v>78397</v>
      </c>
      <c r="E6050" s="106">
        <f t="shared" si="658"/>
        <v>7.3702171664943119</v>
      </c>
      <c r="F6050" s="107">
        <f t="shared" si="659"/>
        <v>84</v>
      </c>
      <c r="G6050" s="107">
        <f>COUNTIF(Data_Eksportir!$H$2:$H$3401,A6050)</f>
        <v>0</v>
      </c>
      <c r="H6050" s="104" t="str">
        <f t="shared" si="660"/>
        <v>5 – 20</v>
      </c>
      <c r="I6050" s="104" t="str">
        <f t="shared" si="661"/>
        <v>Di bawah ambang nilai</v>
      </c>
      <c r="J6050" s="106">
        <f t="shared" si="662"/>
        <v>78397.006049999996</v>
      </c>
      <c r="K6050" s="105">
        <f t="shared" si="663"/>
        <v>0</v>
      </c>
      <c r="L6050" s="106">
        <f t="shared" si="664"/>
        <v>0</v>
      </c>
    </row>
    <row r="6051" spans="1:12" x14ac:dyDescent="0.3">
      <c r="A6051" s="104" t="s">
        <v>12466</v>
      </c>
      <c r="B6051" s="104" t="s">
        <v>12467</v>
      </c>
      <c r="C6051" s="105">
        <v>61363</v>
      </c>
      <c r="D6051" s="105">
        <v>227985</v>
      </c>
      <c r="E6051" s="106">
        <f t="shared" si="658"/>
        <v>3.7153496406629403</v>
      </c>
      <c r="F6051" s="107">
        <f t="shared" si="659"/>
        <v>84</v>
      </c>
      <c r="G6051" s="107">
        <f>COUNTIF(Data_Eksportir!$H$2:$H$3401,A6051)</f>
        <v>0</v>
      </c>
      <c r="H6051" s="104" t="str">
        <f t="shared" si="660"/>
        <v>1 – 5</v>
      </c>
      <c r="I6051" s="104" t="str">
        <f t="shared" si="661"/>
        <v>Di bawah ambang nilai</v>
      </c>
      <c r="J6051" s="106">
        <f t="shared" si="662"/>
        <v>227985.006051</v>
      </c>
      <c r="K6051" s="105">
        <f t="shared" si="663"/>
        <v>0</v>
      </c>
      <c r="L6051" s="106">
        <f t="shared" si="664"/>
        <v>0</v>
      </c>
    </row>
    <row r="6052" spans="1:12" x14ac:dyDescent="0.3">
      <c r="A6052" s="104" t="s">
        <v>12468</v>
      </c>
      <c r="B6052" s="104" t="s">
        <v>12469</v>
      </c>
      <c r="C6052" s="105">
        <v>21420</v>
      </c>
      <c r="D6052" s="105">
        <v>343065</v>
      </c>
      <c r="E6052" s="106">
        <f t="shared" si="658"/>
        <v>16.01610644257703</v>
      </c>
      <c r="F6052" s="107">
        <f t="shared" si="659"/>
        <v>84</v>
      </c>
      <c r="G6052" s="107">
        <f>COUNTIF(Data_Eksportir!$H$2:$H$3401,A6052)</f>
        <v>0</v>
      </c>
      <c r="H6052" s="104" t="str">
        <f t="shared" si="660"/>
        <v>5 – 20</v>
      </c>
      <c r="I6052" s="104" t="str">
        <f t="shared" si="661"/>
        <v>Di bawah ambang nilai</v>
      </c>
      <c r="J6052" s="106">
        <f t="shared" si="662"/>
        <v>343065.00605199998</v>
      </c>
      <c r="K6052" s="105">
        <f t="shared" si="663"/>
        <v>0</v>
      </c>
      <c r="L6052" s="106">
        <f t="shared" si="664"/>
        <v>0</v>
      </c>
    </row>
    <row r="6053" spans="1:12" x14ac:dyDescent="0.3">
      <c r="A6053" s="104" t="s">
        <v>12470</v>
      </c>
      <c r="B6053" s="104" t="s">
        <v>12471</v>
      </c>
      <c r="C6053" s="105">
        <v>114714</v>
      </c>
      <c r="D6053" s="105">
        <v>469410</v>
      </c>
      <c r="E6053" s="106">
        <f t="shared" si="658"/>
        <v>4.0920027198075211</v>
      </c>
      <c r="F6053" s="107">
        <f t="shared" si="659"/>
        <v>84</v>
      </c>
      <c r="G6053" s="107">
        <f>COUNTIF(Data_Eksportir!$H$2:$H$3401,A6053)</f>
        <v>0</v>
      </c>
      <c r="H6053" s="104" t="str">
        <f t="shared" si="660"/>
        <v>1 – 5</v>
      </c>
      <c r="I6053" s="104" t="str">
        <f t="shared" si="661"/>
        <v>Di bawah ambang nilai</v>
      </c>
      <c r="J6053" s="106">
        <f t="shared" si="662"/>
        <v>469410.00605299999</v>
      </c>
      <c r="K6053" s="105">
        <f t="shared" si="663"/>
        <v>0</v>
      </c>
      <c r="L6053" s="106">
        <f t="shared" si="664"/>
        <v>0</v>
      </c>
    </row>
    <row r="6054" spans="1:12" x14ac:dyDescent="0.3">
      <c r="A6054" s="104" t="s">
        <v>12472</v>
      </c>
      <c r="B6054" s="104" t="s">
        <v>12473</v>
      </c>
      <c r="C6054" s="105">
        <v>3003</v>
      </c>
      <c r="D6054" s="105">
        <v>24572</v>
      </c>
      <c r="E6054" s="106">
        <f t="shared" si="658"/>
        <v>8.182484182484183</v>
      </c>
      <c r="F6054" s="107">
        <f t="shared" si="659"/>
        <v>84</v>
      </c>
      <c r="G6054" s="107">
        <f>COUNTIF(Data_Eksportir!$H$2:$H$3401,A6054)</f>
        <v>0</v>
      </c>
      <c r="H6054" s="104" t="str">
        <f t="shared" si="660"/>
        <v>5 – 20</v>
      </c>
      <c r="I6054" s="104" t="str">
        <f t="shared" si="661"/>
        <v>Di bawah ambang nilai</v>
      </c>
      <c r="J6054" s="106">
        <f t="shared" si="662"/>
        <v>24572.006054000001</v>
      </c>
      <c r="K6054" s="105">
        <f t="shared" si="663"/>
        <v>0</v>
      </c>
      <c r="L6054" s="106">
        <f t="shared" si="664"/>
        <v>0</v>
      </c>
    </row>
    <row r="6055" spans="1:12" x14ac:dyDescent="0.3">
      <c r="A6055" s="104" t="s">
        <v>12474</v>
      </c>
      <c r="B6055" s="104" t="s">
        <v>12475</v>
      </c>
      <c r="C6055" s="105">
        <v>9369</v>
      </c>
      <c r="D6055" s="105">
        <v>24785</v>
      </c>
      <c r="E6055" s="106">
        <f t="shared" si="658"/>
        <v>2.6454264062333226</v>
      </c>
      <c r="F6055" s="107">
        <f t="shared" si="659"/>
        <v>84</v>
      </c>
      <c r="G6055" s="107">
        <f>COUNTIF(Data_Eksportir!$H$2:$H$3401,A6055)</f>
        <v>0</v>
      </c>
      <c r="H6055" s="104" t="str">
        <f t="shared" si="660"/>
        <v>1 – 5</v>
      </c>
      <c r="I6055" s="104" t="str">
        <f t="shared" si="661"/>
        <v>Di bawah ambang nilai</v>
      </c>
      <c r="J6055" s="106">
        <f t="shared" si="662"/>
        <v>24785.006055000002</v>
      </c>
      <c r="K6055" s="105">
        <f t="shared" si="663"/>
        <v>0</v>
      </c>
      <c r="L6055" s="106">
        <f t="shared" si="664"/>
        <v>0</v>
      </c>
    </row>
    <row r="6056" spans="1:12" x14ac:dyDescent="0.3">
      <c r="A6056" s="104" t="s">
        <v>12476</v>
      </c>
      <c r="B6056" s="104" t="s">
        <v>12477</v>
      </c>
      <c r="C6056" s="105">
        <v>84467</v>
      </c>
      <c r="D6056" s="105">
        <v>374346</v>
      </c>
      <c r="E6056" s="106">
        <f t="shared" si="658"/>
        <v>4.4318609634531825</v>
      </c>
      <c r="F6056" s="107">
        <f t="shared" si="659"/>
        <v>84</v>
      </c>
      <c r="G6056" s="107">
        <f>COUNTIF(Data_Eksportir!$H$2:$H$3401,A6056)</f>
        <v>0</v>
      </c>
      <c r="H6056" s="104" t="str">
        <f t="shared" si="660"/>
        <v>1 – 5</v>
      </c>
      <c r="I6056" s="104" t="str">
        <f t="shared" si="661"/>
        <v>Di bawah ambang nilai</v>
      </c>
      <c r="J6056" s="106">
        <f t="shared" si="662"/>
        <v>374346.00605600001</v>
      </c>
      <c r="K6056" s="105">
        <f t="shared" si="663"/>
        <v>0</v>
      </c>
      <c r="L6056" s="106">
        <f t="shared" si="664"/>
        <v>0</v>
      </c>
    </row>
    <row r="6057" spans="1:12" x14ac:dyDescent="0.3">
      <c r="A6057" s="104" t="s">
        <v>12478</v>
      </c>
      <c r="B6057" s="104" t="s">
        <v>12479</v>
      </c>
      <c r="C6057" s="105">
        <v>140843</v>
      </c>
      <c r="D6057" s="105">
        <v>421190</v>
      </c>
      <c r="E6057" s="106">
        <f t="shared" si="658"/>
        <v>2.9904929602465158</v>
      </c>
      <c r="F6057" s="107">
        <f t="shared" si="659"/>
        <v>84</v>
      </c>
      <c r="G6057" s="107">
        <f>COUNTIF(Data_Eksportir!$H$2:$H$3401,A6057)</f>
        <v>0</v>
      </c>
      <c r="H6057" s="104" t="str">
        <f t="shared" si="660"/>
        <v>1 – 5</v>
      </c>
      <c r="I6057" s="104" t="str">
        <f t="shared" si="661"/>
        <v>Di bawah ambang nilai</v>
      </c>
      <c r="J6057" s="106">
        <f t="shared" si="662"/>
        <v>421190.00605700002</v>
      </c>
      <c r="K6057" s="105">
        <f t="shared" si="663"/>
        <v>0</v>
      </c>
      <c r="L6057" s="106">
        <f t="shared" si="664"/>
        <v>0</v>
      </c>
    </row>
    <row r="6058" spans="1:12" x14ac:dyDescent="0.3">
      <c r="A6058" s="104" t="s">
        <v>12480</v>
      </c>
      <c r="B6058" s="104" t="s">
        <v>12481</v>
      </c>
      <c r="C6058" s="105">
        <v>5</v>
      </c>
      <c r="D6058" s="105">
        <v>13</v>
      </c>
      <c r="E6058" s="106">
        <f t="shared" si="658"/>
        <v>2.6</v>
      </c>
      <c r="F6058" s="107">
        <f t="shared" si="659"/>
        <v>84</v>
      </c>
      <c r="G6058" s="107">
        <f>COUNTIF(Data_Eksportir!$H$2:$H$3401,A6058)</f>
        <v>0</v>
      </c>
      <c r="H6058" s="104" t="str">
        <f t="shared" si="660"/>
        <v>1 – 5</v>
      </c>
      <c r="I6058" s="104" t="str">
        <f t="shared" si="661"/>
        <v>Di bawah ambang nilai</v>
      </c>
      <c r="J6058" s="106">
        <f t="shared" si="662"/>
        <v>13.006057999999999</v>
      </c>
      <c r="K6058" s="105">
        <f t="shared" si="663"/>
        <v>0</v>
      </c>
      <c r="L6058" s="106">
        <f t="shared" si="664"/>
        <v>0</v>
      </c>
    </row>
    <row r="6059" spans="1:12" x14ac:dyDescent="0.3">
      <c r="A6059" s="104" t="s">
        <v>12482</v>
      </c>
      <c r="B6059" s="104" t="s">
        <v>12483</v>
      </c>
      <c r="C6059" s="105">
        <v>42840</v>
      </c>
      <c r="D6059" s="105">
        <v>42841</v>
      </c>
      <c r="E6059" s="106">
        <f t="shared" si="658"/>
        <v>1.0000233426704015</v>
      </c>
      <c r="F6059" s="107">
        <f t="shared" si="659"/>
        <v>84</v>
      </c>
      <c r="G6059" s="107">
        <f>COUNTIF(Data_Eksportir!$H$2:$H$3401,A6059)</f>
        <v>0</v>
      </c>
      <c r="H6059" s="104" t="str">
        <f t="shared" si="660"/>
        <v>1 – 5</v>
      </c>
      <c r="I6059" s="104" t="str">
        <f t="shared" si="661"/>
        <v>Di bawah ambang nilai</v>
      </c>
      <c r="J6059" s="106">
        <f t="shared" si="662"/>
        <v>42841.006058999999</v>
      </c>
      <c r="K6059" s="105">
        <f t="shared" si="663"/>
        <v>0</v>
      </c>
      <c r="L6059" s="106">
        <f t="shared" si="664"/>
        <v>0</v>
      </c>
    </row>
    <row r="6060" spans="1:12" x14ac:dyDescent="0.3">
      <c r="A6060" s="104" t="s">
        <v>12484</v>
      </c>
      <c r="B6060" s="104" t="s">
        <v>12485</v>
      </c>
      <c r="C6060" s="105">
        <v>14307</v>
      </c>
      <c r="D6060" s="105">
        <v>30745</v>
      </c>
      <c r="E6060" s="106">
        <f t="shared" si="658"/>
        <v>2.1489480673796044</v>
      </c>
      <c r="F6060" s="107">
        <f t="shared" si="659"/>
        <v>84</v>
      </c>
      <c r="G6060" s="107">
        <f>COUNTIF(Data_Eksportir!$H$2:$H$3401,A6060)</f>
        <v>0</v>
      </c>
      <c r="H6060" s="104" t="str">
        <f t="shared" si="660"/>
        <v>1 – 5</v>
      </c>
      <c r="I6060" s="104" t="str">
        <f t="shared" si="661"/>
        <v>Di bawah ambang nilai</v>
      </c>
      <c r="J6060" s="106">
        <f t="shared" si="662"/>
        <v>30745.00606</v>
      </c>
      <c r="K6060" s="105">
        <f t="shared" si="663"/>
        <v>0</v>
      </c>
      <c r="L6060" s="106">
        <f t="shared" si="664"/>
        <v>0</v>
      </c>
    </row>
    <row r="6061" spans="1:12" x14ac:dyDescent="0.3">
      <c r="A6061" s="104" t="s">
        <v>12486</v>
      </c>
      <c r="B6061" s="104" t="s">
        <v>12487</v>
      </c>
      <c r="C6061" s="105">
        <v>536</v>
      </c>
      <c r="D6061" s="105">
        <v>6351</v>
      </c>
      <c r="E6061" s="106">
        <f t="shared" si="658"/>
        <v>11.848880597014926</v>
      </c>
      <c r="F6061" s="107">
        <f t="shared" si="659"/>
        <v>84</v>
      </c>
      <c r="G6061" s="107">
        <f>COUNTIF(Data_Eksportir!$H$2:$H$3401,A6061)</f>
        <v>0</v>
      </c>
      <c r="H6061" s="104" t="str">
        <f t="shared" si="660"/>
        <v>5 – 20</v>
      </c>
      <c r="I6061" s="104" t="str">
        <f t="shared" si="661"/>
        <v>Di bawah ambang nilai</v>
      </c>
      <c r="J6061" s="106">
        <f t="shared" si="662"/>
        <v>6351.006061</v>
      </c>
      <c r="K6061" s="105">
        <f t="shared" si="663"/>
        <v>0</v>
      </c>
      <c r="L6061" s="106">
        <f t="shared" si="664"/>
        <v>0</v>
      </c>
    </row>
    <row r="6062" spans="1:12" x14ac:dyDescent="0.3">
      <c r="A6062" s="104" t="s">
        <v>12488</v>
      </c>
      <c r="B6062" s="104" t="s">
        <v>12489</v>
      </c>
      <c r="C6062" s="105">
        <v>33</v>
      </c>
      <c r="D6062" s="105">
        <v>1300</v>
      </c>
      <c r="E6062" s="106">
        <f t="shared" si="658"/>
        <v>39.393939393939391</v>
      </c>
      <c r="F6062" s="107">
        <f t="shared" si="659"/>
        <v>84</v>
      </c>
      <c r="G6062" s="107">
        <f>COUNTIF(Data_Eksportir!$H$2:$H$3401,A6062)</f>
        <v>0</v>
      </c>
      <c r="H6062" s="104" t="str">
        <f t="shared" si="660"/>
        <v>20 – 100</v>
      </c>
      <c r="I6062" s="104" t="str">
        <f t="shared" si="661"/>
        <v>Di bawah ambang nilai</v>
      </c>
      <c r="J6062" s="106">
        <f t="shared" si="662"/>
        <v>1300.0060619999999</v>
      </c>
      <c r="K6062" s="105">
        <f t="shared" si="663"/>
        <v>0</v>
      </c>
      <c r="L6062" s="106">
        <f t="shared" si="664"/>
        <v>0</v>
      </c>
    </row>
    <row r="6063" spans="1:12" x14ac:dyDescent="0.3">
      <c r="A6063" s="104" t="s">
        <v>12490</v>
      </c>
      <c r="B6063" s="104" t="s">
        <v>12491</v>
      </c>
      <c r="C6063" s="105">
        <v>1832</v>
      </c>
      <c r="D6063" s="105">
        <v>2520</v>
      </c>
      <c r="E6063" s="106">
        <f t="shared" si="658"/>
        <v>1.3755458515283843</v>
      </c>
      <c r="F6063" s="107">
        <f t="shared" si="659"/>
        <v>84</v>
      </c>
      <c r="G6063" s="107">
        <f>COUNTIF(Data_Eksportir!$H$2:$H$3401,A6063)</f>
        <v>0</v>
      </c>
      <c r="H6063" s="104" t="str">
        <f t="shared" si="660"/>
        <v>1 – 5</v>
      </c>
      <c r="I6063" s="104" t="str">
        <f t="shared" si="661"/>
        <v>Di bawah ambang nilai</v>
      </c>
      <c r="J6063" s="106">
        <f t="shared" si="662"/>
        <v>2520.0060629999998</v>
      </c>
      <c r="K6063" s="105">
        <f t="shared" si="663"/>
        <v>0</v>
      </c>
      <c r="L6063" s="106">
        <f t="shared" si="664"/>
        <v>0</v>
      </c>
    </row>
    <row r="6064" spans="1:12" x14ac:dyDescent="0.3">
      <c r="A6064" s="104" t="s">
        <v>12492</v>
      </c>
      <c r="B6064" s="104" t="s">
        <v>12493</v>
      </c>
      <c r="C6064" s="105">
        <v>13894</v>
      </c>
      <c r="D6064" s="105">
        <v>116772</v>
      </c>
      <c r="E6064" s="106">
        <f t="shared" si="658"/>
        <v>8.4044911472578097</v>
      </c>
      <c r="F6064" s="107">
        <f t="shared" si="659"/>
        <v>84</v>
      </c>
      <c r="G6064" s="107">
        <f>COUNTIF(Data_Eksportir!$H$2:$H$3401,A6064)</f>
        <v>0</v>
      </c>
      <c r="H6064" s="104" t="str">
        <f t="shared" si="660"/>
        <v>5 – 20</v>
      </c>
      <c r="I6064" s="104" t="str">
        <f t="shared" si="661"/>
        <v>Di bawah ambang nilai</v>
      </c>
      <c r="J6064" s="106">
        <f t="shared" si="662"/>
        <v>116772.006064</v>
      </c>
      <c r="K6064" s="105">
        <f t="shared" si="663"/>
        <v>0</v>
      </c>
      <c r="L6064" s="106">
        <f t="shared" si="664"/>
        <v>0</v>
      </c>
    </row>
    <row r="6065" spans="1:12" x14ac:dyDescent="0.3">
      <c r="A6065" s="104" t="s">
        <v>12494</v>
      </c>
      <c r="B6065" s="104" t="s">
        <v>12495</v>
      </c>
      <c r="C6065" s="105">
        <v>15890</v>
      </c>
      <c r="D6065" s="105">
        <v>64842</v>
      </c>
      <c r="E6065" s="106">
        <f t="shared" si="658"/>
        <v>4.0806796727501577</v>
      </c>
      <c r="F6065" s="107">
        <f t="shared" si="659"/>
        <v>84</v>
      </c>
      <c r="G6065" s="107">
        <f>COUNTIF(Data_Eksportir!$H$2:$H$3401,A6065)</f>
        <v>0</v>
      </c>
      <c r="H6065" s="104" t="str">
        <f t="shared" si="660"/>
        <v>1 – 5</v>
      </c>
      <c r="I6065" s="104" t="str">
        <f t="shared" si="661"/>
        <v>Di bawah ambang nilai</v>
      </c>
      <c r="J6065" s="106">
        <f t="shared" si="662"/>
        <v>64842.006065000001</v>
      </c>
      <c r="K6065" s="105">
        <f t="shared" si="663"/>
        <v>0</v>
      </c>
      <c r="L6065" s="106">
        <f t="shared" si="664"/>
        <v>0</v>
      </c>
    </row>
    <row r="6066" spans="1:12" x14ac:dyDescent="0.3">
      <c r="A6066" s="104" t="s">
        <v>12496</v>
      </c>
      <c r="B6066" s="104" t="s">
        <v>12497</v>
      </c>
      <c r="C6066" s="105">
        <v>10196</v>
      </c>
      <c r="D6066" s="105">
        <v>71931</v>
      </c>
      <c r="E6066" s="106">
        <f t="shared" si="658"/>
        <v>7.0548254217340132</v>
      </c>
      <c r="F6066" s="107">
        <f t="shared" si="659"/>
        <v>84</v>
      </c>
      <c r="G6066" s="107">
        <f>COUNTIF(Data_Eksportir!$H$2:$H$3401,A6066)</f>
        <v>0</v>
      </c>
      <c r="H6066" s="104" t="str">
        <f t="shared" si="660"/>
        <v>5 – 20</v>
      </c>
      <c r="I6066" s="104" t="str">
        <f t="shared" si="661"/>
        <v>Di bawah ambang nilai</v>
      </c>
      <c r="J6066" s="106">
        <f t="shared" si="662"/>
        <v>71931.006066000002</v>
      </c>
      <c r="K6066" s="105">
        <f t="shared" si="663"/>
        <v>0</v>
      </c>
      <c r="L6066" s="106">
        <f t="shared" si="664"/>
        <v>0</v>
      </c>
    </row>
    <row r="6067" spans="1:12" x14ac:dyDescent="0.3">
      <c r="A6067" s="104" t="s">
        <v>12498</v>
      </c>
      <c r="B6067" s="104" t="s">
        <v>12499</v>
      </c>
      <c r="C6067" s="105">
        <v>24255</v>
      </c>
      <c r="D6067" s="105">
        <v>279058</v>
      </c>
      <c r="E6067" s="106">
        <f t="shared" si="658"/>
        <v>11.505174190888477</v>
      </c>
      <c r="F6067" s="107">
        <f t="shared" si="659"/>
        <v>84</v>
      </c>
      <c r="G6067" s="107">
        <f>COUNTIF(Data_Eksportir!$H$2:$H$3401,A6067)</f>
        <v>0</v>
      </c>
      <c r="H6067" s="104" t="str">
        <f t="shared" si="660"/>
        <v>5 – 20</v>
      </c>
      <c r="I6067" s="104" t="str">
        <f t="shared" si="661"/>
        <v>Di bawah ambang nilai</v>
      </c>
      <c r="J6067" s="106">
        <f t="shared" si="662"/>
        <v>279058.00606699998</v>
      </c>
      <c r="K6067" s="105">
        <f t="shared" si="663"/>
        <v>0</v>
      </c>
      <c r="L6067" s="106">
        <f t="shared" si="664"/>
        <v>0</v>
      </c>
    </row>
    <row r="6068" spans="1:12" x14ac:dyDescent="0.3">
      <c r="A6068" s="104" t="s">
        <v>12500</v>
      </c>
      <c r="B6068" s="104" t="s">
        <v>12501</v>
      </c>
      <c r="C6068" s="105">
        <v>40</v>
      </c>
      <c r="D6068" s="105">
        <v>1038</v>
      </c>
      <c r="E6068" s="106">
        <f t="shared" si="658"/>
        <v>25.95</v>
      </c>
      <c r="F6068" s="107">
        <f t="shared" si="659"/>
        <v>84</v>
      </c>
      <c r="G6068" s="107">
        <f>COUNTIF(Data_Eksportir!$H$2:$H$3401,A6068)</f>
        <v>0</v>
      </c>
      <c r="H6068" s="104" t="str">
        <f t="shared" si="660"/>
        <v>20 – 100</v>
      </c>
      <c r="I6068" s="104" t="str">
        <f t="shared" si="661"/>
        <v>Di bawah ambang nilai</v>
      </c>
      <c r="J6068" s="106">
        <f t="shared" si="662"/>
        <v>1038.0060679999999</v>
      </c>
      <c r="K6068" s="105">
        <f t="shared" si="663"/>
        <v>0</v>
      </c>
      <c r="L6068" s="106">
        <f t="shared" si="664"/>
        <v>0</v>
      </c>
    </row>
    <row r="6069" spans="1:12" x14ac:dyDescent="0.3">
      <c r="A6069" s="104" t="s">
        <v>12502</v>
      </c>
      <c r="B6069" s="104" t="s">
        <v>12503</v>
      </c>
      <c r="C6069" s="105">
        <v>14902</v>
      </c>
      <c r="D6069" s="105">
        <v>166588</v>
      </c>
      <c r="E6069" s="106">
        <f t="shared" si="658"/>
        <v>11.178902160783787</v>
      </c>
      <c r="F6069" s="107">
        <f t="shared" si="659"/>
        <v>84</v>
      </c>
      <c r="G6069" s="107">
        <f>COUNTIF(Data_Eksportir!$H$2:$H$3401,A6069)</f>
        <v>0</v>
      </c>
      <c r="H6069" s="104" t="str">
        <f t="shared" si="660"/>
        <v>5 – 20</v>
      </c>
      <c r="I6069" s="104" t="str">
        <f t="shared" si="661"/>
        <v>Di bawah ambang nilai</v>
      </c>
      <c r="J6069" s="106">
        <f t="shared" si="662"/>
        <v>166588.006069</v>
      </c>
      <c r="K6069" s="105">
        <f t="shared" si="663"/>
        <v>0</v>
      </c>
      <c r="L6069" s="106">
        <f t="shared" si="664"/>
        <v>0</v>
      </c>
    </row>
    <row r="6070" spans="1:12" x14ac:dyDescent="0.3">
      <c r="A6070" s="104" t="s">
        <v>12504</v>
      </c>
      <c r="B6070" s="104" t="s">
        <v>12505</v>
      </c>
      <c r="C6070" s="105">
        <v>61</v>
      </c>
      <c r="D6070" s="105">
        <v>1506</v>
      </c>
      <c r="E6070" s="106">
        <f t="shared" si="658"/>
        <v>24.688524590163933</v>
      </c>
      <c r="F6070" s="107">
        <f t="shared" si="659"/>
        <v>84</v>
      </c>
      <c r="G6070" s="107">
        <f>COUNTIF(Data_Eksportir!$H$2:$H$3401,A6070)</f>
        <v>0</v>
      </c>
      <c r="H6070" s="104" t="str">
        <f t="shared" si="660"/>
        <v>20 – 100</v>
      </c>
      <c r="I6070" s="104" t="str">
        <f t="shared" si="661"/>
        <v>Di bawah ambang nilai</v>
      </c>
      <c r="J6070" s="106">
        <f t="shared" si="662"/>
        <v>1506.0060699999999</v>
      </c>
      <c r="K6070" s="105">
        <f t="shared" si="663"/>
        <v>0</v>
      </c>
      <c r="L6070" s="106">
        <f t="shared" si="664"/>
        <v>0</v>
      </c>
    </row>
    <row r="6071" spans="1:12" x14ac:dyDescent="0.3">
      <c r="A6071" s="104" t="s">
        <v>12506</v>
      </c>
      <c r="B6071" s="104" t="s">
        <v>12507</v>
      </c>
      <c r="C6071" s="105">
        <v>3118</v>
      </c>
      <c r="D6071" s="105">
        <v>3629</v>
      </c>
      <c r="E6071" s="106">
        <f t="shared" si="658"/>
        <v>1.1638871071199486</v>
      </c>
      <c r="F6071" s="107">
        <f t="shared" si="659"/>
        <v>84</v>
      </c>
      <c r="G6071" s="107">
        <f>COUNTIF(Data_Eksportir!$H$2:$H$3401,A6071)</f>
        <v>0</v>
      </c>
      <c r="H6071" s="104" t="str">
        <f t="shared" si="660"/>
        <v>1 – 5</v>
      </c>
      <c r="I6071" s="104" t="str">
        <f t="shared" si="661"/>
        <v>Di bawah ambang nilai</v>
      </c>
      <c r="J6071" s="106">
        <f t="shared" si="662"/>
        <v>3629.0060709999998</v>
      </c>
      <c r="K6071" s="105">
        <f t="shared" si="663"/>
        <v>0</v>
      </c>
      <c r="L6071" s="106">
        <f t="shared" si="664"/>
        <v>0</v>
      </c>
    </row>
    <row r="6072" spans="1:12" x14ac:dyDescent="0.3">
      <c r="A6072" s="104" t="s">
        <v>12508</v>
      </c>
      <c r="B6072" s="104" t="s">
        <v>12509</v>
      </c>
      <c r="C6072" s="105">
        <v>4610</v>
      </c>
      <c r="D6072" s="105">
        <v>48188</v>
      </c>
      <c r="E6072" s="106">
        <f t="shared" si="658"/>
        <v>10.4529284164859</v>
      </c>
      <c r="F6072" s="107">
        <f t="shared" si="659"/>
        <v>84</v>
      </c>
      <c r="G6072" s="107">
        <f>COUNTIF(Data_Eksportir!$H$2:$H$3401,A6072)</f>
        <v>0</v>
      </c>
      <c r="H6072" s="104" t="str">
        <f t="shared" si="660"/>
        <v>5 – 20</v>
      </c>
      <c r="I6072" s="104" t="str">
        <f t="shared" si="661"/>
        <v>Di bawah ambang nilai</v>
      </c>
      <c r="J6072" s="106">
        <f t="shared" si="662"/>
        <v>48188.006071999996</v>
      </c>
      <c r="K6072" s="105">
        <f t="shared" si="663"/>
        <v>0</v>
      </c>
      <c r="L6072" s="106">
        <f t="shared" si="664"/>
        <v>0</v>
      </c>
    </row>
    <row r="6073" spans="1:12" x14ac:dyDescent="0.3">
      <c r="A6073" s="104" t="s">
        <v>12510</v>
      </c>
      <c r="B6073" s="104" t="s">
        <v>12511</v>
      </c>
      <c r="C6073" s="105">
        <v>279058</v>
      </c>
      <c r="D6073" s="105">
        <v>2044046</v>
      </c>
      <c r="E6073" s="106">
        <f t="shared" si="658"/>
        <v>7.3248070293630718</v>
      </c>
      <c r="F6073" s="107">
        <f t="shared" si="659"/>
        <v>84</v>
      </c>
      <c r="G6073" s="107">
        <f>COUNTIF(Data_Eksportir!$H$2:$H$3401,A6073)</f>
        <v>0</v>
      </c>
      <c r="H6073" s="104" t="str">
        <f t="shared" si="660"/>
        <v>5 – 20</v>
      </c>
      <c r="I6073" s="104" t="str">
        <f t="shared" si="661"/>
        <v>Di bawah ambang nilai</v>
      </c>
      <c r="J6073" s="106">
        <f t="shared" si="662"/>
        <v>2044046.0060729999</v>
      </c>
      <c r="K6073" s="105">
        <f t="shared" si="663"/>
        <v>0</v>
      </c>
      <c r="L6073" s="106">
        <f t="shared" si="664"/>
        <v>0</v>
      </c>
    </row>
    <row r="6074" spans="1:12" x14ac:dyDescent="0.3">
      <c r="A6074" s="104" t="s">
        <v>12512</v>
      </c>
      <c r="B6074" s="104" t="s">
        <v>12513</v>
      </c>
      <c r="C6074" s="105">
        <v>378830</v>
      </c>
      <c r="D6074" s="105">
        <v>1124463</v>
      </c>
      <c r="E6074" s="106">
        <f t="shared" si="658"/>
        <v>2.968252250349761</v>
      </c>
      <c r="F6074" s="107">
        <f t="shared" si="659"/>
        <v>84</v>
      </c>
      <c r="G6074" s="107">
        <f>COUNTIF(Data_Eksportir!$H$2:$H$3401,A6074)</f>
        <v>0</v>
      </c>
      <c r="H6074" s="104" t="str">
        <f t="shared" si="660"/>
        <v>1 – 5</v>
      </c>
      <c r="I6074" s="104" t="str">
        <f t="shared" si="661"/>
        <v>Di bawah ambang nilai</v>
      </c>
      <c r="J6074" s="106">
        <f t="shared" si="662"/>
        <v>1124463.0060739999</v>
      </c>
      <c r="K6074" s="105">
        <f t="shared" si="663"/>
        <v>0</v>
      </c>
      <c r="L6074" s="106">
        <f t="shared" si="664"/>
        <v>0</v>
      </c>
    </row>
    <row r="6075" spans="1:12" x14ac:dyDescent="0.3">
      <c r="A6075" s="104" t="s">
        <v>12514</v>
      </c>
      <c r="B6075" s="104" t="s">
        <v>12515</v>
      </c>
      <c r="C6075" s="105">
        <v>256782</v>
      </c>
      <c r="D6075" s="105">
        <v>87852</v>
      </c>
      <c r="E6075" s="106">
        <f t="shared" si="658"/>
        <v>0.34212678458770474</v>
      </c>
      <c r="F6075" s="107">
        <f t="shared" si="659"/>
        <v>84</v>
      </c>
      <c r="G6075" s="107">
        <f>COUNTIF(Data_Eksportir!$H$2:$H$3401,A6075)</f>
        <v>0</v>
      </c>
      <c r="H6075" s="104" t="str">
        <f t="shared" si="660"/>
        <v>Di bawah 1</v>
      </c>
      <c r="I6075" s="104" t="str">
        <f t="shared" si="661"/>
        <v>Di bawah ambang nilai</v>
      </c>
      <c r="J6075" s="106">
        <f t="shared" si="662"/>
        <v>87852.006074999998</v>
      </c>
      <c r="K6075" s="105">
        <f t="shared" si="663"/>
        <v>0</v>
      </c>
      <c r="L6075" s="106">
        <f t="shared" si="664"/>
        <v>0</v>
      </c>
    </row>
    <row r="6076" spans="1:12" x14ac:dyDescent="0.3">
      <c r="A6076" s="104" t="s">
        <v>12516</v>
      </c>
      <c r="B6076" s="104" t="s">
        <v>12517</v>
      </c>
      <c r="C6076" s="105">
        <v>21957</v>
      </c>
      <c r="D6076" s="105">
        <v>58219</v>
      </c>
      <c r="E6076" s="106">
        <f t="shared" si="658"/>
        <v>2.6515006603816551</v>
      </c>
      <c r="F6076" s="107">
        <f t="shared" si="659"/>
        <v>84</v>
      </c>
      <c r="G6076" s="107">
        <f>COUNTIF(Data_Eksportir!$H$2:$H$3401,A6076)</f>
        <v>0</v>
      </c>
      <c r="H6076" s="104" t="str">
        <f t="shared" si="660"/>
        <v>1 – 5</v>
      </c>
      <c r="I6076" s="104" t="str">
        <f t="shared" si="661"/>
        <v>Di bawah ambang nilai</v>
      </c>
      <c r="J6076" s="106">
        <f t="shared" si="662"/>
        <v>58219.006075999998</v>
      </c>
      <c r="K6076" s="105">
        <f t="shared" si="663"/>
        <v>0</v>
      </c>
      <c r="L6076" s="106">
        <f t="shared" si="664"/>
        <v>0</v>
      </c>
    </row>
    <row r="6077" spans="1:12" x14ac:dyDescent="0.3">
      <c r="A6077" s="104" t="s">
        <v>12518</v>
      </c>
      <c r="B6077" s="104" t="s">
        <v>12519</v>
      </c>
      <c r="C6077" s="105">
        <v>39657</v>
      </c>
      <c r="D6077" s="105">
        <v>1033265</v>
      </c>
      <c r="E6077" s="106">
        <f t="shared" si="658"/>
        <v>26.055047028267392</v>
      </c>
      <c r="F6077" s="107">
        <f t="shared" si="659"/>
        <v>84</v>
      </c>
      <c r="G6077" s="107">
        <f>COUNTIF(Data_Eksportir!$H$2:$H$3401,A6077)</f>
        <v>0</v>
      </c>
      <c r="H6077" s="104" t="str">
        <f t="shared" si="660"/>
        <v>20 – 100</v>
      </c>
      <c r="I6077" s="104" t="str">
        <f t="shared" si="661"/>
        <v>Di bawah ambang nilai</v>
      </c>
      <c r="J6077" s="106">
        <f t="shared" si="662"/>
        <v>1033265.0060770001</v>
      </c>
      <c r="K6077" s="105">
        <f t="shared" si="663"/>
        <v>0</v>
      </c>
      <c r="L6077" s="106">
        <f t="shared" si="664"/>
        <v>0</v>
      </c>
    </row>
    <row r="6078" spans="1:12" x14ac:dyDescent="0.3">
      <c r="A6078" s="104" t="s">
        <v>12520</v>
      </c>
      <c r="B6078" s="104" t="s">
        <v>12521</v>
      </c>
      <c r="C6078" s="105"/>
      <c r="D6078" s="105">
        <v>370</v>
      </c>
      <c r="E6078" s="106" t="str">
        <f t="shared" si="658"/>
        <v/>
      </c>
      <c r="F6078" s="107">
        <f t="shared" si="659"/>
        <v>84</v>
      </c>
      <c r="G6078" s="107">
        <f>COUNTIF(Data_Eksportir!$H$2:$H$3401,A6078)</f>
        <v>0</v>
      </c>
      <c r="H6078" s="104" t="str">
        <f t="shared" si="660"/>
        <v>Tanpa data berat</v>
      </c>
      <c r="I6078" s="104" t="str">
        <f t="shared" si="661"/>
        <v>Di bawah ambang nilai</v>
      </c>
      <c r="J6078" s="106">
        <f t="shared" si="662"/>
        <v>370.006078</v>
      </c>
      <c r="K6078" s="105">
        <f t="shared" si="663"/>
        <v>0</v>
      </c>
      <c r="L6078" s="106">
        <f t="shared" si="664"/>
        <v>0</v>
      </c>
    </row>
    <row r="6079" spans="1:12" x14ac:dyDescent="0.3">
      <c r="A6079" s="104" t="s">
        <v>12522</v>
      </c>
      <c r="B6079" s="104" t="s">
        <v>12523</v>
      </c>
      <c r="C6079" s="105">
        <v>6000</v>
      </c>
      <c r="D6079" s="105">
        <v>19978</v>
      </c>
      <c r="E6079" s="106">
        <f t="shared" si="658"/>
        <v>3.3296666666666668</v>
      </c>
      <c r="F6079" s="107">
        <f t="shared" si="659"/>
        <v>84</v>
      </c>
      <c r="G6079" s="107">
        <f>COUNTIF(Data_Eksportir!$H$2:$H$3401,A6079)</f>
        <v>0</v>
      </c>
      <c r="H6079" s="104" t="str">
        <f t="shared" si="660"/>
        <v>1 – 5</v>
      </c>
      <c r="I6079" s="104" t="str">
        <f t="shared" si="661"/>
        <v>Di bawah ambang nilai</v>
      </c>
      <c r="J6079" s="106">
        <f t="shared" si="662"/>
        <v>19978.006078999999</v>
      </c>
      <c r="K6079" s="105">
        <f t="shared" si="663"/>
        <v>0</v>
      </c>
      <c r="L6079" s="106">
        <f t="shared" si="664"/>
        <v>0</v>
      </c>
    </row>
    <row r="6080" spans="1:12" x14ac:dyDescent="0.3">
      <c r="A6080" s="104" t="s">
        <v>12524</v>
      </c>
      <c r="B6080" s="104" t="s">
        <v>12525</v>
      </c>
      <c r="C6080" s="105">
        <v>15</v>
      </c>
      <c r="D6080" s="105">
        <v>7709</v>
      </c>
      <c r="E6080" s="106">
        <f t="shared" si="658"/>
        <v>513.93333333333328</v>
      </c>
      <c r="F6080" s="107">
        <f t="shared" si="659"/>
        <v>84</v>
      </c>
      <c r="G6080" s="107">
        <f>COUNTIF(Data_Eksportir!$H$2:$H$3401,A6080)</f>
        <v>0</v>
      </c>
      <c r="H6080" s="104" t="str">
        <f t="shared" si="660"/>
        <v>100 ke atas</v>
      </c>
      <c r="I6080" s="104" t="str">
        <f t="shared" si="661"/>
        <v>Di bawah ambang nilai</v>
      </c>
      <c r="J6080" s="106">
        <f t="shared" si="662"/>
        <v>7709.0060800000001</v>
      </c>
      <c r="K6080" s="105">
        <f t="shared" si="663"/>
        <v>0</v>
      </c>
      <c r="L6080" s="106">
        <f t="shared" si="664"/>
        <v>0</v>
      </c>
    </row>
    <row r="6081" spans="1:12" x14ac:dyDescent="0.3">
      <c r="A6081" s="104" t="s">
        <v>12526</v>
      </c>
      <c r="B6081" s="104" t="s">
        <v>12527</v>
      </c>
      <c r="C6081" s="105">
        <v>155</v>
      </c>
      <c r="D6081" s="105">
        <v>12290</v>
      </c>
      <c r="E6081" s="106">
        <f t="shared" si="658"/>
        <v>79.290322580645167</v>
      </c>
      <c r="F6081" s="107">
        <f t="shared" si="659"/>
        <v>84</v>
      </c>
      <c r="G6081" s="107">
        <f>COUNTIF(Data_Eksportir!$H$2:$H$3401,A6081)</f>
        <v>0</v>
      </c>
      <c r="H6081" s="104" t="str">
        <f t="shared" si="660"/>
        <v>20 – 100</v>
      </c>
      <c r="I6081" s="104" t="str">
        <f t="shared" si="661"/>
        <v>Di bawah ambang nilai</v>
      </c>
      <c r="J6081" s="106">
        <f t="shared" si="662"/>
        <v>12290.006081</v>
      </c>
      <c r="K6081" s="105">
        <f t="shared" si="663"/>
        <v>0</v>
      </c>
      <c r="L6081" s="106">
        <f t="shared" si="664"/>
        <v>0</v>
      </c>
    </row>
    <row r="6082" spans="1:12" x14ac:dyDescent="0.3">
      <c r="A6082" s="104" t="s">
        <v>12528</v>
      </c>
      <c r="B6082" s="104" t="s">
        <v>12529</v>
      </c>
      <c r="C6082" s="105">
        <v>6</v>
      </c>
      <c r="D6082" s="105">
        <v>95170</v>
      </c>
      <c r="E6082" s="106">
        <f t="shared" ref="E6082:E6145" si="665">IF(AND(ISNUMBER(C6082),C6082&gt;0),D6082/C6082,"")</f>
        <v>15861.666666666666</v>
      </c>
      <c r="F6082" s="107">
        <f t="shared" ref="F6082:F6145" si="666">VALUE(LEFT(A6082,2))</f>
        <v>84</v>
      </c>
      <c r="G6082" s="107">
        <f>COUNTIF(Data_Eksportir!$H$2:$H$3401,A6082)</f>
        <v>0</v>
      </c>
      <c r="H6082" s="104" t="str">
        <f t="shared" ref="H6082:H6145" si="667">IF(E6082="","Tanpa data berat",IF(E6082&lt;1,"Di bawah 1",IF(E6082&lt;5,"1 – 5",IF(E6082&lt;20,"5 – 20",IF(E6082&lt;100,"20 – 100","100 ke atas")))))</f>
        <v>100 ke atas</v>
      </c>
      <c r="I6082" s="104" t="str">
        <f t="shared" ref="I6082:I6145" si="668">IF(D6082&lt;p_nilai_besar,"Di bawah ambang nilai",IF(G6082=0,"Belum terwakili",IF(G6082&lt;=p_listing_rendah,"Keterwakilan rendah","Terwakili")))</f>
        <v>Di bawah ambang nilai</v>
      </c>
      <c r="J6082" s="106">
        <f t="shared" ref="J6082:J6145" si="669">D6082+ROW()/10^6</f>
        <v>95170.006082000007</v>
      </c>
      <c r="K6082" s="105">
        <f t="shared" ref="K6082:K6145" si="670">IF(D6082&gt;=p_nilai_besar,D6082/(1+G6082),0)</f>
        <v>0</v>
      </c>
      <c r="L6082" s="106">
        <f t="shared" ref="L6082:L6145" si="671">IF(K6082&gt;0,K6082+ROW()/10^6,0)</f>
        <v>0</v>
      </c>
    </row>
    <row r="6083" spans="1:12" x14ac:dyDescent="0.3">
      <c r="A6083" s="104" t="s">
        <v>12530</v>
      </c>
      <c r="B6083" s="104" t="s">
        <v>12531</v>
      </c>
      <c r="C6083" s="105">
        <v>1501</v>
      </c>
      <c r="D6083" s="105">
        <v>2232</v>
      </c>
      <c r="E6083" s="106">
        <f t="shared" si="665"/>
        <v>1.4870086608927382</v>
      </c>
      <c r="F6083" s="107">
        <f t="shared" si="666"/>
        <v>84</v>
      </c>
      <c r="G6083" s="107">
        <f>COUNTIF(Data_Eksportir!$H$2:$H$3401,A6083)</f>
        <v>0</v>
      </c>
      <c r="H6083" s="104" t="str">
        <f t="shared" si="667"/>
        <v>1 – 5</v>
      </c>
      <c r="I6083" s="104" t="str">
        <f t="shared" si="668"/>
        <v>Di bawah ambang nilai</v>
      </c>
      <c r="J6083" s="106">
        <f t="shared" si="669"/>
        <v>2232.0060830000002</v>
      </c>
      <c r="K6083" s="105">
        <f t="shared" si="670"/>
        <v>0</v>
      </c>
      <c r="L6083" s="106">
        <f t="shared" si="671"/>
        <v>0</v>
      </c>
    </row>
    <row r="6084" spans="1:12" x14ac:dyDescent="0.3">
      <c r="A6084" s="104" t="s">
        <v>12532</v>
      </c>
      <c r="B6084" s="104" t="s">
        <v>12533</v>
      </c>
      <c r="C6084" s="105">
        <v>11670</v>
      </c>
      <c r="D6084" s="105">
        <v>165218</v>
      </c>
      <c r="E6084" s="106">
        <f t="shared" si="665"/>
        <v>14.157497857754928</v>
      </c>
      <c r="F6084" s="107">
        <f t="shared" si="666"/>
        <v>84</v>
      </c>
      <c r="G6084" s="107">
        <f>COUNTIF(Data_Eksportir!$H$2:$H$3401,A6084)</f>
        <v>0</v>
      </c>
      <c r="H6084" s="104" t="str">
        <f t="shared" si="667"/>
        <v>5 – 20</v>
      </c>
      <c r="I6084" s="104" t="str">
        <f t="shared" si="668"/>
        <v>Di bawah ambang nilai</v>
      </c>
      <c r="J6084" s="106">
        <f t="shared" si="669"/>
        <v>165218.00608399999</v>
      </c>
      <c r="K6084" s="105">
        <f t="shared" si="670"/>
        <v>0</v>
      </c>
      <c r="L6084" s="106">
        <f t="shared" si="671"/>
        <v>0</v>
      </c>
    </row>
    <row r="6085" spans="1:12" x14ac:dyDescent="0.3">
      <c r="A6085" s="104" t="s">
        <v>12534</v>
      </c>
      <c r="B6085" s="104" t="s">
        <v>12535</v>
      </c>
      <c r="C6085" s="105">
        <v>23938</v>
      </c>
      <c r="D6085" s="105">
        <v>44660</v>
      </c>
      <c r="E6085" s="106">
        <f t="shared" si="665"/>
        <v>1.8656529367532793</v>
      </c>
      <c r="F6085" s="107">
        <f t="shared" si="666"/>
        <v>84</v>
      </c>
      <c r="G6085" s="107">
        <f>COUNTIF(Data_Eksportir!$H$2:$H$3401,A6085)</f>
        <v>0</v>
      </c>
      <c r="H6085" s="104" t="str">
        <f t="shared" si="667"/>
        <v>1 – 5</v>
      </c>
      <c r="I6085" s="104" t="str">
        <f t="shared" si="668"/>
        <v>Di bawah ambang nilai</v>
      </c>
      <c r="J6085" s="106">
        <f t="shared" si="669"/>
        <v>44660.006085000001</v>
      </c>
      <c r="K6085" s="105">
        <f t="shared" si="670"/>
        <v>0</v>
      </c>
      <c r="L6085" s="106">
        <f t="shared" si="671"/>
        <v>0</v>
      </c>
    </row>
    <row r="6086" spans="1:12" x14ac:dyDescent="0.3">
      <c r="A6086" s="104" t="s">
        <v>12536</v>
      </c>
      <c r="B6086" s="104" t="s">
        <v>12537</v>
      </c>
      <c r="C6086" s="105">
        <v>91825</v>
      </c>
      <c r="D6086" s="105">
        <v>101000</v>
      </c>
      <c r="E6086" s="106">
        <f t="shared" si="665"/>
        <v>1.0999183228968146</v>
      </c>
      <c r="F6086" s="107">
        <f t="shared" si="666"/>
        <v>84</v>
      </c>
      <c r="G6086" s="107">
        <f>COUNTIF(Data_Eksportir!$H$2:$H$3401,A6086)</f>
        <v>0</v>
      </c>
      <c r="H6086" s="104" t="str">
        <f t="shared" si="667"/>
        <v>1 – 5</v>
      </c>
      <c r="I6086" s="104" t="str">
        <f t="shared" si="668"/>
        <v>Di bawah ambang nilai</v>
      </c>
      <c r="J6086" s="106">
        <f t="shared" si="669"/>
        <v>101000.00608599999</v>
      </c>
      <c r="K6086" s="105">
        <f t="shared" si="670"/>
        <v>0</v>
      </c>
      <c r="L6086" s="106">
        <f t="shared" si="671"/>
        <v>0</v>
      </c>
    </row>
    <row r="6087" spans="1:12" x14ac:dyDescent="0.3">
      <c r="A6087" s="104" t="s">
        <v>12538</v>
      </c>
      <c r="B6087" s="104" t="s">
        <v>12539</v>
      </c>
      <c r="C6087" s="105">
        <v>60141</v>
      </c>
      <c r="D6087" s="105">
        <v>552244</v>
      </c>
      <c r="E6087" s="106">
        <f t="shared" si="665"/>
        <v>9.182487820288987</v>
      </c>
      <c r="F6087" s="107">
        <f t="shared" si="666"/>
        <v>84</v>
      </c>
      <c r="G6087" s="107">
        <f>COUNTIF(Data_Eksportir!$H$2:$H$3401,A6087)</f>
        <v>0</v>
      </c>
      <c r="H6087" s="104" t="str">
        <f t="shared" si="667"/>
        <v>5 – 20</v>
      </c>
      <c r="I6087" s="104" t="str">
        <f t="shared" si="668"/>
        <v>Di bawah ambang nilai</v>
      </c>
      <c r="J6087" s="106">
        <f t="shared" si="669"/>
        <v>552244.00608700002</v>
      </c>
      <c r="K6087" s="105">
        <f t="shared" si="670"/>
        <v>0</v>
      </c>
      <c r="L6087" s="106">
        <f t="shared" si="671"/>
        <v>0</v>
      </c>
    </row>
    <row r="6088" spans="1:12" x14ac:dyDescent="0.3">
      <c r="A6088" s="104" t="s">
        <v>12540</v>
      </c>
      <c r="B6088" s="104" t="s">
        <v>12541</v>
      </c>
      <c r="C6088" s="105">
        <v>38778</v>
      </c>
      <c r="D6088" s="105">
        <v>29382</v>
      </c>
      <c r="E6088" s="106">
        <f t="shared" si="665"/>
        <v>0.75769766362370417</v>
      </c>
      <c r="F6088" s="107">
        <f t="shared" si="666"/>
        <v>84</v>
      </c>
      <c r="G6088" s="107">
        <f>COUNTIF(Data_Eksportir!$H$2:$H$3401,A6088)</f>
        <v>0</v>
      </c>
      <c r="H6088" s="104" t="str">
        <f t="shared" si="667"/>
        <v>Di bawah 1</v>
      </c>
      <c r="I6088" s="104" t="str">
        <f t="shared" si="668"/>
        <v>Di bawah ambang nilai</v>
      </c>
      <c r="J6088" s="106">
        <f t="shared" si="669"/>
        <v>29382.006087999998</v>
      </c>
      <c r="K6088" s="105">
        <f t="shared" si="670"/>
        <v>0</v>
      </c>
      <c r="L6088" s="106">
        <f t="shared" si="671"/>
        <v>0</v>
      </c>
    </row>
    <row r="6089" spans="1:12" x14ac:dyDescent="0.3">
      <c r="A6089" s="104" t="s">
        <v>12542</v>
      </c>
      <c r="B6089" s="104" t="s">
        <v>12543</v>
      </c>
      <c r="C6089" s="105">
        <v>20372</v>
      </c>
      <c r="D6089" s="105">
        <v>28490</v>
      </c>
      <c r="E6089" s="106">
        <f t="shared" si="665"/>
        <v>1.3984881209503239</v>
      </c>
      <c r="F6089" s="107">
        <f t="shared" si="666"/>
        <v>84</v>
      </c>
      <c r="G6089" s="107">
        <f>COUNTIF(Data_Eksportir!$H$2:$H$3401,A6089)</f>
        <v>0</v>
      </c>
      <c r="H6089" s="104" t="str">
        <f t="shared" si="667"/>
        <v>1 – 5</v>
      </c>
      <c r="I6089" s="104" t="str">
        <f t="shared" si="668"/>
        <v>Di bawah ambang nilai</v>
      </c>
      <c r="J6089" s="106">
        <f t="shared" si="669"/>
        <v>28490.006088999999</v>
      </c>
      <c r="K6089" s="105">
        <f t="shared" si="670"/>
        <v>0</v>
      </c>
      <c r="L6089" s="106">
        <f t="shared" si="671"/>
        <v>0</v>
      </c>
    </row>
    <row r="6090" spans="1:12" x14ac:dyDescent="0.3">
      <c r="A6090" s="104" t="s">
        <v>12544</v>
      </c>
      <c r="B6090" s="104" t="s">
        <v>12545</v>
      </c>
      <c r="C6090" s="105">
        <v>60</v>
      </c>
      <c r="D6090" s="105">
        <v>100</v>
      </c>
      <c r="E6090" s="106">
        <f t="shared" si="665"/>
        <v>1.6666666666666667</v>
      </c>
      <c r="F6090" s="107">
        <f t="shared" si="666"/>
        <v>84</v>
      </c>
      <c r="G6090" s="107">
        <f>COUNTIF(Data_Eksportir!$H$2:$H$3401,A6090)</f>
        <v>0</v>
      </c>
      <c r="H6090" s="104" t="str">
        <f t="shared" si="667"/>
        <v>1 – 5</v>
      </c>
      <c r="I6090" s="104" t="str">
        <f t="shared" si="668"/>
        <v>Di bawah ambang nilai</v>
      </c>
      <c r="J6090" s="106">
        <f t="shared" si="669"/>
        <v>100.00609</v>
      </c>
      <c r="K6090" s="105">
        <f t="shared" si="670"/>
        <v>0</v>
      </c>
      <c r="L6090" s="106">
        <f t="shared" si="671"/>
        <v>0</v>
      </c>
    </row>
    <row r="6091" spans="1:12" x14ac:dyDescent="0.3">
      <c r="A6091" s="104" t="s">
        <v>12546</v>
      </c>
      <c r="B6091" s="104" t="s">
        <v>12547</v>
      </c>
      <c r="C6091" s="105">
        <v>9359</v>
      </c>
      <c r="D6091" s="105">
        <v>27076</v>
      </c>
      <c r="E6091" s="106">
        <f t="shared" si="665"/>
        <v>2.8930441286462227</v>
      </c>
      <c r="F6091" s="107">
        <f t="shared" si="666"/>
        <v>84</v>
      </c>
      <c r="G6091" s="107">
        <f>COUNTIF(Data_Eksportir!$H$2:$H$3401,A6091)</f>
        <v>0</v>
      </c>
      <c r="H6091" s="104" t="str">
        <f t="shared" si="667"/>
        <v>1 – 5</v>
      </c>
      <c r="I6091" s="104" t="str">
        <f t="shared" si="668"/>
        <v>Di bawah ambang nilai</v>
      </c>
      <c r="J6091" s="106">
        <f t="shared" si="669"/>
        <v>27076.006090999999</v>
      </c>
      <c r="K6091" s="105">
        <f t="shared" si="670"/>
        <v>0</v>
      </c>
      <c r="L6091" s="106">
        <f t="shared" si="671"/>
        <v>0</v>
      </c>
    </row>
    <row r="6092" spans="1:12" x14ac:dyDescent="0.3">
      <c r="A6092" s="104" t="s">
        <v>12548</v>
      </c>
      <c r="B6092" s="104" t="s">
        <v>12549</v>
      </c>
      <c r="C6092" s="105">
        <v>1072</v>
      </c>
      <c r="D6092" s="105">
        <v>9004</v>
      </c>
      <c r="E6092" s="106">
        <f t="shared" si="665"/>
        <v>8.3992537313432845</v>
      </c>
      <c r="F6092" s="107">
        <f t="shared" si="666"/>
        <v>84</v>
      </c>
      <c r="G6092" s="107">
        <f>COUNTIF(Data_Eksportir!$H$2:$H$3401,A6092)</f>
        <v>0</v>
      </c>
      <c r="H6092" s="104" t="str">
        <f t="shared" si="667"/>
        <v>5 – 20</v>
      </c>
      <c r="I6092" s="104" t="str">
        <f t="shared" si="668"/>
        <v>Di bawah ambang nilai</v>
      </c>
      <c r="J6092" s="106">
        <f t="shared" si="669"/>
        <v>9004.0060919999996</v>
      </c>
      <c r="K6092" s="105">
        <f t="shared" si="670"/>
        <v>0</v>
      </c>
      <c r="L6092" s="106">
        <f t="shared" si="671"/>
        <v>0</v>
      </c>
    </row>
    <row r="6093" spans="1:12" x14ac:dyDescent="0.3">
      <c r="A6093" s="104" t="s">
        <v>12550</v>
      </c>
      <c r="B6093" s="104" t="s">
        <v>12551</v>
      </c>
      <c r="C6093" s="105">
        <v>130750</v>
      </c>
      <c r="D6093" s="105">
        <v>163332</v>
      </c>
      <c r="E6093" s="106">
        <f t="shared" si="665"/>
        <v>1.2491931166347991</v>
      </c>
      <c r="F6093" s="107">
        <f t="shared" si="666"/>
        <v>84</v>
      </c>
      <c r="G6093" s="107">
        <f>COUNTIF(Data_Eksportir!$H$2:$H$3401,A6093)</f>
        <v>0</v>
      </c>
      <c r="H6093" s="104" t="str">
        <f t="shared" si="667"/>
        <v>1 – 5</v>
      </c>
      <c r="I6093" s="104" t="str">
        <f t="shared" si="668"/>
        <v>Di bawah ambang nilai</v>
      </c>
      <c r="J6093" s="106">
        <f t="shared" si="669"/>
        <v>163332.006093</v>
      </c>
      <c r="K6093" s="105">
        <f t="shared" si="670"/>
        <v>0</v>
      </c>
      <c r="L6093" s="106">
        <f t="shared" si="671"/>
        <v>0</v>
      </c>
    </row>
    <row r="6094" spans="1:12" x14ac:dyDescent="0.3">
      <c r="A6094" s="104" t="s">
        <v>12552</v>
      </c>
      <c r="B6094" s="104" t="s">
        <v>12553</v>
      </c>
      <c r="C6094" s="105">
        <v>1850</v>
      </c>
      <c r="D6094" s="105">
        <v>4301</v>
      </c>
      <c r="E6094" s="106">
        <f t="shared" si="665"/>
        <v>2.3248648648648649</v>
      </c>
      <c r="F6094" s="107">
        <f t="shared" si="666"/>
        <v>84</v>
      </c>
      <c r="G6094" s="107">
        <f>COUNTIF(Data_Eksportir!$H$2:$H$3401,A6094)</f>
        <v>0</v>
      </c>
      <c r="H6094" s="104" t="str">
        <f t="shared" si="667"/>
        <v>1 – 5</v>
      </c>
      <c r="I6094" s="104" t="str">
        <f t="shared" si="668"/>
        <v>Di bawah ambang nilai</v>
      </c>
      <c r="J6094" s="106">
        <f t="shared" si="669"/>
        <v>4301.0060940000003</v>
      </c>
      <c r="K6094" s="105">
        <f t="shared" si="670"/>
        <v>0</v>
      </c>
      <c r="L6094" s="106">
        <f t="shared" si="671"/>
        <v>0</v>
      </c>
    </row>
    <row r="6095" spans="1:12" x14ac:dyDescent="0.3">
      <c r="A6095" s="104" t="s">
        <v>12554</v>
      </c>
      <c r="B6095" s="104" t="s">
        <v>12555</v>
      </c>
      <c r="C6095" s="105">
        <v>242</v>
      </c>
      <c r="D6095" s="105">
        <v>312</v>
      </c>
      <c r="E6095" s="106">
        <f t="shared" si="665"/>
        <v>1.2892561983471074</v>
      </c>
      <c r="F6095" s="107">
        <f t="shared" si="666"/>
        <v>84</v>
      </c>
      <c r="G6095" s="107">
        <f>COUNTIF(Data_Eksportir!$H$2:$H$3401,A6095)</f>
        <v>0</v>
      </c>
      <c r="H6095" s="104" t="str">
        <f t="shared" si="667"/>
        <v>1 – 5</v>
      </c>
      <c r="I6095" s="104" t="str">
        <f t="shared" si="668"/>
        <v>Di bawah ambang nilai</v>
      </c>
      <c r="J6095" s="106">
        <f t="shared" si="669"/>
        <v>312.00609500000002</v>
      </c>
      <c r="K6095" s="105">
        <f t="shared" si="670"/>
        <v>0</v>
      </c>
      <c r="L6095" s="106">
        <f t="shared" si="671"/>
        <v>0</v>
      </c>
    </row>
    <row r="6096" spans="1:12" x14ac:dyDescent="0.3">
      <c r="A6096" s="104" t="s">
        <v>12556</v>
      </c>
      <c r="B6096" s="104" t="s">
        <v>12557</v>
      </c>
      <c r="C6096" s="105">
        <v>3</v>
      </c>
      <c r="D6096" s="105">
        <v>346</v>
      </c>
      <c r="E6096" s="106">
        <f t="shared" si="665"/>
        <v>115.33333333333333</v>
      </c>
      <c r="F6096" s="107">
        <f t="shared" si="666"/>
        <v>84</v>
      </c>
      <c r="G6096" s="107">
        <f>COUNTIF(Data_Eksportir!$H$2:$H$3401,A6096)</f>
        <v>0</v>
      </c>
      <c r="H6096" s="104" t="str">
        <f t="shared" si="667"/>
        <v>100 ke atas</v>
      </c>
      <c r="I6096" s="104" t="str">
        <f t="shared" si="668"/>
        <v>Di bawah ambang nilai</v>
      </c>
      <c r="J6096" s="106">
        <f t="shared" si="669"/>
        <v>346.00609600000001</v>
      </c>
      <c r="K6096" s="105">
        <f t="shared" si="670"/>
        <v>0</v>
      </c>
      <c r="L6096" s="106">
        <f t="shared" si="671"/>
        <v>0</v>
      </c>
    </row>
    <row r="6097" spans="1:12" x14ac:dyDescent="0.3">
      <c r="A6097" s="104" t="s">
        <v>12558</v>
      </c>
      <c r="B6097" s="104" t="s">
        <v>12559</v>
      </c>
      <c r="C6097" s="105">
        <v>8554</v>
      </c>
      <c r="D6097" s="105">
        <v>4199</v>
      </c>
      <c r="E6097" s="106">
        <f t="shared" si="665"/>
        <v>0.49088145896656538</v>
      </c>
      <c r="F6097" s="107">
        <f t="shared" si="666"/>
        <v>84</v>
      </c>
      <c r="G6097" s="107">
        <f>COUNTIF(Data_Eksportir!$H$2:$H$3401,A6097)</f>
        <v>0</v>
      </c>
      <c r="H6097" s="104" t="str">
        <f t="shared" si="667"/>
        <v>Di bawah 1</v>
      </c>
      <c r="I6097" s="104" t="str">
        <f t="shared" si="668"/>
        <v>Di bawah ambang nilai</v>
      </c>
      <c r="J6097" s="106">
        <f t="shared" si="669"/>
        <v>4199.0060970000004</v>
      </c>
      <c r="K6097" s="105">
        <f t="shared" si="670"/>
        <v>0</v>
      </c>
      <c r="L6097" s="106">
        <f t="shared" si="671"/>
        <v>0</v>
      </c>
    </row>
    <row r="6098" spans="1:12" x14ac:dyDescent="0.3">
      <c r="A6098" s="104" t="s">
        <v>12560</v>
      </c>
      <c r="B6098" s="104" t="s">
        <v>12561</v>
      </c>
      <c r="C6098" s="105">
        <v>4100</v>
      </c>
      <c r="D6098" s="105">
        <v>61500</v>
      </c>
      <c r="E6098" s="106">
        <f t="shared" si="665"/>
        <v>15</v>
      </c>
      <c r="F6098" s="107">
        <f t="shared" si="666"/>
        <v>84</v>
      </c>
      <c r="G6098" s="107">
        <f>COUNTIF(Data_Eksportir!$H$2:$H$3401,A6098)</f>
        <v>0</v>
      </c>
      <c r="H6098" s="104" t="str">
        <f t="shared" si="667"/>
        <v>5 – 20</v>
      </c>
      <c r="I6098" s="104" t="str">
        <f t="shared" si="668"/>
        <v>Di bawah ambang nilai</v>
      </c>
      <c r="J6098" s="106">
        <f t="shared" si="669"/>
        <v>61500.006097999998</v>
      </c>
      <c r="K6098" s="105">
        <f t="shared" si="670"/>
        <v>0</v>
      </c>
      <c r="L6098" s="106">
        <f t="shared" si="671"/>
        <v>0</v>
      </c>
    </row>
    <row r="6099" spans="1:12" x14ac:dyDescent="0.3">
      <c r="A6099" s="104" t="s">
        <v>12562</v>
      </c>
      <c r="B6099" s="104" t="s">
        <v>12563</v>
      </c>
      <c r="C6099" s="105">
        <v>1557</v>
      </c>
      <c r="D6099" s="105">
        <v>5974</v>
      </c>
      <c r="E6099" s="106">
        <f t="shared" si="665"/>
        <v>3.8368657675016058</v>
      </c>
      <c r="F6099" s="107">
        <f t="shared" si="666"/>
        <v>84</v>
      </c>
      <c r="G6099" s="107">
        <f>COUNTIF(Data_Eksportir!$H$2:$H$3401,A6099)</f>
        <v>0</v>
      </c>
      <c r="H6099" s="104" t="str">
        <f t="shared" si="667"/>
        <v>1 – 5</v>
      </c>
      <c r="I6099" s="104" t="str">
        <f t="shared" si="668"/>
        <v>Di bawah ambang nilai</v>
      </c>
      <c r="J6099" s="106">
        <f t="shared" si="669"/>
        <v>5974.0060990000002</v>
      </c>
      <c r="K6099" s="105">
        <f t="shared" si="670"/>
        <v>0</v>
      </c>
      <c r="L6099" s="106">
        <f t="shared" si="671"/>
        <v>0</v>
      </c>
    </row>
    <row r="6100" spans="1:12" x14ac:dyDescent="0.3">
      <c r="A6100" s="104" t="s">
        <v>12564</v>
      </c>
      <c r="B6100" s="104" t="s">
        <v>12565</v>
      </c>
      <c r="C6100" s="105">
        <v>46447</v>
      </c>
      <c r="D6100" s="105">
        <v>164901</v>
      </c>
      <c r="E6100" s="106">
        <f t="shared" si="665"/>
        <v>3.550304648308825</v>
      </c>
      <c r="F6100" s="107">
        <f t="shared" si="666"/>
        <v>84</v>
      </c>
      <c r="G6100" s="107">
        <f>COUNTIF(Data_Eksportir!$H$2:$H$3401,A6100)</f>
        <v>0</v>
      </c>
      <c r="H6100" s="104" t="str">
        <f t="shared" si="667"/>
        <v>1 – 5</v>
      </c>
      <c r="I6100" s="104" t="str">
        <f t="shared" si="668"/>
        <v>Di bawah ambang nilai</v>
      </c>
      <c r="J6100" s="106">
        <f t="shared" si="669"/>
        <v>164901.0061</v>
      </c>
      <c r="K6100" s="105">
        <f t="shared" si="670"/>
        <v>0</v>
      </c>
      <c r="L6100" s="106">
        <f t="shared" si="671"/>
        <v>0</v>
      </c>
    </row>
    <row r="6101" spans="1:12" x14ac:dyDescent="0.3">
      <c r="A6101" s="104" t="s">
        <v>12566</v>
      </c>
      <c r="B6101" s="104" t="s">
        <v>12567</v>
      </c>
      <c r="C6101" s="105">
        <v>13</v>
      </c>
      <c r="D6101" s="105">
        <v>79</v>
      </c>
      <c r="E6101" s="106">
        <f t="shared" si="665"/>
        <v>6.0769230769230766</v>
      </c>
      <c r="F6101" s="107">
        <f t="shared" si="666"/>
        <v>84</v>
      </c>
      <c r="G6101" s="107">
        <f>COUNTIF(Data_Eksportir!$H$2:$H$3401,A6101)</f>
        <v>0</v>
      </c>
      <c r="H6101" s="104" t="str">
        <f t="shared" si="667"/>
        <v>5 – 20</v>
      </c>
      <c r="I6101" s="104" t="str">
        <f t="shared" si="668"/>
        <v>Di bawah ambang nilai</v>
      </c>
      <c r="J6101" s="106">
        <f t="shared" si="669"/>
        <v>79.006101000000001</v>
      </c>
      <c r="K6101" s="105">
        <f t="shared" si="670"/>
        <v>0</v>
      </c>
      <c r="L6101" s="106">
        <f t="shared" si="671"/>
        <v>0</v>
      </c>
    </row>
    <row r="6102" spans="1:12" x14ac:dyDescent="0.3">
      <c r="A6102" s="104" t="s">
        <v>12568</v>
      </c>
      <c r="B6102" s="104" t="s">
        <v>12569</v>
      </c>
      <c r="C6102" s="105">
        <v>37</v>
      </c>
      <c r="D6102" s="105">
        <v>198</v>
      </c>
      <c r="E6102" s="106">
        <f t="shared" si="665"/>
        <v>5.3513513513513518</v>
      </c>
      <c r="F6102" s="107">
        <f t="shared" si="666"/>
        <v>84</v>
      </c>
      <c r="G6102" s="107">
        <f>COUNTIF(Data_Eksportir!$H$2:$H$3401,A6102)</f>
        <v>0</v>
      </c>
      <c r="H6102" s="104" t="str">
        <f t="shared" si="667"/>
        <v>5 – 20</v>
      </c>
      <c r="I6102" s="104" t="str">
        <f t="shared" si="668"/>
        <v>Di bawah ambang nilai</v>
      </c>
      <c r="J6102" s="106">
        <f t="shared" si="669"/>
        <v>198.006102</v>
      </c>
      <c r="K6102" s="105">
        <f t="shared" si="670"/>
        <v>0</v>
      </c>
      <c r="L6102" s="106">
        <f t="shared" si="671"/>
        <v>0</v>
      </c>
    </row>
    <row r="6103" spans="1:12" x14ac:dyDescent="0.3">
      <c r="A6103" s="104" t="s">
        <v>12570</v>
      </c>
      <c r="B6103" s="104" t="s">
        <v>12571</v>
      </c>
      <c r="C6103" s="105">
        <v>13910</v>
      </c>
      <c r="D6103" s="105">
        <v>19081</v>
      </c>
      <c r="E6103" s="106">
        <f t="shared" si="665"/>
        <v>1.3717469446441408</v>
      </c>
      <c r="F6103" s="107">
        <f t="shared" si="666"/>
        <v>84</v>
      </c>
      <c r="G6103" s="107">
        <f>COUNTIF(Data_Eksportir!$H$2:$H$3401,A6103)</f>
        <v>0</v>
      </c>
      <c r="H6103" s="104" t="str">
        <f t="shared" si="667"/>
        <v>1 – 5</v>
      </c>
      <c r="I6103" s="104" t="str">
        <f t="shared" si="668"/>
        <v>Di bawah ambang nilai</v>
      </c>
      <c r="J6103" s="106">
        <f t="shared" si="669"/>
        <v>19081.006103</v>
      </c>
      <c r="K6103" s="105">
        <f t="shared" si="670"/>
        <v>0</v>
      </c>
      <c r="L6103" s="106">
        <f t="shared" si="671"/>
        <v>0</v>
      </c>
    </row>
    <row r="6104" spans="1:12" x14ac:dyDescent="0.3">
      <c r="A6104" s="104" t="s">
        <v>12572</v>
      </c>
      <c r="B6104" s="104" t="s">
        <v>12573</v>
      </c>
      <c r="C6104" s="105">
        <v>4900</v>
      </c>
      <c r="D6104" s="105">
        <v>35199</v>
      </c>
      <c r="E6104" s="106">
        <f t="shared" si="665"/>
        <v>7.1834693877551024</v>
      </c>
      <c r="F6104" s="107">
        <f t="shared" si="666"/>
        <v>84</v>
      </c>
      <c r="G6104" s="107">
        <f>COUNTIF(Data_Eksportir!$H$2:$H$3401,A6104)</f>
        <v>0</v>
      </c>
      <c r="H6104" s="104" t="str">
        <f t="shared" si="667"/>
        <v>5 – 20</v>
      </c>
      <c r="I6104" s="104" t="str">
        <f t="shared" si="668"/>
        <v>Di bawah ambang nilai</v>
      </c>
      <c r="J6104" s="106">
        <f t="shared" si="669"/>
        <v>35199.006104</v>
      </c>
      <c r="K6104" s="105">
        <f t="shared" si="670"/>
        <v>0</v>
      </c>
      <c r="L6104" s="106">
        <f t="shared" si="671"/>
        <v>0</v>
      </c>
    </row>
    <row r="6105" spans="1:12" x14ac:dyDescent="0.3">
      <c r="A6105" s="104" t="s">
        <v>12574</v>
      </c>
      <c r="B6105" s="104" t="s">
        <v>12575</v>
      </c>
      <c r="C6105" s="105">
        <v>10919</v>
      </c>
      <c r="D6105" s="105">
        <v>109007</v>
      </c>
      <c r="E6105" s="106">
        <f t="shared" si="665"/>
        <v>9.983240223463687</v>
      </c>
      <c r="F6105" s="107">
        <f t="shared" si="666"/>
        <v>84</v>
      </c>
      <c r="G6105" s="107">
        <f>COUNTIF(Data_Eksportir!$H$2:$H$3401,A6105)</f>
        <v>0</v>
      </c>
      <c r="H6105" s="104" t="str">
        <f t="shared" si="667"/>
        <v>5 – 20</v>
      </c>
      <c r="I6105" s="104" t="str">
        <f t="shared" si="668"/>
        <v>Di bawah ambang nilai</v>
      </c>
      <c r="J6105" s="106">
        <f t="shared" si="669"/>
        <v>109007.00610499999</v>
      </c>
      <c r="K6105" s="105">
        <f t="shared" si="670"/>
        <v>0</v>
      </c>
      <c r="L6105" s="106">
        <f t="shared" si="671"/>
        <v>0</v>
      </c>
    </row>
    <row r="6106" spans="1:12" x14ac:dyDescent="0.3">
      <c r="A6106" s="104" t="s">
        <v>12576</v>
      </c>
      <c r="B6106" s="104" t="s">
        <v>12577</v>
      </c>
      <c r="C6106" s="105">
        <v>25652</v>
      </c>
      <c r="D6106" s="105">
        <v>142085</v>
      </c>
      <c r="E6106" s="106">
        <f t="shared" si="665"/>
        <v>5.5389443318259781</v>
      </c>
      <c r="F6106" s="107">
        <f t="shared" si="666"/>
        <v>84</v>
      </c>
      <c r="G6106" s="107">
        <f>COUNTIF(Data_Eksportir!$H$2:$H$3401,A6106)</f>
        <v>0</v>
      </c>
      <c r="H6106" s="104" t="str">
        <f t="shared" si="667"/>
        <v>5 – 20</v>
      </c>
      <c r="I6106" s="104" t="str">
        <f t="shared" si="668"/>
        <v>Di bawah ambang nilai</v>
      </c>
      <c r="J6106" s="106">
        <f t="shared" si="669"/>
        <v>142085.00610599999</v>
      </c>
      <c r="K6106" s="105">
        <f t="shared" si="670"/>
        <v>0</v>
      </c>
      <c r="L6106" s="106">
        <f t="shared" si="671"/>
        <v>0</v>
      </c>
    </row>
    <row r="6107" spans="1:12" x14ac:dyDescent="0.3">
      <c r="A6107" s="104" t="s">
        <v>12578</v>
      </c>
      <c r="B6107" s="104" t="s">
        <v>12579</v>
      </c>
      <c r="C6107" s="105">
        <v>1</v>
      </c>
      <c r="D6107" s="105">
        <v>42</v>
      </c>
      <c r="E6107" s="106">
        <f t="shared" si="665"/>
        <v>42</v>
      </c>
      <c r="F6107" s="107">
        <f t="shared" si="666"/>
        <v>84</v>
      </c>
      <c r="G6107" s="107">
        <f>COUNTIF(Data_Eksportir!$H$2:$H$3401,A6107)</f>
        <v>0</v>
      </c>
      <c r="H6107" s="104" t="str">
        <f t="shared" si="667"/>
        <v>20 – 100</v>
      </c>
      <c r="I6107" s="104" t="str">
        <f t="shared" si="668"/>
        <v>Di bawah ambang nilai</v>
      </c>
      <c r="J6107" s="106">
        <f t="shared" si="669"/>
        <v>42.006107</v>
      </c>
      <c r="K6107" s="105">
        <f t="shared" si="670"/>
        <v>0</v>
      </c>
      <c r="L6107" s="106">
        <f t="shared" si="671"/>
        <v>0</v>
      </c>
    </row>
    <row r="6108" spans="1:12" x14ac:dyDescent="0.3">
      <c r="A6108" s="104" t="s">
        <v>12580</v>
      </c>
      <c r="B6108" s="104" t="s">
        <v>12581</v>
      </c>
      <c r="C6108" s="105">
        <v>553</v>
      </c>
      <c r="D6108" s="105">
        <v>4478</v>
      </c>
      <c r="E6108" s="106">
        <f t="shared" si="665"/>
        <v>8.0976491862567812</v>
      </c>
      <c r="F6108" s="107">
        <f t="shared" si="666"/>
        <v>84</v>
      </c>
      <c r="G6108" s="107">
        <f>COUNTIF(Data_Eksportir!$H$2:$H$3401,A6108)</f>
        <v>0</v>
      </c>
      <c r="H6108" s="104" t="str">
        <f t="shared" si="667"/>
        <v>5 – 20</v>
      </c>
      <c r="I6108" s="104" t="str">
        <f t="shared" si="668"/>
        <v>Di bawah ambang nilai</v>
      </c>
      <c r="J6108" s="106">
        <f t="shared" si="669"/>
        <v>4478.0061079999996</v>
      </c>
      <c r="K6108" s="105">
        <f t="shared" si="670"/>
        <v>0</v>
      </c>
      <c r="L6108" s="106">
        <f t="shared" si="671"/>
        <v>0</v>
      </c>
    </row>
    <row r="6109" spans="1:12" x14ac:dyDescent="0.3">
      <c r="A6109" s="104" t="s">
        <v>12582</v>
      </c>
      <c r="B6109" s="104" t="s">
        <v>12583</v>
      </c>
      <c r="C6109" s="105">
        <v>4013</v>
      </c>
      <c r="D6109" s="105">
        <v>28628</v>
      </c>
      <c r="E6109" s="106">
        <f t="shared" si="665"/>
        <v>7.1338151009220034</v>
      </c>
      <c r="F6109" s="107">
        <f t="shared" si="666"/>
        <v>84</v>
      </c>
      <c r="G6109" s="107">
        <f>COUNTIF(Data_Eksportir!$H$2:$H$3401,A6109)</f>
        <v>0</v>
      </c>
      <c r="H6109" s="104" t="str">
        <f t="shared" si="667"/>
        <v>5 – 20</v>
      </c>
      <c r="I6109" s="104" t="str">
        <f t="shared" si="668"/>
        <v>Di bawah ambang nilai</v>
      </c>
      <c r="J6109" s="106">
        <f t="shared" si="669"/>
        <v>28628.006109000002</v>
      </c>
      <c r="K6109" s="105">
        <f t="shared" si="670"/>
        <v>0</v>
      </c>
      <c r="L6109" s="106">
        <f t="shared" si="671"/>
        <v>0</v>
      </c>
    </row>
    <row r="6110" spans="1:12" x14ac:dyDescent="0.3">
      <c r="A6110" s="104" t="s">
        <v>12584</v>
      </c>
      <c r="B6110" s="104" t="s">
        <v>12585</v>
      </c>
      <c r="C6110" s="105">
        <v>562</v>
      </c>
      <c r="D6110" s="105">
        <v>4684</v>
      </c>
      <c r="E6110" s="106">
        <f t="shared" si="665"/>
        <v>8.3345195729537362</v>
      </c>
      <c r="F6110" s="107">
        <f t="shared" si="666"/>
        <v>84</v>
      </c>
      <c r="G6110" s="107">
        <f>COUNTIF(Data_Eksportir!$H$2:$H$3401,A6110)</f>
        <v>0</v>
      </c>
      <c r="H6110" s="104" t="str">
        <f t="shared" si="667"/>
        <v>5 – 20</v>
      </c>
      <c r="I6110" s="104" t="str">
        <f t="shared" si="668"/>
        <v>Di bawah ambang nilai</v>
      </c>
      <c r="J6110" s="106">
        <f t="shared" si="669"/>
        <v>4684.0061100000003</v>
      </c>
      <c r="K6110" s="105">
        <f t="shared" si="670"/>
        <v>0</v>
      </c>
      <c r="L6110" s="106">
        <f t="shared" si="671"/>
        <v>0</v>
      </c>
    </row>
    <row r="6111" spans="1:12" x14ac:dyDescent="0.3">
      <c r="A6111" s="104" t="s">
        <v>12586</v>
      </c>
      <c r="B6111" s="104" t="s">
        <v>12587</v>
      </c>
      <c r="C6111" s="105">
        <v>221</v>
      </c>
      <c r="D6111" s="105">
        <v>5500</v>
      </c>
      <c r="E6111" s="106">
        <f t="shared" si="665"/>
        <v>24.886877828054299</v>
      </c>
      <c r="F6111" s="107">
        <f t="shared" si="666"/>
        <v>84</v>
      </c>
      <c r="G6111" s="107">
        <f>COUNTIF(Data_Eksportir!$H$2:$H$3401,A6111)</f>
        <v>0</v>
      </c>
      <c r="H6111" s="104" t="str">
        <f t="shared" si="667"/>
        <v>20 – 100</v>
      </c>
      <c r="I6111" s="104" t="str">
        <f t="shared" si="668"/>
        <v>Di bawah ambang nilai</v>
      </c>
      <c r="J6111" s="106">
        <f t="shared" si="669"/>
        <v>5500.0061109999997</v>
      </c>
      <c r="K6111" s="105">
        <f t="shared" si="670"/>
        <v>0</v>
      </c>
      <c r="L6111" s="106">
        <f t="shared" si="671"/>
        <v>0</v>
      </c>
    </row>
    <row r="6112" spans="1:12" x14ac:dyDescent="0.3">
      <c r="A6112" s="104" t="s">
        <v>12588</v>
      </c>
      <c r="B6112" s="104" t="s">
        <v>12589</v>
      </c>
      <c r="C6112" s="105">
        <v>1330</v>
      </c>
      <c r="D6112" s="105">
        <v>12438</v>
      </c>
      <c r="E6112" s="106">
        <f t="shared" si="665"/>
        <v>9.351879699248121</v>
      </c>
      <c r="F6112" s="107">
        <f t="shared" si="666"/>
        <v>84</v>
      </c>
      <c r="G6112" s="107">
        <f>COUNTIF(Data_Eksportir!$H$2:$H$3401,A6112)</f>
        <v>0</v>
      </c>
      <c r="H6112" s="104" t="str">
        <f t="shared" si="667"/>
        <v>5 – 20</v>
      </c>
      <c r="I6112" s="104" t="str">
        <f t="shared" si="668"/>
        <v>Di bawah ambang nilai</v>
      </c>
      <c r="J6112" s="106">
        <f t="shared" si="669"/>
        <v>12438.006111999999</v>
      </c>
      <c r="K6112" s="105">
        <f t="shared" si="670"/>
        <v>0</v>
      </c>
      <c r="L6112" s="106">
        <f t="shared" si="671"/>
        <v>0</v>
      </c>
    </row>
    <row r="6113" spans="1:12" x14ac:dyDescent="0.3">
      <c r="A6113" s="104" t="s">
        <v>12590</v>
      </c>
      <c r="B6113" s="104" t="s">
        <v>12591</v>
      </c>
      <c r="C6113" s="105">
        <v>3652</v>
      </c>
      <c r="D6113" s="105">
        <v>18164</v>
      </c>
      <c r="E6113" s="106">
        <f t="shared" si="665"/>
        <v>4.9737130339539979</v>
      </c>
      <c r="F6113" s="107">
        <f t="shared" si="666"/>
        <v>84</v>
      </c>
      <c r="G6113" s="107">
        <f>COUNTIF(Data_Eksportir!$H$2:$H$3401,A6113)</f>
        <v>0</v>
      </c>
      <c r="H6113" s="104" t="str">
        <f t="shared" si="667"/>
        <v>1 – 5</v>
      </c>
      <c r="I6113" s="104" t="str">
        <f t="shared" si="668"/>
        <v>Di bawah ambang nilai</v>
      </c>
      <c r="J6113" s="106">
        <f t="shared" si="669"/>
        <v>18164.006112999999</v>
      </c>
      <c r="K6113" s="105">
        <f t="shared" si="670"/>
        <v>0</v>
      </c>
      <c r="L6113" s="106">
        <f t="shared" si="671"/>
        <v>0</v>
      </c>
    </row>
    <row r="6114" spans="1:12" x14ac:dyDescent="0.3">
      <c r="A6114" s="104" t="s">
        <v>12592</v>
      </c>
      <c r="B6114" s="104" t="s">
        <v>12593</v>
      </c>
      <c r="C6114" s="105">
        <v>38226</v>
      </c>
      <c r="D6114" s="105">
        <v>2354616</v>
      </c>
      <c r="E6114" s="106">
        <f t="shared" si="665"/>
        <v>61.59723748234186</v>
      </c>
      <c r="F6114" s="107">
        <f t="shared" si="666"/>
        <v>84</v>
      </c>
      <c r="G6114" s="107">
        <f>COUNTIF(Data_Eksportir!$H$2:$H$3401,A6114)</f>
        <v>0</v>
      </c>
      <c r="H6114" s="104" t="str">
        <f t="shared" si="667"/>
        <v>20 – 100</v>
      </c>
      <c r="I6114" s="104" t="str">
        <f t="shared" si="668"/>
        <v>Di bawah ambang nilai</v>
      </c>
      <c r="J6114" s="106">
        <f t="shared" si="669"/>
        <v>2354616.006114</v>
      </c>
      <c r="K6114" s="105">
        <f t="shared" si="670"/>
        <v>0</v>
      </c>
      <c r="L6114" s="106">
        <f t="shared" si="671"/>
        <v>0</v>
      </c>
    </row>
    <row r="6115" spans="1:12" x14ac:dyDescent="0.3">
      <c r="A6115" s="104" t="s">
        <v>12594</v>
      </c>
      <c r="B6115" s="104" t="s">
        <v>12595</v>
      </c>
      <c r="C6115" s="105">
        <v>36</v>
      </c>
      <c r="D6115" s="105">
        <v>2065</v>
      </c>
      <c r="E6115" s="106">
        <f t="shared" si="665"/>
        <v>57.361111111111114</v>
      </c>
      <c r="F6115" s="107">
        <f t="shared" si="666"/>
        <v>84</v>
      </c>
      <c r="G6115" s="107">
        <f>COUNTIF(Data_Eksportir!$H$2:$H$3401,A6115)</f>
        <v>0</v>
      </c>
      <c r="H6115" s="104" t="str">
        <f t="shared" si="667"/>
        <v>20 – 100</v>
      </c>
      <c r="I6115" s="104" t="str">
        <f t="shared" si="668"/>
        <v>Di bawah ambang nilai</v>
      </c>
      <c r="J6115" s="106">
        <f t="shared" si="669"/>
        <v>2065.0061150000001</v>
      </c>
      <c r="K6115" s="105">
        <f t="shared" si="670"/>
        <v>0</v>
      </c>
      <c r="L6115" s="106">
        <f t="shared" si="671"/>
        <v>0</v>
      </c>
    </row>
    <row r="6116" spans="1:12" x14ac:dyDescent="0.3">
      <c r="A6116" s="104" t="s">
        <v>12596</v>
      </c>
      <c r="B6116" s="104" t="s">
        <v>12597</v>
      </c>
      <c r="C6116" s="105">
        <v>3628</v>
      </c>
      <c r="D6116" s="105">
        <v>280458</v>
      </c>
      <c r="E6116" s="106">
        <f t="shared" si="665"/>
        <v>77.303748621830209</v>
      </c>
      <c r="F6116" s="107">
        <f t="shared" si="666"/>
        <v>84</v>
      </c>
      <c r="G6116" s="107">
        <f>COUNTIF(Data_Eksportir!$H$2:$H$3401,A6116)</f>
        <v>0</v>
      </c>
      <c r="H6116" s="104" t="str">
        <f t="shared" si="667"/>
        <v>20 – 100</v>
      </c>
      <c r="I6116" s="104" t="str">
        <f t="shared" si="668"/>
        <v>Di bawah ambang nilai</v>
      </c>
      <c r="J6116" s="106">
        <f t="shared" si="669"/>
        <v>280458.006116</v>
      </c>
      <c r="K6116" s="105">
        <f t="shared" si="670"/>
        <v>0</v>
      </c>
      <c r="L6116" s="106">
        <f t="shared" si="671"/>
        <v>0</v>
      </c>
    </row>
    <row r="6117" spans="1:12" x14ac:dyDescent="0.3">
      <c r="A6117" s="104" t="s">
        <v>12598</v>
      </c>
      <c r="B6117" s="104" t="s">
        <v>12599</v>
      </c>
      <c r="C6117" s="105">
        <v>8820</v>
      </c>
      <c r="D6117" s="105">
        <v>80760</v>
      </c>
      <c r="E6117" s="106">
        <f t="shared" si="665"/>
        <v>9.1564625850340136</v>
      </c>
      <c r="F6117" s="107">
        <f t="shared" si="666"/>
        <v>84</v>
      </c>
      <c r="G6117" s="107">
        <f>COUNTIF(Data_Eksportir!$H$2:$H$3401,A6117)</f>
        <v>0</v>
      </c>
      <c r="H6117" s="104" t="str">
        <f t="shared" si="667"/>
        <v>5 – 20</v>
      </c>
      <c r="I6117" s="104" t="str">
        <f t="shared" si="668"/>
        <v>Di bawah ambang nilai</v>
      </c>
      <c r="J6117" s="106">
        <f t="shared" si="669"/>
        <v>80760.006116999997</v>
      </c>
      <c r="K6117" s="105">
        <f t="shared" si="670"/>
        <v>0</v>
      </c>
      <c r="L6117" s="106">
        <f t="shared" si="671"/>
        <v>0</v>
      </c>
    </row>
    <row r="6118" spans="1:12" x14ac:dyDescent="0.3">
      <c r="A6118" s="104" t="s">
        <v>12600</v>
      </c>
      <c r="B6118" s="104" t="s">
        <v>12601</v>
      </c>
      <c r="C6118" s="105">
        <v>65514</v>
      </c>
      <c r="D6118" s="105">
        <v>295795</v>
      </c>
      <c r="E6118" s="106">
        <f t="shared" si="665"/>
        <v>4.5149891626217293</v>
      </c>
      <c r="F6118" s="107">
        <f t="shared" si="666"/>
        <v>84</v>
      </c>
      <c r="G6118" s="107">
        <f>COUNTIF(Data_Eksportir!$H$2:$H$3401,A6118)</f>
        <v>0</v>
      </c>
      <c r="H6118" s="104" t="str">
        <f t="shared" si="667"/>
        <v>1 – 5</v>
      </c>
      <c r="I6118" s="104" t="str">
        <f t="shared" si="668"/>
        <v>Di bawah ambang nilai</v>
      </c>
      <c r="J6118" s="106">
        <f t="shared" si="669"/>
        <v>295795.00611800002</v>
      </c>
      <c r="K6118" s="105">
        <f t="shared" si="670"/>
        <v>0</v>
      </c>
      <c r="L6118" s="106">
        <f t="shared" si="671"/>
        <v>0</v>
      </c>
    </row>
    <row r="6119" spans="1:12" x14ac:dyDescent="0.3">
      <c r="A6119" s="104" t="s">
        <v>12602</v>
      </c>
      <c r="B6119" s="104" t="s">
        <v>12603</v>
      </c>
      <c r="C6119" s="105">
        <v>33534</v>
      </c>
      <c r="D6119" s="105">
        <v>324385</v>
      </c>
      <c r="E6119" s="106">
        <f t="shared" si="665"/>
        <v>9.6733166338641379</v>
      </c>
      <c r="F6119" s="107">
        <f t="shared" si="666"/>
        <v>84</v>
      </c>
      <c r="G6119" s="107">
        <f>COUNTIF(Data_Eksportir!$H$2:$H$3401,A6119)</f>
        <v>0</v>
      </c>
      <c r="H6119" s="104" t="str">
        <f t="shared" si="667"/>
        <v>5 – 20</v>
      </c>
      <c r="I6119" s="104" t="str">
        <f t="shared" si="668"/>
        <v>Di bawah ambang nilai</v>
      </c>
      <c r="J6119" s="106">
        <f t="shared" si="669"/>
        <v>324385.00611900003</v>
      </c>
      <c r="K6119" s="105">
        <f t="shared" si="670"/>
        <v>0</v>
      </c>
      <c r="L6119" s="106">
        <f t="shared" si="671"/>
        <v>0</v>
      </c>
    </row>
    <row r="6120" spans="1:12" x14ac:dyDescent="0.3">
      <c r="A6120" s="104" t="s">
        <v>12604</v>
      </c>
      <c r="B6120" s="104" t="s">
        <v>12605</v>
      </c>
      <c r="C6120" s="105">
        <v>117791</v>
      </c>
      <c r="D6120" s="105">
        <v>651275</v>
      </c>
      <c r="E6120" s="106">
        <f t="shared" si="665"/>
        <v>5.5290726795765384</v>
      </c>
      <c r="F6120" s="107">
        <f t="shared" si="666"/>
        <v>84</v>
      </c>
      <c r="G6120" s="107">
        <f>COUNTIF(Data_Eksportir!$H$2:$H$3401,A6120)</f>
        <v>0</v>
      </c>
      <c r="H6120" s="104" t="str">
        <f t="shared" si="667"/>
        <v>5 – 20</v>
      </c>
      <c r="I6120" s="104" t="str">
        <f t="shared" si="668"/>
        <v>Di bawah ambang nilai</v>
      </c>
      <c r="J6120" s="106">
        <f t="shared" si="669"/>
        <v>651275.00612000003</v>
      </c>
      <c r="K6120" s="105">
        <f t="shared" si="670"/>
        <v>0</v>
      </c>
      <c r="L6120" s="106">
        <f t="shared" si="671"/>
        <v>0</v>
      </c>
    </row>
    <row r="6121" spans="1:12" x14ac:dyDescent="0.3">
      <c r="A6121" s="104" t="s">
        <v>12606</v>
      </c>
      <c r="B6121" s="104" t="s">
        <v>12607</v>
      </c>
      <c r="C6121" s="105">
        <v>22350</v>
      </c>
      <c r="D6121" s="105">
        <v>194431</v>
      </c>
      <c r="E6121" s="106">
        <f t="shared" si="665"/>
        <v>8.6993736017897092</v>
      </c>
      <c r="F6121" s="107">
        <f t="shared" si="666"/>
        <v>84</v>
      </c>
      <c r="G6121" s="107">
        <f>COUNTIF(Data_Eksportir!$H$2:$H$3401,A6121)</f>
        <v>0</v>
      </c>
      <c r="H6121" s="104" t="str">
        <f t="shared" si="667"/>
        <v>5 – 20</v>
      </c>
      <c r="I6121" s="104" t="str">
        <f t="shared" si="668"/>
        <v>Di bawah ambang nilai</v>
      </c>
      <c r="J6121" s="106">
        <f t="shared" si="669"/>
        <v>194431.00612100001</v>
      </c>
      <c r="K6121" s="105">
        <f t="shared" si="670"/>
        <v>0</v>
      </c>
      <c r="L6121" s="106">
        <f t="shared" si="671"/>
        <v>0</v>
      </c>
    </row>
    <row r="6122" spans="1:12" x14ac:dyDescent="0.3">
      <c r="A6122" s="104" t="s">
        <v>12608</v>
      </c>
      <c r="B6122" s="104" t="s">
        <v>12609</v>
      </c>
      <c r="C6122" s="105">
        <v>2705</v>
      </c>
      <c r="D6122" s="105">
        <v>14302</v>
      </c>
      <c r="E6122" s="106">
        <f t="shared" si="665"/>
        <v>5.2872458410351202</v>
      </c>
      <c r="F6122" s="107">
        <f t="shared" si="666"/>
        <v>84</v>
      </c>
      <c r="G6122" s="107">
        <f>COUNTIF(Data_Eksportir!$H$2:$H$3401,A6122)</f>
        <v>0</v>
      </c>
      <c r="H6122" s="104" t="str">
        <f t="shared" si="667"/>
        <v>5 – 20</v>
      </c>
      <c r="I6122" s="104" t="str">
        <f t="shared" si="668"/>
        <v>Di bawah ambang nilai</v>
      </c>
      <c r="J6122" s="106">
        <f t="shared" si="669"/>
        <v>14302.006122000001</v>
      </c>
      <c r="K6122" s="105">
        <f t="shared" si="670"/>
        <v>0</v>
      </c>
      <c r="L6122" s="106">
        <f t="shared" si="671"/>
        <v>0</v>
      </c>
    </row>
    <row r="6123" spans="1:12" x14ac:dyDescent="0.3">
      <c r="A6123" s="104" t="s">
        <v>12610</v>
      </c>
      <c r="B6123" s="104" t="s">
        <v>12611</v>
      </c>
      <c r="C6123" s="105">
        <v>6222</v>
      </c>
      <c r="D6123" s="105">
        <v>2251</v>
      </c>
      <c r="E6123" s="106">
        <f t="shared" si="665"/>
        <v>0.36178077788492446</v>
      </c>
      <c r="F6123" s="107">
        <f t="shared" si="666"/>
        <v>84</v>
      </c>
      <c r="G6123" s="107">
        <f>COUNTIF(Data_Eksportir!$H$2:$H$3401,A6123)</f>
        <v>0</v>
      </c>
      <c r="H6123" s="104" t="str">
        <f t="shared" si="667"/>
        <v>Di bawah 1</v>
      </c>
      <c r="I6123" s="104" t="str">
        <f t="shared" si="668"/>
        <v>Di bawah ambang nilai</v>
      </c>
      <c r="J6123" s="106">
        <f t="shared" si="669"/>
        <v>2251.0061230000001</v>
      </c>
      <c r="K6123" s="105">
        <f t="shared" si="670"/>
        <v>0</v>
      </c>
      <c r="L6123" s="106">
        <f t="shared" si="671"/>
        <v>0</v>
      </c>
    </row>
    <row r="6124" spans="1:12" x14ac:dyDescent="0.3">
      <c r="A6124" s="104" t="s">
        <v>12612</v>
      </c>
      <c r="B6124" s="104" t="s">
        <v>12613</v>
      </c>
      <c r="C6124" s="105">
        <v>43830</v>
      </c>
      <c r="D6124" s="105">
        <v>136800</v>
      </c>
      <c r="E6124" s="106">
        <f t="shared" si="665"/>
        <v>3.1211498973305956</v>
      </c>
      <c r="F6124" s="107">
        <f t="shared" si="666"/>
        <v>84</v>
      </c>
      <c r="G6124" s="107">
        <f>COUNTIF(Data_Eksportir!$H$2:$H$3401,A6124)</f>
        <v>0</v>
      </c>
      <c r="H6124" s="104" t="str">
        <f t="shared" si="667"/>
        <v>1 – 5</v>
      </c>
      <c r="I6124" s="104" t="str">
        <f t="shared" si="668"/>
        <v>Di bawah ambang nilai</v>
      </c>
      <c r="J6124" s="106">
        <f t="shared" si="669"/>
        <v>136800.00612400001</v>
      </c>
      <c r="K6124" s="105">
        <f t="shared" si="670"/>
        <v>0</v>
      </c>
      <c r="L6124" s="106">
        <f t="shared" si="671"/>
        <v>0</v>
      </c>
    </row>
    <row r="6125" spans="1:12" x14ac:dyDescent="0.3">
      <c r="A6125" s="104" t="s">
        <v>12614</v>
      </c>
      <c r="B6125" s="104" t="s">
        <v>12615</v>
      </c>
      <c r="C6125" s="105">
        <v>60000</v>
      </c>
      <c r="D6125" s="105">
        <v>485129</v>
      </c>
      <c r="E6125" s="106">
        <f t="shared" si="665"/>
        <v>8.0854833333333325</v>
      </c>
      <c r="F6125" s="107">
        <f t="shared" si="666"/>
        <v>84</v>
      </c>
      <c r="G6125" s="107">
        <f>COUNTIF(Data_Eksportir!$H$2:$H$3401,A6125)</f>
        <v>0</v>
      </c>
      <c r="H6125" s="104" t="str">
        <f t="shared" si="667"/>
        <v>5 – 20</v>
      </c>
      <c r="I6125" s="104" t="str">
        <f t="shared" si="668"/>
        <v>Di bawah ambang nilai</v>
      </c>
      <c r="J6125" s="106">
        <f t="shared" si="669"/>
        <v>485129.00612500001</v>
      </c>
      <c r="K6125" s="105">
        <f t="shared" si="670"/>
        <v>0</v>
      </c>
      <c r="L6125" s="106">
        <f t="shared" si="671"/>
        <v>0</v>
      </c>
    </row>
    <row r="6126" spans="1:12" x14ac:dyDescent="0.3">
      <c r="A6126" s="104" t="s">
        <v>12616</v>
      </c>
      <c r="B6126" s="104" t="s">
        <v>12617</v>
      </c>
      <c r="C6126" s="105">
        <v>210649</v>
      </c>
      <c r="D6126" s="105">
        <v>1365084</v>
      </c>
      <c r="E6126" s="106">
        <f t="shared" si="665"/>
        <v>6.4803725628889763</v>
      </c>
      <c r="F6126" s="107">
        <f t="shared" si="666"/>
        <v>84</v>
      </c>
      <c r="G6126" s="107">
        <f>COUNTIF(Data_Eksportir!$H$2:$H$3401,A6126)</f>
        <v>0</v>
      </c>
      <c r="H6126" s="104" t="str">
        <f t="shared" si="667"/>
        <v>5 – 20</v>
      </c>
      <c r="I6126" s="104" t="str">
        <f t="shared" si="668"/>
        <v>Di bawah ambang nilai</v>
      </c>
      <c r="J6126" s="106">
        <f t="shared" si="669"/>
        <v>1365084.0061260001</v>
      </c>
      <c r="K6126" s="105">
        <f t="shared" si="670"/>
        <v>0</v>
      </c>
      <c r="L6126" s="106">
        <f t="shared" si="671"/>
        <v>0</v>
      </c>
    </row>
    <row r="6127" spans="1:12" x14ac:dyDescent="0.3">
      <c r="A6127" s="104" t="s">
        <v>12618</v>
      </c>
      <c r="B6127" s="104" t="s">
        <v>12619</v>
      </c>
      <c r="C6127" s="105">
        <v>77178</v>
      </c>
      <c r="D6127" s="105">
        <v>2191728</v>
      </c>
      <c r="E6127" s="106">
        <f t="shared" si="665"/>
        <v>28.398351861929566</v>
      </c>
      <c r="F6127" s="107">
        <f t="shared" si="666"/>
        <v>84</v>
      </c>
      <c r="G6127" s="107">
        <f>COUNTIF(Data_Eksportir!$H$2:$H$3401,A6127)</f>
        <v>0</v>
      </c>
      <c r="H6127" s="104" t="str">
        <f t="shared" si="667"/>
        <v>20 – 100</v>
      </c>
      <c r="I6127" s="104" t="str">
        <f t="shared" si="668"/>
        <v>Di bawah ambang nilai</v>
      </c>
      <c r="J6127" s="106">
        <f t="shared" si="669"/>
        <v>2191728.0061269999</v>
      </c>
      <c r="K6127" s="105">
        <f t="shared" si="670"/>
        <v>0</v>
      </c>
      <c r="L6127" s="106">
        <f t="shared" si="671"/>
        <v>0</v>
      </c>
    </row>
    <row r="6128" spans="1:12" x14ac:dyDescent="0.3">
      <c r="A6128" s="104" t="s">
        <v>12620</v>
      </c>
      <c r="B6128" s="104" t="s">
        <v>12621</v>
      </c>
      <c r="C6128" s="105">
        <v>4707</v>
      </c>
      <c r="D6128" s="105">
        <v>59838</v>
      </c>
      <c r="E6128" s="106">
        <f t="shared" si="665"/>
        <v>12.7125557680051</v>
      </c>
      <c r="F6128" s="107">
        <f t="shared" si="666"/>
        <v>84</v>
      </c>
      <c r="G6128" s="107">
        <f>COUNTIF(Data_Eksportir!$H$2:$H$3401,A6128)</f>
        <v>0</v>
      </c>
      <c r="H6128" s="104" t="str">
        <f t="shared" si="667"/>
        <v>5 – 20</v>
      </c>
      <c r="I6128" s="104" t="str">
        <f t="shared" si="668"/>
        <v>Di bawah ambang nilai</v>
      </c>
      <c r="J6128" s="106">
        <f t="shared" si="669"/>
        <v>59838.006128000001</v>
      </c>
      <c r="K6128" s="105">
        <f t="shared" si="670"/>
        <v>0</v>
      </c>
      <c r="L6128" s="106">
        <f t="shared" si="671"/>
        <v>0</v>
      </c>
    </row>
    <row r="6129" spans="1:12" x14ac:dyDescent="0.3">
      <c r="A6129" s="104" t="s">
        <v>12622</v>
      </c>
      <c r="B6129" s="104" t="s">
        <v>12623</v>
      </c>
      <c r="C6129" s="105"/>
      <c r="D6129" s="105">
        <v>372</v>
      </c>
      <c r="E6129" s="106" t="str">
        <f t="shared" si="665"/>
        <v/>
      </c>
      <c r="F6129" s="107">
        <f t="shared" si="666"/>
        <v>84</v>
      </c>
      <c r="G6129" s="107">
        <f>COUNTIF(Data_Eksportir!$H$2:$H$3401,A6129)</f>
        <v>0</v>
      </c>
      <c r="H6129" s="104" t="str">
        <f t="shared" si="667"/>
        <v>Tanpa data berat</v>
      </c>
      <c r="I6129" s="104" t="str">
        <f t="shared" si="668"/>
        <v>Di bawah ambang nilai</v>
      </c>
      <c r="J6129" s="106">
        <f t="shared" si="669"/>
        <v>372.00612899999999</v>
      </c>
      <c r="K6129" s="105">
        <f t="shared" si="670"/>
        <v>0</v>
      </c>
      <c r="L6129" s="106">
        <f t="shared" si="671"/>
        <v>0</v>
      </c>
    </row>
    <row r="6130" spans="1:12" x14ac:dyDescent="0.3">
      <c r="A6130" s="104" t="s">
        <v>12624</v>
      </c>
      <c r="B6130" s="104" t="s">
        <v>12625</v>
      </c>
      <c r="C6130" s="105">
        <v>4484</v>
      </c>
      <c r="D6130" s="105">
        <v>11524</v>
      </c>
      <c r="E6130" s="106">
        <f t="shared" si="665"/>
        <v>2.5700267618198036</v>
      </c>
      <c r="F6130" s="107">
        <f t="shared" si="666"/>
        <v>84</v>
      </c>
      <c r="G6130" s="107">
        <f>COUNTIF(Data_Eksportir!$H$2:$H$3401,A6130)</f>
        <v>0</v>
      </c>
      <c r="H6130" s="104" t="str">
        <f t="shared" si="667"/>
        <v>1 – 5</v>
      </c>
      <c r="I6130" s="104" t="str">
        <f t="shared" si="668"/>
        <v>Di bawah ambang nilai</v>
      </c>
      <c r="J6130" s="106">
        <f t="shared" si="669"/>
        <v>11524.00613</v>
      </c>
      <c r="K6130" s="105">
        <f t="shared" si="670"/>
        <v>0</v>
      </c>
      <c r="L6130" s="106">
        <f t="shared" si="671"/>
        <v>0</v>
      </c>
    </row>
    <row r="6131" spans="1:12" x14ac:dyDescent="0.3">
      <c r="A6131" s="104" t="s">
        <v>12626</v>
      </c>
      <c r="B6131" s="104" t="s">
        <v>12627</v>
      </c>
      <c r="C6131" s="105">
        <v>119</v>
      </c>
      <c r="D6131" s="105">
        <v>3938</v>
      </c>
      <c r="E6131" s="106">
        <f t="shared" si="665"/>
        <v>33.092436974789919</v>
      </c>
      <c r="F6131" s="107">
        <f t="shared" si="666"/>
        <v>84</v>
      </c>
      <c r="G6131" s="107">
        <f>COUNTIF(Data_Eksportir!$H$2:$H$3401,A6131)</f>
        <v>0</v>
      </c>
      <c r="H6131" s="104" t="str">
        <f t="shared" si="667"/>
        <v>20 – 100</v>
      </c>
      <c r="I6131" s="104" t="str">
        <f t="shared" si="668"/>
        <v>Di bawah ambang nilai</v>
      </c>
      <c r="J6131" s="106">
        <f t="shared" si="669"/>
        <v>3938.0061310000001</v>
      </c>
      <c r="K6131" s="105">
        <f t="shared" si="670"/>
        <v>0</v>
      </c>
      <c r="L6131" s="106">
        <f t="shared" si="671"/>
        <v>0</v>
      </c>
    </row>
    <row r="6132" spans="1:12" x14ac:dyDescent="0.3">
      <c r="A6132" s="104" t="s">
        <v>12628</v>
      </c>
      <c r="B6132" s="104" t="s">
        <v>12629</v>
      </c>
      <c r="C6132" s="105">
        <v>45000</v>
      </c>
      <c r="D6132" s="105">
        <v>47733</v>
      </c>
      <c r="E6132" s="106">
        <f t="shared" si="665"/>
        <v>1.0607333333333333</v>
      </c>
      <c r="F6132" s="107">
        <f t="shared" si="666"/>
        <v>84</v>
      </c>
      <c r="G6132" s="107">
        <f>COUNTIF(Data_Eksportir!$H$2:$H$3401,A6132)</f>
        <v>0</v>
      </c>
      <c r="H6132" s="104" t="str">
        <f t="shared" si="667"/>
        <v>1 – 5</v>
      </c>
      <c r="I6132" s="104" t="str">
        <f t="shared" si="668"/>
        <v>Di bawah ambang nilai</v>
      </c>
      <c r="J6132" s="106">
        <f t="shared" si="669"/>
        <v>47733.006132000002</v>
      </c>
      <c r="K6132" s="105">
        <f t="shared" si="670"/>
        <v>0</v>
      </c>
      <c r="L6132" s="106">
        <f t="shared" si="671"/>
        <v>0</v>
      </c>
    </row>
    <row r="6133" spans="1:12" x14ac:dyDescent="0.3">
      <c r="A6133" s="104" t="s">
        <v>12630</v>
      </c>
      <c r="B6133" s="104" t="s">
        <v>12631</v>
      </c>
      <c r="C6133" s="105">
        <v>7446</v>
      </c>
      <c r="D6133" s="105">
        <v>6169</v>
      </c>
      <c r="E6133" s="106">
        <f t="shared" si="665"/>
        <v>0.82849852269674995</v>
      </c>
      <c r="F6133" s="107">
        <f t="shared" si="666"/>
        <v>84</v>
      </c>
      <c r="G6133" s="107">
        <f>COUNTIF(Data_Eksportir!$H$2:$H$3401,A6133)</f>
        <v>0</v>
      </c>
      <c r="H6133" s="104" t="str">
        <f t="shared" si="667"/>
        <v>Di bawah 1</v>
      </c>
      <c r="I6133" s="104" t="str">
        <f t="shared" si="668"/>
        <v>Di bawah ambang nilai</v>
      </c>
      <c r="J6133" s="106">
        <f t="shared" si="669"/>
        <v>6169.0061329999999</v>
      </c>
      <c r="K6133" s="105">
        <f t="shared" si="670"/>
        <v>0</v>
      </c>
      <c r="L6133" s="106">
        <f t="shared" si="671"/>
        <v>0</v>
      </c>
    </row>
    <row r="6134" spans="1:12" x14ac:dyDescent="0.3">
      <c r="A6134" s="104" t="s">
        <v>12632</v>
      </c>
      <c r="B6134" s="104" t="s">
        <v>12633</v>
      </c>
      <c r="C6134" s="105">
        <v>6503</v>
      </c>
      <c r="D6134" s="105">
        <v>308655</v>
      </c>
      <c r="E6134" s="106">
        <f t="shared" si="665"/>
        <v>47.463478394587113</v>
      </c>
      <c r="F6134" s="107">
        <f t="shared" si="666"/>
        <v>84</v>
      </c>
      <c r="G6134" s="107">
        <f>COUNTIF(Data_Eksportir!$H$2:$H$3401,A6134)</f>
        <v>0</v>
      </c>
      <c r="H6134" s="104" t="str">
        <f t="shared" si="667"/>
        <v>20 – 100</v>
      </c>
      <c r="I6134" s="104" t="str">
        <f t="shared" si="668"/>
        <v>Di bawah ambang nilai</v>
      </c>
      <c r="J6134" s="106">
        <f t="shared" si="669"/>
        <v>308655.00613400002</v>
      </c>
      <c r="K6134" s="105">
        <f t="shared" si="670"/>
        <v>0</v>
      </c>
      <c r="L6134" s="106">
        <f t="shared" si="671"/>
        <v>0</v>
      </c>
    </row>
    <row r="6135" spans="1:12" x14ac:dyDescent="0.3">
      <c r="A6135" s="104" t="s">
        <v>12634</v>
      </c>
      <c r="B6135" s="104" t="s">
        <v>12635</v>
      </c>
      <c r="C6135" s="105">
        <v>102</v>
      </c>
      <c r="D6135" s="105">
        <v>4339</v>
      </c>
      <c r="E6135" s="106">
        <f t="shared" si="665"/>
        <v>42.53921568627451</v>
      </c>
      <c r="F6135" s="107">
        <f t="shared" si="666"/>
        <v>84</v>
      </c>
      <c r="G6135" s="107">
        <f>COUNTIF(Data_Eksportir!$H$2:$H$3401,A6135)</f>
        <v>0</v>
      </c>
      <c r="H6135" s="104" t="str">
        <f t="shared" si="667"/>
        <v>20 – 100</v>
      </c>
      <c r="I6135" s="104" t="str">
        <f t="shared" si="668"/>
        <v>Di bawah ambang nilai</v>
      </c>
      <c r="J6135" s="106">
        <f t="shared" si="669"/>
        <v>4339.0061349999996</v>
      </c>
      <c r="K6135" s="105">
        <f t="shared" si="670"/>
        <v>0</v>
      </c>
      <c r="L6135" s="106">
        <f t="shared" si="671"/>
        <v>0</v>
      </c>
    </row>
    <row r="6136" spans="1:12" x14ac:dyDescent="0.3">
      <c r="A6136" s="104" t="s">
        <v>12636</v>
      </c>
      <c r="B6136" s="104" t="s">
        <v>12637</v>
      </c>
      <c r="C6136" s="105">
        <v>3650</v>
      </c>
      <c r="D6136" s="105">
        <v>35198</v>
      </c>
      <c r="E6136" s="106">
        <f t="shared" si="665"/>
        <v>9.6432876712328763</v>
      </c>
      <c r="F6136" s="107">
        <f t="shared" si="666"/>
        <v>84</v>
      </c>
      <c r="G6136" s="107">
        <f>COUNTIF(Data_Eksportir!$H$2:$H$3401,A6136)</f>
        <v>0</v>
      </c>
      <c r="H6136" s="104" t="str">
        <f t="shared" si="667"/>
        <v>5 – 20</v>
      </c>
      <c r="I6136" s="104" t="str">
        <f t="shared" si="668"/>
        <v>Di bawah ambang nilai</v>
      </c>
      <c r="J6136" s="106">
        <f t="shared" si="669"/>
        <v>35198.006136000004</v>
      </c>
      <c r="K6136" s="105">
        <f t="shared" si="670"/>
        <v>0</v>
      </c>
      <c r="L6136" s="106">
        <f t="shared" si="671"/>
        <v>0</v>
      </c>
    </row>
    <row r="6137" spans="1:12" x14ac:dyDescent="0.3">
      <c r="A6137" s="104" t="s">
        <v>12638</v>
      </c>
      <c r="B6137" s="104" t="s">
        <v>12639</v>
      </c>
      <c r="C6137" s="105">
        <v>43020</v>
      </c>
      <c r="D6137" s="105">
        <v>36095</v>
      </c>
      <c r="E6137" s="106">
        <f t="shared" si="665"/>
        <v>0.83902835890283589</v>
      </c>
      <c r="F6137" s="107">
        <f t="shared" si="666"/>
        <v>84</v>
      </c>
      <c r="G6137" s="107">
        <f>COUNTIF(Data_Eksportir!$H$2:$H$3401,A6137)</f>
        <v>0</v>
      </c>
      <c r="H6137" s="104" t="str">
        <f t="shared" si="667"/>
        <v>Di bawah 1</v>
      </c>
      <c r="I6137" s="104" t="str">
        <f t="shared" si="668"/>
        <v>Di bawah ambang nilai</v>
      </c>
      <c r="J6137" s="106">
        <f t="shared" si="669"/>
        <v>36095.006136999997</v>
      </c>
      <c r="K6137" s="105">
        <f t="shared" si="670"/>
        <v>0</v>
      </c>
      <c r="L6137" s="106">
        <f t="shared" si="671"/>
        <v>0</v>
      </c>
    </row>
    <row r="6138" spans="1:12" x14ac:dyDescent="0.3">
      <c r="A6138" s="104" t="s">
        <v>12640</v>
      </c>
      <c r="B6138" s="104" t="s">
        <v>12641</v>
      </c>
      <c r="C6138" s="105">
        <v>240</v>
      </c>
      <c r="D6138" s="105">
        <v>7261</v>
      </c>
      <c r="E6138" s="106">
        <f t="shared" si="665"/>
        <v>30.254166666666666</v>
      </c>
      <c r="F6138" s="107">
        <f t="shared" si="666"/>
        <v>84</v>
      </c>
      <c r="G6138" s="107">
        <f>COUNTIF(Data_Eksportir!$H$2:$H$3401,A6138)</f>
        <v>0</v>
      </c>
      <c r="H6138" s="104" t="str">
        <f t="shared" si="667"/>
        <v>20 – 100</v>
      </c>
      <c r="I6138" s="104" t="str">
        <f t="shared" si="668"/>
        <v>Di bawah ambang nilai</v>
      </c>
      <c r="J6138" s="106">
        <f t="shared" si="669"/>
        <v>7261.0061379999997</v>
      </c>
      <c r="K6138" s="105">
        <f t="shared" si="670"/>
        <v>0</v>
      </c>
      <c r="L6138" s="106">
        <f t="shared" si="671"/>
        <v>0</v>
      </c>
    </row>
    <row r="6139" spans="1:12" x14ac:dyDescent="0.3">
      <c r="A6139" s="104" t="s">
        <v>12642</v>
      </c>
      <c r="B6139" s="104" t="s">
        <v>12643</v>
      </c>
      <c r="C6139" s="105">
        <v>1000</v>
      </c>
      <c r="D6139" s="105">
        <v>6127</v>
      </c>
      <c r="E6139" s="106">
        <f t="shared" si="665"/>
        <v>6.1269999999999998</v>
      </c>
      <c r="F6139" s="107">
        <f t="shared" si="666"/>
        <v>84</v>
      </c>
      <c r="G6139" s="107">
        <f>COUNTIF(Data_Eksportir!$H$2:$H$3401,A6139)</f>
        <v>0</v>
      </c>
      <c r="H6139" s="104" t="str">
        <f t="shared" si="667"/>
        <v>5 – 20</v>
      </c>
      <c r="I6139" s="104" t="str">
        <f t="shared" si="668"/>
        <v>Di bawah ambang nilai</v>
      </c>
      <c r="J6139" s="106">
        <f t="shared" si="669"/>
        <v>6127.0061390000001</v>
      </c>
      <c r="K6139" s="105">
        <f t="shared" si="670"/>
        <v>0</v>
      </c>
      <c r="L6139" s="106">
        <f t="shared" si="671"/>
        <v>0</v>
      </c>
    </row>
    <row r="6140" spans="1:12" x14ac:dyDescent="0.3">
      <c r="A6140" s="104" t="s">
        <v>12644</v>
      </c>
      <c r="B6140" s="104" t="s">
        <v>12645</v>
      </c>
      <c r="C6140" s="105">
        <v>4185</v>
      </c>
      <c r="D6140" s="105">
        <v>18474</v>
      </c>
      <c r="E6140" s="106">
        <f t="shared" si="665"/>
        <v>4.4143369175627241</v>
      </c>
      <c r="F6140" s="107">
        <f t="shared" si="666"/>
        <v>84</v>
      </c>
      <c r="G6140" s="107">
        <f>COUNTIF(Data_Eksportir!$H$2:$H$3401,A6140)</f>
        <v>0</v>
      </c>
      <c r="H6140" s="104" t="str">
        <f t="shared" si="667"/>
        <v>1 – 5</v>
      </c>
      <c r="I6140" s="104" t="str">
        <f t="shared" si="668"/>
        <v>Di bawah ambang nilai</v>
      </c>
      <c r="J6140" s="106">
        <f t="shared" si="669"/>
        <v>18474.006140000001</v>
      </c>
      <c r="K6140" s="105">
        <f t="shared" si="670"/>
        <v>0</v>
      </c>
      <c r="L6140" s="106">
        <f t="shared" si="671"/>
        <v>0</v>
      </c>
    </row>
    <row r="6141" spans="1:12" x14ac:dyDescent="0.3">
      <c r="A6141" s="104" t="s">
        <v>12646</v>
      </c>
      <c r="B6141" s="104" t="s">
        <v>12647</v>
      </c>
      <c r="C6141" s="105">
        <v>367765</v>
      </c>
      <c r="D6141" s="105">
        <v>494973</v>
      </c>
      <c r="E6141" s="106">
        <f t="shared" si="665"/>
        <v>1.3458947969491386</v>
      </c>
      <c r="F6141" s="107">
        <f t="shared" si="666"/>
        <v>84</v>
      </c>
      <c r="G6141" s="107">
        <f>COUNTIF(Data_Eksportir!$H$2:$H$3401,A6141)</f>
        <v>0</v>
      </c>
      <c r="H6141" s="104" t="str">
        <f t="shared" si="667"/>
        <v>1 – 5</v>
      </c>
      <c r="I6141" s="104" t="str">
        <f t="shared" si="668"/>
        <v>Di bawah ambang nilai</v>
      </c>
      <c r="J6141" s="106">
        <f t="shared" si="669"/>
        <v>494973.00614100002</v>
      </c>
      <c r="K6141" s="105">
        <f t="shared" si="670"/>
        <v>0</v>
      </c>
      <c r="L6141" s="106">
        <f t="shared" si="671"/>
        <v>0</v>
      </c>
    </row>
    <row r="6142" spans="1:12" x14ac:dyDescent="0.3">
      <c r="A6142" s="104" t="s">
        <v>12648</v>
      </c>
      <c r="B6142" s="104" t="s">
        <v>12649</v>
      </c>
      <c r="C6142" s="105">
        <v>42228</v>
      </c>
      <c r="D6142" s="105">
        <v>72030</v>
      </c>
      <c r="E6142" s="106">
        <f t="shared" si="665"/>
        <v>1.7057402671213413</v>
      </c>
      <c r="F6142" s="107">
        <f t="shared" si="666"/>
        <v>84</v>
      </c>
      <c r="G6142" s="107">
        <f>COUNTIF(Data_Eksportir!$H$2:$H$3401,A6142)</f>
        <v>0</v>
      </c>
      <c r="H6142" s="104" t="str">
        <f t="shared" si="667"/>
        <v>1 – 5</v>
      </c>
      <c r="I6142" s="104" t="str">
        <f t="shared" si="668"/>
        <v>Di bawah ambang nilai</v>
      </c>
      <c r="J6142" s="106">
        <f t="shared" si="669"/>
        <v>72030.006141999998</v>
      </c>
      <c r="K6142" s="105">
        <f t="shared" si="670"/>
        <v>0</v>
      </c>
      <c r="L6142" s="106">
        <f t="shared" si="671"/>
        <v>0</v>
      </c>
    </row>
    <row r="6143" spans="1:12" x14ac:dyDescent="0.3">
      <c r="A6143" s="104" t="s">
        <v>12650</v>
      </c>
      <c r="B6143" s="104" t="s">
        <v>12651</v>
      </c>
      <c r="C6143" s="105">
        <v>30201</v>
      </c>
      <c r="D6143" s="105">
        <v>49600</v>
      </c>
      <c r="E6143" s="106">
        <f t="shared" si="665"/>
        <v>1.6423297241813184</v>
      </c>
      <c r="F6143" s="107">
        <f t="shared" si="666"/>
        <v>84</v>
      </c>
      <c r="G6143" s="107">
        <f>COUNTIF(Data_Eksportir!$H$2:$H$3401,A6143)</f>
        <v>0</v>
      </c>
      <c r="H6143" s="104" t="str">
        <f t="shared" si="667"/>
        <v>1 – 5</v>
      </c>
      <c r="I6143" s="104" t="str">
        <f t="shared" si="668"/>
        <v>Di bawah ambang nilai</v>
      </c>
      <c r="J6143" s="106">
        <f t="shared" si="669"/>
        <v>49600.006142999999</v>
      </c>
      <c r="K6143" s="105">
        <f t="shared" si="670"/>
        <v>0</v>
      </c>
      <c r="L6143" s="106">
        <f t="shared" si="671"/>
        <v>0</v>
      </c>
    </row>
    <row r="6144" spans="1:12" x14ac:dyDescent="0.3">
      <c r="A6144" s="104" t="s">
        <v>12652</v>
      </c>
      <c r="B6144" s="104" t="s">
        <v>12653</v>
      </c>
      <c r="C6144" s="105">
        <v>3000</v>
      </c>
      <c r="D6144" s="105">
        <v>12661</v>
      </c>
      <c r="E6144" s="106">
        <f t="shared" si="665"/>
        <v>4.2203333333333335</v>
      </c>
      <c r="F6144" s="107">
        <f t="shared" si="666"/>
        <v>84</v>
      </c>
      <c r="G6144" s="107">
        <f>COUNTIF(Data_Eksportir!$H$2:$H$3401,A6144)</f>
        <v>0</v>
      </c>
      <c r="H6144" s="104" t="str">
        <f t="shared" si="667"/>
        <v>1 – 5</v>
      </c>
      <c r="I6144" s="104" t="str">
        <f t="shared" si="668"/>
        <v>Di bawah ambang nilai</v>
      </c>
      <c r="J6144" s="106">
        <f t="shared" si="669"/>
        <v>12661.006144000001</v>
      </c>
      <c r="K6144" s="105">
        <f t="shared" si="670"/>
        <v>0</v>
      </c>
      <c r="L6144" s="106">
        <f t="shared" si="671"/>
        <v>0</v>
      </c>
    </row>
    <row r="6145" spans="1:12" x14ac:dyDescent="0.3">
      <c r="A6145" s="104" t="s">
        <v>12654</v>
      </c>
      <c r="B6145" s="104" t="s">
        <v>12655</v>
      </c>
      <c r="C6145" s="105">
        <v>529</v>
      </c>
      <c r="D6145" s="105">
        <v>1892</v>
      </c>
      <c r="E6145" s="106">
        <f t="shared" si="665"/>
        <v>3.5765595463137996</v>
      </c>
      <c r="F6145" s="107">
        <f t="shared" si="666"/>
        <v>84</v>
      </c>
      <c r="G6145" s="107">
        <f>COUNTIF(Data_Eksportir!$H$2:$H$3401,A6145)</f>
        <v>0</v>
      </c>
      <c r="H6145" s="104" t="str">
        <f t="shared" si="667"/>
        <v>1 – 5</v>
      </c>
      <c r="I6145" s="104" t="str">
        <f t="shared" si="668"/>
        <v>Di bawah ambang nilai</v>
      </c>
      <c r="J6145" s="106">
        <f t="shared" si="669"/>
        <v>1892.0061450000001</v>
      </c>
      <c r="K6145" s="105">
        <f t="shared" si="670"/>
        <v>0</v>
      </c>
      <c r="L6145" s="106">
        <f t="shared" si="671"/>
        <v>0</v>
      </c>
    </row>
    <row r="6146" spans="1:12" x14ac:dyDescent="0.3">
      <c r="A6146" s="104" t="s">
        <v>12656</v>
      </c>
      <c r="B6146" s="104" t="s">
        <v>12657</v>
      </c>
      <c r="C6146" s="105">
        <v>54057</v>
      </c>
      <c r="D6146" s="105">
        <v>15833</v>
      </c>
      <c r="E6146" s="106">
        <f t="shared" ref="E6146:E6209" si="672">IF(AND(ISNUMBER(C6146),C6146&gt;0),D6146/C6146,"")</f>
        <v>0.29289453724772002</v>
      </c>
      <c r="F6146" s="107">
        <f t="shared" ref="F6146:F6209" si="673">VALUE(LEFT(A6146,2))</f>
        <v>84</v>
      </c>
      <c r="G6146" s="107">
        <f>COUNTIF(Data_Eksportir!$H$2:$H$3401,A6146)</f>
        <v>0</v>
      </c>
      <c r="H6146" s="104" t="str">
        <f t="shared" ref="H6146:H6209" si="674">IF(E6146="","Tanpa data berat",IF(E6146&lt;1,"Di bawah 1",IF(E6146&lt;5,"1 – 5",IF(E6146&lt;20,"5 – 20",IF(E6146&lt;100,"20 – 100","100 ke atas")))))</f>
        <v>Di bawah 1</v>
      </c>
      <c r="I6146" s="104" t="str">
        <f t="shared" ref="I6146:I6209" si="675">IF(D6146&lt;p_nilai_besar,"Di bawah ambang nilai",IF(G6146=0,"Belum terwakili",IF(G6146&lt;=p_listing_rendah,"Keterwakilan rendah","Terwakili")))</f>
        <v>Di bawah ambang nilai</v>
      </c>
      <c r="J6146" s="106">
        <f t="shared" ref="J6146:J6209" si="676">D6146+ROW()/10^6</f>
        <v>15833.006146</v>
      </c>
      <c r="K6146" s="105">
        <f t="shared" ref="K6146:K6209" si="677">IF(D6146&gt;=p_nilai_besar,D6146/(1+G6146),0)</f>
        <v>0</v>
      </c>
      <c r="L6146" s="106">
        <f t="shared" ref="L6146:L6209" si="678">IF(K6146&gt;0,K6146+ROW()/10^6,0)</f>
        <v>0</v>
      </c>
    </row>
    <row r="6147" spans="1:12" x14ac:dyDescent="0.3">
      <c r="A6147" s="104" t="s">
        <v>12658</v>
      </c>
      <c r="B6147" s="104" t="s">
        <v>12659</v>
      </c>
      <c r="C6147" s="105">
        <v>13415</v>
      </c>
      <c r="D6147" s="105">
        <v>139701</v>
      </c>
      <c r="E6147" s="106">
        <f t="shared" si="672"/>
        <v>10.413790532985464</v>
      </c>
      <c r="F6147" s="107">
        <f t="shared" si="673"/>
        <v>84</v>
      </c>
      <c r="G6147" s="107">
        <f>COUNTIF(Data_Eksportir!$H$2:$H$3401,A6147)</f>
        <v>0</v>
      </c>
      <c r="H6147" s="104" t="str">
        <f t="shared" si="674"/>
        <v>5 – 20</v>
      </c>
      <c r="I6147" s="104" t="str">
        <f t="shared" si="675"/>
        <v>Di bawah ambang nilai</v>
      </c>
      <c r="J6147" s="106">
        <f t="shared" si="676"/>
        <v>139701.00614700001</v>
      </c>
      <c r="K6147" s="105">
        <f t="shared" si="677"/>
        <v>0</v>
      </c>
      <c r="L6147" s="106">
        <f t="shared" si="678"/>
        <v>0</v>
      </c>
    </row>
    <row r="6148" spans="1:12" x14ac:dyDescent="0.3">
      <c r="A6148" s="104" t="s">
        <v>12660</v>
      </c>
      <c r="B6148" s="104" t="s">
        <v>12661</v>
      </c>
      <c r="C6148" s="105">
        <v>8502</v>
      </c>
      <c r="D6148" s="105">
        <v>12985</v>
      </c>
      <c r="E6148" s="106">
        <f t="shared" si="672"/>
        <v>1.5272876970124676</v>
      </c>
      <c r="F6148" s="107">
        <f t="shared" si="673"/>
        <v>84</v>
      </c>
      <c r="G6148" s="107">
        <f>COUNTIF(Data_Eksportir!$H$2:$H$3401,A6148)</f>
        <v>0</v>
      </c>
      <c r="H6148" s="104" t="str">
        <f t="shared" si="674"/>
        <v>1 – 5</v>
      </c>
      <c r="I6148" s="104" t="str">
        <f t="shared" si="675"/>
        <v>Di bawah ambang nilai</v>
      </c>
      <c r="J6148" s="106">
        <f t="shared" si="676"/>
        <v>12985.006148</v>
      </c>
      <c r="K6148" s="105">
        <f t="shared" si="677"/>
        <v>0</v>
      </c>
      <c r="L6148" s="106">
        <f t="shared" si="678"/>
        <v>0</v>
      </c>
    </row>
    <row r="6149" spans="1:12" x14ac:dyDescent="0.3">
      <c r="A6149" s="104" t="s">
        <v>12662</v>
      </c>
      <c r="B6149" s="104" t="s">
        <v>12663</v>
      </c>
      <c r="C6149" s="105">
        <v>328</v>
      </c>
      <c r="D6149" s="105">
        <v>1315</v>
      </c>
      <c r="E6149" s="106">
        <f t="shared" si="672"/>
        <v>4.0091463414634143</v>
      </c>
      <c r="F6149" s="107">
        <f t="shared" si="673"/>
        <v>84</v>
      </c>
      <c r="G6149" s="107">
        <f>COUNTIF(Data_Eksportir!$H$2:$H$3401,A6149)</f>
        <v>0</v>
      </c>
      <c r="H6149" s="104" t="str">
        <f t="shared" si="674"/>
        <v>1 – 5</v>
      </c>
      <c r="I6149" s="104" t="str">
        <f t="shared" si="675"/>
        <v>Di bawah ambang nilai</v>
      </c>
      <c r="J6149" s="106">
        <f t="shared" si="676"/>
        <v>1315.0061490000001</v>
      </c>
      <c r="K6149" s="105">
        <f t="shared" si="677"/>
        <v>0</v>
      </c>
      <c r="L6149" s="106">
        <f t="shared" si="678"/>
        <v>0</v>
      </c>
    </row>
    <row r="6150" spans="1:12" x14ac:dyDescent="0.3">
      <c r="A6150" s="104" t="s">
        <v>12664</v>
      </c>
      <c r="B6150" s="104" t="s">
        <v>12665</v>
      </c>
      <c r="C6150" s="105">
        <v>720</v>
      </c>
      <c r="D6150" s="105">
        <v>5669</v>
      </c>
      <c r="E6150" s="106">
        <f t="shared" si="672"/>
        <v>7.8736111111111109</v>
      </c>
      <c r="F6150" s="107">
        <f t="shared" si="673"/>
        <v>84</v>
      </c>
      <c r="G6150" s="107">
        <f>COUNTIF(Data_Eksportir!$H$2:$H$3401,A6150)</f>
        <v>0</v>
      </c>
      <c r="H6150" s="104" t="str">
        <f t="shared" si="674"/>
        <v>5 – 20</v>
      </c>
      <c r="I6150" s="104" t="str">
        <f t="shared" si="675"/>
        <v>Di bawah ambang nilai</v>
      </c>
      <c r="J6150" s="106">
        <f t="shared" si="676"/>
        <v>5669.0061500000002</v>
      </c>
      <c r="K6150" s="105">
        <f t="shared" si="677"/>
        <v>0</v>
      </c>
      <c r="L6150" s="106">
        <f t="shared" si="678"/>
        <v>0</v>
      </c>
    </row>
    <row r="6151" spans="1:12" x14ac:dyDescent="0.3">
      <c r="A6151" s="104" t="s">
        <v>12666</v>
      </c>
      <c r="B6151" s="104" t="s">
        <v>12667</v>
      </c>
      <c r="C6151" s="105">
        <v>574</v>
      </c>
      <c r="D6151" s="105">
        <v>5847</v>
      </c>
      <c r="E6151" s="106">
        <f t="shared" si="672"/>
        <v>10.186411149825783</v>
      </c>
      <c r="F6151" s="107">
        <f t="shared" si="673"/>
        <v>84</v>
      </c>
      <c r="G6151" s="107">
        <f>COUNTIF(Data_Eksportir!$H$2:$H$3401,A6151)</f>
        <v>0</v>
      </c>
      <c r="H6151" s="104" t="str">
        <f t="shared" si="674"/>
        <v>5 – 20</v>
      </c>
      <c r="I6151" s="104" t="str">
        <f t="shared" si="675"/>
        <v>Di bawah ambang nilai</v>
      </c>
      <c r="J6151" s="106">
        <f t="shared" si="676"/>
        <v>5847.0061509999996</v>
      </c>
      <c r="K6151" s="105">
        <f t="shared" si="677"/>
        <v>0</v>
      </c>
      <c r="L6151" s="106">
        <f t="shared" si="678"/>
        <v>0</v>
      </c>
    </row>
    <row r="6152" spans="1:12" x14ac:dyDescent="0.3">
      <c r="A6152" s="104" t="s">
        <v>12668</v>
      </c>
      <c r="B6152" s="104" t="s">
        <v>12669</v>
      </c>
      <c r="C6152" s="105">
        <v>4394</v>
      </c>
      <c r="D6152" s="105">
        <v>50133</v>
      </c>
      <c r="E6152" s="106">
        <f t="shared" si="672"/>
        <v>11.409421939007737</v>
      </c>
      <c r="F6152" s="107">
        <f t="shared" si="673"/>
        <v>84</v>
      </c>
      <c r="G6152" s="107">
        <f>COUNTIF(Data_Eksportir!$H$2:$H$3401,A6152)</f>
        <v>0</v>
      </c>
      <c r="H6152" s="104" t="str">
        <f t="shared" si="674"/>
        <v>5 – 20</v>
      </c>
      <c r="I6152" s="104" t="str">
        <f t="shared" si="675"/>
        <v>Di bawah ambang nilai</v>
      </c>
      <c r="J6152" s="106">
        <f t="shared" si="676"/>
        <v>50133.006152000002</v>
      </c>
      <c r="K6152" s="105">
        <f t="shared" si="677"/>
        <v>0</v>
      </c>
      <c r="L6152" s="106">
        <f t="shared" si="678"/>
        <v>0</v>
      </c>
    </row>
    <row r="6153" spans="1:12" x14ac:dyDescent="0.3">
      <c r="A6153" s="104" t="s">
        <v>12670</v>
      </c>
      <c r="B6153" s="104" t="s">
        <v>12671</v>
      </c>
      <c r="C6153" s="105">
        <v>404</v>
      </c>
      <c r="D6153" s="105">
        <v>3172</v>
      </c>
      <c r="E6153" s="106">
        <f t="shared" si="672"/>
        <v>7.8514851485148514</v>
      </c>
      <c r="F6153" s="107">
        <f t="shared" si="673"/>
        <v>84</v>
      </c>
      <c r="G6153" s="107">
        <f>COUNTIF(Data_Eksportir!$H$2:$H$3401,A6153)</f>
        <v>0</v>
      </c>
      <c r="H6153" s="104" t="str">
        <f t="shared" si="674"/>
        <v>5 – 20</v>
      </c>
      <c r="I6153" s="104" t="str">
        <f t="shared" si="675"/>
        <v>Di bawah ambang nilai</v>
      </c>
      <c r="J6153" s="106">
        <f t="shared" si="676"/>
        <v>3172.0061529999998</v>
      </c>
      <c r="K6153" s="105">
        <f t="shared" si="677"/>
        <v>0</v>
      </c>
      <c r="L6153" s="106">
        <f t="shared" si="678"/>
        <v>0</v>
      </c>
    </row>
    <row r="6154" spans="1:12" x14ac:dyDescent="0.3">
      <c r="A6154" s="104" t="s">
        <v>12672</v>
      </c>
      <c r="B6154" s="104" t="s">
        <v>12673</v>
      </c>
      <c r="C6154" s="105">
        <v>18804</v>
      </c>
      <c r="D6154" s="105">
        <v>403706</v>
      </c>
      <c r="E6154" s="106">
        <f t="shared" si="672"/>
        <v>21.469155498830037</v>
      </c>
      <c r="F6154" s="107">
        <f t="shared" si="673"/>
        <v>84</v>
      </c>
      <c r="G6154" s="107">
        <f>COUNTIF(Data_Eksportir!$H$2:$H$3401,A6154)</f>
        <v>0</v>
      </c>
      <c r="H6154" s="104" t="str">
        <f t="shared" si="674"/>
        <v>20 – 100</v>
      </c>
      <c r="I6154" s="104" t="str">
        <f t="shared" si="675"/>
        <v>Di bawah ambang nilai</v>
      </c>
      <c r="J6154" s="106">
        <f t="shared" si="676"/>
        <v>403706.006154</v>
      </c>
      <c r="K6154" s="105">
        <f t="shared" si="677"/>
        <v>0</v>
      </c>
      <c r="L6154" s="106">
        <f t="shared" si="678"/>
        <v>0</v>
      </c>
    </row>
    <row r="6155" spans="1:12" x14ac:dyDescent="0.3">
      <c r="A6155" s="104" t="s">
        <v>12674</v>
      </c>
      <c r="B6155" s="104" t="s">
        <v>12675</v>
      </c>
      <c r="C6155" s="105">
        <v>71016</v>
      </c>
      <c r="D6155" s="105">
        <v>90345</v>
      </c>
      <c r="E6155" s="106">
        <f t="shared" si="672"/>
        <v>1.2721781007096993</v>
      </c>
      <c r="F6155" s="107">
        <f t="shared" si="673"/>
        <v>84</v>
      </c>
      <c r="G6155" s="107">
        <f>COUNTIF(Data_Eksportir!$H$2:$H$3401,A6155)</f>
        <v>0</v>
      </c>
      <c r="H6155" s="104" t="str">
        <f t="shared" si="674"/>
        <v>1 – 5</v>
      </c>
      <c r="I6155" s="104" t="str">
        <f t="shared" si="675"/>
        <v>Di bawah ambang nilai</v>
      </c>
      <c r="J6155" s="106">
        <f t="shared" si="676"/>
        <v>90345.006154999995</v>
      </c>
      <c r="K6155" s="105">
        <f t="shared" si="677"/>
        <v>0</v>
      </c>
      <c r="L6155" s="106">
        <f t="shared" si="678"/>
        <v>0</v>
      </c>
    </row>
    <row r="6156" spans="1:12" x14ac:dyDescent="0.3">
      <c r="A6156" s="104" t="s">
        <v>12676</v>
      </c>
      <c r="B6156" s="104" t="s">
        <v>12677</v>
      </c>
      <c r="C6156" s="105">
        <v>166425</v>
      </c>
      <c r="D6156" s="105">
        <v>1023930</v>
      </c>
      <c r="E6156" s="106">
        <f t="shared" si="672"/>
        <v>6.1525011266336191</v>
      </c>
      <c r="F6156" s="107">
        <f t="shared" si="673"/>
        <v>84</v>
      </c>
      <c r="G6156" s="107">
        <f>COUNTIF(Data_Eksportir!$H$2:$H$3401,A6156)</f>
        <v>0</v>
      </c>
      <c r="H6156" s="104" t="str">
        <f t="shared" si="674"/>
        <v>5 – 20</v>
      </c>
      <c r="I6156" s="104" t="str">
        <f t="shared" si="675"/>
        <v>Di bawah ambang nilai</v>
      </c>
      <c r="J6156" s="106">
        <f t="shared" si="676"/>
        <v>1023930.006156</v>
      </c>
      <c r="K6156" s="105">
        <f t="shared" si="677"/>
        <v>0</v>
      </c>
      <c r="L6156" s="106">
        <f t="shared" si="678"/>
        <v>0</v>
      </c>
    </row>
    <row r="6157" spans="1:12" x14ac:dyDescent="0.3">
      <c r="A6157" s="104" t="s">
        <v>12678</v>
      </c>
      <c r="B6157" s="104" t="s">
        <v>12679</v>
      </c>
      <c r="C6157" s="105">
        <v>11866</v>
      </c>
      <c r="D6157" s="105">
        <v>8868</v>
      </c>
      <c r="E6157" s="106">
        <f t="shared" si="672"/>
        <v>0.74734535648070122</v>
      </c>
      <c r="F6157" s="107">
        <f t="shared" si="673"/>
        <v>84</v>
      </c>
      <c r="G6157" s="107">
        <f>COUNTIF(Data_Eksportir!$H$2:$H$3401,A6157)</f>
        <v>0</v>
      </c>
      <c r="H6157" s="104" t="str">
        <f t="shared" si="674"/>
        <v>Di bawah 1</v>
      </c>
      <c r="I6157" s="104" t="str">
        <f t="shared" si="675"/>
        <v>Di bawah ambang nilai</v>
      </c>
      <c r="J6157" s="106">
        <f t="shared" si="676"/>
        <v>8868.0061569999998</v>
      </c>
      <c r="K6157" s="105">
        <f t="shared" si="677"/>
        <v>0</v>
      </c>
      <c r="L6157" s="106">
        <f t="shared" si="678"/>
        <v>0</v>
      </c>
    </row>
    <row r="6158" spans="1:12" x14ac:dyDescent="0.3">
      <c r="A6158" s="104" t="s">
        <v>12680</v>
      </c>
      <c r="B6158" s="104" t="s">
        <v>12681</v>
      </c>
      <c r="C6158" s="105">
        <v>111</v>
      </c>
      <c r="D6158" s="105">
        <v>17629</v>
      </c>
      <c r="E6158" s="106">
        <f t="shared" si="672"/>
        <v>158.81981981981983</v>
      </c>
      <c r="F6158" s="107">
        <f t="shared" si="673"/>
        <v>84</v>
      </c>
      <c r="G6158" s="107">
        <f>COUNTIF(Data_Eksportir!$H$2:$H$3401,A6158)</f>
        <v>0</v>
      </c>
      <c r="H6158" s="104" t="str">
        <f t="shared" si="674"/>
        <v>100 ke atas</v>
      </c>
      <c r="I6158" s="104" t="str">
        <f t="shared" si="675"/>
        <v>Di bawah ambang nilai</v>
      </c>
      <c r="J6158" s="106">
        <f t="shared" si="676"/>
        <v>17629.006158</v>
      </c>
      <c r="K6158" s="105">
        <f t="shared" si="677"/>
        <v>0</v>
      </c>
      <c r="L6158" s="106">
        <f t="shared" si="678"/>
        <v>0</v>
      </c>
    </row>
    <row r="6159" spans="1:12" x14ac:dyDescent="0.3">
      <c r="A6159" s="104" t="s">
        <v>12682</v>
      </c>
      <c r="B6159" s="104" t="s">
        <v>12683</v>
      </c>
      <c r="C6159" s="105">
        <v>41868</v>
      </c>
      <c r="D6159" s="105">
        <v>146819</v>
      </c>
      <c r="E6159" s="106">
        <f t="shared" si="672"/>
        <v>3.5067115696952325</v>
      </c>
      <c r="F6159" s="107">
        <f t="shared" si="673"/>
        <v>84</v>
      </c>
      <c r="G6159" s="107">
        <f>COUNTIF(Data_Eksportir!$H$2:$H$3401,A6159)</f>
        <v>0</v>
      </c>
      <c r="H6159" s="104" t="str">
        <f t="shared" si="674"/>
        <v>1 – 5</v>
      </c>
      <c r="I6159" s="104" t="str">
        <f t="shared" si="675"/>
        <v>Di bawah ambang nilai</v>
      </c>
      <c r="J6159" s="106">
        <f t="shared" si="676"/>
        <v>146819.00615900001</v>
      </c>
      <c r="K6159" s="105">
        <f t="shared" si="677"/>
        <v>0</v>
      </c>
      <c r="L6159" s="106">
        <f t="shared" si="678"/>
        <v>0</v>
      </c>
    </row>
    <row r="6160" spans="1:12" x14ac:dyDescent="0.3">
      <c r="A6160" s="104" t="s">
        <v>12684</v>
      </c>
      <c r="B6160" s="104" t="s">
        <v>12685</v>
      </c>
      <c r="C6160" s="105">
        <v>8335</v>
      </c>
      <c r="D6160" s="105">
        <v>215129</v>
      </c>
      <c r="E6160" s="106">
        <f t="shared" si="672"/>
        <v>25.810317936412716</v>
      </c>
      <c r="F6160" s="107">
        <f t="shared" si="673"/>
        <v>84</v>
      </c>
      <c r="G6160" s="107">
        <f>COUNTIF(Data_Eksportir!$H$2:$H$3401,A6160)</f>
        <v>0</v>
      </c>
      <c r="H6160" s="104" t="str">
        <f t="shared" si="674"/>
        <v>20 – 100</v>
      </c>
      <c r="I6160" s="104" t="str">
        <f t="shared" si="675"/>
        <v>Di bawah ambang nilai</v>
      </c>
      <c r="J6160" s="106">
        <f t="shared" si="676"/>
        <v>215129.00615999999</v>
      </c>
      <c r="K6160" s="105">
        <f t="shared" si="677"/>
        <v>0</v>
      </c>
      <c r="L6160" s="106">
        <f t="shared" si="678"/>
        <v>0</v>
      </c>
    </row>
    <row r="6161" spans="1:12" x14ac:dyDescent="0.3">
      <c r="A6161" s="104" t="s">
        <v>12686</v>
      </c>
      <c r="B6161" s="104" t="s">
        <v>12687</v>
      </c>
      <c r="C6161" s="105">
        <v>330</v>
      </c>
      <c r="D6161" s="105">
        <v>5247</v>
      </c>
      <c r="E6161" s="106">
        <f t="shared" si="672"/>
        <v>15.9</v>
      </c>
      <c r="F6161" s="107">
        <f t="shared" si="673"/>
        <v>84</v>
      </c>
      <c r="G6161" s="107">
        <f>COUNTIF(Data_Eksportir!$H$2:$H$3401,A6161)</f>
        <v>0</v>
      </c>
      <c r="H6161" s="104" t="str">
        <f t="shared" si="674"/>
        <v>5 – 20</v>
      </c>
      <c r="I6161" s="104" t="str">
        <f t="shared" si="675"/>
        <v>Di bawah ambang nilai</v>
      </c>
      <c r="J6161" s="106">
        <f t="shared" si="676"/>
        <v>5247.0061610000002</v>
      </c>
      <c r="K6161" s="105">
        <f t="shared" si="677"/>
        <v>0</v>
      </c>
      <c r="L6161" s="106">
        <f t="shared" si="678"/>
        <v>0</v>
      </c>
    </row>
    <row r="6162" spans="1:12" x14ac:dyDescent="0.3">
      <c r="A6162" s="104" t="s">
        <v>12688</v>
      </c>
      <c r="B6162" s="104" t="s">
        <v>12689</v>
      </c>
      <c r="C6162" s="105">
        <v>59</v>
      </c>
      <c r="D6162" s="105">
        <v>374</v>
      </c>
      <c r="E6162" s="106">
        <f t="shared" si="672"/>
        <v>6.3389830508474576</v>
      </c>
      <c r="F6162" s="107">
        <f t="shared" si="673"/>
        <v>84</v>
      </c>
      <c r="G6162" s="107">
        <f>COUNTIF(Data_Eksportir!$H$2:$H$3401,A6162)</f>
        <v>0</v>
      </c>
      <c r="H6162" s="104" t="str">
        <f t="shared" si="674"/>
        <v>5 – 20</v>
      </c>
      <c r="I6162" s="104" t="str">
        <f t="shared" si="675"/>
        <v>Di bawah ambang nilai</v>
      </c>
      <c r="J6162" s="106">
        <f t="shared" si="676"/>
        <v>374.00616200000002</v>
      </c>
      <c r="K6162" s="105">
        <f t="shared" si="677"/>
        <v>0</v>
      </c>
      <c r="L6162" s="106">
        <f t="shared" si="678"/>
        <v>0</v>
      </c>
    </row>
    <row r="6163" spans="1:12" x14ac:dyDescent="0.3">
      <c r="A6163" s="104" t="s">
        <v>12690</v>
      </c>
      <c r="B6163" s="104" t="s">
        <v>12691</v>
      </c>
      <c r="C6163" s="105">
        <v>110</v>
      </c>
      <c r="D6163" s="105">
        <v>485</v>
      </c>
      <c r="E6163" s="106">
        <f t="shared" si="672"/>
        <v>4.4090909090909092</v>
      </c>
      <c r="F6163" s="107">
        <f t="shared" si="673"/>
        <v>84</v>
      </c>
      <c r="G6163" s="107">
        <f>COUNTIF(Data_Eksportir!$H$2:$H$3401,A6163)</f>
        <v>0</v>
      </c>
      <c r="H6163" s="104" t="str">
        <f t="shared" si="674"/>
        <v>1 – 5</v>
      </c>
      <c r="I6163" s="104" t="str">
        <f t="shared" si="675"/>
        <v>Di bawah ambang nilai</v>
      </c>
      <c r="J6163" s="106">
        <f t="shared" si="676"/>
        <v>485.00616300000002</v>
      </c>
      <c r="K6163" s="105">
        <f t="shared" si="677"/>
        <v>0</v>
      </c>
      <c r="L6163" s="106">
        <f t="shared" si="678"/>
        <v>0</v>
      </c>
    </row>
    <row r="6164" spans="1:12" x14ac:dyDescent="0.3">
      <c r="A6164" s="104" t="s">
        <v>12692</v>
      </c>
      <c r="B6164" s="104" t="s">
        <v>12693</v>
      </c>
      <c r="C6164" s="105">
        <v>1660</v>
      </c>
      <c r="D6164" s="105">
        <v>1405</v>
      </c>
      <c r="E6164" s="106">
        <f t="shared" si="672"/>
        <v>0.84638554216867468</v>
      </c>
      <c r="F6164" s="107">
        <f t="shared" si="673"/>
        <v>84</v>
      </c>
      <c r="G6164" s="107">
        <f>COUNTIF(Data_Eksportir!$H$2:$H$3401,A6164)</f>
        <v>0</v>
      </c>
      <c r="H6164" s="104" t="str">
        <f t="shared" si="674"/>
        <v>Di bawah 1</v>
      </c>
      <c r="I6164" s="104" t="str">
        <f t="shared" si="675"/>
        <v>Di bawah ambang nilai</v>
      </c>
      <c r="J6164" s="106">
        <f t="shared" si="676"/>
        <v>1405.0061639999999</v>
      </c>
      <c r="K6164" s="105">
        <f t="shared" si="677"/>
        <v>0</v>
      </c>
      <c r="L6164" s="106">
        <f t="shared" si="678"/>
        <v>0</v>
      </c>
    </row>
    <row r="6165" spans="1:12" x14ac:dyDescent="0.3">
      <c r="A6165" s="104" t="s">
        <v>12694</v>
      </c>
      <c r="B6165" s="104" t="s">
        <v>12695</v>
      </c>
      <c r="C6165" s="105">
        <v>1704</v>
      </c>
      <c r="D6165" s="105">
        <v>22970</v>
      </c>
      <c r="E6165" s="106">
        <f t="shared" si="672"/>
        <v>13.480046948356808</v>
      </c>
      <c r="F6165" s="107">
        <f t="shared" si="673"/>
        <v>84</v>
      </c>
      <c r="G6165" s="107">
        <f>COUNTIF(Data_Eksportir!$H$2:$H$3401,A6165)</f>
        <v>0</v>
      </c>
      <c r="H6165" s="104" t="str">
        <f t="shared" si="674"/>
        <v>5 – 20</v>
      </c>
      <c r="I6165" s="104" t="str">
        <f t="shared" si="675"/>
        <v>Di bawah ambang nilai</v>
      </c>
      <c r="J6165" s="106">
        <f t="shared" si="676"/>
        <v>22970.006164999999</v>
      </c>
      <c r="K6165" s="105">
        <f t="shared" si="677"/>
        <v>0</v>
      </c>
      <c r="L6165" s="106">
        <f t="shared" si="678"/>
        <v>0</v>
      </c>
    </row>
    <row r="6166" spans="1:12" x14ac:dyDescent="0.3">
      <c r="A6166" s="104" t="s">
        <v>12696</v>
      </c>
      <c r="B6166" s="104" t="s">
        <v>12697</v>
      </c>
      <c r="C6166" s="105">
        <v>26</v>
      </c>
      <c r="D6166" s="105">
        <v>350</v>
      </c>
      <c r="E6166" s="106">
        <f t="shared" si="672"/>
        <v>13.461538461538462</v>
      </c>
      <c r="F6166" s="107">
        <f t="shared" si="673"/>
        <v>84</v>
      </c>
      <c r="G6166" s="107">
        <f>COUNTIF(Data_Eksportir!$H$2:$H$3401,A6166)</f>
        <v>0</v>
      </c>
      <c r="H6166" s="104" t="str">
        <f t="shared" si="674"/>
        <v>5 – 20</v>
      </c>
      <c r="I6166" s="104" t="str">
        <f t="shared" si="675"/>
        <v>Di bawah ambang nilai</v>
      </c>
      <c r="J6166" s="106">
        <f t="shared" si="676"/>
        <v>350.00616600000001</v>
      </c>
      <c r="K6166" s="105">
        <f t="shared" si="677"/>
        <v>0</v>
      </c>
      <c r="L6166" s="106">
        <f t="shared" si="678"/>
        <v>0</v>
      </c>
    </row>
    <row r="6167" spans="1:12" x14ac:dyDescent="0.3">
      <c r="A6167" s="104" t="s">
        <v>12698</v>
      </c>
      <c r="B6167" s="104" t="s">
        <v>12699</v>
      </c>
      <c r="C6167" s="105">
        <v>26522</v>
      </c>
      <c r="D6167" s="105">
        <v>1003121</v>
      </c>
      <c r="E6167" s="106">
        <f t="shared" si="672"/>
        <v>37.822223060101045</v>
      </c>
      <c r="F6167" s="107">
        <f t="shared" si="673"/>
        <v>84</v>
      </c>
      <c r="G6167" s="107">
        <f>COUNTIF(Data_Eksportir!$H$2:$H$3401,A6167)</f>
        <v>0</v>
      </c>
      <c r="H6167" s="104" t="str">
        <f t="shared" si="674"/>
        <v>20 – 100</v>
      </c>
      <c r="I6167" s="104" t="str">
        <f t="shared" si="675"/>
        <v>Di bawah ambang nilai</v>
      </c>
      <c r="J6167" s="106">
        <f t="shared" si="676"/>
        <v>1003121.006167</v>
      </c>
      <c r="K6167" s="105">
        <f t="shared" si="677"/>
        <v>0</v>
      </c>
      <c r="L6167" s="106">
        <f t="shared" si="678"/>
        <v>0</v>
      </c>
    </row>
    <row r="6168" spans="1:12" x14ac:dyDescent="0.3">
      <c r="A6168" s="104" t="s">
        <v>12700</v>
      </c>
      <c r="B6168" s="104" t="s">
        <v>12701</v>
      </c>
      <c r="C6168" s="105">
        <v>100544</v>
      </c>
      <c r="D6168" s="105">
        <v>522274</v>
      </c>
      <c r="E6168" s="106">
        <f t="shared" si="672"/>
        <v>5.1944820178230424</v>
      </c>
      <c r="F6168" s="107">
        <f t="shared" si="673"/>
        <v>84</v>
      </c>
      <c r="G6168" s="107">
        <f>COUNTIF(Data_Eksportir!$H$2:$H$3401,A6168)</f>
        <v>0</v>
      </c>
      <c r="H6168" s="104" t="str">
        <f t="shared" si="674"/>
        <v>5 – 20</v>
      </c>
      <c r="I6168" s="104" t="str">
        <f t="shared" si="675"/>
        <v>Di bawah ambang nilai</v>
      </c>
      <c r="J6168" s="106">
        <f t="shared" si="676"/>
        <v>522274.00616799999</v>
      </c>
      <c r="K6168" s="105">
        <f t="shared" si="677"/>
        <v>0</v>
      </c>
      <c r="L6168" s="106">
        <f t="shared" si="678"/>
        <v>0</v>
      </c>
    </row>
    <row r="6169" spans="1:12" x14ac:dyDescent="0.3">
      <c r="A6169" s="104" t="s">
        <v>12702</v>
      </c>
      <c r="B6169" s="104" t="s">
        <v>12703</v>
      </c>
      <c r="C6169" s="105">
        <v>104157</v>
      </c>
      <c r="D6169" s="105">
        <v>1048766</v>
      </c>
      <c r="E6169" s="106">
        <f t="shared" si="672"/>
        <v>10.069088011367455</v>
      </c>
      <c r="F6169" s="107">
        <f t="shared" si="673"/>
        <v>84</v>
      </c>
      <c r="G6169" s="107">
        <f>COUNTIF(Data_Eksportir!$H$2:$H$3401,A6169)</f>
        <v>5</v>
      </c>
      <c r="H6169" s="104" t="str">
        <f t="shared" si="674"/>
        <v>5 – 20</v>
      </c>
      <c r="I6169" s="104" t="str">
        <f t="shared" si="675"/>
        <v>Di bawah ambang nilai</v>
      </c>
      <c r="J6169" s="106">
        <f t="shared" si="676"/>
        <v>1048766.0061689999</v>
      </c>
      <c r="K6169" s="105">
        <f t="shared" si="677"/>
        <v>0</v>
      </c>
      <c r="L6169" s="106">
        <f t="shared" si="678"/>
        <v>0</v>
      </c>
    </row>
    <row r="6170" spans="1:12" x14ac:dyDescent="0.3">
      <c r="A6170" s="104" t="s">
        <v>12704</v>
      </c>
      <c r="B6170" s="104" t="s">
        <v>12705</v>
      </c>
      <c r="C6170" s="105">
        <v>88342</v>
      </c>
      <c r="D6170" s="105">
        <v>1417400</v>
      </c>
      <c r="E6170" s="106">
        <f t="shared" si="672"/>
        <v>16.044463562065609</v>
      </c>
      <c r="F6170" s="107">
        <f t="shared" si="673"/>
        <v>84</v>
      </c>
      <c r="G6170" s="107">
        <f>COUNTIF(Data_Eksportir!$H$2:$H$3401,A6170)</f>
        <v>0</v>
      </c>
      <c r="H6170" s="104" t="str">
        <f t="shared" si="674"/>
        <v>5 – 20</v>
      </c>
      <c r="I6170" s="104" t="str">
        <f t="shared" si="675"/>
        <v>Di bawah ambang nilai</v>
      </c>
      <c r="J6170" s="106">
        <f t="shared" si="676"/>
        <v>1417400.0061699999</v>
      </c>
      <c r="K6170" s="105">
        <f t="shared" si="677"/>
        <v>0</v>
      </c>
      <c r="L6170" s="106">
        <f t="shared" si="678"/>
        <v>0</v>
      </c>
    </row>
    <row r="6171" spans="1:12" x14ac:dyDescent="0.3">
      <c r="A6171" s="104" t="s">
        <v>12706</v>
      </c>
      <c r="B6171" s="104" t="s">
        <v>12707</v>
      </c>
      <c r="C6171" s="105">
        <v>2602</v>
      </c>
      <c r="D6171" s="105">
        <v>71492</v>
      </c>
      <c r="E6171" s="106">
        <f t="shared" si="672"/>
        <v>27.475787855495774</v>
      </c>
      <c r="F6171" s="107">
        <f t="shared" si="673"/>
        <v>84</v>
      </c>
      <c r="G6171" s="107">
        <f>COUNTIF(Data_Eksportir!$H$2:$H$3401,A6171)</f>
        <v>0</v>
      </c>
      <c r="H6171" s="104" t="str">
        <f t="shared" si="674"/>
        <v>20 – 100</v>
      </c>
      <c r="I6171" s="104" t="str">
        <f t="shared" si="675"/>
        <v>Di bawah ambang nilai</v>
      </c>
      <c r="J6171" s="106">
        <f t="shared" si="676"/>
        <v>71492.006171000001</v>
      </c>
      <c r="K6171" s="105">
        <f t="shared" si="677"/>
        <v>0</v>
      </c>
      <c r="L6171" s="106">
        <f t="shared" si="678"/>
        <v>0</v>
      </c>
    </row>
    <row r="6172" spans="1:12" x14ac:dyDescent="0.3">
      <c r="A6172" s="104" t="s">
        <v>12708</v>
      </c>
      <c r="B6172" s="104" t="s">
        <v>12709</v>
      </c>
      <c r="C6172" s="105">
        <v>253192</v>
      </c>
      <c r="D6172" s="105">
        <v>971480</v>
      </c>
      <c r="E6172" s="106">
        <f t="shared" si="672"/>
        <v>3.836930076779677</v>
      </c>
      <c r="F6172" s="107">
        <f t="shared" si="673"/>
        <v>84</v>
      </c>
      <c r="G6172" s="107">
        <f>COUNTIF(Data_Eksportir!$H$2:$H$3401,A6172)</f>
        <v>0</v>
      </c>
      <c r="H6172" s="104" t="str">
        <f t="shared" si="674"/>
        <v>1 – 5</v>
      </c>
      <c r="I6172" s="104" t="str">
        <f t="shared" si="675"/>
        <v>Di bawah ambang nilai</v>
      </c>
      <c r="J6172" s="106">
        <f t="shared" si="676"/>
        <v>971480.00617199996</v>
      </c>
      <c r="K6172" s="105">
        <f t="shared" si="677"/>
        <v>0</v>
      </c>
      <c r="L6172" s="106">
        <f t="shared" si="678"/>
        <v>0</v>
      </c>
    </row>
    <row r="6173" spans="1:12" x14ac:dyDescent="0.3">
      <c r="A6173" s="104" t="s">
        <v>12710</v>
      </c>
      <c r="B6173" s="104" t="s">
        <v>12711</v>
      </c>
      <c r="C6173" s="105">
        <v>5932</v>
      </c>
      <c r="D6173" s="105">
        <v>34721</v>
      </c>
      <c r="E6173" s="106">
        <f t="shared" si="672"/>
        <v>5.8531692515171949</v>
      </c>
      <c r="F6173" s="107">
        <f t="shared" si="673"/>
        <v>84</v>
      </c>
      <c r="G6173" s="107">
        <f>COUNTIF(Data_Eksportir!$H$2:$H$3401,A6173)</f>
        <v>0</v>
      </c>
      <c r="H6173" s="104" t="str">
        <f t="shared" si="674"/>
        <v>5 – 20</v>
      </c>
      <c r="I6173" s="104" t="str">
        <f t="shared" si="675"/>
        <v>Di bawah ambang nilai</v>
      </c>
      <c r="J6173" s="106">
        <f t="shared" si="676"/>
        <v>34721.006173000002</v>
      </c>
      <c r="K6173" s="105">
        <f t="shared" si="677"/>
        <v>0</v>
      </c>
      <c r="L6173" s="106">
        <f t="shared" si="678"/>
        <v>0</v>
      </c>
    </row>
    <row r="6174" spans="1:12" x14ac:dyDescent="0.3">
      <c r="A6174" s="104" t="s">
        <v>12712</v>
      </c>
      <c r="B6174" s="104" t="s">
        <v>12713</v>
      </c>
      <c r="C6174" s="105">
        <v>9655</v>
      </c>
      <c r="D6174" s="105">
        <v>44681</v>
      </c>
      <c r="E6174" s="106">
        <f t="shared" si="672"/>
        <v>4.6277576385292596</v>
      </c>
      <c r="F6174" s="107">
        <f t="shared" si="673"/>
        <v>84</v>
      </c>
      <c r="G6174" s="107">
        <f>COUNTIF(Data_Eksportir!$H$2:$H$3401,A6174)</f>
        <v>0</v>
      </c>
      <c r="H6174" s="104" t="str">
        <f t="shared" si="674"/>
        <v>1 – 5</v>
      </c>
      <c r="I6174" s="104" t="str">
        <f t="shared" si="675"/>
        <v>Di bawah ambang nilai</v>
      </c>
      <c r="J6174" s="106">
        <f t="shared" si="676"/>
        <v>44681.006174000002</v>
      </c>
      <c r="K6174" s="105">
        <f t="shared" si="677"/>
        <v>0</v>
      </c>
      <c r="L6174" s="106">
        <f t="shared" si="678"/>
        <v>0</v>
      </c>
    </row>
    <row r="6175" spans="1:12" x14ac:dyDescent="0.3">
      <c r="A6175" s="104" t="s">
        <v>12714</v>
      </c>
      <c r="B6175" s="104" t="s">
        <v>12715</v>
      </c>
      <c r="C6175" s="105">
        <v>2330</v>
      </c>
      <c r="D6175" s="105">
        <v>374</v>
      </c>
      <c r="E6175" s="106">
        <f t="shared" si="672"/>
        <v>0.16051502145922747</v>
      </c>
      <c r="F6175" s="107">
        <f t="shared" si="673"/>
        <v>84</v>
      </c>
      <c r="G6175" s="107">
        <f>COUNTIF(Data_Eksportir!$H$2:$H$3401,A6175)</f>
        <v>0</v>
      </c>
      <c r="H6175" s="104" t="str">
        <f t="shared" si="674"/>
        <v>Di bawah 1</v>
      </c>
      <c r="I6175" s="104" t="str">
        <f t="shared" si="675"/>
        <v>Di bawah ambang nilai</v>
      </c>
      <c r="J6175" s="106">
        <f t="shared" si="676"/>
        <v>374.00617499999998</v>
      </c>
      <c r="K6175" s="105">
        <f t="shared" si="677"/>
        <v>0</v>
      </c>
      <c r="L6175" s="106">
        <f t="shared" si="678"/>
        <v>0</v>
      </c>
    </row>
    <row r="6176" spans="1:12" x14ac:dyDescent="0.3">
      <c r="A6176" s="104" t="s">
        <v>12716</v>
      </c>
      <c r="B6176" s="104" t="s">
        <v>12717</v>
      </c>
      <c r="C6176" s="105">
        <v>693</v>
      </c>
      <c r="D6176" s="105">
        <v>21947</v>
      </c>
      <c r="E6176" s="106">
        <f t="shared" si="672"/>
        <v>31.669552669552669</v>
      </c>
      <c r="F6176" s="107">
        <f t="shared" si="673"/>
        <v>84</v>
      </c>
      <c r="G6176" s="107">
        <f>COUNTIF(Data_Eksportir!$H$2:$H$3401,A6176)</f>
        <v>0</v>
      </c>
      <c r="H6176" s="104" t="str">
        <f t="shared" si="674"/>
        <v>20 – 100</v>
      </c>
      <c r="I6176" s="104" t="str">
        <f t="shared" si="675"/>
        <v>Di bawah ambang nilai</v>
      </c>
      <c r="J6176" s="106">
        <f t="shared" si="676"/>
        <v>21947.006175999999</v>
      </c>
      <c r="K6176" s="105">
        <f t="shared" si="677"/>
        <v>0</v>
      </c>
      <c r="L6176" s="106">
        <f t="shared" si="678"/>
        <v>0</v>
      </c>
    </row>
    <row r="6177" spans="1:12" x14ac:dyDescent="0.3">
      <c r="A6177" s="104" t="s">
        <v>12718</v>
      </c>
      <c r="B6177" s="104" t="s">
        <v>12719</v>
      </c>
      <c r="C6177" s="105">
        <v>241</v>
      </c>
      <c r="D6177" s="105">
        <v>16549</v>
      </c>
      <c r="E6177" s="106">
        <f t="shared" si="672"/>
        <v>68.668049792531122</v>
      </c>
      <c r="F6177" s="107">
        <f t="shared" si="673"/>
        <v>84</v>
      </c>
      <c r="G6177" s="107">
        <f>COUNTIF(Data_Eksportir!$H$2:$H$3401,A6177)</f>
        <v>0</v>
      </c>
      <c r="H6177" s="104" t="str">
        <f t="shared" si="674"/>
        <v>20 – 100</v>
      </c>
      <c r="I6177" s="104" t="str">
        <f t="shared" si="675"/>
        <v>Di bawah ambang nilai</v>
      </c>
      <c r="J6177" s="106">
        <f t="shared" si="676"/>
        <v>16549.006176999999</v>
      </c>
      <c r="K6177" s="105">
        <f t="shared" si="677"/>
        <v>0</v>
      </c>
      <c r="L6177" s="106">
        <f t="shared" si="678"/>
        <v>0</v>
      </c>
    </row>
    <row r="6178" spans="1:12" x14ac:dyDescent="0.3">
      <c r="A6178" s="104" t="s">
        <v>12720</v>
      </c>
      <c r="B6178" s="104" t="s">
        <v>12721</v>
      </c>
      <c r="C6178" s="105">
        <v>48376</v>
      </c>
      <c r="D6178" s="105">
        <v>2627471</v>
      </c>
      <c r="E6178" s="106">
        <f t="shared" si="672"/>
        <v>54.313523234661815</v>
      </c>
      <c r="F6178" s="107">
        <f t="shared" si="673"/>
        <v>84</v>
      </c>
      <c r="G6178" s="107">
        <f>COUNTIF(Data_Eksportir!$H$2:$H$3401,A6178)</f>
        <v>0</v>
      </c>
      <c r="H6178" s="104" t="str">
        <f t="shared" si="674"/>
        <v>20 – 100</v>
      </c>
      <c r="I6178" s="104" t="str">
        <f t="shared" si="675"/>
        <v>Di bawah ambang nilai</v>
      </c>
      <c r="J6178" s="106">
        <f t="shared" si="676"/>
        <v>2627471.006178</v>
      </c>
      <c r="K6178" s="105">
        <f t="shared" si="677"/>
        <v>0</v>
      </c>
      <c r="L6178" s="106">
        <f t="shared" si="678"/>
        <v>0</v>
      </c>
    </row>
    <row r="6179" spans="1:12" x14ac:dyDescent="0.3">
      <c r="A6179" s="104" t="s">
        <v>12722</v>
      </c>
      <c r="B6179" s="104" t="s">
        <v>12723</v>
      </c>
      <c r="C6179" s="105">
        <v>247790</v>
      </c>
      <c r="D6179" s="105">
        <v>2369101</v>
      </c>
      <c r="E6179" s="106">
        <f t="shared" si="672"/>
        <v>9.5609225553896451</v>
      </c>
      <c r="F6179" s="107">
        <f t="shared" si="673"/>
        <v>84</v>
      </c>
      <c r="G6179" s="107">
        <f>COUNTIF(Data_Eksportir!$H$2:$H$3401,A6179)</f>
        <v>0</v>
      </c>
      <c r="H6179" s="104" t="str">
        <f t="shared" si="674"/>
        <v>5 – 20</v>
      </c>
      <c r="I6179" s="104" t="str">
        <f t="shared" si="675"/>
        <v>Di bawah ambang nilai</v>
      </c>
      <c r="J6179" s="106">
        <f t="shared" si="676"/>
        <v>2369101.0061789998</v>
      </c>
      <c r="K6179" s="105">
        <f t="shared" si="677"/>
        <v>0</v>
      </c>
      <c r="L6179" s="106">
        <f t="shared" si="678"/>
        <v>0</v>
      </c>
    </row>
    <row r="6180" spans="1:12" x14ac:dyDescent="0.3">
      <c r="A6180" s="104" t="s">
        <v>12724</v>
      </c>
      <c r="B6180" s="104" t="s">
        <v>12725</v>
      </c>
      <c r="C6180" s="105">
        <v>1341</v>
      </c>
      <c r="D6180" s="105">
        <v>106091</v>
      </c>
      <c r="E6180" s="106">
        <f t="shared" si="672"/>
        <v>79.11334824757644</v>
      </c>
      <c r="F6180" s="107">
        <f t="shared" si="673"/>
        <v>84</v>
      </c>
      <c r="G6180" s="107">
        <f>COUNTIF(Data_Eksportir!$H$2:$H$3401,A6180)</f>
        <v>0</v>
      </c>
      <c r="H6180" s="104" t="str">
        <f t="shared" si="674"/>
        <v>20 – 100</v>
      </c>
      <c r="I6180" s="104" t="str">
        <f t="shared" si="675"/>
        <v>Di bawah ambang nilai</v>
      </c>
      <c r="J6180" s="106">
        <f t="shared" si="676"/>
        <v>106091.00618</v>
      </c>
      <c r="K6180" s="105">
        <f t="shared" si="677"/>
        <v>0</v>
      </c>
      <c r="L6180" s="106">
        <f t="shared" si="678"/>
        <v>0</v>
      </c>
    </row>
    <row r="6181" spans="1:12" x14ac:dyDescent="0.3">
      <c r="A6181" s="104" t="s">
        <v>12726</v>
      </c>
      <c r="B6181" s="104" t="s">
        <v>12727</v>
      </c>
      <c r="C6181" s="105">
        <v>2346</v>
      </c>
      <c r="D6181" s="105">
        <v>153955</v>
      </c>
      <c r="E6181" s="106">
        <f t="shared" si="672"/>
        <v>65.624467178175621</v>
      </c>
      <c r="F6181" s="107">
        <f t="shared" si="673"/>
        <v>84</v>
      </c>
      <c r="G6181" s="107">
        <f>COUNTIF(Data_Eksportir!$H$2:$H$3401,A6181)</f>
        <v>0</v>
      </c>
      <c r="H6181" s="104" t="str">
        <f t="shared" si="674"/>
        <v>20 – 100</v>
      </c>
      <c r="I6181" s="104" t="str">
        <f t="shared" si="675"/>
        <v>Di bawah ambang nilai</v>
      </c>
      <c r="J6181" s="106">
        <f t="shared" si="676"/>
        <v>153955.006181</v>
      </c>
      <c r="K6181" s="105">
        <f t="shared" si="677"/>
        <v>0</v>
      </c>
      <c r="L6181" s="106">
        <f t="shared" si="678"/>
        <v>0</v>
      </c>
    </row>
    <row r="6182" spans="1:12" x14ac:dyDescent="0.3">
      <c r="A6182" s="104" t="s">
        <v>12728</v>
      </c>
      <c r="B6182" s="104" t="s">
        <v>12729</v>
      </c>
      <c r="C6182" s="105">
        <v>1641</v>
      </c>
      <c r="D6182" s="105">
        <v>34563</v>
      </c>
      <c r="E6182" s="106">
        <f t="shared" si="672"/>
        <v>21.062157221206583</v>
      </c>
      <c r="F6182" s="107">
        <f t="shared" si="673"/>
        <v>84</v>
      </c>
      <c r="G6182" s="107">
        <f>COUNTIF(Data_Eksportir!$H$2:$H$3401,A6182)</f>
        <v>0</v>
      </c>
      <c r="H6182" s="104" t="str">
        <f t="shared" si="674"/>
        <v>20 – 100</v>
      </c>
      <c r="I6182" s="104" t="str">
        <f t="shared" si="675"/>
        <v>Di bawah ambang nilai</v>
      </c>
      <c r="J6182" s="106">
        <f t="shared" si="676"/>
        <v>34563.006181999997</v>
      </c>
      <c r="K6182" s="105">
        <f t="shared" si="677"/>
        <v>0</v>
      </c>
      <c r="L6182" s="106">
        <f t="shared" si="678"/>
        <v>0</v>
      </c>
    </row>
    <row r="6183" spans="1:12" x14ac:dyDescent="0.3">
      <c r="A6183" s="104" t="s">
        <v>12730</v>
      </c>
      <c r="B6183" s="104" t="s">
        <v>12731</v>
      </c>
      <c r="C6183" s="105">
        <v>206</v>
      </c>
      <c r="D6183" s="105">
        <v>2386</v>
      </c>
      <c r="E6183" s="106">
        <f t="shared" si="672"/>
        <v>11.58252427184466</v>
      </c>
      <c r="F6183" s="107">
        <f t="shared" si="673"/>
        <v>84</v>
      </c>
      <c r="G6183" s="107">
        <f>COUNTIF(Data_Eksportir!$H$2:$H$3401,A6183)</f>
        <v>0</v>
      </c>
      <c r="H6183" s="104" t="str">
        <f t="shared" si="674"/>
        <v>5 – 20</v>
      </c>
      <c r="I6183" s="104" t="str">
        <f t="shared" si="675"/>
        <v>Di bawah ambang nilai</v>
      </c>
      <c r="J6183" s="106">
        <f t="shared" si="676"/>
        <v>2386.006183</v>
      </c>
      <c r="K6183" s="105">
        <f t="shared" si="677"/>
        <v>0</v>
      </c>
      <c r="L6183" s="106">
        <f t="shared" si="678"/>
        <v>0</v>
      </c>
    </row>
    <row r="6184" spans="1:12" x14ac:dyDescent="0.3">
      <c r="A6184" s="104" t="s">
        <v>12732</v>
      </c>
      <c r="B6184" s="104" t="s">
        <v>12733</v>
      </c>
      <c r="C6184" s="105">
        <v>30314</v>
      </c>
      <c r="D6184" s="105">
        <v>389282</v>
      </c>
      <c r="E6184" s="106">
        <f t="shared" si="672"/>
        <v>12.841657320050142</v>
      </c>
      <c r="F6184" s="107">
        <f t="shared" si="673"/>
        <v>84</v>
      </c>
      <c r="G6184" s="107">
        <f>COUNTIF(Data_Eksportir!$H$2:$H$3401,A6184)</f>
        <v>0</v>
      </c>
      <c r="H6184" s="104" t="str">
        <f t="shared" si="674"/>
        <v>5 – 20</v>
      </c>
      <c r="I6184" s="104" t="str">
        <f t="shared" si="675"/>
        <v>Di bawah ambang nilai</v>
      </c>
      <c r="J6184" s="106">
        <f t="shared" si="676"/>
        <v>389282.006184</v>
      </c>
      <c r="K6184" s="105">
        <f t="shared" si="677"/>
        <v>0</v>
      </c>
      <c r="L6184" s="106">
        <f t="shared" si="678"/>
        <v>0</v>
      </c>
    </row>
    <row r="6185" spans="1:12" x14ac:dyDescent="0.3">
      <c r="A6185" s="104" t="s">
        <v>12734</v>
      </c>
      <c r="B6185" s="104" t="s">
        <v>12735</v>
      </c>
      <c r="C6185" s="105">
        <v>2437</v>
      </c>
      <c r="D6185" s="105">
        <v>20085</v>
      </c>
      <c r="E6185" s="106">
        <f t="shared" si="672"/>
        <v>8.2416906032006558</v>
      </c>
      <c r="F6185" s="107">
        <f t="shared" si="673"/>
        <v>84</v>
      </c>
      <c r="G6185" s="107">
        <f>COUNTIF(Data_Eksportir!$H$2:$H$3401,A6185)</f>
        <v>0</v>
      </c>
      <c r="H6185" s="104" t="str">
        <f t="shared" si="674"/>
        <v>5 – 20</v>
      </c>
      <c r="I6185" s="104" t="str">
        <f t="shared" si="675"/>
        <v>Di bawah ambang nilai</v>
      </c>
      <c r="J6185" s="106">
        <f t="shared" si="676"/>
        <v>20085.006184999998</v>
      </c>
      <c r="K6185" s="105">
        <f t="shared" si="677"/>
        <v>0</v>
      </c>
      <c r="L6185" s="106">
        <f t="shared" si="678"/>
        <v>0</v>
      </c>
    </row>
    <row r="6186" spans="1:12" x14ac:dyDescent="0.3">
      <c r="A6186" s="104" t="s">
        <v>12736</v>
      </c>
      <c r="B6186" s="104" t="s">
        <v>12737</v>
      </c>
      <c r="C6186" s="105">
        <v>7388</v>
      </c>
      <c r="D6186" s="105">
        <v>440427</v>
      </c>
      <c r="E6186" s="106">
        <f t="shared" si="672"/>
        <v>59.613833243096913</v>
      </c>
      <c r="F6186" s="107">
        <f t="shared" si="673"/>
        <v>84</v>
      </c>
      <c r="G6186" s="107">
        <f>COUNTIF(Data_Eksportir!$H$2:$H$3401,A6186)</f>
        <v>0</v>
      </c>
      <c r="H6186" s="104" t="str">
        <f t="shared" si="674"/>
        <v>20 – 100</v>
      </c>
      <c r="I6186" s="104" t="str">
        <f t="shared" si="675"/>
        <v>Di bawah ambang nilai</v>
      </c>
      <c r="J6186" s="106">
        <f t="shared" si="676"/>
        <v>440427.00618600001</v>
      </c>
      <c r="K6186" s="105">
        <f t="shared" si="677"/>
        <v>0</v>
      </c>
      <c r="L6186" s="106">
        <f t="shared" si="678"/>
        <v>0</v>
      </c>
    </row>
    <row r="6187" spans="1:12" x14ac:dyDescent="0.3">
      <c r="A6187" s="104" t="s">
        <v>12738</v>
      </c>
      <c r="B6187" s="104" t="s">
        <v>12739</v>
      </c>
      <c r="C6187" s="105">
        <v>655</v>
      </c>
      <c r="D6187" s="105">
        <v>7593</v>
      </c>
      <c r="E6187" s="106">
        <f t="shared" si="672"/>
        <v>11.592366412213741</v>
      </c>
      <c r="F6187" s="107">
        <f t="shared" si="673"/>
        <v>84</v>
      </c>
      <c r="G6187" s="107">
        <f>COUNTIF(Data_Eksportir!$H$2:$H$3401,A6187)</f>
        <v>0</v>
      </c>
      <c r="H6187" s="104" t="str">
        <f t="shared" si="674"/>
        <v>5 – 20</v>
      </c>
      <c r="I6187" s="104" t="str">
        <f t="shared" si="675"/>
        <v>Di bawah ambang nilai</v>
      </c>
      <c r="J6187" s="106">
        <f t="shared" si="676"/>
        <v>7593.006187</v>
      </c>
      <c r="K6187" s="105">
        <f t="shared" si="677"/>
        <v>0</v>
      </c>
      <c r="L6187" s="106">
        <f t="shared" si="678"/>
        <v>0</v>
      </c>
    </row>
    <row r="6188" spans="1:12" x14ac:dyDescent="0.3">
      <c r="A6188" s="104" t="s">
        <v>12740</v>
      </c>
      <c r="B6188" s="104" t="s">
        <v>12741</v>
      </c>
      <c r="C6188" s="105">
        <v>8536</v>
      </c>
      <c r="D6188" s="105">
        <v>135632</v>
      </c>
      <c r="E6188" s="106">
        <f t="shared" si="672"/>
        <v>15.889409559512652</v>
      </c>
      <c r="F6188" s="107">
        <f t="shared" si="673"/>
        <v>84</v>
      </c>
      <c r="G6188" s="107">
        <f>COUNTIF(Data_Eksportir!$H$2:$H$3401,A6188)</f>
        <v>0</v>
      </c>
      <c r="H6188" s="104" t="str">
        <f t="shared" si="674"/>
        <v>5 – 20</v>
      </c>
      <c r="I6188" s="104" t="str">
        <f t="shared" si="675"/>
        <v>Di bawah ambang nilai</v>
      </c>
      <c r="J6188" s="106">
        <f t="shared" si="676"/>
        <v>135632.006188</v>
      </c>
      <c r="K6188" s="105">
        <f t="shared" si="677"/>
        <v>0</v>
      </c>
      <c r="L6188" s="106">
        <f t="shared" si="678"/>
        <v>0</v>
      </c>
    </row>
    <row r="6189" spans="1:12" x14ac:dyDescent="0.3">
      <c r="A6189" s="104" t="s">
        <v>12742</v>
      </c>
      <c r="B6189" s="104" t="s">
        <v>12743</v>
      </c>
      <c r="C6189" s="105">
        <v>350</v>
      </c>
      <c r="D6189" s="105">
        <v>10946</v>
      </c>
      <c r="E6189" s="106">
        <f t="shared" si="672"/>
        <v>31.274285714285714</v>
      </c>
      <c r="F6189" s="107">
        <f t="shared" si="673"/>
        <v>84</v>
      </c>
      <c r="G6189" s="107">
        <f>COUNTIF(Data_Eksportir!$H$2:$H$3401,A6189)</f>
        <v>0</v>
      </c>
      <c r="H6189" s="104" t="str">
        <f t="shared" si="674"/>
        <v>20 – 100</v>
      </c>
      <c r="I6189" s="104" t="str">
        <f t="shared" si="675"/>
        <v>Di bawah ambang nilai</v>
      </c>
      <c r="J6189" s="106">
        <f t="shared" si="676"/>
        <v>10946.006189</v>
      </c>
      <c r="K6189" s="105">
        <f t="shared" si="677"/>
        <v>0</v>
      </c>
      <c r="L6189" s="106">
        <f t="shared" si="678"/>
        <v>0</v>
      </c>
    </row>
    <row r="6190" spans="1:12" x14ac:dyDescent="0.3">
      <c r="A6190" s="104" t="s">
        <v>12744</v>
      </c>
      <c r="B6190" s="104" t="s">
        <v>12745</v>
      </c>
      <c r="C6190" s="105">
        <v>31891</v>
      </c>
      <c r="D6190" s="105">
        <v>277867</v>
      </c>
      <c r="E6190" s="106">
        <f t="shared" si="672"/>
        <v>8.7130224828321463</v>
      </c>
      <c r="F6190" s="107">
        <f t="shared" si="673"/>
        <v>84</v>
      </c>
      <c r="G6190" s="107">
        <f>COUNTIF(Data_Eksportir!$H$2:$H$3401,A6190)</f>
        <v>0</v>
      </c>
      <c r="H6190" s="104" t="str">
        <f t="shared" si="674"/>
        <v>5 – 20</v>
      </c>
      <c r="I6190" s="104" t="str">
        <f t="shared" si="675"/>
        <v>Di bawah ambang nilai</v>
      </c>
      <c r="J6190" s="106">
        <f t="shared" si="676"/>
        <v>277867.00618999999</v>
      </c>
      <c r="K6190" s="105">
        <f t="shared" si="677"/>
        <v>0</v>
      </c>
      <c r="L6190" s="106">
        <f t="shared" si="678"/>
        <v>0</v>
      </c>
    </row>
    <row r="6191" spans="1:12" x14ac:dyDescent="0.3">
      <c r="A6191" s="104" t="s">
        <v>12746</v>
      </c>
      <c r="B6191" s="104" t="s">
        <v>12747</v>
      </c>
      <c r="C6191" s="105">
        <v>31889</v>
      </c>
      <c r="D6191" s="105">
        <v>110361</v>
      </c>
      <c r="E6191" s="106">
        <f t="shared" si="672"/>
        <v>3.4607858509203799</v>
      </c>
      <c r="F6191" s="107">
        <f t="shared" si="673"/>
        <v>84</v>
      </c>
      <c r="G6191" s="107">
        <f>COUNTIF(Data_Eksportir!$H$2:$H$3401,A6191)</f>
        <v>0</v>
      </c>
      <c r="H6191" s="104" t="str">
        <f t="shared" si="674"/>
        <v>1 – 5</v>
      </c>
      <c r="I6191" s="104" t="str">
        <f t="shared" si="675"/>
        <v>Di bawah ambang nilai</v>
      </c>
      <c r="J6191" s="106">
        <f t="shared" si="676"/>
        <v>110361.00619099999</v>
      </c>
      <c r="K6191" s="105">
        <f t="shared" si="677"/>
        <v>0</v>
      </c>
      <c r="L6191" s="106">
        <f t="shared" si="678"/>
        <v>0</v>
      </c>
    </row>
    <row r="6192" spans="1:12" x14ac:dyDescent="0.3">
      <c r="A6192" s="104" t="s">
        <v>12748</v>
      </c>
      <c r="B6192" s="104" t="s">
        <v>12749</v>
      </c>
      <c r="C6192" s="105">
        <v>236</v>
      </c>
      <c r="D6192" s="105">
        <v>10127</v>
      </c>
      <c r="E6192" s="106">
        <f t="shared" si="672"/>
        <v>42.91101694915254</v>
      </c>
      <c r="F6192" s="107">
        <f t="shared" si="673"/>
        <v>84</v>
      </c>
      <c r="G6192" s="107">
        <f>COUNTIF(Data_Eksportir!$H$2:$H$3401,A6192)</f>
        <v>0</v>
      </c>
      <c r="H6192" s="104" t="str">
        <f t="shared" si="674"/>
        <v>20 – 100</v>
      </c>
      <c r="I6192" s="104" t="str">
        <f t="shared" si="675"/>
        <v>Di bawah ambang nilai</v>
      </c>
      <c r="J6192" s="106">
        <f t="shared" si="676"/>
        <v>10127.006192000001</v>
      </c>
      <c r="K6192" s="105">
        <f t="shared" si="677"/>
        <v>0</v>
      </c>
      <c r="L6192" s="106">
        <f t="shared" si="678"/>
        <v>0</v>
      </c>
    </row>
    <row r="6193" spans="1:12" x14ac:dyDescent="0.3">
      <c r="A6193" s="104" t="s">
        <v>12750</v>
      </c>
      <c r="B6193" s="104" t="s">
        <v>12751</v>
      </c>
      <c r="C6193" s="105">
        <v>2715</v>
      </c>
      <c r="D6193" s="105">
        <v>5877</v>
      </c>
      <c r="E6193" s="106">
        <f t="shared" si="672"/>
        <v>2.1646408839779006</v>
      </c>
      <c r="F6193" s="107">
        <f t="shared" si="673"/>
        <v>84</v>
      </c>
      <c r="G6193" s="107">
        <f>COUNTIF(Data_Eksportir!$H$2:$H$3401,A6193)</f>
        <v>0</v>
      </c>
      <c r="H6193" s="104" t="str">
        <f t="shared" si="674"/>
        <v>1 – 5</v>
      </c>
      <c r="I6193" s="104" t="str">
        <f t="shared" si="675"/>
        <v>Di bawah ambang nilai</v>
      </c>
      <c r="J6193" s="106">
        <f t="shared" si="676"/>
        <v>5877.0061930000002</v>
      </c>
      <c r="K6193" s="105">
        <f t="shared" si="677"/>
        <v>0</v>
      </c>
      <c r="L6193" s="106">
        <f t="shared" si="678"/>
        <v>0</v>
      </c>
    </row>
    <row r="6194" spans="1:12" x14ac:dyDescent="0.3">
      <c r="A6194" s="104" t="s">
        <v>12752</v>
      </c>
      <c r="B6194" s="104" t="s">
        <v>12753</v>
      </c>
      <c r="C6194" s="105">
        <v>434</v>
      </c>
      <c r="D6194" s="105">
        <v>2231</v>
      </c>
      <c r="E6194" s="106">
        <f t="shared" si="672"/>
        <v>5.1405529953917046</v>
      </c>
      <c r="F6194" s="107">
        <f t="shared" si="673"/>
        <v>84</v>
      </c>
      <c r="G6194" s="107">
        <f>COUNTIF(Data_Eksportir!$H$2:$H$3401,A6194)</f>
        <v>0</v>
      </c>
      <c r="H6194" s="104" t="str">
        <f t="shared" si="674"/>
        <v>5 – 20</v>
      </c>
      <c r="I6194" s="104" t="str">
        <f t="shared" si="675"/>
        <v>Di bawah ambang nilai</v>
      </c>
      <c r="J6194" s="106">
        <f t="shared" si="676"/>
        <v>2231.0061940000001</v>
      </c>
      <c r="K6194" s="105">
        <f t="shared" si="677"/>
        <v>0</v>
      </c>
      <c r="L6194" s="106">
        <f t="shared" si="678"/>
        <v>0</v>
      </c>
    </row>
    <row r="6195" spans="1:12" x14ac:dyDescent="0.3">
      <c r="A6195" s="104" t="s">
        <v>12754</v>
      </c>
      <c r="B6195" s="104" t="s">
        <v>12755</v>
      </c>
      <c r="C6195" s="105">
        <v>17817</v>
      </c>
      <c r="D6195" s="105">
        <v>391120</v>
      </c>
      <c r="E6195" s="106">
        <f t="shared" si="672"/>
        <v>21.952068249424705</v>
      </c>
      <c r="F6195" s="107">
        <f t="shared" si="673"/>
        <v>84</v>
      </c>
      <c r="G6195" s="107">
        <f>COUNTIF(Data_Eksportir!$H$2:$H$3401,A6195)</f>
        <v>0</v>
      </c>
      <c r="H6195" s="104" t="str">
        <f t="shared" si="674"/>
        <v>20 – 100</v>
      </c>
      <c r="I6195" s="104" t="str">
        <f t="shared" si="675"/>
        <v>Di bawah ambang nilai</v>
      </c>
      <c r="J6195" s="106">
        <f t="shared" si="676"/>
        <v>391120.00619500002</v>
      </c>
      <c r="K6195" s="105">
        <f t="shared" si="677"/>
        <v>0</v>
      </c>
      <c r="L6195" s="106">
        <f t="shared" si="678"/>
        <v>0</v>
      </c>
    </row>
    <row r="6196" spans="1:12" x14ac:dyDescent="0.3">
      <c r="A6196" s="104" t="s">
        <v>12756</v>
      </c>
      <c r="B6196" s="104" t="s">
        <v>12757</v>
      </c>
      <c r="C6196" s="105">
        <v>38</v>
      </c>
      <c r="D6196" s="105">
        <v>992</v>
      </c>
      <c r="E6196" s="106">
        <f t="shared" si="672"/>
        <v>26.105263157894736</v>
      </c>
      <c r="F6196" s="107">
        <f t="shared" si="673"/>
        <v>84</v>
      </c>
      <c r="G6196" s="107">
        <f>COUNTIF(Data_Eksportir!$H$2:$H$3401,A6196)</f>
        <v>0</v>
      </c>
      <c r="H6196" s="104" t="str">
        <f t="shared" si="674"/>
        <v>20 – 100</v>
      </c>
      <c r="I6196" s="104" t="str">
        <f t="shared" si="675"/>
        <v>Di bawah ambang nilai</v>
      </c>
      <c r="J6196" s="106">
        <f t="shared" si="676"/>
        <v>992.00619600000005</v>
      </c>
      <c r="K6196" s="105">
        <f t="shared" si="677"/>
        <v>0</v>
      </c>
      <c r="L6196" s="106">
        <f t="shared" si="678"/>
        <v>0</v>
      </c>
    </row>
    <row r="6197" spans="1:12" x14ac:dyDescent="0.3">
      <c r="A6197" s="104" t="s">
        <v>12758</v>
      </c>
      <c r="B6197" s="104" t="s">
        <v>12759</v>
      </c>
      <c r="C6197" s="105">
        <v>14402</v>
      </c>
      <c r="D6197" s="105">
        <v>173852</v>
      </c>
      <c r="E6197" s="106">
        <f t="shared" si="672"/>
        <v>12.071378975142341</v>
      </c>
      <c r="F6197" s="107">
        <f t="shared" si="673"/>
        <v>84</v>
      </c>
      <c r="G6197" s="107">
        <f>COUNTIF(Data_Eksportir!$H$2:$H$3401,A6197)</f>
        <v>0</v>
      </c>
      <c r="H6197" s="104" t="str">
        <f t="shared" si="674"/>
        <v>5 – 20</v>
      </c>
      <c r="I6197" s="104" t="str">
        <f t="shared" si="675"/>
        <v>Di bawah ambang nilai</v>
      </c>
      <c r="J6197" s="106">
        <f t="shared" si="676"/>
        <v>173852.00619700001</v>
      </c>
      <c r="K6197" s="105">
        <f t="shared" si="677"/>
        <v>0</v>
      </c>
      <c r="L6197" s="106">
        <f t="shared" si="678"/>
        <v>0</v>
      </c>
    </row>
    <row r="6198" spans="1:12" x14ac:dyDescent="0.3">
      <c r="A6198" s="104" t="s">
        <v>12760</v>
      </c>
      <c r="B6198" s="104" t="s">
        <v>12761</v>
      </c>
      <c r="C6198" s="105">
        <v>83118</v>
      </c>
      <c r="D6198" s="105">
        <v>259393</v>
      </c>
      <c r="E6198" s="106">
        <f t="shared" si="672"/>
        <v>3.1207800957674632</v>
      </c>
      <c r="F6198" s="107">
        <f t="shared" si="673"/>
        <v>84</v>
      </c>
      <c r="G6198" s="107">
        <f>COUNTIF(Data_Eksportir!$H$2:$H$3401,A6198)</f>
        <v>0</v>
      </c>
      <c r="H6198" s="104" t="str">
        <f t="shared" si="674"/>
        <v>1 – 5</v>
      </c>
      <c r="I6198" s="104" t="str">
        <f t="shared" si="675"/>
        <v>Di bawah ambang nilai</v>
      </c>
      <c r="J6198" s="106">
        <f t="shared" si="676"/>
        <v>259393.00619799999</v>
      </c>
      <c r="K6198" s="105">
        <f t="shared" si="677"/>
        <v>0</v>
      </c>
      <c r="L6198" s="106">
        <f t="shared" si="678"/>
        <v>0</v>
      </c>
    </row>
    <row r="6199" spans="1:12" x14ac:dyDescent="0.3">
      <c r="A6199" s="104" t="s">
        <v>12762</v>
      </c>
      <c r="B6199" s="104" t="s">
        <v>12763</v>
      </c>
      <c r="C6199" s="105">
        <v>17068</v>
      </c>
      <c r="D6199" s="105">
        <v>1457552</v>
      </c>
      <c r="E6199" s="106">
        <f t="shared" si="672"/>
        <v>85.396765877665814</v>
      </c>
      <c r="F6199" s="107">
        <f t="shared" si="673"/>
        <v>84</v>
      </c>
      <c r="G6199" s="107">
        <f>COUNTIF(Data_Eksportir!$H$2:$H$3401,A6199)</f>
        <v>0</v>
      </c>
      <c r="H6199" s="104" t="str">
        <f t="shared" si="674"/>
        <v>20 – 100</v>
      </c>
      <c r="I6199" s="104" t="str">
        <f t="shared" si="675"/>
        <v>Di bawah ambang nilai</v>
      </c>
      <c r="J6199" s="106">
        <f t="shared" si="676"/>
        <v>1457552.0061989999</v>
      </c>
      <c r="K6199" s="105">
        <f t="shared" si="677"/>
        <v>0</v>
      </c>
      <c r="L6199" s="106">
        <f t="shared" si="678"/>
        <v>0</v>
      </c>
    </row>
    <row r="6200" spans="1:12" x14ac:dyDescent="0.3">
      <c r="A6200" s="104" t="s">
        <v>12764</v>
      </c>
      <c r="B6200" s="104" t="s">
        <v>12765</v>
      </c>
      <c r="C6200" s="105">
        <v>37</v>
      </c>
      <c r="D6200" s="105">
        <v>292</v>
      </c>
      <c r="E6200" s="106">
        <f t="shared" si="672"/>
        <v>7.8918918918918921</v>
      </c>
      <c r="F6200" s="107">
        <f t="shared" si="673"/>
        <v>84</v>
      </c>
      <c r="G6200" s="107">
        <f>COUNTIF(Data_Eksportir!$H$2:$H$3401,A6200)</f>
        <v>0</v>
      </c>
      <c r="H6200" s="104" t="str">
        <f t="shared" si="674"/>
        <v>5 – 20</v>
      </c>
      <c r="I6200" s="104" t="str">
        <f t="shared" si="675"/>
        <v>Di bawah ambang nilai</v>
      </c>
      <c r="J6200" s="106">
        <f t="shared" si="676"/>
        <v>292.00619999999998</v>
      </c>
      <c r="K6200" s="105">
        <f t="shared" si="677"/>
        <v>0</v>
      </c>
      <c r="L6200" s="106">
        <f t="shared" si="678"/>
        <v>0</v>
      </c>
    </row>
    <row r="6201" spans="1:12" x14ac:dyDescent="0.3">
      <c r="A6201" s="104" t="s">
        <v>12766</v>
      </c>
      <c r="B6201" s="104" t="s">
        <v>12767</v>
      </c>
      <c r="C6201" s="105">
        <v>272</v>
      </c>
      <c r="D6201" s="105">
        <v>847</v>
      </c>
      <c r="E6201" s="106">
        <f t="shared" si="672"/>
        <v>3.1139705882352939</v>
      </c>
      <c r="F6201" s="107">
        <f t="shared" si="673"/>
        <v>84</v>
      </c>
      <c r="G6201" s="107">
        <f>COUNTIF(Data_Eksportir!$H$2:$H$3401,A6201)</f>
        <v>0</v>
      </c>
      <c r="H6201" s="104" t="str">
        <f t="shared" si="674"/>
        <v>1 – 5</v>
      </c>
      <c r="I6201" s="104" t="str">
        <f t="shared" si="675"/>
        <v>Di bawah ambang nilai</v>
      </c>
      <c r="J6201" s="106">
        <f t="shared" si="676"/>
        <v>847.00620100000003</v>
      </c>
      <c r="K6201" s="105">
        <f t="shared" si="677"/>
        <v>0</v>
      </c>
      <c r="L6201" s="106">
        <f t="shared" si="678"/>
        <v>0</v>
      </c>
    </row>
    <row r="6202" spans="1:12" x14ac:dyDescent="0.3">
      <c r="A6202" s="104" t="s">
        <v>12768</v>
      </c>
      <c r="B6202" s="104" t="s">
        <v>12769</v>
      </c>
      <c r="C6202" s="105">
        <v>33782</v>
      </c>
      <c r="D6202" s="105">
        <v>967200</v>
      </c>
      <c r="E6202" s="106">
        <f t="shared" si="672"/>
        <v>28.630631697353621</v>
      </c>
      <c r="F6202" s="107">
        <f t="shared" si="673"/>
        <v>84</v>
      </c>
      <c r="G6202" s="107">
        <f>COUNTIF(Data_Eksportir!$H$2:$H$3401,A6202)</f>
        <v>0</v>
      </c>
      <c r="H6202" s="104" t="str">
        <f t="shared" si="674"/>
        <v>20 – 100</v>
      </c>
      <c r="I6202" s="104" t="str">
        <f t="shared" si="675"/>
        <v>Di bawah ambang nilai</v>
      </c>
      <c r="J6202" s="106">
        <f t="shared" si="676"/>
        <v>967200.00620199996</v>
      </c>
      <c r="K6202" s="105">
        <f t="shared" si="677"/>
        <v>0</v>
      </c>
      <c r="L6202" s="106">
        <f t="shared" si="678"/>
        <v>0</v>
      </c>
    </row>
    <row r="6203" spans="1:12" x14ac:dyDescent="0.3">
      <c r="A6203" s="104" t="s">
        <v>12770</v>
      </c>
      <c r="B6203" s="104" t="s">
        <v>12771</v>
      </c>
      <c r="C6203" s="105">
        <v>146649</v>
      </c>
      <c r="D6203" s="105">
        <v>3866089</v>
      </c>
      <c r="E6203" s="106">
        <f t="shared" si="672"/>
        <v>26.362873255187555</v>
      </c>
      <c r="F6203" s="107">
        <f t="shared" si="673"/>
        <v>84</v>
      </c>
      <c r="G6203" s="107">
        <f>COUNTIF(Data_Eksportir!$H$2:$H$3401,A6203)</f>
        <v>0</v>
      </c>
      <c r="H6203" s="104" t="str">
        <f t="shared" si="674"/>
        <v>20 – 100</v>
      </c>
      <c r="I6203" s="104" t="str">
        <f t="shared" si="675"/>
        <v>Di bawah ambang nilai</v>
      </c>
      <c r="J6203" s="106">
        <f t="shared" si="676"/>
        <v>3866089.006203</v>
      </c>
      <c r="K6203" s="105">
        <f t="shared" si="677"/>
        <v>0</v>
      </c>
      <c r="L6203" s="106">
        <f t="shared" si="678"/>
        <v>0</v>
      </c>
    </row>
    <row r="6204" spans="1:12" x14ac:dyDescent="0.3">
      <c r="A6204" s="104" t="s">
        <v>12772</v>
      </c>
      <c r="B6204" s="104" t="s">
        <v>12773</v>
      </c>
      <c r="C6204" s="105">
        <v>356075</v>
      </c>
      <c r="D6204" s="105">
        <v>26688283</v>
      </c>
      <c r="E6204" s="106">
        <f t="shared" si="672"/>
        <v>74.95129677736432</v>
      </c>
      <c r="F6204" s="107">
        <f t="shared" si="673"/>
        <v>84</v>
      </c>
      <c r="G6204" s="107">
        <f>COUNTIF(Data_Eksportir!$H$2:$H$3401,A6204)</f>
        <v>0</v>
      </c>
      <c r="H6204" s="104" t="str">
        <f t="shared" si="674"/>
        <v>20 – 100</v>
      </c>
      <c r="I6204" s="104" t="str">
        <f t="shared" si="675"/>
        <v>Belum terwakili</v>
      </c>
      <c r="J6204" s="106">
        <f t="shared" si="676"/>
        <v>26688283.006204002</v>
      </c>
      <c r="K6204" s="105">
        <f t="shared" si="677"/>
        <v>26688283</v>
      </c>
      <c r="L6204" s="106">
        <f t="shared" si="678"/>
        <v>26688283.006204002</v>
      </c>
    </row>
    <row r="6205" spans="1:12" x14ac:dyDescent="0.3">
      <c r="A6205" s="104" t="s">
        <v>12774</v>
      </c>
      <c r="B6205" s="104" t="s">
        <v>12775</v>
      </c>
      <c r="C6205" s="105">
        <v>1596776</v>
      </c>
      <c r="D6205" s="105">
        <v>26034133</v>
      </c>
      <c r="E6205" s="106">
        <f t="shared" si="672"/>
        <v>16.30418605991072</v>
      </c>
      <c r="F6205" s="107">
        <f t="shared" si="673"/>
        <v>84</v>
      </c>
      <c r="G6205" s="107">
        <f>COUNTIF(Data_Eksportir!$H$2:$H$3401,A6205)</f>
        <v>0</v>
      </c>
      <c r="H6205" s="104" t="str">
        <f t="shared" si="674"/>
        <v>5 – 20</v>
      </c>
      <c r="I6205" s="104" t="str">
        <f t="shared" si="675"/>
        <v>Belum terwakili</v>
      </c>
      <c r="J6205" s="106">
        <f t="shared" si="676"/>
        <v>26034133.006205</v>
      </c>
      <c r="K6205" s="105">
        <f t="shared" si="677"/>
        <v>26034133</v>
      </c>
      <c r="L6205" s="106">
        <f t="shared" si="678"/>
        <v>26034133.006205</v>
      </c>
    </row>
    <row r="6206" spans="1:12" x14ac:dyDescent="0.3">
      <c r="A6206" s="104" t="s">
        <v>12776</v>
      </c>
      <c r="B6206" s="104" t="s">
        <v>12777</v>
      </c>
      <c r="C6206" s="105">
        <v>4884</v>
      </c>
      <c r="D6206" s="105">
        <v>168462</v>
      </c>
      <c r="E6206" s="106">
        <f t="shared" si="672"/>
        <v>34.492628992628994</v>
      </c>
      <c r="F6206" s="107">
        <f t="shared" si="673"/>
        <v>84</v>
      </c>
      <c r="G6206" s="107">
        <f>COUNTIF(Data_Eksportir!$H$2:$H$3401,A6206)</f>
        <v>0</v>
      </c>
      <c r="H6206" s="104" t="str">
        <f t="shared" si="674"/>
        <v>20 – 100</v>
      </c>
      <c r="I6206" s="104" t="str">
        <f t="shared" si="675"/>
        <v>Di bawah ambang nilai</v>
      </c>
      <c r="J6206" s="106">
        <f t="shared" si="676"/>
        <v>168462.00620599999</v>
      </c>
      <c r="K6206" s="105">
        <f t="shared" si="677"/>
        <v>0</v>
      </c>
      <c r="L6206" s="106">
        <f t="shared" si="678"/>
        <v>0</v>
      </c>
    </row>
    <row r="6207" spans="1:12" x14ac:dyDescent="0.3">
      <c r="A6207" s="104" t="s">
        <v>12778</v>
      </c>
      <c r="B6207" s="104" t="s">
        <v>12779</v>
      </c>
      <c r="C6207" s="105">
        <v>954949</v>
      </c>
      <c r="D6207" s="105">
        <v>41561614</v>
      </c>
      <c r="E6207" s="106">
        <f t="shared" si="672"/>
        <v>43.522338889301942</v>
      </c>
      <c r="F6207" s="107">
        <f t="shared" si="673"/>
        <v>84</v>
      </c>
      <c r="G6207" s="107">
        <f>COUNTIF(Data_Eksportir!$H$2:$H$3401,A6207)</f>
        <v>0</v>
      </c>
      <c r="H6207" s="104" t="str">
        <f t="shared" si="674"/>
        <v>20 – 100</v>
      </c>
      <c r="I6207" s="104" t="str">
        <f t="shared" si="675"/>
        <v>Belum terwakili</v>
      </c>
      <c r="J6207" s="106">
        <f t="shared" si="676"/>
        <v>41561614.006206997</v>
      </c>
      <c r="K6207" s="105">
        <f t="shared" si="677"/>
        <v>41561614</v>
      </c>
      <c r="L6207" s="106">
        <f t="shared" si="678"/>
        <v>41561614.006206997</v>
      </c>
    </row>
    <row r="6208" spans="1:12" x14ac:dyDescent="0.3">
      <c r="A6208" s="104" t="s">
        <v>12780</v>
      </c>
      <c r="B6208" s="104" t="s">
        <v>12781</v>
      </c>
      <c r="C6208" s="105">
        <v>2682</v>
      </c>
      <c r="D6208" s="105">
        <v>73189</v>
      </c>
      <c r="E6208" s="106">
        <f t="shared" si="672"/>
        <v>27.288963460104398</v>
      </c>
      <c r="F6208" s="107">
        <f t="shared" si="673"/>
        <v>84</v>
      </c>
      <c r="G6208" s="107">
        <f>COUNTIF(Data_Eksportir!$H$2:$H$3401,A6208)</f>
        <v>0</v>
      </c>
      <c r="H6208" s="104" t="str">
        <f t="shared" si="674"/>
        <v>20 – 100</v>
      </c>
      <c r="I6208" s="104" t="str">
        <f t="shared" si="675"/>
        <v>Di bawah ambang nilai</v>
      </c>
      <c r="J6208" s="106">
        <f t="shared" si="676"/>
        <v>73189.006208000006</v>
      </c>
      <c r="K6208" s="105">
        <f t="shared" si="677"/>
        <v>0</v>
      </c>
      <c r="L6208" s="106">
        <f t="shared" si="678"/>
        <v>0</v>
      </c>
    </row>
    <row r="6209" spans="1:12" x14ac:dyDescent="0.3">
      <c r="A6209" s="104" t="s">
        <v>12782</v>
      </c>
      <c r="B6209" s="104" t="s">
        <v>12783</v>
      </c>
      <c r="C6209" s="105">
        <v>15522</v>
      </c>
      <c r="D6209" s="105">
        <v>1648797</v>
      </c>
      <c r="E6209" s="106">
        <f t="shared" si="672"/>
        <v>106.22323154232701</v>
      </c>
      <c r="F6209" s="107">
        <f t="shared" si="673"/>
        <v>84</v>
      </c>
      <c r="G6209" s="107">
        <f>COUNTIF(Data_Eksportir!$H$2:$H$3401,A6209)</f>
        <v>0</v>
      </c>
      <c r="H6209" s="104" t="str">
        <f t="shared" si="674"/>
        <v>100 ke atas</v>
      </c>
      <c r="I6209" s="104" t="str">
        <f t="shared" si="675"/>
        <v>Di bawah ambang nilai</v>
      </c>
      <c r="J6209" s="106">
        <f t="shared" si="676"/>
        <v>1648797.006209</v>
      </c>
      <c r="K6209" s="105">
        <f t="shared" si="677"/>
        <v>0</v>
      </c>
      <c r="L6209" s="106">
        <f t="shared" si="678"/>
        <v>0</v>
      </c>
    </row>
    <row r="6210" spans="1:12" x14ac:dyDescent="0.3">
      <c r="A6210" s="104" t="s">
        <v>12784</v>
      </c>
      <c r="B6210" s="104" t="s">
        <v>12785</v>
      </c>
      <c r="C6210" s="105">
        <v>21651</v>
      </c>
      <c r="D6210" s="105">
        <v>1431440</v>
      </c>
      <c r="E6210" s="106">
        <f t="shared" ref="E6210:E6273" si="679">IF(AND(ISNUMBER(C6210),C6210&gt;0),D6210/C6210,"")</f>
        <v>66.114267239388482</v>
      </c>
      <c r="F6210" s="107">
        <f t="shared" ref="F6210:F6273" si="680">VALUE(LEFT(A6210,2))</f>
        <v>84</v>
      </c>
      <c r="G6210" s="107">
        <f>COUNTIF(Data_Eksportir!$H$2:$H$3401,A6210)</f>
        <v>0</v>
      </c>
      <c r="H6210" s="104" t="str">
        <f t="shared" ref="H6210:H6273" si="681">IF(E6210="","Tanpa data berat",IF(E6210&lt;1,"Di bawah 1",IF(E6210&lt;5,"1 – 5",IF(E6210&lt;20,"5 – 20",IF(E6210&lt;100,"20 – 100","100 ke atas")))))</f>
        <v>20 – 100</v>
      </c>
      <c r="I6210" s="104" t="str">
        <f t="shared" ref="I6210:I6273" si="682">IF(D6210&lt;p_nilai_besar,"Di bawah ambang nilai",IF(G6210=0,"Belum terwakili",IF(G6210&lt;=p_listing_rendah,"Keterwakilan rendah","Terwakili")))</f>
        <v>Di bawah ambang nilai</v>
      </c>
      <c r="J6210" s="106">
        <f t="shared" ref="J6210:J6273" si="683">D6210+ROW()/10^6</f>
        <v>1431440.00621</v>
      </c>
      <c r="K6210" s="105">
        <f t="shared" ref="K6210:K6273" si="684">IF(D6210&gt;=p_nilai_besar,D6210/(1+G6210),0)</f>
        <v>0</v>
      </c>
      <c r="L6210" s="106">
        <f t="shared" ref="L6210:L6273" si="685">IF(K6210&gt;0,K6210+ROW()/10^6,0)</f>
        <v>0</v>
      </c>
    </row>
    <row r="6211" spans="1:12" x14ac:dyDescent="0.3">
      <c r="A6211" s="104" t="s">
        <v>12786</v>
      </c>
      <c r="B6211" s="104" t="s">
        <v>12787</v>
      </c>
      <c r="C6211" s="105">
        <v>142566</v>
      </c>
      <c r="D6211" s="105">
        <v>46906302</v>
      </c>
      <c r="E6211" s="106">
        <f t="shared" si="679"/>
        <v>329.01464584823873</v>
      </c>
      <c r="F6211" s="107">
        <f t="shared" si="680"/>
        <v>84</v>
      </c>
      <c r="G6211" s="107">
        <f>COUNTIF(Data_Eksportir!$H$2:$H$3401,A6211)</f>
        <v>0</v>
      </c>
      <c r="H6211" s="104" t="str">
        <f t="shared" si="681"/>
        <v>100 ke atas</v>
      </c>
      <c r="I6211" s="104" t="str">
        <f t="shared" si="682"/>
        <v>Belum terwakili</v>
      </c>
      <c r="J6211" s="106">
        <f t="shared" si="683"/>
        <v>46906302.006210998</v>
      </c>
      <c r="K6211" s="105">
        <f t="shared" si="684"/>
        <v>46906302</v>
      </c>
      <c r="L6211" s="106">
        <f t="shared" si="685"/>
        <v>46906302.006210998</v>
      </c>
    </row>
    <row r="6212" spans="1:12" x14ac:dyDescent="0.3">
      <c r="A6212" s="104" t="s">
        <v>12788</v>
      </c>
      <c r="B6212" s="104" t="s">
        <v>12789</v>
      </c>
      <c r="C6212" s="105">
        <v>17580</v>
      </c>
      <c r="D6212" s="105">
        <v>720077</v>
      </c>
      <c r="E6212" s="106">
        <f t="shared" si="679"/>
        <v>40.960011376564275</v>
      </c>
      <c r="F6212" s="107">
        <f t="shared" si="680"/>
        <v>84</v>
      </c>
      <c r="G6212" s="107">
        <f>COUNTIF(Data_Eksportir!$H$2:$H$3401,A6212)</f>
        <v>0</v>
      </c>
      <c r="H6212" s="104" t="str">
        <f t="shared" si="681"/>
        <v>20 – 100</v>
      </c>
      <c r="I6212" s="104" t="str">
        <f t="shared" si="682"/>
        <v>Di bawah ambang nilai</v>
      </c>
      <c r="J6212" s="106">
        <f t="shared" si="683"/>
        <v>720077.00621200004</v>
      </c>
      <c r="K6212" s="105">
        <f t="shared" si="684"/>
        <v>0</v>
      </c>
      <c r="L6212" s="106">
        <f t="shared" si="685"/>
        <v>0</v>
      </c>
    </row>
    <row r="6213" spans="1:12" x14ac:dyDescent="0.3">
      <c r="A6213" s="104" t="s">
        <v>12790</v>
      </c>
      <c r="B6213" s="104" t="s">
        <v>12791</v>
      </c>
      <c r="C6213" s="105">
        <v>218229</v>
      </c>
      <c r="D6213" s="105">
        <v>10218530</v>
      </c>
      <c r="E6213" s="106">
        <f t="shared" si="679"/>
        <v>46.824803302952404</v>
      </c>
      <c r="F6213" s="107">
        <f t="shared" si="680"/>
        <v>84</v>
      </c>
      <c r="G6213" s="107">
        <f>COUNTIF(Data_Eksportir!$H$2:$H$3401,A6213)</f>
        <v>0</v>
      </c>
      <c r="H6213" s="104" t="str">
        <f t="shared" si="681"/>
        <v>20 – 100</v>
      </c>
      <c r="I6213" s="104" t="str">
        <f t="shared" si="682"/>
        <v>Belum terwakili</v>
      </c>
      <c r="J6213" s="106">
        <f t="shared" si="683"/>
        <v>10218530.006213</v>
      </c>
      <c r="K6213" s="105">
        <f t="shared" si="684"/>
        <v>10218530</v>
      </c>
      <c r="L6213" s="106">
        <f t="shared" si="685"/>
        <v>10218530.006213</v>
      </c>
    </row>
    <row r="6214" spans="1:12" x14ac:dyDescent="0.3">
      <c r="A6214" s="104" t="s">
        <v>12792</v>
      </c>
      <c r="B6214" s="104" t="s">
        <v>12793</v>
      </c>
      <c r="C6214" s="105">
        <v>298154</v>
      </c>
      <c r="D6214" s="105">
        <v>17739906</v>
      </c>
      <c r="E6214" s="106">
        <f t="shared" si="679"/>
        <v>59.499138029340543</v>
      </c>
      <c r="F6214" s="107">
        <f t="shared" si="680"/>
        <v>84</v>
      </c>
      <c r="G6214" s="107">
        <f>COUNTIF(Data_Eksportir!$H$2:$H$3401,A6214)</f>
        <v>0</v>
      </c>
      <c r="H6214" s="104" t="str">
        <f t="shared" si="681"/>
        <v>20 – 100</v>
      </c>
      <c r="I6214" s="104" t="str">
        <f t="shared" si="682"/>
        <v>Belum terwakili</v>
      </c>
      <c r="J6214" s="106">
        <f t="shared" si="683"/>
        <v>17739906.006214</v>
      </c>
      <c r="K6214" s="105">
        <f t="shared" si="684"/>
        <v>17739906</v>
      </c>
      <c r="L6214" s="106">
        <f t="shared" si="685"/>
        <v>17739906.006214</v>
      </c>
    </row>
    <row r="6215" spans="1:12" x14ac:dyDescent="0.3">
      <c r="A6215" s="104" t="s">
        <v>12794</v>
      </c>
      <c r="B6215" s="104" t="s">
        <v>12795</v>
      </c>
      <c r="C6215" s="105">
        <v>9843</v>
      </c>
      <c r="D6215" s="105">
        <v>1070748</v>
      </c>
      <c r="E6215" s="106">
        <f t="shared" si="679"/>
        <v>108.7826882048156</v>
      </c>
      <c r="F6215" s="107">
        <f t="shared" si="680"/>
        <v>84</v>
      </c>
      <c r="G6215" s="107">
        <f>COUNTIF(Data_Eksportir!$H$2:$H$3401,A6215)</f>
        <v>0</v>
      </c>
      <c r="H6215" s="104" t="str">
        <f t="shared" si="681"/>
        <v>100 ke atas</v>
      </c>
      <c r="I6215" s="104" t="str">
        <f t="shared" si="682"/>
        <v>Di bawah ambang nilai</v>
      </c>
      <c r="J6215" s="106">
        <f t="shared" si="683"/>
        <v>1070748.0062150001</v>
      </c>
      <c r="K6215" s="105">
        <f t="shared" si="684"/>
        <v>0</v>
      </c>
      <c r="L6215" s="106">
        <f t="shared" si="685"/>
        <v>0</v>
      </c>
    </row>
    <row r="6216" spans="1:12" x14ac:dyDescent="0.3">
      <c r="A6216" s="104" t="s">
        <v>12796</v>
      </c>
      <c r="B6216" s="104" t="s">
        <v>12797</v>
      </c>
      <c r="C6216" s="105">
        <v>424</v>
      </c>
      <c r="D6216" s="105">
        <v>149134</v>
      </c>
      <c r="E6216" s="106">
        <f t="shared" si="679"/>
        <v>351.73113207547169</v>
      </c>
      <c r="F6216" s="107">
        <f t="shared" si="680"/>
        <v>84</v>
      </c>
      <c r="G6216" s="107">
        <f>COUNTIF(Data_Eksportir!$H$2:$H$3401,A6216)</f>
        <v>0</v>
      </c>
      <c r="H6216" s="104" t="str">
        <f t="shared" si="681"/>
        <v>100 ke atas</v>
      </c>
      <c r="I6216" s="104" t="str">
        <f t="shared" si="682"/>
        <v>Di bawah ambang nilai</v>
      </c>
      <c r="J6216" s="106">
        <f t="shared" si="683"/>
        <v>149134.00621600001</v>
      </c>
      <c r="K6216" s="105">
        <f t="shared" si="684"/>
        <v>0</v>
      </c>
      <c r="L6216" s="106">
        <f t="shared" si="685"/>
        <v>0</v>
      </c>
    </row>
    <row r="6217" spans="1:12" x14ac:dyDescent="0.3">
      <c r="A6217" s="104" t="s">
        <v>12798</v>
      </c>
      <c r="B6217" s="104" t="s">
        <v>12799</v>
      </c>
      <c r="C6217" s="105">
        <v>39986</v>
      </c>
      <c r="D6217" s="105">
        <v>291701</v>
      </c>
      <c r="E6217" s="106">
        <f t="shared" si="679"/>
        <v>7.2950782773970886</v>
      </c>
      <c r="F6217" s="107">
        <f t="shared" si="680"/>
        <v>84</v>
      </c>
      <c r="G6217" s="107">
        <f>COUNTIF(Data_Eksportir!$H$2:$H$3401,A6217)</f>
        <v>0</v>
      </c>
      <c r="H6217" s="104" t="str">
        <f t="shared" si="681"/>
        <v>5 – 20</v>
      </c>
      <c r="I6217" s="104" t="str">
        <f t="shared" si="682"/>
        <v>Di bawah ambang nilai</v>
      </c>
      <c r="J6217" s="106">
        <f t="shared" si="683"/>
        <v>291701.00621700002</v>
      </c>
      <c r="K6217" s="105">
        <f t="shared" si="684"/>
        <v>0</v>
      </c>
      <c r="L6217" s="106">
        <f t="shared" si="685"/>
        <v>0</v>
      </c>
    </row>
    <row r="6218" spans="1:12" x14ac:dyDescent="0.3">
      <c r="A6218" s="104" t="s">
        <v>12800</v>
      </c>
      <c r="B6218" s="104" t="s">
        <v>12801</v>
      </c>
      <c r="C6218" s="105">
        <v>22310</v>
      </c>
      <c r="D6218" s="105">
        <v>3173256</v>
      </c>
      <c r="E6218" s="106">
        <f t="shared" si="679"/>
        <v>142.23469296279694</v>
      </c>
      <c r="F6218" s="107">
        <f t="shared" si="680"/>
        <v>84</v>
      </c>
      <c r="G6218" s="107">
        <f>COUNTIF(Data_Eksportir!$H$2:$H$3401,A6218)</f>
        <v>0</v>
      </c>
      <c r="H6218" s="104" t="str">
        <f t="shared" si="681"/>
        <v>100 ke atas</v>
      </c>
      <c r="I6218" s="104" t="str">
        <f t="shared" si="682"/>
        <v>Di bawah ambang nilai</v>
      </c>
      <c r="J6218" s="106">
        <f t="shared" si="683"/>
        <v>3173256.0062179998</v>
      </c>
      <c r="K6218" s="105">
        <f t="shared" si="684"/>
        <v>0</v>
      </c>
      <c r="L6218" s="106">
        <f t="shared" si="685"/>
        <v>0</v>
      </c>
    </row>
    <row r="6219" spans="1:12" x14ac:dyDescent="0.3">
      <c r="A6219" s="104" t="s">
        <v>12802</v>
      </c>
      <c r="B6219" s="104" t="s">
        <v>12803</v>
      </c>
      <c r="C6219" s="105">
        <v>13749</v>
      </c>
      <c r="D6219" s="105">
        <v>1718692</v>
      </c>
      <c r="E6219" s="106">
        <f t="shared" si="679"/>
        <v>125.00487308167867</v>
      </c>
      <c r="F6219" s="107">
        <f t="shared" si="680"/>
        <v>84</v>
      </c>
      <c r="G6219" s="107">
        <f>COUNTIF(Data_Eksportir!$H$2:$H$3401,A6219)</f>
        <v>0</v>
      </c>
      <c r="H6219" s="104" t="str">
        <f t="shared" si="681"/>
        <v>100 ke atas</v>
      </c>
      <c r="I6219" s="104" t="str">
        <f t="shared" si="682"/>
        <v>Di bawah ambang nilai</v>
      </c>
      <c r="J6219" s="106">
        <f t="shared" si="683"/>
        <v>1718692.0062190001</v>
      </c>
      <c r="K6219" s="105">
        <f t="shared" si="684"/>
        <v>0</v>
      </c>
      <c r="L6219" s="106">
        <f t="shared" si="685"/>
        <v>0</v>
      </c>
    </row>
    <row r="6220" spans="1:12" x14ac:dyDescent="0.3">
      <c r="A6220" s="104" t="s">
        <v>12804</v>
      </c>
      <c r="B6220" s="104" t="s">
        <v>12805</v>
      </c>
      <c r="C6220" s="105">
        <v>612</v>
      </c>
      <c r="D6220" s="105">
        <v>288157</v>
      </c>
      <c r="E6220" s="106">
        <f t="shared" si="679"/>
        <v>470.84477124183007</v>
      </c>
      <c r="F6220" s="107">
        <f t="shared" si="680"/>
        <v>84</v>
      </c>
      <c r="G6220" s="107">
        <f>COUNTIF(Data_Eksportir!$H$2:$H$3401,A6220)</f>
        <v>0</v>
      </c>
      <c r="H6220" s="104" t="str">
        <f t="shared" si="681"/>
        <v>100 ke atas</v>
      </c>
      <c r="I6220" s="104" t="str">
        <f t="shared" si="682"/>
        <v>Di bawah ambang nilai</v>
      </c>
      <c r="J6220" s="106">
        <f t="shared" si="683"/>
        <v>288157.00621999998</v>
      </c>
      <c r="K6220" s="105">
        <f t="shared" si="684"/>
        <v>0</v>
      </c>
      <c r="L6220" s="106">
        <f t="shared" si="685"/>
        <v>0</v>
      </c>
    </row>
    <row r="6221" spans="1:12" x14ac:dyDescent="0.3">
      <c r="A6221" s="104" t="s">
        <v>12806</v>
      </c>
      <c r="B6221" s="104" t="s">
        <v>12807</v>
      </c>
      <c r="C6221" s="105">
        <v>288431</v>
      </c>
      <c r="D6221" s="105">
        <v>135872834</v>
      </c>
      <c r="E6221" s="106">
        <f t="shared" si="679"/>
        <v>471.07569574698977</v>
      </c>
      <c r="F6221" s="107">
        <f t="shared" si="680"/>
        <v>84</v>
      </c>
      <c r="G6221" s="107">
        <f>COUNTIF(Data_Eksportir!$H$2:$H$3401,A6221)</f>
        <v>0</v>
      </c>
      <c r="H6221" s="104" t="str">
        <f t="shared" si="681"/>
        <v>100 ke atas</v>
      </c>
      <c r="I6221" s="104" t="str">
        <f t="shared" si="682"/>
        <v>Belum terwakili</v>
      </c>
      <c r="J6221" s="106">
        <f t="shared" si="683"/>
        <v>135872834.006221</v>
      </c>
      <c r="K6221" s="105">
        <f t="shared" si="684"/>
        <v>135872834</v>
      </c>
      <c r="L6221" s="106">
        <f t="shared" si="685"/>
        <v>135872834.006221</v>
      </c>
    </row>
    <row r="6222" spans="1:12" x14ac:dyDescent="0.3">
      <c r="A6222" s="104" t="s">
        <v>12808</v>
      </c>
      <c r="B6222" s="104" t="s">
        <v>12809</v>
      </c>
      <c r="C6222" s="105">
        <v>45493</v>
      </c>
      <c r="D6222" s="105">
        <v>2670961</v>
      </c>
      <c r="E6222" s="106">
        <f t="shared" si="679"/>
        <v>58.711472094607963</v>
      </c>
      <c r="F6222" s="107">
        <f t="shared" si="680"/>
        <v>84</v>
      </c>
      <c r="G6222" s="107">
        <f>COUNTIF(Data_Eksportir!$H$2:$H$3401,A6222)</f>
        <v>0</v>
      </c>
      <c r="H6222" s="104" t="str">
        <f t="shared" si="681"/>
        <v>20 – 100</v>
      </c>
      <c r="I6222" s="104" t="str">
        <f t="shared" si="682"/>
        <v>Di bawah ambang nilai</v>
      </c>
      <c r="J6222" s="106">
        <f t="shared" si="683"/>
        <v>2670961.0062219999</v>
      </c>
      <c r="K6222" s="105">
        <f t="shared" si="684"/>
        <v>0</v>
      </c>
      <c r="L6222" s="106">
        <f t="shared" si="685"/>
        <v>0</v>
      </c>
    </row>
    <row r="6223" spans="1:12" x14ac:dyDescent="0.3">
      <c r="A6223" s="104" t="s">
        <v>12810</v>
      </c>
      <c r="B6223" s="104" t="s">
        <v>12811</v>
      </c>
      <c r="C6223" s="105">
        <v>949</v>
      </c>
      <c r="D6223" s="105">
        <v>98649</v>
      </c>
      <c r="E6223" s="106">
        <f t="shared" si="679"/>
        <v>103.95047418335089</v>
      </c>
      <c r="F6223" s="107">
        <f t="shared" si="680"/>
        <v>84</v>
      </c>
      <c r="G6223" s="107">
        <f>COUNTIF(Data_Eksportir!$H$2:$H$3401,A6223)</f>
        <v>0</v>
      </c>
      <c r="H6223" s="104" t="str">
        <f t="shared" si="681"/>
        <v>100 ke atas</v>
      </c>
      <c r="I6223" s="104" t="str">
        <f t="shared" si="682"/>
        <v>Di bawah ambang nilai</v>
      </c>
      <c r="J6223" s="106">
        <f t="shared" si="683"/>
        <v>98649.006223000004</v>
      </c>
      <c r="K6223" s="105">
        <f t="shared" si="684"/>
        <v>0</v>
      </c>
      <c r="L6223" s="106">
        <f t="shared" si="685"/>
        <v>0</v>
      </c>
    </row>
    <row r="6224" spans="1:12" x14ac:dyDescent="0.3">
      <c r="A6224" s="104" t="s">
        <v>12812</v>
      </c>
      <c r="B6224" s="104" t="s">
        <v>12813</v>
      </c>
      <c r="C6224" s="105">
        <v>214</v>
      </c>
      <c r="D6224" s="105">
        <v>46737</v>
      </c>
      <c r="E6224" s="106">
        <f t="shared" si="679"/>
        <v>218.39719626168224</v>
      </c>
      <c r="F6224" s="107">
        <f t="shared" si="680"/>
        <v>84</v>
      </c>
      <c r="G6224" s="107">
        <f>COUNTIF(Data_Eksportir!$H$2:$H$3401,A6224)</f>
        <v>0</v>
      </c>
      <c r="H6224" s="104" t="str">
        <f t="shared" si="681"/>
        <v>100 ke atas</v>
      </c>
      <c r="I6224" s="104" t="str">
        <f t="shared" si="682"/>
        <v>Di bawah ambang nilai</v>
      </c>
      <c r="J6224" s="106">
        <f t="shared" si="683"/>
        <v>46737.006223999997</v>
      </c>
      <c r="K6224" s="105">
        <f t="shared" si="684"/>
        <v>0</v>
      </c>
      <c r="L6224" s="106">
        <f t="shared" si="685"/>
        <v>0</v>
      </c>
    </row>
    <row r="6225" spans="1:12" x14ac:dyDescent="0.3">
      <c r="A6225" s="104" t="s">
        <v>12814</v>
      </c>
      <c r="B6225" s="104" t="s">
        <v>12815</v>
      </c>
      <c r="C6225" s="105">
        <v>1683239</v>
      </c>
      <c r="D6225" s="105">
        <v>149233262</v>
      </c>
      <c r="E6225" s="106">
        <f t="shared" si="679"/>
        <v>88.658391351436137</v>
      </c>
      <c r="F6225" s="107">
        <f t="shared" si="680"/>
        <v>84</v>
      </c>
      <c r="G6225" s="107">
        <f>COUNTIF(Data_Eksportir!$H$2:$H$3401,A6225)</f>
        <v>0</v>
      </c>
      <c r="H6225" s="104" t="str">
        <f t="shared" si="681"/>
        <v>20 – 100</v>
      </c>
      <c r="I6225" s="104" t="str">
        <f t="shared" si="682"/>
        <v>Belum terwakili</v>
      </c>
      <c r="J6225" s="106">
        <f t="shared" si="683"/>
        <v>149233262.00622499</v>
      </c>
      <c r="K6225" s="105">
        <f t="shared" si="684"/>
        <v>149233262</v>
      </c>
      <c r="L6225" s="106">
        <f t="shared" si="685"/>
        <v>149233262.00622499</v>
      </c>
    </row>
    <row r="6226" spans="1:12" x14ac:dyDescent="0.3">
      <c r="A6226" s="104" t="s">
        <v>12816</v>
      </c>
      <c r="B6226" s="104" t="s">
        <v>12817</v>
      </c>
      <c r="C6226" s="105">
        <v>150077</v>
      </c>
      <c r="D6226" s="105">
        <v>1332047</v>
      </c>
      <c r="E6226" s="106">
        <f t="shared" si="679"/>
        <v>8.8757571113495075</v>
      </c>
      <c r="F6226" s="107">
        <f t="shared" si="680"/>
        <v>84</v>
      </c>
      <c r="G6226" s="107">
        <f>COUNTIF(Data_Eksportir!$H$2:$H$3401,A6226)</f>
        <v>0</v>
      </c>
      <c r="H6226" s="104" t="str">
        <f t="shared" si="681"/>
        <v>5 – 20</v>
      </c>
      <c r="I6226" s="104" t="str">
        <f t="shared" si="682"/>
        <v>Di bawah ambang nilai</v>
      </c>
      <c r="J6226" s="106">
        <f t="shared" si="683"/>
        <v>1332047.0062259999</v>
      </c>
      <c r="K6226" s="105">
        <f t="shared" si="684"/>
        <v>0</v>
      </c>
      <c r="L6226" s="106">
        <f t="shared" si="685"/>
        <v>0</v>
      </c>
    </row>
    <row r="6227" spans="1:12" x14ac:dyDescent="0.3">
      <c r="A6227" s="104" t="s">
        <v>12818</v>
      </c>
      <c r="B6227" s="104" t="s">
        <v>12819</v>
      </c>
      <c r="C6227" s="105">
        <v>46</v>
      </c>
      <c r="D6227" s="105">
        <v>89</v>
      </c>
      <c r="E6227" s="106">
        <f t="shared" si="679"/>
        <v>1.9347826086956521</v>
      </c>
      <c r="F6227" s="107">
        <f t="shared" si="680"/>
        <v>84</v>
      </c>
      <c r="G6227" s="107">
        <f>COUNTIF(Data_Eksportir!$H$2:$H$3401,A6227)</f>
        <v>0</v>
      </c>
      <c r="H6227" s="104" t="str">
        <f t="shared" si="681"/>
        <v>1 – 5</v>
      </c>
      <c r="I6227" s="104" t="str">
        <f t="shared" si="682"/>
        <v>Di bawah ambang nilai</v>
      </c>
      <c r="J6227" s="106">
        <f t="shared" si="683"/>
        <v>89.006226999999996</v>
      </c>
      <c r="K6227" s="105">
        <f t="shared" si="684"/>
        <v>0</v>
      </c>
      <c r="L6227" s="106">
        <f t="shared" si="685"/>
        <v>0</v>
      </c>
    </row>
    <row r="6228" spans="1:12" x14ac:dyDescent="0.3">
      <c r="A6228" s="104" t="s">
        <v>12820</v>
      </c>
      <c r="B6228" s="104" t="s">
        <v>12821</v>
      </c>
      <c r="C6228" s="105">
        <v>138189</v>
      </c>
      <c r="D6228" s="105">
        <v>376</v>
      </c>
      <c r="E6228" s="106">
        <f t="shared" si="679"/>
        <v>2.7209112157986527E-3</v>
      </c>
      <c r="F6228" s="107">
        <f t="shared" si="680"/>
        <v>84</v>
      </c>
      <c r="G6228" s="107">
        <f>COUNTIF(Data_Eksportir!$H$2:$H$3401,A6228)</f>
        <v>0</v>
      </c>
      <c r="H6228" s="104" t="str">
        <f t="shared" si="681"/>
        <v>Di bawah 1</v>
      </c>
      <c r="I6228" s="104" t="str">
        <f t="shared" si="682"/>
        <v>Di bawah ambang nilai</v>
      </c>
      <c r="J6228" s="106">
        <f t="shared" si="683"/>
        <v>376.00622800000002</v>
      </c>
      <c r="K6228" s="105">
        <f t="shared" si="684"/>
        <v>0</v>
      </c>
      <c r="L6228" s="106">
        <f t="shared" si="685"/>
        <v>0</v>
      </c>
    </row>
    <row r="6229" spans="1:12" x14ac:dyDescent="0.3">
      <c r="A6229" s="104" t="s">
        <v>12822</v>
      </c>
      <c r="B6229" s="104" t="s">
        <v>12823</v>
      </c>
      <c r="C6229" s="105">
        <v>1720</v>
      </c>
      <c r="D6229" s="105">
        <v>116948</v>
      </c>
      <c r="E6229" s="106">
        <f t="shared" si="679"/>
        <v>67.993023255813952</v>
      </c>
      <c r="F6229" s="107">
        <f t="shared" si="680"/>
        <v>84</v>
      </c>
      <c r="G6229" s="107">
        <f>COUNTIF(Data_Eksportir!$H$2:$H$3401,A6229)</f>
        <v>0</v>
      </c>
      <c r="H6229" s="104" t="str">
        <f t="shared" si="681"/>
        <v>20 – 100</v>
      </c>
      <c r="I6229" s="104" t="str">
        <f t="shared" si="682"/>
        <v>Di bawah ambang nilai</v>
      </c>
      <c r="J6229" s="106">
        <f t="shared" si="683"/>
        <v>116948.00622900001</v>
      </c>
      <c r="K6229" s="105">
        <f t="shared" si="684"/>
        <v>0</v>
      </c>
      <c r="L6229" s="106">
        <f t="shared" si="685"/>
        <v>0</v>
      </c>
    </row>
    <row r="6230" spans="1:12" x14ac:dyDescent="0.3">
      <c r="A6230" s="104" t="s">
        <v>12824</v>
      </c>
      <c r="B6230" s="104" t="s">
        <v>12825</v>
      </c>
      <c r="C6230" s="105">
        <v>8649</v>
      </c>
      <c r="D6230" s="105">
        <v>29029</v>
      </c>
      <c r="E6230" s="106">
        <f t="shared" si="679"/>
        <v>3.3563417736154468</v>
      </c>
      <c r="F6230" s="107">
        <f t="shared" si="680"/>
        <v>84</v>
      </c>
      <c r="G6230" s="107">
        <f>COUNTIF(Data_Eksportir!$H$2:$H$3401,A6230)</f>
        <v>0</v>
      </c>
      <c r="H6230" s="104" t="str">
        <f t="shared" si="681"/>
        <v>1 – 5</v>
      </c>
      <c r="I6230" s="104" t="str">
        <f t="shared" si="682"/>
        <v>Di bawah ambang nilai</v>
      </c>
      <c r="J6230" s="106">
        <f t="shared" si="683"/>
        <v>29029.006229999999</v>
      </c>
      <c r="K6230" s="105">
        <f t="shared" si="684"/>
        <v>0</v>
      </c>
      <c r="L6230" s="106">
        <f t="shared" si="685"/>
        <v>0</v>
      </c>
    </row>
    <row r="6231" spans="1:12" x14ac:dyDescent="0.3">
      <c r="A6231" s="104" t="s">
        <v>12826</v>
      </c>
      <c r="B6231" s="104" t="s">
        <v>12827</v>
      </c>
      <c r="C6231" s="105">
        <v>5232</v>
      </c>
      <c r="D6231" s="105">
        <v>26401</v>
      </c>
      <c r="E6231" s="106">
        <f t="shared" si="679"/>
        <v>5.0460626911314987</v>
      </c>
      <c r="F6231" s="107">
        <f t="shared" si="680"/>
        <v>84</v>
      </c>
      <c r="G6231" s="107">
        <f>COUNTIF(Data_Eksportir!$H$2:$H$3401,A6231)</f>
        <v>0</v>
      </c>
      <c r="H6231" s="104" t="str">
        <f t="shared" si="681"/>
        <v>5 – 20</v>
      </c>
      <c r="I6231" s="104" t="str">
        <f t="shared" si="682"/>
        <v>Di bawah ambang nilai</v>
      </c>
      <c r="J6231" s="106">
        <f t="shared" si="683"/>
        <v>26401.006230999999</v>
      </c>
      <c r="K6231" s="105">
        <f t="shared" si="684"/>
        <v>0</v>
      </c>
      <c r="L6231" s="106">
        <f t="shared" si="685"/>
        <v>0</v>
      </c>
    </row>
    <row r="6232" spans="1:12" x14ac:dyDescent="0.3">
      <c r="A6232" s="104" t="s">
        <v>12828</v>
      </c>
      <c r="B6232" s="104" t="s">
        <v>12829</v>
      </c>
      <c r="C6232" s="105">
        <v>88505</v>
      </c>
      <c r="D6232" s="105">
        <v>7540093</v>
      </c>
      <c r="E6232" s="106">
        <f t="shared" si="679"/>
        <v>85.193977741370546</v>
      </c>
      <c r="F6232" s="107">
        <f t="shared" si="680"/>
        <v>84</v>
      </c>
      <c r="G6232" s="107">
        <f>COUNTIF(Data_Eksportir!$H$2:$H$3401,A6232)</f>
        <v>0</v>
      </c>
      <c r="H6232" s="104" t="str">
        <f t="shared" si="681"/>
        <v>20 – 100</v>
      </c>
      <c r="I6232" s="104" t="str">
        <f t="shared" si="682"/>
        <v>Di bawah ambang nilai</v>
      </c>
      <c r="J6232" s="106">
        <f t="shared" si="683"/>
        <v>7540093.006232</v>
      </c>
      <c r="K6232" s="105">
        <f t="shared" si="684"/>
        <v>0</v>
      </c>
      <c r="L6232" s="106">
        <f t="shared" si="685"/>
        <v>0</v>
      </c>
    </row>
    <row r="6233" spans="1:12" x14ac:dyDescent="0.3">
      <c r="A6233" s="104" t="s">
        <v>12830</v>
      </c>
      <c r="B6233" s="104" t="s">
        <v>12831</v>
      </c>
      <c r="C6233" s="105">
        <v>535800</v>
      </c>
      <c r="D6233" s="105">
        <v>178296689</v>
      </c>
      <c r="E6233" s="106">
        <f t="shared" si="679"/>
        <v>332.76724337439344</v>
      </c>
      <c r="F6233" s="107">
        <f t="shared" si="680"/>
        <v>84</v>
      </c>
      <c r="G6233" s="107">
        <f>COUNTIF(Data_Eksportir!$H$2:$H$3401,A6233)</f>
        <v>0</v>
      </c>
      <c r="H6233" s="104" t="str">
        <f t="shared" si="681"/>
        <v>100 ke atas</v>
      </c>
      <c r="I6233" s="104" t="str">
        <f t="shared" si="682"/>
        <v>Belum terwakili</v>
      </c>
      <c r="J6233" s="106">
        <f t="shared" si="683"/>
        <v>178296689.00623301</v>
      </c>
      <c r="K6233" s="105">
        <f t="shared" si="684"/>
        <v>178296689</v>
      </c>
      <c r="L6233" s="106">
        <f t="shared" si="685"/>
        <v>178296689.00623301</v>
      </c>
    </row>
    <row r="6234" spans="1:12" x14ac:dyDescent="0.3">
      <c r="A6234" s="104" t="s">
        <v>12832</v>
      </c>
      <c r="B6234" s="104" t="s">
        <v>12833</v>
      </c>
      <c r="C6234" s="105">
        <v>572156</v>
      </c>
      <c r="D6234" s="105">
        <v>65822849</v>
      </c>
      <c r="E6234" s="106">
        <f t="shared" si="679"/>
        <v>115.04353532952551</v>
      </c>
      <c r="F6234" s="107">
        <f t="shared" si="680"/>
        <v>84</v>
      </c>
      <c r="G6234" s="107">
        <f>COUNTIF(Data_Eksportir!$H$2:$H$3401,A6234)</f>
        <v>0</v>
      </c>
      <c r="H6234" s="104" t="str">
        <f t="shared" si="681"/>
        <v>100 ke atas</v>
      </c>
      <c r="I6234" s="104" t="str">
        <f t="shared" si="682"/>
        <v>Belum terwakili</v>
      </c>
      <c r="J6234" s="106">
        <f t="shared" si="683"/>
        <v>65822849.006233998</v>
      </c>
      <c r="K6234" s="105">
        <f t="shared" si="684"/>
        <v>65822849</v>
      </c>
      <c r="L6234" s="106">
        <f t="shared" si="685"/>
        <v>65822849.006233998</v>
      </c>
    </row>
    <row r="6235" spans="1:12" x14ac:dyDescent="0.3">
      <c r="A6235" s="104" t="s">
        <v>12834</v>
      </c>
      <c r="B6235" s="104" t="s">
        <v>12835</v>
      </c>
      <c r="C6235" s="105">
        <v>25496</v>
      </c>
      <c r="D6235" s="105">
        <v>6284651</v>
      </c>
      <c r="E6235" s="106">
        <f t="shared" si="679"/>
        <v>246.49556793222467</v>
      </c>
      <c r="F6235" s="107">
        <f t="shared" si="680"/>
        <v>84</v>
      </c>
      <c r="G6235" s="107">
        <f>COUNTIF(Data_Eksportir!$H$2:$H$3401,A6235)</f>
        <v>0</v>
      </c>
      <c r="H6235" s="104" t="str">
        <f t="shared" si="681"/>
        <v>100 ke atas</v>
      </c>
      <c r="I6235" s="104" t="str">
        <f t="shared" si="682"/>
        <v>Di bawah ambang nilai</v>
      </c>
      <c r="J6235" s="106">
        <f t="shared" si="683"/>
        <v>6284651.0062349997</v>
      </c>
      <c r="K6235" s="105">
        <f t="shared" si="684"/>
        <v>0</v>
      </c>
      <c r="L6235" s="106">
        <f t="shared" si="685"/>
        <v>0</v>
      </c>
    </row>
    <row r="6236" spans="1:12" x14ac:dyDescent="0.3">
      <c r="A6236" s="104" t="s">
        <v>12836</v>
      </c>
      <c r="B6236" s="104" t="s">
        <v>12837</v>
      </c>
      <c r="C6236" s="105">
        <v>933</v>
      </c>
      <c r="D6236" s="105">
        <v>191408</v>
      </c>
      <c r="E6236" s="106">
        <f t="shared" si="679"/>
        <v>205.15326902465165</v>
      </c>
      <c r="F6236" s="107">
        <f t="shared" si="680"/>
        <v>84</v>
      </c>
      <c r="G6236" s="107">
        <f>COUNTIF(Data_Eksportir!$H$2:$H$3401,A6236)</f>
        <v>0</v>
      </c>
      <c r="H6236" s="104" t="str">
        <f t="shared" si="681"/>
        <v>100 ke atas</v>
      </c>
      <c r="I6236" s="104" t="str">
        <f t="shared" si="682"/>
        <v>Di bawah ambang nilai</v>
      </c>
      <c r="J6236" s="106">
        <f t="shared" si="683"/>
        <v>191408.00623599999</v>
      </c>
      <c r="K6236" s="105">
        <f t="shared" si="684"/>
        <v>0</v>
      </c>
      <c r="L6236" s="106">
        <f t="shared" si="685"/>
        <v>0</v>
      </c>
    </row>
    <row r="6237" spans="1:12" x14ac:dyDescent="0.3">
      <c r="A6237" s="104" t="s">
        <v>12838</v>
      </c>
      <c r="B6237" s="104" t="s">
        <v>12839</v>
      </c>
      <c r="C6237" s="105">
        <v>754181</v>
      </c>
      <c r="D6237" s="105">
        <v>25778684</v>
      </c>
      <c r="E6237" s="106">
        <f t="shared" si="679"/>
        <v>34.181030813558017</v>
      </c>
      <c r="F6237" s="107">
        <f t="shared" si="680"/>
        <v>84</v>
      </c>
      <c r="G6237" s="107">
        <f>COUNTIF(Data_Eksportir!$H$2:$H$3401,A6237)</f>
        <v>0</v>
      </c>
      <c r="H6237" s="104" t="str">
        <f t="shared" si="681"/>
        <v>20 – 100</v>
      </c>
      <c r="I6237" s="104" t="str">
        <f t="shared" si="682"/>
        <v>Belum terwakili</v>
      </c>
      <c r="J6237" s="106">
        <f t="shared" si="683"/>
        <v>25778684.006237</v>
      </c>
      <c r="K6237" s="105">
        <f t="shared" si="684"/>
        <v>25778684</v>
      </c>
      <c r="L6237" s="106">
        <f t="shared" si="685"/>
        <v>25778684.006237</v>
      </c>
    </row>
    <row r="6238" spans="1:12" x14ac:dyDescent="0.3">
      <c r="A6238" s="104" t="s">
        <v>12840</v>
      </c>
      <c r="B6238" s="104" t="s">
        <v>12841</v>
      </c>
      <c r="C6238" s="105">
        <v>50839</v>
      </c>
      <c r="D6238" s="105">
        <v>468400</v>
      </c>
      <c r="E6238" s="106">
        <f t="shared" si="679"/>
        <v>9.2133991620606235</v>
      </c>
      <c r="F6238" s="107">
        <f t="shared" si="680"/>
        <v>84</v>
      </c>
      <c r="G6238" s="107">
        <f>COUNTIF(Data_Eksportir!$H$2:$H$3401,A6238)</f>
        <v>0</v>
      </c>
      <c r="H6238" s="104" t="str">
        <f t="shared" si="681"/>
        <v>5 – 20</v>
      </c>
      <c r="I6238" s="104" t="str">
        <f t="shared" si="682"/>
        <v>Di bawah ambang nilai</v>
      </c>
      <c r="J6238" s="106">
        <f t="shared" si="683"/>
        <v>468400.006238</v>
      </c>
      <c r="K6238" s="105">
        <f t="shared" si="684"/>
        <v>0</v>
      </c>
      <c r="L6238" s="106">
        <f t="shared" si="685"/>
        <v>0</v>
      </c>
    </row>
    <row r="6239" spans="1:12" x14ac:dyDescent="0.3">
      <c r="A6239" s="104" t="s">
        <v>12842</v>
      </c>
      <c r="B6239" s="104" t="s">
        <v>12843</v>
      </c>
      <c r="C6239" s="105">
        <v>32725</v>
      </c>
      <c r="D6239" s="105">
        <v>347028</v>
      </c>
      <c r="E6239" s="106">
        <f t="shared" si="679"/>
        <v>10.60436974789916</v>
      </c>
      <c r="F6239" s="107">
        <f t="shared" si="680"/>
        <v>84</v>
      </c>
      <c r="G6239" s="107">
        <f>COUNTIF(Data_Eksportir!$H$2:$H$3401,A6239)</f>
        <v>1</v>
      </c>
      <c r="H6239" s="104" t="str">
        <f t="shared" si="681"/>
        <v>5 – 20</v>
      </c>
      <c r="I6239" s="104" t="str">
        <f t="shared" si="682"/>
        <v>Di bawah ambang nilai</v>
      </c>
      <c r="J6239" s="106">
        <f t="shared" si="683"/>
        <v>347028.00623900001</v>
      </c>
      <c r="K6239" s="105">
        <f t="shared" si="684"/>
        <v>0</v>
      </c>
      <c r="L6239" s="106">
        <f t="shared" si="685"/>
        <v>0</v>
      </c>
    </row>
    <row r="6240" spans="1:12" x14ac:dyDescent="0.3">
      <c r="A6240" s="104" t="s">
        <v>12844</v>
      </c>
      <c r="B6240" s="104" t="s">
        <v>12845</v>
      </c>
      <c r="C6240" s="105">
        <v>1200</v>
      </c>
      <c r="D6240" s="105">
        <v>2707</v>
      </c>
      <c r="E6240" s="106">
        <f t="shared" si="679"/>
        <v>2.2558333333333334</v>
      </c>
      <c r="F6240" s="107">
        <f t="shared" si="680"/>
        <v>84</v>
      </c>
      <c r="G6240" s="107">
        <f>COUNTIF(Data_Eksportir!$H$2:$H$3401,A6240)</f>
        <v>0</v>
      </c>
      <c r="H6240" s="104" t="str">
        <f t="shared" si="681"/>
        <v>1 – 5</v>
      </c>
      <c r="I6240" s="104" t="str">
        <f t="shared" si="682"/>
        <v>Di bawah ambang nilai</v>
      </c>
      <c r="J6240" s="106">
        <f t="shared" si="683"/>
        <v>2707.0062400000002</v>
      </c>
      <c r="K6240" s="105">
        <f t="shared" si="684"/>
        <v>0</v>
      </c>
      <c r="L6240" s="106">
        <f t="shared" si="685"/>
        <v>0</v>
      </c>
    </row>
    <row r="6241" spans="1:12" x14ac:dyDescent="0.3">
      <c r="A6241" s="104" t="s">
        <v>12846</v>
      </c>
      <c r="B6241" s="104" t="s">
        <v>12847</v>
      </c>
      <c r="C6241" s="105">
        <v>48760</v>
      </c>
      <c r="D6241" s="105">
        <v>185610</v>
      </c>
      <c r="E6241" s="106">
        <f t="shared" si="679"/>
        <v>3.8066037735849059</v>
      </c>
      <c r="F6241" s="107">
        <f t="shared" si="680"/>
        <v>84</v>
      </c>
      <c r="G6241" s="107">
        <f>COUNTIF(Data_Eksportir!$H$2:$H$3401,A6241)</f>
        <v>0</v>
      </c>
      <c r="H6241" s="104" t="str">
        <f t="shared" si="681"/>
        <v>1 – 5</v>
      </c>
      <c r="I6241" s="104" t="str">
        <f t="shared" si="682"/>
        <v>Di bawah ambang nilai</v>
      </c>
      <c r="J6241" s="106">
        <f t="shared" si="683"/>
        <v>185610.006241</v>
      </c>
      <c r="K6241" s="105">
        <f t="shared" si="684"/>
        <v>0</v>
      </c>
      <c r="L6241" s="106">
        <f t="shared" si="685"/>
        <v>0</v>
      </c>
    </row>
    <row r="6242" spans="1:12" x14ac:dyDescent="0.3">
      <c r="A6242" s="104" t="s">
        <v>12848</v>
      </c>
      <c r="B6242" s="104" t="s">
        <v>12849</v>
      </c>
      <c r="C6242" s="105">
        <v>2852</v>
      </c>
      <c r="D6242" s="105">
        <v>28004</v>
      </c>
      <c r="E6242" s="106">
        <f t="shared" si="679"/>
        <v>9.8190743338008417</v>
      </c>
      <c r="F6242" s="107">
        <f t="shared" si="680"/>
        <v>84</v>
      </c>
      <c r="G6242" s="107">
        <f>COUNTIF(Data_Eksportir!$H$2:$H$3401,A6242)</f>
        <v>0</v>
      </c>
      <c r="H6242" s="104" t="str">
        <f t="shared" si="681"/>
        <v>5 – 20</v>
      </c>
      <c r="I6242" s="104" t="str">
        <f t="shared" si="682"/>
        <v>Di bawah ambang nilai</v>
      </c>
      <c r="J6242" s="106">
        <f t="shared" si="683"/>
        <v>28004.006241999999</v>
      </c>
      <c r="K6242" s="105">
        <f t="shared" si="684"/>
        <v>0</v>
      </c>
      <c r="L6242" s="106">
        <f t="shared" si="685"/>
        <v>0</v>
      </c>
    </row>
    <row r="6243" spans="1:12" x14ac:dyDescent="0.3">
      <c r="A6243" s="104" t="s">
        <v>12850</v>
      </c>
      <c r="B6243" s="104" t="s">
        <v>12851</v>
      </c>
      <c r="C6243" s="105">
        <v>48429</v>
      </c>
      <c r="D6243" s="105">
        <v>59226</v>
      </c>
      <c r="E6243" s="106">
        <f t="shared" si="679"/>
        <v>1.2229449296908876</v>
      </c>
      <c r="F6243" s="107">
        <f t="shared" si="680"/>
        <v>84</v>
      </c>
      <c r="G6243" s="107">
        <f>COUNTIF(Data_Eksportir!$H$2:$H$3401,A6243)</f>
        <v>0</v>
      </c>
      <c r="H6243" s="104" t="str">
        <f t="shared" si="681"/>
        <v>1 – 5</v>
      </c>
      <c r="I6243" s="104" t="str">
        <f t="shared" si="682"/>
        <v>Di bawah ambang nilai</v>
      </c>
      <c r="J6243" s="106">
        <f t="shared" si="683"/>
        <v>59226.006243000003</v>
      </c>
      <c r="K6243" s="105">
        <f t="shared" si="684"/>
        <v>0</v>
      </c>
      <c r="L6243" s="106">
        <f t="shared" si="685"/>
        <v>0</v>
      </c>
    </row>
    <row r="6244" spans="1:12" x14ac:dyDescent="0.3">
      <c r="A6244" s="104" t="s">
        <v>12852</v>
      </c>
      <c r="B6244" s="104" t="s">
        <v>12853</v>
      </c>
      <c r="C6244" s="105">
        <v>50524</v>
      </c>
      <c r="D6244" s="105">
        <v>114131</v>
      </c>
      <c r="E6244" s="106">
        <f t="shared" si="679"/>
        <v>2.2589462433694876</v>
      </c>
      <c r="F6244" s="107">
        <f t="shared" si="680"/>
        <v>84</v>
      </c>
      <c r="G6244" s="107">
        <f>COUNTIF(Data_Eksportir!$H$2:$H$3401,A6244)</f>
        <v>0</v>
      </c>
      <c r="H6244" s="104" t="str">
        <f t="shared" si="681"/>
        <v>1 – 5</v>
      </c>
      <c r="I6244" s="104" t="str">
        <f t="shared" si="682"/>
        <v>Di bawah ambang nilai</v>
      </c>
      <c r="J6244" s="106">
        <f t="shared" si="683"/>
        <v>114131.006244</v>
      </c>
      <c r="K6244" s="105">
        <f t="shared" si="684"/>
        <v>0</v>
      </c>
      <c r="L6244" s="106">
        <f t="shared" si="685"/>
        <v>0</v>
      </c>
    </row>
    <row r="6245" spans="1:12" x14ac:dyDescent="0.3">
      <c r="A6245" s="104" t="s">
        <v>12854</v>
      </c>
      <c r="B6245" s="104" t="s">
        <v>12855</v>
      </c>
      <c r="C6245" s="105">
        <v>19414</v>
      </c>
      <c r="D6245" s="105">
        <v>30136</v>
      </c>
      <c r="E6245" s="106">
        <f t="shared" si="679"/>
        <v>1.552281858452663</v>
      </c>
      <c r="F6245" s="107">
        <f t="shared" si="680"/>
        <v>84</v>
      </c>
      <c r="G6245" s="107">
        <f>COUNTIF(Data_Eksportir!$H$2:$H$3401,A6245)</f>
        <v>0</v>
      </c>
      <c r="H6245" s="104" t="str">
        <f t="shared" si="681"/>
        <v>1 – 5</v>
      </c>
      <c r="I6245" s="104" t="str">
        <f t="shared" si="682"/>
        <v>Di bawah ambang nilai</v>
      </c>
      <c r="J6245" s="106">
        <f t="shared" si="683"/>
        <v>30136.006245</v>
      </c>
      <c r="K6245" s="105">
        <f t="shared" si="684"/>
        <v>0</v>
      </c>
      <c r="L6245" s="106">
        <f t="shared" si="685"/>
        <v>0</v>
      </c>
    </row>
    <row r="6246" spans="1:12" x14ac:dyDescent="0.3">
      <c r="A6246" s="104" t="s">
        <v>12856</v>
      </c>
      <c r="B6246" s="104" t="s">
        <v>12857</v>
      </c>
      <c r="C6246" s="105">
        <v>1357</v>
      </c>
      <c r="D6246" s="105">
        <v>5079</v>
      </c>
      <c r="E6246" s="106">
        <f t="shared" si="679"/>
        <v>3.7428150331613854</v>
      </c>
      <c r="F6246" s="107">
        <f t="shared" si="680"/>
        <v>84</v>
      </c>
      <c r="G6246" s="107">
        <f>COUNTIF(Data_Eksportir!$H$2:$H$3401,A6246)</f>
        <v>0</v>
      </c>
      <c r="H6246" s="104" t="str">
        <f t="shared" si="681"/>
        <v>1 – 5</v>
      </c>
      <c r="I6246" s="104" t="str">
        <f t="shared" si="682"/>
        <v>Di bawah ambang nilai</v>
      </c>
      <c r="J6246" s="106">
        <f t="shared" si="683"/>
        <v>5079.0062459999999</v>
      </c>
      <c r="K6246" s="105">
        <f t="shared" si="684"/>
        <v>0</v>
      </c>
      <c r="L6246" s="106">
        <f t="shared" si="685"/>
        <v>0</v>
      </c>
    </row>
    <row r="6247" spans="1:12" x14ac:dyDescent="0.3">
      <c r="A6247" s="104" t="s">
        <v>12858</v>
      </c>
      <c r="B6247" s="104" t="s">
        <v>12859</v>
      </c>
      <c r="C6247" s="105">
        <v>446</v>
      </c>
      <c r="D6247" s="105">
        <v>4820</v>
      </c>
      <c r="E6247" s="106">
        <f t="shared" si="679"/>
        <v>10.807174887892376</v>
      </c>
      <c r="F6247" s="107">
        <f t="shared" si="680"/>
        <v>84</v>
      </c>
      <c r="G6247" s="107">
        <f>COUNTIF(Data_Eksportir!$H$2:$H$3401,A6247)</f>
        <v>0</v>
      </c>
      <c r="H6247" s="104" t="str">
        <f t="shared" si="681"/>
        <v>5 – 20</v>
      </c>
      <c r="I6247" s="104" t="str">
        <f t="shared" si="682"/>
        <v>Di bawah ambang nilai</v>
      </c>
      <c r="J6247" s="106">
        <f t="shared" si="683"/>
        <v>4820.0062470000003</v>
      </c>
      <c r="K6247" s="105">
        <f t="shared" si="684"/>
        <v>0</v>
      </c>
      <c r="L6247" s="106">
        <f t="shared" si="685"/>
        <v>0</v>
      </c>
    </row>
    <row r="6248" spans="1:12" x14ac:dyDescent="0.3">
      <c r="A6248" s="104" t="s">
        <v>12860</v>
      </c>
      <c r="B6248" s="104" t="s">
        <v>12861</v>
      </c>
      <c r="C6248" s="105">
        <v>30223</v>
      </c>
      <c r="D6248" s="105">
        <v>573342</v>
      </c>
      <c r="E6248" s="106">
        <f t="shared" si="679"/>
        <v>18.970386791516393</v>
      </c>
      <c r="F6248" s="107">
        <f t="shared" si="680"/>
        <v>84</v>
      </c>
      <c r="G6248" s="107">
        <f>COUNTIF(Data_Eksportir!$H$2:$H$3401,A6248)</f>
        <v>0</v>
      </c>
      <c r="H6248" s="104" t="str">
        <f t="shared" si="681"/>
        <v>5 – 20</v>
      </c>
      <c r="I6248" s="104" t="str">
        <f t="shared" si="682"/>
        <v>Di bawah ambang nilai</v>
      </c>
      <c r="J6248" s="106">
        <f t="shared" si="683"/>
        <v>573342.00624799996</v>
      </c>
      <c r="K6248" s="105">
        <f t="shared" si="684"/>
        <v>0</v>
      </c>
      <c r="L6248" s="106">
        <f t="shared" si="685"/>
        <v>0</v>
      </c>
    </row>
    <row r="6249" spans="1:12" x14ac:dyDescent="0.3">
      <c r="A6249" s="104" t="s">
        <v>12862</v>
      </c>
      <c r="B6249" s="104" t="s">
        <v>12863</v>
      </c>
      <c r="C6249" s="105">
        <v>13711</v>
      </c>
      <c r="D6249" s="105">
        <v>43071</v>
      </c>
      <c r="E6249" s="106">
        <f t="shared" si="679"/>
        <v>3.1413463642330974</v>
      </c>
      <c r="F6249" s="107">
        <f t="shared" si="680"/>
        <v>84</v>
      </c>
      <c r="G6249" s="107">
        <f>COUNTIF(Data_Eksportir!$H$2:$H$3401,A6249)</f>
        <v>0</v>
      </c>
      <c r="H6249" s="104" t="str">
        <f t="shared" si="681"/>
        <v>1 – 5</v>
      </c>
      <c r="I6249" s="104" t="str">
        <f t="shared" si="682"/>
        <v>Di bawah ambang nilai</v>
      </c>
      <c r="J6249" s="106">
        <f t="shared" si="683"/>
        <v>43071.006248999998</v>
      </c>
      <c r="K6249" s="105">
        <f t="shared" si="684"/>
        <v>0</v>
      </c>
      <c r="L6249" s="106">
        <f t="shared" si="685"/>
        <v>0</v>
      </c>
    </row>
    <row r="6250" spans="1:12" x14ac:dyDescent="0.3">
      <c r="A6250" s="104" t="s">
        <v>12864</v>
      </c>
      <c r="B6250" s="104" t="s">
        <v>12865</v>
      </c>
      <c r="C6250" s="105">
        <v>20925</v>
      </c>
      <c r="D6250" s="105">
        <v>42261</v>
      </c>
      <c r="E6250" s="106">
        <f t="shared" si="679"/>
        <v>2.0196415770609319</v>
      </c>
      <c r="F6250" s="107">
        <f t="shared" si="680"/>
        <v>84</v>
      </c>
      <c r="G6250" s="107">
        <f>COUNTIF(Data_Eksportir!$H$2:$H$3401,A6250)</f>
        <v>0</v>
      </c>
      <c r="H6250" s="104" t="str">
        <f t="shared" si="681"/>
        <v>1 – 5</v>
      </c>
      <c r="I6250" s="104" t="str">
        <f t="shared" si="682"/>
        <v>Di bawah ambang nilai</v>
      </c>
      <c r="J6250" s="106">
        <f t="shared" si="683"/>
        <v>42261.006249999999</v>
      </c>
      <c r="K6250" s="105">
        <f t="shared" si="684"/>
        <v>0</v>
      </c>
      <c r="L6250" s="106">
        <f t="shared" si="685"/>
        <v>0</v>
      </c>
    </row>
    <row r="6251" spans="1:12" x14ac:dyDescent="0.3">
      <c r="A6251" s="104" t="s">
        <v>12866</v>
      </c>
      <c r="B6251" s="104" t="s">
        <v>12867</v>
      </c>
      <c r="C6251" s="105">
        <v>33828250</v>
      </c>
      <c r="D6251" s="105">
        <v>115563606</v>
      </c>
      <c r="E6251" s="106">
        <f t="shared" si="679"/>
        <v>3.4161863531220207</v>
      </c>
      <c r="F6251" s="107">
        <f t="shared" si="680"/>
        <v>84</v>
      </c>
      <c r="G6251" s="107">
        <f>COUNTIF(Data_Eksportir!$H$2:$H$3401,A6251)</f>
        <v>0</v>
      </c>
      <c r="H6251" s="104" t="str">
        <f t="shared" si="681"/>
        <v>1 – 5</v>
      </c>
      <c r="I6251" s="104" t="str">
        <f t="shared" si="682"/>
        <v>Belum terwakili</v>
      </c>
      <c r="J6251" s="106">
        <f t="shared" si="683"/>
        <v>115563606.00625101</v>
      </c>
      <c r="K6251" s="105">
        <f t="shared" si="684"/>
        <v>115563606</v>
      </c>
      <c r="L6251" s="106">
        <f t="shared" si="685"/>
        <v>115563606.00625101</v>
      </c>
    </row>
    <row r="6252" spans="1:12" x14ac:dyDescent="0.3">
      <c r="A6252" s="104" t="s">
        <v>12868</v>
      </c>
      <c r="B6252" s="104" t="s">
        <v>12869</v>
      </c>
      <c r="C6252" s="105">
        <v>15</v>
      </c>
      <c r="D6252" s="105">
        <v>397</v>
      </c>
      <c r="E6252" s="106">
        <f t="shared" si="679"/>
        <v>26.466666666666665</v>
      </c>
      <c r="F6252" s="107">
        <f t="shared" si="680"/>
        <v>84</v>
      </c>
      <c r="G6252" s="107">
        <f>COUNTIF(Data_Eksportir!$H$2:$H$3401,A6252)</f>
        <v>0</v>
      </c>
      <c r="H6252" s="104" t="str">
        <f t="shared" si="681"/>
        <v>20 – 100</v>
      </c>
      <c r="I6252" s="104" t="str">
        <f t="shared" si="682"/>
        <v>Di bawah ambang nilai</v>
      </c>
      <c r="J6252" s="106">
        <f t="shared" si="683"/>
        <v>397.00625200000002</v>
      </c>
      <c r="K6252" s="105">
        <f t="shared" si="684"/>
        <v>0</v>
      </c>
      <c r="L6252" s="106">
        <f t="shared" si="685"/>
        <v>0</v>
      </c>
    </row>
    <row r="6253" spans="1:12" x14ac:dyDescent="0.3">
      <c r="A6253" s="104" t="s">
        <v>12870</v>
      </c>
      <c r="B6253" s="104" t="s">
        <v>12871</v>
      </c>
      <c r="C6253" s="105">
        <v>2042</v>
      </c>
      <c r="D6253" s="105">
        <v>83822</v>
      </c>
      <c r="E6253" s="106">
        <f t="shared" si="679"/>
        <v>41.048971596474047</v>
      </c>
      <c r="F6253" s="107">
        <f t="shared" si="680"/>
        <v>84</v>
      </c>
      <c r="G6253" s="107">
        <f>COUNTIF(Data_Eksportir!$H$2:$H$3401,A6253)</f>
        <v>0</v>
      </c>
      <c r="H6253" s="104" t="str">
        <f t="shared" si="681"/>
        <v>20 – 100</v>
      </c>
      <c r="I6253" s="104" t="str">
        <f t="shared" si="682"/>
        <v>Di bawah ambang nilai</v>
      </c>
      <c r="J6253" s="106">
        <f t="shared" si="683"/>
        <v>83822.006253</v>
      </c>
      <c r="K6253" s="105">
        <f t="shared" si="684"/>
        <v>0</v>
      </c>
      <c r="L6253" s="106">
        <f t="shared" si="685"/>
        <v>0</v>
      </c>
    </row>
    <row r="6254" spans="1:12" x14ac:dyDescent="0.3">
      <c r="A6254" s="104" t="s">
        <v>12872</v>
      </c>
      <c r="B6254" s="104" t="s">
        <v>12873</v>
      </c>
      <c r="C6254" s="105">
        <v>70</v>
      </c>
      <c r="D6254" s="105">
        <v>185</v>
      </c>
      <c r="E6254" s="106">
        <f t="shared" si="679"/>
        <v>2.6428571428571428</v>
      </c>
      <c r="F6254" s="107">
        <f t="shared" si="680"/>
        <v>84</v>
      </c>
      <c r="G6254" s="107">
        <f>COUNTIF(Data_Eksportir!$H$2:$H$3401,A6254)</f>
        <v>0</v>
      </c>
      <c r="H6254" s="104" t="str">
        <f t="shared" si="681"/>
        <v>1 – 5</v>
      </c>
      <c r="I6254" s="104" t="str">
        <f t="shared" si="682"/>
        <v>Di bawah ambang nilai</v>
      </c>
      <c r="J6254" s="106">
        <f t="shared" si="683"/>
        <v>185.00625400000001</v>
      </c>
      <c r="K6254" s="105">
        <f t="shared" si="684"/>
        <v>0</v>
      </c>
      <c r="L6254" s="106">
        <f t="shared" si="685"/>
        <v>0</v>
      </c>
    </row>
    <row r="6255" spans="1:12" x14ac:dyDescent="0.3">
      <c r="A6255" s="104" t="s">
        <v>12874</v>
      </c>
      <c r="B6255" s="104" t="s">
        <v>12875</v>
      </c>
      <c r="C6255" s="105">
        <v>550</v>
      </c>
      <c r="D6255" s="105">
        <v>2634</v>
      </c>
      <c r="E6255" s="106">
        <f t="shared" si="679"/>
        <v>4.7890909090909091</v>
      </c>
      <c r="F6255" s="107">
        <f t="shared" si="680"/>
        <v>84</v>
      </c>
      <c r="G6255" s="107">
        <f>COUNTIF(Data_Eksportir!$H$2:$H$3401,A6255)</f>
        <v>0</v>
      </c>
      <c r="H6255" s="104" t="str">
        <f t="shared" si="681"/>
        <v>1 – 5</v>
      </c>
      <c r="I6255" s="104" t="str">
        <f t="shared" si="682"/>
        <v>Di bawah ambang nilai</v>
      </c>
      <c r="J6255" s="106">
        <f t="shared" si="683"/>
        <v>2634.0062549999998</v>
      </c>
      <c r="K6255" s="105">
        <f t="shared" si="684"/>
        <v>0</v>
      </c>
      <c r="L6255" s="106">
        <f t="shared" si="685"/>
        <v>0</v>
      </c>
    </row>
    <row r="6256" spans="1:12" x14ac:dyDescent="0.3">
      <c r="A6256" s="104" t="s">
        <v>12876</v>
      </c>
      <c r="B6256" s="104" t="s">
        <v>12877</v>
      </c>
      <c r="C6256" s="105">
        <v>21842</v>
      </c>
      <c r="D6256" s="105">
        <v>416785</v>
      </c>
      <c r="E6256" s="106">
        <f t="shared" si="679"/>
        <v>19.08181485211977</v>
      </c>
      <c r="F6256" s="107">
        <f t="shared" si="680"/>
        <v>84</v>
      </c>
      <c r="G6256" s="107">
        <f>COUNTIF(Data_Eksportir!$H$2:$H$3401,A6256)</f>
        <v>0</v>
      </c>
      <c r="H6256" s="104" t="str">
        <f t="shared" si="681"/>
        <v>5 – 20</v>
      </c>
      <c r="I6256" s="104" t="str">
        <f t="shared" si="682"/>
        <v>Di bawah ambang nilai</v>
      </c>
      <c r="J6256" s="106">
        <f t="shared" si="683"/>
        <v>416785.00625600002</v>
      </c>
      <c r="K6256" s="105">
        <f t="shared" si="684"/>
        <v>0</v>
      </c>
      <c r="L6256" s="106">
        <f t="shared" si="685"/>
        <v>0</v>
      </c>
    </row>
    <row r="6257" spans="1:12" x14ac:dyDescent="0.3">
      <c r="A6257" s="104" t="s">
        <v>12878</v>
      </c>
      <c r="B6257" s="104" t="s">
        <v>12879</v>
      </c>
      <c r="C6257" s="105">
        <v>111718</v>
      </c>
      <c r="D6257" s="105">
        <v>486363</v>
      </c>
      <c r="E6257" s="106">
        <f t="shared" si="679"/>
        <v>4.3534882471938277</v>
      </c>
      <c r="F6257" s="107">
        <f t="shared" si="680"/>
        <v>84</v>
      </c>
      <c r="G6257" s="107">
        <f>COUNTIF(Data_Eksportir!$H$2:$H$3401,A6257)</f>
        <v>0</v>
      </c>
      <c r="H6257" s="104" t="str">
        <f t="shared" si="681"/>
        <v>1 – 5</v>
      </c>
      <c r="I6257" s="104" t="str">
        <f t="shared" si="682"/>
        <v>Di bawah ambang nilai</v>
      </c>
      <c r="J6257" s="106">
        <f t="shared" si="683"/>
        <v>486363.00625699997</v>
      </c>
      <c r="K6257" s="105">
        <f t="shared" si="684"/>
        <v>0</v>
      </c>
      <c r="L6257" s="106">
        <f t="shared" si="685"/>
        <v>0</v>
      </c>
    </row>
    <row r="6258" spans="1:12" x14ac:dyDescent="0.3">
      <c r="A6258" s="104" t="s">
        <v>12880</v>
      </c>
      <c r="B6258" s="104" t="s">
        <v>12881</v>
      </c>
      <c r="C6258" s="105">
        <v>79433</v>
      </c>
      <c r="D6258" s="105">
        <v>286115</v>
      </c>
      <c r="E6258" s="106">
        <f t="shared" si="679"/>
        <v>3.6019664371231102</v>
      </c>
      <c r="F6258" s="107">
        <f t="shared" si="680"/>
        <v>84</v>
      </c>
      <c r="G6258" s="107">
        <f>COUNTIF(Data_Eksportir!$H$2:$H$3401,A6258)</f>
        <v>0</v>
      </c>
      <c r="H6258" s="104" t="str">
        <f t="shared" si="681"/>
        <v>1 – 5</v>
      </c>
      <c r="I6258" s="104" t="str">
        <f t="shared" si="682"/>
        <v>Di bawah ambang nilai</v>
      </c>
      <c r="J6258" s="106">
        <f t="shared" si="683"/>
        <v>286115.00625799998</v>
      </c>
      <c r="K6258" s="105">
        <f t="shared" si="684"/>
        <v>0</v>
      </c>
      <c r="L6258" s="106">
        <f t="shared" si="685"/>
        <v>0</v>
      </c>
    </row>
    <row r="6259" spans="1:12" x14ac:dyDescent="0.3">
      <c r="A6259" s="104" t="s">
        <v>12882</v>
      </c>
      <c r="B6259" s="104" t="s">
        <v>12883</v>
      </c>
      <c r="C6259" s="105">
        <v>195650</v>
      </c>
      <c r="D6259" s="105">
        <v>1357047</v>
      </c>
      <c r="E6259" s="106">
        <f t="shared" si="679"/>
        <v>6.9360950677229747</v>
      </c>
      <c r="F6259" s="107">
        <f t="shared" si="680"/>
        <v>84</v>
      </c>
      <c r="G6259" s="107">
        <f>COUNTIF(Data_Eksportir!$H$2:$H$3401,A6259)</f>
        <v>0</v>
      </c>
      <c r="H6259" s="104" t="str">
        <f t="shared" si="681"/>
        <v>5 – 20</v>
      </c>
      <c r="I6259" s="104" t="str">
        <f t="shared" si="682"/>
        <v>Di bawah ambang nilai</v>
      </c>
      <c r="J6259" s="106">
        <f t="shared" si="683"/>
        <v>1357047.0062589999</v>
      </c>
      <c r="K6259" s="105">
        <f t="shared" si="684"/>
        <v>0</v>
      </c>
      <c r="L6259" s="106">
        <f t="shared" si="685"/>
        <v>0</v>
      </c>
    </row>
    <row r="6260" spans="1:12" x14ac:dyDescent="0.3">
      <c r="A6260" s="104" t="s">
        <v>12884</v>
      </c>
      <c r="B6260" s="104" t="s">
        <v>12885</v>
      </c>
      <c r="C6260" s="105">
        <v>13</v>
      </c>
      <c r="D6260" s="105">
        <v>1387</v>
      </c>
      <c r="E6260" s="106">
        <f t="shared" si="679"/>
        <v>106.69230769230769</v>
      </c>
      <c r="F6260" s="107">
        <f t="shared" si="680"/>
        <v>84</v>
      </c>
      <c r="G6260" s="107">
        <f>COUNTIF(Data_Eksportir!$H$2:$H$3401,A6260)</f>
        <v>0</v>
      </c>
      <c r="H6260" s="104" t="str">
        <f t="shared" si="681"/>
        <v>100 ke atas</v>
      </c>
      <c r="I6260" s="104" t="str">
        <f t="shared" si="682"/>
        <v>Di bawah ambang nilai</v>
      </c>
      <c r="J6260" s="106">
        <f t="shared" si="683"/>
        <v>1387.0062600000001</v>
      </c>
      <c r="K6260" s="105">
        <f t="shared" si="684"/>
        <v>0</v>
      </c>
      <c r="L6260" s="106">
        <f t="shared" si="685"/>
        <v>0</v>
      </c>
    </row>
    <row r="6261" spans="1:12" x14ac:dyDescent="0.3">
      <c r="A6261" s="104" t="s">
        <v>12886</v>
      </c>
      <c r="B6261" s="104" t="s">
        <v>12887</v>
      </c>
      <c r="C6261" s="105">
        <v>102071</v>
      </c>
      <c r="D6261" s="105">
        <v>663740</v>
      </c>
      <c r="E6261" s="106">
        <f t="shared" si="679"/>
        <v>6.502728492911797</v>
      </c>
      <c r="F6261" s="107">
        <f t="shared" si="680"/>
        <v>84</v>
      </c>
      <c r="G6261" s="107">
        <f>COUNTIF(Data_Eksportir!$H$2:$H$3401,A6261)</f>
        <v>0</v>
      </c>
      <c r="H6261" s="104" t="str">
        <f t="shared" si="681"/>
        <v>5 – 20</v>
      </c>
      <c r="I6261" s="104" t="str">
        <f t="shared" si="682"/>
        <v>Di bawah ambang nilai</v>
      </c>
      <c r="J6261" s="106">
        <f t="shared" si="683"/>
        <v>663740.00626099994</v>
      </c>
      <c r="K6261" s="105">
        <f t="shared" si="684"/>
        <v>0</v>
      </c>
      <c r="L6261" s="106">
        <f t="shared" si="685"/>
        <v>0</v>
      </c>
    </row>
    <row r="6262" spans="1:12" x14ac:dyDescent="0.3">
      <c r="A6262" s="104" t="s">
        <v>12888</v>
      </c>
      <c r="B6262" s="104" t="s">
        <v>12889</v>
      </c>
      <c r="C6262" s="105">
        <v>98590</v>
      </c>
      <c r="D6262" s="105">
        <v>145185</v>
      </c>
      <c r="E6262" s="106">
        <f t="shared" si="679"/>
        <v>1.4726138553605843</v>
      </c>
      <c r="F6262" s="107">
        <f t="shared" si="680"/>
        <v>84</v>
      </c>
      <c r="G6262" s="107">
        <f>COUNTIF(Data_Eksportir!$H$2:$H$3401,A6262)</f>
        <v>0</v>
      </c>
      <c r="H6262" s="104" t="str">
        <f t="shared" si="681"/>
        <v>1 – 5</v>
      </c>
      <c r="I6262" s="104" t="str">
        <f t="shared" si="682"/>
        <v>Di bawah ambang nilai</v>
      </c>
      <c r="J6262" s="106">
        <f t="shared" si="683"/>
        <v>145185.00626200001</v>
      </c>
      <c r="K6262" s="105">
        <f t="shared" si="684"/>
        <v>0</v>
      </c>
      <c r="L6262" s="106">
        <f t="shared" si="685"/>
        <v>0</v>
      </c>
    </row>
    <row r="6263" spans="1:12" x14ac:dyDescent="0.3">
      <c r="A6263" s="104" t="s">
        <v>12890</v>
      </c>
      <c r="B6263" s="104" t="s">
        <v>12891</v>
      </c>
      <c r="C6263" s="105">
        <v>139710</v>
      </c>
      <c r="D6263" s="105">
        <v>90610</v>
      </c>
      <c r="E6263" s="106">
        <f t="shared" si="679"/>
        <v>0.64855772671963352</v>
      </c>
      <c r="F6263" s="107">
        <f t="shared" si="680"/>
        <v>84</v>
      </c>
      <c r="G6263" s="107">
        <f>COUNTIF(Data_Eksportir!$H$2:$H$3401,A6263)</f>
        <v>0</v>
      </c>
      <c r="H6263" s="104" t="str">
        <f t="shared" si="681"/>
        <v>Di bawah 1</v>
      </c>
      <c r="I6263" s="104" t="str">
        <f t="shared" si="682"/>
        <v>Di bawah ambang nilai</v>
      </c>
      <c r="J6263" s="106">
        <f t="shared" si="683"/>
        <v>90610.006263000003</v>
      </c>
      <c r="K6263" s="105">
        <f t="shared" si="684"/>
        <v>0</v>
      </c>
      <c r="L6263" s="106">
        <f t="shared" si="685"/>
        <v>0</v>
      </c>
    </row>
    <row r="6264" spans="1:12" x14ac:dyDescent="0.3">
      <c r="A6264" s="104" t="s">
        <v>12892</v>
      </c>
      <c r="B6264" s="104" t="s">
        <v>12893</v>
      </c>
      <c r="C6264" s="105">
        <v>15393</v>
      </c>
      <c r="D6264" s="105">
        <v>349170</v>
      </c>
      <c r="E6264" s="106">
        <f t="shared" si="679"/>
        <v>22.683687390372246</v>
      </c>
      <c r="F6264" s="107">
        <f t="shared" si="680"/>
        <v>84</v>
      </c>
      <c r="G6264" s="107">
        <f>COUNTIF(Data_Eksportir!$H$2:$H$3401,A6264)</f>
        <v>0</v>
      </c>
      <c r="H6264" s="104" t="str">
        <f t="shared" si="681"/>
        <v>20 – 100</v>
      </c>
      <c r="I6264" s="104" t="str">
        <f t="shared" si="682"/>
        <v>Di bawah ambang nilai</v>
      </c>
      <c r="J6264" s="106">
        <f t="shared" si="683"/>
        <v>349170.00626400003</v>
      </c>
      <c r="K6264" s="105">
        <f t="shared" si="684"/>
        <v>0</v>
      </c>
      <c r="L6264" s="106">
        <f t="shared" si="685"/>
        <v>0</v>
      </c>
    </row>
    <row r="6265" spans="1:12" x14ac:dyDescent="0.3">
      <c r="A6265" s="104" t="s">
        <v>12894</v>
      </c>
      <c r="B6265" s="104" t="s">
        <v>12895</v>
      </c>
      <c r="C6265" s="105">
        <v>7290</v>
      </c>
      <c r="D6265" s="105">
        <v>8785</v>
      </c>
      <c r="E6265" s="106">
        <f t="shared" si="679"/>
        <v>1.2050754458161865</v>
      </c>
      <c r="F6265" s="107">
        <f t="shared" si="680"/>
        <v>84</v>
      </c>
      <c r="G6265" s="107">
        <f>COUNTIF(Data_Eksportir!$H$2:$H$3401,A6265)</f>
        <v>0</v>
      </c>
      <c r="H6265" s="104" t="str">
        <f t="shared" si="681"/>
        <v>1 – 5</v>
      </c>
      <c r="I6265" s="104" t="str">
        <f t="shared" si="682"/>
        <v>Di bawah ambang nilai</v>
      </c>
      <c r="J6265" s="106">
        <f t="shared" si="683"/>
        <v>8785.006265</v>
      </c>
      <c r="K6265" s="105">
        <f t="shared" si="684"/>
        <v>0</v>
      </c>
      <c r="L6265" s="106">
        <f t="shared" si="685"/>
        <v>0</v>
      </c>
    </row>
    <row r="6266" spans="1:12" x14ac:dyDescent="0.3">
      <c r="A6266" s="104" t="s">
        <v>12896</v>
      </c>
      <c r="B6266" s="104" t="s">
        <v>12897</v>
      </c>
      <c r="C6266" s="105">
        <v>5169</v>
      </c>
      <c r="D6266" s="105">
        <v>129969</v>
      </c>
      <c r="E6266" s="106">
        <f t="shared" si="679"/>
        <v>25.143934997098086</v>
      </c>
      <c r="F6266" s="107">
        <f t="shared" si="680"/>
        <v>84</v>
      </c>
      <c r="G6266" s="107">
        <f>COUNTIF(Data_Eksportir!$H$2:$H$3401,A6266)</f>
        <v>0</v>
      </c>
      <c r="H6266" s="104" t="str">
        <f t="shared" si="681"/>
        <v>20 – 100</v>
      </c>
      <c r="I6266" s="104" t="str">
        <f t="shared" si="682"/>
        <v>Di bawah ambang nilai</v>
      </c>
      <c r="J6266" s="106">
        <f t="shared" si="683"/>
        <v>129969.006266</v>
      </c>
      <c r="K6266" s="105">
        <f t="shared" si="684"/>
        <v>0</v>
      </c>
      <c r="L6266" s="106">
        <f t="shared" si="685"/>
        <v>0</v>
      </c>
    </row>
    <row r="6267" spans="1:12" x14ac:dyDescent="0.3">
      <c r="A6267" s="104" t="s">
        <v>12898</v>
      </c>
      <c r="B6267" s="104" t="s">
        <v>12899</v>
      </c>
      <c r="C6267" s="105">
        <v>197452</v>
      </c>
      <c r="D6267" s="105">
        <v>504854</v>
      </c>
      <c r="E6267" s="106">
        <f t="shared" si="679"/>
        <v>2.5568441950448717</v>
      </c>
      <c r="F6267" s="107">
        <f t="shared" si="680"/>
        <v>84</v>
      </c>
      <c r="G6267" s="107">
        <f>COUNTIF(Data_Eksportir!$H$2:$H$3401,A6267)</f>
        <v>0</v>
      </c>
      <c r="H6267" s="104" t="str">
        <f t="shared" si="681"/>
        <v>1 – 5</v>
      </c>
      <c r="I6267" s="104" t="str">
        <f t="shared" si="682"/>
        <v>Di bawah ambang nilai</v>
      </c>
      <c r="J6267" s="106">
        <f t="shared" si="683"/>
        <v>504854.00626699999</v>
      </c>
      <c r="K6267" s="105">
        <f t="shared" si="684"/>
        <v>0</v>
      </c>
      <c r="L6267" s="106">
        <f t="shared" si="685"/>
        <v>0</v>
      </c>
    </row>
    <row r="6268" spans="1:12" x14ac:dyDescent="0.3">
      <c r="A6268" s="104" t="s">
        <v>12900</v>
      </c>
      <c r="B6268" s="104" t="s">
        <v>12901</v>
      </c>
      <c r="C6268" s="105">
        <v>1</v>
      </c>
      <c r="D6268" s="105">
        <v>9</v>
      </c>
      <c r="E6268" s="106">
        <f t="shared" si="679"/>
        <v>9</v>
      </c>
      <c r="F6268" s="107">
        <f t="shared" si="680"/>
        <v>84</v>
      </c>
      <c r="G6268" s="107">
        <f>COUNTIF(Data_Eksportir!$H$2:$H$3401,A6268)</f>
        <v>0</v>
      </c>
      <c r="H6268" s="104" t="str">
        <f t="shared" si="681"/>
        <v>5 – 20</v>
      </c>
      <c r="I6268" s="104" t="str">
        <f t="shared" si="682"/>
        <v>Di bawah ambang nilai</v>
      </c>
      <c r="J6268" s="106">
        <f t="shared" si="683"/>
        <v>9.0062680000000004</v>
      </c>
      <c r="K6268" s="105">
        <f t="shared" si="684"/>
        <v>0</v>
      </c>
      <c r="L6268" s="106">
        <f t="shared" si="685"/>
        <v>0</v>
      </c>
    </row>
    <row r="6269" spans="1:12" x14ac:dyDescent="0.3">
      <c r="A6269" s="104" t="s">
        <v>12902</v>
      </c>
      <c r="B6269" s="104" t="s">
        <v>12903</v>
      </c>
      <c r="C6269" s="105">
        <v>214915</v>
      </c>
      <c r="D6269" s="105">
        <v>2380778</v>
      </c>
      <c r="E6269" s="106">
        <f t="shared" si="679"/>
        <v>11.077765628271642</v>
      </c>
      <c r="F6269" s="107">
        <f t="shared" si="680"/>
        <v>84</v>
      </c>
      <c r="G6269" s="107">
        <f>COUNTIF(Data_Eksportir!$H$2:$H$3401,A6269)</f>
        <v>0</v>
      </c>
      <c r="H6269" s="104" t="str">
        <f t="shared" si="681"/>
        <v>5 – 20</v>
      </c>
      <c r="I6269" s="104" t="str">
        <f t="shared" si="682"/>
        <v>Di bawah ambang nilai</v>
      </c>
      <c r="J6269" s="106">
        <f t="shared" si="683"/>
        <v>2380778.006269</v>
      </c>
      <c r="K6269" s="105">
        <f t="shared" si="684"/>
        <v>0</v>
      </c>
      <c r="L6269" s="106">
        <f t="shared" si="685"/>
        <v>0</v>
      </c>
    </row>
    <row r="6270" spans="1:12" x14ac:dyDescent="0.3">
      <c r="A6270" s="104" t="s">
        <v>12904</v>
      </c>
      <c r="B6270" s="104" t="s">
        <v>12905</v>
      </c>
      <c r="C6270" s="105">
        <v>4025</v>
      </c>
      <c r="D6270" s="105">
        <v>15088</v>
      </c>
      <c r="E6270" s="106">
        <f t="shared" si="679"/>
        <v>3.7485714285714287</v>
      </c>
      <c r="F6270" s="107">
        <f t="shared" si="680"/>
        <v>84</v>
      </c>
      <c r="G6270" s="107">
        <f>COUNTIF(Data_Eksportir!$H$2:$H$3401,A6270)</f>
        <v>0</v>
      </c>
      <c r="H6270" s="104" t="str">
        <f t="shared" si="681"/>
        <v>1 – 5</v>
      </c>
      <c r="I6270" s="104" t="str">
        <f t="shared" si="682"/>
        <v>Di bawah ambang nilai</v>
      </c>
      <c r="J6270" s="106">
        <f t="shared" si="683"/>
        <v>15088.00627</v>
      </c>
      <c r="K6270" s="105">
        <f t="shared" si="684"/>
        <v>0</v>
      </c>
      <c r="L6270" s="106">
        <f t="shared" si="685"/>
        <v>0</v>
      </c>
    </row>
    <row r="6271" spans="1:12" x14ac:dyDescent="0.3">
      <c r="A6271" s="104" t="s">
        <v>12906</v>
      </c>
      <c r="B6271" s="104" t="s">
        <v>12907</v>
      </c>
      <c r="C6271" s="105">
        <v>17825</v>
      </c>
      <c r="D6271" s="105">
        <v>86014</v>
      </c>
      <c r="E6271" s="106">
        <f t="shared" si="679"/>
        <v>4.8254698457223002</v>
      </c>
      <c r="F6271" s="107">
        <f t="shared" si="680"/>
        <v>84</v>
      </c>
      <c r="G6271" s="107">
        <f>COUNTIF(Data_Eksportir!$H$2:$H$3401,A6271)</f>
        <v>0</v>
      </c>
      <c r="H6271" s="104" t="str">
        <f t="shared" si="681"/>
        <v>1 – 5</v>
      </c>
      <c r="I6271" s="104" t="str">
        <f t="shared" si="682"/>
        <v>Di bawah ambang nilai</v>
      </c>
      <c r="J6271" s="106">
        <f t="shared" si="683"/>
        <v>86014.006271000006</v>
      </c>
      <c r="K6271" s="105">
        <f t="shared" si="684"/>
        <v>0</v>
      </c>
      <c r="L6271" s="106">
        <f t="shared" si="685"/>
        <v>0</v>
      </c>
    </row>
    <row r="6272" spans="1:12" x14ac:dyDescent="0.3">
      <c r="A6272" s="104" t="s">
        <v>12908</v>
      </c>
      <c r="B6272" s="104" t="s">
        <v>12909</v>
      </c>
      <c r="C6272" s="105">
        <v>17833</v>
      </c>
      <c r="D6272" s="105">
        <v>73577</v>
      </c>
      <c r="E6272" s="106">
        <f t="shared" si="679"/>
        <v>4.1258902035552065</v>
      </c>
      <c r="F6272" s="107">
        <f t="shared" si="680"/>
        <v>84</v>
      </c>
      <c r="G6272" s="107">
        <f>COUNTIF(Data_Eksportir!$H$2:$H$3401,A6272)</f>
        <v>0</v>
      </c>
      <c r="H6272" s="104" t="str">
        <f t="shared" si="681"/>
        <v>1 – 5</v>
      </c>
      <c r="I6272" s="104" t="str">
        <f t="shared" si="682"/>
        <v>Di bawah ambang nilai</v>
      </c>
      <c r="J6272" s="106">
        <f t="shared" si="683"/>
        <v>73577.006271999999</v>
      </c>
      <c r="K6272" s="105">
        <f t="shared" si="684"/>
        <v>0</v>
      </c>
      <c r="L6272" s="106">
        <f t="shared" si="685"/>
        <v>0</v>
      </c>
    </row>
    <row r="6273" spans="1:12" x14ac:dyDescent="0.3">
      <c r="A6273" s="104" t="s">
        <v>12910</v>
      </c>
      <c r="B6273" s="104" t="s">
        <v>12911</v>
      </c>
      <c r="C6273" s="105">
        <v>182</v>
      </c>
      <c r="D6273" s="105">
        <v>15319</v>
      </c>
      <c r="E6273" s="106">
        <f t="shared" si="679"/>
        <v>84.170329670329664</v>
      </c>
      <c r="F6273" s="107">
        <f t="shared" si="680"/>
        <v>84</v>
      </c>
      <c r="G6273" s="107">
        <f>COUNTIF(Data_Eksportir!$H$2:$H$3401,A6273)</f>
        <v>0</v>
      </c>
      <c r="H6273" s="104" t="str">
        <f t="shared" si="681"/>
        <v>20 – 100</v>
      </c>
      <c r="I6273" s="104" t="str">
        <f t="shared" si="682"/>
        <v>Di bawah ambang nilai</v>
      </c>
      <c r="J6273" s="106">
        <f t="shared" si="683"/>
        <v>15319.006273000001</v>
      </c>
      <c r="K6273" s="105">
        <f t="shared" si="684"/>
        <v>0</v>
      </c>
      <c r="L6273" s="106">
        <f t="shared" si="685"/>
        <v>0</v>
      </c>
    </row>
    <row r="6274" spans="1:12" x14ac:dyDescent="0.3">
      <c r="A6274" s="104" t="s">
        <v>12912</v>
      </c>
      <c r="B6274" s="104" t="s">
        <v>12913</v>
      </c>
      <c r="C6274" s="105">
        <v>39859</v>
      </c>
      <c r="D6274" s="105">
        <v>675560</v>
      </c>
      <c r="E6274" s="106">
        <f t="shared" ref="E6274:E6337" si="686">IF(AND(ISNUMBER(C6274),C6274&gt;0),D6274/C6274,"")</f>
        <v>16.948744323741188</v>
      </c>
      <c r="F6274" s="107">
        <f t="shared" ref="F6274:F6337" si="687">VALUE(LEFT(A6274,2))</f>
        <v>84</v>
      </c>
      <c r="G6274" s="107">
        <f>COUNTIF(Data_Eksportir!$H$2:$H$3401,A6274)</f>
        <v>0</v>
      </c>
      <c r="H6274" s="104" t="str">
        <f t="shared" ref="H6274:H6337" si="688">IF(E6274="","Tanpa data berat",IF(E6274&lt;1,"Di bawah 1",IF(E6274&lt;5,"1 – 5",IF(E6274&lt;20,"5 – 20",IF(E6274&lt;100,"20 – 100","100 ke atas")))))</f>
        <v>5 – 20</v>
      </c>
      <c r="I6274" s="104" t="str">
        <f t="shared" ref="I6274:I6337" si="689">IF(D6274&lt;p_nilai_besar,"Di bawah ambang nilai",IF(G6274=0,"Belum terwakili",IF(G6274&lt;=p_listing_rendah,"Keterwakilan rendah","Terwakili")))</f>
        <v>Di bawah ambang nilai</v>
      </c>
      <c r="J6274" s="106">
        <f t="shared" ref="J6274:J6337" si="690">D6274+ROW()/10^6</f>
        <v>675560.00627400004</v>
      </c>
      <c r="K6274" s="105">
        <f t="shared" ref="K6274:K6337" si="691">IF(D6274&gt;=p_nilai_besar,D6274/(1+G6274),0)</f>
        <v>0</v>
      </c>
      <c r="L6274" s="106">
        <f t="shared" ref="L6274:L6337" si="692">IF(K6274&gt;0,K6274+ROW()/10^6,0)</f>
        <v>0</v>
      </c>
    </row>
    <row r="6275" spans="1:12" x14ac:dyDescent="0.3">
      <c r="A6275" s="104" t="s">
        <v>12914</v>
      </c>
      <c r="B6275" s="104" t="s">
        <v>12915</v>
      </c>
      <c r="C6275" s="105">
        <v>11769</v>
      </c>
      <c r="D6275" s="105">
        <v>912375</v>
      </c>
      <c r="E6275" s="106">
        <f t="shared" si="686"/>
        <v>77.5235788937038</v>
      </c>
      <c r="F6275" s="107">
        <f t="shared" si="687"/>
        <v>84</v>
      </c>
      <c r="G6275" s="107">
        <f>COUNTIF(Data_Eksportir!$H$2:$H$3401,A6275)</f>
        <v>0</v>
      </c>
      <c r="H6275" s="104" t="str">
        <f t="shared" si="688"/>
        <v>20 – 100</v>
      </c>
      <c r="I6275" s="104" t="str">
        <f t="shared" si="689"/>
        <v>Di bawah ambang nilai</v>
      </c>
      <c r="J6275" s="106">
        <f t="shared" si="690"/>
        <v>912375.00627500005</v>
      </c>
      <c r="K6275" s="105">
        <f t="shared" si="691"/>
        <v>0</v>
      </c>
      <c r="L6275" s="106">
        <f t="shared" si="692"/>
        <v>0</v>
      </c>
    </row>
    <row r="6276" spans="1:12" x14ac:dyDescent="0.3">
      <c r="A6276" s="104" t="s">
        <v>12916</v>
      </c>
      <c r="B6276" s="104" t="s">
        <v>12917</v>
      </c>
      <c r="C6276" s="105">
        <v>724566</v>
      </c>
      <c r="D6276" s="105">
        <v>29166464</v>
      </c>
      <c r="E6276" s="106">
        <f t="shared" si="686"/>
        <v>40.253702216223232</v>
      </c>
      <c r="F6276" s="107">
        <f t="shared" si="687"/>
        <v>84</v>
      </c>
      <c r="G6276" s="107">
        <f>COUNTIF(Data_Eksportir!$H$2:$H$3401,A6276)</f>
        <v>0</v>
      </c>
      <c r="H6276" s="104" t="str">
        <f t="shared" si="688"/>
        <v>20 – 100</v>
      </c>
      <c r="I6276" s="104" t="str">
        <f t="shared" si="689"/>
        <v>Belum terwakili</v>
      </c>
      <c r="J6276" s="106">
        <f t="shared" si="690"/>
        <v>29166464.006276</v>
      </c>
      <c r="K6276" s="105">
        <f t="shared" si="691"/>
        <v>29166464</v>
      </c>
      <c r="L6276" s="106">
        <f t="shared" si="692"/>
        <v>29166464.006276</v>
      </c>
    </row>
    <row r="6277" spans="1:12" x14ac:dyDescent="0.3">
      <c r="A6277" s="104" t="s">
        <v>12918</v>
      </c>
      <c r="B6277" s="104" t="s">
        <v>12919</v>
      </c>
      <c r="C6277" s="105">
        <v>146167</v>
      </c>
      <c r="D6277" s="105">
        <v>1920188</v>
      </c>
      <c r="E6277" s="106">
        <f t="shared" si="686"/>
        <v>13.136946095903999</v>
      </c>
      <c r="F6277" s="107">
        <f t="shared" si="687"/>
        <v>84</v>
      </c>
      <c r="G6277" s="107">
        <f>COUNTIF(Data_Eksportir!$H$2:$H$3401,A6277)</f>
        <v>0</v>
      </c>
      <c r="H6277" s="104" t="str">
        <f t="shared" si="688"/>
        <v>5 – 20</v>
      </c>
      <c r="I6277" s="104" t="str">
        <f t="shared" si="689"/>
        <v>Di bawah ambang nilai</v>
      </c>
      <c r="J6277" s="106">
        <f t="shared" si="690"/>
        <v>1920188.0062770001</v>
      </c>
      <c r="K6277" s="105">
        <f t="shared" si="691"/>
        <v>0</v>
      </c>
      <c r="L6277" s="106">
        <f t="shared" si="692"/>
        <v>0</v>
      </c>
    </row>
    <row r="6278" spans="1:12" x14ac:dyDescent="0.3">
      <c r="A6278" s="104" t="s">
        <v>12920</v>
      </c>
      <c r="B6278" s="104" t="s">
        <v>12921</v>
      </c>
      <c r="C6278" s="105">
        <v>48003</v>
      </c>
      <c r="D6278" s="105">
        <v>1402240</v>
      </c>
      <c r="E6278" s="106">
        <f t="shared" si="686"/>
        <v>29.21150761410745</v>
      </c>
      <c r="F6278" s="107">
        <f t="shared" si="687"/>
        <v>84</v>
      </c>
      <c r="G6278" s="107">
        <f>COUNTIF(Data_Eksportir!$H$2:$H$3401,A6278)</f>
        <v>0</v>
      </c>
      <c r="H6278" s="104" t="str">
        <f t="shared" si="688"/>
        <v>20 – 100</v>
      </c>
      <c r="I6278" s="104" t="str">
        <f t="shared" si="689"/>
        <v>Di bawah ambang nilai</v>
      </c>
      <c r="J6278" s="106">
        <f t="shared" si="690"/>
        <v>1402240.0062780001</v>
      </c>
      <c r="K6278" s="105">
        <f t="shared" si="691"/>
        <v>0</v>
      </c>
      <c r="L6278" s="106">
        <f t="shared" si="692"/>
        <v>0</v>
      </c>
    </row>
    <row r="6279" spans="1:12" x14ac:dyDescent="0.3">
      <c r="A6279" s="104" t="s">
        <v>12922</v>
      </c>
      <c r="B6279" s="104" t="s">
        <v>12923</v>
      </c>
      <c r="C6279" s="105">
        <v>9881</v>
      </c>
      <c r="D6279" s="105">
        <v>117629</v>
      </c>
      <c r="E6279" s="106">
        <f t="shared" si="686"/>
        <v>11.904564315352697</v>
      </c>
      <c r="F6279" s="107">
        <f t="shared" si="687"/>
        <v>84</v>
      </c>
      <c r="G6279" s="107">
        <f>COUNTIF(Data_Eksportir!$H$2:$H$3401,A6279)</f>
        <v>0</v>
      </c>
      <c r="H6279" s="104" t="str">
        <f t="shared" si="688"/>
        <v>5 – 20</v>
      </c>
      <c r="I6279" s="104" t="str">
        <f t="shared" si="689"/>
        <v>Di bawah ambang nilai</v>
      </c>
      <c r="J6279" s="106">
        <f t="shared" si="690"/>
        <v>117629.00627899999</v>
      </c>
      <c r="K6279" s="105">
        <f t="shared" si="691"/>
        <v>0</v>
      </c>
      <c r="L6279" s="106">
        <f t="shared" si="692"/>
        <v>0</v>
      </c>
    </row>
    <row r="6280" spans="1:12" x14ac:dyDescent="0.3">
      <c r="A6280" s="104" t="s">
        <v>12924</v>
      </c>
      <c r="B6280" s="104" t="s">
        <v>12925</v>
      </c>
      <c r="C6280" s="105">
        <v>17304</v>
      </c>
      <c r="D6280" s="105">
        <v>532053</v>
      </c>
      <c r="E6280" s="106">
        <f t="shared" si="686"/>
        <v>30.747399445214977</v>
      </c>
      <c r="F6280" s="107">
        <f t="shared" si="687"/>
        <v>84</v>
      </c>
      <c r="G6280" s="107">
        <f>COUNTIF(Data_Eksportir!$H$2:$H$3401,A6280)</f>
        <v>0</v>
      </c>
      <c r="H6280" s="104" t="str">
        <f t="shared" si="688"/>
        <v>20 – 100</v>
      </c>
      <c r="I6280" s="104" t="str">
        <f t="shared" si="689"/>
        <v>Di bawah ambang nilai</v>
      </c>
      <c r="J6280" s="106">
        <f t="shared" si="690"/>
        <v>532053.00627999997</v>
      </c>
      <c r="K6280" s="105">
        <f t="shared" si="691"/>
        <v>0</v>
      </c>
      <c r="L6280" s="106">
        <f t="shared" si="692"/>
        <v>0</v>
      </c>
    </row>
    <row r="6281" spans="1:12" x14ac:dyDescent="0.3">
      <c r="A6281" s="104" t="s">
        <v>12926</v>
      </c>
      <c r="B6281" s="104" t="s">
        <v>12927</v>
      </c>
      <c r="C6281" s="105">
        <v>59931</v>
      </c>
      <c r="D6281" s="105">
        <v>198703</v>
      </c>
      <c r="E6281" s="106">
        <f t="shared" si="686"/>
        <v>3.3155295256211308</v>
      </c>
      <c r="F6281" s="107">
        <f t="shared" si="687"/>
        <v>84</v>
      </c>
      <c r="G6281" s="107">
        <f>COUNTIF(Data_Eksportir!$H$2:$H$3401,A6281)</f>
        <v>0</v>
      </c>
      <c r="H6281" s="104" t="str">
        <f t="shared" si="688"/>
        <v>1 – 5</v>
      </c>
      <c r="I6281" s="104" t="str">
        <f t="shared" si="689"/>
        <v>Di bawah ambang nilai</v>
      </c>
      <c r="J6281" s="106">
        <f t="shared" si="690"/>
        <v>198703.00628100001</v>
      </c>
      <c r="K6281" s="105">
        <f t="shared" si="691"/>
        <v>0</v>
      </c>
      <c r="L6281" s="106">
        <f t="shared" si="692"/>
        <v>0</v>
      </c>
    </row>
    <row r="6282" spans="1:12" x14ac:dyDescent="0.3">
      <c r="A6282" s="104" t="s">
        <v>12928</v>
      </c>
      <c r="B6282" s="104" t="s">
        <v>12929</v>
      </c>
      <c r="C6282" s="105">
        <v>26</v>
      </c>
      <c r="D6282" s="105">
        <v>53555</v>
      </c>
      <c r="E6282" s="106">
        <f t="shared" si="686"/>
        <v>2059.8076923076924</v>
      </c>
      <c r="F6282" s="107">
        <f t="shared" si="687"/>
        <v>84</v>
      </c>
      <c r="G6282" s="107">
        <f>COUNTIF(Data_Eksportir!$H$2:$H$3401,A6282)</f>
        <v>0</v>
      </c>
      <c r="H6282" s="104" t="str">
        <f t="shared" si="688"/>
        <v>100 ke atas</v>
      </c>
      <c r="I6282" s="104" t="str">
        <f t="shared" si="689"/>
        <v>Di bawah ambang nilai</v>
      </c>
      <c r="J6282" s="106">
        <f t="shared" si="690"/>
        <v>53555.006282000002</v>
      </c>
      <c r="K6282" s="105">
        <f t="shared" si="691"/>
        <v>0</v>
      </c>
      <c r="L6282" s="106">
        <f t="shared" si="692"/>
        <v>0</v>
      </c>
    </row>
    <row r="6283" spans="1:12" x14ac:dyDescent="0.3">
      <c r="A6283" s="104" t="s">
        <v>12930</v>
      </c>
      <c r="B6283" s="104" t="s">
        <v>12931</v>
      </c>
      <c r="C6283" s="105"/>
      <c r="D6283" s="105">
        <v>378</v>
      </c>
      <c r="E6283" s="106" t="str">
        <f t="shared" si="686"/>
        <v/>
      </c>
      <c r="F6283" s="107">
        <f t="shared" si="687"/>
        <v>84</v>
      </c>
      <c r="G6283" s="107">
        <f>COUNTIF(Data_Eksportir!$H$2:$H$3401,A6283)</f>
        <v>0</v>
      </c>
      <c r="H6283" s="104" t="str">
        <f t="shared" si="688"/>
        <v>Tanpa data berat</v>
      </c>
      <c r="I6283" s="104" t="str">
        <f t="shared" si="689"/>
        <v>Di bawah ambang nilai</v>
      </c>
      <c r="J6283" s="106">
        <f t="shared" si="690"/>
        <v>378.006283</v>
      </c>
      <c r="K6283" s="105">
        <f t="shared" si="691"/>
        <v>0</v>
      </c>
      <c r="L6283" s="106">
        <f t="shared" si="692"/>
        <v>0</v>
      </c>
    </row>
    <row r="6284" spans="1:12" x14ac:dyDescent="0.3">
      <c r="A6284" s="104" t="s">
        <v>12932</v>
      </c>
      <c r="B6284" s="104" t="s">
        <v>12933</v>
      </c>
      <c r="C6284" s="105">
        <v>325</v>
      </c>
      <c r="D6284" s="105">
        <v>600</v>
      </c>
      <c r="E6284" s="106">
        <f t="shared" si="686"/>
        <v>1.8461538461538463</v>
      </c>
      <c r="F6284" s="107">
        <f t="shared" si="687"/>
        <v>84</v>
      </c>
      <c r="G6284" s="107">
        <f>COUNTIF(Data_Eksportir!$H$2:$H$3401,A6284)</f>
        <v>0</v>
      </c>
      <c r="H6284" s="104" t="str">
        <f t="shared" si="688"/>
        <v>1 – 5</v>
      </c>
      <c r="I6284" s="104" t="str">
        <f t="shared" si="689"/>
        <v>Di bawah ambang nilai</v>
      </c>
      <c r="J6284" s="106">
        <f t="shared" si="690"/>
        <v>600.00628400000005</v>
      </c>
      <c r="K6284" s="105">
        <f t="shared" si="691"/>
        <v>0</v>
      </c>
      <c r="L6284" s="106">
        <f t="shared" si="692"/>
        <v>0</v>
      </c>
    </row>
    <row r="6285" spans="1:12" x14ac:dyDescent="0.3">
      <c r="A6285" s="104" t="s">
        <v>12934</v>
      </c>
      <c r="B6285" s="104" t="s">
        <v>12935</v>
      </c>
      <c r="C6285" s="105">
        <v>9419</v>
      </c>
      <c r="D6285" s="105">
        <v>546005</v>
      </c>
      <c r="E6285" s="106">
        <f t="shared" si="686"/>
        <v>57.968467990232512</v>
      </c>
      <c r="F6285" s="107">
        <f t="shared" si="687"/>
        <v>84</v>
      </c>
      <c r="G6285" s="107">
        <f>COUNTIF(Data_Eksportir!$H$2:$H$3401,A6285)</f>
        <v>0</v>
      </c>
      <c r="H6285" s="104" t="str">
        <f t="shared" si="688"/>
        <v>20 – 100</v>
      </c>
      <c r="I6285" s="104" t="str">
        <f t="shared" si="689"/>
        <v>Di bawah ambang nilai</v>
      </c>
      <c r="J6285" s="106">
        <f t="shared" si="690"/>
        <v>546005.00628500001</v>
      </c>
      <c r="K6285" s="105">
        <f t="shared" si="691"/>
        <v>0</v>
      </c>
      <c r="L6285" s="106">
        <f t="shared" si="692"/>
        <v>0</v>
      </c>
    </row>
    <row r="6286" spans="1:12" x14ac:dyDescent="0.3">
      <c r="A6286" s="104" t="s">
        <v>12936</v>
      </c>
      <c r="B6286" s="104" t="s">
        <v>12937</v>
      </c>
      <c r="C6286" s="105">
        <v>27989</v>
      </c>
      <c r="D6286" s="105">
        <v>82939</v>
      </c>
      <c r="E6286" s="106">
        <f t="shared" si="686"/>
        <v>2.9632712851477367</v>
      </c>
      <c r="F6286" s="107">
        <f t="shared" si="687"/>
        <v>84</v>
      </c>
      <c r="G6286" s="107">
        <f>COUNTIF(Data_Eksportir!$H$2:$H$3401,A6286)</f>
        <v>0</v>
      </c>
      <c r="H6286" s="104" t="str">
        <f t="shared" si="688"/>
        <v>1 – 5</v>
      </c>
      <c r="I6286" s="104" t="str">
        <f t="shared" si="689"/>
        <v>Di bawah ambang nilai</v>
      </c>
      <c r="J6286" s="106">
        <f t="shared" si="690"/>
        <v>82939.006286000003</v>
      </c>
      <c r="K6286" s="105">
        <f t="shared" si="691"/>
        <v>0</v>
      </c>
      <c r="L6286" s="106">
        <f t="shared" si="692"/>
        <v>0</v>
      </c>
    </row>
    <row r="6287" spans="1:12" x14ac:dyDescent="0.3">
      <c r="A6287" s="104" t="s">
        <v>12938</v>
      </c>
      <c r="B6287" s="104" t="s">
        <v>12939</v>
      </c>
      <c r="C6287" s="105">
        <v>101439</v>
      </c>
      <c r="D6287" s="105">
        <v>606871</v>
      </c>
      <c r="E6287" s="106">
        <f t="shared" si="686"/>
        <v>5.9826200968069481</v>
      </c>
      <c r="F6287" s="107">
        <f t="shared" si="687"/>
        <v>84</v>
      </c>
      <c r="G6287" s="107">
        <f>COUNTIF(Data_Eksportir!$H$2:$H$3401,A6287)</f>
        <v>0</v>
      </c>
      <c r="H6287" s="104" t="str">
        <f t="shared" si="688"/>
        <v>5 – 20</v>
      </c>
      <c r="I6287" s="104" t="str">
        <f t="shared" si="689"/>
        <v>Di bawah ambang nilai</v>
      </c>
      <c r="J6287" s="106">
        <f t="shared" si="690"/>
        <v>606871.00628700003</v>
      </c>
      <c r="K6287" s="105">
        <f t="shared" si="691"/>
        <v>0</v>
      </c>
      <c r="L6287" s="106">
        <f t="shared" si="692"/>
        <v>0</v>
      </c>
    </row>
    <row r="6288" spans="1:12" x14ac:dyDescent="0.3">
      <c r="A6288" s="104" t="s">
        <v>12940</v>
      </c>
      <c r="B6288" s="104" t="s">
        <v>12941</v>
      </c>
      <c r="C6288" s="105">
        <v>245369</v>
      </c>
      <c r="D6288" s="105">
        <v>3194568</v>
      </c>
      <c r="E6288" s="106">
        <f t="shared" si="686"/>
        <v>13.019444184065632</v>
      </c>
      <c r="F6288" s="107">
        <f t="shared" si="687"/>
        <v>84</v>
      </c>
      <c r="G6288" s="107">
        <f>COUNTIF(Data_Eksportir!$H$2:$H$3401,A6288)</f>
        <v>0</v>
      </c>
      <c r="H6288" s="104" t="str">
        <f t="shared" si="688"/>
        <v>5 – 20</v>
      </c>
      <c r="I6288" s="104" t="str">
        <f t="shared" si="689"/>
        <v>Di bawah ambang nilai</v>
      </c>
      <c r="J6288" s="106">
        <f t="shared" si="690"/>
        <v>3194568.0062879999</v>
      </c>
      <c r="K6288" s="105">
        <f t="shared" si="691"/>
        <v>0</v>
      </c>
      <c r="L6288" s="106">
        <f t="shared" si="692"/>
        <v>0</v>
      </c>
    </row>
    <row r="6289" spans="1:12" x14ac:dyDescent="0.3">
      <c r="A6289" s="104" t="s">
        <v>12942</v>
      </c>
      <c r="B6289" s="104" t="s">
        <v>12943</v>
      </c>
      <c r="C6289" s="105">
        <v>50956</v>
      </c>
      <c r="D6289" s="105">
        <v>798698</v>
      </c>
      <c r="E6289" s="106">
        <f t="shared" si="686"/>
        <v>15.674267995918047</v>
      </c>
      <c r="F6289" s="107">
        <f t="shared" si="687"/>
        <v>84</v>
      </c>
      <c r="G6289" s="107">
        <f>COUNTIF(Data_Eksportir!$H$2:$H$3401,A6289)</f>
        <v>0</v>
      </c>
      <c r="H6289" s="104" t="str">
        <f t="shared" si="688"/>
        <v>5 – 20</v>
      </c>
      <c r="I6289" s="104" t="str">
        <f t="shared" si="689"/>
        <v>Di bawah ambang nilai</v>
      </c>
      <c r="J6289" s="106">
        <f t="shared" si="690"/>
        <v>798698.00628900004</v>
      </c>
      <c r="K6289" s="105">
        <f t="shared" si="691"/>
        <v>0</v>
      </c>
      <c r="L6289" s="106">
        <f t="shared" si="692"/>
        <v>0</v>
      </c>
    </row>
    <row r="6290" spans="1:12" x14ac:dyDescent="0.3">
      <c r="A6290" s="104" t="s">
        <v>12944</v>
      </c>
      <c r="B6290" s="104" t="s">
        <v>12945</v>
      </c>
      <c r="C6290" s="105">
        <v>6361</v>
      </c>
      <c r="D6290" s="105">
        <v>23076</v>
      </c>
      <c r="E6290" s="106">
        <f t="shared" si="686"/>
        <v>3.627731488759629</v>
      </c>
      <c r="F6290" s="107">
        <f t="shared" si="687"/>
        <v>84</v>
      </c>
      <c r="G6290" s="107">
        <f>COUNTIF(Data_Eksportir!$H$2:$H$3401,A6290)</f>
        <v>0</v>
      </c>
      <c r="H6290" s="104" t="str">
        <f t="shared" si="688"/>
        <v>1 – 5</v>
      </c>
      <c r="I6290" s="104" t="str">
        <f t="shared" si="689"/>
        <v>Di bawah ambang nilai</v>
      </c>
      <c r="J6290" s="106">
        <f t="shared" si="690"/>
        <v>23076.006290000001</v>
      </c>
      <c r="K6290" s="105">
        <f t="shared" si="691"/>
        <v>0</v>
      </c>
      <c r="L6290" s="106">
        <f t="shared" si="692"/>
        <v>0</v>
      </c>
    </row>
    <row r="6291" spans="1:12" x14ac:dyDescent="0.3">
      <c r="A6291" s="104" t="s">
        <v>12946</v>
      </c>
      <c r="B6291" s="104" t="s">
        <v>12947</v>
      </c>
      <c r="C6291" s="105">
        <v>123896</v>
      </c>
      <c r="D6291" s="105">
        <v>2252036</v>
      </c>
      <c r="E6291" s="106">
        <f t="shared" si="686"/>
        <v>18.176825724801446</v>
      </c>
      <c r="F6291" s="107">
        <f t="shared" si="687"/>
        <v>84</v>
      </c>
      <c r="G6291" s="107">
        <f>COUNTIF(Data_Eksportir!$H$2:$H$3401,A6291)</f>
        <v>0</v>
      </c>
      <c r="H6291" s="104" t="str">
        <f t="shared" si="688"/>
        <v>5 – 20</v>
      </c>
      <c r="I6291" s="104" t="str">
        <f t="shared" si="689"/>
        <v>Di bawah ambang nilai</v>
      </c>
      <c r="J6291" s="106">
        <f t="shared" si="690"/>
        <v>2252036.0062910002</v>
      </c>
      <c r="K6291" s="105">
        <f t="shared" si="691"/>
        <v>0</v>
      </c>
      <c r="L6291" s="106">
        <f t="shared" si="692"/>
        <v>0</v>
      </c>
    </row>
    <row r="6292" spans="1:12" x14ac:dyDescent="0.3">
      <c r="A6292" s="104" t="s">
        <v>12948</v>
      </c>
      <c r="B6292" s="104" t="s">
        <v>12949</v>
      </c>
      <c r="C6292" s="105">
        <v>2709</v>
      </c>
      <c r="D6292" s="105">
        <v>51202</v>
      </c>
      <c r="E6292" s="106">
        <f t="shared" si="686"/>
        <v>18.900701365817646</v>
      </c>
      <c r="F6292" s="107">
        <f t="shared" si="687"/>
        <v>84</v>
      </c>
      <c r="G6292" s="107">
        <f>COUNTIF(Data_Eksportir!$H$2:$H$3401,A6292)</f>
        <v>0</v>
      </c>
      <c r="H6292" s="104" t="str">
        <f t="shared" si="688"/>
        <v>5 – 20</v>
      </c>
      <c r="I6292" s="104" t="str">
        <f t="shared" si="689"/>
        <v>Di bawah ambang nilai</v>
      </c>
      <c r="J6292" s="106">
        <f t="shared" si="690"/>
        <v>51202.006291999998</v>
      </c>
      <c r="K6292" s="105">
        <f t="shared" si="691"/>
        <v>0</v>
      </c>
      <c r="L6292" s="106">
        <f t="shared" si="692"/>
        <v>0</v>
      </c>
    </row>
    <row r="6293" spans="1:12" x14ac:dyDescent="0.3">
      <c r="A6293" s="104" t="s">
        <v>12950</v>
      </c>
      <c r="B6293" s="104" t="s">
        <v>12951</v>
      </c>
      <c r="C6293" s="105">
        <v>50</v>
      </c>
      <c r="D6293" s="105">
        <v>100</v>
      </c>
      <c r="E6293" s="106">
        <f t="shared" si="686"/>
        <v>2</v>
      </c>
      <c r="F6293" s="107">
        <f t="shared" si="687"/>
        <v>84</v>
      </c>
      <c r="G6293" s="107">
        <f>COUNTIF(Data_Eksportir!$H$2:$H$3401,A6293)</f>
        <v>0</v>
      </c>
      <c r="H6293" s="104" t="str">
        <f t="shared" si="688"/>
        <v>1 – 5</v>
      </c>
      <c r="I6293" s="104" t="str">
        <f t="shared" si="689"/>
        <v>Di bawah ambang nilai</v>
      </c>
      <c r="J6293" s="106">
        <f t="shared" si="690"/>
        <v>100.006293</v>
      </c>
      <c r="K6293" s="105">
        <f t="shared" si="691"/>
        <v>0</v>
      </c>
      <c r="L6293" s="106">
        <f t="shared" si="692"/>
        <v>0</v>
      </c>
    </row>
    <row r="6294" spans="1:12" x14ac:dyDescent="0.3">
      <c r="A6294" s="104" t="s">
        <v>12952</v>
      </c>
      <c r="B6294" s="104" t="s">
        <v>12953</v>
      </c>
      <c r="C6294" s="105">
        <v>48528</v>
      </c>
      <c r="D6294" s="105">
        <v>369817</v>
      </c>
      <c r="E6294" s="106">
        <f t="shared" si="686"/>
        <v>7.6206932080448402</v>
      </c>
      <c r="F6294" s="107">
        <f t="shared" si="687"/>
        <v>84</v>
      </c>
      <c r="G6294" s="107">
        <f>COUNTIF(Data_Eksportir!$H$2:$H$3401,A6294)</f>
        <v>0</v>
      </c>
      <c r="H6294" s="104" t="str">
        <f t="shared" si="688"/>
        <v>5 – 20</v>
      </c>
      <c r="I6294" s="104" t="str">
        <f t="shared" si="689"/>
        <v>Di bawah ambang nilai</v>
      </c>
      <c r="J6294" s="106">
        <f t="shared" si="690"/>
        <v>369817.00629400002</v>
      </c>
      <c r="K6294" s="105">
        <f t="shared" si="691"/>
        <v>0</v>
      </c>
      <c r="L6294" s="106">
        <f t="shared" si="692"/>
        <v>0</v>
      </c>
    </row>
    <row r="6295" spans="1:12" x14ac:dyDescent="0.3">
      <c r="A6295" s="104" t="s">
        <v>12954</v>
      </c>
      <c r="B6295" s="104" t="s">
        <v>12955</v>
      </c>
      <c r="C6295" s="105">
        <v>4197</v>
      </c>
      <c r="D6295" s="105">
        <v>266664</v>
      </c>
      <c r="E6295" s="106">
        <f t="shared" si="686"/>
        <v>63.536812008577556</v>
      </c>
      <c r="F6295" s="107">
        <f t="shared" si="687"/>
        <v>84</v>
      </c>
      <c r="G6295" s="107">
        <f>COUNTIF(Data_Eksportir!$H$2:$H$3401,A6295)</f>
        <v>0</v>
      </c>
      <c r="H6295" s="104" t="str">
        <f t="shared" si="688"/>
        <v>20 – 100</v>
      </c>
      <c r="I6295" s="104" t="str">
        <f t="shared" si="689"/>
        <v>Di bawah ambang nilai</v>
      </c>
      <c r="J6295" s="106">
        <f t="shared" si="690"/>
        <v>266664.00629500003</v>
      </c>
      <c r="K6295" s="105">
        <f t="shared" si="691"/>
        <v>0</v>
      </c>
      <c r="L6295" s="106">
        <f t="shared" si="692"/>
        <v>0</v>
      </c>
    </row>
    <row r="6296" spans="1:12" x14ac:dyDescent="0.3">
      <c r="A6296" s="104" t="s">
        <v>12956</v>
      </c>
      <c r="B6296" s="104" t="s">
        <v>12957</v>
      </c>
      <c r="C6296" s="105">
        <v>1286</v>
      </c>
      <c r="D6296" s="105">
        <v>196092</v>
      </c>
      <c r="E6296" s="106">
        <f t="shared" si="686"/>
        <v>152.48211508553655</v>
      </c>
      <c r="F6296" s="107">
        <f t="shared" si="687"/>
        <v>84</v>
      </c>
      <c r="G6296" s="107">
        <f>COUNTIF(Data_Eksportir!$H$2:$H$3401,A6296)</f>
        <v>0</v>
      </c>
      <c r="H6296" s="104" t="str">
        <f t="shared" si="688"/>
        <v>100 ke atas</v>
      </c>
      <c r="I6296" s="104" t="str">
        <f t="shared" si="689"/>
        <v>Di bawah ambang nilai</v>
      </c>
      <c r="J6296" s="106">
        <f t="shared" si="690"/>
        <v>196092.00629600001</v>
      </c>
      <c r="K6296" s="105">
        <f t="shared" si="691"/>
        <v>0</v>
      </c>
      <c r="L6296" s="106">
        <f t="shared" si="692"/>
        <v>0</v>
      </c>
    </row>
    <row r="6297" spans="1:12" x14ac:dyDescent="0.3">
      <c r="A6297" s="104" t="s">
        <v>12958</v>
      </c>
      <c r="B6297" s="104" t="s">
        <v>12959</v>
      </c>
      <c r="C6297" s="105">
        <v>559129</v>
      </c>
      <c r="D6297" s="105">
        <v>8804480</v>
      </c>
      <c r="E6297" s="106">
        <f t="shared" si="686"/>
        <v>15.746777577267499</v>
      </c>
      <c r="F6297" s="107">
        <f t="shared" si="687"/>
        <v>84</v>
      </c>
      <c r="G6297" s="107">
        <f>COUNTIF(Data_Eksportir!$H$2:$H$3401,A6297)</f>
        <v>0</v>
      </c>
      <c r="H6297" s="104" t="str">
        <f t="shared" si="688"/>
        <v>5 – 20</v>
      </c>
      <c r="I6297" s="104" t="str">
        <f t="shared" si="689"/>
        <v>Di bawah ambang nilai</v>
      </c>
      <c r="J6297" s="106">
        <f t="shared" si="690"/>
        <v>8804480.0062969998</v>
      </c>
      <c r="K6297" s="105">
        <f t="shared" si="691"/>
        <v>0</v>
      </c>
      <c r="L6297" s="106">
        <f t="shared" si="692"/>
        <v>0</v>
      </c>
    </row>
    <row r="6298" spans="1:12" x14ac:dyDescent="0.3">
      <c r="A6298" s="104" t="s">
        <v>12960</v>
      </c>
      <c r="B6298" s="104" t="s">
        <v>12961</v>
      </c>
      <c r="C6298" s="105">
        <v>739377</v>
      </c>
      <c r="D6298" s="105">
        <v>15566832</v>
      </c>
      <c r="E6298" s="106">
        <f t="shared" si="686"/>
        <v>21.053984638418559</v>
      </c>
      <c r="F6298" s="107">
        <f t="shared" si="687"/>
        <v>84</v>
      </c>
      <c r="G6298" s="107">
        <f>COUNTIF(Data_Eksportir!$H$2:$H$3401,A6298)</f>
        <v>0</v>
      </c>
      <c r="H6298" s="104" t="str">
        <f t="shared" si="688"/>
        <v>20 – 100</v>
      </c>
      <c r="I6298" s="104" t="str">
        <f t="shared" si="689"/>
        <v>Belum terwakili</v>
      </c>
      <c r="J6298" s="106">
        <f t="shared" si="690"/>
        <v>15566832.006298</v>
      </c>
      <c r="K6298" s="105">
        <f t="shared" si="691"/>
        <v>15566832</v>
      </c>
      <c r="L6298" s="106">
        <f t="shared" si="692"/>
        <v>15566832.006298</v>
      </c>
    </row>
    <row r="6299" spans="1:12" x14ac:dyDescent="0.3">
      <c r="A6299" s="104" t="s">
        <v>12962</v>
      </c>
      <c r="B6299" s="104" t="s">
        <v>12963</v>
      </c>
      <c r="C6299" s="105">
        <v>2557</v>
      </c>
      <c r="D6299" s="105">
        <v>280590</v>
      </c>
      <c r="E6299" s="106">
        <f t="shared" si="686"/>
        <v>109.73406335549473</v>
      </c>
      <c r="F6299" s="107">
        <f t="shared" si="687"/>
        <v>84</v>
      </c>
      <c r="G6299" s="107">
        <f>COUNTIF(Data_Eksportir!$H$2:$H$3401,A6299)</f>
        <v>0</v>
      </c>
      <c r="H6299" s="104" t="str">
        <f t="shared" si="688"/>
        <v>100 ke atas</v>
      </c>
      <c r="I6299" s="104" t="str">
        <f t="shared" si="689"/>
        <v>Di bawah ambang nilai</v>
      </c>
      <c r="J6299" s="106">
        <f t="shared" si="690"/>
        <v>280590.006299</v>
      </c>
      <c r="K6299" s="105">
        <f t="shared" si="691"/>
        <v>0</v>
      </c>
      <c r="L6299" s="106">
        <f t="shared" si="692"/>
        <v>0</v>
      </c>
    </row>
    <row r="6300" spans="1:12" x14ac:dyDescent="0.3">
      <c r="A6300" s="104" t="s">
        <v>12964</v>
      </c>
      <c r="B6300" s="104" t="s">
        <v>12965</v>
      </c>
      <c r="C6300" s="105">
        <v>26244</v>
      </c>
      <c r="D6300" s="105">
        <v>93605</v>
      </c>
      <c r="E6300" s="106">
        <f t="shared" si="686"/>
        <v>3.5667200121932634</v>
      </c>
      <c r="F6300" s="107">
        <f t="shared" si="687"/>
        <v>84</v>
      </c>
      <c r="G6300" s="107">
        <f>COUNTIF(Data_Eksportir!$H$2:$H$3401,A6300)</f>
        <v>0</v>
      </c>
      <c r="H6300" s="104" t="str">
        <f t="shared" si="688"/>
        <v>1 – 5</v>
      </c>
      <c r="I6300" s="104" t="str">
        <f t="shared" si="689"/>
        <v>Di bawah ambang nilai</v>
      </c>
      <c r="J6300" s="106">
        <f t="shared" si="690"/>
        <v>93605.006299999994</v>
      </c>
      <c r="K6300" s="105">
        <f t="shared" si="691"/>
        <v>0</v>
      </c>
      <c r="L6300" s="106">
        <f t="shared" si="692"/>
        <v>0</v>
      </c>
    </row>
    <row r="6301" spans="1:12" x14ac:dyDescent="0.3">
      <c r="A6301" s="104" t="s">
        <v>12966</v>
      </c>
      <c r="B6301" s="104" t="s">
        <v>12967</v>
      </c>
      <c r="C6301" s="105">
        <v>2780920</v>
      </c>
      <c r="D6301" s="105">
        <v>49961435</v>
      </c>
      <c r="E6301" s="106">
        <f t="shared" si="686"/>
        <v>17.965793694173151</v>
      </c>
      <c r="F6301" s="107">
        <f t="shared" si="687"/>
        <v>84</v>
      </c>
      <c r="G6301" s="107">
        <f>COUNTIF(Data_Eksportir!$H$2:$H$3401,A6301)</f>
        <v>0</v>
      </c>
      <c r="H6301" s="104" t="str">
        <f t="shared" si="688"/>
        <v>5 – 20</v>
      </c>
      <c r="I6301" s="104" t="str">
        <f t="shared" si="689"/>
        <v>Belum terwakili</v>
      </c>
      <c r="J6301" s="106">
        <f t="shared" si="690"/>
        <v>49961435.006301001</v>
      </c>
      <c r="K6301" s="105">
        <f t="shared" si="691"/>
        <v>49961435</v>
      </c>
      <c r="L6301" s="106">
        <f t="shared" si="692"/>
        <v>49961435.006301001</v>
      </c>
    </row>
    <row r="6302" spans="1:12" x14ac:dyDescent="0.3">
      <c r="A6302" s="104" t="s">
        <v>12968</v>
      </c>
      <c r="B6302" s="104" t="s">
        <v>12969</v>
      </c>
      <c r="C6302" s="105">
        <v>21403</v>
      </c>
      <c r="D6302" s="105">
        <v>233821</v>
      </c>
      <c r="E6302" s="106">
        <f t="shared" si="686"/>
        <v>10.924683455590337</v>
      </c>
      <c r="F6302" s="107">
        <f t="shared" si="687"/>
        <v>84</v>
      </c>
      <c r="G6302" s="107">
        <f>COUNTIF(Data_Eksportir!$H$2:$H$3401,A6302)</f>
        <v>0</v>
      </c>
      <c r="H6302" s="104" t="str">
        <f t="shared" si="688"/>
        <v>5 – 20</v>
      </c>
      <c r="I6302" s="104" t="str">
        <f t="shared" si="689"/>
        <v>Di bawah ambang nilai</v>
      </c>
      <c r="J6302" s="106">
        <f t="shared" si="690"/>
        <v>233821.00630199999</v>
      </c>
      <c r="K6302" s="105">
        <f t="shared" si="691"/>
        <v>0</v>
      </c>
      <c r="L6302" s="106">
        <f t="shared" si="692"/>
        <v>0</v>
      </c>
    </row>
    <row r="6303" spans="1:12" x14ac:dyDescent="0.3">
      <c r="A6303" s="104" t="s">
        <v>12970</v>
      </c>
      <c r="B6303" s="104" t="s">
        <v>12971</v>
      </c>
      <c r="C6303" s="105">
        <v>78216</v>
      </c>
      <c r="D6303" s="105">
        <v>913671</v>
      </c>
      <c r="E6303" s="106">
        <f t="shared" si="686"/>
        <v>11.68138232586683</v>
      </c>
      <c r="F6303" s="107">
        <f t="shared" si="687"/>
        <v>84</v>
      </c>
      <c r="G6303" s="107">
        <f>COUNTIF(Data_Eksportir!$H$2:$H$3401,A6303)</f>
        <v>0</v>
      </c>
      <c r="H6303" s="104" t="str">
        <f t="shared" si="688"/>
        <v>5 – 20</v>
      </c>
      <c r="I6303" s="104" t="str">
        <f t="shared" si="689"/>
        <v>Di bawah ambang nilai</v>
      </c>
      <c r="J6303" s="106">
        <f t="shared" si="690"/>
        <v>913671.00630300003</v>
      </c>
      <c r="K6303" s="105">
        <f t="shared" si="691"/>
        <v>0</v>
      </c>
      <c r="L6303" s="106">
        <f t="shared" si="692"/>
        <v>0</v>
      </c>
    </row>
    <row r="6304" spans="1:12" x14ac:dyDescent="0.3">
      <c r="A6304" s="104" t="s">
        <v>12972</v>
      </c>
      <c r="B6304" s="104" t="s">
        <v>12973</v>
      </c>
      <c r="C6304" s="105">
        <v>3646</v>
      </c>
      <c r="D6304" s="105">
        <v>4110</v>
      </c>
      <c r="E6304" s="106">
        <f t="shared" si="686"/>
        <v>1.1272627537026878</v>
      </c>
      <c r="F6304" s="107">
        <f t="shared" si="687"/>
        <v>84</v>
      </c>
      <c r="G6304" s="107">
        <f>COUNTIF(Data_Eksportir!$H$2:$H$3401,A6304)</f>
        <v>0</v>
      </c>
      <c r="H6304" s="104" t="str">
        <f t="shared" si="688"/>
        <v>1 – 5</v>
      </c>
      <c r="I6304" s="104" t="str">
        <f t="shared" si="689"/>
        <v>Di bawah ambang nilai</v>
      </c>
      <c r="J6304" s="106">
        <f t="shared" si="690"/>
        <v>4110.0063040000005</v>
      </c>
      <c r="K6304" s="105">
        <f t="shared" si="691"/>
        <v>0</v>
      </c>
      <c r="L6304" s="106">
        <f t="shared" si="692"/>
        <v>0</v>
      </c>
    </row>
    <row r="6305" spans="1:12" x14ac:dyDescent="0.3">
      <c r="A6305" s="104" t="s">
        <v>12974</v>
      </c>
      <c r="B6305" s="104" t="s">
        <v>12975</v>
      </c>
      <c r="C6305" s="105">
        <v>52890</v>
      </c>
      <c r="D6305" s="105">
        <v>1193688</v>
      </c>
      <c r="E6305" s="106">
        <f t="shared" si="686"/>
        <v>22.569256948383437</v>
      </c>
      <c r="F6305" s="107">
        <f t="shared" si="687"/>
        <v>84</v>
      </c>
      <c r="G6305" s="107">
        <f>COUNTIF(Data_Eksportir!$H$2:$H$3401,A6305)</f>
        <v>0</v>
      </c>
      <c r="H6305" s="104" t="str">
        <f t="shared" si="688"/>
        <v>20 – 100</v>
      </c>
      <c r="I6305" s="104" t="str">
        <f t="shared" si="689"/>
        <v>Di bawah ambang nilai</v>
      </c>
      <c r="J6305" s="106">
        <f t="shared" si="690"/>
        <v>1193688.006305</v>
      </c>
      <c r="K6305" s="105">
        <f t="shared" si="691"/>
        <v>0</v>
      </c>
      <c r="L6305" s="106">
        <f t="shared" si="692"/>
        <v>0</v>
      </c>
    </row>
    <row r="6306" spans="1:12" x14ac:dyDescent="0.3">
      <c r="A6306" s="104" t="s">
        <v>12976</v>
      </c>
      <c r="B6306" s="104" t="s">
        <v>12977</v>
      </c>
      <c r="C6306" s="105">
        <v>216734</v>
      </c>
      <c r="D6306" s="105">
        <v>5608638</v>
      </c>
      <c r="E6306" s="106">
        <f t="shared" si="686"/>
        <v>25.8779794586913</v>
      </c>
      <c r="F6306" s="107">
        <f t="shared" si="687"/>
        <v>84</v>
      </c>
      <c r="G6306" s="107">
        <f>COUNTIF(Data_Eksportir!$H$2:$H$3401,A6306)</f>
        <v>0</v>
      </c>
      <c r="H6306" s="104" t="str">
        <f t="shared" si="688"/>
        <v>20 – 100</v>
      </c>
      <c r="I6306" s="104" t="str">
        <f t="shared" si="689"/>
        <v>Di bawah ambang nilai</v>
      </c>
      <c r="J6306" s="106">
        <f t="shared" si="690"/>
        <v>5608638.0063060001</v>
      </c>
      <c r="K6306" s="105">
        <f t="shared" si="691"/>
        <v>0</v>
      </c>
      <c r="L6306" s="106">
        <f t="shared" si="692"/>
        <v>0</v>
      </c>
    </row>
    <row r="6307" spans="1:12" x14ac:dyDescent="0.3">
      <c r="A6307" s="104" t="s">
        <v>12978</v>
      </c>
      <c r="B6307" s="104" t="s">
        <v>12979</v>
      </c>
      <c r="C6307" s="105">
        <v>285475</v>
      </c>
      <c r="D6307" s="105">
        <v>936491</v>
      </c>
      <c r="E6307" s="106">
        <f t="shared" si="686"/>
        <v>3.2804658901830281</v>
      </c>
      <c r="F6307" s="107">
        <f t="shared" si="687"/>
        <v>84</v>
      </c>
      <c r="G6307" s="107">
        <f>COUNTIF(Data_Eksportir!$H$2:$H$3401,A6307)</f>
        <v>0</v>
      </c>
      <c r="H6307" s="104" t="str">
        <f t="shared" si="688"/>
        <v>1 – 5</v>
      </c>
      <c r="I6307" s="104" t="str">
        <f t="shared" si="689"/>
        <v>Di bawah ambang nilai</v>
      </c>
      <c r="J6307" s="106">
        <f t="shared" si="690"/>
        <v>936491.00630699995</v>
      </c>
      <c r="K6307" s="105">
        <f t="shared" si="691"/>
        <v>0</v>
      </c>
      <c r="L6307" s="106">
        <f t="shared" si="692"/>
        <v>0</v>
      </c>
    </row>
    <row r="6308" spans="1:12" x14ac:dyDescent="0.3">
      <c r="A6308" s="104" t="s">
        <v>12980</v>
      </c>
      <c r="B6308" s="104" t="s">
        <v>12981</v>
      </c>
      <c r="C6308" s="105">
        <v>134</v>
      </c>
      <c r="D6308" s="105">
        <v>200</v>
      </c>
      <c r="E6308" s="106">
        <f t="shared" si="686"/>
        <v>1.4925373134328359</v>
      </c>
      <c r="F6308" s="107">
        <f t="shared" si="687"/>
        <v>84</v>
      </c>
      <c r="G6308" s="107">
        <f>COUNTIF(Data_Eksportir!$H$2:$H$3401,A6308)</f>
        <v>0</v>
      </c>
      <c r="H6308" s="104" t="str">
        <f t="shared" si="688"/>
        <v>1 – 5</v>
      </c>
      <c r="I6308" s="104" t="str">
        <f t="shared" si="689"/>
        <v>Di bawah ambang nilai</v>
      </c>
      <c r="J6308" s="106">
        <f t="shared" si="690"/>
        <v>200.00630799999999</v>
      </c>
      <c r="K6308" s="105">
        <f t="shared" si="691"/>
        <v>0</v>
      </c>
      <c r="L6308" s="106">
        <f t="shared" si="692"/>
        <v>0</v>
      </c>
    </row>
    <row r="6309" spans="1:12" x14ac:dyDescent="0.3">
      <c r="A6309" s="104" t="s">
        <v>12982</v>
      </c>
      <c r="B6309" s="104" t="s">
        <v>12983</v>
      </c>
      <c r="C6309" s="105">
        <v>1293363</v>
      </c>
      <c r="D6309" s="105">
        <v>2921023</v>
      </c>
      <c r="E6309" s="106">
        <f t="shared" si="686"/>
        <v>2.2584711330075162</v>
      </c>
      <c r="F6309" s="107">
        <f t="shared" si="687"/>
        <v>84</v>
      </c>
      <c r="G6309" s="107">
        <f>COUNTIF(Data_Eksportir!$H$2:$H$3401,A6309)</f>
        <v>0</v>
      </c>
      <c r="H6309" s="104" t="str">
        <f t="shared" si="688"/>
        <v>1 – 5</v>
      </c>
      <c r="I6309" s="104" t="str">
        <f t="shared" si="689"/>
        <v>Di bawah ambang nilai</v>
      </c>
      <c r="J6309" s="106">
        <f t="shared" si="690"/>
        <v>2921023.0063089998</v>
      </c>
      <c r="K6309" s="105">
        <f t="shared" si="691"/>
        <v>0</v>
      </c>
      <c r="L6309" s="106">
        <f t="shared" si="692"/>
        <v>0</v>
      </c>
    </row>
    <row r="6310" spans="1:12" x14ac:dyDescent="0.3">
      <c r="A6310" s="104" t="s">
        <v>12984</v>
      </c>
      <c r="B6310" s="104" t="s">
        <v>12985</v>
      </c>
      <c r="C6310" s="105">
        <v>58114</v>
      </c>
      <c r="D6310" s="105">
        <v>615177</v>
      </c>
      <c r="E6310" s="106">
        <f t="shared" si="686"/>
        <v>10.585693636645214</v>
      </c>
      <c r="F6310" s="107">
        <f t="shared" si="687"/>
        <v>84</v>
      </c>
      <c r="G6310" s="107">
        <f>COUNTIF(Data_Eksportir!$H$2:$H$3401,A6310)</f>
        <v>0</v>
      </c>
      <c r="H6310" s="104" t="str">
        <f t="shared" si="688"/>
        <v>5 – 20</v>
      </c>
      <c r="I6310" s="104" t="str">
        <f t="shared" si="689"/>
        <v>Di bawah ambang nilai</v>
      </c>
      <c r="J6310" s="106">
        <f t="shared" si="690"/>
        <v>615177.00630999997</v>
      </c>
      <c r="K6310" s="105">
        <f t="shared" si="691"/>
        <v>0</v>
      </c>
      <c r="L6310" s="106">
        <f t="shared" si="692"/>
        <v>0</v>
      </c>
    </row>
    <row r="6311" spans="1:12" x14ac:dyDescent="0.3">
      <c r="A6311" s="104" t="s">
        <v>12986</v>
      </c>
      <c r="B6311" s="104" t="s">
        <v>12987</v>
      </c>
      <c r="C6311" s="105">
        <v>696945</v>
      </c>
      <c r="D6311" s="105">
        <v>10731558</v>
      </c>
      <c r="E6311" s="106">
        <f t="shared" si="686"/>
        <v>15.397998407334869</v>
      </c>
      <c r="F6311" s="107">
        <f t="shared" si="687"/>
        <v>84</v>
      </c>
      <c r="G6311" s="107">
        <f>COUNTIF(Data_Eksportir!$H$2:$H$3401,A6311)</f>
        <v>0</v>
      </c>
      <c r="H6311" s="104" t="str">
        <f t="shared" si="688"/>
        <v>5 – 20</v>
      </c>
      <c r="I6311" s="104" t="str">
        <f t="shared" si="689"/>
        <v>Belum terwakili</v>
      </c>
      <c r="J6311" s="106">
        <f t="shared" si="690"/>
        <v>10731558.006310999</v>
      </c>
      <c r="K6311" s="105">
        <f t="shared" si="691"/>
        <v>10731558</v>
      </c>
      <c r="L6311" s="106">
        <f t="shared" si="692"/>
        <v>10731558.006310999</v>
      </c>
    </row>
    <row r="6312" spans="1:12" x14ac:dyDescent="0.3">
      <c r="A6312" s="104" t="s">
        <v>12988</v>
      </c>
      <c r="B6312" s="104" t="s">
        <v>12989</v>
      </c>
      <c r="C6312" s="105">
        <v>103605</v>
      </c>
      <c r="D6312" s="105">
        <v>1820344</v>
      </c>
      <c r="E6312" s="106">
        <f t="shared" si="686"/>
        <v>17.570040055981853</v>
      </c>
      <c r="F6312" s="107">
        <f t="shared" si="687"/>
        <v>84</v>
      </c>
      <c r="G6312" s="107">
        <f>COUNTIF(Data_Eksportir!$H$2:$H$3401,A6312)</f>
        <v>0</v>
      </c>
      <c r="H6312" s="104" t="str">
        <f t="shared" si="688"/>
        <v>5 – 20</v>
      </c>
      <c r="I6312" s="104" t="str">
        <f t="shared" si="689"/>
        <v>Di bawah ambang nilai</v>
      </c>
      <c r="J6312" s="106">
        <f t="shared" si="690"/>
        <v>1820344.0063120001</v>
      </c>
      <c r="K6312" s="105">
        <f t="shared" si="691"/>
        <v>0</v>
      </c>
      <c r="L6312" s="106">
        <f t="shared" si="692"/>
        <v>0</v>
      </c>
    </row>
    <row r="6313" spans="1:12" x14ac:dyDescent="0.3">
      <c r="A6313" s="104" t="s">
        <v>12990</v>
      </c>
      <c r="B6313" s="104" t="s">
        <v>12991</v>
      </c>
      <c r="C6313" s="105">
        <v>122117</v>
      </c>
      <c r="D6313" s="105">
        <v>1918841</v>
      </c>
      <c r="E6313" s="106">
        <f t="shared" si="686"/>
        <v>15.713135763243447</v>
      </c>
      <c r="F6313" s="107">
        <f t="shared" si="687"/>
        <v>84</v>
      </c>
      <c r="G6313" s="107">
        <f>COUNTIF(Data_Eksportir!$H$2:$H$3401,A6313)</f>
        <v>0</v>
      </c>
      <c r="H6313" s="104" t="str">
        <f t="shared" si="688"/>
        <v>5 – 20</v>
      </c>
      <c r="I6313" s="104" t="str">
        <f t="shared" si="689"/>
        <v>Di bawah ambang nilai</v>
      </c>
      <c r="J6313" s="106">
        <f t="shared" si="690"/>
        <v>1918841.0063130001</v>
      </c>
      <c r="K6313" s="105">
        <f t="shared" si="691"/>
        <v>0</v>
      </c>
      <c r="L6313" s="106">
        <f t="shared" si="692"/>
        <v>0</v>
      </c>
    </row>
    <row r="6314" spans="1:12" x14ac:dyDescent="0.3">
      <c r="A6314" s="104" t="s">
        <v>12992</v>
      </c>
      <c r="B6314" s="104" t="s">
        <v>12993</v>
      </c>
      <c r="C6314" s="105">
        <v>79756</v>
      </c>
      <c r="D6314" s="105">
        <v>801950</v>
      </c>
      <c r="E6314" s="106">
        <f t="shared" si="686"/>
        <v>10.055042880786399</v>
      </c>
      <c r="F6314" s="107">
        <f t="shared" si="687"/>
        <v>84</v>
      </c>
      <c r="G6314" s="107">
        <f>COUNTIF(Data_Eksportir!$H$2:$H$3401,A6314)</f>
        <v>0</v>
      </c>
      <c r="H6314" s="104" t="str">
        <f t="shared" si="688"/>
        <v>5 – 20</v>
      </c>
      <c r="I6314" s="104" t="str">
        <f t="shared" si="689"/>
        <v>Di bawah ambang nilai</v>
      </c>
      <c r="J6314" s="106">
        <f t="shared" si="690"/>
        <v>801950.006314</v>
      </c>
      <c r="K6314" s="105">
        <f t="shared" si="691"/>
        <v>0</v>
      </c>
      <c r="L6314" s="106">
        <f t="shared" si="692"/>
        <v>0</v>
      </c>
    </row>
    <row r="6315" spans="1:12" x14ac:dyDescent="0.3">
      <c r="A6315" s="104" t="s">
        <v>12994</v>
      </c>
      <c r="B6315" s="104" t="s">
        <v>12995</v>
      </c>
      <c r="C6315" s="105">
        <v>128924</v>
      </c>
      <c r="D6315" s="105">
        <v>2806538</v>
      </c>
      <c r="E6315" s="106">
        <f t="shared" si="686"/>
        <v>21.768933635320032</v>
      </c>
      <c r="F6315" s="107">
        <f t="shared" si="687"/>
        <v>84</v>
      </c>
      <c r="G6315" s="107">
        <f>COUNTIF(Data_Eksportir!$H$2:$H$3401,A6315)</f>
        <v>0</v>
      </c>
      <c r="H6315" s="104" t="str">
        <f t="shared" si="688"/>
        <v>20 – 100</v>
      </c>
      <c r="I6315" s="104" t="str">
        <f t="shared" si="689"/>
        <v>Di bawah ambang nilai</v>
      </c>
      <c r="J6315" s="106">
        <f t="shared" si="690"/>
        <v>2806538.0063149999</v>
      </c>
      <c r="K6315" s="105">
        <f t="shared" si="691"/>
        <v>0</v>
      </c>
      <c r="L6315" s="106">
        <f t="shared" si="692"/>
        <v>0</v>
      </c>
    </row>
    <row r="6316" spans="1:12" x14ac:dyDescent="0.3">
      <c r="A6316" s="104" t="s">
        <v>12996</v>
      </c>
      <c r="B6316" s="104" t="s">
        <v>12997</v>
      </c>
      <c r="C6316" s="105">
        <v>995</v>
      </c>
      <c r="D6316" s="105">
        <v>10166</v>
      </c>
      <c r="E6316" s="106">
        <f t="shared" si="686"/>
        <v>10.217085427135679</v>
      </c>
      <c r="F6316" s="107">
        <f t="shared" si="687"/>
        <v>84</v>
      </c>
      <c r="G6316" s="107">
        <f>COUNTIF(Data_Eksportir!$H$2:$H$3401,A6316)</f>
        <v>0</v>
      </c>
      <c r="H6316" s="104" t="str">
        <f t="shared" si="688"/>
        <v>5 – 20</v>
      </c>
      <c r="I6316" s="104" t="str">
        <f t="shared" si="689"/>
        <v>Di bawah ambang nilai</v>
      </c>
      <c r="J6316" s="106">
        <f t="shared" si="690"/>
        <v>10166.006316000001</v>
      </c>
      <c r="K6316" s="105">
        <f t="shared" si="691"/>
        <v>0</v>
      </c>
      <c r="L6316" s="106">
        <f t="shared" si="692"/>
        <v>0</v>
      </c>
    </row>
    <row r="6317" spans="1:12" x14ac:dyDescent="0.3">
      <c r="A6317" s="104" t="s">
        <v>12998</v>
      </c>
      <c r="B6317" s="104" t="s">
        <v>12999</v>
      </c>
      <c r="C6317" s="105">
        <v>5</v>
      </c>
      <c r="D6317" s="105">
        <v>50</v>
      </c>
      <c r="E6317" s="106">
        <f t="shared" si="686"/>
        <v>10</v>
      </c>
      <c r="F6317" s="107">
        <f t="shared" si="687"/>
        <v>84</v>
      </c>
      <c r="G6317" s="107">
        <f>COUNTIF(Data_Eksportir!$H$2:$H$3401,A6317)</f>
        <v>0</v>
      </c>
      <c r="H6317" s="104" t="str">
        <f t="shared" si="688"/>
        <v>5 – 20</v>
      </c>
      <c r="I6317" s="104" t="str">
        <f t="shared" si="689"/>
        <v>Di bawah ambang nilai</v>
      </c>
      <c r="J6317" s="106">
        <f t="shared" si="690"/>
        <v>50.006317000000003</v>
      </c>
      <c r="K6317" s="105">
        <f t="shared" si="691"/>
        <v>0</v>
      </c>
      <c r="L6317" s="106">
        <f t="shared" si="692"/>
        <v>0</v>
      </c>
    </row>
    <row r="6318" spans="1:12" x14ac:dyDescent="0.3">
      <c r="A6318" s="104" t="s">
        <v>13000</v>
      </c>
      <c r="B6318" s="104" t="s">
        <v>13001</v>
      </c>
      <c r="C6318" s="105">
        <v>2</v>
      </c>
      <c r="D6318" s="105">
        <v>1594</v>
      </c>
      <c r="E6318" s="106">
        <f t="shared" si="686"/>
        <v>797</v>
      </c>
      <c r="F6318" s="107">
        <f t="shared" si="687"/>
        <v>84</v>
      </c>
      <c r="G6318" s="107">
        <f>COUNTIF(Data_Eksportir!$H$2:$H$3401,A6318)</f>
        <v>0</v>
      </c>
      <c r="H6318" s="104" t="str">
        <f t="shared" si="688"/>
        <v>100 ke atas</v>
      </c>
      <c r="I6318" s="104" t="str">
        <f t="shared" si="689"/>
        <v>Di bawah ambang nilai</v>
      </c>
      <c r="J6318" s="106">
        <f t="shared" si="690"/>
        <v>1594.006318</v>
      </c>
      <c r="K6318" s="105">
        <f t="shared" si="691"/>
        <v>0</v>
      </c>
      <c r="L6318" s="106">
        <f t="shared" si="692"/>
        <v>0</v>
      </c>
    </row>
    <row r="6319" spans="1:12" x14ac:dyDescent="0.3">
      <c r="A6319" s="104" t="s">
        <v>13002</v>
      </c>
      <c r="B6319" s="104" t="s">
        <v>13003</v>
      </c>
      <c r="C6319" s="105">
        <v>762389</v>
      </c>
      <c r="D6319" s="105">
        <v>12669534</v>
      </c>
      <c r="E6319" s="106">
        <f t="shared" si="686"/>
        <v>16.61820146932865</v>
      </c>
      <c r="F6319" s="107">
        <f t="shared" si="687"/>
        <v>84</v>
      </c>
      <c r="G6319" s="107">
        <f>COUNTIF(Data_Eksportir!$H$2:$H$3401,A6319)</f>
        <v>0</v>
      </c>
      <c r="H6319" s="104" t="str">
        <f t="shared" si="688"/>
        <v>5 – 20</v>
      </c>
      <c r="I6319" s="104" t="str">
        <f t="shared" si="689"/>
        <v>Belum terwakili</v>
      </c>
      <c r="J6319" s="106">
        <f t="shared" si="690"/>
        <v>12669534.006318999</v>
      </c>
      <c r="K6319" s="105">
        <f t="shared" si="691"/>
        <v>12669534</v>
      </c>
      <c r="L6319" s="106">
        <f t="shared" si="692"/>
        <v>12669534.006318999</v>
      </c>
    </row>
    <row r="6320" spans="1:12" x14ac:dyDescent="0.3">
      <c r="A6320" s="104" t="s">
        <v>13004</v>
      </c>
      <c r="B6320" s="104" t="s">
        <v>13005</v>
      </c>
      <c r="C6320" s="105">
        <v>9962</v>
      </c>
      <c r="D6320" s="105">
        <v>45408</v>
      </c>
      <c r="E6320" s="106">
        <f t="shared" si="686"/>
        <v>4.558120859265208</v>
      </c>
      <c r="F6320" s="107">
        <f t="shared" si="687"/>
        <v>84</v>
      </c>
      <c r="G6320" s="107">
        <f>COUNTIF(Data_Eksportir!$H$2:$H$3401,A6320)</f>
        <v>0</v>
      </c>
      <c r="H6320" s="104" t="str">
        <f t="shared" si="688"/>
        <v>1 – 5</v>
      </c>
      <c r="I6320" s="104" t="str">
        <f t="shared" si="689"/>
        <v>Di bawah ambang nilai</v>
      </c>
      <c r="J6320" s="106">
        <f t="shared" si="690"/>
        <v>45408.00632</v>
      </c>
      <c r="K6320" s="105">
        <f t="shared" si="691"/>
        <v>0</v>
      </c>
      <c r="L6320" s="106">
        <f t="shared" si="692"/>
        <v>0</v>
      </c>
    </row>
    <row r="6321" spans="1:12" x14ac:dyDescent="0.3">
      <c r="A6321" s="104" t="s">
        <v>13006</v>
      </c>
      <c r="B6321" s="104" t="s">
        <v>13007</v>
      </c>
      <c r="C6321" s="105">
        <v>623</v>
      </c>
      <c r="D6321" s="105">
        <v>19670</v>
      </c>
      <c r="E6321" s="106">
        <f t="shared" si="686"/>
        <v>31.573033707865168</v>
      </c>
      <c r="F6321" s="107">
        <f t="shared" si="687"/>
        <v>84</v>
      </c>
      <c r="G6321" s="107">
        <f>COUNTIF(Data_Eksportir!$H$2:$H$3401,A6321)</f>
        <v>0</v>
      </c>
      <c r="H6321" s="104" t="str">
        <f t="shared" si="688"/>
        <v>20 – 100</v>
      </c>
      <c r="I6321" s="104" t="str">
        <f t="shared" si="689"/>
        <v>Di bawah ambang nilai</v>
      </c>
      <c r="J6321" s="106">
        <f t="shared" si="690"/>
        <v>19670.006321000001</v>
      </c>
      <c r="K6321" s="105">
        <f t="shared" si="691"/>
        <v>0</v>
      </c>
      <c r="L6321" s="106">
        <f t="shared" si="692"/>
        <v>0</v>
      </c>
    </row>
    <row r="6322" spans="1:12" x14ac:dyDescent="0.3">
      <c r="A6322" s="104" t="s">
        <v>13008</v>
      </c>
      <c r="B6322" s="104" t="s">
        <v>13009</v>
      </c>
      <c r="C6322" s="105">
        <v>3469</v>
      </c>
      <c r="D6322" s="105">
        <v>107195</v>
      </c>
      <c r="E6322" s="106">
        <f t="shared" si="686"/>
        <v>30.90083597578553</v>
      </c>
      <c r="F6322" s="107">
        <f t="shared" si="687"/>
        <v>84</v>
      </c>
      <c r="G6322" s="107">
        <f>COUNTIF(Data_Eksportir!$H$2:$H$3401,A6322)</f>
        <v>0</v>
      </c>
      <c r="H6322" s="104" t="str">
        <f t="shared" si="688"/>
        <v>20 – 100</v>
      </c>
      <c r="I6322" s="104" t="str">
        <f t="shared" si="689"/>
        <v>Di bawah ambang nilai</v>
      </c>
      <c r="J6322" s="106">
        <f t="shared" si="690"/>
        <v>107195.006322</v>
      </c>
      <c r="K6322" s="105">
        <f t="shared" si="691"/>
        <v>0</v>
      </c>
      <c r="L6322" s="106">
        <f t="shared" si="692"/>
        <v>0</v>
      </c>
    </row>
    <row r="6323" spans="1:12" x14ac:dyDescent="0.3">
      <c r="A6323" s="104" t="s">
        <v>13010</v>
      </c>
      <c r="B6323" s="104" t="s">
        <v>13011</v>
      </c>
      <c r="C6323" s="105">
        <v>30674</v>
      </c>
      <c r="D6323" s="105">
        <v>1525308</v>
      </c>
      <c r="E6323" s="106">
        <f t="shared" si="686"/>
        <v>49.726413249005674</v>
      </c>
      <c r="F6323" s="107">
        <f t="shared" si="687"/>
        <v>84</v>
      </c>
      <c r="G6323" s="107">
        <f>COUNTIF(Data_Eksportir!$H$2:$H$3401,A6323)</f>
        <v>0</v>
      </c>
      <c r="H6323" s="104" t="str">
        <f t="shared" si="688"/>
        <v>20 – 100</v>
      </c>
      <c r="I6323" s="104" t="str">
        <f t="shared" si="689"/>
        <v>Di bawah ambang nilai</v>
      </c>
      <c r="J6323" s="106">
        <f t="shared" si="690"/>
        <v>1525308.006323</v>
      </c>
      <c r="K6323" s="105">
        <f t="shared" si="691"/>
        <v>0</v>
      </c>
      <c r="L6323" s="106">
        <f t="shared" si="692"/>
        <v>0</v>
      </c>
    </row>
    <row r="6324" spans="1:12" x14ac:dyDescent="0.3">
      <c r="A6324" s="104" t="s">
        <v>13012</v>
      </c>
      <c r="B6324" s="104" t="s">
        <v>13013</v>
      </c>
      <c r="C6324" s="105">
        <v>2420255</v>
      </c>
      <c r="D6324" s="105">
        <v>33390854</v>
      </c>
      <c r="E6324" s="106">
        <f t="shared" si="686"/>
        <v>13.796419798740216</v>
      </c>
      <c r="F6324" s="107">
        <f t="shared" si="687"/>
        <v>84</v>
      </c>
      <c r="G6324" s="107">
        <f>COUNTIF(Data_Eksportir!$H$2:$H$3401,A6324)</f>
        <v>0</v>
      </c>
      <c r="H6324" s="104" t="str">
        <f t="shared" si="688"/>
        <v>5 – 20</v>
      </c>
      <c r="I6324" s="104" t="str">
        <f t="shared" si="689"/>
        <v>Belum terwakili</v>
      </c>
      <c r="J6324" s="106">
        <f t="shared" si="690"/>
        <v>33390854.006324001</v>
      </c>
      <c r="K6324" s="105">
        <f t="shared" si="691"/>
        <v>33390854</v>
      </c>
      <c r="L6324" s="106">
        <f t="shared" si="692"/>
        <v>33390854.006324001</v>
      </c>
    </row>
    <row r="6325" spans="1:12" x14ac:dyDescent="0.3">
      <c r="A6325" s="104" t="s">
        <v>13014</v>
      </c>
      <c r="B6325" s="104" t="s">
        <v>13015</v>
      </c>
      <c r="C6325" s="105">
        <v>1989</v>
      </c>
      <c r="D6325" s="105">
        <v>17679</v>
      </c>
      <c r="E6325" s="106">
        <f t="shared" si="686"/>
        <v>8.8883861236802417</v>
      </c>
      <c r="F6325" s="107">
        <f t="shared" si="687"/>
        <v>84</v>
      </c>
      <c r="G6325" s="107">
        <f>COUNTIF(Data_Eksportir!$H$2:$H$3401,A6325)</f>
        <v>0</v>
      </c>
      <c r="H6325" s="104" t="str">
        <f t="shared" si="688"/>
        <v>5 – 20</v>
      </c>
      <c r="I6325" s="104" t="str">
        <f t="shared" si="689"/>
        <v>Di bawah ambang nilai</v>
      </c>
      <c r="J6325" s="106">
        <f t="shared" si="690"/>
        <v>17679.006324999998</v>
      </c>
      <c r="K6325" s="105">
        <f t="shared" si="691"/>
        <v>0</v>
      </c>
      <c r="L6325" s="106">
        <f t="shared" si="692"/>
        <v>0</v>
      </c>
    </row>
    <row r="6326" spans="1:12" x14ac:dyDescent="0.3">
      <c r="A6326" s="104" t="s">
        <v>13016</v>
      </c>
      <c r="B6326" s="104" t="s">
        <v>13017</v>
      </c>
      <c r="C6326" s="105">
        <v>67</v>
      </c>
      <c r="D6326" s="105">
        <v>32638</v>
      </c>
      <c r="E6326" s="106">
        <f t="shared" si="686"/>
        <v>487.13432835820896</v>
      </c>
      <c r="F6326" s="107">
        <f t="shared" si="687"/>
        <v>84</v>
      </c>
      <c r="G6326" s="107">
        <f>COUNTIF(Data_Eksportir!$H$2:$H$3401,A6326)</f>
        <v>0</v>
      </c>
      <c r="H6326" s="104" t="str">
        <f t="shared" si="688"/>
        <v>100 ke atas</v>
      </c>
      <c r="I6326" s="104" t="str">
        <f t="shared" si="689"/>
        <v>Di bawah ambang nilai</v>
      </c>
      <c r="J6326" s="106">
        <f t="shared" si="690"/>
        <v>32638.006325999999</v>
      </c>
      <c r="K6326" s="105">
        <f t="shared" si="691"/>
        <v>0</v>
      </c>
      <c r="L6326" s="106">
        <f t="shared" si="692"/>
        <v>0</v>
      </c>
    </row>
    <row r="6327" spans="1:12" x14ac:dyDescent="0.3">
      <c r="A6327" s="104" t="s">
        <v>13018</v>
      </c>
      <c r="B6327" s="104" t="s">
        <v>13019</v>
      </c>
      <c r="C6327" s="105">
        <v>86839</v>
      </c>
      <c r="D6327" s="105">
        <v>3995139</v>
      </c>
      <c r="E6327" s="106">
        <f t="shared" si="686"/>
        <v>46.00627598198966</v>
      </c>
      <c r="F6327" s="107">
        <f t="shared" si="687"/>
        <v>84</v>
      </c>
      <c r="G6327" s="107">
        <f>COUNTIF(Data_Eksportir!$H$2:$H$3401,A6327)</f>
        <v>0</v>
      </c>
      <c r="H6327" s="104" t="str">
        <f t="shared" si="688"/>
        <v>20 – 100</v>
      </c>
      <c r="I6327" s="104" t="str">
        <f t="shared" si="689"/>
        <v>Di bawah ambang nilai</v>
      </c>
      <c r="J6327" s="106">
        <f t="shared" si="690"/>
        <v>3995139.006327</v>
      </c>
      <c r="K6327" s="105">
        <f t="shared" si="691"/>
        <v>0</v>
      </c>
      <c r="L6327" s="106">
        <f t="shared" si="692"/>
        <v>0</v>
      </c>
    </row>
    <row r="6328" spans="1:12" x14ac:dyDescent="0.3">
      <c r="A6328" s="104" t="s">
        <v>13020</v>
      </c>
      <c r="B6328" s="104" t="s">
        <v>13021</v>
      </c>
      <c r="C6328" s="105">
        <v>7321</v>
      </c>
      <c r="D6328" s="105">
        <v>173388</v>
      </c>
      <c r="E6328" s="106">
        <f t="shared" si="686"/>
        <v>23.683649774620953</v>
      </c>
      <c r="F6328" s="107">
        <f t="shared" si="687"/>
        <v>84</v>
      </c>
      <c r="G6328" s="107">
        <f>COUNTIF(Data_Eksportir!$H$2:$H$3401,A6328)</f>
        <v>0</v>
      </c>
      <c r="H6328" s="104" t="str">
        <f t="shared" si="688"/>
        <v>20 – 100</v>
      </c>
      <c r="I6328" s="104" t="str">
        <f t="shared" si="689"/>
        <v>Di bawah ambang nilai</v>
      </c>
      <c r="J6328" s="106">
        <f t="shared" si="690"/>
        <v>173388.00632799999</v>
      </c>
      <c r="K6328" s="105">
        <f t="shared" si="691"/>
        <v>0</v>
      </c>
      <c r="L6328" s="106">
        <f t="shared" si="692"/>
        <v>0</v>
      </c>
    </row>
    <row r="6329" spans="1:12" x14ac:dyDescent="0.3">
      <c r="A6329" s="104" t="s">
        <v>13022</v>
      </c>
      <c r="B6329" s="104" t="s">
        <v>13023</v>
      </c>
      <c r="C6329" s="105">
        <v>11</v>
      </c>
      <c r="D6329" s="105">
        <v>747</v>
      </c>
      <c r="E6329" s="106">
        <f t="shared" si="686"/>
        <v>67.909090909090907</v>
      </c>
      <c r="F6329" s="107">
        <f t="shared" si="687"/>
        <v>84</v>
      </c>
      <c r="G6329" s="107">
        <f>COUNTIF(Data_Eksportir!$H$2:$H$3401,A6329)</f>
        <v>0</v>
      </c>
      <c r="H6329" s="104" t="str">
        <f t="shared" si="688"/>
        <v>20 – 100</v>
      </c>
      <c r="I6329" s="104" t="str">
        <f t="shared" si="689"/>
        <v>Di bawah ambang nilai</v>
      </c>
      <c r="J6329" s="106">
        <f t="shared" si="690"/>
        <v>747.00632900000005</v>
      </c>
      <c r="K6329" s="105">
        <f t="shared" si="691"/>
        <v>0</v>
      </c>
      <c r="L6329" s="106">
        <f t="shared" si="692"/>
        <v>0</v>
      </c>
    </row>
    <row r="6330" spans="1:12" x14ac:dyDescent="0.3">
      <c r="A6330" s="104" t="s">
        <v>13024</v>
      </c>
      <c r="B6330" s="104" t="s">
        <v>13025</v>
      </c>
      <c r="C6330" s="105">
        <v>113524</v>
      </c>
      <c r="D6330" s="105">
        <v>9864543</v>
      </c>
      <c r="E6330" s="106">
        <f t="shared" si="686"/>
        <v>86.893899087417637</v>
      </c>
      <c r="F6330" s="107">
        <f t="shared" si="687"/>
        <v>84</v>
      </c>
      <c r="G6330" s="107">
        <f>COUNTIF(Data_Eksportir!$H$2:$H$3401,A6330)</f>
        <v>0</v>
      </c>
      <c r="H6330" s="104" t="str">
        <f t="shared" si="688"/>
        <v>20 – 100</v>
      </c>
      <c r="I6330" s="104" t="str">
        <f t="shared" si="689"/>
        <v>Di bawah ambang nilai</v>
      </c>
      <c r="J6330" s="106">
        <f t="shared" si="690"/>
        <v>9864543.0063300002</v>
      </c>
      <c r="K6330" s="105">
        <f t="shared" si="691"/>
        <v>0</v>
      </c>
      <c r="L6330" s="106">
        <f t="shared" si="692"/>
        <v>0</v>
      </c>
    </row>
    <row r="6331" spans="1:12" x14ac:dyDescent="0.3">
      <c r="A6331" s="104" t="s">
        <v>13026</v>
      </c>
      <c r="B6331" s="104" t="s">
        <v>13027</v>
      </c>
      <c r="C6331" s="105">
        <v>58</v>
      </c>
      <c r="D6331" s="105">
        <v>226</v>
      </c>
      <c r="E6331" s="106">
        <f t="shared" si="686"/>
        <v>3.896551724137931</v>
      </c>
      <c r="F6331" s="107">
        <f t="shared" si="687"/>
        <v>84</v>
      </c>
      <c r="G6331" s="107">
        <f>COUNTIF(Data_Eksportir!$H$2:$H$3401,A6331)</f>
        <v>0</v>
      </c>
      <c r="H6331" s="104" t="str">
        <f t="shared" si="688"/>
        <v>1 – 5</v>
      </c>
      <c r="I6331" s="104" t="str">
        <f t="shared" si="689"/>
        <v>Di bawah ambang nilai</v>
      </c>
      <c r="J6331" s="106">
        <f t="shared" si="690"/>
        <v>226.00633099999999</v>
      </c>
      <c r="K6331" s="105">
        <f t="shared" si="691"/>
        <v>0</v>
      </c>
      <c r="L6331" s="106">
        <f t="shared" si="692"/>
        <v>0</v>
      </c>
    </row>
    <row r="6332" spans="1:12" x14ac:dyDescent="0.3">
      <c r="A6332" s="104" t="s">
        <v>13028</v>
      </c>
      <c r="B6332" s="104" t="s">
        <v>13029</v>
      </c>
      <c r="C6332" s="105">
        <v>18489</v>
      </c>
      <c r="D6332" s="105">
        <v>123255</v>
      </c>
      <c r="E6332" s="106">
        <f t="shared" si="686"/>
        <v>6.6663962355995459</v>
      </c>
      <c r="F6332" s="107">
        <f t="shared" si="687"/>
        <v>84</v>
      </c>
      <c r="G6332" s="107">
        <f>COUNTIF(Data_Eksportir!$H$2:$H$3401,A6332)</f>
        <v>0</v>
      </c>
      <c r="H6332" s="104" t="str">
        <f t="shared" si="688"/>
        <v>5 – 20</v>
      </c>
      <c r="I6332" s="104" t="str">
        <f t="shared" si="689"/>
        <v>Di bawah ambang nilai</v>
      </c>
      <c r="J6332" s="106">
        <f t="shared" si="690"/>
        <v>123255.006332</v>
      </c>
      <c r="K6332" s="105">
        <f t="shared" si="691"/>
        <v>0</v>
      </c>
      <c r="L6332" s="106">
        <f t="shared" si="692"/>
        <v>0</v>
      </c>
    </row>
    <row r="6333" spans="1:12" x14ac:dyDescent="0.3">
      <c r="A6333" s="104" t="s">
        <v>13030</v>
      </c>
      <c r="B6333" s="104" t="s">
        <v>13031</v>
      </c>
      <c r="C6333" s="105">
        <v>36</v>
      </c>
      <c r="D6333" s="105">
        <v>1524</v>
      </c>
      <c r="E6333" s="106">
        <f t="shared" si="686"/>
        <v>42.333333333333336</v>
      </c>
      <c r="F6333" s="107">
        <f t="shared" si="687"/>
        <v>84</v>
      </c>
      <c r="G6333" s="107">
        <f>COUNTIF(Data_Eksportir!$H$2:$H$3401,A6333)</f>
        <v>0</v>
      </c>
      <c r="H6333" s="104" t="str">
        <f t="shared" si="688"/>
        <v>20 – 100</v>
      </c>
      <c r="I6333" s="104" t="str">
        <f t="shared" si="689"/>
        <v>Di bawah ambang nilai</v>
      </c>
      <c r="J6333" s="106">
        <f t="shared" si="690"/>
        <v>1524.006333</v>
      </c>
      <c r="K6333" s="105">
        <f t="shared" si="691"/>
        <v>0</v>
      </c>
      <c r="L6333" s="106">
        <f t="shared" si="692"/>
        <v>0</v>
      </c>
    </row>
    <row r="6334" spans="1:12" x14ac:dyDescent="0.3">
      <c r="A6334" s="104" t="s">
        <v>13032</v>
      </c>
      <c r="B6334" s="104" t="s">
        <v>13033</v>
      </c>
      <c r="C6334" s="105">
        <v>1280</v>
      </c>
      <c r="D6334" s="105">
        <v>46128</v>
      </c>
      <c r="E6334" s="106">
        <f t="shared" si="686"/>
        <v>36.037500000000001</v>
      </c>
      <c r="F6334" s="107">
        <f t="shared" si="687"/>
        <v>84</v>
      </c>
      <c r="G6334" s="107">
        <f>COUNTIF(Data_Eksportir!$H$2:$H$3401,A6334)</f>
        <v>0</v>
      </c>
      <c r="H6334" s="104" t="str">
        <f t="shared" si="688"/>
        <v>20 – 100</v>
      </c>
      <c r="I6334" s="104" t="str">
        <f t="shared" si="689"/>
        <v>Di bawah ambang nilai</v>
      </c>
      <c r="J6334" s="106">
        <f t="shared" si="690"/>
        <v>46128.006333999998</v>
      </c>
      <c r="K6334" s="105">
        <f t="shared" si="691"/>
        <v>0</v>
      </c>
      <c r="L6334" s="106">
        <f t="shared" si="692"/>
        <v>0</v>
      </c>
    </row>
    <row r="6335" spans="1:12" x14ac:dyDescent="0.3">
      <c r="A6335" s="104" t="s">
        <v>13034</v>
      </c>
      <c r="B6335" s="104" t="s">
        <v>13035</v>
      </c>
      <c r="C6335" s="105">
        <v>201</v>
      </c>
      <c r="D6335" s="105">
        <v>14897</v>
      </c>
      <c r="E6335" s="106">
        <f t="shared" si="686"/>
        <v>74.114427860696523</v>
      </c>
      <c r="F6335" s="107">
        <f t="shared" si="687"/>
        <v>84</v>
      </c>
      <c r="G6335" s="107">
        <f>COUNTIF(Data_Eksportir!$H$2:$H$3401,A6335)</f>
        <v>0</v>
      </c>
      <c r="H6335" s="104" t="str">
        <f t="shared" si="688"/>
        <v>20 – 100</v>
      </c>
      <c r="I6335" s="104" t="str">
        <f t="shared" si="689"/>
        <v>Di bawah ambang nilai</v>
      </c>
      <c r="J6335" s="106">
        <f t="shared" si="690"/>
        <v>14897.006335</v>
      </c>
      <c r="K6335" s="105">
        <f t="shared" si="691"/>
        <v>0</v>
      </c>
      <c r="L6335" s="106">
        <f t="shared" si="692"/>
        <v>0</v>
      </c>
    </row>
    <row r="6336" spans="1:12" x14ac:dyDescent="0.3">
      <c r="A6336" s="104" t="s">
        <v>13036</v>
      </c>
      <c r="B6336" s="104" t="s">
        <v>13037</v>
      </c>
      <c r="C6336" s="105">
        <v>347</v>
      </c>
      <c r="D6336" s="105">
        <v>8318</v>
      </c>
      <c r="E6336" s="106">
        <f t="shared" si="686"/>
        <v>23.971181556195965</v>
      </c>
      <c r="F6336" s="107">
        <f t="shared" si="687"/>
        <v>84</v>
      </c>
      <c r="G6336" s="107">
        <f>COUNTIF(Data_Eksportir!$H$2:$H$3401,A6336)</f>
        <v>0</v>
      </c>
      <c r="H6336" s="104" t="str">
        <f t="shared" si="688"/>
        <v>20 – 100</v>
      </c>
      <c r="I6336" s="104" t="str">
        <f t="shared" si="689"/>
        <v>Di bawah ambang nilai</v>
      </c>
      <c r="J6336" s="106">
        <f t="shared" si="690"/>
        <v>8318.0063360000004</v>
      </c>
      <c r="K6336" s="105">
        <f t="shared" si="691"/>
        <v>0</v>
      </c>
      <c r="L6336" s="106">
        <f t="shared" si="692"/>
        <v>0</v>
      </c>
    </row>
    <row r="6337" spans="1:12" x14ac:dyDescent="0.3">
      <c r="A6337" s="104" t="s">
        <v>13038</v>
      </c>
      <c r="B6337" s="104" t="s">
        <v>13039</v>
      </c>
      <c r="C6337" s="105">
        <v>10193</v>
      </c>
      <c r="D6337" s="105">
        <v>109477</v>
      </c>
      <c r="E6337" s="106">
        <f t="shared" si="686"/>
        <v>10.740410085352693</v>
      </c>
      <c r="F6337" s="107">
        <f t="shared" si="687"/>
        <v>84</v>
      </c>
      <c r="G6337" s="107">
        <f>COUNTIF(Data_Eksportir!$H$2:$H$3401,A6337)</f>
        <v>0</v>
      </c>
      <c r="H6337" s="104" t="str">
        <f t="shared" si="688"/>
        <v>5 – 20</v>
      </c>
      <c r="I6337" s="104" t="str">
        <f t="shared" si="689"/>
        <v>Di bawah ambang nilai</v>
      </c>
      <c r="J6337" s="106">
        <f t="shared" si="690"/>
        <v>109477.006337</v>
      </c>
      <c r="K6337" s="105">
        <f t="shared" si="691"/>
        <v>0</v>
      </c>
      <c r="L6337" s="106">
        <f t="shared" si="692"/>
        <v>0</v>
      </c>
    </row>
    <row r="6338" spans="1:12" x14ac:dyDescent="0.3">
      <c r="A6338" s="104" t="s">
        <v>13040</v>
      </c>
      <c r="B6338" s="104" t="s">
        <v>13041</v>
      </c>
      <c r="C6338" s="105"/>
      <c r="D6338" s="105">
        <v>380</v>
      </c>
      <c r="E6338" s="106" t="str">
        <f t="shared" ref="E6338:E6401" si="693">IF(AND(ISNUMBER(C6338),C6338&gt;0),D6338/C6338,"")</f>
        <v/>
      </c>
      <c r="F6338" s="107">
        <f t="shared" ref="F6338:F6401" si="694">VALUE(LEFT(A6338,2))</f>
        <v>84</v>
      </c>
      <c r="G6338" s="107">
        <f>COUNTIF(Data_Eksportir!$H$2:$H$3401,A6338)</f>
        <v>0</v>
      </c>
      <c r="H6338" s="104" t="str">
        <f t="shared" ref="H6338:H6401" si="695">IF(E6338="","Tanpa data berat",IF(E6338&lt;1,"Di bawah 1",IF(E6338&lt;5,"1 – 5",IF(E6338&lt;20,"5 – 20",IF(E6338&lt;100,"20 – 100","100 ke atas")))))</f>
        <v>Tanpa data berat</v>
      </c>
      <c r="I6338" s="104" t="str">
        <f t="shared" ref="I6338:I6401" si="696">IF(D6338&lt;p_nilai_besar,"Di bawah ambang nilai",IF(G6338=0,"Belum terwakili",IF(G6338&lt;=p_listing_rendah,"Keterwakilan rendah","Terwakili")))</f>
        <v>Di bawah ambang nilai</v>
      </c>
      <c r="J6338" s="106">
        <f t="shared" ref="J6338:J6401" si="697">D6338+ROW()/10^6</f>
        <v>380.00633800000003</v>
      </c>
      <c r="K6338" s="105">
        <f t="shared" ref="K6338:K6401" si="698">IF(D6338&gt;=p_nilai_besar,D6338/(1+G6338),0)</f>
        <v>0</v>
      </c>
      <c r="L6338" s="106">
        <f t="shared" ref="L6338:L6401" si="699">IF(K6338&gt;0,K6338+ROW()/10^6,0)</f>
        <v>0</v>
      </c>
    </row>
    <row r="6339" spans="1:12" x14ac:dyDescent="0.3">
      <c r="A6339" s="104" t="s">
        <v>13042</v>
      </c>
      <c r="B6339" s="104" t="s">
        <v>13043</v>
      </c>
      <c r="C6339" s="105">
        <v>84264</v>
      </c>
      <c r="D6339" s="105">
        <v>827563</v>
      </c>
      <c r="E6339" s="106">
        <f t="shared" si="693"/>
        <v>9.8210742428557865</v>
      </c>
      <c r="F6339" s="107">
        <f t="shared" si="694"/>
        <v>84</v>
      </c>
      <c r="G6339" s="107">
        <f>COUNTIF(Data_Eksportir!$H$2:$H$3401,A6339)</f>
        <v>0</v>
      </c>
      <c r="H6339" s="104" t="str">
        <f t="shared" si="695"/>
        <v>5 – 20</v>
      </c>
      <c r="I6339" s="104" t="str">
        <f t="shared" si="696"/>
        <v>Di bawah ambang nilai</v>
      </c>
      <c r="J6339" s="106">
        <f t="shared" si="697"/>
        <v>827563.00633899996</v>
      </c>
      <c r="K6339" s="105">
        <f t="shared" si="698"/>
        <v>0</v>
      </c>
      <c r="L6339" s="106">
        <f t="shared" si="699"/>
        <v>0</v>
      </c>
    </row>
    <row r="6340" spans="1:12" x14ac:dyDescent="0.3">
      <c r="A6340" s="104" t="s">
        <v>13044</v>
      </c>
      <c r="B6340" s="104" t="s">
        <v>13045</v>
      </c>
      <c r="C6340" s="105">
        <v>70</v>
      </c>
      <c r="D6340" s="105">
        <v>5285</v>
      </c>
      <c r="E6340" s="106">
        <f t="shared" si="693"/>
        <v>75.5</v>
      </c>
      <c r="F6340" s="107">
        <f t="shared" si="694"/>
        <v>84</v>
      </c>
      <c r="G6340" s="107">
        <f>COUNTIF(Data_Eksportir!$H$2:$H$3401,A6340)</f>
        <v>0</v>
      </c>
      <c r="H6340" s="104" t="str">
        <f t="shared" si="695"/>
        <v>20 – 100</v>
      </c>
      <c r="I6340" s="104" t="str">
        <f t="shared" si="696"/>
        <v>Di bawah ambang nilai</v>
      </c>
      <c r="J6340" s="106">
        <f t="shared" si="697"/>
        <v>5285.0063399999999</v>
      </c>
      <c r="K6340" s="105">
        <f t="shared" si="698"/>
        <v>0</v>
      </c>
      <c r="L6340" s="106">
        <f t="shared" si="699"/>
        <v>0</v>
      </c>
    </row>
    <row r="6341" spans="1:12" x14ac:dyDescent="0.3">
      <c r="A6341" s="104" t="s">
        <v>13046</v>
      </c>
      <c r="B6341" s="104" t="s">
        <v>13047</v>
      </c>
      <c r="C6341" s="105">
        <v>24599</v>
      </c>
      <c r="D6341" s="105">
        <v>1360279</v>
      </c>
      <c r="E6341" s="106">
        <f t="shared" si="693"/>
        <v>55.298142200902475</v>
      </c>
      <c r="F6341" s="107">
        <f t="shared" si="694"/>
        <v>84</v>
      </c>
      <c r="G6341" s="107">
        <f>COUNTIF(Data_Eksportir!$H$2:$H$3401,A6341)</f>
        <v>0</v>
      </c>
      <c r="H6341" s="104" t="str">
        <f t="shared" si="695"/>
        <v>20 – 100</v>
      </c>
      <c r="I6341" s="104" t="str">
        <f t="shared" si="696"/>
        <v>Di bawah ambang nilai</v>
      </c>
      <c r="J6341" s="106">
        <f t="shared" si="697"/>
        <v>1360279.0063410001</v>
      </c>
      <c r="K6341" s="105">
        <f t="shared" si="698"/>
        <v>0</v>
      </c>
      <c r="L6341" s="106">
        <f t="shared" si="699"/>
        <v>0</v>
      </c>
    </row>
    <row r="6342" spans="1:12" x14ac:dyDescent="0.3">
      <c r="A6342" s="104" t="s">
        <v>13048</v>
      </c>
      <c r="B6342" s="104" t="s">
        <v>13049</v>
      </c>
      <c r="C6342" s="105">
        <v>82957</v>
      </c>
      <c r="D6342" s="105">
        <v>577541</v>
      </c>
      <c r="E6342" s="106">
        <f t="shared" si="693"/>
        <v>6.9619320852972022</v>
      </c>
      <c r="F6342" s="107">
        <f t="shared" si="694"/>
        <v>84</v>
      </c>
      <c r="G6342" s="107">
        <f>COUNTIF(Data_Eksportir!$H$2:$H$3401,A6342)</f>
        <v>0</v>
      </c>
      <c r="H6342" s="104" t="str">
        <f t="shared" si="695"/>
        <v>5 – 20</v>
      </c>
      <c r="I6342" s="104" t="str">
        <f t="shared" si="696"/>
        <v>Di bawah ambang nilai</v>
      </c>
      <c r="J6342" s="106">
        <f t="shared" si="697"/>
        <v>577541.00634199998</v>
      </c>
      <c r="K6342" s="105">
        <f t="shared" si="698"/>
        <v>0</v>
      </c>
      <c r="L6342" s="106">
        <f t="shared" si="699"/>
        <v>0</v>
      </c>
    </row>
    <row r="6343" spans="1:12" x14ac:dyDescent="0.3">
      <c r="A6343" s="104" t="s">
        <v>13050</v>
      </c>
      <c r="B6343" s="104" t="s">
        <v>13051</v>
      </c>
      <c r="C6343" s="105">
        <v>681421</v>
      </c>
      <c r="D6343" s="105">
        <v>12643131</v>
      </c>
      <c r="E6343" s="106">
        <f t="shared" si="693"/>
        <v>18.554067162591114</v>
      </c>
      <c r="F6343" s="107">
        <f t="shared" si="694"/>
        <v>84</v>
      </c>
      <c r="G6343" s="107">
        <f>COUNTIF(Data_Eksportir!$H$2:$H$3401,A6343)</f>
        <v>0</v>
      </c>
      <c r="H6343" s="104" t="str">
        <f t="shared" si="695"/>
        <v>5 – 20</v>
      </c>
      <c r="I6343" s="104" t="str">
        <f t="shared" si="696"/>
        <v>Belum terwakili</v>
      </c>
      <c r="J6343" s="106">
        <f t="shared" si="697"/>
        <v>12643131.006343</v>
      </c>
      <c r="K6343" s="105">
        <f t="shared" si="698"/>
        <v>12643131</v>
      </c>
      <c r="L6343" s="106">
        <f t="shared" si="699"/>
        <v>12643131.006343</v>
      </c>
    </row>
    <row r="6344" spans="1:12" x14ac:dyDescent="0.3">
      <c r="A6344" s="104" t="s">
        <v>13052</v>
      </c>
      <c r="B6344" s="104" t="s">
        <v>13053</v>
      </c>
      <c r="C6344" s="105">
        <v>39185</v>
      </c>
      <c r="D6344" s="105">
        <v>204933</v>
      </c>
      <c r="E6344" s="106">
        <f t="shared" si="693"/>
        <v>5.2298838841393387</v>
      </c>
      <c r="F6344" s="107">
        <f t="shared" si="694"/>
        <v>84</v>
      </c>
      <c r="G6344" s="107">
        <f>COUNTIF(Data_Eksportir!$H$2:$H$3401,A6344)</f>
        <v>0</v>
      </c>
      <c r="H6344" s="104" t="str">
        <f t="shared" si="695"/>
        <v>5 – 20</v>
      </c>
      <c r="I6344" s="104" t="str">
        <f t="shared" si="696"/>
        <v>Di bawah ambang nilai</v>
      </c>
      <c r="J6344" s="106">
        <f t="shared" si="697"/>
        <v>204933.00634399999</v>
      </c>
      <c r="K6344" s="105">
        <f t="shared" si="698"/>
        <v>0</v>
      </c>
      <c r="L6344" s="106">
        <f t="shared" si="699"/>
        <v>0</v>
      </c>
    </row>
    <row r="6345" spans="1:12" x14ac:dyDescent="0.3">
      <c r="A6345" s="104" t="s">
        <v>13054</v>
      </c>
      <c r="B6345" s="104" t="s">
        <v>13055</v>
      </c>
      <c r="C6345" s="105">
        <v>116</v>
      </c>
      <c r="D6345" s="105">
        <v>9656</v>
      </c>
      <c r="E6345" s="106">
        <f t="shared" si="693"/>
        <v>83.241379310344826</v>
      </c>
      <c r="F6345" s="107">
        <f t="shared" si="694"/>
        <v>84</v>
      </c>
      <c r="G6345" s="107">
        <f>COUNTIF(Data_Eksportir!$H$2:$H$3401,A6345)</f>
        <v>0</v>
      </c>
      <c r="H6345" s="104" t="str">
        <f t="shared" si="695"/>
        <v>20 – 100</v>
      </c>
      <c r="I6345" s="104" t="str">
        <f t="shared" si="696"/>
        <v>Di bawah ambang nilai</v>
      </c>
      <c r="J6345" s="106">
        <f t="shared" si="697"/>
        <v>9656.0063449999998</v>
      </c>
      <c r="K6345" s="105">
        <f t="shared" si="698"/>
        <v>0</v>
      </c>
      <c r="L6345" s="106">
        <f t="shared" si="699"/>
        <v>0</v>
      </c>
    </row>
    <row r="6346" spans="1:12" x14ac:dyDescent="0.3">
      <c r="A6346" s="104" t="s">
        <v>13056</v>
      </c>
      <c r="B6346" s="104" t="s">
        <v>13057</v>
      </c>
      <c r="C6346" s="105">
        <v>268</v>
      </c>
      <c r="D6346" s="105">
        <v>8704</v>
      </c>
      <c r="E6346" s="106">
        <f t="shared" si="693"/>
        <v>32.477611940298509</v>
      </c>
      <c r="F6346" s="107">
        <f t="shared" si="694"/>
        <v>84</v>
      </c>
      <c r="G6346" s="107">
        <f>COUNTIF(Data_Eksportir!$H$2:$H$3401,A6346)</f>
        <v>0</v>
      </c>
      <c r="H6346" s="104" t="str">
        <f t="shared" si="695"/>
        <v>20 – 100</v>
      </c>
      <c r="I6346" s="104" t="str">
        <f t="shared" si="696"/>
        <v>Di bawah ambang nilai</v>
      </c>
      <c r="J6346" s="106">
        <f t="shared" si="697"/>
        <v>8704.0063460000001</v>
      </c>
      <c r="K6346" s="105">
        <f t="shared" si="698"/>
        <v>0</v>
      </c>
      <c r="L6346" s="106">
        <f t="shared" si="699"/>
        <v>0</v>
      </c>
    </row>
    <row r="6347" spans="1:12" x14ac:dyDescent="0.3">
      <c r="A6347" s="104" t="s">
        <v>13058</v>
      </c>
      <c r="B6347" s="104" t="s">
        <v>13059</v>
      </c>
      <c r="C6347" s="105">
        <v>159</v>
      </c>
      <c r="D6347" s="105">
        <v>3286</v>
      </c>
      <c r="E6347" s="106">
        <f t="shared" si="693"/>
        <v>20.666666666666668</v>
      </c>
      <c r="F6347" s="107">
        <f t="shared" si="694"/>
        <v>84</v>
      </c>
      <c r="G6347" s="107">
        <f>COUNTIF(Data_Eksportir!$H$2:$H$3401,A6347)</f>
        <v>0</v>
      </c>
      <c r="H6347" s="104" t="str">
        <f t="shared" si="695"/>
        <v>20 – 100</v>
      </c>
      <c r="I6347" s="104" t="str">
        <f t="shared" si="696"/>
        <v>Di bawah ambang nilai</v>
      </c>
      <c r="J6347" s="106">
        <f t="shared" si="697"/>
        <v>3286.006347</v>
      </c>
      <c r="K6347" s="105">
        <f t="shared" si="698"/>
        <v>0</v>
      </c>
      <c r="L6347" s="106">
        <f t="shared" si="699"/>
        <v>0</v>
      </c>
    </row>
    <row r="6348" spans="1:12" x14ac:dyDescent="0.3">
      <c r="A6348" s="104" t="s">
        <v>13060</v>
      </c>
      <c r="B6348" s="104" t="s">
        <v>13061</v>
      </c>
      <c r="C6348" s="105">
        <v>15995</v>
      </c>
      <c r="D6348" s="105">
        <v>435335</v>
      </c>
      <c r="E6348" s="106">
        <f t="shared" si="693"/>
        <v>27.216942794623321</v>
      </c>
      <c r="F6348" s="107">
        <f t="shared" si="694"/>
        <v>84</v>
      </c>
      <c r="G6348" s="107">
        <f>COUNTIF(Data_Eksportir!$H$2:$H$3401,A6348)</f>
        <v>0</v>
      </c>
      <c r="H6348" s="104" t="str">
        <f t="shared" si="695"/>
        <v>20 – 100</v>
      </c>
      <c r="I6348" s="104" t="str">
        <f t="shared" si="696"/>
        <v>Di bawah ambang nilai</v>
      </c>
      <c r="J6348" s="106">
        <f t="shared" si="697"/>
        <v>435335.00634800002</v>
      </c>
      <c r="K6348" s="105">
        <f t="shared" si="698"/>
        <v>0</v>
      </c>
      <c r="L6348" s="106">
        <f t="shared" si="699"/>
        <v>0</v>
      </c>
    </row>
    <row r="6349" spans="1:12" x14ac:dyDescent="0.3">
      <c r="A6349" s="104" t="s">
        <v>13062</v>
      </c>
      <c r="B6349" s="104" t="s">
        <v>13063</v>
      </c>
      <c r="C6349" s="105">
        <v>1620702</v>
      </c>
      <c r="D6349" s="105">
        <v>22339023</v>
      </c>
      <c r="E6349" s="106">
        <f t="shared" si="693"/>
        <v>13.783547499787129</v>
      </c>
      <c r="F6349" s="107">
        <f t="shared" si="694"/>
        <v>84</v>
      </c>
      <c r="G6349" s="107">
        <f>COUNTIF(Data_Eksportir!$H$2:$H$3401,A6349)</f>
        <v>0</v>
      </c>
      <c r="H6349" s="104" t="str">
        <f t="shared" si="695"/>
        <v>5 – 20</v>
      </c>
      <c r="I6349" s="104" t="str">
        <f t="shared" si="696"/>
        <v>Belum terwakili</v>
      </c>
      <c r="J6349" s="106">
        <f t="shared" si="697"/>
        <v>22339023.006349001</v>
      </c>
      <c r="K6349" s="105">
        <f t="shared" si="698"/>
        <v>22339023</v>
      </c>
      <c r="L6349" s="106">
        <f t="shared" si="699"/>
        <v>22339023.006349001</v>
      </c>
    </row>
    <row r="6350" spans="1:12" x14ac:dyDescent="0.3">
      <c r="A6350" s="104" t="s">
        <v>13064</v>
      </c>
      <c r="B6350" s="104" t="s">
        <v>13065</v>
      </c>
      <c r="C6350" s="105">
        <v>9535</v>
      </c>
      <c r="D6350" s="105">
        <v>65049</v>
      </c>
      <c r="E6350" s="106">
        <f t="shared" si="693"/>
        <v>6.8221289984268481</v>
      </c>
      <c r="F6350" s="107">
        <f t="shared" si="694"/>
        <v>84</v>
      </c>
      <c r="G6350" s="107">
        <f>COUNTIF(Data_Eksportir!$H$2:$H$3401,A6350)</f>
        <v>0</v>
      </c>
      <c r="H6350" s="104" t="str">
        <f t="shared" si="695"/>
        <v>5 – 20</v>
      </c>
      <c r="I6350" s="104" t="str">
        <f t="shared" si="696"/>
        <v>Di bawah ambang nilai</v>
      </c>
      <c r="J6350" s="106">
        <f t="shared" si="697"/>
        <v>65049.006350000003</v>
      </c>
      <c r="K6350" s="105">
        <f t="shared" si="698"/>
        <v>0</v>
      </c>
      <c r="L6350" s="106">
        <f t="shared" si="699"/>
        <v>0</v>
      </c>
    </row>
    <row r="6351" spans="1:12" x14ac:dyDescent="0.3">
      <c r="A6351" s="104" t="s">
        <v>13066</v>
      </c>
      <c r="B6351" s="104" t="s">
        <v>13067</v>
      </c>
      <c r="C6351" s="105">
        <v>18144</v>
      </c>
      <c r="D6351" s="105">
        <v>730568</v>
      </c>
      <c r="E6351" s="106">
        <f t="shared" si="693"/>
        <v>40.264991181657848</v>
      </c>
      <c r="F6351" s="107">
        <f t="shared" si="694"/>
        <v>84</v>
      </c>
      <c r="G6351" s="107">
        <f>COUNTIF(Data_Eksportir!$H$2:$H$3401,A6351)</f>
        <v>0</v>
      </c>
      <c r="H6351" s="104" t="str">
        <f t="shared" si="695"/>
        <v>20 – 100</v>
      </c>
      <c r="I6351" s="104" t="str">
        <f t="shared" si="696"/>
        <v>Di bawah ambang nilai</v>
      </c>
      <c r="J6351" s="106">
        <f t="shared" si="697"/>
        <v>730568.00635100005</v>
      </c>
      <c r="K6351" s="105">
        <f t="shared" si="698"/>
        <v>0</v>
      </c>
      <c r="L6351" s="106">
        <f t="shared" si="699"/>
        <v>0</v>
      </c>
    </row>
    <row r="6352" spans="1:12" x14ac:dyDescent="0.3">
      <c r="A6352" s="104" t="s">
        <v>13068</v>
      </c>
      <c r="B6352" s="104" t="s">
        <v>13069</v>
      </c>
      <c r="C6352" s="105">
        <v>11</v>
      </c>
      <c r="D6352" s="105">
        <v>250</v>
      </c>
      <c r="E6352" s="106">
        <f t="shared" si="693"/>
        <v>22.727272727272727</v>
      </c>
      <c r="F6352" s="107">
        <f t="shared" si="694"/>
        <v>84</v>
      </c>
      <c r="G6352" s="107">
        <f>COUNTIF(Data_Eksportir!$H$2:$H$3401,A6352)</f>
        <v>0</v>
      </c>
      <c r="H6352" s="104" t="str">
        <f t="shared" si="695"/>
        <v>20 – 100</v>
      </c>
      <c r="I6352" s="104" t="str">
        <f t="shared" si="696"/>
        <v>Di bawah ambang nilai</v>
      </c>
      <c r="J6352" s="106">
        <f t="shared" si="697"/>
        <v>250.00635199999999</v>
      </c>
      <c r="K6352" s="105">
        <f t="shared" si="698"/>
        <v>0</v>
      </c>
      <c r="L6352" s="106">
        <f t="shared" si="699"/>
        <v>0</v>
      </c>
    </row>
    <row r="6353" spans="1:12" x14ac:dyDescent="0.3">
      <c r="A6353" s="104" t="s">
        <v>13070</v>
      </c>
      <c r="B6353" s="104" t="s">
        <v>13071</v>
      </c>
      <c r="C6353" s="105">
        <v>994</v>
      </c>
      <c r="D6353" s="105">
        <v>73675</v>
      </c>
      <c r="E6353" s="106">
        <f t="shared" si="693"/>
        <v>74.119718309859152</v>
      </c>
      <c r="F6353" s="107">
        <f t="shared" si="694"/>
        <v>84</v>
      </c>
      <c r="G6353" s="107">
        <f>COUNTIF(Data_Eksportir!$H$2:$H$3401,A6353)</f>
        <v>0</v>
      </c>
      <c r="H6353" s="104" t="str">
        <f t="shared" si="695"/>
        <v>20 – 100</v>
      </c>
      <c r="I6353" s="104" t="str">
        <f t="shared" si="696"/>
        <v>Di bawah ambang nilai</v>
      </c>
      <c r="J6353" s="106">
        <f t="shared" si="697"/>
        <v>73675.006353000004</v>
      </c>
      <c r="K6353" s="105">
        <f t="shared" si="698"/>
        <v>0</v>
      </c>
      <c r="L6353" s="106">
        <f t="shared" si="699"/>
        <v>0</v>
      </c>
    </row>
    <row r="6354" spans="1:12" x14ac:dyDescent="0.3">
      <c r="A6354" s="104" t="s">
        <v>13072</v>
      </c>
      <c r="B6354" s="104" t="s">
        <v>13073</v>
      </c>
      <c r="C6354" s="105">
        <v>3475</v>
      </c>
      <c r="D6354" s="105">
        <v>362123</v>
      </c>
      <c r="E6354" s="106">
        <f t="shared" si="693"/>
        <v>104.20805755395683</v>
      </c>
      <c r="F6354" s="107">
        <f t="shared" si="694"/>
        <v>84</v>
      </c>
      <c r="G6354" s="107">
        <f>COUNTIF(Data_Eksportir!$H$2:$H$3401,A6354)</f>
        <v>0</v>
      </c>
      <c r="H6354" s="104" t="str">
        <f t="shared" si="695"/>
        <v>100 ke atas</v>
      </c>
      <c r="I6354" s="104" t="str">
        <f t="shared" si="696"/>
        <v>Di bawah ambang nilai</v>
      </c>
      <c r="J6354" s="106">
        <f t="shared" si="697"/>
        <v>362123.00635400001</v>
      </c>
      <c r="K6354" s="105">
        <f t="shared" si="698"/>
        <v>0</v>
      </c>
      <c r="L6354" s="106">
        <f t="shared" si="699"/>
        <v>0</v>
      </c>
    </row>
    <row r="6355" spans="1:12" x14ac:dyDescent="0.3">
      <c r="A6355" s="104" t="s">
        <v>13074</v>
      </c>
      <c r="B6355" s="104" t="s">
        <v>13075</v>
      </c>
      <c r="C6355" s="105">
        <v>1508</v>
      </c>
      <c r="D6355" s="105">
        <v>42584</v>
      </c>
      <c r="E6355" s="106">
        <f t="shared" si="693"/>
        <v>28.238726790450929</v>
      </c>
      <c r="F6355" s="107">
        <f t="shared" si="694"/>
        <v>84</v>
      </c>
      <c r="G6355" s="107">
        <f>COUNTIF(Data_Eksportir!$H$2:$H$3401,A6355)</f>
        <v>0</v>
      </c>
      <c r="H6355" s="104" t="str">
        <f t="shared" si="695"/>
        <v>20 – 100</v>
      </c>
      <c r="I6355" s="104" t="str">
        <f t="shared" si="696"/>
        <v>Di bawah ambang nilai</v>
      </c>
      <c r="J6355" s="106">
        <f t="shared" si="697"/>
        <v>42584.006354999998</v>
      </c>
      <c r="K6355" s="105">
        <f t="shared" si="698"/>
        <v>0</v>
      </c>
      <c r="L6355" s="106">
        <f t="shared" si="699"/>
        <v>0</v>
      </c>
    </row>
    <row r="6356" spans="1:12" x14ac:dyDescent="0.3">
      <c r="A6356" s="104" t="s">
        <v>13076</v>
      </c>
      <c r="B6356" s="104" t="s">
        <v>13077</v>
      </c>
      <c r="C6356" s="105">
        <v>896</v>
      </c>
      <c r="D6356" s="105">
        <v>2194</v>
      </c>
      <c r="E6356" s="106">
        <f t="shared" si="693"/>
        <v>2.4486607142857144</v>
      </c>
      <c r="F6356" s="107">
        <f t="shared" si="694"/>
        <v>84</v>
      </c>
      <c r="G6356" s="107">
        <f>COUNTIF(Data_Eksportir!$H$2:$H$3401,A6356)</f>
        <v>0</v>
      </c>
      <c r="H6356" s="104" t="str">
        <f t="shared" si="695"/>
        <v>1 – 5</v>
      </c>
      <c r="I6356" s="104" t="str">
        <f t="shared" si="696"/>
        <v>Di bawah ambang nilai</v>
      </c>
      <c r="J6356" s="106">
        <f t="shared" si="697"/>
        <v>2194.0063559999999</v>
      </c>
      <c r="K6356" s="105">
        <f t="shared" si="698"/>
        <v>0</v>
      </c>
      <c r="L6356" s="106">
        <f t="shared" si="699"/>
        <v>0</v>
      </c>
    </row>
    <row r="6357" spans="1:12" x14ac:dyDescent="0.3">
      <c r="A6357" s="104" t="s">
        <v>13078</v>
      </c>
      <c r="B6357" s="104" t="s">
        <v>13079</v>
      </c>
      <c r="C6357" s="105">
        <v>844</v>
      </c>
      <c r="D6357" s="105">
        <v>29042</v>
      </c>
      <c r="E6357" s="106">
        <f t="shared" si="693"/>
        <v>34.409952606635073</v>
      </c>
      <c r="F6357" s="107">
        <f t="shared" si="694"/>
        <v>84</v>
      </c>
      <c r="G6357" s="107">
        <f>COUNTIF(Data_Eksportir!$H$2:$H$3401,A6357)</f>
        <v>0</v>
      </c>
      <c r="H6357" s="104" t="str">
        <f t="shared" si="695"/>
        <v>20 – 100</v>
      </c>
      <c r="I6357" s="104" t="str">
        <f t="shared" si="696"/>
        <v>Di bawah ambang nilai</v>
      </c>
      <c r="J6357" s="106">
        <f t="shared" si="697"/>
        <v>29042.006356999998</v>
      </c>
      <c r="K6357" s="105">
        <f t="shared" si="698"/>
        <v>0</v>
      </c>
      <c r="L6357" s="106">
        <f t="shared" si="699"/>
        <v>0</v>
      </c>
    </row>
    <row r="6358" spans="1:12" x14ac:dyDescent="0.3">
      <c r="A6358" s="104" t="s">
        <v>13080</v>
      </c>
      <c r="B6358" s="104" t="s">
        <v>13081</v>
      </c>
      <c r="C6358" s="105">
        <v>2899</v>
      </c>
      <c r="D6358" s="105">
        <v>54354</v>
      </c>
      <c r="E6358" s="106">
        <f t="shared" si="693"/>
        <v>18.749223870300103</v>
      </c>
      <c r="F6358" s="107">
        <f t="shared" si="694"/>
        <v>84</v>
      </c>
      <c r="G6358" s="107">
        <f>COUNTIF(Data_Eksportir!$H$2:$H$3401,A6358)</f>
        <v>0</v>
      </c>
      <c r="H6358" s="104" t="str">
        <f t="shared" si="695"/>
        <v>5 – 20</v>
      </c>
      <c r="I6358" s="104" t="str">
        <f t="shared" si="696"/>
        <v>Di bawah ambang nilai</v>
      </c>
      <c r="J6358" s="106">
        <f t="shared" si="697"/>
        <v>54354.006357999999</v>
      </c>
      <c r="K6358" s="105">
        <f t="shared" si="698"/>
        <v>0</v>
      </c>
      <c r="L6358" s="106">
        <f t="shared" si="699"/>
        <v>0</v>
      </c>
    </row>
    <row r="6359" spans="1:12" x14ac:dyDescent="0.3">
      <c r="A6359" s="104" t="s">
        <v>13082</v>
      </c>
      <c r="B6359" s="104" t="s">
        <v>13083</v>
      </c>
      <c r="C6359" s="105">
        <v>63</v>
      </c>
      <c r="D6359" s="105">
        <v>568</v>
      </c>
      <c r="E6359" s="106">
        <f t="shared" si="693"/>
        <v>9.0158730158730158</v>
      </c>
      <c r="F6359" s="107">
        <f t="shared" si="694"/>
        <v>84</v>
      </c>
      <c r="G6359" s="107">
        <f>COUNTIF(Data_Eksportir!$H$2:$H$3401,A6359)</f>
        <v>0</v>
      </c>
      <c r="H6359" s="104" t="str">
        <f t="shared" si="695"/>
        <v>5 – 20</v>
      </c>
      <c r="I6359" s="104" t="str">
        <f t="shared" si="696"/>
        <v>Di bawah ambang nilai</v>
      </c>
      <c r="J6359" s="106">
        <f t="shared" si="697"/>
        <v>568.00635899999997</v>
      </c>
      <c r="K6359" s="105">
        <f t="shared" si="698"/>
        <v>0</v>
      </c>
      <c r="L6359" s="106">
        <f t="shared" si="699"/>
        <v>0</v>
      </c>
    </row>
    <row r="6360" spans="1:12" x14ac:dyDescent="0.3">
      <c r="A6360" s="104" t="s">
        <v>13084</v>
      </c>
      <c r="B6360" s="104" t="s">
        <v>13085</v>
      </c>
      <c r="C6360" s="105">
        <v>570</v>
      </c>
      <c r="D6360" s="105">
        <v>38200</v>
      </c>
      <c r="E6360" s="106">
        <f t="shared" si="693"/>
        <v>67.017543859649123</v>
      </c>
      <c r="F6360" s="107">
        <f t="shared" si="694"/>
        <v>84</v>
      </c>
      <c r="G6360" s="107">
        <f>COUNTIF(Data_Eksportir!$H$2:$H$3401,A6360)</f>
        <v>0</v>
      </c>
      <c r="H6360" s="104" t="str">
        <f t="shared" si="695"/>
        <v>20 – 100</v>
      </c>
      <c r="I6360" s="104" t="str">
        <f t="shared" si="696"/>
        <v>Di bawah ambang nilai</v>
      </c>
      <c r="J6360" s="106">
        <f t="shared" si="697"/>
        <v>38200.006359999999</v>
      </c>
      <c r="K6360" s="105">
        <f t="shared" si="698"/>
        <v>0</v>
      </c>
      <c r="L6360" s="106">
        <f t="shared" si="699"/>
        <v>0</v>
      </c>
    </row>
    <row r="6361" spans="1:12" x14ac:dyDescent="0.3">
      <c r="A6361" s="104" t="s">
        <v>13086</v>
      </c>
      <c r="B6361" s="104" t="s">
        <v>13087</v>
      </c>
      <c r="C6361" s="105">
        <v>1077</v>
      </c>
      <c r="D6361" s="105">
        <v>21443</v>
      </c>
      <c r="E6361" s="106">
        <f t="shared" si="693"/>
        <v>19.909935004642527</v>
      </c>
      <c r="F6361" s="107">
        <f t="shared" si="694"/>
        <v>84</v>
      </c>
      <c r="G6361" s="107">
        <f>COUNTIF(Data_Eksportir!$H$2:$H$3401,A6361)</f>
        <v>0</v>
      </c>
      <c r="H6361" s="104" t="str">
        <f t="shared" si="695"/>
        <v>5 – 20</v>
      </c>
      <c r="I6361" s="104" t="str">
        <f t="shared" si="696"/>
        <v>Di bawah ambang nilai</v>
      </c>
      <c r="J6361" s="106">
        <f t="shared" si="697"/>
        <v>21443.006361</v>
      </c>
      <c r="K6361" s="105">
        <f t="shared" si="698"/>
        <v>0</v>
      </c>
      <c r="L6361" s="106">
        <f t="shared" si="699"/>
        <v>0</v>
      </c>
    </row>
    <row r="6362" spans="1:12" x14ac:dyDescent="0.3">
      <c r="A6362" s="104" t="s">
        <v>13088</v>
      </c>
      <c r="B6362" s="104" t="s">
        <v>13089</v>
      </c>
      <c r="C6362" s="105">
        <v>2962359</v>
      </c>
      <c r="D6362" s="105">
        <v>60229969</v>
      </c>
      <c r="E6362" s="106">
        <f t="shared" si="693"/>
        <v>20.331758912407309</v>
      </c>
      <c r="F6362" s="107">
        <f t="shared" si="694"/>
        <v>84</v>
      </c>
      <c r="G6362" s="107">
        <f>COUNTIF(Data_Eksportir!$H$2:$H$3401,A6362)</f>
        <v>0</v>
      </c>
      <c r="H6362" s="104" t="str">
        <f t="shared" si="695"/>
        <v>20 – 100</v>
      </c>
      <c r="I6362" s="104" t="str">
        <f t="shared" si="696"/>
        <v>Belum terwakili</v>
      </c>
      <c r="J6362" s="106">
        <f t="shared" si="697"/>
        <v>60229969.006361999</v>
      </c>
      <c r="K6362" s="105">
        <f t="shared" si="698"/>
        <v>60229969</v>
      </c>
      <c r="L6362" s="106">
        <f t="shared" si="699"/>
        <v>60229969.006361999</v>
      </c>
    </row>
    <row r="6363" spans="1:12" x14ac:dyDescent="0.3">
      <c r="A6363" s="104" t="s">
        <v>13090</v>
      </c>
      <c r="B6363" s="104" t="s">
        <v>13091</v>
      </c>
      <c r="C6363" s="105">
        <v>157802</v>
      </c>
      <c r="D6363" s="105">
        <v>1984282</v>
      </c>
      <c r="E6363" s="106">
        <f t="shared" si="693"/>
        <v>12.574504759128528</v>
      </c>
      <c r="F6363" s="107">
        <f t="shared" si="694"/>
        <v>84</v>
      </c>
      <c r="G6363" s="107">
        <f>COUNTIF(Data_Eksportir!$H$2:$H$3401,A6363)</f>
        <v>0</v>
      </c>
      <c r="H6363" s="104" t="str">
        <f t="shared" si="695"/>
        <v>5 – 20</v>
      </c>
      <c r="I6363" s="104" t="str">
        <f t="shared" si="696"/>
        <v>Di bawah ambang nilai</v>
      </c>
      <c r="J6363" s="106">
        <f t="shared" si="697"/>
        <v>1984282.006363</v>
      </c>
      <c r="K6363" s="105">
        <f t="shared" si="698"/>
        <v>0</v>
      </c>
      <c r="L6363" s="106">
        <f t="shared" si="699"/>
        <v>0</v>
      </c>
    </row>
    <row r="6364" spans="1:12" x14ac:dyDescent="0.3">
      <c r="A6364" s="104" t="s">
        <v>13092</v>
      </c>
      <c r="B6364" s="104" t="s">
        <v>13093</v>
      </c>
      <c r="C6364" s="105">
        <v>325251</v>
      </c>
      <c r="D6364" s="105">
        <v>2350543</v>
      </c>
      <c r="E6364" s="106">
        <f t="shared" si="693"/>
        <v>7.2268586414799643</v>
      </c>
      <c r="F6364" s="107">
        <f t="shared" si="694"/>
        <v>84</v>
      </c>
      <c r="G6364" s="107">
        <f>COUNTIF(Data_Eksportir!$H$2:$H$3401,A6364)</f>
        <v>0</v>
      </c>
      <c r="H6364" s="104" t="str">
        <f t="shared" si="695"/>
        <v>5 – 20</v>
      </c>
      <c r="I6364" s="104" t="str">
        <f t="shared" si="696"/>
        <v>Di bawah ambang nilai</v>
      </c>
      <c r="J6364" s="106">
        <f t="shared" si="697"/>
        <v>2350543.006364</v>
      </c>
      <c r="K6364" s="105">
        <f t="shared" si="698"/>
        <v>0</v>
      </c>
      <c r="L6364" s="106">
        <f t="shared" si="699"/>
        <v>0</v>
      </c>
    </row>
    <row r="6365" spans="1:12" x14ac:dyDescent="0.3">
      <c r="A6365" s="104" t="s">
        <v>13094</v>
      </c>
      <c r="B6365" s="104" t="s">
        <v>13095</v>
      </c>
      <c r="C6365" s="105">
        <v>908</v>
      </c>
      <c r="D6365" s="105">
        <v>7853</v>
      </c>
      <c r="E6365" s="106">
        <f t="shared" si="693"/>
        <v>8.6486784140969171</v>
      </c>
      <c r="F6365" s="107">
        <f t="shared" si="694"/>
        <v>84</v>
      </c>
      <c r="G6365" s="107">
        <f>COUNTIF(Data_Eksportir!$H$2:$H$3401,A6365)</f>
        <v>0</v>
      </c>
      <c r="H6365" s="104" t="str">
        <f t="shared" si="695"/>
        <v>5 – 20</v>
      </c>
      <c r="I6365" s="104" t="str">
        <f t="shared" si="696"/>
        <v>Di bawah ambang nilai</v>
      </c>
      <c r="J6365" s="106">
        <f t="shared" si="697"/>
        <v>7853.0063650000002</v>
      </c>
      <c r="K6365" s="105">
        <f t="shared" si="698"/>
        <v>0</v>
      </c>
      <c r="L6365" s="106">
        <f t="shared" si="699"/>
        <v>0</v>
      </c>
    </row>
    <row r="6366" spans="1:12" x14ac:dyDescent="0.3">
      <c r="A6366" s="104" t="s">
        <v>13096</v>
      </c>
      <c r="B6366" s="104" t="s">
        <v>13097</v>
      </c>
      <c r="C6366" s="105">
        <v>77774</v>
      </c>
      <c r="D6366" s="105">
        <v>946694</v>
      </c>
      <c r="E6366" s="106">
        <f t="shared" si="693"/>
        <v>12.172371229459717</v>
      </c>
      <c r="F6366" s="107">
        <f t="shared" si="694"/>
        <v>84</v>
      </c>
      <c r="G6366" s="107">
        <f>COUNTIF(Data_Eksportir!$H$2:$H$3401,A6366)</f>
        <v>0</v>
      </c>
      <c r="H6366" s="104" t="str">
        <f t="shared" si="695"/>
        <v>5 – 20</v>
      </c>
      <c r="I6366" s="104" t="str">
        <f t="shared" si="696"/>
        <v>Di bawah ambang nilai</v>
      </c>
      <c r="J6366" s="106">
        <f t="shared" si="697"/>
        <v>946694.00636600005</v>
      </c>
      <c r="K6366" s="105">
        <f t="shared" si="698"/>
        <v>0</v>
      </c>
      <c r="L6366" s="106">
        <f t="shared" si="699"/>
        <v>0</v>
      </c>
    </row>
    <row r="6367" spans="1:12" x14ac:dyDescent="0.3">
      <c r="A6367" s="104" t="s">
        <v>13098</v>
      </c>
      <c r="B6367" s="104" t="s">
        <v>13099</v>
      </c>
      <c r="C6367" s="105">
        <v>65656</v>
      </c>
      <c r="D6367" s="105">
        <v>1569186</v>
      </c>
      <c r="E6367" s="106">
        <f t="shared" si="693"/>
        <v>23.900115754843426</v>
      </c>
      <c r="F6367" s="107">
        <f t="shared" si="694"/>
        <v>84</v>
      </c>
      <c r="G6367" s="107">
        <f>COUNTIF(Data_Eksportir!$H$2:$H$3401,A6367)</f>
        <v>0</v>
      </c>
      <c r="H6367" s="104" t="str">
        <f t="shared" si="695"/>
        <v>20 – 100</v>
      </c>
      <c r="I6367" s="104" t="str">
        <f t="shared" si="696"/>
        <v>Di bawah ambang nilai</v>
      </c>
      <c r="J6367" s="106">
        <f t="shared" si="697"/>
        <v>1569186.0063670001</v>
      </c>
      <c r="K6367" s="105">
        <f t="shared" si="698"/>
        <v>0</v>
      </c>
      <c r="L6367" s="106">
        <f t="shared" si="699"/>
        <v>0</v>
      </c>
    </row>
    <row r="6368" spans="1:12" x14ac:dyDescent="0.3">
      <c r="A6368" s="104" t="s">
        <v>13100</v>
      </c>
      <c r="B6368" s="104" t="s">
        <v>13101</v>
      </c>
      <c r="C6368" s="105">
        <v>2750</v>
      </c>
      <c r="D6368" s="105">
        <v>44026</v>
      </c>
      <c r="E6368" s="106">
        <f t="shared" si="693"/>
        <v>16.009454545454545</v>
      </c>
      <c r="F6368" s="107">
        <f t="shared" si="694"/>
        <v>84</v>
      </c>
      <c r="G6368" s="107">
        <f>COUNTIF(Data_Eksportir!$H$2:$H$3401,A6368)</f>
        <v>0</v>
      </c>
      <c r="H6368" s="104" t="str">
        <f t="shared" si="695"/>
        <v>5 – 20</v>
      </c>
      <c r="I6368" s="104" t="str">
        <f t="shared" si="696"/>
        <v>Di bawah ambang nilai</v>
      </c>
      <c r="J6368" s="106">
        <f t="shared" si="697"/>
        <v>44026.006368000002</v>
      </c>
      <c r="K6368" s="105">
        <f t="shared" si="698"/>
        <v>0</v>
      </c>
      <c r="L6368" s="106">
        <f t="shared" si="699"/>
        <v>0</v>
      </c>
    </row>
    <row r="6369" spans="1:12" x14ac:dyDescent="0.3">
      <c r="A6369" s="104" t="s">
        <v>13102</v>
      </c>
      <c r="B6369" s="104" t="s">
        <v>13103</v>
      </c>
      <c r="C6369" s="105">
        <v>68016</v>
      </c>
      <c r="D6369" s="105">
        <v>1420306</v>
      </c>
      <c r="E6369" s="106">
        <f t="shared" si="693"/>
        <v>20.88193954363679</v>
      </c>
      <c r="F6369" s="107">
        <f t="shared" si="694"/>
        <v>84</v>
      </c>
      <c r="G6369" s="107">
        <f>COUNTIF(Data_Eksportir!$H$2:$H$3401,A6369)</f>
        <v>0</v>
      </c>
      <c r="H6369" s="104" t="str">
        <f t="shared" si="695"/>
        <v>20 – 100</v>
      </c>
      <c r="I6369" s="104" t="str">
        <f t="shared" si="696"/>
        <v>Di bawah ambang nilai</v>
      </c>
      <c r="J6369" s="106">
        <f t="shared" si="697"/>
        <v>1420306.0063690001</v>
      </c>
      <c r="K6369" s="105">
        <f t="shared" si="698"/>
        <v>0</v>
      </c>
      <c r="L6369" s="106">
        <f t="shared" si="699"/>
        <v>0</v>
      </c>
    </row>
    <row r="6370" spans="1:12" x14ac:dyDescent="0.3">
      <c r="A6370" s="104" t="s">
        <v>13104</v>
      </c>
      <c r="B6370" s="104" t="s">
        <v>13105</v>
      </c>
      <c r="C6370" s="105">
        <v>1757</v>
      </c>
      <c r="D6370" s="105">
        <v>37058</v>
      </c>
      <c r="E6370" s="106">
        <f t="shared" si="693"/>
        <v>21.091633466135459</v>
      </c>
      <c r="F6370" s="107">
        <f t="shared" si="694"/>
        <v>84</v>
      </c>
      <c r="G6370" s="107">
        <f>COUNTIF(Data_Eksportir!$H$2:$H$3401,A6370)</f>
        <v>0</v>
      </c>
      <c r="H6370" s="104" t="str">
        <f t="shared" si="695"/>
        <v>20 – 100</v>
      </c>
      <c r="I6370" s="104" t="str">
        <f t="shared" si="696"/>
        <v>Di bawah ambang nilai</v>
      </c>
      <c r="J6370" s="106">
        <f t="shared" si="697"/>
        <v>37058.006370000003</v>
      </c>
      <c r="K6370" s="105">
        <f t="shared" si="698"/>
        <v>0</v>
      </c>
      <c r="L6370" s="106">
        <f t="shared" si="699"/>
        <v>0</v>
      </c>
    </row>
    <row r="6371" spans="1:12" x14ac:dyDescent="0.3">
      <c r="A6371" s="104" t="s">
        <v>13106</v>
      </c>
      <c r="B6371" s="104" t="s">
        <v>13107</v>
      </c>
      <c r="C6371" s="105">
        <v>619809</v>
      </c>
      <c r="D6371" s="105">
        <v>14910282</v>
      </c>
      <c r="E6371" s="106">
        <f t="shared" si="693"/>
        <v>24.056252813366697</v>
      </c>
      <c r="F6371" s="107">
        <f t="shared" si="694"/>
        <v>84</v>
      </c>
      <c r="G6371" s="107">
        <f>COUNTIF(Data_Eksportir!$H$2:$H$3401,A6371)</f>
        <v>0</v>
      </c>
      <c r="H6371" s="104" t="str">
        <f t="shared" si="695"/>
        <v>20 – 100</v>
      </c>
      <c r="I6371" s="104" t="str">
        <f t="shared" si="696"/>
        <v>Belum terwakili</v>
      </c>
      <c r="J6371" s="106">
        <f t="shared" si="697"/>
        <v>14910282.006371001</v>
      </c>
      <c r="K6371" s="105">
        <f t="shared" si="698"/>
        <v>14910282</v>
      </c>
      <c r="L6371" s="106">
        <f t="shared" si="699"/>
        <v>14910282.006371001</v>
      </c>
    </row>
    <row r="6372" spans="1:12" x14ac:dyDescent="0.3">
      <c r="A6372" s="104" t="s">
        <v>13108</v>
      </c>
      <c r="B6372" s="104" t="s">
        <v>13109</v>
      </c>
      <c r="C6372" s="105">
        <v>6797010</v>
      </c>
      <c r="D6372" s="105">
        <v>117239086</v>
      </c>
      <c r="E6372" s="106">
        <f t="shared" si="693"/>
        <v>17.248626381305897</v>
      </c>
      <c r="F6372" s="107">
        <f t="shared" si="694"/>
        <v>84</v>
      </c>
      <c r="G6372" s="107">
        <f>COUNTIF(Data_Eksportir!$H$2:$H$3401,A6372)</f>
        <v>0</v>
      </c>
      <c r="H6372" s="104" t="str">
        <f t="shared" si="695"/>
        <v>5 – 20</v>
      </c>
      <c r="I6372" s="104" t="str">
        <f t="shared" si="696"/>
        <v>Belum terwakili</v>
      </c>
      <c r="J6372" s="106">
        <f t="shared" si="697"/>
        <v>117239086.006372</v>
      </c>
      <c r="K6372" s="105">
        <f t="shared" si="698"/>
        <v>117239086</v>
      </c>
      <c r="L6372" s="106">
        <f t="shared" si="699"/>
        <v>117239086.006372</v>
      </c>
    </row>
    <row r="6373" spans="1:12" x14ac:dyDescent="0.3">
      <c r="A6373" s="104" t="s">
        <v>13110</v>
      </c>
      <c r="B6373" s="104" t="s">
        <v>13111</v>
      </c>
      <c r="C6373" s="105">
        <v>925718</v>
      </c>
      <c r="D6373" s="105">
        <v>4421586</v>
      </c>
      <c r="E6373" s="106">
        <f t="shared" si="693"/>
        <v>4.7763854651200477</v>
      </c>
      <c r="F6373" s="107">
        <f t="shared" si="694"/>
        <v>84</v>
      </c>
      <c r="G6373" s="107">
        <f>COUNTIF(Data_Eksportir!$H$2:$H$3401,A6373)</f>
        <v>0</v>
      </c>
      <c r="H6373" s="104" t="str">
        <f t="shared" si="695"/>
        <v>1 – 5</v>
      </c>
      <c r="I6373" s="104" t="str">
        <f t="shared" si="696"/>
        <v>Di bawah ambang nilai</v>
      </c>
      <c r="J6373" s="106">
        <f t="shared" si="697"/>
        <v>4421586.0063730003</v>
      </c>
      <c r="K6373" s="105">
        <f t="shared" si="698"/>
        <v>0</v>
      </c>
      <c r="L6373" s="106">
        <f t="shared" si="699"/>
        <v>0</v>
      </c>
    </row>
    <row r="6374" spans="1:12" x14ac:dyDescent="0.3">
      <c r="A6374" s="104" t="s">
        <v>13112</v>
      </c>
      <c r="B6374" s="104" t="s">
        <v>13113</v>
      </c>
      <c r="C6374" s="105">
        <v>542577</v>
      </c>
      <c r="D6374" s="105">
        <v>1678074</v>
      </c>
      <c r="E6374" s="106">
        <f t="shared" si="693"/>
        <v>3.0927849871999733</v>
      </c>
      <c r="F6374" s="107">
        <f t="shared" si="694"/>
        <v>84</v>
      </c>
      <c r="G6374" s="107">
        <f>COUNTIF(Data_Eksportir!$H$2:$H$3401,A6374)</f>
        <v>0</v>
      </c>
      <c r="H6374" s="104" t="str">
        <f t="shared" si="695"/>
        <v>1 – 5</v>
      </c>
      <c r="I6374" s="104" t="str">
        <f t="shared" si="696"/>
        <v>Di bawah ambang nilai</v>
      </c>
      <c r="J6374" s="106">
        <f t="shared" si="697"/>
        <v>1678074.0063740001</v>
      </c>
      <c r="K6374" s="105">
        <f t="shared" si="698"/>
        <v>0</v>
      </c>
      <c r="L6374" s="106">
        <f t="shared" si="699"/>
        <v>0</v>
      </c>
    </row>
    <row r="6375" spans="1:12" x14ac:dyDescent="0.3">
      <c r="A6375" s="104" t="s">
        <v>13114</v>
      </c>
      <c r="B6375" s="104" t="s">
        <v>13115</v>
      </c>
      <c r="C6375" s="105">
        <v>4857</v>
      </c>
      <c r="D6375" s="105">
        <v>180741</v>
      </c>
      <c r="E6375" s="106">
        <f t="shared" si="693"/>
        <v>37.212476837554043</v>
      </c>
      <c r="F6375" s="107">
        <f t="shared" si="694"/>
        <v>84</v>
      </c>
      <c r="G6375" s="107">
        <f>COUNTIF(Data_Eksportir!$H$2:$H$3401,A6375)</f>
        <v>0</v>
      </c>
      <c r="H6375" s="104" t="str">
        <f t="shared" si="695"/>
        <v>20 – 100</v>
      </c>
      <c r="I6375" s="104" t="str">
        <f t="shared" si="696"/>
        <v>Di bawah ambang nilai</v>
      </c>
      <c r="J6375" s="106">
        <f t="shared" si="697"/>
        <v>180741.006375</v>
      </c>
      <c r="K6375" s="105">
        <f t="shared" si="698"/>
        <v>0</v>
      </c>
      <c r="L6375" s="106">
        <f t="shared" si="699"/>
        <v>0</v>
      </c>
    </row>
    <row r="6376" spans="1:12" x14ac:dyDescent="0.3">
      <c r="A6376" s="104" t="s">
        <v>13116</v>
      </c>
      <c r="B6376" s="104" t="s">
        <v>13117</v>
      </c>
      <c r="C6376" s="105">
        <v>222070</v>
      </c>
      <c r="D6376" s="105">
        <v>1286023</v>
      </c>
      <c r="E6376" s="106">
        <f t="shared" si="693"/>
        <v>5.7910703832125003</v>
      </c>
      <c r="F6376" s="107">
        <f t="shared" si="694"/>
        <v>84</v>
      </c>
      <c r="G6376" s="107">
        <f>COUNTIF(Data_Eksportir!$H$2:$H$3401,A6376)</f>
        <v>0</v>
      </c>
      <c r="H6376" s="104" t="str">
        <f t="shared" si="695"/>
        <v>5 – 20</v>
      </c>
      <c r="I6376" s="104" t="str">
        <f t="shared" si="696"/>
        <v>Di bawah ambang nilai</v>
      </c>
      <c r="J6376" s="106">
        <f t="shared" si="697"/>
        <v>1286023.0063759999</v>
      </c>
      <c r="K6376" s="105">
        <f t="shared" si="698"/>
        <v>0</v>
      </c>
      <c r="L6376" s="106">
        <f t="shared" si="699"/>
        <v>0</v>
      </c>
    </row>
    <row r="6377" spans="1:12" x14ac:dyDescent="0.3">
      <c r="A6377" s="104" t="s">
        <v>13118</v>
      </c>
      <c r="B6377" s="104" t="s">
        <v>13119</v>
      </c>
      <c r="C6377" s="105">
        <v>493208</v>
      </c>
      <c r="D6377" s="105">
        <v>1360370</v>
      </c>
      <c r="E6377" s="106">
        <f t="shared" si="693"/>
        <v>2.7582074905516536</v>
      </c>
      <c r="F6377" s="107">
        <f t="shared" si="694"/>
        <v>84</v>
      </c>
      <c r="G6377" s="107">
        <f>COUNTIF(Data_Eksportir!$H$2:$H$3401,A6377)</f>
        <v>0</v>
      </c>
      <c r="H6377" s="104" t="str">
        <f t="shared" si="695"/>
        <v>1 – 5</v>
      </c>
      <c r="I6377" s="104" t="str">
        <f t="shared" si="696"/>
        <v>Di bawah ambang nilai</v>
      </c>
      <c r="J6377" s="106">
        <f t="shared" si="697"/>
        <v>1360370.0063769999</v>
      </c>
      <c r="K6377" s="105">
        <f t="shared" si="698"/>
        <v>0</v>
      </c>
      <c r="L6377" s="106">
        <f t="shared" si="699"/>
        <v>0</v>
      </c>
    </row>
    <row r="6378" spans="1:12" x14ac:dyDescent="0.3">
      <c r="A6378" s="104" t="s">
        <v>13120</v>
      </c>
      <c r="B6378" s="104" t="s">
        <v>13121</v>
      </c>
      <c r="C6378" s="105">
        <v>2820147</v>
      </c>
      <c r="D6378" s="105">
        <v>15190110</v>
      </c>
      <c r="E6378" s="106">
        <f t="shared" si="693"/>
        <v>5.3862830554577474</v>
      </c>
      <c r="F6378" s="107">
        <f t="shared" si="694"/>
        <v>84</v>
      </c>
      <c r="G6378" s="107">
        <f>COUNTIF(Data_Eksportir!$H$2:$H$3401,A6378)</f>
        <v>0</v>
      </c>
      <c r="H6378" s="104" t="str">
        <f t="shared" si="695"/>
        <v>5 – 20</v>
      </c>
      <c r="I6378" s="104" t="str">
        <f t="shared" si="696"/>
        <v>Belum terwakili</v>
      </c>
      <c r="J6378" s="106">
        <f t="shared" si="697"/>
        <v>15190110.006378001</v>
      </c>
      <c r="K6378" s="105">
        <f t="shared" si="698"/>
        <v>15190110</v>
      </c>
      <c r="L6378" s="106">
        <f t="shared" si="699"/>
        <v>15190110.006378001</v>
      </c>
    </row>
    <row r="6379" spans="1:12" x14ac:dyDescent="0.3">
      <c r="A6379" s="104" t="s">
        <v>13122</v>
      </c>
      <c r="B6379" s="104" t="s">
        <v>13123</v>
      </c>
      <c r="C6379" s="105">
        <v>184247</v>
      </c>
      <c r="D6379" s="105">
        <v>2517527</v>
      </c>
      <c r="E6379" s="106">
        <f t="shared" si="693"/>
        <v>13.663869696657205</v>
      </c>
      <c r="F6379" s="107">
        <f t="shared" si="694"/>
        <v>84</v>
      </c>
      <c r="G6379" s="107">
        <f>COUNTIF(Data_Eksportir!$H$2:$H$3401,A6379)</f>
        <v>0</v>
      </c>
      <c r="H6379" s="104" t="str">
        <f t="shared" si="695"/>
        <v>5 – 20</v>
      </c>
      <c r="I6379" s="104" t="str">
        <f t="shared" si="696"/>
        <v>Di bawah ambang nilai</v>
      </c>
      <c r="J6379" s="106">
        <f t="shared" si="697"/>
        <v>2517527.0063789999</v>
      </c>
      <c r="K6379" s="105">
        <f t="shared" si="698"/>
        <v>0</v>
      </c>
      <c r="L6379" s="106">
        <f t="shared" si="699"/>
        <v>0</v>
      </c>
    </row>
    <row r="6380" spans="1:12" x14ac:dyDescent="0.3">
      <c r="A6380" s="104" t="s">
        <v>13124</v>
      </c>
      <c r="B6380" s="104" t="s">
        <v>13125</v>
      </c>
      <c r="C6380" s="105">
        <v>149141</v>
      </c>
      <c r="D6380" s="105">
        <v>656596</v>
      </c>
      <c r="E6380" s="106">
        <f t="shared" si="693"/>
        <v>4.4025184221642606</v>
      </c>
      <c r="F6380" s="107">
        <f t="shared" si="694"/>
        <v>84</v>
      </c>
      <c r="G6380" s="107">
        <f>COUNTIF(Data_Eksportir!$H$2:$H$3401,A6380)</f>
        <v>0</v>
      </c>
      <c r="H6380" s="104" t="str">
        <f t="shared" si="695"/>
        <v>1 – 5</v>
      </c>
      <c r="I6380" s="104" t="str">
        <f t="shared" si="696"/>
        <v>Di bawah ambang nilai</v>
      </c>
      <c r="J6380" s="106">
        <f t="shared" si="697"/>
        <v>656596.00638000004</v>
      </c>
      <c r="K6380" s="105">
        <f t="shared" si="698"/>
        <v>0</v>
      </c>
      <c r="L6380" s="106">
        <f t="shared" si="699"/>
        <v>0</v>
      </c>
    </row>
    <row r="6381" spans="1:12" x14ac:dyDescent="0.3">
      <c r="A6381" s="104" t="s">
        <v>13126</v>
      </c>
      <c r="B6381" s="104" t="s">
        <v>13127</v>
      </c>
      <c r="C6381" s="105">
        <v>1597216</v>
      </c>
      <c r="D6381" s="105">
        <v>19963004</v>
      </c>
      <c r="E6381" s="106">
        <f t="shared" si="693"/>
        <v>12.498625107687376</v>
      </c>
      <c r="F6381" s="107">
        <f t="shared" si="694"/>
        <v>84</v>
      </c>
      <c r="G6381" s="107">
        <f>COUNTIF(Data_Eksportir!$H$2:$H$3401,A6381)</f>
        <v>0</v>
      </c>
      <c r="H6381" s="104" t="str">
        <f t="shared" si="695"/>
        <v>5 – 20</v>
      </c>
      <c r="I6381" s="104" t="str">
        <f t="shared" si="696"/>
        <v>Belum terwakili</v>
      </c>
      <c r="J6381" s="106">
        <f t="shared" si="697"/>
        <v>19963004.006381001</v>
      </c>
      <c r="K6381" s="105">
        <f t="shared" si="698"/>
        <v>19963004</v>
      </c>
      <c r="L6381" s="106">
        <f t="shared" si="699"/>
        <v>19963004.006381001</v>
      </c>
    </row>
    <row r="6382" spans="1:12" x14ac:dyDescent="0.3">
      <c r="A6382" s="104" t="s">
        <v>13128</v>
      </c>
      <c r="B6382" s="104" t="s">
        <v>13129</v>
      </c>
      <c r="C6382" s="105">
        <v>1566184</v>
      </c>
      <c r="D6382" s="105">
        <v>9749781</v>
      </c>
      <c r="E6382" s="106">
        <f t="shared" si="693"/>
        <v>6.2251823540529081</v>
      </c>
      <c r="F6382" s="107">
        <f t="shared" si="694"/>
        <v>84</v>
      </c>
      <c r="G6382" s="107">
        <f>COUNTIF(Data_Eksportir!$H$2:$H$3401,A6382)</f>
        <v>0</v>
      </c>
      <c r="H6382" s="104" t="str">
        <f t="shared" si="695"/>
        <v>5 – 20</v>
      </c>
      <c r="I6382" s="104" t="str">
        <f t="shared" si="696"/>
        <v>Di bawah ambang nilai</v>
      </c>
      <c r="J6382" s="106">
        <f t="shared" si="697"/>
        <v>9749781.0063819997</v>
      </c>
      <c r="K6382" s="105">
        <f t="shared" si="698"/>
        <v>0</v>
      </c>
      <c r="L6382" s="106">
        <f t="shared" si="699"/>
        <v>0</v>
      </c>
    </row>
    <row r="6383" spans="1:12" x14ac:dyDescent="0.3">
      <c r="A6383" s="104" t="s">
        <v>13130</v>
      </c>
      <c r="B6383" s="104" t="s">
        <v>13131</v>
      </c>
      <c r="C6383" s="105">
        <v>2009629</v>
      </c>
      <c r="D6383" s="105">
        <v>11589536</v>
      </c>
      <c r="E6383" s="106">
        <f t="shared" si="693"/>
        <v>5.7670027651870068</v>
      </c>
      <c r="F6383" s="107">
        <f t="shared" si="694"/>
        <v>84</v>
      </c>
      <c r="G6383" s="107">
        <f>COUNTIF(Data_Eksportir!$H$2:$H$3401,A6383)</f>
        <v>0</v>
      </c>
      <c r="H6383" s="104" t="str">
        <f t="shared" si="695"/>
        <v>5 – 20</v>
      </c>
      <c r="I6383" s="104" t="str">
        <f t="shared" si="696"/>
        <v>Belum terwakili</v>
      </c>
      <c r="J6383" s="106">
        <f t="shared" si="697"/>
        <v>11589536.006383</v>
      </c>
      <c r="K6383" s="105">
        <f t="shared" si="698"/>
        <v>11589536</v>
      </c>
      <c r="L6383" s="106">
        <f t="shared" si="699"/>
        <v>11589536.006383</v>
      </c>
    </row>
    <row r="6384" spans="1:12" x14ac:dyDescent="0.3">
      <c r="A6384" s="104" t="s">
        <v>13132</v>
      </c>
      <c r="B6384" s="104" t="s">
        <v>13133</v>
      </c>
      <c r="C6384" s="105">
        <v>1637</v>
      </c>
      <c r="D6384" s="105">
        <v>81311</v>
      </c>
      <c r="E6384" s="106">
        <f t="shared" si="693"/>
        <v>49.6707391569945</v>
      </c>
      <c r="F6384" s="107">
        <f t="shared" si="694"/>
        <v>84</v>
      </c>
      <c r="G6384" s="107">
        <f>COUNTIF(Data_Eksportir!$H$2:$H$3401,A6384)</f>
        <v>0</v>
      </c>
      <c r="H6384" s="104" t="str">
        <f t="shared" si="695"/>
        <v>20 – 100</v>
      </c>
      <c r="I6384" s="104" t="str">
        <f t="shared" si="696"/>
        <v>Di bawah ambang nilai</v>
      </c>
      <c r="J6384" s="106">
        <f t="shared" si="697"/>
        <v>81311.006383999993</v>
      </c>
      <c r="K6384" s="105">
        <f t="shared" si="698"/>
        <v>0</v>
      </c>
      <c r="L6384" s="106">
        <f t="shared" si="699"/>
        <v>0</v>
      </c>
    </row>
    <row r="6385" spans="1:12" x14ac:dyDescent="0.3">
      <c r="A6385" s="104" t="s">
        <v>13134</v>
      </c>
      <c r="B6385" s="104" t="s">
        <v>13135</v>
      </c>
      <c r="C6385" s="105">
        <v>2</v>
      </c>
      <c r="D6385" s="105">
        <v>1009</v>
      </c>
      <c r="E6385" s="106">
        <f t="shared" si="693"/>
        <v>504.5</v>
      </c>
      <c r="F6385" s="107">
        <f t="shared" si="694"/>
        <v>84</v>
      </c>
      <c r="G6385" s="107">
        <f>COUNTIF(Data_Eksportir!$H$2:$H$3401,A6385)</f>
        <v>0</v>
      </c>
      <c r="H6385" s="104" t="str">
        <f t="shared" si="695"/>
        <v>100 ke atas</v>
      </c>
      <c r="I6385" s="104" t="str">
        <f t="shared" si="696"/>
        <v>Di bawah ambang nilai</v>
      </c>
      <c r="J6385" s="106">
        <f t="shared" si="697"/>
        <v>1009.006385</v>
      </c>
      <c r="K6385" s="105">
        <f t="shared" si="698"/>
        <v>0</v>
      </c>
      <c r="L6385" s="106">
        <f t="shared" si="699"/>
        <v>0</v>
      </c>
    </row>
    <row r="6386" spans="1:12" x14ac:dyDescent="0.3">
      <c r="A6386" s="104" t="s">
        <v>13136</v>
      </c>
      <c r="B6386" s="104" t="s">
        <v>13137</v>
      </c>
      <c r="C6386" s="105">
        <v>23961</v>
      </c>
      <c r="D6386" s="105">
        <v>147262</v>
      </c>
      <c r="E6386" s="106">
        <f t="shared" si="693"/>
        <v>6.1459037602771174</v>
      </c>
      <c r="F6386" s="107">
        <f t="shared" si="694"/>
        <v>84</v>
      </c>
      <c r="G6386" s="107">
        <f>COUNTIF(Data_Eksportir!$H$2:$H$3401,A6386)</f>
        <v>0</v>
      </c>
      <c r="H6386" s="104" t="str">
        <f t="shared" si="695"/>
        <v>5 – 20</v>
      </c>
      <c r="I6386" s="104" t="str">
        <f t="shared" si="696"/>
        <v>Di bawah ambang nilai</v>
      </c>
      <c r="J6386" s="106">
        <f t="shared" si="697"/>
        <v>147262.00638599999</v>
      </c>
      <c r="K6386" s="105">
        <f t="shared" si="698"/>
        <v>0</v>
      </c>
      <c r="L6386" s="106">
        <f t="shared" si="699"/>
        <v>0</v>
      </c>
    </row>
    <row r="6387" spans="1:12" x14ac:dyDescent="0.3">
      <c r="A6387" s="104" t="s">
        <v>13138</v>
      </c>
      <c r="B6387" s="104" t="s">
        <v>13139</v>
      </c>
      <c r="C6387" s="105">
        <v>855342</v>
      </c>
      <c r="D6387" s="105">
        <v>17577156</v>
      </c>
      <c r="E6387" s="106">
        <f t="shared" si="693"/>
        <v>20.549857250082422</v>
      </c>
      <c r="F6387" s="107">
        <f t="shared" si="694"/>
        <v>84</v>
      </c>
      <c r="G6387" s="107">
        <f>COUNTIF(Data_Eksportir!$H$2:$H$3401,A6387)</f>
        <v>0</v>
      </c>
      <c r="H6387" s="104" t="str">
        <f t="shared" si="695"/>
        <v>20 – 100</v>
      </c>
      <c r="I6387" s="104" t="str">
        <f t="shared" si="696"/>
        <v>Belum terwakili</v>
      </c>
      <c r="J6387" s="106">
        <f t="shared" si="697"/>
        <v>17577156.006386999</v>
      </c>
      <c r="K6387" s="105">
        <f t="shared" si="698"/>
        <v>17577156</v>
      </c>
      <c r="L6387" s="106">
        <f t="shared" si="699"/>
        <v>17577156.006386999</v>
      </c>
    </row>
    <row r="6388" spans="1:12" x14ac:dyDescent="0.3">
      <c r="A6388" s="104" t="s">
        <v>13140</v>
      </c>
      <c r="B6388" s="104" t="s">
        <v>13141</v>
      </c>
      <c r="C6388" s="105"/>
      <c r="D6388" s="105">
        <v>382</v>
      </c>
      <c r="E6388" s="106" t="str">
        <f t="shared" si="693"/>
        <v/>
      </c>
      <c r="F6388" s="107">
        <f t="shared" si="694"/>
        <v>84</v>
      </c>
      <c r="G6388" s="107">
        <f>COUNTIF(Data_Eksportir!$H$2:$H$3401,A6388)</f>
        <v>0</v>
      </c>
      <c r="H6388" s="104" t="str">
        <f t="shared" si="695"/>
        <v>Tanpa data berat</v>
      </c>
      <c r="I6388" s="104" t="str">
        <f t="shared" si="696"/>
        <v>Di bawah ambang nilai</v>
      </c>
      <c r="J6388" s="106">
        <f t="shared" si="697"/>
        <v>382.00638800000002</v>
      </c>
      <c r="K6388" s="105">
        <f t="shared" si="698"/>
        <v>0</v>
      </c>
      <c r="L6388" s="106">
        <f t="shared" si="699"/>
        <v>0</v>
      </c>
    </row>
    <row r="6389" spans="1:12" x14ac:dyDescent="0.3">
      <c r="A6389" s="104" t="s">
        <v>13142</v>
      </c>
      <c r="B6389" s="104" t="s">
        <v>13143</v>
      </c>
      <c r="C6389" s="105">
        <v>151</v>
      </c>
      <c r="D6389" s="105">
        <v>4825</v>
      </c>
      <c r="E6389" s="106">
        <f t="shared" si="693"/>
        <v>31.953642384105962</v>
      </c>
      <c r="F6389" s="107">
        <f t="shared" si="694"/>
        <v>84</v>
      </c>
      <c r="G6389" s="107">
        <f>COUNTIF(Data_Eksportir!$H$2:$H$3401,A6389)</f>
        <v>0</v>
      </c>
      <c r="H6389" s="104" t="str">
        <f t="shared" si="695"/>
        <v>20 – 100</v>
      </c>
      <c r="I6389" s="104" t="str">
        <f t="shared" si="696"/>
        <v>Di bawah ambang nilai</v>
      </c>
      <c r="J6389" s="106">
        <f t="shared" si="697"/>
        <v>4825.0063890000001</v>
      </c>
      <c r="K6389" s="105">
        <f t="shared" si="698"/>
        <v>0</v>
      </c>
      <c r="L6389" s="106">
        <f t="shared" si="699"/>
        <v>0</v>
      </c>
    </row>
    <row r="6390" spans="1:12" x14ac:dyDescent="0.3">
      <c r="A6390" s="104" t="s">
        <v>13144</v>
      </c>
      <c r="B6390" s="104" t="s">
        <v>13145</v>
      </c>
      <c r="C6390" s="105">
        <v>9662</v>
      </c>
      <c r="D6390" s="105">
        <v>178052</v>
      </c>
      <c r="E6390" s="106">
        <f t="shared" si="693"/>
        <v>18.428068722831711</v>
      </c>
      <c r="F6390" s="107">
        <f t="shared" si="694"/>
        <v>84</v>
      </c>
      <c r="G6390" s="107">
        <f>COUNTIF(Data_Eksportir!$H$2:$H$3401,A6390)</f>
        <v>0</v>
      </c>
      <c r="H6390" s="104" t="str">
        <f t="shared" si="695"/>
        <v>5 – 20</v>
      </c>
      <c r="I6390" s="104" t="str">
        <f t="shared" si="696"/>
        <v>Di bawah ambang nilai</v>
      </c>
      <c r="J6390" s="106">
        <f t="shared" si="697"/>
        <v>178052.00639</v>
      </c>
      <c r="K6390" s="105">
        <f t="shared" si="698"/>
        <v>0</v>
      </c>
      <c r="L6390" s="106">
        <f t="shared" si="699"/>
        <v>0</v>
      </c>
    </row>
    <row r="6391" spans="1:12" x14ac:dyDescent="0.3">
      <c r="A6391" s="104" t="s">
        <v>13146</v>
      </c>
      <c r="B6391" s="104" t="s">
        <v>13147</v>
      </c>
      <c r="C6391" s="105">
        <v>219710</v>
      </c>
      <c r="D6391" s="105">
        <v>4888181</v>
      </c>
      <c r="E6391" s="106">
        <f t="shared" si="693"/>
        <v>22.248331892039506</v>
      </c>
      <c r="F6391" s="107">
        <f t="shared" si="694"/>
        <v>84</v>
      </c>
      <c r="G6391" s="107">
        <f>COUNTIF(Data_Eksportir!$H$2:$H$3401,A6391)</f>
        <v>0</v>
      </c>
      <c r="H6391" s="104" t="str">
        <f t="shared" si="695"/>
        <v>20 – 100</v>
      </c>
      <c r="I6391" s="104" t="str">
        <f t="shared" si="696"/>
        <v>Di bawah ambang nilai</v>
      </c>
      <c r="J6391" s="106">
        <f t="shared" si="697"/>
        <v>4888181.006391</v>
      </c>
      <c r="K6391" s="105">
        <f t="shared" si="698"/>
        <v>0</v>
      </c>
      <c r="L6391" s="106">
        <f t="shared" si="699"/>
        <v>0</v>
      </c>
    </row>
    <row r="6392" spans="1:12" x14ac:dyDescent="0.3">
      <c r="A6392" s="104" t="s">
        <v>13148</v>
      </c>
      <c r="B6392" s="104" t="s">
        <v>13149</v>
      </c>
      <c r="C6392" s="105">
        <v>173348</v>
      </c>
      <c r="D6392" s="105">
        <v>6021945</v>
      </c>
      <c r="E6392" s="106">
        <f t="shared" si="693"/>
        <v>34.739050926460067</v>
      </c>
      <c r="F6392" s="107">
        <f t="shared" si="694"/>
        <v>84</v>
      </c>
      <c r="G6392" s="107">
        <f>COUNTIF(Data_Eksportir!$H$2:$H$3401,A6392)</f>
        <v>0</v>
      </c>
      <c r="H6392" s="104" t="str">
        <f t="shared" si="695"/>
        <v>20 – 100</v>
      </c>
      <c r="I6392" s="104" t="str">
        <f t="shared" si="696"/>
        <v>Di bawah ambang nilai</v>
      </c>
      <c r="J6392" s="106">
        <f t="shared" si="697"/>
        <v>6021945.0063920002</v>
      </c>
      <c r="K6392" s="105">
        <f t="shared" si="698"/>
        <v>0</v>
      </c>
      <c r="L6392" s="106">
        <f t="shared" si="699"/>
        <v>0</v>
      </c>
    </row>
    <row r="6393" spans="1:12" x14ac:dyDescent="0.3">
      <c r="A6393" s="104" t="s">
        <v>13150</v>
      </c>
      <c r="B6393" s="104" t="s">
        <v>13151</v>
      </c>
      <c r="C6393" s="105">
        <v>1374</v>
      </c>
      <c r="D6393" s="105">
        <v>17731</v>
      </c>
      <c r="E6393" s="106">
        <f t="shared" si="693"/>
        <v>12.904657933042213</v>
      </c>
      <c r="F6393" s="107">
        <f t="shared" si="694"/>
        <v>84</v>
      </c>
      <c r="G6393" s="107">
        <f>COUNTIF(Data_Eksportir!$H$2:$H$3401,A6393)</f>
        <v>0</v>
      </c>
      <c r="H6393" s="104" t="str">
        <f t="shared" si="695"/>
        <v>5 – 20</v>
      </c>
      <c r="I6393" s="104" t="str">
        <f t="shared" si="696"/>
        <v>Di bawah ambang nilai</v>
      </c>
      <c r="J6393" s="106">
        <f t="shared" si="697"/>
        <v>17731.006393</v>
      </c>
      <c r="K6393" s="105">
        <f t="shared" si="698"/>
        <v>0</v>
      </c>
      <c r="L6393" s="106">
        <f t="shared" si="699"/>
        <v>0</v>
      </c>
    </row>
    <row r="6394" spans="1:12" x14ac:dyDescent="0.3">
      <c r="A6394" s="104" t="s">
        <v>13152</v>
      </c>
      <c r="B6394" s="104" t="s">
        <v>13153</v>
      </c>
      <c r="C6394" s="105">
        <v>2792773</v>
      </c>
      <c r="D6394" s="105">
        <v>58546130</v>
      </c>
      <c r="E6394" s="106">
        <f t="shared" si="693"/>
        <v>20.963440279607401</v>
      </c>
      <c r="F6394" s="107">
        <f t="shared" si="694"/>
        <v>84</v>
      </c>
      <c r="G6394" s="107">
        <f>COUNTIF(Data_Eksportir!$H$2:$H$3401,A6394)</f>
        <v>0</v>
      </c>
      <c r="H6394" s="104" t="str">
        <f t="shared" si="695"/>
        <v>20 – 100</v>
      </c>
      <c r="I6394" s="104" t="str">
        <f t="shared" si="696"/>
        <v>Belum terwakili</v>
      </c>
      <c r="J6394" s="106">
        <f t="shared" si="697"/>
        <v>58546130.006393999</v>
      </c>
      <c r="K6394" s="105">
        <f t="shared" si="698"/>
        <v>58546130</v>
      </c>
      <c r="L6394" s="106">
        <f t="shared" si="699"/>
        <v>58546130.006393999</v>
      </c>
    </row>
    <row r="6395" spans="1:12" x14ac:dyDescent="0.3">
      <c r="A6395" s="104" t="s">
        <v>13154</v>
      </c>
      <c r="B6395" s="104" t="s">
        <v>13155</v>
      </c>
      <c r="C6395" s="105">
        <v>713953</v>
      </c>
      <c r="D6395" s="105">
        <v>8568865</v>
      </c>
      <c r="E6395" s="106">
        <f t="shared" si="693"/>
        <v>12.002001532313752</v>
      </c>
      <c r="F6395" s="107">
        <f t="shared" si="694"/>
        <v>84</v>
      </c>
      <c r="G6395" s="107">
        <f>COUNTIF(Data_Eksportir!$H$2:$H$3401,A6395)</f>
        <v>0</v>
      </c>
      <c r="H6395" s="104" t="str">
        <f t="shared" si="695"/>
        <v>5 – 20</v>
      </c>
      <c r="I6395" s="104" t="str">
        <f t="shared" si="696"/>
        <v>Di bawah ambang nilai</v>
      </c>
      <c r="J6395" s="106">
        <f t="shared" si="697"/>
        <v>8568865.0063949991</v>
      </c>
      <c r="K6395" s="105">
        <f t="shared" si="698"/>
        <v>0</v>
      </c>
      <c r="L6395" s="106">
        <f t="shared" si="699"/>
        <v>0</v>
      </c>
    </row>
    <row r="6396" spans="1:12" x14ac:dyDescent="0.3">
      <c r="A6396" s="104" t="s">
        <v>13156</v>
      </c>
      <c r="B6396" s="104" t="s">
        <v>13157</v>
      </c>
      <c r="C6396" s="105">
        <v>2150633</v>
      </c>
      <c r="D6396" s="105">
        <v>15005167</v>
      </c>
      <c r="E6396" s="106">
        <f t="shared" si="693"/>
        <v>6.9770932557995717</v>
      </c>
      <c r="F6396" s="107">
        <f t="shared" si="694"/>
        <v>84</v>
      </c>
      <c r="G6396" s="107">
        <f>COUNTIF(Data_Eksportir!$H$2:$H$3401,A6396)</f>
        <v>0</v>
      </c>
      <c r="H6396" s="104" t="str">
        <f t="shared" si="695"/>
        <v>5 – 20</v>
      </c>
      <c r="I6396" s="104" t="str">
        <f t="shared" si="696"/>
        <v>Belum terwakili</v>
      </c>
      <c r="J6396" s="106">
        <f t="shared" si="697"/>
        <v>15005167.006395999</v>
      </c>
      <c r="K6396" s="105">
        <f t="shared" si="698"/>
        <v>15005167</v>
      </c>
      <c r="L6396" s="106">
        <f t="shared" si="699"/>
        <v>15005167.006395999</v>
      </c>
    </row>
    <row r="6397" spans="1:12" x14ac:dyDescent="0.3">
      <c r="A6397" s="104" t="s">
        <v>13158</v>
      </c>
      <c r="B6397" s="104" t="s">
        <v>13159</v>
      </c>
      <c r="C6397" s="105">
        <v>2831962</v>
      </c>
      <c r="D6397" s="105">
        <v>8382351</v>
      </c>
      <c r="E6397" s="106">
        <f t="shared" si="693"/>
        <v>2.9599094196885409</v>
      </c>
      <c r="F6397" s="107">
        <f t="shared" si="694"/>
        <v>84</v>
      </c>
      <c r="G6397" s="107">
        <f>COUNTIF(Data_Eksportir!$H$2:$H$3401,A6397)</f>
        <v>0</v>
      </c>
      <c r="H6397" s="104" t="str">
        <f t="shared" si="695"/>
        <v>1 – 5</v>
      </c>
      <c r="I6397" s="104" t="str">
        <f t="shared" si="696"/>
        <v>Di bawah ambang nilai</v>
      </c>
      <c r="J6397" s="106">
        <f t="shared" si="697"/>
        <v>8382351.0063969996</v>
      </c>
      <c r="K6397" s="105">
        <f t="shared" si="698"/>
        <v>0</v>
      </c>
      <c r="L6397" s="106">
        <f t="shared" si="699"/>
        <v>0</v>
      </c>
    </row>
    <row r="6398" spans="1:12" x14ac:dyDescent="0.3">
      <c r="A6398" s="104" t="s">
        <v>13160</v>
      </c>
      <c r="B6398" s="104" t="s">
        <v>13161</v>
      </c>
      <c r="C6398" s="105">
        <v>121943</v>
      </c>
      <c r="D6398" s="105">
        <v>2069136</v>
      </c>
      <c r="E6398" s="106">
        <f t="shared" si="693"/>
        <v>16.968058847166301</v>
      </c>
      <c r="F6398" s="107">
        <f t="shared" si="694"/>
        <v>84</v>
      </c>
      <c r="G6398" s="107">
        <f>COUNTIF(Data_Eksportir!$H$2:$H$3401,A6398)</f>
        <v>0</v>
      </c>
      <c r="H6398" s="104" t="str">
        <f t="shared" si="695"/>
        <v>5 – 20</v>
      </c>
      <c r="I6398" s="104" t="str">
        <f t="shared" si="696"/>
        <v>Di bawah ambang nilai</v>
      </c>
      <c r="J6398" s="106">
        <f t="shared" si="697"/>
        <v>2069136.0063980001</v>
      </c>
      <c r="K6398" s="105">
        <f t="shared" si="698"/>
        <v>0</v>
      </c>
      <c r="L6398" s="106">
        <f t="shared" si="699"/>
        <v>0</v>
      </c>
    </row>
    <row r="6399" spans="1:12" x14ac:dyDescent="0.3">
      <c r="A6399" s="104" t="s">
        <v>13162</v>
      </c>
      <c r="B6399" s="104" t="s">
        <v>13163</v>
      </c>
      <c r="C6399" s="105">
        <v>29904</v>
      </c>
      <c r="D6399" s="105">
        <v>70632</v>
      </c>
      <c r="E6399" s="106">
        <f t="shared" si="693"/>
        <v>2.3619582664526484</v>
      </c>
      <c r="F6399" s="107">
        <f t="shared" si="694"/>
        <v>84</v>
      </c>
      <c r="G6399" s="107">
        <f>COUNTIF(Data_Eksportir!$H$2:$H$3401,A6399)</f>
        <v>0</v>
      </c>
      <c r="H6399" s="104" t="str">
        <f t="shared" si="695"/>
        <v>1 – 5</v>
      </c>
      <c r="I6399" s="104" t="str">
        <f t="shared" si="696"/>
        <v>Di bawah ambang nilai</v>
      </c>
      <c r="J6399" s="106">
        <f t="shared" si="697"/>
        <v>70632.006399000005</v>
      </c>
      <c r="K6399" s="105">
        <f t="shared" si="698"/>
        <v>0</v>
      </c>
      <c r="L6399" s="106">
        <f t="shared" si="699"/>
        <v>0</v>
      </c>
    </row>
    <row r="6400" spans="1:12" x14ac:dyDescent="0.3">
      <c r="A6400" s="104" t="s">
        <v>13164</v>
      </c>
      <c r="B6400" s="104" t="s">
        <v>13165</v>
      </c>
      <c r="C6400" s="105">
        <v>1580</v>
      </c>
      <c r="D6400" s="105">
        <v>13635</v>
      </c>
      <c r="E6400" s="106">
        <f t="shared" si="693"/>
        <v>8.6297468354430382</v>
      </c>
      <c r="F6400" s="107">
        <f t="shared" si="694"/>
        <v>84</v>
      </c>
      <c r="G6400" s="107">
        <f>COUNTIF(Data_Eksportir!$H$2:$H$3401,A6400)</f>
        <v>0</v>
      </c>
      <c r="H6400" s="104" t="str">
        <f t="shared" si="695"/>
        <v>5 – 20</v>
      </c>
      <c r="I6400" s="104" t="str">
        <f t="shared" si="696"/>
        <v>Di bawah ambang nilai</v>
      </c>
      <c r="J6400" s="106">
        <f t="shared" si="697"/>
        <v>13635.0064</v>
      </c>
      <c r="K6400" s="105">
        <f t="shared" si="698"/>
        <v>0</v>
      </c>
      <c r="L6400" s="106">
        <f t="shared" si="699"/>
        <v>0</v>
      </c>
    </row>
    <row r="6401" spans="1:12" x14ac:dyDescent="0.3">
      <c r="A6401" s="104" t="s">
        <v>13166</v>
      </c>
      <c r="B6401" s="104" t="s">
        <v>13167</v>
      </c>
      <c r="C6401" s="105">
        <v>2398918</v>
      </c>
      <c r="D6401" s="105">
        <v>24850683</v>
      </c>
      <c r="E6401" s="106">
        <f t="shared" si="693"/>
        <v>10.359121487270512</v>
      </c>
      <c r="F6401" s="107">
        <f t="shared" si="694"/>
        <v>84</v>
      </c>
      <c r="G6401" s="107">
        <f>COUNTIF(Data_Eksportir!$H$2:$H$3401,A6401)</f>
        <v>0</v>
      </c>
      <c r="H6401" s="104" t="str">
        <f t="shared" si="695"/>
        <v>5 – 20</v>
      </c>
      <c r="I6401" s="104" t="str">
        <f t="shared" si="696"/>
        <v>Belum terwakili</v>
      </c>
      <c r="J6401" s="106">
        <f t="shared" si="697"/>
        <v>24850683.006400999</v>
      </c>
      <c r="K6401" s="105">
        <f t="shared" si="698"/>
        <v>24850683</v>
      </c>
      <c r="L6401" s="106">
        <f t="shared" si="699"/>
        <v>24850683.006400999</v>
      </c>
    </row>
    <row r="6402" spans="1:12" x14ac:dyDescent="0.3">
      <c r="A6402" s="104" t="s">
        <v>13168</v>
      </c>
      <c r="B6402" s="104" t="s">
        <v>13169</v>
      </c>
      <c r="C6402" s="105">
        <v>1593</v>
      </c>
      <c r="D6402" s="105">
        <v>27283</v>
      </c>
      <c r="E6402" s="106">
        <f t="shared" ref="E6402:E6465" si="700">IF(AND(ISNUMBER(C6402),C6402&gt;0),D6402/C6402,"")</f>
        <v>17.126804770872567</v>
      </c>
      <c r="F6402" s="107">
        <f t="shared" ref="F6402:F6465" si="701">VALUE(LEFT(A6402,2))</f>
        <v>84</v>
      </c>
      <c r="G6402" s="107">
        <f>COUNTIF(Data_Eksportir!$H$2:$H$3401,A6402)</f>
        <v>0</v>
      </c>
      <c r="H6402" s="104" t="str">
        <f t="shared" ref="H6402:H6465" si="702">IF(E6402="","Tanpa data berat",IF(E6402&lt;1,"Di bawah 1",IF(E6402&lt;5,"1 – 5",IF(E6402&lt;20,"5 – 20",IF(E6402&lt;100,"20 – 100","100 ke atas")))))</f>
        <v>5 – 20</v>
      </c>
      <c r="I6402" s="104" t="str">
        <f t="shared" ref="I6402:I6465" si="703">IF(D6402&lt;p_nilai_besar,"Di bawah ambang nilai",IF(G6402=0,"Belum terwakili",IF(G6402&lt;=p_listing_rendah,"Keterwakilan rendah","Terwakili")))</f>
        <v>Di bawah ambang nilai</v>
      </c>
      <c r="J6402" s="106">
        <f t="shared" ref="J6402:J6465" si="704">D6402+ROW()/10^6</f>
        <v>27283.006401999999</v>
      </c>
      <c r="K6402" s="105">
        <f t="shared" ref="K6402:K6465" si="705">IF(D6402&gt;=p_nilai_besar,D6402/(1+G6402),0)</f>
        <v>0</v>
      </c>
      <c r="L6402" s="106">
        <f t="shared" ref="L6402:L6465" si="706">IF(K6402&gt;0,K6402+ROW()/10^6,0)</f>
        <v>0</v>
      </c>
    </row>
    <row r="6403" spans="1:12" x14ac:dyDescent="0.3">
      <c r="A6403" s="104" t="s">
        <v>13170</v>
      </c>
      <c r="B6403" s="104" t="s">
        <v>13171</v>
      </c>
      <c r="C6403" s="105">
        <v>162069</v>
      </c>
      <c r="D6403" s="105">
        <v>1452613</v>
      </c>
      <c r="E6403" s="106">
        <f t="shared" si="700"/>
        <v>8.9629293695894958</v>
      </c>
      <c r="F6403" s="107">
        <f t="shared" si="701"/>
        <v>84</v>
      </c>
      <c r="G6403" s="107">
        <f>COUNTIF(Data_Eksportir!$H$2:$H$3401,A6403)</f>
        <v>0</v>
      </c>
      <c r="H6403" s="104" t="str">
        <f t="shared" si="702"/>
        <v>5 – 20</v>
      </c>
      <c r="I6403" s="104" t="str">
        <f t="shared" si="703"/>
        <v>Di bawah ambang nilai</v>
      </c>
      <c r="J6403" s="106">
        <f t="shared" si="704"/>
        <v>1452613.0064030001</v>
      </c>
      <c r="K6403" s="105">
        <f t="shared" si="705"/>
        <v>0</v>
      </c>
      <c r="L6403" s="106">
        <f t="shared" si="706"/>
        <v>0</v>
      </c>
    </row>
    <row r="6404" spans="1:12" x14ac:dyDescent="0.3">
      <c r="A6404" s="104" t="s">
        <v>13172</v>
      </c>
      <c r="B6404" s="104" t="s">
        <v>13173</v>
      </c>
      <c r="C6404" s="105">
        <v>5250</v>
      </c>
      <c r="D6404" s="105">
        <v>28670</v>
      </c>
      <c r="E6404" s="106">
        <f t="shared" si="700"/>
        <v>5.4609523809523806</v>
      </c>
      <c r="F6404" s="107">
        <f t="shared" si="701"/>
        <v>84</v>
      </c>
      <c r="G6404" s="107">
        <f>COUNTIF(Data_Eksportir!$H$2:$H$3401,A6404)</f>
        <v>0</v>
      </c>
      <c r="H6404" s="104" t="str">
        <f t="shared" si="702"/>
        <v>5 – 20</v>
      </c>
      <c r="I6404" s="104" t="str">
        <f t="shared" si="703"/>
        <v>Di bawah ambang nilai</v>
      </c>
      <c r="J6404" s="106">
        <f t="shared" si="704"/>
        <v>28670.006404</v>
      </c>
      <c r="K6404" s="105">
        <f t="shared" si="705"/>
        <v>0</v>
      </c>
      <c r="L6404" s="106">
        <f t="shared" si="706"/>
        <v>0</v>
      </c>
    </row>
    <row r="6405" spans="1:12" x14ac:dyDescent="0.3">
      <c r="A6405" s="104" t="s">
        <v>13174</v>
      </c>
      <c r="B6405" s="104" t="s">
        <v>13175</v>
      </c>
      <c r="C6405" s="105">
        <v>798</v>
      </c>
      <c r="D6405" s="105">
        <v>16847</v>
      </c>
      <c r="E6405" s="106">
        <f t="shared" si="700"/>
        <v>21.111528822055138</v>
      </c>
      <c r="F6405" s="107">
        <f t="shared" si="701"/>
        <v>84</v>
      </c>
      <c r="G6405" s="107">
        <f>COUNTIF(Data_Eksportir!$H$2:$H$3401,A6405)</f>
        <v>0</v>
      </c>
      <c r="H6405" s="104" t="str">
        <f t="shared" si="702"/>
        <v>20 – 100</v>
      </c>
      <c r="I6405" s="104" t="str">
        <f t="shared" si="703"/>
        <v>Di bawah ambang nilai</v>
      </c>
      <c r="J6405" s="106">
        <f t="shared" si="704"/>
        <v>16847.006405</v>
      </c>
      <c r="K6405" s="105">
        <f t="shared" si="705"/>
        <v>0</v>
      </c>
      <c r="L6405" s="106">
        <f t="shared" si="706"/>
        <v>0</v>
      </c>
    </row>
    <row r="6406" spans="1:12" x14ac:dyDescent="0.3">
      <c r="A6406" s="104" t="s">
        <v>13176</v>
      </c>
      <c r="B6406" s="104" t="s">
        <v>13177</v>
      </c>
      <c r="C6406" s="105">
        <v>101966</v>
      </c>
      <c r="D6406" s="105">
        <v>1545975</v>
      </c>
      <c r="E6406" s="106">
        <f t="shared" si="700"/>
        <v>15.161671537571348</v>
      </c>
      <c r="F6406" s="107">
        <f t="shared" si="701"/>
        <v>84</v>
      </c>
      <c r="G6406" s="107">
        <f>COUNTIF(Data_Eksportir!$H$2:$H$3401,A6406)</f>
        <v>0</v>
      </c>
      <c r="H6406" s="104" t="str">
        <f t="shared" si="702"/>
        <v>5 – 20</v>
      </c>
      <c r="I6406" s="104" t="str">
        <f t="shared" si="703"/>
        <v>Di bawah ambang nilai</v>
      </c>
      <c r="J6406" s="106">
        <f t="shared" si="704"/>
        <v>1545975.0064059999</v>
      </c>
      <c r="K6406" s="105">
        <f t="shared" si="705"/>
        <v>0</v>
      </c>
      <c r="L6406" s="106">
        <f t="shared" si="706"/>
        <v>0</v>
      </c>
    </row>
    <row r="6407" spans="1:12" x14ac:dyDescent="0.3">
      <c r="A6407" s="104" t="s">
        <v>13178</v>
      </c>
      <c r="B6407" s="104" t="s">
        <v>13179</v>
      </c>
      <c r="C6407" s="105">
        <v>2172198</v>
      </c>
      <c r="D6407" s="105">
        <v>23148498</v>
      </c>
      <c r="E6407" s="106">
        <f t="shared" si="700"/>
        <v>10.656716376683894</v>
      </c>
      <c r="F6407" s="107">
        <f t="shared" si="701"/>
        <v>84</v>
      </c>
      <c r="G6407" s="107">
        <f>COUNTIF(Data_Eksportir!$H$2:$H$3401,A6407)</f>
        <v>0</v>
      </c>
      <c r="H6407" s="104" t="str">
        <f t="shared" si="702"/>
        <v>5 – 20</v>
      </c>
      <c r="I6407" s="104" t="str">
        <f t="shared" si="703"/>
        <v>Belum terwakili</v>
      </c>
      <c r="J6407" s="106">
        <f t="shared" si="704"/>
        <v>23148498.006407</v>
      </c>
      <c r="K6407" s="105">
        <f t="shared" si="705"/>
        <v>23148498</v>
      </c>
      <c r="L6407" s="106">
        <f t="shared" si="706"/>
        <v>23148498.006407</v>
      </c>
    </row>
    <row r="6408" spans="1:12" x14ac:dyDescent="0.3">
      <c r="A6408" s="104" t="s">
        <v>13180</v>
      </c>
      <c r="B6408" s="104" t="s">
        <v>13181</v>
      </c>
      <c r="C6408" s="105">
        <v>364862</v>
      </c>
      <c r="D6408" s="105">
        <v>10640985</v>
      </c>
      <c r="E6408" s="106">
        <f t="shared" si="700"/>
        <v>29.164410105738607</v>
      </c>
      <c r="F6408" s="107">
        <f t="shared" si="701"/>
        <v>84</v>
      </c>
      <c r="G6408" s="107">
        <f>COUNTIF(Data_Eksportir!$H$2:$H$3401,A6408)</f>
        <v>0</v>
      </c>
      <c r="H6408" s="104" t="str">
        <f t="shared" si="702"/>
        <v>20 – 100</v>
      </c>
      <c r="I6408" s="104" t="str">
        <f t="shared" si="703"/>
        <v>Belum terwakili</v>
      </c>
      <c r="J6408" s="106">
        <f t="shared" si="704"/>
        <v>10640985.006408</v>
      </c>
      <c r="K6408" s="105">
        <f t="shared" si="705"/>
        <v>10640985</v>
      </c>
      <c r="L6408" s="106">
        <f t="shared" si="706"/>
        <v>10640985.006408</v>
      </c>
    </row>
    <row r="6409" spans="1:12" x14ac:dyDescent="0.3">
      <c r="A6409" s="104" t="s">
        <v>13182</v>
      </c>
      <c r="B6409" s="104" t="s">
        <v>13183</v>
      </c>
      <c r="C6409" s="105">
        <v>702086</v>
      </c>
      <c r="D6409" s="105">
        <v>18659522</v>
      </c>
      <c r="E6409" s="106">
        <f t="shared" si="700"/>
        <v>26.577259765897626</v>
      </c>
      <c r="F6409" s="107">
        <f t="shared" si="701"/>
        <v>84</v>
      </c>
      <c r="G6409" s="107">
        <f>COUNTIF(Data_Eksportir!$H$2:$H$3401,A6409)</f>
        <v>0</v>
      </c>
      <c r="H6409" s="104" t="str">
        <f t="shared" si="702"/>
        <v>20 – 100</v>
      </c>
      <c r="I6409" s="104" t="str">
        <f t="shared" si="703"/>
        <v>Belum terwakili</v>
      </c>
      <c r="J6409" s="106">
        <f t="shared" si="704"/>
        <v>18659522.006409001</v>
      </c>
      <c r="K6409" s="105">
        <f t="shared" si="705"/>
        <v>18659522</v>
      </c>
      <c r="L6409" s="106">
        <f t="shared" si="706"/>
        <v>18659522.006409001</v>
      </c>
    </row>
    <row r="6410" spans="1:12" x14ac:dyDescent="0.3">
      <c r="A6410" s="104" t="s">
        <v>13184</v>
      </c>
      <c r="B6410" s="104" t="s">
        <v>13185</v>
      </c>
      <c r="C6410" s="105">
        <v>68595</v>
      </c>
      <c r="D6410" s="105">
        <v>1760347</v>
      </c>
      <c r="E6410" s="106">
        <f t="shared" si="700"/>
        <v>25.662905459581602</v>
      </c>
      <c r="F6410" s="107">
        <f t="shared" si="701"/>
        <v>84</v>
      </c>
      <c r="G6410" s="107">
        <f>COUNTIF(Data_Eksportir!$H$2:$H$3401,A6410)</f>
        <v>0</v>
      </c>
      <c r="H6410" s="104" t="str">
        <f t="shared" si="702"/>
        <v>20 – 100</v>
      </c>
      <c r="I6410" s="104" t="str">
        <f t="shared" si="703"/>
        <v>Di bawah ambang nilai</v>
      </c>
      <c r="J6410" s="106">
        <f t="shared" si="704"/>
        <v>1760347.0064099999</v>
      </c>
      <c r="K6410" s="105">
        <f t="shared" si="705"/>
        <v>0</v>
      </c>
      <c r="L6410" s="106">
        <f t="shared" si="706"/>
        <v>0</v>
      </c>
    </row>
    <row r="6411" spans="1:12" x14ac:dyDescent="0.3">
      <c r="A6411" s="104" t="s">
        <v>13186</v>
      </c>
      <c r="B6411" s="104" t="s">
        <v>13187</v>
      </c>
      <c r="C6411" s="105">
        <v>484</v>
      </c>
      <c r="D6411" s="105">
        <v>53528</v>
      </c>
      <c r="E6411" s="106">
        <f t="shared" si="700"/>
        <v>110.59504132231405</v>
      </c>
      <c r="F6411" s="107">
        <f t="shared" si="701"/>
        <v>84</v>
      </c>
      <c r="G6411" s="107">
        <f>COUNTIF(Data_Eksportir!$H$2:$H$3401,A6411)</f>
        <v>0</v>
      </c>
      <c r="H6411" s="104" t="str">
        <f t="shared" si="702"/>
        <v>100 ke atas</v>
      </c>
      <c r="I6411" s="104" t="str">
        <f t="shared" si="703"/>
        <v>Di bawah ambang nilai</v>
      </c>
      <c r="J6411" s="106">
        <f t="shared" si="704"/>
        <v>53528.006411000002</v>
      </c>
      <c r="K6411" s="105">
        <f t="shared" si="705"/>
        <v>0</v>
      </c>
      <c r="L6411" s="106">
        <f t="shared" si="706"/>
        <v>0</v>
      </c>
    </row>
    <row r="6412" spans="1:12" x14ac:dyDescent="0.3">
      <c r="A6412" s="104" t="s">
        <v>13188</v>
      </c>
      <c r="B6412" s="104" t="s">
        <v>13189</v>
      </c>
      <c r="C6412" s="105">
        <v>37</v>
      </c>
      <c r="D6412" s="105">
        <v>3322</v>
      </c>
      <c r="E6412" s="106">
        <f t="shared" si="700"/>
        <v>89.78378378378379</v>
      </c>
      <c r="F6412" s="107">
        <f t="shared" si="701"/>
        <v>84</v>
      </c>
      <c r="G6412" s="107">
        <f>COUNTIF(Data_Eksportir!$H$2:$H$3401,A6412)</f>
        <v>0</v>
      </c>
      <c r="H6412" s="104" t="str">
        <f t="shared" si="702"/>
        <v>20 – 100</v>
      </c>
      <c r="I6412" s="104" t="str">
        <f t="shared" si="703"/>
        <v>Di bawah ambang nilai</v>
      </c>
      <c r="J6412" s="106">
        <f t="shared" si="704"/>
        <v>3322.0064120000002</v>
      </c>
      <c r="K6412" s="105">
        <f t="shared" si="705"/>
        <v>0</v>
      </c>
      <c r="L6412" s="106">
        <f t="shared" si="706"/>
        <v>0</v>
      </c>
    </row>
    <row r="6413" spans="1:12" x14ac:dyDescent="0.3">
      <c r="A6413" s="104" t="s">
        <v>13190</v>
      </c>
      <c r="B6413" s="104" t="s">
        <v>13191</v>
      </c>
      <c r="C6413" s="105">
        <v>199</v>
      </c>
      <c r="D6413" s="105">
        <v>194356</v>
      </c>
      <c r="E6413" s="106">
        <f t="shared" si="700"/>
        <v>976.6633165829146</v>
      </c>
      <c r="F6413" s="107">
        <f t="shared" si="701"/>
        <v>84</v>
      </c>
      <c r="G6413" s="107">
        <f>COUNTIF(Data_Eksportir!$H$2:$H$3401,A6413)</f>
        <v>0</v>
      </c>
      <c r="H6413" s="104" t="str">
        <f t="shared" si="702"/>
        <v>100 ke atas</v>
      </c>
      <c r="I6413" s="104" t="str">
        <f t="shared" si="703"/>
        <v>Di bawah ambang nilai</v>
      </c>
      <c r="J6413" s="106">
        <f t="shared" si="704"/>
        <v>194356.006413</v>
      </c>
      <c r="K6413" s="105">
        <f t="shared" si="705"/>
        <v>0</v>
      </c>
      <c r="L6413" s="106">
        <f t="shared" si="706"/>
        <v>0</v>
      </c>
    </row>
    <row r="6414" spans="1:12" x14ac:dyDescent="0.3">
      <c r="A6414" s="104" t="s">
        <v>13192</v>
      </c>
      <c r="B6414" s="104" t="s">
        <v>13193</v>
      </c>
      <c r="C6414" s="105">
        <v>230</v>
      </c>
      <c r="D6414" s="105">
        <v>7830</v>
      </c>
      <c r="E6414" s="106">
        <f t="shared" si="700"/>
        <v>34.043478260869563</v>
      </c>
      <c r="F6414" s="107">
        <f t="shared" si="701"/>
        <v>84</v>
      </c>
      <c r="G6414" s="107">
        <f>COUNTIF(Data_Eksportir!$H$2:$H$3401,A6414)</f>
        <v>0</v>
      </c>
      <c r="H6414" s="104" t="str">
        <f t="shared" si="702"/>
        <v>20 – 100</v>
      </c>
      <c r="I6414" s="104" t="str">
        <f t="shared" si="703"/>
        <v>Di bawah ambang nilai</v>
      </c>
      <c r="J6414" s="106">
        <f t="shared" si="704"/>
        <v>7830.0064140000004</v>
      </c>
      <c r="K6414" s="105">
        <f t="shared" si="705"/>
        <v>0</v>
      </c>
      <c r="L6414" s="106">
        <f t="shared" si="706"/>
        <v>0</v>
      </c>
    </row>
    <row r="6415" spans="1:12" x14ac:dyDescent="0.3">
      <c r="A6415" s="104" t="s">
        <v>13194</v>
      </c>
      <c r="B6415" s="104" t="s">
        <v>13195</v>
      </c>
      <c r="C6415" s="105">
        <v>321</v>
      </c>
      <c r="D6415" s="105">
        <v>1855</v>
      </c>
      <c r="E6415" s="106">
        <f t="shared" si="700"/>
        <v>5.7788161993769469</v>
      </c>
      <c r="F6415" s="107">
        <f t="shared" si="701"/>
        <v>84</v>
      </c>
      <c r="G6415" s="107">
        <f>COUNTIF(Data_Eksportir!$H$2:$H$3401,A6415)</f>
        <v>0</v>
      </c>
      <c r="H6415" s="104" t="str">
        <f t="shared" si="702"/>
        <v>5 – 20</v>
      </c>
      <c r="I6415" s="104" t="str">
        <f t="shared" si="703"/>
        <v>Di bawah ambang nilai</v>
      </c>
      <c r="J6415" s="106">
        <f t="shared" si="704"/>
        <v>1855.0064150000001</v>
      </c>
      <c r="K6415" s="105">
        <f t="shared" si="705"/>
        <v>0</v>
      </c>
      <c r="L6415" s="106">
        <f t="shared" si="706"/>
        <v>0</v>
      </c>
    </row>
    <row r="6416" spans="1:12" x14ac:dyDescent="0.3">
      <c r="A6416" s="104" t="s">
        <v>13196</v>
      </c>
      <c r="B6416" s="104" t="s">
        <v>13197</v>
      </c>
      <c r="C6416" s="105">
        <v>71</v>
      </c>
      <c r="D6416" s="105">
        <v>2883</v>
      </c>
      <c r="E6416" s="106">
        <f t="shared" si="700"/>
        <v>40.605633802816904</v>
      </c>
      <c r="F6416" s="107">
        <f t="shared" si="701"/>
        <v>84</v>
      </c>
      <c r="G6416" s="107">
        <f>COUNTIF(Data_Eksportir!$H$2:$H$3401,A6416)</f>
        <v>0</v>
      </c>
      <c r="H6416" s="104" t="str">
        <f t="shared" si="702"/>
        <v>20 – 100</v>
      </c>
      <c r="I6416" s="104" t="str">
        <f t="shared" si="703"/>
        <v>Di bawah ambang nilai</v>
      </c>
      <c r="J6416" s="106">
        <f t="shared" si="704"/>
        <v>2883.0064160000002</v>
      </c>
      <c r="K6416" s="105">
        <f t="shared" si="705"/>
        <v>0</v>
      </c>
      <c r="L6416" s="106">
        <f t="shared" si="706"/>
        <v>0</v>
      </c>
    </row>
    <row r="6417" spans="1:12" x14ac:dyDescent="0.3">
      <c r="A6417" s="104" t="s">
        <v>13198</v>
      </c>
      <c r="B6417" s="104" t="s">
        <v>13199</v>
      </c>
      <c r="C6417" s="105">
        <v>7</v>
      </c>
      <c r="D6417" s="105">
        <v>319556</v>
      </c>
      <c r="E6417" s="106">
        <f t="shared" si="700"/>
        <v>45650.857142857145</v>
      </c>
      <c r="F6417" s="107">
        <f t="shared" si="701"/>
        <v>84</v>
      </c>
      <c r="G6417" s="107">
        <f>COUNTIF(Data_Eksportir!$H$2:$H$3401,A6417)</f>
        <v>0</v>
      </c>
      <c r="H6417" s="104" t="str">
        <f t="shared" si="702"/>
        <v>100 ke atas</v>
      </c>
      <c r="I6417" s="104" t="str">
        <f t="shared" si="703"/>
        <v>Di bawah ambang nilai</v>
      </c>
      <c r="J6417" s="106">
        <f t="shared" si="704"/>
        <v>319556.00641700003</v>
      </c>
      <c r="K6417" s="105">
        <f t="shared" si="705"/>
        <v>0</v>
      </c>
      <c r="L6417" s="106">
        <f t="shared" si="706"/>
        <v>0</v>
      </c>
    </row>
    <row r="6418" spans="1:12" x14ac:dyDescent="0.3">
      <c r="A6418" s="104" t="s">
        <v>13200</v>
      </c>
      <c r="B6418" s="104" t="s">
        <v>13201</v>
      </c>
      <c r="C6418" s="105">
        <v>10380</v>
      </c>
      <c r="D6418" s="105">
        <v>221836</v>
      </c>
      <c r="E6418" s="106">
        <f t="shared" si="700"/>
        <v>21.371483622350674</v>
      </c>
      <c r="F6418" s="107">
        <f t="shared" si="701"/>
        <v>84</v>
      </c>
      <c r="G6418" s="107">
        <f>COUNTIF(Data_Eksportir!$H$2:$H$3401,A6418)</f>
        <v>0</v>
      </c>
      <c r="H6418" s="104" t="str">
        <f t="shared" si="702"/>
        <v>20 – 100</v>
      </c>
      <c r="I6418" s="104" t="str">
        <f t="shared" si="703"/>
        <v>Di bawah ambang nilai</v>
      </c>
      <c r="J6418" s="106">
        <f t="shared" si="704"/>
        <v>221836.006418</v>
      </c>
      <c r="K6418" s="105">
        <f t="shared" si="705"/>
        <v>0</v>
      </c>
      <c r="L6418" s="106">
        <f t="shared" si="706"/>
        <v>0</v>
      </c>
    </row>
    <row r="6419" spans="1:12" x14ac:dyDescent="0.3">
      <c r="A6419" s="104" t="s">
        <v>13202</v>
      </c>
      <c r="B6419" s="104" t="s">
        <v>13203</v>
      </c>
      <c r="C6419" s="105">
        <v>720</v>
      </c>
      <c r="D6419" s="105">
        <v>7000</v>
      </c>
      <c r="E6419" s="106">
        <f t="shared" si="700"/>
        <v>9.7222222222222214</v>
      </c>
      <c r="F6419" s="107">
        <f t="shared" si="701"/>
        <v>84</v>
      </c>
      <c r="G6419" s="107">
        <f>COUNTIF(Data_Eksportir!$H$2:$H$3401,A6419)</f>
        <v>0</v>
      </c>
      <c r="H6419" s="104" t="str">
        <f t="shared" si="702"/>
        <v>5 – 20</v>
      </c>
      <c r="I6419" s="104" t="str">
        <f t="shared" si="703"/>
        <v>Di bawah ambang nilai</v>
      </c>
      <c r="J6419" s="106">
        <f t="shared" si="704"/>
        <v>7000.0064190000003</v>
      </c>
      <c r="K6419" s="105">
        <f t="shared" si="705"/>
        <v>0</v>
      </c>
      <c r="L6419" s="106">
        <f t="shared" si="706"/>
        <v>0</v>
      </c>
    </row>
    <row r="6420" spans="1:12" x14ac:dyDescent="0.3">
      <c r="A6420" s="104" t="s">
        <v>13204</v>
      </c>
      <c r="B6420" s="104" t="s">
        <v>13205</v>
      </c>
      <c r="C6420" s="105">
        <v>35</v>
      </c>
      <c r="D6420" s="105">
        <v>200</v>
      </c>
      <c r="E6420" s="106">
        <f t="shared" si="700"/>
        <v>5.7142857142857144</v>
      </c>
      <c r="F6420" s="107">
        <f t="shared" si="701"/>
        <v>84</v>
      </c>
      <c r="G6420" s="107">
        <f>COUNTIF(Data_Eksportir!$H$2:$H$3401,A6420)</f>
        <v>0</v>
      </c>
      <c r="H6420" s="104" t="str">
        <f t="shared" si="702"/>
        <v>5 – 20</v>
      </c>
      <c r="I6420" s="104" t="str">
        <f t="shared" si="703"/>
        <v>Di bawah ambang nilai</v>
      </c>
      <c r="J6420" s="106">
        <f t="shared" si="704"/>
        <v>200.00641999999999</v>
      </c>
      <c r="K6420" s="105">
        <f t="shared" si="705"/>
        <v>0</v>
      </c>
      <c r="L6420" s="106">
        <f t="shared" si="706"/>
        <v>0</v>
      </c>
    </row>
    <row r="6421" spans="1:12" x14ac:dyDescent="0.3">
      <c r="A6421" s="104" t="s">
        <v>13206</v>
      </c>
      <c r="B6421" s="104" t="s">
        <v>13207</v>
      </c>
      <c r="C6421" s="105">
        <v>285</v>
      </c>
      <c r="D6421" s="105">
        <v>8455</v>
      </c>
      <c r="E6421" s="106">
        <f t="shared" si="700"/>
        <v>29.666666666666668</v>
      </c>
      <c r="F6421" s="107">
        <f t="shared" si="701"/>
        <v>84</v>
      </c>
      <c r="G6421" s="107">
        <f>COUNTIF(Data_Eksportir!$H$2:$H$3401,A6421)</f>
        <v>0</v>
      </c>
      <c r="H6421" s="104" t="str">
        <f t="shared" si="702"/>
        <v>20 – 100</v>
      </c>
      <c r="I6421" s="104" t="str">
        <f t="shared" si="703"/>
        <v>Di bawah ambang nilai</v>
      </c>
      <c r="J6421" s="106">
        <f t="shared" si="704"/>
        <v>8455.006421</v>
      </c>
      <c r="K6421" s="105">
        <f t="shared" si="705"/>
        <v>0</v>
      </c>
      <c r="L6421" s="106">
        <f t="shared" si="706"/>
        <v>0</v>
      </c>
    </row>
    <row r="6422" spans="1:12" x14ac:dyDescent="0.3">
      <c r="A6422" s="104" t="s">
        <v>13208</v>
      </c>
      <c r="B6422" s="104" t="s">
        <v>13209</v>
      </c>
      <c r="C6422" s="105">
        <v>150</v>
      </c>
      <c r="D6422" s="105">
        <v>21010</v>
      </c>
      <c r="E6422" s="106">
        <f t="shared" si="700"/>
        <v>140.06666666666666</v>
      </c>
      <c r="F6422" s="107">
        <f t="shared" si="701"/>
        <v>84</v>
      </c>
      <c r="G6422" s="107">
        <f>COUNTIF(Data_Eksportir!$H$2:$H$3401,A6422)</f>
        <v>0</v>
      </c>
      <c r="H6422" s="104" t="str">
        <f t="shared" si="702"/>
        <v>100 ke atas</v>
      </c>
      <c r="I6422" s="104" t="str">
        <f t="shared" si="703"/>
        <v>Di bawah ambang nilai</v>
      </c>
      <c r="J6422" s="106">
        <f t="shared" si="704"/>
        <v>21010.006421999999</v>
      </c>
      <c r="K6422" s="105">
        <f t="shared" si="705"/>
        <v>0</v>
      </c>
      <c r="L6422" s="106">
        <f t="shared" si="706"/>
        <v>0</v>
      </c>
    </row>
    <row r="6423" spans="1:12" x14ac:dyDescent="0.3">
      <c r="A6423" s="104" t="s">
        <v>13210</v>
      </c>
      <c r="B6423" s="104" t="s">
        <v>13211</v>
      </c>
      <c r="C6423" s="105">
        <v>10</v>
      </c>
      <c r="D6423" s="105">
        <v>20</v>
      </c>
      <c r="E6423" s="106">
        <f t="shared" si="700"/>
        <v>2</v>
      </c>
      <c r="F6423" s="107">
        <f t="shared" si="701"/>
        <v>84</v>
      </c>
      <c r="G6423" s="107">
        <f>COUNTIF(Data_Eksportir!$H$2:$H$3401,A6423)</f>
        <v>0</v>
      </c>
      <c r="H6423" s="104" t="str">
        <f t="shared" si="702"/>
        <v>1 – 5</v>
      </c>
      <c r="I6423" s="104" t="str">
        <f t="shared" si="703"/>
        <v>Di bawah ambang nilai</v>
      </c>
      <c r="J6423" s="106">
        <f t="shared" si="704"/>
        <v>20.006423000000002</v>
      </c>
      <c r="K6423" s="105">
        <f t="shared" si="705"/>
        <v>0</v>
      </c>
      <c r="L6423" s="106">
        <f t="shared" si="706"/>
        <v>0</v>
      </c>
    </row>
    <row r="6424" spans="1:12" x14ac:dyDescent="0.3">
      <c r="A6424" s="104" t="s">
        <v>13212</v>
      </c>
      <c r="B6424" s="104" t="s">
        <v>13213</v>
      </c>
      <c r="C6424" s="105"/>
      <c r="D6424" s="105">
        <v>384</v>
      </c>
      <c r="E6424" s="106" t="str">
        <f t="shared" si="700"/>
        <v/>
      </c>
      <c r="F6424" s="107">
        <f t="shared" si="701"/>
        <v>84</v>
      </c>
      <c r="G6424" s="107">
        <f>COUNTIF(Data_Eksportir!$H$2:$H$3401,A6424)</f>
        <v>0</v>
      </c>
      <c r="H6424" s="104" t="str">
        <f t="shared" si="702"/>
        <v>Tanpa data berat</v>
      </c>
      <c r="I6424" s="104" t="str">
        <f t="shared" si="703"/>
        <v>Di bawah ambang nilai</v>
      </c>
      <c r="J6424" s="106">
        <f t="shared" si="704"/>
        <v>384.00642399999998</v>
      </c>
      <c r="K6424" s="105">
        <f t="shared" si="705"/>
        <v>0</v>
      </c>
      <c r="L6424" s="106">
        <f t="shared" si="706"/>
        <v>0</v>
      </c>
    </row>
    <row r="6425" spans="1:12" x14ac:dyDescent="0.3">
      <c r="A6425" s="104" t="s">
        <v>13214</v>
      </c>
      <c r="B6425" s="104" t="s">
        <v>13215</v>
      </c>
      <c r="C6425" s="105">
        <v>5970</v>
      </c>
      <c r="D6425" s="105">
        <v>586631</v>
      </c>
      <c r="E6425" s="106">
        <f t="shared" si="700"/>
        <v>98.263149078726968</v>
      </c>
      <c r="F6425" s="107">
        <f t="shared" si="701"/>
        <v>84</v>
      </c>
      <c r="G6425" s="107">
        <f>COUNTIF(Data_Eksportir!$H$2:$H$3401,A6425)</f>
        <v>0</v>
      </c>
      <c r="H6425" s="104" t="str">
        <f t="shared" si="702"/>
        <v>20 – 100</v>
      </c>
      <c r="I6425" s="104" t="str">
        <f t="shared" si="703"/>
        <v>Di bawah ambang nilai</v>
      </c>
      <c r="J6425" s="106">
        <f t="shared" si="704"/>
        <v>586631.00642500003</v>
      </c>
      <c r="K6425" s="105">
        <f t="shared" si="705"/>
        <v>0</v>
      </c>
      <c r="L6425" s="106">
        <f t="shared" si="706"/>
        <v>0</v>
      </c>
    </row>
    <row r="6426" spans="1:12" x14ac:dyDescent="0.3">
      <c r="A6426" s="104" t="s">
        <v>13216</v>
      </c>
      <c r="B6426" s="104" t="s">
        <v>13217</v>
      </c>
      <c r="C6426" s="105">
        <v>15</v>
      </c>
      <c r="D6426" s="105">
        <v>148</v>
      </c>
      <c r="E6426" s="106">
        <f t="shared" si="700"/>
        <v>9.8666666666666671</v>
      </c>
      <c r="F6426" s="107">
        <f t="shared" si="701"/>
        <v>84</v>
      </c>
      <c r="G6426" s="107">
        <f>COUNTIF(Data_Eksportir!$H$2:$H$3401,A6426)</f>
        <v>0</v>
      </c>
      <c r="H6426" s="104" t="str">
        <f t="shared" si="702"/>
        <v>5 – 20</v>
      </c>
      <c r="I6426" s="104" t="str">
        <f t="shared" si="703"/>
        <v>Di bawah ambang nilai</v>
      </c>
      <c r="J6426" s="106">
        <f t="shared" si="704"/>
        <v>148.006426</v>
      </c>
      <c r="K6426" s="105">
        <f t="shared" si="705"/>
        <v>0</v>
      </c>
      <c r="L6426" s="106">
        <f t="shared" si="706"/>
        <v>0</v>
      </c>
    </row>
    <row r="6427" spans="1:12" x14ac:dyDescent="0.3">
      <c r="A6427" s="104" t="s">
        <v>13218</v>
      </c>
      <c r="B6427" s="104" t="s">
        <v>13219</v>
      </c>
      <c r="C6427" s="105">
        <v>34</v>
      </c>
      <c r="D6427" s="105">
        <v>5000</v>
      </c>
      <c r="E6427" s="106">
        <f t="shared" si="700"/>
        <v>147.05882352941177</v>
      </c>
      <c r="F6427" s="107">
        <f t="shared" si="701"/>
        <v>84</v>
      </c>
      <c r="G6427" s="107">
        <f>COUNTIF(Data_Eksportir!$H$2:$H$3401,A6427)</f>
        <v>0</v>
      </c>
      <c r="H6427" s="104" t="str">
        <f t="shared" si="702"/>
        <v>100 ke atas</v>
      </c>
      <c r="I6427" s="104" t="str">
        <f t="shared" si="703"/>
        <v>Di bawah ambang nilai</v>
      </c>
      <c r="J6427" s="106">
        <f t="shared" si="704"/>
        <v>5000.0064270000003</v>
      </c>
      <c r="K6427" s="105">
        <f t="shared" si="705"/>
        <v>0</v>
      </c>
      <c r="L6427" s="106">
        <f t="shared" si="706"/>
        <v>0</v>
      </c>
    </row>
    <row r="6428" spans="1:12" x14ac:dyDescent="0.3">
      <c r="A6428" s="104" t="s">
        <v>13220</v>
      </c>
      <c r="B6428" s="104" t="s">
        <v>13221</v>
      </c>
      <c r="C6428" s="105">
        <v>226</v>
      </c>
      <c r="D6428" s="105">
        <v>4911</v>
      </c>
      <c r="E6428" s="106">
        <f t="shared" si="700"/>
        <v>21.73008849557522</v>
      </c>
      <c r="F6428" s="107">
        <f t="shared" si="701"/>
        <v>84</v>
      </c>
      <c r="G6428" s="107">
        <f>COUNTIF(Data_Eksportir!$H$2:$H$3401,A6428)</f>
        <v>0</v>
      </c>
      <c r="H6428" s="104" t="str">
        <f t="shared" si="702"/>
        <v>20 – 100</v>
      </c>
      <c r="I6428" s="104" t="str">
        <f t="shared" si="703"/>
        <v>Di bawah ambang nilai</v>
      </c>
      <c r="J6428" s="106">
        <f t="shared" si="704"/>
        <v>4911.0064279999997</v>
      </c>
      <c r="K6428" s="105">
        <f t="shared" si="705"/>
        <v>0</v>
      </c>
      <c r="L6428" s="106">
        <f t="shared" si="706"/>
        <v>0</v>
      </c>
    </row>
    <row r="6429" spans="1:12" x14ac:dyDescent="0.3">
      <c r="A6429" s="104" t="s">
        <v>13222</v>
      </c>
      <c r="B6429" s="104" t="s">
        <v>13223</v>
      </c>
      <c r="C6429" s="105">
        <v>12</v>
      </c>
      <c r="D6429" s="105">
        <v>412</v>
      </c>
      <c r="E6429" s="106">
        <f t="shared" si="700"/>
        <v>34.333333333333336</v>
      </c>
      <c r="F6429" s="107">
        <f t="shared" si="701"/>
        <v>84</v>
      </c>
      <c r="G6429" s="107">
        <f>COUNTIF(Data_Eksportir!$H$2:$H$3401,A6429)</f>
        <v>0</v>
      </c>
      <c r="H6429" s="104" t="str">
        <f t="shared" si="702"/>
        <v>20 – 100</v>
      </c>
      <c r="I6429" s="104" t="str">
        <f t="shared" si="703"/>
        <v>Di bawah ambang nilai</v>
      </c>
      <c r="J6429" s="106">
        <f t="shared" si="704"/>
        <v>412.00642900000003</v>
      </c>
      <c r="K6429" s="105">
        <f t="shared" si="705"/>
        <v>0</v>
      </c>
      <c r="L6429" s="106">
        <f t="shared" si="706"/>
        <v>0</v>
      </c>
    </row>
    <row r="6430" spans="1:12" x14ac:dyDescent="0.3">
      <c r="A6430" s="104" t="s">
        <v>13224</v>
      </c>
      <c r="B6430" s="104" t="s">
        <v>13225</v>
      </c>
      <c r="C6430" s="105">
        <v>164</v>
      </c>
      <c r="D6430" s="105">
        <v>1958</v>
      </c>
      <c r="E6430" s="106">
        <f t="shared" si="700"/>
        <v>11.939024390243903</v>
      </c>
      <c r="F6430" s="107">
        <f t="shared" si="701"/>
        <v>84</v>
      </c>
      <c r="G6430" s="107">
        <f>COUNTIF(Data_Eksportir!$H$2:$H$3401,A6430)</f>
        <v>0</v>
      </c>
      <c r="H6430" s="104" t="str">
        <f t="shared" si="702"/>
        <v>5 – 20</v>
      </c>
      <c r="I6430" s="104" t="str">
        <f t="shared" si="703"/>
        <v>Di bawah ambang nilai</v>
      </c>
      <c r="J6430" s="106">
        <f t="shared" si="704"/>
        <v>1958.0064299999999</v>
      </c>
      <c r="K6430" s="105">
        <f t="shared" si="705"/>
        <v>0</v>
      </c>
      <c r="L6430" s="106">
        <f t="shared" si="706"/>
        <v>0</v>
      </c>
    </row>
    <row r="6431" spans="1:12" x14ac:dyDescent="0.3">
      <c r="A6431" s="104" t="s">
        <v>13226</v>
      </c>
      <c r="B6431" s="104" t="s">
        <v>13227</v>
      </c>
      <c r="C6431" s="105">
        <v>1776</v>
      </c>
      <c r="D6431" s="105">
        <v>37024</v>
      </c>
      <c r="E6431" s="106">
        <f t="shared" si="700"/>
        <v>20.846846846846848</v>
      </c>
      <c r="F6431" s="107">
        <f t="shared" si="701"/>
        <v>84</v>
      </c>
      <c r="G6431" s="107">
        <f>COUNTIF(Data_Eksportir!$H$2:$H$3401,A6431)</f>
        <v>0</v>
      </c>
      <c r="H6431" s="104" t="str">
        <f t="shared" si="702"/>
        <v>20 – 100</v>
      </c>
      <c r="I6431" s="104" t="str">
        <f t="shared" si="703"/>
        <v>Di bawah ambang nilai</v>
      </c>
      <c r="J6431" s="106">
        <f t="shared" si="704"/>
        <v>37024.006431000002</v>
      </c>
      <c r="K6431" s="105">
        <f t="shared" si="705"/>
        <v>0</v>
      </c>
      <c r="L6431" s="106">
        <f t="shared" si="706"/>
        <v>0</v>
      </c>
    </row>
    <row r="6432" spans="1:12" x14ac:dyDescent="0.3">
      <c r="A6432" s="104" t="s">
        <v>13228</v>
      </c>
      <c r="B6432" s="104" t="s">
        <v>13229</v>
      </c>
      <c r="C6432" s="105">
        <v>7071</v>
      </c>
      <c r="D6432" s="105">
        <v>131360</v>
      </c>
      <c r="E6432" s="106">
        <f t="shared" si="700"/>
        <v>18.577287512374486</v>
      </c>
      <c r="F6432" s="107">
        <f t="shared" si="701"/>
        <v>84</v>
      </c>
      <c r="G6432" s="107">
        <f>COUNTIF(Data_Eksportir!$H$2:$H$3401,A6432)</f>
        <v>0</v>
      </c>
      <c r="H6432" s="104" t="str">
        <f t="shared" si="702"/>
        <v>5 – 20</v>
      </c>
      <c r="I6432" s="104" t="str">
        <f t="shared" si="703"/>
        <v>Di bawah ambang nilai</v>
      </c>
      <c r="J6432" s="106">
        <f t="shared" si="704"/>
        <v>131360.00643199999</v>
      </c>
      <c r="K6432" s="105">
        <f t="shared" si="705"/>
        <v>0</v>
      </c>
      <c r="L6432" s="106">
        <f t="shared" si="706"/>
        <v>0</v>
      </c>
    </row>
    <row r="6433" spans="1:12" x14ac:dyDescent="0.3">
      <c r="A6433" s="104" t="s">
        <v>13230</v>
      </c>
      <c r="B6433" s="104" t="s">
        <v>13231</v>
      </c>
      <c r="C6433" s="105">
        <v>6</v>
      </c>
      <c r="D6433" s="105">
        <v>311</v>
      </c>
      <c r="E6433" s="106">
        <f t="shared" si="700"/>
        <v>51.833333333333336</v>
      </c>
      <c r="F6433" s="107">
        <f t="shared" si="701"/>
        <v>84</v>
      </c>
      <c r="G6433" s="107">
        <f>COUNTIF(Data_Eksportir!$H$2:$H$3401,A6433)</f>
        <v>0</v>
      </c>
      <c r="H6433" s="104" t="str">
        <f t="shared" si="702"/>
        <v>20 – 100</v>
      </c>
      <c r="I6433" s="104" t="str">
        <f t="shared" si="703"/>
        <v>Di bawah ambang nilai</v>
      </c>
      <c r="J6433" s="106">
        <f t="shared" si="704"/>
        <v>311.00643300000002</v>
      </c>
      <c r="K6433" s="105">
        <f t="shared" si="705"/>
        <v>0</v>
      </c>
      <c r="L6433" s="106">
        <f t="shared" si="706"/>
        <v>0</v>
      </c>
    </row>
    <row r="6434" spans="1:12" x14ac:dyDescent="0.3">
      <c r="A6434" s="104" t="s">
        <v>13232</v>
      </c>
      <c r="B6434" s="104" t="s">
        <v>13233</v>
      </c>
      <c r="C6434" s="105">
        <v>56</v>
      </c>
      <c r="D6434" s="105">
        <v>31336</v>
      </c>
      <c r="E6434" s="106">
        <f t="shared" si="700"/>
        <v>559.57142857142856</v>
      </c>
      <c r="F6434" s="107">
        <f t="shared" si="701"/>
        <v>84</v>
      </c>
      <c r="G6434" s="107">
        <f>COUNTIF(Data_Eksportir!$H$2:$H$3401,A6434)</f>
        <v>0</v>
      </c>
      <c r="H6434" s="104" t="str">
        <f t="shared" si="702"/>
        <v>100 ke atas</v>
      </c>
      <c r="I6434" s="104" t="str">
        <f t="shared" si="703"/>
        <v>Di bawah ambang nilai</v>
      </c>
      <c r="J6434" s="106">
        <f t="shared" si="704"/>
        <v>31336.006433999999</v>
      </c>
      <c r="K6434" s="105">
        <f t="shared" si="705"/>
        <v>0</v>
      </c>
      <c r="L6434" s="106">
        <f t="shared" si="706"/>
        <v>0</v>
      </c>
    </row>
    <row r="6435" spans="1:12" x14ac:dyDescent="0.3">
      <c r="A6435" s="104" t="s">
        <v>13234</v>
      </c>
      <c r="B6435" s="104" t="s">
        <v>13235</v>
      </c>
      <c r="C6435" s="105">
        <v>0</v>
      </c>
      <c r="D6435" s="105">
        <v>1</v>
      </c>
      <c r="E6435" s="106" t="str">
        <f t="shared" si="700"/>
        <v/>
      </c>
      <c r="F6435" s="107">
        <f t="shared" si="701"/>
        <v>84</v>
      </c>
      <c r="G6435" s="107">
        <f>COUNTIF(Data_Eksportir!$H$2:$H$3401,A6435)</f>
        <v>0</v>
      </c>
      <c r="H6435" s="104" t="str">
        <f t="shared" si="702"/>
        <v>Tanpa data berat</v>
      </c>
      <c r="I6435" s="104" t="str">
        <f t="shared" si="703"/>
        <v>Di bawah ambang nilai</v>
      </c>
      <c r="J6435" s="106">
        <f t="shared" si="704"/>
        <v>1.006435</v>
      </c>
      <c r="K6435" s="105">
        <f t="shared" si="705"/>
        <v>0</v>
      </c>
      <c r="L6435" s="106">
        <f t="shared" si="706"/>
        <v>0</v>
      </c>
    </row>
    <row r="6436" spans="1:12" x14ac:dyDescent="0.3">
      <c r="A6436" s="104" t="s">
        <v>13236</v>
      </c>
      <c r="B6436" s="104" t="s">
        <v>13237</v>
      </c>
      <c r="C6436" s="105">
        <v>119</v>
      </c>
      <c r="D6436" s="105">
        <v>4180</v>
      </c>
      <c r="E6436" s="106">
        <f t="shared" si="700"/>
        <v>35.12605042016807</v>
      </c>
      <c r="F6436" s="107">
        <f t="shared" si="701"/>
        <v>84</v>
      </c>
      <c r="G6436" s="107">
        <f>COUNTIF(Data_Eksportir!$H$2:$H$3401,A6436)</f>
        <v>0</v>
      </c>
      <c r="H6436" s="104" t="str">
        <f t="shared" si="702"/>
        <v>20 – 100</v>
      </c>
      <c r="I6436" s="104" t="str">
        <f t="shared" si="703"/>
        <v>Di bawah ambang nilai</v>
      </c>
      <c r="J6436" s="106">
        <f t="shared" si="704"/>
        <v>4180.0064359999997</v>
      </c>
      <c r="K6436" s="105">
        <f t="shared" si="705"/>
        <v>0</v>
      </c>
      <c r="L6436" s="106">
        <f t="shared" si="706"/>
        <v>0</v>
      </c>
    </row>
    <row r="6437" spans="1:12" x14ac:dyDescent="0.3">
      <c r="A6437" s="104" t="s">
        <v>13238</v>
      </c>
      <c r="B6437" s="104" t="s">
        <v>13239</v>
      </c>
      <c r="C6437" s="105">
        <v>25</v>
      </c>
      <c r="D6437" s="105">
        <v>900</v>
      </c>
      <c r="E6437" s="106">
        <f t="shared" si="700"/>
        <v>36</v>
      </c>
      <c r="F6437" s="107">
        <f t="shared" si="701"/>
        <v>84</v>
      </c>
      <c r="G6437" s="107">
        <f>COUNTIF(Data_Eksportir!$H$2:$H$3401,A6437)</f>
        <v>0</v>
      </c>
      <c r="H6437" s="104" t="str">
        <f t="shared" si="702"/>
        <v>20 – 100</v>
      </c>
      <c r="I6437" s="104" t="str">
        <f t="shared" si="703"/>
        <v>Di bawah ambang nilai</v>
      </c>
      <c r="J6437" s="106">
        <f t="shared" si="704"/>
        <v>900.00643700000001</v>
      </c>
      <c r="K6437" s="105">
        <f t="shared" si="705"/>
        <v>0</v>
      </c>
      <c r="L6437" s="106">
        <f t="shared" si="706"/>
        <v>0</v>
      </c>
    </row>
    <row r="6438" spans="1:12" x14ac:dyDescent="0.3">
      <c r="A6438" s="104" t="s">
        <v>13240</v>
      </c>
      <c r="B6438" s="104" t="s">
        <v>13241</v>
      </c>
      <c r="C6438" s="105">
        <v>8920</v>
      </c>
      <c r="D6438" s="105">
        <v>42418</v>
      </c>
      <c r="E6438" s="106">
        <f t="shared" si="700"/>
        <v>4.7553811659192826</v>
      </c>
      <c r="F6438" s="107">
        <f t="shared" si="701"/>
        <v>84</v>
      </c>
      <c r="G6438" s="107">
        <f>COUNTIF(Data_Eksportir!$H$2:$H$3401,A6438)</f>
        <v>0</v>
      </c>
      <c r="H6438" s="104" t="str">
        <f t="shared" si="702"/>
        <v>1 – 5</v>
      </c>
      <c r="I6438" s="104" t="str">
        <f t="shared" si="703"/>
        <v>Di bawah ambang nilai</v>
      </c>
      <c r="J6438" s="106">
        <f t="shared" si="704"/>
        <v>42418.006437999997</v>
      </c>
      <c r="K6438" s="105">
        <f t="shared" si="705"/>
        <v>0</v>
      </c>
      <c r="L6438" s="106">
        <f t="shared" si="706"/>
        <v>0</v>
      </c>
    </row>
    <row r="6439" spans="1:12" x14ac:dyDescent="0.3">
      <c r="A6439" s="104" t="s">
        <v>13242</v>
      </c>
      <c r="B6439" s="104" t="s">
        <v>13243</v>
      </c>
      <c r="C6439" s="105">
        <v>30</v>
      </c>
      <c r="D6439" s="105">
        <v>2531</v>
      </c>
      <c r="E6439" s="106">
        <f t="shared" si="700"/>
        <v>84.36666666666666</v>
      </c>
      <c r="F6439" s="107">
        <f t="shared" si="701"/>
        <v>84</v>
      </c>
      <c r="G6439" s="107">
        <f>COUNTIF(Data_Eksportir!$H$2:$H$3401,A6439)</f>
        <v>0</v>
      </c>
      <c r="H6439" s="104" t="str">
        <f t="shared" si="702"/>
        <v>20 – 100</v>
      </c>
      <c r="I6439" s="104" t="str">
        <f t="shared" si="703"/>
        <v>Di bawah ambang nilai</v>
      </c>
      <c r="J6439" s="106">
        <f t="shared" si="704"/>
        <v>2531.0064389999998</v>
      </c>
      <c r="K6439" s="105">
        <f t="shared" si="705"/>
        <v>0</v>
      </c>
      <c r="L6439" s="106">
        <f t="shared" si="706"/>
        <v>0</v>
      </c>
    </row>
    <row r="6440" spans="1:12" x14ac:dyDescent="0.3">
      <c r="A6440" s="104" t="s">
        <v>13244</v>
      </c>
      <c r="B6440" s="104" t="s">
        <v>13245</v>
      </c>
      <c r="C6440" s="105">
        <v>1643</v>
      </c>
      <c r="D6440" s="105">
        <v>85060</v>
      </c>
      <c r="E6440" s="106">
        <f t="shared" si="700"/>
        <v>51.7711503347535</v>
      </c>
      <c r="F6440" s="107">
        <f t="shared" si="701"/>
        <v>84</v>
      </c>
      <c r="G6440" s="107">
        <f>COUNTIF(Data_Eksportir!$H$2:$H$3401,A6440)</f>
        <v>1</v>
      </c>
      <c r="H6440" s="104" t="str">
        <f t="shared" si="702"/>
        <v>20 – 100</v>
      </c>
      <c r="I6440" s="104" t="str">
        <f t="shared" si="703"/>
        <v>Di bawah ambang nilai</v>
      </c>
      <c r="J6440" s="106">
        <f t="shared" si="704"/>
        <v>85060.006439999997</v>
      </c>
      <c r="K6440" s="105">
        <f t="shared" si="705"/>
        <v>0</v>
      </c>
      <c r="L6440" s="106">
        <f t="shared" si="706"/>
        <v>0</v>
      </c>
    </row>
    <row r="6441" spans="1:12" x14ac:dyDescent="0.3">
      <c r="A6441" s="104" t="s">
        <v>13246</v>
      </c>
      <c r="B6441" s="104" t="s">
        <v>13247</v>
      </c>
      <c r="C6441" s="105">
        <v>1279</v>
      </c>
      <c r="D6441" s="105">
        <v>267903</v>
      </c>
      <c r="E6441" s="106">
        <f t="shared" si="700"/>
        <v>209.4628616106333</v>
      </c>
      <c r="F6441" s="107">
        <f t="shared" si="701"/>
        <v>84</v>
      </c>
      <c r="G6441" s="107">
        <f>COUNTIF(Data_Eksportir!$H$2:$H$3401,A6441)</f>
        <v>0</v>
      </c>
      <c r="H6441" s="104" t="str">
        <f t="shared" si="702"/>
        <v>100 ke atas</v>
      </c>
      <c r="I6441" s="104" t="str">
        <f t="shared" si="703"/>
        <v>Di bawah ambang nilai</v>
      </c>
      <c r="J6441" s="106">
        <f t="shared" si="704"/>
        <v>267903.00644099998</v>
      </c>
      <c r="K6441" s="105">
        <f t="shared" si="705"/>
        <v>0</v>
      </c>
      <c r="L6441" s="106">
        <f t="shared" si="706"/>
        <v>0</v>
      </c>
    </row>
    <row r="6442" spans="1:12" x14ac:dyDescent="0.3">
      <c r="A6442" s="104" t="s">
        <v>13248</v>
      </c>
      <c r="B6442" s="104" t="s">
        <v>13249</v>
      </c>
      <c r="C6442" s="105">
        <v>54092</v>
      </c>
      <c r="D6442" s="105">
        <v>1677684</v>
      </c>
      <c r="E6442" s="106">
        <f t="shared" si="700"/>
        <v>31.015381202395918</v>
      </c>
      <c r="F6442" s="107">
        <f t="shared" si="701"/>
        <v>84</v>
      </c>
      <c r="G6442" s="107">
        <f>COUNTIF(Data_Eksportir!$H$2:$H$3401,A6442)</f>
        <v>0</v>
      </c>
      <c r="H6442" s="104" t="str">
        <f t="shared" si="702"/>
        <v>20 – 100</v>
      </c>
      <c r="I6442" s="104" t="str">
        <f t="shared" si="703"/>
        <v>Di bawah ambang nilai</v>
      </c>
      <c r="J6442" s="106">
        <f t="shared" si="704"/>
        <v>1677684.0064419999</v>
      </c>
      <c r="K6442" s="105">
        <f t="shared" si="705"/>
        <v>0</v>
      </c>
      <c r="L6442" s="106">
        <f t="shared" si="706"/>
        <v>0</v>
      </c>
    </row>
    <row r="6443" spans="1:12" x14ac:dyDescent="0.3">
      <c r="A6443" s="104" t="s">
        <v>13250</v>
      </c>
      <c r="B6443" s="104" t="s">
        <v>13251</v>
      </c>
      <c r="C6443" s="105">
        <v>860816</v>
      </c>
      <c r="D6443" s="105">
        <v>16000587</v>
      </c>
      <c r="E6443" s="106">
        <f t="shared" si="700"/>
        <v>18.587697022360178</v>
      </c>
      <c r="F6443" s="107">
        <f t="shared" si="701"/>
        <v>84</v>
      </c>
      <c r="G6443" s="107">
        <f>COUNTIF(Data_Eksportir!$H$2:$H$3401,A6443)</f>
        <v>0</v>
      </c>
      <c r="H6443" s="104" t="str">
        <f t="shared" si="702"/>
        <v>5 – 20</v>
      </c>
      <c r="I6443" s="104" t="str">
        <f t="shared" si="703"/>
        <v>Belum terwakili</v>
      </c>
      <c r="J6443" s="106">
        <f t="shared" si="704"/>
        <v>16000587.006442999</v>
      </c>
      <c r="K6443" s="105">
        <f t="shared" si="705"/>
        <v>16000587</v>
      </c>
      <c r="L6443" s="106">
        <f t="shared" si="706"/>
        <v>16000587.006442999</v>
      </c>
    </row>
    <row r="6444" spans="1:12" x14ac:dyDescent="0.3">
      <c r="A6444" s="104" t="s">
        <v>13252</v>
      </c>
      <c r="B6444" s="104" t="s">
        <v>13253</v>
      </c>
      <c r="C6444" s="105">
        <v>4725</v>
      </c>
      <c r="D6444" s="105">
        <v>73204</v>
      </c>
      <c r="E6444" s="106">
        <f t="shared" si="700"/>
        <v>15.492910052910053</v>
      </c>
      <c r="F6444" s="107">
        <f t="shared" si="701"/>
        <v>85</v>
      </c>
      <c r="G6444" s="107">
        <f>COUNTIF(Data_Eksportir!$H$2:$H$3401,A6444)</f>
        <v>0</v>
      </c>
      <c r="H6444" s="104" t="str">
        <f t="shared" si="702"/>
        <v>5 – 20</v>
      </c>
      <c r="I6444" s="104" t="str">
        <f t="shared" si="703"/>
        <v>Di bawah ambang nilai</v>
      </c>
      <c r="J6444" s="106">
        <f t="shared" si="704"/>
        <v>73204.006443999999</v>
      </c>
      <c r="K6444" s="105">
        <f t="shared" si="705"/>
        <v>0</v>
      </c>
      <c r="L6444" s="106">
        <f t="shared" si="706"/>
        <v>0</v>
      </c>
    </row>
    <row r="6445" spans="1:12" x14ac:dyDescent="0.3">
      <c r="A6445" s="104" t="s">
        <v>13254</v>
      </c>
      <c r="B6445" s="104" t="s">
        <v>13255</v>
      </c>
      <c r="C6445" s="105">
        <v>1608</v>
      </c>
      <c r="D6445" s="105">
        <v>107867</v>
      </c>
      <c r="E6445" s="106">
        <f t="shared" si="700"/>
        <v>67.081467661691548</v>
      </c>
      <c r="F6445" s="107">
        <f t="shared" si="701"/>
        <v>85</v>
      </c>
      <c r="G6445" s="107">
        <f>COUNTIF(Data_Eksportir!$H$2:$H$3401,A6445)</f>
        <v>0</v>
      </c>
      <c r="H6445" s="104" t="str">
        <f t="shared" si="702"/>
        <v>20 – 100</v>
      </c>
      <c r="I6445" s="104" t="str">
        <f t="shared" si="703"/>
        <v>Di bawah ambang nilai</v>
      </c>
      <c r="J6445" s="106">
        <f t="shared" si="704"/>
        <v>107867.00644500001</v>
      </c>
      <c r="K6445" s="105">
        <f t="shared" si="705"/>
        <v>0</v>
      </c>
      <c r="L6445" s="106">
        <f t="shared" si="706"/>
        <v>0</v>
      </c>
    </row>
    <row r="6446" spans="1:12" x14ac:dyDescent="0.3">
      <c r="A6446" s="104" t="s">
        <v>13256</v>
      </c>
      <c r="B6446" s="104" t="s">
        <v>13257</v>
      </c>
      <c r="C6446" s="105">
        <v>734565</v>
      </c>
      <c r="D6446" s="105">
        <v>20409147</v>
      </c>
      <c r="E6446" s="106">
        <f t="shared" si="700"/>
        <v>27.783990525004594</v>
      </c>
      <c r="F6446" s="107">
        <f t="shared" si="701"/>
        <v>85</v>
      </c>
      <c r="G6446" s="107">
        <f>COUNTIF(Data_Eksportir!$H$2:$H$3401,A6446)</f>
        <v>0</v>
      </c>
      <c r="H6446" s="104" t="str">
        <f t="shared" si="702"/>
        <v>20 – 100</v>
      </c>
      <c r="I6446" s="104" t="str">
        <f t="shared" si="703"/>
        <v>Belum terwakili</v>
      </c>
      <c r="J6446" s="106">
        <f t="shared" si="704"/>
        <v>20409147.006446</v>
      </c>
      <c r="K6446" s="105">
        <f t="shared" si="705"/>
        <v>20409147</v>
      </c>
      <c r="L6446" s="106">
        <f t="shared" si="706"/>
        <v>20409147.006446</v>
      </c>
    </row>
    <row r="6447" spans="1:12" x14ac:dyDescent="0.3">
      <c r="A6447" s="104" t="s">
        <v>13258</v>
      </c>
      <c r="B6447" s="104" t="s">
        <v>13259</v>
      </c>
      <c r="C6447" s="105">
        <v>700</v>
      </c>
      <c r="D6447" s="105">
        <v>2932</v>
      </c>
      <c r="E6447" s="106">
        <f t="shared" si="700"/>
        <v>4.1885714285714286</v>
      </c>
      <c r="F6447" s="107">
        <f t="shared" si="701"/>
        <v>85</v>
      </c>
      <c r="G6447" s="107">
        <f>COUNTIF(Data_Eksportir!$H$2:$H$3401,A6447)</f>
        <v>0</v>
      </c>
      <c r="H6447" s="104" t="str">
        <f t="shared" si="702"/>
        <v>1 – 5</v>
      </c>
      <c r="I6447" s="104" t="str">
        <f t="shared" si="703"/>
        <v>Di bawah ambang nilai</v>
      </c>
      <c r="J6447" s="106">
        <f t="shared" si="704"/>
        <v>2932.0064470000002</v>
      </c>
      <c r="K6447" s="105">
        <f t="shared" si="705"/>
        <v>0</v>
      </c>
      <c r="L6447" s="106">
        <f t="shared" si="706"/>
        <v>0</v>
      </c>
    </row>
    <row r="6448" spans="1:12" x14ac:dyDescent="0.3">
      <c r="A6448" s="104" t="s">
        <v>13260</v>
      </c>
      <c r="B6448" s="104" t="s">
        <v>13253</v>
      </c>
      <c r="C6448" s="105">
        <v>725</v>
      </c>
      <c r="D6448" s="105">
        <v>20796</v>
      </c>
      <c r="E6448" s="106">
        <f t="shared" si="700"/>
        <v>28.684137931034481</v>
      </c>
      <c r="F6448" s="107">
        <f t="shared" si="701"/>
        <v>85</v>
      </c>
      <c r="G6448" s="107">
        <f>COUNTIF(Data_Eksportir!$H$2:$H$3401,A6448)</f>
        <v>0</v>
      </c>
      <c r="H6448" s="104" t="str">
        <f t="shared" si="702"/>
        <v>20 – 100</v>
      </c>
      <c r="I6448" s="104" t="str">
        <f t="shared" si="703"/>
        <v>Di bawah ambang nilai</v>
      </c>
      <c r="J6448" s="106">
        <f t="shared" si="704"/>
        <v>20796.006448</v>
      </c>
      <c r="K6448" s="105">
        <f t="shared" si="705"/>
        <v>0</v>
      </c>
      <c r="L6448" s="106">
        <f t="shared" si="706"/>
        <v>0</v>
      </c>
    </row>
    <row r="6449" spans="1:12" x14ac:dyDescent="0.3">
      <c r="A6449" s="104" t="s">
        <v>13261</v>
      </c>
      <c r="B6449" s="104" t="s">
        <v>13262</v>
      </c>
      <c r="C6449" s="105">
        <v>11334345</v>
      </c>
      <c r="D6449" s="105">
        <v>189159124</v>
      </c>
      <c r="E6449" s="106">
        <f t="shared" si="700"/>
        <v>16.689021200607534</v>
      </c>
      <c r="F6449" s="107">
        <f t="shared" si="701"/>
        <v>85</v>
      </c>
      <c r="G6449" s="107">
        <f>COUNTIF(Data_Eksportir!$H$2:$H$3401,A6449)</f>
        <v>0</v>
      </c>
      <c r="H6449" s="104" t="str">
        <f t="shared" si="702"/>
        <v>5 – 20</v>
      </c>
      <c r="I6449" s="104" t="str">
        <f t="shared" si="703"/>
        <v>Belum terwakili</v>
      </c>
      <c r="J6449" s="106">
        <f t="shared" si="704"/>
        <v>189159124.00644901</v>
      </c>
      <c r="K6449" s="105">
        <f t="shared" si="705"/>
        <v>189159124</v>
      </c>
      <c r="L6449" s="106">
        <f t="shared" si="706"/>
        <v>189159124.00644901</v>
      </c>
    </row>
    <row r="6450" spans="1:12" x14ac:dyDescent="0.3">
      <c r="A6450" s="104" t="s">
        <v>13263</v>
      </c>
      <c r="B6450" s="104" t="s">
        <v>13264</v>
      </c>
      <c r="C6450" s="105">
        <v>164</v>
      </c>
      <c r="D6450" s="105">
        <v>17364</v>
      </c>
      <c r="E6450" s="106">
        <f t="shared" si="700"/>
        <v>105.8780487804878</v>
      </c>
      <c r="F6450" s="107">
        <f t="shared" si="701"/>
        <v>85</v>
      </c>
      <c r="G6450" s="107">
        <f>COUNTIF(Data_Eksportir!$H$2:$H$3401,A6450)</f>
        <v>0</v>
      </c>
      <c r="H6450" s="104" t="str">
        <f t="shared" si="702"/>
        <v>100 ke atas</v>
      </c>
      <c r="I6450" s="104" t="str">
        <f t="shared" si="703"/>
        <v>Di bawah ambang nilai</v>
      </c>
      <c r="J6450" s="106">
        <f t="shared" si="704"/>
        <v>17364.006450000001</v>
      </c>
      <c r="K6450" s="105">
        <f t="shared" si="705"/>
        <v>0</v>
      </c>
      <c r="L6450" s="106">
        <f t="shared" si="706"/>
        <v>0</v>
      </c>
    </row>
    <row r="6451" spans="1:12" x14ac:dyDescent="0.3">
      <c r="A6451" s="104" t="s">
        <v>13265</v>
      </c>
      <c r="B6451" s="104" t="s">
        <v>13266</v>
      </c>
      <c r="C6451" s="105">
        <v>158810</v>
      </c>
      <c r="D6451" s="105">
        <v>6550596</v>
      </c>
      <c r="E6451" s="106">
        <f t="shared" si="700"/>
        <v>41.248007052452614</v>
      </c>
      <c r="F6451" s="107">
        <f t="shared" si="701"/>
        <v>85</v>
      </c>
      <c r="G6451" s="107">
        <f>COUNTIF(Data_Eksportir!$H$2:$H$3401,A6451)</f>
        <v>0</v>
      </c>
      <c r="H6451" s="104" t="str">
        <f t="shared" si="702"/>
        <v>20 – 100</v>
      </c>
      <c r="I6451" s="104" t="str">
        <f t="shared" si="703"/>
        <v>Di bawah ambang nilai</v>
      </c>
      <c r="J6451" s="106">
        <f t="shared" si="704"/>
        <v>6550596.0064510005</v>
      </c>
      <c r="K6451" s="105">
        <f t="shared" si="705"/>
        <v>0</v>
      </c>
      <c r="L6451" s="106">
        <f t="shared" si="706"/>
        <v>0</v>
      </c>
    </row>
    <row r="6452" spans="1:12" x14ac:dyDescent="0.3">
      <c r="A6452" s="104" t="s">
        <v>13267</v>
      </c>
      <c r="B6452" s="104" t="s">
        <v>13253</v>
      </c>
      <c r="C6452" s="105">
        <v>129</v>
      </c>
      <c r="D6452" s="105">
        <v>11772</v>
      </c>
      <c r="E6452" s="106">
        <f t="shared" si="700"/>
        <v>91.255813953488371</v>
      </c>
      <c r="F6452" s="107">
        <f t="shared" si="701"/>
        <v>85</v>
      </c>
      <c r="G6452" s="107">
        <f>COUNTIF(Data_Eksportir!$H$2:$H$3401,A6452)</f>
        <v>0</v>
      </c>
      <c r="H6452" s="104" t="str">
        <f t="shared" si="702"/>
        <v>20 – 100</v>
      </c>
      <c r="I6452" s="104" t="str">
        <f t="shared" si="703"/>
        <v>Di bawah ambang nilai</v>
      </c>
      <c r="J6452" s="106">
        <f t="shared" si="704"/>
        <v>11772.006452</v>
      </c>
      <c r="K6452" s="105">
        <f t="shared" si="705"/>
        <v>0</v>
      </c>
      <c r="L6452" s="106">
        <f t="shared" si="706"/>
        <v>0</v>
      </c>
    </row>
    <row r="6453" spans="1:12" x14ac:dyDescent="0.3">
      <c r="A6453" s="104" t="s">
        <v>13268</v>
      </c>
      <c r="B6453" s="104" t="s">
        <v>13269</v>
      </c>
      <c r="C6453" s="105">
        <v>433100</v>
      </c>
      <c r="D6453" s="105">
        <v>7794192</v>
      </c>
      <c r="E6453" s="106">
        <f t="shared" si="700"/>
        <v>17.996287231586237</v>
      </c>
      <c r="F6453" s="107">
        <f t="shared" si="701"/>
        <v>85</v>
      </c>
      <c r="G6453" s="107">
        <f>COUNTIF(Data_Eksportir!$H$2:$H$3401,A6453)</f>
        <v>0</v>
      </c>
      <c r="H6453" s="104" t="str">
        <f t="shared" si="702"/>
        <v>5 – 20</v>
      </c>
      <c r="I6453" s="104" t="str">
        <f t="shared" si="703"/>
        <v>Di bawah ambang nilai</v>
      </c>
      <c r="J6453" s="106">
        <f t="shared" si="704"/>
        <v>7794192.006453</v>
      </c>
      <c r="K6453" s="105">
        <f t="shared" si="705"/>
        <v>0</v>
      </c>
      <c r="L6453" s="106">
        <f t="shared" si="706"/>
        <v>0</v>
      </c>
    </row>
    <row r="6454" spans="1:12" x14ac:dyDescent="0.3">
      <c r="A6454" s="104" t="s">
        <v>13270</v>
      </c>
      <c r="B6454" s="104" t="s">
        <v>13271</v>
      </c>
      <c r="C6454" s="105">
        <v>399</v>
      </c>
      <c r="D6454" s="105">
        <v>12971</v>
      </c>
      <c r="E6454" s="106">
        <f t="shared" si="700"/>
        <v>32.508771929824562</v>
      </c>
      <c r="F6454" s="107">
        <f t="shared" si="701"/>
        <v>85</v>
      </c>
      <c r="G6454" s="107">
        <f>COUNTIF(Data_Eksportir!$H$2:$H$3401,A6454)</f>
        <v>0</v>
      </c>
      <c r="H6454" s="104" t="str">
        <f t="shared" si="702"/>
        <v>20 – 100</v>
      </c>
      <c r="I6454" s="104" t="str">
        <f t="shared" si="703"/>
        <v>Di bawah ambang nilai</v>
      </c>
      <c r="J6454" s="106">
        <f t="shared" si="704"/>
        <v>12971.006454</v>
      </c>
      <c r="K6454" s="105">
        <f t="shared" si="705"/>
        <v>0</v>
      </c>
      <c r="L6454" s="106">
        <f t="shared" si="706"/>
        <v>0</v>
      </c>
    </row>
    <row r="6455" spans="1:12" x14ac:dyDescent="0.3">
      <c r="A6455" s="104" t="s">
        <v>13272</v>
      </c>
      <c r="B6455" s="104" t="s">
        <v>13273</v>
      </c>
      <c r="C6455" s="105">
        <v>232</v>
      </c>
      <c r="D6455" s="105">
        <v>386</v>
      </c>
      <c r="E6455" s="106">
        <f t="shared" si="700"/>
        <v>1.6637931034482758</v>
      </c>
      <c r="F6455" s="107">
        <f t="shared" si="701"/>
        <v>85</v>
      </c>
      <c r="G6455" s="107">
        <f>COUNTIF(Data_Eksportir!$H$2:$H$3401,A6455)</f>
        <v>0</v>
      </c>
      <c r="H6455" s="104" t="str">
        <f t="shared" si="702"/>
        <v>1 – 5</v>
      </c>
      <c r="I6455" s="104" t="str">
        <f t="shared" si="703"/>
        <v>Di bawah ambang nilai</v>
      </c>
      <c r="J6455" s="106">
        <f t="shared" si="704"/>
        <v>386.00645500000002</v>
      </c>
      <c r="K6455" s="105">
        <f t="shared" si="705"/>
        <v>0</v>
      </c>
      <c r="L6455" s="106">
        <f t="shared" si="706"/>
        <v>0</v>
      </c>
    </row>
    <row r="6456" spans="1:12" x14ac:dyDescent="0.3">
      <c r="A6456" s="104" t="s">
        <v>13274</v>
      </c>
      <c r="B6456" s="104" t="s">
        <v>13275</v>
      </c>
      <c r="C6456" s="105">
        <v>1810</v>
      </c>
      <c r="D6456" s="105">
        <v>48444</v>
      </c>
      <c r="E6456" s="106">
        <f t="shared" si="700"/>
        <v>26.764640883977901</v>
      </c>
      <c r="F6456" s="107">
        <f t="shared" si="701"/>
        <v>85</v>
      </c>
      <c r="G6456" s="107">
        <f>COUNTIF(Data_Eksportir!$H$2:$H$3401,A6456)</f>
        <v>0</v>
      </c>
      <c r="H6456" s="104" t="str">
        <f t="shared" si="702"/>
        <v>20 – 100</v>
      </c>
      <c r="I6456" s="104" t="str">
        <f t="shared" si="703"/>
        <v>Di bawah ambang nilai</v>
      </c>
      <c r="J6456" s="106">
        <f t="shared" si="704"/>
        <v>48444.006456000003</v>
      </c>
      <c r="K6456" s="105">
        <f t="shared" si="705"/>
        <v>0</v>
      </c>
      <c r="L6456" s="106">
        <f t="shared" si="706"/>
        <v>0</v>
      </c>
    </row>
    <row r="6457" spans="1:12" x14ac:dyDescent="0.3">
      <c r="A6457" s="104" t="s">
        <v>13276</v>
      </c>
      <c r="B6457" s="104" t="s">
        <v>13277</v>
      </c>
      <c r="C6457" s="105">
        <v>10956</v>
      </c>
      <c r="D6457" s="105">
        <v>186464</v>
      </c>
      <c r="E6457" s="106">
        <f t="shared" si="700"/>
        <v>17.019350127783863</v>
      </c>
      <c r="F6457" s="107">
        <f t="shared" si="701"/>
        <v>85</v>
      </c>
      <c r="G6457" s="107">
        <f>COUNTIF(Data_Eksportir!$H$2:$H$3401,A6457)</f>
        <v>0</v>
      </c>
      <c r="H6457" s="104" t="str">
        <f t="shared" si="702"/>
        <v>5 – 20</v>
      </c>
      <c r="I6457" s="104" t="str">
        <f t="shared" si="703"/>
        <v>Di bawah ambang nilai</v>
      </c>
      <c r="J6457" s="106">
        <f t="shared" si="704"/>
        <v>186464.00645700001</v>
      </c>
      <c r="K6457" s="105">
        <f t="shared" si="705"/>
        <v>0</v>
      </c>
      <c r="L6457" s="106">
        <f t="shared" si="706"/>
        <v>0</v>
      </c>
    </row>
    <row r="6458" spans="1:12" x14ac:dyDescent="0.3">
      <c r="A6458" s="104" t="s">
        <v>13278</v>
      </c>
      <c r="B6458" s="104" t="s">
        <v>13279</v>
      </c>
      <c r="C6458" s="105">
        <v>67224</v>
      </c>
      <c r="D6458" s="105">
        <v>862866</v>
      </c>
      <c r="E6458" s="106">
        <f t="shared" si="700"/>
        <v>12.835683684398429</v>
      </c>
      <c r="F6458" s="107">
        <f t="shared" si="701"/>
        <v>85</v>
      </c>
      <c r="G6458" s="107">
        <f>COUNTIF(Data_Eksportir!$H$2:$H$3401,A6458)</f>
        <v>0</v>
      </c>
      <c r="H6458" s="104" t="str">
        <f t="shared" si="702"/>
        <v>5 – 20</v>
      </c>
      <c r="I6458" s="104" t="str">
        <f t="shared" si="703"/>
        <v>Di bawah ambang nilai</v>
      </c>
      <c r="J6458" s="106">
        <f t="shared" si="704"/>
        <v>862866.00645800005</v>
      </c>
      <c r="K6458" s="105">
        <f t="shared" si="705"/>
        <v>0</v>
      </c>
      <c r="L6458" s="106">
        <f t="shared" si="706"/>
        <v>0</v>
      </c>
    </row>
    <row r="6459" spans="1:12" x14ac:dyDescent="0.3">
      <c r="A6459" s="104" t="s">
        <v>13280</v>
      </c>
      <c r="B6459" s="104" t="s">
        <v>13281</v>
      </c>
      <c r="C6459" s="105">
        <v>4028334</v>
      </c>
      <c r="D6459" s="105">
        <v>42004323</v>
      </c>
      <c r="E6459" s="106">
        <f t="shared" si="700"/>
        <v>10.427219540385678</v>
      </c>
      <c r="F6459" s="107">
        <f t="shared" si="701"/>
        <v>85</v>
      </c>
      <c r="G6459" s="107">
        <f>COUNTIF(Data_Eksportir!$H$2:$H$3401,A6459)</f>
        <v>0</v>
      </c>
      <c r="H6459" s="104" t="str">
        <f t="shared" si="702"/>
        <v>5 – 20</v>
      </c>
      <c r="I6459" s="104" t="str">
        <f t="shared" si="703"/>
        <v>Belum terwakili</v>
      </c>
      <c r="J6459" s="106">
        <f t="shared" si="704"/>
        <v>42004323.006458998</v>
      </c>
      <c r="K6459" s="105">
        <f t="shared" si="705"/>
        <v>42004323</v>
      </c>
      <c r="L6459" s="106">
        <f t="shared" si="706"/>
        <v>42004323.006458998</v>
      </c>
    </row>
    <row r="6460" spans="1:12" x14ac:dyDescent="0.3">
      <c r="A6460" s="104" t="s">
        <v>13282</v>
      </c>
      <c r="B6460" s="104" t="s">
        <v>13283</v>
      </c>
      <c r="C6460" s="105">
        <v>15436</v>
      </c>
      <c r="D6460" s="105">
        <v>219828</v>
      </c>
      <c r="E6460" s="106">
        <f t="shared" si="700"/>
        <v>14.241254210935475</v>
      </c>
      <c r="F6460" s="107">
        <f t="shared" si="701"/>
        <v>85</v>
      </c>
      <c r="G6460" s="107">
        <f>COUNTIF(Data_Eksportir!$H$2:$H$3401,A6460)</f>
        <v>0</v>
      </c>
      <c r="H6460" s="104" t="str">
        <f t="shared" si="702"/>
        <v>5 – 20</v>
      </c>
      <c r="I6460" s="104" t="str">
        <f t="shared" si="703"/>
        <v>Di bawah ambang nilai</v>
      </c>
      <c r="J6460" s="106">
        <f t="shared" si="704"/>
        <v>219828.00646</v>
      </c>
      <c r="K6460" s="105">
        <f t="shared" si="705"/>
        <v>0</v>
      </c>
      <c r="L6460" s="106">
        <f t="shared" si="706"/>
        <v>0</v>
      </c>
    </row>
    <row r="6461" spans="1:12" x14ac:dyDescent="0.3">
      <c r="A6461" s="104" t="s">
        <v>13284</v>
      </c>
      <c r="B6461" s="104" t="s">
        <v>13285</v>
      </c>
      <c r="C6461" s="105">
        <v>9079</v>
      </c>
      <c r="D6461" s="105">
        <v>343508</v>
      </c>
      <c r="E6461" s="106">
        <f t="shared" si="700"/>
        <v>37.835444432206188</v>
      </c>
      <c r="F6461" s="107">
        <f t="shared" si="701"/>
        <v>85</v>
      </c>
      <c r="G6461" s="107">
        <f>COUNTIF(Data_Eksportir!$H$2:$H$3401,A6461)</f>
        <v>0</v>
      </c>
      <c r="H6461" s="104" t="str">
        <f t="shared" si="702"/>
        <v>20 – 100</v>
      </c>
      <c r="I6461" s="104" t="str">
        <f t="shared" si="703"/>
        <v>Di bawah ambang nilai</v>
      </c>
      <c r="J6461" s="106">
        <f t="shared" si="704"/>
        <v>343508.00646100001</v>
      </c>
      <c r="K6461" s="105">
        <f t="shared" si="705"/>
        <v>0</v>
      </c>
      <c r="L6461" s="106">
        <f t="shared" si="706"/>
        <v>0</v>
      </c>
    </row>
    <row r="6462" spans="1:12" x14ac:dyDescent="0.3">
      <c r="A6462" s="104" t="s">
        <v>13286</v>
      </c>
      <c r="B6462" s="104" t="s">
        <v>13287</v>
      </c>
      <c r="C6462" s="105">
        <v>3872</v>
      </c>
      <c r="D6462" s="105">
        <v>25807</v>
      </c>
      <c r="E6462" s="106">
        <f t="shared" si="700"/>
        <v>6.665030991735537</v>
      </c>
      <c r="F6462" s="107">
        <f t="shared" si="701"/>
        <v>85</v>
      </c>
      <c r="G6462" s="107">
        <f>COUNTIF(Data_Eksportir!$H$2:$H$3401,A6462)</f>
        <v>0</v>
      </c>
      <c r="H6462" s="104" t="str">
        <f t="shared" si="702"/>
        <v>5 – 20</v>
      </c>
      <c r="I6462" s="104" t="str">
        <f t="shared" si="703"/>
        <v>Di bawah ambang nilai</v>
      </c>
      <c r="J6462" s="106">
        <f t="shared" si="704"/>
        <v>25807.006462000001</v>
      </c>
      <c r="K6462" s="105">
        <f t="shared" si="705"/>
        <v>0</v>
      </c>
      <c r="L6462" s="106">
        <f t="shared" si="706"/>
        <v>0</v>
      </c>
    </row>
    <row r="6463" spans="1:12" x14ac:dyDescent="0.3">
      <c r="A6463" s="104" t="s">
        <v>13288</v>
      </c>
      <c r="B6463" s="104" t="s">
        <v>13289</v>
      </c>
      <c r="C6463" s="105">
        <v>73</v>
      </c>
      <c r="D6463" s="105">
        <v>2129</v>
      </c>
      <c r="E6463" s="106">
        <f t="shared" si="700"/>
        <v>29.164383561643834</v>
      </c>
      <c r="F6463" s="107">
        <f t="shared" si="701"/>
        <v>85</v>
      </c>
      <c r="G6463" s="107">
        <f>COUNTIF(Data_Eksportir!$H$2:$H$3401,A6463)</f>
        <v>0</v>
      </c>
      <c r="H6463" s="104" t="str">
        <f t="shared" si="702"/>
        <v>20 – 100</v>
      </c>
      <c r="I6463" s="104" t="str">
        <f t="shared" si="703"/>
        <v>Di bawah ambang nilai</v>
      </c>
      <c r="J6463" s="106">
        <f t="shared" si="704"/>
        <v>2129.0064630000002</v>
      </c>
      <c r="K6463" s="105">
        <f t="shared" si="705"/>
        <v>0</v>
      </c>
      <c r="L6463" s="106">
        <f t="shared" si="706"/>
        <v>0</v>
      </c>
    </row>
    <row r="6464" spans="1:12" x14ac:dyDescent="0.3">
      <c r="A6464" s="104" t="s">
        <v>13290</v>
      </c>
      <c r="B6464" s="104" t="s">
        <v>13291</v>
      </c>
      <c r="C6464" s="105">
        <v>2011</v>
      </c>
      <c r="D6464" s="105">
        <v>12053</v>
      </c>
      <c r="E6464" s="106">
        <f t="shared" si="700"/>
        <v>5.9935355544505224</v>
      </c>
      <c r="F6464" s="107">
        <f t="shared" si="701"/>
        <v>85</v>
      </c>
      <c r="G6464" s="107">
        <f>COUNTIF(Data_Eksportir!$H$2:$H$3401,A6464)</f>
        <v>0</v>
      </c>
      <c r="H6464" s="104" t="str">
        <f t="shared" si="702"/>
        <v>5 – 20</v>
      </c>
      <c r="I6464" s="104" t="str">
        <f t="shared" si="703"/>
        <v>Di bawah ambang nilai</v>
      </c>
      <c r="J6464" s="106">
        <f t="shared" si="704"/>
        <v>12053.006464</v>
      </c>
      <c r="K6464" s="105">
        <f t="shared" si="705"/>
        <v>0</v>
      </c>
      <c r="L6464" s="106">
        <f t="shared" si="706"/>
        <v>0</v>
      </c>
    </row>
    <row r="6465" spans="1:12" x14ac:dyDescent="0.3">
      <c r="A6465" s="104" t="s">
        <v>13292</v>
      </c>
      <c r="B6465" s="104" t="s">
        <v>13293</v>
      </c>
      <c r="C6465" s="105">
        <v>958</v>
      </c>
      <c r="D6465" s="105">
        <v>5670</v>
      </c>
      <c r="E6465" s="106">
        <f t="shared" si="700"/>
        <v>5.9185803757828808</v>
      </c>
      <c r="F6465" s="107">
        <f t="shared" si="701"/>
        <v>85</v>
      </c>
      <c r="G6465" s="107">
        <f>COUNTIF(Data_Eksportir!$H$2:$H$3401,A6465)</f>
        <v>0</v>
      </c>
      <c r="H6465" s="104" t="str">
        <f t="shared" si="702"/>
        <v>5 – 20</v>
      </c>
      <c r="I6465" s="104" t="str">
        <f t="shared" si="703"/>
        <v>Di bawah ambang nilai</v>
      </c>
      <c r="J6465" s="106">
        <f t="shared" si="704"/>
        <v>5670.0064650000004</v>
      </c>
      <c r="K6465" s="105">
        <f t="shared" si="705"/>
        <v>0</v>
      </c>
      <c r="L6465" s="106">
        <f t="shared" si="706"/>
        <v>0</v>
      </c>
    </row>
    <row r="6466" spans="1:12" x14ac:dyDescent="0.3">
      <c r="A6466" s="104" t="s">
        <v>13294</v>
      </c>
      <c r="B6466" s="104" t="s">
        <v>13295</v>
      </c>
      <c r="C6466" s="105">
        <v>9686</v>
      </c>
      <c r="D6466" s="105">
        <v>76398</v>
      </c>
      <c r="E6466" s="106">
        <f t="shared" ref="E6466:E6529" si="707">IF(AND(ISNUMBER(C6466),C6466&gt;0),D6466/C6466,"")</f>
        <v>7.8874664464175099</v>
      </c>
      <c r="F6466" s="107">
        <f t="shared" ref="F6466:F6529" si="708">VALUE(LEFT(A6466,2))</f>
        <v>85</v>
      </c>
      <c r="G6466" s="107">
        <f>COUNTIF(Data_Eksportir!$H$2:$H$3401,A6466)</f>
        <v>0</v>
      </c>
      <c r="H6466" s="104" t="str">
        <f t="shared" ref="H6466:H6529" si="709">IF(E6466="","Tanpa data berat",IF(E6466&lt;1,"Di bawah 1",IF(E6466&lt;5,"1 – 5",IF(E6466&lt;20,"5 – 20",IF(E6466&lt;100,"20 – 100","100 ke atas")))))</f>
        <v>5 – 20</v>
      </c>
      <c r="I6466" s="104" t="str">
        <f t="shared" ref="I6466:I6529" si="710">IF(D6466&lt;p_nilai_besar,"Di bawah ambang nilai",IF(G6466=0,"Belum terwakili",IF(G6466&lt;=p_listing_rendah,"Keterwakilan rendah","Terwakili")))</f>
        <v>Di bawah ambang nilai</v>
      </c>
      <c r="J6466" s="106">
        <f t="shared" ref="J6466:J6529" si="711">D6466+ROW()/10^6</f>
        <v>76398.006466000006</v>
      </c>
      <c r="K6466" s="105">
        <f t="shared" ref="K6466:K6529" si="712">IF(D6466&gt;=p_nilai_besar,D6466/(1+G6466),0)</f>
        <v>0</v>
      </c>
      <c r="L6466" s="106">
        <f t="shared" ref="L6466:L6529" si="713">IF(K6466&gt;0,K6466+ROW()/10^6,0)</f>
        <v>0</v>
      </c>
    </row>
    <row r="6467" spans="1:12" x14ac:dyDescent="0.3">
      <c r="A6467" s="104" t="s">
        <v>13296</v>
      </c>
      <c r="B6467" s="104" t="s">
        <v>13297</v>
      </c>
      <c r="C6467" s="105">
        <v>115</v>
      </c>
      <c r="D6467" s="105">
        <v>691</v>
      </c>
      <c r="E6467" s="106">
        <f t="shared" si="707"/>
        <v>6.0086956521739134</v>
      </c>
      <c r="F6467" s="107">
        <f t="shared" si="708"/>
        <v>85</v>
      </c>
      <c r="G6467" s="107">
        <f>COUNTIF(Data_Eksportir!$H$2:$H$3401,A6467)</f>
        <v>0</v>
      </c>
      <c r="H6467" s="104" t="str">
        <f t="shared" si="709"/>
        <v>5 – 20</v>
      </c>
      <c r="I6467" s="104" t="str">
        <f t="shared" si="710"/>
        <v>Di bawah ambang nilai</v>
      </c>
      <c r="J6467" s="106">
        <f t="shared" si="711"/>
        <v>691.00646700000004</v>
      </c>
      <c r="K6467" s="105">
        <f t="shared" si="712"/>
        <v>0</v>
      </c>
      <c r="L6467" s="106">
        <f t="shared" si="713"/>
        <v>0</v>
      </c>
    </row>
    <row r="6468" spans="1:12" x14ac:dyDescent="0.3">
      <c r="A6468" s="104" t="s">
        <v>13298</v>
      </c>
      <c r="B6468" s="104" t="s">
        <v>13299</v>
      </c>
      <c r="C6468" s="105">
        <v>94570</v>
      </c>
      <c r="D6468" s="105">
        <v>366976</v>
      </c>
      <c r="E6468" s="106">
        <f t="shared" si="707"/>
        <v>3.8804694934968804</v>
      </c>
      <c r="F6468" s="107">
        <f t="shared" si="708"/>
        <v>85</v>
      </c>
      <c r="G6468" s="107">
        <f>COUNTIF(Data_Eksportir!$H$2:$H$3401,A6468)</f>
        <v>0</v>
      </c>
      <c r="H6468" s="104" t="str">
        <f t="shared" si="709"/>
        <v>1 – 5</v>
      </c>
      <c r="I6468" s="104" t="str">
        <f t="shared" si="710"/>
        <v>Di bawah ambang nilai</v>
      </c>
      <c r="J6468" s="106">
        <f t="shared" si="711"/>
        <v>366976.00646800001</v>
      </c>
      <c r="K6468" s="105">
        <f t="shared" si="712"/>
        <v>0</v>
      </c>
      <c r="L6468" s="106">
        <f t="shared" si="713"/>
        <v>0</v>
      </c>
    </row>
    <row r="6469" spans="1:12" x14ac:dyDescent="0.3">
      <c r="A6469" s="104" t="s">
        <v>13300</v>
      </c>
      <c r="B6469" s="104" t="s">
        <v>13301</v>
      </c>
      <c r="C6469" s="105">
        <v>782</v>
      </c>
      <c r="D6469" s="105">
        <v>47876</v>
      </c>
      <c r="E6469" s="106">
        <f t="shared" si="707"/>
        <v>61.222506393861892</v>
      </c>
      <c r="F6469" s="107">
        <f t="shared" si="708"/>
        <v>85</v>
      </c>
      <c r="G6469" s="107">
        <f>COUNTIF(Data_Eksportir!$H$2:$H$3401,A6469)</f>
        <v>0</v>
      </c>
      <c r="H6469" s="104" t="str">
        <f t="shared" si="709"/>
        <v>20 – 100</v>
      </c>
      <c r="I6469" s="104" t="str">
        <f t="shared" si="710"/>
        <v>Di bawah ambang nilai</v>
      </c>
      <c r="J6469" s="106">
        <f t="shared" si="711"/>
        <v>47876.006469</v>
      </c>
      <c r="K6469" s="105">
        <f t="shared" si="712"/>
        <v>0</v>
      </c>
      <c r="L6469" s="106">
        <f t="shared" si="713"/>
        <v>0</v>
      </c>
    </row>
    <row r="6470" spans="1:12" x14ac:dyDescent="0.3">
      <c r="A6470" s="104" t="s">
        <v>13302</v>
      </c>
      <c r="B6470" s="104" t="s">
        <v>13303</v>
      </c>
      <c r="C6470" s="105">
        <v>2515605</v>
      </c>
      <c r="D6470" s="105">
        <v>10243571</v>
      </c>
      <c r="E6470" s="106">
        <f t="shared" si="707"/>
        <v>4.0720109079128086</v>
      </c>
      <c r="F6470" s="107">
        <f t="shared" si="708"/>
        <v>85</v>
      </c>
      <c r="G6470" s="107">
        <f>COUNTIF(Data_Eksportir!$H$2:$H$3401,A6470)</f>
        <v>0</v>
      </c>
      <c r="H6470" s="104" t="str">
        <f t="shared" si="709"/>
        <v>1 – 5</v>
      </c>
      <c r="I6470" s="104" t="str">
        <f t="shared" si="710"/>
        <v>Belum terwakili</v>
      </c>
      <c r="J6470" s="106">
        <f t="shared" si="711"/>
        <v>10243571.00647</v>
      </c>
      <c r="K6470" s="105">
        <f t="shared" si="712"/>
        <v>10243571</v>
      </c>
      <c r="L6470" s="106">
        <f t="shared" si="713"/>
        <v>10243571.00647</v>
      </c>
    </row>
    <row r="6471" spans="1:12" x14ac:dyDescent="0.3">
      <c r="A6471" s="104" t="s">
        <v>13304</v>
      </c>
      <c r="B6471" s="104" t="s">
        <v>13305</v>
      </c>
      <c r="C6471" s="105">
        <v>48</v>
      </c>
      <c r="D6471" s="105">
        <v>2599</v>
      </c>
      <c r="E6471" s="106">
        <f t="shared" si="707"/>
        <v>54.145833333333336</v>
      </c>
      <c r="F6471" s="107">
        <f t="shared" si="708"/>
        <v>85</v>
      </c>
      <c r="G6471" s="107">
        <f>COUNTIF(Data_Eksportir!$H$2:$H$3401,A6471)</f>
        <v>0</v>
      </c>
      <c r="H6471" s="104" t="str">
        <f t="shared" si="709"/>
        <v>20 – 100</v>
      </c>
      <c r="I6471" s="104" t="str">
        <f t="shared" si="710"/>
        <v>Di bawah ambang nilai</v>
      </c>
      <c r="J6471" s="106">
        <f t="shared" si="711"/>
        <v>2599.0064710000001</v>
      </c>
      <c r="K6471" s="105">
        <f t="shared" si="712"/>
        <v>0</v>
      </c>
      <c r="L6471" s="106">
        <f t="shared" si="713"/>
        <v>0</v>
      </c>
    </row>
    <row r="6472" spans="1:12" x14ac:dyDescent="0.3">
      <c r="A6472" s="104" t="s">
        <v>13306</v>
      </c>
      <c r="B6472" s="104" t="s">
        <v>13307</v>
      </c>
      <c r="C6472" s="105">
        <v>9978</v>
      </c>
      <c r="D6472" s="105">
        <v>144143</v>
      </c>
      <c r="E6472" s="106">
        <f t="shared" si="707"/>
        <v>14.446081379033874</v>
      </c>
      <c r="F6472" s="107">
        <f t="shared" si="708"/>
        <v>85</v>
      </c>
      <c r="G6472" s="107">
        <f>COUNTIF(Data_Eksportir!$H$2:$H$3401,A6472)</f>
        <v>0</v>
      </c>
      <c r="H6472" s="104" t="str">
        <f t="shared" si="709"/>
        <v>5 – 20</v>
      </c>
      <c r="I6472" s="104" t="str">
        <f t="shared" si="710"/>
        <v>Di bawah ambang nilai</v>
      </c>
      <c r="J6472" s="106">
        <f t="shared" si="711"/>
        <v>144143.00647200001</v>
      </c>
      <c r="K6472" s="105">
        <f t="shared" si="712"/>
        <v>0</v>
      </c>
      <c r="L6472" s="106">
        <f t="shared" si="713"/>
        <v>0</v>
      </c>
    </row>
    <row r="6473" spans="1:12" x14ac:dyDescent="0.3">
      <c r="A6473" s="104" t="s">
        <v>13308</v>
      </c>
      <c r="B6473" s="104" t="s">
        <v>13309</v>
      </c>
      <c r="C6473" s="105">
        <v>13172</v>
      </c>
      <c r="D6473" s="105">
        <v>114506</v>
      </c>
      <c r="E6473" s="106">
        <f t="shared" si="707"/>
        <v>8.6931369571819008</v>
      </c>
      <c r="F6473" s="107">
        <f t="shared" si="708"/>
        <v>85</v>
      </c>
      <c r="G6473" s="107">
        <f>COUNTIF(Data_Eksportir!$H$2:$H$3401,A6473)</f>
        <v>0</v>
      </c>
      <c r="H6473" s="104" t="str">
        <f t="shared" si="709"/>
        <v>5 – 20</v>
      </c>
      <c r="I6473" s="104" t="str">
        <f t="shared" si="710"/>
        <v>Di bawah ambang nilai</v>
      </c>
      <c r="J6473" s="106">
        <f t="shared" si="711"/>
        <v>114506.006473</v>
      </c>
      <c r="K6473" s="105">
        <f t="shared" si="712"/>
        <v>0</v>
      </c>
      <c r="L6473" s="106">
        <f t="shared" si="713"/>
        <v>0</v>
      </c>
    </row>
    <row r="6474" spans="1:12" x14ac:dyDescent="0.3">
      <c r="A6474" s="104" t="s">
        <v>13310</v>
      </c>
      <c r="B6474" s="104" t="s">
        <v>13311</v>
      </c>
      <c r="C6474" s="105">
        <v>97</v>
      </c>
      <c r="D6474" s="105">
        <v>1739</v>
      </c>
      <c r="E6474" s="106">
        <f t="shared" si="707"/>
        <v>17.927835051546392</v>
      </c>
      <c r="F6474" s="107">
        <f t="shared" si="708"/>
        <v>85</v>
      </c>
      <c r="G6474" s="107">
        <f>COUNTIF(Data_Eksportir!$H$2:$H$3401,A6474)</f>
        <v>0</v>
      </c>
      <c r="H6474" s="104" t="str">
        <f t="shared" si="709"/>
        <v>5 – 20</v>
      </c>
      <c r="I6474" s="104" t="str">
        <f t="shared" si="710"/>
        <v>Di bawah ambang nilai</v>
      </c>
      <c r="J6474" s="106">
        <f t="shared" si="711"/>
        <v>1739.006474</v>
      </c>
      <c r="K6474" s="105">
        <f t="shared" si="712"/>
        <v>0</v>
      </c>
      <c r="L6474" s="106">
        <f t="shared" si="713"/>
        <v>0</v>
      </c>
    </row>
    <row r="6475" spans="1:12" x14ac:dyDescent="0.3">
      <c r="A6475" s="104" t="s">
        <v>13312</v>
      </c>
      <c r="B6475" s="104" t="s">
        <v>13313</v>
      </c>
      <c r="C6475" s="105">
        <v>52</v>
      </c>
      <c r="D6475" s="105">
        <v>5195</v>
      </c>
      <c r="E6475" s="106">
        <f t="shared" si="707"/>
        <v>99.90384615384616</v>
      </c>
      <c r="F6475" s="107">
        <f t="shared" si="708"/>
        <v>85</v>
      </c>
      <c r="G6475" s="107">
        <f>COUNTIF(Data_Eksportir!$H$2:$H$3401,A6475)</f>
        <v>0</v>
      </c>
      <c r="H6475" s="104" t="str">
        <f t="shared" si="709"/>
        <v>20 – 100</v>
      </c>
      <c r="I6475" s="104" t="str">
        <f t="shared" si="710"/>
        <v>Di bawah ambang nilai</v>
      </c>
      <c r="J6475" s="106">
        <f t="shared" si="711"/>
        <v>5195.0064750000001</v>
      </c>
      <c r="K6475" s="105">
        <f t="shared" si="712"/>
        <v>0</v>
      </c>
      <c r="L6475" s="106">
        <f t="shared" si="713"/>
        <v>0</v>
      </c>
    </row>
    <row r="6476" spans="1:12" x14ac:dyDescent="0.3">
      <c r="A6476" s="104" t="s">
        <v>13314</v>
      </c>
      <c r="B6476" s="104" t="s">
        <v>13315</v>
      </c>
      <c r="C6476" s="105">
        <v>7159</v>
      </c>
      <c r="D6476" s="105">
        <v>221696</v>
      </c>
      <c r="E6476" s="106">
        <f t="shared" si="707"/>
        <v>30.967453554965779</v>
      </c>
      <c r="F6476" s="107">
        <f t="shared" si="708"/>
        <v>85</v>
      </c>
      <c r="G6476" s="107">
        <f>COUNTIF(Data_Eksportir!$H$2:$H$3401,A6476)</f>
        <v>0</v>
      </c>
      <c r="H6476" s="104" t="str">
        <f t="shared" si="709"/>
        <v>20 – 100</v>
      </c>
      <c r="I6476" s="104" t="str">
        <f t="shared" si="710"/>
        <v>Di bawah ambang nilai</v>
      </c>
      <c r="J6476" s="106">
        <f t="shared" si="711"/>
        <v>221696.00647600001</v>
      </c>
      <c r="K6476" s="105">
        <f t="shared" si="712"/>
        <v>0</v>
      </c>
      <c r="L6476" s="106">
        <f t="shared" si="713"/>
        <v>0</v>
      </c>
    </row>
    <row r="6477" spans="1:12" x14ac:dyDescent="0.3">
      <c r="A6477" s="104" t="s">
        <v>13316</v>
      </c>
      <c r="B6477" s="104" t="s">
        <v>13317</v>
      </c>
      <c r="C6477" s="105">
        <v>4788</v>
      </c>
      <c r="D6477" s="105">
        <v>43252</v>
      </c>
      <c r="E6477" s="106">
        <f t="shared" si="707"/>
        <v>9.0334168755221391</v>
      </c>
      <c r="F6477" s="107">
        <f t="shared" si="708"/>
        <v>85</v>
      </c>
      <c r="G6477" s="107">
        <f>COUNTIF(Data_Eksportir!$H$2:$H$3401,A6477)</f>
        <v>0</v>
      </c>
      <c r="H6477" s="104" t="str">
        <f t="shared" si="709"/>
        <v>5 – 20</v>
      </c>
      <c r="I6477" s="104" t="str">
        <f t="shared" si="710"/>
        <v>Di bawah ambang nilai</v>
      </c>
      <c r="J6477" s="106">
        <f t="shared" si="711"/>
        <v>43252.006477000003</v>
      </c>
      <c r="K6477" s="105">
        <f t="shared" si="712"/>
        <v>0</v>
      </c>
      <c r="L6477" s="106">
        <f t="shared" si="713"/>
        <v>0</v>
      </c>
    </row>
    <row r="6478" spans="1:12" x14ac:dyDescent="0.3">
      <c r="A6478" s="104" t="s">
        <v>13318</v>
      </c>
      <c r="B6478" s="104" t="s">
        <v>13319</v>
      </c>
      <c r="C6478" s="105">
        <v>49012</v>
      </c>
      <c r="D6478" s="105">
        <v>354207</v>
      </c>
      <c r="E6478" s="106">
        <f t="shared" si="707"/>
        <v>7.2269444217742596</v>
      </c>
      <c r="F6478" s="107">
        <f t="shared" si="708"/>
        <v>85</v>
      </c>
      <c r="G6478" s="107">
        <f>COUNTIF(Data_Eksportir!$H$2:$H$3401,A6478)</f>
        <v>0</v>
      </c>
      <c r="H6478" s="104" t="str">
        <f t="shared" si="709"/>
        <v>5 – 20</v>
      </c>
      <c r="I6478" s="104" t="str">
        <f t="shared" si="710"/>
        <v>Di bawah ambang nilai</v>
      </c>
      <c r="J6478" s="106">
        <f t="shared" si="711"/>
        <v>354207.00647800002</v>
      </c>
      <c r="K6478" s="105">
        <f t="shared" si="712"/>
        <v>0</v>
      </c>
      <c r="L6478" s="106">
        <f t="shared" si="713"/>
        <v>0</v>
      </c>
    </row>
    <row r="6479" spans="1:12" x14ac:dyDescent="0.3">
      <c r="A6479" s="104" t="s">
        <v>13320</v>
      </c>
      <c r="B6479" s="104" t="s">
        <v>13321</v>
      </c>
      <c r="C6479" s="105">
        <v>744</v>
      </c>
      <c r="D6479" s="105">
        <v>982895</v>
      </c>
      <c r="E6479" s="106">
        <f t="shared" si="707"/>
        <v>1321.0954301075269</v>
      </c>
      <c r="F6479" s="107">
        <f t="shared" si="708"/>
        <v>85</v>
      </c>
      <c r="G6479" s="107">
        <f>COUNTIF(Data_Eksportir!$H$2:$H$3401,A6479)</f>
        <v>0</v>
      </c>
      <c r="H6479" s="104" t="str">
        <f t="shared" si="709"/>
        <v>100 ke atas</v>
      </c>
      <c r="I6479" s="104" t="str">
        <f t="shared" si="710"/>
        <v>Di bawah ambang nilai</v>
      </c>
      <c r="J6479" s="106">
        <f t="shared" si="711"/>
        <v>982895.00647899997</v>
      </c>
      <c r="K6479" s="105">
        <f t="shared" si="712"/>
        <v>0</v>
      </c>
      <c r="L6479" s="106">
        <f t="shared" si="713"/>
        <v>0</v>
      </c>
    </row>
    <row r="6480" spans="1:12" x14ac:dyDescent="0.3">
      <c r="A6480" s="104" t="s">
        <v>13322</v>
      </c>
      <c r="B6480" s="104" t="s">
        <v>13323</v>
      </c>
      <c r="C6480" s="105">
        <v>8552</v>
      </c>
      <c r="D6480" s="105">
        <v>388</v>
      </c>
      <c r="E6480" s="106">
        <f t="shared" si="707"/>
        <v>4.5369504209541625E-2</v>
      </c>
      <c r="F6480" s="107">
        <f t="shared" si="708"/>
        <v>85</v>
      </c>
      <c r="G6480" s="107">
        <f>COUNTIF(Data_Eksportir!$H$2:$H$3401,A6480)</f>
        <v>0</v>
      </c>
      <c r="H6480" s="104" t="str">
        <f t="shared" si="709"/>
        <v>Di bawah 1</v>
      </c>
      <c r="I6480" s="104" t="str">
        <f t="shared" si="710"/>
        <v>Di bawah ambang nilai</v>
      </c>
      <c r="J6480" s="106">
        <f t="shared" si="711"/>
        <v>388.00648000000001</v>
      </c>
      <c r="K6480" s="105">
        <f t="shared" si="712"/>
        <v>0</v>
      </c>
      <c r="L6480" s="106">
        <f t="shared" si="713"/>
        <v>0</v>
      </c>
    </row>
    <row r="6481" spans="1:12" x14ac:dyDescent="0.3">
      <c r="A6481" s="104" t="s">
        <v>13324</v>
      </c>
      <c r="B6481" s="104" t="s">
        <v>13325</v>
      </c>
      <c r="C6481" s="105">
        <v>2060</v>
      </c>
      <c r="D6481" s="105">
        <v>19395</v>
      </c>
      <c r="E6481" s="106">
        <f t="shared" si="707"/>
        <v>9.4150485436893199</v>
      </c>
      <c r="F6481" s="107">
        <f t="shared" si="708"/>
        <v>85</v>
      </c>
      <c r="G6481" s="107">
        <f>COUNTIF(Data_Eksportir!$H$2:$H$3401,A6481)</f>
        <v>0</v>
      </c>
      <c r="H6481" s="104" t="str">
        <f t="shared" si="709"/>
        <v>5 – 20</v>
      </c>
      <c r="I6481" s="104" t="str">
        <f t="shared" si="710"/>
        <v>Di bawah ambang nilai</v>
      </c>
      <c r="J6481" s="106">
        <f t="shared" si="711"/>
        <v>19395.006481</v>
      </c>
      <c r="K6481" s="105">
        <f t="shared" si="712"/>
        <v>0</v>
      </c>
      <c r="L6481" s="106">
        <f t="shared" si="713"/>
        <v>0</v>
      </c>
    </row>
    <row r="6482" spans="1:12" x14ac:dyDescent="0.3">
      <c r="A6482" s="104" t="s">
        <v>13326</v>
      </c>
      <c r="B6482" s="104" t="s">
        <v>13327</v>
      </c>
      <c r="C6482" s="105">
        <v>3085</v>
      </c>
      <c r="D6482" s="105">
        <v>44743</v>
      </c>
      <c r="E6482" s="106">
        <f t="shared" si="707"/>
        <v>14.503403565640195</v>
      </c>
      <c r="F6482" s="107">
        <f t="shared" si="708"/>
        <v>85</v>
      </c>
      <c r="G6482" s="107">
        <f>COUNTIF(Data_Eksportir!$H$2:$H$3401,A6482)</f>
        <v>0</v>
      </c>
      <c r="H6482" s="104" t="str">
        <f t="shared" si="709"/>
        <v>5 – 20</v>
      </c>
      <c r="I6482" s="104" t="str">
        <f t="shared" si="710"/>
        <v>Di bawah ambang nilai</v>
      </c>
      <c r="J6482" s="106">
        <f t="shared" si="711"/>
        <v>44743.006481999997</v>
      </c>
      <c r="K6482" s="105">
        <f t="shared" si="712"/>
        <v>0</v>
      </c>
      <c r="L6482" s="106">
        <f t="shared" si="713"/>
        <v>0</v>
      </c>
    </row>
    <row r="6483" spans="1:12" x14ac:dyDescent="0.3">
      <c r="A6483" s="104" t="s">
        <v>13328</v>
      </c>
      <c r="B6483" s="104" t="s">
        <v>13329</v>
      </c>
      <c r="C6483" s="105">
        <v>1125</v>
      </c>
      <c r="D6483" s="105">
        <v>4268</v>
      </c>
      <c r="E6483" s="106">
        <f t="shared" si="707"/>
        <v>3.7937777777777777</v>
      </c>
      <c r="F6483" s="107">
        <f t="shared" si="708"/>
        <v>85</v>
      </c>
      <c r="G6483" s="107">
        <f>COUNTIF(Data_Eksportir!$H$2:$H$3401,A6483)</f>
        <v>0</v>
      </c>
      <c r="H6483" s="104" t="str">
        <f t="shared" si="709"/>
        <v>1 – 5</v>
      </c>
      <c r="I6483" s="104" t="str">
        <f t="shared" si="710"/>
        <v>Di bawah ambang nilai</v>
      </c>
      <c r="J6483" s="106">
        <f t="shared" si="711"/>
        <v>4268.0064830000001</v>
      </c>
      <c r="K6483" s="105">
        <f t="shared" si="712"/>
        <v>0</v>
      </c>
      <c r="L6483" s="106">
        <f t="shared" si="713"/>
        <v>0</v>
      </c>
    </row>
    <row r="6484" spans="1:12" x14ac:dyDescent="0.3">
      <c r="A6484" s="104" t="s">
        <v>13330</v>
      </c>
      <c r="B6484" s="104" t="s">
        <v>13331</v>
      </c>
      <c r="C6484" s="105">
        <v>114116</v>
      </c>
      <c r="D6484" s="105">
        <v>714421</v>
      </c>
      <c r="E6484" s="106">
        <f t="shared" si="707"/>
        <v>6.2604805636370013</v>
      </c>
      <c r="F6484" s="107">
        <f t="shared" si="708"/>
        <v>85</v>
      </c>
      <c r="G6484" s="107">
        <f>COUNTIF(Data_Eksportir!$H$2:$H$3401,A6484)</f>
        <v>0</v>
      </c>
      <c r="H6484" s="104" t="str">
        <f t="shared" si="709"/>
        <v>5 – 20</v>
      </c>
      <c r="I6484" s="104" t="str">
        <f t="shared" si="710"/>
        <v>Di bawah ambang nilai</v>
      </c>
      <c r="J6484" s="106">
        <f t="shared" si="711"/>
        <v>714421.00648400001</v>
      </c>
      <c r="K6484" s="105">
        <f t="shared" si="712"/>
        <v>0</v>
      </c>
      <c r="L6484" s="106">
        <f t="shared" si="713"/>
        <v>0</v>
      </c>
    </row>
    <row r="6485" spans="1:12" x14ac:dyDescent="0.3">
      <c r="A6485" s="104" t="s">
        <v>13332</v>
      </c>
      <c r="B6485" s="104" t="s">
        <v>13333</v>
      </c>
      <c r="C6485" s="105">
        <v>584507</v>
      </c>
      <c r="D6485" s="105">
        <v>4914492</v>
      </c>
      <c r="E6485" s="106">
        <f t="shared" si="707"/>
        <v>8.4079266800910855</v>
      </c>
      <c r="F6485" s="107">
        <f t="shared" si="708"/>
        <v>85</v>
      </c>
      <c r="G6485" s="107">
        <f>COUNTIF(Data_Eksportir!$H$2:$H$3401,A6485)</f>
        <v>0</v>
      </c>
      <c r="H6485" s="104" t="str">
        <f t="shared" si="709"/>
        <v>5 – 20</v>
      </c>
      <c r="I6485" s="104" t="str">
        <f t="shared" si="710"/>
        <v>Di bawah ambang nilai</v>
      </c>
      <c r="J6485" s="106">
        <f t="shared" si="711"/>
        <v>4914492.0064850003</v>
      </c>
      <c r="K6485" s="105">
        <f t="shared" si="712"/>
        <v>0</v>
      </c>
      <c r="L6485" s="106">
        <f t="shared" si="713"/>
        <v>0</v>
      </c>
    </row>
    <row r="6486" spans="1:12" x14ac:dyDescent="0.3">
      <c r="A6486" s="104" t="s">
        <v>13334</v>
      </c>
      <c r="B6486" s="104" t="s">
        <v>13335</v>
      </c>
      <c r="C6486" s="105">
        <v>90356</v>
      </c>
      <c r="D6486" s="105">
        <v>125481</v>
      </c>
      <c r="E6486" s="106">
        <f t="shared" si="707"/>
        <v>1.3887400947363762</v>
      </c>
      <c r="F6486" s="107">
        <f t="shared" si="708"/>
        <v>85</v>
      </c>
      <c r="G6486" s="107">
        <f>COUNTIF(Data_Eksportir!$H$2:$H$3401,A6486)</f>
        <v>0</v>
      </c>
      <c r="H6486" s="104" t="str">
        <f t="shared" si="709"/>
        <v>1 – 5</v>
      </c>
      <c r="I6486" s="104" t="str">
        <f t="shared" si="710"/>
        <v>Di bawah ambang nilai</v>
      </c>
      <c r="J6486" s="106">
        <f t="shared" si="711"/>
        <v>125481.006486</v>
      </c>
      <c r="K6486" s="105">
        <f t="shared" si="712"/>
        <v>0</v>
      </c>
      <c r="L6486" s="106">
        <f t="shared" si="713"/>
        <v>0</v>
      </c>
    </row>
    <row r="6487" spans="1:12" x14ac:dyDescent="0.3">
      <c r="A6487" s="104" t="s">
        <v>13336</v>
      </c>
      <c r="B6487" s="104" t="s">
        <v>13337</v>
      </c>
      <c r="C6487" s="105">
        <v>18843</v>
      </c>
      <c r="D6487" s="105">
        <v>275519</v>
      </c>
      <c r="E6487" s="106">
        <f t="shared" si="707"/>
        <v>14.621822427426631</v>
      </c>
      <c r="F6487" s="107">
        <f t="shared" si="708"/>
        <v>85</v>
      </c>
      <c r="G6487" s="107">
        <f>COUNTIF(Data_Eksportir!$H$2:$H$3401,A6487)</f>
        <v>0</v>
      </c>
      <c r="H6487" s="104" t="str">
        <f t="shared" si="709"/>
        <v>5 – 20</v>
      </c>
      <c r="I6487" s="104" t="str">
        <f t="shared" si="710"/>
        <v>Di bawah ambang nilai</v>
      </c>
      <c r="J6487" s="106">
        <f t="shared" si="711"/>
        <v>275519.00648699998</v>
      </c>
      <c r="K6487" s="105">
        <f t="shared" si="712"/>
        <v>0</v>
      </c>
      <c r="L6487" s="106">
        <f t="shared" si="713"/>
        <v>0</v>
      </c>
    </row>
    <row r="6488" spans="1:12" x14ac:dyDescent="0.3">
      <c r="A6488" s="104" t="s">
        <v>13338</v>
      </c>
      <c r="B6488" s="104" t="s">
        <v>13339</v>
      </c>
      <c r="C6488" s="105">
        <v>1150</v>
      </c>
      <c r="D6488" s="105">
        <v>5755</v>
      </c>
      <c r="E6488" s="106">
        <f t="shared" si="707"/>
        <v>5.0043478260869563</v>
      </c>
      <c r="F6488" s="107">
        <f t="shared" si="708"/>
        <v>85</v>
      </c>
      <c r="G6488" s="107">
        <f>COUNTIF(Data_Eksportir!$H$2:$H$3401,A6488)</f>
        <v>0</v>
      </c>
      <c r="H6488" s="104" t="str">
        <f t="shared" si="709"/>
        <v>5 – 20</v>
      </c>
      <c r="I6488" s="104" t="str">
        <f t="shared" si="710"/>
        <v>Di bawah ambang nilai</v>
      </c>
      <c r="J6488" s="106">
        <f t="shared" si="711"/>
        <v>5755.006488</v>
      </c>
      <c r="K6488" s="105">
        <f t="shared" si="712"/>
        <v>0</v>
      </c>
      <c r="L6488" s="106">
        <f t="shared" si="713"/>
        <v>0</v>
      </c>
    </row>
    <row r="6489" spans="1:12" x14ac:dyDescent="0.3">
      <c r="A6489" s="104" t="s">
        <v>13340</v>
      </c>
      <c r="B6489" s="104" t="s">
        <v>13341</v>
      </c>
      <c r="C6489" s="105">
        <v>1328039</v>
      </c>
      <c r="D6489" s="105">
        <v>1542650</v>
      </c>
      <c r="E6489" s="106">
        <f t="shared" si="707"/>
        <v>1.1615999228938307</v>
      </c>
      <c r="F6489" s="107">
        <f t="shared" si="708"/>
        <v>85</v>
      </c>
      <c r="G6489" s="107">
        <f>COUNTIF(Data_Eksportir!$H$2:$H$3401,A6489)</f>
        <v>0</v>
      </c>
      <c r="H6489" s="104" t="str">
        <f t="shared" si="709"/>
        <v>1 – 5</v>
      </c>
      <c r="I6489" s="104" t="str">
        <f t="shared" si="710"/>
        <v>Di bawah ambang nilai</v>
      </c>
      <c r="J6489" s="106">
        <f t="shared" si="711"/>
        <v>1542650.0064890001</v>
      </c>
      <c r="K6489" s="105">
        <f t="shared" si="712"/>
        <v>0</v>
      </c>
      <c r="L6489" s="106">
        <f t="shared" si="713"/>
        <v>0</v>
      </c>
    </row>
    <row r="6490" spans="1:12" x14ac:dyDescent="0.3">
      <c r="A6490" s="104" t="s">
        <v>13342</v>
      </c>
      <c r="B6490" s="104" t="s">
        <v>13343</v>
      </c>
      <c r="C6490" s="105">
        <v>3716</v>
      </c>
      <c r="D6490" s="105">
        <v>11513</v>
      </c>
      <c r="E6490" s="106">
        <f t="shared" si="707"/>
        <v>3.0982238966630784</v>
      </c>
      <c r="F6490" s="107">
        <f t="shared" si="708"/>
        <v>85</v>
      </c>
      <c r="G6490" s="107">
        <f>COUNTIF(Data_Eksportir!$H$2:$H$3401,A6490)</f>
        <v>0</v>
      </c>
      <c r="H6490" s="104" t="str">
        <f t="shared" si="709"/>
        <v>1 – 5</v>
      </c>
      <c r="I6490" s="104" t="str">
        <f t="shared" si="710"/>
        <v>Di bawah ambang nilai</v>
      </c>
      <c r="J6490" s="106">
        <f t="shared" si="711"/>
        <v>11513.00649</v>
      </c>
      <c r="K6490" s="105">
        <f t="shared" si="712"/>
        <v>0</v>
      </c>
      <c r="L6490" s="106">
        <f t="shared" si="713"/>
        <v>0</v>
      </c>
    </row>
    <row r="6491" spans="1:12" x14ac:dyDescent="0.3">
      <c r="A6491" s="104" t="s">
        <v>13344</v>
      </c>
      <c r="B6491" s="104" t="s">
        <v>13345</v>
      </c>
      <c r="C6491" s="105">
        <v>161085</v>
      </c>
      <c r="D6491" s="105">
        <v>664907</v>
      </c>
      <c r="E6491" s="106">
        <f t="shared" si="707"/>
        <v>4.1276779340099949</v>
      </c>
      <c r="F6491" s="107">
        <f t="shared" si="708"/>
        <v>85</v>
      </c>
      <c r="G6491" s="107">
        <f>COUNTIF(Data_Eksportir!$H$2:$H$3401,A6491)</f>
        <v>0</v>
      </c>
      <c r="H6491" s="104" t="str">
        <f t="shared" si="709"/>
        <v>1 – 5</v>
      </c>
      <c r="I6491" s="104" t="str">
        <f t="shared" si="710"/>
        <v>Di bawah ambang nilai</v>
      </c>
      <c r="J6491" s="106">
        <f t="shared" si="711"/>
        <v>664907.00649099995</v>
      </c>
      <c r="K6491" s="105">
        <f t="shared" si="712"/>
        <v>0</v>
      </c>
      <c r="L6491" s="106">
        <f t="shared" si="713"/>
        <v>0</v>
      </c>
    </row>
    <row r="6492" spans="1:12" x14ac:dyDescent="0.3">
      <c r="A6492" s="104" t="s">
        <v>13346</v>
      </c>
      <c r="B6492" s="104" t="s">
        <v>13347</v>
      </c>
      <c r="C6492" s="105">
        <v>5903</v>
      </c>
      <c r="D6492" s="105">
        <v>8860</v>
      </c>
      <c r="E6492" s="106">
        <f t="shared" si="707"/>
        <v>1.5009317296290021</v>
      </c>
      <c r="F6492" s="107">
        <f t="shared" si="708"/>
        <v>85</v>
      </c>
      <c r="G6492" s="107">
        <f>COUNTIF(Data_Eksportir!$H$2:$H$3401,A6492)</f>
        <v>0</v>
      </c>
      <c r="H6492" s="104" t="str">
        <f t="shared" si="709"/>
        <v>1 – 5</v>
      </c>
      <c r="I6492" s="104" t="str">
        <f t="shared" si="710"/>
        <v>Di bawah ambang nilai</v>
      </c>
      <c r="J6492" s="106">
        <f t="shared" si="711"/>
        <v>8860.0064920000004</v>
      </c>
      <c r="K6492" s="105">
        <f t="shared" si="712"/>
        <v>0</v>
      </c>
      <c r="L6492" s="106">
        <f t="shared" si="713"/>
        <v>0</v>
      </c>
    </row>
    <row r="6493" spans="1:12" x14ac:dyDescent="0.3">
      <c r="A6493" s="104" t="s">
        <v>13348</v>
      </c>
      <c r="B6493" s="104" t="s">
        <v>13349</v>
      </c>
      <c r="C6493" s="105">
        <v>250</v>
      </c>
      <c r="D6493" s="105">
        <v>117</v>
      </c>
      <c r="E6493" s="106">
        <f t="shared" si="707"/>
        <v>0.46800000000000003</v>
      </c>
      <c r="F6493" s="107">
        <f t="shared" si="708"/>
        <v>85</v>
      </c>
      <c r="G6493" s="107">
        <f>COUNTIF(Data_Eksportir!$H$2:$H$3401,A6493)</f>
        <v>0</v>
      </c>
      <c r="H6493" s="104" t="str">
        <f t="shared" si="709"/>
        <v>Di bawah 1</v>
      </c>
      <c r="I6493" s="104" t="str">
        <f t="shared" si="710"/>
        <v>Di bawah ambang nilai</v>
      </c>
      <c r="J6493" s="106">
        <f t="shared" si="711"/>
        <v>117.00649300000001</v>
      </c>
      <c r="K6493" s="105">
        <f t="shared" si="712"/>
        <v>0</v>
      </c>
      <c r="L6493" s="106">
        <f t="shared" si="713"/>
        <v>0</v>
      </c>
    </row>
    <row r="6494" spans="1:12" x14ac:dyDescent="0.3">
      <c r="A6494" s="104" t="s">
        <v>13350</v>
      </c>
      <c r="B6494" s="104" t="s">
        <v>13351</v>
      </c>
      <c r="C6494" s="105">
        <v>170</v>
      </c>
      <c r="D6494" s="105">
        <v>10002</v>
      </c>
      <c r="E6494" s="106">
        <f t="shared" si="707"/>
        <v>58.835294117647059</v>
      </c>
      <c r="F6494" s="107">
        <f t="shared" si="708"/>
        <v>85</v>
      </c>
      <c r="G6494" s="107">
        <f>COUNTIF(Data_Eksportir!$H$2:$H$3401,A6494)</f>
        <v>0</v>
      </c>
      <c r="H6494" s="104" t="str">
        <f t="shared" si="709"/>
        <v>20 – 100</v>
      </c>
      <c r="I6494" s="104" t="str">
        <f t="shared" si="710"/>
        <v>Di bawah ambang nilai</v>
      </c>
      <c r="J6494" s="106">
        <f t="shared" si="711"/>
        <v>10002.006493999999</v>
      </c>
      <c r="K6494" s="105">
        <f t="shared" si="712"/>
        <v>0</v>
      </c>
      <c r="L6494" s="106">
        <f t="shared" si="713"/>
        <v>0</v>
      </c>
    </row>
    <row r="6495" spans="1:12" x14ac:dyDescent="0.3">
      <c r="A6495" s="104" t="s">
        <v>13352</v>
      </c>
      <c r="B6495" s="104" t="s">
        <v>13353</v>
      </c>
      <c r="C6495" s="105">
        <v>11305</v>
      </c>
      <c r="D6495" s="105">
        <v>162108</v>
      </c>
      <c r="E6495" s="106">
        <f t="shared" si="707"/>
        <v>14.339495798319328</v>
      </c>
      <c r="F6495" s="107">
        <f t="shared" si="708"/>
        <v>85</v>
      </c>
      <c r="G6495" s="107">
        <f>COUNTIF(Data_Eksportir!$H$2:$H$3401,A6495)</f>
        <v>0</v>
      </c>
      <c r="H6495" s="104" t="str">
        <f t="shared" si="709"/>
        <v>5 – 20</v>
      </c>
      <c r="I6495" s="104" t="str">
        <f t="shared" si="710"/>
        <v>Di bawah ambang nilai</v>
      </c>
      <c r="J6495" s="106">
        <f t="shared" si="711"/>
        <v>162108.00649500001</v>
      </c>
      <c r="K6495" s="105">
        <f t="shared" si="712"/>
        <v>0</v>
      </c>
      <c r="L6495" s="106">
        <f t="shared" si="713"/>
        <v>0</v>
      </c>
    </row>
    <row r="6496" spans="1:12" x14ac:dyDescent="0.3">
      <c r="A6496" s="104" t="s">
        <v>13354</v>
      </c>
      <c r="B6496" s="104" t="s">
        <v>13355</v>
      </c>
      <c r="C6496" s="105">
        <v>5591</v>
      </c>
      <c r="D6496" s="105">
        <v>15319</v>
      </c>
      <c r="E6496" s="106">
        <f t="shared" si="707"/>
        <v>2.7399391879806831</v>
      </c>
      <c r="F6496" s="107">
        <f t="shared" si="708"/>
        <v>85</v>
      </c>
      <c r="G6496" s="107">
        <f>COUNTIF(Data_Eksportir!$H$2:$H$3401,A6496)</f>
        <v>0</v>
      </c>
      <c r="H6496" s="104" t="str">
        <f t="shared" si="709"/>
        <v>1 – 5</v>
      </c>
      <c r="I6496" s="104" t="str">
        <f t="shared" si="710"/>
        <v>Di bawah ambang nilai</v>
      </c>
      <c r="J6496" s="106">
        <f t="shared" si="711"/>
        <v>15319.006496</v>
      </c>
      <c r="K6496" s="105">
        <f t="shared" si="712"/>
        <v>0</v>
      </c>
      <c r="L6496" s="106">
        <f t="shared" si="713"/>
        <v>0</v>
      </c>
    </row>
    <row r="6497" spans="1:12" x14ac:dyDescent="0.3">
      <c r="A6497" s="104" t="s">
        <v>13356</v>
      </c>
      <c r="B6497" s="104" t="s">
        <v>13357</v>
      </c>
      <c r="C6497" s="105">
        <v>8862</v>
      </c>
      <c r="D6497" s="105">
        <v>168028</v>
      </c>
      <c r="E6497" s="106">
        <f t="shared" si="707"/>
        <v>18.960505529225909</v>
      </c>
      <c r="F6497" s="107">
        <f t="shared" si="708"/>
        <v>85</v>
      </c>
      <c r="G6497" s="107">
        <f>COUNTIF(Data_Eksportir!$H$2:$H$3401,A6497)</f>
        <v>0</v>
      </c>
      <c r="H6497" s="104" t="str">
        <f t="shared" si="709"/>
        <v>5 – 20</v>
      </c>
      <c r="I6497" s="104" t="str">
        <f t="shared" si="710"/>
        <v>Di bawah ambang nilai</v>
      </c>
      <c r="J6497" s="106">
        <f t="shared" si="711"/>
        <v>168028.00649699999</v>
      </c>
      <c r="K6497" s="105">
        <f t="shared" si="712"/>
        <v>0</v>
      </c>
      <c r="L6497" s="106">
        <f t="shared" si="713"/>
        <v>0</v>
      </c>
    </row>
    <row r="6498" spans="1:12" x14ac:dyDescent="0.3">
      <c r="A6498" s="104" t="s">
        <v>13358</v>
      </c>
      <c r="B6498" s="104" t="s">
        <v>13359</v>
      </c>
      <c r="C6498" s="105">
        <v>1414251</v>
      </c>
      <c r="D6498" s="105">
        <v>44235400</v>
      </c>
      <c r="E6498" s="106">
        <f t="shared" si="707"/>
        <v>31.278323296218282</v>
      </c>
      <c r="F6498" s="107">
        <f t="shared" si="708"/>
        <v>85</v>
      </c>
      <c r="G6498" s="107">
        <f>COUNTIF(Data_Eksportir!$H$2:$H$3401,A6498)</f>
        <v>0</v>
      </c>
      <c r="H6498" s="104" t="str">
        <f t="shared" si="709"/>
        <v>20 – 100</v>
      </c>
      <c r="I6498" s="104" t="str">
        <f t="shared" si="710"/>
        <v>Belum terwakili</v>
      </c>
      <c r="J6498" s="106">
        <f t="shared" si="711"/>
        <v>44235400.006498002</v>
      </c>
      <c r="K6498" s="105">
        <f t="shared" si="712"/>
        <v>44235400</v>
      </c>
      <c r="L6498" s="106">
        <f t="shared" si="713"/>
        <v>44235400.006498002</v>
      </c>
    </row>
    <row r="6499" spans="1:12" x14ac:dyDescent="0.3">
      <c r="A6499" s="104" t="s">
        <v>13360</v>
      </c>
      <c r="B6499" s="104" t="s">
        <v>13361</v>
      </c>
      <c r="C6499" s="105">
        <v>5775</v>
      </c>
      <c r="D6499" s="105">
        <v>156727</v>
      </c>
      <c r="E6499" s="106">
        <f t="shared" si="707"/>
        <v>27.138874458874458</v>
      </c>
      <c r="F6499" s="107">
        <f t="shared" si="708"/>
        <v>85</v>
      </c>
      <c r="G6499" s="107">
        <f>COUNTIF(Data_Eksportir!$H$2:$H$3401,A6499)</f>
        <v>0</v>
      </c>
      <c r="H6499" s="104" t="str">
        <f t="shared" si="709"/>
        <v>20 – 100</v>
      </c>
      <c r="I6499" s="104" t="str">
        <f t="shared" si="710"/>
        <v>Di bawah ambang nilai</v>
      </c>
      <c r="J6499" s="106">
        <f t="shared" si="711"/>
        <v>156727.00649900001</v>
      </c>
      <c r="K6499" s="105">
        <f t="shared" si="712"/>
        <v>0</v>
      </c>
      <c r="L6499" s="106">
        <f t="shared" si="713"/>
        <v>0</v>
      </c>
    </row>
    <row r="6500" spans="1:12" x14ac:dyDescent="0.3">
      <c r="A6500" s="104" t="s">
        <v>13362</v>
      </c>
      <c r="B6500" s="104" t="s">
        <v>13363</v>
      </c>
      <c r="C6500" s="105">
        <v>65822</v>
      </c>
      <c r="D6500" s="105">
        <v>924638</v>
      </c>
      <c r="E6500" s="106">
        <f t="shared" si="707"/>
        <v>14.04755249004892</v>
      </c>
      <c r="F6500" s="107">
        <f t="shared" si="708"/>
        <v>85</v>
      </c>
      <c r="G6500" s="107">
        <f>COUNTIF(Data_Eksportir!$H$2:$H$3401,A6500)</f>
        <v>0</v>
      </c>
      <c r="H6500" s="104" t="str">
        <f t="shared" si="709"/>
        <v>5 – 20</v>
      </c>
      <c r="I6500" s="104" t="str">
        <f t="shared" si="710"/>
        <v>Di bawah ambang nilai</v>
      </c>
      <c r="J6500" s="106">
        <f t="shared" si="711"/>
        <v>924638.00650000002</v>
      </c>
      <c r="K6500" s="105">
        <f t="shared" si="712"/>
        <v>0</v>
      </c>
      <c r="L6500" s="106">
        <f t="shared" si="713"/>
        <v>0</v>
      </c>
    </row>
    <row r="6501" spans="1:12" x14ac:dyDescent="0.3">
      <c r="A6501" s="104" t="s">
        <v>13364</v>
      </c>
      <c r="B6501" s="104" t="s">
        <v>13365</v>
      </c>
      <c r="C6501" s="105">
        <v>18902</v>
      </c>
      <c r="D6501" s="105">
        <v>337140</v>
      </c>
      <c r="E6501" s="106">
        <f t="shared" si="707"/>
        <v>17.836207808697491</v>
      </c>
      <c r="F6501" s="107">
        <f t="shared" si="708"/>
        <v>85</v>
      </c>
      <c r="G6501" s="107">
        <f>COUNTIF(Data_Eksportir!$H$2:$H$3401,A6501)</f>
        <v>0</v>
      </c>
      <c r="H6501" s="104" t="str">
        <f t="shared" si="709"/>
        <v>5 – 20</v>
      </c>
      <c r="I6501" s="104" t="str">
        <f t="shared" si="710"/>
        <v>Di bawah ambang nilai</v>
      </c>
      <c r="J6501" s="106">
        <f t="shared" si="711"/>
        <v>337140.00650100003</v>
      </c>
      <c r="K6501" s="105">
        <f t="shared" si="712"/>
        <v>0</v>
      </c>
      <c r="L6501" s="106">
        <f t="shared" si="713"/>
        <v>0</v>
      </c>
    </row>
    <row r="6502" spans="1:12" x14ac:dyDescent="0.3">
      <c r="A6502" s="104" t="s">
        <v>13366</v>
      </c>
      <c r="B6502" s="104" t="s">
        <v>13367</v>
      </c>
      <c r="C6502" s="105">
        <v>581</v>
      </c>
      <c r="D6502" s="105">
        <v>6216</v>
      </c>
      <c r="E6502" s="106">
        <f t="shared" si="707"/>
        <v>10.698795180722891</v>
      </c>
      <c r="F6502" s="107">
        <f t="shared" si="708"/>
        <v>85</v>
      </c>
      <c r="G6502" s="107">
        <f>COUNTIF(Data_Eksportir!$H$2:$H$3401,A6502)</f>
        <v>0</v>
      </c>
      <c r="H6502" s="104" t="str">
        <f t="shared" si="709"/>
        <v>5 – 20</v>
      </c>
      <c r="I6502" s="104" t="str">
        <f t="shared" si="710"/>
        <v>Di bawah ambang nilai</v>
      </c>
      <c r="J6502" s="106">
        <f t="shared" si="711"/>
        <v>6216.0065020000002</v>
      </c>
      <c r="K6502" s="105">
        <f t="shared" si="712"/>
        <v>0</v>
      </c>
      <c r="L6502" s="106">
        <f t="shared" si="713"/>
        <v>0</v>
      </c>
    </row>
    <row r="6503" spans="1:12" x14ac:dyDescent="0.3">
      <c r="A6503" s="104" t="s">
        <v>13368</v>
      </c>
      <c r="B6503" s="104" t="s">
        <v>13369</v>
      </c>
      <c r="C6503" s="105">
        <v>367759</v>
      </c>
      <c r="D6503" s="105">
        <v>4191468</v>
      </c>
      <c r="E6503" s="106">
        <f t="shared" si="707"/>
        <v>11.397322703183335</v>
      </c>
      <c r="F6503" s="107">
        <f t="shared" si="708"/>
        <v>85</v>
      </c>
      <c r="G6503" s="107">
        <f>COUNTIF(Data_Eksportir!$H$2:$H$3401,A6503)</f>
        <v>0</v>
      </c>
      <c r="H6503" s="104" t="str">
        <f t="shared" si="709"/>
        <v>5 – 20</v>
      </c>
      <c r="I6503" s="104" t="str">
        <f t="shared" si="710"/>
        <v>Di bawah ambang nilai</v>
      </c>
      <c r="J6503" s="106">
        <f t="shared" si="711"/>
        <v>4191468.0065029999</v>
      </c>
      <c r="K6503" s="105">
        <f t="shared" si="712"/>
        <v>0</v>
      </c>
      <c r="L6503" s="106">
        <f t="shared" si="713"/>
        <v>0</v>
      </c>
    </row>
    <row r="6504" spans="1:12" x14ac:dyDescent="0.3">
      <c r="A6504" s="104" t="s">
        <v>13370</v>
      </c>
      <c r="B6504" s="104" t="s">
        <v>13371</v>
      </c>
      <c r="C6504" s="105">
        <v>786546</v>
      </c>
      <c r="D6504" s="105">
        <v>6112800</v>
      </c>
      <c r="E6504" s="106">
        <f t="shared" si="707"/>
        <v>7.7717005744101426</v>
      </c>
      <c r="F6504" s="107">
        <f t="shared" si="708"/>
        <v>85</v>
      </c>
      <c r="G6504" s="107">
        <f>COUNTIF(Data_Eksportir!$H$2:$H$3401,A6504)</f>
        <v>0</v>
      </c>
      <c r="H6504" s="104" t="str">
        <f t="shared" si="709"/>
        <v>5 – 20</v>
      </c>
      <c r="I6504" s="104" t="str">
        <f t="shared" si="710"/>
        <v>Di bawah ambang nilai</v>
      </c>
      <c r="J6504" s="106">
        <f t="shared" si="711"/>
        <v>6112800.0065040002</v>
      </c>
      <c r="K6504" s="105">
        <f t="shared" si="712"/>
        <v>0</v>
      </c>
      <c r="L6504" s="106">
        <f t="shared" si="713"/>
        <v>0</v>
      </c>
    </row>
    <row r="6505" spans="1:12" x14ac:dyDescent="0.3">
      <c r="A6505" s="104" t="s">
        <v>13372</v>
      </c>
      <c r="B6505" s="104" t="s">
        <v>13373</v>
      </c>
      <c r="C6505" s="105">
        <v>369265</v>
      </c>
      <c r="D6505" s="105">
        <v>9456553</v>
      </c>
      <c r="E6505" s="106">
        <f t="shared" si="707"/>
        <v>25.609123529172816</v>
      </c>
      <c r="F6505" s="107">
        <f t="shared" si="708"/>
        <v>85</v>
      </c>
      <c r="G6505" s="107">
        <f>COUNTIF(Data_Eksportir!$H$2:$H$3401,A6505)</f>
        <v>0</v>
      </c>
      <c r="H6505" s="104" t="str">
        <f t="shared" si="709"/>
        <v>20 – 100</v>
      </c>
      <c r="I6505" s="104" t="str">
        <f t="shared" si="710"/>
        <v>Di bawah ambang nilai</v>
      </c>
      <c r="J6505" s="106">
        <f t="shared" si="711"/>
        <v>9456553.0065049995</v>
      </c>
      <c r="K6505" s="105">
        <f t="shared" si="712"/>
        <v>0</v>
      </c>
      <c r="L6505" s="106">
        <f t="shared" si="713"/>
        <v>0</v>
      </c>
    </row>
    <row r="6506" spans="1:12" x14ac:dyDescent="0.3">
      <c r="A6506" s="104" t="s">
        <v>13374</v>
      </c>
      <c r="B6506" s="104" t="s">
        <v>13375</v>
      </c>
      <c r="C6506" s="105">
        <v>813174</v>
      </c>
      <c r="D6506" s="105">
        <v>6035176</v>
      </c>
      <c r="E6506" s="106">
        <f t="shared" si="707"/>
        <v>7.421752294096958</v>
      </c>
      <c r="F6506" s="107">
        <f t="shared" si="708"/>
        <v>85</v>
      </c>
      <c r="G6506" s="107">
        <f>COUNTIF(Data_Eksportir!$H$2:$H$3401,A6506)</f>
        <v>0</v>
      </c>
      <c r="H6506" s="104" t="str">
        <f t="shared" si="709"/>
        <v>5 – 20</v>
      </c>
      <c r="I6506" s="104" t="str">
        <f t="shared" si="710"/>
        <v>Di bawah ambang nilai</v>
      </c>
      <c r="J6506" s="106">
        <f t="shared" si="711"/>
        <v>6035176.0065059997</v>
      </c>
      <c r="K6506" s="105">
        <f t="shared" si="712"/>
        <v>0</v>
      </c>
      <c r="L6506" s="106">
        <f t="shared" si="713"/>
        <v>0</v>
      </c>
    </row>
    <row r="6507" spans="1:12" x14ac:dyDescent="0.3">
      <c r="A6507" s="104" t="s">
        <v>13376</v>
      </c>
      <c r="B6507" s="104" t="s">
        <v>13377</v>
      </c>
      <c r="C6507" s="105">
        <v>155676</v>
      </c>
      <c r="D6507" s="105">
        <v>1440803</v>
      </c>
      <c r="E6507" s="106">
        <f t="shared" si="707"/>
        <v>9.2551388781828923</v>
      </c>
      <c r="F6507" s="107">
        <f t="shared" si="708"/>
        <v>85</v>
      </c>
      <c r="G6507" s="107">
        <f>COUNTIF(Data_Eksportir!$H$2:$H$3401,A6507)</f>
        <v>0</v>
      </c>
      <c r="H6507" s="104" t="str">
        <f t="shared" si="709"/>
        <v>5 – 20</v>
      </c>
      <c r="I6507" s="104" t="str">
        <f t="shared" si="710"/>
        <v>Di bawah ambang nilai</v>
      </c>
      <c r="J6507" s="106">
        <f t="shared" si="711"/>
        <v>1440803.006507</v>
      </c>
      <c r="K6507" s="105">
        <f t="shared" si="712"/>
        <v>0</v>
      </c>
      <c r="L6507" s="106">
        <f t="shared" si="713"/>
        <v>0</v>
      </c>
    </row>
    <row r="6508" spans="1:12" x14ac:dyDescent="0.3">
      <c r="A6508" s="104" t="s">
        <v>13378</v>
      </c>
      <c r="B6508" s="104" t="s">
        <v>13379</v>
      </c>
      <c r="C6508" s="105">
        <v>133442</v>
      </c>
      <c r="D6508" s="105">
        <v>1229164</v>
      </c>
      <c r="E6508" s="106">
        <f t="shared" si="707"/>
        <v>9.2112228533744993</v>
      </c>
      <c r="F6508" s="107">
        <f t="shared" si="708"/>
        <v>85</v>
      </c>
      <c r="G6508" s="107">
        <f>COUNTIF(Data_Eksportir!$H$2:$H$3401,A6508)</f>
        <v>0</v>
      </c>
      <c r="H6508" s="104" t="str">
        <f t="shared" si="709"/>
        <v>5 – 20</v>
      </c>
      <c r="I6508" s="104" t="str">
        <f t="shared" si="710"/>
        <v>Di bawah ambang nilai</v>
      </c>
      <c r="J6508" s="106">
        <f t="shared" si="711"/>
        <v>1229164.006508</v>
      </c>
      <c r="K6508" s="105">
        <f t="shared" si="712"/>
        <v>0</v>
      </c>
      <c r="L6508" s="106">
        <f t="shared" si="713"/>
        <v>0</v>
      </c>
    </row>
    <row r="6509" spans="1:12" x14ac:dyDescent="0.3">
      <c r="A6509" s="104" t="s">
        <v>13380</v>
      </c>
      <c r="B6509" s="104" t="s">
        <v>13381</v>
      </c>
      <c r="C6509" s="105">
        <v>5967949</v>
      </c>
      <c r="D6509" s="105">
        <v>70659943</v>
      </c>
      <c r="E6509" s="106">
        <f t="shared" si="707"/>
        <v>11.839903960305291</v>
      </c>
      <c r="F6509" s="107">
        <f t="shared" si="708"/>
        <v>85</v>
      </c>
      <c r="G6509" s="107">
        <f>COUNTIF(Data_Eksportir!$H$2:$H$3401,A6509)</f>
        <v>3</v>
      </c>
      <c r="H6509" s="104" t="str">
        <f t="shared" si="709"/>
        <v>5 – 20</v>
      </c>
      <c r="I6509" s="104" t="str">
        <f t="shared" si="710"/>
        <v>Keterwakilan rendah</v>
      </c>
      <c r="J6509" s="106">
        <f t="shared" si="711"/>
        <v>70659943.006509006</v>
      </c>
      <c r="K6509" s="105">
        <f t="shared" si="712"/>
        <v>17664985.75</v>
      </c>
      <c r="L6509" s="106">
        <f t="shared" si="713"/>
        <v>17664985.756508999</v>
      </c>
    </row>
    <row r="6510" spans="1:12" x14ac:dyDescent="0.3">
      <c r="A6510" s="104" t="s">
        <v>13382</v>
      </c>
      <c r="B6510" s="104" t="s">
        <v>13383</v>
      </c>
      <c r="C6510" s="105">
        <v>43053</v>
      </c>
      <c r="D6510" s="105">
        <v>1060099</v>
      </c>
      <c r="E6510" s="106">
        <f t="shared" si="707"/>
        <v>24.62311569460897</v>
      </c>
      <c r="F6510" s="107">
        <f t="shared" si="708"/>
        <v>85</v>
      </c>
      <c r="G6510" s="107">
        <f>COUNTIF(Data_Eksportir!$H$2:$H$3401,A6510)</f>
        <v>0</v>
      </c>
      <c r="H6510" s="104" t="str">
        <f t="shared" si="709"/>
        <v>20 – 100</v>
      </c>
      <c r="I6510" s="104" t="str">
        <f t="shared" si="710"/>
        <v>Di bawah ambang nilai</v>
      </c>
      <c r="J6510" s="106">
        <f t="shared" si="711"/>
        <v>1060099.00651</v>
      </c>
      <c r="K6510" s="105">
        <f t="shared" si="712"/>
        <v>0</v>
      </c>
      <c r="L6510" s="106">
        <f t="shared" si="713"/>
        <v>0</v>
      </c>
    </row>
    <row r="6511" spans="1:12" x14ac:dyDescent="0.3">
      <c r="A6511" s="104" t="s">
        <v>13384</v>
      </c>
      <c r="B6511" s="104" t="s">
        <v>13385</v>
      </c>
      <c r="C6511" s="105">
        <v>109112</v>
      </c>
      <c r="D6511" s="105">
        <v>390</v>
      </c>
      <c r="E6511" s="106">
        <f t="shared" si="707"/>
        <v>3.5743089669330597E-3</v>
      </c>
      <c r="F6511" s="107">
        <f t="shared" si="708"/>
        <v>85</v>
      </c>
      <c r="G6511" s="107">
        <f>COUNTIF(Data_Eksportir!$H$2:$H$3401,A6511)</f>
        <v>0</v>
      </c>
      <c r="H6511" s="104" t="str">
        <f t="shared" si="709"/>
        <v>Di bawah 1</v>
      </c>
      <c r="I6511" s="104" t="str">
        <f t="shared" si="710"/>
        <v>Di bawah ambang nilai</v>
      </c>
      <c r="J6511" s="106">
        <f t="shared" si="711"/>
        <v>390.00651099999999</v>
      </c>
      <c r="K6511" s="105">
        <f t="shared" si="712"/>
        <v>0</v>
      </c>
      <c r="L6511" s="106">
        <f t="shared" si="713"/>
        <v>0</v>
      </c>
    </row>
    <row r="6512" spans="1:12" x14ac:dyDescent="0.3">
      <c r="A6512" s="104" t="s">
        <v>13386</v>
      </c>
      <c r="B6512" s="104" t="s">
        <v>13387</v>
      </c>
      <c r="C6512" s="105">
        <v>21062</v>
      </c>
      <c r="D6512" s="105">
        <v>790444</v>
      </c>
      <c r="E6512" s="106">
        <f t="shared" si="707"/>
        <v>37.529389421707343</v>
      </c>
      <c r="F6512" s="107">
        <f t="shared" si="708"/>
        <v>85</v>
      </c>
      <c r="G6512" s="107">
        <f>COUNTIF(Data_Eksportir!$H$2:$H$3401,A6512)</f>
        <v>0</v>
      </c>
      <c r="H6512" s="104" t="str">
        <f t="shared" si="709"/>
        <v>20 – 100</v>
      </c>
      <c r="I6512" s="104" t="str">
        <f t="shared" si="710"/>
        <v>Di bawah ambang nilai</v>
      </c>
      <c r="J6512" s="106">
        <f t="shared" si="711"/>
        <v>790444.00651199999</v>
      </c>
      <c r="K6512" s="105">
        <f t="shared" si="712"/>
        <v>0</v>
      </c>
      <c r="L6512" s="106">
        <f t="shared" si="713"/>
        <v>0</v>
      </c>
    </row>
    <row r="6513" spans="1:12" x14ac:dyDescent="0.3">
      <c r="A6513" s="104" t="s">
        <v>13388</v>
      </c>
      <c r="B6513" s="104" t="s">
        <v>13389</v>
      </c>
      <c r="C6513" s="105">
        <v>15018</v>
      </c>
      <c r="D6513" s="105">
        <v>240766</v>
      </c>
      <c r="E6513" s="106">
        <f t="shared" si="707"/>
        <v>16.031828472499669</v>
      </c>
      <c r="F6513" s="107">
        <f t="shared" si="708"/>
        <v>85</v>
      </c>
      <c r="G6513" s="107">
        <f>COUNTIF(Data_Eksportir!$H$2:$H$3401,A6513)</f>
        <v>0</v>
      </c>
      <c r="H6513" s="104" t="str">
        <f t="shared" si="709"/>
        <v>5 – 20</v>
      </c>
      <c r="I6513" s="104" t="str">
        <f t="shared" si="710"/>
        <v>Di bawah ambang nilai</v>
      </c>
      <c r="J6513" s="106">
        <f t="shared" si="711"/>
        <v>240766.006513</v>
      </c>
      <c r="K6513" s="105">
        <f t="shared" si="712"/>
        <v>0</v>
      </c>
      <c r="L6513" s="106">
        <f t="shared" si="713"/>
        <v>0</v>
      </c>
    </row>
    <row r="6514" spans="1:12" x14ac:dyDescent="0.3">
      <c r="A6514" s="104" t="s">
        <v>13390</v>
      </c>
      <c r="B6514" s="104" t="s">
        <v>13391</v>
      </c>
      <c r="C6514" s="105">
        <v>1448</v>
      </c>
      <c r="D6514" s="105">
        <v>1155</v>
      </c>
      <c r="E6514" s="106">
        <f t="shared" si="707"/>
        <v>0.79765193370165743</v>
      </c>
      <c r="F6514" s="107">
        <f t="shared" si="708"/>
        <v>85</v>
      </c>
      <c r="G6514" s="107">
        <f>COUNTIF(Data_Eksportir!$H$2:$H$3401,A6514)</f>
        <v>0</v>
      </c>
      <c r="H6514" s="104" t="str">
        <f t="shared" si="709"/>
        <v>Di bawah 1</v>
      </c>
      <c r="I6514" s="104" t="str">
        <f t="shared" si="710"/>
        <v>Di bawah ambang nilai</v>
      </c>
      <c r="J6514" s="106">
        <f t="shared" si="711"/>
        <v>1155.0065139999999</v>
      </c>
      <c r="K6514" s="105">
        <f t="shared" si="712"/>
        <v>0</v>
      </c>
      <c r="L6514" s="106">
        <f t="shared" si="713"/>
        <v>0</v>
      </c>
    </row>
    <row r="6515" spans="1:12" x14ac:dyDescent="0.3">
      <c r="A6515" s="104" t="s">
        <v>13392</v>
      </c>
      <c r="B6515" s="104" t="s">
        <v>13393</v>
      </c>
      <c r="C6515" s="105">
        <v>147061</v>
      </c>
      <c r="D6515" s="105">
        <v>1897029</v>
      </c>
      <c r="E6515" s="106">
        <f t="shared" si="707"/>
        <v>12.89960628582697</v>
      </c>
      <c r="F6515" s="107">
        <f t="shared" si="708"/>
        <v>85</v>
      </c>
      <c r="G6515" s="107">
        <f>COUNTIF(Data_Eksportir!$H$2:$H$3401,A6515)</f>
        <v>0</v>
      </c>
      <c r="H6515" s="104" t="str">
        <f t="shared" si="709"/>
        <v>5 – 20</v>
      </c>
      <c r="I6515" s="104" t="str">
        <f t="shared" si="710"/>
        <v>Di bawah ambang nilai</v>
      </c>
      <c r="J6515" s="106">
        <f t="shared" si="711"/>
        <v>1897029.006515</v>
      </c>
      <c r="K6515" s="105">
        <f t="shared" si="712"/>
        <v>0</v>
      </c>
      <c r="L6515" s="106">
        <f t="shared" si="713"/>
        <v>0</v>
      </c>
    </row>
    <row r="6516" spans="1:12" x14ac:dyDescent="0.3">
      <c r="A6516" s="104" t="s">
        <v>13394</v>
      </c>
      <c r="B6516" s="104" t="s">
        <v>13395</v>
      </c>
      <c r="C6516" s="105">
        <v>41535</v>
      </c>
      <c r="D6516" s="105">
        <v>1018796</v>
      </c>
      <c r="E6516" s="106">
        <f t="shared" si="707"/>
        <v>24.528614421572168</v>
      </c>
      <c r="F6516" s="107">
        <f t="shared" si="708"/>
        <v>85</v>
      </c>
      <c r="G6516" s="107">
        <f>COUNTIF(Data_Eksportir!$H$2:$H$3401,A6516)</f>
        <v>0</v>
      </c>
      <c r="H6516" s="104" t="str">
        <f t="shared" si="709"/>
        <v>20 – 100</v>
      </c>
      <c r="I6516" s="104" t="str">
        <f t="shared" si="710"/>
        <v>Di bawah ambang nilai</v>
      </c>
      <c r="J6516" s="106">
        <f t="shared" si="711"/>
        <v>1018796.006516</v>
      </c>
      <c r="K6516" s="105">
        <f t="shared" si="712"/>
        <v>0</v>
      </c>
      <c r="L6516" s="106">
        <f t="shared" si="713"/>
        <v>0</v>
      </c>
    </row>
    <row r="6517" spans="1:12" x14ac:dyDescent="0.3">
      <c r="A6517" s="104" t="s">
        <v>13396</v>
      </c>
      <c r="B6517" s="104" t="s">
        <v>13397</v>
      </c>
      <c r="C6517" s="105">
        <v>297690</v>
      </c>
      <c r="D6517" s="105">
        <v>3472726</v>
      </c>
      <c r="E6517" s="106">
        <f t="shared" si="707"/>
        <v>11.665578286136585</v>
      </c>
      <c r="F6517" s="107">
        <f t="shared" si="708"/>
        <v>85</v>
      </c>
      <c r="G6517" s="107">
        <f>COUNTIF(Data_Eksportir!$H$2:$H$3401,A6517)</f>
        <v>0</v>
      </c>
      <c r="H6517" s="104" t="str">
        <f t="shared" si="709"/>
        <v>5 – 20</v>
      </c>
      <c r="I6517" s="104" t="str">
        <f t="shared" si="710"/>
        <v>Di bawah ambang nilai</v>
      </c>
      <c r="J6517" s="106">
        <f t="shared" si="711"/>
        <v>3472726.006517</v>
      </c>
      <c r="K6517" s="105">
        <f t="shared" si="712"/>
        <v>0</v>
      </c>
      <c r="L6517" s="106">
        <f t="shared" si="713"/>
        <v>0</v>
      </c>
    </row>
    <row r="6518" spans="1:12" x14ac:dyDescent="0.3">
      <c r="A6518" s="104" t="s">
        <v>13398</v>
      </c>
      <c r="B6518" s="104" t="s">
        <v>13399</v>
      </c>
      <c r="C6518" s="105">
        <v>131</v>
      </c>
      <c r="D6518" s="105">
        <v>2501</v>
      </c>
      <c r="E6518" s="106">
        <f t="shared" si="707"/>
        <v>19.091603053435115</v>
      </c>
      <c r="F6518" s="107">
        <f t="shared" si="708"/>
        <v>85</v>
      </c>
      <c r="G6518" s="107">
        <f>COUNTIF(Data_Eksportir!$H$2:$H$3401,A6518)</f>
        <v>0</v>
      </c>
      <c r="H6518" s="104" t="str">
        <f t="shared" si="709"/>
        <v>5 – 20</v>
      </c>
      <c r="I6518" s="104" t="str">
        <f t="shared" si="710"/>
        <v>Di bawah ambang nilai</v>
      </c>
      <c r="J6518" s="106">
        <f t="shared" si="711"/>
        <v>2501.0065180000001</v>
      </c>
      <c r="K6518" s="105">
        <f t="shared" si="712"/>
        <v>0</v>
      </c>
      <c r="L6518" s="106">
        <f t="shared" si="713"/>
        <v>0</v>
      </c>
    </row>
    <row r="6519" spans="1:12" x14ac:dyDescent="0.3">
      <c r="A6519" s="104" t="s">
        <v>13400</v>
      </c>
      <c r="B6519" s="104" t="s">
        <v>13401</v>
      </c>
      <c r="C6519" s="105">
        <v>1429</v>
      </c>
      <c r="D6519" s="105">
        <v>31162</v>
      </c>
      <c r="E6519" s="106">
        <f t="shared" si="707"/>
        <v>21.806857942617214</v>
      </c>
      <c r="F6519" s="107">
        <f t="shared" si="708"/>
        <v>85</v>
      </c>
      <c r="G6519" s="107">
        <f>COUNTIF(Data_Eksportir!$H$2:$H$3401,A6519)</f>
        <v>0</v>
      </c>
      <c r="H6519" s="104" t="str">
        <f t="shared" si="709"/>
        <v>20 – 100</v>
      </c>
      <c r="I6519" s="104" t="str">
        <f t="shared" si="710"/>
        <v>Di bawah ambang nilai</v>
      </c>
      <c r="J6519" s="106">
        <f t="shared" si="711"/>
        <v>31162.006518999999</v>
      </c>
      <c r="K6519" s="105">
        <f t="shared" si="712"/>
        <v>0</v>
      </c>
      <c r="L6519" s="106">
        <f t="shared" si="713"/>
        <v>0</v>
      </c>
    </row>
    <row r="6520" spans="1:12" x14ac:dyDescent="0.3">
      <c r="A6520" s="104" t="s">
        <v>13402</v>
      </c>
      <c r="B6520" s="104" t="s">
        <v>13403</v>
      </c>
      <c r="C6520" s="105">
        <v>5457</v>
      </c>
      <c r="D6520" s="105">
        <v>95404</v>
      </c>
      <c r="E6520" s="106">
        <f t="shared" si="707"/>
        <v>17.482866043613708</v>
      </c>
      <c r="F6520" s="107">
        <f t="shared" si="708"/>
        <v>85</v>
      </c>
      <c r="G6520" s="107">
        <f>COUNTIF(Data_Eksportir!$H$2:$H$3401,A6520)</f>
        <v>0</v>
      </c>
      <c r="H6520" s="104" t="str">
        <f t="shared" si="709"/>
        <v>5 – 20</v>
      </c>
      <c r="I6520" s="104" t="str">
        <f t="shared" si="710"/>
        <v>Di bawah ambang nilai</v>
      </c>
      <c r="J6520" s="106">
        <f t="shared" si="711"/>
        <v>95404.006519999995</v>
      </c>
      <c r="K6520" s="105">
        <f t="shared" si="712"/>
        <v>0</v>
      </c>
      <c r="L6520" s="106">
        <f t="shared" si="713"/>
        <v>0</v>
      </c>
    </row>
    <row r="6521" spans="1:12" x14ac:dyDescent="0.3">
      <c r="A6521" s="104" t="s">
        <v>13404</v>
      </c>
      <c r="B6521" s="104" t="s">
        <v>13405</v>
      </c>
      <c r="C6521" s="105">
        <v>370306</v>
      </c>
      <c r="D6521" s="105">
        <v>8320810</v>
      </c>
      <c r="E6521" s="106">
        <f t="shared" si="707"/>
        <v>22.470092302042094</v>
      </c>
      <c r="F6521" s="107">
        <f t="shared" si="708"/>
        <v>85</v>
      </c>
      <c r="G6521" s="107">
        <f>COUNTIF(Data_Eksportir!$H$2:$H$3401,A6521)</f>
        <v>0</v>
      </c>
      <c r="H6521" s="104" t="str">
        <f t="shared" si="709"/>
        <v>20 – 100</v>
      </c>
      <c r="I6521" s="104" t="str">
        <f t="shared" si="710"/>
        <v>Di bawah ambang nilai</v>
      </c>
      <c r="J6521" s="106">
        <f t="shared" si="711"/>
        <v>8320810.0065209996</v>
      </c>
      <c r="K6521" s="105">
        <f t="shared" si="712"/>
        <v>0</v>
      </c>
      <c r="L6521" s="106">
        <f t="shared" si="713"/>
        <v>0</v>
      </c>
    </row>
    <row r="6522" spans="1:12" x14ac:dyDescent="0.3">
      <c r="A6522" s="104" t="s">
        <v>13406</v>
      </c>
      <c r="B6522" s="104" t="s">
        <v>13407</v>
      </c>
      <c r="C6522" s="105">
        <v>122</v>
      </c>
      <c r="D6522" s="105">
        <v>7069</v>
      </c>
      <c r="E6522" s="106">
        <f t="shared" si="707"/>
        <v>57.942622950819676</v>
      </c>
      <c r="F6522" s="107">
        <f t="shared" si="708"/>
        <v>85</v>
      </c>
      <c r="G6522" s="107">
        <f>COUNTIF(Data_Eksportir!$H$2:$H$3401,A6522)</f>
        <v>0</v>
      </c>
      <c r="H6522" s="104" t="str">
        <f t="shared" si="709"/>
        <v>20 – 100</v>
      </c>
      <c r="I6522" s="104" t="str">
        <f t="shared" si="710"/>
        <v>Di bawah ambang nilai</v>
      </c>
      <c r="J6522" s="106">
        <f t="shared" si="711"/>
        <v>7069.0065219999997</v>
      </c>
      <c r="K6522" s="105">
        <f t="shared" si="712"/>
        <v>0</v>
      </c>
      <c r="L6522" s="106">
        <f t="shared" si="713"/>
        <v>0</v>
      </c>
    </row>
    <row r="6523" spans="1:12" x14ac:dyDescent="0.3">
      <c r="A6523" s="104" t="s">
        <v>13408</v>
      </c>
      <c r="B6523" s="104" t="s">
        <v>13409</v>
      </c>
      <c r="C6523" s="105">
        <v>1983</v>
      </c>
      <c r="D6523" s="105">
        <v>3462</v>
      </c>
      <c r="E6523" s="106">
        <f t="shared" si="707"/>
        <v>1.745839636913767</v>
      </c>
      <c r="F6523" s="107">
        <f t="shared" si="708"/>
        <v>85</v>
      </c>
      <c r="G6523" s="107">
        <f>COUNTIF(Data_Eksportir!$H$2:$H$3401,A6523)</f>
        <v>0</v>
      </c>
      <c r="H6523" s="104" t="str">
        <f t="shared" si="709"/>
        <v>1 – 5</v>
      </c>
      <c r="I6523" s="104" t="str">
        <f t="shared" si="710"/>
        <v>Di bawah ambang nilai</v>
      </c>
      <c r="J6523" s="106">
        <f t="shared" si="711"/>
        <v>3462.006523</v>
      </c>
      <c r="K6523" s="105">
        <f t="shared" si="712"/>
        <v>0</v>
      </c>
      <c r="L6523" s="106">
        <f t="shared" si="713"/>
        <v>0</v>
      </c>
    </row>
    <row r="6524" spans="1:12" x14ac:dyDescent="0.3">
      <c r="A6524" s="104" t="s">
        <v>13410</v>
      </c>
      <c r="B6524" s="104" t="s">
        <v>13411</v>
      </c>
      <c r="C6524" s="105">
        <v>68704</v>
      </c>
      <c r="D6524" s="105">
        <v>666606</v>
      </c>
      <c r="E6524" s="106">
        <f t="shared" si="707"/>
        <v>9.7025791802515133</v>
      </c>
      <c r="F6524" s="107">
        <f t="shared" si="708"/>
        <v>85</v>
      </c>
      <c r="G6524" s="107">
        <f>COUNTIF(Data_Eksportir!$H$2:$H$3401,A6524)</f>
        <v>0</v>
      </c>
      <c r="H6524" s="104" t="str">
        <f t="shared" si="709"/>
        <v>5 – 20</v>
      </c>
      <c r="I6524" s="104" t="str">
        <f t="shared" si="710"/>
        <v>Di bawah ambang nilai</v>
      </c>
      <c r="J6524" s="106">
        <f t="shared" si="711"/>
        <v>666606.00652399997</v>
      </c>
      <c r="K6524" s="105">
        <f t="shared" si="712"/>
        <v>0</v>
      </c>
      <c r="L6524" s="106">
        <f t="shared" si="713"/>
        <v>0</v>
      </c>
    </row>
    <row r="6525" spans="1:12" x14ac:dyDescent="0.3">
      <c r="A6525" s="104" t="s">
        <v>13412</v>
      </c>
      <c r="B6525" s="104" t="s">
        <v>13413</v>
      </c>
      <c r="C6525" s="105">
        <v>28</v>
      </c>
      <c r="D6525" s="105">
        <v>35389</v>
      </c>
      <c r="E6525" s="106">
        <f t="shared" si="707"/>
        <v>1263.8928571428571</v>
      </c>
      <c r="F6525" s="107">
        <f t="shared" si="708"/>
        <v>85</v>
      </c>
      <c r="G6525" s="107">
        <f>COUNTIF(Data_Eksportir!$H$2:$H$3401,A6525)</f>
        <v>0</v>
      </c>
      <c r="H6525" s="104" t="str">
        <f t="shared" si="709"/>
        <v>100 ke atas</v>
      </c>
      <c r="I6525" s="104" t="str">
        <f t="shared" si="710"/>
        <v>Di bawah ambang nilai</v>
      </c>
      <c r="J6525" s="106">
        <f t="shared" si="711"/>
        <v>35389.006524999997</v>
      </c>
      <c r="K6525" s="105">
        <f t="shared" si="712"/>
        <v>0</v>
      </c>
      <c r="L6525" s="106">
        <f t="shared" si="713"/>
        <v>0</v>
      </c>
    </row>
    <row r="6526" spans="1:12" x14ac:dyDescent="0.3">
      <c r="A6526" s="104" t="s">
        <v>13414</v>
      </c>
      <c r="B6526" s="104" t="s">
        <v>13415</v>
      </c>
      <c r="C6526" s="105">
        <v>9046</v>
      </c>
      <c r="D6526" s="105">
        <v>129984</v>
      </c>
      <c r="E6526" s="106">
        <f t="shared" si="707"/>
        <v>14.369223966393987</v>
      </c>
      <c r="F6526" s="107">
        <f t="shared" si="708"/>
        <v>85</v>
      </c>
      <c r="G6526" s="107">
        <f>COUNTIF(Data_Eksportir!$H$2:$H$3401,A6526)</f>
        <v>0</v>
      </c>
      <c r="H6526" s="104" t="str">
        <f t="shared" si="709"/>
        <v>5 – 20</v>
      </c>
      <c r="I6526" s="104" t="str">
        <f t="shared" si="710"/>
        <v>Di bawah ambang nilai</v>
      </c>
      <c r="J6526" s="106">
        <f t="shared" si="711"/>
        <v>129984.006526</v>
      </c>
      <c r="K6526" s="105">
        <f t="shared" si="712"/>
        <v>0</v>
      </c>
      <c r="L6526" s="106">
        <f t="shared" si="713"/>
        <v>0</v>
      </c>
    </row>
    <row r="6527" spans="1:12" x14ac:dyDescent="0.3">
      <c r="A6527" s="104" t="s">
        <v>13416</v>
      </c>
      <c r="B6527" s="104" t="s">
        <v>13417</v>
      </c>
      <c r="C6527" s="105">
        <v>683</v>
      </c>
      <c r="D6527" s="105">
        <v>18453</v>
      </c>
      <c r="E6527" s="106">
        <f t="shared" si="707"/>
        <v>27.017569546120058</v>
      </c>
      <c r="F6527" s="107">
        <f t="shared" si="708"/>
        <v>85</v>
      </c>
      <c r="G6527" s="107">
        <f>COUNTIF(Data_Eksportir!$H$2:$H$3401,A6527)</f>
        <v>0</v>
      </c>
      <c r="H6527" s="104" t="str">
        <f t="shared" si="709"/>
        <v>20 – 100</v>
      </c>
      <c r="I6527" s="104" t="str">
        <f t="shared" si="710"/>
        <v>Di bawah ambang nilai</v>
      </c>
      <c r="J6527" s="106">
        <f t="shared" si="711"/>
        <v>18453.006527000001</v>
      </c>
      <c r="K6527" s="105">
        <f t="shared" si="712"/>
        <v>0</v>
      </c>
      <c r="L6527" s="106">
        <f t="shared" si="713"/>
        <v>0</v>
      </c>
    </row>
    <row r="6528" spans="1:12" x14ac:dyDescent="0.3">
      <c r="A6528" s="104" t="s">
        <v>13418</v>
      </c>
      <c r="B6528" s="104" t="s">
        <v>13419</v>
      </c>
      <c r="C6528" s="105">
        <v>66980</v>
      </c>
      <c r="D6528" s="105">
        <v>565770</v>
      </c>
      <c r="E6528" s="106">
        <f t="shared" si="707"/>
        <v>8.4468498059122119</v>
      </c>
      <c r="F6528" s="107">
        <f t="shared" si="708"/>
        <v>85</v>
      </c>
      <c r="G6528" s="107">
        <f>COUNTIF(Data_Eksportir!$H$2:$H$3401,A6528)</f>
        <v>0</v>
      </c>
      <c r="H6528" s="104" t="str">
        <f t="shared" si="709"/>
        <v>5 – 20</v>
      </c>
      <c r="I6528" s="104" t="str">
        <f t="shared" si="710"/>
        <v>Di bawah ambang nilai</v>
      </c>
      <c r="J6528" s="106">
        <f t="shared" si="711"/>
        <v>565770.006528</v>
      </c>
      <c r="K6528" s="105">
        <f t="shared" si="712"/>
        <v>0</v>
      </c>
      <c r="L6528" s="106">
        <f t="shared" si="713"/>
        <v>0</v>
      </c>
    </row>
    <row r="6529" spans="1:12" x14ac:dyDescent="0.3">
      <c r="A6529" s="104" t="s">
        <v>13420</v>
      </c>
      <c r="B6529" s="104" t="s">
        <v>13421</v>
      </c>
      <c r="C6529" s="105">
        <v>7715</v>
      </c>
      <c r="D6529" s="105">
        <v>5210</v>
      </c>
      <c r="E6529" s="106">
        <f t="shared" si="707"/>
        <v>0.67530784186649384</v>
      </c>
      <c r="F6529" s="107">
        <f t="shared" si="708"/>
        <v>85</v>
      </c>
      <c r="G6529" s="107">
        <f>COUNTIF(Data_Eksportir!$H$2:$H$3401,A6529)</f>
        <v>0</v>
      </c>
      <c r="H6529" s="104" t="str">
        <f t="shared" si="709"/>
        <v>Di bawah 1</v>
      </c>
      <c r="I6529" s="104" t="str">
        <f t="shared" si="710"/>
        <v>Di bawah ambang nilai</v>
      </c>
      <c r="J6529" s="106">
        <f t="shared" si="711"/>
        <v>5210.0065290000002</v>
      </c>
      <c r="K6529" s="105">
        <f t="shared" si="712"/>
        <v>0</v>
      </c>
      <c r="L6529" s="106">
        <f t="shared" si="713"/>
        <v>0</v>
      </c>
    </row>
    <row r="6530" spans="1:12" x14ac:dyDescent="0.3">
      <c r="A6530" s="104" t="s">
        <v>13422</v>
      </c>
      <c r="B6530" s="104" t="s">
        <v>13423</v>
      </c>
      <c r="C6530" s="105">
        <v>298383</v>
      </c>
      <c r="D6530" s="105">
        <v>5302538</v>
      </c>
      <c r="E6530" s="106">
        <f t="shared" ref="E6530:E6593" si="714">IF(AND(ISNUMBER(C6530),C6530&gt;0),D6530/C6530,"")</f>
        <v>17.770911881709079</v>
      </c>
      <c r="F6530" s="107">
        <f t="shared" ref="F6530:F6593" si="715">VALUE(LEFT(A6530,2))</f>
        <v>85</v>
      </c>
      <c r="G6530" s="107">
        <f>COUNTIF(Data_Eksportir!$H$2:$H$3401,A6530)</f>
        <v>0</v>
      </c>
      <c r="H6530" s="104" t="str">
        <f t="shared" ref="H6530:H6593" si="716">IF(E6530="","Tanpa data berat",IF(E6530&lt;1,"Di bawah 1",IF(E6530&lt;5,"1 – 5",IF(E6530&lt;20,"5 – 20",IF(E6530&lt;100,"20 – 100","100 ke atas")))))</f>
        <v>5 – 20</v>
      </c>
      <c r="I6530" s="104" t="str">
        <f t="shared" ref="I6530:I6593" si="717">IF(D6530&lt;p_nilai_besar,"Di bawah ambang nilai",IF(G6530=0,"Belum terwakili",IF(G6530&lt;=p_listing_rendah,"Keterwakilan rendah","Terwakili")))</f>
        <v>Di bawah ambang nilai</v>
      </c>
      <c r="J6530" s="106">
        <f t="shared" ref="J6530:J6593" si="718">D6530+ROW()/10^6</f>
        <v>5302538.0065299999</v>
      </c>
      <c r="K6530" s="105">
        <f t="shared" ref="K6530:K6593" si="719">IF(D6530&gt;=p_nilai_besar,D6530/(1+G6530),0)</f>
        <v>0</v>
      </c>
      <c r="L6530" s="106">
        <f t="shared" ref="L6530:L6593" si="720">IF(K6530&gt;0,K6530+ROW()/10^6,0)</f>
        <v>0</v>
      </c>
    </row>
    <row r="6531" spans="1:12" x14ac:dyDescent="0.3">
      <c r="A6531" s="104" t="s">
        <v>13424</v>
      </c>
      <c r="B6531" s="104" t="s">
        <v>13425</v>
      </c>
      <c r="C6531" s="105">
        <v>670</v>
      </c>
      <c r="D6531" s="105">
        <v>3815</v>
      </c>
      <c r="E6531" s="106">
        <f t="shared" si="714"/>
        <v>5.6940298507462686</v>
      </c>
      <c r="F6531" s="107">
        <f t="shared" si="715"/>
        <v>85</v>
      </c>
      <c r="G6531" s="107">
        <f>COUNTIF(Data_Eksportir!$H$2:$H$3401,A6531)</f>
        <v>0</v>
      </c>
      <c r="H6531" s="104" t="str">
        <f t="shared" si="716"/>
        <v>5 – 20</v>
      </c>
      <c r="I6531" s="104" t="str">
        <f t="shared" si="717"/>
        <v>Di bawah ambang nilai</v>
      </c>
      <c r="J6531" s="106">
        <f t="shared" si="718"/>
        <v>3815.006531</v>
      </c>
      <c r="K6531" s="105">
        <f t="shared" si="719"/>
        <v>0</v>
      </c>
      <c r="L6531" s="106">
        <f t="shared" si="720"/>
        <v>0</v>
      </c>
    </row>
    <row r="6532" spans="1:12" x14ac:dyDescent="0.3">
      <c r="A6532" s="104" t="s">
        <v>13426</v>
      </c>
      <c r="B6532" s="104" t="s">
        <v>13427</v>
      </c>
      <c r="C6532" s="105">
        <v>16505</v>
      </c>
      <c r="D6532" s="105">
        <v>1092577</v>
      </c>
      <c r="E6532" s="106">
        <f t="shared" si="714"/>
        <v>66.196728264162374</v>
      </c>
      <c r="F6532" s="107">
        <f t="shared" si="715"/>
        <v>85</v>
      </c>
      <c r="G6532" s="107">
        <f>COUNTIF(Data_Eksportir!$H$2:$H$3401,A6532)</f>
        <v>0</v>
      </c>
      <c r="H6532" s="104" t="str">
        <f t="shared" si="716"/>
        <v>20 – 100</v>
      </c>
      <c r="I6532" s="104" t="str">
        <f t="shared" si="717"/>
        <v>Di bawah ambang nilai</v>
      </c>
      <c r="J6532" s="106">
        <f t="shared" si="718"/>
        <v>1092577.0065319999</v>
      </c>
      <c r="K6532" s="105">
        <f t="shared" si="719"/>
        <v>0</v>
      </c>
      <c r="L6532" s="106">
        <f t="shared" si="720"/>
        <v>0</v>
      </c>
    </row>
    <row r="6533" spans="1:12" x14ac:dyDescent="0.3">
      <c r="A6533" s="104" t="s">
        <v>13428</v>
      </c>
      <c r="B6533" s="104" t="s">
        <v>13429</v>
      </c>
      <c r="C6533" s="105">
        <v>419116</v>
      </c>
      <c r="D6533" s="105">
        <v>20047427</v>
      </c>
      <c r="E6533" s="106">
        <f t="shared" si="714"/>
        <v>47.832645377413414</v>
      </c>
      <c r="F6533" s="107">
        <f t="shared" si="715"/>
        <v>85</v>
      </c>
      <c r="G6533" s="107">
        <f>COUNTIF(Data_Eksportir!$H$2:$H$3401,A6533)</f>
        <v>0</v>
      </c>
      <c r="H6533" s="104" t="str">
        <f t="shared" si="716"/>
        <v>20 – 100</v>
      </c>
      <c r="I6533" s="104" t="str">
        <f t="shared" si="717"/>
        <v>Belum terwakili</v>
      </c>
      <c r="J6533" s="106">
        <f t="shared" si="718"/>
        <v>20047427.006533001</v>
      </c>
      <c r="K6533" s="105">
        <f t="shared" si="719"/>
        <v>20047427</v>
      </c>
      <c r="L6533" s="106">
        <f t="shared" si="720"/>
        <v>20047427.006533001</v>
      </c>
    </row>
    <row r="6534" spans="1:12" x14ac:dyDescent="0.3">
      <c r="A6534" s="104" t="s">
        <v>13430</v>
      </c>
      <c r="B6534" s="104" t="s">
        <v>13431</v>
      </c>
      <c r="C6534" s="105">
        <v>33774</v>
      </c>
      <c r="D6534" s="105">
        <v>1016720</v>
      </c>
      <c r="E6534" s="106">
        <f t="shared" si="714"/>
        <v>30.103630011251258</v>
      </c>
      <c r="F6534" s="107">
        <f t="shared" si="715"/>
        <v>85</v>
      </c>
      <c r="G6534" s="107">
        <f>COUNTIF(Data_Eksportir!$H$2:$H$3401,A6534)</f>
        <v>0</v>
      </c>
      <c r="H6534" s="104" t="str">
        <f t="shared" si="716"/>
        <v>20 – 100</v>
      </c>
      <c r="I6534" s="104" t="str">
        <f t="shared" si="717"/>
        <v>Di bawah ambang nilai</v>
      </c>
      <c r="J6534" s="106">
        <f t="shared" si="718"/>
        <v>1016720.006534</v>
      </c>
      <c r="K6534" s="105">
        <f t="shared" si="719"/>
        <v>0</v>
      </c>
      <c r="L6534" s="106">
        <f t="shared" si="720"/>
        <v>0</v>
      </c>
    </row>
    <row r="6535" spans="1:12" x14ac:dyDescent="0.3">
      <c r="A6535" s="104" t="s">
        <v>13432</v>
      </c>
      <c r="B6535" s="104" t="s">
        <v>13433</v>
      </c>
      <c r="C6535" s="105">
        <v>32939</v>
      </c>
      <c r="D6535" s="105">
        <v>2531408</v>
      </c>
      <c r="E6535" s="106">
        <f t="shared" si="714"/>
        <v>76.851391966969246</v>
      </c>
      <c r="F6535" s="107">
        <f t="shared" si="715"/>
        <v>85</v>
      </c>
      <c r="G6535" s="107">
        <f>COUNTIF(Data_Eksportir!$H$2:$H$3401,A6535)</f>
        <v>0</v>
      </c>
      <c r="H6535" s="104" t="str">
        <f t="shared" si="716"/>
        <v>20 – 100</v>
      </c>
      <c r="I6535" s="104" t="str">
        <f t="shared" si="717"/>
        <v>Di bawah ambang nilai</v>
      </c>
      <c r="J6535" s="106">
        <f t="shared" si="718"/>
        <v>2531408.0065350002</v>
      </c>
      <c r="K6535" s="105">
        <f t="shared" si="719"/>
        <v>0</v>
      </c>
      <c r="L6535" s="106">
        <f t="shared" si="720"/>
        <v>0</v>
      </c>
    </row>
    <row r="6536" spans="1:12" x14ac:dyDescent="0.3">
      <c r="A6536" s="104" t="s">
        <v>13434</v>
      </c>
      <c r="B6536" s="104" t="s">
        <v>13435</v>
      </c>
      <c r="C6536" s="105">
        <v>293701</v>
      </c>
      <c r="D6536" s="105">
        <v>13868252</v>
      </c>
      <c r="E6536" s="106">
        <f t="shared" si="714"/>
        <v>47.218947160547629</v>
      </c>
      <c r="F6536" s="107">
        <f t="shared" si="715"/>
        <v>85</v>
      </c>
      <c r="G6536" s="107">
        <f>COUNTIF(Data_Eksportir!$H$2:$H$3401,A6536)</f>
        <v>0</v>
      </c>
      <c r="H6536" s="104" t="str">
        <f t="shared" si="716"/>
        <v>20 – 100</v>
      </c>
      <c r="I6536" s="104" t="str">
        <f t="shared" si="717"/>
        <v>Belum terwakili</v>
      </c>
      <c r="J6536" s="106">
        <f t="shared" si="718"/>
        <v>13868252.006535999</v>
      </c>
      <c r="K6536" s="105">
        <f t="shared" si="719"/>
        <v>13868252</v>
      </c>
      <c r="L6536" s="106">
        <f t="shared" si="720"/>
        <v>13868252.006535999</v>
      </c>
    </row>
    <row r="6537" spans="1:12" x14ac:dyDescent="0.3">
      <c r="A6537" s="104" t="s">
        <v>13436</v>
      </c>
      <c r="B6537" s="104" t="s">
        <v>13437</v>
      </c>
      <c r="C6537" s="105">
        <v>6772194</v>
      </c>
      <c r="D6537" s="105">
        <v>219487584</v>
      </c>
      <c r="E6537" s="106">
        <f t="shared" si="714"/>
        <v>32.410114654128336</v>
      </c>
      <c r="F6537" s="107">
        <f t="shared" si="715"/>
        <v>85</v>
      </c>
      <c r="G6537" s="107">
        <f>COUNTIF(Data_Eksportir!$H$2:$H$3401,A6537)</f>
        <v>0</v>
      </c>
      <c r="H6537" s="104" t="str">
        <f t="shared" si="716"/>
        <v>20 – 100</v>
      </c>
      <c r="I6537" s="104" t="str">
        <f t="shared" si="717"/>
        <v>Belum terwakili</v>
      </c>
      <c r="J6537" s="106">
        <f t="shared" si="718"/>
        <v>219487584.00653699</v>
      </c>
      <c r="K6537" s="105">
        <f t="shared" si="719"/>
        <v>219487584</v>
      </c>
      <c r="L6537" s="106">
        <f t="shared" si="720"/>
        <v>219487584.00653699</v>
      </c>
    </row>
    <row r="6538" spans="1:12" x14ac:dyDescent="0.3">
      <c r="A6538" s="104" t="s">
        <v>13438</v>
      </c>
      <c r="B6538" s="104" t="s">
        <v>13439</v>
      </c>
      <c r="C6538" s="105">
        <v>716191</v>
      </c>
      <c r="D6538" s="105">
        <v>25597220</v>
      </c>
      <c r="E6538" s="106">
        <f t="shared" si="714"/>
        <v>35.740773061934597</v>
      </c>
      <c r="F6538" s="107">
        <f t="shared" si="715"/>
        <v>85</v>
      </c>
      <c r="G6538" s="107">
        <f>COUNTIF(Data_Eksportir!$H$2:$H$3401,A6538)</f>
        <v>0</v>
      </c>
      <c r="H6538" s="104" t="str">
        <f t="shared" si="716"/>
        <v>20 – 100</v>
      </c>
      <c r="I6538" s="104" t="str">
        <f t="shared" si="717"/>
        <v>Belum terwakili</v>
      </c>
      <c r="J6538" s="106">
        <f t="shared" si="718"/>
        <v>25597220.006538</v>
      </c>
      <c r="K6538" s="105">
        <f t="shared" si="719"/>
        <v>25597220</v>
      </c>
      <c r="L6538" s="106">
        <f t="shared" si="720"/>
        <v>25597220.006538</v>
      </c>
    </row>
    <row r="6539" spans="1:12" x14ac:dyDescent="0.3">
      <c r="A6539" s="104" t="s">
        <v>13440</v>
      </c>
      <c r="B6539" s="104" t="s">
        <v>13441</v>
      </c>
      <c r="C6539" s="105">
        <v>111293</v>
      </c>
      <c r="D6539" s="105">
        <v>26526156</v>
      </c>
      <c r="E6539" s="106">
        <f t="shared" si="714"/>
        <v>238.34523285381829</v>
      </c>
      <c r="F6539" s="107">
        <f t="shared" si="715"/>
        <v>85</v>
      </c>
      <c r="G6539" s="107">
        <f>COUNTIF(Data_Eksportir!$H$2:$H$3401,A6539)</f>
        <v>0</v>
      </c>
      <c r="H6539" s="104" t="str">
        <f t="shared" si="716"/>
        <v>100 ke atas</v>
      </c>
      <c r="I6539" s="104" t="str">
        <f t="shared" si="717"/>
        <v>Belum terwakili</v>
      </c>
      <c r="J6539" s="106">
        <f t="shared" si="718"/>
        <v>26526156.006538998</v>
      </c>
      <c r="K6539" s="105">
        <f t="shared" si="719"/>
        <v>26526156</v>
      </c>
      <c r="L6539" s="106">
        <f t="shared" si="720"/>
        <v>26526156.006538998</v>
      </c>
    </row>
    <row r="6540" spans="1:12" x14ac:dyDescent="0.3">
      <c r="A6540" s="104" t="s">
        <v>13442</v>
      </c>
      <c r="B6540" s="104" t="s">
        <v>13443</v>
      </c>
      <c r="C6540" s="105">
        <v>1467110</v>
      </c>
      <c r="D6540" s="105">
        <v>46768040</v>
      </c>
      <c r="E6540" s="106">
        <f t="shared" si="714"/>
        <v>31.877664251487619</v>
      </c>
      <c r="F6540" s="107">
        <f t="shared" si="715"/>
        <v>85</v>
      </c>
      <c r="G6540" s="107">
        <f>COUNTIF(Data_Eksportir!$H$2:$H$3401,A6540)</f>
        <v>0</v>
      </c>
      <c r="H6540" s="104" t="str">
        <f t="shared" si="716"/>
        <v>20 – 100</v>
      </c>
      <c r="I6540" s="104" t="str">
        <f t="shared" si="717"/>
        <v>Belum terwakili</v>
      </c>
      <c r="J6540" s="106">
        <f t="shared" si="718"/>
        <v>46768040.00654</v>
      </c>
      <c r="K6540" s="105">
        <f t="shared" si="719"/>
        <v>46768040</v>
      </c>
      <c r="L6540" s="106">
        <f t="shared" si="720"/>
        <v>46768040.00654</v>
      </c>
    </row>
    <row r="6541" spans="1:12" x14ac:dyDescent="0.3">
      <c r="A6541" s="104" t="s">
        <v>13444</v>
      </c>
      <c r="B6541" s="104" t="s">
        <v>13445</v>
      </c>
      <c r="C6541" s="105">
        <v>3330</v>
      </c>
      <c r="D6541" s="105">
        <v>224632</v>
      </c>
      <c r="E6541" s="106">
        <f t="shared" si="714"/>
        <v>67.457057057057057</v>
      </c>
      <c r="F6541" s="107">
        <f t="shared" si="715"/>
        <v>85</v>
      </c>
      <c r="G6541" s="107">
        <f>COUNTIF(Data_Eksportir!$H$2:$H$3401,A6541)</f>
        <v>0</v>
      </c>
      <c r="H6541" s="104" t="str">
        <f t="shared" si="716"/>
        <v>20 – 100</v>
      </c>
      <c r="I6541" s="104" t="str">
        <f t="shared" si="717"/>
        <v>Di bawah ambang nilai</v>
      </c>
      <c r="J6541" s="106">
        <f t="shared" si="718"/>
        <v>224632.00654100001</v>
      </c>
      <c r="K6541" s="105">
        <f t="shared" si="719"/>
        <v>0</v>
      </c>
      <c r="L6541" s="106">
        <f t="shared" si="720"/>
        <v>0</v>
      </c>
    </row>
    <row r="6542" spans="1:12" x14ac:dyDescent="0.3">
      <c r="A6542" s="104" t="s">
        <v>13446</v>
      </c>
      <c r="B6542" s="104" t="s">
        <v>13447</v>
      </c>
      <c r="C6542" s="105">
        <v>140</v>
      </c>
      <c r="D6542" s="105">
        <v>10188</v>
      </c>
      <c r="E6542" s="106">
        <f t="shared" si="714"/>
        <v>72.771428571428572</v>
      </c>
      <c r="F6542" s="107">
        <f t="shared" si="715"/>
        <v>85</v>
      </c>
      <c r="G6542" s="107">
        <f>COUNTIF(Data_Eksportir!$H$2:$H$3401,A6542)</f>
        <v>0</v>
      </c>
      <c r="H6542" s="104" t="str">
        <f t="shared" si="716"/>
        <v>20 – 100</v>
      </c>
      <c r="I6542" s="104" t="str">
        <f t="shared" si="717"/>
        <v>Di bawah ambang nilai</v>
      </c>
      <c r="J6542" s="106">
        <f t="shared" si="718"/>
        <v>10188.006541999999</v>
      </c>
      <c r="K6542" s="105">
        <f t="shared" si="719"/>
        <v>0</v>
      </c>
      <c r="L6542" s="106">
        <f t="shared" si="720"/>
        <v>0</v>
      </c>
    </row>
    <row r="6543" spans="1:12" x14ac:dyDescent="0.3">
      <c r="A6543" s="104" t="s">
        <v>13448</v>
      </c>
      <c r="B6543" s="104" t="s">
        <v>13449</v>
      </c>
      <c r="C6543" s="105">
        <v>1183589</v>
      </c>
      <c r="D6543" s="105">
        <v>815874</v>
      </c>
      <c r="E6543" s="106">
        <f t="shared" si="714"/>
        <v>0.68932205351688802</v>
      </c>
      <c r="F6543" s="107">
        <f t="shared" si="715"/>
        <v>85</v>
      </c>
      <c r="G6543" s="107">
        <f>COUNTIF(Data_Eksportir!$H$2:$H$3401,A6543)</f>
        <v>0</v>
      </c>
      <c r="H6543" s="104" t="str">
        <f t="shared" si="716"/>
        <v>Di bawah 1</v>
      </c>
      <c r="I6543" s="104" t="str">
        <f t="shared" si="717"/>
        <v>Di bawah ambang nilai</v>
      </c>
      <c r="J6543" s="106">
        <f t="shared" si="718"/>
        <v>815874.006543</v>
      </c>
      <c r="K6543" s="105">
        <f t="shared" si="719"/>
        <v>0</v>
      </c>
      <c r="L6543" s="106">
        <f t="shared" si="720"/>
        <v>0</v>
      </c>
    </row>
    <row r="6544" spans="1:12" x14ac:dyDescent="0.3">
      <c r="A6544" s="104" t="s">
        <v>13450</v>
      </c>
      <c r="B6544" s="104" t="s">
        <v>13451</v>
      </c>
      <c r="C6544" s="105">
        <v>4448</v>
      </c>
      <c r="D6544" s="105">
        <v>55660</v>
      </c>
      <c r="E6544" s="106">
        <f t="shared" si="714"/>
        <v>12.513489208633093</v>
      </c>
      <c r="F6544" s="107">
        <f t="shared" si="715"/>
        <v>85</v>
      </c>
      <c r="G6544" s="107">
        <f>COUNTIF(Data_Eksportir!$H$2:$H$3401,A6544)</f>
        <v>0</v>
      </c>
      <c r="H6544" s="104" t="str">
        <f t="shared" si="716"/>
        <v>5 – 20</v>
      </c>
      <c r="I6544" s="104" t="str">
        <f t="shared" si="717"/>
        <v>Di bawah ambang nilai</v>
      </c>
      <c r="J6544" s="106">
        <f t="shared" si="718"/>
        <v>55660.006544000003</v>
      </c>
      <c r="K6544" s="105">
        <f t="shared" si="719"/>
        <v>0</v>
      </c>
      <c r="L6544" s="106">
        <f t="shared" si="720"/>
        <v>0</v>
      </c>
    </row>
    <row r="6545" spans="1:12" x14ac:dyDescent="0.3">
      <c r="A6545" s="104" t="s">
        <v>13452</v>
      </c>
      <c r="B6545" s="104" t="s">
        <v>13453</v>
      </c>
      <c r="C6545" s="105">
        <v>2745</v>
      </c>
      <c r="D6545" s="105">
        <v>8379</v>
      </c>
      <c r="E6545" s="106">
        <f t="shared" si="714"/>
        <v>3.0524590163934424</v>
      </c>
      <c r="F6545" s="107">
        <f t="shared" si="715"/>
        <v>85</v>
      </c>
      <c r="G6545" s="107">
        <f>COUNTIF(Data_Eksportir!$H$2:$H$3401,A6545)</f>
        <v>1</v>
      </c>
      <c r="H6545" s="104" t="str">
        <f t="shared" si="716"/>
        <v>1 – 5</v>
      </c>
      <c r="I6545" s="104" t="str">
        <f t="shared" si="717"/>
        <v>Di bawah ambang nilai</v>
      </c>
      <c r="J6545" s="106">
        <f t="shared" si="718"/>
        <v>8379.0065450000002</v>
      </c>
      <c r="K6545" s="105">
        <f t="shared" si="719"/>
        <v>0</v>
      </c>
      <c r="L6545" s="106">
        <f t="shared" si="720"/>
        <v>0</v>
      </c>
    </row>
    <row r="6546" spans="1:12" x14ac:dyDescent="0.3">
      <c r="A6546" s="104" t="s">
        <v>13454</v>
      </c>
      <c r="B6546" s="104" t="s">
        <v>13455</v>
      </c>
      <c r="C6546" s="105">
        <v>26217</v>
      </c>
      <c r="D6546" s="105">
        <v>233036</v>
      </c>
      <c r="E6546" s="106">
        <f t="shared" si="714"/>
        <v>8.8887363161307551</v>
      </c>
      <c r="F6546" s="107">
        <f t="shared" si="715"/>
        <v>85</v>
      </c>
      <c r="G6546" s="107">
        <f>COUNTIF(Data_Eksportir!$H$2:$H$3401,A6546)</f>
        <v>0</v>
      </c>
      <c r="H6546" s="104" t="str">
        <f t="shared" si="716"/>
        <v>5 – 20</v>
      </c>
      <c r="I6546" s="104" t="str">
        <f t="shared" si="717"/>
        <v>Di bawah ambang nilai</v>
      </c>
      <c r="J6546" s="106">
        <f t="shared" si="718"/>
        <v>233036.00654599999</v>
      </c>
      <c r="K6546" s="105">
        <f t="shared" si="719"/>
        <v>0</v>
      </c>
      <c r="L6546" s="106">
        <f t="shared" si="720"/>
        <v>0</v>
      </c>
    </row>
    <row r="6547" spans="1:12" x14ac:dyDescent="0.3">
      <c r="A6547" s="104" t="s">
        <v>13456</v>
      </c>
      <c r="B6547" s="104" t="s">
        <v>13457</v>
      </c>
      <c r="C6547" s="105">
        <v>32584</v>
      </c>
      <c r="D6547" s="105">
        <v>778075</v>
      </c>
      <c r="E6547" s="106">
        <f t="shared" si="714"/>
        <v>23.879051068008838</v>
      </c>
      <c r="F6547" s="107">
        <f t="shared" si="715"/>
        <v>85</v>
      </c>
      <c r="G6547" s="107">
        <f>COUNTIF(Data_Eksportir!$H$2:$H$3401,A6547)</f>
        <v>0</v>
      </c>
      <c r="H6547" s="104" t="str">
        <f t="shared" si="716"/>
        <v>20 – 100</v>
      </c>
      <c r="I6547" s="104" t="str">
        <f t="shared" si="717"/>
        <v>Di bawah ambang nilai</v>
      </c>
      <c r="J6547" s="106">
        <f t="shared" si="718"/>
        <v>778075.00654700003</v>
      </c>
      <c r="K6547" s="105">
        <f t="shared" si="719"/>
        <v>0</v>
      </c>
      <c r="L6547" s="106">
        <f t="shared" si="720"/>
        <v>0</v>
      </c>
    </row>
    <row r="6548" spans="1:12" x14ac:dyDescent="0.3">
      <c r="A6548" s="104" t="s">
        <v>13458</v>
      </c>
      <c r="B6548" s="104" t="s">
        <v>13459</v>
      </c>
      <c r="C6548" s="105">
        <v>1</v>
      </c>
      <c r="D6548" s="105">
        <v>61</v>
      </c>
      <c r="E6548" s="106">
        <f t="shared" si="714"/>
        <v>61</v>
      </c>
      <c r="F6548" s="107">
        <f t="shared" si="715"/>
        <v>85</v>
      </c>
      <c r="G6548" s="107">
        <f>COUNTIF(Data_Eksportir!$H$2:$H$3401,A6548)</f>
        <v>0</v>
      </c>
      <c r="H6548" s="104" t="str">
        <f t="shared" si="716"/>
        <v>20 – 100</v>
      </c>
      <c r="I6548" s="104" t="str">
        <f t="shared" si="717"/>
        <v>Di bawah ambang nilai</v>
      </c>
      <c r="J6548" s="106">
        <f t="shared" si="718"/>
        <v>61.006548000000002</v>
      </c>
      <c r="K6548" s="105">
        <f t="shared" si="719"/>
        <v>0</v>
      </c>
      <c r="L6548" s="106">
        <f t="shared" si="720"/>
        <v>0</v>
      </c>
    </row>
    <row r="6549" spans="1:12" x14ac:dyDescent="0.3">
      <c r="A6549" s="104" t="s">
        <v>13460</v>
      </c>
      <c r="B6549" s="104" t="s">
        <v>13461</v>
      </c>
      <c r="C6549" s="105">
        <v>3207388</v>
      </c>
      <c r="D6549" s="105">
        <v>392</v>
      </c>
      <c r="E6549" s="106">
        <f t="shared" si="714"/>
        <v>1.2221782958594346E-4</v>
      </c>
      <c r="F6549" s="107">
        <f t="shared" si="715"/>
        <v>85</v>
      </c>
      <c r="G6549" s="107">
        <f>COUNTIF(Data_Eksportir!$H$2:$H$3401,A6549)</f>
        <v>0</v>
      </c>
      <c r="H6549" s="104" t="str">
        <f t="shared" si="716"/>
        <v>Di bawah 1</v>
      </c>
      <c r="I6549" s="104" t="str">
        <f t="shared" si="717"/>
        <v>Di bawah ambang nilai</v>
      </c>
      <c r="J6549" s="106">
        <f t="shared" si="718"/>
        <v>392.00654900000001</v>
      </c>
      <c r="K6549" s="105">
        <f t="shared" si="719"/>
        <v>0</v>
      </c>
      <c r="L6549" s="106">
        <f t="shared" si="720"/>
        <v>0</v>
      </c>
    </row>
    <row r="6550" spans="1:12" x14ac:dyDescent="0.3">
      <c r="A6550" s="104" t="s">
        <v>13462</v>
      </c>
      <c r="B6550" s="104" t="s">
        <v>13463</v>
      </c>
      <c r="C6550" s="105">
        <v>2397502</v>
      </c>
      <c r="D6550" s="105">
        <v>21572098</v>
      </c>
      <c r="E6550" s="106">
        <f t="shared" si="714"/>
        <v>8.9977393136689763</v>
      </c>
      <c r="F6550" s="107">
        <f t="shared" si="715"/>
        <v>85</v>
      </c>
      <c r="G6550" s="107">
        <f>COUNTIF(Data_Eksportir!$H$2:$H$3401,A6550)</f>
        <v>0</v>
      </c>
      <c r="H6550" s="104" t="str">
        <f t="shared" si="716"/>
        <v>5 – 20</v>
      </c>
      <c r="I6550" s="104" t="str">
        <f t="shared" si="717"/>
        <v>Belum terwakili</v>
      </c>
      <c r="J6550" s="106">
        <f t="shared" si="718"/>
        <v>21572098.006549999</v>
      </c>
      <c r="K6550" s="105">
        <f t="shared" si="719"/>
        <v>21572098</v>
      </c>
      <c r="L6550" s="106">
        <f t="shared" si="720"/>
        <v>21572098.006549999</v>
      </c>
    </row>
    <row r="6551" spans="1:12" x14ac:dyDescent="0.3">
      <c r="A6551" s="104" t="s">
        <v>13464</v>
      </c>
      <c r="B6551" s="104" t="s">
        <v>13465</v>
      </c>
      <c r="C6551" s="105">
        <v>84728</v>
      </c>
      <c r="D6551" s="105">
        <v>717631</v>
      </c>
      <c r="E6551" s="106">
        <f t="shared" si="714"/>
        <v>8.4698210744972151</v>
      </c>
      <c r="F6551" s="107">
        <f t="shared" si="715"/>
        <v>85</v>
      </c>
      <c r="G6551" s="107">
        <f>COUNTIF(Data_Eksportir!$H$2:$H$3401,A6551)</f>
        <v>0</v>
      </c>
      <c r="H6551" s="104" t="str">
        <f t="shared" si="716"/>
        <v>5 – 20</v>
      </c>
      <c r="I6551" s="104" t="str">
        <f t="shared" si="717"/>
        <v>Di bawah ambang nilai</v>
      </c>
      <c r="J6551" s="106">
        <f t="shared" si="718"/>
        <v>717631.00655100006</v>
      </c>
      <c r="K6551" s="105">
        <f t="shared" si="719"/>
        <v>0</v>
      </c>
      <c r="L6551" s="106">
        <f t="shared" si="720"/>
        <v>0</v>
      </c>
    </row>
    <row r="6552" spans="1:12" x14ac:dyDescent="0.3">
      <c r="A6552" s="104" t="s">
        <v>13466</v>
      </c>
      <c r="B6552" s="104" t="s">
        <v>13467</v>
      </c>
      <c r="C6552" s="105">
        <v>72782</v>
      </c>
      <c r="D6552" s="105">
        <v>1597503</v>
      </c>
      <c r="E6552" s="106">
        <f t="shared" si="714"/>
        <v>21.949149514989969</v>
      </c>
      <c r="F6552" s="107">
        <f t="shared" si="715"/>
        <v>85</v>
      </c>
      <c r="G6552" s="107">
        <f>COUNTIF(Data_Eksportir!$H$2:$H$3401,A6552)</f>
        <v>0</v>
      </c>
      <c r="H6552" s="104" t="str">
        <f t="shared" si="716"/>
        <v>20 – 100</v>
      </c>
      <c r="I6552" s="104" t="str">
        <f t="shared" si="717"/>
        <v>Di bawah ambang nilai</v>
      </c>
      <c r="J6552" s="106">
        <f t="shared" si="718"/>
        <v>1597503.0065520001</v>
      </c>
      <c r="K6552" s="105">
        <f t="shared" si="719"/>
        <v>0</v>
      </c>
      <c r="L6552" s="106">
        <f t="shared" si="720"/>
        <v>0</v>
      </c>
    </row>
    <row r="6553" spans="1:12" x14ac:dyDescent="0.3">
      <c r="A6553" s="104" t="s">
        <v>13468</v>
      </c>
      <c r="B6553" s="104" t="s">
        <v>13469</v>
      </c>
      <c r="C6553" s="105">
        <v>14174</v>
      </c>
      <c r="D6553" s="105">
        <v>328468</v>
      </c>
      <c r="E6553" s="106">
        <f t="shared" si="714"/>
        <v>23.173980527726822</v>
      </c>
      <c r="F6553" s="107">
        <f t="shared" si="715"/>
        <v>85</v>
      </c>
      <c r="G6553" s="107">
        <f>COUNTIF(Data_Eksportir!$H$2:$H$3401,A6553)</f>
        <v>0</v>
      </c>
      <c r="H6553" s="104" t="str">
        <f t="shared" si="716"/>
        <v>20 – 100</v>
      </c>
      <c r="I6553" s="104" t="str">
        <f t="shared" si="717"/>
        <v>Di bawah ambang nilai</v>
      </c>
      <c r="J6553" s="106">
        <f t="shared" si="718"/>
        <v>328468.00655300001</v>
      </c>
      <c r="K6553" s="105">
        <f t="shared" si="719"/>
        <v>0</v>
      </c>
      <c r="L6553" s="106">
        <f t="shared" si="720"/>
        <v>0</v>
      </c>
    </row>
    <row r="6554" spans="1:12" x14ac:dyDescent="0.3">
      <c r="A6554" s="104" t="s">
        <v>13470</v>
      </c>
      <c r="B6554" s="104" t="s">
        <v>13471</v>
      </c>
      <c r="C6554" s="105">
        <v>30</v>
      </c>
      <c r="D6554" s="105">
        <v>404</v>
      </c>
      <c r="E6554" s="106">
        <f t="shared" si="714"/>
        <v>13.466666666666667</v>
      </c>
      <c r="F6554" s="107">
        <f t="shared" si="715"/>
        <v>85</v>
      </c>
      <c r="G6554" s="107">
        <f>COUNTIF(Data_Eksportir!$H$2:$H$3401,A6554)</f>
        <v>0</v>
      </c>
      <c r="H6554" s="104" t="str">
        <f t="shared" si="716"/>
        <v>5 – 20</v>
      </c>
      <c r="I6554" s="104" t="str">
        <f t="shared" si="717"/>
        <v>Di bawah ambang nilai</v>
      </c>
      <c r="J6554" s="106">
        <f t="shared" si="718"/>
        <v>404.00655399999999</v>
      </c>
      <c r="K6554" s="105">
        <f t="shared" si="719"/>
        <v>0</v>
      </c>
      <c r="L6554" s="106">
        <f t="shared" si="720"/>
        <v>0</v>
      </c>
    </row>
    <row r="6555" spans="1:12" x14ac:dyDescent="0.3">
      <c r="A6555" s="104" t="s">
        <v>13472</v>
      </c>
      <c r="B6555" s="104" t="s">
        <v>13473</v>
      </c>
      <c r="C6555" s="105">
        <v>450590</v>
      </c>
      <c r="D6555" s="105">
        <v>5958076</v>
      </c>
      <c r="E6555" s="106">
        <f t="shared" si="714"/>
        <v>13.222832286557624</v>
      </c>
      <c r="F6555" s="107">
        <f t="shared" si="715"/>
        <v>85</v>
      </c>
      <c r="G6555" s="107">
        <f>COUNTIF(Data_Eksportir!$H$2:$H$3401,A6555)</f>
        <v>0</v>
      </c>
      <c r="H6555" s="104" t="str">
        <f t="shared" si="716"/>
        <v>5 – 20</v>
      </c>
      <c r="I6555" s="104" t="str">
        <f t="shared" si="717"/>
        <v>Di bawah ambang nilai</v>
      </c>
      <c r="J6555" s="106">
        <f t="shared" si="718"/>
        <v>5958076.0065550003</v>
      </c>
      <c r="K6555" s="105">
        <f t="shared" si="719"/>
        <v>0</v>
      </c>
      <c r="L6555" s="106">
        <f t="shared" si="720"/>
        <v>0</v>
      </c>
    </row>
    <row r="6556" spans="1:12" x14ac:dyDescent="0.3">
      <c r="A6556" s="104" t="s">
        <v>13474</v>
      </c>
      <c r="B6556" s="104" t="s">
        <v>13475</v>
      </c>
      <c r="C6556" s="105">
        <v>25536812</v>
      </c>
      <c r="D6556" s="105">
        <v>108819326</v>
      </c>
      <c r="E6556" s="106">
        <f t="shared" si="714"/>
        <v>4.2612729419788185</v>
      </c>
      <c r="F6556" s="107">
        <f t="shared" si="715"/>
        <v>85</v>
      </c>
      <c r="G6556" s="107">
        <f>COUNTIF(Data_Eksportir!$H$2:$H$3401,A6556)</f>
        <v>0</v>
      </c>
      <c r="H6556" s="104" t="str">
        <f t="shared" si="716"/>
        <v>1 – 5</v>
      </c>
      <c r="I6556" s="104" t="str">
        <f t="shared" si="717"/>
        <v>Belum terwakili</v>
      </c>
      <c r="J6556" s="106">
        <f t="shared" si="718"/>
        <v>108819326.006556</v>
      </c>
      <c r="K6556" s="105">
        <f t="shared" si="719"/>
        <v>108819326</v>
      </c>
      <c r="L6556" s="106">
        <f t="shared" si="720"/>
        <v>108819326.006556</v>
      </c>
    </row>
    <row r="6557" spans="1:12" x14ac:dyDescent="0.3">
      <c r="A6557" s="104" t="s">
        <v>13476</v>
      </c>
      <c r="B6557" s="104" t="s">
        <v>13477</v>
      </c>
      <c r="C6557" s="105">
        <v>25045881</v>
      </c>
      <c r="D6557" s="105">
        <v>124884515</v>
      </c>
      <c r="E6557" s="106">
        <f t="shared" si="714"/>
        <v>4.9862296718570214</v>
      </c>
      <c r="F6557" s="107">
        <f t="shared" si="715"/>
        <v>85</v>
      </c>
      <c r="G6557" s="107">
        <f>COUNTIF(Data_Eksportir!$H$2:$H$3401,A6557)</f>
        <v>0</v>
      </c>
      <c r="H6557" s="104" t="str">
        <f t="shared" si="716"/>
        <v>1 – 5</v>
      </c>
      <c r="I6557" s="104" t="str">
        <f t="shared" si="717"/>
        <v>Belum terwakili</v>
      </c>
      <c r="J6557" s="106">
        <f t="shared" si="718"/>
        <v>124884515.006557</v>
      </c>
      <c r="K6557" s="105">
        <f t="shared" si="719"/>
        <v>124884515</v>
      </c>
      <c r="L6557" s="106">
        <f t="shared" si="720"/>
        <v>124884515.006557</v>
      </c>
    </row>
    <row r="6558" spans="1:12" x14ac:dyDescent="0.3">
      <c r="A6558" s="104" t="s">
        <v>13478</v>
      </c>
      <c r="B6558" s="104" t="s">
        <v>13479</v>
      </c>
      <c r="C6558" s="105">
        <v>124238</v>
      </c>
      <c r="D6558" s="105">
        <v>764724</v>
      </c>
      <c r="E6558" s="106">
        <f t="shared" si="714"/>
        <v>6.1553147990147945</v>
      </c>
      <c r="F6558" s="107">
        <f t="shared" si="715"/>
        <v>85</v>
      </c>
      <c r="G6558" s="107">
        <f>COUNTIF(Data_Eksportir!$H$2:$H$3401,A6558)</f>
        <v>0</v>
      </c>
      <c r="H6558" s="104" t="str">
        <f t="shared" si="716"/>
        <v>5 – 20</v>
      </c>
      <c r="I6558" s="104" t="str">
        <f t="shared" si="717"/>
        <v>Di bawah ambang nilai</v>
      </c>
      <c r="J6558" s="106">
        <f t="shared" si="718"/>
        <v>764724.00655799999</v>
      </c>
      <c r="K6558" s="105">
        <f t="shared" si="719"/>
        <v>0</v>
      </c>
      <c r="L6558" s="106">
        <f t="shared" si="720"/>
        <v>0</v>
      </c>
    </row>
    <row r="6559" spans="1:12" x14ac:dyDescent="0.3">
      <c r="A6559" s="104" t="s">
        <v>13480</v>
      </c>
      <c r="B6559" s="104" t="s">
        <v>13481</v>
      </c>
      <c r="C6559" s="105">
        <v>7008</v>
      </c>
      <c r="D6559" s="105">
        <v>117027</v>
      </c>
      <c r="E6559" s="106">
        <f t="shared" si="714"/>
        <v>16.699058219178081</v>
      </c>
      <c r="F6559" s="107">
        <f t="shared" si="715"/>
        <v>85</v>
      </c>
      <c r="G6559" s="107">
        <f>COUNTIF(Data_Eksportir!$H$2:$H$3401,A6559)</f>
        <v>0</v>
      </c>
      <c r="H6559" s="104" t="str">
        <f t="shared" si="716"/>
        <v>5 – 20</v>
      </c>
      <c r="I6559" s="104" t="str">
        <f t="shared" si="717"/>
        <v>Di bawah ambang nilai</v>
      </c>
      <c r="J6559" s="106">
        <f t="shared" si="718"/>
        <v>117027.006559</v>
      </c>
      <c r="K6559" s="105">
        <f t="shared" si="719"/>
        <v>0</v>
      </c>
      <c r="L6559" s="106">
        <f t="shared" si="720"/>
        <v>0</v>
      </c>
    </row>
    <row r="6560" spans="1:12" x14ac:dyDescent="0.3">
      <c r="A6560" s="104" t="s">
        <v>13482</v>
      </c>
      <c r="B6560" s="104" t="s">
        <v>13483</v>
      </c>
      <c r="C6560" s="105">
        <v>13976</v>
      </c>
      <c r="D6560" s="105">
        <v>163553</v>
      </c>
      <c r="E6560" s="106">
        <f t="shared" si="714"/>
        <v>11.702418431597023</v>
      </c>
      <c r="F6560" s="107">
        <f t="shared" si="715"/>
        <v>85</v>
      </c>
      <c r="G6560" s="107">
        <f>COUNTIF(Data_Eksportir!$H$2:$H$3401,A6560)</f>
        <v>0</v>
      </c>
      <c r="H6560" s="104" t="str">
        <f t="shared" si="716"/>
        <v>5 – 20</v>
      </c>
      <c r="I6560" s="104" t="str">
        <f t="shared" si="717"/>
        <v>Di bawah ambang nilai</v>
      </c>
      <c r="J6560" s="106">
        <f t="shared" si="718"/>
        <v>163553.00656000001</v>
      </c>
      <c r="K6560" s="105">
        <f t="shared" si="719"/>
        <v>0</v>
      </c>
      <c r="L6560" s="106">
        <f t="shared" si="720"/>
        <v>0</v>
      </c>
    </row>
    <row r="6561" spans="1:12" x14ac:dyDescent="0.3">
      <c r="A6561" s="104" t="s">
        <v>13484</v>
      </c>
      <c r="B6561" s="104" t="s">
        <v>13485</v>
      </c>
      <c r="C6561" s="105">
        <v>43337</v>
      </c>
      <c r="D6561" s="105">
        <v>10761799</v>
      </c>
      <c r="E6561" s="106">
        <f t="shared" si="714"/>
        <v>248.32819530655098</v>
      </c>
      <c r="F6561" s="107">
        <f t="shared" si="715"/>
        <v>85</v>
      </c>
      <c r="G6561" s="107">
        <f>COUNTIF(Data_Eksportir!$H$2:$H$3401,A6561)</f>
        <v>0</v>
      </c>
      <c r="H6561" s="104" t="str">
        <f t="shared" si="716"/>
        <v>100 ke atas</v>
      </c>
      <c r="I6561" s="104" t="str">
        <f t="shared" si="717"/>
        <v>Belum terwakili</v>
      </c>
      <c r="J6561" s="106">
        <f t="shared" si="718"/>
        <v>10761799.006561</v>
      </c>
      <c r="K6561" s="105">
        <f t="shared" si="719"/>
        <v>10761799</v>
      </c>
      <c r="L6561" s="106">
        <f t="shared" si="720"/>
        <v>10761799.006561</v>
      </c>
    </row>
    <row r="6562" spans="1:12" x14ac:dyDescent="0.3">
      <c r="A6562" s="104" t="s">
        <v>13486</v>
      </c>
      <c r="B6562" s="104" t="s">
        <v>13487</v>
      </c>
      <c r="C6562" s="105">
        <v>3541235</v>
      </c>
      <c r="D6562" s="105">
        <v>192186744</v>
      </c>
      <c r="E6562" s="106">
        <f t="shared" si="714"/>
        <v>54.271107113761161</v>
      </c>
      <c r="F6562" s="107">
        <f t="shared" si="715"/>
        <v>85</v>
      </c>
      <c r="G6562" s="107">
        <f>COUNTIF(Data_Eksportir!$H$2:$H$3401,A6562)</f>
        <v>0</v>
      </c>
      <c r="H6562" s="104" t="str">
        <f t="shared" si="716"/>
        <v>20 – 100</v>
      </c>
      <c r="I6562" s="104" t="str">
        <f t="shared" si="717"/>
        <v>Belum terwakili</v>
      </c>
      <c r="J6562" s="106">
        <f t="shared" si="718"/>
        <v>192186744.00656199</v>
      </c>
      <c r="K6562" s="105">
        <f t="shared" si="719"/>
        <v>192186744</v>
      </c>
      <c r="L6562" s="106">
        <f t="shared" si="720"/>
        <v>192186744.00656199</v>
      </c>
    </row>
    <row r="6563" spans="1:12" x14ac:dyDescent="0.3">
      <c r="A6563" s="104" t="s">
        <v>13488</v>
      </c>
      <c r="B6563" s="104" t="s">
        <v>13489</v>
      </c>
      <c r="C6563" s="105">
        <v>14939</v>
      </c>
      <c r="D6563" s="105">
        <v>22820</v>
      </c>
      <c r="E6563" s="106">
        <f t="shared" si="714"/>
        <v>1.5275453510944508</v>
      </c>
      <c r="F6563" s="107">
        <f t="shared" si="715"/>
        <v>85</v>
      </c>
      <c r="G6563" s="107">
        <f>COUNTIF(Data_Eksportir!$H$2:$H$3401,A6563)</f>
        <v>0</v>
      </c>
      <c r="H6563" s="104" t="str">
        <f t="shared" si="716"/>
        <v>1 – 5</v>
      </c>
      <c r="I6563" s="104" t="str">
        <f t="shared" si="717"/>
        <v>Di bawah ambang nilai</v>
      </c>
      <c r="J6563" s="106">
        <f t="shared" si="718"/>
        <v>22820.006562999999</v>
      </c>
      <c r="K6563" s="105">
        <f t="shared" si="719"/>
        <v>0</v>
      </c>
      <c r="L6563" s="106">
        <f t="shared" si="720"/>
        <v>0</v>
      </c>
    </row>
    <row r="6564" spans="1:12" x14ac:dyDescent="0.3">
      <c r="A6564" s="104" t="s">
        <v>13490</v>
      </c>
      <c r="B6564" s="104" t="s">
        <v>13491</v>
      </c>
      <c r="C6564" s="105">
        <v>364629</v>
      </c>
      <c r="D6564" s="105">
        <v>23467320</v>
      </c>
      <c r="E6564" s="106">
        <f t="shared" si="714"/>
        <v>64.359444805542068</v>
      </c>
      <c r="F6564" s="107">
        <f t="shared" si="715"/>
        <v>85</v>
      </c>
      <c r="G6564" s="107">
        <f>COUNTIF(Data_Eksportir!$H$2:$H$3401,A6564)</f>
        <v>0</v>
      </c>
      <c r="H6564" s="104" t="str">
        <f t="shared" si="716"/>
        <v>20 – 100</v>
      </c>
      <c r="I6564" s="104" t="str">
        <f t="shared" si="717"/>
        <v>Belum terwakili</v>
      </c>
      <c r="J6564" s="106">
        <f t="shared" si="718"/>
        <v>23467320.006563999</v>
      </c>
      <c r="K6564" s="105">
        <f t="shared" si="719"/>
        <v>23467320</v>
      </c>
      <c r="L6564" s="106">
        <f t="shared" si="720"/>
        <v>23467320.006563999</v>
      </c>
    </row>
    <row r="6565" spans="1:12" x14ac:dyDescent="0.3">
      <c r="A6565" s="104" t="s">
        <v>13492</v>
      </c>
      <c r="B6565" s="104" t="s">
        <v>13493</v>
      </c>
      <c r="C6565" s="105">
        <v>1280510</v>
      </c>
      <c r="D6565" s="105">
        <v>21081912</v>
      </c>
      <c r="E6565" s="106">
        <f t="shared" si="714"/>
        <v>16.463684000905889</v>
      </c>
      <c r="F6565" s="107">
        <f t="shared" si="715"/>
        <v>85</v>
      </c>
      <c r="G6565" s="107">
        <f>COUNTIF(Data_Eksportir!$H$2:$H$3401,A6565)</f>
        <v>0</v>
      </c>
      <c r="H6565" s="104" t="str">
        <f t="shared" si="716"/>
        <v>5 – 20</v>
      </c>
      <c r="I6565" s="104" t="str">
        <f t="shared" si="717"/>
        <v>Belum terwakili</v>
      </c>
      <c r="J6565" s="106">
        <f t="shared" si="718"/>
        <v>21081912.006565001</v>
      </c>
      <c r="K6565" s="105">
        <f t="shared" si="719"/>
        <v>21081912</v>
      </c>
      <c r="L6565" s="106">
        <f t="shared" si="720"/>
        <v>21081912.006565001</v>
      </c>
    </row>
    <row r="6566" spans="1:12" x14ac:dyDescent="0.3">
      <c r="A6566" s="104" t="s">
        <v>13494</v>
      </c>
      <c r="B6566" s="104" t="s">
        <v>13495</v>
      </c>
      <c r="C6566" s="105">
        <v>207</v>
      </c>
      <c r="D6566" s="105">
        <v>4359</v>
      </c>
      <c r="E6566" s="106">
        <f t="shared" si="714"/>
        <v>21.057971014492754</v>
      </c>
      <c r="F6566" s="107">
        <f t="shared" si="715"/>
        <v>85</v>
      </c>
      <c r="G6566" s="107">
        <f>COUNTIF(Data_Eksportir!$H$2:$H$3401,A6566)</f>
        <v>0</v>
      </c>
      <c r="H6566" s="104" t="str">
        <f t="shared" si="716"/>
        <v>20 – 100</v>
      </c>
      <c r="I6566" s="104" t="str">
        <f t="shared" si="717"/>
        <v>Di bawah ambang nilai</v>
      </c>
      <c r="J6566" s="106">
        <f t="shared" si="718"/>
        <v>4359.006566</v>
      </c>
      <c r="K6566" s="105">
        <f t="shared" si="719"/>
        <v>0</v>
      </c>
      <c r="L6566" s="106">
        <f t="shared" si="720"/>
        <v>0</v>
      </c>
    </row>
    <row r="6567" spans="1:12" x14ac:dyDescent="0.3">
      <c r="A6567" s="104" t="s">
        <v>13496</v>
      </c>
      <c r="B6567" s="104" t="s">
        <v>13497</v>
      </c>
      <c r="C6567" s="105">
        <v>23819</v>
      </c>
      <c r="D6567" s="105">
        <v>157391</v>
      </c>
      <c r="E6567" s="106">
        <f t="shared" si="714"/>
        <v>6.6077920987446994</v>
      </c>
      <c r="F6567" s="107">
        <f t="shared" si="715"/>
        <v>85</v>
      </c>
      <c r="G6567" s="107">
        <f>COUNTIF(Data_Eksportir!$H$2:$H$3401,A6567)</f>
        <v>0</v>
      </c>
      <c r="H6567" s="104" t="str">
        <f t="shared" si="716"/>
        <v>5 – 20</v>
      </c>
      <c r="I6567" s="104" t="str">
        <f t="shared" si="717"/>
        <v>Di bawah ambang nilai</v>
      </c>
      <c r="J6567" s="106">
        <f t="shared" si="718"/>
        <v>157391.006567</v>
      </c>
      <c r="K6567" s="105">
        <f t="shared" si="719"/>
        <v>0</v>
      </c>
      <c r="L6567" s="106">
        <f t="shared" si="720"/>
        <v>0</v>
      </c>
    </row>
    <row r="6568" spans="1:12" x14ac:dyDescent="0.3">
      <c r="A6568" s="104" t="s">
        <v>13498</v>
      </c>
      <c r="B6568" s="104" t="s">
        <v>13499</v>
      </c>
      <c r="C6568" s="105">
        <v>3380129</v>
      </c>
      <c r="D6568" s="105">
        <v>8747087</v>
      </c>
      <c r="E6568" s="106">
        <f t="shared" si="714"/>
        <v>2.5877967971044891</v>
      </c>
      <c r="F6568" s="107">
        <f t="shared" si="715"/>
        <v>85</v>
      </c>
      <c r="G6568" s="107">
        <f>COUNTIF(Data_Eksportir!$H$2:$H$3401,A6568)</f>
        <v>0</v>
      </c>
      <c r="H6568" s="104" t="str">
        <f t="shared" si="716"/>
        <v>1 – 5</v>
      </c>
      <c r="I6568" s="104" t="str">
        <f t="shared" si="717"/>
        <v>Di bawah ambang nilai</v>
      </c>
      <c r="J6568" s="106">
        <f t="shared" si="718"/>
        <v>8747087.0065679997</v>
      </c>
      <c r="K6568" s="105">
        <f t="shared" si="719"/>
        <v>0</v>
      </c>
      <c r="L6568" s="106">
        <f t="shared" si="720"/>
        <v>0</v>
      </c>
    </row>
    <row r="6569" spans="1:12" x14ac:dyDescent="0.3">
      <c r="A6569" s="104" t="s">
        <v>13500</v>
      </c>
      <c r="B6569" s="104" t="s">
        <v>13501</v>
      </c>
      <c r="C6569" s="105">
        <v>11519858</v>
      </c>
      <c r="D6569" s="105">
        <v>26119244</v>
      </c>
      <c r="E6569" s="106">
        <f t="shared" si="714"/>
        <v>2.2673234340214958</v>
      </c>
      <c r="F6569" s="107">
        <f t="shared" si="715"/>
        <v>85</v>
      </c>
      <c r="G6569" s="107">
        <f>COUNTIF(Data_Eksportir!$H$2:$H$3401,A6569)</f>
        <v>0</v>
      </c>
      <c r="H6569" s="104" t="str">
        <f t="shared" si="716"/>
        <v>1 – 5</v>
      </c>
      <c r="I6569" s="104" t="str">
        <f t="shared" si="717"/>
        <v>Belum terwakili</v>
      </c>
      <c r="J6569" s="106">
        <f t="shared" si="718"/>
        <v>26119244.006569002</v>
      </c>
      <c r="K6569" s="105">
        <f t="shared" si="719"/>
        <v>26119244</v>
      </c>
      <c r="L6569" s="106">
        <f t="shared" si="720"/>
        <v>26119244.006569002</v>
      </c>
    </row>
    <row r="6570" spans="1:12" x14ac:dyDescent="0.3">
      <c r="A6570" s="104" t="s">
        <v>13502</v>
      </c>
      <c r="B6570" s="104" t="s">
        <v>13503</v>
      </c>
      <c r="C6570" s="105">
        <v>217219</v>
      </c>
      <c r="D6570" s="105">
        <v>2101232</v>
      </c>
      <c r="E6570" s="106">
        <f t="shared" si="714"/>
        <v>9.6733342847540964</v>
      </c>
      <c r="F6570" s="107">
        <f t="shared" si="715"/>
        <v>85</v>
      </c>
      <c r="G6570" s="107">
        <f>COUNTIF(Data_Eksportir!$H$2:$H$3401,A6570)</f>
        <v>0</v>
      </c>
      <c r="H6570" s="104" t="str">
        <f t="shared" si="716"/>
        <v>5 – 20</v>
      </c>
      <c r="I6570" s="104" t="str">
        <f t="shared" si="717"/>
        <v>Di bawah ambang nilai</v>
      </c>
      <c r="J6570" s="106">
        <f t="shared" si="718"/>
        <v>2101232.0065700002</v>
      </c>
      <c r="K6570" s="105">
        <f t="shared" si="719"/>
        <v>0</v>
      </c>
      <c r="L6570" s="106">
        <f t="shared" si="720"/>
        <v>0</v>
      </c>
    </row>
    <row r="6571" spans="1:12" x14ac:dyDescent="0.3">
      <c r="A6571" s="104" t="s">
        <v>13504</v>
      </c>
      <c r="B6571" s="104" t="s">
        <v>13505</v>
      </c>
      <c r="C6571" s="105">
        <v>10680</v>
      </c>
      <c r="D6571" s="105">
        <v>35613</v>
      </c>
      <c r="E6571" s="106">
        <f t="shared" si="714"/>
        <v>3.3345505617977529</v>
      </c>
      <c r="F6571" s="107">
        <f t="shared" si="715"/>
        <v>85</v>
      </c>
      <c r="G6571" s="107">
        <f>COUNTIF(Data_Eksportir!$H$2:$H$3401,A6571)</f>
        <v>0</v>
      </c>
      <c r="H6571" s="104" t="str">
        <f t="shared" si="716"/>
        <v>1 – 5</v>
      </c>
      <c r="I6571" s="104" t="str">
        <f t="shared" si="717"/>
        <v>Di bawah ambang nilai</v>
      </c>
      <c r="J6571" s="106">
        <f t="shared" si="718"/>
        <v>35613.006570999998</v>
      </c>
      <c r="K6571" s="105">
        <f t="shared" si="719"/>
        <v>0</v>
      </c>
      <c r="L6571" s="106">
        <f t="shared" si="720"/>
        <v>0</v>
      </c>
    </row>
    <row r="6572" spans="1:12" x14ac:dyDescent="0.3">
      <c r="A6572" s="104" t="s">
        <v>13506</v>
      </c>
      <c r="B6572" s="104" t="s">
        <v>13507</v>
      </c>
      <c r="C6572" s="105">
        <v>21992169</v>
      </c>
      <c r="D6572" s="105">
        <v>55557092</v>
      </c>
      <c r="E6572" s="106">
        <f t="shared" si="714"/>
        <v>2.5262215836919042</v>
      </c>
      <c r="F6572" s="107">
        <f t="shared" si="715"/>
        <v>85</v>
      </c>
      <c r="G6572" s="107">
        <f>COUNTIF(Data_Eksportir!$H$2:$H$3401,A6572)</f>
        <v>0</v>
      </c>
      <c r="H6572" s="104" t="str">
        <f t="shared" si="716"/>
        <v>1 – 5</v>
      </c>
      <c r="I6572" s="104" t="str">
        <f t="shared" si="717"/>
        <v>Belum terwakili</v>
      </c>
      <c r="J6572" s="106">
        <f t="shared" si="718"/>
        <v>55557092.006572001</v>
      </c>
      <c r="K6572" s="105">
        <f t="shared" si="719"/>
        <v>55557092</v>
      </c>
      <c r="L6572" s="106">
        <f t="shared" si="720"/>
        <v>55557092.006572001</v>
      </c>
    </row>
    <row r="6573" spans="1:12" x14ac:dyDescent="0.3">
      <c r="A6573" s="104" t="s">
        <v>13508</v>
      </c>
      <c r="B6573" s="104" t="s">
        <v>13509</v>
      </c>
      <c r="C6573" s="105">
        <v>7896</v>
      </c>
      <c r="D6573" s="105">
        <v>101061</v>
      </c>
      <c r="E6573" s="106">
        <f t="shared" si="714"/>
        <v>12.799012158054712</v>
      </c>
      <c r="F6573" s="107">
        <f t="shared" si="715"/>
        <v>85</v>
      </c>
      <c r="G6573" s="107">
        <f>COUNTIF(Data_Eksportir!$H$2:$H$3401,A6573)</f>
        <v>0</v>
      </c>
      <c r="H6573" s="104" t="str">
        <f t="shared" si="716"/>
        <v>5 – 20</v>
      </c>
      <c r="I6573" s="104" t="str">
        <f t="shared" si="717"/>
        <v>Di bawah ambang nilai</v>
      </c>
      <c r="J6573" s="106">
        <f t="shared" si="718"/>
        <v>101061.00657300001</v>
      </c>
      <c r="K6573" s="105">
        <f t="shared" si="719"/>
        <v>0</v>
      </c>
      <c r="L6573" s="106">
        <f t="shared" si="720"/>
        <v>0</v>
      </c>
    </row>
    <row r="6574" spans="1:12" x14ac:dyDescent="0.3">
      <c r="A6574" s="104" t="s">
        <v>13510</v>
      </c>
      <c r="B6574" s="104" t="s">
        <v>13511</v>
      </c>
      <c r="C6574" s="105">
        <v>161266</v>
      </c>
      <c r="D6574" s="105">
        <v>416468</v>
      </c>
      <c r="E6574" s="106">
        <f t="shared" si="714"/>
        <v>2.582491039648779</v>
      </c>
      <c r="F6574" s="107">
        <f t="shared" si="715"/>
        <v>85</v>
      </c>
      <c r="G6574" s="107">
        <f>COUNTIF(Data_Eksportir!$H$2:$H$3401,A6574)</f>
        <v>0</v>
      </c>
      <c r="H6574" s="104" t="str">
        <f t="shared" si="716"/>
        <v>1 – 5</v>
      </c>
      <c r="I6574" s="104" t="str">
        <f t="shared" si="717"/>
        <v>Di bawah ambang nilai</v>
      </c>
      <c r="J6574" s="106">
        <f t="shared" si="718"/>
        <v>416468.006574</v>
      </c>
      <c r="K6574" s="105">
        <f t="shared" si="719"/>
        <v>0</v>
      </c>
      <c r="L6574" s="106">
        <f t="shared" si="720"/>
        <v>0</v>
      </c>
    </row>
    <row r="6575" spans="1:12" x14ac:dyDescent="0.3">
      <c r="A6575" s="104" t="s">
        <v>13512</v>
      </c>
      <c r="B6575" s="104" t="s">
        <v>13513</v>
      </c>
      <c r="C6575" s="105">
        <v>2771128</v>
      </c>
      <c r="D6575" s="105">
        <v>6784398</v>
      </c>
      <c r="E6575" s="106">
        <f t="shared" si="714"/>
        <v>2.4482441807090831</v>
      </c>
      <c r="F6575" s="107">
        <f t="shared" si="715"/>
        <v>85</v>
      </c>
      <c r="G6575" s="107">
        <f>COUNTIF(Data_Eksportir!$H$2:$H$3401,A6575)</f>
        <v>0</v>
      </c>
      <c r="H6575" s="104" t="str">
        <f t="shared" si="716"/>
        <v>1 – 5</v>
      </c>
      <c r="I6575" s="104" t="str">
        <f t="shared" si="717"/>
        <v>Di bawah ambang nilai</v>
      </c>
      <c r="J6575" s="106">
        <f t="shared" si="718"/>
        <v>6784398.0065749995</v>
      </c>
      <c r="K6575" s="105">
        <f t="shared" si="719"/>
        <v>0</v>
      </c>
      <c r="L6575" s="106">
        <f t="shared" si="720"/>
        <v>0</v>
      </c>
    </row>
    <row r="6576" spans="1:12" x14ac:dyDescent="0.3">
      <c r="A6576" s="104" t="s">
        <v>13514</v>
      </c>
      <c r="B6576" s="104" t="s">
        <v>13515</v>
      </c>
      <c r="C6576" s="105">
        <v>332</v>
      </c>
      <c r="D6576" s="105">
        <v>3000</v>
      </c>
      <c r="E6576" s="106">
        <f t="shared" si="714"/>
        <v>9.0361445783132535</v>
      </c>
      <c r="F6576" s="107">
        <f t="shared" si="715"/>
        <v>85</v>
      </c>
      <c r="G6576" s="107">
        <f>COUNTIF(Data_Eksportir!$H$2:$H$3401,A6576)</f>
        <v>0</v>
      </c>
      <c r="H6576" s="104" t="str">
        <f t="shared" si="716"/>
        <v>5 – 20</v>
      </c>
      <c r="I6576" s="104" t="str">
        <f t="shared" si="717"/>
        <v>Di bawah ambang nilai</v>
      </c>
      <c r="J6576" s="106">
        <f t="shared" si="718"/>
        <v>3000.0065760000002</v>
      </c>
      <c r="K6576" s="105">
        <f t="shared" si="719"/>
        <v>0</v>
      </c>
      <c r="L6576" s="106">
        <f t="shared" si="720"/>
        <v>0</v>
      </c>
    </row>
    <row r="6577" spans="1:12" x14ac:dyDescent="0.3">
      <c r="A6577" s="104" t="s">
        <v>13516</v>
      </c>
      <c r="B6577" s="104" t="s">
        <v>13517</v>
      </c>
      <c r="C6577" s="105">
        <v>20</v>
      </c>
      <c r="D6577" s="105">
        <v>1259</v>
      </c>
      <c r="E6577" s="106">
        <f t="shared" si="714"/>
        <v>62.95</v>
      </c>
      <c r="F6577" s="107">
        <f t="shared" si="715"/>
        <v>85</v>
      </c>
      <c r="G6577" s="107">
        <f>COUNTIF(Data_Eksportir!$H$2:$H$3401,A6577)</f>
        <v>0</v>
      </c>
      <c r="H6577" s="104" t="str">
        <f t="shared" si="716"/>
        <v>20 – 100</v>
      </c>
      <c r="I6577" s="104" t="str">
        <f t="shared" si="717"/>
        <v>Di bawah ambang nilai</v>
      </c>
      <c r="J6577" s="106">
        <f t="shared" si="718"/>
        <v>1259.0065770000001</v>
      </c>
      <c r="K6577" s="105">
        <f t="shared" si="719"/>
        <v>0</v>
      </c>
      <c r="L6577" s="106">
        <f t="shared" si="720"/>
        <v>0</v>
      </c>
    </row>
    <row r="6578" spans="1:12" x14ac:dyDescent="0.3">
      <c r="A6578" s="104" t="s">
        <v>13518</v>
      </c>
      <c r="B6578" s="104" t="s">
        <v>13519</v>
      </c>
      <c r="C6578" s="105">
        <v>2167</v>
      </c>
      <c r="D6578" s="105">
        <v>16879</v>
      </c>
      <c r="E6578" s="106">
        <f t="shared" si="714"/>
        <v>7.7891093677895711</v>
      </c>
      <c r="F6578" s="107">
        <f t="shared" si="715"/>
        <v>85</v>
      </c>
      <c r="G6578" s="107">
        <f>COUNTIF(Data_Eksportir!$H$2:$H$3401,A6578)</f>
        <v>0</v>
      </c>
      <c r="H6578" s="104" t="str">
        <f t="shared" si="716"/>
        <v>5 – 20</v>
      </c>
      <c r="I6578" s="104" t="str">
        <f t="shared" si="717"/>
        <v>Di bawah ambang nilai</v>
      </c>
      <c r="J6578" s="106">
        <f t="shared" si="718"/>
        <v>16879.006578</v>
      </c>
      <c r="K6578" s="105">
        <f t="shared" si="719"/>
        <v>0</v>
      </c>
      <c r="L6578" s="106">
        <f t="shared" si="720"/>
        <v>0</v>
      </c>
    </row>
    <row r="6579" spans="1:12" x14ac:dyDescent="0.3">
      <c r="A6579" s="104" t="s">
        <v>13520</v>
      </c>
      <c r="B6579" s="104" t="s">
        <v>13521</v>
      </c>
      <c r="C6579" s="105">
        <v>793</v>
      </c>
      <c r="D6579" s="105">
        <v>116673</v>
      </c>
      <c r="E6579" s="106">
        <f t="shared" si="714"/>
        <v>147.12862547288776</v>
      </c>
      <c r="F6579" s="107">
        <f t="shared" si="715"/>
        <v>85</v>
      </c>
      <c r="G6579" s="107">
        <f>COUNTIF(Data_Eksportir!$H$2:$H$3401,A6579)</f>
        <v>0</v>
      </c>
      <c r="H6579" s="104" t="str">
        <f t="shared" si="716"/>
        <v>100 ke atas</v>
      </c>
      <c r="I6579" s="104" t="str">
        <f t="shared" si="717"/>
        <v>Di bawah ambang nilai</v>
      </c>
      <c r="J6579" s="106">
        <f t="shared" si="718"/>
        <v>116673.00657899999</v>
      </c>
      <c r="K6579" s="105">
        <f t="shared" si="719"/>
        <v>0</v>
      </c>
      <c r="L6579" s="106">
        <f t="shared" si="720"/>
        <v>0</v>
      </c>
    </row>
    <row r="6580" spans="1:12" x14ac:dyDescent="0.3">
      <c r="A6580" s="104" t="s">
        <v>13522</v>
      </c>
      <c r="B6580" s="104" t="s">
        <v>13523</v>
      </c>
      <c r="C6580" s="105">
        <v>98936</v>
      </c>
      <c r="D6580" s="105">
        <v>71657</v>
      </c>
      <c r="E6580" s="106">
        <f t="shared" si="714"/>
        <v>0.72427629983019326</v>
      </c>
      <c r="F6580" s="107">
        <f t="shared" si="715"/>
        <v>85</v>
      </c>
      <c r="G6580" s="107">
        <f>COUNTIF(Data_Eksportir!$H$2:$H$3401,A6580)</f>
        <v>0</v>
      </c>
      <c r="H6580" s="104" t="str">
        <f t="shared" si="716"/>
        <v>Di bawah 1</v>
      </c>
      <c r="I6580" s="104" t="str">
        <f t="shared" si="717"/>
        <v>Di bawah ambang nilai</v>
      </c>
      <c r="J6580" s="106">
        <f t="shared" si="718"/>
        <v>71657.006580000001</v>
      </c>
      <c r="K6580" s="105">
        <f t="shared" si="719"/>
        <v>0</v>
      </c>
      <c r="L6580" s="106">
        <f t="shared" si="720"/>
        <v>0</v>
      </c>
    </row>
    <row r="6581" spans="1:12" x14ac:dyDescent="0.3">
      <c r="A6581" s="104" t="s">
        <v>13524</v>
      </c>
      <c r="B6581" s="104" t="s">
        <v>13525</v>
      </c>
      <c r="C6581" s="105">
        <v>2</v>
      </c>
      <c r="D6581" s="105">
        <v>455</v>
      </c>
      <c r="E6581" s="106">
        <f t="shared" si="714"/>
        <v>227.5</v>
      </c>
      <c r="F6581" s="107">
        <f t="shared" si="715"/>
        <v>85</v>
      </c>
      <c r="G6581" s="107">
        <f>COUNTIF(Data_Eksportir!$H$2:$H$3401,A6581)</f>
        <v>0</v>
      </c>
      <c r="H6581" s="104" t="str">
        <f t="shared" si="716"/>
        <v>100 ke atas</v>
      </c>
      <c r="I6581" s="104" t="str">
        <f t="shared" si="717"/>
        <v>Di bawah ambang nilai</v>
      </c>
      <c r="J6581" s="106">
        <f t="shared" si="718"/>
        <v>455.00658099999998</v>
      </c>
      <c r="K6581" s="105">
        <f t="shared" si="719"/>
        <v>0</v>
      </c>
      <c r="L6581" s="106">
        <f t="shared" si="720"/>
        <v>0</v>
      </c>
    </row>
    <row r="6582" spans="1:12" x14ac:dyDescent="0.3">
      <c r="A6582" s="104" t="s">
        <v>13526</v>
      </c>
      <c r="B6582" s="104" t="s">
        <v>13527</v>
      </c>
      <c r="C6582" s="105">
        <v>1438</v>
      </c>
      <c r="D6582" s="105">
        <v>7392</v>
      </c>
      <c r="E6582" s="106">
        <f t="shared" si="714"/>
        <v>5.1404728789986089</v>
      </c>
      <c r="F6582" s="107">
        <f t="shared" si="715"/>
        <v>85</v>
      </c>
      <c r="G6582" s="107">
        <f>COUNTIF(Data_Eksportir!$H$2:$H$3401,A6582)</f>
        <v>0</v>
      </c>
      <c r="H6582" s="104" t="str">
        <f t="shared" si="716"/>
        <v>5 – 20</v>
      </c>
      <c r="I6582" s="104" t="str">
        <f t="shared" si="717"/>
        <v>Di bawah ambang nilai</v>
      </c>
      <c r="J6582" s="106">
        <f t="shared" si="718"/>
        <v>7392.006582</v>
      </c>
      <c r="K6582" s="105">
        <f t="shared" si="719"/>
        <v>0</v>
      </c>
      <c r="L6582" s="106">
        <f t="shared" si="720"/>
        <v>0</v>
      </c>
    </row>
    <row r="6583" spans="1:12" x14ac:dyDescent="0.3">
      <c r="A6583" s="104" t="s">
        <v>13528</v>
      </c>
      <c r="B6583" s="104" t="s">
        <v>13529</v>
      </c>
      <c r="C6583" s="105">
        <v>32800</v>
      </c>
      <c r="D6583" s="105">
        <v>327939</v>
      </c>
      <c r="E6583" s="106">
        <f t="shared" si="714"/>
        <v>9.9981402439024389</v>
      </c>
      <c r="F6583" s="107">
        <f t="shared" si="715"/>
        <v>85</v>
      </c>
      <c r="G6583" s="107">
        <f>COUNTIF(Data_Eksportir!$H$2:$H$3401,A6583)</f>
        <v>0</v>
      </c>
      <c r="H6583" s="104" t="str">
        <f t="shared" si="716"/>
        <v>5 – 20</v>
      </c>
      <c r="I6583" s="104" t="str">
        <f t="shared" si="717"/>
        <v>Di bawah ambang nilai</v>
      </c>
      <c r="J6583" s="106">
        <f t="shared" si="718"/>
        <v>327939.00658300001</v>
      </c>
      <c r="K6583" s="105">
        <f t="shared" si="719"/>
        <v>0</v>
      </c>
      <c r="L6583" s="106">
        <f t="shared" si="720"/>
        <v>0</v>
      </c>
    </row>
    <row r="6584" spans="1:12" x14ac:dyDescent="0.3">
      <c r="A6584" s="104" t="s">
        <v>13530</v>
      </c>
      <c r="B6584" s="104" t="s">
        <v>13531</v>
      </c>
      <c r="C6584" s="105">
        <v>1557</v>
      </c>
      <c r="D6584" s="105">
        <v>395499</v>
      </c>
      <c r="E6584" s="106">
        <f t="shared" si="714"/>
        <v>254.01348747591521</v>
      </c>
      <c r="F6584" s="107">
        <f t="shared" si="715"/>
        <v>85</v>
      </c>
      <c r="G6584" s="107">
        <f>COUNTIF(Data_Eksportir!$H$2:$H$3401,A6584)</f>
        <v>0</v>
      </c>
      <c r="H6584" s="104" t="str">
        <f t="shared" si="716"/>
        <v>100 ke atas</v>
      </c>
      <c r="I6584" s="104" t="str">
        <f t="shared" si="717"/>
        <v>Di bawah ambang nilai</v>
      </c>
      <c r="J6584" s="106">
        <f t="shared" si="718"/>
        <v>395499.00658400002</v>
      </c>
      <c r="K6584" s="105">
        <f t="shared" si="719"/>
        <v>0</v>
      </c>
      <c r="L6584" s="106">
        <f t="shared" si="720"/>
        <v>0</v>
      </c>
    </row>
    <row r="6585" spans="1:12" x14ac:dyDescent="0.3">
      <c r="A6585" s="104" t="s">
        <v>13532</v>
      </c>
      <c r="B6585" s="104" t="s">
        <v>13533</v>
      </c>
      <c r="C6585" s="105">
        <v>134</v>
      </c>
      <c r="D6585" s="105">
        <v>328</v>
      </c>
      <c r="E6585" s="106">
        <f t="shared" si="714"/>
        <v>2.4477611940298507</v>
      </c>
      <c r="F6585" s="107">
        <f t="shared" si="715"/>
        <v>85</v>
      </c>
      <c r="G6585" s="107">
        <f>COUNTIF(Data_Eksportir!$H$2:$H$3401,A6585)</f>
        <v>0</v>
      </c>
      <c r="H6585" s="104" t="str">
        <f t="shared" si="716"/>
        <v>1 – 5</v>
      </c>
      <c r="I6585" s="104" t="str">
        <f t="shared" si="717"/>
        <v>Di bawah ambang nilai</v>
      </c>
      <c r="J6585" s="106">
        <f t="shared" si="718"/>
        <v>328.00658499999997</v>
      </c>
      <c r="K6585" s="105">
        <f t="shared" si="719"/>
        <v>0</v>
      </c>
      <c r="L6585" s="106">
        <f t="shared" si="720"/>
        <v>0</v>
      </c>
    </row>
    <row r="6586" spans="1:12" x14ac:dyDescent="0.3">
      <c r="A6586" s="104" t="s">
        <v>13534</v>
      </c>
      <c r="B6586" s="104" t="s">
        <v>13535</v>
      </c>
      <c r="C6586" s="105">
        <v>125257</v>
      </c>
      <c r="D6586" s="105">
        <v>1476541</v>
      </c>
      <c r="E6586" s="106">
        <f t="shared" si="714"/>
        <v>11.788091683498727</v>
      </c>
      <c r="F6586" s="107">
        <f t="shared" si="715"/>
        <v>85</v>
      </c>
      <c r="G6586" s="107">
        <f>COUNTIF(Data_Eksportir!$H$2:$H$3401,A6586)</f>
        <v>0</v>
      </c>
      <c r="H6586" s="104" t="str">
        <f t="shared" si="716"/>
        <v>5 – 20</v>
      </c>
      <c r="I6586" s="104" t="str">
        <f t="shared" si="717"/>
        <v>Di bawah ambang nilai</v>
      </c>
      <c r="J6586" s="106">
        <f t="shared" si="718"/>
        <v>1476541.0065860001</v>
      </c>
      <c r="K6586" s="105">
        <f t="shared" si="719"/>
        <v>0</v>
      </c>
      <c r="L6586" s="106">
        <f t="shared" si="720"/>
        <v>0</v>
      </c>
    </row>
    <row r="6587" spans="1:12" x14ac:dyDescent="0.3">
      <c r="A6587" s="104" t="s">
        <v>13536</v>
      </c>
      <c r="B6587" s="104" t="s">
        <v>13537</v>
      </c>
      <c r="C6587" s="105">
        <v>44930</v>
      </c>
      <c r="D6587" s="105">
        <v>1194963</v>
      </c>
      <c r="E6587" s="106">
        <f t="shared" si="714"/>
        <v>26.596105052303585</v>
      </c>
      <c r="F6587" s="107">
        <f t="shared" si="715"/>
        <v>85</v>
      </c>
      <c r="G6587" s="107">
        <f>COUNTIF(Data_Eksportir!$H$2:$H$3401,A6587)</f>
        <v>0</v>
      </c>
      <c r="H6587" s="104" t="str">
        <f t="shared" si="716"/>
        <v>20 – 100</v>
      </c>
      <c r="I6587" s="104" t="str">
        <f t="shared" si="717"/>
        <v>Di bawah ambang nilai</v>
      </c>
      <c r="J6587" s="106">
        <f t="shared" si="718"/>
        <v>1194963.0065870001</v>
      </c>
      <c r="K6587" s="105">
        <f t="shared" si="719"/>
        <v>0</v>
      </c>
      <c r="L6587" s="106">
        <f t="shared" si="720"/>
        <v>0</v>
      </c>
    </row>
    <row r="6588" spans="1:12" x14ac:dyDescent="0.3">
      <c r="A6588" s="104" t="s">
        <v>13538</v>
      </c>
      <c r="B6588" s="104" t="s">
        <v>13539</v>
      </c>
      <c r="C6588" s="105">
        <v>48056104</v>
      </c>
      <c r="D6588" s="105">
        <v>923202297</v>
      </c>
      <c r="E6588" s="106">
        <f t="shared" si="714"/>
        <v>19.210926815873378</v>
      </c>
      <c r="F6588" s="107">
        <f t="shared" si="715"/>
        <v>85</v>
      </c>
      <c r="G6588" s="107">
        <f>COUNTIF(Data_Eksportir!$H$2:$H$3401,A6588)</f>
        <v>0</v>
      </c>
      <c r="H6588" s="104" t="str">
        <f t="shared" si="716"/>
        <v>5 – 20</v>
      </c>
      <c r="I6588" s="104" t="str">
        <f t="shared" si="717"/>
        <v>Belum terwakili</v>
      </c>
      <c r="J6588" s="106">
        <f t="shared" si="718"/>
        <v>923202297.00658798</v>
      </c>
      <c r="K6588" s="105">
        <f t="shared" si="719"/>
        <v>923202297</v>
      </c>
      <c r="L6588" s="106">
        <f t="shared" si="720"/>
        <v>923202297.00658798</v>
      </c>
    </row>
    <row r="6589" spans="1:12" x14ac:dyDescent="0.3">
      <c r="A6589" s="104" t="s">
        <v>13540</v>
      </c>
      <c r="B6589" s="104" t="s">
        <v>13541</v>
      </c>
      <c r="C6589" s="105">
        <v>2973</v>
      </c>
      <c r="D6589" s="105">
        <v>5261</v>
      </c>
      <c r="E6589" s="106">
        <f t="shared" si="714"/>
        <v>1.7695930036999663</v>
      </c>
      <c r="F6589" s="107">
        <f t="shared" si="715"/>
        <v>85</v>
      </c>
      <c r="G6589" s="107">
        <f>COUNTIF(Data_Eksportir!$H$2:$H$3401,A6589)</f>
        <v>0</v>
      </c>
      <c r="H6589" s="104" t="str">
        <f t="shared" si="716"/>
        <v>1 – 5</v>
      </c>
      <c r="I6589" s="104" t="str">
        <f t="shared" si="717"/>
        <v>Di bawah ambang nilai</v>
      </c>
      <c r="J6589" s="106">
        <f t="shared" si="718"/>
        <v>5261.0065889999996</v>
      </c>
      <c r="K6589" s="105">
        <f t="shared" si="719"/>
        <v>0</v>
      </c>
      <c r="L6589" s="106">
        <f t="shared" si="720"/>
        <v>0</v>
      </c>
    </row>
    <row r="6590" spans="1:12" x14ac:dyDescent="0.3">
      <c r="A6590" s="104" t="s">
        <v>13542</v>
      </c>
      <c r="B6590" s="104" t="s">
        <v>13543</v>
      </c>
      <c r="C6590" s="105">
        <v>118415</v>
      </c>
      <c r="D6590" s="105">
        <v>552986</v>
      </c>
      <c r="E6590" s="106">
        <f t="shared" si="714"/>
        <v>4.6698982392433388</v>
      </c>
      <c r="F6590" s="107">
        <f t="shared" si="715"/>
        <v>85</v>
      </c>
      <c r="G6590" s="107">
        <f>COUNTIF(Data_Eksportir!$H$2:$H$3401,A6590)</f>
        <v>0</v>
      </c>
      <c r="H6590" s="104" t="str">
        <f t="shared" si="716"/>
        <v>1 – 5</v>
      </c>
      <c r="I6590" s="104" t="str">
        <f t="shared" si="717"/>
        <v>Di bawah ambang nilai</v>
      </c>
      <c r="J6590" s="106">
        <f t="shared" si="718"/>
        <v>552986.00659</v>
      </c>
      <c r="K6590" s="105">
        <f t="shared" si="719"/>
        <v>0</v>
      </c>
      <c r="L6590" s="106">
        <f t="shared" si="720"/>
        <v>0</v>
      </c>
    </row>
    <row r="6591" spans="1:12" x14ac:dyDescent="0.3">
      <c r="A6591" s="104" t="s">
        <v>13544</v>
      </c>
      <c r="B6591" s="104" t="s">
        <v>13545</v>
      </c>
      <c r="C6591" s="105">
        <v>14</v>
      </c>
      <c r="D6591" s="105">
        <v>31</v>
      </c>
      <c r="E6591" s="106">
        <f t="shared" si="714"/>
        <v>2.2142857142857144</v>
      </c>
      <c r="F6591" s="107">
        <f t="shared" si="715"/>
        <v>85</v>
      </c>
      <c r="G6591" s="107">
        <f>COUNTIF(Data_Eksportir!$H$2:$H$3401,A6591)</f>
        <v>0</v>
      </c>
      <c r="H6591" s="104" t="str">
        <f t="shared" si="716"/>
        <v>1 – 5</v>
      </c>
      <c r="I6591" s="104" t="str">
        <f t="shared" si="717"/>
        <v>Di bawah ambang nilai</v>
      </c>
      <c r="J6591" s="106">
        <f t="shared" si="718"/>
        <v>31.006591</v>
      </c>
      <c r="K6591" s="105">
        <f t="shared" si="719"/>
        <v>0</v>
      </c>
      <c r="L6591" s="106">
        <f t="shared" si="720"/>
        <v>0</v>
      </c>
    </row>
    <row r="6592" spans="1:12" x14ac:dyDescent="0.3">
      <c r="A6592" s="104" t="s">
        <v>13546</v>
      </c>
      <c r="B6592" s="104" t="s">
        <v>13547</v>
      </c>
      <c r="C6592" s="105">
        <v>3973133</v>
      </c>
      <c r="D6592" s="105">
        <v>31367524</v>
      </c>
      <c r="E6592" s="106">
        <f t="shared" si="714"/>
        <v>7.8949091309050061</v>
      </c>
      <c r="F6592" s="107">
        <f t="shared" si="715"/>
        <v>85</v>
      </c>
      <c r="G6592" s="107">
        <f>COUNTIF(Data_Eksportir!$H$2:$H$3401,A6592)</f>
        <v>0</v>
      </c>
      <c r="H6592" s="104" t="str">
        <f t="shared" si="716"/>
        <v>5 – 20</v>
      </c>
      <c r="I6592" s="104" t="str">
        <f t="shared" si="717"/>
        <v>Belum terwakili</v>
      </c>
      <c r="J6592" s="106">
        <f t="shared" si="718"/>
        <v>31367524.006592002</v>
      </c>
      <c r="K6592" s="105">
        <f t="shared" si="719"/>
        <v>31367524</v>
      </c>
      <c r="L6592" s="106">
        <f t="shared" si="720"/>
        <v>31367524.006592002</v>
      </c>
    </row>
    <row r="6593" spans="1:12" x14ac:dyDescent="0.3">
      <c r="A6593" s="104" t="s">
        <v>13548</v>
      </c>
      <c r="B6593" s="104" t="s">
        <v>13549</v>
      </c>
      <c r="C6593" s="105">
        <v>60</v>
      </c>
      <c r="D6593" s="105">
        <v>394</v>
      </c>
      <c r="E6593" s="106">
        <f t="shared" si="714"/>
        <v>6.5666666666666664</v>
      </c>
      <c r="F6593" s="107">
        <f t="shared" si="715"/>
        <v>85</v>
      </c>
      <c r="G6593" s="107">
        <f>COUNTIF(Data_Eksportir!$H$2:$H$3401,A6593)</f>
        <v>0</v>
      </c>
      <c r="H6593" s="104" t="str">
        <f t="shared" si="716"/>
        <v>5 – 20</v>
      </c>
      <c r="I6593" s="104" t="str">
        <f t="shared" si="717"/>
        <v>Di bawah ambang nilai</v>
      </c>
      <c r="J6593" s="106">
        <f t="shared" si="718"/>
        <v>394.00659300000001</v>
      </c>
      <c r="K6593" s="105">
        <f t="shared" si="719"/>
        <v>0</v>
      </c>
      <c r="L6593" s="106">
        <f t="shared" si="720"/>
        <v>0</v>
      </c>
    </row>
    <row r="6594" spans="1:12" x14ac:dyDescent="0.3">
      <c r="A6594" s="104" t="s">
        <v>13550</v>
      </c>
      <c r="B6594" s="104" t="s">
        <v>13551</v>
      </c>
      <c r="C6594" s="105">
        <v>44</v>
      </c>
      <c r="D6594" s="105">
        <v>2996</v>
      </c>
      <c r="E6594" s="106">
        <f t="shared" ref="E6594:E6657" si="721">IF(AND(ISNUMBER(C6594),C6594&gt;0),D6594/C6594,"")</f>
        <v>68.090909090909093</v>
      </c>
      <c r="F6594" s="107">
        <f t="shared" ref="F6594:F6657" si="722">VALUE(LEFT(A6594,2))</f>
        <v>85</v>
      </c>
      <c r="G6594" s="107">
        <f>COUNTIF(Data_Eksportir!$H$2:$H$3401,A6594)</f>
        <v>0</v>
      </c>
      <c r="H6594" s="104" t="str">
        <f t="shared" ref="H6594:H6657" si="723">IF(E6594="","Tanpa data berat",IF(E6594&lt;1,"Di bawah 1",IF(E6594&lt;5,"1 – 5",IF(E6594&lt;20,"5 – 20",IF(E6594&lt;100,"20 – 100","100 ke atas")))))</f>
        <v>20 – 100</v>
      </c>
      <c r="I6594" s="104" t="str">
        <f t="shared" ref="I6594:I6657" si="724">IF(D6594&lt;p_nilai_besar,"Di bawah ambang nilai",IF(G6594=0,"Belum terwakili",IF(G6594&lt;=p_listing_rendah,"Keterwakilan rendah","Terwakili")))</f>
        <v>Di bawah ambang nilai</v>
      </c>
      <c r="J6594" s="106">
        <f t="shared" ref="J6594:J6657" si="725">D6594+ROW()/10^6</f>
        <v>2996.006594</v>
      </c>
      <c r="K6594" s="105">
        <f t="shared" ref="K6594:K6657" si="726">IF(D6594&gt;=p_nilai_besar,D6594/(1+G6594),0)</f>
        <v>0</v>
      </c>
      <c r="L6594" s="106">
        <f t="shared" ref="L6594:L6657" si="727">IF(K6594&gt;0,K6594+ROW()/10^6,0)</f>
        <v>0</v>
      </c>
    </row>
    <row r="6595" spans="1:12" x14ac:dyDescent="0.3">
      <c r="A6595" s="104" t="s">
        <v>13552</v>
      </c>
      <c r="B6595" s="104" t="s">
        <v>13553</v>
      </c>
      <c r="C6595" s="105">
        <v>10107028</v>
      </c>
      <c r="D6595" s="105">
        <v>37975545</v>
      </c>
      <c r="E6595" s="106">
        <f t="shared" si="721"/>
        <v>3.7573404367733025</v>
      </c>
      <c r="F6595" s="107">
        <f t="shared" si="722"/>
        <v>85</v>
      </c>
      <c r="G6595" s="107">
        <f>COUNTIF(Data_Eksportir!$H$2:$H$3401,A6595)</f>
        <v>0</v>
      </c>
      <c r="H6595" s="104" t="str">
        <f t="shared" si="723"/>
        <v>1 – 5</v>
      </c>
      <c r="I6595" s="104" t="str">
        <f t="shared" si="724"/>
        <v>Belum terwakili</v>
      </c>
      <c r="J6595" s="106">
        <f t="shared" si="725"/>
        <v>37975545.006595001</v>
      </c>
      <c r="K6595" s="105">
        <f t="shared" si="726"/>
        <v>37975545</v>
      </c>
      <c r="L6595" s="106">
        <f t="shared" si="727"/>
        <v>37975545.006595001</v>
      </c>
    </row>
    <row r="6596" spans="1:12" x14ac:dyDescent="0.3">
      <c r="A6596" s="104" t="s">
        <v>13554</v>
      </c>
      <c r="B6596" s="104" t="s">
        <v>13555</v>
      </c>
      <c r="C6596" s="105">
        <v>3472</v>
      </c>
      <c r="D6596" s="105">
        <v>32520</v>
      </c>
      <c r="E6596" s="106">
        <f t="shared" si="721"/>
        <v>9.3663594470046085</v>
      </c>
      <c r="F6596" s="107">
        <f t="shared" si="722"/>
        <v>85</v>
      </c>
      <c r="G6596" s="107">
        <f>COUNTIF(Data_Eksportir!$H$2:$H$3401,A6596)</f>
        <v>0</v>
      </c>
      <c r="H6596" s="104" t="str">
        <f t="shared" si="723"/>
        <v>5 – 20</v>
      </c>
      <c r="I6596" s="104" t="str">
        <f t="shared" si="724"/>
        <v>Di bawah ambang nilai</v>
      </c>
      <c r="J6596" s="106">
        <f t="shared" si="725"/>
        <v>32520.006595999999</v>
      </c>
      <c r="K6596" s="105">
        <f t="shared" si="726"/>
        <v>0</v>
      </c>
      <c r="L6596" s="106">
        <f t="shared" si="727"/>
        <v>0</v>
      </c>
    </row>
    <row r="6597" spans="1:12" x14ac:dyDescent="0.3">
      <c r="A6597" s="104" t="s">
        <v>13556</v>
      </c>
      <c r="B6597" s="104" t="s">
        <v>13557</v>
      </c>
      <c r="C6597" s="105">
        <v>198818</v>
      </c>
      <c r="D6597" s="105">
        <v>739137</v>
      </c>
      <c r="E6597" s="106">
        <f t="shared" si="721"/>
        <v>3.7176563490227243</v>
      </c>
      <c r="F6597" s="107">
        <f t="shared" si="722"/>
        <v>85</v>
      </c>
      <c r="G6597" s="107">
        <f>COUNTIF(Data_Eksportir!$H$2:$H$3401,A6597)</f>
        <v>0</v>
      </c>
      <c r="H6597" s="104" t="str">
        <f t="shared" si="723"/>
        <v>1 – 5</v>
      </c>
      <c r="I6597" s="104" t="str">
        <f t="shared" si="724"/>
        <v>Di bawah ambang nilai</v>
      </c>
      <c r="J6597" s="106">
        <f t="shared" si="725"/>
        <v>739137.00659700006</v>
      </c>
      <c r="K6597" s="105">
        <f t="shared" si="726"/>
        <v>0</v>
      </c>
      <c r="L6597" s="106">
        <f t="shared" si="727"/>
        <v>0</v>
      </c>
    </row>
    <row r="6598" spans="1:12" x14ac:dyDescent="0.3">
      <c r="A6598" s="104" t="s">
        <v>13558</v>
      </c>
      <c r="B6598" s="104" t="s">
        <v>13559</v>
      </c>
      <c r="C6598" s="105">
        <v>8744069</v>
      </c>
      <c r="D6598" s="105">
        <v>72084157</v>
      </c>
      <c r="E6598" s="106">
        <f t="shared" si="721"/>
        <v>8.2437772391777795</v>
      </c>
      <c r="F6598" s="107">
        <f t="shared" si="722"/>
        <v>85</v>
      </c>
      <c r="G6598" s="107">
        <f>COUNTIF(Data_Eksportir!$H$2:$H$3401,A6598)</f>
        <v>1</v>
      </c>
      <c r="H6598" s="104" t="str">
        <f t="shared" si="723"/>
        <v>5 – 20</v>
      </c>
      <c r="I6598" s="104" t="str">
        <f t="shared" si="724"/>
        <v>Keterwakilan rendah</v>
      </c>
      <c r="J6598" s="106">
        <f t="shared" si="725"/>
        <v>72084157.006597996</v>
      </c>
      <c r="K6598" s="105">
        <f t="shared" si="726"/>
        <v>36042078.5</v>
      </c>
      <c r="L6598" s="106">
        <f t="shared" si="727"/>
        <v>36042078.506598003</v>
      </c>
    </row>
    <row r="6599" spans="1:12" x14ac:dyDescent="0.3">
      <c r="A6599" s="104" t="s">
        <v>13560</v>
      </c>
      <c r="B6599" s="104" t="s">
        <v>13561</v>
      </c>
      <c r="C6599" s="105">
        <v>3085</v>
      </c>
      <c r="D6599" s="105">
        <v>39032</v>
      </c>
      <c r="E6599" s="106">
        <f t="shared" si="721"/>
        <v>12.652188006482982</v>
      </c>
      <c r="F6599" s="107">
        <f t="shared" si="722"/>
        <v>85</v>
      </c>
      <c r="G6599" s="107">
        <f>COUNTIF(Data_Eksportir!$H$2:$H$3401,A6599)</f>
        <v>0</v>
      </c>
      <c r="H6599" s="104" t="str">
        <f t="shared" si="723"/>
        <v>5 – 20</v>
      </c>
      <c r="I6599" s="104" t="str">
        <f t="shared" si="724"/>
        <v>Di bawah ambang nilai</v>
      </c>
      <c r="J6599" s="106">
        <f t="shared" si="725"/>
        <v>39032.006599</v>
      </c>
      <c r="K6599" s="105">
        <f t="shared" si="726"/>
        <v>0</v>
      </c>
      <c r="L6599" s="106">
        <f t="shared" si="727"/>
        <v>0</v>
      </c>
    </row>
    <row r="6600" spans="1:12" x14ac:dyDescent="0.3">
      <c r="A6600" s="104" t="s">
        <v>13562</v>
      </c>
      <c r="B6600" s="104" t="s">
        <v>13563</v>
      </c>
      <c r="C6600" s="105">
        <v>1456</v>
      </c>
      <c r="D6600" s="105">
        <v>6361</v>
      </c>
      <c r="E6600" s="106">
        <f t="shared" si="721"/>
        <v>4.3688186813186816</v>
      </c>
      <c r="F6600" s="107">
        <f t="shared" si="722"/>
        <v>85</v>
      </c>
      <c r="G6600" s="107">
        <f>COUNTIF(Data_Eksportir!$H$2:$H$3401,A6600)</f>
        <v>0</v>
      </c>
      <c r="H6600" s="104" t="str">
        <f t="shared" si="723"/>
        <v>1 – 5</v>
      </c>
      <c r="I6600" s="104" t="str">
        <f t="shared" si="724"/>
        <v>Di bawah ambang nilai</v>
      </c>
      <c r="J6600" s="106">
        <f t="shared" si="725"/>
        <v>6361.0065999999997</v>
      </c>
      <c r="K6600" s="105">
        <f t="shared" si="726"/>
        <v>0</v>
      </c>
      <c r="L6600" s="106">
        <f t="shared" si="727"/>
        <v>0</v>
      </c>
    </row>
    <row r="6601" spans="1:12" x14ac:dyDescent="0.3">
      <c r="A6601" s="104" t="s">
        <v>13564</v>
      </c>
      <c r="B6601" s="104" t="s">
        <v>13565</v>
      </c>
      <c r="C6601" s="105">
        <v>35754</v>
      </c>
      <c r="D6601" s="105">
        <v>272542</v>
      </c>
      <c r="E6601" s="106">
        <f t="shared" si="721"/>
        <v>7.6226995580914023</v>
      </c>
      <c r="F6601" s="107">
        <f t="shared" si="722"/>
        <v>85</v>
      </c>
      <c r="G6601" s="107">
        <f>COUNTIF(Data_Eksportir!$H$2:$H$3401,A6601)</f>
        <v>0</v>
      </c>
      <c r="H6601" s="104" t="str">
        <f t="shared" si="723"/>
        <v>5 – 20</v>
      </c>
      <c r="I6601" s="104" t="str">
        <f t="shared" si="724"/>
        <v>Di bawah ambang nilai</v>
      </c>
      <c r="J6601" s="106">
        <f t="shared" si="725"/>
        <v>272542.00660099997</v>
      </c>
      <c r="K6601" s="105">
        <f t="shared" si="726"/>
        <v>0</v>
      </c>
      <c r="L6601" s="106">
        <f t="shared" si="727"/>
        <v>0</v>
      </c>
    </row>
    <row r="6602" spans="1:12" x14ac:dyDescent="0.3">
      <c r="A6602" s="104" t="s">
        <v>13566</v>
      </c>
      <c r="B6602" s="104" t="s">
        <v>13567</v>
      </c>
      <c r="C6602" s="105">
        <v>1707</v>
      </c>
      <c r="D6602" s="105">
        <v>21454</v>
      </c>
      <c r="E6602" s="106">
        <f t="shared" si="721"/>
        <v>12.568248388986525</v>
      </c>
      <c r="F6602" s="107">
        <f t="shared" si="722"/>
        <v>85</v>
      </c>
      <c r="G6602" s="107">
        <f>COUNTIF(Data_Eksportir!$H$2:$H$3401,A6602)</f>
        <v>0</v>
      </c>
      <c r="H6602" s="104" t="str">
        <f t="shared" si="723"/>
        <v>5 – 20</v>
      </c>
      <c r="I6602" s="104" t="str">
        <f t="shared" si="724"/>
        <v>Di bawah ambang nilai</v>
      </c>
      <c r="J6602" s="106">
        <f t="shared" si="725"/>
        <v>21454.006602000001</v>
      </c>
      <c r="K6602" s="105">
        <f t="shared" si="726"/>
        <v>0</v>
      </c>
      <c r="L6602" s="106">
        <f t="shared" si="727"/>
        <v>0</v>
      </c>
    </row>
    <row r="6603" spans="1:12" x14ac:dyDescent="0.3">
      <c r="A6603" s="104" t="s">
        <v>13568</v>
      </c>
      <c r="B6603" s="104" t="s">
        <v>13569</v>
      </c>
      <c r="C6603" s="105">
        <v>8855</v>
      </c>
      <c r="D6603" s="105">
        <v>79078</v>
      </c>
      <c r="E6603" s="106">
        <f t="shared" si="721"/>
        <v>8.9303218520609828</v>
      </c>
      <c r="F6603" s="107">
        <f t="shared" si="722"/>
        <v>85</v>
      </c>
      <c r="G6603" s="107">
        <f>COUNTIF(Data_Eksportir!$H$2:$H$3401,A6603)</f>
        <v>0</v>
      </c>
      <c r="H6603" s="104" t="str">
        <f t="shared" si="723"/>
        <v>5 – 20</v>
      </c>
      <c r="I6603" s="104" t="str">
        <f t="shared" si="724"/>
        <v>Di bawah ambang nilai</v>
      </c>
      <c r="J6603" s="106">
        <f t="shared" si="725"/>
        <v>79078.006603000002</v>
      </c>
      <c r="K6603" s="105">
        <f t="shared" si="726"/>
        <v>0</v>
      </c>
      <c r="L6603" s="106">
        <f t="shared" si="727"/>
        <v>0</v>
      </c>
    </row>
    <row r="6604" spans="1:12" x14ac:dyDescent="0.3">
      <c r="A6604" s="104" t="s">
        <v>13570</v>
      </c>
      <c r="B6604" s="104" t="s">
        <v>13571</v>
      </c>
      <c r="C6604" s="105">
        <v>16274617</v>
      </c>
      <c r="D6604" s="105">
        <v>98284351</v>
      </c>
      <c r="E6604" s="106">
        <f t="shared" si="721"/>
        <v>6.0391191387176733</v>
      </c>
      <c r="F6604" s="107">
        <f t="shared" si="722"/>
        <v>85</v>
      </c>
      <c r="G6604" s="107">
        <f>COUNTIF(Data_Eksportir!$H$2:$H$3401,A6604)</f>
        <v>0</v>
      </c>
      <c r="H6604" s="104" t="str">
        <f t="shared" si="723"/>
        <v>5 – 20</v>
      </c>
      <c r="I6604" s="104" t="str">
        <f t="shared" si="724"/>
        <v>Belum terwakili</v>
      </c>
      <c r="J6604" s="106">
        <f t="shared" si="725"/>
        <v>98284351.006604001</v>
      </c>
      <c r="K6604" s="105">
        <f t="shared" si="726"/>
        <v>98284351</v>
      </c>
      <c r="L6604" s="106">
        <f t="shared" si="727"/>
        <v>98284351.006604001</v>
      </c>
    </row>
    <row r="6605" spans="1:12" x14ac:dyDescent="0.3">
      <c r="A6605" s="104" t="s">
        <v>13572</v>
      </c>
      <c r="B6605" s="104" t="s">
        <v>13573</v>
      </c>
      <c r="C6605" s="105">
        <v>403</v>
      </c>
      <c r="D6605" s="105">
        <v>2479</v>
      </c>
      <c r="E6605" s="106">
        <f t="shared" si="721"/>
        <v>6.1513647642679903</v>
      </c>
      <c r="F6605" s="107">
        <f t="shared" si="722"/>
        <v>85</v>
      </c>
      <c r="G6605" s="107">
        <f>COUNTIF(Data_Eksportir!$H$2:$H$3401,A6605)</f>
        <v>0</v>
      </c>
      <c r="H6605" s="104" t="str">
        <f t="shared" si="723"/>
        <v>5 – 20</v>
      </c>
      <c r="I6605" s="104" t="str">
        <f t="shared" si="724"/>
        <v>Di bawah ambang nilai</v>
      </c>
      <c r="J6605" s="106">
        <f t="shared" si="725"/>
        <v>2479.006605</v>
      </c>
      <c r="K6605" s="105">
        <f t="shared" si="726"/>
        <v>0</v>
      </c>
      <c r="L6605" s="106">
        <f t="shared" si="727"/>
        <v>0</v>
      </c>
    </row>
    <row r="6606" spans="1:12" x14ac:dyDescent="0.3">
      <c r="A6606" s="104" t="s">
        <v>13574</v>
      </c>
      <c r="B6606" s="104" t="s">
        <v>13575</v>
      </c>
      <c r="C6606" s="105">
        <v>14570</v>
      </c>
      <c r="D6606" s="105">
        <v>535000</v>
      </c>
      <c r="E6606" s="106">
        <f t="shared" si="721"/>
        <v>36.719286204529858</v>
      </c>
      <c r="F6606" s="107">
        <f t="shared" si="722"/>
        <v>85</v>
      </c>
      <c r="G6606" s="107">
        <f>COUNTIF(Data_Eksportir!$H$2:$H$3401,A6606)</f>
        <v>0</v>
      </c>
      <c r="H6606" s="104" t="str">
        <f t="shared" si="723"/>
        <v>20 – 100</v>
      </c>
      <c r="I6606" s="104" t="str">
        <f t="shared" si="724"/>
        <v>Di bawah ambang nilai</v>
      </c>
      <c r="J6606" s="106">
        <f t="shared" si="725"/>
        <v>535000.00660600001</v>
      </c>
      <c r="K6606" s="105">
        <f t="shared" si="726"/>
        <v>0</v>
      </c>
      <c r="L6606" s="106">
        <f t="shared" si="727"/>
        <v>0</v>
      </c>
    </row>
    <row r="6607" spans="1:12" x14ac:dyDescent="0.3">
      <c r="A6607" s="104" t="s">
        <v>13576</v>
      </c>
      <c r="B6607" s="104" t="s">
        <v>13577</v>
      </c>
      <c r="C6607" s="105">
        <v>4451655</v>
      </c>
      <c r="D6607" s="105">
        <v>83436556</v>
      </c>
      <c r="E6607" s="106">
        <f t="shared" si="721"/>
        <v>18.742817221909604</v>
      </c>
      <c r="F6607" s="107">
        <f t="shared" si="722"/>
        <v>85</v>
      </c>
      <c r="G6607" s="107">
        <f>COUNTIF(Data_Eksportir!$H$2:$H$3401,A6607)</f>
        <v>0</v>
      </c>
      <c r="H6607" s="104" t="str">
        <f t="shared" si="723"/>
        <v>5 – 20</v>
      </c>
      <c r="I6607" s="104" t="str">
        <f t="shared" si="724"/>
        <v>Belum terwakili</v>
      </c>
      <c r="J6607" s="106">
        <f t="shared" si="725"/>
        <v>83436556.006606996</v>
      </c>
      <c r="K6607" s="105">
        <f t="shared" si="726"/>
        <v>83436556</v>
      </c>
      <c r="L6607" s="106">
        <f t="shared" si="727"/>
        <v>83436556.006606996</v>
      </c>
    </row>
    <row r="6608" spans="1:12" x14ac:dyDescent="0.3">
      <c r="A6608" s="104" t="s">
        <v>13578</v>
      </c>
      <c r="B6608" s="104" t="s">
        <v>13579</v>
      </c>
      <c r="C6608" s="105">
        <v>11805</v>
      </c>
      <c r="D6608" s="105">
        <v>116777</v>
      </c>
      <c r="E6608" s="106">
        <f t="shared" si="721"/>
        <v>9.8921643371452781</v>
      </c>
      <c r="F6608" s="107">
        <f t="shared" si="722"/>
        <v>85</v>
      </c>
      <c r="G6608" s="107">
        <f>COUNTIF(Data_Eksportir!$H$2:$H$3401,A6608)</f>
        <v>0</v>
      </c>
      <c r="H6608" s="104" t="str">
        <f t="shared" si="723"/>
        <v>5 – 20</v>
      </c>
      <c r="I6608" s="104" t="str">
        <f t="shared" si="724"/>
        <v>Di bawah ambang nilai</v>
      </c>
      <c r="J6608" s="106">
        <f t="shared" si="725"/>
        <v>116777.006608</v>
      </c>
      <c r="K6608" s="105">
        <f t="shared" si="726"/>
        <v>0</v>
      </c>
      <c r="L6608" s="106">
        <f t="shared" si="727"/>
        <v>0</v>
      </c>
    </row>
    <row r="6609" spans="1:12" x14ac:dyDescent="0.3">
      <c r="A6609" s="104" t="s">
        <v>13580</v>
      </c>
      <c r="B6609" s="104" t="s">
        <v>13581</v>
      </c>
      <c r="C6609" s="105">
        <v>167318</v>
      </c>
      <c r="D6609" s="105">
        <v>2312601</v>
      </c>
      <c r="E6609" s="106">
        <f t="shared" si="721"/>
        <v>13.821591221506353</v>
      </c>
      <c r="F6609" s="107">
        <f t="shared" si="722"/>
        <v>85</v>
      </c>
      <c r="G6609" s="107">
        <f>COUNTIF(Data_Eksportir!$H$2:$H$3401,A6609)</f>
        <v>0</v>
      </c>
      <c r="H6609" s="104" t="str">
        <f t="shared" si="723"/>
        <v>5 – 20</v>
      </c>
      <c r="I6609" s="104" t="str">
        <f t="shared" si="724"/>
        <v>Di bawah ambang nilai</v>
      </c>
      <c r="J6609" s="106">
        <f t="shared" si="725"/>
        <v>2312601.0066089998</v>
      </c>
      <c r="K6609" s="105">
        <f t="shared" si="726"/>
        <v>0</v>
      </c>
      <c r="L6609" s="106">
        <f t="shared" si="727"/>
        <v>0</v>
      </c>
    </row>
    <row r="6610" spans="1:12" x14ac:dyDescent="0.3">
      <c r="A6610" s="104" t="s">
        <v>13582</v>
      </c>
      <c r="B6610" s="104" t="s">
        <v>13583</v>
      </c>
      <c r="C6610" s="105">
        <v>3123003</v>
      </c>
      <c r="D6610" s="105">
        <v>137385171</v>
      </c>
      <c r="E6610" s="106">
        <f t="shared" si="721"/>
        <v>43.991366963144131</v>
      </c>
      <c r="F6610" s="107">
        <f t="shared" si="722"/>
        <v>85</v>
      </c>
      <c r="G6610" s="107">
        <f>COUNTIF(Data_Eksportir!$H$2:$H$3401,A6610)</f>
        <v>0</v>
      </c>
      <c r="H6610" s="104" t="str">
        <f t="shared" si="723"/>
        <v>20 – 100</v>
      </c>
      <c r="I6610" s="104" t="str">
        <f t="shared" si="724"/>
        <v>Belum terwakili</v>
      </c>
      <c r="J6610" s="106">
        <f t="shared" si="725"/>
        <v>137385171.00661001</v>
      </c>
      <c r="K6610" s="105">
        <f t="shared" si="726"/>
        <v>137385171</v>
      </c>
      <c r="L6610" s="106">
        <f t="shared" si="727"/>
        <v>137385171.00661001</v>
      </c>
    </row>
    <row r="6611" spans="1:12" x14ac:dyDescent="0.3">
      <c r="A6611" s="104" t="s">
        <v>13584</v>
      </c>
      <c r="B6611" s="104" t="s">
        <v>13585</v>
      </c>
      <c r="C6611" s="105">
        <v>4010805</v>
      </c>
      <c r="D6611" s="105">
        <v>136075743</v>
      </c>
      <c r="E6611" s="106">
        <f t="shared" si="721"/>
        <v>33.927289658809144</v>
      </c>
      <c r="F6611" s="107">
        <f t="shared" si="722"/>
        <v>85</v>
      </c>
      <c r="G6611" s="107">
        <f>COUNTIF(Data_Eksportir!$H$2:$H$3401,A6611)</f>
        <v>0</v>
      </c>
      <c r="H6611" s="104" t="str">
        <f t="shared" si="723"/>
        <v>20 – 100</v>
      </c>
      <c r="I6611" s="104" t="str">
        <f t="shared" si="724"/>
        <v>Belum terwakili</v>
      </c>
      <c r="J6611" s="106">
        <f t="shared" si="725"/>
        <v>136075743.00661099</v>
      </c>
      <c r="K6611" s="105">
        <f t="shared" si="726"/>
        <v>136075743</v>
      </c>
      <c r="L6611" s="106">
        <f t="shared" si="727"/>
        <v>136075743.00661099</v>
      </c>
    </row>
    <row r="6612" spans="1:12" x14ac:dyDescent="0.3">
      <c r="A6612" s="104" t="s">
        <v>13586</v>
      </c>
      <c r="B6612" s="104" t="s">
        <v>13587</v>
      </c>
      <c r="C6612" s="105">
        <v>3623</v>
      </c>
      <c r="D6612" s="105">
        <v>293645</v>
      </c>
      <c r="E6612" s="106">
        <f t="shared" si="721"/>
        <v>81.05023461219983</v>
      </c>
      <c r="F6612" s="107">
        <f t="shared" si="722"/>
        <v>85</v>
      </c>
      <c r="G6612" s="107">
        <f>COUNTIF(Data_Eksportir!$H$2:$H$3401,A6612)</f>
        <v>0</v>
      </c>
      <c r="H6612" s="104" t="str">
        <f t="shared" si="723"/>
        <v>20 – 100</v>
      </c>
      <c r="I6612" s="104" t="str">
        <f t="shared" si="724"/>
        <v>Di bawah ambang nilai</v>
      </c>
      <c r="J6612" s="106">
        <f t="shared" si="725"/>
        <v>293645.006612</v>
      </c>
      <c r="K6612" s="105">
        <f t="shared" si="726"/>
        <v>0</v>
      </c>
      <c r="L6612" s="106">
        <f t="shared" si="727"/>
        <v>0</v>
      </c>
    </row>
    <row r="6613" spans="1:12" x14ac:dyDescent="0.3">
      <c r="A6613" s="104" t="s">
        <v>13588</v>
      </c>
      <c r="B6613" s="104" t="s">
        <v>13589</v>
      </c>
      <c r="C6613" s="105">
        <v>182170</v>
      </c>
      <c r="D6613" s="105">
        <v>2918884</v>
      </c>
      <c r="E6613" s="106">
        <f t="shared" si="721"/>
        <v>16.022857770214635</v>
      </c>
      <c r="F6613" s="107">
        <f t="shared" si="722"/>
        <v>85</v>
      </c>
      <c r="G6613" s="107">
        <f>COUNTIF(Data_Eksportir!$H$2:$H$3401,A6613)</f>
        <v>0</v>
      </c>
      <c r="H6613" s="104" t="str">
        <f t="shared" si="723"/>
        <v>5 – 20</v>
      </c>
      <c r="I6613" s="104" t="str">
        <f t="shared" si="724"/>
        <v>Di bawah ambang nilai</v>
      </c>
      <c r="J6613" s="106">
        <f t="shared" si="725"/>
        <v>2918884.0066129998</v>
      </c>
      <c r="K6613" s="105">
        <f t="shared" si="726"/>
        <v>0</v>
      </c>
      <c r="L6613" s="106">
        <f t="shared" si="727"/>
        <v>0</v>
      </c>
    </row>
    <row r="6614" spans="1:12" x14ac:dyDescent="0.3">
      <c r="A6614" s="104" t="s">
        <v>13590</v>
      </c>
      <c r="B6614" s="104" t="s">
        <v>13591</v>
      </c>
      <c r="C6614" s="105">
        <v>559</v>
      </c>
      <c r="D6614" s="105">
        <v>16807</v>
      </c>
      <c r="E6614" s="106">
        <f t="shared" si="721"/>
        <v>30.066189624329159</v>
      </c>
      <c r="F6614" s="107">
        <f t="shared" si="722"/>
        <v>85</v>
      </c>
      <c r="G6614" s="107">
        <f>COUNTIF(Data_Eksportir!$H$2:$H$3401,A6614)</f>
        <v>0</v>
      </c>
      <c r="H6614" s="104" t="str">
        <f t="shared" si="723"/>
        <v>20 – 100</v>
      </c>
      <c r="I6614" s="104" t="str">
        <f t="shared" si="724"/>
        <v>Di bawah ambang nilai</v>
      </c>
      <c r="J6614" s="106">
        <f t="shared" si="725"/>
        <v>16807.006614000002</v>
      </c>
      <c r="K6614" s="105">
        <f t="shared" si="726"/>
        <v>0</v>
      </c>
      <c r="L6614" s="106">
        <f t="shared" si="727"/>
        <v>0</v>
      </c>
    </row>
    <row r="6615" spans="1:12" x14ac:dyDescent="0.3">
      <c r="A6615" s="104" t="s">
        <v>13592</v>
      </c>
      <c r="B6615" s="104" t="s">
        <v>13593</v>
      </c>
      <c r="C6615" s="105">
        <v>200741</v>
      </c>
      <c r="D6615" s="105">
        <v>4136058</v>
      </c>
      <c r="E6615" s="106">
        <f t="shared" si="721"/>
        <v>20.603952356519098</v>
      </c>
      <c r="F6615" s="107">
        <f t="shared" si="722"/>
        <v>85</v>
      </c>
      <c r="G6615" s="107">
        <f>COUNTIF(Data_Eksportir!$H$2:$H$3401,A6615)</f>
        <v>0</v>
      </c>
      <c r="H6615" s="104" t="str">
        <f t="shared" si="723"/>
        <v>20 – 100</v>
      </c>
      <c r="I6615" s="104" t="str">
        <f t="shared" si="724"/>
        <v>Di bawah ambang nilai</v>
      </c>
      <c r="J6615" s="106">
        <f t="shared" si="725"/>
        <v>4136058.0066149998</v>
      </c>
      <c r="K6615" s="105">
        <f t="shared" si="726"/>
        <v>0</v>
      </c>
      <c r="L6615" s="106">
        <f t="shared" si="727"/>
        <v>0</v>
      </c>
    </row>
    <row r="6616" spans="1:12" x14ac:dyDescent="0.3">
      <c r="A6616" s="104" t="s">
        <v>13594</v>
      </c>
      <c r="B6616" s="104" t="s">
        <v>13595</v>
      </c>
      <c r="C6616" s="105">
        <v>542249</v>
      </c>
      <c r="D6616" s="105">
        <v>18176639</v>
      </c>
      <c r="E6616" s="106">
        <f t="shared" si="721"/>
        <v>33.520834524360581</v>
      </c>
      <c r="F6616" s="107">
        <f t="shared" si="722"/>
        <v>85</v>
      </c>
      <c r="G6616" s="107">
        <f>COUNTIF(Data_Eksportir!$H$2:$H$3401,A6616)</f>
        <v>0</v>
      </c>
      <c r="H6616" s="104" t="str">
        <f t="shared" si="723"/>
        <v>20 – 100</v>
      </c>
      <c r="I6616" s="104" t="str">
        <f t="shared" si="724"/>
        <v>Belum terwakili</v>
      </c>
      <c r="J6616" s="106">
        <f t="shared" si="725"/>
        <v>18176639.006616</v>
      </c>
      <c r="K6616" s="105">
        <f t="shared" si="726"/>
        <v>18176639</v>
      </c>
      <c r="L6616" s="106">
        <f t="shared" si="727"/>
        <v>18176639.006616</v>
      </c>
    </row>
    <row r="6617" spans="1:12" x14ac:dyDescent="0.3">
      <c r="A6617" s="104" t="s">
        <v>13596</v>
      </c>
      <c r="B6617" s="104" t="s">
        <v>13597</v>
      </c>
      <c r="C6617" s="105">
        <v>363</v>
      </c>
      <c r="D6617" s="105">
        <v>795323</v>
      </c>
      <c r="E6617" s="106">
        <f t="shared" si="721"/>
        <v>2190.9724517906334</v>
      </c>
      <c r="F6617" s="107">
        <f t="shared" si="722"/>
        <v>85</v>
      </c>
      <c r="G6617" s="107">
        <f>COUNTIF(Data_Eksportir!$H$2:$H$3401,A6617)</f>
        <v>0</v>
      </c>
      <c r="H6617" s="104" t="str">
        <f t="shared" si="723"/>
        <v>100 ke atas</v>
      </c>
      <c r="I6617" s="104" t="str">
        <f t="shared" si="724"/>
        <v>Di bawah ambang nilai</v>
      </c>
      <c r="J6617" s="106">
        <f t="shared" si="725"/>
        <v>795323.00661699998</v>
      </c>
      <c r="K6617" s="105">
        <f t="shared" si="726"/>
        <v>0</v>
      </c>
      <c r="L6617" s="106">
        <f t="shared" si="727"/>
        <v>0</v>
      </c>
    </row>
    <row r="6618" spans="1:12" x14ac:dyDescent="0.3">
      <c r="A6618" s="104" t="s">
        <v>13598</v>
      </c>
      <c r="B6618" s="104" t="s">
        <v>13599</v>
      </c>
      <c r="C6618" s="105">
        <v>283687</v>
      </c>
      <c r="D6618" s="105">
        <v>3511321</v>
      </c>
      <c r="E6618" s="106">
        <f t="shared" si="721"/>
        <v>12.377447680013535</v>
      </c>
      <c r="F6618" s="107">
        <f t="shared" si="722"/>
        <v>85</v>
      </c>
      <c r="G6618" s="107">
        <f>COUNTIF(Data_Eksportir!$H$2:$H$3401,A6618)</f>
        <v>0</v>
      </c>
      <c r="H6618" s="104" t="str">
        <f t="shared" si="723"/>
        <v>5 – 20</v>
      </c>
      <c r="I6618" s="104" t="str">
        <f t="shared" si="724"/>
        <v>Di bawah ambang nilai</v>
      </c>
      <c r="J6618" s="106">
        <f t="shared" si="725"/>
        <v>3511321.0066180001</v>
      </c>
      <c r="K6618" s="105">
        <f t="shared" si="726"/>
        <v>0</v>
      </c>
      <c r="L6618" s="106">
        <f t="shared" si="727"/>
        <v>0</v>
      </c>
    </row>
    <row r="6619" spans="1:12" x14ac:dyDescent="0.3">
      <c r="A6619" s="104" t="s">
        <v>13600</v>
      </c>
      <c r="B6619" s="104" t="s">
        <v>13601</v>
      </c>
      <c r="C6619" s="105">
        <v>292362</v>
      </c>
      <c r="D6619" s="105">
        <v>1901390</v>
      </c>
      <c r="E6619" s="106">
        <f t="shared" si="721"/>
        <v>6.5035469725887767</v>
      </c>
      <c r="F6619" s="107">
        <f t="shared" si="722"/>
        <v>85</v>
      </c>
      <c r="G6619" s="107">
        <f>COUNTIF(Data_Eksportir!$H$2:$H$3401,A6619)</f>
        <v>0</v>
      </c>
      <c r="H6619" s="104" t="str">
        <f t="shared" si="723"/>
        <v>5 – 20</v>
      </c>
      <c r="I6619" s="104" t="str">
        <f t="shared" si="724"/>
        <v>Di bawah ambang nilai</v>
      </c>
      <c r="J6619" s="106">
        <f t="shared" si="725"/>
        <v>1901390.0066190001</v>
      </c>
      <c r="K6619" s="105">
        <f t="shared" si="726"/>
        <v>0</v>
      </c>
      <c r="L6619" s="106">
        <f t="shared" si="727"/>
        <v>0</v>
      </c>
    </row>
    <row r="6620" spans="1:12" x14ac:dyDescent="0.3">
      <c r="A6620" s="104" t="s">
        <v>13602</v>
      </c>
      <c r="B6620" s="104" t="s">
        <v>13603</v>
      </c>
      <c r="C6620" s="105">
        <v>196</v>
      </c>
      <c r="D6620" s="105">
        <v>2630</v>
      </c>
      <c r="E6620" s="106">
        <f t="shared" si="721"/>
        <v>13.418367346938776</v>
      </c>
      <c r="F6620" s="107">
        <f t="shared" si="722"/>
        <v>85</v>
      </c>
      <c r="G6620" s="107">
        <f>COUNTIF(Data_Eksportir!$H$2:$H$3401,A6620)</f>
        <v>0</v>
      </c>
      <c r="H6620" s="104" t="str">
        <f t="shared" si="723"/>
        <v>5 – 20</v>
      </c>
      <c r="I6620" s="104" t="str">
        <f t="shared" si="724"/>
        <v>Di bawah ambang nilai</v>
      </c>
      <c r="J6620" s="106">
        <f t="shared" si="725"/>
        <v>2630.0066200000001</v>
      </c>
      <c r="K6620" s="105">
        <f t="shared" si="726"/>
        <v>0</v>
      </c>
      <c r="L6620" s="106">
        <f t="shared" si="727"/>
        <v>0</v>
      </c>
    </row>
    <row r="6621" spans="1:12" x14ac:dyDescent="0.3">
      <c r="A6621" s="104" t="s">
        <v>13604</v>
      </c>
      <c r="B6621" s="104" t="s">
        <v>13605</v>
      </c>
      <c r="C6621" s="105">
        <v>19547</v>
      </c>
      <c r="D6621" s="105">
        <v>383470</v>
      </c>
      <c r="E6621" s="106">
        <f t="shared" si="721"/>
        <v>19.617844170460941</v>
      </c>
      <c r="F6621" s="107">
        <f t="shared" si="722"/>
        <v>85</v>
      </c>
      <c r="G6621" s="107">
        <f>COUNTIF(Data_Eksportir!$H$2:$H$3401,A6621)</f>
        <v>0</v>
      </c>
      <c r="H6621" s="104" t="str">
        <f t="shared" si="723"/>
        <v>5 – 20</v>
      </c>
      <c r="I6621" s="104" t="str">
        <f t="shared" si="724"/>
        <v>Di bawah ambang nilai</v>
      </c>
      <c r="J6621" s="106">
        <f t="shared" si="725"/>
        <v>383470.00662100001</v>
      </c>
      <c r="K6621" s="105">
        <f t="shared" si="726"/>
        <v>0</v>
      </c>
      <c r="L6621" s="106">
        <f t="shared" si="727"/>
        <v>0</v>
      </c>
    </row>
    <row r="6622" spans="1:12" x14ac:dyDescent="0.3">
      <c r="A6622" s="104" t="s">
        <v>13606</v>
      </c>
      <c r="B6622" s="104" t="s">
        <v>13607</v>
      </c>
      <c r="C6622" s="105">
        <v>1</v>
      </c>
      <c r="D6622" s="105">
        <v>5</v>
      </c>
      <c r="E6622" s="106">
        <f t="shared" si="721"/>
        <v>5</v>
      </c>
      <c r="F6622" s="107">
        <f t="shared" si="722"/>
        <v>85</v>
      </c>
      <c r="G6622" s="107">
        <f>COUNTIF(Data_Eksportir!$H$2:$H$3401,A6622)</f>
        <v>0</v>
      </c>
      <c r="H6622" s="104" t="str">
        <f t="shared" si="723"/>
        <v>5 – 20</v>
      </c>
      <c r="I6622" s="104" t="str">
        <f t="shared" si="724"/>
        <v>Di bawah ambang nilai</v>
      </c>
      <c r="J6622" s="106">
        <f t="shared" si="725"/>
        <v>5.0066220000000001</v>
      </c>
      <c r="K6622" s="105">
        <f t="shared" si="726"/>
        <v>0</v>
      </c>
      <c r="L6622" s="106">
        <f t="shared" si="727"/>
        <v>0</v>
      </c>
    </row>
    <row r="6623" spans="1:12" x14ac:dyDescent="0.3">
      <c r="A6623" s="104" t="s">
        <v>13608</v>
      </c>
      <c r="B6623" s="104" t="s">
        <v>13609</v>
      </c>
      <c r="C6623" s="105">
        <v>5117</v>
      </c>
      <c r="D6623" s="105">
        <v>180814</v>
      </c>
      <c r="E6623" s="106">
        <f t="shared" si="721"/>
        <v>35.335939026773502</v>
      </c>
      <c r="F6623" s="107">
        <f t="shared" si="722"/>
        <v>85</v>
      </c>
      <c r="G6623" s="107">
        <f>COUNTIF(Data_Eksportir!$H$2:$H$3401,A6623)</f>
        <v>0</v>
      </c>
      <c r="H6623" s="104" t="str">
        <f t="shared" si="723"/>
        <v>20 – 100</v>
      </c>
      <c r="I6623" s="104" t="str">
        <f t="shared" si="724"/>
        <v>Di bawah ambang nilai</v>
      </c>
      <c r="J6623" s="106">
        <f t="shared" si="725"/>
        <v>180814.00662299999</v>
      </c>
      <c r="K6623" s="105">
        <f t="shared" si="726"/>
        <v>0</v>
      </c>
      <c r="L6623" s="106">
        <f t="shared" si="727"/>
        <v>0</v>
      </c>
    </row>
    <row r="6624" spans="1:12" x14ac:dyDescent="0.3">
      <c r="A6624" s="104" t="s">
        <v>13610</v>
      </c>
      <c r="B6624" s="104" t="s">
        <v>13611</v>
      </c>
      <c r="C6624" s="105">
        <v>138512</v>
      </c>
      <c r="D6624" s="105">
        <v>3310291</v>
      </c>
      <c r="E6624" s="106">
        <f t="shared" si="721"/>
        <v>23.898947383620193</v>
      </c>
      <c r="F6624" s="107">
        <f t="shared" si="722"/>
        <v>85</v>
      </c>
      <c r="G6624" s="107">
        <f>COUNTIF(Data_Eksportir!$H$2:$H$3401,A6624)</f>
        <v>0</v>
      </c>
      <c r="H6624" s="104" t="str">
        <f t="shared" si="723"/>
        <v>20 – 100</v>
      </c>
      <c r="I6624" s="104" t="str">
        <f t="shared" si="724"/>
        <v>Di bawah ambang nilai</v>
      </c>
      <c r="J6624" s="106">
        <f t="shared" si="725"/>
        <v>3310291.0066240001</v>
      </c>
      <c r="K6624" s="105">
        <f t="shared" si="726"/>
        <v>0</v>
      </c>
      <c r="L6624" s="106">
        <f t="shared" si="727"/>
        <v>0</v>
      </c>
    </row>
    <row r="6625" spans="1:12" x14ac:dyDescent="0.3">
      <c r="A6625" s="104" t="s">
        <v>13612</v>
      </c>
      <c r="B6625" s="104" t="s">
        <v>13613</v>
      </c>
      <c r="C6625" s="105">
        <v>2409</v>
      </c>
      <c r="D6625" s="105">
        <v>54598</v>
      </c>
      <c r="E6625" s="106">
        <f t="shared" si="721"/>
        <v>22.66417600664176</v>
      </c>
      <c r="F6625" s="107">
        <f t="shared" si="722"/>
        <v>85</v>
      </c>
      <c r="G6625" s="107">
        <f>COUNTIF(Data_Eksportir!$H$2:$H$3401,A6625)</f>
        <v>0</v>
      </c>
      <c r="H6625" s="104" t="str">
        <f t="shared" si="723"/>
        <v>20 – 100</v>
      </c>
      <c r="I6625" s="104" t="str">
        <f t="shared" si="724"/>
        <v>Di bawah ambang nilai</v>
      </c>
      <c r="J6625" s="106">
        <f t="shared" si="725"/>
        <v>54598.006625000002</v>
      </c>
      <c r="K6625" s="105">
        <f t="shared" si="726"/>
        <v>0</v>
      </c>
      <c r="L6625" s="106">
        <f t="shared" si="727"/>
        <v>0</v>
      </c>
    </row>
    <row r="6626" spans="1:12" x14ac:dyDescent="0.3">
      <c r="A6626" s="104" t="s">
        <v>13614</v>
      </c>
      <c r="B6626" s="104" t="s">
        <v>13615</v>
      </c>
      <c r="C6626" s="105">
        <v>47966</v>
      </c>
      <c r="D6626" s="105">
        <v>1850140</v>
      </c>
      <c r="E6626" s="106">
        <f t="shared" si="721"/>
        <v>38.571905099445438</v>
      </c>
      <c r="F6626" s="107">
        <f t="shared" si="722"/>
        <v>85</v>
      </c>
      <c r="G6626" s="107">
        <f>COUNTIF(Data_Eksportir!$H$2:$H$3401,A6626)</f>
        <v>0</v>
      </c>
      <c r="H6626" s="104" t="str">
        <f t="shared" si="723"/>
        <v>20 – 100</v>
      </c>
      <c r="I6626" s="104" t="str">
        <f t="shared" si="724"/>
        <v>Di bawah ambang nilai</v>
      </c>
      <c r="J6626" s="106">
        <f t="shared" si="725"/>
        <v>1850140.0066259999</v>
      </c>
      <c r="K6626" s="105">
        <f t="shared" si="726"/>
        <v>0</v>
      </c>
      <c r="L6626" s="106">
        <f t="shared" si="727"/>
        <v>0</v>
      </c>
    </row>
    <row r="6627" spans="1:12" x14ac:dyDescent="0.3">
      <c r="A6627" s="104" t="s">
        <v>13616</v>
      </c>
      <c r="B6627" s="104" t="s">
        <v>13617</v>
      </c>
      <c r="C6627" s="105">
        <v>1085</v>
      </c>
      <c r="D6627" s="105">
        <v>713064</v>
      </c>
      <c r="E6627" s="106">
        <f t="shared" si="721"/>
        <v>657.20184331797236</v>
      </c>
      <c r="F6627" s="107">
        <f t="shared" si="722"/>
        <v>85</v>
      </c>
      <c r="G6627" s="107">
        <f>COUNTIF(Data_Eksportir!$H$2:$H$3401,A6627)</f>
        <v>0</v>
      </c>
      <c r="H6627" s="104" t="str">
        <f t="shared" si="723"/>
        <v>100 ke atas</v>
      </c>
      <c r="I6627" s="104" t="str">
        <f t="shared" si="724"/>
        <v>Di bawah ambang nilai</v>
      </c>
      <c r="J6627" s="106">
        <f t="shared" si="725"/>
        <v>713064.00662700005</v>
      </c>
      <c r="K6627" s="105">
        <f t="shared" si="726"/>
        <v>0</v>
      </c>
      <c r="L6627" s="106">
        <f t="shared" si="727"/>
        <v>0</v>
      </c>
    </row>
    <row r="6628" spans="1:12" x14ac:dyDescent="0.3">
      <c r="A6628" s="104" t="s">
        <v>13618</v>
      </c>
      <c r="B6628" s="104" t="s">
        <v>13619</v>
      </c>
      <c r="C6628" s="105">
        <v>438</v>
      </c>
      <c r="D6628" s="105">
        <v>4667</v>
      </c>
      <c r="E6628" s="106">
        <f t="shared" si="721"/>
        <v>10.655251141552512</v>
      </c>
      <c r="F6628" s="107">
        <f t="shared" si="722"/>
        <v>85</v>
      </c>
      <c r="G6628" s="107">
        <f>COUNTIF(Data_Eksportir!$H$2:$H$3401,A6628)</f>
        <v>0</v>
      </c>
      <c r="H6628" s="104" t="str">
        <f t="shared" si="723"/>
        <v>5 – 20</v>
      </c>
      <c r="I6628" s="104" t="str">
        <f t="shared" si="724"/>
        <v>Di bawah ambang nilai</v>
      </c>
      <c r="J6628" s="106">
        <f t="shared" si="725"/>
        <v>4667.0066280000001</v>
      </c>
      <c r="K6628" s="105">
        <f t="shared" si="726"/>
        <v>0</v>
      </c>
      <c r="L6628" s="106">
        <f t="shared" si="727"/>
        <v>0</v>
      </c>
    </row>
    <row r="6629" spans="1:12" x14ac:dyDescent="0.3">
      <c r="A6629" s="104" t="s">
        <v>13620</v>
      </c>
      <c r="B6629" s="104" t="s">
        <v>13621</v>
      </c>
      <c r="C6629" s="105">
        <v>933</v>
      </c>
      <c r="D6629" s="105">
        <v>84450</v>
      </c>
      <c r="E6629" s="106">
        <f t="shared" si="721"/>
        <v>90.514469453376208</v>
      </c>
      <c r="F6629" s="107">
        <f t="shared" si="722"/>
        <v>85</v>
      </c>
      <c r="G6629" s="107">
        <f>COUNTIF(Data_Eksportir!$H$2:$H$3401,A6629)</f>
        <v>0</v>
      </c>
      <c r="H6629" s="104" t="str">
        <f t="shared" si="723"/>
        <v>20 – 100</v>
      </c>
      <c r="I6629" s="104" t="str">
        <f t="shared" si="724"/>
        <v>Di bawah ambang nilai</v>
      </c>
      <c r="J6629" s="106">
        <f t="shared" si="725"/>
        <v>84450.006628999996</v>
      </c>
      <c r="K6629" s="105">
        <f t="shared" si="726"/>
        <v>0</v>
      </c>
      <c r="L6629" s="106">
        <f t="shared" si="727"/>
        <v>0</v>
      </c>
    </row>
    <row r="6630" spans="1:12" x14ac:dyDescent="0.3">
      <c r="A6630" s="104" t="s">
        <v>13622</v>
      </c>
      <c r="B6630" s="104" t="s">
        <v>13623</v>
      </c>
      <c r="C6630" s="105">
        <v>35</v>
      </c>
      <c r="D6630" s="105">
        <v>5979</v>
      </c>
      <c r="E6630" s="106">
        <f t="shared" si="721"/>
        <v>170.82857142857142</v>
      </c>
      <c r="F6630" s="107">
        <f t="shared" si="722"/>
        <v>85</v>
      </c>
      <c r="G6630" s="107">
        <f>COUNTIF(Data_Eksportir!$H$2:$H$3401,A6630)</f>
        <v>0</v>
      </c>
      <c r="H6630" s="104" t="str">
        <f t="shared" si="723"/>
        <v>100 ke atas</v>
      </c>
      <c r="I6630" s="104" t="str">
        <f t="shared" si="724"/>
        <v>Di bawah ambang nilai</v>
      </c>
      <c r="J6630" s="106">
        <f t="shared" si="725"/>
        <v>5979.0066299999999</v>
      </c>
      <c r="K6630" s="105">
        <f t="shared" si="726"/>
        <v>0</v>
      </c>
      <c r="L6630" s="106">
        <f t="shared" si="727"/>
        <v>0</v>
      </c>
    </row>
    <row r="6631" spans="1:12" x14ac:dyDescent="0.3">
      <c r="A6631" s="104" t="s">
        <v>13624</v>
      </c>
      <c r="B6631" s="104" t="s">
        <v>13625</v>
      </c>
      <c r="C6631" s="105">
        <v>2349688</v>
      </c>
      <c r="D6631" s="105">
        <v>32085722</v>
      </c>
      <c r="E6631" s="106">
        <f t="shared" si="721"/>
        <v>13.655311683934208</v>
      </c>
      <c r="F6631" s="107">
        <f t="shared" si="722"/>
        <v>85</v>
      </c>
      <c r="G6631" s="107">
        <f>COUNTIF(Data_Eksportir!$H$2:$H$3401,A6631)</f>
        <v>0</v>
      </c>
      <c r="H6631" s="104" t="str">
        <f t="shared" si="723"/>
        <v>5 – 20</v>
      </c>
      <c r="I6631" s="104" t="str">
        <f t="shared" si="724"/>
        <v>Belum terwakili</v>
      </c>
      <c r="J6631" s="106">
        <f t="shared" si="725"/>
        <v>32085722.006631002</v>
      </c>
      <c r="K6631" s="105">
        <f t="shared" si="726"/>
        <v>32085722</v>
      </c>
      <c r="L6631" s="106">
        <f t="shared" si="727"/>
        <v>32085722.006631002</v>
      </c>
    </row>
    <row r="6632" spans="1:12" x14ac:dyDescent="0.3">
      <c r="A6632" s="104" t="s">
        <v>13626</v>
      </c>
      <c r="B6632" s="104" t="s">
        <v>13627</v>
      </c>
      <c r="C6632" s="105">
        <v>3</v>
      </c>
      <c r="D6632" s="105">
        <v>100</v>
      </c>
      <c r="E6632" s="106">
        <f t="shared" si="721"/>
        <v>33.333333333333336</v>
      </c>
      <c r="F6632" s="107">
        <f t="shared" si="722"/>
        <v>85</v>
      </c>
      <c r="G6632" s="107">
        <f>COUNTIF(Data_Eksportir!$H$2:$H$3401,A6632)</f>
        <v>0</v>
      </c>
      <c r="H6632" s="104" t="str">
        <f t="shared" si="723"/>
        <v>20 – 100</v>
      </c>
      <c r="I6632" s="104" t="str">
        <f t="shared" si="724"/>
        <v>Di bawah ambang nilai</v>
      </c>
      <c r="J6632" s="106">
        <f t="shared" si="725"/>
        <v>100.006632</v>
      </c>
      <c r="K6632" s="105">
        <f t="shared" si="726"/>
        <v>0</v>
      </c>
      <c r="L6632" s="106">
        <f t="shared" si="727"/>
        <v>0</v>
      </c>
    </row>
    <row r="6633" spans="1:12" x14ac:dyDescent="0.3">
      <c r="A6633" s="104" t="s">
        <v>13628</v>
      </c>
      <c r="B6633" s="104" t="s">
        <v>13629</v>
      </c>
      <c r="C6633" s="105">
        <v>151206</v>
      </c>
      <c r="D6633" s="105">
        <v>1629941</v>
      </c>
      <c r="E6633" s="106">
        <f t="shared" si="721"/>
        <v>10.779605306667724</v>
      </c>
      <c r="F6633" s="107">
        <f t="shared" si="722"/>
        <v>85</v>
      </c>
      <c r="G6633" s="107">
        <f>COUNTIF(Data_Eksportir!$H$2:$H$3401,A6633)</f>
        <v>0</v>
      </c>
      <c r="H6633" s="104" t="str">
        <f t="shared" si="723"/>
        <v>5 – 20</v>
      </c>
      <c r="I6633" s="104" t="str">
        <f t="shared" si="724"/>
        <v>Di bawah ambang nilai</v>
      </c>
      <c r="J6633" s="106">
        <f t="shared" si="725"/>
        <v>1629941.006633</v>
      </c>
      <c r="K6633" s="105">
        <f t="shared" si="726"/>
        <v>0</v>
      </c>
      <c r="L6633" s="106">
        <f t="shared" si="727"/>
        <v>0</v>
      </c>
    </row>
    <row r="6634" spans="1:12" x14ac:dyDescent="0.3">
      <c r="A6634" s="104" t="s">
        <v>13630</v>
      </c>
      <c r="B6634" s="104" t="s">
        <v>13631</v>
      </c>
      <c r="C6634" s="105">
        <v>119</v>
      </c>
      <c r="D6634" s="105">
        <v>50814</v>
      </c>
      <c r="E6634" s="106">
        <f t="shared" si="721"/>
        <v>427.00840336134456</v>
      </c>
      <c r="F6634" s="107">
        <f t="shared" si="722"/>
        <v>85</v>
      </c>
      <c r="G6634" s="107">
        <f>COUNTIF(Data_Eksportir!$H$2:$H$3401,A6634)</f>
        <v>0</v>
      </c>
      <c r="H6634" s="104" t="str">
        <f t="shared" si="723"/>
        <v>100 ke atas</v>
      </c>
      <c r="I6634" s="104" t="str">
        <f t="shared" si="724"/>
        <v>Di bawah ambang nilai</v>
      </c>
      <c r="J6634" s="106">
        <f t="shared" si="725"/>
        <v>50814.006633999998</v>
      </c>
      <c r="K6634" s="105">
        <f t="shared" si="726"/>
        <v>0</v>
      </c>
      <c r="L6634" s="106">
        <f t="shared" si="727"/>
        <v>0</v>
      </c>
    </row>
    <row r="6635" spans="1:12" x14ac:dyDescent="0.3">
      <c r="A6635" s="104" t="s">
        <v>13632</v>
      </c>
      <c r="B6635" s="104" t="s">
        <v>13633</v>
      </c>
      <c r="C6635" s="105">
        <v>168</v>
      </c>
      <c r="D6635" s="105">
        <v>7357</v>
      </c>
      <c r="E6635" s="106">
        <f t="shared" si="721"/>
        <v>43.791666666666664</v>
      </c>
      <c r="F6635" s="107">
        <f t="shared" si="722"/>
        <v>85</v>
      </c>
      <c r="G6635" s="107">
        <f>COUNTIF(Data_Eksportir!$H$2:$H$3401,A6635)</f>
        <v>0</v>
      </c>
      <c r="H6635" s="104" t="str">
        <f t="shared" si="723"/>
        <v>20 – 100</v>
      </c>
      <c r="I6635" s="104" t="str">
        <f t="shared" si="724"/>
        <v>Di bawah ambang nilai</v>
      </c>
      <c r="J6635" s="106">
        <f t="shared" si="725"/>
        <v>7357.0066349999997</v>
      </c>
      <c r="K6635" s="105">
        <f t="shared" si="726"/>
        <v>0</v>
      </c>
      <c r="L6635" s="106">
        <f t="shared" si="727"/>
        <v>0</v>
      </c>
    </row>
    <row r="6636" spans="1:12" x14ac:dyDescent="0.3">
      <c r="A6636" s="104" t="s">
        <v>13634</v>
      </c>
      <c r="B6636" s="104" t="s">
        <v>13635</v>
      </c>
      <c r="C6636" s="105">
        <v>1362</v>
      </c>
      <c r="D6636" s="105">
        <v>8402</v>
      </c>
      <c r="E6636" s="106">
        <f t="shared" si="721"/>
        <v>6.168869309838473</v>
      </c>
      <c r="F6636" s="107">
        <f t="shared" si="722"/>
        <v>85</v>
      </c>
      <c r="G6636" s="107">
        <f>COUNTIF(Data_Eksportir!$H$2:$H$3401,A6636)</f>
        <v>0</v>
      </c>
      <c r="H6636" s="104" t="str">
        <f t="shared" si="723"/>
        <v>5 – 20</v>
      </c>
      <c r="I6636" s="104" t="str">
        <f t="shared" si="724"/>
        <v>Di bawah ambang nilai</v>
      </c>
      <c r="J6636" s="106">
        <f t="shared" si="725"/>
        <v>8402.0066360000001</v>
      </c>
      <c r="K6636" s="105">
        <f t="shared" si="726"/>
        <v>0</v>
      </c>
      <c r="L6636" s="106">
        <f t="shared" si="727"/>
        <v>0</v>
      </c>
    </row>
    <row r="6637" spans="1:12" x14ac:dyDescent="0.3">
      <c r="A6637" s="104" t="s">
        <v>13636</v>
      </c>
      <c r="B6637" s="104" t="s">
        <v>13637</v>
      </c>
      <c r="C6637" s="105">
        <v>3359</v>
      </c>
      <c r="D6637" s="105">
        <v>41676</v>
      </c>
      <c r="E6637" s="106">
        <f t="shared" si="721"/>
        <v>12.407264066686514</v>
      </c>
      <c r="F6637" s="107">
        <f t="shared" si="722"/>
        <v>85</v>
      </c>
      <c r="G6637" s="107">
        <f>COUNTIF(Data_Eksportir!$H$2:$H$3401,A6637)</f>
        <v>0</v>
      </c>
      <c r="H6637" s="104" t="str">
        <f t="shared" si="723"/>
        <v>5 – 20</v>
      </c>
      <c r="I6637" s="104" t="str">
        <f t="shared" si="724"/>
        <v>Di bawah ambang nilai</v>
      </c>
      <c r="J6637" s="106">
        <f t="shared" si="725"/>
        <v>41676.006636999999</v>
      </c>
      <c r="K6637" s="105">
        <f t="shared" si="726"/>
        <v>0</v>
      </c>
      <c r="L6637" s="106">
        <f t="shared" si="727"/>
        <v>0</v>
      </c>
    </row>
    <row r="6638" spans="1:12" x14ac:dyDescent="0.3">
      <c r="A6638" s="104" t="s">
        <v>13638</v>
      </c>
      <c r="B6638" s="104" t="s">
        <v>13639</v>
      </c>
      <c r="C6638" s="105">
        <v>2517625</v>
      </c>
      <c r="D6638" s="105">
        <v>27392594</v>
      </c>
      <c r="E6638" s="106">
        <f t="shared" si="721"/>
        <v>10.880331264584678</v>
      </c>
      <c r="F6638" s="107">
        <f t="shared" si="722"/>
        <v>85</v>
      </c>
      <c r="G6638" s="107">
        <f>COUNTIF(Data_Eksportir!$H$2:$H$3401,A6638)</f>
        <v>0</v>
      </c>
      <c r="H6638" s="104" t="str">
        <f t="shared" si="723"/>
        <v>5 – 20</v>
      </c>
      <c r="I6638" s="104" t="str">
        <f t="shared" si="724"/>
        <v>Belum terwakili</v>
      </c>
      <c r="J6638" s="106">
        <f t="shared" si="725"/>
        <v>27392594.006638002</v>
      </c>
      <c r="K6638" s="105">
        <f t="shared" si="726"/>
        <v>27392594</v>
      </c>
      <c r="L6638" s="106">
        <f t="shared" si="727"/>
        <v>27392594.006638002</v>
      </c>
    </row>
    <row r="6639" spans="1:12" x14ac:dyDescent="0.3">
      <c r="A6639" s="104" t="s">
        <v>13640</v>
      </c>
      <c r="B6639" s="104" t="s">
        <v>13641</v>
      </c>
      <c r="C6639" s="105">
        <v>0</v>
      </c>
      <c r="D6639" s="105">
        <v>98</v>
      </c>
      <c r="E6639" s="106" t="str">
        <f t="shared" si="721"/>
        <v/>
      </c>
      <c r="F6639" s="107">
        <f t="shared" si="722"/>
        <v>85</v>
      </c>
      <c r="G6639" s="107">
        <f>COUNTIF(Data_Eksportir!$H$2:$H$3401,A6639)</f>
        <v>0</v>
      </c>
      <c r="H6639" s="104" t="str">
        <f t="shared" si="723"/>
        <v>Tanpa data berat</v>
      </c>
      <c r="I6639" s="104" t="str">
        <f t="shared" si="724"/>
        <v>Di bawah ambang nilai</v>
      </c>
      <c r="J6639" s="106">
        <f t="shared" si="725"/>
        <v>98.006639000000007</v>
      </c>
      <c r="K6639" s="105">
        <f t="shared" si="726"/>
        <v>0</v>
      </c>
      <c r="L6639" s="106">
        <f t="shared" si="727"/>
        <v>0</v>
      </c>
    </row>
    <row r="6640" spans="1:12" x14ac:dyDescent="0.3">
      <c r="A6640" s="104" t="s">
        <v>13642</v>
      </c>
      <c r="B6640" s="104" t="s">
        <v>13643</v>
      </c>
      <c r="C6640" s="105">
        <v>115969</v>
      </c>
      <c r="D6640" s="105">
        <v>1394374</v>
      </c>
      <c r="E6640" s="106">
        <f t="shared" si="721"/>
        <v>12.023678741732704</v>
      </c>
      <c r="F6640" s="107">
        <f t="shared" si="722"/>
        <v>85</v>
      </c>
      <c r="G6640" s="107">
        <f>COUNTIF(Data_Eksportir!$H$2:$H$3401,A6640)</f>
        <v>0</v>
      </c>
      <c r="H6640" s="104" t="str">
        <f t="shared" si="723"/>
        <v>5 – 20</v>
      </c>
      <c r="I6640" s="104" t="str">
        <f t="shared" si="724"/>
        <v>Di bawah ambang nilai</v>
      </c>
      <c r="J6640" s="106">
        <f t="shared" si="725"/>
        <v>1394374.00664</v>
      </c>
      <c r="K6640" s="105">
        <f t="shared" si="726"/>
        <v>0</v>
      </c>
      <c r="L6640" s="106">
        <f t="shared" si="727"/>
        <v>0</v>
      </c>
    </row>
    <row r="6641" spans="1:12" x14ac:dyDescent="0.3">
      <c r="A6641" s="104" t="s">
        <v>13644</v>
      </c>
      <c r="B6641" s="104" t="s">
        <v>13645</v>
      </c>
      <c r="C6641" s="105">
        <v>105703</v>
      </c>
      <c r="D6641" s="105">
        <v>407725</v>
      </c>
      <c r="E6641" s="106">
        <f t="shared" si="721"/>
        <v>3.8572698977323254</v>
      </c>
      <c r="F6641" s="107">
        <f t="shared" si="722"/>
        <v>85</v>
      </c>
      <c r="G6641" s="107">
        <f>COUNTIF(Data_Eksportir!$H$2:$H$3401,A6641)</f>
        <v>0</v>
      </c>
      <c r="H6641" s="104" t="str">
        <f t="shared" si="723"/>
        <v>1 – 5</v>
      </c>
      <c r="I6641" s="104" t="str">
        <f t="shared" si="724"/>
        <v>Di bawah ambang nilai</v>
      </c>
      <c r="J6641" s="106">
        <f t="shared" si="725"/>
        <v>407725.00664099999</v>
      </c>
      <c r="K6641" s="105">
        <f t="shared" si="726"/>
        <v>0</v>
      </c>
      <c r="L6641" s="106">
        <f t="shared" si="727"/>
        <v>0</v>
      </c>
    </row>
    <row r="6642" spans="1:12" x14ac:dyDescent="0.3">
      <c r="A6642" s="104" t="s">
        <v>13646</v>
      </c>
      <c r="B6642" s="104" t="s">
        <v>13647</v>
      </c>
      <c r="C6642" s="105">
        <v>34602</v>
      </c>
      <c r="D6642" s="105">
        <v>412889</v>
      </c>
      <c r="E6642" s="106">
        <f t="shared" si="721"/>
        <v>11.932518351540374</v>
      </c>
      <c r="F6642" s="107">
        <f t="shared" si="722"/>
        <v>85</v>
      </c>
      <c r="G6642" s="107">
        <f>COUNTIF(Data_Eksportir!$H$2:$H$3401,A6642)</f>
        <v>0</v>
      </c>
      <c r="H6642" s="104" t="str">
        <f t="shared" si="723"/>
        <v>5 – 20</v>
      </c>
      <c r="I6642" s="104" t="str">
        <f t="shared" si="724"/>
        <v>Di bawah ambang nilai</v>
      </c>
      <c r="J6642" s="106">
        <f t="shared" si="725"/>
        <v>412889.00664199999</v>
      </c>
      <c r="K6642" s="105">
        <f t="shared" si="726"/>
        <v>0</v>
      </c>
      <c r="L6642" s="106">
        <f t="shared" si="727"/>
        <v>0</v>
      </c>
    </row>
    <row r="6643" spans="1:12" x14ac:dyDescent="0.3">
      <c r="A6643" s="104" t="s">
        <v>13648</v>
      </c>
      <c r="B6643" s="104" t="s">
        <v>13649</v>
      </c>
      <c r="C6643" s="105">
        <v>25101</v>
      </c>
      <c r="D6643" s="105">
        <v>473942</v>
      </c>
      <c r="E6643" s="106">
        <f t="shared" si="721"/>
        <v>18.881399147444323</v>
      </c>
      <c r="F6643" s="107">
        <f t="shared" si="722"/>
        <v>85</v>
      </c>
      <c r="G6643" s="107">
        <f>COUNTIF(Data_Eksportir!$H$2:$H$3401,A6643)</f>
        <v>0</v>
      </c>
      <c r="H6643" s="104" t="str">
        <f t="shared" si="723"/>
        <v>5 – 20</v>
      </c>
      <c r="I6643" s="104" t="str">
        <f t="shared" si="724"/>
        <v>Di bawah ambang nilai</v>
      </c>
      <c r="J6643" s="106">
        <f t="shared" si="725"/>
        <v>473942.006643</v>
      </c>
      <c r="K6643" s="105">
        <f t="shared" si="726"/>
        <v>0</v>
      </c>
      <c r="L6643" s="106">
        <f t="shared" si="727"/>
        <v>0</v>
      </c>
    </row>
    <row r="6644" spans="1:12" x14ac:dyDescent="0.3">
      <c r="A6644" s="104" t="s">
        <v>13650</v>
      </c>
      <c r="B6644" s="104" t="s">
        <v>13651</v>
      </c>
      <c r="C6644" s="105">
        <v>63</v>
      </c>
      <c r="D6644" s="105">
        <v>3788</v>
      </c>
      <c r="E6644" s="106">
        <f t="shared" si="721"/>
        <v>60.126984126984127</v>
      </c>
      <c r="F6644" s="107">
        <f t="shared" si="722"/>
        <v>85</v>
      </c>
      <c r="G6644" s="107">
        <f>COUNTIF(Data_Eksportir!$H$2:$H$3401,A6644)</f>
        <v>1</v>
      </c>
      <c r="H6644" s="104" t="str">
        <f t="shared" si="723"/>
        <v>20 – 100</v>
      </c>
      <c r="I6644" s="104" t="str">
        <f t="shared" si="724"/>
        <v>Di bawah ambang nilai</v>
      </c>
      <c r="J6644" s="106">
        <f t="shared" si="725"/>
        <v>3788.0066440000001</v>
      </c>
      <c r="K6644" s="105">
        <f t="shared" si="726"/>
        <v>0</v>
      </c>
      <c r="L6644" s="106">
        <f t="shared" si="727"/>
        <v>0</v>
      </c>
    </row>
    <row r="6645" spans="1:12" x14ac:dyDescent="0.3">
      <c r="A6645" s="104" t="s">
        <v>13652</v>
      </c>
      <c r="B6645" s="104" t="s">
        <v>13653</v>
      </c>
      <c r="C6645" s="105">
        <v>2519589</v>
      </c>
      <c r="D6645" s="105">
        <v>15404663</v>
      </c>
      <c r="E6645" s="106">
        <f t="shared" si="721"/>
        <v>6.1139586654807587</v>
      </c>
      <c r="F6645" s="107">
        <f t="shared" si="722"/>
        <v>85</v>
      </c>
      <c r="G6645" s="107">
        <f>COUNTIF(Data_Eksportir!$H$2:$H$3401,A6645)</f>
        <v>1</v>
      </c>
      <c r="H6645" s="104" t="str">
        <f t="shared" si="723"/>
        <v>5 – 20</v>
      </c>
      <c r="I6645" s="104" t="str">
        <f t="shared" si="724"/>
        <v>Keterwakilan rendah</v>
      </c>
      <c r="J6645" s="106">
        <f t="shared" si="725"/>
        <v>15404663.006645</v>
      </c>
      <c r="K6645" s="105">
        <f t="shared" si="726"/>
        <v>7702331.5</v>
      </c>
      <c r="L6645" s="106">
        <f t="shared" si="727"/>
        <v>7702331.5066449996</v>
      </c>
    </row>
    <row r="6646" spans="1:12" x14ac:dyDescent="0.3">
      <c r="A6646" s="104" t="s">
        <v>13654</v>
      </c>
      <c r="B6646" s="104" t="s">
        <v>13655</v>
      </c>
      <c r="C6646" s="105">
        <v>155071</v>
      </c>
      <c r="D6646" s="105">
        <v>2316224</v>
      </c>
      <c r="E6646" s="106">
        <f t="shared" si="721"/>
        <v>14.93653874676761</v>
      </c>
      <c r="F6646" s="107">
        <f t="shared" si="722"/>
        <v>85</v>
      </c>
      <c r="G6646" s="107">
        <f>COUNTIF(Data_Eksportir!$H$2:$H$3401,A6646)</f>
        <v>0</v>
      </c>
      <c r="H6646" s="104" t="str">
        <f t="shared" si="723"/>
        <v>5 – 20</v>
      </c>
      <c r="I6646" s="104" t="str">
        <f t="shared" si="724"/>
        <v>Di bawah ambang nilai</v>
      </c>
      <c r="J6646" s="106">
        <f t="shared" si="725"/>
        <v>2316224.0066459998</v>
      </c>
      <c r="K6646" s="105">
        <f t="shared" si="726"/>
        <v>0</v>
      </c>
      <c r="L6646" s="106">
        <f t="shared" si="727"/>
        <v>0</v>
      </c>
    </row>
    <row r="6647" spans="1:12" x14ac:dyDescent="0.3">
      <c r="A6647" s="104" t="s">
        <v>13656</v>
      </c>
      <c r="B6647" s="104" t="s">
        <v>13657</v>
      </c>
      <c r="C6647" s="105">
        <v>7377</v>
      </c>
      <c r="D6647" s="105">
        <v>439745</v>
      </c>
      <c r="E6647" s="106">
        <f t="shared" si="721"/>
        <v>59.610275179612309</v>
      </c>
      <c r="F6647" s="107">
        <f t="shared" si="722"/>
        <v>85</v>
      </c>
      <c r="G6647" s="107">
        <f>COUNTIF(Data_Eksportir!$H$2:$H$3401,A6647)</f>
        <v>0</v>
      </c>
      <c r="H6647" s="104" t="str">
        <f t="shared" si="723"/>
        <v>20 – 100</v>
      </c>
      <c r="I6647" s="104" t="str">
        <f t="shared" si="724"/>
        <v>Di bawah ambang nilai</v>
      </c>
      <c r="J6647" s="106">
        <f t="shared" si="725"/>
        <v>439745.00664699997</v>
      </c>
      <c r="K6647" s="105">
        <f t="shared" si="726"/>
        <v>0</v>
      </c>
      <c r="L6647" s="106">
        <f t="shared" si="727"/>
        <v>0</v>
      </c>
    </row>
    <row r="6648" spans="1:12" x14ac:dyDescent="0.3">
      <c r="A6648" s="104" t="s">
        <v>13658</v>
      </c>
      <c r="B6648" s="104" t="s">
        <v>13659</v>
      </c>
      <c r="C6648" s="105">
        <v>154319</v>
      </c>
      <c r="D6648" s="105">
        <v>396</v>
      </c>
      <c r="E6648" s="106">
        <f t="shared" si="721"/>
        <v>2.5661130515361036E-3</v>
      </c>
      <c r="F6648" s="107">
        <f t="shared" si="722"/>
        <v>85</v>
      </c>
      <c r="G6648" s="107">
        <f>COUNTIF(Data_Eksportir!$H$2:$H$3401,A6648)</f>
        <v>0</v>
      </c>
      <c r="H6648" s="104" t="str">
        <f t="shared" si="723"/>
        <v>Di bawah 1</v>
      </c>
      <c r="I6648" s="104" t="str">
        <f t="shared" si="724"/>
        <v>Di bawah ambang nilai</v>
      </c>
      <c r="J6648" s="106">
        <f t="shared" si="725"/>
        <v>396.00664799999998</v>
      </c>
      <c r="K6648" s="105">
        <f t="shared" si="726"/>
        <v>0</v>
      </c>
      <c r="L6648" s="106">
        <f t="shared" si="727"/>
        <v>0</v>
      </c>
    </row>
    <row r="6649" spans="1:12" x14ac:dyDescent="0.3">
      <c r="A6649" s="104" t="s">
        <v>13660</v>
      </c>
      <c r="B6649" s="104" t="s">
        <v>13661</v>
      </c>
      <c r="C6649" s="105">
        <v>957632</v>
      </c>
      <c r="D6649" s="105">
        <v>39053514</v>
      </c>
      <c r="E6649" s="106">
        <f t="shared" si="721"/>
        <v>40.781337716367041</v>
      </c>
      <c r="F6649" s="107">
        <f t="shared" si="722"/>
        <v>85</v>
      </c>
      <c r="G6649" s="107">
        <f>COUNTIF(Data_Eksportir!$H$2:$H$3401,A6649)</f>
        <v>0</v>
      </c>
      <c r="H6649" s="104" t="str">
        <f t="shared" si="723"/>
        <v>20 – 100</v>
      </c>
      <c r="I6649" s="104" t="str">
        <f t="shared" si="724"/>
        <v>Belum terwakili</v>
      </c>
      <c r="J6649" s="106">
        <f t="shared" si="725"/>
        <v>39053514.006649002</v>
      </c>
      <c r="K6649" s="105">
        <f t="shared" si="726"/>
        <v>39053514</v>
      </c>
      <c r="L6649" s="106">
        <f t="shared" si="727"/>
        <v>39053514.006649002</v>
      </c>
    </row>
    <row r="6650" spans="1:12" x14ac:dyDescent="0.3">
      <c r="A6650" s="104" t="s">
        <v>13662</v>
      </c>
      <c r="B6650" s="104" t="s">
        <v>13663</v>
      </c>
      <c r="C6650" s="105">
        <v>1758629</v>
      </c>
      <c r="D6650" s="105">
        <v>39627045</v>
      </c>
      <c r="E6650" s="106">
        <f t="shared" si="721"/>
        <v>22.532919109146956</v>
      </c>
      <c r="F6650" s="107">
        <f t="shared" si="722"/>
        <v>85</v>
      </c>
      <c r="G6650" s="107">
        <f>COUNTIF(Data_Eksportir!$H$2:$H$3401,A6650)</f>
        <v>0</v>
      </c>
      <c r="H6650" s="104" t="str">
        <f t="shared" si="723"/>
        <v>20 – 100</v>
      </c>
      <c r="I6650" s="104" t="str">
        <f t="shared" si="724"/>
        <v>Belum terwakili</v>
      </c>
      <c r="J6650" s="106">
        <f t="shared" si="725"/>
        <v>39627045.006650001</v>
      </c>
      <c r="K6650" s="105">
        <f t="shared" si="726"/>
        <v>39627045</v>
      </c>
      <c r="L6650" s="106">
        <f t="shared" si="727"/>
        <v>39627045.006650001</v>
      </c>
    </row>
    <row r="6651" spans="1:12" x14ac:dyDescent="0.3">
      <c r="A6651" s="104" t="s">
        <v>13664</v>
      </c>
      <c r="B6651" s="104" t="s">
        <v>13665</v>
      </c>
      <c r="C6651" s="105">
        <v>3061015</v>
      </c>
      <c r="D6651" s="105">
        <v>31569669</v>
      </c>
      <c r="E6651" s="106">
        <f t="shared" si="721"/>
        <v>10.313464324741956</v>
      </c>
      <c r="F6651" s="107">
        <f t="shared" si="722"/>
        <v>85</v>
      </c>
      <c r="G6651" s="107">
        <f>COUNTIF(Data_Eksportir!$H$2:$H$3401,A6651)</f>
        <v>0</v>
      </c>
      <c r="H6651" s="104" t="str">
        <f t="shared" si="723"/>
        <v>5 – 20</v>
      </c>
      <c r="I6651" s="104" t="str">
        <f t="shared" si="724"/>
        <v>Belum terwakili</v>
      </c>
      <c r="J6651" s="106">
        <f t="shared" si="725"/>
        <v>31569669.006650999</v>
      </c>
      <c r="K6651" s="105">
        <f t="shared" si="726"/>
        <v>31569669</v>
      </c>
      <c r="L6651" s="106">
        <f t="shared" si="727"/>
        <v>31569669.006650999</v>
      </c>
    </row>
    <row r="6652" spans="1:12" x14ac:dyDescent="0.3">
      <c r="A6652" s="104" t="s">
        <v>13666</v>
      </c>
      <c r="B6652" s="104" t="s">
        <v>13667</v>
      </c>
      <c r="C6652" s="105">
        <v>16248</v>
      </c>
      <c r="D6652" s="105">
        <v>371226</v>
      </c>
      <c r="E6652" s="106">
        <f t="shared" si="721"/>
        <v>22.847488921713442</v>
      </c>
      <c r="F6652" s="107">
        <f t="shared" si="722"/>
        <v>85</v>
      </c>
      <c r="G6652" s="107">
        <f>COUNTIF(Data_Eksportir!$H$2:$H$3401,A6652)</f>
        <v>0</v>
      </c>
      <c r="H6652" s="104" t="str">
        <f t="shared" si="723"/>
        <v>20 – 100</v>
      </c>
      <c r="I6652" s="104" t="str">
        <f t="shared" si="724"/>
        <v>Di bawah ambang nilai</v>
      </c>
      <c r="J6652" s="106">
        <f t="shared" si="725"/>
        <v>371226.00665200001</v>
      </c>
      <c r="K6652" s="105">
        <f t="shared" si="726"/>
        <v>0</v>
      </c>
      <c r="L6652" s="106">
        <f t="shared" si="727"/>
        <v>0</v>
      </c>
    </row>
    <row r="6653" spans="1:12" x14ac:dyDescent="0.3">
      <c r="A6653" s="104" t="s">
        <v>13668</v>
      </c>
      <c r="B6653" s="104" t="s">
        <v>13669</v>
      </c>
      <c r="C6653" s="105">
        <v>14583</v>
      </c>
      <c r="D6653" s="105">
        <v>1313286</v>
      </c>
      <c r="E6653" s="106">
        <f t="shared" si="721"/>
        <v>90.055955564698621</v>
      </c>
      <c r="F6653" s="107">
        <f t="shared" si="722"/>
        <v>85</v>
      </c>
      <c r="G6653" s="107">
        <f>COUNTIF(Data_Eksportir!$H$2:$H$3401,A6653)</f>
        <v>0</v>
      </c>
      <c r="H6653" s="104" t="str">
        <f t="shared" si="723"/>
        <v>20 – 100</v>
      </c>
      <c r="I6653" s="104" t="str">
        <f t="shared" si="724"/>
        <v>Di bawah ambang nilai</v>
      </c>
      <c r="J6653" s="106">
        <f t="shared" si="725"/>
        <v>1313286.0066529999</v>
      </c>
      <c r="K6653" s="105">
        <f t="shared" si="726"/>
        <v>0</v>
      </c>
      <c r="L6653" s="106">
        <f t="shared" si="727"/>
        <v>0</v>
      </c>
    </row>
    <row r="6654" spans="1:12" x14ac:dyDescent="0.3">
      <c r="A6654" s="104" t="s">
        <v>13670</v>
      </c>
      <c r="B6654" s="104" t="s">
        <v>13671</v>
      </c>
      <c r="C6654" s="105">
        <v>58637</v>
      </c>
      <c r="D6654" s="105">
        <v>1695958</v>
      </c>
      <c r="E6654" s="106">
        <f t="shared" si="721"/>
        <v>28.923000835649844</v>
      </c>
      <c r="F6654" s="107">
        <f t="shared" si="722"/>
        <v>85</v>
      </c>
      <c r="G6654" s="107">
        <f>COUNTIF(Data_Eksportir!$H$2:$H$3401,A6654)</f>
        <v>0</v>
      </c>
      <c r="H6654" s="104" t="str">
        <f t="shared" si="723"/>
        <v>20 – 100</v>
      </c>
      <c r="I6654" s="104" t="str">
        <f t="shared" si="724"/>
        <v>Di bawah ambang nilai</v>
      </c>
      <c r="J6654" s="106">
        <f t="shared" si="725"/>
        <v>1695958.0066539999</v>
      </c>
      <c r="K6654" s="105">
        <f t="shared" si="726"/>
        <v>0</v>
      </c>
      <c r="L6654" s="106">
        <f t="shared" si="727"/>
        <v>0</v>
      </c>
    </row>
    <row r="6655" spans="1:12" x14ac:dyDescent="0.3">
      <c r="A6655" s="104" t="s">
        <v>13672</v>
      </c>
      <c r="B6655" s="104" t="s">
        <v>13673</v>
      </c>
      <c r="C6655" s="105">
        <v>3779499</v>
      </c>
      <c r="D6655" s="105">
        <v>48189820</v>
      </c>
      <c r="E6655" s="106">
        <f t="shared" si="721"/>
        <v>12.750319552935455</v>
      </c>
      <c r="F6655" s="107">
        <f t="shared" si="722"/>
        <v>85</v>
      </c>
      <c r="G6655" s="107">
        <f>COUNTIF(Data_Eksportir!$H$2:$H$3401,A6655)</f>
        <v>0</v>
      </c>
      <c r="H6655" s="104" t="str">
        <f t="shared" si="723"/>
        <v>5 – 20</v>
      </c>
      <c r="I6655" s="104" t="str">
        <f t="shared" si="724"/>
        <v>Belum terwakili</v>
      </c>
      <c r="J6655" s="106">
        <f t="shared" si="725"/>
        <v>48189820.006655</v>
      </c>
      <c r="K6655" s="105">
        <f t="shared" si="726"/>
        <v>48189820</v>
      </c>
      <c r="L6655" s="106">
        <f t="shared" si="727"/>
        <v>48189820.006655</v>
      </c>
    </row>
    <row r="6656" spans="1:12" x14ac:dyDescent="0.3">
      <c r="A6656" s="104" t="s">
        <v>13674</v>
      </c>
      <c r="B6656" s="104" t="s">
        <v>13675</v>
      </c>
      <c r="C6656" s="105">
        <v>153263</v>
      </c>
      <c r="D6656" s="105">
        <v>807490</v>
      </c>
      <c r="E6656" s="106">
        <f t="shared" si="721"/>
        <v>5.2686558399613732</v>
      </c>
      <c r="F6656" s="107">
        <f t="shared" si="722"/>
        <v>85</v>
      </c>
      <c r="G6656" s="107">
        <f>COUNTIF(Data_Eksportir!$H$2:$H$3401,A6656)</f>
        <v>0</v>
      </c>
      <c r="H6656" s="104" t="str">
        <f t="shared" si="723"/>
        <v>5 – 20</v>
      </c>
      <c r="I6656" s="104" t="str">
        <f t="shared" si="724"/>
        <v>Di bawah ambang nilai</v>
      </c>
      <c r="J6656" s="106">
        <f t="shared" si="725"/>
        <v>807490.00665600004</v>
      </c>
      <c r="K6656" s="105">
        <f t="shared" si="726"/>
        <v>0</v>
      </c>
      <c r="L6656" s="106">
        <f t="shared" si="727"/>
        <v>0</v>
      </c>
    </row>
    <row r="6657" spans="1:12" x14ac:dyDescent="0.3">
      <c r="A6657" s="104" t="s">
        <v>13676</v>
      </c>
      <c r="B6657" s="104" t="s">
        <v>13677</v>
      </c>
      <c r="C6657" s="105">
        <v>9628419</v>
      </c>
      <c r="D6657" s="105">
        <v>103597902</v>
      </c>
      <c r="E6657" s="106">
        <f t="shared" si="721"/>
        <v>10.75959635740821</v>
      </c>
      <c r="F6657" s="107">
        <f t="shared" si="722"/>
        <v>85</v>
      </c>
      <c r="G6657" s="107">
        <f>COUNTIF(Data_Eksportir!$H$2:$H$3401,A6657)</f>
        <v>0</v>
      </c>
      <c r="H6657" s="104" t="str">
        <f t="shared" si="723"/>
        <v>5 – 20</v>
      </c>
      <c r="I6657" s="104" t="str">
        <f t="shared" si="724"/>
        <v>Belum terwakili</v>
      </c>
      <c r="J6657" s="106">
        <f t="shared" si="725"/>
        <v>103597902.006657</v>
      </c>
      <c r="K6657" s="105">
        <f t="shared" si="726"/>
        <v>103597902</v>
      </c>
      <c r="L6657" s="106">
        <f t="shared" si="727"/>
        <v>103597902.006657</v>
      </c>
    </row>
    <row r="6658" spans="1:12" x14ac:dyDescent="0.3">
      <c r="A6658" s="104" t="s">
        <v>13678</v>
      </c>
      <c r="B6658" s="104" t="s">
        <v>13679</v>
      </c>
      <c r="C6658" s="105">
        <v>14434</v>
      </c>
      <c r="D6658" s="105">
        <v>795277</v>
      </c>
      <c r="E6658" s="106">
        <f t="shared" ref="E6658:E6721" si="728">IF(AND(ISNUMBER(C6658),C6658&gt;0),D6658/C6658,"")</f>
        <v>55.097478176527645</v>
      </c>
      <c r="F6658" s="107">
        <f t="shared" ref="F6658:F6721" si="729">VALUE(LEFT(A6658,2))</f>
        <v>85</v>
      </c>
      <c r="G6658" s="107">
        <f>COUNTIF(Data_Eksportir!$H$2:$H$3401,A6658)</f>
        <v>0</v>
      </c>
      <c r="H6658" s="104" t="str">
        <f t="shared" ref="H6658:H6721" si="730">IF(E6658="","Tanpa data berat",IF(E6658&lt;1,"Di bawah 1",IF(E6658&lt;5,"1 – 5",IF(E6658&lt;20,"5 – 20",IF(E6658&lt;100,"20 – 100","100 ke atas")))))</f>
        <v>20 – 100</v>
      </c>
      <c r="I6658" s="104" t="str">
        <f t="shared" ref="I6658:I6721" si="731">IF(D6658&lt;p_nilai_besar,"Di bawah ambang nilai",IF(G6658=0,"Belum terwakili",IF(G6658&lt;=p_listing_rendah,"Keterwakilan rendah","Terwakili")))</f>
        <v>Di bawah ambang nilai</v>
      </c>
      <c r="J6658" s="106">
        <f t="shared" ref="J6658:J6721" si="732">D6658+ROW()/10^6</f>
        <v>795277.00665800006</v>
      </c>
      <c r="K6658" s="105">
        <f t="shared" ref="K6658:K6721" si="733">IF(D6658&gt;=p_nilai_besar,D6658/(1+G6658),0)</f>
        <v>0</v>
      </c>
      <c r="L6658" s="106">
        <f t="shared" ref="L6658:L6721" si="734">IF(K6658&gt;0,K6658+ROW()/10^6,0)</f>
        <v>0</v>
      </c>
    </row>
    <row r="6659" spans="1:12" x14ac:dyDescent="0.3">
      <c r="A6659" s="104" t="s">
        <v>13680</v>
      </c>
      <c r="B6659" s="104" t="s">
        <v>13681</v>
      </c>
      <c r="C6659" s="105">
        <v>47840</v>
      </c>
      <c r="D6659" s="105">
        <v>1513619</v>
      </c>
      <c r="E6659" s="106">
        <f t="shared" si="728"/>
        <v>31.639193143812708</v>
      </c>
      <c r="F6659" s="107">
        <f t="shared" si="729"/>
        <v>85</v>
      </c>
      <c r="G6659" s="107">
        <f>COUNTIF(Data_Eksportir!$H$2:$H$3401,A6659)</f>
        <v>0</v>
      </c>
      <c r="H6659" s="104" t="str">
        <f t="shared" si="730"/>
        <v>20 – 100</v>
      </c>
      <c r="I6659" s="104" t="str">
        <f t="shared" si="731"/>
        <v>Di bawah ambang nilai</v>
      </c>
      <c r="J6659" s="106">
        <f t="shared" si="732"/>
        <v>1513619.0066589999</v>
      </c>
      <c r="K6659" s="105">
        <f t="shared" si="733"/>
        <v>0</v>
      </c>
      <c r="L6659" s="106">
        <f t="shared" si="734"/>
        <v>0</v>
      </c>
    </row>
    <row r="6660" spans="1:12" x14ac:dyDescent="0.3">
      <c r="A6660" s="104" t="s">
        <v>13682</v>
      </c>
      <c r="B6660" s="104" t="s">
        <v>13683</v>
      </c>
      <c r="C6660" s="105">
        <v>1036</v>
      </c>
      <c r="D6660" s="105">
        <v>28848</v>
      </c>
      <c r="E6660" s="106">
        <f t="shared" si="728"/>
        <v>27.845559845559844</v>
      </c>
      <c r="F6660" s="107">
        <f t="shared" si="729"/>
        <v>85</v>
      </c>
      <c r="G6660" s="107">
        <f>COUNTIF(Data_Eksportir!$H$2:$H$3401,A6660)</f>
        <v>0</v>
      </c>
      <c r="H6660" s="104" t="str">
        <f t="shared" si="730"/>
        <v>20 – 100</v>
      </c>
      <c r="I6660" s="104" t="str">
        <f t="shared" si="731"/>
        <v>Di bawah ambang nilai</v>
      </c>
      <c r="J6660" s="106">
        <f t="shared" si="732"/>
        <v>28848.006659999999</v>
      </c>
      <c r="K6660" s="105">
        <f t="shared" si="733"/>
        <v>0</v>
      </c>
      <c r="L6660" s="106">
        <f t="shared" si="734"/>
        <v>0</v>
      </c>
    </row>
    <row r="6661" spans="1:12" x14ac:dyDescent="0.3">
      <c r="A6661" s="104" t="s">
        <v>13684</v>
      </c>
      <c r="B6661" s="104" t="s">
        <v>13685</v>
      </c>
      <c r="C6661" s="105">
        <v>73295</v>
      </c>
      <c r="D6661" s="105">
        <v>266606</v>
      </c>
      <c r="E6661" s="106">
        <f t="shared" si="728"/>
        <v>3.6374377515519476</v>
      </c>
      <c r="F6661" s="107">
        <f t="shared" si="729"/>
        <v>85</v>
      </c>
      <c r="G6661" s="107">
        <f>COUNTIF(Data_Eksportir!$H$2:$H$3401,A6661)</f>
        <v>0</v>
      </c>
      <c r="H6661" s="104" t="str">
        <f t="shared" si="730"/>
        <v>1 – 5</v>
      </c>
      <c r="I6661" s="104" t="str">
        <f t="shared" si="731"/>
        <v>Di bawah ambang nilai</v>
      </c>
      <c r="J6661" s="106">
        <f t="shared" si="732"/>
        <v>266606.00666100002</v>
      </c>
      <c r="K6661" s="105">
        <f t="shared" si="733"/>
        <v>0</v>
      </c>
      <c r="L6661" s="106">
        <f t="shared" si="734"/>
        <v>0</v>
      </c>
    </row>
    <row r="6662" spans="1:12" x14ac:dyDescent="0.3">
      <c r="A6662" s="104" t="s">
        <v>13686</v>
      </c>
      <c r="B6662" s="104" t="s">
        <v>13687</v>
      </c>
      <c r="C6662" s="105">
        <v>4386</v>
      </c>
      <c r="D6662" s="105">
        <v>45237</v>
      </c>
      <c r="E6662" s="106">
        <f t="shared" si="728"/>
        <v>10.313953488372093</v>
      </c>
      <c r="F6662" s="107">
        <f t="shared" si="729"/>
        <v>85</v>
      </c>
      <c r="G6662" s="107">
        <f>COUNTIF(Data_Eksportir!$H$2:$H$3401,A6662)</f>
        <v>0</v>
      </c>
      <c r="H6662" s="104" t="str">
        <f t="shared" si="730"/>
        <v>5 – 20</v>
      </c>
      <c r="I6662" s="104" t="str">
        <f t="shared" si="731"/>
        <v>Di bawah ambang nilai</v>
      </c>
      <c r="J6662" s="106">
        <f t="shared" si="732"/>
        <v>45237.006662</v>
      </c>
      <c r="K6662" s="105">
        <f t="shared" si="733"/>
        <v>0</v>
      </c>
      <c r="L6662" s="106">
        <f t="shared" si="734"/>
        <v>0</v>
      </c>
    </row>
    <row r="6663" spans="1:12" x14ac:dyDescent="0.3">
      <c r="A6663" s="104" t="s">
        <v>13688</v>
      </c>
      <c r="B6663" s="104" t="s">
        <v>13689</v>
      </c>
      <c r="C6663" s="105">
        <v>2896</v>
      </c>
      <c r="D6663" s="105">
        <v>53010</v>
      </c>
      <c r="E6663" s="106">
        <f t="shared" si="728"/>
        <v>18.304558011049725</v>
      </c>
      <c r="F6663" s="107">
        <f t="shared" si="729"/>
        <v>85</v>
      </c>
      <c r="G6663" s="107">
        <f>COUNTIF(Data_Eksportir!$H$2:$H$3401,A6663)</f>
        <v>0</v>
      </c>
      <c r="H6663" s="104" t="str">
        <f t="shared" si="730"/>
        <v>5 – 20</v>
      </c>
      <c r="I6663" s="104" t="str">
        <f t="shared" si="731"/>
        <v>Di bawah ambang nilai</v>
      </c>
      <c r="J6663" s="106">
        <f t="shared" si="732"/>
        <v>53010.006663</v>
      </c>
      <c r="K6663" s="105">
        <f t="shared" si="733"/>
        <v>0</v>
      </c>
      <c r="L6663" s="106">
        <f t="shared" si="734"/>
        <v>0</v>
      </c>
    </row>
    <row r="6664" spans="1:12" x14ac:dyDescent="0.3">
      <c r="A6664" s="104" t="s">
        <v>13690</v>
      </c>
      <c r="B6664" s="104" t="s">
        <v>13691</v>
      </c>
      <c r="C6664" s="105">
        <v>10857</v>
      </c>
      <c r="D6664" s="105">
        <v>175237</v>
      </c>
      <c r="E6664" s="106">
        <f t="shared" si="728"/>
        <v>16.140462374504928</v>
      </c>
      <c r="F6664" s="107">
        <f t="shared" si="729"/>
        <v>85</v>
      </c>
      <c r="G6664" s="107">
        <f>COUNTIF(Data_Eksportir!$H$2:$H$3401,A6664)</f>
        <v>0</v>
      </c>
      <c r="H6664" s="104" t="str">
        <f t="shared" si="730"/>
        <v>5 – 20</v>
      </c>
      <c r="I6664" s="104" t="str">
        <f t="shared" si="731"/>
        <v>Di bawah ambang nilai</v>
      </c>
      <c r="J6664" s="106">
        <f t="shared" si="732"/>
        <v>175237.00666399999</v>
      </c>
      <c r="K6664" s="105">
        <f t="shared" si="733"/>
        <v>0</v>
      </c>
      <c r="L6664" s="106">
        <f t="shared" si="734"/>
        <v>0</v>
      </c>
    </row>
    <row r="6665" spans="1:12" x14ac:dyDescent="0.3">
      <c r="A6665" s="104" t="s">
        <v>13692</v>
      </c>
      <c r="B6665" s="104" t="s">
        <v>13693</v>
      </c>
      <c r="C6665" s="105">
        <v>1010</v>
      </c>
      <c r="D6665" s="105">
        <v>125512</v>
      </c>
      <c r="E6665" s="106">
        <f t="shared" si="728"/>
        <v>124.26930693069306</v>
      </c>
      <c r="F6665" s="107">
        <f t="shared" si="729"/>
        <v>85</v>
      </c>
      <c r="G6665" s="107">
        <f>COUNTIF(Data_Eksportir!$H$2:$H$3401,A6665)</f>
        <v>0</v>
      </c>
      <c r="H6665" s="104" t="str">
        <f t="shared" si="730"/>
        <v>100 ke atas</v>
      </c>
      <c r="I6665" s="104" t="str">
        <f t="shared" si="731"/>
        <v>Di bawah ambang nilai</v>
      </c>
      <c r="J6665" s="106">
        <f t="shared" si="732"/>
        <v>125512.00666499999</v>
      </c>
      <c r="K6665" s="105">
        <f t="shared" si="733"/>
        <v>0</v>
      </c>
      <c r="L6665" s="106">
        <f t="shared" si="734"/>
        <v>0</v>
      </c>
    </row>
    <row r="6666" spans="1:12" x14ac:dyDescent="0.3">
      <c r="A6666" s="104" t="s">
        <v>13694</v>
      </c>
      <c r="B6666" s="104" t="s">
        <v>13695</v>
      </c>
      <c r="C6666" s="105">
        <v>41</v>
      </c>
      <c r="D6666" s="105">
        <v>153</v>
      </c>
      <c r="E6666" s="106">
        <f t="shared" si="728"/>
        <v>3.7317073170731709</v>
      </c>
      <c r="F6666" s="107">
        <f t="shared" si="729"/>
        <v>85</v>
      </c>
      <c r="G6666" s="107">
        <f>COUNTIF(Data_Eksportir!$H$2:$H$3401,A6666)</f>
        <v>1</v>
      </c>
      <c r="H6666" s="104" t="str">
        <f t="shared" si="730"/>
        <v>1 – 5</v>
      </c>
      <c r="I6666" s="104" t="str">
        <f t="shared" si="731"/>
        <v>Di bawah ambang nilai</v>
      </c>
      <c r="J6666" s="106">
        <f t="shared" si="732"/>
        <v>153.006666</v>
      </c>
      <c r="K6666" s="105">
        <f t="shared" si="733"/>
        <v>0</v>
      </c>
      <c r="L6666" s="106">
        <f t="shared" si="734"/>
        <v>0</v>
      </c>
    </row>
    <row r="6667" spans="1:12" x14ac:dyDescent="0.3">
      <c r="A6667" s="104" t="s">
        <v>13696</v>
      </c>
      <c r="B6667" s="104" t="s">
        <v>13697</v>
      </c>
      <c r="C6667" s="105">
        <v>644</v>
      </c>
      <c r="D6667" s="105">
        <v>12941</v>
      </c>
      <c r="E6667" s="106">
        <f t="shared" si="728"/>
        <v>20.094720496894411</v>
      </c>
      <c r="F6667" s="107">
        <f t="shared" si="729"/>
        <v>85</v>
      </c>
      <c r="G6667" s="107">
        <f>COUNTIF(Data_Eksportir!$H$2:$H$3401,A6667)</f>
        <v>0</v>
      </c>
      <c r="H6667" s="104" t="str">
        <f t="shared" si="730"/>
        <v>20 – 100</v>
      </c>
      <c r="I6667" s="104" t="str">
        <f t="shared" si="731"/>
        <v>Di bawah ambang nilai</v>
      </c>
      <c r="J6667" s="106">
        <f t="shared" si="732"/>
        <v>12941.006667</v>
      </c>
      <c r="K6667" s="105">
        <f t="shared" si="733"/>
        <v>0</v>
      </c>
      <c r="L6667" s="106">
        <f t="shared" si="734"/>
        <v>0</v>
      </c>
    </row>
    <row r="6668" spans="1:12" x14ac:dyDescent="0.3">
      <c r="A6668" s="104" t="s">
        <v>13698</v>
      </c>
      <c r="B6668" s="104" t="s">
        <v>13699</v>
      </c>
      <c r="C6668" s="105">
        <v>677</v>
      </c>
      <c r="D6668" s="105">
        <v>32041</v>
      </c>
      <c r="E6668" s="106">
        <f t="shared" si="728"/>
        <v>47.327917282127032</v>
      </c>
      <c r="F6668" s="107">
        <f t="shared" si="729"/>
        <v>85</v>
      </c>
      <c r="G6668" s="107">
        <f>COUNTIF(Data_Eksportir!$H$2:$H$3401,A6668)</f>
        <v>0</v>
      </c>
      <c r="H6668" s="104" t="str">
        <f t="shared" si="730"/>
        <v>20 – 100</v>
      </c>
      <c r="I6668" s="104" t="str">
        <f t="shared" si="731"/>
        <v>Di bawah ambang nilai</v>
      </c>
      <c r="J6668" s="106">
        <f t="shared" si="732"/>
        <v>32041.006668000002</v>
      </c>
      <c r="K6668" s="105">
        <f t="shared" si="733"/>
        <v>0</v>
      </c>
      <c r="L6668" s="106">
        <f t="shared" si="734"/>
        <v>0</v>
      </c>
    </row>
    <row r="6669" spans="1:12" x14ac:dyDescent="0.3">
      <c r="A6669" s="104" t="s">
        <v>13700</v>
      </c>
      <c r="B6669" s="104" t="s">
        <v>13701</v>
      </c>
      <c r="C6669" s="105">
        <v>3</v>
      </c>
      <c r="D6669" s="105">
        <v>180</v>
      </c>
      <c r="E6669" s="106">
        <f t="shared" si="728"/>
        <v>60</v>
      </c>
      <c r="F6669" s="107">
        <f t="shared" si="729"/>
        <v>85</v>
      </c>
      <c r="G6669" s="107">
        <f>COUNTIF(Data_Eksportir!$H$2:$H$3401,A6669)</f>
        <v>0</v>
      </c>
      <c r="H6669" s="104" t="str">
        <f t="shared" si="730"/>
        <v>20 – 100</v>
      </c>
      <c r="I6669" s="104" t="str">
        <f t="shared" si="731"/>
        <v>Di bawah ambang nilai</v>
      </c>
      <c r="J6669" s="106">
        <f t="shared" si="732"/>
        <v>180.00666899999999</v>
      </c>
      <c r="K6669" s="105">
        <f t="shared" si="733"/>
        <v>0</v>
      </c>
      <c r="L6669" s="106">
        <f t="shared" si="734"/>
        <v>0</v>
      </c>
    </row>
    <row r="6670" spans="1:12" x14ac:dyDescent="0.3">
      <c r="A6670" s="104" t="s">
        <v>13702</v>
      </c>
      <c r="B6670" s="104" t="s">
        <v>13703</v>
      </c>
      <c r="C6670" s="105">
        <v>95891</v>
      </c>
      <c r="D6670" s="105">
        <v>1335472</v>
      </c>
      <c r="E6670" s="106">
        <f t="shared" si="728"/>
        <v>13.926979591411081</v>
      </c>
      <c r="F6670" s="107">
        <f t="shared" si="729"/>
        <v>85</v>
      </c>
      <c r="G6670" s="107">
        <f>COUNTIF(Data_Eksportir!$H$2:$H$3401,A6670)</f>
        <v>0</v>
      </c>
      <c r="H6670" s="104" t="str">
        <f t="shared" si="730"/>
        <v>5 – 20</v>
      </c>
      <c r="I6670" s="104" t="str">
        <f t="shared" si="731"/>
        <v>Di bawah ambang nilai</v>
      </c>
      <c r="J6670" s="106">
        <f t="shared" si="732"/>
        <v>1335472.00667</v>
      </c>
      <c r="K6670" s="105">
        <f t="shared" si="733"/>
        <v>0</v>
      </c>
      <c r="L6670" s="106">
        <f t="shared" si="734"/>
        <v>0</v>
      </c>
    </row>
    <row r="6671" spans="1:12" x14ac:dyDescent="0.3">
      <c r="A6671" s="104" t="s">
        <v>13704</v>
      </c>
      <c r="B6671" s="104" t="s">
        <v>13705</v>
      </c>
      <c r="C6671" s="105">
        <v>247</v>
      </c>
      <c r="D6671" s="105">
        <v>4563</v>
      </c>
      <c r="E6671" s="106">
        <f t="shared" si="728"/>
        <v>18.473684210526315</v>
      </c>
      <c r="F6671" s="107">
        <f t="shared" si="729"/>
        <v>85</v>
      </c>
      <c r="G6671" s="107">
        <f>COUNTIF(Data_Eksportir!$H$2:$H$3401,A6671)</f>
        <v>0</v>
      </c>
      <c r="H6671" s="104" t="str">
        <f t="shared" si="730"/>
        <v>5 – 20</v>
      </c>
      <c r="I6671" s="104" t="str">
        <f t="shared" si="731"/>
        <v>Di bawah ambang nilai</v>
      </c>
      <c r="J6671" s="106">
        <f t="shared" si="732"/>
        <v>4563.0066710000001</v>
      </c>
      <c r="K6671" s="105">
        <f t="shared" si="733"/>
        <v>0</v>
      </c>
      <c r="L6671" s="106">
        <f t="shared" si="734"/>
        <v>0</v>
      </c>
    </row>
    <row r="6672" spans="1:12" x14ac:dyDescent="0.3">
      <c r="A6672" s="104" t="s">
        <v>13706</v>
      </c>
      <c r="B6672" s="104" t="s">
        <v>13707</v>
      </c>
      <c r="C6672" s="105">
        <v>20</v>
      </c>
      <c r="D6672" s="105">
        <v>240</v>
      </c>
      <c r="E6672" s="106">
        <f t="shared" si="728"/>
        <v>12</v>
      </c>
      <c r="F6672" s="107">
        <f t="shared" si="729"/>
        <v>85</v>
      </c>
      <c r="G6672" s="107">
        <f>COUNTIF(Data_Eksportir!$H$2:$H$3401,A6672)</f>
        <v>0</v>
      </c>
      <c r="H6672" s="104" t="str">
        <f t="shared" si="730"/>
        <v>5 – 20</v>
      </c>
      <c r="I6672" s="104" t="str">
        <f t="shared" si="731"/>
        <v>Di bawah ambang nilai</v>
      </c>
      <c r="J6672" s="106">
        <f t="shared" si="732"/>
        <v>240.00667200000001</v>
      </c>
      <c r="K6672" s="105">
        <f t="shared" si="733"/>
        <v>0</v>
      </c>
      <c r="L6672" s="106">
        <f t="shared" si="734"/>
        <v>0</v>
      </c>
    </row>
    <row r="6673" spans="1:12" x14ac:dyDescent="0.3">
      <c r="A6673" s="104" t="s">
        <v>13708</v>
      </c>
      <c r="B6673" s="104" t="s">
        <v>13709</v>
      </c>
      <c r="C6673" s="105">
        <v>4382</v>
      </c>
      <c r="D6673" s="105">
        <v>33272</v>
      </c>
      <c r="E6673" s="106">
        <f t="shared" si="728"/>
        <v>7.5928799634869923</v>
      </c>
      <c r="F6673" s="107">
        <f t="shared" si="729"/>
        <v>85</v>
      </c>
      <c r="G6673" s="107">
        <f>COUNTIF(Data_Eksportir!$H$2:$H$3401,A6673)</f>
        <v>0</v>
      </c>
      <c r="H6673" s="104" t="str">
        <f t="shared" si="730"/>
        <v>5 – 20</v>
      </c>
      <c r="I6673" s="104" t="str">
        <f t="shared" si="731"/>
        <v>Di bawah ambang nilai</v>
      </c>
      <c r="J6673" s="106">
        <f t="shared" si="732"/>
        <v>33272.006673000004</v>
      </c>
      <c r="K6673" s="105">
        <f t="shared" si="733"/>
        <v>0</v>
      </c>
      <c r="L6673" s="106">
        <f t="shared" si="734"/>
        <v>0</v>
      </c>
    </row>
    <row r="6674" spans="1:12" x14ac:dyDescent="0.3">
      <c r="A6674" s="104" t="s">
        <v>13710</v>
      </c>
      <c r="B6674" s="104" t="s">
        <v>13711</v>
      </c>
      <c r="C6674" s="105">
        <v>14285</v>
      </c>
      <c r="D6674" s="105">
        <v>143027</v>
      </c>
      <c r="E6674" s="106">
        <f t="shared" si="728"/>
        <v>10.012390619530976</v>
      </c>
      <c r="F6674" s="107">
        <f t="shared" si="729"/>
        <v>85</v>
      </c>
      <c r="G6674" s="107">
        <f>COUNTIF(Data_Eksportir!$H$2:$H$3401,A6674)</f>
        <v>0</v>
      </c>
      <c r="H6674" s="104" t="str">
        <f t="shared" si="730"/>
        <v>5 – 20</v>
      </c>
      <c r="I6674" s="104" t="str">
        <f t="shared" si="731"/>
        <v>Di bawah ambang nilai</v>
      </c>
      <c r="J6674" s="106">
        <f t="shared" si="732"/>
        <v>143027.006674</v>
      </c>
      <c r="K6674" s="105">
        <f t="shared" si="733"/>
        <v>0</v>
      </c>
      <c r="L6674" s="106">
        <f t="shared" si="734"/>
        <v>0</v>
      </c>
    </row>
    <row r="6675" spans="1:12" x14ac:dyDescent="0.3">
      <c r="A6675" s="104" t="s">
        <v>13712</v>
      </c>
      <c r="B6675" s="104" t="s">
        <v>13713</v>
      </c>
      <c r="C6675" s="105">
        <v>1535</v>
      </c>
      <c r="D6675" s="105">
        <v>24984</v>
      </c>
      <c r="E6675" s="106">
        <f t="shared" si="728"/>
        <v>16.276221498371335</v>
      </c>
      <c r="F6675" s="107">
        <f t="shared" si="729"/>
        <v>85</v>
      </c>
      <c r="G6675" s="107">
        <f>COUNTIF(Data_Eksportir!$H$2:$H$3401,A6675)</f>
        <v>0</v>
      </c>
      <c r="H6675" s="104" t="str">
        <f t="shared" si="730"/>
        <v>5 – 20</v>
      </c>
      <c r="I6675" s="104" t="str">
        <f t="shared" si="731"/>
        <v>Di bawah ambang nilai</v>
      </c>
      <c r="J6675" s="106">
        <f t="shared" si="732"/>
        <v>24984.006675000001</v>
      </c>
      <c r="K6675" s="105">
        <f t="shared" si="733"/>
        <v>0</v>
      </c>
      <c r="L6675" s="106">
        <f t="shared" si="734"/>
        <v>0</v>
      </c>
    </row>
    <row r="6676" spans="1:12" x14ac:dyDescent="0.3">
      <c r="A6676" s="104" t="s">
        <v>13714</v>
      </c>
      <c r="B6676" s="104" t="s">
        <v>13715</v>
      </c>
      <c r="C6676" s="105">
        <v>158021</v>
      </c>
      <c r="D6676" s="105">
        <v>66499</v>
      </c>
      <c r="E6676" s="106">
        <f t="shared" si="728"/>
        <v>0.42082381455629314</v>
      </c>
      <c r="F6676" s="107">
        <f t="shared" si="729"/>
        <v>85</v>
      </c>
      <c r="G6676" s="107">
        <f>COUNTIF(Data_Eksportir!$H$2:$H$3401,A6676)</f>
        <v>0</v>
      </c>
      <c r="H6676" s="104" t="str">
        <f t="shared" si="730"/>
        <v>Di bawah 1</v>
      </c>
      <c r="I6676" s="104" t="str">
        <f t="shared" si="731"/>
        <v>Di bawah ambang nilai</v>
      </c>
      <c r="J6676" s="106">
        <f t="shared" si="732"/>
        <v>66499.006676000005</v>
      </c>
      <c r="K6676" s="105">
        <f t="shared" si="733"/>
        <v>0</v>
      </c>
      <c r="L6676" s="106">
        <f t="shared" si="734"/>
        <v>0</v>
      </c>
    </row>
    <row r="6677" spans="1:12" x14ac:dyDescent="0.3">
      <c r="A6677" s="104" t="s">
        <v>13716</v>
      </c>
      <c r="B6677" s="104" t="s">
        <v>13717</v>
      </c>
      <c r="C6677" s="105">
        <v>12097</v>
      </c>
      <c r="D6677" s="105">
        <v>151407</v>
      </c>
      <c r="E6677" s="106">
        <f t="shared" si="728"/>
        <v>12.516078366537158</v>
      </c>
      <c r="F6677" s="107">
        <f t="shared" si="729"/>
        <v>85</v>
      </c>
      <c r="G6677" s="107">
        <f>COUNTIF(Data_Eksportir!$H$2:$H$3401,A6677)</f>
        <v>0</v>
      </c>
      <c r="H6677" s="104" t="str">
        <f t="shared" si="730"/>
        <v>5 – 20</v>
      </c>
      <c r="I6677" s="104" t="str">
        <f t="shared" si="731"/>
        <v>Di bawah ambang nilai</v>
      </c>
      <c r="J6677" s="106">
        <f t="shared" si="732"/>
        <v>151407.006677</v>
      </c>
      <c r="K6677" s="105">
        <f t="shared" si="733"/>
        <v>0</v>
      </c>
      <c r="L6677" s="106">
        <f t="shared" si="734"/>
        <v>0</v>
      </c>
    </row>
    <row r="6678" spans="1:12" x14ac:dyDescent="0.3">
      <c r="A6678" s="104" t="s">
        <v>13718</v>
      </c>
      <c r="B6678" s="104" t="s">
        <v>13719</v>
      </c>
      <c r="C6678" s="105">
        <v>66</v>
      </c>
      <c r="D6678" s="105">
        <v>1718</v>
      </c>
      <c r="E6678" s="106">
        <f t="shared" si="728"/>
        <v>26.030303030303031</v>
      </c>
      <c r="F6678" s="107">
        <f t="shared" si="729"/>
        <v>85</v>
      </c>
      <c r="G6678" s="107">
        <f>COUNTIF(Data_Eksportir!$H$2:$H$3401,A6678)</f>
        <v>0</v>
      </c>
      <c r="H6678" s="104" t="str">
        <f t="shared" si="730"/>
        <v>20 – 100</v>
      </c>
      <c r="I6678" s="104" t="str">
        <f t="shared" si="731"/>
        <v>Di bawah ambang nilai</v>
      </c>
      <c r="J6678" s="106">
        <f t="shared" si="732"/>
        <v>1718.006678</v>
      </c>
      <c r="K6678" s="105">
        <f t="shared" si="733"/>
        <v>0</v>
      </c>
      <c r="L6678" s="106">
        <f t="shared" si="734"/>
        <v>0</v>
      </c>
    </row>
    <row r="6679" spans="1:12" x14ac:dyDescent="0.3">
      <c r="A6679" s="104" t="s">
        <v>13720</v>
      </c>
      <c r="B6679" s="104" t="s">
        <v>13721</v>
      </c>
      <c r="C6679" s="105">
        <v>15792</v>
      </c>
      <c r="D6679" s="105">
        <v>325815</v>
      </c>
      <c r="E6679" s="106">
        <f t="shared" si="728"/>
        <v>20.631648936170212</v>
      </c>
      <c r="F6679" s="107">
        <f t="shared" si="729"/>
        <v>85</v>
      </c>
      <c r="G6679" s="107">
        <f>COUNTIF(Data_Eksportir!$H$2:$H$3401,A6679)</f>
        <v>0</v>
      </c>
      <c r="H6679" s="104" t="str">
        <f t="shared" si="730"/>
        <v>20 – 100</v>
      </c>
      <c r="I6679" s="104" t="str">
        <f t="shared" si="731"/>
        <v>Di bawah ambang nilai</v>
      </c>
      <c r="J6679" s="106">
        <f t="shared" si="732"/>
        <v>325815.00667899998</v>
      </c>
      <c r="K6679" s="105">
        <f t="shared" si="733"/>
        <v>0</v>
      </c>
      <c r="L6679" s="106">
        <f t="shared" si="734"/>
        <v>0</v>
      </c>
    </row>
    <row r="6680" spans="1:12" x14ac:dyDescent="0.3">
      <c r="A6680" s="104" t="s">
        <v>13722</v>
      </c>
      <c r="B6680" s="104" t="s">
        <v>13723</v>
      </c>
      <c r="C6680" s="105">
        <v>4685</v>
      </c>
      <c r="D6680" s="105">
        <v>1241424</v>
      </c>
      <c r="E6680" s="106">
        <f t="shared" si="728"/>
        <v>264.9784418356457</v>
      </c>
      <c r="F6680" s="107">
        <f t="shared" si="729"/>
        <v>85</v>
      </c>
      <c r="G6680" s="107">
        <f>COUNTIF(Data_Eksportir!$H$2:$H$3401,A6680)</f>
        <v>0</v>
      </c>
      <c r="H6680" s="104" t="str">
        <f t="shared" si="730"/>
        <v>100 ke atas</v>
      </c>
      <c r="I6680" s="104" t="str">
        <f t="shared" si="731"/>
        <v>Di bawah ambang nilai</v>
      </c>
      <c r="J6680" s="106">
        <f t="shared" si="732"/>
        <v>1241424.0066800001</v>
      </c>
      <c r="K6680" s="105">
        <f t="shared" si="733"/>
        <v>0</v>
      </c>
      <c r="L6680" s="106">
        <f t="shared" si="734"/>
        <v>0</v>
      </c>
    </row>
    <row r="6681" spans="1:12" x14ac:dyDescent="0.3">
      <c r="A6681" s="104" t="s">
        <v>13724</v>
      </c>
      <c r="B6681" s="104" t="s">
        <v>13725</v>
      </c>
      <c r="C6681" s="105">
        <v>47841</v>
      </c>
      <c r="D6681" s="105">
        <v>664756</v>
      </c>
      <c r="E6681" s="106">
        <f t="shared" si="728"/>
        <v>13.895110888150331</v>
      </c>
      <c r="F6681" s="107">
        <f t="shared" si="729"/>
        <v>85</v>
      </c>
      <c r="G6681" s="107">
        <f>COUNTIF(Data_Eksportir!$H$2:$H$3401,A6681)</f>
        <v>0</v>
      </c>
      <c r="H6681" s="104" t="str">
        <f t="shared" si="730"/>
        <v>5 – 20</v>
      </c>
      <c r="I6681" s="104" t="str">
        <f t="shared" si="731"/>
        <v>Di bawah ambang nilai</v>
      </c>
      <c r="J6681" s="106">
        <f t="shared" si="732"/>
        <v>664756.006681</v>
      </c>
      <c r="K6681" s="105">
        <f t="shared" si="733"/>
        <v>0</v>
      </c>
      <c r="L6681" s="106">
        <f t="shared" si="734"/>
        <v>0</v>
      </c>
    </row>
    <row r="6682" spans="1:12" x14ac:dyDescent="0.3">
      <c r="A6682" s="104" t="s">
        <v>13726</v>
      </c>
      <c r="B6682" s="104" t="s">
        <v>13727</v>
      </c>
      <c r="C6682" s="105">
        <v>6874</v>
      </c>
      <c r="D6682" s="105">
        <v>128005</v>
      </c>
      <c r="E6682" s="106">
        <f t="shared" si="728"/>
        <v>18.621617689845795</v>
      </c>
      <c r="F6682" s="107">
        <f t="shared" si="729"/>
        <v>85</v>
      </c>
      <c r="G6682" s="107">
        <f>COUNTIF(Data_Eksportir!$H$2:$H$3401,A6682)</f>
        <v>0</v>
      </c>
      <c r="H6682" s="104" t="str">
        <f t="shared" si="730"/>
        <v>5 – 20</v>
      </c>
      <c r="I6682" s="104" t="str">
        <f t="shared" si="731"/>
        <v>Di bawah ambang nilai</v>
      </c>
      <c r="J6682" s="106">
        <f t="shared" si="732"/>
        <v>128005.00668200001</v>
      </c>
      <c r="K6682" s="105">
        <f t="shared" si="733"/>
        <v>0</v>
      </c>
      <c r="L6682" s="106">
        <f t="shared" si="734"/>
        <v>0</v>
      </c>
    </row>
    <row r="6683" spans="1:12" x14ac:dyDescent="0.3">
      <c r="A6683" s="104" t="s">
        <v>13728</v>
      </c>
      <c r="B6683" s="104" t="s">
        <v>13729</v>
      </c>
      <c r="C6683" s="105">
        <v>7315</v>
      </c>
      <c r="D6683" s="105">
        <v>186052</v>
      </c>
      <c r="E6683" s="106">
        <f t="shared" si="728"/>
        <v>25.434313055365688</v>
      </c>
      <c r="F6683" s="107">
        <f t="shared" si="729"/>
        <v>85</v>
      </c>
      <c r="G6683" s="107">
        <f>COUNTIF(Data_Eksportir!$H$2:$H$3401,A6683)</f>
        <v>0</v>
      </c>
      <c r="H6683" s="104" t="str">
        <f t="shared" si="730"/>
        <v>20 – 100</v>
      </c>
      <c r="I6683" s="104" t="str">
        <f t="shared" si="731"/>
        <v>Di bawah ambang nilai</v>
      </c>
      <c r="J6683" s="106">
        <f t="shared" si="732"/>
        <v>186052.00668300001</v>
      </c>
      <c r="K6683" s="105">
        <f t="shared" si="733"/>
        <v>0</v>
      </c>
      <c r="L6683" s="106">
        <f t="shared" si="734"/>
        <v>0</v>
      </c>
    </row>
    <row r="6684" spans="1:12" x14ac:dyDescent="0.3">
      <c r="A6684" s="104" t="s">
        <v>13730</v>
      </c>
      <c r="B6684" s="104" t="s">
        <v>13731</v>
      </c>
      <c r="C6684" s="105">
        <v>11152</v>
      </c>
      <c r="D6684" s="105">
        <v>206573</v>
      </c>
      <c r="E6684" s="106">
        <f t="shared" si="728"/>
        <v>18.52340387374462</v>
      </c>
      <c r="F6684" s="107">
        <f t="shared" si="729"/>
        <v>85</v>
      </c>
      <c r="G6684" s="107">
        <f>COUNTIF(Data_Eksportir!$H$2:$H$3401,A6684)</f>
        <v>0</v>
      </c>
      <c r="H6684" s="104" t="str">
        <f t="shared" si="730"/>
        <v>5 – 20</v>
      </c>
      <c r="I6684" s="104" t="str">
        <f t="shared" si="731"/>
        <v>Di bawah ambang nilai</v>
      </c>
      <c r="J6684" s="106">
        <f t="shared" si="732"/>
        <v>206573.00668399999</v>
      </c>
      <c r="K6684" s="105">
        <f t="shared" si="733"/>
        <v>0</v>
      </c>
      <c r="L6684" s="106">
        <f t="shared" si="734"/>
        <v>0</v>
      </c>
    </row>
    <row r="6685" spans="1:12" x14ac:dyDescent="0.3">
      <c r="A6685" s="104" t="s">
        <v>13732</v>
      </c>
      <c r="B6685" s="104" t="s">
        <v>13733</v>
      </c>
      <c r="C6685" s="105">
        <v>69375</v>
      </c>
      <c r="D6685" s="105">
        <v>509571</v>
      </c>
      <c r="E6685" s="106">
        <f t="shared" si="728"/>
        <v>7.3451675675675672</v>
      </c>
      <c r="F6685" s="107">
        <f t="shared" si="729"/>
        <v>85</v>
      </c>
      <c r="G6685" s="107">
        <f>COUNTIF(Data_Eksportir!$H$2:$H$3401,A6685)</f>
        <v>0</v>
      </c>
      <c r="H6685" s="104" t="str">
        <f t="shared" si="730"/>
        <v>5 – 20</v>
      </c>
      <c r="I6685" s="104" t="str">
        <f t="shared" si="731"/>
        <v>Di bawah ambang nilai</v>
      </c>
      <c r="J6685" s="106">
        <f t="shared" si="732"/>
        <v>509571.00668499997</v>
      </c>
      <c r="K6685" s="105">
        <f t="shared" si="733"/>
        <v>0</v>
      </c>
      <c r="L6685" s="106">
        <f t="shared" si="734"/>
        <v>0</v>
      </c>
    </row>
    <row r="6686" spans="1:12" x14ac:dyDescent="0.3">
      <c r="A6686" s="104" t="s">
        <v>13734</v>
      </c>
      <c r="B6686" s="104" t="s">
        <v>13735</v>
      </c>
      <c r="C6686" s="105">
        <v>37364</v>
      </c>
      <c r="D6686" s="105">
        <v>610049</v>
      </c>
      <c r="E6686" s="106">
        <f t="shared" si="728"/>
        <v>16.327186596724118</v>
      </c>
      <c r="F6686" s="107">
        <f t="shared" si="729"/>
        <v>85</v>
      </c>
      <c r="G6686" s="107">
        <f>COUNTIF(Data_Eksportir!$H$2:$H$3401,A6686)</f>
        <v>0</v>
      </c>
      <c r="H6686" s="104" t="str">
        <f t="shared" si="730"/>
        <v>5 – 20</v>
      </c>
      <c r="I6686" s="104" t="str">
        <f t="shared" si="731"/>
        <v>Di bawah ambang nilai</v>
      </c>
      <c r="J6686" s="106">
        <f t="shared" si="732"/>
        <v>610049.00668600004</v>
      </c>
      <c r="K6686" s="105">
        <f t="shared" si="733"/>
        <v>0</v>
      </c>
      <c r="L6686" s="106">
        <f t="shared" si="734"/>
        <v>0</v>
      </c>
    </row>
    <row r="6687" spans="1:12" x14ac:dyDescent="0.3">
      <c r="A6687" s="104" t="s">
        <v>13736</v>
      </c>
      <c r="B6687" s="104" t="s">
        <v>13737</v>
      </c>
      <c r="C6687" s="105">
        <v>421</v>
      </c>
      <c r="D6687" s="105">
        <v>21088</v>
      </c>
      <c r="E6687" s="106">
        <f t="shared" si="728"/>
        <v>50.090261282660336</v>
      </c>
      <c r="F6687" s="107">
        <f t="shared" si="729"/>
        <v>85</v>
      </c>
      <c r="G6687" s="107">
        <f>COUNTIF(Data_Eksportir!$H$2:$H$3401,A6687)</f>
        <v>0</v>
      </c>
      <c r="H6687" s="104" t="str">
        <f t="shared" si="730"/>
        <v>20 – 100</v>
      </c>
      <c r="I6687" s="104" t="str">
        <f t="shared" si="731"/>
        <v>Di bawah ambang nilai</v>
      </c>
      <c r="J6687" s="106">
        <f t="shared" si="732"/>
        <v>21088.006687000001</v>
      </c>
      <c r="K6687" s="105">
        <f t="shared" si="733"/>
        <v>0</v>
      </c>
      <c r="L6687" s="106">
        <f t="shared" si="734"/>
        <v>0</v>
      </c>
    </row>
    <row r="6688" spans="1:12" x14ac:dyDescent="0.3">
      <c r="A6688" s="104" t="s">
        <v>13738</v>
      </c>
      <c r="B6688" s="104" t="s">
        <v>13739</v>
      </c>
      <c r="C6688" s="105">
        <v>180</v>
      </c>
      <c r="D6688" s="105">
        <v>10653</v>
      </c>
      <c r="E6688" s="106">
        <f t="shared" si="728"/>
        <v>59.18333333333333</v>
      </c>
      <c r="F6688" s="107">
        <f t="shared" si="729"/>
        <v>85</v>
      </c>
      <c r="G6688" s="107">
        <f>COUNTIF(Data_Eksportir!$H$2:$H$3401,A6688)</f>
        <v>0</v>
      </c>
      <c r="H6688" s="104" t="str">
        <f t="shared" si="730"/>
        <v>20 – 100</v>
      </c>
      <c r="I6688" s="104" t="str">
        <f t="shared" si="731"/>
        <v>Di bawah ambang nilai</v>
      </c>
      <c r="J6688" s="106">
        <f t="shared" si="732"/>
        <v>10653.006687999999</v>
      </c>
      <c r="K6688" s="105">
        <f t="shared" si="733"/>
        <v>0</v>
      </c>
      <c r="L6688" s="106">
        <f t="shared" si="734"/>
        <v>0</v>
      </c>
    </row>
    <row r="6689" spans="1:12" x14ac:dyDescent="0.3">
      <c r="A6689" s="104" t="s">
        <v>13740</v>
      </c>
      <c r="B6689" s="104" t="s">
        <v>13741</v>
      </c>
      <c r="C6689" s="105">
        <v>1108291</v>
      </c>
      <c r="D6689" s="105">
        <v>8030385</v>
      </c>
      <c r="E6689" s="106">
        <f t="shared" si="728"/>
        <v>7.2457369048381697</v>
      </c>
      <c r="F6689" s="107">
        <f t="shared" si="729"/>
        <v>85</v>
      </c>
      <c r="G6689" s="107">
        <f>COUNTIF(Data_Eksportir!$H$2:$H$3401,A6689)</f>
        <v>0</v>
      </c>
      <c r="H6689" s="104" t="str">
        <f t="shared" si="730"/>
        <v>5 – 20</v>
      </c>
      <c r="I6689" s="104" t="str">
        <f t="shared" si="731"/>
        <v>Di bawah ambang nilai</v>
      </c>
      <c r="J6689" s="106">
        <f t="shared" si="732"/>
        <v>8030385.0066889999</v>
      </c>
      <c r="K6689" s="105">
        <f t="shared" si="733"/>
        <v>0</v>
      </c>
      <c r="L6689" s="106">
        <f t="shared" si="734"/>
        <v>0</v>
      </c>
    </row>
    <row r="6690" spans="1:12" x14ac:dyDescent="0.3">
      <c r="A6690" s="104" t="s">
        <v>13742</v>
      </c>
      <c r="B6690" s="104" t="s">
        <v>13743</v>
      </c>
      <c r="C6690" s="105">
        <v>3092</v>
      </c>
      <c r="D6690" s="105">
        <v>9276</v>
      </c>
      <c r="E6690" s="106">
        <f t="shared" si="728"/>
        <v>3</v>
      </c>
      <c r="F6690" s="107">
        <f t="shared" si="729"/>
        <v>85</v>
      </c>
      <c r="G6690" s="107">
        <f>COUNTIF(Data_Eksportir!$H$2:$H$3401,A6690)</f>
        <v>0</v>
      </c>
      <c r="H6690" s="104" t="str">
        <f t="shared" si="730"/>
        <v>1 – 5</v>
      </c>
      <c r="I6690" s="104" t="str">
        <f t="shared" si="731"/>
        <v>Di bawah ambang nilai</v>
      </c>
      <c r="J6690" s="106">
        <f t="shared" si="732"/>
        <v>9276.0066900000002</v>
      </c>
      <c r="K6690" s="105">
        <f t="shared" si="733"/>
        <v>0</v>
      </c>
      <c r="L6690" s="106">
        <f t="shared" si="734"/>
        <v>0</v>
      </c>
    </row>
    <row r="6691" spans="1:12" x14ac:dyDescent="0.3">
      <c r="A6691" s="104" t="s">
        <v>13744</v>
      </c>
      <c r="B6691" s="104" t="s">
        <v>13745</v>
      </c>
      <c r="C6691" s="105">
        <v>5255</v>
      </c>
      <c r="D6691" s="105">
        <v>17710</v>
      </c>
      <c r="E6691" s="106">
        <f t="shared" si="728"/>
        <v>3.3701236917221693</v>
      </c>
      <c r="F6691" s="107">
        <f t="shared" si="729"/>
        <v>85</v>
      </c>
      <c r="G6691" s="107">
        <f>COUNTIF(Data_Eksportir!$H$2:$H$3401,A6691)</f>
        <v>0</v>
      </c>
      <c r="H6691" s="104" t="str">
        <f t="shared" si="730"/>
        <v>1 – 5</v>
      </c>
      <c r="I6691" s="104" t="str">
        <f t="shared" si="731"/>
        <v>Di bawah ambang nilai</v>
      </c>
      <c r="J6691" s="106">
        <f t="shared" si="732"/>
        <v>17710.006690999999</v>
      </c>
      <c r="K6691" s="105">
        <f t="shared" si="733"/>
        <v>0</v>
      </c>
      <c r="L6691" s="106">
        <f t="shared" si="734"/>
        <v>0</v>
      </c>
    </row>
    <row r="6692" spans="1:12" x14ac:dyDescent="0.3">
      <c r="A6692" s="104" t="s">
        <v>13746</v>
      </c>
      <c r="B6692" s="104" t="s">
        <v>13747</v>
      </c>
      <c r="C6692" s="105">
        <v>1775</v>
      </c>
      <c r="D6692" s="105">
        <v>165867</v>
      </c>
      <c r="E6692" s="106">
        <f t="shared" si="728"/>
        <v>93.44619718309859</v>
      </c>
      <c r="F6692" s="107">
        <f t="shared" si="729"/>
        <v>85</v>
      </c>
      <c r="G6692" s="107">
        <f>COUNTIF(Data_Eksportir!$H$2:$H$3401,A6692)</f>
        <v>0</v>
      </c>
      <c r="H6692" s="104" t="str">
        <f t="shared" si="730"/>
        <v>20 – 100</v>
      </c>
      <c r="I6692" s="104" t="str">
        <f t="shared" si="731"/>
        <v>Di bawah ambang nilai</v>
      </c>
      <c r="J6692" s="106">
        <f t="shared" si="732"/>
        <v>165867.006692</v>
      </c>
      <c r="K6692" s="105">
        <f t="shared" si="733"/>
        <v>0</v>
      </c>
      <c r="L6692" s="106">
        <f t="shared" si="734"/>
        <v>0</v>
      </c>
    </row>
    <row r="6693" spans="1:12" x14ac:dyDescent="0.3">
      <c r="A6693" s="104" t="s">
        <v>13748</v>
      </c>
      <c r="B6693" s="104" t="s">
        <v>13749</v>
      </c>
      <c r="C6693" s="105">
        <v>2883</v>
      </c>
      <c r="D6693" s="105">
        <v>21303</v>
      </c>
      <c r="E6693" s="106">
        <f t="shared" si="728"/>
        <v>7.3891779396462018</v>
      </c>
      <c r="F6693" s="107">
        <f t="shared" si="729"/>
        <v>85</v>
      </c>
      <c r="G6693" s="107">
        <f>COUNTIF(Data_Eksportir!$H$2:$H$3401,A6693)</f>
        <v>0</v>
      </c>
      <c r="H6693" s="104" t="str">
        <f t="shared" si="730"/>
        <v>5 – 20</v>
      </c>
      <c r="I6693" s="104" t="str">
        <f t="shared" si="731"/>
        <v>Di bawah ambang nilai</v>
      </c>
      <c r="J6693" s="106">
        <f t="shared" si="732"/>
        <v>21303.006692999999</v>
      </c>
      <c r="K6693" s="105">
        <f t="shared" si="733"/>
        <v>0</v>
      </c>
      <c r="L6693" s="106">
        <f t="shared" si="734"/>
        <v>0</v>
      </c>
    </row>
    <row r="6694" spans="1:12" x14ac:dyDescent="0.3">
      <c r="A6694" s="104" t="s">
        <v>13750</v>
      </c>
      <c r="B6694" s="104" t="s">
        <v>13751</v>
      </c>
      <c r="C6694" s="105">
        <v>7627449</v>
      </c>
      <c r="D6694" s="105">
        <v>108697289</v>
      </c>
      <c r="E6694" s="106">
        <f t="shared" si="728"/>
        <v>14.250805085684611</v>
      </c>
      <c r="F6694" s="107">
        <f t="shared" si="729"/>
        <v>85</v>
      </c>
      <c r="G6694" s="107">
        <f>COUNTIF(Data_Eksportir!$H$2:$H$3401,A6694)</f>
        <v>0</v>
      </c>
      <c r="H6694" s="104" t="str">
        <f t="shared" si="730"/>
        <v>5 – 20</v>
      </c>
      <c r="I6694" s="104" t="str">
        <f t="shared" si="731"/>
        <v>Belum terwakili</v>
      </c>
      <c r="J6694" s="106">
        <f t="shared" si="732"/>
        <v>108697289.006694</v>
      </c>
      <c r="K6694" s="105">
        <f t="shared" si="733"/>
        <v>108697289</v>
      </c>
      <c r="L6694" s="106">
        <f t="shared" si="734"/>
        <v>108697289.006694</v>
      </c>
    </row>
    <row r="6695" spans="1:12" x14ac:dyDescent="0.3">
      <c r="A6695" s="104" t="s">
        <v>13752</v>
      </c>
      <c r="B6695" s="104" t="s">
        <v>13753</v>
      </c>
      <c r="C6695" s="105">
        <v>108694</v>
      </c>
      <c r="D6695" s="105">
        <v>455361</v>
      </c>
      <c r="E6695" s="106">
        <f t="shared" si="728"/>
        <v>4.1893848786501557</v>
      </c>
      <c r="F6695" s="107">
        <f t="shared" si="729"/>
        <v>85</v>
      </c>
      <c r="G6695" s="107">
        <f>COUNTIF(Data_Eksportir!$H$2:$H$3401,A6695)</f>
        <v>0</v>
      </c>
      <c r="H6695" s="104" t="str">
        <f t="shared" si="730"/>
        <v>1 – 5</v>
      </c>
      <c r="I6695" s="104" t="str">
        <f t="shared" si="731"/>
        <v>Di bawah ambang nilai</v>
      </c>
      <c r="J6695" s="106">
        <f t="shared" si="732"/>
        <v>455361.00669499999</v>
      </c>
      <c r="K6695" s="105">
        <f t="shared" si="733"/>
        <v>0</v>
      </c>
      <c r="L6695" s="106">
        <f t="shared" si="734"/>
        <v>0</v>
      </c>
    </row>
    <row r="6696" spans="1:12" x14ac:dyDescent="0.3">
      <c r="A6696" s="104" t="s">
        <v>13754</v>
      </c>
      <c r="B6696" s="104" t="s">
        <v>13755</v>
      </c>
      <c r="C6696" s="105">
        <v>553315</v>
      </c>
      <c r="D6696" s="105">
        <v>2561174</v>
      </c>
      <c r="E6696" s="106">
        <f t="shared" si="728"/>
        <v>4.628781074071731</v>
      </c>
      <c r="F6696" s="107">
        <f t="shared" si="729"/>
        <v>85</v>
      </c>
      <c r="G6696" s="107">
        <f>COUNTIF(Data_Eksportir!$H$2:$H$3401,A6696)</f>
        <v>0</v>
      </c>
      <c r="H6696" s="104" t="str">
        <f t="shared" si="730"/>
        <v>1 – 5</v>
      </c>
      <c r="I6696" s="104" t="str">
        <f t="shared" si="731"/>
        <v>Di bawah ambang nilai</v>
      </c>
      <c r="J6696" s="106">
        <f t="shared" si="732"/>
        <v>2561174.0066960002</v>
      </c>
      <c r="K6696" s="105">
        <f t="shared" si="733"/>
        <v>0</v>
      </c>
      <c r="L6696" s="106">
        <f t="shared" si="734"/>
        <v>0</v>
      </c>
    </row>
    <row r="6697" spans="1:12" x14ac:dyDescent="0.3">
      <c r="A6697" s="104" t="s">
        <v>13756</v>
      </c>
      <c r="B6697" s="104" t="s">
        <v>13757</v>
      </c>
      <c r="C6697" s="105">
        <v>13906232</v>
      </c>
      <c r="D6697" s="105">
        <v>66853081</v>
      </c>
      <c r="E6697" s="106">
        <f t="shared" si="728"/>
        <v>4.8074187889285893</v>
      </c>
      <c r="F6697" s="107">
        <f t="shared" si="729"/>
        <v>85</v>
      </c>
      <c r="G6697" s="107">
        <f>COUNTIF(Data_Eksportir!$H$2:$H$3401,A6697)</f>
        <v>0</v>
      </c>
      <c r="H6697" s="104" t="str">
        <f t="shared" si="730"/>
        <v>1 – 5</v>
      </c>
      <c r="I6697" s="104" t="str">
        <f t="shared" si="731"/>
        <v>Belum terwakili</v>
      </c>
      <c r="J6697" s="106">
        <f t="shared" si="732"/>
        <v>66853081.006696999</v>
      </c>
      <c r="K6697" s="105">
        <f t="shared" si="733"/>
        <v>66853081</v>
      </c>
      <c r="L6697" s="106">
        <f t="shared" si="734"/>
        <v>66853081.006696999</v>
      </c>
    </row>
    <row r="6698" spans="1:12" x14ac:dyDescent="0.3">
      <c r="A6698" s="104" t="s">
        <v>13758</v>
      </c>
      <c r="B6698" s="104" t="s">
        <v>13759</v>
      </c>
      <c r="C6698" s="105">
        <v>22030515</v>
      </c>
      <c r="D6698" s="105">
        <v>286519546</v>
      </c>
      <c r="E6698" s="106">
        <f t="shared" si="728"/>
        <v>13.005576401641088</v>
      </c>
      <c r="F6698" s="107">
        <f t="shared" si="729"/>
        <v>85</v>
      </c>
      <c r="G6698" s="107">
        <f>COUNTIF(Data_Eksportir!$H$2:$H$3401,A6698)</f>
        <v>0</v>
      </c>
      <c r="H6698" s="104" t="str">
        <f t="shared" si="730"/>
        <v>5 – 20</v>
      </c>
      <c r="I6698" s="104" t="str">
        <f t="shared" si="731"/>
        <v>Belum terwakili</v>
      </c>
      <c r="J6698" s="106">
        <f t="shared" si="732"/>
        <v>286519546.00669801</v>
      </c>
      <c r="K6698" s="105">
        <f t="shared" si="733"/>
        <v>286519546</v>
      </c>
      <c r="L6698" s="106">
        <f t="shared" si="734"/>
        <v>286519546.00669801</v>
      </c>
    </row>
    <row r="6699" spans="1:12" x14ac:dyDescent="0.3">
      <c r="A6699" s="104" t="s">
        <v>13760</v>
      </c>
      <c r="B6699" s="104" t="s">
        <v>13761</v>
      </c>
      <c r="C6699" s="105">
        <v>1355</v>
      </c>
      <c r="D6699" s="105">
        <v>8707</v>
      </c>
      <c r="E6699" s="106">
        <f t="shared" si="728"/>
        <v>6.4258302583025833</v>
      </c>
      <c r="F6699" s="107">
        <f t="shared" si="729"/>
        <v>85</v>
      </c>
      <c r="G6699" s="107">
        <f>COUNTIF(Data_Eksportir!$H$2:$H$3401,A6699)</f>
        <v>0</v>
      </c>
      <c r="H6699" s="104" t="str">
        <f t="shared" si="730"/>
        <v>5 – 20</v>
      </c>
      <c r="I6699" s="104" t="str">
        <f t="shared" si="731"/>
        <v>Di bawah ambang nilai</v>
      </c>
      <c r="J6699" s="106">
        <f t="shared" si="732"/>
        <v>8707.0066989999996</v>
      </c>
      <c r="K6699" s="105">
        <f t="shared" si="733"/>
        <v>0</v>
      </c>
      <c r="L6699" s="106">
        <f t="shared" si="734"/>
        <v>0</v>
      </c>
    </row>
    <row r="6700" spans="1:12" x14ac:dyDescent="0.3">
      <c r="A6700" s="104" t="s">
        <v>13762</v>
      </c>
      <c r="B6700" s="104" t="s">
        <v>13763</v>
      </c>
      <c r="C6700" s="105">
        <v>153</v>
      </c>
      <c r="D6700" s="105">
        <v>2266</v>
      </c>
      <c r="E6700" s="106">
        <f t="shared" si="728"/>
        <v>14.81045751633987</v>
      </c>
      <c r="F6700" s="107">
        <f t="shared" si="729"/>
        <v>85</v>
      </c>
      <c r="G6700" s="107">
        <f>COUNTIF(Data_Eksportir!$H$2:$H$3401,A6700)</f>
        <v>0</v>
      </c>
      <c r="H6700" s="104" t="str">
        <f t="shared" si="730"/>
        <v>5 – 20</v>
      </c>
      <c r="I6700" s="104" t="str">
        <f t="shared" si="731"/>
        <v>Di bawah ambang nilai</v>
      </c>
      <c r="J6700" s="106">
        <f t="shared" si="732"/>
        <v>2266.0066999999999</v>
      </c>
      <c r="K6700" s="105">
        <f t="shared" si="733"/>
        <v>0</v>
      </c>
      <c r="L6700" s="106">
        <f t="shared" si="734"/>
        <v>0</v>
      </c>
    </row>
    <row r="6701" spans="1:12" x14ac:dyDescent="0.3">
      <c r="A6701" s="104" t="s">
        <v>13764</v>
      </c>
      <c r="B6701" s="104" t="s">
        <v>13765</v>
      </c>
      <c r="C6701" s="105">
        <v>1505702</v>
      </c>
      <c r="D6701" s="105">
        <v>11931137</v>
      </c>
      <c r="E6701" s="106">
        <f t="shared" si="728"/>
        <v>7.9239696832440947</v>
      </c>
      <c r="F6701" s="107">
        <f t="shared" si="729"/>
        <v>85</v>
      </c>
      <c r="G6701" s="107">
        <f>COUNTIF(Data_Eksportir!$H$2:$H$3401,A6701)</f>
        <v>0</v>
      </c>
      <c r="H6701" s="104" t="str">
        <f t="shared" si="730"/>
        <v>5 – 20</v>
      </c>
      <c r="I6701" s="104" t="str">
        <f t="shared" si="731"/>
        <v>Belum terwakili</v>
      </c>
      <c r="J6701" s="106">
        <f t="shared" si="732"/>
        <v>11931137.006701</v>
      </c>
      <c r="K6701" s="105">
        <f t="shared" si="733"/>
        <v>11931137</v>
      </c>
      <c r="L6701" s="106">
        <f t="shared" si="734"/>
        <v>11931137.006701</v>
      </c>
    </row>
    <row r="6702" spans="1:12" x14ac:dyDescent="0.3">
      <c r="A6702" s="104" t="s">
        <v>13766</v>
      </c>
      <c r="B6702" s="104" t="s">
        <v>13767</v>
      </c>
      <c r="C6702" s="105">
        <v>18</v>
      </c>
      <c r="D6702" s="105">
        <v>398</v>
      </c>
      <c r="E6702" s="106">
        <f t="shared" si="728"/>
        <v>22.111111111111111</v>
      </c>
      <c r="F6702" s="107">
        <f t="shared" si="729"/>
        <v>85</v>
      </c>
      <c r="G6702" s="107">
        <f>COUNTIF(Data_Eksportir!$H$2:$H$3401,A6702)</f>
        <v>0</v>
      </c>
      <c r="H6702" s="104" t="str">
        <f t="shared" si="730"/>
        <v>20 – 100</v>
      </c>
      <c r="I6702" s="104" t="str">
        <f t="shared" si="731"/>
        <v>Di bawah ambang nilai</v>
      </c>
      <c r="J6702" s="106">
        <f t="shared" si="732"/>
        <v>398.00670200000002</v>
      </c>
      <c r="K6702" s="105">
        <f t="shared" si="733"/>
        <v>0</v>
      </c>
      <c r="L6702" s="106">
        <f t="shared" si="734"/>
        <v>0</v>
      </c>
    </row>
    <row r="6703" spans="1:12" x14ac:dyDescent="0.3">
      <c r="A6703" s="104" t="s">
        <v>13768</v>
      </c>
      <c r="B6703" s="104" t="s">
        <v>13769</v>
      </c>
      <c r="C6703" s="105">
        <v>2418</v>
      </c>
      <c r="D6703" s="105">
        <v>16303</v>
      </c>
      <c r="E6703" s="106">
        <f t="shared" si="728"/>
        <v>6.7423490488006621</v>
      </c>
      <c r="F6703" s="107">
        <f t="shared" si="729"/>
        <v>85</v>
      </c>
      <c r="G6703" s="107">
        <f>COUNTIF(Data_Eksportir!$H$2:$H$3401,A6703)</f>
        <v>0</v>
      </c>
      <c r="H6703" s="104" t="str">
        <f t="shared" si="730"/>
        <v>5 – 20</v>
      </c>
      <c r="I6703" s="104" t="str">
        <f t="shared" si="731"/>
        <v>Di bawah ambang nilai</v>
      </c>
      <c r="J6703" s="106">
        <f t="shared" si="732"/>
        <v>16303.006702999999</v>
      </c>
      <c r="K6703" s="105">
        <f t="shared" si="733"/>
        <v>0</v>
      </c>
      <c r="L6703" s="106">
        <f t="shared" si="734"/>
        <v>0</v>
      </c>
    </row>
    <row r="6704" spans="1:12" x14ac:dyDescent="0.3">
      <c r="A6704" s="104" t="s">
        <v>13770</v>
      </c>
      <c r="B6704" s="104" t="s">
        <v>13771</v>
      </c>
      <c r="C6704" s="105">
        <v>10083</v>
      </c>
      <c r="D6704" s="105">
        <v>306663</v>
      </c>
      <c r="E6704" s="106">
        <f t="shared" si="728"/>
        <v>30.413864921154417</v>
      </c>
      <c r="F6704" s="107">
        <f t="shared" si="729"/>
        <v>85</v>
      </c>
      <c r="G6704" s="107">
        <f>COUNTIF(Data_Eksportir!$H$2:$H$3401,A6704)</f>
        <v>0</v>
      </c>
      <c r="H6704" s="104" t="str">
        <f t="shared" si="730"/>
        <v>20 – 100</v>
      </c>
      <c r="I6704" s="104" t="str">
        <f t="shared" si="731"/>
        <v>Di bawah ambang nilai</v>
      </c>
      <c r="J6704" s="106">
        <f t="shared" si="732"/>
        <v>306663.006704</v>
      </c>
      <c r="K6704" s="105">
        <f t="shared" si="733"/>
        <v>0</v>
      </c>
      <c r="L6704" s="106">
        <f t="shared" si="734"/>
        <v>0</v>
      </c>
    </row>
    <row r="6705" spans="1:12" x14ac:dyDescent="0.3">
      <c r="A6705" s="104" t="s">
        <v>13772</v>
      </c>
      <c r="B6705" s="104" t="s">
        <v>13773</v>
      </c>
      <c r="C6705" s="105">
        <v>288</v>
      </c>
      <c r="D6705" s="105">
        <v>2052</v>
      </c>
      <c r="E6705" s="106">
        <f t="shared" si="728"/>
        <v>7.125</v>
      </c>
      <c r="F6705" s="107">
        <f t="shared" si="729"/>
        <v>85</v>
      </c>
      <c r="G6705" s="107">
        <f>COUNTIF(Data_Eksportir!$H$2:$H$3401,A6705)</f>
        <v>0</v>
      </c>
      <c r="H6705" s="104" t="str">
        <f t="shared" si="730"/>
        <v>5 – 20</v>
      </c>
      <c r="I6705" s="104" t="str">
        <f t="shared" si="731"/>
        <v>Di bawah ambang nilai</v>
      </c>
      <c r="J6705" s="106">
        <f t="shared" si="732"/>
        <v>2052.0067049999998</v>
      </c>
      <c r="K6705" s="105">
        <f t="shared" si="733"/>
        <v>0</v>
      </c>
      <c r="L6705" s="106">
        <f t="shared" si="734"/>
        <v>0</v>
      </c>
    </row>
    <row r="6706" spans="1:12" x14ac:dyDescent="0.3">
      <c r="A6706" s="104" t="s">
        <v>13774</v>
      </c>
      <c r="B6706" s="104" t="s">
        <v>13775</v>
      </c>
      <c r="C6706" s="105">
        <v>110865</v>
      </c>
      <c r="D6706" s="105">
        <v>5338678</v>
      </c>
      <c r="E6706" s="106">
        <f t="shared" si="728"/>
        <v>48.154764804040951</v>
      </c>
      <c r="F6706" s="107">
        <f t="shared" si="729"/>
        <v>85</v>
      </c>
      <c r="G6706" s="107">
        <f>COUNTIF(Data_Eksportir!$H$2:$H$3401,A6706)</f>
        <v>0</v>
      </c>
      <c r="H6706" s="104" t="str">
        <f t="shared" si="730"/>
        <v>20 – 100</v>
      </c>
      <c r="I6706" s="104" t="str">
        <f t="shared" si="731"/>
        <v>Di bawah ambang nilai</v>
      </c>
      <c r="J6706" s="106">
        <f t="shared" si="732"/>
        <v>5338678.0067060003</v>
      </c>
      <c r="K6706" s="105">
        <f t="shared" si="733"/>
        <v>0</v>
      </c>
      <c r="L6706" s="106">
        <f t="shared" si="734"/>
        <v>0</v>
      </c>
    </row>
    <row r="6707" spans="1:12" x14ac:dyDescent="0.3">
      <c r="A6707" s="104" t="s">
        <v>13776</v>
      </c>
      <c r="B6707" s="104" t="s">
        <v>13777</v>
      </c>
      <c r="C6707" s="105">
        <v>1</v>
      </c>
      <c r="D6707" s="105">
        <v>3</v>
      </c>
      <c r="E6707" s="106">
        <f t="shared" si="728"/>
        <v>3</v>
      </c>
      <c r="F6707" s="107">
        <f t="shared" si="729"/>
        <v>85</v>
      </c>
      <c r="G6707" s="107">
        <f>COUNTIF(Data_Eksportir!$H$2:$H$3401,A6707)</f>
        <v>0</v>
      </c>
      <c r="H6707" s="104" t="str">
        <f t="shared" si="730"/>
        <v>1 – 5</v>
      </c>
      <c r="I6707" s="104" t="str">
        <f t="shared" si="731"/>
        <v>Di bawah ambang nilai</v>
      </c>
      <c r="J6707" s="106">
        <f t="shared" si="732"/>
        <v>3.006707</v>
      </c>
      <c r="K6707" s="105">
        <f t="shared" si="733"/>
        <v>0</v>
      </c>
      <c r="L6707" s="106">
        <f t="shared" si="734"/>
        <v>0</v>
      </c>
    </row>
    <row r="6708" spans="1:12" x14ac:dyDescent="0.3">
      <c r="A6708" s="104" t="s">
        <v>13778</v>
      </c>
      <c r="B6708" s="104" t="s">
        <v>13779</v>
      </c>
      <c r="C6708" s="105">
        <v>3009466</v>
      </c>
      <c r="D6708" s="105">
        <v>27993189</v>
      </c>
      <c r="E6708" s="106">
        <f t="shared" si="728"/>
        <v>9.3017129949299981</v>
      </c>
      <c r="F6708" s="107">
        <f t="shared" si="729"/>
        <v>85</v>
      </c>
      <c r="G6708" s="107">
        <f>COUNTIF(Data_Eksportir!$H$2:$H$3401,A6708)</f>
        <v>0</v>
      </c>
      <c r="H6708" s="104" t="str">
        <f t="shared" si="730"/>
        <v>5 – 20</v>
      </c>
      <c r="I6708" s="104" t="str">
        <f t="shared" si="731"/>
        <v>Belum terwakili</v>
      </c>
      <c r="J6708" s="106">
        <f t="shared" si="732"/>
        <v>27993189.006708</v>
      </c>
      <c r="K6708" s="105">
        <f t="shared" si="733"/>
        <v>27993189</v>
      </c>
      <c r="L6708" s="106">
        <f t="shared" si="734"/>
        <v>27993189.006708</v>
      </c>
    </row>
    <row r="6709" spans="1:12" x14ac:dyDescent="0.3">
      <c r="A6709" s="104" t="s">
        <v>13780</v>
      </c>
      <c r="B6709" s="104" t="s">
        <v>13781</v>
      </c>
      <c r="C6709" s="105">
        <v>235552</v>
      </c>
      <c r="D6709" s="105">
        <v>6361749</v>
      </c>
      <c r="E6709" s="106">
        <f t="shared" si="728"/>
        <v>27.007832665398723</v>
      </c>
      <c r="F6709" s="107">
        <f t="shared" si="729"/>
        <v>85</v>
      </c>
      <c r="G6709" s="107">
        <f>COUNTIF(Data_Eksportir!$H$2:$H$3401,A6709)</f>
        <v>0</v>
      </c>
      <c r="H6709" s="104" t="str">
        <f t="shared" si="730"/>
        <v>20 – 100</v>
      </c>
      <c r="I6709" s="104" t="str">
        <f t="shared" si="731"/>
        <v>Di bawah ambang nilai</v>
      </c>
      <c r="J6709" s="106">
        <f t="shared" si="732"/>
        <v>6361749.0067090001</v>
      </c>
      <c r="K6709" s="105">
        <f t="shared" si="733"/>
        <v>0</v>
      </c>
      <c r="L6709" s="106">
        <f t="shared" si="734"/>
        <v>0</v>
      </c>
    </row>
    <row r="6710" spans="1:12" x14ac:dyDescent="0.3">
      <c r="A6710" s="104" t="s">
        <v>13782</v>
      </c>
      <c r="B6710" s="104" t="s">
        <v>13783</v>
      </c>
      <c r="C6710" s="105">
        <v>1172903</v>
      </c>
      <c r="D6710" s="105">
        <v>269630600</v>
      </c>
      <c r="E6710" s="106">
        <f t="shared" si="728"/>
        <v>229.88311906440686</v>
      </c>
      <c r="F6710" s="107">
        <f t="shared" si="729"/>
        <v>85</v>
      </c>
      <c r="G6710" s="107">
        <f>COUNTIF(Data_Eksportir!$H$2:$H$3401,A6710)</f>
        <v>0</v>
      </c>
      <c r="H6710" s="104" t="str">
        <f t="shared" si="730"/>
        <v>100 ke atas</v>
      </c>
      <c r="I6710" s="104" t="str">
        <f t="shared" si="731"/>
        <v>Belum terwakili</v>
      </c>
      <c r="J6710" s="106">
        <f t="shared" si="732"/>
        <v>269630600.00670999</v>
      </c>
      <c r="K6710" s="105">
        <f t="shared" si="733"/>
        <v>269630600</v>
      </c>
      <c r="L6710" s="106">
        <f t="shared" si="734"/>
        <v>269630600.00670999</v>
      </c>
    </row>
    <row r="6711" spans="1:12" x14ac:dyDescent="0.3">
      <c r="A6711" s="104" t="s">
        <v>13784</v>
      </c>
      <c r="B6711" s="104" t="s">
        <v>13785</v>
      </c>
      <c r="C6711" s="105">
        <v>530</v>
      </c>
      <c r="D6711" s="105">
        <v>23978</v>
      </c>
      <c r="E6711" s="106">
        <f t="shared" si="728"/>
        <v>45.241509433962264</v>
      </c>
      <c r="F6711" s="107">
        <f t="shared" si="729"/>
        <v>85</v>
      </c>
      <c r="G6711" s="107">
        <f>COUNTIF(Data_Eksportir!$H$2:$H$3401,A6711)</f>
        <v>0</v>
      </c>
      <c r="H6711" s="104" t="str">
        <f t="shared" si="730"/>
        <v>20 – 100</v>
      </c>
      <c r="I6711" s="104" t="str">
        <f t="shared" si="731"/>
        <v>Di bawah ambang nilai</v>
      </c>
      <c r="J6711" s="106">
        <f t="shared" si="732"/>
        <v>23978.006711000002</v>
      </c>
      <c r="K6711" s="105">
        <f t="shared" si="733"/>
        <v>0</v>
      </c>
      <c r="L6711" s="106">
        <f t="shared" si="734"/>
        <v>0</v>
      </c>
    </row>
    <row r="6712" spans="1:12" x14ac:dyDescent="0.3">
      <c r="A6712" s="104" t="s">
        <v>13786</v>
      </c>
      <c r="B6712" s="104" t="s">
        <v>13787</v>
      </c>
      <c r="C6712" s="105">
        <v>42763</v>
      </c>
      <c r="D6712" s="105">
        <v>3455417</v>
      </c>
      <c r="E6712" s="106">
        <f t="shared" si="728"/>
        <v>80.803895891307903</v>
      </c>
      <c r="F6712" s="107">
        <f t="shared" si="729"/>
        <v>85</v>
      </c>
      <c r="G6712" s="107">
        <f>COUNTIF(Data_Eksportir!$H$2:$H$3401,A6712)</f>
        <v>0</v>
      </c>
      <c r="H6712" s="104" t="str">
        <f t="shared" si="730"/>
        <v>20 – 100</v>
      </c>
      <c r="I6712" s="104" t="str">
        <f t="shared" si="731"/>
        <v>Di bawah ambang nilai</v>
      </c>
      <c r="J6712" s="106">
        <f t="shared" si="732"/>
        <v>3455417.0067119999</v>
      </c>
      <c r="K6712" s="105">
        <f t="shared" si="733"/>
        <v>0</v>
      </c>
      <c r="L6712" s="106">
        <f t="shared" si="734"/>
        <v>0</v>
      </c>
    </row>
    <row r="6713" spans="1:12" x14ac:dyDescent="0.3">
      <c r="A6713" s="104" t="s">
        <v>13788</v>
      </c>
      <c r="B6713" s="104" t="s">
        <v>13789</v>
      </c>
      <c r="C6713" s="105">
        <v>141214</v>
      </c>
      <c r="D6713" s="105">
        <v>9569305</v>
      </c>
      <c r="E6713" s="106">
        <f t="shared" si="728"/>
        <v>67.764563003668187</v>
      </c>
      <c r="F6713" s="107">
        <f t="shared" si="729"/>
        <v>85</v>
      </c>
      <c r="G6713" s="107">
        <f>COUNTIF(Data_Eksportir!$H$2:$H$3401,A6713)</f>
        <v>0</v>
      </c>
      <c r="H6713" s="104" t="str">
        <f t="shared" si="730"/>
        <v>20 – 100</v>
      </c>
      <c r="I6713" s="104" t="str">
        <f t="shared" si="731"/>
        <v>Di bawah ambang nilai</v>
      </c>
      <c r="J6713" s="106">
        <f t="shared" si="732"/>
        <v>9569305.0067129992</v>
      </c>
      <c r="K6713" s="105">
        <f t="shared" si="733"/>
        <v>0</v>
      </c>
      <c r="L6713" s="106">
        <f t="shared" si="734"/>
        <v>0</v>
      </c>
    </row>
    <row r="6714" spans="1:12" x14ac:dyDescent="0.3">
      <c r="A6714" s="104" t="s">
        <v>13790</v>
      </c>
      <c r="B6714" s="104" t="s">
        <v>13791</v>
      </c>
      <c r="C6714" s="105">
        <v>177483</v>
      </c>
      <c r="D6714" s="105">
        <v>7836291</v>
      </c>
      <c r="E6714" s="106">
        <f t="shared" si="728"/>
        <v>44.152346985345076</v>
      </c>
      <c r="F6714" s="107">
        <f t="shared" si="729"/>
        <v>85</v>
      </c>
      <c r="G6714" s="107">
        <f>COUNTIF(Data_Eksportir!$H$2:$H$3401,A6714)</f>
        <v>0</v>
      </c>
      <c r="H6714" s="104" t="str">
        <f t="shared" si="730"/>
        <v>20 – 100</v>
      </c>
      <c r="I6714" s="104" t="str">
        <f t="shared" si="731"/>
        <v>Di bawah ambang nilai</v>
      </c>
      <c r="J6714" s="106">
        <f t="shared" si="732"/>
        <v>7836291.0067140004</v>
      </c>
      <c r="K6714" s="105">
        <f t="shared" si="733"/>
        <v>0</v>
      </c>
      <c r="L6714" s="106">
        <f t="shared" si="734"/>
        <v>0</v>
      </c>
    </row>
    <row r="6715" spans="1:12" x14ac:dyDescent="0.3">
      <c r="A6715" s="104" t="s">
        <v>13792</v>
      </c>
      <c r="B6715" s="104" t="s">
        <v>13793</v>
      </c>
      <c r="C6715" s="105">
        <v>67510</v>
      </c>
      <c r="D6715" s="105">
        <v>16422636</v>
      </c>
      <c r="E6715" s="106">
        <f t="shared" si="728"/>
        <v>243.26227225596207</v>
      </c>
      <c r="F6715" s="107">
        <f t="shared" si="729"/>
        <v>85</v>
      </c>
      <c r="G6715" s="107">
        <f>COUNTIF(Data_Eksportir!$H$2:$H$3401,A6715)</f>
        <v>0</v>
      </c>
      <c r="H6715" s="104" t="str">
        <f t="shared" si="730"/>
        <v>100 ke atas</v>
      </c>
      <c r="I6715" s="104" t="str">
        <f t="shared" si="731"/>
        <v>Belum terwakili</v>
      </c>
      <c r="J6715" s="106">
        <f t="shared" si="732"/>
        <v>16422636.006715</v>
      </c>
      <c r="K6715" s="105">
        <f t="shared" si="733"/>
        <v>16422636</v>
      </c>
      <c r="L6715" s="106">
        <f t="shared" si="734"/>
        <v>16422636.006715</v>
      </c>
    </row>
    <row r="6716" spans="1:12" x14ac:dyDescent="0.3">
      <c r="A6716" s="104" t="s">
        <v>13794</v>
      </c>
      <c r="B6716" s="104" t="s">
        <v>13795</v>
      </c>
      <c r="C6716" s="105">
        <v>10520066</v>
      </c>
      <c r="D6716" s="105">
        <v>993917986</v>
      </c>
      <c r="E6716" s="106">
        <f t="shared" si="728"/>
        <v>94.478303273002282</v>
      </c>
      <c r="F6716" s="107">
        <f t="shared" si="729"/>
        <v>85</v>
      </c>
      <c r="G6716" s="107">
        <f>COUNTIF(Data_Eksportir!$H$2:$H$3401,A6716)</f>
        <v>0</v>
      </c>
      <c r="H6716" s="104" t="str">
        <f t="shared" si="730"/>
        <v>20 – 100</v>
      </c>
      <c r="I6716" s="104" t="str">
        <f t="shared" si="731"/>
        <v>Belum terwakili</v>
      </c>
      <c r="J6716" s="106">
        <f t="shared" si="732"/>
        <v>993917986.00671601</v>
      </c>
      <c r="K6716" s="105">
        <f t="shared" si="733"/>
        <v>993917986</v>
      </c>
      <c r="L6716" s="106">
        <f t="shared" si="734"/>
        <v>993917986.00671601</v>
      </c>
    </row>
    <row r="6717" spans="1:12" x14ac:dyDescent="0.3">
      <c r="A6717" s="104" t="s">
        <v>13796</v>
      </c>
      <c r="B6717" s="104" t="s">
        <v>13797</v>
      </c>
      <c r="C6717" s="105">
        <v>430</v>
      </c>
      <c r="D6717" s="105">
        <v>1210582</v>
      </c>
      <c r="E6717" s="106">
        <f t="shared" si="728"/>
        <v>2815.3069767441862</v>
      </c>
      <c r="F6717" s="107">
        <f t="shared" si="729"/>
        <v>85</v>
      </c>
      <c r="G6717" s="107">
        <f>COUNTIF(Data_Eksportir!$H$2:$H$3401,A6717)</f>
        <v>0</v>
      </c>
      <c r="H6717" s="104" t="str">
        <f t="shared" si="730"/>
        <v>100 ke atas</v>
      </c>
      <c r="I6717" s="104" t="str">
        <f t="shared" si="731"/>
        <v>Di bawah ambang nilai</v>
      </c>
      <c r="J6717" s="106">
        <f t="shared" si="732"/>
        <v>1210582.0067169999</v>
      </c>
      <c r="K6717" s="105">
        <f t="shared" si="733"/>
        <v>0</v>
      </c>
      <c r="L6717" s="106">
        <f t="shared" si="734"/>
        <v>0</v>
      </c>
    </row>
    <row r="6718" spans="1:12" x14ac:dyDescent="0.3">
      <c r="A6718" s="104" t="s">
        <v>13798</v>
      </c>
      <c r="B6718" s="104" t="s">
        <v>13799</v>
      </c>
      <c r="C6718" s="105">
        <v>1466386</v>
      </c>
      <c r="D6718" s="105">
        <v>137507357</v>
      </c>
      <c r="E6718" s="106">
        <f t="shared" si="728"/>
        <v>93.772960871148527</v>
      </c>
      <c r="F6718" s="107">
        <f t="shared" si="729"/>
        <v>85</v>
      </c>
      <c r="G6718" s="107">
        <f>COUNTIF(Data_Eksportir!$H$2:$H$3401,A6718)</f>
        <v>0</v>
      </c>
      <c r="H6718" s="104" t="str">
        <f t="shared" si="730"/>
        <v>20 – 100</v>
      </c>
      <c r="I6718" s="104" t="str">
        <f t="shared" si="731"/>
        <v>Belum terwakili</v>
      </c>
      <c r="J6718" s="106">
        <f t="shared" si="732"/>
        <v>137507357.00671801</v>
      </c>
      <c r="K6718" s="105">
        <f t="shared" si="733"/>
        <v>137507357</v>
      </c>
      <c r="L6718" s="106">
        <f t="shared" si="734"/>
        <v>137507357.00671801</v>
      </c>
    </row>
    <row r="6719" spans="1:12" x14ac:dyDescent="0.3">
      <c r="A6719" s="104" t="s">
        <v>13800</v>
      </c>
      <c r="B6719" s="104" t="s">
        <v>13801</v>
      </c>
      <c r="C6719" s="105">
        <v>1453437</v>
      </c>
      <c r="D6719" s="105">
        <v>241949763</v>
      </c>
      <c r="E6719" s="106">
        <f t="shared" si="728"/>
        <v>166.46732056497805</v>
      </c>
      <c r="F6719" s="107">
        <f t="shared" si="729"/>
        <v>85</v>
      </c>
      <c r="G6719" s="107">
        <f>COUNTIF(Data_Eksportir!$H$2:$H$3401,A6719)</f>
        <v>0</v>
      </c>
      <c r="H6719" s="104" t="str">
        <f t="shared" si="730"/>
        <v>100 ke atas</v>
      </c>
      <c r="I6719" s="104" t="str">
        <f t="shared" si="731"/>
        <v>Belum terwakili</v>
      </c>
      <c r="J6719" s="106">
        <f t="shared" si="732"/>
        <v>241949763.00671899</v>
      </c>
      <c r="K6719" s="105">
        <f t="shared" si="733"/>
        <v>241949763</v>
      </c>
      <c r="L6719" s="106">
        <f t="shared" si="734"/>
        <v>241949763.00671899</v>
      </c>
    </row>
    <row r="6720" spans="1:12" x14ac:dyDescent="0.3">
      <c r="A6720" s="104" t="s">
        <v>13802</v>
      </c>
      <c r="B6720" s="104" t="s">
        <v>13803</v>
      </c>
      <c r="C6720" s="105">
        <v>146892</v>
      </c>
      <c r="D6720" s="105">
        <v>5422975</v>
      </c>
      <c r="E6720" s="106">
        <f t="shared" si="728"/>
        <v>36.918109903874957</v>
      </c>
      <c r="F6720" s="107">
        <f t="shared" si="729"/>
        <v>85</v>
      </c>
      <c r="G6720" s="107">
        <f>COUNTIF(Data_Eksportir!$H$2:$H$3401,A6720)</f>
        <v>0</v>
      </c>
      <c r="H6720" s="104" t="str">
        <f t="shared" si="730"/>
        <v>20 – 100</v>
      </c>
      <c r="I6720" s="104" t="str">
        <f t="shared" si="731"/>
        <v>Di bawah ambang nilai</v>
      </c>
      <c r="J6720" s="106">
        <f t="shared" si="732"/>
        <v>5422975.0067199999</v>
      </c>
      <c r="K6720" s="105">
        <f t="shared" si="733"/>
        <v>0</v>
      </c>
      <c r="L6720" s="106">
        <f t="shared" si="734"/>
        <v>0</v>
      </c>
    </row>
    <row r="6721" spans="1:12" x14ac:dyDescent="0.3">
      <c r="A6721" s="104" t="s">
        <v>13804</v>
      </c>
      <c r="B6721" s="104" t="s">
        <v>13805</v>
      </c>
      <c r="C6721" s="105">
        <v>6102</v>
      </c>
      <c r="D6721" s="105">
        <v>690511</v>
      </c>
      <c r="E6721" s="106">
        <f t="shared" si="728"/>
        <v>113.16142248443133</v>
      </c>
      <c r="F6721" s="107">
        <f t="shared" si="729"/>
        <v>85</v>
      </c>
      <c r="G6721" s="107">
        <f>COUNTIF(Data_Eksportir!$H$2:$H$3401,A6721)</f>
        <v>0</v>
      </c>
      <c r="H6721" s="104" t="str">
        <f t="shared" si="730"/>
        <v>100 ke atas</v>
      </c>
      <c r="I6721" s="104" t="str">
        <f t="shared" si="731"/>
        <v>Di bawah ambang nilai</v>
      </c>
      <c r="J6721" s="106">
        <f t="shared" si="732"/>
        <v>690511.00672099995</v>
      </c>
      <c r="K6721" s="105">
        <f t="shared" si="733"/>
        <v>0</v>
      </c>
      <c r="L6721" s="106">
        <f t="shared" si="734"/>
        <v>0</v>
      </c>
    </row>
    <row r="6722" spans="1:12" x14ac:dyDescent="0.3">
      <c r="A6722" s="104" t="s">
        <v>13806</v>
      </c>
      <c r="B6722" s="104" t="s">
        <v>13807</v>
      </c>
      <c r="C6722" s="105">
        <v>25839</v>
      </c>
      <c r="D6722" s="105">
        <v>2048672</v>
      </c>
      <c r="E6722" s="106">
        <f t="shared" ref="E6722:E6785" si="735">IF(AND(ISNUMBER(C6722),C6722&gt;0),D6722/C6722,"")</f>
        <v>79.286040481442782</v>
      </c>
      <c r="F6722" s="107">
        <f t="shared" ref="F6722:F6785" si="736">VALUE(LEFT(A6722,2))</f>
        <v>85</v>
      </c>
      <c r="G6722" s="107">
        <f>COUNTIF(Data_Eksportir!$H$2:$H$3401,A6722)</f>
        <v>0</v>
      </c>
      <c r="H6722" s="104" t="str">
        <f t="shared" ref="H6722:H6785" si="737">IF(E6722="","Tanpa data berat",IF(E6722&lt;1,"Di bawah 1",IF(E6722&lt;5,"1 – 5",IF(E6722&lt;20,"5 – 20",IF(E6722&lt;100,"20 – 100","100 ke atas")))))</f>
        <v>20 – 100</v>
      </c>
      <c r="I6722" s="104" t="str">
        <f t="shared" ref="I6722:I6785" si="738">IF(D6722&lt;p_nilai_besar,"Di bawah ambang nilai",IF(G6722=0,"Belum terwakili",IF(G6722&lt;=p_listing_rendah,"Keterwakilan rendah","Terwakili")))</f>
        <v>Di bawah ambang nilai</v>
      </c>
      <c r="J6722" s="106">
        <f t="shared" ref="J6722:J6785" si="739">D6722+ROW()/10^6</f>
        <v>2048672.006722</v>
      </c>
      <c r="K6722" s="105">
        <f t="shared" ref="K6722:K6785" si="740">IF(D6722&gt;=p_nilai_besar,D6722/(1+G6722),0)</f>
        <v>0</v>
      </c>
      <c r="L6722" s="106">
        <f t="shared" ref="L6722:L6785" si="741">IF(K6722&gt;0,K6722+ROW()/10^6,0)</f>
        <v>0</v>
      </c>
    </row>
    <row r="6723" spans="1:12" x14ac:dyDescent="0.3">
      <c r="A6723" s="104" t="s">
        <v>13808</v>
      </c>
      <c r="B6723" s="104" t="s">
        <v>13809</v>
      </c>
      <c r="C6723" s="105">
        <v>3045</v>
      </c>
      <c r="D6723" s="105">
        <v>45853</v>
      </c>
      <c r="E6723" s="106">
        <f t="shared" si="735"/>
        <v>15.058456486042694</v>
      </c>
      <c r="F6723" s="107">
        <f t="shared" si="736"/>
        <v>85</v>
      </c>
      <c r="G6723" s="107">
        <f>COUNTIF(Data_Eksportir!$H$2:$H$3401,A6723)</f>
        <v>0</v>
      </c>
      <c r="H6723" s="104" t="str">
        <f t="shared" si="737"/>
        <v>5 – 20</v>
      </c>
      <c r="I6723" s="104" t="str">
        <f t="shared" si="738"/>
        <v>Di bawah ambang nilai</v>
      </c>
      <c r="J6723" s="106">
        <f t="shared" si="739"/>
        <v>45853.006722999999</v>
      </c>
      <c r="K6723" s="105">
        <f t="shared" si="740"/>
        <v>0</v>
      </c>
      <c r="L6723" s="106">
        <f t="shared" si="741"/>
        <v>0</v>
      </c>
    </row>
    <row r="6724" spans="1:12" x14ac:dyDescent="0.3">
      <c r="A6724" s="104" t="s">
        <v>13810</v>
      </c>
      <c r="B6724" s="104" t="s">
        <v>13811</v>
      </c>
      <c r="C6724" s="105">
        <v>1978</v>
      </c>
      <c r="D6724" s="105">
        <v>2261214</v>
      </c>
      <c r="E6724" s="106">
        <f t="shared" si="735"/>
        <v>1143.1820020222447</v>
      </c>
      <c r="F6724" s="107">
        <f t="shared" si="736"/>
        <v>85</v>
      </c>
      <c r="G6724" s="107">
        <f>COUNTIF(Data_Eksportir!$H$2:$H$3401,A6724)</f>
        <v>0</v>
      </c>
      <c r="H6724" s="104" t="str">
        <f t="shared" si="737"/>
        <v>100 ke atas</v>
      </c>
      <c r="I6724" s="104" t="str">
        <f t="shared" si="738"/>
        <v>Di bawah ambang nilai</v>
      </c>
      <c r="J6724" s="106">
        <f t="shared" si="739"/>
        <v>2261214.006724</v>
      </c>
      <c r="K6724" s="105">
        <f t="shared" si="740"/>
        <v>0</v>
      </c>
      <c r="L6724" s="106">
        <f t="shared" si="741"/>
        <v>0</v>
      </c>
    </row>
    <row r="6725" spans="1:12" x14ac:dyDescent="0.3">
      <c r="A6725" s="104" t="s">
        <v>13812</v>
      </c>
      <c r="B6725" s="104" t="s">
        <v>13813</v>
      </c>
      <c r="C6725" s="105">
        <v>26096</v>
      </c>
      <c r="D6725" s="105">
        <v>2745168</v>
      </c>
      <c r="E6725" s="106">
        <f t="shared" si="735"/>
        <v>105.19497240956468</v>
      </c>
      <c r="F6725" s="107">
        <f t="shared" si="736"/>
        <v>85</v>
      </c>
      <c r="G6725" s="107">
        <f>COUNTIF(Data_Eksportir!$H$2:$H$3401,A6725)</f>
        <v>0</v>
      </c>
      <c r="H6725" s="104" t="str">
        <f t="shared" si="737"/>
        <v>100 ke atas</v>
      </c>
      <c r="I6725" s="104" t="str">
        <f t="shared" si="738"/>
        <v>Di bawah ambang nilai</v>
      </c>
      <c r="J6725" s="106">
        <f t="shared" si="739"/>
        <v>2745168.0067250002</v>
      </c>
      <c r="K6725" s="105">
        <f t="shared" si="740"/>
        <v>0</v>
      </c>
      <c r="L6725" s="106">
        <f t="shared" si="741"/>
        <v>0</v>
      </c>
    </row>
    <row r="6726" spans="1:12" x14ac:dyDescent="0.3">
      <c r="A6726" s="104" t="s">
        <v>13814</v>
      </c>
      <c r="B6726" s="104" t="s">
        <v>13815</v>
      </c>
      <c r="C6726" s="105">
        <v>5</v>
      </c>
      <c r="D6726" s="105">
        <v>100</v>
      </c>
      <c r="E6726" s="106">
        <f t="shared" si="735"/>
        <v>20</v>
      </c>
      <c r="F6726" s="107">
        <f t="shared" si="736"/>
        <v>85</v>
      </c>
      <c r="G6726" s="107">
        <f>COUNTIF(Data_Eksportir!$H$2:$H$3401,A6726)</f>
        <v>0</v>
      </c>
      <c r="H6726" s="104" t="str">
        <f t="shared" si="737"/>
        <v>20 – 100</v>
      </c>
      <c r="I6726" s="104" t="str">
        <f t="shared" si="738"/>
        <v>Di bawah ambang nilai</v>
      </c>
      <c r="J6726" s="106">
        <f t="shared" si="739"/>
        <v>100.006726</v>
      </c>
      <c r="K6726" s="105">
        <f t="shared" si="740"/>
        <v>0</v>
      </c>
      <c r="L6726" s="106">
        <f t="shared" si="741"/>
        <v>0</v>
      </c>
    </row>
    <row r="6727" spans="1:12" x14ac:dyDescent="0.3">
      <c r="A6727" s="104" t="s">
        <v>13816</v>
      </c>
      <c r="B6727" s="104" t="s">
        <v>13817</v>
      </c>
      <c r="C6727" s="105">
        <v>808248</v>
      </c>
      <c r="D6727" s="105">
        <v>83785517</v>
      </c>
      <c r="E6727" s="106">
        <f t="shared" si="735"/>
        <v>103.66312938603004</v>
      </c>
      <c r="F6727" s="107">
        <f t="shared" si="736"/>
        <v>85</v>
      </c>
      <c r="G6727" s="107">
        <f>COUNTIF(Data_Eksportir!$H$2:$H$3401,A6727)</f>
        <v>0</v>
      </c>
      <c r="H6727" s="104" t="str">
        <f t="shared" si="737"/>
        <v>100 ke atas</v>
      </c>
      <c r="I6727" s="104" t="str">
        <f t="shared" si="738"/>
        <v>Belum terwakili</v>
      </c>
      <c r="J6727" s="106">
        <f t="shared" si="739"/>
        <v>83785517.006726995</v>
      </c>
      <c r="K6727" s="105">
        <f t="shared" si="740"/>
        <v>83785517</v>
      </c>
      <c r="L6727" s="106">
        <f t="shared" si="741"/>
        <v>83785517.006726995</v>
      </c>
    </row>
    <row r="6728" spans="1:12" x14ac:dyDescent="0.3">
      <c r="A6728" s="104" t="s">
        <v>13818</v>
      </c>
      <c r="B6728" s="104" t="s">
        <v>13819</v>
      </c>
      <c r="C6728" s="105">
        <v>295012</v>
      </c>
      <c r="D6728" s="105">
        <v>3391247</v>
      </c>
      <c r="E6728" s="106">
        <f t="shared" si="735"/>
        <v>11.495284937561863</v>
      </c>
      <c r="F6728" s="107">
        <f t="shared" si="736"/>
        <v>85</v>
      </c>
      <c r="G6728" s="107">
        <f>COUNTIF(Data_Eksportir!$H$2:$H$3401,A6728)</f>
        <v>0</v>
      </c>
      <c r="H6728" s="104" t="str">
        <f t="shared" si="737"/>
        <v>5 – 20</v>
      </c>
      <c r="I6728" s="104" t="str">
        <f t="shared" si="738"/>
        <v>Di bawah ambang nilai</v>
      </c>
      <c r="J6728" s="106">
        <f t="shared" si="739"/>
        <v>3391247.006728</v>
      </c>
      <c r="K6728" s="105">
        <f t="shared" si="740"/>
        <v>0</v>
      </c>
      <c r="L6728" s="106">
        <f t="shared" si="741"/>
        <v>0</v>
      </c>
    </row>
    <row r="6729" spans="1:12" x14ac:dyDescent="0.3">
      <c r="A6729" s="104" t="s">
        <v>13820</v>
      </c>
      <c r="B6729" s="104" t="s">
        <v>13821</v>
      </c>
      <c r="C6729" s="105">
        <v>44547</v>
      </c>
      <c r="D6729" s="105">
        <v>2344230</v>
      </c>
      <c r="E6729" s="106">
        <f t="shared" si="735"/>
        <v>52.623745706781598</v>
      </c>
      <c r="F6729" s="107">
        <f t="shared" si="736"/>
        <v>85</v>
      </c>
      <c r="G6729" s="107">
        <f>COUNTIF(Data_Eksportir!$H$2:$H$3401,A6729)</f>
        <v>0</v>
      </c>
      <c r="H6729" s="104" t="str">
        <f t="shared" si="737"/>
        <v>20 – 100</v>
      </c>
      <c r="I6729" s="104" t="str">
        <f t="shared" si="738"/>
        <v>Di bawah ambang nilai</v>
      </c>
      <c r="J6729" s="106">
        <f t="shared" si="739"/>
        <v>2344230.0067289998</v>
      </c>
      <c r="K6729" s="105">
        <f t="shared" si="740"/>
        <v>0</v>
      </c>
      <c r="L6729" s="106">
        <f t="shared" si="741"/>
        <v>0</v>
      </c>
    </row>
    <row r="6730" spans="1:12" x14ac:dyDescent="0.3">
      <c r="A6730" s="104" t="s">
        <v>13822</v>
      </c>
      <c r="B6730" s="104" t="s">
        <v>13823</v>
      </c>
      <c r="C6730" s="105">
        <v>45187</v>
      </c>
      <c r="D6730" s="105">
        <v>15851767</v>
      </c>
      <c r="E6730" s="106">
        <f t="shared" si="735"/>
        <v>350.80370460530685</v>
      </c>
      <c r="F6730" s="107">
        <f t="shared" si="736"/>
        <v>85</v>
      </c>
      <c r="G6730" s="107">
        <f>COUNTIF(Data_Eksportir!$H$2:$H$3401,A6730)</f>
        <v>0</v>
      </c>
      <c r="H6730" s="104" t="str">
        <f t="shared" si="737"/>
        <v>100 ke atas</v>
      </c>
      <c r="I6730" s="104" t="str">
        <f t="shared" si="738"/>
        <v>Belum terwakili</v>
      </c>
      <c r="J6730" s="106">
        <f t="shared" si="739"/>
        <v>15851767.00673</v>
      </c>
      <c r="K6730" s="105">
        <f t="shared" si="740"/>
        <v>15851767</v>
      </c>
      <c r="L6730" s="106">
        <f t="shared" si="741"/>
        <v>15851767.00673</v>
      </c>
    </row>
    <row r="6731" spans="1:12" x14ac:dyDescent="0.3">
      <c r="A6731" s="104" t="s">
        <v>13824</v>
      </c>
      <c r="B6731" s="104" t="s">
        <v>13825</v>
      </c>
      <c r="C6731" s="105">
        <v>61481</v>
      </c>
      <c r="D6731" s="105">
        <v>14723688</v>
      </c>
      <c r="E6731" s="106">
        <f t="shared" si="735"/>
        <v>239.48354776272345</v>
      </c>
      <c r="F6731" s="107">
        <f t="shared" si="736"/>
        <v>85</v>
      </c>
      <c r="G6731" s="107">
        <f>COUNTIF(Data_Eksportir!$H$2:$H$3401,A6731)</f>
        <v>0</v>
      </c>
      <c r="H6731" s="104" t="str">
        <f t="shared" si="737"/>
        <v>100 ke atas</v>
      </c>
      <c r="I6731" s="104" t="str">
        <f t="shared" si="738"/>
        <v>Belum terwakili</v>
      </c>
      <c r="J6731" s="106">
        <f t="shared" si="739"/>
        <v>14723688.006731</v>
      </c>
      <c r="K6731" s="105">
        <f t="shared" si="740"/>
        <v>14723688</v>
      </c>
      <c r="L6731" s="106">
        <f t="shared" si="741"/>
        <v>14723688.006731</v>
      </c>
    </row>
    <row r="6732" spans="1:12" x14ac:dyDescent="0.3">
      <c r="A6732" s="104" t="s">
        <v>13826</v>
      </c>
      <c r="B6732" s="104" t="s">
        <v>13827</v>
      </c>
      <c r="C6732" s="105">
        <v>26884</v>
      </c>
      <c r="D6732" s="105">
        <v>2848698</v>
      </c>
      <c r="E6732" s="106">
        <f t="shared" si="735"/>
        <v>105.96257997321827</v>
      </c>
      <c r="F6732" s="107">
        <f t="shared" si="736"/>
        <v>85</v>
      </c>
      <c r="G6732" s="107">
        <f>COUNTIF(Data_Eksportir!$H$2:$H$3401,A6732)</f>
        <v>0</v>
      </c>
      <c r="H6732" s="104" t="str">
        <f t="shared" si="737"/>
        <v>100 ke atas</v>
      </c>
      <c r="I6732" s="104" t="str">
        <f t="shared" si="738"/>
        <v>Di bawah ambang nilai</v>
      </c>
      <c r="J6732" s="106">
        <f t="shared" si="739"/>
        <v>2848698.006732</v>
      </c>
      <c r="K6732" s="105">
        <f t="shared" si="740"/>
        <v>0</v>
      </c>
      <c r="L6732" s="106">
        <f t="shared" si="741"/>
        <v>0</v>
      </c>
    </row>
    <row r="6733" spans="1:12" x14ac:dyDescent="0.3">
      <c r="A6733" s="104" t="s">
        <v>13828</v>
      </c>
      <c r="B6733" s="104" t="s">
        <v>13829</v>
      </c>
      <c r="C6733" s="105">
        <v>10886</v>
      </c>
      <c r="D6733" s="105">
        <v>4517411</v>
      </c>
      <c r="E6733" s="106">
        <f t="shared" si="735"/>
        <v>414.97437075142386</v>
      </c>
      <c r="F6733" s="107">
        <f t="shared" si="736"/>
        <v>85</v>
      </c>
      <c r="G6733" s="107">
        <f>COUNTIF(Data_Eksportir!$H$2:$H$3401,A6733)</f>
        <v>0</v>
      </c>
      <c r="H6733" s="104" t="str">
        <f t="shared" si="737"/>
        <v>100 ke atas</v>
      </c>
      <c r="I6733" s="104" t="str">
        <f t="shared" si="738"/>
        <v>Di bawah ambang nilai</v>
      </c>
      <c r="J6733" s="106">
        <f t="shared" si="739"/>
        <v>4517411.0067330003</v>
      </c>
      <c r="K6733" s="105">
        <f t="shared" si="740"/>
        <v>0</v>
      </c>
      <c r="L6733" s="106">
        <f t="shared" si="741"/>
        <v>0</v>
      </c>
    </row>
    <row r="6734" spans="1:12" x14ac:dyDescent="0.3">
      <c r="A6734" s="104" t="s">
        <v>13830</v>
      </c>
      <c r="B6734" s="104" t="s">
        <v>13831</v>
      </c>
      <c r="C6734" s="105">
        <v>9</v>
      </c>
      <c r="D6734" s="105">
        <v>1068</v>
      </c>
      <c r="E6734" s="106">
        <f t="shared" si="735"/>
        <v>118.66666666666667</v>
      </c>
      <c r="F6734" s="107">
        <f t="shared" si="736"/>
        <v>85</v>
      </c>
      <c r="G6734" s="107">
        <f>COUNTIF(Data_Eksportir!$H$2:$H$3401,A6734)</f>
        <v>0</v>
      </c>
      <c r="H6734" s="104" t="str">
        <f t="shared" si="737"/>
        <v>100 ke atas</v>
      </c>
      <c r="I6734" s="104" t="str">
        <f t="shared" si="738"/>
        <v>Di bawah ambang nilai</v>
      </c>
      <c r="J6734" s="106">
        <f t="shared" si="739"/>
        <v>1068.0067340000001</v>
      </c>
      <c r="K6734" s="105">
        <f t="shared" si="740"/>
        <v>0</v>
      </c>
      <c r="L6734" s="106">
        <f t="shared" si="741"/>
        <v>0</v>
      </c>
    </row>
    <row r="6735" spans="1:12" x14ac:dyDescent="0.3">
      <c r="A6735" s="104" t="s">
        <v>13832</v>
      </c>
      <c r="B6735" s="104" t="s">
        <v>13833</v>
      </c>
      <c r="C6735" s="105">
        <v>229315</v>
      </c>
      <c r="D6735" s="105">
        <v>71148680</v>
      </c>
      <c r="E6735" s="106">
        <f t="shared" si="735"/>
        <v>310.26614046181015</v>
      </c>
      <c r="F6735" s="107">
        <f t="shared" si="736"/>
        <v>85</v>
      </c>
      <c r="G6735" s="107">
        <f>COUNTIF(Data_Eksportir!$H$2:$H$3401,A6735)</f>
        <v>0</v>
      </c>
      <c r="H6735" s="104" t="str">
        <f t="shared" si="737"/>
        <v>100 ke atas</v>
      </c>
      <c r="I6735" s="104" t="str">
        <f t="shared" si="738"/>
        <v>Belum terwakili</v>
      </c>
      <c r="J6735" s="106">
        <f t="shared" si="739"/>
        <v>71148680.006734997</v>
      </c>
      <c r="K6735" s="105">
        <f t="shared" si="740"/>
        <v>71148680</v>
      </c>
      <c r="L6735" s="106">
        <f t="shared" si="741"/>
        <v>71148680.006734997</v>
      </c>
    </row>
    <row r="6736" spans="1:12" x14ac:dyDescent="0.3">
      <c r="A6736" s="104" t="s">
        <v>13834</v>
      </c>
      <c r="B6736" s="104" t="s">
        <v>13835</v>
      </c>
      <c r="C6736" s="105">
        <v>7912</v>
      </c>
      <c r="D6736" s="105">
        <v>19408</v>
      </c>
      <c r="E6736" s="106">
        <f t="shared" si="735"/>
        <v>2.4529828109201213</v>
      </c>
      <c r="F6736" s="107">
        <f t="shared" si="736"/>
        <v>85</v>
      </c>
      <c r="G6736" s="107">
        <f>COUNTIF(Data_Eksportir!$H$2:$H$3401,A6736)</f>
        <v>0</v>
      </c>
      <c r="H6736" s="104" t="str">
        <f t="shared" si="737"/>
        <v>1 – 5</v>
      </c>
      <c r="I6736" s="104" t="str">
        <f t="shared" si="738"/>
        <v>Di bawah ambang nilai</v>
      </c>
      <c r="J6736" s="106">
        <f t="shared" si="739"/>
        <v>19408.006735999999</v>
      </c>
      <c r="K6736" s="105">
        <f t="shared" si="740"/>
        <v>0</v>
      </c>
      <c r="L6736" s="106">
        <f t="shared" si="741"/>
        <v>0</v>
      </c>
    </row>
    <row r="6737" spans="1:12" x14ac:dyDescent="0.3">
      <c r="A6737" s="104" t="s">
        <v>13836</v>
      </c>
      <c r="B6737" s="104" t="s">
        <v>13837</v>
      </c>
      <c r="C6737" s="105">
        <v>733</v>
      </c>
      <c r="D6737" s="105">
        <v>1343697</v>
      </c>
      <c r="E6737" s="106">
        <f t="shared" si="735"/>
        <v>1833.1473396998636</v>
      </c>
      <c r="F6737" s="107">
        <f t="shared" si="736"/>
        <v>85</v>
      </c>
      <c r="G6737" s="107">
        <f>COUNTIF(Data_Eksportir!$H$2:$H$3401,A6737)</f>
        <v>0</v>
      </c>
      <c r="H6737" s="104" t="str">
        <f t="shared" si="737"/>
        <v>100 ke atas</v>
      </c>
      <c r="I6737" s="104" t="str">
        <f t="shared" si="738"/>
        <v>Di bawah ambang nilai</v>
      </c>
      <c r="J6737" s="106">
        <f t="shared" si="739"/>
        <v>1343697.0067370001</v>
      </c>
      <c r="K6737" s="105">
        <f t="shared" si="740"/>
        <v>0</v>
      </c>
      <c r="L6737" s="106">
        <f t="shared" si="741"/>
        <v>0</v>
      </c>
    </row>
    <row r="6738" spans="1:12" x14ac:dyDescent="0.3">
      <c r="A6738" s="104" t="s">
        <v>13838</v>
      </c>
      <c r="B6738" s="104" t="s">
        <v>13839</v>
      </c>
      <c r="C6738" s="105">
        <v>122783</v>
      </c>
      <c r="D6738" s="105">
        <v>10073550</v>
      </c>
      <c r="E6738" s="106">
        <f t="shared" si="735"/>
        <v>82.043523940610669</v>
      </c>
      <c r="F6738" s="107">
        <f t="shared" si="736"/>
        <v>85</v>
      </c>
      <c r="G6738" s="107">
        <f>COUNTIF(Data_Eksportir!$H$2:$H$3401,A6738)</f>
        <v>0</v>
      </c>
      <c r="H6738" s="104" t="str">
        <f t="shared" si="737"/>
        <v>20 – 100</v>
      </c>
      <c r="I6738" s="104" t="str">
        <f t="shared" si="738"/>
        <v>Belum terwakili</v>
      </c>
      <c r="J6738" s="106">
        <f t="shared" si="739"/>
        <v>10073550.006738</v>
      </c>
      <c r="K6738" s="105">
        <f t="shared" si="740"/>
        <v>10073550</v>
      </c>
      <c r="L6738" s="106">
        <f t="shared" si="741"/>
        <v>10073550.006738</v>
      </c>
    </row>
    <row r="6739" spans="1:12" x14ac:dyDescent="0.3">
      <c r="A6739" s="104" t="s">
        <v>13840</v>
      </c>
      <c r="B6739" s="104" t="s">
        <v>13841</v>
      </c>
      <c r="C6739" s="105">
        <v>10614</v>
      </c>
      <c r="D6739" s="105">
        <v>368621</v>
      </c>
      <c r="E6739" s="106">
        <f t="shared" si="735"/>
        <v>34.729696627096288</v>
      </c>
      <c r="F6739" s="107">
        <f t="shared" si="736"/>
        <v>85</v>
      </c>
      <c r="G6739" s="107">
        <f>COUNTIF(Data_Eksportir!$H$2:$H$3401,A6739)</f>
        <v>0</v>
      </c>
      <c r="H6739" s="104" t="str">
        <f t="shared" si="737"/>
        <v>20 – 100</v>
      </c>
      <c r="I6739" s="104" t="str">
        <f t="shared" si="738"/>
        <v>Di bawah ambang nilai</v>
      </c>
      <c r="J6739" s="106">
        <f t="shared" si="739"/>
        <v>368621.00673899997</v>
      </c>
      <c r="K6739" s="105">
        <f t="shared" si="740"/>
        <v>0</v>
      </c>
      <c r="L6739" s="106">
        <f t="shared" si="741"/>
        <v>0</v>
      </c>
    </row>
    <row r="6740" spans="1:12" x14ac:dyDescent="0.3">
      <c r="A6740" s="104" t="s">
        <v>13842</v>
      </c>
      <c r="B6740" s="104" t="s">
        <v>13843</v>
      </c>
      <c r="C6740" s="105">
        <v>25436</v>
      </c>
      <c r="D6740" s="105">
        <v>991820</v>
      </c>
      <c r="E6740" s="106">
        <f t="shared" si="735"/>
        <v>38.992766158200972</v>
      </c>
      <c r="F6740" s="107">
        <f t="shared" si="736"/>
        <v>85</v>
      </c>
      <c r="G6740" s="107">
        <f>COUNTIF(Data_Eksportir!$H$2:$H$3401,A6740)</f>
        <v>0</v>
      </c>
      <c r="H6740" s="104" t="str">
        <f t="shared" si="737"/>
        <v>20 – 100</v>
      </c>
      <c r="I6740" s="104" t="str">
        <f t="shared" si="738"/>
        <v>Di bawah ambang nilai</v>
      </c>
      <c r="J6740" s="106">
        <f t="shared" si="739"/>
        <v>991820.00673999998</v>
      </c>
      <c r="K6740" s="105">
        <f t="shared" si="740"/>
        <v>0</v>
      </c>
      <c r="L6740" s="106">
        <f t="shared" si="741"/>
        <v>0</v>
      </c>
    </row>
    <row r="6741" spans="1:12" x14ac:dyDescent="0.3">
      <c r="A6741" s="104" t="s">
        <v>13844</v>
      </c>
      <c r="B6741" s="104" t="s">
        <v>13845</v>
      </c>
      <c r="C6741" s="105">
        <v>26480</v>
      </c>
      <c r="D6741" s="105">
        <v>2598598</v>
      </c>
      <c r="E6741" s="106">
        <f t="shared" si="735"/>
        <v>98.134365558912393</v>
      </c>
      <c r="F6741" s="107">
        <f t="shared" si="736"/>
        <v>85</v>
      </c>
      <c r="G6741" s="107">
        <f>COUNTIF(Data_Eksportir!$H$2:$H$3401,A6741)</f>
        <v>0</v>
      </c>
      <c r="H6741" s="104" t="str">
        <f t="shared" si="737"/>
        <v>20 – 100</v>
      </c>
      <c r="I6741" s="104" t="str">
        <f t="shared" si="738"/>
        <v>Di bawah ambang nilai</v>
      </c>
      <c r="J6741" s="106">
        <f t="shared" si="739"/>
        <v>2598598.0067409999</v>
      </c>
      <c r="K6741" s="105">
        <f t="shared" si="740"/>
        <v>0</v>
      </c>
      <c r="L6741" s="106">
        <f t="shared" si="741"/>
        <v>0</v>
      </c>
    </row>
    <row r="6742" spans="1:12" x14ac:dyDescent="0.3">
      <c r="A6742" s="104" t="s">
        <v>13846</v>
      </c>
      <c r="B6742" s="104" t="s">
        <v>13847</v>
      </c>
      <c r="C6742" s="105">
        <v>3258479</v>
      </c>
      <c r="D6742" s="105">
        <v>35744068</v>
      </c>
      <c r="E6742" s="106">
        <f t="shared" si="735"/>
        <v>10.969556041330939</v>
      </c>
      <c r="F6742" s="107">
        <f t="shared" si="736"/>
        <v>85</v>
      </c>
      <c r="G6742" s="107">
        <f>COUNTIF(Data_Eksportir!$H$2:$H$3401,A6742)</f>
        <v>0</v>
      </c>
      <c r="H6742" s="104" t="str">
        <f t="shared" si="737"/>
        <v>5 – 20</v>
      </c>
      <c r="I6742" s="104" t="str">
        <f t="shared" si="738"/>
        <v>Belum terwakili</v>
      </c>
      <c r="J6742" s="106">
        <f t="shared" si="739"/>
        <v>35744068.006742001</v>
      </c>
      <c r="K6742" s="105">
        <f t="shared" si="740"/>
        <v>35744068</v>
      </c>
      <c r="L6742" s="106">
        <f t="shared" si="741"/>
        <v>35744068.006742001</v>
      </c>
    </row>
    <row r="6743" spans="1:12" x14ac:dyDescent="0.3">
      <c r="A6743" s="104" t="s">
        <v>13848</v>
      </c>
      <c r="B6743" s="104" t="s">
        <v>13849</v>
      </c>
      <c r="C6743" s="105">
        <v>299797</v>
      </c>
      <c r="D6743" s="105">
        <v>3836297</v>
      </c>
      <c r="E6743" s="106">
        <f t="shared" si="735"/>
        <v>12.796315506826286</v>
      </c>
      <c r="F6743" s="107">
        <f t="shared" si="736"/>
        <v>85</v>
      </c>
      <c r="G6743" s="107">
        <f>COUNTIF(Data_Eksportir!$H$2:$H$3401,A6743)</f>
        <v>0</v>
      </c>
      <c r="H6743" s="104" t="str">
        <f t="shared" si="737"/>
        <v>5 – 20</v>
      </c>
      <c r="I6743" s="104" t="str">
        <f t="shared" si="738"/>
        <v>Di bawah ambang nilai</v>
      </c>
      <c r="J6743" s="106">
        <f t="shared" si="739"/>
        <v>3836297.0067429999</v>
      </c>
      <c r="K6743" s="105">
        <f t="shared" si="740"/>
        <v>0</v>
      </c>
      <c r="L6743" s="106">
        <f t="shared" si="741"/>
        <v>0</v>
      </c>
    </row>
    <row r="6744" spans="1:12" x14ac:dyDescent="0.3">
      <c r="A6744" s="104" t="s">
        <v>13850</v>
      </c>
      <c r="B6744" s="104" t="s">
        <v>13851</v>
      </c>
      <c r="C6744" s="105">
        <v>4038332</v>
      </c>
      <c r="D6744" s="105">
        <v>49238251</v>
      </c>
      <c r="E6744" s="106">
        <f t="shared" si="735"/>
        <v>12.192719915054036</v>
      </c>
      <c r="F6744" s="107">
        <f t="shared" si="736"/>
        <v>85</v>
      </c>
      <c r="G6744" s="107">
        <f>COUNTIF(Data_Eksportir!$H$2:$H$3401,A6744)</f>
        <v>0</v>
      </c>
      <c r="H6744" s="104" t="str">
        <f t="shared" si="737"/>
        <v>5 – 20</v>
      </c>
      <c r="I6744" s="104" t="str">
        <f t="shared" si="738"/>
        <v>Belum terwakili</v>
      </c>
      <c r="J6744" s="106">
        <f t="shared" si="739"/>
        <v>49238251.006743997</v>
      </c>
      <c r="K6744" s="105">
        <f t="shared" si="740"/>
        <v>49238251</v>
      </c>
      <c r="L6744" s="106">
        <f t="shared" si="741"/>
        <v>49238251.006743997</v>
      </c>
    </row>
    <row r="6745" spans="1:12" x14ac:dyDescent="0.3">
      <c r="A6745" s="104" t="s">
        <v>13852</v>
      </c>
      <c r="B6745" s="104" t="s">
        <v>13853</v>
      </c>
      <c r="C6745" s="105">
        <v>1072575</v>
      </c>
      <c r="D6745" s="105">
        <v>13955198</v>
      </c>
      <c r="E6745" s="106">
        <f t="shared" si="735"/>
        <v>13.010929771810829</v>
      </c>
      <c r="F6745" s="107">
        <f t="shared" si="736"/>
        <v>85</v>
      </c>
      <c r="G6745" s="107">
        <f>COUNTIF(Data_Eksportir!$H$2:$H$3401,A6745)</f>
        <v>0</v>
      </c>
      <c r="H6745" s="104" t="str">
        <f t="shared" si="737"/>
        <v>5 – 20</v>
      </c>
      <c r="I6745" s="104" t="str">
        <f t="shared" si="738"/>
        <v>Belum terwakili</v>
      </c>
      <c r="J6745" s="106">
        <f t="shared" si="739"/>
        <v>13955198.006744999</v>
      </c>
      <c r="K6745" s="105">
        <f t="shared" si="740"/>
        <v>13955198</v>
      </c>
      <c r="L6745" s="106">
        <f t="shared" si="741"/>
        <v>13955198.006744999</v>
      </c>
    </row>
    <row r="6746" spans="1:12" x14ac:dyDescent="0.3">
      <c r="A6746" s="104" t="s">
        <v>13854</v>
      </c>
      <c r="B6746" s="104" t="s">
        <v>13855</v>
      </c>
      <c r="C6746" s="105">
        <v>97302</v>
      </c>
      <c r="D6746" s="105">
        <v>2337555</v>
      </c>
      <c r="E6746" s="106">
        <f t="shared" si="735"/>
        <v>24.023709687365109</v>
      </c>
      <c r="F6746" s="107">
        <f t="shared" si="736"/>
        <v>85</v>
      </c>
      <c r="G6746" s="107">
        <f>COUNTIF(Data_Eksportir!$H$2:$H$3401,A6746)</f>
        <v>0</v>
      </c>
      <c r="H6746" s="104" t="str">
        <f t="shared" si="737"/>
        <v>20 – 100</v>
      </c>
      <c r="I6746" s="104" t="str">
        <f t="shared" si="738"/>
        <v>Di bawah ambang nilai</v>
      </c>
      <c r="J6746" s="106">
        <f t="shared" si="739"/>
        <v>2337555.0067460001</v>
      </c>
      <c r="K6746" s="105">
        <f t="shared" si="740"/>
        <v>0</v>
      </c>
      <c r="L6746" s="106">
        <f t="shared" si="741"/>
        <v>0</v>
      </c>
    </row>
    <row r="6747" spans="1:12" x14ac:dyDescent="0.3">
      <c r="A6747" s="104" t="s">
        <v>13856</v>
      </c>
      <c r="B6747" s="104" t="s">
        <v>13857</v>
      </c>
      <c r="C6747" s="105">
        <v>5675626</v>
      </c>
      <c r="D6747" s="105">
        <v>48077631</v>
      </c>
      <c r="E6747" s="106">
        <f t="shared" si="735"/>
        <v>8.4708948404986515</v>
      </c>
      <c r="F6747" s="107">
        <f t="shared" si="736"/>
        <v>85</v>
      </c>
      <c r="G6747" s="107">
        <f>COUNTIF(Data_Eksportir!$H$2:$H$3401,A6747)</f>
        <v>0</v>
      </c>
      <c r="H6747" s="104" t="str">
        <f t="shared" si="737"/>
        <v>5 – 20</v>
      </c>
      <c r="I6747" s="104" t="str">
        <f t="shared" si="738"/>
        <v>Belum terwakili</v>
      </c>
      <c r="J6747" s="106">
        <f t="shared" si="739"/>
        <v>48077631.006747</v>
      </c>
      <c r="K6747" s="105">
        <f t="shared" si="740"/>
        <v>48077631</v>
      </c>
      <c r="L6747" s="106">
        <f t="shared" si="741"/>
        <v>48077631.006747</v>
      </c>
    </row>
    <row r="6748" spans="1:12" x14ac:dyDescent="0.3">
      <c r="A6748" s="104" t="s">
        <v>13858</v>
      </c>
      <c r="B6748" s="104" t="s">
        <v>13859</v>
      </c>
      <c r="C6748" s="105">
        <v>5258</v>
      </c>
      <c r="D6748" s="105">
        <v>98879</v>
      </c>
      <c r="E6748" s="106">
        <f t="shared" si="735"/>
        <v>18.805439330543933</v>
      </c>
      <c r="F6748" s="107">
        <f t="shared" si="736"/>
        <v>85</v>
      </c>
      <c r="G6748" s="107">
        <f>COUNTIF(Data_Eksportir!$H$2:$H$3401,A6748)</f>
        <v>0</v>
      </c>
      <c r="H6748" s="104" t="str">
        <f t="shared" si="737"/>
        <v>5 – 20</v>
      </c>
      <c r="I6748" s="104" t="str">
        <f t="shared" si="738"/>
        <v>Di bawah ambang nilai</v>
      </c>
      <c r="J6748" s="106">
        <f t="shared" si="739"/>
        <v>98879.006748</v>
      </c>
      <c r="K6748" s="105">
        <f t="shared" si="740"/>
        <v>0</v>
      </c>
      <c r="L6748" s="106">
        <f t="shared" si="741"/>
        <v>0</v>
      </c>
    </row>
    <row r="6749" spans="1:12" x14ac:dyDescent="0.3">
      <c r="A6749" s="104" t="s">
        <v>13860</v>
      </c>
      <c r="B6749" s="104" t="s">
        <v>13861</v>
      </c>
      <c r="C6749" s="105">
        <v>8626</v>
      </c>
      <c r="D6749" s="105">
        <v>443084</v>
      </c>
      <c r="E6749" s="106">
        <f t="shared" si="735"/>
        <v>51.366102480871781</v>
      </c>
      <c r="F6749" s="107">
        <f t="shared" si="736"/>
        <v>85</v>
      </c>
      <c r="G6749" s="107">
        <f>COUNTIF(Data_Eksportir!$H$2:$H$3401,A6749)</f>
        <v>0</v>
      </c>
      <c r="H6749" s="104" t="str">
        <f t="shared" si="737"/>
        <v>20 – 100</v>
      </c>
      <c r="I6749" s="104" t="str">
        <f t="shared" si="738"/>
        <v>Di bawah ambang nilai</v>
      </c>
      <c r="J6749" s="106">
        <f t="shared" si="739"/>
        <v>443084.00674899999</v>
      </c>
      <c r="K6749" s="105">
        <f t="shared" si="740"/>
        <v>0</v>
      </c>
      <c r="L6749" s="106">
        <f t="shared" si="741"/>
        <v>0</v>
      </c>
    </row>
    <row r="6750" spans="1:12" x14ac:dyDescent="0.3">
      <c r="A6750" s="104" t="s">
        <v>13862</v>
      </c>
      <c r="B6750" s="104" t="s">
        <v>13863</v>
      </c>
      <c r="C6750" s="105">
        <v>1411</v>
      </c>
      <c r="D6750" s="105">
        <v>144128</v>
      </c>
      <c r="E6750" s="106">
        <f t="shared" si="735"/>
        <v>102.14599574769667</v>
      </c>
      <c r="F6750" s="107">
        <f t="shared" si="736"/>
        <v>85</v>
      </c>
      <c r="G6750" s="107">
        <f>COUNTIF(Data_Eksportir!$H$2:$H$3401,A6750)</f>
        <v>0</v>
      </c>
      <c r="H6750" s="104" t="str">
        <f t="shared" si="737"/>
        <v>100 ke atas</v>
      </c>
      <c r="I6750" s="104" t="str">
        <f t="shared" si="738"/>
        <v>Di bawah ambang nilai</v>
      </c>
      <c r="J6750" s="106">
        <f t="shared" si="739"/>
        <v>144128.00675</v>
      </c>
      <c r="K6750" s="105">
        <f t="shared" si="740"/>
        <v>0</v>
      </c>
      <c r="L6750" s="106">
        <f t="shared" si="741"/>
        <v>0</v>
      </c>
    </row>
    <row r="6751" spans="1:12" x14ac:dyDescent="0.3">
      <c r="A6751" s="104" t="s">
        <v>13864</v>
      </c>
      <c r="B6751" s="104" t="s">
        <v>13865</v>
      </c>
      <c r="C6751" s="105">
        <v>5486</v>
      </c>
      <c r="D6751" s="105">
        <v>1170681</v>
      </c>
      <c r="E6751" s="106">
        <f t="shared" si="735"/>
        <v>213.39427633977397</v>
      </c>
      <c r="F6751" s="107">
        <f t="shared" si="736"/>
        <v>85</v>
      </c>
      <c r="G6751" s="107">
        <f>COUNTIF(Data_Eksportir!$H$2:$H$3401,A6751)</f>
        <v>0</v>
      </c>
      <c r="H6751" s="104" t="str">
        <f t="shared" si="737"/>
        <v>100 ke atas</v>
      </c>
      <c r="I6751" s="104" t="str">
        <f t="shared" si="738"/>
        <v>Di bawah ambang nilai</v>
      </c>
      <c r="J6751" s="106">
        <f t="shared" si="739"/>
        <v>1170681.0067509999</v>
      </c>
      <c r="K6751" s="105">
        <f t="shared" si="740"/>
        <v>0</v>
      </c>
      <c r="L6751" s="106">
        <f t="shared" si="741"/>
        <v>0</v>
      </c>
    </row>
    <row r="6752" spans="1:12" x14ac:dyDescent="0.3">
      <c r="A6752" s="104" t="s">
        <v>13866</v>
      </c>
      <c r="B6752" s="104" t="s">
        <v>13867</v>
      </c>
      <c r="C6752" s="105">
        <v>377</v>
      </c>
      <c r="D6752" s="105">
        <v>22519</v>
      </c>
      <c r="E6752" s="106">
        <f t="shared" si="735"/>
        <v>59.732095490716183</v>
      </c>
      <c r="F6752" s="107">
        <f t="shared" si="736"/>
        <v>85</v>
      </c>
      <c r="G6752" s="107">
        <f>COUNTIF(Data_Eksportir!$H$2:$H$3401,A6752)</f>
        <v>0</v>
      </c>
      <c r="H6752" s="104" t="str">
        <f t="shared" si="737"/>
        <v>20 – 100</v>
      </c>
      <c r="I6752" s="104" t="str">
        <f t="shared" si="738"/>
        <v>Di bawah ambang nilai</v>
      </c>
      <c r="J6752" s="106">
        <f t="shared" si="739"/>
        <v>22519.006752000001</v>
      </c>
      <c r="K6752" s="105">
        <f t="shared" si="740"/>
        <v>0</v>
      </c>
      <c r="L6752" s="106">
        <f t="shared" si="741"/>
        <v>0</v>
      </c>
    </row>
    <row r="6753" spans="1:12" x14ac:dyDescent="0.3">
      <c r="A6753" s="104" t="s">
        <v>13868</v>
      </c>
      <c r="B6753" s="104" t="s">
        <v>13869</v>
      </c>
      <c r="C6753" s="105">
        <v>1033441</v>
      </c>
      <c r="D6753" s="105">
        <v>400</v>
      </c>
      <c r="E6753" s="106">
        <f t="shared" si="735"/>
        <v>3.8705644540907512E-4</v>
      </c>
      <c r="F6753" s="107">
        <f t="shared" si="736"/>
        <v>85</v>
      </c>
      <c r="G6753" s="107">
        <f>COUNTIF(Data_Eksportir!$H$2:$H$3401,A6753)</f>
        <v>0</v>
      </c>
      <c r="H6753" s="104" t="str">
        <f t="shared" si="737"/>
        <v>Di bawah 1</v>
      </c>
      <c r="I6753" s="104" t="str">
        <f t="shared" si="738"/>
        <v>Di bawah ambang nilai</v>
      </c>
      <c r="J6753" s="106">
        <f t="shared" si="739"/>
        <v>400.006753</v>
      </c>
      <c r="K6753" s="105">
        <f t="shared" si="740"/>
        <v>0</v>
      </c>
      <c r="L6753" s="106">
        <f t="shared" si="741"/>
        <v>0</v>
      </c>
    </row>
    <row r="6754" spans="1:12" x14ac:dyDescent="0.3">
      <c r="A6754" s="104" t="s">
        <v>13870</v>
      </c>
      <c r="B6754" s="104" t="s">
        <v>13871</v>
      </c>
      <c r="C6754" s="105">
        <v>45377</v>
      </c>
      <c r="D6754" s="105">
        <v>1975460</v>
      </c>
      <c r="E6754" s="106">
        <f t="shared" si="735"/>
        <v>43.534389668774928</v>
      </c>
      <c r="F6754" s="107">
        <f t="shared" si="736"/>
        <v>85</v>
      </c>
      <c r="G6754" s="107">
        <f>COUNTIF(Data_Eksportir!$H$2:$H$3401,A6754)</f>
        <v>0</v>
      </c>
      <c r="H6754" s="104" t="str">
        <f t="shared" si="737"/>
        <v>20 – 100</v>
      </c>
      <c r="I6754" s="104" t="str">
        <f t="shared" si="738"/>
        <v>Di bawah ambang nilai</v>
      </c>
      <c r="J6754" s="106">
        <f t="shared" si="739"/>
        <v>1975460.006754</v>
      </c>
      <c r="K6754" s="105">
        <f t="shared" si="740"/>
        <v>0</v>
      </c>
      <c r="L6754" s="106">
        <f t="shared" si="741"/>
        <v>0</v>
      </c>
    </row>
    <row r="6755" spans="1:12" x14ac:dyDescent="0.3">
      <c r="A6755" s="104" t="s">
        <v>13872</v>
      </c>
      <c r="B6755" s="104" t="s">
        <v>13873</v>
      </c>
      <c r="C6755" s="105">
        <v>67</v>
      </c>
      <c r="D6755" s="105">
        <v>21539</v>
      </c>
      <c r="E6755" s="106">
        <f t="shared" si="735"/>
        <v>321.47761194029852</v>
      </c>
      <c r="F6755" s="107">
        <f t="shared" si="736"/>
        <v>85</v>
      </c>
      <c r="G6755" s="107">
        <f>COUNTIF(Data_Eksportir!$H$2:$H$3401,A6755)</f>
        <v>0</v>
      </c>
      <c r="H6755" s="104" t="str">
        <f t="shared" si="737"/>
        <v>100 ke atas</v>
      </c>
      <c r="I6755" s="104" t="str">
        <f t="shared" si="738"/>
        <v>Di bawah ambang nilai</v>
      </c>
      <c r="J6755" s="106">
        <f t="shared" si="739"/>
        <v>21539.006754999999</v>
      </c>
      <c r="K6755" s="105">
        <f t="shared" si="740"/>
        <v>0</v>
      </c>
      <c r="L6755" s="106">
        <f t="shared" si="741"/>
        <v>0</v>
      </c>
    </row>
    <row r="6756" spans="1:12" x14ac:dyDescent="0.3">
      <c r="A6756" s="104" t="s">
        <v>13874</v>
      </c>
      <c r="B6756" s="104" t="s">
        <v>13875</v>
      </c>
      <c r="C6756" s="105">
        <v>36</v>
      </c>
      <c r="D6756" s="105">
        <v>1117</v>
      </c>
      <c r="E6756" s="106">
        <f t="shared" si="735"/>
        <v>31.027777777777779</v>
      </c>
      <c r="F6756" s="107">
        <f t="shared" si="736"/>
        <v>85</v>
      </c>
      <c r="G6756" s="107">
        <f>COUNTIF(Data_Eksportir!$H$2:$H$3401,A6756)</f>
        <v>0</v>
      </c>
      <c r="H6756" s="104" t="str">
        <f t="shared" si="737"/>
        <v>20 – 100</v>
      </c>
      <c r="I6756" s="104" t="str">
        <f t="shared" si="738"/>
        <v>Di bawah ambang nilai</v>
      </c>
      <c r="J6756" s="106">
        <f t="shared" si="739"/>
        <v>1117.006756</v>
      </c>
      <c r="K6756" s="105">
        <f t="shared" si="740"/>
        <v>0</v>
      </c>
      <c r="L6756" s="106">
        <f t="shared" si="741"/>
        <v>0</v>
      </c>
    </row>
    <row r="6757" spans="1:12" x14ac:dyDescent="0.3">
      <c r="A6757" s="104" t="s">
        <v>13876</v>
      </c>
      <c r="B6757" s="104" t="s">
        <v>13877</v>
      </c>
      <c r="C6757" s="105">
        <v>2582201</v>
      </c>
      <c r="D6757" s="105">
        <v>20385054</v>
      </c>
      <c r="E6757" s="106">
        <f t="shared" si="735"/>
        <v>7.8944489604023858</v>
      </c>
      <c r="F6757" s="107">
        <f t="shared" si="736"/>
        <v>85</v>
      </c>
      <c r="G6757" s="107">
        <f>COUNTIF(Data_Eksportir!$H$2:$H$3401,A6757)</f>
        <v>0</v>
      </c>
      <c r="H6757" s="104" t="str">
        <f t="shared" si="737"/>
        <v>5 – 20</v>
      </c>
      <c r="I6757" s="104" t="str">
        <f t="shared" si="738"/>
        <v>Belum terwakili</v>
      </c>
      <c r="J6757" s="106">
        <f t="shared" si="739"/>
        <v>20385054.006756999</v>
      </c>
      <c r="K6757" s="105">
        <f t="shared" si="740"/>
        <v>20385054</v>
      </c>
      <c r="L6757" s="106">
        <f t="shared" si="741"/>
        <v>20385054.006756999</v>
      </c>
    </row>
    <row r="6758" spans="1:12" x14ac:dyDescent="0.3">
      <c r="A6758" s="104" t="s">
        <v>13878</v>
      </c>
      <c r="B6758" s="104" t="s">
        <v>13879</v>
      </c>
      <c r="C6758" s="105">
        <v>258650</v>
      </c>
      <c r="D6758" s="105">
        <v>4507763</v>
      </c>
      <c r="E6758" s="106">
        <f t="shared" si="735"/>
        <v>17.428041755267735</v>
      </c>
      <c r="F6758" s="107">
        <f t="shared" si="736"/>
        <v>85</v>
      </c>
      <c r="G6758" s="107">
        <f>COUNTIF(Data_Eksportir!$H$2:$H$3401,A6758)</f>
        <v>0</v>
      </c>
      <c r="H6758" s="104" t="str">
        <f t="shared" si="737"/>
        <v>5 – 20</v>
      </c>
      <c r="I6758" s="104" t="str">
        <f t="shared" si="738"/>
        <v>Di bawah ambang nilai</v>
      </c>
      <c r="J6758" s="106">
        <f t="shared" si="739"/>
        <v>4507763.0067579998</v>
      </c>
      <c r="K6758" s="105">
        <f t="shared" si="740"/>
        <v>0</v>
      </c>
      <c r="L6758" s="106">
        <f t="shared" si="741"/>
        <v>0</v>
      </c>
    </row>
    <row r="6759" spans="1:12" x14ac:dyDescent="0.3">
      <c r="A6759" s="104" t="s">
        <v>13880</v>
      </c>
      <c r="B6759" s="104" t="s">
        <v>13881</v>
      </c>
      <c r="C6759" s="105">
        <v>180494</v>
      </c>
      <c r="D6759" s="105">
        <v>9539365</v>
      </c>
      <c r="E6759" s="106">
        <f t="shared" si="735"/>
        <v>52.851424424080577</v>
      </c>
      <c r="F6759" s="107">
        <f t="shared" si="736"/>
        <v>85</v>
      </c>
      <c r="G6759" s="107">
        <f>COUNTIF(Data_Eksportir!$H$2:$H$3401,A6759)</f>
        <v>0</v>
      </c>
      <c r="H6759" s="104" t="str">
        <f t="shared" si="737"/>
        <v>20 – 100</v>
      </c>
      <c r="I6759" s="104" t="str">
        <f t="shared" si="738"/>
        <v>Di bawah ambang nilai</v>
      </c>
      <c r="J6759" s="106">
        <f t="shared" si="739"/>
        <v>9539365.0067589991</v>
      </c>
      <c r="K6759" s="105">
        <f t="shared" si="740"/>
        <v>0</v>
      </c>
      <c r="L6759" s="106">
        <f t="shared" si="741"/>
        <v>0</v>
      </c>
    </row>
    <row r="6760" spans="1:12" x14ac:dyDescent="0.3">
      <c r="A6760" s="104" t="s">
        <v>13882</v>
      </c>
      <c r="B6760" s="104" t="s">
        <v>13883</v>
      </c>
      <c r="C6760" s="105">
        <v>18479</v>
      </c>
      <c r="D6760" s="105">
        <v>45733</v>
      </c>
      <c r="E6760" s="106">
        <f t="shared" si="735"/>
        <v>2.4748633584068402</v>
      </c>
      <c r="F6760" s="107">
        <f t="shared" si="736"/>
        <v>85</v>
      </c>
      <c r="G6760" s="107">
        <f>COUNTIF(Data_Eksportir!$H$2:$H$3401,A6760)</f>
        <v>0</v>
      </c>
      <c r="H6760" s="104" t="str">
        <f t="shared" si="737"/>
        <v>1 – 5</v>
      </c>
      <c r="I6760" s="104" t="str">
        <f t="shared" si="738"/>
        <v>Di bawah ambang nilai</v>
      </c>
      <c r="J6760" s="106">
        <f t="shared" si="739"/>
        <v>45733.006759999997</v>
      </c>
      <c r="K6760" s="105">
        <f t="shared" si="740"/>
        <v>0</v>
      </c>
      <c r="L6760" s="106">
        <f t="shared" si="741"/>
        <v>0</v>
      </c>
    </row>
    <row r="6761" spans="1:12" x14ac:dyDescent="0.3">
      <c r="A6761" s="104" t="s">
        <v>13884</v>
      </c>
      <c r="B6761" s="104" t="s">
        <v>13885</v>
      </c>
      <c r="C6761" s="105">
        <v>2388</v>
      </c>
      <c r="D6761" s="105">
        <v>1761703</v>
      </c>
      <c r="E6761" s="106">
        <f t="shared" si="735"/>
        <v>737.73157453936346</v>
      </c>
      <c r="F6761" s="107">
        <f t="shared" si="736"/>
        <v>85</v>
      </c>
      <c r="G6761" s="107">
        <f>COUNTIF(Data_Eksportir!$H$2:$H$3401,A6761)</f>
        <v>0</v>
      </c>
      <c r="H6761" s="104" t="str">
        <f t="shared" si="737"/>
        <v>100 ke atas</v>
      </c>
      <c r="I6761" s="104" t="str">
        <f t="shared" si="738"/>
        <v>Di bawah ambang nilai</v>
      </c>
      <c r="J6761" s="106">
        <f t="shared" si="739"/>
        <v>1761703.006761</v>
      </c>
      <c r="K6761" s="105">
        <f t="shared" si="740"/>
        <v>0</v>
      </c>
      <c r="L6761" s="106">
        <f t="shared" si="741"/>
        <v>0</v>
      </c>
    </row>
    <row r="6762" spans="1:12" x14ac:dyDescent="0.3">
      <c r="A6762" s="104" t="s">
        <v>13886</v>
      </c>
      <c r="B6762" s="104" t="s">
        <v>13887</v>
      </c>
      <c r="C6762" s="105">
        <v>81459</v>
      </c>
      <c r="D6762" s="105">
        <v>3007628</v>
      </c>
      <c r="E6762" s="106">
        <f t="shared" si="735"/>
        <v>36.921985293214995</v>
      </c>
      <c r="F6762" s="107">
        <f t="shared" si="736"/>
        <v>85</v>
      </c>
      <c r="G6762" s="107">
        <f>COUNTIF(Data_Eksportir!$H$2:$H$3401,A6762)</f>
        <v>0</v>
      </c>
      <c r="H6762" s="104" t="str">
        <f t="shared" si="737"/>
        <v>20 – 100</v>
      </c>
      <c r="I6762" s="104" t="str">
        <f t="shared" si="738"/>
        <v>Di bawah ambang nilai</v>
      </c>
      <c r="J6762" s="106">
        <f t="shared" si="739"/>
        <v>3007628.0067619998</v>
      </c>
      <c r="K6762" s="105">
        <f t="shared" si="740"/>
        <v>0</v>
      </c>
      <c r="L6762" s="106">
        <f t="shared" si="741"/>
        <v>0</v>
      </c>
    </row>
    <row r="6763" spans="1:12" x14ac:dyDescent="0.3">
      <c r="A6763" s="104" t="s">
        <v>13888</v>
      </c>
      <c r="B6763" s="104" t="s">
        <v>13889</v>
      </c>
      <c r="C6763" s="105">
        <v>119</v>
      </c>
      <c r="D6763" s="105">
        <v>8576</v>
      </c>
      <c r="E6763" s="106">
        <f t="shared" si="735"/>
        <v>72.067226890756302</v>
      </c>
      <c r="F6763" s="107">
        <f t="shared" si="736"/>
        <v>85</v>
      </c>
      <c r="G6763" s="107">
        <f>COUNTIF(Data_Eksportir!$H$2:$H$3401,A6763)</f>
        <v>0</v>
      </c>
      <c r="H6763" s="104" t="str">
        <f t="shared" si="737"/>
        <v>20 – 100</v>
      </c>
      <c r="I6763" s="104" t="str">
        <f t="shared" si="738"/>
        <v>Di bawah ambang nilai</v>
      </c>
      <c r="J6763" s="106">
        <f t="shared" si="739"/>
        <v>8576.0067629999994</v>
      </c>
      <c r="K6763" s="105">
        <f t="shared" si="740"/>
        <v>0</v>
      </c>
      <c r="L6763" s="106">
        <f t="shared" si="741"/>
        <v>0</v>
      </c>
    </row>
    <row r="6764" spans="1:12" x14ac:dyDescent="0.3">
      <c r="A6764" s="104" t="s">
        <v>13890</v>
      </c>
      <c r="B6764" s="104" t="s">
        <v>13891</v>
      </c>
      <c r="C6764" s="105">
        <v>323323</v>
      </c>
      <c r="D6764" s="105">
        <v>7825192</v>
      </c>
      <c r="E6764" s="106">
        <f t="shared" si="735"/>
        <v>24.202398220974072</v>
      </c>
      <c r="F6764" s="107">
        <f t="shared" si="736"/>
        <v>85</v>
      </c>
      <c r="G6764" s="107">
        <f>COUNTIF(Data_Eksportir!$H$2:$H$3401,A6764)</f>
        <v>0</v>
      </c>
      <c r="H6764" s="104" t="str">
        <f t="shared" si="737"/>
        <v>20 – 100</v>
      </c>
      <c r="I6764" s="104" t="str">
        <f t="shared" si="738"/>
        <v>Di bawah ambang nilai</v>
      </c>
      <c r="J6764" s="106">
        <f t="shared" si="739"/>
        <v>7825192.0067640003</v>
      </c>
      <c r="K6764" s="105">
        <f t="shared" si="740"/>
        <v>0</v>
      </c>
      <c r="L6764" s="106">
        <f t="shared" si="741"/>
        <v>0</v>
      </c>
    </row>
    <row r="6765" spans="1:12" x14ac:dyDescent="0.3">
      <c r="A6765" s="104" t="s">
        <v>13892</v>
      </c>
      <c r="B6765" s="104" t="s">
        <v>13893</v>
      </c>
      <c r="C6765" s="105">
        <v>2</v>
      </c>
      <c r="D6765" s="105">
        <v>33</v>
      </c>
      <c r="E6765" s="106">
        <f t="shared" si="735"/>
        <v>16.5</v>
      </c>
      <c r="F6765" s="107">
        <f t="shared" si="736"/>
        <v>85</v>
      </c>
      <c r="G6765" s="107">
        <f>COUNTIF(Data_Eksportir!$H$2:$H$3401,A6765)</f>
        <v>0</v>
      </c>
      <c r="H6765" s="104" t="str">
        <f t="shared" si="737"/>
        <v>5 – 20</v>
      </c>
      <c r="I6765" s="104" t="str">
        <f t="shared" si="738"/>
        <v>Di bawah ambang nilai</v>
      </c>
      <c r="J6765" s="106">
        <f t="shared" si="739"/>
        <v>33.006765000000001</v>
      </c>
      <c r="K6765" s="105">
        <f t="shared" si="740"/>
        <v>0</v>
      </c>
      <c r="L6765" s="106">
        <f t="shared" si="741"/>
        <v>0</v>
      </c>
    </row>
    <row r="6766" spans="1:12" x14ac:dyDescent="0.3">
      <c r="A6766" s="104" t="s">
        <v>13894</v>
      </c>
      <c r="B6766" s="104" t="s">
        <v>13895</v>
      </c>
      <c r="C6766" s="105">
        <v>251</v>
      </c>
      <c r="D6766" s="105">
        <v>4953</v>
      </c>
      <c r="E6766" s="106">
        <f t="shared" si="735"/>
        <v>19.733067729083665</v>
      </c>
      <c r="F6766" s="107">
        <f t="shared" si="736"/>
        <v>85</v>
      </c>
      <c r="G6766" s="107">
        <f>COUNTIF(Data_Eksportir!$H$2:$H$3401,A6766)</f>
        <v>0</v>
      </c>
      <c r="H6766" s="104" t="str">
        <f t="shared" si="737"/>
        <v>5 – 20</v>
      </c>
      <c r="I6766" s="104" t="str">
        <f t="shared" si="738"/>
        <v>Di bawah ambang nilai</v>
      </c>
      <c r="J6766" s="106">
        <f t="shared" si="739"/>
        <v>4953.0067660000004</v>
      </c>
      <c r="K6766" s="105">
        <f t="shared" si="740"/>
        <v>0</v>
      </c>
      <c r="L6766" s="106">
        <f t="shared" si="741"/>
        <v>0</v>
      </c>
    </row>
    <row r="6767" spans="1:12" x14ac:dyDescent="0.3">
      <c r="A6767" s="104" t="s">
        <v>13896</v>
      </c>
      <c r="B6767" s="104" t="s">
        <v>13897</v>
      </c>
      <c r="C6767" s="105">
        <v>179</v>
      </c>
      <c r="D6767" s="105">
        <v>14736</v>
      </c>
      <c r="E6767" s="106">
        <f t="shared" si="735"/>
        <v>82.324022346368722</v>
      </c>
      <c r="F6767" s="107">
        <f t="shared" si="736"/>
        <v>85</v>
      </c>
      <c r="G6767" s="107">
        <f>COUNTIF(Data_Eksportir!$H$2:$H$3401,A6767)</f>
        <v>0</v>
      </c>
      <c r="H6767" s="104" t="str">
        <f t="shared" si="737"/>
        <v>20 – 100</v>
      </c>
      <c r="I6767" s="104" t="str">
        <f t="shared" si="738"/>
        <v>Di bawah ambang nilai</v>
      </c>
      <c r="J6767" s="106">
        <f t="shared" si="739"/>
        <v>14736.006767000001</v>
      </c>
      <c r="K6767" s="105">
        <f t="shared" si="740"/>
        <v>0</v>
      </c>
      <c r="L6767" s="106">
        <f t="shared" si="741"/>
        <v>0</v>
      </c>
    </row>
    <row r="6768" spans="1:12" x14ac:dyDescent="0.3">
      <c r="A6768" s="104" t="s">
        <v>13898</v>
      </c>
      <c r="B6768" s="104" t="s">
        <v>13899</v>
      </c>
      <c r="C6768" s="105">
        <v>150</v>
      </c>
      <c r="D6768" s="105">
        <v>1500</v>
      </c>
      <c r="E6768" s="106">
        <f t="shared" si="735"/>
        <v>10</v>
      </c>
      <c r="F6768" s="107">
        <f t="shared" si="736"/>
        <v>85</v>
      </c>
      <c r="G6768" s="107">
        <f>COUNTIF(Data_Eksportir!$H$2:$H$3401,A6768)</f>
        <v>0</v>
      </c>
      <c r="H6768" s="104" t="str">
        <f t="shared" si="737"/>
        <v>5 – 20</v>
      </c>
      <c r="I6768" s="104" t="str">
        <f t="shared" si="738"/>
        <v>Di bawah ambang nilai</v>
      </c>
      <c r="J6768" s="106">
        <f t="shared" si="739"/>
        <v>1500.006768</v>
      </c>
      <c r="K6768" s="105">
        <f t="shared" si="740"/>
        <v>0</v>
      </c>
      <c r="L6768" s="106">
        <f t="shared" si="741"/>
        <v>0</v>
      </c>
    </row>
    <row r="6769" spans="1:12" x14ac:dyDescent="0.3">
      <c r="A6769" s="104" t="s">
        <v>13900</v>
      </c>
      <c r="B6769" s="104" t="s">
        <v>13901</v>
      </c>
      <c r="C6769" s="105">
        <v>1332</v>
      </c>
      <c r="D6769" s="105">
        <v>191160</v>
      </c>
      <c r="E6769" s="106">
        <f t="shared" si="735"/>
        <v>143.51351351351352</v>
      </c>
      <c r="F6769" s="107">
        <f t="shared" si="736"/>
        <v>85</v>
      </c>
      <c r="G6769" s="107">
        <f>COUNTIF(Data_Eksportir!$H$2:$H$3401,A6769)</f>
        <v>0</v>
      </c>
      <c r="H6769" s="104" t="str">
        <f t="shared" si="737"/>
        <v>100 ke atas</v>
      </c>
      <c r="I6769" s="104" t="str">
        <f t="shared" si="738"/>
        <v>Di bawah ambang nilai</v>
      </c>
      <c r="J6769" s="106">
        <f t="shared" si="739"/>
        <v>191160.006769</v>
      </c>
      <c r="K6769" s="105">
        <f t="shared" si="740"/>
        <v>0</v>
      </c>
      <c r="L6769" s="106">
        <f t="shared" si="741"/>
        <v>0</v>
      </c>
    </row>
    <row r="6770" spans="1:12" x14ac:dyDescent="0.3">
      <c r="A6770" s="104" t="s">
        <v>13902</v>
      </c>
      <c r="B6770" s="104" t="s">
        <v>13903</v>
      </c>
      <c r="C6770" s="105">
        <v>1678</v>
      </c>
      <c r="D6770" s="105">
        <v>122829</v>
      </c>
      <c r="E6770" s="106">
        <f t="shared" si="735"/>
        <v>73.199642431466032</v>
      </c>
      <c r="F6770" s="107">
        <f t="shared" si="736"/>
        <v>85</v>
      </c>
      <c r="G6770" s="107">
        <f>COUNTIF(Data_Eksportir!$H$2:$H$3401,A6770)</f>
        <v>0</v>
      </c>
      <c r="H6770" s="104" t="str">
        <f t="shared" si="737"/>
        <v>20 – 100</v>
      </c>
      <c r="I6770" s="104" t="str">
        <f t="shared" si="738"/>
        <v>Di bawah ambang nilai</v>
      </c>
      <c r="J6770" s="106">
        <f t="shared" si="739"/>
        <v>122829.00677000001</v>
      </c>
      <c r="K6770" s="105">
        <f t="shared" si="740"/>
        <v>0</v>
      </c>
      <c r="L6770" s="106">
        <f t="shared" si="741"/>
        <v>0</v>
      </c>
    </row>
    <row r="6771" spans="1:12" x14ac:dyDescent="0.3">
      <c r="A6771" s="104" t="s">
        <v>13904</v>
      </c>
      <c r="B6771" s="104" t="s">
        <v>13905</v>
      </c>
      <c r="C6771" s="105">
        <v>11</v>
      </c>
      <c r="D6771" s="105">
        <v>7026</v>
      </c>
      <c r="E6771" s="106">
        <f t="shared" si="735"/>
        <v>638.72727272727275</v>
      </c>
      <c r="F6771" s="107">
        <f t="shared" si="736"/>
        <v>85</v>
      </c>
      <c r="G6771" s="107">
        <f>COUNTIF(Data_Eksportir!$H$2:$H$3401,A6771)</f>
        <v>0</v>
      </c>
      <c r="H6771" s="104" t="str">
        <f t="shared" si="737"/>
        <v>100 ke atas</v>
      </c>
      <c r="I6771" s="104" t="str">
        <f t="shared" si="738"/>
        <v>Di bawah ambang nilai</v>
      </c>
      <c r="J6771" s="106">
        <f t="shared" si="739"/>
        <v>7026.0067710000003</v>
      </c>
      <c r="K6771" s="105">
        <f t="shared" si="740"/>
        <v>0</v>
      </c>
      <c r="L6771" s="106">
        <f t="shared" si="741"/>
        <v>0</v>
      </c>
    </row>
    <row r="6772" spans="1:12" x14ac:dyDescent="0.3">
      <c r="A6772" s="104" t="s">
        <v>13906</v>
      </c>
      <c r="B6772" s="104" t="s">
        <v>13907</v>
      </c>
      <c r="C6772" s="105">
        <v>2</v>
      </c>
      <c r="D6772" s="105">
        <v>2684</v>
      </c>
      <c r="E6772" s="106">
        <f t="shared" si="735"/>
        <v>1342</v>
      </c>
      <c r="F6772" s="107">
        <f t="shared" si="736"/>
        <v>85</v>
      </c>
      <c r="G6772" s="107">
        <f>COUNTIF(Data_Eksportir!$H$2:$H$3401,A6772)</f>
        <v>0</v>
      </c>
      <c r="H6772" s="104" t="str">
        <f t="shared" si="737"/>
        <v>100 ke atas</v>
      </c>
      <c r="I6772" s="104" t="str">
        <f t="shared" si="738"/>
        <v>Di bawah ambang nilai</v>
      </c>
      <c r="J6772" s="106">
        <f t="shared" si="739"/>
        <v>2684.0067720000002</v>
      </c>
      <c r="K6772" s="105">
        <f t="shared" si="740"/>
        <v>0</v>
      </c>
      <c r="L6772" s="106">
        <f t="shared" si="741"/>
        <v>0</v>
      </c>
    </row>
    <row r="6773" spans="1:12" x14ac:dyDescent="0.3">
      <c r="A6773" s="104" t="s">
        <v>13908</v>
      </c>
      <c r="B6773" s="104" t="s">
        <v>13909</v>
      </c>
      <c r="C6773" s="105">
        <v>6</v>
      </c>
      <c r="D6773" s="105">
        <v>2137</v>
      </c>
      <c r="E6773" s="106">
        <f t="shared" si="735"/>
        <v>356.16666666666669</v>
      </c>
      <c r="F6773" s="107">
        <f t="shared" si="736"/>
        <v>85</v>
      </c>
      <c r="G6773" s="107">
        <f>COUNTIF(Data_Eksportir!$H$2:$H$3401,A6773)</f>
        <v>0</v>
      </c>
      <c r="H6773" s="104" t="str">
        <f t="shared" si="737"/>
        <v>100 ke atas</v>
      </c>
      <c r="I6773" s="104" t="str">
        <f t="shared" si="738"/>
        <v>Di bawah ambang nilai</v>
      </c>
      <c r="J6773" s="106">
        <f t="shared" si="739"/>
        <v>2137.0067730000001</v>
      </c>
      <c r="K6773" s="105">
        <f t="shared" si="740"/>
        <v>0</v>
      </c>
      <c r="L6773" s="106">
        <f t="shared" si="741"/>
        <v>0</v>
      </c>
    </row>
    <row r="6774" spans="1:12" x14ac:dyDescent="0.3">
      <c r="A6774" s="104" t="s">
        <v>13910</v>
      </c>
      <c r="B6774" s="104" t="s">
        <v>13911</v>
      </c>
      <c r="C6774" s="105">
        <v>390</v>
      </c>
      <c r="D6774" s="105">
        <v>27624</v>
      </c>
      <c r="E6774" s="106">
        <f t="shared" si="735"/>
        <v>70.830769230769235</v>
      </c>
      <c r="F6774" s="107">
        <f t="shared" si="736"/>
        <v>85</v>
      </c>
      <c r="G6774" s="107">
        <f>COUNTIF(Data_Eksportir!$H$2:$H$3401,A6774)</f>
        <v>0</v>
      </c>
      <c r="H6774" s="104" t="str">
        <f t="shared" si="737"/>
        <v>20 – 100</v>
      </c>
      <c r="I6774" s="104" t="str">
        <f t="shared" si="738"/>
        <v>Di bawah ambang nilai</v>
      </c>
      <c r="J6774" s="106">
        <f t="shared" si="739"/>
        <v>27624.006774000001</v>
      </c>
      <c r="K6774" s="105">
        <f t="shared" si="740"/>
        <v>0</v>
      </c>
      <c r="L6774" s="106">
        <f t="shared" si="741"/>
        <v>0</v>
      </c>
    </row>
    <row r="6775" spans="1:12" x14ac:dyDescent="0.3">
      <c r="A6775" s="104" t="s">
        <v>13912</v>
      </c>
      <c r="B6775" s="104" t="s">
        <v>13913</v>
      </c>
      <c r="C6775" s="105">
        <v>26626</v>
      </c>
      <c r="D6775" s="105">
        <v>73169</v>
      </c>
      <c r="E6775" s="106">
        <f t="shared" si="735"/>
        <v>2.7480282430706828</v>
      </c>
      <c r="F6775" s="107">
        <f t="shared" si="736"/>
        <v>85</v>
      </c>
      <c r="G6775" s="107">
        <f>COUNTIF(Data_Eksportir!$H$2:$H$3401,A6775)</f>
        <v>0</v>
      </c>
      <c r="H6775" s="104" t="str">
        <f t="shared" si="737"/>
        <v>1 – 5</v>
      </c>
      <c r="I6775" s="104" t="str">
        <f t="shared" si="738"/>
        <v>Di bawah ambang nilai</v>
      </c>
      <c r="J6775" s="106">
        <f t="shared" si="739"/>
        <v>73169.006775000002</v>
      </c>
      <c r="K6775" s="105">
        <f t="shared" si="740"/>
        <v>0</v>
      </c>
      <c r="L6775" s="106">
        <f t="shared" si="741"/>
        <v>0</v>
      </c>
    </row>
    <row r="6776" spans="1:12" x14ac:dyDescent="0.3">
      <c r="A6776" s="104" t="s">
        <v>13914</v>
      </c>
      <c r="B6776" s="104" t="s">
        <v>13915</v>
      </c>
      <c r="C6776" s="105">
        <v>30</v>
      </c>
      <c r="D6776" s="105">
        <v>250</v>
      </c>
      <c r="E6776" s="106">
        <f t="shared" si="735"/>
        <v>8.3333333333333339</v>
      </c>
      <c r="F6776" s="107">
        <f t="shared" si="736"/>
        <v>85</v>
      </c>
      <c r="G6776" s="107">
        <f>COUNTIF(Data_Eksportir!$H$2:$H$3401,A6776)</f>
        <v>0</v>
      </c>
      <c r="H6776" s="104" t="str">
        <f t="shared" si="737"/>
        <v>5 – 20</v>
      </c>
      <c r="I6776" s="104" t="str">
        <f t="shared" si="738"/>
        <v>Di bawah ambang nilai</v>
      </c>
      <c r="J6776" s="106">
        <f t="shared" si="739"/>
        <v>250.006776</v>
      </c>
      <c r="K6776" s="105">
        <f t="shared" si="740"/>
        <v>0</v>
      </c>
      <c r="L6776" s="106">
        <f t="shared" si="741"/>
        <v>0</v>
      </c>
    </row>
    <row r="6777" spans="1:12" x14ac:dyDescent="0.3">
      <c r="A6777" s="104" t="s">
        <v>13916</v>
      </c>
      <c r="B6777" s="104" t="s">
        <v>13917</v>
      </c>
      <c r="C6777" s="105">
        <v>50</v>
      </c>
      <c r="D6777" s="105">
        <v>4428</v>
      </c>
      <c r="E6777" s="106">
        <f t="shared" si="735"/>
        <v>88.56</v>
      </c>
      <c r="F6777" s="107">
        <f t="shared" si="736"/>
        <v>85</v>
      </c>
      <c r="G6777" s="107">
        <f>COUNTIF(Data_Eksportir!$H$2:$H$3401,A6777)</f>
        <v>0</v>
      </c>
      <c r="H6777" s="104" t="str">
        <f t="shared" si="737"/>
        <v>20 – 100</v>
      </c>
      <c r="I6777" s="104" t="str">
        <f t="shared" si="738"/>
        <v>Di bawah ambang nilai</v>
      </c>
      <c r="J6777" s="106">
        <f t="shared" si="739"/>
        <v>4428.0067769999996</v>
      </c>
      <c r="K6777" s="105">
        <f t="shared" si="740"/>
        <v>0</v>
      </c>
      <c r="L6777" s="106">
        <f t="shared" si="741"/>
        <v>0</v>
      </c>
    </row>
    <row r="6778" spans="1:12" x14ac:dyDescent="0.3">
      <c r="A6778" s="104" t="s">
        <v>13918</v>
      </c>
      <c r="B6778" s="104" t="s">
        <v>13919</v>
      </c>
      <c r="C6778" s="105">
        <v>26</v>
      </c>
      <c r="D6778" s="105">
        <v>1700</v>
      </c>
      <c r="E6778" s="106">
        <f t="shared" si="735"/>
        <v>65.384615384615387</v>
      </c>
      <c r="F6778" s="107">
        <f t="shared" si="736"/>
        <v>85</v>
      </c>
      <c r="G6778" s="107">
        <f>COUNTIF(Data_Eksportir!$H$2:$H$3401,A6778)</f>
        <v>0</v>
      </c>
      <c r="H6778" s="104" t="str">
        <f t="shared" si="737"/>
        <v>20 – 100</v>
      </c>
      <c r="I6778" s="104" t="str">
        <f t="shared" si="738"/>
        <v>Di bawah ambang nilai</v>
      </c>
      <c r="J6778" s="106">
        <f t="shared" si="739"/>
        <v>1700.0067779999999</v>
      </c>
      <c r="K6778" s="105">
        <f t="shared" si="740"/>
        <v>0</v>
      </c>
      <c r="L6778" s="106">
        <f t="shared" si="741"/>
        <v>0</v>
      </c>
    </row>
    <row r="6779" spans="1:12" x14ac:dyDescent="0.3">
      <c r="A6779" s="104" t="s">
        <v>13920</v>
      </c>
      <c r="B6779" s="104" t="s">
        <v>13921</v>
      </c>
      <c r="C6779" s="105">
        <v>1</v>
      </c>
      <c r="D6779" s="105">
        <v>150</v>
      </c>
      <c r="E6779" s="106">
        <f t="shared" si="735"/>
        <v>150</v>
      </c>
      <c r="F6779" s="107">
        <f t="shared" si="736"/>
        <v>85</v>
      </c>
      <c r="G6779" s="107">
        <f>COUNTIF(Data_Eksportir!$H$2:$H$3401,A6779)</f>
        <v>0</v>
      </c>
      <c r="H6779" s="104" t="str">
        <f t="shared" si="737"/>
        <v>100 ke atas</v>
      </c>
      <c r="I6779" s="104" t="str">
        <f t="shared" si="738"/>
        <v>Di bawah ambang nilai</v>
      </c>
      <c r="J6779" s="106">
        <f t="shared" si="739"/>
        <v>150.00677899999999</v>
      </c>
      <c r="K6779" s="105">
        <f t="shared" si="740"/>
        <v>0</v>
      </c>
      <c r="L6779" s="106">
        <f t="shared" si="741"/>
        <v>0</v>
      </c>
    </row>
    <row r="6780" spans="1:12" x14ac:dyDescent="0.3">
      <c r="A6780" s="104" t="s">
        <v>13922</v>
      </c>
      <c r="B6780" s="104" t="s">
        <v>13923</v>
      </c>
      <c r="C6780" s="105">
        <v>18652</v>
      </c>
      <c r="D6780" s="105">
        <v>2487718</v>
      </c>
      <c r="E6780" s="106">
        <f t="shared" si="735"/>
        <v>133.3754021016513</v>
      </c>
      <c r="F6780" s="107">
        <f t="shared" si="736"/>
        <v>85</v>
      </c>
      <c r="G6780" s="107">
        <f>COUNTIF(Data_Eksportir!$H$2:$H$3401,A6780)</f>
        <v>0</v>
      </c>
      <c r="H6780" s="104" t="str">
        <f t="shared" si="737"/>
        <v>100 ke atas</v>
      </c>
      <c r="I6780" s="104" t="str">
        <f t="shared" si="738"/>
        <v>Di bawah ambang nilai</v>
      </c>
      <c r="J6780" s="106">
        <f t="shared" si="739"/>
        <v>2487718.0067799999</v>
      </c>
      <c r="K6780" s="105">
        <f t="shared" si="740"/>
        <v>0</v>
      </c>
      <c r="L6780" s="106">
        <f t="shared" si="741"/>
        <v>0</v>
      </c>
    </row>
    <row r="6781" spans="1:12" x14ac:dyDescent="0.3">
      <c r="A6781" s="104" t="s">
        <v>13924</v>
      </c>
      <c r="B6781" s="104" t="s">
        <v>13925</v>
      </c>
      <c r="C6781" s="105">
        <v>20</v>
      </c>
      <c r="D6781" s="105">
        <v>690</v>
      </c>
      <c r="E6781" s="106">
        <f t="shared" si="735"/>
        <v>34.5</v>
      </c>
      <c r="F6781" s="107">
        <f t="shared" si="736"/>
        <v>85</v>
      </c>
      <c r="G6781" s="107">
        <f>COUNTIF(Data_Eksportir!$H$2:$H$3401,A6781)</f>
        <v>0</v>
      </c>
      <c r="H6781" s="104" t="str">
        <f t="shared" si="737"/>
        <v>20 – 100</v>
      </c>
      <c r="I6781" s="104" t="str">
        <f t="shared" si="738"/>
        <v>Di bawah ambang nilai</v>
      </c>
      <c r="J6781" s="106">
        <f t="shared" si="739"/>
        <v>690.00678100000005</v>
      </c>
      <c r="K6781" s="105">
        <f t="shared" si="740"/>
        <v>0</v>
      </c>
      <c r="L6781" s="106">
        <f t="shared" si="741"/>
        <v>0</v>
      </c>
    </row>
    <row r="6782" spans="1:12" x14ac:dyDescent="0.3">
      <c r="A6782" s="104" t="s">
        <v>13926</v>
      </c>
      <c r="B6782" s="104" t="s">
        <v>13927</v>
      </c>
      <c r="C6782" s="105">
        <v>862</v>
      </c>
      <c r="D6782" s="105">
        <v>323692</v>
      </c>
      <c r="E6782" s="106">
        <f t="shared" si="735"/>
        <v>375.51276102088167</v>
      </c>
      <c r="F6782" s="107">
        <f t="shared" si="736"/>
        <v>85</v>
      </c>
      <c r="G6782" s="107">
        <f>COUNTIF(Data_Eksportir!$H$2:$H$3401,A6782)</f>
        <v>0</v>
      </c>
      <c r="H6782" s="104" t="str">
        <f t="shared" si="737"/>
        <v>100 ke atas</v>
      </c>
      <c r="I6782" s="104" t="str">
        <f t="shared" si="738"/>
        <v>Di bawah ambang nilai</v>
      </c>
      <c r="J6782" s="106">
        <f t="shared" si="739"/>
        <v>323692.00678200001</v>
      </c>
      <c r="K6782" s="105">
        <f t="shared" si="740"/>
        <v>0</v>
      </c>
      <c r="L6782" s="106">
        <f t="shared" si="741"/>
        <v>0</v>
      </c>
    </row>
    <row r="6783" spans="1:12" x14ac:dyDescent="0.3">
      <c r="A6783" s="104" t="s">
        <v>13928</v>
      </c>
      <c r="B6783" s="104" t="s">
        <v>13929</v>
      </c>
      <c r="C6783" s="105">
        <v>627186</v>
      </c>
      <c r="D6783" s="105">
        <v>10488622</v>
      </c>
      <c r="E6783" s="106">
        <f t="shared" si="735"/>
        <v>16.72330377272452</v>
      </c>
      <c r="F6783" s="107">
        <f t="shared" si="736"/>
        <v>85</v>
      </c>
      <c r="G6783" s="107">
        <f>COUNTIF(Data_Eksportir!$H$2:$H$3401,A6783)</f>
        <v>0</v>
      </c>
      <c r="H6783" s="104" t="str">
        <f t="shared" si="737"/>
        <v>5 – 20</v>
      </c>
      <c r="I6783" s="104" t="str">
        <f t="shared" si="738"/>
        <v>Belum terwakili</v>
      </c>
      <c r="J6783" s="106">
        <f t="shared" si="739"/>
        <v>10488622.006782999</v>
      </c>
      <c r="K6783" s="105">
        <f t="shared" si="740"/>
        <v>10488622</v>
      </c>
      <c r="L6783" s="106">
        <f t="shared" si="741"/>
        <v>10488622.006782999</v>
      </c>
    </row>
    <row r="6784" spans="1:12" x14ac:dyDescent="0.3">
      <c r="A6784" s="104" t="s">
        <v>13930</v>
      </c>
      <c r="B6784" s="104" t="s">
        <v>13931</v>
      </c>
      <c r="C6784" s="105">
        <v>21645</v>
      </c>
      <c r="D6784" s="105">
        <v>1642850</v>
      </c>
      <c r="E6784" s="106">
        <f t="shared" si="735"/>
        <v>75.899745899745895</v>
      </c>
      <c r="F6784" s="107">
        <f t="shared" si="736"/>
        <v>85</v>
      </c>
      <c r="G6784" s="107">
        <f>COUNTIF(Data_Eksportir!$H$2:$H$3401,A6784)</f>
        <v>0</v>
      </c>
      <c r="H6784" s="104" t="str">
        <f t="shared" si="737"/>
        <v>20 – 100</v>
      </c>
      <c r="I6784" s="104" t="str">
        <f t="shared" si="738"/>
        <v>Di bawah ambang nilai</v>
      </c>
      <c r="J6784" s="106">
        <f t="shared" si="739"/>
        <v>1642850.006784</v>
      </c>
      <c r="K6784" s="105">
        <f t="shared" si="740"/>
        <v>0</v>
      </c>
      <c r="L6784" s="106">
        <f t="shared" si="741"/>
        <v>0</v>
      </c>
    </row>
    <row r="6785" spans="1:12" x14ac:dyDescent="0.3">
      <c r="A6785" s="104" t="s">
        <v>13932</v>
      </c>
      <c r="B6785" s="104" t="s">
        <v>13933</v>
      </c>
      <c r="C6785" s="105">
        <v>7</v>
      </c>
      <c r="D6785" s="105">
        <v>61000</v>
      </c>
      <c r="E6785" s="106">
        <f t="shared" si="735"/>
        <v>8714.2857142857138</v>
      </c>
      <c r="F6785" s="107">
        <f t="shared" si="736"/>
        <v>85</v>
      </c>
      <c r="G6785" s="107">
        <f>COUNTIF(Data_Eksportir!$H$2:$H$3401,A6785)</f>
        <v>0</v>
      </c>
      <c r="H6785" s="104" t="str">
        <f t="shared" si="737"/>
        <v>100 ke atas</v>
      </c>
      <c r="I6785" s="104" t="str">
        <f t="shared" si="738"/>
        <v>Di bawah ambang nilai</v>
      </c>
      <c r="J6785" s="106">
        <f t="shared" si="739"/>
        <v>61000.006784999998</v>
      </c>
      <c r="K6785" s="105">
        <f t="shared" si="740"/>
        <v>0</v>
      </c>
      <c r="L6785" s="106">
        <f t="shared" si="741"/>
        <v>0</v>
      </c>
    </row>
    <row r="6786" spans="1:12" x14ac:dyDescent="0.3">
      <c r="A6786" s="104" t="s">
        <v>13934</v>
      </c>
      <c r="B6786" s="104" t="s">
        <v>13935</v>
      </c>
      <c r="C6786" s="105">
        <v>168549</v>
      </c>
      <c r="D6786" s="105">
        <v>87822117</v>
      </c>
      <c r="E6786" s="106">
        <f t="shared" ref="E6786:E6849" si="742">IF(AND(ISNUMBER(C6786),C6786&gt;0),D6786/C6786,"")</f>
        <v>521.04798604560096</v>
      </c>
      <c r="F6786" s="107">
        <f t="shared" ref="F6786:F6849" si="743">VALUE(LEFT(A6786,2))</f>
        <v>85</v>
      </c>
      <c r="G6786" s="107">
        <f>COUNTIF(Data_Eksportir!$H$2:$H$3401,A6786)</f>
        <v>0</v>
      </c>
      <c r="H6786" s="104" t="str">
        <f t="shared" ref="H6786:H6849" si="744">IF(E6786="","Tanpa data berat",IF(E6786&lt;1,"Di bawah 1",IF(E6786&lt;5,"1 – 5",IF(E6786&lt;20,"5 – 20",IF(E6786&lt;100,"20 – 100","100 ke atas")))))</f>
        <v>100 ke atas</v>
      </c>
      <c r="I6786" s="104" t="str">
        <f t="shared" ref="I6786:I6849" si="745">IF(D6786&lt;p_nilai_besar,"Di bawah ambang nilai",IF(G6786=0,"Belum terwakili",IF(G6786&lt;=p_listing_rendah,"Keterwakilan rendah","Terwakili")))</f>
        <v>Belum terwakili</v>
      </c>
      <c r="J6786" s="106">
        <f t="shared" ref="J6786:J6849" si="746">D6786+ROW()/10^6</f>
        <v>87822117.006786004</v>
      </c>
      <c r="K6786" s="105">
        <f t="shared" ref="K6786:K6849" si="747">IF(D6786&gt;=p_nilai_besar,D6786/(1+G6786),0)</f>
        <v>87822117</v>
      </c>
      <c r="L6786" s="106">
        <f t="shared" ref="L6786:L6849" si="748">IF(K6786&gt;0,K6786+ROW()/10^6,0)</f>
        <v>87822117.006786004</v>
      </c>
    </row>
    <row r="6787" spans="1:12" x14ac:dyDescent="0.3">
      <c r="A6787" s="104" t="s">
        <v>13936</v>
      </c>
      <c r="B6787" s="104" t="s">
        <v>13937</v>
      </c>
      <c r="C6787" s="105">
        <v>5</v>
      </c>
      <c r="D6787" s="105">
        <v>172</v>
      </c>
      <c r="E6787" s="106">
        <f t="shared" si="742"/>
        <v>34.4</v>
      </c>
      <c r="F6787" s="107">
        <f t="shared" si="743"/>
        <v>85</v>
      </c>
      <c r="G6787" s="107">
        <f>COUNTIF(Data_Eksportir!$H$2:$H$3401,A6787)</f>
        <v>0</v>
      </c>
      <c r="H6787" s="104" t="str">
        <f t="shared" si="744"/>
        <v>20 – 100</v>
      </c>
      <c r="I6787" s="104" t="str">
        <f t="shared" si="745"/>
        <v>Di bawah ambang nilai</v>
      </c>
      <c r="J6787" s="106">
        <f t="shared" si="746"/>
        <v>172.006787</v>
      </c>
      <c r="K6787" s="105">
        <f t="shared" si="747"/>
        <v>0</v>
      </c>
      <c r="L6787" s="106">
        <f t="shared" si="748"/>
        <v>0</v>
      </c>
    </row>
    <row r="6788" spans="1:12" x14ac:dyDescent="0.3">
      <c r="A6788" s="104" t="s">
        <v>13938</v>
      </c>
      <c r="B6788" s="104" t="s">
        <v>13939</v>
      </c>
      <c r="C6788" s="105">
        <v>39256</v>
      </c>
      <c r="D6788" s="105">
        <v>1137562</v>
      </c>
      <c r="E6788" s="106">
        <f t="shared" si="742"/>
        <v>28.978041573262686</v>
      </c>
      <c r="F6788" s="107">
        <f t="shared" si="743"/>
        <v>85</v>
      </c>
      <c r="G6788" s="107">
        <f>COUNTIF(Data_Eksportir!$H$2:$H$3401,A6788)</f>
        <v>0</v>
      </c>
      <c r="H6788" s="104" t="str">
        <f t="shared" si="744"/>
        <v>20 – 100</v>
      </c>
      <c r="I6788" s="104" t="str">
        <f t="shared" si="745"/>
        <v>Di bawah ambang nilai</v>
      </c>
      <c r="J6788" s="106">
        <f t="shared" si="746"/>
        <v>1137562.006788</v>
      </c>
      <c r="K6788" s="105">
        <f t="shared" si="747"/>
        <v>0</v>
      </c>
      <c r="L6788" s="106">
        <f t="shared" si="748"/>
        <v>0</v>
      </c>
    </row>
    <row r="6789" spans="1:12" x14ac:dyDescent="0.3">
      <c r="A6789" s="104" t="s">
        <v>13940</v>
      </c>
      <c r="B6789" s="104" t="s">
        <v>13941</v>
      </c>
      <c r="C6789" s="105">
        <v>19</v>
      </c>
      <c r="D6789" s="105">
        <v>450</v>
      </c>
      <c r="E6789" s="106">
        <f t="shared" si="742"/>
        <v>23.684210526315791</v>
      </c>
      <c r="F6789" s="107">
        <f t="shared" si="743"/>
        <v>85</v>
      </c>
      <c r="G6789" s="107">
        <f>COUNTIF(Data_Eksportir!$H$2:$H$3401,A6789)</f>
        <v>0</v>
      </c>
      <c r="H6789" s="104" t="str">
        <f t="shared" si="744"/>
        <v>20 – 100</v>
      </c>
      <c r="I6789" s="104" t="str">
        <f t="shared" si="745"/>
        <v>Di bawah ambang nilai</v>
      </c>
      <c r="J6789" s="106">
        <f t="shared" si="746"/>
        <v>450.00678900000003</v>
      </c>
      <c r="K6789" s="105">
        <f t="shared" si="747"/>
        <v>0</v>
      </c>
      <c r="L6789" s="106">
        <f t="shared" si="748"/>
        <v>0</v>
      </c>
    </row>
    <row r="6790" spans="1:12" x14ac:dyDescent="0.3">
      <c r="A6790" s="104" t="s">
        <v>13942</v>
      </c>
      <c r="B6790" s="104" t="s">
        <v>13943</v>
      </c>
      <c r="C6790" s="105">
        <v>1140</v>
      </c>
      <c r="D6790" s="105">
        <v>18810</v>
      </c>
      <c r="E6790" s="106">
        <f t="shared" si="742"/>
        <v>16.5</v>
      </c>
      <c r="F6790" s="107">
        <f t="shared" si="743"/>
        <v>85</v>
      </c>
      <c r="G6790" s="107">
        <f>COUNTIF(Data_Eksportir!$H$2:$H$3401,A6790)</f>
        <v>0</v>
      </c>
      <c r="H6790" s="104" t="str">
        <f t="shared" si="744"/>
        <v>5 – 20</v>
      </c>
      <c r="I6790" s="104" t="str">
        <f t="shared" si="745"/>
        <v>Di bawah ambang nilai</v>
      </c>
      <c r="J6790" s="106">
        <f t="shared" si="746"/>
        <v>18810.006789999999</v>
      </c>
      <c r="K6790" s="105">
        <f t="shared" si="747"/>
        <v>0</v>
      </c>
      <c r="L6790" s="106">
        <f t="shared" si="748"/>
        <v>0</v>
      </c>
    </row>
    <row r="6791" spans="1:12" x14ac:dyDescent="0.3">
      <c r="A6791" s="104" t="s">
        <v>13944</v>
      </c>
      <c r="B6791" s="104" t="s">
        <v>13945</v>
      </c>
      <c r="C6791" s="105">
        <v>6</v>
      </c>
      <c r="D6791" s="105">
        <v>15</v>
      </c>
      <c r="E6791" s="106">
        <f t="shared" si="742"/>
        <v>2.5</v>
      </c>
      <c r="F6791" s="107">
        <f t="shared" si="743"/>
        <v>85</v>
      </c>
      <c r="G6791" s="107">
        <f>COUNTIF(Data_Eksportir!$H$2:$H$3401,A6791)</f>
        <v>0</v>
      </c>
      <c r="H6791" s="104" t="str">
        <f t="shared" si="744"/>
        <v>1 – 5</v>
      </c>
      <c r="I6791" s="104" t="str">
        <f t="shared" si="745"/>
        <v>Di bawah ambang nilai</v>
      </c>
      <c r="J6791" s="106">
        <f t="shared" si="746"/>
        <v>15.006791</v>
      </c>
      <c r="K6791" s="105">
        <f t="shared" si="747"/>
        <v>0</v>
      </c>
      <c r="L6791" s="106">
        <f t="shared" si="748"/>
        <v>0</v>
      </c>
    </row>
    <row r="6792" spans="1:12" x14ac:dyDescent="0.3">
      <c r="A6792" s="104" t="s">
        <v>13946</v>
      </c>
      <c r="B6792" s="104" t="s">
        <v>13947</v>
      </c>
      <c r="C6792" s="105">
        <v>109140</v>
      </c>
      <c r="D6792" s="105">
        <v>970907</v>
      </c>
      <c r="E6792" s="106">
        <f t="shared" si="742"/>
        <v>8.895977643393806</v>
      </c>
      <c r="F6792" s="107">
        <f t="shared" si="743"/>
        <v>85</v>
      </c>
      <c r="G6792" s="107">
        <f>COUNTIF(Data_Eksportir!$H$2:$H$3401,A6792)</f>
        <v>0</v>
      </c>
      <c r="H6792" s="104" t="str">
        <f t="shared" si="744"/>
        <v>5 – 20</v>
      </c>
      <c r="I6792" s="104" t="str">
        <f t="shared" si="745"/>
        <v>Di bawah ambang nilai</v>
      </c>
      <c r="J6792" s="106">
        <f t="shared" si="746"/>
        <v>970907.00679200003</v>
      </c>
      <c r="K6792" s="105">
        <f t="shared" si="747"/>
        <v>0</v>
      </c>
      <c r="L6792" s="106">
        <f t="shared" si="748"/>
        <v>0</v>
      </c>
    </row>
    <row r="6793" spans="1:12" x14ac:dyDescent="0.3">
      <c r="A6793" s="104" t="s">
        <v>13948</v>
      </c>
      <c r="B6793" s="104" t="s">
        <v>13949</v>
      </c>
      <c r="C6793" s="105">
        <v>1457</v>
      </c>
      <c r="D6793" s="105">
        <v>11410</v>
      </c>
      <c r="E6793" s="106">
        <f t="shared" si="742"/>
        <v>7.8311599176389839</v>
      </c>
      <c r="F6793" s="107">
        <f t="shared" si="743"/>
        <v>85</v>
      </c>
      <c r="G6793" s="107">
        <f>COUNTIF(Data_Eksportir!$H$2:$H$3401,A6793)</f>
        <v>0</v>
      </c>
      <c r="H6793" s="104" t="str">
        <f t="shared" si="744"/>
        <v>5 – 20</v>
      </c>
      <c r="I6793" s="104" t="str">
        <f t="shared" si="745"/>
        <v>Di bawah ambang nilai</v>
      </c>
      <c r="J6793" s="106">
        <f t="shared" si="746"/>
        <v>11410.006793</v>
      </c>
      <c r="K6793" s="105">
        <f t="shared" si="747"/>
        <v>0</v>
      </c>
      <c r="L6793" s="106">
        <f t="shared" si="748"/>
        <v>0</v>
      </c>
    </row>
    <row r="6794" spans="1:12" x14ac:dyDescent="0.3">
      <c r="A6794" s="104" t="s">
        <v>13950</v>
      </c>
      <c r="B6794" s="104" t="s">
        <v>13951</v>
      </c>
      <c r="C6794" s="105">
        <v>10</v>
      </c>
      <c r="D6794" s="105">
        <v>10</v>
      </c>
      <c r="E6794" s="106">
        <f t="shared" si="742"/>
        <v>1</v>
      </c>
      <c r="F6794" s="107">
        <f t="shared" si="743"/>
        <v>85</v>
      </c>
      <c r="G6794" s="107">
        <f>COUNTIF(Data_Eksportir!$H$2:$H$3401,A6794)</f>
        <v>0</v>
      </c>
      <c r="H6794" s="104" t="str">
        <f t="shared" si="744"/>
        <v>1 – 5</v>
      </c>
      <c r="I6794" s="104" t="str">
        <f t="shared" si="745"/>
        <v>Di bawah ambang nilai</v>
      </c>
      <c r="J6794" s="106">
        <f t="shared" si="746"/>
        <v>10.006793999999999</v>
      </c>
      <c r="K6794" s="105">
        <f t="shared" si="747"/>
        <v>0</v>
      </c>
      <c r="L6794" s="106">
        <f t="shared" si="748"/>
        <v>0</v>
      </c>
    </row>
    <row r="6795" spans="1:12" x14ac:dyDescent="0.3">
      <c r="A6795" s="104" t="s">
        <v>13952</v>
      </c>
      <c r="B6795" s="104" t="s">
        <v>13953</v>
      </c>
      <c r="C6795" s="105">
        <v>8</v>
      </c>
      <c r="D6795" s="105">
        <v>331</v>
      </c>
      <c r="E6795" s="106">
        <f t="shared" si="742"/>
        <v>41.375</v>
      </c>
      <c r="F6795" s="107">
        <f t="shared" si="743"/>
        <v>85</v>
      </c>
      <c r="G6795" s="107">
        <f>COUNTIF(Data_Eksportir!$H$2:$H$3401,A6795)</f>
        <v>0</v>
      </c>
      <c r="H6795" s="104" t="str">
        <f t="shared" si="744"/>
        <v>20 – 100</v>
      </c>
      <c r="I6795" s="104" t="str">
        <f t="shared" si="745"/>
        <v>Di bawah ambang nilai</v>
      </c>
      <c r="J6795" s="106">
        <f t="shared" si="746"/>
        <v>331.00679500000001</v>
      </c>
      <c r="K6795" s="105">
        <f t="shared" si="747"/>
        <v>0</v>
      </c>
      <c r="L6795" s="106">
        <f t="shared" si="748"/>
        <v>0</v>
      </c>
    </row>
    <row r="6796" spans="1:12" x14ac:dyDescent="0.3">
      <c r="A6796" s="104" t="s">
        <v>13954</v>
      </c>
      <c r="B6796" s="104" t="s">
        <v>13955</v>
      </c>
      <c r="C6796" s="105">
        <v>4</v>
      </c>
      <c r="D6796" s="105">
        <v>678</v>
      </c>
      <c r="E6796" s="106">
        <f t="shared" si="742"/>
        <v>169.5</v>
      </c>
      <c r="F6796" s="107">
        <f t="shared" si="743"/>
        <v>85</v>
      </c>
      <c r="G6796" s="107">
        <f>COUNTIF(Data_Eksportir!$H$2:$H$3401,A6796)</f>
        <v>0</v>
      </c>
      <c r="H6796" s="104" t="str">
        <f t="shared" si="744"/>
        <v>100 ke atas</v>
      </c>
      <c r="I6796" s="104" t="str">
        <f t="shared" si="745"/>
        <v>Di bawah ambang nilai</v>
      </c>
      <c r="J6796" s="106">
        <f t="shared" si="746"/>
        <v>678.00679600000001</v>
      </c>
      <c r="K6796" s="105">
        <f t="shared" si="747"/>
        <v>0</v>
      </c>
      <c r="L6796" s="106">
        <f t="shared" si="748"/>
        <v>0</v>
      </c>
    </row>
    <row r="6797" spans="1:12" x14ac:dyDescent="0.3">
      <c r="A6797" s="104" t="s">
        <v>13956</v>
      </c>
      <c r="B6797" s="104" t="s">
        <v>13957</v>
      </c>
      <c r="C6797" s="105">
        <v>34</v>
      </c>
      <c r="D6797" s="105">
        <v>7138</v>
      </c>
      <c r="E6797" s="106">
        <f t="shared" si="742"/>
        <v>209.94117647058823</v>
      </c>
      <c r="F6797" s="107">
        <f t="shared" si="743"/>
        <v>85</v>
      </c>
      <c r="G6797" s="107">
        <f>COUNTIF(Data_Eksportir!$H$2:$H$3401,A6797)</f>
        <v>0</v>
      </c>
      <c r="H6797" s="104" t="str">
        <f t="shared" si="744"/>
        <v>100 ke atas</v>
      </c>
      <c r="I6797" s="104" t="str">
        <f t="shared" si="745"/>
        <v>Di bawah ambang nilai</v>
      </c>
      <c r="J6797" s="106">
        <f t="shared" si="746"/>
        <v>7138.006797</v>
      </c>
      <c r="K6797" s="105">
        <f t="shared" si="747"/>
        <v>0</v>
      </c>
      <c r="L6797" s="106">
        <f t="shared" si="748"/>
        <v>0</v>
      </c>
    </row>
    <row r="6798" spans="1:12" x14ac:dyDescent="0.3">
      <c r="A6798" s="104" t="s">
        <v>13958</v>
      </c>
      <c r="B6798" s="104" t="s">
        <v>13959</v>
      </c>
      <c r="C6798" s="105">
        <v>1791</v>
      </c>
      <c r="D6798" s="105">
        <v>8895</v>
      </c>
      <c r="E6798" s="106">
        <f t="shared" si="742"/>
        <v>4.966499162479062</v>
      </c>
      <c r="F6798" s="107">
        <f t="shared" si="743"/>
        <v>85</v>
      </c>
      <c r="G6798" s="107">
        <f>COUNTIF(Data_Eksportir!$H$2:$H$3401,A6798)</f>
        <v>0</v>
      </c>
      <c r="H6798" s="104" t="str">
        <f t="shared" si="744"/>
        <v>1 – 5</v>
      </c>
      <c r="I6798" s="104" t="str">
        <f t="shared" si="745"/>
        <v>Di bawah ambang nilai</v>
      </c>
      <c r="J6798" s="106">
        <f t="shared" si="746"/>
        <v>8895.0067980000003</v>
      </c>
      <c r="K6798" s="105">
        <f t="shared" si="747"/>
        <v>0</v>
      </c>
      <c r="L6798" s="106">
        <f t="shared" si="748"/>
        <v>0</v>
      </c>
    </row>
    <row r="6799" spans="1:12" x14ac:dyDescent="0.3">
      <c r="A6799" s="104" t="s">
        <v>13960</v>
      </c>
      <c r="B6799" s="104" t="s">
        <v>13961</v>
      </c>
      <c r="C6799" s="105">
        <v>756</v>
      </c>
      <c r="D6799" s="105">
        <v>22803</v>
      </c>
      <c r="E6799" s="106">
        <f t="shared" si="742"/>
        <v>30.162698412698411</v>
      </c>
      <c r="F6799" s="107">
        <f t="shared" si="743"/>
        <v>85</v>
      </c>
      <c r="G6799" s="107">
        <f>COUNTIF(Data_Eksportir!$H$2:$H$3401,A6799)</f>
        <v>0</v>
      </c>
      <c r="H6799" s="104" t="str">
        <f t="shared" si="744"/>
        <v>20 – 100</v>
      </c>
      <c r="I6799" s="104" t="str">
        <f t="shared" si="745"/>
        <v>Di bawah ambang nilai</v>
      </c>
      <c r="J6799" s="106">
        <f t="shared" si="746"/>
        <v>22803.006798999999</v>
      </c>
      <c r="K6799" s="105">
        <f t="shared" si="747"/>
        <v>0</v>
      </c>
      <c r="L6799" s="106">
        <f t="shared" si="748"/>
        <v>0</v>
      </c>
    </row>
    <row r="6800" spans="1:12" x14ac:dyDescent="0.3">
      <c r="A6800" s="104" t="s">
        <v>13962</v>
      </c>
      <c r="B6800" s="104" t="s">
        <v>13963</v>
      </c>
      <c r="C6800" s="105">
        <v>45</v>
      </c>
      <c r="D6800" s="105">
        <v>338</v>
      </c>
      <c r="E6800" s="106">
        <f t="shared" si="742"/>
        <v>7.5111111111111111</v>
      </c>
      <c r="F6800" s="107">
        <f t="shared" si="743"/>
        <v>85</v>
      </c>
      <c r="G6800" s="107">
        <f>COUNTIF(Data_Eksportir!$H$2:$H$3401,A6800)</f>
        <v>0</v>
      </c>
      <c r="H6800" s="104" t="str">
        <f t="shared" si="744"/>
        <v>5 – 20</v>
      </c>
      <c r="I6800" s="104" t="str">
        <f t="shared" si="745"/>
        <v>Di bawah ambang nilai</v>
      </c>
      <c r="J6800" s="106">
        <f t="shared" si="746"/>
        <v>338.0068</v>
      </c>
      <c r="K6800" s="105">
        <f t="shared" si="747"/>
        <v>0</v>
      </c>
      <c r="L6800" s="106">
        <f t="shared" si="748"/>
        <v>0</v>
      </c>
    </row>
    <row r="6801" spans="1:12" x14ac:dyDescent="0.3">
      <c r="A6801" s="104" t="s">
        <v>13964</v>
      </c>
      <c r="B6801" s="104" t="s">
        <v>13965</v>
      </c>
      <c r="C6801" s="105">
        <v>5</v>
      </c>
      <c r="D6801" s="105">
        <v>1350</v>
      </c>
      <c r="E6801" s="106">
        <f t="shared" si="742"/>
        <v>270</v>
      </c>
      <c r="F6801" s="107">
        <f t="shared" si="743"/>
        <v>85</v>
      </c>
      <c r="G6801" s="107">
        <f>COUNTIF(Data_Eksportir!$H$2:$H$3401,A6801)</f>
        <v>0</v>
      </c>
      <c r="H6801" s="104" t="str">
        <f t="shared" si="744"/>
        <v>100 ke atas</v>
      </c>
      <c r="I6801" s="104" t="str">
        <f t="shared" si="745"/>
        <v>Di bawah ambang nilai</v>
      </c>
      <c r="J6801" s="106">
        <f t="shared" si="746"/>
        <v>1350.006801</v>
      </c>
      <c r="K6801" s="105">
        <f t="shared" si="747"/>
        <v>0</v>
      </c>
      <c r="L6801" s="106">
        <f t="shared" si="748"/>
        <v>0</v>
      </c>
    </row>
    <row r="6802" spans="1:12" x14ac:dyDescent="0.3">
      <c r="A6802" s="104" t="s">
        <v>13966</v>
      </c>
      <c r="B6802" s="104" t="s">
        <v>13967</v>
      </c>
      <c r="C6802" s="105">
        <v>1742</v>
      </c>
      <c r="D6802" s="105">
        <v>574</v>
      </c>
      <c r="E6802" s="106">
        <f t="shared" si="742"/>
        <v>0.32950631458094143</v>
      </c>
      <c r="F6802" s="107">
        <f t="shared" si="743"/>
        <v>85</v>
      </c>
      <c r="G6802" s="107">
        <f>COUNTIF(Data_Eksportir!$H$2:$H$3401,A6802)</f>
        <v>0</v>
      </c>
      <c r="H6802" s="104" t="str">
        <f t="shared" si="744"/>
        <v>Di bawah 1</v>
      </c>
      <c r="I6802" s="104" t="str">
        <f t="shared" si="745"/>
        <v>Di bawah ambang nilai</v>
      </c>
      <c r="J6802" s="106">
        <f t="shared" si="746"/>
        <v>574.00680199999999</v>
      </c>
      <c r="K6802" s="105">
        <f t="shared" si="747"/>
        <v>0</v>
      </c>
      <c r="L6802" s="106">
        <f t="shared" si="748"/>
        <v>0</v>
      </c>
    </row>
    <row r="6803" spans="1:12" x14ac:dyDescent="0.3">
      <c r="A6803" s="104" t="s">
        <v>13968</v>
      </c>
      <c r="B6803" s="104" t="s">
        <v>13969</v>
      </c>
      <c r="C6803" s="105">
        <v>5</v>
      </c>
      <c r="D6803" s="105">
        <v>1574</v>
      </c>
      <c r="E6803" s="106">
        <f t="shared" si="742"/>
        <v>314.8</v>
      </c>
      <c r="F6803" s="107">
        <f t="shared" si="743"/>
        <v>85</v>
      </c>
      <c r="G6803" s="107">
        <f>COUNTIF(Data_Eksportir!$H$2:$H$3401,A6803)</f>
        <v>0</v>
      </c>
      <c r="H6803" s="104" t="str">
        <f t="shared" si="744"/>
        <v>100 ke atas</v>
      </c>
      <c r="I6803" s="104" t="str">
        <f t="shared" si="745"/>
        <v>Di bawah ambang nilai</v>
      </c>
      <c r="J6803" s="106">
        <f t="shared" si="746"/>
        <v>1574.006803</v>
      </c>
      <c r="K6803" s="105">
        <f t="shared" si="747"/>
        <v>0</v>
      </c>
      <c r="L6803" s="106">
        <f t="shared" si="748"/>
        <v>0</v>
      </c>
    </row>
    <row r="6804" spans="1:12" x14ac:dyDescent="0.3">
      <c r="A6804" s="104" t="s">
        <v>13970</v>
      </c>
      <c r="B6804" s="104" t="s">
        <v>13971</v>
      </c>
      <c r="C6804" s="105">
        <v>39</v>
      </c>
      <c r="D6804" s="105">
        <v>207</v>
      </c>
      <c r="E6804" s="106">
        <f t="shared" si="742"/>
        <v>5.3076923076923075</v>
      </c>
      <c r="F6804" s="107">
        <f t="shared" si="743"/>
        <v>85</v>
      </c>
      <c r="G6804" s="107">
        <f>COUNTIF(Data_Eksportir!$H$2:$H$3401,A6804)</f>
        <v>0</v>
      </c>
      <c r="H6804" s="104" t="str">
        <f t="shared" si="744"/>
        <v>5 – 20</v>
      </c>
      <c r="I6804" s="104" t="str">
        <f t="shared" si="745"/>
        <v>Di bawah ambang nilai</v>
      </c>
      <c r="J6804" s="106">
        <f t="shared" si="746"/>
        <v>207.00680399999999</v>
      </c>
      <c r="K6804" s="105">
        <f t="shared" si="747"/>
        <v>0</v>
      </c>
      <c r="L6804" s="106">
        <f t="shared" si="748"/>
        <v>0</v>
      </c>
    </row>
    <row r="6805" spans="1:12" x14ac:dyDescent="0.3">
      <c r="A6805" s="104" t="s">
        <v>13972</v>
      </c>
      <c r="B6805" s="104" t="s">
        <v>13973</v>
      </c>
      <c r="C6805" s="105"/>
      <c r="D6805" s="105">
        <v>402</v>
      </c>
      <c r="E6805" s="106" t="str">
        <f t="shared" si="742"/>
        <v/>
      </c>
      <c r="F6805" s="107">
        <f t="shared" si="743"/>
        <v>85</v>
      </c>
      <c r="G6805" s="107">
        <f>COUNTIF(Data_Eksportir!$H$2:$H$3401,A6805)</f>
        <v>0</v>
      </c>
      <c r="H6805" s="104" t="str">
        <f t="shared" si="744"/>
        <v>Tanpa data berat</v>
      </c>
      <c r="I6805" s="104" t="str">
        <f t="shared" si="745"/>
        <v>Di bawah ambang nilai</v>
      </c>
      <c r="J6805" s="106">
        <f t="shared" si="746"/>
        <v>402.00680499999999</v>
      </c>
      <c r="K6805" s="105">
        <f t="shared" si="747"/>
        <v>0</v>
      </c>
      <c r="L6805" s="106">
        <f t="shared" si="748"/>
        <v>0</v>
      </c>
    </row>
    <row r="6806" spans="1:12" x14ac:dyDescent="0.3">
      <c r="A6806" s="104" t="s">
        <v>13974</v>
      </c>
      <c r="B6806" s="104" t="s">
        <v>13975</v>
      </c>
      <c r="C6806" s="105">
        <v>25</v>
      </c>
      <c r="D6806" s="105">
        <v>16450</v>
      </c>
      <c r="E6806" s="106">
        <f t="shared" si="742"/>
        <v>658</v>
      </c>
      <c r="F6806" s="107">
        <f t="shared" si="743"/>
        <v>85</v>
      </c>
      <c r="G6806" s="107">
        <f>COUNTIF(Data_Eksportir!$H$2:$H$3401,A6806)</f>
        <v>0</v>
      </c>
      <c r="H6806" s="104" t="str">
        <f t="shared" si="744"/>
        <v>100 ke atas</v>
      </c>
      <c r="I6806" s="104" t="str">
        <f t="shared" si="745"/>
        <v>Di bawah ambang nilai</v>
      </c>
      <c r="J6806" s="106">
        <f t="shared" si="746"/>
        <v>16450.006806000001</v>
      </c>
      <c r="K6806" s="105">
        <f t="shared" si="747"/>
        <v>0</v>
      </c>
      <c r="L6806" s="106">
        <f t="shared" si="748"/>
        <v>0</v>
      </c>
    </row>
    <row r="6807" spans="1:12" x14ac:dyDescent="0.3">
      <c r="A6807" s="104" t="s">
        <v>13976</v>
      </c>
      <c r="B6807" s="104" t="s">
        <v>13977</v>
      </c>
      <c r="C6807" s="105">
        <v>0</v>
      </c>
      <c r="D6807" s="105">
        <v>4</v>
      </c>
      <c r="E6807" s="106" t="str">
        <f t="shared" si="742"/>
        <v/>
      </c>
      <c r="F6807" s="107">
        <f t="shared" si="743"/>
        <v>85</v>
      </c>
      <c r="G6807" s="107">
        <f>COUNTIF(Data_Eksportir!$H$2:$H$3401,A6807)</f>
        <v>0</v>
      </c>
      <c r="H6807" s="104" t="str">
        <f t="shared" si="744"/>
        <v>Tanpa data berat</v>
      </c>
      <c r="I6807" s="104" t="str">
        <f t="shared" si="745"/>
        <v>Di bawah ambang nilai</v>
      </c>
      <c r="J6807" s="106">
        <f t="shared" si="746"/>
        <v>4.0068070000000002</v>
      </c>
      <c r="K6807" s="105">
        <f t="shared" si="747"/>
        <v>0</v>
      </c>
      <c r="L6807" s="106">
        <f t="shared" si="748"/>
        <v>0</v>
      </c>
    </row>
    <row r="6808" spans="1:12" x14ac:dyDescent="0.3">
      <c r="A6808" s="104" t="s">
        <v>13978</v>
      </c>
      <c r="B6808" s="104" t="s">
        <v>13979</v>
      </c>
      <c r="C6808" s="105">
        <v>267</v>
      </c>
      <c r="D6808" s="105">
        <v>1867</v>
      </c>
      <c r="E6808" s="106">
        <f t="shared" si="742"/>
        <v>6.9925093632958806</v>
      </c>
      <c r="F6808" s="107">
        <f t="shared" si="743"/>
        <v>85</v>
      </c>
      <c r="G6808" s="107">
        <f>COUNTIF(Data_Eksportir!$H$2:$H$3401,A6808)</f>
        <v>0</v>
      </c>
      <c r="H6808" s="104" t="str">
        <f t="shared" si="744"/>
        <v>5 – 20</v>
      </c>
      <c r="I6808" s="104" t="str">
        <f t="shared" si="745"/>
        <v>Di bawah ambang nilai</v>
      </c>
      <c r="J6808" s="106">
        <f t="shared" si="746"/>
        <v>1867.0068080000001</v>
      </c>
      <c r="K6808" s="105">
        <f t="shared" si="747"/>
        <v>0</v>
      </c>
      <c r="L6808" s="106">
        <f t="shared" si="748"/>
        <v>0</v>
      </c>
    </row>
    <row r="6809" spans="1:12" x14ac:dyDescent="0.3">
      <c r="A6809" s="104" t="s">
        <v>13980</v>
      </c>
      <c r="B6809" s="104" t="s">
        <v>13981</v>
      </c>
      <c r="C6809" s="105">
        <v>3</v>
      </c>
      <c r="D6809" s="105">
        <v>4285</v>
      </c>
      <c r="E6809" s="106">
        <f t="shared" si="742"/>
        <v>1428.3333333333333</v>
      </c>
      <c r="F6809" s="107">
        <f t="shared" si="743"/>
        <v>85</v>
      </c>
      <c r="G6809" s="107">
        <f>COUNTIF(Data_Eksportir!$H$2:$H$3401,A6809)</f>
        <v>0</v>
      </c>
      <c r="H6809" s="104" t="str">
        <f t="shared" si="744"/>
        <v>100 ke atas</v>
      </c>
      <c r="I6809" s="104" t="str">
        <f t="shared" si="745"/>
        <v>Di bawah ambang nilai</v>
      </c>
      <c r="J6809" s="106">
        <f t="shared" si="746"/>
        <v>4285.0068090000004</v>
      </c>
      <c r="K6809" s="105">
        <f t="shared" si="747"/>
        <v>0</v>
      </c>
      <c r="L6809" s="106">
        <f t="shared" si="748"/>
        <v>0</v>
      </c>
    </row>
    <row r="6810" spans="1:12" x14ac:dyDescent="0.3">
      <c r="A6810" s="104" t="s">
        <v>13982</v>
      </c>
      <c r="B6810" s="104" t="s">
        <v>13983</v>
      </c>
      <c r="C6810" s="105">
        <v>836</v>
      </c>
      <c r="D6810" s="105">
        <v>7430</v>
      </c>
      <c r="E6810" s="106">
        <f t="shared" si="742"/>
        <v>8.8875598086124405</v>
      </c>
      <c r="F6810" s="107">
        <f t="shared" si="743"/>
        <v>85</v>
      </c>
      <c r="G6810" s="107">
        <f>COUNTIF(Data_Eksportir!$H$2:$H$3401,A6810)</f>
        <v>0</v>
      </c>
      <c r="H6810" s="104" t="str">
        <f t="shared" si="744"/>
        <v>5 – 20</v>
      </c>
      <c r="I6810" s="104" t="str">
        <f t="shared" si="745"/>
        <v>Di bawah ambang nilai</v>
      </c>
      <c r="J6810" s="106">
        <f t="shared" si="746"/>
        <v>7430.0068099999999</v>
      </c>
      <c r="K6810" s="105">
        <f t="shared" si="747"/>
        <v>0</v>
      </c>
      <c r="L6810" s="106">
        <f t="shared" si="748"/>
        <v>0</v>
      </c>
    </row>
    <row r="6811" spans="1:12" x14ac:dyDescent="0.3">
      <c r="A6811" s="104" t="s">
        <v>13984</v>
      </c>
      <c r="B6811" s="104" t="s">
        <v>13985</v>
      </c>
      <c r="C6811" s="105">
        <v>2</v>
      </c>
      <c r="D6811" s="105">
        <v>149</v>
      </c>
      <c r="E6811" s="106">
        <f t="shared" si="742"/>
        <v>74.5</v>
      </c>
      <c r="F6811" s="107">
        <f t="shared" si="743"/>
        <v>85</v>
      </c>
      <c r="G6811" s="107">
        <f>COUNTIF(Data_Eksportir!$H$2:$H$3401,A6811)</f>
        <v>0</v>
      </c>
      <c r="H6811" s="104" t="str">
        <f t="shared" si="744"/>
        <v>20 – 100</v>
      </c>
      <c r="I6811" s="104" t="str">
        <f t="shared" si="745"/>
        <v>Di bawah ambang nilai</v>
      </c>
      <c r="J6811" s="106">
        <f t="shared" si="746"/>
        <v>149.006811</v>
      </c>
      <c r="K6811" s="105">
        <f t="shared" si="747"/>
        <v>0</v>
      </c>
      <c r="L6811" s="106">
        <f t="shared" si="748"/>
        <v>0</v>
      </c>
    </row>
    <row r="6812" spans="1:12" x14ac:dyDescent="0.3">
      <c r="A6812" s="104" t="s">
        <v>13986</v>
      </c>
      <c r="B6812" s="104" t="s">
        <v>13987</v>
      </c>
      <c r="C6812" s="105">
        <v>86</v>
      </c>
      <c r="D6812" s="105">
        <v>168837</v>
      </c>
      <c r="E6812" s="106">
        <f t="shared" si="742"/>
        <v>1963.2209302325582</v>
      </c>
      <c r="F6812" s="107">
        <f t="shared" si="743"/>
        <v>85</v>
      </c>
      <c r="G6812" s="107">
        <f>COUNTIF(Data_Eksportir!$H$2:$H$3401,A6812)</f>
        <v>0</v>
      </c>
      <c r="H6812" s="104" t="str">
        <f t="shared" si="744"/>
        <v>100 ke atas</v>
      </c>
      <c r="I6812" s="104" t="str">
        <f t="shared" si="745"/>
        <v>Di bawah ambang nilai</v>
      </c>
      <c r="J6812" s="106">
        <f t="shared" si="746"/>
        <v>168837.00681200001</v>
      </c>
      <c r="K6812" s="105">
        <f t="shared" si="747"/>
        <v>0</v>
      </c>
      <c r="L6812" s="106">
        <f t="shared" si="748"/>
        <v>0</v>
      </c>
    </row>
    <row r="6813" spans="1:12" x14ac:dyDescent="0.3">
      <c r="A6813" s="104" t="s">
        <v>13988</v>
      </c>
      <c r="B6813" s="104" t="s">
        <v>13989</v>
      </c>
      <c r="C6813" s="105">
        <v>492</v>
      </c>
      <c r="D6813" s="105">
        <v>108235</v>
      </c>
      <c r="E6813" s="106">
        <f t="shared" si="742"/>
        <v>219.98983739837399</v>
      </c>
      <c r="F6813" s="107">
        <f t="shared" si="743"/>
        <v>85</v>
      </c>
      <c r="G6813" s="107">
        <f>COUNTIF(Data_Eksportir!$H$2:$H$3401,A6813)</f>
        <v>0</v>
      </c>
      <c r="H6813" s="104" t="str">
        <f t="shared" si="744"/>
        <v>100 ke atas</v>
      </c>
      <c r="I6813" s="104" t="str">
        <f t="shared" si="745"/>
        <v>Di bawah ambang nilai</v>
      </c>
      <c r="J6813" s="106">
        <f t="shared" si="746"/>
        <v>108235.006813</v>
      </c>
      <c r="K6813" s="105">
        <f t="shared" si="747"/>
        <v>0</v>
      </c>
      <c r="L6813" s="106">
        <f t="shared" si="748"/>
        <v>0</v>
      </c>
    </row>
    <row r="6814" spans="1:12" x14ac:dyDescent="0.3">
      <c r="A6814" s="104" t="s">
        <v>13990</v>
      </c>
      <c r="B6814" s="104" t="s">
        <v>13991</v>
      </c>
      <c r="C6814" s="105">
        <v>667</v>
      </c>
      <c r="D6814" s="105">
        <v>181445</v>
      </c>
      <c r="E6814" s="106">
        <f t="shared" si="742"/>
        <v>272.03148425787106</v>
      </c>
      <c r="F6814" s="107">
        <f t="shared" si="743"/>
        <v>85</v>
      </c>
      <c r="G6814" s="107">
        <f>COUNTIF(Data_Eksportir!$H$2:$H$3401,A6814)</f>
        <v>0</v>
      </c>
      <c r="H6814" s="104" t="str">
        <f t="shared" si="744"/>
        <v>100 ke atas</v>
      </c>
      <c r="I6814" s="104" t="str">
        <f t="shared" si="745"/>
        <v>Di bawah ambang nilai</v>
      </c>
      <c r="J6814" s="106">
        <f t="shared" si="746"/>
        <v>181445.00681399999</v>
      </c>
      <c r="K6814" s="105">
        <f t="shared" si="747"/>
        <v>0</v>
      </c>
      <c r="L6814" s="106">
        <f t="shared" si="748"/>
        <v>0</v>
      </c>
    </row>
    <row r="6815" spans="1:12" x14ac:dyDescent="0.3">
      <c r="A6815" s="104" t="s">
        <v>13992</v>
      </c>
      <c r="B6815" s="104" t="s">
        <v>13993</v>
      </c>
      <c r="C6815" s="105">
        <v>80</v>
      </c>
      <c r="D6815" s="105">
        <v>113615</v>
      </c>
      <c r="E6815" s="106">
        <f t="shared" si="742"/>
        <v>1420.1875</v>
      </c>
      <c r="F6815" s="107">
        <f t="shared" si="743"/>
        <v>85</v>
      </c>
      <c r="G6815" s="107">
        <f>COUNTIF(Data_Eksportir!$H$2:$H$3401,A6815)</f>
        <v>0</v>
      </c>
      <c r="H6815" s="104" t="str">
        <f t="shared" si="744"/>
        <v>100 ke atas</v>
      </c>
      <c r="I6815" s="104" t="str">
        <f t="shared" si="745"/>
        <v>Di bawah ambang nilai</v>
      </c>
      <c r="J6815" s="106">
        <f t="shared" si="746"/>
        <v>113615.006815</v>
      </c>
      <c r="K6815" s="105">
        <f t="shared" si="747"/>
        <v>0</v>
      </c>
      <c r="L6815" s="106">
        <f t="shared" si="748"/>
        <v>0</v>
      </c>
    </row>
    <row r="6816" spans="1:12" x14ac:dyDescent="0.3">
      <c r="A6816" s="104" t="s">
        <v>13994</v>
      </c>
      <c r="B6816" s="104" t="s">
        <v>13995</v>
      </c>
      <c r="C6816" s="105">
        <v>228</v>
      </c>
      <c r="D6816" s="105">
        <v>2552</v>
      </c>
      <c r="E6816" s="106">
        <f t="shared" si="742"/>
        <v>11.192982456140351</v>
      </c>
      <c r="F6816" s="107">
        <f t="shared" si="743"/>
        <v>85</v>
      </c>
      <c r="G6816" s="107">
        <f>COUNTIF(Data_Eksportir!$H$2:$H$3401,A6816)</f>
        <v>0</v>
      </c>
      <c r="H6816" s="104" t="str">
        <f t="shared" si="744"/>
        <v>5 – 20</v>
      </c>
      <c r="I6816" s="104" t="str">
        <f t="shared" si="745"/>
        <v>Di bawah ambang nilai</v>
      </c>
      <c r="J6816" s="106">
        <f t="shared" si="746"/>
        <v>2552.0068160000001</v>
      </c>
      <c r="K6816" s="105">
        <f t="shared" si="747"/>
        <v>0</v>
      </c>
      <c r="L6816" s="106">
        <f t="shared" si="748"/>
        <v>0</v>
      </c>
    </row>
    <row r="6817" spans="1:12" x14ac:dyDescent="0.3">
      <c r="A6817" s="104" t="s">
        <v>13996</v>
      </c>
      <c r="B6817" s="104" t="s">
        <v>13997</v>
      </c>
      <c r="C6817" s="105">
        <v>209</v>
      </c>
      <c r="D6817" s="105">
        <v>127386</v>
      </c>
      <c r="E6817" s="106">
        <f t="shared" si="742"/>
        <v>609.50239234449759</v>
      </c>
      <c r="F6817" s="107">
        <f t="shared" si="743"/>
        <v>85</v>
      </c>
      <c r="G6817" s="107">
        <f>COUNTIF(Data_Eksportir!$H$2:$H$3401,A6817)</f>
        <v>0</v>
      </c>
      <c r="H6817" s="104" t="str">
        <f t="shared" si="744"/>
        <v>100 ke atas</v>
      </c>
      <c r="I6817" s="104" t="str">
        <f t="shared" si="745"/>
        <v>Di bawah ambang nilai</v>
      </c>
      <c r="J6817" s="106">
        <f t="shared" si="746"/>
        <v>127386.006817</v>
      </c>
      <c r="K6817" s="105">
        <f t="shared" si="747"/>
        <v>0</v>
      </c>
      <c r="L6817" s="106">
        <f t="shared" si="748"/>
        <v>0</v>
      </c>
    </row>
    <row r="6818" spans="1:12" x14ac:dyDescent="0.3">
      <c r="A6818" s="104" t="s">
        <v>13998</v>
      </c>
      <c r="B6818" s="104" t="s">
        <v>13999</v>
      </c>
      <c r="C6818" s="105">
        <v>266</v>
      </c>
      <c r="D6818" s="105">
        <v>129663</v>
      </c>
      <c r="E6818" s="106">
        <f t="shared" si="742"/>
        <v>487.45488721804509</v>
      </c>
      <c r="F6818" s="107">
        <f t="shared" si="743"/>
        <v>85</v>
      </c>
      <c r="G6818" s="107">
        <f>COUNTIF(Data_Eksportir!$H$2:$H$3401,A6818)</f>
        <v>0</v>
      </c>
      <c r="H6818" s="104" t="str">
        <f t="shared" si="744"/>
        <v>100 ke atas</v>
      </c>
      <c r="I6818" s="104" t="str">
        <f t="shared" si="745"/>
        <v>Di bawah ambang nilai</v>
      </c>
      <c r="J6818" s="106">
        <f t="shared" si="746"/>
        <v>129663.00681799999</v>
      </c>
      <c r="K6818" s="105">
        <f t="shared" si="747"/>
        <v>0</v>
      </c>
      <c r="L6818" s="106">
        <f t="shared" si="748"/>
        <v>0</v>
      </c>
    </row>
    <row r="6819" spans="1:12" x14ac:dyDescent="0.3">
      <c r="A6819" s="104" t="s">
        <v>14000</v>
      </c>
      <c r="B6819" s="104" t="s">
        <v>14001</v>
      </c>
      <c r="C6819" s="105">
        <v>299168</v>
      </c>
      <c r="D6819" s="105">
        <v>27484018</v>
      </c>
      <c r="E6819" s="106">
        <f t="shared" si="742"/>
        <v>91.868174403679532</v>
      </c>
      <c r="F6819" s="107">
        <f t="shared" si="743"/>
        <v>85</v>
      </c>
      <c r="G6819" s="107">
        <f>COUNTIF(Data_Eksportir!$H$2:$H$3401,A6819)</f>
        <v>0</v>
      </c>
      <c r="H6819" s="104" t="str">
        <f t="shared" si="744"/>
        <v>20 – 100</v>
      </c>
      <c r="I6819" s="104" t="str">
        <f t="shared" si="745"/>
        <v>Belum terwakili</v>
      </c>
      <c r="J6819" s="106">
        <f t="shared" si="746"/>
        <v>27484018.006818999</v>
      </c>
      <c r="K6819" s="105">
        <f t="shared" si="747"/>
        <v>27484018</v>
      </c>
      <c r="L6819" s="106">
        <f t="shared" si="748"/>
        <v>27484018.006818999</v>
      </c>
    </row>
    <row r="6820" spans="1:12" x14ac:dyDescent="0.3">
      <c r="A6820" s="104" t="s">
        <v>14002</v>
      </c>
      <c r="B6820" s="104" t="s">
        <v>14003</v>
      </c>
      <c r="C6820" s="105">
        <v>7345</v>
      </c>
      <c r="D6820" s="105">
        <v>607817</v>
      </c>
      <c r="E6820" s="106">
        <f t="shared" si="742"/>
        <v>82.752484683458135</v>
      </c>
      <c r="F6820" s="107">
        <f t="shared" si="743"/>
        <v>85</v>
      </c>
      <c r="G6820" s="107">
        <f>COUNTIF(Data_Eksportir!$H$2:$H$3401,A6820)</f>
        <v>0</v>
      </c>
      <c r="H6820" s="104" t="str">
        <f t="shared" si="744"/>
        <v>20 – 100</v>
      </c>
      <c r="I6820" s="104" t="str">
        <f t="shared" si="745"/>
        <v>Di bawah ambang nilai</v>
      </c>
      <c r="J6820" s="106">
        <f t="shared" si="746"/>
        <v>607817.00682000001</v>
      </c>
      <c r="K6820" s="105">
        <f t="shared" si="747"/>
        <v>0</v>
      </c>
      <c r="L6820" s="106">
        <f t="shared" si="748"/>
        <v>0</v>
      </c>
    </row>
    <row r="6821" spans="1:12" x14ac:dyDescent="0.3">
      <c r="A6821" s="104" t="s">
        <v>14004</v>
      </c>
      <c r="B6821" s="104" t="s">
        <v>14005</v>
      </c>
      <c r="C6821" s="105">
        <v>1</v>
      </c>
      <c r="D6821" s="105">
        <v>20</v>
      </c>
      <c r="E6821" s="106">
        <f t="shared" si="742"/>
        <v>20</v>
      </c>
      <c r="F6821" s="107">
        <f t="shared" si="743"/>
        <v>85</v>
      </c>
      <c r="G6821" s="107">
        <f>COUNTIF(Data_Eksportir!$H$2:$H$3401,A6821)</f>
        <v>0</v>
      </c>
      <c r="H6821" s="104" t="str">
        <f t="shared" si="744"/>
        <v>20 – 100</v>
      </c>
      <c r="I6821" s="104" t="str">
        <f t="shared" si="745"/>
        <v>Di bawah ambang nilai</v>
      </c>
      <c r="J6821" s="106">
        <f t="shared" si="746"/>
        <v>20.006820999999999</v>
      </c>
      <c r="K6821" s="105">
        <f t="shared" si="747"/>
        <v>0</v>
      </c>
      <c r="L6821" s="106">
        <f t="shared" si="748"/>
        <v>0</v>
      </c>
    </row>
    <row r="6822" spans="1:12" x14ac:dyDescent="0.3">
      <c r="A6822" s="104" t="s">
        <v>14006</v>
      </c>
      <c r="B6822" s="104" t="s">
        <v>14007</v>
      </c>
      <c r="C6822" s="105">
        <v>1577</v>
      </c>
      <c r="D6822" s="105">
        <v>100573</v>
      </c>
      <c r="E6822" s="106">
        <f t="shared" si="742"/>
        <v>63.774889029803425</v>
      </c>
      <c r="F6822" s="107">
        <f t="shared" si="743"/>
        <v>85</v>
      </c>
      <c r="G6822" s="107">
        <f>COUNTIF(Data_Eksportir!$H$2:$H$3401,A6822)</f>
        <v>0</v>
      </c>
      <c r="H6822" s="104" t="str">
        <f t="shared" si="744"/>
        <v>20 – 100</v>
      </c>
      <c r="I6822" s="104" t="str">
        <f t="shared" si="745"/>
        <v>Di bawah ambang nilai</v>
      </c>
      <c r="J6822" s="106">
        <f t="shared" si="746"/>
        <v>100573.006822</v>
      </c>
      <c r="K6822" s="105">
        <f t="shared" si="747"/>
        <v>0</v>
      </c>
      <c r="L6822" s="106">
        <f t="shared" si="748"/>
        <v>0</v>
      </c>
    </row>
    <row r="6823" spans="1:12" x14ac:dyDescent="0.3">
      <c r="A6823" s="104" t="s">
        <v>14008</v>
      </c>
      <c r="B6823" s="104" t="s">
        <v>14009</v>
      </c>
      <c r="C6823" s="105">
        <v>550</v>
      </c>
      <c r="D6823" s="105">
        <v>23300</v>
      </c>
      <c r="E6823" s="106">
        <f t="shared" si="742"/>
        <v>42.363636363636367</v>
      </c>
      <c r="F6823" s="107">
        <f t="shared" si="743"/>
        <v>85</v>
      </c>
      <c r="G6823" s="107">
        <f>COUNTIF(Data_Eksportir!$H$2:$H$3401,A6823)</f>
        <v>0</v>
      </c>
      <c r="H6823" s="104" t="str">
        <f t="shared" si="744"/>
        <v>20 – 100</v>
      </c>
      <c r="I6823" s="104" t="str">
        <f t="shared" si="745"/>
        <v>Di bawah ambang nilai</v>
      </c>
      <c r="J6823" s="106">
        <f t="shared" si="746"/>
        <v>23300.006823</v>
      </c>
      <c r="K6823" s="105">
        <f t="shared" si="747"/>
        <v>0</v>
      </c>
      <c r="L6823" s="106">
        <f t="shared" si="748"/>
        <v>0</v>
      </c>
    </row>
    <row r="6824" spans="1:12" x14ac:dyDescent="0.3">
      <c r="A6824" s="104" t="s">
        <v>14010</v>
      </c>
      <c r="B6824" s="104" t="s">
        <v>14011</v>
      </c>
      <c r="C6824" s="105">
        <v>941</v>
      </c>
      <c r="D6824" s="105">
        <v>280330</v>
      </c>
      <c r="E6824" s="106">
        <f t="shared" si="742"/>
        <v>297.90648246546226</v>
      </c>
      <c r="F6824" s="107">
        <f t="shared" si="743"/>
        <v>85</v>
      </c>
      <c r="G6824" s="107">
        <f>COUNTIF(Data_Eksportir!$H$2:$H$3401,A6824)</f>
        <v>0</v>
      </c>
      <c r="H6824" s="104" t="str">
        <f t="shared" si="744"/>
        <v>100 ke atas</v>
      </c>
      <c r="I6824" s="104" t="str">
        <f t="shared" si="745"/>
        <v>Di bawah ambang nilai</v>
      </c>
      <c r="J6824" s="106">
        <f t="shared" si="746"/>
        <v>280330.00682399998</v>
      </c>
      <c r="K6824" s="105">
        <f t="shared" si="747"/>
        <v>0</v>
      </c>
      <c r="L6824" s="106">
        <f t="shared" si="748"/>
        <v>0</v>
      </c>
    </row>
    <row r="6825" spans="1:12" x14ac:dyDescent="0.3">
      <c r="A6825" s="104" t="s">
        <v>14012</v>
      </c>
      <c r="B6825" s="104" t="s">
        <v>14013</v>
      </c>
      <c r="C6825" s="105">
        <v>14</v>
      </c>
      <c r="D6825" s="105">
        <v>231</v>
      </c>
      <c r="E6825" s="106">
        <f t="shared" si="742"/>
        <v>16.5</v>
      </c>
      <c r="F6825" s="107">
        <f t="shared" si="743"/>
        <v>85</v>
      </c>
      <c r="G6825" s="107">
        <f>COUNTIF(Data_Eksportir!$H$2:$H$3401,A6825)</f>
        <v>0</v>
      </c>
      <c r="H6825" s="104" t="str">
        <f t="shared" si="744"/>
        <v>5 – 20</v>
      </c>
      <c r="I6825" s="104" t="str">
        <f t="shared" si="745"/>
        <v>Di bawah ambang nilai</v>
      </c>
      <c r="J6825" s="106">
        <f t="shared" si="746"/>
        <v>231.00682499999999</v>
      </c>
      <c r="K6825" s="105">
        <f t="shared" si="747"/>
        <v>0</v>
      </c>
      <c r="L6825" s="106">
        <f t="shared" si="748"/>
        <v>0</v>
      </c>
    </row>
    <row r="6826" spans="1:12" x14ac:dyDescent="0.3">
      <c r="A6826" s="104" t="s">
        <v>14014</v>
      </c>
      <c r="B6826" s="104" t="s">
        <v>14015</v>
      </c>
      <c r="C6826" s="105">
        <v>1799</v>
      </c>
      <c r="D6826" s="105">
        <v>1370188</v>
      </c>
      <c r="E6826" s="106">
        <f t="shared" si="742"/>
        <v>761.63868816008892</v>
      </c>
      <c r="F6826" s="107">
        <f t="shared" si="743"/>
        <v>85</v>
      </c>
      <c r="G6826" s="107">
        <f>COUNTIF(Data_Eksportir!$H$2:$H$3401,A6826)</f>
        <v>0</v>
      </c>
      <c r="H6826" s="104" t="str">
        <f t="shared" si="744"/>
        <v>100 ke atas</v>
      </c>
      <c r="I6826" s="104" t="str">
        <f t="shared" si="745"/>
        <v>Di bawah ambang nilai</v>
      </c>
      <c r="J6826" s="106">
        <f t="shared" si="746"/>
        <v>1370188.0068260001</v>
      </c>
      <c r="K6826" s="105">
        <f t="shared" si="747"/>
        <v>0</v>
      </c>
      <c r="L6826" s="106">
        <f t="shared" si="748"/>
        <v>0</v>
      </c>
    </row>
    <row r="6827" spans="1:12" x14ac:dyDescent="0.3">
      <c r="A6827" s="104" t="s">
        <v>14016</v>
      </c>
      <c r="B6827" s="104" t="s">
        <v>14017</v>
      </c>
      <c r="C6827" s="105">
        <v>9480</v>
      </c>
      <c r="D6827" s="105">
        <v>424562</v>
      </c>
      <c r="E6827" s="106">
        <f t="shared" si="742"/>
        <v>44.78502109704641</v>
      </c>
      <c r="F6827" s="107">
        <f t="shared" si="743"/>
        <v>85</v>
      </c>
      <c r="G6827" s="107">
        <f>COUNTIF(Data_Eksportir!$H$2:$H$3401,A6827)</f>
        <v>0</v>
      </c>
      <c r="H6827" s="104" t="str">
        <f t="shared" si="744"/>
        <v>20 – 100</v>
      </c>
      <c r="I6827" s="104" t="str">
        <f t="shared" si="745"/>
        <v>Di bawah ambang nilai</v>
      </c>
      <c r="J6827" s="106">
        <f t="shared" si="746"/>
        <v>424562.006827</v>
      </c>
      <c r="K6827" s="105">
        <f t="shared" si="747"/>
        <v>0</v>
      </c>
      <c r="L6827" s="106">
        <f t="shared" si="748"/>
        <v>0</v>
      </c>
    </row>
    <row r="6828" spans="1:12" x14ac:dyDescent="0.3">
      <c r="A6828" s="104" t="s">
        <v>14018</v>
      </c>
      <c r="B6828" s="104" t="s">
        <v>14019</v>
      </c>
      <c r="C6828" s="105">
        <v>64</v>
      </c>
      <c r="D6828" s="105">
        <v>2597</v>
      </c>
      <c r="E6828" s="106">
        <f t="shared" si="742"/>
        <v>40.578125</v>
      </c>
      <c r="F6828" s="107">
        <f t="shared" si="743"/>
        <v>85</v>
      </c>
      <c r="G6828" s="107">
        <f>COUNTIF(Data_Eksportir!$H$2:$H$3401,A6828)</f>
        <v>0</v>
      </c>
      <c r="H6828" s="104" t="str">
        <f t="shared" si="744"/>
        <v>20 – 100</v>
      </c>
      <c r="I6828" s="104" t="str">
        <f t="shared" si="745"/>
        <v>Di bawah ambang nilai</v>
      </c>
      <c r="J6828" s="106">
        <f t="shared" si="746"/>
        <v>2597.006828</v>
      </c>
      <c r="K6828" s="105">
        <f t="shared" si="747"/>
        <v>0</v>
      </c>
      <c r="L6828" s="106">
        <f t="shared" si="748"/>
        <v>0</v>
      </c>
    </row>
    <row r="6829" spans="1:12" x14ac:dyDescent="0.3">
      <c r="A6829" s="104" t="s">
        <v>14020</v>
      </c>
      <c r="B6829" s="104" t="s">
        <v>14021</v>
      </c>
      <c r="C6829" s="105">
        <v>5475</v>
      </c>
      <c r="D6829" s="105">
        <v>169697</v>
      </c>
      <c r="E6829" s="106">
        <f t="shared" si="742"/>
        <v>30.994885844748858</v>
      </c>
      <c r="F6829" s="107">
        <f t="shared" si="743"/>
        <v>85</v>
      </c>
      <c r="G6829" s="107">
        <f>COUNTIF(Data_Eksportir!$H$2:$H$3401,A6829)</f>
        <v>0</v>
      </c>
      <c r="H6829" s="104" t="str">
        <f t="shared" si="744"/>
        <v>20 – 100</v>
      </c>
      <c r="I6829" s="104" t="str">
        <f t="shared" si="745"/>
        <v>Di bawah ambang nilai</v>
      </c>
      <c r="J6829" s="106">
        <f t="shared" si="746"/>
        <v>169697.00682899999</v>
      </c>
      <c r="K6829" s="105">
        <f t="shared" si="747"/>
        <v>0</v>
      </c>
      <c r="L6829" s="106">
        <f t="shared" si="748"/>
        <v>0</v>
      </c>
    </row>
    <row r="6830" spans="1:12" x14ac:dyDescent="0.3">
      <c r="A6830" s="104" t="s">
        <v>14022</v>
      </c>
      <c r="B6830" s="104" t="s">
        <v>14023</v>
      </c>
      <c r="C6830" s="105">
        <v>19998360</v>
      </c>
      <c r="D6830" s="105">
        <v>351542597</v>
      </c>
      <c r="E6830" s="106">
        <f t="shared" si="742"/>
        <v>17.578571292846014</v>
      </c>
      <c r="F6830" s="107">
        <f t="shared" si="743"/>
        <v>85</v>
      </c>
      <c r="G6830" s="107">
        <f>COUNTIF(Data_Eksportir!$H$2:$H$3401,A6830)</f>
        <v>0</v>
      </c>
      <c r="H6830" s="104" t="str">
        <f t="shared" si="744"/>
        <v>5 – 20</v>
      </c>
      <c r="I6830" s="104" t="str">
        <f t="shared" si="745"/>
        <v>Belum terwakili</v>
      </c>
      <c r="J6830" s="106">
        <f t="shared" si="746"/>
        <v>351542597.00682998</v>
      </c>
      <c r="K6830" s="105">
        <f t="shared" si="747"/>
        <v>351542597</v>
      </c>
      <c r="L6830" s="106">
        <f t="shared" si="748"/>
        <v>351542597.00682998</v>
      </c>
    </row>
    <row r="6831" spans="1:12" x14ac:dyDescent="0.3">
      <c r="A6831" s="104" t="s">
        <v>14024</v>
      </c>
      <c r="B6831" s="104" t="s">
        <v>14025</v>
      </c>
      <c r="C6831" s="105">
        <v>1126367</v>
      </c>
      <c r="D6831" s="105">
        <v>52194806</v>
      </c>
      <c r="E6831" s="106">
        <f t="shared" si="742"/>
        <v>46.339075985003113</v>
      </c>
      <c r="F6831" s="107">
        <f t="shared" si="743"/>
        <v>85</v>
      </c>
      <c r="G6831" s="107">
        <f>COUNTIF(Data_Eksportir!$H$2:$H$3401,A6831)</f>
        <v>0</v>
      </c>
      <c r="H6831" s="104" t="str">
        <f t="shared" si="744"/>
        <v>20 – 100</v>
      </c>
      <c r="I6831" s="104" t="str">
        <f t="shared" si="745"/>
        <v>Belum terwakili</v>
      </c>
      <c r="J6831" s="106">
        <f t="shared" si="746"/>
        <v>52194806.006830998</v>
      </c>
      <c r="K6831" s="105">
        <f t="shared" si="747"/>
        <v>52194806</v>
      </c>
      <c r="L6831" s="106">
        <f t="shared" si="748"/>
        <v>52194806.006830998</v>
      </c>
    </row>
    <row r="6832" spans="1:12" x14ac:dyDescent="0.3">
      <c r="A6832" s="104" t="s">
        <v>14026</v>
      </c>
      <c r="B6832" s="104" t="s">
        <v>14027</v>
      </c>
      <c r="C6832" s="105">
        <v>11593</v>
      </c>
      <c r="D6832" s="105">
        <v>37022</v>
      </c>
      <c r="E6832" s="106">
        <f t="shared" si="742"/>
        <v>3.1934788234279305</v>
      </c>
      <c r="F6832" s="107">
        <f t="shared" si="743"/>
        <v>85</v>
      </c>
      <c r="G6832" s="107">
        <f>COUNTIF(Data_Eksportir!$H$2:$H$3401,A6832)</f>
        <v>0</v>
      </c>
      <c r="H6832" s="104" t="str">
        <f t="shared" si="744"/>
        <v>1 – 5</v>
      </c>
      <c r="I6832" s="104" t="str">
        <f t="shared" si="745"/>
        <v>Di bawah ambang nilai</v>
      </c>
      <c r="J6832" s="106">
        <f t="shared" si="746"/>
        <v>37022.006831999999</v>
      </c>
      <c r="K6832" s="105">
        <f t="shared" si="747"/>
        <v>0</v>
      </c>
      <c r="L6832" s="106">
        <f t="shared" si="748"/>
        <v>0</v>
      </c>
    </row>
    <row r="6833" spans="1:12" x14ac:dyDescent="0.3">
      <c r="A6833" s="104" t="s">
        <v>14028</v>
      </c>
      <c r="B6833" s="104" t="s">
        <v>14029</v>
      </c>
      <c r="C6833" s="105">
        <v>524</v>
      </c>
      <c r="D6833" s="105">
        <v>107927</v>
      </c>
      <c r="E6833" s="106">
        <f t="shared" si="742"/>
        <v>205.9675572519084</v>
      </c>
      <c r="F6833" s="107">
        <f t="shared" si="743"/>
        <v>85</v>
      </c>
      <c r="G6833" s="107">
        <f>COUNTIF(Data_Eksportir!$H$2:$H$3401,A6833)</f>
        <v>0</v>
      </c>
      <c r="H6833" s="104" t="str">
        <f t="shared" si="744"/>
        <v>100 ke atas</v>
      </c>
      <c r="I6833" s="104" t="str">
        <f t="shared" si="745"/>
        <v>Di bawah ambang nilai</v>
      </c>
      <c r="J6833" s="106">
        <f t="shared" si="746"/>
        <v>107927.00683300001</v>
      </c>
      <c r="K6833" s="105">
        <f t="shared" si="747"/>
        <v>0</v>
      </c>
      <c r="L6833" s="106">
        <f t="shared" si="748"/>
        <v>0</v>
      </c>
    </row>
    <row r="6834" spans="1:12" x14ac:dyDescent="0.3">
      <c r="A6834" s="104" t="s">
        <v>14030</v>
      </c>
      <c r="B6834" s="104" t="s">
        <v>14031</v>
      </c>
      <c r="C6834" s="105">
        <v>14783</v>
      </c>
      <c r="D6834" s="105">
        <v>226956</v>
      </c>
      <c r="E6834" s="106">
        <f t="shared" si="742"/>
        <v>15.352499492660488</v>
      </c>
      <c r="F6834" s="107">
        <f t="shared" si="743"/>
        <v>85</v>
      </c>
      <c r="G6834" s="107">
        <f>COUNTIF(Data_Eksportir!$H$2:$H$3401,A6834)</f>
        <v>0</v>
      </c>
      <c r="H6834" s="104" t="str">
        <f t="shared" si="744"/>
        <v>5 – 20</v>
      </c>
      <c r="I6834" s="104" t="str">
        <f t="shared" si="745"/>
        <v>Di bawah ambang nilai</v>
      </c>
      <c r="J6834" s="106">
        <f t="shared" si="746"/>
        <v>226956.006834</v>
      </c>
      <c r="K6834" s="105">
        <f t="shared" si="747"/>
        <v>0</v>
      </c>
      <c r="L6834" s="106">
        <f t="shared" si="748"/>
        <v>0</v>
      </c>
    </row>
    <row r="6835" spans="1:12" x14ac:dyDescent="0.3">
      <c r="A6835" s="104" t="s">
        <v>14032</v>
      </c>
      <c r="B6835" s="104" t="s">
        <v>14033</v>
      </c>
      <c r="C6835" s="105">
        <v>21513</v>
      </c>
      <c r="D6835" s="105">
        <v>13682814</v>
      </c>
      <c r="E6835" s="106">
        <f t="shared" si="742"/>
        <v>636.02538000278901</v>
      </c>
      <c r="F6835" s="107">
        <f t="shared" si="743"/>
        <v>85</v>
      </c>
      <c r="G6835" s="107">
        <f>COUNTIF(Data_Eksportir!$H$2:$H$3401,A6835)</f>
        <v>0</v>
      </c>
      <c r="H6835" s="104" t="str">
        <f t="shared" si="744"/>
        <v>100 ke atas</v>
      </c>
      <c r="I6835" s="104" t="str">
        <f t="shared" si="745"/>
        <v>Belum terwakili</v>
      </c>
      <c r="J6835" s="106">
        <f t="shared" si="746"/>
        <v>13682814.006835001</v>
      </c>
      <c r="K6835" s="105">
        <f t="shared" si="747"/>
        <v>13682814</v>
      </c>
      <c r="L6835" s="106">
        <f t="shared" si="748"/>
        <v>13682814.006835001</v>
      </c>
    </row>
    <row r="6836" spans="1:12" x14ac:dyDescent="0.3">
      <c r="A6836" s="104" t="s">
        <v>14034</v>
      </c>
      <c r="B6836" s="104" t="s">
        <v>14035</v>
      </c>
      <c r="C6836" s="105">
        <v>45</v>
      </c>
      <c r="D6836" s="105">
        <v>6095</v>
      </c>
      <c r="E6836" s="106">
        <f t="shared" si="742"/>
        <v>135.44444444444446</v>
      </c>
      <c r="F6836" s="107">
        <f t="shared" si="743"/>
        <v>85</v>
      </c>
      <c r="G6836" s="107">
        <f>COUNTIF(Data_Eksportir!$H$2:$H$3401,A6836)</f>
        <v>0</v>
      </c>
      <c r="H6836" s="104" t="str">
        <f t="shared" si="744"/>
        <v>100 ke atas</v>
      </c>
      <c r="I6836" s="104" t="str">
        <f t="shared" si="745"/>
        <v>Di bawah ambang nilai</v>
      </c>
      <c r="J6836" s="106">
        <f t="shared" si="746"/>
        <v>6095.0068359999996</v>
      </c>
      <c r="K6836" s="105">
        <f t="shared" si="747"/>
        <v>0</v>
      </c>
      <c r="L6836" s="106">
        <f t="shared" si="748"/>
        <v>0</v>
      </c>
    </row>
    <row r="6837" spans="1:12" x14ac:dyDescent="0.3">
      <c r="A6837" s="104" t="s">
        <v>14036</v>
      </c>
      <c r="B6837" s="104" t="s">
        <v>14037</v>
      </c>
      <c r="C6837" s="105">
        <v>23334</v>
      </c>
      <c r="D6837" s="105">
        <v>2302666</v>
      </c>
      <c r="E6837" s="106">
        <f t="shared" si="742"/>
        <v>98.682866203822755</v>
      </c>
      <c r="F6837" s="107">
        <f t="shared" si="743"/>
        <v>85</v>
      </c>
      <c r="G6837" s="107">
        <f>COUNTIF(Data_Eksportir!$H$2:$H$3401,A6837)</f>
        <v>0</v>
      </c>
      <c r="H6837" s="104" t="str">
        <f t="shared" si="744"/>
        <v>20 – 100</v>
      </c>
      <c r="I6837" s="104" t="str">
        <f t="shared" si="745"/>
        <v>Di bawah ambang nilai</v>
      </c>
      <c r="J6837" s="106">
        <f t="shared" si="746"/>
        <v>2302666.0068370001</v>
      </c>
      <c r="K6837" s="105">
        <f t="shared" si="747"/>
        <v>0</v>
      </c>
      <c r="L6837" s="106">
        <f t="shared" si="748"/>
        <v>0</v>
      </c>
    </row>
    <row r="6838" spans="1:12" x14ac:dyDescent="0.3">
      <c r="A6838" s="104" t="s">
        <v>14038</v>
      </c>
      <c r="B6838" s="104" t="s">
        <v>14039</v>
      </c>
      <c r="C6838" s="105">
        <v>28</v>
      </c>
      <c r="D6838" s="105">
        <v>2693</v>
      </c>
      <c r="E6838" s="106">
        <f t="shared" si="742"/>
        <v>96.178571428571431</v>
      </c>
      <c r="F6838" s="107">
        <f t="shared" si="743"/>
        <v>85</v>
      </c>
      <c r="G6838" s="107">
        <f>COUNTIF(Data_Eksportir!$H$2:$H$3401,A6838)</f>
        <v>0</v>
      </c>
      <c r="H6838" s="104" t="str">
        <f t="shared" si="744"/>
        <v>20 – 100</v>
      </c>
      <c r="I6838" s="104" t="str">
        <f t="shared" si="745"/>
        <v>Di bawah ambang nilai</v>
      </c>
      <c r="J6838" s="106">
        <f t="shared" si="746"/>
        <v>2693.0068379999998</v>
      </c>
      <c r="K6838" s="105">
        <f t="shared" si="747"/>
        <v>0</v>
      </c>
      <c r="L6838" s="106">
        <f t="shared" si="748"/>
        <v>0</v>
      </c>
    </row>
    <row r="6839" spans="1:12" x14ac:dyDescent="0.3">
      <c r="A6839" s="104" t="s">
        <v>14040</v>
      </c>
      <c r="B6839" s="104" t="s">
        <v>14041</v>
      </c>
      <c r="C6839" s="105">
        <v>20</v>
      </c>
      <c r="D6839" s="105">
        <v>20409</v>
      </c>
      <c r="E6839" s="106">
        <f t="shared" si="742"/>
        <v>1020.45</v>
      </c>
      <c r="F6839" s="107">
        <f t="shared" si="743"/>
        <v>85</v>
      </c>
      <c r="G6839" s="107">
        <f>COUNTIF(Data_Eksportir!$H$2:$H$3401,A6839)</f>
        <v>0</v>
      </c>
      <c r="H6839" s="104" t="str">
        <f t="shared" si="744"/>
        <v>100 ke atas</v>
      </c>
      <c r="I6839" s="104" t="str">
        <f t="shared" si="745"/>
        <v>Di bawah ambang nilai</v>
      </c>
      <c r="J6839" s="106">
        <f t="shared" si="746"/>
        <v>20409.006839000001</v>
      </c>
      <c r="K6839" s="105">
        <f t="shared" si="747"/>
        <v>0</v>
      </c>
      <c r="L6839" s="106">
        <f t="shared" si="748"/>
        <v>0</v>
      </c>
    </row>
    <row r="6840" spans="1:12" x14ac:dyDescent="0.3">
      <c r="A6840" s="104" t="s">
        <v>14042</v>
      </c>
      <c r="B6840" s="104" t="s">
        <v>14043</v>
      </c>
      <c r="C6840" s="105">
        <v>592</v>
      </c>
      <c r="D6840" s="105">
        <v>5644</v>
      </c>
      <c r="E6840" s="106">
        <f t="shared" si="742"/>
        <v>9.5337837837837842</v>
      </c>
      <c r="F6840" s="107">
        <f t="shared" si="743"/>
        <v>85</v>
      </c>
      <c r="G6840" s="107">
        <f>COUNTIF(Data_Eksportir!$H$2:$H$3401,A6840)</f>
        <v>0</v>
      </c>
      <c r="H6840" s="104" t="str">
        <f t="shared" si="744"/>
        <v>5 – 20</v>
      </c>
      <c r="I6840" s="104" t="str">
        <f t="shared" si="745"/>
        <v>Di bawah ambang nilai</v>
      </c>
      <c r="J6840" s="106">
        <f t="shared" si="746"/>
        <v>5644.00684</v>
      </c>
      <c r="K6840" s="105">
        <f t="shared" si="747"/>
        <v>0</v>
      </c>
      <c r="L6840" s="106">
        <f t="shared" si="748"/>
        <v>0</v>
      </c>
    </row>
    <row r="6841" spans="1:12" x14ac:dyDescent="0.3">
      <c r="A6841" s="104" t="s">
        <v>14044</v>
      </c>
      <c r="B6841" s="104" t="s">
        <v>14045</v>
      </c>
      <c r="C6841" s="105">
        <v>1077</v>
      </c>
      <c r="D6841" s="105">
        <v>21674</v>
      </c>
      <c r="E6841" s="106">
        <f t="shared" si="742"/>
        <v>20.124419684308265</v>
      </c>
      <c r="F6841" s="107">
        <f t="shared" si="743"/>
        <v>85</v>
      </c>
      <c r="G6841" s="107">
        <f>COUNTIF(Data_Eksportir!$H$2:$H$3401,A6841)</f>
        <v>0</v>
      </c>
      <c r="H6841" s="104" t="str">
        <f t="shared" si="744"/>
        <v>20 – 100</v>
      </c>
      <c r="I6841" s="104" t="str">
        <f t="shared" si="745"/>
        <v>Di bawah ambang nilai</v>
      </c>
      <c r="J6841" s="106">
        <f t="shared" si="746"/>
        <v>21674.006840999999</v>
      </c>
      <c r="K6841" s="105">
        <f t="shared" si="747"/>
        <v>0</v>
      </c>
      <c r="L6841" s="106">
        <f t="shared" si="748"/>
        <v>0</v>
      </c>
    </row>
    <row r="6842" spans="1:12" x14ac:dyDescent="0.3">
      <c r="A6842" s="104" t="s">
        <v>14046</v>
      </c>
      <c r="B6842" s="104" t="s">
        <v>14047</v>
      </c>
      <c r="C6842" s="105">
        <v>747</v>
      </c>
      <c r="D6842" s="105">
        <v>81931</v>
      </c>
      <c r="E6842" s="106">
        <f t="shared" si="742"/>
        <v>109.68005354752343</v>
      </c>
      <c r="F6842" s="107">
        <f t="shared" si="743"/>
        <v>85</v>
      </c>
      <c r="G6842" s="107">
        <f>COUNTIF(Data_Eksportir!$H$2:$H$3401,A6842)</f>
        <v>0</v>
      </c>
      <c r="H6842" s="104" t="str">
        <f t="shared" si="744"/>
        <v>100 ke atas</v>
      </c>
      <c r="I6842" s="104" t="str">
        <f t="shared" si="745"/>
        <v>Di bawah ambang nilai</v>
      </c>
      <c r="J6842" s="106">
        <f t="shared" si="746"/>
        <v>81931.006842000003</v>
      </c>
      <c r="K6842" s="105">
        <f t="shared" si="747"/>
        <v>0</v>
      </c>
      <c r="L6842" s="106">
        <f t="shared" si="748"/>
        <v>0</v>
      </c>
    </row>
    <row r="6843" spans="1:12" x14ac:dyDescent="0.3">
      <c r="A6843" s="104" t="s">
        <v>14048</v>
      </c>
      <c r="B6843" s="104" t="s">
        <v>14049</v>
      </c>
      <c r="C6843" s="105">
        <v>194806</v>
      </c>
      <c r="D6843" s="105">
        <v>1936523</v>
      </c>
      <c r="E6843" s="106">
        <f t="shared" si="742"/>
        <v>9.9407769781218231</v>
      </c>
      <c r="F6843" s="107">
        <f t="shared" si="743"/>
        <v>85</v>
      </c>
      <c r="G6843" s="107">
        <f>COUNTIF(Data_Eksportir!$H$2:$H$3401,A6843)</f>
        <v>0</v>
      </c>
      <c r="H6843" s="104" t="str">
        <f t="shared" si="744"/>
        <v>5 – 20</v>
      </c>
      <c r="I6843" s="104" t="str">
        <f t="shared" si="745"/>
        <v>Di bawah ambang nilai</v>
      </c>
      <c r="J6843" s="106">
        <f t="shared" si="746"/>
        <v>1936523.006843</v>
      </c>
      <c r="K6843" s="105">
        <f t="shared" si="747"/>
        <v>0</v>
      </c>
      <c r="L6843" s="106">
        <f t="shared" si="748"/>
        <v>0</v>
      </c>
    </row>
    <row r="6844" spans="1:12" x14ac:dyDescent="0.3">
      <c r="A6844" s="104" t="s">
        <v>14050</v>
      </c>
      <c r="B6844" s="104" t="s">
        <v>14051</v>
      </c>
      <c r="C6844" s="105">
        <v>355295</v>
      </c>
      <c r="D6844" s="105">
        <v>404</v>
      </c>
      <c r="E6844" s="106">
        <f t="shared" si="742"/>
        <v>1.1370832688329417E-3</v>
      </c>
      <c r="F6844" s="107">
        <f t="shared" si="743"/>
        <v>85</v>
      </c>
      <c r="G6844" s="107">
        <f>COUNTIF(Data_Eksportir!$H$2:$H$3401,A6844)</f>
        <v>0</v>
      </c>
      <c r="H6844" s="104" t="str">
        <f t="shared" si="744"/>
        <v>Di bawah 1</v>
      </c>
      <c r="I6844" s="104" t="str">
        <f t="shared" si="745"/>
        <v>Di bawah ambang nilai</v>
      </c>
      <c r="J6844" s="106">
        <f t="shared" si="746"/>
        <v>404.006844</v>
      </c>
      <c r="K6844" s="105">
        <f t="shared" si="747"/>
        <v>0</v>
      </c>
      <c r="L6844" s="106">
        <f t="shared" si="748"/>
        <v>0</v>
      </c>
    </row>
    <row r="6845" spans="1:12" x14ac:dyDescent="0.3">
      <c r="A6845" s="104" t="s">
        <v>14052</v>
      </c>
      <c r="B6845" s="104" t="s">
        <v>14053</v>
      </c>
      <c r="C6845" s="105">
        <v>182137</v>
      </c>
      <c r="D6845" s="105">
        <v>19614386</v>
      </c>
      <c r="E6845" s="106">
        <f t="shared" si="742"/>
        <v>107.69028807985198</v>
      </c>
      <c r="F6845" s="107">
        <f t="shared" si="743"/>
        <v>85</v>
      </c>
      <c r="G6845" s="107">
        <f>COUNTIF(Data_Eksportir!$H$2:$H$3401,A6845)</f>
        <v>0</v>
      </c>
      <c r="H6845" s="104" t="str">
        <f t="shared" si="744"/>
        <v>100 ke atas</v>
      </c>
      <c r="I6845" s="104" t="str">
        <f t="shared" si="745"/>
        <v>Belum terwakili</v>
      </c>
      <c r="J6845" s="106">
        <f t="shared" si="746"/>
        <v>19614386.006845001</v>
      </c>
      <c r="K6845" s="105">
        <f t="shared" si="747"/>
        <v>19614386</v>
      </c>
      <c r="L6845" s="106">
        <f t="shared" si="748"/>
        <v>19614386.006845001</v>
      </c>
    </row>
    <row r="6846" spans="1:12" x14ac:dyDescent="0.3">
      <c r="A6846" s="104" t="s">
        <v>14054</v>
      </c>
      <c r="B6846" s="104" t="s">
        <v>14055</v>
      </c>
      <c r="C6846" s="105">
        <v>272044</v>
      </c>
      <c r="D6846" s="105">
        <v>71741459</v>
      </c>
      <c r="E6846" s="106">
        <f t="shared" si="742"/>
        <v>263.71270456249727</v>
      </c>
      <c r="F6846" s="107">
        <f t="shared" si="743"/>
        <v>85</v>
      </c>
      <c r="G6846" s="107">
        <f>COUNTIF(Data_Eksportir!$H$2:$H$3401,A6846)</f>
        <v>0</v>
      </c>
      <c r="H6846" s="104" t="str">
        <f t="shared" si="744"/>
        <v>100 ke atas</v>
      </c>
      <c r="I6846" s="104" t="str">
        <f t="shared" si="745"/>
        <v>Belum terwakili</v>
      </c>
      <c r="J6846" s="106">
        <f t="shared" si="746"/>
        <v>71741459.006845996</v>
      </c>
      <c r="K6846" s="105">
        <f t="shared" si="747"/>
        <v>71741459</v>
      </c>
      <c r="L6846" s="106">
        <f t="shared" si="748"/>
        <v>71741459.006845996</v>
      </c>
    </row>
    <row r="6847" spans="1:12" x14ac:dyDescent="0.3">
      <c r="A6847" s="104" t="s">
        <v>14056</v>
      </c>
      <c r="B6847" s="104" t="s">
        <v>14057</v>
      </c>
      <c r="C6847" s="105">
        <v>4900</v>
      </c>
      <c r="D6847" s="105">
        <v>2794639</v>
      </c>
      <c r="E6847" s="106">
        <f t="shared" si="742"/>
        <v>570.33448979591833</v>
      </c>
      <c r="F6847" s="107">
        <f t="shared" si="743"/>
        <v>85</v>
      </c>
      <c r="G6847" s="107">
        <f>COUNTIF(Data_Eksportir!$H$2:$H$3401,A6847)</f>
        <v>0</v>
      </c>
      <c r="H6847" s="104" t="str">
        <f t="shared" si="744"/>
        <v>100 ke atas</v>
      </c>
      <c r="I6847" s="104" t="str">
        <f t="shared" si="745"/>
        <v>Di bawah ambang nilai</v>
      </c>
      <c r="J6847" s="106">
        <f t="shared" si="746"/>
        <v>2794639.0068470002</v>
      </c>
      <c r="K6847" s="105">
        <f t="shared" si="747"/>
        <v>0</v>
      </c>
      <c r="L6847" s="106">
        <f t="shared" si="748"/>
        <v>0</v>
      </c>
    </row>
    <row r="6848" spans="1:12" x14ac:dyDescent="0.3">
      <c r="A6848" s="104" t="s">
        <v>14058</v>
      </c>
      <c r="B6848" s="104" t="s">
        <v>14059</v>
      </c>
      <c r="C6848" s="105">
        <v>12690</v>
      </c>
      <c r="D6848" s="105">
        <v>627512</v>
      </c>
      <c r="E6848" s="106">
        <f t="shared" si="742"/>
        <v>49.449330181245074</v>
      </c>
      <c r="F6848" s="107">
        <f t="shared" si="743"/>
        <v>85</v>
      </c>
      <c r="G6848" s="107">
        <f>COUNTIF(Data_Eksportir!$H$2:$H$3401,A6848)</f>
        <v>0</v>
      </c>
      <c r="H6848" s="104" t="str">
        <f t="shared" si="744"/>
        <v>20 – 100</v>
      </c>
      <c r="I6848" s="104" t="str">
        <f t="shared" si="745"/>
        <v>Di bawah ambang nilai</v>
      </c>
      <c r="J6848" s="106">
        <f t="shared" si="746"/>
        <v>627512.00684799999</v>
      </c>
      <c r="K6848" s="105">
        <f t="shared" si="747"/>
        <v>0</v>
      </c>
      <c r="L6848" s="106">
        <f t="shared" si="748"/>
        <v>0</v>
      </c>
    </row>
    <row r="6849" spans="1:12" x14ac:dyDescent="0.3">
      <c r="A6849" s="104" t="s">
        <v>14060</v>
      </c>
      <c r="B6849" s="104" t="s">
        <v>14061</v>
      </c>
      <c r="C6849" s="105">
        <v>263</v>
      </c>
      <c r="D6849" s="105">
        <v>49721</v>
      </c>
      <c r="E6849" s="106">
        <f t="shared" si="742"/>
        <v>189.05323193916351</v>
      </c>
      <c r="F6849" s="107">
        <f t="shared" si="743"/>
        <v>85</v>
      </c>
      <c r="G6849" s="107">
        <f>COUNTIF(Data_Eksportir!$H$2:$H$3401,A6849)</f>
        <v>0</v>
      </c>
      <c r="H6849" s="104" t="str">
        <f t="shared" si="744"/>
        <v>100 ke atas</v>
      </c>
      <c r="I6849" s="104" t="str">
        <f t="shared" si="745"/>
        <v>Di bawah ambang nilai</v>
      </c>
      <c r="J6849" s="106">
        <f t="shared" si="746"/>
        <v>49721.006848999998</v>
      </c>
      <c r="K6849" s="105">
        <f t="shared" si="747"/>
        <v>0</v>
      </c>
      <c r="L6849" s="106">
        <f t="shared" si="748"/>
        <v>0</v>
      </c>
    </row>
    <row r="6850" spans="1:12" x14ac:dyDescent="0.3">
      <c r="A6850" s="104" t="s">
        <v>14062</v>
      </c>
      <c r="B6850" s="104" t="s">
        <v>14063</v>
      </c>
      <c r="C6850" s="105">
        <v>451286</v>
      </c>
      <c r="D6850" s="105">
        <v>39622690</v>
      </c>
      <c r="E6850" s="106">
        <f t="shared" ref="E6850:E6913" si="749">IF(AND(ISNUMBER(C6850),C6850&gt;0),D6850/C6850,"")</f>
        <v>87.799510731553823</v>
      </c>
      <c r="F6850" s="107">
        <f t="shared" ref="F6850:F6913" si="750">VALUE(LEFT(A6850,2))</f>
        <v>85</v>
      </c>
      <c r="G6850" s="107">
        <f>COUNTIF(Data_Eksportir!$H$2:$H$3401,A6850)</f>
        <v>0</v>
      </c>
      <c r="H6850" s="104" t="str">
        <f t="shared" ref="H6850:H6913" si="751">IF(E6850="","Tanpa data berat",IF(E6850&lt;1,"Di bawah 1",IF(E6850&lt;5,"1 – 5",IF(E6850&lt;20,"5 – 20",IF(E6850&lt;100,"20 – 100","100 ke atas")))))</f>
        <v>20 – 100</v>
      </c>
      <c r="I6850" s="104" t="str">
        <f t="shared" ref="I6850:I6913" si="752">IF(D6850&lt;p_nilai_besar,"Di bawah ambang nilai",IF(G6850=0,"Belum terwakili",IF(G6850&lt;=p_listing_rendah,"Keterwakilan rendah","Terwakili")))</f>
        <v>Belum terwakili</v>
      </c>
      <c r="J6850" s="106">
        <f t="shared" ref="J6850:J6913" si="753">D6850+ROW()/10^6</f>
        <v>39622690.006849997</v>
      </c>
      <c r="K6850" s="105">
        <f t="shared" ref="K6850:K6913" si="754">IF(D6850&gt;=p_nilai_besar,D6850/(1+G6850),0)</f>
        <v>39622690</v>
      </c>
      <c r="L6850" s="106">
        <f t="shared" ref="L6850:L6913" si="755">IF(K6850&gt;0,K6850+ROW()/10^6,0)</f>
        <v>39622690.006849997</v>
      </c>
    </row>
    <row r="6851" spans="1:12" x14ac:dyDescent="0.3">
      <c r="A6851" s="104" t="s">
        <v>14064</v>
      </c>
      <c r="B6851" s="104" t="s">
        <v>14065</v>
      </c>
      <c r="C6851" s="105">
        <v>358126</v>
      </c>
      <c r="D6851" s="105">
        <v>16076505</v>
      </c>
      <c r="E6851" s="106">
        <f t="shared" si="749"/>
        <v>44.890639048826394</v>
      </c>
      <c r="F6851" s="107">
        <f t="shared" si="750"/>
        <v>85</v>
      </c>
      <c r="G6851" s="107">
        <f>COUNTIF(Data_Eksportir!$H$2:$H$3401,A6851)</f>
        <v>0</v>
      </c>
      <c r="H6851" s="104" t="str">
        <f t="shared" si="751"/>
        <v>20 – 100</v>
      </c>
      <c r="I6851" s="104" t="str">
        <f t="shared" si="752"/>
        <v>Belum terwakili</v>
      </c>
      <c r="J6851" s="106">
        <f t="shared" si="753"/>
        <v>16076505.006851001</v>
      </c>
      <c r="K6851" s="105">
        <f t="shared" si="754"/>
        <v>16076505</v>
      </c>
      <c r="L6851" s="106">
        <f t="shared" si="755"/>
        <v>16076505.006851001</v>
      </c>
    </row>
    <row r="6852" spans="1:12" x14ac:dyDescent="0.3">
      <c r="A6852" s="104" t="s">
        <v>14066</v>
      </c>
      <c r="B6852" s="104" t="s">
        <v>14067</v>
      </c>
      <c r="C6852" s="105">
        <v>77994</v>
      </c>
      <c r="D6852" s="105">
        <v>3009754</v>
      </c>
      <c r="E6852" s="106">
        <f t="shared" si="749"/>
        <v>38.58955817114137</v>
      </c>
      <c r="F6852" s="107">
        <f t="shared" si="750"/>
        <v>85</v>
      </c>
      <c r="G6852" s="107">
        <f>COUNTIF(Data_Eksportir!$H$2:$H$3401,A6852)</f>
        <v>0</v>
      </c>
      <c r="H6852" s="104" t="str">
        <f t="shared" si="751"/>
        <v>20 – 100</v>
      </c>
      <c r="I6852" s="104" t="str">
        <f t="shared" si="752"/>
        <v>Di bawah ambang nilai</v>
      </c>
      <c r="J6852" s="106">
        <f t="shared" si="753"/>
        <v>3009754.006852</v>
      </c>
      <c r="K6852" s="105">
        <f t="shared" si="754"/>
        <v>0</v>
      </c>
      <c r="L6852" s="106">
        <f t="shared" si="755"/>
        <v>0</v>
      </c>
    </row>
    <row r="6853" spans="1:12" x14ac:dyDescent="0.3">
      <c r="A6853" s="104" t="s">
        <v>14068</v>
      </c>
      <c r="B6853" s="104" t="s">
        <v>14069</v>
      </c>
      <c r="C6853" s="105">
        <v>82</v>
      </c>
      <c r="D6853" s="105">
        <v>591</v>
      </c>
      <c r="E6853" s="106">
        <f t="shared" si="749"/>
        <v>7.2073170731707314</v>
      </c>
      <c r="F6853" s="107">
        <f t="shared" si="750"/>
        <v>85</v>
      </c>
      <c r="G6853" s="107">
        <f>COUNTIF(Data_Eksportir!$H$2:$H$3401,A6853)</f>
        <v>0</v>
      </c>
      <c r="H6853" s="104" t="str">
        <f t="shared" si="751"/>
        <v>5 – 20</v>
      </c>
      <c r="I6853" s="104" t="str">
        <f t="shared" si="752"/>
        <v>Di bawah ambang nilai</v>
      </c>
      <c r="J6853" s="106">
        <f t="shared" si="753"/>
        <v>591.00685299999998</v>
      </c>
      <c r="K6853" s="105">
        <f t="shared" si="754"/>
        <v>0</v>
      </c>
      <c r="L6853" s="106">
        <f t="shared" si="755"/>
        <v>0</v>
      </c>
    </row>
    <row r="6854" spans="1:12" x14ac:dyDescent="0.3">
      <c r="A6854" s="104" t="s">
        <v>14070</v>
      </c>
      <c r="B6854" s="104" t="s">
        <v>14071</v>
      </c>
      <c r="C6854" s="105">
        <v>419784</v>
      </c>
      <c r="D6854" s="105">
        <v>7392632</v>
      </c>
      <c r="E6854" s="106">
        <f t="shared" si="749"/>
        <v>17.610561622167591</v>
      </c>
      <c r="F6854" s="107">
        <f t="shared" si="750"/>
        <v>85</v>
      </c>
      <c r="G6854" s="107">
        <f>COUNTIF(Data_Eksportir!$H$2:$H$3401,A6854)</f>
        <v>0</v>
      </c>
      <c r="H6854" s="104" t="str">
        <f t="shared" si="751"/>
        <v>5 – 20</v>
      </c>
      <c r="I6854" s="104" t="str">
        <f t="shared" si="752"/>
        <v>Di bawah ambang nilai</v>
      </c>
      <c r="J6854" s="106">
        <f t="shared" si="753"/>
        <v>7392632.0068539996</v>
      </c>
      <c r="K6854" s="105">
        <f t="shared" si="754"/>
        <v>0</v>
      </c>
      <c r="L6854" s="106">
        <f t="shared" si="755"/>
        <v>0</v>
      </c>
    </row>
    <row r="6855" spans="1:12" x14ac:dyDescent="0.3">
      <c r="A6855" s="104" t="s">
        <v>14072</v>
      </c>
      <c r="B6855" s="104" t="s">
        <v>14073</v>
      </c>
      <c r="C6855" s="105">
        <v>84</v>
      </c>
      <c r="D6855" s="105">
        <v>8274</v>
      </c>
      <c r="E6855" s="106">
        <f t="shared" si="749"/>
        <v>98.5</v>
      </c>
      <c r="F6855" s="107">
        <f t="shared" si="750"/>
        <v>85</v>
      </c>
      <c r="G6855" s="107">
        <f>COUNTIF(Data_Eksportir!$H$2:$H$3401,A6855)</f>
        <v>0</v>
      </c>
      <c r="H6855" s="104" t="str">
        <f t="shared" si="751"/>
        <v>20 – 100</v>
      </c>
      <c r="I6855" s="104" t="str">
        <f t="shared" si="752"/>
        <v>Di bawah ambang nilai</v>
      </c>
      <c r="J6855" s="106">
        <f t="shared" si="753"/>
        <v>8274.0068549999996</v>
      </c>
      <c r="K6855" s="105">
        <f t="shared" si="754"/>
        <v>0</v>
      </c>
      <c r="L6855" s="106">
        <f t="shared" si="755"/>
        <v>0</v>
      </c>
    </row>
    <row r="6856" spans="1:12" x14ac:dyDescent="0.3">
      <c r="A6856" s="104" t="s">
        <v>14074</v>
      </c>
      <c r="B6856" s="104" t="s">
        <v>14075</v>
      </c>
      <c r="C6856" s="105">
        <v>631825</v>
      </c>
      <c r="D6856" s="105">
        <v>33209955</v>
      </c>
      <c r="E6856" s="106">
        <f t="shared" si="749"/>
        <v>52.561951489732124</v>
      </c>
      <c r="F6856" s="107">
        <f t="shared" si="750"/>
        <v>85</v>
      </c>
      <c r="G6856" s="107">
        <f>COUNTIF(Data_Eksportir!$H$2:$H$3401,A6856)</f>
        <v>0</v>
      </c>
      <c r="H6856" s="104" t="str">
        <f t="shared" si="751"/>
        <v>20 – 100</v>
      </c>
      <c r="I6856" s="104" t="str">
        <f t="shared" si="752"/>
        <v>Belum terwakili</v>
      </c>
      <c r="J6856" s="106">
        <f t="shared" si="753"/>
        <v>33209955.006855998</v>
      </c>
      <c r="K6856" s="105">
        <f t="shared" si="754"/>
        <v>33209955</v>
      </c>
      <c r="L6856" s="106">
        <f t="shared" si="755"/>
        <v>33209955.006855998</v>
      </c>
    </row>
    <row r="6857" spans="1:12" x14ac:dyDescent="0.3">
      <c r="A6857" s="104" t="s">
        <v>14076</v>
      </c>
      <c r="B6857" s="104" t="s">
        <v>14077</v>
      </c>
      <c r="C6857" s="105">
        <v>118750</v>
      </c>
      <c r="D6857" s="105">
        <v>13236073</v>
      </c>
      <c r="E6857" s="106">
        <f t="shared" si="749"/>
        <v>111.46166736842105</v>
      </c>
      <c r="F6857" s="107">
        <f t="shared" si="750"/>
        <v>85</v>
      </c>
      <c r="G6857" s="107">
        <f>COUNTIF(Data_Eksportir!$H$2:$H$3401,A6857)</f>
        <v>0</v>
      </c>
      <c r="H6857" s="104" t="str">
        <f t="shared" si="751"/>
        <v>100 ke atas</v>
      </c>
      <c r="I6857" s="104" t="str">
        <f t="shared" si="752"/>
        <v>Belum terwakili</v>
      </c>
      <c r="J6857" s="106">
        <f t="shared" si="753"/>
        <v>13236073.006857</v>
      </c>
      <c r="K6857" s="105">
        <f t="shared" si="754"/>
        <v>13236073</v>
      </c>
      <c r="L6857" s="106">
        <f t="shared" si="755"/>
        <v>13236073.006857</v>
      </c>
    </row>
    <row r="6858" spans="1:12" x14ac:dyDescent="0.3">
      <c r="A6858" s="104" t="s">
        <v>14078</v>
      </c>
      <c r="B6858" s="104" t="s">
        <v>14079</v>
      </c>
      <c r="C6858" s="105">
        <v>17198</v>
      </c>
      <c r="D6858" s="105">
        <v>1638944</v>
      </c>
      <c r="E6858" s="106">
        <f t="shared" si="749"/>
        <v>95.298523084079548</v>
      </c>
      <c r="F6858" s="107">
        <f t="shared" si="750"/>
        <v>85</v>
      </c>
      <c r="G6858" s="107">
        <f>COUNTIF(Data_Eksportir!$H$2:$H$3401,A6858)</f>
        <v>0</v>
      </c>
      <c r="H6858" s="104" t="str">
        <f t="shared" si="751"/>
        <v>20 – 100</v>
      </c>
      <c r="I6858" s="104" t="str">
        <f t="shared" si="752"/>
        <v>Di bawah ambang nilai</v>
      </c>
      <c r="J6858" s="106">
        <f t="shared" si="753"/>
        <v>1638944.0068580001</v>
      </c>
      <c r="K6858" s="105">
        <f t="shared" si="754"/>
        <v>0</v>
      </c>
      <c r="L6858" s="106">
        <f t="shared" si="755"/>
        <v>0</v>
      </c>
    </row>
    <row r="6859" spans="1:12" x14ac:dyDescent="0.3">
      <c r="A6859" s="104" t="s">
        <v>14080</v>
      </c>
      <c r="B6859" s="104" t="s">
        <v>14081</v>
      </c>
      <c r="C6859" s="105">
        <v>71</v>
      </c>
      <c r="D6859" s="105">
        <v>317</v>
      </c>
      <c r="E6859" s="106">
        <f t="shared" si="749"/>
        <v>4.464788732394366</v>
      </c>
      <c r="F6859" s="107">
        <f t="shared" si="750"/>
        <v>85</v>
      </c>
      <c r="G6859" s="107">
        <f>COUNTIF(Data_Eksportir!$H$2:$H$3401,A6859)</f>
        <v>0</v>
      </c>
      <c r="H6859" s="104" t="str">
        <f t="shared" si="751"/>
        <v>1 – 5</v>
      </c>
      <c r="I6859" s="104" t="str">
        <f t="shared" si="752"/>
        <v>Di bawah ambang nilai</v>
      </c>
      <c r="J6859" s="106">
        <f t="shared" si="753"/>
        <v>317.00685900000002</v>
      </c>
      <c r="K6859" s="105">
        <f t="shared" si="754"/>
        <v>0</v>
      </c>
      <c r="L6859" s="106">
        <f t="shared" si="755"/>
        <v>0</v>
      </c>
    </row>
    <row r="6860" spans="1:12" x14ac:dyDescent="0.3">
      <c r="A6860" s="104" t="s">
        <v>14082</v>
      </c>
      <c r="B6860" s="104" t="s">
        <v>14083</v>
      </c>
      <c r="C6860" s="105">
        <v>131</v>
      </c>
      <c r="D6860" s="105">
        <v>414</v>
      </c>
      <c r="E6860" s="106">
        <f t="shared" si="749"/>
        <v>3.1603053435114505</v>
      </c>
      <c r="F6860" s="107">
        <f t="shared" si="750"/>
        <v>85</v>
      </c>
      <c r="G6860" s="107">
        <f>COUNTIF(Data_Eksportir!$H$2:$H$3401,A6860)</f>
        <v>0</v>
      </c>
      <c r="H6860" s="104" t="str">
        <f t="shared" si="751"/>
        <v>1 – 5</v>
      </c>
      <c r="I6860" s="104" t="str">
        <f t="shared" si="752"/>
        <v>Di bawah ambang nilai</v>
      </c>
      <c r="J6860" s="106">
        <f t="shared" si="753"/>
        <v>414.00686000000002</v>
      </c>
      <c r="K6860" s="105">
        <f t="shared" si="754"/>
        <v>0</v>
      </c>
      <c r="L6860" s="106">
        <f t="shared" si="755"/>
        <v>0</v>
      </c>
    </row>
    <row r="6861" spans="1:12" x14ac:dyDescent="0.3">
      <c r="A6861" s="104" t="s">
        <v>14084</v>
      </c>
      <c r="B6861" s="104" t="s">
        <v>14085</v>
      </c>
      <c r="C6861" s="105">
        <v>56</v>
      </c>
      <c r="D6861" s="105">
        <v>173</v>
      </c>
      <c r="E6861" s="106">
        <f t="shared" si="749"/>
        <v>3.0892857142857144</v>
      </c>
      <c r="F6861" s="107">
        <f t="shared" si="750"/>
        <v>85</v>
      </c>
      <c r="G6861" s="107">
        <f>COUNTIF(Data_Eksportir!$H$2:$H$3401,A6861)</f>
        <v>0</v>
      </c>
      <c r="H6861" s="104" t="str">
        <f t="shared" si="751"/>
        <v>1 – 5</v>
      </c>
      <c r="I6861" s="104" t="str">
        <f t="shared" si="752"/>
        <v>Di bawah ambang nilai</v>
      </c>
      <c r="J6861" s="106">
        <f t="shared" si="753"/>
        <v>173.00686099999999</v>
      </c>
      <c r="K6861" s="105">
        <f t="shared" si="754"/>
        <v>0</v>
      </c>
      <c r="L6861" s="106">
        <f t="shared" si="755"/>
        <v>0</v>
      </c>
    </row>
    <row r="6862" spans="1:12" x14ac:dyDescent="0.3">
      <c r="A6862" s="104" t="s">
        <v>14086</v>
      </c>
      <c r="B6862" s="104" t="s">
        <v>14087</v>
      </c>
      <c r="C6862" s="105">
        <v>205</v>
      </c>
      <c r="D6862" s="105">
        <v>32203</v>
      </c>
      <c r="E6862" s="106">
        <f t="shared" si="749"/>
        <v>157.08780487804879</v>
      </c>
      <c r="F6862" s="107">
        <f t="shared" si="750"/>
        <v>85</v>
      </c>
      <c r="G6862" s="107">
        <f>COUNTIF(Data_Eksportir!$H$2:$H$3401,A6862)</f>
        <v>0</v>
      </c>
      <c r="H6862" s="104" t="str">
        <f t="shared" si="751"/>
        <v>100 ke atas</v>
      </c>
      <c r="I6862" s="104" t="str">
        <f t="shared" si="752"/>
        <v>Di bawah ambang nilai</v>
      </c>
      <c r="J6862" s="106">
        <f t="shared" si="753"/>
        <v>32203.006861999998</v>
      </c>
      <c r="K6862" s="105">
        <f t="shared" si="754"/>
        <v>0</v>
      </c>
      <c r="L6862" s="106">
        <f t="shared" si="755"/>
        <v>0</v>
      </c>
    </row>
    <row r="6863" spans="1:12" x14ac:dyDescent="0.3">
      <c r="A6863" s="104" t="s">
        <v>14088</v>
      </c>
      <c r="B6863" s="104" t="s">
        <v>14089</v>
      </c>
      <c r="C6863" s="105">
        <v>132</v>
      </c>
      <c r="D6863" s="105">
        <v>176349</v>
      </c>
      <c r="E6863" s="106">
        <f t="shared" si="749"/>
        <v>1335.9772727272727</v>
      </c>
      <c r="F6863" s="107">
        <f t="shared" si="750"/>
        <v>85</v>
      </c>
      <c r="G6863" s="107">
        <f>COUNTIF(Data_Eksportir!$H$2:$H$3401,A6863)</f>
        <v>0</v>
      </c>
      <c r="H6863" s="104" t="str">
        <f t="shared" si="751"/>
        <v>100 ke atas</v>
      </c>
      <c r="I6863" s="104" t="str">
        <f t="shared" si="752"/>
        <v>Di bawah ambang nilai</v>
      </c>
      <c r="J6863" s="106">
        <f t="shared" si="753"/>
        <v>176349.00686299999</v>
      </c>
      <c r="K6863" s="105">
        <f t="shared" si="754"/>
        <v>0</v>
      </c>
      <c r="L6863" s="106">
        <f t="shared" si="755"/>
        <v>0</v>
      </c>
    </row>
    <row r="6864" spans="1:12" x14ac:dyDescent="0.3">
      <c r="A6864" s="104" t="s">
        <v>14090</v>
      </c>
      <c r="B6864" s="104" t="s">
        <v>14091</v>
      </c>
      <c r="C6864" s="105">
        <v>610</v>
      </c>
      <c r="D6864" s="105">
        <v>23495</v>
      </c>
      <c r="E6864" s="106">
        <f t="shared" si="749"/>
        <v>38.516393442622949</v>
      </c>
      <c r="F6864" s="107">
        <f t="shared" si="750"/>
        <v>85</v>
      </c>
      <c r="G6864" s="107">
        <f>COUNTIF(Data_Eksportir!$H$2:$H$3401,A6864)</f>
        <v>0</v>
      </c>
      <c r="H6864" s="104" t="str">
        <f t="shared" si="751"/>
        <v>20 – 100</v>
      </c>
      <c r="I6864" s="104" t="str">
        <f t="shared" si="752"/>
        <v>Di bawah ambang nilai</v>
      </c>
      <c r="J6864" s="106">
        <f t="shared" si="753"/>
        <v>23495.006863999999</v>
      </c>
      <c r="K6864" s="105">
        <f t="shared" si="754"/>
        <v>0</v>
      </c>
      <c r="L6864" s="106">
        <f t="shared" si="755"/>
        <v>0</v>
      </c>
    </row>
    <row r="6865" spans="1:12" x14ac:dyDescent="0.3">
      <c r="A6865" s="104" t="s">
        <v>14092</v>
      </c>
      <c r="B6865" s="104" t="s">
        <v>14093</v>
      </c>
      <c r="C6865" s="105">
        <v>85192</v>
      </c>
      <c r="D6865" s="105">
        <v>1126546</v>
      </c>
      <c r="E6865" s="106">
        <f t="shared" si="749"/>
        <v>13.223612545778947</v>
      </c>
      <c r="F6865" s="107">
        <f t="shared" si="750"/>
        <v>85</v>
      </c>
      <c r="G6865" s="107">
        <f>COUNTIF(Data_Eksportir!$H$2:$H$3401,A6865)</f>
        <v>0</v>
      </c>
      <c r="H6865" s="104" t="str">
        <f t="shared" si="751"/>
        <v>5 – 20</v>
      </c>
      <c r="I6865" s="104" t="str">
        <f t="shared" si="752"/>
        <v>Di bawah ambang nilai</v>
      </c>
      <c r="J6865" s="106">
        <f t="shared" si="753"/>
        <v>1126546.0068649999</v>
      </c>
      <c r="K6865" s="105">
        <f t="shared" si="754"/>
        <v>0</v>
      </c>
      <c r="L6865" s="106">
        <f t="shared" si="755"/>
        <v>0</v>
      </c>
    </row>
    <row r="6866" spans="1:12" x14ac:dyDescent="0.3">
      <c r="A6866" s="104" t="s">
        <v>14094</v>
      </c>
      <c r="B6866" s="104" t="s">
        <v>14095</v>
      </c>
      <c r="C6866" s="105">
        <v>85</v>
      </c>
      <c r="D6866" s="105">
        <v>6412</v>
      </c>
      <c r="E6866" s="106">
        <f t="shared" si="749"/>
        <v>75.435294117647061</v>
      </c>
      <c r="F6866" s="107">
        <f t="shared" si="750"/>
        <v>85</v>
      </c>
      <c r="G6866" s="107">
        <f>COUNTIF(Data_Eksportir!$H$2:$H$3401,A6866)</f>
        <v>0</v>
      </c>
      <c r="H6866" s="104" t="str">
        <f t="shared" si="751"/>
        <v>20 – 100</v>
      </c>
      <c r="I6866" s="104" t="str">
        <f t="shared" si="752"/>
        <v>Di bawah ambang nilai</v>
      </c>
      <c r="J6866" s="106">
        <f t="shared" si="753"/>
        <v>6412.0068659999997</v>
      </c>
      <c r="K6866" s="105">
        <f t="shared" si="754"/>
        <v>0</v>
      </c>
      <c r="L6866" s="106">
        <f t="shared" si="755"/>
        <v>0</v>
      </c>
    </row>
    <row r="6867" spans="1:12" x14ac:dyDescent="0.3">
      <c r="A6867" s="104" t="s">
        <v>14096</v>
      </c>
      <c r="B6867" s="104" t="s">
        <v>14097</v>
      </c>
      <c r="C6867" s="105">
        <v>418142</v>
      </c>
      <c r="D6867" s="105">
        <v>12902660</v>
      </c>
      <c r="E6867" s="106">
        <f t="shared" si="749"/>
        <v>30.857125091476103</v>
      </c>
      <c r="F6867" s="107">
        <f t="shared" si="750"/>
        <v>85</v>
      </c>
      <c r="G6867" s="107">
        <f>COUNTIF(Data_Eksportir!$H$2:$H$3401,A6867)</f>
        <v>0</v>
      </c>
      <c r="H6867" s="104" t="str">
        <f t="shared" si="751"/>
        <v>20 – 100</v>
      </c>
      <c r="I6867" s="104" t="str">
        <f t="shared" si="752"/>
        <v>Belum terwakili</v>
      </c>
      <c r="J6867" s="106">
        <f t="shared" si="753"/>
        <v>12902660.006867001</v>
      </c>
      <c r="K6867" s="105">
        <f t="shared" si="754"/>
        <v>12902660</v>
      </c>
      <c r="L6867" s="106">
        <f t="shared" si="755"/>
        <v>12902660.006867001</v>
      </c>
    </row>
    <row r="6868" spans="1:12" x14ac:dyDescent="0.3">
      <c r="A6868" s="104" t="s">
        <v>14098</v>
      </c>
      <c r="B6868" s="104" t="s">
        <v>14099</v>
      </c>
      <c r="C6868" s="105">
        <v>2860209</v>
      </c>
      <c r="D6868" s="105">
        <v>105331622</v>
      </c>
      <c r="E6868" s="106">
        <f t="shared" si="749"/>
        <v>36.826547290774904</v>
      </c>
      <c r="F6868" s="107">
        <f t="shared" si="750"/>
        <v>85</v>
      </c>
      <c r="G6868" s="107">
        <f>COUNTIF(Data_Eksportir!$H$2:$H$3401,A6868)</f>
        <v>0</v>
      </c>
      <c r="H6868" s="104" t="str">
        <f t="shared" si="751"/>
        <v>20 – 100</v>
      </c>
      <c r="I6868" s="104" t="str">
        <f t="shared" si="752"/>
        <v>Belum terwakili</v>
      </c>
      <c r="J6868" s="106">
        <f t="shared" si="753"/>
        <v>105331622.006868</v>
      </c>
      <c r="K6868" s="105">
        <f t="shared" si="754"/>
        <v>105331622</v>
      </c>
      <c r="L6868" s="106">
        <f t="shared" si="755"/>
        <v>105331622.006868</v>
      </c>
    </row>
    <row r="6869" spans="1:12" x14ac:dyDescent="0.3">
      <c r="A6869" s="104" t="s">
        <v>14100</v>
      </c>
      <c r="B6869" s="104" t="s">
        <v>14101</v>
      </c>
      <c r="C6869" s="105">
        <v>242</v>
      </c>
      <c r="D6869" s="105">
        <v>20249</v>
      </c>
      <c r="E6869" s="106">
        <f t="shared" si="749"/>
        <v>83.673553719008268</v>
      </c>
      <c r="F6869" s="107">
        <f t="shared" si="750"/>
        <v>85</v>
      </c>
      <c r="G6869" s="107">
        <f>COUNTIF(Data_Eksportir!$H$2:$H$3401,A6869)</f>
        <v>0</v>
      </c>
      <c r="H6869" s="104" t="str">
        <f t="shared" si="751"/>
        <v>20 – 100</v>
      </c>
      <c r="I6869" s="104" t="str">
        <f t="shared" si="752"/>
        <v>Di bawah ambang nilai</v>
      </c>
      <c r="J6869" s="106">
        <f t="shared" si="753"/>
        <v>20249.006869000001</v>
      </c>
      <c r="K6869" s="105">
        <f t="shared" si="754"/>
        <v>0</v>
      </c>
      <c r="L6869" s="106">
        <f t="shared" si="755"/>
        <v>0</v>
      </c>
    </row>
    <row r="6870" spans="1:12" x14ac:dyDescent="0.3">
      <c r="A6870" s="104" t="s">
        <v>14102</v>
      </c>
      <c r="B6870" s="104" t="s">
        <v>14103</v>
      </c>
      <c r="C6870" s="105">
        <v>32710</v>
      </c>
      <c r="D6870" s="105">
        <v>8817682</v>
      </c>
      <c r="E6870" s="106">
        <f t="shared" si="749"/>
        <v>269.57144604096607</v>
      </c>
      <c r="F6870" s="107">
        <f t="shared" si="750"/>
        <v>85</v>
      </c>
      <c r="G6870" s="107">
        <f>COUNTIF(Data_Eksportir!$H$2:$H$3401,A6870)</f>
        <v>0</v>
      </c>
      <c r="H6870" s="104" t="str">
        <f t="shared" si="751"/>
        <v>100 ke atas</v>
      </c>
      <c r="I6870" s="104" t="str">
        <f t="shared" si="752"/>
        <v>Di bawah ambang nilai</v>
      </c>
      <c r="J6870" s="106">
        <f t="shared" si="753"/>
        <v>8817682.0068699997</v>
      </c>
      <c r="K6870" s="105">
        <f t="shared" si="754"/>
        <v>0</v>
      </c>
      <c r="L6870" s="106">
        <f t="shared" si="755"/>
        <v>0</v>
      </c>
    </row>
    <row r="6871" spans="1:12" x14ac:dyDescent="0.3">
      <c r="A6871" s="104" t="s">
        <v>14104</v>
      </c>
      <c r="B6871" s="104" t="s">
        <v>14105</v>
      </c>
      <c r="C6871" s="105">
        <v>2816</v>
      </c>
      <c r="D6871" s="105">
        <v>105000</v>
      </c>
      <c r="E6871" s="106">
        <f t="shared" si="749"/>
        <v>37.28693181818182</v>
      </c>
      <c r="F6871" s="107">
        <f t="shared" si="750"/>
        <v>85</v>
      </c>
      <c r="G6871" s="107">
        <f>COUNTIF(Data_Eksportir!$H$2:$H$3401,A6871)</f>
        <v>0</v>
      </c>
      <c r="H6871" s="104" t="str">
        <f t="shared" si="751"/>
        <v>20 – 100</v>
      </c>
      <c r="I6871" s="104" t="str">
        <f t="shared" si="752"/>
        <v>Di bawah ambang nilai</v>
      </c>
      <c r="J6871" s="106">
        <f t="shared" si="753"/>
        <v>105000.00687100001</v>
      </c>
      <c r="K6871" s="105">
        <f t="shared" si="754"/>
        <v>0</v>
      </c>
      <c r="L6871" s="106">
        <f t="shared" si="755"/>
        <v>0</v>
      </c>
    </row>
    <row r="6872" spans="1:12" x14ac:dyDescent="0.3">
      <c r="A6872" s="104" t="s">
        <v>14106</v>
      </c>
      <c r="B6872" s="104" t="s">
        <v>14107</v>
      </c>
      <c r="C6872" s="105">
        <v>5654</v>
      </c>
      <c r="D6872" s="105">
        <v>26165</v>
      </c>
      <c r="E6872" s="106">
        <f t="shared" si="749"/>
        <v>4.6276972055182171</v>
      </c>
      <c r="F6872" s="107">
        <f t="shared" si="750"/>
        <v>85</v>
      </c>
      <c r="G6872" s="107">
        <f>COUNTIF(Data_Eksportir!$H$2:$H$3401,A6872)</f>
        <v>0</v>
      </c>
      <c r="H6872" s="104" t="str">
        <f t="shared" si="751"/>
        <v>1 – 5</v>
      </c>
      <c r="I6872" s="104" t="str">
        <f t="shared" si="752"/>
        <v>Di bawah ambang nilai</v>
      </c>
      <c r="J6872" s="106">
        <f t="shared" si="753"/>
        <v>26165.006872000002</v>
      </c>
      <c r="K6872" s="105">
        <f t="shared" si="754"/>
        <v>0</v>
      </c>
      <c r="L6872" s="106">
        <f t="shared" si="755"/>
        <v>0</v>
      </c>
    </row>
    <row r="6873" spans="1:12" x14ac:dyDescent="0.3">
      <c r="A6873" s="104" t="s">
        <v>14108</v>
      </c>
      <c r="B6873" s="104" t="s">
        <v>14109</v>
      </c>
      <c r="C6873" s="105">
        <v>705256</v>
      </c>
      <c r="D6873" s="105">
        <v>36452824</v>
      </c>
      <c r="E6873" s="106">
        <f t="shared" si="749"/>
        <v>51.687364588177907</v>
      </c>
      <c r="F6873" s="107">
        <f t="shared" si="750"/>
        <v>85</v>
      </c>
      <c r="G6873" s="107">
        <f>COUNTIF(Data_Eksportir!$H$2:$H$3401,A6873)</f>
        <v>6</v>
      </c>
      <c r="H6873" s="104" t="str">
        <f t="shared" si="751"/>
        <v>20 – 100</v>
      </c>
      <c r="I6873" s="104" t="str">
        <f t="shared" si="752"/>
        <v>Terwakili</v>
      </c>
      <c r="J6873" s="106">
        <f t="shared" si="753"/>
        <v>36452824.006872997</v>
      </c>
      <c r="K6873" s="105">
        <f t="shared" si="754"/>
        <v>5207546.2857142854</v>
      </c>
      <c r="L6873" s="106">
        <f t="shared" si="755"/>
        <v>5207546.2925872859</v>
      </c>
    </row>
    <row r="6874" spans="1:12" x14ac:dyDescent="0.3">
      <c r="A6874" s="104" t="s">
        <v>14110</v>
      </c>
      <c r="B6874" s="104" t="s">
        <v>14111</v>
      </c>
      <c r="C6874" s="105">
        <v>923951</v>
      </c>
      <c r="D6874" s="105">
        <v>84602899</v>
      </c>
      <c r="E6874" s="106">
        <f t="shared" si="749"/>
        <v>91.566434800113853</v>
      </c>
      <c r="F6874" s="107">
        <f t="shared" si="750"/>
        <v>85</v>
      </c>
      <c r="G6874" s="107">
        <f>COUNTIF(Data_Eksportir!$H$2:$H$3401,A6874)</f>
        <v>0</v>
      </c>
      <c r="H6874" s="104" t="str">
        <f t="shared" si="751"/>
        <v>20 – 100</v>
      </c>
      <c r="I6874" s="104" t="str">
        <f t="shared" si="752"/>
        <v>Belum terwakili</v>
      </c>
      <c r="J6874" s="106">
        <f t="shared" si="753"/>
        <v>84602899.006873995</v>
      </c>
      <c r="K6874" s="105">
        <f t="shared" si="754"/>
        <v>84602899</v>
      </c>
      <c r="L6874" s="106">
        <f t="shared" si="755"/>
        <v>84602899.006873995</v>
      </c>
    </row>
    <row r="6875" spans="1:12" x14ac:dyDescent="0.3">
      <c r="A6875" s="104" t="s">
        <v>14112</v>
      </c>
      <c r="B6875" s="104" t="s">
        <v>14113</v>
      </c>
      <c r="C6875" s="105">
        <v>79</v>
      </c>
      <c r="D6875" s="105">
        <v>15207</v>
      </c>
      <c r="E6875" s="106">
        <f t="shared" si="749"/>
        <v>192.49367088607596</v>
      </c>
      <c r="F6875" s="107">
        <f t="shared" si="750"/>
        <v>85</v>
      </c>
      <c r="G6875" s="107">
        <f>COUNTIF(Data_Eksportir!$H$2:$H$3401,A6875)</f>
        <v>0</v>
      </c>
      <c r="H6875" s="104" t="str">
        <f t="shared" si="751"/>
        <v>100 ke atas</v>
      </c>
      <c r="I6875" s="104" t="str">
        <f t="shared" si="752"/>
        <v>Di bawah ambang nilai</v>
      </c>
      <c r="J6875" s="106">
        <f t="shared" si="753"/>
        <v>15207.006874999999</v>
      </c>
      <c r="K6875" s="105">
        <f t="shared" si="754"/>
        <v>0</v>
      </c>
      <c r="L6875" s="106">
        <f t="shared" si="755"/>
        <v>0</v>
      </c>
    </row>
    <row r="6876" spans="1:12" x14ac:dyDescent="0.3">
      <c r="A6876" s="104" t="s">
        <v>14114</v>
      </c>
      <c r="B6876" s="104" t="s">
        <v>14115</v>
      </c>
      <c r="C6876" s="105">
        <v>188</v>
      </c>
      <c r="D6876" s="105">
        <v>25475</v>
      </c>
      <c r="E6876" s="106">
        <f t="shared" si="749"/>
        <v>135.50531914893617</v>
      </c>
      <c r="F6876" s="107">
        <f t="shared" si="750"/>
        <v>85</v>
      </c>
      <c r="G6876" s="107">
        <f>COUNTIF(Data_Eksportir!$H$2:$H$3401,A6876)</f>
        <v>0</v>
      </c>
      <c r="H6876" s="104" t="str">
        <f t="shared" si="751"/>
        <v>100 ke atas</v>
      </c>
      <c r="I6876" s="104" t="str">
        <f t="shared" si="752"/>
        <v>Di bawah ambang nilai</v>
      </c>
      <c r="J6876" s="106">
        <f t="shared" si="753"/>
        <v>25475.006875999999</v>
      </c>
      <c r="K6876" s="105">
        <f t="shared" si="754"/>
        <v>0</v>
      </c>
      <c r="L6876" s="106">
        <f t="shared" si="755"/>
        <v>0</v>
      </c>
    </row>
    <row r="6877" spans="1:12" x14ac:dyDescent="0.3">
      <c r="A6877" s="104" t="s">
        <v>14116</v>
      </c>
      <c r="B6877" s="104" t="s">
        <v>14117</v>
      </c>
      <c r="C6877" s="105">
        <v>22</v>
      </c>
      <c r="D6877" s="105">
        <v>525</v>
      </c>
      <c r="E6877" s="106">
        <f t="shared" si="749"/>
        <v>23.863636363636363</v>
      </c>
      <c r="F6877" s="107">
        <f t="shared" si="750"/>
        <v>85</v>
      </c>
      <c r="G6877" s="107">
        <f>COUNTIF(Data_Eksportir!$H$2:$H$3401,A6877)</f>
        <v>0</v>
      </c>
      <c r="H6877" s="104" t="str">
        <f t="shared" si="751"/>
        <v>20 – 100</v>
      </c>
      <c r="I6877" s="104" t="str">
        <f t="shared" si="752"/>
        <v>Di bawah ambang nilai</v>
      </c>
      <c r="J6877" s="106">
        <f t="shared" si="753"/>
        <v>525.00687700000003</v>
      </c>
      <c r="K6877" s="105">
        <f t="shared" si="754"/>
        <v>0</v>
      </c>
      <c r="L6877" s="106">
        <f t="shared" si="755"/>
        <v>0</v>
      </c>
    </row>
    <row r="6878" spans="1:12" x14ac:dyDescent="0.3">
      <c r="A6878" s="104" t="s">
        <v>14118</v>
      </c>
      <c r="B6878" s="104" t="s">
        <v>14119</v>
      </c>
      <c r="C6878" s="105">
        <v>174</v>
      </c>
      <c r="D6878" s="105">
        <v>245</v>
      </c>
      <c r="E6878" s="106">
        <f t="shared" si="749"/>
        <v>1.4080459770114941</v>
      </c>
      <c r="F6878" s="107">
        <f t="shared" si="750"/>
        <v>85</v>
      </c>
      <c r="G6878" s="107">
        <f>COUNTIF(Data_Eksportir!$H$2:$H$3401,A6878)</f>
        <v>0</v>
      </c>
      <c r="H6878" s="104" t="str">
        <f t="shared" si="751"/>
        <v>1 – 5</v>
      </c>
      <c r="I6878" s="104" t="str">
        <f t="shared" si="752"/>
        <v>Di bawah ambang nilai</v>
      </c>
      <c r="J6878" s="106">
        <f t="shared" si="753"/>
        <v>245.006878</v>
      </c>
      <c r="K6878" s="105">
        <f t="shared" si="754"/>
        <v>0</v>
      </c>
      <c r="L6878" s="106">
        <f t="shared" si="755"/>
        <v>0</v>
      </c>
    </row>
    <row r="6879" spans="1:12" x14ac:dyDescent="0.3">
      <c r="A6879" s="104" t="s">
        <v>14120</v>
      </c>
      <c r="B6879" s="104" t="s">
        <v>14121</v>
      </c>
      <c r="C6879" s="105">
        <v>44786946</v>
      </c>
      <c r="D6879" s="105">
        <v>992519982</v>
      </c>
      <c r="E6879" s="106">
        <f t="shared" si="749"/>
        <v>22.16092122021448</v>
      </c>
      <c r="F6879" s="107">
        <f t="shared" si="750"/>
        <v>85</v>
      </c>
      <c r="G6879" s="107">
        <f>COUNTIF(Data_Eksportir!$H$2:$H$3401,A6879)</f>
        <v>1</v>
      </c>
      <c r="H6879" s="104" t="str">
        <f t="shared" si="751"/>
        <v>20 – 100</v>
      </c>
      <c r="I6879" s="104" t="str">
        <f t="shared" si="752"/>
        <v>Keterwakilan rendah</v>
      </c>
      <c r="J6879" s="106">
        <f t="shared" si="753"/>
        <v>992519982.00687897</v>
      </c>
      <c r="K6879" s="105">
        <f t="shared" si="754"/>
        <v>496259991</v>
      </c>
      <c r="L6879" s="106">
        <f t="shared" si="755"/>
        <v>496259991.00687897</v>
      </c>
    </row>
    <row r="6880" spans="1:12" x14ac:dyDescent="0.3">
      <c r="A6880" s="104" t="s">
        <v>14122</v>
      </c>
      <c r="B6880" s="104" t="s">
        <v>14123</v>
      </c>
      <c r="C6880" s="105">
        <v>4253</v>
      </c>
      <c r="D6880" s="105">
        <v>406</v>
      </c>
      <c r="E6880" s="106">
        <f t="shared" si="749"/>
        <v>9.546202680460851E-2</v>
      </c>
      <c r="F6880" s="107">
        <f t="shared" si="750"/>
        <v>85</v>
      </c>
      <c r="G6880" s="107">
        <f>COUNTIF(Data_Eksportir!$H$2:$H$3401,A6880)</f>
        <v>0</v>
      </c>
      <c r="H6880" s="104" t="str">
        <f t="shared" si="751"/>
        <v>Di bawah 1</v>
      </c>
      <c r="I6880" s="104" t="str">
        <f t="shared" si="752"/>
        <v>Di bawah ambang nilai</v>
      </c>
      <c r="J6880" s="106">
        <f t="shared" si="753"/>
        <v>406.00688000000002</v>
      </c>
      <c r="K6880" s="105">
        <f t="shared" si="754"/>
        <v>0</v>
      </c>
      <c r="L6880" s="106">
        <f t="shared" si="755"/>
        <v>0</v>
      </c>
    </row>
    <row r="6881" spans="1:12" x14ac:dyDescent="0.3">
      <c r="A6881" s="104" t="s">
        <v>14124</v>
      </c>
      <c r="B6881" s="104" t="s">
        <v>14125</v>
      </c>
      <c r="C6881" s="105">
        <v>7153</v>
      </c>
      <c r="D6881" s="105">
        <v>71366</v>
      </c>
      <c r="E6881" s="106">
        <f t="shared" si="749"/>
        <v>9.9770725569691034</v>
      </c>
      <c r="F6881" s="107">
        <f t="shared" si="750"/>
        <v>85</v>
      </c>
      <c r="G6881" s="107">
        <f>COUNTIF(Data_Eksportir!$H$2:$H$3401,A6881)</f>
        <v>0</v>
      </c>
      <c r="H6881" s="104" t="str">
        <f t="shared" si="751"/>
        <v>5 – 20</v>
      </c>
      <c r="I6881" s="104" t="str">
        <f t="shared" si="752"/>
        <v>Di bawah ambang nilai</v>
      </c>
      <c r="J6881" s="106">
        <f t="shared" si="753"/>
        <v>71366.006880999994</v>
      </c>
      <c r="K6881" s="105">
        <f t="shared" si="754"/>
        <v>0</v>
      </c>
      <c r="L6881" s="106">
        <f t="shared" si="755"/>
        <v>0</v>
      </c>
    </row>
    <row r="6882" spans="1:12" x14ac:dyDescent="0.3">
      <c r="A6882" s="104" t="s">
        <v>14126</v>
      </c>
      <c r="B6882" s="104" t="s">
        <v>14127</v>
      </c>
      <c r="C6882" s="105">
        <v>8220</v>
      </c>
      <c r="D6882" s="105">
        <v>14861</v>
      </c>
      <c r="E6882" s="106">
        <f t="shared" si="749"/>
        <v>1.8079075425790754</v>
      </c>
      <c r="F6882" s="107">
        <f t="shared" si="750"/>
        <v>85</v>
      </c>
      <c r="G6882" s="107">
        <f>COUNTIF(Data_Eksportir!$H$2:$H$3401,A6882)</f>
        <v>0</v>
      </c>
      <c r="H6882" s="104" t="str">
        <f t="shared" si="751"/>
        <v>1 – 5</v>
      </c>
      <c r="I6882" s="104" t="str">
        <f t="shared" si="752"/>
        <v>Di bawah ambang nilai</v>
      </c>
      <c r="J6882" s="106">
        <f t="shared" si="753"/>
        <v>14861.006882</v>
      </c>
      <c r="K6882" s="105">
        <f t="shared" si="754"/>
        <v>0</v>
      </c>
      <c r="L6882" s="106">
        <f t="shared" si="755"/>
        <v>0</v>
      </c>
    </row>
    <row r="6883" spans="1:12" x14ac:dyDescent="0.3">
      <c r="A6883" s="104" t="s">
        <v>14128</v>
      </c>
      <c r="B6883" s="104" t="s">
        <v>14129</v>
      </c>
      <c r="C6883" s="105">
        <v>58520</v>
      </c>
      <c r="D6883" s="105">
        <v>2998377</v>
      </c>
      <c r="E6883" s="106">
        <f t="shared" si="749"/>
        <v>51.236790840738209</v>
      </c>
      <c r="F6883" s="107">
        <f t="shared" si="750"/>
        <v>85</v>
      </c>
      <c r="G6883" s="107">
        <f>COUNTIF(Data_Eksportir!$H$2:$H$3401,A6883)</f>
        <v>0</v>
      </c>
      <c r="H6883" s="104" t="str">
        <f t="shared" si="751"/>
        <v>20 – 100</v>
      </c>
      <c r="I6883" s="104" t="str">
        <f t="shared" si="752"/>
        <v>Di bawah ambang nilai</v>
      </c>
      <c r="J6883" s="106">
        <f t="shared" si="753"/>
        <v>2998377.006883</v>
      </c>
      <c r="K6883" s="105">
        <f t="shared" si="754"/>
        <v>0</v>
      </c>
      <c r="L6883" s="106">
        <f t="shared" si="755"/>
        <v>0</v>
      </c>
    </row>
    <row r="6884" spans="1:12" x14ac:dyDescent="0.3">
      <c r="A6884" s="104" t="s">
        <v>14130</v>
      </c>
      <c r="B6884" s="104" t="s">
        <v>14131</v>
      </c>
      <c r="C6884" s="105">
        <v>1409519</v>
      </c>
      <c r="D6884" s="105">
        <v>9872812</v>
      </c>
      <c r="E6884" s="106">
        <f t="shared" si="749"/>
        <v>7.0043837649581171</v>
      </c>
      <c r="F6884" s="107">
        <f t="shared" si="750"/>
        <v>85</v>
      </c>
      <c r="G6884" s="107">
        <f>COUNTIF(Data_Eksportir!$H$2:$H$3401,A6884)</f>
        <v>0</v>
      </c>
      <c r="H6884" s="104" t="str">
        <f t="shared" si="751"/>
        <v>5 – 20</v>
      </c>
      <c r="I6884" s="104" t="str">
        <f t="shared" si="752"/>
        <v>Di bawah ambang nilai</v>
      </c>
      <c r="J6884" s="106">
        <f t="shared" si="753"/>
        <v>9872812.0068839993</v>
      </c>
      <c r="K6884" s="105">
        <f t="shared" si="754"/>
        <v>0</v>
      </c>
      <c r="L6884" s="106">
        <f t="shared" si="755"/>
        <v>0</v>
      </c>
    </row>
    <row r="6885" spans="1:12" x14ac:dyDescent="0.3">
      <c r="A6885" s="104" t="s">
        <v>14132</v>
      </c>
      <c r="B6885" s="104" t="s">
        <v>14133</v>
      </c>
      <c r="C6885" s="105">
        <v>1261</v>
      </c>
      <c r="D6885" s="105">
        <v>31583</v>
      </c>
      <c r="E6885" s="106">
        <f t="shared" si="749"/>
        <v>25.04599524187153</v>
      </c>
      <c r="F6885" s="107">
        <f t="shared" si="750"/>
        <v>85</v>
      </c>
      <c r="G6885" s="107">
        <f>COUNTIF(Data_Eksportir!$H$2:$H$3401,A6885)</f>
        <v>0</v>
      </c>
      <c r="H6885" s="104" t="str">
        <f t="shared" si="751"/>
        <v>20 – 100</v>
      </c>
      <c r="I6885" s="104" t="str">
        <f t="shared" si="752"/>
        <v>Di bawah ambang nilai</v>
      </c>
      <c r="J6885" s="106">
        <f t="shared" si="753"/>
        <v>31583.006884999999</v>
      </c>
      <c r="K6885" s="105">
        <f t="shared" si="754"/>
        <v>0</v>
      </c>
      <c r="L6885" s="106">
        <f t="shared" si="755"/>
        <v>0</v>
      </c>
    </row>
    <row r="6886" spans="1:12" x14ac:dyDescent="0.3">
      <c r="A6886" s="104" t="s">
        <v>14134</v>
      </c>
      <c r="B6886" s="104" t="s">
        <v>14135</v>
      </c>
      <c r="C6886" s="105">
        <v>3</v>
      </c>
      <c r="D6886" s="105">
        <v>639</v>
      </c>
      <c r="E6886" s="106">
        <f t="shared" si="749"/>
        <v>213</v>
      </c>
      <c r="F6886" s="107">
        <f t="shared" si="750"/>
        <v>85</v>
      </c>
      <c r="G6886" s="107">
        <f>COUNTIF(Data_Eksportir!$H$2:$H$3401,A6886)</f>
        <v>0</v>
      </c>
      <c r="H6886" s="104" t="str">
        <f t="shared" si="751"/>
        <v>100 ke atas</v>
      </c>
      <c r="I6886" s="104" t="str">
        <f t="shared" si="752"/>
        <v>Di bawah ambang nilai</v>
      </c>
      <c r="J6886" s="106">
        <f t="shared" si="753"/>
        <v>639.00688600000001</v>
      </c>
      <c r="K6886" s="105">
        <f t="shared" si="754"/>
        <v>0</v>
      </c>
      <c r="L6886" s="106">
        <f t="shared" si="755"/>
        <v>0</v>
      </c>
    </row>
    <row r="6887" spans="1:12" x14ac:dyDescent="0.3">
      <c r="A6887" s="104" t="s">
        <v>14136</v>
      </c>
      <c r="B6887" s="104" t="s">
        <v>14137</v>
      </c>
      <c r="C6887" s="105">
        <v>75</v>
      </c>
      <c r="D6887" s="105">
        <v>859</v>
      </c>
      <c r="E6887" s="106">
        <f t="shared" si="749"/>
        <v>11.453333333333333</v>
      </c>
      <c r="F6887" s="107">
        <f t="shared" si="750"/>
        <v>85</v>
      </c>
      <c r="G6887" s="107">
        <f>COUNTIF(Data_Eksportir!$H$2:$H$3401,A6887)</f>
        <v>0</v>
      </c>
      <c r="H6887" s="104" t="str">
        <f t="shared" si="751"/>
        <v>5 – 20</v>
      </c>
      <c r="I6887" s="104" t="str">
        <f t="shared" si="752"/>
        <v>Di bawah ambang nilai</v>
      </c>
      <c r="J6887" s="106">
        <f t="shared" si="753"/>
        <v>859.00688700000001</v>
      </c>
      <c r="K6887" s="105">
        <f t="shared" si="754"/>
        <v>0</v>
      </c>
      <c r="L6887" s="106">
        <f t="shared" si="755"/>
        <v>0</v>
      </c>
    </row>
    <row r="6888" spans="1:12" x14ac:dyDescent="0.3">
      <c r="A6888" s="104" t="s">
        <v>14138</v>
      </c>
      <c r="B6888" s="104" t="s">
        <v>14139</v>
      </c>
      <c r="C6888" s="105">
        <v>344</v>
      </c>
      <c r="D6888" s="105">
        <v>1683</v>
      </c>
      <c r="E6888" s="106">
        <f t="shared" si="749"/>
        <v>4.8924418604651159</v>
      </c>
      <c r="F6888" s="107">
        <f t="shared" si="750"/>
        <v>85</v>
      </c>
      <c r="G6888" s="107">
        <f>COUNTIF(Data_Eksportir!$H$2:$H$3401,A6888)</f>
        <v>0</v>
      </c>
      <c r="H6888" s="104" t="str">
        <f t="shared" si="751"/>
        <v>1 – 5</v>
      </c>
      <c r="I6888" s="104" t="str">
        <f t="shared" si="752"/>
        <v>Di bawah ambang nilai</v>
      </c>
      <c r="J6888" s="106">
        <f t="shared" si="753"/>
        <v>1683.0068879999999</v>
      </c>
      <c r="K6888" s="105">
        <f t="shared" si="754"/>
        <v>0</v>
      </c>
      <c r="L6888" s="106">
        <f t="shared" si="755"/>
        <v>0</v>
      </c>
    </row>
    <row r="6889" spans="1:12" x14ac:dyDescent="0.3">
      <c r="A6889" s="104" t="s">
        <v>14140</v>
      </c>
      <c r="B6889" s="104" t="s">
        <v>14141</v>
      </c>
      <c r="C6889" s="105">
        <v>27748</v>
      </c>
      <c r="D6889" s="105">
        <v>1430809</v>
      </c>
      <c r="E6889" s="106">
        <f t="shared" si="749"/>
        <v>51.564401037912646</v>
      </c>
      <c r="F6889" s="107">
        <f t="shared" si="750"/>
        <v>85</v>
      </c>
      <c r="G6889" s="107">
        <f>COUNTIF(Data_Eksportir!$H$2:$H$3401,A6889)</f>
        <v>0</v>
      </c>
      <c r="H6889" s="104" t="str">
        <f t="shared" si="751"/>
        <v>20 – 100</v>
      </c>
      <c r="I6889" s="104" t="str">
        <f t="shared" si="752"/>
        <v>Di bawah ambang nilai</v>
      </c>
      <c r="J6889" s="106">
        <f t="shared" si="753"/>
        <v>1430809.0068890001</v>
      </c>
      <c r="K6889" s="105">
        <f t="shared" si="754"/>
        <v>0</v>
      </c>
      <c r="L6889" s="106">
        <f t="shared" si="755"/>
        <v>0</v>
      </c>
    </row>
    <row r="6890" spans="1:12" x14ac:dyDescent="0.3">
      <c r="A6890" s="104" t="s">
        <v>14142</v>
      </c>
      <c r="B6890" s="104" t="s">
        <v>14143</v>
      </c>
      <c r="C6890" s="105">
        <v>36</v>
      </c>
      <c r="D6890" s="105">
        <v>1550</v>
      </c>
      <c r="E6890" s="106">
        <f t="shared" si="749"/>
        <v>43.055555555555557</v>
      </c>
      <c r="F6890" s="107">
        <f t="shared" si="750"/>
        <v>85</v>
      </c>
      <c r="G6890" s="107">
        <f>COUNTIF(Data_Eksportir!$H$2:$H$3401,A6890)</f>
        <v>0</v>
      </c>
      <c r="H6890" s="104" t="str">
        <f t="shared" si="751"/>
        <v>20 – 100</v>
      </c>
      <c r="I6890" s="104" t="str">
        <f t="shared" si="752"/>
        <v>Di bawah ambang nilai</v>
      </c>
      <c r="J6890" s="106">
        <f t="shared" si="753"/>
        <v>1550.0068900000001</v>
      </c>
      <c r="K6890" s="105">
        <f t="shared" si="754"/>
        <v>0</v>
      </c>
      <c r="L6890" s="106">
        <f t="shared" si="755"/>
        <v>0</v>
      </c>
    </row>
    <row r="6891" spans="1:12" x14ac:dyDescent="0.3">
      <c r="A6891" s="104" t="s">
        <v>14144</v>
      </c>
      <c r="B6891" s="104" t="s">
        <v>14145</v>
      </c>
      <c r="C6891" s="105">
        <v>8036</v>
      </c>
      <c r="D6891" s="105">
        <v>3924059</v>
      </c>
      <c r="E6891" s="106">
        <f t="shared" si="749"/>
        <v>488.30998008959682</v>
      </c>
      <c r="F6891" s="107">
        <f t="shared" si="750"/>
        <v>85</v>
      </c>
      <c r="G6891" s="107">
        <f>COUNTIF(Data_Eksportir!$H$2:$H$3401,A6891)</f>
        <v>0</v>
      </c>
      <c r="H6891" s="104" t="str">
        <f t="shared" si="751"/>
        <v>100 ke atas</v>
      </c>
      <c r="I6891" s="104" t="str">
        <f t="shared" si="752"/>
        <v>Di bawah ambang nilai</v>
      </c>
      <c r="J6891" s="106">
        <f t="shared" si="753"/>
        <v>3924059.0068910001</v>
      </c>
      <c r="K6891" s="105">
        <f t="shared" si="754"/>
        <v>0</v>
      </c>
      <c r="L6891" s="106">
        <f t="shared" si="755"/>
        <v>0</v>
      </c>
    </row>
    <row r="6892" spans="1:12" x14ac:dyDescent="0.3">
      <c r="A6892" s="104" t="s">
        <v>14146</v>
      </c>
      <c r="B6892" s="104" t="s">
        <v>14147</v>
      </c>
      <c r="C6892" s="105">
        <v>1</v>
      </c>
      <c r="D6892" s="105">
        <v>642</v>
      </c>
      <c r="E6892" s="106">
        <f t="shared" si="749"/>
        <v>642</v>
      </c>
      <c r="F6892" s="107">
        <f t="shared" si="750"/>
        <v>85</v>
      </c>
      <c r="G6892" s="107">
        <f>COUNTIF(Data_Eksportir!$H$2:$H$3401,A6892)</f>
        <v>0</v>
      </c>
      <c r="H6892" s="104" t="str">
        <f t="shared" si="751"/>
        <v>100 ke atas</v>
      </c>
      <c r="I6892" s="104" t="str">
        <f t="shared" si="752"/>
        <v>Di bawah ambang nilai</v>
      </c>
      <c r="J6892" s="106">
        <f t="shared" si="753"/>
        <v>642.00689199999999</v>
      </c>
      <c r="K6892" s="105">
        <f t="shared" si="754"/>
        <v>0</v>
      </c>
      <c r="L6892" s="106">
        <f t="shared" si="755"/>
        <v>0</v>
      </c>
    </row>
    <row r="6893" spans="1:12" x14ac:dyDescent="0.3">
      <c r="A6893" s="104" t="s">
        <v>14148</v>
      </c>
      <c r="B6893" s="104" t="s">
        <v>14149</v>
      </c>
      <c r="C6893" s="105">
        <v>647037</v>
      </c>
      <c r="D6893" s="105">
        <v>21078637</v>
      </c>
      <c r="E6893" s="106">
        <f t="shared" si="749"/>
        <v>32.577174102872014</v>
      </c>
      <c r="F6893" s="107">
        <f t="shared" si="750"/>
        <v>85</v>
      </c>
      <c r="G6893" s="107">
        <f>COUNTIF(Data_Eksportir!$H$2:$H$3401,A6893)</f>
        <v>0</v>
      </c>
      <c r="H6893" s="104" t="str">
        <f t="shared" si="751"/>
        <v>20 – 100</v>
      </c>
      <c r="I6893" s="104" t="str">
        <f t="shared" si="752"/>
        <v>Belum terwakili</v>
      </c>
      <c r="J6893" s="106">
        <f t="shared" si="753"/>
        <v>21078637.006893001</v>
      </c>
      <c r="K6893" s="105">
        <f t="shared" si="754"/>
        <v>21078637</v>
      </c>
      <c r="L6893" s="106">
        <f t="shared" si="755"/>
        <v>21078637.006893001</v>
      </c>
    </row>
    <row r="6894" spans="1:12" x14ac:dyDescent="0.3">
      <c r="A6894" s="104" t="s">
        <v>14150</v>
      </c>
      <c r="B6894" s="104" t="s">
        <v>14151</v>
      </c>
      <c r="C6894" s="105">
        <v>1422016</v>
      </c>
      <c r="D6894" s="105">
        <v>48419982</v>
      </c>
      <c r="E6894" s="106">
        <f t="shared" si="749"/>
        <v>34.050237128133581</v>
      </c>
      <c r="F6894" s="107">
        <f t="shared" si="750"/>
        <v>85</v>
      </c>
      <c r="G6894" s="107">
        <f>COUNTIF(Data_Eksportir!$H$2:$H$3401,A6894)</f>
        <v>0</v>
      </c>
      <c r="H6894" s="104" t="str">
        <f t="shared" si="751"/>
        <v>20 – 100</v>
      </c>
      <c r="I6894" s="104" t="str">
        <f t="shared" si="752"/>
        <v>Belum terwakili</v>
      </c>
      <c r="J6894" s="106">
        <f t="shared" si="753"/>
        <v>48419982.006894</v>
      </c>
      <c r="K6894" s="105">
        <f t="shared" si="754"/>
        <v>48419982</v>
      </c>
      <c r="L6894" s="106">
        <f t="shared" si="755"/>
        <v>48419982.006894</v>
      </c>
    </row>
    <row r="6895" spans="1:12" x14ac:dyDescent="0.3">
      <c r="A6895" s="104" t="s">
        <v>14152</v>
      </c>
      <c r="B6895" s="104" t="s">
        <v>14153</v>
      </c>
      <c r="C6895" s="105">
        <v>2448</v>
      </c>
      <c r="D6895" s="105">
        <v>70817</v>
      </c>
      <c r="E6895" s="106">
        <f t="shared" si="749"/>
        <v>28.928513071895424</v>
      </c>
      <c r="F6895" s="107">
        <f t="shared" si="750"/>
        <v>85</v>
      </c>
      <c r="G6895" s="107">
        <f>COUNTIF(Data_Eksportir!$H$2:$H$3401,A6895)</f>
        <v>0</v>
      </c>
      <c r="H6895" s="104" t="str">
        <f t="shared" si="751"/>
        <v>20 – 100</v>
      </c>
      <c r="I6895" s="104" t="str">
        <f t="shared" si="752"/>
        <v>Di bawah ambang nilai</v>
      </c>
      <c r="J6895" s="106">
        <f t="shared" si="753"/>
        <v>70817.006894999999</v>
      </c>
      <c r="K6895" s="105">
        <f t="shared" si="754"/>
        <v>0</v>
      </c>
      <c r="L6895" s="106">
        <f t="shared" si="755"/>
        <v>0</v>
      </c>
    </row>
    <row r="6896" spans="1:12" x14ac:dyDescent="0.3">
      <c r="A6896" s="104" t="s">
        <v>14154</v>
      </c>
      <c r="B6896" s="104" t="s">
        <v>14155</v>
      </c>
      <c r="C6896" s="105">
        <v>13875</v>
      </c>
      <c r="D6896" s="105">
        <v>1086694</v>
      </c>
      <c r="E6896" s="106">
        <f t="shared" si="749"/>
        <v>78.320288288288282</v>
      </c>
      <c r="F6896" s="107">
        <f t="shared" si="750"/>
        <v>85</v>
      </c>
      <c r="G6896" s="107">
        <f>COUNTIF(Data_Eksportir!$H$2:$H$3401,A6896)</f>
        <v>0</v>
      </c>
      <c r="H6896" s="104" t="str">
        <f t="shared" si="751"/>
        <v>20 – 100</v>
      </c>
      <c r="I6896" s="104" t="str">
        <f t="shared" si="752"/>
        <v>Di bawah ambang nilai</v>
      </c>
      <c r="J6896" s="106">
        <f t="shared" si="753"/>
        <v>1086694.0068959999</v>
      </c>
      <c r="K6896" s="105">
        <f t="shared" si="754"/>
        <v>0</v>
      </c>
      <c r="L6896" s="106">
        <f t="shared" si="755"/>
        <v>0</v>
      </c>
    </row>
    <row r="6897" spans="1:12" x14ac:dyDescent="0.3">
      <c r="A6897" s="104" t="s">
        <v>14156</v>
      </c>
      <c r="B6897" s="104" t="s">
        <v>14157</v>
      </c>
      <c r="C6897" s="105">
        <v>5792</v>
      </c>
      <c r="D6897" s="105">
        <v>5306197</v>
      </c>
      <c r="E6897" s="106">
        <f t="shared" si="749"/>
        <v>916.12517265193367</v>
      </c>
      <c r="F6897" s="107">
        <f t="shared" si="750"/>
        <v>85</v>
      </c>
      <c r="G6897" s="107">
        <f>COUNTIF(Data_Eksportir!$H$2:$H$3401,A6897)</f>
        <v>0</v>
      </c>
      <c r="H6897" s="104" t="str">
        <f t="shared" si="751"/>
        <v>100 ke atas</v>
      </c>
      <c r="I6897" s="104" t="str">
        <f t="shared" si="752"/>
        <v>Di bawah ambang nilai</v>
      </c>
      <c r="J6897" s="106">
        <f t="shared" si="753"/>
        <v>5306197.0068969997</v>
      </c>
      <c r="K6897" s="105">
        <f t="shared" si="754"/>
        <v>0</v>
      </c>
      <c r="L6897" s="106">
        <f t="shared" si="755"/>
        <v>0</v>
      </c>
    </row>
    <row r="6898" spans="1:12" x14ac:dyDescent="0.3">
      <c r="A6898" s="104" t="s">
        <v>14158</v>
      </c>
      <c r="B6898" s="104" t="s">
        <v>14159</v>
      </c>
      <c r="C6898" s="105">
        <v>812072</v>
      </c>
      <c r="D6898" s="105">
        <v>21856034</v>
      </c>
      <c r="E6898" s="106">
        <f t="shared" si="749"/>
        <v>26.91391157434316</v>
      </c>
      <c r="F6898" s="107">
        <f t="shared" si="750"/>
        <v>85</v>
      </c>
      <c r="G6898" s="107">
        <f>COUNTIF(Data_Eksportir!$H$2:$H$3401,A6898)</f>
        <v>0</v>
      </c>
      <c r="H6898" s="104" t="str">
        <f t="shared" si="751"/>
        <v>20 – 100</v>
      </c>
      <c r="I6898" s="104" t="str">
        <f t="shared" si="752"/>
        <v>Belum terwakili</v>
      </c>
      <c r="J6898" s="106">
        <f t="shared" si="753"/>
        <v>21856034.006898001</v>
      </c>
      <c r="K6898" s="105">
        <f t="shared" si="754"/>
        <v>21856034</v>
      </c>
      <c r="L6898" s="106">
        <f t="shared" si="755"/>
        <v>21856034.006898001</v>
      </c>
    </row>
    <row r="6899" spans="1:12" x14ac:dyDescent="0.3">
      <c r="A6899" s="104" t="s">
        <v>14160</v>
      </c>
      <c r="B6899" s="104" t="s">
        <v>14161</v>
      </c>
      <c r="C6899" s="105">
        <v>9256465</v>
      </c>
      <c r="D6899" s="105">
        <v>47204650</v>
      </c>
      <c r="E6899" s="106">
        <f t="shared" si="749"/>
        <v>5.0996411697121955</v>
      </c>
      <c r="F6899" s="107">
        <f t="shared" si="750"/>
        <v>85</v>
      </c>
      <c r="G6899" s="107">
        <f>COUNTIF(Data_Eksportir!$H$2:$H$3401,A6899)</f>
        <v>0</v>
      </c>
      <c r="H6899" s="104" t="str">
        <f t="shared" si="751"/>
        <v>5 – 20</v>
      </c>
      <c r="I6899" s="104" t="str">
        <f t="shared" si="752"/>
        <v>Belum terwakili</v>
      </c>
      <c r="J6899" s="106">
        <f t="shared" si="753"/>
        <v>47204650.006898999</v>
      </c>
      <c r="K6899" s="105">
        <f t="shared" si="754"/>
        <v>47204650</v>
      </c>
      <c r="L6899" s="106">
        <f t="shared" si="755"/>
        <v>47204650.006898999</v>
      </c>
    </row>
    <row r="6900" spans="1:12" x14ac:dyDescent="0.3">
      <c r="A6900" s="104" t="s">
        <v>14162</v>
      </c>
      <c r="B6900" s="104" t="s">
        <v>14163</v>
      </c>
      <c r="C6900" s="105">
        <v>747178</v>
      </c>
      <c r="D6900" s="105">
        <v>6771111</v>
      </c>
      <c r="E6900" s="106">
        <f t="shared" si="749"/>
        <v>9.0622462117460625</v>
      </c>
      <c r="F6900" s="107">
        <f t="shared" si="750"/>
        <v>85</v>
      </c>
      <c r="G6900" s="107">
        <f>COUNTIF(Data_Eksportir!$H$2:$H$3401,A6900)</f>
        <v>0</v>
      </c>
      <c r="H6900" s="104" t="str">
        <f t="shared" si="751"/>
        <v>5 – 20</v>
      </c>
      <c r="I6900" s="104" t="str">
        <f t="shared" si="752"/>
        <v>Di bawah ambang nilai</v>
      </c>
      <c r="J6900" s="106">
        <f t="shared" si="753"/>
        <v>6771111.0069000004</v>
      </c>
      <c r="K6900" s="105">
        <f t="shared" si="754"/>
        <v>0</v>
      </c>
      <c r="L6900" s="106">
        <f t="shared" si="755"/>
        <v>0</v>
      </c>
    </row>
    <row r="6901" spans="1:12" x14ac:dyDescent="0.3">
      <c r="A6901" s="104" t="s">
        <v>14164</v>
      </c>
      <c r="B6901" s="104" t="s">
        <v>14165</v>
      </c>
      <c r="C6901" s="105">
        <v>10002</v>
      </c>
      <c r="D6901" s="105">
        <v>39106</v>
      </c>
      <c r="E6901" s="106">
        <f t="shared" si="749"/>
        <v>3.9098180363927213</v>
      </c>
      <c r="F6901" s="107">
        <f t="shared" si="750"/>
        <v>85</v>
      </c>
      <c r="G6901" s="107">
        <f>COUNTIF(Data_Eksportir!$H$2:$H$3401,A6901)</f>
        <v>0</v>
      </c>
      <c r="H6901" s="104" t="str">
        <f t="shared" si="751"/>
        <v>1 – 5</v>
      </c>
      <c r="I6901" s="104" t="str">
        <f t="shared" si="752"/>
        <v>Di bawah ambang nilai</v>
      </c>
      <c r="J6901" s="106">
        <f t="shared" si="753"/>
        <v>39106.006901000001</v>
      </c>
      <c r="K6901" s="105">
        <f t="shared" si="754"/>
        <v>0</v>
      </c>
      <c r="L6901" s="106">
        <f t="shared" si="755"/>
        <v>0</v>
      </c>
    </row>
    <row r="6902" spans="1:12" x14ac:dyDescent="0.3">
      <c r="A6902" s="104" t="s">
        <v>14166</v>
      </c>
      <c r="B6902" s="104" t="s">
        <v>14167</v>
      </c>
      <c r="C6902" s="105">
        <v>3055</v>
      </c>
      <c r="D6902" s="105">
        <v>228761</v>
      </c>
      <c r="E6902" s="106">
        <f t="shared" si="749"/>
        <v>74.88085106382978</v>
      </c>
      <c r="F6902" s="107">
        <f t="shared" si="750"/>
        <v>85</v>
      </c>
      <c r="G6902" s="107">
        <f>COUNTIF(Data_Eksportir!$H$2:$H$3401,A6902)</f>
        <v>0</v>
      </c>
      <c r="H6902" s="104" t="str">
        <f t="shared" si="751"/>
        <v>20 – 100</v>
      </c>
      <c r="I6902" s="104" t="str">
        <f t="shared" si="752"/>
        <v>Di bawah ambang nilai</v>
      </c>
      <c r="J6902" s="106">
        <f t="shared" si="753"/>
        <v>228761.00690199999</v>
      </c>
      <c r="K6902" s="105">
        <f t="shared" si="754"/>
        <v>0</v>
      </c>
      <c r="L6902" s="106">
        <f t="shared" si="755"/>
        <v>0</v>
      </c>
    </row>
    <row r="6903" spans="1:12" x14ac:dyDescent="0.3">
      <c r="A6903" s="104" t="s">
        <v>14168</v>
      </c>
      <c r="B6903" s="104" t="s">
        <v>14169</v>
      </c>
      <c r="C6903" s="105">
        <v>163251</v>
      </c>
      <c r="D6903" s="105">
        <v>17680062</v>
      </c>
      <c r="E6903" s="106">
        <f t="shared" si="749"/>
        <v>108.29986952606723</v>
      </c>
      <c r="F6903" s="107">
        <f t="shared" si="750"/>
        <v>85</v>
      </c>
      <c r="G6903" s="107">
        <f>COUNTIF(Data_Eksportir!$H$2:$H$3401,A6903)</f>
        <v>0</v>
      </c>
      <c r="H6903" s="104" t="str">
        <f t="shared" si="751"/>
        <v>100 ke atas</v>
      </c>
      <c r="I6903" s="104" t="str">
        <f t="shared" si="752"/>
        <v>Belum terwakili</v>
      </c>
      <c r="J6903" s="106">
        <f t="shared" si="753"/>
        <v>17680062.006903</v>
      </c>
      <c r="K6903" s="105">
        <f t="shared" si="754"/>
        <v>17680062</v>
      </c>
      <c r="L6903" s="106">
        <f t="shared" si="755"/>
        <v>17680062.006903</v>
      </c>
    </row>
    <row r="6904" spans="1:12" x14ac:dyDescent="0.3">
      <c r="A6904" s="104" t="s">
        <v>14170</v>
      </c>
      <c r="B6904" s="104" t="s">
        <v>14171</v>
      </c>
      <c r="C6904" s="105">
        <v>203</v>
      </c>
      <c r="D6904" s="105">
        <v>933321</v>
      </c>
      <c r="E6904" s="106">
        <f t="shared" si="749"/>
        <v>4597.6403940886703</v>
      </c>
      <c r="F6904" s="107">
        <f t="shared" si="750"/>
        <v>85</v>
      </c>
      <c r="G6904" s="107">
        <f>COUNTIF(Data_Eksportir!$H$2:$H$3401,A6904)</f>
        <v>0</v>
      </c>
      <c r="H6904" s="104" t="str">
        <f t="shared" si="751"/>
        <v>100 ke atas</v>
      </c>
      <c r="I6904" s="104" t="str">
        <f t="shared" si="752"/>
        <v>Di bawah ambang nilai</v>
      </c>
      <c r="J6904" s="106">
        <f t="shared" si="753"/>
        <v>933321.00690399995</v>
      </c>
      <c r="K6904" s="105">
        <f t="shared" si="754"/>
        <v>0</v>
      </c>
      <c r="L6904" s="106">
        <f t="shared" si="755"/>
        <v>0</v>
      </c>
    </row>
    <row r="6905" spans="1:12" x14ac:dyDescent="0.3">
      <c r="A6905" s="104" t="s">
        <v>14172</v>
      </c>
      <c r="B6905" s="104" t="s">
        <v>14173</v>
      </c>
      <c r="C6905" s="105">
        <v>631</v>
      </c>
      <c r="D6905" s="105">
        <v>164479</v>
      </c>
      <c r="E6905" s="106">
        <f t="shared" si="749"/>
        <v>260.66402535657687</v>
      </c>
      <c r="F6905" s="107">
        <f t="shared" si="750"/>
        <v>85</v>
      </c>
      <c r="G6905" s="107">
        <f>COUNTIF(Data_Eksportir!$H$2:$H$3401,A6905)</f>
        <v>0</v>
      </c>
      <c r="H6905" s="104" t="str">
        <f t="shared" si="751"/>
        <v>100 ke atas</v>
      </c>
      <c r="I6905" s="104" t="str">
        <f t="shared" si="752"/>
        <v>Di bawah ambang nilai</v>
      </c>
      <c r="J6905" s="106">
        <f t="shared" si="753"/>
        <v>164479.00690499999</v>
      </c>
      <c r="K6905" s="105">
        <f t="shared" si="754"/>
        <v>0</v>
      </c>
      <c r="L6905" s="106">
        <f t="shared" si="755"/>
        <v>0</v>
      </c>
    </row>
    <row r="6906" spans="1:12" x14ac:dyDescent="0.3">
      <c r="A6906" s="104" t="s">
        <v>14174</v>
      </c>
      <c r="B6906" s="104" t="s">
        <v>14175</v>
      </c>
      <c r="C6906" s="105">
        <v>333084</v>
      </c>
      <c r="D6906" s="105">
        <v>14264552</v>
      </c>
      <c r="E6906" s="106">
        <f t="shared" si="749"/>
        <v>42.825689615832644</v>
      </c>
      <c r="F6906" s="107">
        <f t="shared" si="750"/>
        <v>85</v>
      </c>
      <c r="G6906" s="107">
        <f>COUNTIF(Data_Eksportir!$H$2:$H$3401,A6906)</f>
        <v>0</v>
      </c>
      <c r="H6906" s="104" t="str">
        <f t="shared" si="751"/>
        <v>20 – 100</v>
      </c>
      <c r="I6906" s="104" t="str">
        <f t="shared" si="752"/>
        <v>Belum terwakili</v>
      </c>
      <c r="J6906" s="106">
        <f t="shared" si="753"/>
        <v>14264552.006906001</v>
      </c>
      <c r="K6906" s="105">
        <f t="shared" si="754"/>
        <v>14264552</v>
      </c>
      <c r="L6906" s="106">
        <f t="shared" si="755"/>
        <v>14264552.006906001</v>
      </c>
    </row>
    <row r="6907" spans="1:12" x14ac:dyDescent="0.3">
      <c r="A6907" s="104" t="s">
        <v>14176</v>
      </c>
      <c r="B6907" s="104" t="s">
        <v>14177</v>
      </c>
      <c r="C6907" s="105">
        <v>45732</v>
      </c>
      <c r="D6907" s="105">
        <v>1857979</v>
      </c>
      <c r="E6907" s="106">
        <f t="shared" si="749"/>
        <v>40.627547450362982</v>
      </c>
      <c r="F6907" s="107">
        <f t="shared" si="750"/>
        <v>85</v>
      </c>
      <c r="G6907" s="107">
        <f>COUNTIF(Data_Eksportir!$H$2:$H$3401,A6907)</f>
        <v>0</v>
      </c>
      <c r="H6907" s="104" t="str">
        <f t="shared" si="751"/>
        <v>20 – 100</v>
      </c>
      <c r="I6907" s="104" t="str">
        <f t="shared" si="752"/>
        <v>Di bawah ambang nilai</v>
      </c>
      <c r="J6907" s="106">
        <f t="shared" si="753"/>
        <v>1857979.006907</v>
      </c>
      <c r="K6907" s="105">
        <f t="shared" si="754"/>
        <v>0</v>
      </c>
      <c r="L6907" s="106">
        <f t="shared" si="755"/>
        <v>0</v>
      </c>
    </row>
    <row r="6908" spans="1:12" x14ac:dyDescent="0.3">
      <c r="A6908" s="104" t="s">
        <v>14178</v>
      </c>
      <c r="B6908" s="104" t="s">
        <v>14179</v>
      </c>
      <c r="C6908" s="105">
        <v>30</v>
      </c>
      <c r="D6908" s="105">
        <v>1623</v>
      </c>
      <c r="E6908" s="106">
        <f t="shared" si="749"/>
        <v>54.1</v>
      </c>
      <c r="F6908" s="107">
        <f t="shared" si="750"/>
        <v>85</v>
      </c>
      <c r="G6908" s="107">
        <f>COUNTIF(Data_Eksportir!$H$2:$H$3401,A6908)</f>
        <v>0</v>
      </c>
      <c r="H6908" s="104" t="str">
        <f t="shared" si="751"/>
        <v>20 – 100</v>
      </c>
      <c r="I6908" s="104" t="str">
        <f t="shared" si="752"/>
        <v>Di bawah ambang nilai</v>
      </c>
      <c r="J6908" s="106">
        <f t="shared" si="753"/>
        <v>1623.0069080000001</v>
      </c>
      <c r="K6908" s="105">
        <f t="shared" si="754"/>
        <v>0</v>
      </c>
      <c r="L6908" s="106">
        <f t="shared" si="755"/>
        <v>0</v>
      </c>
    </row>
    <row r="6909" spans="1:12" x14ac:dyDescent="0.3">
      <c r="A6909" s="104" t="s">
        <v>14180</v>
      </c>
      <c r="B6909" s="104" t="s">
        <v>14181</v>
      </c>
      <c r="C6909" s="105">
        <v>40263</v>
      </c>
      <c r="D6909" s="105">
        <v>2783639</v>
      </c>
      <c r="E6909" s="106">
        <f t="shared" si="749"/>
        <v>69.1364031492934</v>
      </c>
      <c r="F6909" s="107">
        <f t="shared" si="750"/>
        <v>85</v>
      </c>
      <c r="G6909" s="107">
        <f>COUNTIF(Data_Eksportir!$H$2:$H$3401,A6909)</f>
        <v>0</v>
      </c>
      <c r="H6909" s="104" t="str">
        <f t="shared" si="751"/>
        <v>20 – 100</v>
      </c>
      <c r="I6909" s="104" t="str">
        <f t="shared" si="752"/>
        <v>Di bawah ambang nilai</v>
      </c>
      <c r="J6909" s="106">
        <f t="shared" si="753"/>
        <v>2783639.0069090002</v>
      </c>
      <c r="K6909" s="105">
        <f t="shared" si="754"/>
        <v>0</v>
      </c>
      <c r="L6909" s="106">
        <f t="shared" si="755"/>
        <v>0</v>
      </c>
    </row>
    <row r="6910" spans="1:12" x14ac:dyDescent="0.3">
      <c r="A6910" s="104" t="s">
        <v>14182</v>
      </c>
      <c r="B6910" s="104" t="s">
        <v>14183</v>
      </c>
      <c r="C6910" s="105">
        <v>1904</v>
      </c>
      <c r="D6910" s="105">
        <v>216979</v>
      </c>
      <c r="E6910" s="106">
        <f t="shared" si="749"/>
        <v>113.95955882352941</v>
      </c>
      <c r="F6910" s="107">
        <f t="shared" si="750"/>
        <v>85</v>
      </c>
      <c r="G6910" s="107">
        <f>COUNTIF(Data_Eksportir!$H$2:$H$3401,A6910)</f>
        <v>0</v>
      </c>
      <c r="H6910" s="104" t="str">
        <f t="shared" si="751"/>
        <v>100 ke atas</v>
      </c>
      <c r="I6910" s="104" t="str">
        <f t="shared" si="752"/>
        <v>Di bawah ambang nilai</v>
      </c>
      <c r="J6910" s="106">
        <f t="shared" si="753"/>
        <v>216979.00691</v>
      </c>
      <c r="K6910" s="105">
        <f t="shared" si="754"/>
        <v>0</v>
      </c>
      <c r="L6910" s="106">
        <f t="shared" si="755"/>
        <v>0</v>
      </c>
    </row>
    <row r="6911" spans="1:12" x14ac:dyDescent="0.3">
      <c r="A6911" s="104" t="s">
        <v>14184</v>
      </c>
      <c r="B6911" s="104" t="s">
        <v>14185</v>
      </c>
      <c r="C6911" s="105">
        <v>593157</v>
      </c>
      <c r="D6911" s="105">
        <v>15188070</v>
      </c>
      <c r="E6911" s="106">
        <f t="shared" si="749"/>
        <v>25.605480505161367</v>
      </c>
      <c r="F6911" s="107">
        <f t="shared" si="750"/>
        <v>85</v>
      </c>
      <c r="G6911" s="107">
        <f>COUNTIF(Data_Eksportir!$H$2:$H$3401,A6911)</f>
        <v>0</v>
      </c>
      <c r="H6911" s="104" t="str">
        <f t="shared" si="751"/>
        <v>20 – 100</v>
      </c>
      <c r="I6911" s="104" t="str">
        <f t="shared" si="752"/>
        <v>Belum terwakili</v>
      </c>
      <c r="J6911" s="106">
        <f t="shared" si="753"/>
        <v>15188070.006911</v>
      </c>
      <c r="K6911" s="105">
        <f t="shared" si="754"/>
        <v>15188070</v>
      </c>
      <c r="L6911" s="106">
        <f t="shared" si="755"/>
        <v>15188070.006911</v>
      </c>
    </row>
    <row r="6912" spans="1:12" x14ac:dyDescent="0.3">
      <c r="A6912" s="104" t="s">
        <v>14186</v>
      </c>
      <c r="B6912" s="104" t="s">
        <v>14187</v>
      </c>
      <c r="C6912" s="105">
        <v>1487</v>
      </c>
      <c r="D6912" s="105">
        <v>147442</v>
      </c>
      <c r="E6912" s="106">
        <f t="shared" si="749"/>
        <v>99.154001344989908</v>
      </c>
      <c r="F6912" s="107">
        <f t="shared" si="750"/>
        <v>85</v>
      </c>
      <c r="G6912" s="107">
        <f>COUNTIF(Data_Eksportir!$H$2:$H$3401,A6912)</f>
        <v>0</v>
      </c>
      <c r="H6912" s="104" t="str">
        <f t="shared" si="751"/>
        <v>20 – 100</v>
      </c>
      <c r="I6912" s="104" t="str">
        <f t="shared" si="752"/>
        <v>Di bawah ambang nilai</v>
      </c>
      <c r="J6912" s="106">
        <f t="shared" si="753"/>
        <v>147442.00691200001</v>
      </c>
      <c r="K6912" s="105">
        <f t="shared" si="754"/>
        <v>0</v>
      </c>
      <c r="L6912" s="106">
        <f t="shared" si="755"/>
        <v>0</v>
      </c>
    </row>
    <row r="6913" spans="1:12" x14ac:dyDescent="0.3">
      <c r="A6913" s="104" t="s">
        <v>14188</v>
      </c>
      <c r="B6913" s="104" t="s">
        <v>14189</v>
      </c>
      <c r="C6913" s="105">
        <v>15</v>
      </c>
      <c r="D6913" s="105">
        <v>3467</v>
      </c>
      <c r="E6913" s="106">
        <f t="shared" si="749"/>
        <v>231.13333333333333</v>
      </c>
      <c r="F6913" s="107">
        <f t="shared" si="750"/>
        <v>85</v>
      </c>
      <c r="G6913" s="107">
        <f>COUNTIF(Data_Eksportir!$H$2:$H$3401,A6913)</f>
        <v>0</v>
      </c>
      <c r="H6913" s="104" t="str">
        <f t="shared" si="751"/>
        <v>100 ke atas</v>
      </c>
      <c r="I6913" s="104" t="str">
        <f t="shared" si="752"/>
        <v>Di bawah ambang nilai</v>
      </c>
      <c r="J6913" s="106">
        <f t="shared" si="753"/>
        <v>3467.0069130000002</v>
      </c>
      <c r="K6913" s="105">
        <f t="shared" si="754"/>
        <v>0</v>
      </c>
      <c r="L6913" s="106">
        <f t="shared" si="755"/>
        <v>0</v>
      </c>
    </row>
    <row r="6914" spans="1:12" x14ac:dyDescent="0.3">
      <c r="A6914" s="104" t="s">
        <v>14190</v>
      </c>
      <c r="B6914" s="104" t="s">
        <v>14191</v>
      </c>
      <c r="C6914" s="105">
        <v>69031</v>
      </c>
      <c r="D6914" s="105">
        <v>1828912</v>
      </c>
      <c r="E6914" s="106">
        <f t="shared" ref="E6914:E6977" si="756">IF(AND(ISNUMBER(C6914),C6914&gt;0),D6914/C6914,"")</f>
        <v>26.494067882545522</v>
      </c>
      <c r="F6914" s="107">
        <f t="shared" ref="F6914:F6977" si="757">VALUE(LEFT(A6914,2))</f>
        <v>85</v>
      </c>
      <c r="G6914" s="107">
        <f>COUNTIF(Data_Eksportir!$H$2:$H$3401,A6914)</f>
        <v>0</v>
      </c>
      <c r="H6914" s="104" t="str">
        <f t="shared" ref="H6914:H6977" si="758">IF(E6914="","Tanpa data berat",IF(E6914&lt;1,"Di bawah 1",IF(E6914&lt;5,"1 – 5",IF(E6914&lt;20,"5 – 20",IF(E6914&lt;100,"20 – 100","100 ke atas")))))</f>
        <v>20 – 100</v>
      </c>
      <c r="I6914" s="104" t="str">
        <f t="shared" ref="I6914:I6977" si="759">IF(D6914&lt;p_nilai_besar,"Di bawah ambang nilai",IF(G6914=0,"Belum terwakili",IF(G6914&lt;=p_listing_rendah,"Keterwakilan rendah","Terwakili")))</f>
        <v>Di bawah ambang nilai</v>
      </c>
      <c r="J6914" s="106">
        <f t="shared" ref="J6914:J6977" si="760">D6914+ROW()/10^6</f>
        <v>1828912.006914</v>
      </c>
      <c r="K6914" s="105">
        <f t="shared" ref="K6914:K6977" si="761">IF(D6914&gt;=p_nilai_besar,D6914/(1+G6914),0)</f>
        <v>0</v>
      </c>
      <c r="L6914" s="106">
        <f t="shared" ref="L6914:L6977" si="762">IF(K6914&gt;0,K6914+ROW()/10^6,0)</f>
        <v>0</v>
      </c>
    </row>
    <row r="6915" spans="1:12" x14ac:dyDescent="0.3">
      <c r="A6915" s="104" t="s">
        <v>14192</v>
      </c>
      <c r="B6915" s="104" t="s">
        <v>14193</v>
      </c>
      <c r="C6915" s="105">
        <v>34621</v>
      </c>
      <c r="D6915" s="105">
        <v>1728141</v>
      </c>
      <c r="E6915" s="106">
        <f t="shared" si="756"/>
        <v>49.915975852806099</v>
      </c>
      <c r="F6915" s="107">
        <f t="shared" si="757"/>
        <v>85</v>
      </c>
      <c r="G6915" s="107">
        <f>COUNTIF(Data_Eksportir!$H$2:$H$3401,A6915)</f>
        <v>0</v>
      </c>
      <c r="H6915" s="104" t="str">
        <f t="shared" si="758"/>
        <v>20 – 100</v>
      </c>
      <c r="I6915" s="104" t="str">
        <f t="shared" si="759"/>
        <v>Di bawah ambang nilai</v>
      </c>
      <c r="J6915" s="106">
        <f t="shared" si="760"/>
        <v>1728141.006915</v>
      </c>
      <c r="K6915" s="105">
        <f t="shared" si="761"/>
        <v>0</v>
      </c>
      <c r="L6915" s="106">
        <f t="shared" si="762"/>
        <v>0</v>
      </c>
    </row>
    <row r="6916" spans="1:12" x14ac:dyDescent="0.3">
      <c r="A6916" s="104" t="s">
        <v>14194</v>
      </c>
      <c r="B6916" s="104" t="s">
        <v>14195</v>
      </c>
      <c r="C6916" s="105">
        <v>160559</v>
      </c>
      <c r="D6916" s="105">
        <v>173450000</v>
      </c>
      <c r="E6916" s="106">
        <f t="shared" si="756"/>
        <v>1080.2882429511892</v>
      </c>
      <c r="F6916" s="107">
        <f t="shared" si="757"/>
        <v>85</v>
      </c>
      <c r="G6916" s="107">
        <f>COUNTIF(Data_Eksportir!$H$2:$H$3401,A6916)</f>
        <v>0</v>
      </c>
      <c r="H6916" s="104" t="str">
        <f t="shared" si="758"/>
        <v>100 ke atas</v>
      </c>
      <c r="I6916" s="104" t="str">
        <f t="shared" si="759"/>
        <v>Belum terwakili</v>
      </c>
      <c r="J6916" s="106">
        <f t="shared" si="760"/>
        <v>173450000.00691599</v>
      </c>
      <c r="K6916" s="105">
        <f t="shared" si="761"/>
        <v>173450000</v>
      </c>
      <c r="L6916" s="106">
        <f t="shared" si="762"/>
        <v>173450000.00691599</v>
      </c>
    </row>
    <row r="6917" spans="1:12" x14ac:dyDescent="0.3">
      <c r="A6917" s="104" t="s">
        <v>14196</v>
      </c>
      <c r="B6917" s="104" t="s">
        <v>14197</v>
      </c>
      <c r="C6917" s="105">
        <v>8825037</v>
      </c>
      <c r="D6917" s="105">
        <v>416583317</v>
      </c>
      <c r="E6917" s="106">
        <f t="shared" si="756"/>
        <v>47.20471052982554</v>
      </c>
      <c r="F6917" s="107">
        <f t="shared" si="757"/>
        <v>85</v>
      </c>
      <c r="G6917" s="107">
        <f>COUNTIF(Data_Eksportir!$H$2:$H$3401,A6917)</f>
        <v>0</v>
      </c>
      <c r="H6917" s="104" t="str">
        <f t="shared" si="758"/>
        <v>20 – 100</v>
      </c>
      <c r="I6917" s="104" t="str">
        <f t="shared" si="759"/>
        <v>Belum terwakili</v>
      </c>
      <c r="J6917" s="106">
        <f t="shared" si="760"/>
        <v>416583317.006917</v>
      </c>
      <c r="K6917" s="105">
        <f t="shared" si="761"/>
        <v>416583317</v>
      </c>
      <c r="L6917" s="106">
        <f t="shared" si="762"/>
        <v>416583317.006917</v>
      </c>
    </row>
    <row r="6918" spans="1:12" x14ac:dyDescent="0.3">
      <c r="A6918" s="104" t="s">
        <v>14198</v>
      </c>
      <c r="B6918" s="104" t="s">
        <v>14199</v>
      </c>
      <c r="C6918" s="105">
        <v>536111</v>
      </c>
      <c r="D6918" s="105">
        <v>10061810</v>
      </c>
      <c r="E6918" s="106">
        <f t="shared" si="756"/>
        <v>18.768146894952725</v>
      </c>
      <c r="F6918" s="107">
        <f t="shared" si="757"/>
        <v>85</v>
      </c>
      <c r="G6918" s="107">
        <f>COUNTIF(Data_Eksportir!$H$2:$H$3401,A6918)</f>
        <v>0</v>
      </c>
      <c r="H6918" s="104" t="str">
        <f t="shared" si="758"/>
        <v>5 – 20</v>
      </c>
      <c r="I6918" s="104" t="str">
        <f t="shared" si="759"/>
        <v>Belum terwakili</v>
      </c>
      <c r="J6918" s="106">
        <f t="shared" si="760"/>
        <v>10061810.006918</v>
      </c>
      <c r="K6918" s="105">
        <f t="shared" si="761"/>
        <v>10061810</v>
      </c>
      <c r="L6918" s="106">
        <f t="shared" si="762"/>
        <v>10061810.006918</v>
      </c>
    </row>
    <row r="6919" spans="1:12" x14ac:dyDescent="0.3">
      <c r="A6919" s="104" t="s">
        <v>14200</v>
      </c>
      <c r="B6919" s="104" t="s">
        <v>14201</v>
      </c>
      <c r="C6919" s="105">
        <v>4109</v>
      </c>
      <c r="D6919" s="105">
        <v>546616</v>
      </c>
      <c r="E6919" s="106">
        <f t="shared" si="756"/>
        <v>133.02896081771721</v>
      </c>
      <c r="F6919" s="107">
        <f t="shared" si="757"/>
        <v>85</v>
      </c>
      <c r="G6919" s="107">
        <f>COUNTIF(Data_Eksportir!$H$2:$H$3401,A6919)</f>
        <v>0</v>
      </c>
      <c r="H6919" s="104" t="str">
        <f t="shared" si="758"/>
        <v>100 ke atas</v>
      </c>
      <c r="I6919" s="104" t="str">
        <f t="shared" si="759"/>
        <v>Di bawah ambang nilai</v>
      </c>
      <c r="J6919" s="106">
        <f t="shared" si="760"/>
        <v>546616.00691899995</v>
      </c>
      <c r="K6919" s="105">
        <f t="shared" si="761"/>
        <v>0</v>
      </c>
      <c r="L6919" s="106">
        <f t="shared" si="762"/>
        <v>0</v>
      </c>
    </row>
    <row r="6920" spans="1:12" x14ac:dyDescent="0.3">
      <c r="A6920" s="104" t="s">
        <v>14202</v>
      </c>
      <c r="B6920" s="104" t="s">
        <v>14203</v>
      </c>
      <c r="C6920" s="105">
        <v>127204</v>
      </c>
      <c r="D6920" s="105">
        <v>7140618</v>
      </c>
      <c r="E6920" s="106">
        <f t="shared" si="756"/>
        <v>56.135168705386626</v>
      </c>
      <c r="F6920" s="107">
        <f t="shared" si="757"/>
        <v>85</v>
      </c>
      <c r="G6920" s="107">
        <f>COUNTIF(Data_Eksportir!$H$2:$H$3401,A6920)</f>
        <v>0</v>
      </c>
      <c r="H6920" s="104" t="str">
        <f t="shared" si="758"/>
        <v>20 – 100</v>
      </c>
      <c r="I6920" s="104" t="str">
        <f t="shared" si="759"/>
        <v>Di bawah ambang nilai</v>
      </c>
      <c r="J6920" s="106">
        <f t="shared" si="760"/>
        <v>7140618.0069199996</v>
      </c>
      <c r="K6920" s="105">
        <f t="shared" si="761"/>
        <v>0</v>
      </c>
      <c r="L6920" s="106">
        <f t="shared" si="762"/>
        <v>0</v>
      </c>
    </row>
    <row r="6921" spans="1:12" x14ac:dyDescent="0.3">
      <c r="A6921" s="104" t="s">
        <v>14204</v>
      </c>
      <c r="B6921" s="104" t="s">
        <v>14205</v>
      </c>
      <c r="C6921" s="105">
        <v>250161</v>
      </c>
      <c r="D6921" s="105">
        <v>9181114</v>
      </c>
      <c r="E6921" s="106">
        <f t="shared" si="756"/>
        <v>36.700820671487563</v>
      </c>
      <c r="F6921" s="107">
        <f t="shared" si="757"/>
        <v>85</v>
      </c>
      <c r="G6921" s="107">
        <f>COUNTIF(Data_Eksportir!$H$2:$H$3401,A6921)</f>
        <v>0</v>
      </c>
      <c r="H6921" s="104" t="str">
        <f t="shared" si="758"/>
        <v>20 – 100</v>
      </c>
      <c r="I6921" s="104" t="str">
        <f t="shared" si="759"/>
        <v>Di bawah ambang nilai</v>
      </c>
      <c r="J6921" s="106">
        <f t="shared" si="760"/>
        <v>9181114.0069210008</v>
      </c>
      <c r="K6921" s="105">
        <f t="shared" si="761"/>
        <v>0</v>
      </c>
      <c r="L6921" s="106">
        <f t="shared" si="762"/>
        <v>0</v>
      </c>
    </row>
    <row r="6922" spans="1:12" x14ac:dyDescent="0.3">
      <c r="A6922" s="104" t="s">
        <v>14206</v>
      </c>
      <c r="B6922" s="104" t="s">
        <v>14207</v>
      </c>
      <c r="C6922" s="105">
        <v>438</v>
      </c>
      <c r="D6922" s="105">
        <v>19678</v>
      </c>
      <c r="E6922" s="106">
        <f t="shared" si="756"/>
        <v>44.926940639269404</v>
      </c>
      <c r="F6922" s="107">
        <f t="shared" si="757"/>
        <v>85</v>
      </c>
      <c r="G6922" s="107">
        <f>COUNTIF(Data_Eksportir!$H$2:$H$3401,A6922)</f>
        <v>0</v>
      </c>
      <c r="H6922" s="104" t="str">
        <f t="shared" si="758"/>
        <v>20 – 100</v>
      </c>
      <c r="I6922" s="104" t="str">
        <f t="shared" si="759"/>
        <v>Di bawah ambang nilai</v>
      </c>
      <c r="J6922" s="106">
        <f t="shared" si="760"/>
        <v>19678.006922</v>
      </c>
      <c r="K6922" s="105">
        <f t="shared" si="761"/>
        <v>0</v>
      </c>
      <c r="L6922" s="106">
        <f t="shared" si="762"/>
        <v>0</v>
      </c>
    </row>
    <row r="6923" spans="1:12" x14ac:dyDescent="0.3">
      <c r="A6923" s="104" t="s">
        <v>14208</v>
      </c>
      <c r="B6923" s="104" t="s">
        <v>14209</v>
      </c>
      <c r="C6923" s="105">
        <v>4794</v>
      </c>
      <c r="D6923" s="105">
        <v>145755</v>
      </c>
      <c r="E6923" s="106">
        <f t="shared" si="756"/>
        <v>30.403629536921152</v>
      </c>
      <c r="F6923" s="107">
        <f t="shared" si="757"/>
        <v>85</v>
      </c>
      <c r="G6923" s="107">
        <f>COUNTIF(Data_Eksportir!$H$2:$H$3401,A6923)</f>
        <v>0</v>
      </c>
      <c r="H6923" s="104" t="str">
        <f t="shared" si="758"/>
        <v>20 – 100</v>
      </c>
      <c r="I6923" s="104" t="str">
        <f t="shared" si="759"/>
        <v>Di bawah ambang nilai</v>
      </c>
      <c r="J6923" s="106">
        <f t="shared" si="760"/>
        <v>145755.00692300001</v>
      </c>
      <c r="K6923" s="105">
        <f t="shared" si="761"/>
        <v>0</v>
      </c>
      <c r="L6923" s="106">
        <f t="shared" si="762"/>
        <v>0</v>
      </c>
    </row>
    <row r="6924" spans="1:12" x14ac:dyDescent="0.3">
      <c r="A6924" s="104" t="s">
        <v>14210</v>
      </c>
      <c r="B6924" s="104" t="s">
        <v>14211</v>
      </c>
      <c r="C6924" s="105">
        <v>303600</v>
      </c>
      <c r="D6924" s="105">
        <v>1638898</v>
      </c>
      <c r="E6924" s="106">
        <f t="shared" si="756"/>
        <v>5.3982147562582341</v>
      </c>
      <c r="F6924" s="107">
        <f t="shared" si="757"/>
        <v>85</v>
      </c>
      <c r="G6924" s="107">
        <f>COUNTIF(Data_Eksportir!$H$2:$H$3401,A6924)</f>
        <v>0</v>
      </c>
      <c r="H6924" s="104" t="str">
        <f t="shared" si="758"/>
        <v>5 – 20</v>
      </c>
      <c r="I6924" s="104" t="str">
        <f t="shared" si="759"/>
        <v>Di bawah ambang nilai</v>
      </c>
      <c r="J6924" s="106">
        <f t="shared" si="760"/>
        <v>1638898.0069240001</v>
      </c>
      <c r="K6924" s="105">
        <f t="shared" si="761"/>
        <v>0</v>
      </c>
      <c r="L6924" s="106">
        <f t="shared" si="762"/>
        <v>0</v>
      </c>
    </row>
    <row r="6925" spans="1:12" x14ac:dyDescent="0.3">
      <c r="A6925" s="104" t="s">
        <v>14212</v>
      </c>
      <c r="B6925" s="104" t="s">
        <v>14213</v>
      </c>
      <c r="C6925" s="105">
        <v>737</v>
      </c>
      <c r="D6925" s="105">
        <v>513459</v>
      </c>
      <c r="E6925" s="106">
        <f t="shared" si="756"/>
        <v>696.68792401628218</v>
      </c>
      <c r="F6925" s="107">
        <f t="shared" si="757"/>
        <v>85</v>
      </c>
      <c r="G6925" s="107">
        <f>COUNTIF(Data_Eksportir!$H$2:$H$3401,A6925)</f>
        <v>0</v>
      </c>
      <c r="H6925" s="104" t="str">
        <f t="shared" si="758"/>
        <v>100 ke atas</v>
      </c>
      <c r="I6925" s="104" t="str">
        <f t="shared" si="759"/>
        <v>Di bawah ambang nilai</v>
      </c>
      <c r="J6925" s="106">
        <f t="shared" si="760"/>
        <v>513459.00692499999</v>
      </c>
      <c r="K6925" s="105">
        <f t="shared" si="761"/>
        <v>0</v>
      </c>
      <c r="L6925" s="106">
        <f t="shared" si="762"/>
        <v>0</v>
      </c>
    </row>
    <row r="6926" spans="1:12" x14ac:dyDescent="0.3">
      <c r="A6926" s="104" t="s">
        <v>14214</v>
      </c>
      <c r="B6926" s="104" t="s">
        <v>14215</v>
      </c>
      <c r="C6926" s="105">
        <v>1858369</v>
      </c>
      <c r="D6926" s="105">
        <v>89108282</v>
      </c>
      <c r="E6926" s="106">
        <f t="shared" si="756"/>
        <v>47.949724731740574</v>
      </c>
      <c r="F6926" s="107">
        <f t="shared" si="757"/>
        <v>85</v>
      </c>
      <c r="G6926" s="107">
        <f>COUNTIF(Data_Eksportir!$H$2:$H$3401,A6926)</f>
        <v>0</v>
      </c>
      <c r="H6926" s="104" t="str">
        <f t="shared" si="758"/>
        <v>20 – 100</v>
      </c>
      <c r="I6926" s="104" t="str">
        <f t="shared" si="759"/>
        <v>Belum terwakili</v>
      </c>
      <c r="J6926" s="106">
        <f t="shared" si="760"/>
        <v>89108282.006926</v>
      </c>
      <c r="K6926" s="105">
        <f t="shared" si="761"/>
        <v>89108282</v>
      </c>
      <c r="L6926" s="106">
        <f t="shared" si="762"/>
        <v>89108282.006926</v>
      </c>
    </row>
    <row r="6927" spans="1:12" x14ac:dyDescent="0.3">
      <c r="A6927" s="104" t="s">
        <v>14216</v>
      </c>
      <c r="B6927" s="104" t="s">
        <v>14217</v>
      </c>
      <c r="C6927" s="105">
        <v>2382</v>
      </c>
      <c r="D6927" s="105">
        <v>89506</v>
      </c>
      <c r="E6927" s="106">
        <f t="shared" si="756"/>
        <v>37.575986565911002</v>
      </c>
      <c r="F6927" s="107">
        <f t="shared" si="757"/>
        <v>85</v>
      </c>
      <c r="G6927" s="107">
        <f>COUNTIF(Data_Eksportir!$H$2:$H$3401,A6927)</f>
        <v>0</v>
      </c>
      <c r="H6927" s="104" t="str">
        <f t="shared" si="758"/>
        <v>20 – 100</v>
      </c>
      <c r="I6927" s="104" t="str">
        <f t="shared" si="759"/>
        <v>Di bawah ambang nilai</v>
      </c>
      <c r="J6927" s="106">
        <f t="shared" si="760"/>
        <v>89506.006926999995</v>
      </c>
      <c r="K6927" s="105">
        <f t="shared" si="761"/>
        <v>0</v>
      </c>
      <c r="L6927" s="106">
        <f t="shared" si="762"/>
        <v>0</v>
      </c>
    </row>
    <row r="6928" spans="1:12" x14ac:dyDescent="0.3">
      <c r="A6928" s="104" t="s">
        <v>14218</v>
      </c>
      <c r="B6928" s="104" t="s">
        <v>14219</v>
      </c>
      <c r="C6928" s="105">
        <v>3</v>
      </c>
      <c r="D6928" s="105">
        <v>562</v>
      </c>
      <c r="E6928" s="106">
        <f t="shared" si="756"/>
        <v>187.33333333333334</v>
      </c>
      <c r="F6928" s="107">
        <f t="shared" si="757"/>
        <v>85</v>
      </c>
      <c r="G6928" s="107">
        <f>COUNTIF(Data_Eksportir!$H$2:$H$3401,A6928)</f>
        <v>0</v>
      </c>
      <c r="H6928" s="104" t="str">
        <f t="shared" si="758"/>
        <v>100 ke atas</v>
      </c>
      <c r="I6928" s="104" t="str">
        <f t="shared" si="759"/>
        <v>Di bawah ambang nilai</v>
      </c>
      <c r="J6928" s="106">
        <f t="shared" si="760"/>
        <v>562.00692800000002</v>
      </c>
      <c r="K6928" s="105">
        <f t="shared" si="761"/>
        <v>0</v>
      </c>
      <c r="L6928" s="106">
        <f t="shared" si="762"/>
        <v>0</v>
      </c>
    </row>
    <row r="6929" spans="1:12" x14ac:dyDescent="0.3">
      <c r="A6929" s="104" t="s">
        <v>14220</v>
      </c>
      <c r="B6929" s="104" t="s">
        <v>14221</v>
      </c>
      <c r="C6929" s="105">
        <v>238</v>
      </c>
      <c r="D6929" s="105">
        <v>4357</v>
      </c>
      <c r="E6929" s="106">
        <f t="shared" si="756"/>
        <v>18.306722689075631</v>
      </c>
      <c r="F6929" s="107">
        <f t="shared" si="757"/>
        <v>85</v>
      </c>
      <c r="G6929" s="107">
        <f>COUNTIF(Data_Eksportir!$H$2:$H$3401,A6929)</f>
        <v>0</v>
      </c>
      <c r="H6929" s="104" t="str">
        <f t="shared" si="758"/>
        <v>5 – 20</v>
      </c>
      <c r="I6929" s="104" t="str">
        <f t="shared" si="759"/>
        <v>Di bawah ambang nilai</v>
      </c>
      <c r="J6929" s="106">
        <f t="shared" si="760"/>
        <v>4357.0069290000001</v>
      </c>
      <c r="K6929" s="105">
        <f t="shared" si="761"/>
        <v>0</v>
      </c>
      <c r="L6929" s="106">
        <f t="shared" si="762"/>
        <v>0</v>
      </c>
    </row>
    <row r="6930" spans="1:12" x14ac:dyDescent="0.3">
      <c r="A6930" s="104" t="s">
        <v>14222</v>
      </c>
      <c r="B6930" s="104" t="s">
        <v>14223</v>
      </c>
      <c r="C6930" s="105">
        <v>491979</v>
      </c>
      <c r="D6930" s="105">
        <v>10875222</v>
      </c>
      <c r="E6930" s="106">
        <f t="shared" si="756"/>
        <v>22.105053264468605</v>
      </c>
      <c r="F6930" s="107">
        <f t="shared" si="757"/>
        <v>85</v>
      </c>
      <c r="G6930" s="107">
        <f>COUNTIF(Data_Eksportir!$H$2:$H$3401,A6930)</f>
        <v>0</v>
      </c>
      <c r="H6930" s="104" t="str">
        <f t="shared" si="758"/>
        <v>20 – 100</v>
      </c>
      <c r="I6930" s="104" t="str">
        <f t="shared" si="759"/>
        <v>Belum terwakili</v>
      </c>
      <c r="J6930" s="106">
        <f t="shared" si="760"/>
        <v>10875222.006929999</v>
      </c>
      <c r="K6930" s="105">
        <f t="shared" si="761"/>
        <v>10875222</v>
      </c>
      <c r="L6930" s="106">
        <f t="shared" si="762"/>
        <v>10875222.006929999</v>
      </c>
    </row>
    <row r="6931" spans="1:12" x14ac:dyDescent="0.3">
      <c r="A6931" s="104" t="s">
        <v>14224</v>
      </c>
      <c r="B6931" s="104" t="s">
        <v>14225</v>
      </c>
      <c r="C6931" s="105">
        <v>1677</v>
      </c>
      <c r="D6931" s="105">
        <v>576371</v>
      </c>
      <c r="E6931" s="106">
        <f t="shared" si="756"/>
        <v>343.69171138938583</v>
      </c>
      <c r="F6931" s="107">
        <f t="shared" si="757"/>
        <v>85</v>
      </c>
      <c r="G6931" s="107">
        <f>COUNTIF(Data_Eksportir!$H$2:$H$3401,A6931)</f>
        <v>0</v>
      </c>
      <c r="H6931" s="104" t="str">
        <f t="shared" si="758"/>
        <v>100 ke atas</v>
      </c>
      <c r="I6931" s="104" t="str">
        <f t="shared" si="759"/>
        <v>Di bawah ambang nilai</v>
      </c>
      <c r="J6931" s="106">
        <f t="shared" si="760"/>
        <v>576371.00693100004</v>
      </c>
      <c r="K6931" s="105">
        <f t="shared" si="761"/>
        <v>0</v>
      </c>
      <c r="L6931" s="106">
        <f t="shared" si="762"/>
        <v>0</v>
      </c>
    </row>
    <row r="6932" spans="1:12" x14ac:dyDescent="0.3">
      <c r="A6932" s="104" t="s">
        <v>14226</v>
      </c>
      <c r="B6932" s="104" t="s">
        <v>14227</v>
      </c>
      <c r="C6932" s="105">
        <v>1520477</v>
      </c>
      <c r="D6932" s="105">
        <v>17282878</v>
      </c>
      <c r="E6932" s="106">
        <f t="shared" si="756"/>
        <v>11.366747408872348</v>
      </c>
      <c r="F6932" s="107">
        <f t="shared" si="757"/>
        <v>85</v>
      </c>
      <c r="G6932" s="107">
        <f>COUNTIF(Data_Eksportir!$H$2:$H$3401,A6932)</f>
        <v>0</v>
      </c>
      <c r="H6932" s="104" t="str">
        <f t="shared" si="758"/>
        <v>5 – 20</v>
      </c>
      <c r="I6932" s="104" t="str">
        <f t="shared" si="759"/>
        <v>Belum terwakili</v>
      </c>
      <c r="J6932" s="106">
        <f t="shared" si="760"/>
        <v>17282878.006932002</v>
      </c>
      <c r="K6932" s="105">
        <f t="shared" si="761"/>
        <v>17282878</v>
      </c>
      <c r="L6932" s="106">
        <f t="shared" si="762"/>
        <v>17282878.006932002</v>
      </c>
    </row>
    <row r="6933" spans="1:12" x14ac:dyDescent="0.3">
      <c r="A6933" s="104" t="s">
        <v>14228</v>
      </c>
      <c r="B6933" s="104" t="s">
        <v>14229</v>
      </c>
      <c r="C6933" s="105">
        <v>8462</v>
      </c>
      <c r="D6933" s="105">
        <v>9668763</v>
      </c>
      <c r="E6933" s="106">
        <f t="shared" si="756"/>
        <v>1142.6096667454503</v>
      </c>
      <c r="F6933" s="107">
        <f t="shared" si="757"/>
        <v>85</v>
      </c>
      <c r="G6933" s="107">
        <f>COUNTIF(Data_Eksportir!$H$2:$H$3401,A6933)</f>
        <v>0</v>
      </c>
      <c r="H6933" s="104" t="str">
        <f t="shared" si="758"/>
        <v>100 ke atas</v>
      </c>
      <c r="I6933" s="104" t="str">
        <f t="shared" si="759"/>
        <v>Di bawah ambang nilai</v>
      </c>
      <c r="J6933" s="106">
        <f t="shared" si="760"/>
        <v>9668763.0069329999</v>
      </c>
      <c r="K6933" s="105">
        <f t="shared" si="761"/>
        <v>0</v>
      </c>
      <c r="L6933" s="106">
        <f t="shared" si="762"/>
        <v>0</v>
      </c>
    </row>
    <row r="6934" spans="1:12" x14ac:dyDescent="0.3">
      <c r="A6934" s="104" t="s">
        <v>14230</v>
      </c>
      <c r="B6934" s="104" t="s">
        <v>14231</v>
      </c>
      <c r="C6934" s="105">
        <v>1322</v>
      </c>
      <c r="D6934" s="105">
        <v>263533</v>
      </c>
      <c r="E6934" s="106">
        <f t="shared" si="756"/>
        <v>199.34417549167927</v>
      </c>
      <c r="F6934" s="107">
        <f t="shared" si="757"/>
        <v>85</v>
      </c>
      <c r="G6934" s="107">
        <f>COUNTIF(Data_Eksportir!$H$2:$H$3401,A6934)</f>
        <v>0</v>
      </c>
      <c r="H6934" s="104" t="str">
        <f t="shared" si="758"/>
        <v>100 ke atas</v>
      </c>
      <c r="I6934" s="104" t="str">
        <f t="shared" si="759"/>
        <v>Di bawah ambang nilai</v>
      </c>
      <c r="J6934" s="106">
        <f t="shared" si="760"/>
        <v>263533.006934</v>
      </c>
      <c r="K6934" s="105">
        <f t="shared" si="761"/>
        <v>0</v>
      </c>
      <c r="L6934" s="106">
        <f t="shared" si="762"/>
        <v>0</v>
      </c>
    </row>
    <row r="6935" spans="1:12" x14ac:dyDescent="0.3">
      <c r="A6935" s="104" t="s">
        <v>14232</v>
      </c>
      <c r="B6935" s="104" t="s">
        <v>14233</v>
      </c>
      <c r="C6935" s="105">
        <v>461965</v>
      </c>
      <c r="D6935" s="105">
        <v>71338171</v>
      </c>
      <c r="E6935" s="106">
        <f t="shared" si="756"/>
        <v>154.42332427781326</v>
      </c>
      <c r="F6935" s="107">
        <f t="shared" si="757"/>
        <v>85</v>
      </c>
      <c r="G6935" s="107">
        <f>COUNTIF(Data_Eksportir!$H$2:$H$3401,A6935)</f>
        <v>0</v>
      </c>
      <c r="H6935" s="104" t="str">
        <f t="shared" si="758"/>
        <v>100 ke atas</v>
      </c>
      <c r="I6935" s="104" t="str">
        <f t="shared" si="759"/>
        <v>Belum terwakili</v>
      </c>
      <c r="J6935" s="106">
        <f t="shared" si="760"/>
        <v>71338171.006935</v>
      </c>
      <c r="K6935" s="105">
        <f t="shared" si="761"/>
        <v>71338171</v>
      </c>
      <c r="L6935" s="106">
        <f t="shared" si="762"/>
        <v>71338171.006935</v>
      </c>
    </row>
    <row r="6936" spans="1:12" x14ac:dyDescent="0.3">
      <c r="A6936" s="104" t="s">
        <v>14234</v>
      </c>
      <c r="B6936" s="104" t="s">
        <v>14235</v>
      </c>
      <c r="C6936" s="105">
        <v>625</v>
      </c>
      <c r="D6936" s="105">
        <v>38208</v>
      </c>
      <c r="E6936" s="106">
        <f t="shared" si="756"/>
        <v>61.132800000000003</v>
      </c>
      <c r="F6936" s="107">
        <f t="shared" si="757"/>
        <v>85</v>
      </c>
      <c r="G6936" s="107">
        <f>COUNTIF(Data_Eksportir!$H$2:$H$3401,A6936)</f>
        <v>0</v>
      </c>
      <c r="H6936" s="104" t="str">
        <f t="shared" si="758"/>
        <v>20 – 100</v>
      </c>
      <c r="I6936" s="104" t="str">
        <f t="shared" si="759"/>
        <v>Di bawah ambang nilai</v>
      </c>
      <c r="J6936" s="106">
        <f t="shared" si="760"/>
        <v>38208.006935999998</v>
      </c>
      <c r="K6936" s="105">
        <f t="shared" si="761"/>
        <v>0</v>
      </c>
      <c r="L6936" s="106">
        <f t="shared" si="762"/>
        <v>0</v>
      </c>
    </row>
    <row r="6937" spans="1:12" x14ac:dyDescent="0.3">
      <c r="A6937" s="104" t="s">
        <v>14236</v>
      </c>
      <c r="B6937" s="104" t="s">
        <v>14237</v>
      </c>
      <c r="C6937" s="105"/>
      <c r="D6937" s="105">
        <v>408</v>
      </c>
      <c r="E6937" s="106" t="str">
        <f t="shared" si="756"/>
        <v/>
      </c>
      <c r="F6937" s="107">
        <f t="shared" si="757"/>
        <v>85</v>
      </c>
      <c r="G6937" s="107">
        <f>COUNTIF(Data_Eksportir!$H$2:$H$3401,A6937)</f>
        <v>0</v>
      </c>
      <c r="H6937" s="104" t="str">
        <f t="shared" si="758"/>
        <v>Tanpa data berat</v>
      </c>
      <c r="I6937" s="104" t="str">
        <f t="shared" si="759"/>
        <v>Di bawah ambang nilai</v>
      </c>
      <c r="J6937" s="106">
        <f t="shared" si="760"/>
        <v>408.00693699999999</v>
      </c>
      <c r="K6937" s="105">
        <f t="shared" si="761"/>
        <v>0</v>
      </c>
      <c r="L6937" s="106">
        <f t="shared" si="762"/>
        <v>0</v>
      </c>
    </row>
    <row r="6938" spans="1:12" x14ac:dyDescent="0.3">
      <c r="A6938" s="104" t="s">
        <v>14238</v>
      </c>
      <c r="B6938" s="104" t="s">
        <v>14239</v>
      </c>
      <c r="C6938" s="105">
        <v>5700</v>
      </c>
      <c r="D6938" s="105">
        <v>236738</v>
      </c>
      <c r="E6938" s="106">
        <f t="shared" si="756"/>
        <v>41.532982456140353</v>
      </c>
      <c r="F6938" s="107">
        <f t="shared" si="757"/>
        <v>85</v>
      </c>
      <c r="G6938" s="107">
        <f>COUNTIF(Data_Eksportir!$H$2:$H$3401,A6938)</f>
        <v>0</v>
      </c>
      <c r="H6938" s="104" t="str">
        <f t="shared" si="758"/>
        <v>20 – 100</v>
      </c>
      <c r="I6938" s="104" t="str">
        <f t="shared" si="759"/>
        <v>Di bawah ambang nilai</v>
      </c>
      <c r="J6938" s="106">
        <f t="shared" si="760"/>
        <v>236738.00693800001</v>
      </c>
      <c r="K6938" s="105">
        <f t="shared" si="761"/>
        <v>0</v>
      </c>
      <c r="L6938" s="106">
        <f t="shared" si="762"/>
        <v>0</v>
      </c>
    </row>
    <row r="6939" spans="1:12" x14ac:dyDescent="0.3">
      <c r="A6939" s="104" t="s">
        <v>14240</v>
      </c>
      <c r="B6939" s="104" t="s">
        <v>14241</v>
      </c>
      <c r="C6939" s="105">
        <v>4</v>
      </c>
      <c r="D6939" s="105">
        <v>648</v>
      </c>
      <c r="E6939" s="106">
        <f t="shared" si="756"/>
        <v>162</v>
      </c>
      <c r="F6939" s="107">
        <f t="shared" si="757"/>
        <v>85</v>
      </c>
      <c r="G6939" s="107">
        <f>COUNTIF(Data_Eksportir!$H$2:$H$3401,A6939)</f>
        <v>0</v>
      </c>
      <c r="H6939" s="104" t="str">
        <f t="shared" si="758"/>
        <v>100 ke atas</v>
      </c>
      <c r="I6939" s="104" t="str">
        <f t="shared" si="759"/>
        <v>Di bawah ambang nilai</v>
      </c>
      <c r="J6939" s="106">
        <f t="shared" si="760"/>
        <v>648.00693899999999</v>
      </c>
      <c r="K6939" s="105">
        <f t="shared" si="761"/>
        <v>0</v>
      </c>
      <c r="L6939" s="106">
        <f t="shared" si="762"/>
        <v>0</v>
      </c>
    </row>
    <row r="6940" spans="1:12" x14ac:dyDescent="0.3">
      <c r="A6940" s="104" t="s">
        <v>14242</v>
      </c>
      <c r="B6940" s="104" t="s">
        <v>14243</v>
      </c>
      <c r="C6940" s="105">
        <v>607</v>
      </c>
      <c r="D6940" s="105">
        <v>28641</v>
      </c>
      <c r="E6940" s="106">
        <f t="shared" si="756"/>
        <v>47.184514003294893</v>
      </c>
      <c r="F6940" s="107">
        <f t="shared" si="757"/>
        <v>85</v>
      </c>
      <c r="G6940" s="107">
        <f>COUNTIF(Data_Eksportir!$H$2:$H$3401,A6940)</f>
        <v>0</v>
      </c>
      <c r="H6940" s="104" t="str">
        <f t="shared" si="758"/>
        <v>20 – 100</v>
      </c>
      <c r="I6940" s="104" t="str">
        <f t="shared" si="759"/>
        <v>Di bawah ambang nilai</v>
      </c>
      <c r="J6940" s="106">
        <f t="shared" si="760"/>
        <v>28641.006939999999</v>
      </c>
      <c r="K6940" s="105">
        <f t="shared" si="761"/>
        <v>0</v>
      </c>
      <c r="L6940" s="106">
        <f t="shared" si="762"/>
        <v>0</v>
      </c>
    </row>
    <row r="6941" spans="1:12" x14ac:dyDescent="0.3">
      <c r="A6941" s="104" t="s">
        <v>14244</v>
      </c>
      <c r="B6941" s="104" t="s">
        <v>14245</v>
      </c>
      <c r="C6941" s="105">
        <v>340</v>
      </c>
      <c r="D6941" s="105">
        <v>10</v>
      </c>
      <c r="E6941" s="106">
        <f t="shared" si="756"/>
        <v>2.9411764705882353E-2</v>
      </c>
      <c r="F6941" s="107">
        <f t="shared" si="757"/>
        <v>85</v>
      </c>
      <c r="G6941" s="107">
        <f>COUNTIF(Data_Eksportir!$H$2:$H$3401,A6941)</f>
        <v>0</v>
      </c>
      <c r="H6941" s="104" t="str">
        <f t="shared" si="758"/>
        <v>Di bawah 1</v>
      </c>
      <c r="I6941" s="104" t="str">
        <f t="shared" si="759"/>
        <v>Di bawah ambang nilai</v>
      </c>
      <c r="J6941" s="106">
        <f t="shared" si="760"/>
        <v>10.006940999999999</v>
      </c>
      <c r="K6941" s="105">
        <f t="shared" si="761"/>
        <v>0</v>
      </c>
      <c r="L6941" s="106">
        <f t="shared" si="762"/>
        <v>0</v>
      </c>
    </row>
    <row r="6942" spans="1:12" x14ac:dyDescent="0.3">
      <c r="A6942" s="104" t="s">
        <v>14246</v>
      </c>
      <c r="B6942" s="104" t="s">
        <v>14247</v>
      </c>
      <c r="C6942" s="105">
        <v>912</v>
      </c>
      <c r="D6942" s="105">
        <v>13041</v>
      </c>
      <c r="E6942" s="106">
        <f t="shared" si="756"/>
        <v>14.299342105263158</v>
      </c>
      <c r="F6942" s="107">
        <f t="shared" si="757"/>
        <v>85</v>
      </c>
      <c r="G6942" s="107">
        <f>COUNTIF(Data_Eksportir!$H$2:$H$3401,A6942)</f>
        <v>0</v>
      </c>
      <c r="H6942" s="104" t="str">
        <f t="shared" si="758"/>
        <v>5 – 20</v>
      </c>
      <c r="I6942" s="104" t="str">
        <f t="shared" si="759"/>
        <v>Di bawah ambang nilai</v>
      </c>
      <c r="J6942" s="106">
        <f t="shared" si="760"/>
        <v>13041.006942</v>
      </c>
      <c r="K6942" s="105">
        <f t="shared" si="761"/>
        <v>0</v>
      </c>
      <c r="L6942" s="106">
        <f t="shared" si="762"/>
        <v>0</v>
      </c>
    </row>
    <row r="6943" spans="1:12" x14ac:dyDescent="0.3">
      <c r="A6943" s="104" t="s">
        <v>14248</v>
      </c>
      <c r="B6943" s="104" t="s">
        <v>14249</v>
      </c>
      <c r="C6943" s="105">
        <v>1789</v>
      </c>
      <c r="D6943" s="105">
        <v>31526</v>
      </c>
      <c r="E6943" s="106">
        <f t="shared" si="756"/>
        <v>17.622135271101175</v>
      </c>
      <c r="F6943" s="107">
        <f t="shared" si="757"/>
        <v>85</v>
      </c>
      <c r="G6943" s="107">
        <f>COUNTIF(Data_Eksportir!$H$2:$H$3401,A6943)</f>
        <v>0</v>
      </c>
      <c r="H6943" s="104" t="str">
        <f t="shared" si="758"/>
        <v>5 – 20</v>
      </c>
      <c r="I6943" s="104" t="str">
        <f t="shared" si="759"/>
        <v>Di bawah ambang nilai</v>
      </c>
      <c r="J6943" s="106">
        <f t="shared" si="760"/>
        <v>31526.006943</v>
      </c>
      <c r="K6943" s="105">
        <f t="shared" si="761"/>
        <v>0</v>
      </c>
      <c r="L6943" s="106">
        <f t="shared" si="762"/>
        <v>0</v>
      </c>
    </row>
    <row r="6944" spans="1:12" x14ac:dyDescent="0.3">
      <c r="A6944" s="104" t="s">
        <v>14250</v>
      </c>
      <c r="B6944" s="104" t="s">
        <v>14251</v>
      </c>
      <c r="C6944" s="105">
        <v>24592</v>
      </c>
      <c r="D6944" s="105">
        <v>1809269</v>
      </c>
      <c r="E6944" s="106">
        <f t="shared" si="756"/>
        <v>73.571445998698763</v>
      </c>
      <c r="F6944" s="107">
        <f t="shared" si="757"/>
        <v>85</v>
      </c>
      <c r="G6944" s="107">
        <f>COUNTIF(Data_Eksportir!$H$2:$H$3401,A6944)</f>
        <v>0</v>
      </c>
      <c r="H6944" s="104" t="str">
        <f t="shared" si="758"/>
        <v>20 – 100</v>
      </c>
      <c r="I6944" s="104" t="str">
        <f t="shared" si="759"/>
        <v>Di bawah ambang nilai</v>
      </c>
      <c r="J6944" s="106">
        <f t="shared" si="760"/>
        <v>1809269.006944</v>
      </c>
      <c r="K6944" s="105">
        <f t="shared" si="761"/>
        <v>0</v>
      </c>
      <c r="L6944" s="106">
        <f t="shared" si="762"/>
        <v>0</v>
      </c>
    </row>
    <row r="6945" spans="1:12" x14ac:dyDescent="0.3">
      <c r="A6945" s="104" t="s">
        <v>14252</v>
      </c>
      <c r="B6945" s="104" t="s">
        <v>14253</v>
      </c>
      <c r="C6945" s="105">
        <v>18887</v>
      </c>
      <c r="D6945" s="105">
        <v>755023</v>
      </c>
      <c r="E6945" s="106">
        <f t="shared" si="756"/>
        <v>39.975803462699211</v>
      </c>
      <c r="F6945" s="107">
        <f t="shared" si="757"/>
        <v>85</v>
      </c>
      <c r="G6945" s="107">
        <f>COUNTIF(Data_Eksportir!$H$2:$H$3401,A6945)</f>
        <v>0</v>
      </c>
      <c r="H6945" s="104" t="str">
        <f t="shared" si="758"/>
        <v>20 – 100</v>
      </c>
      <c r="I6945" s="104" t="str">
        <f t="shared" si="759"/>
        <v>Di bawah ambang nilai</v>
      </c>
      <c r="J6945" s="106">
        <f t="shared" si="760"/>
        <v>755023.00694500003</v>
      </c>
      <c r="K6945" s="105">
        <f t="shared" si="761"/>
        <v>0</v>
      </c>
      <c r="L6945" s="106">
        <f t="shared" si="762"/>
        <v>0</v>
      </c>
    </row>
    <row r="6946" spans="1:12" x14ac:dyDescent="0.3">
      <c r="A6946" s="104" t="s">
        <v>14254</v>
      </c>
      <c r="B6946" s="104" t="s">
        <v>14255</v>
      </c>
      <c r="C6946" s="105">
        <v>69</v>
      </c>
      <c r="D6946" s="105">
        <v>2741</v>
      </c>
      <c r="E6946" s="106">
        <f t="shared" si="756"/>
        <v>39.724637681159422</v>
      </c>
      <c r="F6946" s="107">
        <f t="shared" si="757"/>
        <v>85</v>
      </c>
      <c r="G6946" s="107">
        <f>COUNTIF(Data_Eksportir!$H$2:$H$3401,A6946)</f>
        <v>0</v>
      </c>
      <c r="H6946" s="104" t="str">
        <f t="shared" si="758"/>
        <v>20 – 100</v>
      </c>
      <c r="I6946" s="104" t="str">
        <f t="shared" si="759"/>
        <v>Di bawah ambang nilai</v>
      </c>
      <c r="J6946" s="106">
        <f t="shared" si="760"/>
        <v>2741.006946</v>
      </c>
      <c r="K6946" s="105">
        <f t="shared" si="761"/>
        <v>0</v>
      </c>
      <c r="L6946" s="106">
        <f t="shared" si="762"/>
        <v>0</v>
      </c>
    </row>
    <row r="6947" spans="1:12" x14ac:dyDescent="0.3">
      <c r="A6947" s="104" t="s">
        <v>14256</v>
      </c>
      <c r="B6947" s="104" t="s">
        <v>14257</v>
      </c>
      <c r="C6947" s="105">
        <v>792377</v>
      </c>
      <c r="D6947" s="105">
        <v>7632907</v>
      </c>
      <c r="E6947" s="106">
        <f t="shared" si="756"/>
        <v>9.6329234695100947</v>
      </c>
      <c r="F6947" s="107">
        <f t="shared" si="757"/>
        <v>85</v>
      </c>
      <c r="G6947" s="107">
        <f>COUNTIF(Data_Eksportir!$H$2:$H$3401,A6947)</f>
        <v>0</v>
      </c>
      <c r="H6947" s="104" t="str">
        <f t="shared" si="758"/>
        <v>5 – 20</v>
      </c>
      <c r="I6947" s="104" t="str">
        <f t="shared" si="759"/>
        <v>Di bawah ambang nilai</v>
      </c>
      <c r="J6947" s="106">
        <f t="shared" si="760"/>
        <v>7632907.0069469996</v>
      </c>
      <c r="K6947" s="105">
        <f t="shared" si="761"/>
        <v>0</v>
      </c>
      <c r="L6947" s="106">
        <f t="shared" si="762"/>
        <v>0</v>
      </c>
    </row>
    <row r="6948" spans="1:12" x14ac:dyDescent="0.3">
      <c r="A6948" s="104" t="s">
        <v>14258</v>
      </c>
      <c r="B6948" s="104" t="s">
        <v>14259</v>
      </c>
      <c r="C6948" s="105">
        <v>64</v>
      </c>
      <c r="D6948" s="105">
        <v>1069</v>
      </c>
      <c r="E6948" s="106">
        <f t="shared" si="756"/>
        <v>16.703125</v>
      </c>
      <c r="F6948" s="107">
        <f t="shared" si="757"/>
        <v>85</v>
      </c>
      <c r="G6948" s="107">
        <f>COUNTIF(Data_Eksportir!$H$2:$H$3401,A6948)</f>
        <v>0</v>
      </c>
      <c r="H6948" s="104" t="str">
        <f t="shared" si="758"/>
        <v>5 – 20</v>
      </c>
      <c r="I6948" s="104" t="str">
        <f t="shared" si="759"/>
        <v>Di bawah ambang nilai</v>
      </c>
      <c r="J6948" s="106">
        <f t="shared" si="760"/>
        <v>1069.006948</v>
      </c>
      <c r="K6948" s="105">
        <f t="shared" si="761"/>
        <v>0</v>
      </c>
      <c r="L6948" s="106">
        <f t="shared" si="762"/>
        <v>0</v>
      </c>
    </row>
    <row r="6949" spans="1:12" x14ac:dyDescent="0.3">
      <c r="A6949" s="104" t="s">
        <v>14260</v>
      </c>
      <c r="B6949" s="104" t="s">
        <v>14261</v>
      </c>
      <c r="C6949" s="105">
        <v>927</v>
      </c>
      <c r="D6949" s="105">
        <v>43473</v>
      </c>
      <c r="E6949" s="106">
        <f t="shared" si="756"/>
        <v>46.896440129449836</v>
      </c>
      <c r="F6949" s="107">
        <f t="shared" si="757"/>
        <v>85</v>
      </c>
      <c r="G6949" s="107">
        <f>COUNTIF(Data_Eksportir!$H$2:$H$3401,A6949)</f>
        <v>0</v>
      </c>
      <c r="H6949" s="104" t="str">
        <f t="shared" si="758"/>
        <v>20 – 100</v>
      </c>
      <c r="I6949" s="104" t="str">
        <f t="shared" si="759"/>
        <v>Di bawah ambang nilai</v>
      </c>
      <c r="J6949" s="106">
        <f t="shared" si="760"/>
        <v>43473.006949000002</v>
      </c>
      <c r="K6949" s="105">
        <f t="shared" si="761"/>
        <v>0</v>
      </c>
      <c r="L6949" s="106">
        <f t="shared" si="762"/>
        <v>0</v>
      </c>
    </row>
    <row r="6950" spans="1:12" x14ac:dyDescent="0.3">
      <c r="A6950" s="104" t="s">
        <v>14262</v>
      </c>
      <c r="B6950" s="104" t="s">
        <v>14263</v>
      </c>
      <c r="C6950" s="105">
        <v>16483</v>
      </c>
      <c r="D6950" s="105">
        <v>187770</v>
      </c>
      <c r="E6950" s="106">
        <f t="shared" si="756"/>
        <v>11.391736941090821</v>
      </c>
      <c r="F6950" s="107">
        <f t="shared" si="757"/>
        <v>85</v>
      </c>
      <c r="G6950" s="107">
        <f>COUNTIF(Data_Eksportir!$H$2:$H$3401,A6950)</f>
        <v>0</v>
      </c>
      <c r="H6950" s="104" t="str">
        <f t="shared" si="758"/>
        <v>5 – 20</v>
      </c>
      <c r="I6950" s="104" t="str">
        <f t="shared" si="759"/>
        <v>Di bawah ambang nilai</v>
      </c>
      <c r="J6950" s="106">
        <f t="shared" si="760"/>
        <v>187770.00695000001</v>
      </c>
      <c r="K6950" s="105">
        <f t="shared" si="761"/>
        <v>0</v>
      </c>
      <c r="L6950" s="106">
        <f t="shared" si="762"/>
        <v>0</v>
      </c>
    </row>
    <row r="6951" spans="1:12" x14ac:dyDescent="0.3">
      <c r="A6951" s="104" t="s">
        <v>14264</v>
      </c>
      <c r="B6951" s="104" t="s">
        <v>14265</v>
      </c>
      <c r="C6951" s="105">
        <v>384235</v>
      </c>
      <c r="D6951" s="105">
        <v>8532919</v>
      </c>
      <c r="E6951" s="106">
        <f t="shared" si="756"/>
        <v>22.207552669590225</v>
      </c>
      <c r="F6951" s="107">
        <f t="shared" si="757"/>
        <v>85</v>
      </c>
      <c r="G6951" s="107">
        <f>COUNTIF(Data_Eksportir!$H$2:$H$3401,A6951)</f>
        <v>0</v>
      </c>
      <c r="H6951" s="104" t="str">
        <f t="shared" si="758"/>
        <v>20 – 100</v>
      </c>
      <c r="I6951" s="104" t="str">
        <f t="shared" si="759"/>
        <v>Di bawah ambang nilai</v>
      </c>
      <c r="J6951" s="106">
        <f t="shared" si="760"/>
        <v>8532919.0069510005</v>
      </c>
      <c r="K6951" s="105">
        <f t="shared" si="761"/>
        <v>0</v>
      </c>
      <c r="L6951" s="106">
        <f t="shared" si="762"/>
        <v>0</v>
      </c>
    </row>
    <row r="6952" spans="1:12" x14ac:dyDescent="0.3">
      <c r="A6952" s="104" t="s">
        <v>14266</v>
      </c>
      <c r="B6952" s="104" t="s">
        <v>14267</v>
      </c>
      <c r="C6952" s="105">
        <v>2423</v>
      </c>
      <c r="D6952" s="105">
        <v>9587</v>
      </c>
      <c r="E6952" s="106">
        <f t="shared" si="756"/>
        <v>3.956665290961618</v>
      </c>
      <c r="F6952" s="107">
        <f t="shared" si="757"/>
        <v>85</v>
      </c>
      <c r="G6952" s="107">
        <f>COUNTIF(Data_Eksportir!$H$2:$H$3401,A6952)</f>
        <v>0</v>
      </c>
      <c r="H6952" s="104" t="str">
        <f t="shared" si="758"/>
        <v>1 – 5</v>
      </c>
      <c r="I6952" s="104" t="str">
        <f t="shared" si="759"/>
        <v>Di bawah ambang nilai</v>
      </c>
      <c r="J6952" s="106">
        <f t="shared" si="760"/>
        <v>9587.0069519999997</v>
      </c>
      <c r="K6952" s="105">
        <f t="shared" si="761"/>
        <v>0</v>
      </c>
      <c r="L6952" s="106">
        <f t="shared" si="762"/>
        <v>0</v>
      </c>
    </row>
    <row r="6953" spans="1:12" x14ac:dyDescent="0.3">
      <c r="A6953" s="104" t="s">
        <v>14268</v>
      </c>
      <c r="B6953" s="104" t="s">
        <v>14269</v>
      </c>
      <c r="C6953" s="105">
        <v>62</v>
      </c>
      <c r="D6953" s="105">
        <v>11916</v>
      </c>
      <c r="E6953" s="106">
        <f t="shared" si="756"/>
        <v>192.19354838709677</v>
      </c>
      <c r="F6953" s="107">
        <f t="shared" si="757"/>
        <v>85</v>
      </c>
      <c r="G6953" s="107">
        <f>COUNTIF(Data_Eksportir!$H$2:$H$3401,A6953)</f>
        <v>0</v>
      </c>
      <c r="H6953" s="104" t="str">
        <f t="shared" si="758"/>
        <v>100 ke atas</v>
      </c>
      <c r="I6953" s="104" t="str">
        <f t="shared" si="759"/>
        <v>Di bawah ambang nilai</v>
      </c>
      <c r="J6953" s="106">
        <f t="shared" si="760"/>
        <v>11916.006953</v>
      </c>
      <c r="K6953" s="105">
        <f t="shared" si="761"/>
        <v>0</v>
      </c>
      <c r="L6953" s="106">
        <f t="shared" si="762"/>
        <v>0</v>
      </c>
    </row>
    <row r="6954" spans="1:12" x14ac:dyDescent="0.3">
      <c r="A6954" s="104" t="s">
        <v>14270</v>
      </c>
      <c r="B6954" s="104" t="s">
        <v>14271</v>
      </c>
      <c r="C6954" s="105">
        <v>200</v>
      </c>
      <c r="D6954" s="105">
        <v>15253</v>
      </c>
      <c r="E6954" s="106">
        <f t="shared" si="756"/>
        <v>76.265000000000001</v>
      </c>
      <c r="F6954" s="107">
        <f t="shared" si="757"/>
        <v>85</v>
      </c>
      <c r="G6954" s="107">
        <f>COUNTIF(Data_Eksportir!$H$2:$H$3401,A6954)</f>
        <v>0</v>
      </c>
      <c r="H6954" s="104" t="str">
        <f t="shared" si="758"/>
        <v>20 – 100</v>
      </c>
      <c r="I6954" s="104" t="str">
        <f t="shared" si="759"/>
        <v>Di bawah ambang nilai</v>
      </c>
      <c r="J6954" s="106">
        <f t="shared" si="760"/>
        <v>15253.006954</v>
      </c>
      <c r="K6954" s="105">
        <f t="shared" si="761"/>
        <v>0</v>
      </c>
      <c r="L6954" s="106">
        <f t="shared" si="762"/>
        <v>0</v>
      </c>
    </row>
    <row r="6955" spans="1:12" x14ac:dyDescent="0.3">
      <c r="A6955" s="104" t="s">
        <v>14272</v>
      </c>
      <c r="B6955" s="104" t="s">
        <v>14273</v>
      </c>
      <c r="C6955" s="105">
        <v>34480</v>
      </c>
      <c r="D6955" s="105">
        <v>713404</v>
      </c>
      <c r="E6955" s="106">
        <f t="shared" si="756"/>
        <v>20.690371229698375</v>
      </c>
      <c r="F6955" s="107">
        <f t="shared" si="757"/>
        <v>85</v>
      </c>
      <c r="G6955" s="107">
        <f>COUNTIF(Data_Eksportir!$H$2:$H$3401,A6955)</f>
        <v>0</v>
      </c>
      <c r="H6955" s="104" t="str">
        <f t="shared" si="758"/>
        <v>20 – 100</v>
      </c>
      <c r="I6955" s="104" t="str">
        <f t="shared" si="759"/>
        <v>Di bawah ambang nilai</v>
      </c>
      <c r="J6955" s="106">
        <f t="shared" si="760"/>
        <v>713404.00695499999</v>
      </c>
      <c r="K6955" s="105">
        <f t="shared" si="761"/>
        <v>0</v>
      </c>
      <c r="L6955" s="106">
        <f t="shared" si="762"/>
        <v>0</v>
      </c>
    </row>
    <row r="6956" spans="1:12" x14ac:dyDescent="0.3">
      <c r="A6956" s="104" t="s">
        <v>14274</v>
      </c>
      <c r="B6956" s="104" t="s">
        <v>14275</v>
      </c>
      <c r="C6956" s="105">
        <v>15471</v>
      </c>
      <c r="D6956" s="105">
        <v>180499</v>
      </c>
      <c r="E6956" s="106">
        <f t="shared" si="756"/>
        <v>11.666925214918233</v>
      </c>
      <c r="F6956" s="107">
        <f t="shared" si="757"/>
        <v>85</v>
      </c>
      <c r="G6956" s="107">
        <f>COUNTIF(Data_Eksportir!$H$2:$H$3401,A6956)</f>
        <v>1</v>
      </c>
      <c r="H6956" s="104" t="str">
        <f t="shared" si="758"/>
        <v>5 – 20</v>
      </c>
      <c r="I6956" s="104" t="str">
        <f t="shared" si="759"/>
        <v>Di bawah ambang nilai</v>
      </c>
      <c r="J6956" s="106">
        <f t="shared" si="760"/>
        <v>180499.006956</v>
      </c>
      <c r="K6956" s="105">
        <f t="shared" si="761"/>
        <v>0</v>
      </c>
      <c r="L6956" s="106">
        <f t="shared" si="762"/>
        <v>0</v>
      </c>
    </row>
    <row r="6957" spans="1:12" x14ac:dyDescent="0.3">
      <c r="A6957" s="104" t="s">
        <v>14276</v>
      </c>
      <c r="B6957" s="104" t="s">
        <v>14277</v>
      </c>
      <c r="C6957" s="105">
        <v>6586</v>
      </c>
      <c r="D6957" s="105">
        <v>73044</v>
      </c>
      <c r="E6957" s="106">
        <f t="shared" si="756"/>
        <v>11.090798663832372</v>
      </c>
      <c r="F6957" s="107">
        <f t="shared" si="757"/>
        <v>85</v>
      </c>
      <c r="G6957" s="107">
        <f>COUNTIF(Data_Eksportir!$H$2:$H$3401,A6957)</f>
        <v>0</v>
      </c>
      <c r="H6957" s="104" t="str">
        <f t="shared" si="758"/>
        <v>5 – 20</v>
      </c>
      <c r="I6957" s="104" t="str">
        <f t="shared" si="759"/>
        <v>Di bawah ambang nilai</v>
      </c>
      <c r="J6957" s="106">
        <f t="shared" si="760"/>
        <v>73044.006957000005</v>
      </c>
      <c r="K6957" s="105">
        <f t="shared" si="761"/>
        <v>0</v>
      </c>
      <c r="L6957" s="106">
        <f t="shared" si="762"/>
        <v>0</v>
      </c>
    </row>
    <row r="6958" spans="1:12" x14ac:dyDescent="0.3">
      <c r="A6958" s="104" t="s">
        <v>14278</v>
      </c>
      <c r="B6958" s="104" t="s">
        <v>14279</v>
      </c>
      <c r="C6958" s="105">
        <v>4889</v>
      </c>
      <c r="D6958" s="105">
        <v>63890</v>
      </c>
      <c r="E6958" s="106">
        <f t="shared" si="756"/>
        <v>13.068112088361628</v>
      </c>
      <c r="F6958" s="107">
        <f t="shared" si="757"/>
        <v>85</v>
      </c>
      <c r="G6958" s="107">
        <f>COUNTIF(Data_Eksportir!$H$2:$H$3401,A6958)</f>
        <v>0</v>
      </c>
      <c r="H6958" s="104" t="str">
        <f t="shared" si="758"/>
        <v>5 – 20</v>
      </c>
      <c r="I6958" s="104" t="str">
        <f t="shared" si="759"/>
        <v>Di bawah ambang nilai</v>
      </c>
      <c r="J6958" s="106">
        <f t="shared" si="760"/>
        <v>63890.006957999998</v>
      </c>
      <c r="K6958" s="105">
        <f t="shared" si="761"/>
        <v>0</v>
      </c>
      <c r="L6958" s="106">
        <f t="shared" si="762"/>
        <v>0</v>
      </c>
    </row>
    <row r="6959" spans="1:12" x14ac:dyDescent="0.3">
      <c r="A6959" s="104" t="s">
        <v>14280</v>
      </c>
      <c r="B6959" s="104" t="s">
        <v>14281</v>
      </c>
      <c r="C6959" s="105">
        <v>124447</v>
      </c>
      <c r="D6959" s="105">
        <v>12203112</v>
      </c>
      <c r="E6959" s="106">
        <f t="shared" si="756"/>
        <v>98.058707722966403</v>
      </c>
      <c r="F6959" s="107">
        <f t="shared" si="757"/>
        <v>85</v>
      </c>
      <c r="G6959" s="107">
        <f>COUNTIF(Data_Eksportir!$H$2:$H$3401,A6959)</f>
        <v>0</v>
      </c>
      <c r="H6959" s="104" t="str">
        <f t="shared" si="758"/>
        <v>20 – 100</v>
      </c>
      <c r="I6959" s="104" t="str">
        <f t="shared" si="759"/>
        <v>Belum terwakili</v>
      </c>
      <c r="J6959" s="106">
        <f t="shared" si="760"/>
        <v>12203112.006959001</v>
      </c>
      <c r="K6959" s="105">
        <f t="shared" si="761"/>
        <v>12203112</v>
      </c>
      <c r="L6959" s="106">
        <f t="shared" si="762"/>
        <v>12203112.006959001</v>
      </c>
    </row>
    <row r="6960" spans="1:12" x14ac:dyDescent="0.3">
      <c r="A6960" s="104" t="s">
        <v>14282</v>
      </c>
      <c r="B6960" s="104" t="s">
        <v>14283</v>
      </c>
      <c r="C6960" s="105">
        <v>2377</v>
      </c>
      <c r="D6960" s="105">
        <v>78747</v>
      </c>
      <c r="E6960" s="106">
        <f t="shared" si="756"/>
        <v>33.128733697938578</v>
      </c>
      <c r="F6960" s="107">
        <f t="shared" si="757"/>
        <v>85</v>
      </c>
      <c r="G6960" s="107">
        <f>COUNTIF(Data_Eksportir!$H$2:$H$3401,A6960)</f>
        <v>0</v>
      </c>
      <c r="H6960" s="104" t="str">
        <f t="shared" si="758"/>
        <v>20 – 100</v>
      </c>
      <c r="I6960" s="104" t="str">
        <f t="shared" si="759"/>
        <v>Di bawah ambang nilai</v>
      </c>
      <c r="J6960" s="106">
        <f t="shared" si="760"/>
        <v>78747.006959999999</v>
      </c>
      <c r="K6960" s="105">
        <f t="shared" si="761"/>
        <v>0</v>
      </c>
      <c r="L6960" s="106">
        <f t="shared" si="762"/>
        <v>0</v>
      </c>
    </row>
    <row r="6961" spans="1:12" x14ac:dyDescent="0.3">
      <c r="A6961" s="104" t="s">
        <v>14284</v>
      </c>
      <c r="B6961" s="104" t="s">
        <v>14285</v>
      </c>
      <c r="C6961" s="105">
        <v>1</v>
      </c>
      <c r="D6961" s="105">
        <v>359</v>
      </c>
      <c r="E6961" s="106">
        <f t="shared" si="756"/>
        <v>359</v>
      </c>
      <c r="F6961" s="107">
        <f t="shared" si="757"/>
        <v>85</v>
      </c>
      <c r="G6961" s="107">
        <f>COUNTIF(Data_Eksportir!$H$2:$H$3401,A6961)</f>
        <v>0</v>
      </c>
      <c r="H6961" s="104" t="str">
        <f t="shared" si="758"/>
        <v>100 ke atas</v>
      </c>
      <c r="I6961" s="104" t="str">
        <f t="shared" si="759"/>
        <v>Di bawah ambang nilai</v>
      </c>
      <c r="J6961" s="106">
        <f t="shared" si="760"/>
        <v>359.00696099999999</v>
      </c>
      <c r="K6961" s="105">
        <f t="shared" si="761"/>
        <v>0</v>
      </c>
      <c r="L6961" s="106">
        <f t="shared" si="762"/>
        <v>0</v>
      </c>
    </row>
    <row r="6962" spans="1:12" x14ac:dyDescent="0.3">
      <c r="A6962" s="104" t="s">
        <v>14286</v>
      </c>
      <c r="B6962" s="104" t="s">
        <v>14287</v>
      </c>
      <c r="C6962" s="105">
        <v>6451</v>
      </c>
      <c r="D6962" s="105">
        <v>485825</v>
      </c>
      <c r="E6962" s="106">
        <f t="shared" si="756"/>
        <v>75.31002945279802</v>
      </c>
      <c r="F6962" s="107">
        <f t="shared" si="757"/>
        <v>85</v>
      </c>
      <c r="G6962" s="107">
        <f>COUNTIF(Data_Eksportir!$H$2:$H$3401,A6962)</f>
        <v>0</v>
      </c>
      <c r="H6962" s="104" t="str">
        <f t="shared" si="758"/>
        <v>20 – 100</v>
      </c>
      <c r="I6962" s="104" t="str">
        <f t="shared" si="759"/>
        <v>Di bawah ambang nilai</v>
      </c>
      <c r="J6962" s="106">
        <f t="shared" si="760"/>
        <v>485825.00696199998</v>
      </c>
      <c r="K6962" s="105">
        <f t="shared" si="761"/>
        <v>0</v>
      </c>
      <c r="L6962" s="106">
        <f t="shared" si="762"/>
        <v>0</v>
      </c>
    </row>
    <row r="6963" spans="1:12" x14ac:dyDescent="0.3">
      <c r="A6963" s="104" t="s">
        <v>14288</v>
      </c>
      <c r="B6963" s="104" t="s">
        <v>14289</v>
      </c>
      <c r="C6963" s="105">
        <v>90</v>
      </c>
      <c r="D6963" s="105">
        <v>34957</v>
      </c>
      <c r="E6963" s="106">
        <f t="shared" si="756"/>
        <v>388.4111111111111</v>
      </c>
      <c r="F6963" s="107">
        <f t="shared" si="757"/>
        <v>85</v>
      </c>
      <c r="G6963" s="107">
        <f>COUNTIF(Data_Eksportir!$H$2:$H$3401,A6963)</f>
        <v>0</v>
      </c>
      <c r="H6963" s="104" t="str">
        <f t="shared" si="758"/>
        <v>100 ke atas</v>
      </c>
      <c r="I6963" s="104" t="str">
        <f t="shared" si="759"/>
        <v>Di bawah ambang nilai</v>
      </c>
      <c r="J6963" s="106">
        <f t="shared" si="760"/>
        <v>34957.006963</v>
      </c>
      <c r="K6963" s="105">
        <f t="shared" si="761"/>
        <v>0</v>
      </c>
      <c r="L6963" s="106">
        <f t="shared" si="762"/>
        <v>0</v>
      </c>
    </row>
    <row r="6964" spans="1:12" x14ac:dyDescent="0.3">
      <c r="A6964" s="104" t="s">
        <v>14290</v>
      </c>
      <c r="B6964" s="104" t="s">
        <v>14291</v>
      </c>
      <c r="C6964" s="105">
        <v>242</v>
      </c>
      <c r="D6964" s="105">
        <v>2905</v>
      </c>
      <c r="E6964" s="106">
        <f t="shared" si="756"/>
        <v>12.004132231404959</v>
      </c>
      <c r="F6964" s="107">
        <f t="shared" si="757"/>
        <v>85</v>
      </c>
      <c r="G6964" s="107">
        <f>COUNTIF(Data_Eksportir!$H$2:$H$3401,A6964)</f>
        <v>0</v>
      </c>
      <c r="H6964" s="104" t="str">
        <f t="shared" si="758"/>
        <v>5 – 20</v>
      </c>
      <c r="I6964" s="104" t="str">
        <f t="shared" si="759"/>
        <v>Di bawah ambang nilai</v>
      </c>
      <c r="J6964" s="106">
        <f t="shared" si="760"/>
        <v>2905.0069640000002</v>
      </c>
      <c r="K6964" s="105">
        <f t="shared" si="761"/>
        <v>0</v>
      </c>
      <c r="L6964" s="106">
        <f t="shared" si="762"/>
        <v>0</v>
      </c>
    </row>
    <row r="6965" spans="1:12" x14ac:dyDescent="0.3">
      <c r="A6965" s="104" t="s">
        <v>14292</v>
      </c>
      <c r="B6965" s="104" t="s">
        <v>14293</v>
      </c>
      <c r="C6965" s="105">
        <v>1508329</v>
      </c>
      <c r="D6965" s="105">
        <v>19683467</v>
      </c>
      <c r="E6965" s="106">
        <f t="shared" si="756"/>
        <v>13.049849866971993</v>
      </c>
      <c r="F6965" s="107">
        <f t="shared" si="757"/>
        <v>85</v>
      </c>
      <c r="G6965" s="107">
        <f>COUNTIF(Data_Eksportir!$H$2:$H$3401,A6965)</f>
        <v>0</v>
      </c>
      <c r="H6965" s="104" t="str">
        <f t="shared" si="758"/>
        <v>5 – 20</v>
      </c>
      <c r="I6965" s="104" t="str">
        <f t="shared" si="759"/>
        <v>Belum terwakili</v>
      </c>
      <c r="J6965" s="106">
        <f t="shared" si="760"/>
        <v>19683467.006965</v>
      </c>
      <c r="K6965" s="105">
        <f t="shared" si="761"/>
        <v>19683467</v>
      </c>
      <c r="L6965" s="106">
        <f t="shared" si="762"/>
        <v>19683467.006965</v>
      </c>
    </row>
    <row r="6966" spans="1:12" x14ac:dyDescent="0.3">
      <c r="A6966" s="104" t="s">
        <v>14294</v>
      </c>
      <c r="B6966" s="104" t="s">
        <v>14295</v>
      </c>
      <c r="C6966" s="105">
        <v>41593</v>
      </c>
      <c r="D6966" s="105">
        <v>2494325</v>
      </c>
      <c r="E6966" s="106">
        <f t="shared" si="756"/>
        <v>59.969826653523427</v>
      </c>
      <c r="F6966" s="107">
        <f t="shared" si="757"/>
        <v>85</v>
      </c>
      <c r="G6966" s="107">
        <f>COUNTIF(Data_Eksportir!$H$2:$H$3401,A6966)</f>
        <v>0</v>
      </c>
      <c r="H6966" s="104" t="str">
        <f t="shared" si="758"/>
        <v>20 – 100</v>
      </c>
      <c r="I6966" s="104" t="str">
        <f t="shared" si="759"/>
        <v>Di bawah ambang nilai</v>
      </c>
      <c r="J6966" s="106">
        <f t="shared" si="760"/>
        <v>2494325.006966</v>
      </c>
      <c r="K6966" s="105">
        <f t="shared" si="761"/>
        <v>0</v>
      </c>
      <c r="L6966" s="106">
        <f t="shared" si="762"/>
        <v>0</v>
      </c>
    </row>
    <row r="6967" spans="1:12" x14ac:dyDescent="0.3">
      <c r="A6967" s="104" t="s">
        <v>14296</v>
      </c>
      <c r="B6967" s="104" t="s">
        <v>14297</v>
      </c>
      <c r="C6967" s="105">
        <v>128426</v>
      </c>
      <c r="D6967" s="105">
        <v>7357025</v>
      </c>
      <c r="E6967" s="106">
        <f t="shared" si="756"/>
        <v>57.286102502608507</v>
      </c>
      <c r="F6967" s="107">
        <f t="shared" si="757"/>
        <v>85</v>
      </c>
      <c r="G6967" s="107">
        <f>COUNTIF(Data_Eksportir!$H$2:$H$3401,A6967)</f>
        <v>0</v>
      </c>
      <c r="H6967" s="104" t="str">
        <f t="shared" si="758"/>
        <v>20 – 100</v>
      </c>
      <c r="I6967" s="104" t="str">
        <f t="shared" si="759"/>
        <v>Di bawah ambang nilai</v>
      </c>
      <c r="J6967" s="106">
        <f t="shared" si="760"/>
        <v>7357025.0069669997</v>
      </c>
      <c r="K6967" s="105">
        <f t="shared" si="761"/>
        <v>0</v>
      </c>
      <c r="L6967" s="106">
        <f t="shared" si="762"/>
        <v>0</v>
      </c>
    </row>
    <row r="6968" spans="1:12" x14ac:dyDescent="0.3">
      <c r="A6968" s="104" t="s">
        <v>14298</v>
      </c>
      <c r="B6968" s="104" t="s">
        <v>14299</v>
      </c>
      <c r="C6968" s="105">
        <v>346108</v>
      </c>
      <c r="D6968" s="105">
        <v>12093478</v>
      </c>
      <c r="E6968" s="106">
        <f t="shared" si="756"/>
        <v>34.941342008852729</v>
      </c>
      <c r="F6968" s="107">
        <f t="shared" si="757"/>
        <v>85</v>
      </c>
      <c r="G6968" s="107">
        <f>COUNTIF(Data_Eksportir!$H$2:$H$3401,A6968)</f>
        <v>0</v>
      </c>
      <c r="H6968" s="104" t="str">
        <f t="shared" si="758"/>
        <v>20 – 100</v>
      </c>
      <c r="I6968" s="104" t="str">
        <f t="shared" si="759"/>
        <v>Belum terwakili</v>
      </c>
      <c r="J6968" s="106">
        <f t="shared" si="760"/>
        <v>12093478.006968001</v>
      </c>
      <c r="K6968" s="105">
        <f t="shared" si="761"/>
        <v>12093478</v>
      </c>
      <c r="L6968" s="106">
        <f t="shared" si="762"/>
        <v>12093478.006968001</v>
      </c>
    </row>
    <row r="6969" spans="1:12" x14ac:dyDescent="0.3">
      <c r="A6969" s="104" t="s">
        <v>14300</v>
      </c>
      <c r="B6969" s="104" t="s">
        <v>14301</v>
      </c>
      <c r="C6969" s="105">
        <v>347615</v>
      </c>
      <c r="D6969" s="105">
        <v>11656561</v>
      </c>
      <c r="E6969" s="106">
        <f t="shared" si="756"/>
        <v>33.532963192037165</v>
      </c>
      <c r="F6969" s="107">
        <f t="shared" si="757"/>
        <v>85</v>
      </c>
      <c r="G6969" s="107">
        <f>COUNTIF(Data_Eksportir!$H$2:$H$3401,A6969)</f>
        <v>0</v>
      </c>
      <c r="H6969" s="104" t="str">
        <f t="shared" si="758"/>
        <v>20 – 100</v>
      </c>
      <c r="I6969" s="104" t="str">
        <f t="shared" si="759"/>
        <v>Belum terwakili</v>
      </c>
      <c r="J6969" s="106">
        <f t="shared" si="760"/>
        <v>11656561.006968999</v>
      </c>
      <c r="K6969" s="105">
        <f t="shared" si="761"/>
        <v>11656561</v>
      </c>
      <c r="L6969" s="106">
        <f t="shared" si="762"/>
        <v>11656561.006968999</v>
      </c>
    </row>
    <row r="6970" spans="1:12" x14ac:dyDescent="0.3">
      <c r="A6970" s="104" t="s">
        <v>14302</v>
      </c>
      <c r="B6970" s="104" t="s">
        <v>14303</v>
      </c>
      <c r="C6970" s="105">
        <v>1164</v>
      </c>
      <c r="D6970" s="105">
        <v>73825</v>
      </c>
      <c r="E6970" s="106">
        <f t="shared" si="756"/>
        <v>63.423539518900341</v>
      </c>
      <c r="F6970" s="107">
        <f t="shared" si="757"/>
        <v>85</v>
      </c>
      <c r="G6970" s="107">
        <f>COUNTIF(Data_Eksportir!$H$2:$H$3401,A6970)</f>
        <v>0</v>
      </c>
      <c r="H6970" s="104" t="str">
        <f t="shared" si="758"/>
        <v>20 – 100</v>
      </c>
      <c r="I6970" s="104" t="str">
        <f t="shared" si="759"/>
        <v>Di bawah ambang nilai</v>
      </c>
      <c r="J6970" s="106">
        <f t="shared" si="760"/>
        <v>73825.006970000002</v>
      </c>
      <c r="K6970" s="105">
        <f t="shared" si="761"/>
        <v>0</v>
      </c>
      <c r="L6970" s="106">
        <f t="shared" si="762"/>
        <v>0</v>
      </c>
    </row>
    <row r="6971" spans="1:12" x14ac:dyDescent="0.3">
      <c r="A6971" s="104" t="s">
        <v>14304</v>
      </c>
      <c r="B6971" s="104" t="s">
        <v>14305</v>
      </c>
      <c r="C6971" s="105">
        <v>4291203</v>
      </c>
      <c r="D6971" s="105">
        <v>108216585</v>
      </c>
      <c r="E6971" s="106">
        <f t="shared" si="756"/>
        <v>25.218239500671491</v>
      </c>
      <c r="F6971" s="107">
        <f t="shared" si="757"/>
        <v>85</v>
      </c>
      <c r="G6971" s="107">
        <f>COUNTIF(Data_Eksportir!$H$2:$H$3401,A6971)</f>
        <v>0</v>
      </c>
      <c r="H6971" s="104" t="str">
        <f t="shared" si="758"/>
        <v>20 – 100</v>
      </c>
      <c r="I6971" s="104" t="str">
        <f t="shared" si="759"/>
        <v>Belum terwakili</v>
      </c>
      <c r="J6971" s="106">
        <f t="shared" si="760"/>
        <v>108216585.006971</v>
      </c>
      <c r="K6971" s="105">
        <f t="shared" si="761"/>
        <v>108216585</v>
      </c>
      <c r="L6971" s="106">
        <f t="shared" si="762"/>
        <v>108216585.006971</v>
      </c>
    </row>
    <row r="6972" spans="1:12" x14ac:dyDescent="0.3">
      <c r="A6972" s="104" t="s">
        <v>14306</v>
      </c>
      <c r="B6972" s="104" t="s">
        <v>14307</v>
      </c>
      <c r="C6972" s="105">
        <v>275215</v>
      </c>
      <c r="D6972" s="105">
        <v>5966705</v>
      </c>
      <c r="E6972" s="106">
        <f t="shared" si="756"/>
        <v>21.680159148302238</v>
      </c>
      <c r="F6972" s="107">
        <f t="shared" si="757"/>
        <v>85</v>
      </c>
      <c r="G6972" s="107">
        <f>COUNTIF(Data_Eksportir!$H$2:$H$3401,A6972)</f>
        <v>0</v>
      </c>
      <c r="H6972" s="104" t="str">
        <f t="shared" si="758"/>
        <v>20 – 100</v>
      </c>
      <c r="I6972" s="104" t="str">
        <f t="shared" si="759"/>
        <v>Di bawah ambang nilai</v>
      </c>
      <c r="J6972" s="106">
        <f t="shared" si="760"/>
        <v>5966705.006972</v>
      </c>
      <c r="K6972" s="105">
        <f t="shared" si="761"/>
        <v>0</v>
      </c>
      <c r="L6972" s="106">
        <f t="shared" si="762"/>
        <v>0</v>
      </c>
    </row>
    <row r="6973" spans="1:12" x14ac:dyDescent="0.3">
      <c r="A6973" s="104" t="s">
        <v>14308</v>
      </c>
      <c r="B6973" s="104" t="s">
        <v>14309</v>
      </c>
      <c r="C6973" s="105">
        <v>1</v>
      </c>
      <c r="D6973" s="105">
        <v>5</v>
      </c>
      <c r="E6973" s="106">
        <f t="shared" si="756"/>
        <v>5</v>
      </c>
      <c r="F6973" s="107">
        <f t="shared" si="757"/>
        <v>85</v>
      </c>
      <c r="G6973" s="107">
        <f>COUNTIF(Data_Eksportir!$H$2:$H$3401,A6973)</f>
        <v>0</v>
      </c>
      <c r="H6973" s="104" t="str">
        <f t="shared" si="758"/>
        <v>5 – 20</v>
      </c>
      <c r="I6973" s="104" t="str">
        <f t="shared" si="759"/>
        <v>Di bawah ambang nilai</v>
      </c>
      <c r="J6973" s="106">
        <f t="shared" si="760"/>
        <v>5.0069730000000003</v>
      </c>
      <c r="K6973" s="105">
        <f t="shared" si="761"/>
        <v>0</v>
      </c>
      <c r="L6973" s="106">
        <f t="shared" si="762"/>
        <v>0</v>
      </c>
    </row>
    <row r="6974" spans="1:12" x14ac:dyDescent="0.3">
      <c r="A6974" s="104" t="s">
        <v>14310</v>
      </c>
      <c r="B6974" s="104" t="s">
        <v>14311</v>
      </c>
      <c r="C6974" s="105">
        <v>890</v>
      </c>
      <c r="D6974" s="105">
        <v>60666</v>
      </c>
      <c r="E6974" s="106">
        <f t="shared" si="756"/>
        <v>68.16404494382023</v>
      </c>
      <c r="F6974" s="107">
        <f t="shared" si="757"/>
        <v>85</v>
      </c>
      <c r="G6974" s="107">
        <f>COUNTIF(Data_Eksportir!$H$2:$H$3401,A6974)</f>
        <v>1</v>
      </c>
      <c r="H6974" s="104" t="str">
        <f t="shared" si="758"/>
        <v>20 – 100</v>
      </c>
      <c r="I6974" s="104" t="str">
        <f t="shared" si="759"/>
        <v>Di bawah ambang nilai</v>
      </c>
      <c r="J6974" s="106">
        <f t="shared" si="760"/>
        <v>60666.006974000004</v>
      </c>
      <c r="K6974" s="105">
        <f t="shared" si="761"/>
        <v>0</v>
      </c>
      <c r="L6974" s="106">
        <f t="shared" si="762"/>
        <v>0</v>
      </c>
    </row>
    <row r="6975" spans="1:12" x14ac:dyDescent="0.3">
      <c r="A6975" s="104" t="s">
        <v>14312</v>
      </c>
      <c r="B6975" s="104" t="s">
        <v>14313</v>
      </c>
      <c r="C6975" s="105">
        <v>9792</v>
      </c>
      <c r="D6975" s="105">
        <v>896307</v>
      </c>
      <c r="E6975" s="106">
        <f t="shared" si="756"/>
        <v>91.534620098039213</v>
      </c>
      <c r="F6975" s="107">
        <f t="shared" si="757"/>
        <v>85</v>
      </c>
      <c r="G6975" s="107">
        <f>COUNTIF(Data_Eksportir!$H$2:$H$3401,A6975)</f>
        <v>0</v>
      </c>
      <c r="H6975" s="104" t="str">
        <f t="shared" si="758"/>
        <v>20 – 100</v>
      </c>
      <c r="I6975" s="104" t="str">
        <f t="shared" si="759"/>
        <v>Di bawah ambang nilai</v>
      </c>
      <c r="J6975" s="106">
        <f t="shared" si="760"/>
        <v>896307.00697500003</v>
      </c>
      <c r="K6975" s="105">
        <f t="shared" si="761"/>
        <v>0</v>
      </c>
      <c r="L6975" s="106">
        <f t="shared" si="762"/>
        <v>0</v>
      </c>
    </row>
    <row r="6976" spans="1:12" x14ac:dyDescent="0.3">
      <c r="A6976" s="104" t="s">
        <v>14314</v>
      </c>
      <c r="B6976" s="104" t="s">
        <v>14315</v>
      </c>
      <c r="C6976" s="105">
        <v>977</v>
      </c>
      <c r="D6976" s="105">
        <v>40177</v>
      </c>
      <c r="E6976" s="106">
        <f t="shared" si="756"/>
        <v>41.122824974411465</v>
      </c>
      <c r="F6976" s="107">
        <f t="shared" si="757"/>
        <v>85</v>
      </c>
      <c r="G6976" s="107">
        <f>COUNTIF(Data_Eksportir!$H$2:$H$3401,A6976)</f>
        <v>0</v>
      </c>
      <c r="H6976" s="104" t="str">
        <f t="shared" si="758"/>
        <v>20 – 100</v>
      </c>
      <c r="I6976" s="104" t="str">
        <f t="shared" si="759"/>
        <v>Di bawah ambang nilai</v>
      </c>
      <c r="J6976" s="106">
        <f t="shared" si="760"/>
        <v>40177.006975999997</v>
      </c>
      <c r="K6976" s="105">
        <f t="shared" si="761"/>
        <v>0</v>
      </c>
      <c r="L6976" s="106">
        <f t="shared" si="762"/>
        <v>0</v>
      </c>
    </row>
    <row r="6977" spans="1:12" x14ac:dyDescent="0.3">
      <c r="A6977" s="104" t="s">
        <v>14316</v>
      </c>
      <c r="B6977" s="104" t="s">
        <v>14317</v>
      </c>
      <c r="C6977" s="105">
        <v>9545</v>
      </c>
      <c r="D6977" s="105">
        <v>410</v>
      </c>
      <c r="E6977" s="106">
        <f t="shared" si="756"/>
        <v>4.2954426401257205E-2</v>
      </c>
      <c r="F6977" s="107">
        <f t="shared" si="757"/>
        <v>85</v>
      </c>
      <c r="G6977" s="107">
        <f>COUNTIF(Data_Eksportir!$H$2:$H$3401,A6977)</f>
        <v>0</v>
      </c>
      <c r="H6977" s="104" t="str">
        <f t="shared" si="758"/>
        <v>Di bawah 1</v>
      </c>
      <c r="I6977" s="104" t="str">
        <f t="shared" si="759"/>
        <v>Di bawah ambang nilai</v>
      </c>
      <c r="J6977" s="106">
        <f t="shared" si="760"/>
        <v>410.00697700000001</v>
      </c>
      <c r="K6977" s="105">
        <f t="shared" si="761"/>
        <v>0</v>
      </c>
      <c r="L6977" s="106">
        <f t="shared" si="762"/>
        <v>0</v>
      </c>
    </row>
    <row r="6978" spans="1:12" x14ac:dyDescent="0.3">
      <c r="A6978" s="104" t="s">
        <v>14318</v>
      </c>
      <c r="B6978" s="104" t="s">
        <v>14319</v>
      </c>
      <c r="C6978" s="105">
        <v>57411</v>
      </c>
      <c r="D6978" s="105">
        <v>2367060</v>
      </c>
      <c r="E6978" s="106">
        <f t="shared" ref="E6978:E7041" si="763">IF(AND(ISNUMBER(C6978),C6978&gt;0),D6978/C6978,"")</f>
        <v>41.230077859643622</v>
      </c>
      <c r="F6978" s="107">
        <f t="shared" ref="F6978:F7041" si="764">VALUE(LEFT(A6978,2))</f>
        <v>85</v>
      </c>
      <c r="G6978" s="107">
        <f>COUNTIF(Data_Eksportir!$H$2:$H$3401,A6978)</f>
        <v>0</v>
      </c>
      <c r="H6978" s="104" t="str">
        <f t="shared" ref="H6978:H7041" si="765">IF(E6978="","Tanpa data berat",IF(E6978&lt;1,"Di bawah 1",IF(E6978&lt;5,"1 – 5",IF(E6978&lt;20,"5 – 20",IF(E6978&lt;100,"20 – 100","100 ke atas")))))</f>
        <v>20 – 100</v>
      </c>
      <c r="I6978" s="104" t="str">
        <f t="shared" ref="I6978:I7041" si="766">IF(D6978&lt;p_nilai_besar,"Di bawah ambang nilai",IF(G6978=0,"Belum terwakili",IF(G6978&lt;=p_listing_rendah,"Keterwakilan rendah","Terwakili")))</f>
        <v>Di bawah ambang nilai</v>
      </c>
      <c r="J6978" s="106">
        <f t="shared" ref="J6978:J7041" si="767">D6978+ROW()/10^6</f>
        <v>2367060.006978</v>
      </c>
      <c r="K6978" s="105">
        <f t="shared" ref="K6978:K7041" si="768">IF(D6978&gt;=p_nilai_besar,D6978/(1+G6978),0)</f>
        <v>0</v>
      </c>
      <c r="L6978" s="106">
        <f t="shared" ref="L6978:L7041" si="769">IF(K6978&gt;0,K6978+ROW()/10^6,0)</f>
        <v>0</v>
      </c>
    </row>
    <row r="6979" spans="1:12" x14ac:dyDescent="0.3">
      <c r="A6979" s="104" t="s">
        <v>14320</v>
      </c>
      <c r="B6979" s="104" t="s">
        <v>14321</v>
      </c>
      <c r="C6979" s="105">
        <v>6776</v>
      </c>
      <c r="D6979" s="105">
        <v>23449</v>
      </c>
      <c r="E6979" s="106">
        <f t="shared" si="763"/>
        <v>3.4605962219598583</v>
      </c>
      <c r="F6979" s="107">
        <f t="shared" si="764"/>
        <v>85</v>
      </c>
      <c r="G6979" s="107">
        <f>COUNTIF(Data_Eksportir!$H$2:$H$3401,A6979)</f>
        <v>0</v>
      </c>
      <c r="H6979" s="104" t="str">
        <f t="shared" si="765"/>
        <v>1 – 5</v>
      </c>
      <c r="I6979" s="104" t="str">
        <f t="shared" si="766"/>
        <v>Di bawah ambang nilai</v>
      </c>
      <c r="J6979" s="106">
        <f t="shared" si="767"/>
        <v>23449.006979000002</v>
      </c>
      <c r="K6979" s="105">
        <f t="shared" si="768"/>
        <v>0</v>
      </c>
      <c r="L6979" s="106">
        <f t="shared" si="769"/>
        <v>0</v>
      </c>
    </row>
    <row r="6980" spans="1:12" x14ac:dyDescent="0.3">
      <c r="A6980" s="104" t="s">
        <v>14322</v>
      </c>
      <c r="B6980" s="104" t="s">
        <v>14323</v>
      </c>
      <c r="C6980" s="105">
        <v>4826</v>
      </c>
      <c r="D6980" s="105">
        <v>199064</v>
      </c>
      <c r="E6980" s="106">
        <f t="shared" si="763"/>
        <v>41.248238707003729</v>
      </c>
      <c r="F6980" s="107">
        <f t="shared" si="764"/>
        <v>85</v>
      </c>
      <c r="G6980" s="107">
        <f>COUNTIF(Data_Eksportir!$H$2:$H$3401,A6980)</f>
        <v>0</v>
      </c>
      <c r="H6980" s="104" t="str">
        <f t="shared" si="765"/>
        <v>20 – 100</v>
      </c>
      <c r="I6980" s="104" t="str">
        <f t="shared" si="766"/>
        <v>Di bawah ambang nilai</v>
      </c>
      <c r="J6980" s="106">
        <f t="shared" si="767"/>
        <v>199064.00698000001</v>
      </c>
      <c r="K6980" s="105">
        <f t="shared" si="768"/>
        <v>0</v>
      </c>
      <c r="L6980" s="106">
        <f t="shared" si="769"/>
        <v>0</v>
      </c>
    </row>
    <row r="6981" spans="1:12" x14ac:dyDescent="0.3">
      <c r="A6981" s="104" t="s">
        <v>14324</v>
      </c>
      <c r="B6981" s="104" t="s">
        <v>14325</v>
      </c>
      <c r="C6981" s="105">
        <v>716775</v>
      </c>
      <c r="D6981" s="105">
        <v>51563441</v>
      </c>
      <c r="E6981" s="106">
        <f t="shared" si="763"/>
        <v>71.938113075930389</v>
      </c>
      <c r="F6981" s="107">
        <f t="shared" si="764"/>
        <v>85</v>
      </c>
      <c r="G6981" s="107">
        <f>COUNTIF(Data_Eksportir!$H$2:$H$3401,A6981)</f>
        <v>0</v>
      </c>
      <c r="H6981" s="104" t="str">
        <f t="shared" si="765"/>
        <v>20 – 100</v>
      </c>
      <c r="I6981" s="104" t="str">
        <f t="shared" si="766"/>
        <v>Belum terwakili</v>
      </c>
      <c r="J6981" s="106">
        <f t="shared" si="767"/>
        <v>51563441.006981</v>
      </c>
      <c r="K6981" s="105">
        <f t="shared" si="768"/>
        <v>51563441</v>
      </c>
      <c r="L6981" s="106">
        <f t="shared" si="769"/>
        <v>51563441.006981</v>
      </c>
    </row>
    <row r="6982" spans="1:12" x14ac:dyDescent="0.3">
      <c r="A6982" s="104" t="s">
        <v>14326</v>
      </c>
      <c r="B6982" s="104" t="s">
        <v>14327</v>
      </c>
      <c r="C6982" s="105">
        <v>2518591</v>
      </c>
      <c r="D6982" s="105">
        <v>108344163</v>
      </c>
      <c r="E6982" s="106">
        <f t="shared" si="763"/>
        <v>43.017767871004068</v>
      </c>
      <c r="F6982" s="107">
        <f t="shared" si="764"/>
        <v>85</v>
      </c>
      <c r="G6982" s="107">
        <f>COUNTIF(Data_Eksportir!$H$2:$H$3401,A6982)</f>
        <v>0</v>
      </c>
      <c r="H6982" s="104" t="str">
        <f t="shared" si="765"/>
        <v>20 – 100</v>
      </c>
      <c r="I6982" s="104" t="str">
        <f t="shared" si="766"/>
        <v>Belum terwakili</v>
      </c>
      <c r="J6982" s="106">
        <f t="shared" si="767"/>
        <v>108344163.006982</v>
      </c>
      <c r="K6982" s="105">
        <f t="shared" si="768"/>
        <v>108344163</v>
      </c>
      <c r="L6982" s="106">
        <f t="shared" si="769"/>
        <v>108344163.006982</v>
      </c>
    </row>
    <row r="6983" spans="1:12" x14ac:dyDescent="0.3">
      <c r="A6983" s="104" t="s">
        <v>14328</v>
      </c>
      <c r="B6983" s="104" t="s">
        <v>14329</v>
      </c>
      <c r="C6983" s="105">
        <v>138</v>
      </c>
      <c r="D6983" s="105">
        <v>1141</v>
      </c>
      <c r="E6983" s="106">
        <f t="shared" si="763"/>
        <v>8.2681159420289863</v>
      </c>
      <c r="F6983" s="107">
        <f t="shared" si="764"/>
        <v>85</v>
      </c>
      <c r="G6983" s="107">
        <f>COUNTIF(Data_Eksportir!$H$2:$H$3401,A6983)</f>
        <v>0</v>
      </c>
      <c r="H6983" s="104" t="str">
        <f t="shared" si="765"/>
        <v>5 – 20</v>
      </c>
      <c r="I6983" s="104" t="str">
        <f t="shared" si="766"/>
        <v>Di bawah ambang nilai</v>
      </c>
      <c r="J6983" s="106">
        <f t="shared" si="767"/>
        <v>1141.006983</v>
      </c>
      <c r="K6983" s="105">
        <f t="shared" si="768"/>
        <v>0</v>
      </c>
      <c r="L6983" s="106">
        <f t="shared" si="769"/>
        <v>0</v>
      </c>
    </row>
    <row r="6984" spans="1:12" x14ac:dyDescent="0.3">
      <c r="A6984" s="104" t="s">
        <v>14330</v>
      </c>
      <c r="B6984" s="104" t="s">
        <v>14331</v>
      </c>
      <c r="C6984" s="105">
        <v>409</v>
      </c>
      <c r="D6984" s="105">
        <v>20361</v>
      </c>
      <c r="E6984" s="106">
        <f t="shared" si="763"/>
        <v>49.78239608801956</v>
      </c>
      <c r="F6984" s="107">
        <f t="shared" si="764"/>
        <v>85</v>
      </c>
      <c r="G6984" s="107">
        <f>COUNTIF(Data_Eksportir!$H$2:$H$3401,A6984)</f>
        <v>0</v>
      </c>
      <c r="H6984" s="104" t="str">
        <f t="shared" si="765"/>
        <v>20 – 100</v>
      </c>
      <c r="I6984" s="104" t="str">
        <f t="shared" si="766"/>
        <v>Di bawah ambang nilai</v>
      </c>
      <c r="J6984" s="106">
        <f t="shared" si="767"/>
        <v>20361.006984</v>
      </c>
      <c r="K6984" s="105">
        <f t="shared" si="768"/>
        <v>0</v>
      </c>
      <c r="L6984" s="106">
        <f t="shared" si="769"/>
        <v>0</v>
      </c>
    </row>
    <row r="6985" spans="1:12" x14ac:dyDescent="0.3">
      <c r="A6985" s="104" t="s">
        <v>14332</v>
      </c>
      <c r="B6985" s="104" t="s">
        <v>14333</v>
      </c>
      <c r="C6985" s="105">
        <v>1963</v>
      </c>
      <c r="D6985" s="105">
        <v>52996</v>
      </c>
      <c r="E6985" s="106">
        <f t="shared" si="763"/>
        <v>26.997452878247579</v>
      </c>
      <c r="F6985" s="107">
        <f t="shared" si="764"/>
        <v>85</v>
      </c>
      <c r="G6985" s="107">
        <f>COUNTIF(Data_Eksportir!$H$2:$H$3401,A6985)</f>
        <v>0</v>
      </c>
      <c r="H6985" s="104" t="str">
        <f t="shared" si="765"/>
        <v>20 – 100</v>
      </c>
      <c r="I6985" s="104" t="str">
        <f t="shared" si="766"/>
        <v>Di bawah ambang nilai</v>
      </c>
      <c r="J6985" s="106">
        <f t="shared" si="767"/>
        <v>52996.006985</v>
      </c>
      <c r="K6985" s="105">
        <f t="shared" si="768"/>
        <v>0</v>
      </c>
      <c r="L6985" s="106">
        <f t="shared" si="769"/>
        <v>0</v>
      </c>
    </row>
    <row r="6986" spans="1:12" x14ac:dyDescent="0.3">
      <c r="A6986" s="104" t="s">
        <v>14334</v>
      </c>
      <c r="B6986" s="104" t="s">
        <v>14335</v>
      </c>
      <c r="C6986" s="105">
        <v>1043</v>
      </c>
      <c r="D6986" s="105">
        <v>18384</v>
      </c>
      <c r="E6986" s="106">
        <f t="shared" si="763"/>
        <v>17.62607861936721</v>
      </c>
      <c r="F6986" s="107">
        <f t="shared" si="764"/>
        <v>85</v>
      </c>
      <c r="G6986" s="107">
        <f>COUNTIF(Data_Eksportir!$H$2:$H$3401,A6986)</f>
        <v>0</v>
      </c>
      <c r="H6986" s="104" t="str">
        <f t="shared" si="765"/>
        <v>5 – 20</v>
      </c>
      <c r="I6986" s="104" t="str">
        <f t="shared" si="766"/>
        <v>Di bawah ambang nilai</v>
      </c>
      <c r="J6986" s="106">
        <f t="shared" si="767"/>
        <v>18384.006986</v>
      </c>
      <c r="K6986" s="105">
        <f t="shared" si="768"/>
        <v>0</v>
      </c>
      <c r="L6986" s="106">
        <f t="shared" si="769"/>
        <v>0</v>
      </c>
    </row>
    <row r="6987" spans="1:12" x14ac:dyDescent="0.3">
      <c r="A6987" s="104" t="s">
        <v>14336</v>
      </c>
      <c r="B6987" s="104" t="s">
        <v>14337</v>
      </c>
      <c r="C6987" s="105">
        <v>33158</v>
      </c>
      <c r="D6987" s="105">
        <v>572757</v>
      </c>
      <c r="E6987" s="106">
        <f t="shared" si="763"/>
        <v>17.273568972796912</v>
      </c>
      <c r="F6987" s="107">
        <f t="shared" si="764"/>
        <v>85</v>
      </c>
      <c r="G6987" s="107">
        <f>COUNTIF(Data_Eksportir!$H$2:$H$3401,A6987)</f>
        <v>0</v>
      </c>
      <c r="H6987" s="104" t="str">
        <f t="shared" si="765"/>
        <v>5 – 20</v>
      </c>
      <c r="I6987" s="104" t="str">
        <f t="shared" si="766"/>
        <v>Di bawah ambang nilai</v>
      </c>
      <c r="J6987" s="106">
        <f t="shared" si="767"/>
        <v>572757.006987</v>
      </c>
      <c r="K6987" s="105">
        <f t="shared" si="768"/>
        <v>0</v>
      </c>
      <c r="L6987" s="106">
        <f t="shared" si="769"/>
        <v>0</v>
      </c>
    </row>
    <row r="6988" spans="1:12" x14ac:dyDescent="0.3">
      <c r="A6988" s="104" t="s">
        <v>14338</v>
      </c>
      <c r="B6988" s="104" t="s">
        <v>14339</v>
      </c>
      <c r="C6988" s="105">
        <v>68</v>
      </c>
      <c r="D6988" s="105">
        <v>1674</v>
      </c>
      <c r="E6988" s="106">
        <f t="shared" si="763"/>
        <v>24.617647058823529</v>
      </c>
      <c r="F6988" s="107">
        <f t="shared" si="764"/>
        <v>85</v>
      </c>
      <c r="G6988" s="107">
        <f>COUNTIF(Data_Eksportir!$H$2:$H$3401,A6988)</f>
        <v>0</v>
      </c>
      <c r="H6988" s="104" t="str">
        <f t="shared" si="765"/>
        <v>20 – 100</v>
      </c>
      <c r="I6988" s="104" t="str">
        <f t="shared" si="766"/>
        <v>Di bawah ambang nilai</v>
      </c>
      <c r="J6988" s="106">
        <f t="shared" si="767"/>
        <v>1674.0069880000001</v>
      </c>
      <c r="K6988" s="105">
        <f t="shared" si="768"/>
        <v>0</v>
      </c>
      <c r="L6988" s="106">
        <f t="shared" si="769"/>
        <v>0</v>
      </c>
    </row>
    <row r="6989" spans="1:12" x14ac:dyDescent="0.3">
      <c r="A6989" s="104" t="s">
        <v>14340</v>
      </c>
      <c r="B6989" s="104" t="s">
        <v>14341</v>
      </c>
      <c r="C6989" s="105">
        <v>11631</v>
      </c>
      <c r="D6989" s="105">
        <v>354871</v>
      </c>
      <c r="E6989" s="106">
        <f t="shared" si="763"/>
        <v>30.510790129825466</v>
      </c>
      <c r="F6989" s="107">
        <f t="shared" si="764"/>
        <v>85</v>
      </c>
      <c r="G6989" s="107">
        <f>COUNTIF(Data_Eksportir!$H$2:$H$3401,A6989)</f>
        <v>0</v>
      </c>
      <c r="H6989" s="104" t="str">
        <f t="shared" si="765"/>
        <v>20 – 100</v>
      </c>
      <c r="I6989" s="104" t="str">
        <f t="shared" si="766"/>
        <v>Di bawah ambang nilai</v>
      </c>
      <c r="J6989" s="106">
        <f t="shared" si="767"/>
        <v>354871.00698900002</v>
      </c>
      <c r="K6989" s="105">
        <f t="shared" si="768"/>
        <v>0</v>
      </c>
      <c r="L6989" s="106">
        <f t="shared" si="769"/>
        <v>0</v>
      </c>
    </row>
    <row r="6990" spans="1:12" x14ac:dyDescent="0.3">
      <c r="A6990" s="104" t="s">
        <v>14342</v>
      </c>
      <c r="B6990" s="104" t="s">
        <v>14343</v>
      </c>
      <c r="C6990" s="105">
        <v>1619</v>
      </c>
      <c r="D6990" s="105">
        <v>98307</v>
      </c>
      <c r="E6990" s="106">
        <f t="shared" si="763"/>
        <v>60.720815318097593</v>
      </c>
      <c r="F6990" s="107">
        <f t="shared" si="764"/>
        <v>85</v>
      </c>
      <c r="G6990" s="107">
        <f>COUNTIF(Data_Eksportir!$H$2:$H$3401,A6990)</f>
        <v>0</v>
      </c>
      <c r="H6990" s="104" t="str">
        <f t="shared" si="765"/>
        <v>20 – 100</v>
      </c>
      <c r="I6990" s="104" t="str">
        <f t="shared" si="766"/>
        <v>Di bawah ambang nilai</v>
      </c>
      <c r="J6990" s="106">
        <f t="shared" si="767"/>
        <v>98307.006989999994</v>
      </c>
      <c r="K6990" s="105">
        <f t="shared" si="768"/>
        <v>0</v>
      </c>
      <c r="L6990" s="106">
        <f t="shared" si="769"/>
        <v>0</v>
      </c>
    </row>
    <row r="6991" spans="1:12" x14ac:dyDescent="0.3">
      <c r="A6991" s="104" t="s">
        <v>14344</v>
      </c>
      <c r="B6991" s="104" t="s">
        <v>14345</v>
      </c>
      <c r="C6991" s="105">
        <v>139817</v>
      </c>
      <c r="D6991" s="105">
        <v>5313706</v>
      </c>
      <c r="E6991" s="106">
        <f t="shared" si="763"/>
        <v>38.004720456024664</v>
      </c>
      <c r="F6991" s="107">
        <f t="shared" si="764"/>
        <v>85</v>
      </c>
      <c r="G6991" s="107">
        <f>COUNTIF(Data_Eksportir!$H$2:$H$3401,A6991)</f>
        <v>0</v>
      </c>
      <c r="H6991" s="104" t="str">
        <f t="shared" si="765"/>
        <v>20 – 100</v>
      </c>
      <c r="I6991" s="104" t="str">
        <f t="shared" si="766"/>
        <v>Di bawah ambang nilai</v>
      </c>
      <c r="J6991" s="106">
        <f t="shared" si="767"/>
        <v>5313706.0069909999</v>
      </c>
      <c r="K6991" s="105">
        <f t="shared" si="768"/>
        <v>0</v>
      </c>
      <c r="L6991" s="106">
        <f t="shared" si="769"/>
        <v>0</v>
      </c>
    </row>
    <row r="6992" spans="1:12" x14ac:dyDescent="0.3">
      <c r="A6992" s="104" t="s">
        <v>14346</v>
      </c>
      <c r="B6992" s="104" t="s">
        <v>14347</v>
      </c>
      <c r="C6992" s="105">
        <v>12703</v>
      </c>
      <c r="D6992" s="105">
        <v>335688</v>
      </c>
      <c r="E6992" s="106">
        <f t="shared" si="763"/>
        <v>26.425883649531606</v>
      </c>
      <c r="F6992" s="107">
        <f t="shared" si="764"/>
        <v>85</v>
      </c>
      <c r="G6992" s="107">
        <f>COUNTIF(Data_Eksportir!$H$2:$H$3401,A6992)</f>
        <v>0</v>
      </c>
      <c r="H6992" s="104" t="str">
        <f t="shared" si="765"/>
        <v>20 – 100</v>
      </c>
      <c r="I6992" s="104" t="str">
        <f t="shared" si="766"/>
        <v>Di bawah ambang nilai</v>
      </c>
      <c r="J6992" s="106">
        <f t="shared" si="767"/>
        <v>335688.00699199998</v>
      </c>
      <c r="K6992" s="105">
        <f t="shared" si="768"/>
        <v>0</v>
      </c>
      <c r="L6992" s="106">
        <f t="shared" si="769"/>
        <v>0</v>
      </c>
    </row>
    <row r="6993" spans="1:12" x14ac:dyDescent="0.3">
      <c r="A6993" s="104" t="s">
        <v>14348</v>
      </c>
      <c r="B6993" s="104" t="s">
        <v>14349</v>
      </c>
      <c r="C6993" s="105">
        <v>1306932</v>
      </c>
      <c r="D6993" s="105">
        <v>37803896</v>
      </c>
      <c r="E6993" s="106">
        <f t="shared" si="763"/>
        <v>28.925679377350924</v>
      </c>
      <c r="F6993" s="107">
        <f t="shared" si="764"/>
        <v>85</v>
      </c>
      <c r="G6993" s="107">
        <f>COUNTIF(Data_Eksportir!$H$2:$H$3401,A6993)</f>
        <v>0</v>
      </c>
      <c r="H6993" s="104" t="str">
        <f t="shared" si="765"/>
        <v>20 – 100</v>
      </c>
      <c r="I6993" s="104" t="str">
        <f t="shared" si="766"/>
        <v>Belum terwakili</v>
      </c>
      <c r="J6993" s="106">
        <f t="shared" si="767"/>
        <v>37803896.006993003</v>
      </c>
      <c r="K6993" s="105">
        <f t="shared" si="768"/>
        <v>37803896</v>
      </c>
      <c r="L6993" s="106">
        <f t="shared" si="769"/>
        <v>37803896.006993003</v>
      </c>
    </row>
    <row r="6994" spans="1:12" x14ac:dyDescent="0.3">
      <c r="A6994" s="104" t="s">
        <v>14350</v>
      </c>
      <c r="B6994" s="104" t="s">
        <v>14351</v>
      </c>
      <c r="C6994" s="105">
        <v>37656</v>
      </c>
      <c r="D6994" s="105">
        <v>1483465</v>
      </c>
      <c r="E6994" s="106">
        <f t="shared" si="763"/>
        <v>39.39518270660718</v>
      </c>
      <c r="F6994" s="107">
        <f t="shared" si="764"/>
        <v>85</v>
      </c>
      <c r="G6994" s="107">
        <f>COUNTIF(Data_Eksportir!$H$2:$H$3401,A6994)</f>
        <v>0</v>
      </c>
      <c r="H6994" s="104" t="str">
        <f t="shared" si="765"/>
        <v>20 – 100</v>
      </c>
      <c r="I6994" s="104" t="str">
        <f t="shared" si="766"/>
        <v>Di bawah ambang nilai</v>
      </c>
      <c r="J6994" s="106">
        <f t="shared" si="767"/>
        <v>1483465.0069939999</v>
      </c>
      <c r="K6994" s="105">
        <f t="shared" si="768"/>
        <v>0</v>
      </c>
      <c r="L6994" s="106">
        <f t="shared" si="769"/>
        <v>0</v>
      </c>
    </row>
    <row r="6995" spans="1:12" x14ac:dyDescent="0.3">
      <c r="A6995" s="104" t="s">
        <v>14352</v>
      </c>
      <c r="B6995" s="104" t="s">
        <v>14351</v>
      </c>
      <c r="C6995" s="105">
        <v>32</v>
      </c>
      <c r="D6995" s="105">
        <v>874</v>
      </c>
      <c r="E6995" s="106">
        <f t="shared" si="763"/>
        <v>27.3125</v>
      </c>
      <c r="F6995" s="107">
        <f t="shared" si="764"/>
        <v>85</v>
      </c>
      <c r="G6995" s="107">
        <f>COUNTIF(Data_Eksportir!$H$2:$H$3401,A6995)</f>
        <v>0</v>
      </c>
      <c r="H6995" s="104" t="str">
        <f t="shared" si="765"/>
        <v>20 – 100</v>
      </c>
      <c r="I6995" s="104" t="str">
        <f t="shared" si="766"/>
        <v>Di bawah ambang nilai</v>
      </c>
      <c r="J6995" s="106">
        <f t="shared" si="767"/>
        <v>874.00699499999996</v>
      </c>
      <c r="K6995" s="105">
        <f t="shared" si="768"/>
        <v>0</v>
      </c>
      <c r="L6995" s="106">
        <f t="shared" si="769"/>
        <v>0</v>
      </c>
    </row>
    <row r="6996" spans="1:12" x14ac:dyDescent="0.3">
      <c r="A6996" s="104" t="s">
        <v>14353</v>
      </c>
      <c r="B6996" s="104" t="s">
        <v>14354</v>
      </c>
      <c r="C6996" s="105">
        <v>42090</v>
      </c>
      <c r="D6996" s="105">
        <v>1605360</v>
      </c>
      <c r="E6996" s="106">
        <f t="shared" si="763"/>
        <v>38.14112615823236</v>
      </c>
      <c r="F6996" s="107">
        <f t="shared" si="764"/>
        <v>85</v>
      </c>
      <c r="G6996" s="107">
        <f>COUNTIF(Data_Eksportir!$H$2:$H$3401,A6996)</f>
        <v>0</v>
      </c>
      <c r="H6996" s="104" t="str">
        <f t="shared" si="765"/>
        <v>20 – 100</v>
      </c>
      <c r="I6996" s="104" t="str">
        <f t="shared" si="766"/>
        <v>Di bawah ambang nilai</v>
      </c>
      <c r="J6996" s="106">
        <f t="shared" si="767"/>
        <v>1605360.006996</v>
      </c>
      <c r="K6996" s="105">
        <f t="shared" si="768"/>
        <v>0</v>
      </c>
      <c r="L6996" s="106">
        <f t="shared" si="769"/>
        <v>0</v>
      </c>
    </row>
    <row r="6997" spans="1:12" x14ac:dyDescent="0.3">
      <c r="A6997" s="104" t="s">
        <v>14355</v>
      </c>
      <c r="B6997" s="104" t="s">
        <v>14356</v>
      </c>
      <c r="C6997" s="105">
        <v>14711</v>
      </c>
      <c r="D6997" s="105">
        <v>277210</v>
      </c>
      <c r="E6997" s="106">
        <f t="shared" si="763"/>
        <v>18.843722384610157</v>
      </c>
      <c r="F6997" s="107">
        <f t="shared" si="764"/>
        <v>85</v>
      </c>
      <c r="G6997" s="107">
        <f>COUNTIF(Data_Eksportir!$H$2:$H$3401,A6997)</f>
        <v>0</v>
      </c>
      <c r="H6997" s="104" t="str">
        <f t="shared" si="765"/>
        <v>5 – 20</v>
      </c>
      <c r="I6997" s="104" t="str">
        <f t="shared" si="766"/>
        <v>Di bawah ambang nilai</v>
      </c>
      <c r="J6997" s="106">
        <f t="shared" si="767"/>
        <v>277210.00699700002</v>
      </c>
      <c r="K6997" s="105">
        <f t="shared" si="768"/>
        <v>0</v>
      </c>
      <c r="L6997" s="106">
        <f t="shared" si="769"/>
        <v>0</v>
      </c>
    </row>
    <row r="6998" spans="1:12" x14ac:dyDescent="0.3">
      <c r="A6998" s="104" t="s">
        <v>14357</v>
      </c>
      <c r="B6998" s="104" t="s">
        <v>14358</v>
      </c>
      <c r="C6998" s="105">
        <v>1046395</v>
      </c>
      <c r="D6998" s="105">
        <v>24201849</v>
      </c>
      <c r="E6998" s="106">
        <f t="shared" si="763"/>
        <v>23.128788841689801</v>
      </c>
      <c r="F6998" s="107">
        <f t="shared" si="764"/>
        <v>85</v>
      </c>
      <c r="G6998" s="107">
        <f>COUNTIF(Data_Eksportir!$H$2:$H$3401,A6998)</f>
        <v>0</v>
      </c>
      <c r="H6998" s="104" t="str">
        <f t="shared" si="765"/>
        <v>20 – 100</v>
      </c>
      <c r="I6998" s="104" t="str">
        <f t="shared" si="766"/>
        <v>Belum terwakili</v>
      </c>
      <c r="J6998" s="106">
        <f t="shared" si="767"/>
        <v>24201849.006997999</v>
      </c>
      <c r="K6998" s="105">
        <f t="shared" si="768"/>
        <v>24201849</v>
      </c>
      <c r="L6998" s="106">
        <f t="shared" si="769"/>
        <v>24201849.006997999</v>
      </c>
    </row>
    <row r="6999" spans="1:12" x14ac:dyDescent="0.3">
      <c r="A6999" s="104" t="s">
        <v>14359</v>
      </c>
      <c r="B6999" s="104" t="s">
        <v>14360</v>
      </c>
      <c r="C6999" s="105">
        <v>499</v>
      </c>
      <c r="D6999" s="105">
        <v>39265</v>
      </c>
      <c r="E6999" s="106">
        <f t="shared" si="763"/>
        <v>78.687374749499</v>
      </c>
      <c r="F6999" s="107">
        <f t="shared" si="764"/>
        <v>85</v>
      </c>
      <c r="G6999" s="107">
        <f>COUNTIF(Data_Eksportir!$H$2:$H$3401,A6999)</f>
        <v>0</v>
      </c>
      <c r="H6999" s="104" t="str">
        <f t="shared" si="765"/>
        <v>20 – 100</v>
      </c>
      <c r="I6999" s="104" t="str">
        <f t="shared" si="766"/>
        <v>Di bawah ambang nilai</v>
      </c>
      <c r="J6999" s="106">
        <f t="shared" si="767"/>
        <v>39265.006998999997</v>
      </c>
      <c r="K6999" s="105">
        <f t="shared" si="768"/>
        <v>0</v>
      </c>
      <c r="L6999" s="106">
        <f t="shared" si="769"/>
        <v>0</v>
      </c>
    </row>
    <row r="7000" spans="1:12" x14ac:dyDescent="0.3">
      <c r="A7000" s="104" t="s">
        <v>14361</v>
      </c>
      <c r="B7000" s="104" t="s">
        <v>14362</v>
      </c>
      <c r="C7000" s="105">
        <v>70420</v>
      </c>
      <c r="D7000" s="105">
        <v>619710</v>
      </c>
      <c r="E7000" s="106">
        <f t="shared" si="763"/>
        <v>8.8001988071570576</v>
      </c>
      <c r="F7000" s="107">
        <f t="shared" si="764"/>
        <v>85</v>
      </c>
      <c r="G7000" s="107">
        <f>COUNTIF(Data_Eksportir!$H$2:$H$3401,A7000)</f>
        <v>0</v>
      </c>
      <c r="H7000" s="104" t="str">
        <f t="shared" si="765"/>
        <v>5 – 20</v>
      </c>
      <c r="I7000" s="104" t="str">
        <f t="shared" si="766"/>
        <v>Di bawah ambang nilai</v>
      </c>
      <c r="J7000" s="106">
        <f t="shared" si="767"/>
        <v>619710.00699999998</v>
      </c>
      <c r="K7000" s="105">
        <f t="shared" si="768"/>
        <v>0</v>
      </c>
      <c r="L7000" s="106">
        <f t="shared" si="769"/>
        <v>0</v>
      </c>
    </row>
    <row r="7001" spans="1:12" x14ac:dyDescent="0.3">
      <c r="A7001" s="104" t="s">
        <v>14363</v>
      </c>
      <c r="B7001" s="104" t="s">
        <v>14364</v>
      </c>
      <c r="C7001" s="105">
        <v>224437</v>
      </c>
      <c r="D7001" s="105">
        <v>28840796</v>
      </c>
      <c r="E7001" s="106">
        <f t="shared" si="763"/>
        <v>128.5028582631206</v>
      </c>
      <c r="F7001" s="107">
        <f t="shared" si="764"/>
        <v>85</v>
      </c>
      <c r="G7001" s="107">
        <f>COUNTIF(Data_Eksportir!$H$2:$H$3401,A7001)</f>
        <v>0</v>
      </c>
      <c r="H7001" s="104" t="str">
        <f t="shared" si="765"/>
        <v>100 ke atas</v>
      </c>
      <c r="I7001" s="104" t="str">
        <f t="shared" si="766"/>
        <v>Belum terwakili</v>
      </c>
      <c r="J7001" s="106">
        <f t="shared" si="767"/>
        <v>28840796.007001001</v>
      </c>
      <c r="K7001" s="105">
        <f t="shared" si="768"/>
        <v>28840796</v>
      </c>
      <c r="L7001" s="106">
        <f t="shared" si="769"/>
        <v>28840796.007001001</v>
      </c>
    </row>
    <row r="7002" spans="1:12" x14ac:dyDescent="0.3">
      <c r="A7002" s="104" t="s">
        <v>14365</v>
      </c>
      <c r="B7002" s="104" t="s">
        <v>14366</v>
      </c>
      <c r="C7002" s="105">
        <v>1783496</v>
      </c>
      <c r="D7002" s="105">
        <v>40021348</v>
      </c>
      <c r="E7002" s="106">
        <f t="shared" si="763"/>
        <v>22.439830535083903</v>
      </c>
      <c r="F7002" s="107">
        <f t="shared" si="764"/>
        <v>85</v>
      </c>
      <c r="G7002" s="107">
        <f>COUNTIF(Data_Eksportir!$H$2:$H$3401,A7002)</f>
        <v>0</v>
      </c>
      <c r="H7002" s="104" t="str">
        <f t="shared" si="765"/>
        <v>20 – 100</v>
      </c>
      <c r="I7002" s="104" t="str">
        <f t="shared" si="766"/>
        <v>Belum terwakili</v>
      </c>
      <c r="J7002" s="106">
        <f t="shared" si="767"/>
        <v>40021348.007002003</v>
      </c>
      <c r="K7002" s="105">
        <f t="shared" si="768"/>
        <v>40021348</v>
      </c>
      <c r="L7002" s="106">
        <f t="shared" si="769"/>
        <v>40021348.007002003</v>
      </c>
    </row>
    <row r="7003" spans="1:12" x14ac:dyDescent="0.3">
      <c r="A7003" s="104" t="s">
        <v>14367</v>
      </c>
      <c r="B7003" s="104" t="s">
        <v>14368</v>
      </c>
      <c r="C7003" s="105">
        <v>7021</v>
      </c>
      <c r="D7003" s="105">
        <v>310948</v>
      </c>
      <c r="E7003" s="106">
        <f t="shared" si="763"/>
        <v>44.288278023073637</v>
      </c>
      <c r="F7003" s="107">
        <f t="shared" si="764"/>
        <v>85</v>
      </c>
      <c r="G7003" s="107">
        <f>COUNTIF(Data_Eksportir!$H$2:$H$3401,A7003)</f>
        <v>2</v>
      </c>
      <c r="H7003" s="104" t="str">
        <f t="shared" si="765"/>
        <v>20 – 100</v>
      </c>
      <c r="I7003" s="104" t="str">
        <f t="shared" si="766"/>
        <v>Di bawah ambang nilai</v>
      </c>
      <c r="J7003" s="106">
        <f t="shared" si="767"/>
        <v>310948.00700300001</v>
      </c>
      <c r="K7003" s="105">
        <f t="shared" si="768"/>
        <v>0</v>
      </c>
      <c r="L7003" s="106">
        <f t="shared" si="769"/>
        <v>0</v>
      </c>
    </row>
    <row r="7004" spans="1:12" x14ac:dyDescent="0.3">
      <c r="A7004" s="104" t="s">
        <v>14369</v>
      </c>
      <c r="B7004" s="104" t="s">
        <v>14370</v>
      </c>
      <c r="C7004" s="105">
        <v>137313</v>
      </c>
      <c r="D7004" s="105">
        <v>2524556</v>
      </c>
      <c r="E7004" s="106">
        <f t="shared" si="763"/>
        <v>18.385411432275166</v>
      </c>
      <c r="F7004" s="107">
        <f t="shared" si="764"/>
        <v>85</v>
      </c>
      <c r="G7004" s="107">
        <f>COUNTIF(Data_Eksportir!$H$2:$H$3401,A7004)</f>
        <v>0</v>
      </c>
      <c r="H7004" s="104" t="str">
        <f t="shared" si="765"/>
        <v>5 – 20</v>
      </c>
      <c r="I7004" s="104" t="str">
        <f t="shared" si="766"/>
        <v>Di bawah ambang nilai</v>
      </c>
      <c r="J7004" s="106">
        <f t="shared" si="767"/>
        <v>2524556.0070039998</v>
      </c>
      <c r="K7004" s="105">
        <f t="shared" si="768"/>
        <v>0</v>
      </c>
      <c r="L7004" s="106">
        <f t="shared" si="769"/>
        <v>0</v>
      </c>
    </row>
    <row r="7005" spans="1:12" x14ac:dyDescent="0.3">
      <c r="A7005" s="104" t="s">
        <v>14371</v>
      </c>
      <c r="B7005" s="104" t="s">
        <v>14372</v>
      </c>
      <c r="C7005" s="105">
        <v>1248735</v>
      </c>
      <c r="D7005" s="105">
        <v>60527802</v>
      </c>
      <c r="E7005" s="106">
        <f t="shared" si="763"/>
        <v>48.471294550084686</v>
      </c>
      <c r="F7005" s="107">
        <f t="shared" si="764"/>
        <v>85</v>
      </c>
      <c r="G7005" s="107">
        <f>COUNTIF(Data_Eksportir!$H$2:$H$3401,A7005)</f>
        <v>0</v>
      </c>
      <c r="H7005" s="104" t="str">
        <f t="shared" si="765"/>
        <v>20 – 100</v>
      </c>
      <c r="I7005" s="104" t="str">
        <f t="shared" si="766"/>
        <v>Belum terwakili</v>
      </c>
      <c r="J7005" s="106">
        <f t="shared" si="767"/>
        <v>60527802.007004999</v>
      </c>
      <c r="K7005" s="105">
        <f t="shared" si="768"/>
        <v>60527802</v>
      </c>
      <c r="L7005" s="106">
        <f t="shared" si="769"/>
        <v>60527802.007004999</v>
      </c>
    </row>
    <row r="7006" spans="1:12" x14ac:dyDescent="0.3">
      <c r="A7006" s="104" t="s">
        <v>14373</v>
      </c>
      <c r="B7006" s="104" t="s">
        <v>14374</v>
      </c>
      <c r="C7006" s="105">
        <v>39586</v>
      </c>
      <c r="D7006" s="105">
        <v>12429001</v>
      </c>
      <c r="E7006" s="106">
        <f t="shared" si="763"/>
        <v>313.97466275956145</v>
      </c>
      <c r="F7006" s="107">
        <f t="shared" si="764"/>
        <v>85</v>
      </c>
      <c r="G7006" s="107">
        <f>COUNTIF(Data_Eksportir!$H$2:$H$3401,A7006)</f>
        <v>0</v>
      </c>
      <c r="H7006" s="104" t="str">
        <f t="shared" si="765"/>
        <v>100 ke atas</v>
      </c>
      <c r="I7006" s="104" t="str">
        <f t="shared" si="766"/>
        <v>Belum terwakili</v>
      </c>
      <c r="J7006" s="106">
        <f t="shared" si="767"/>
        <v>12429001.007006001</v>
      </c>
      <c r="K7006" s="105">
        <f t="shared" si="768"/>
        <v>12429001</v>
      </c>
      <c r="L7006" s="106">
        <f t="shared" si="769"/>
        <v>12429001.007006001</v>
      </c>
    </row>
    <row r="7007" spans="1:12" x14ac:dyDescent="0.3">
      <c r="A7007" s="104" t="s">
        <v>14375</v>
      </c>
      <c r="B7007" s="104" t="s">
        <v>14376</v>
      </c>
      <c r="C7007" s="105">
        <v>8466</v>
      </c>
      <c r="D7007" s="105">
        <v>1567892</v>
      </c>
      <c r="E7007" s="106">
        <f t="shared" si="763"/>
        <v>185.19867706118592</v>
      </c>
      <c r="F7007" s="107">
        <f t="shared" si="764"/>
        <v>85</v>
      </c>
      <c r="G7007" s="107">
        <f>COUNTIF(Data_Eksportir!$H$2:$H$3401,A7007)</f>
        <v>0</v>
      </c>
      <c r="H7007" s="104" t="str">
        <f t="shared" si="765"/>
        <v>100 ke atas</v>
      </c>
      <c r="I7007" s="104" t="str">
        <f t="shared" si="766"/>
        <v>Di bawah ambang nilai</v>
      </c>
      <c r="J7007" s="106">
        <f t="shared" si="767"/>
        <v>1567892.007007</v>
      </c>
      <c r="K7007" s="105">
        <f t="shared" si="768"/>
        <v>0</v>
      </c>
      <c r="L7007" s="106">
        <f t="shared" si="769"/>
        <v>0</v>
      </c>
    </row>
    <row r="7008" spans="1:12" x14ac:dyDescent="0.3">
      <c r="A7008" s="104" t="s">
        <v>14377</v>
      </c>
      <c r="B7008" s="104" t="s">
        <v>14378</v>
      </c>
      <c r="C7008" s="105">
        <v>46563</v>
      </c>
      <c r="D7008" s="105">
        <v>3305212</v>
      </c>
      <c r="E7008" s="106">
        <f t="shared" si="763"/>
        <v>70.983656551339052</v>
      </c>
      <c r="F7008" s="107">
        <f t="shared" si="764"/>
        <v>85</v>
      </c>
      <c r="G7008" s="107">
        <f>COUNTIF(Data_Eksportir!$H$2:$H$3401,A7008)</f>
        <v>0</v>
      </c>
      <c r="H7008" s="104" t="str">
        <f t="shared" si="765"/>
        <v>20 – 100</v>
      </c>
      <c r="I7008" s="104" t="str">
        <f t="shared" si="766"/>
        <v>Di bawah ambang nilai</v>
      </c>
      <c r="J7008" s="106">
        <f t="shared" si="767"/>
        <v>3305212.0070079998</v>
      </c>
      <c r="K7008" s="105">
        <f t="shared" si="768"/>
        <v>0</v>
      </c>
      <c r="L7008" s="106">
        <f t="shared" si="769"/>
        <v>0</v>
      </c>
    </row>
    <row r="7009" spans="1:12" x14ac:dyDescent="0.3">
      <c r="A7009" s="104" t="s">
        <v>14379</v>
      </c>
      <c r="B7009" s="104" t="s">
        <v>14380</v>
      </c>
      <c r="C7009" s="105">
        <v>914830</v>
      </c>
      <c r="D7009" s="105">
        <v>39724205</v>
      </c>
      <c r="E7009" s="106">
        <f t="shared" si="763"/>
        <v>43.422499262157999</v>
      </c>
      <c r="F7009" s="107">
        <f t="shared" si="764"/>
        <v>85</v>
      </c>
      <c r="G7009" s="107">
        <f>COUNTIF(Data_Eksportir!$H$2:$H$3401,A7009)</f>
        <v>0</v>
      </c>
      <c r="H7009" s="104" t="str">
        <f t="shared" si="765"/>
        <v>20 – 100</v>
      </c>
      <c r="I7009" s="104" t="str">
        <f t="shared" si="766"/>
        <v>Belum terwakili</v>
      </c>
      <c r="J7009" s="106">
        <f t="shared" si="767"/>
        <v>39724205.007009</v>
      </c>
      <c r="K7009" s="105">
        <f t="shared" si="768"/>
        <v>39724205</v>
      </c>
      <c r="L7009" s="106">
        <f t="shared" si="769"/>
        <v>39724205.007009</v>
      </c>
    </row>
    <row r="7010" spans="1:12" x14ac:dyDescent="0.3">
      <c r="A7010" s="104" t="s">
        <v>14381</v>
      </c>
      <c r="B7010" s="104" t="s">
        <v>14382</v>
      </c>
      <c r="C7010" s="105">
        <v>889436</v>
      </c>
      <c r="D7010" s="105">
        <v>18233610</v>
      </c>
      <c r="E7010" s="106">
        <f t="shared" si="763"/>
        <v>20.500193380974011</v>
      </c>
      <c r="F7010" s="107">
        <f t="shared" si="764"/>
        <v>85</v>
      </c>
      <c r="G7010" s="107">
        <f>COUNTIF(Data_Eksportir!$H$2:$H$3401,A7010)</f>
        <v>0</v>
      </c>
      <c r="H7010" s="104" t="str">
        <f t="shared" si="765"/>
        <v>20 – 100</v>
      </c>
      <c r="I7010" s="104" t="str">
        <f t="shared" si="766"/>
        <v>Belum terwakili</v>
      </c>
      <c r="J7010" s="106">
        <f t="shared" si="767"/>
        <v>18233610.007010002</v>
      </c>
      <c r="K7010" s="105">
        <f t="shared" si="768"/>
        <v>18233610</v>
      </c>
      <c r="L7010" s="106">
        <f t="shared" si="769"/>
        <v>18233610.007010002</v>
      </c>
    </row>
    <row r="7011" spans="1:12" x14ac:dyDescent="0.3">
      <c r="A7011" s="104" t="s">
        <v>14383</v>
      </c>
      <c r="B7011" s="104" t="s">
        <v>14384</v>
      </c>
      <c r="C7011" s="105">
        <v>296</v>
      </c>
      <c r="D7011" s="105">
        <v>107093</v>
      </c>
      <c r="E7011" s="106">
        <f t="shared" si="763"/>
        <v>361.80067567567568</v>
      </c>
      <c r="F7011" s="107">
        <f t="shared" si="764"/>
        <v>85</v>
      </c>
      <c r="G7011" s="107">
        <f>COUNTIF(Data_Eksportir!$H$2:$H$3401,A7011)</f>
        <v>0</v>
      </c>
      <c r="H7011" s="104" t="str">
        <f t="shared" si="765"/>
        <v>100 ke atas</v>
      </c>
      <c r="I7011" s="104" t="str">
        <f t="shared" si="766"/>
        <v>Di bawah ambang nilai</v>
      </c>
      <c r="J7011" s="106">
        <f t="shared" si="767"/>
        <v>107093.00701099999</v>
      </c>
      <c r="K7011" s="105">
        <f t="shared" si="768"/>
        <v>0</v>
      </c>
      <c r="L7011" s="106">
        <f t="shared" si="769"/>
        <v>0</v>
      </c>
    </row>
    <row r="7012" spans="1:12" x14ac:dyDescent="0.3">
      <c r="A7012" s="104" t="s">
        <v>14385</v>
      </c>
      <c r="B7012" s="104" t="s">
        <v>14386</v>
      </c>
      <c r="C7012" s="105">
        <v>43602</v>
      </c>
      <c r="D7012" s="105">
        <v>412</v>
      </c>
      <c r="E7012" s="106">
        <f t="shared" si="763"/>
        <v>9.4491078390899503E-3</v>
      </c>
      <c r="F7012" s="107">
        <f t="shared" si="764"/>
        <v>85</v>
      </c>
      <c r="G7012" s="107">
        <f>COUNTIF(Data_Eksportir!$H$2:$H$3401,A7012)</f>
        <v>0</v>
      </c>
      <c r="H7012" s="104" t="str">
        <f t="shared" si="765"/>
        <v>Di bawah 1</v>
      </c>
      <c r="I7012" s="104" t="str">
        <f t="shared" si="766"/>
        <v>Di bawah ambang nilai</v>
      </c>
      <c r="J7012" s="106">
        <f t="shared" si="767"/>
        <v>412.00701199999997</v>
      </c>
      <c r="K7012" s="105">
        <f t="shared" si="768"/>
        <v>0</v>
      </c>
      <c r="L7012" s="106">
        <f t="shared" si="769"/>
        <v>0</v>
      </c>
    </row>
    <row r="7013" spans="1:12" x14ac:dyDescent="0.3">
      <c r="A7013" s="104" t="s">
        <v>14387</v>
      </c>
      <c r="B7013" s="104" t="s">
        <v>14388</v>
      </c>
      <c r="C7013" s="105">
        <v>101213</v>
      </c>
      <c r="D7013" s="105">
        <v>18616761</v>
      </c>
      <c r="E7013" s="106">
        <f t="shared" si="763"/>
        <v>183.93646073132899</v>
      </c>
      <c r="F7013" s="107">
        <f t="shared" si="764"/>
        <v>85</v>
      </c>
      <c r="G7013" s="107">
        <f>COUNTIF(Data_Eksportir!$H$2:$H$3401,A7013)</f>
        <v>0</v>
      </c>
      <c r="H7013" s="104" t="str">
        <f t="shared" si="765"/>
        <v>100 ke atas</v>
      </c>
      <c r="I7013" s="104" t="str">
        <f t="shared" si="766"/>
        <v>Belum terwakili</v>
      </c>
      <c r="J7013" s="106">
        <f t="shared" si="767"/>
        <v>18616761.007013001</v>
      </c>
      <c r="K7013" s="105">
        <f t="shared" si="768"/>
        <v>18616761</v>
      </c>
      <c r="L7013" s="106">
        <f t="shared" si="769"/>
        <v>18616761.007013001</v>
      </c>
    </row>
    <row r="7014" spans="1:12" x14ac:dyDescent="0.3">
      <c r="A7014" s="104" t="s">
        <v>14389</v>
      </c>
      <c r="B7014" s="104" t="s">
        <v>14390</v>
      </c>
      <c r="C7014" s="105">
        <v>68321</v>
      </c>
      <c r="D7014" s="105">
        <v>6996813</v>
      </c>
      <c r="E7014" s="106">
        <f t="shared" si="763"/>
        <v>102.41086927884545</v>
      </c>
      <c r="F7014" s="107">
        <f t="shared" si="764"/>
        <v>85</v>
      </c>
      <c r="G7014" s="107">
        <f>COUNTIF(Data_Eksportir!$H$2:$H$3401,A7014)</f>
        <v>0</v>
      </c>
      <c r="H7014" s="104" t="str">
        <f t="shared" si="765"/>
        <v>100 ke atas</v>
      </c>
      <c r="I7014" s="104" t="str">
        <f t="shared" si="766"/>
        <v>Di bawah ambang nilai</v>
      </c>
      <c r="J7014" s="106">
        <f t="shared" si="767"/>
        <v>6996813.0070139999</v>
      </c>
      <c r="K7014" s="105">
        <f t="shared" si="768"/>
        <v>0</v>
      </c>
      <c r="L7014" s="106">
        <f t="shared" si="769"/>
        <v>0</v>
      </c>
    </row>
    <row r="7015" spans="1:12" x14ac:dyDescent="0.3">
      <c r="A7015" s="104" t="s">
        <v>14391</v>
      </c>
      <c r="B7015" s="104" t="s">
        <v>14392</v>
      </c>
      <c r="C7015" s="105">
        <v>2613591</v>
      </c>
      <c r="D7015" s="105">
        <v>135761187</v>
      </c>
      <c r="E7015" s="106">
        <f t="shared" si="763"/>
        <v>51.944312250845677</v>
      </c>
      <c r="F7015" s="107">
        <f t="shared" si="764"/>
        <v>85</v>
      </c>
      <c r="G7015" s="107">
        <f>COUNTIF(Data_Eksportir!$H$2:$H$3401,A7015)</f>
        <v>0</v>
      </c>
      <c r="H7015" s="104" t="str">
        <f t="shared" si="765"/>
        <v>20 – 100</v>
      </c>
      <c r="I7015" s="104" t="str">
        <f t="shared" si="766"/>
        <v>Belum terwakili</v>
      </c>
      <c r="J7015" s="106">
        <f t="shared" si="767"/>
        <v>135761187.00701499</v>
      </c>
      <c r="K7015" s="105">
        <f t="shared" si="768"/>
        <v>135761187</v>
      </c>
      <c r="L7015" s="106">
        <f t="shared" si="769"/>
        <v>135761187.00701499</v>
      </c>
    </row>
    <row r="7016" spans="1:12" x14ac:dyDescent="0.3">
      <c r="A7016" s="104" t="s">
        <v>14393</v>
      </c>
      <c r="B7016" s="104" t="s">
        <v>14394</v>
      </c>
      <c r="C7016" s="105">
        <v>5753391</v>
      </c>
      <c r="D7016" s="105">
        <v>109626764</v>
      </c>
      <c r="E7016" s="106">
        <f t="shared" si="763"/>
        <v>19.054287115198672</v>
      </c>
      <c r="F7016" s="107">
        <f t="shared" si="764"/>
        <v>85</v>
      </c>
      <c r="G7016" s="107">
        <f>COUNTIF(Data_Eksportir!$H$2:$H$3401,A7016)</f>
        <v>1</v>
      </c>
      <c r="H7016" s="104" t="str">
        <f t="shared" si="765"/>
        <v>5 – 20</v>
      </c>
      <c r="I7016" s="104" t="str">
        <f t="shared" si="766"/>
        <v>Keterwakilan rendah</v>
      </c>
      <c r="J7016" s="106">
        <f t="shared" si="767"/>
        <v>109626764.007016</v>
      </c>
      <c r="K7016" s="105">
        <f t="shared" si="768"/>
        <v>54813382</v>
      </c>
      <c r="L7016" s="106">
        <f t="shared" si="769"/>
        <v>54813382.007016003</v>
      </c>
    </row>
    <row r="7017" spans="1:12" x14ac:dyDescent="0.3">
      <c r="A7017" s="104" t="s">
        <v>14395</v>
      </c>
      <c r="B7017" s="104" t="s">
        <v>14396</v>
      </c>
      <c r="C7017" s="105">
        <v>973</v>
      </c>
      <c r="D7017" s="105">
        <v>15767</v>
      </c>
      <c r="E7017" s="106">
        <f t="shared" si="763"/>
        <v>16.204522096608429</v>
      </c>
      <c r="F7017" s="107">
        <f t="shared" si="764"/>
        <v>85</v>
      </c>
      <c r="G7017" s="107">
        <f>COUNTIF(Data_Eksportir!$H$2:$H$3401,A7017)</f>
        <v>0</v>
      </c>
      <c r="H7017" s="104" t="str">
        <f t="shared" si="765"/>
        <v>5 – 20</v>
      </c>
      <c r="I7017" s="104" t="str">
        <f t="shared" si="766"/>
        <v>Di bawah ambang nilai</v>
      </c>
      <c r="J7017" s="106">
        <f t="shared" si="767"/>
        <v>15767.007017</v>
      </c>
      <c r="K7017" s="105">
        <f t="shared" si="768"/>
        <v>0</v>
      </c>
      <c r="L7017" s="106">
        <f t="shared" si="769"/>
        <v>0</v>
      </c>
    </row>
    <row r="7018" spans="1:12" x14ac:dyDescent="0.3">
      <c r="A7018" s="104" t="s">
        <v>14397</v>
      </c>
      <c r="B7018" s="104" t="s">
        <v>14398</v>
      </c>
      <c r="C7018" s="105">
        <v>3066123</v>
      </c>
      <c r="D7018" s="105">
        <v>61026222</v>
      </c>
      <c r="E7018" s="106">
        <f t="shared" si="763"/>
        <v>19.903383523752961</v>
      </c>
      <c r="F7018" s="107">
        <f t="shared" si="764"/>
        <v>85</v>
      </c>
      <c r="G7018" s="107">
        <f>COUNTIF(Data_Eksportir!$H$2:$H$3401,A7018)</f>
        <v>0</v>
      </c>
      <c r="H7018" s="104" t="str">
        <f t="shared" si="765"/>
        <v>5 – 20</v>
      </c>
      <c r="I7018" s="104" t="str">
        <f t="shared" si="766"/>
        <v>Belum terwakili</v>
      </c>
      <c r="J7018" s="106">
        <f t="shared" si="767"/>
        <v>61026222.007018</v>
      </c>
      <c r="K7018" s="105">
        <f t="shared" si="768"/>
        <v>61026222</v>
      </c>
      <c r="L7018" s="106">
        <f t="shared" si="769"/>
        <v>61026222.007018</v>
      </c>
    </row>
    <row r="7019" spans="1:12" x14ac:dyDescent="0.3">
      <c r="A7019" s="104" t="s">
        <v>14399</v>
      </c>
      <c r="B7019" s="104" t="s">
        <v>14400</v>
      </c>
      <c r="C7019" s="105">
        <v>194</v>
      </c>
      <c r="D7019" s="105">
        <v>184551</v>
      </c>
      <c r="E7019" s="106">
        <f t="shared" si="763"/>
        <v>951.29381443298973</v>
      </c>
      <c r="F7019" s="107">
        <f t="shared" si="764"/>
        <v>85</v>
      </c>
      <c r="G7019" s="107">
        <f>COUNTIF(Data_Eksportir!$H$2:$H$3401,A7019)</f>
        <v>0</v>
      </c>
      <c r="H7019" s="104" t="str">
        <f t="shared" si="765"/>
        <v>100 ke atas</v>
      </c>
      <c r="I7019" s="104" t="str">
        <f t="shared" si="766"/>
        <v>Di bawah ambang nilai</v>
      </c>
      <c r="J7019" s="106">
        <f t="shared" si="767"/>
        <v>184551.00701900001</v>
      </c>
      <c r="K7019" s="105">
        <f t="shared" si="768"/>
        <v>0</v>
      </c>
      <c r="L7019" s="106">
        <f t="shared" si="769"/>
        <v>0</v>
      </c>
    </row>
    <row r="7020" spans="1:12" x14ac:dyDescent="0.3">
      <c r="A7020" s="104" t="s">
        <v>14401</v>
      </c>
      <c r="B7020" s="104" t="s">
        <v>14402</v>
      </c>
      <c r="C7020" s="105">
        <v>425</v>
      </c>
      <c r="D7020" s="105">
        <v>6002</v>
      </c>
      <c r="E7020" s="106">
        <f t="shared" si="763"/>
        <v>14.122352941176471</v>
      </c>
      <c r="F7020" s="107">
        <f t="shared" si="764"/>
        <v>85</v>
      </c>
      <c r="G7020" s="107">
        <f>COUNTIF(Data_Eksportir!$H$2:$H$3401,A7020)</f>
        <v>0</v>
      </c>
      <c r="H7020" s="104" t="str">
        <f t="shared" si="765"/>
        <v>5 – 20</v>
      </c>
      <c r="I7020" s="104" t="str">
        <f t="shared" si="766"/>
        <v>Di bawah ambang nilai</v>
      </c>
      <c r="J7020" s="106">
        <f t="shared" si="767"/>
        <v>6002.00702</v>
      </c>
      <c r="K7020" s="105">
        <f t="shared" si="768"/>
        <v>0</v>
      </c>
      <c r="L7020" s="106">
        <f t="shared" si="769"/>
        <v>0</v>
      </c>
    </row>
    <row r="7021" spans="1:12" x14ac:dyDescent="0.3">
      <c r="A7021" s="104" t="s">
        <v>14403</v>
      </c>
      <c r="B7021" s="104" t="s">
        <v>14404</v>
      </c>
      <c r="C7021" s="105">
        <v>28501</v>
      </c>
      <c r="D7021" s="105">
        <v>2959276</v>
      </c>
      <c r="E7021" s="106">
        <f t="shared" si="763"/>
        <v>103.83060243500228</v>
      </c>
      <c r="F7021" s="107">
        <f t="shared" si="764"/>
        <v>85</v>
      </c>
      <c r="G7021" s="107">
        <f>COUNTIF(Data_Eksportir!$H$2:$H$3401,A7021)</f>
        <v>0</v>
      </c>
      <c r="H7021" s="104" t="str">
        <f t="shared" si="765"/>
        <v>100 ke atas</v>
      </c>
      <c r="I7021" s="104" t="str">
        <f t="shared" si="766"/>
        <v>Di bawah ambang nilai</v>
      </c>
      <c r="J7021" s="106">
        <f t="shared" si="767"/>
        <v>2959276.0070210001</v>
      </c>
      <c r="K7021" s="105">
        <f t="shared" si="768"/>
        <v>0</v>
      </c>
      <c r="L7021" s="106">
        <f t="shared" si="769"/>
        <v>0</v>
      </c>
    </row>
    <row r="7022" spans="1:12" x14ac:dyDescent="0.3">
      <c r="A7022" s="104" t="s">
        <v>14405</v>
      </c>
      <c r="B7022" s="104" t="s">
        <v>14406</v>
      </c>
      <c r="C7022" s="105">
        <v>475</v>
      </c>
      <c r="D7022" s="105">
        <v>29035</v>
      </c>
      <c r="E7022" s="106">
        <f t="shared" si="763"/>
        <v>61.126315789473686</v>
      </c>
      <c r="F7022" s="107">
        <f t="shared" si="764"/>
        <v>85</v>
      </c>
      <c r="G7022" s="107">
        <f>COUNTIF(Data_Eksportir!$H$2:$H$3401,A7022)</f>
        <v>0</v>
      </c>
      <c r="H7022" s="104" t="str">
        <f t="shared" si="765"/>
        <v>20 – 100</v>
      </c>
      <c r="I7022" s="104" t="str">
        <f t="shared" si="766"/>
        <v>Di bawah ambang nilai</v>
      </c>
      <c r="J7022" s="106">
        <f t="shared" si="767"/>
        <v>29035.007022000002</v>
      </c>
      <c r="K7022" s="105">
        <f t="shared" si="768"/>
        <v>0</v>
      </c>
      <c r="L7022" s="106">
        <f t="shared" si="769"/>
        <v>0</v>
      </c>
    </row>
    <row r="7023" spans="1:12" x14ac:dyDescent="0.3">
      <c r="A7023" s="104" t="s">
        <v>14407</v>
      </c>
      <c r="B7023" s="104" t="s">
        <v>14408</v>
      </c>
      <c r="C7023" s="105">
        <v>9052</v>
      </c>
      <c r="D7023" s="105">
        <v>2757936</v>
      </c>
      <c r="E7023" s="106">
        <f t="shared" si="763"/>
        <v>304.67697746354395</v>
      </c>
      <c r="F7023" s="107">
        <f t="shared" si="764"/>
        <v>85</v>
      </c>
      <c r="G7023" s="107">
        <f>COUNTIF(Data_Eksportir!$H$2:$H$3401,A7023)</f>
        <v>0</v>
      </c>
      <c r="H7023" s="104" t="str">
        <f t="shared" si="765"/>
        <v>100 ke atas</v>
      </c>
      <c r="I7023" s="104" t="str">
        <f t="shared" si="766"/>
        <v>Di bawah ambang nilai</v>
      </c>
      <c r="J7023" s="106">
        <f t="shared" si="767"/>
        <v>2757936.0070230002</v>
      </c>
      <c r="K7023" s="105">
        <f t="shared" si="768"/>
        <v>0</v>
      </c>
      <c r="L7023" s="106">
        <f t="shared" si="769"/>
        <v>0</v>
      </c>
    </row>
    <row r="7024" spans="1:12" x14ac:dyDescent="0.3">
      <c r="A7024" s="104" t="s">
        <v>14409</v>
      </c>
      <c r="B7024" s="104" t="s">
        <v>14410</v>
      </c>
      <c r="C7024" s="105">
        <v>22168</v>
      </c>
      <c r="D7024" s="105">
        <v>9878615</v>
      </c>
      <c r="E7024" s="106">
        <f t="shared" si="763"/>
        <v>445.625</v>
      </c>
      <c r="F7024" s="107">
        <f t="shared" si="764"/>
        <v>85</v>
      </c>
      <c r="G7024" s="107">
        <f>COUNTIF(Data_Eksportir!$H$2:$H$3401,A7024)</f>
        <v>0</v>
      </c>
      <c r="H7024" s="104" t="str">
        <f t="shared" si="765"/>
        <v>100 ke atas</v>
      </c>
      <c r="I7024" s="104" t="str">
        <f t="shared" si="766"/>
        <v>Di bawah ambang nilai</v>
      </c>
      <c r="J7024" s="106">
        <f t="shared" si="767"/>
        <v>9878615.0070239995</v>
      </c>
      <c r="K7024" s="105">
        <f t="shared" si="768"/>
        <v>0</v>
      </c>
      <c r="L7024" s="106">
        <f t="shared" si="769"/>
        <v>0</v>
      </c>
    </row>
    <row r="7025" spans="1:12" x14ac:dyDescent="0.3">
      <c r="A7025" s="104" t="s">
        <v>14411</v>
      </c>
      <c r="B7025" s="104" t="s">
        <v>14412</v>
      </c>
      <c r="C7025" s="105">
        <v>215537</v>
      </c>
      <c r="D7025" s="105">
        <v>6943311</v>
      </c>
      <c r="E7025" s="106">
        <f t="shared" si="763"/>
        <v>32.21400965959441</v>
      </c>
      <c r="F7025" s="107">
        <f t="shared" si="764"/>
        <v>85</v>
      </c>
      <c r="G7025" s="107">
        <f>COUNTIF(Data_Eksportir!$H$2:$H$3401,A7025)</f>
        <v>0</v>
      </c>
      <c r="H7025" s="104" t="str">
        <f t="shared" si="765"/>
        <v>20 – 100</v>
      </c>
      <c r="I7025" s="104" t="str">
        <f t="shared" si="766"/>
        <v>Di bawah ambang nilai</v>
      </c>
      <c r="J7025" s="106">
        <f t="shared" si="767"/>
        <v>6943311.0070249997</v>
      </c>
      <c r="K7025" s="105">
        <f t="shared" si="768"/>
        <v>0</v>
      </c>
      <c r="L7025" s="106">
        <f t="shared" si="769"/>
        <v>0</v>
      </c>
    </row>
    <row r="7026" spans="1:12" x14ac:dyDescent="0.3">
      <c r="A7026" s="104" t="s">
        <v>14413</v>
      </c>
      <c r="B7026" s="104" t="s">
        <v>14414</v>
      </c>
      <c r="C7026" s="105">
        <v>451519</v>
      </c>
      <c r="D7026" s="105">
        <v>36826895</v>
      </c>
      <c r="E7026" s="106">
        <f t="shared" si="763"/>
        <v>81.562226617263065</v>
      </c>
      <c r="F7026" s="107">
        <f t="shared" si="764"/>
        <v>85</v>
      </c>
      <c r="G7026" s="107">
        <f>COUNTIF(Data_Eksportir!$H$2:$H$3401,A7026)</f>
        <v>0</v>
      </c>
      <c r="H7026" s="104" t="str">
        <f t="shared" si="765"/>
        <v>20 – 100</v>
      </c>
      <c r="I7026" s="104" t="str">
        <f t="shared" si="766"/>
        <v>Belum terwakili</v>
      </c>
      <c r="J7026" s="106">
        <f t="shared" si="767"/>
        <v>36826895.007026002</v>
      </c>
      <c r="K7026" s="105">
        <f t="shared" si="768"/>
        <v>36826895</v>
      </c>
      <c r="L7026" s="106">
        <f t="shared" si="769"/>
        <v>36826895.007026002</v>
      </c>
    </row>
    <row r="7027" spans="1:12" x14ac:dyDescent="0.3">
      <c r="A7027" s="104" t="s">
        <v>14415</v>
      </c>
      <c r="B7027" s="104" t="s">
        <v>14416</v>
      </c>
      <c r="C7027" s="105">
        <v>1528513</v>
      </c>
      <c r="D7027" s="105">
        <v>63084779</v>
      </c>
      <c r="E7027" s="106">
        <f t="shared" si="763"/>
        <v>41.271993761256859</v>
      </c>
      <c r="F7027" s="107">
        <f t="shared" si="764"/>
        <v>85</v>
      </c>
      <c r="G7027" s="107">
        <f>COUNTIF(Data_Eksportir!$H$2:$H$3401,A7027)</f>
        <v>0</v>
      </c>
      <c r="H7027" s="104" t="str">
        <f t="shared" si="765"/>
        <v>20 – 100</v>
      </c>
      <c r="I7027" s="104" t="str">
        <f t="shared" si="766"/>
        <v>Belum terwakili</v>
      </c>
      <c r="J7027" s="106">
        <f t="shared" si="767"/>
        <v>63084779.007027</v>
      </c>
      <c r="K7027" s="105">
        <f t="shared" si="768"/>
        <v>63084779</v>
      </c>
      <c r="L7027" s="106">
        <f t="shared" si="769"/>
        <v>63084779.007027</v>
      </c>
    </row>
    <row r="7028" spans="1:12" x14ac:dyDescent="0.3">
      <c r="A7028" s="104" t="s">
        <v>14417</v>
      </c>
      <c r="B7028" s="104" t="s">
        <v>14418</v>
      </c>
      <c r="C7028" s="105">
        <v>207772</v>
      </c>
      <c r="D7028" s="105">
        <v>37005397</v>
      </c>
      <c r="E7028" s="106">
        <f t="shared" si="763"/>
        <v>178.10579385095201</v>
      </c>
      <c r="F7028" s="107">
        <f t="shared" si="764"/>
        <v>85</v>
      </c>
      <c r="G7028" s="107">
        <f>COUNTIF(Data_Eksportir!$H$2:$H$3401,A7028)</f>
        <v>0</v>
      </c>
      <c r="H7028" s="104" t="str">
        <f t="shared" si="765"/>
        <v>100 ke atas</v>
      </c>
      <c r="I7028" s="104" t="str">
        <f t="shared" si="766"/>
        <v>Belum terwakili</v>
      </c>
      <c r="J7028" s="106">
        <f t="shared" si="767"/>
        <v>37005397.007027999</v>
      </c>
      <c r="K7028" s="105">
        <f t="shared" si="768"/>
        <v>37005397</v>
      </c>
      <c r="L7028" s="106">
        <f t="shared" si="769"/>
        <v>37005397.007027999</v>
      </c>
    </row>
    <row r="7029" spans="1:12" x14ac:dyDescent="0.3">
      <c r="A7029" s="104" t="s">
        <v>14419</v>
      </c>
      <c r="B7029" s="104" t="s">
        <v>14420</v>
      </c>
      <c r="C7029" s="105">
        <v>36595</v>
      </c>
      <c r="D7029" s="105">
        <v>1121915</v>
      </c>
      <c r="E7029" s="106">
        <f t="shared" si="763"/>
        <v>30.657603497745594</v>
      </c>
      <c r="F7029" s="107">
        <f t="shared" si="764"/>
        <v>85</v>
      </c>
      <c r="G7029" s="107">
        <f>COUNTIF(Data_Eksportir!$H$2:$H$3401,A7029)</f>
        <v>0</v>
      </c>
      <c r="H7029" s="104" t="str">
        <f t="shared" si="765"/>
        <v>20 – 100</v>
      </c>
      <c r="I7029" s="104" t="str">
        <f t="shared" si="766"/>
        <v>Di bawah ambang nilai</v>
      </c>
      <c r="J7029" s="106">
        <f t="shared" si="767"/>
        <v>1121915.007029</v>
      </c>
      <c r="K7029" s="105">
        <f t="shared" si="768"/>
        <v>0</v>
      </c>
      <c r="L7029" s="106">
        <f t="shared" si="769"/>
        <v>0</v>
      </c>
    </row>
    <row r="7030" spans="1:12" x14ac:dyDescent="0.3">
      <c r="A7030" s="104" t="s">
        <v>14421</v>
      </c>
      <c r="B7030" s="104" t="s">
        <v>14422</v>
      </c>
      <c r="C7030" s="105">
        <v>11770</v>
      </c>
      <c r="D7030" s="105">
        <v>83843</v>
      </c>
      <c r="E7030" s="106">
        <f t="shared" si="763"/>
        <v>7.1234494477485129</v>
      </c>
      <c r="F7030" s="107">
        <f t="shared" si="764"/>
        <v>85</v>
      </c>
      <c r="G7030" s="107">
        <f>COUNTIF(Data_Eksportir!$H$2:$H$3401,A7030)</f>
        <v>0</v>
      </c>
      <c r="H7030" s="104" t="str">
        <f t="shared" si="765"/>
        <v>5 – 20</v>
      </c>
      <c r="I7030" s="104" t="str">
        <f t="shared" si="766"/>
        <v>Di bawah ambang nilai</v>
      </c>
      <c r="J7030" s="106">
        <f t="shared" si="767"/>
        <v>83843.007029999993</v>
      </c>
      <c r="K7030" s="105">
        <f t="shared" si="768"/>
        <v>0</v>
      </c>
      <c r="L7030" s="106">
        <f t="shared" si="769"/>
        <v>0</v>
      </c>
    </row>
    <row r="7031" spans="1:12" x14ac:dyDescent="0.3">
      <c r="A7031" s="104" t="s">
        <v>14423</v>
      </c>
      <c r="B7031" s="104" t="s">
        <v>14424</v>
      </c>
      <c r="C7031" s="105">
        <v>2</v>
      </c>
      <c r="D7031" s="105">
        <v>355</v>
      </c>
      <c r="E7031" s="106">
        <f t="shared" si="763"/>
        <v>177.5</v>
      </c>
      <c r="F7031" s="107">
        <f t="shared" si="764"/>
        <v>85</v>
      </c>
      <c r="G7031" s="107">
        <f>COUNTIF(Data_Eksportir!$H$2:$H$3401,A7031)</f>
        <v>0</v>
      </c>
      <c r="H7031" s="104" t="str">
        <f t="shared" si="765"/>
        <v>100 ke atas</v>
      </c>
      <c r="I7031" s="104" t="str">
        <f t="shared" si="766"/>
        <v>Di bawah ambang nilai</v>
      </c>
      <c r="J7031" s="106">
        <f t="shared" si="767"/>
        <v>355.00703099999998</v>
      </c>
      <c r="K7031" s="105">
        <f t="shared" si="768"/>
        <v>0</v>
      </c>
      <c r="L7031" s="106">
        <f t="shared" si="769"/>
        <v>0</v>
      </c>
    </row>
    <row r="7032" spans="1:12" x14ac:dyDescent="0.3">
      <c r="A7032" s="104" t="s">
        <v>14425</v>
      </c>
      <c r="B7032" s="104" t="s">
        <v>14426</v>
      </c>
      <c r="C7032" s="105">
        <v>2812</v>
      </c>
      <c r="D7032" s="105">
        <v>24340</v>
      </c>
      <c r="E7032" s="106">
        <f t="shared" si="763"/>
        <v>8.6557610241820768</v>
      </c>
      <c r="F7032" s="107">
        <f t="shared" si="764"/>
        <v>85</v>
      </c>
      <c r="G7032" s="107">
        <f>COUNTIF(Data_Eksportir!$H$2:$H$3401,A7032)</f>
        <v>0</v>
      </c>
      <c r="H7032" s="104" t="str">
        <f t="shared" si="765"/>
        <v>5 – 20</v>
      </c>
      <c r="I7032" s="104" t="str">
        <f t="shared" si="766"/>
        <v>Di bawah ambang nilai</v>
      </c>
      <c r="J7032" s="106">
        <f t="shared" si="767"/>
        <v>24340.007032000001</v>
      </c>
      <c r="K7032" s="105">
        <f t="shared" si="768"/>
        <v>0</v>
      </c>
      <c r="L7032" s="106">
        <f t="shared" si="769"/>
        <v>0</v>
      </c>
    </row>
    <row r="7033" spans="1:12" x14ac:dyDescent="0.3">
      <c r="A7033" s="104" t="s">
        <v>14427</v>
      </c>
      <c r="B7033" s="104" t="s">
        <v>14428</v>
      </c>
      <c r="C7033" s="105">
        <v>24</v>
      </c>
      <c r="D7033" s="105">
        <v>196</v>
      </c>
      <c r="E7033" s="106">
        <f t="shared" si="763"/>
        <v>8.1666666666666661</v>
      </c>
      <c r="F7033" s="107">
        <f t="shared" si="764"/>
        <v>85</v>
      </c>
      <c r="G7033" s="107">
        <f>COUNTIF(Data_Eksportir!$H$2:$H$3401,A7033)</f>
        <v>0</v>
      </c>
      <c r="H7033" s="104" t="str">
        <f t="shared" si="765"/>
        <v>5 – 20</v>
      </c>
      <c r="I7033" s="104" t="str">
        <f t="shared" si="766"/>
        <v>Di bawah ambang nilai</v>
      </c>
      <c r="J7033" s="106">
        <f t="shared" si="767"/>
        <v>196.00703300000001</v>
      </c>
      <c r="K7033" s="105">
        <f t="shared" si="768"/>
        <v>0</v>
      </c>
      <c r="L7033" s="106">
        <f t="shared" si="769"/>
        <v>0</v>
      </c>
    </row>
    <row r="7034" spans="1:12" x14ac:dyDescent="0.3">
      <c r="A7034" s="104" t="s">
        <v>14429</v>
      </c>
      <c r="B7034" s="104" t="s">
        <v>14430</v>
      </c>
      <c r="C7034" s="105">
        <v>1575</v>
      </c>
      <c r="D7034" s="105">
        <v>18176</v>
      </c>
      <c r="E7034" s="106">
        <f t="shared" si="763"/>
        <v>11.540317460317461</v>
      </c>
      <c r="F7034" s="107">
        <f t="shared" si="764"/>
        <v>85</v>
      </c>
      <c r="G7034" s="107">
        <f>COUNTIF(Data_Eksportir!$H$2:$H$3401,A7034)</f>
        <v>0</v>
      </c>
      <c r="H7034" s="104" t="str">
        <f t="shared" si="765"/>
        <v>5 – 20</v>
      </c>
      <c r="I7034" s="104" t="str">
        <f t="shared" si="766"/>
        <v>Di bawah ambang nilai</v>
      </c>
      <c r="J7034" s="106">
        <f t="shared" si="767"/>
        <v>18176.007033999998</v>
      </c>
      <c r="K7034" s="105">
        <f t="shared" si="768"/>
        <v>0</v>
      </c>
      <c r="L7034" s="106">
        <f t="shared" si="769"/>
        <v>0</v>
      </c>
    </row>
    <row r="7035" spans="1:12" x14ac:dyDescent="0.3">
      <c r="A7035" s="104" t="s">
        <v>14431</v>
      </c>
      <c r="B7035" s="104" t="s">
        <v>14432</v>
      </c>
      <c r="C7035" s="105">
        <v>186</v>
      </c>
      <c r="D7035" s="105">
        <v>6441</v>
      </c>
      <c r="E7035" s="106">
        <f t="shared" si="763"/>
        <v>34.62903225806452</v>
      </c>
      <c r="F7035" s="107">
        <f t="shared" si="764"/>
        <v>85</v>
      </c>
      <c r="G7035" s="107">
        <f>COUNTIF(Data_Eksportir!$H$2:$H$3401,A7035)</f>
        <v>0</v>
      </c>
      <c r="H7035" s="104" t="str">
        <f t="shared" si="765"/>
        <v>20 – 100</v>
      </c>
      <c r="I7035" s="104" t="str">
        <f t="shared" si="766"/>
        <v>Di bawah ambang nilai</v>
      </c>
      <c r="J7035" s="106">
        <f t="shared" si="767"/>
        <v>6441.0070349999996</v>
      </c>
      <c r="K7035" s="105">
        <f t="shared" si="768"/>
        <v>0</v>
      </c>
      <c r="L7035" s="106">
        <f t="shared" si="769"/>
        <v>0</v>
      </c>
    </row>
    <row r="7036" spans="1:12" x14ac:dyDescent="0.3">
      <c r="A7036" s="104" t="s">
        <v>14433</v>
      </c>
      <c r="B7036" s="104" t="s">
        <v>14434</v>
      </c>
      <c r="C7036" s="105">
        <v>50</v>
      </c>
      <c r="D7036" s="105">
        <v>51</v>
      </c>
      <c r="E7036" s="106">
        <f t="shared" si="763"/>
        <v>1.02</v>
      </c>
      <c r="F7036" s="107">
        <f t="shared" si="764"/>
        <v>85</v>
      </c>
      <c r="G7036" s="107">
        <f>COUNTIF(Data_Eksportir!$H$2:$H$3401,A7036)</f>
        <v>0</v>
      </c>
      <c r="H7036" s="104" t="str">
        <f t="shared" si="765"/>
        <v>1 – 5</v>
      </c>
      <c r="I7036" s="104" t="str">
        <f t="shared" si="766"/>
        <v>Di bawah ambang nilai</v>
      </c>
      <c r="J7036" s="106">
        <f t="shared" si="767"/>
        <v>51.007035999999999</v>
      </c>
      <c r="K7036" s="105">
        <f t="shared" si="768"/>
        <v>0</v>
      </c>
      <c r="L7036" s="106">
        <f t="shared" si="769"/>
        <v>0</v>
      </c>
    </row>
    <row r="7037" spans="1:12" x14ac:dyDescent="0.3">
      <c r="A7037" s="104" t="s">
        <v>14435</v>
      </c>
      <c r="B7037" s="104" t="s">
        <v>14436</v>
      </c>
      <c r="C7037" s="105">
        <v>67496</v>
      </c>
      <c r="D7037" s="105">
        <v>1630827</v>
      </c>
      <c r="E7037" s="106">
        <f t="shared" si="763"/>
        <v>24.161831812255542</v>
      </c>
      <c r="F7037" s="107">
        <f t="shared" si="764"/>
        <v>85</v>
      </c>
      <c r="G7037" s="107">
        <f>COUNTIF(Data_Eksportir!$H$2:$H$3401,A7037)</f>
        <v>0</v>
      </c>
      <c r="H7037" s="104" t="str">
        <f t="shared" si="765"/>
        <v>20 – 100</v>
      </c>
      <c r="I7037" s="104" t="str">
        <f t="shared" si="766"/>
        <v>Di bawah ambang nilai</v>
      </c>
      <c r="J7037" s="106">
        <f t="shared" si="767"/>
        <v>1630827.007037</v>
      </c>
      <c r="K7037" s="105">
        <f t="shared" si="768"/>
        <v>0</v>
      </c>
      <c r="L7037" s="106">
        <f t="shared" si="769"/>
        <v>0</v>
      </c>
    </row>
    <row r="7038" spans="1:12" x14ac:dyDescent="0.3">
      <c r="A7038" s="104" t="s">
        <v>14437</v>
      </c>
      <c r="B7038" s="104" t="s">
        <v>14438</v>
      </c>
      <c r="C7038" s="105">
        <v>1780</v>
      </c>
      <c r="D7038" s="105">
        <v>10520</v>
      </c>
      <c r="E7038" s="106">
        <f t="shared" si="763"/>
        <v>5.9101123595505616</v>
      </c>
      <c r="F7038" s="107">
        <f t="shared" si="764"/>
        <v>85</v>
      </c>
      <c r="G7038" s="107">
        <f>COUNTIF(Data_Eksportir!$H$2:$H$3401,A7038)</f>
        <v>0</v>
      </c>
      <c r="H7038" s="104" t="str">
        <f t="shared" si="765"/>
        <v>5 – 20</v>
      </c>
      <c r="I7038" s="104" t="str">
        <f t="shared" si="766"/>
        <v>Di bawah ambang nilai</v>
      </c>
      <c r="J7038" s="106">
        <f t="shared" si="767"/>
        <v>10520.007038</v>
      </c>
      <c r="K7038" s="105">
        <f t="shared" si="768"/>
        <v>0</v>
      </c>
      <c r="L7038" s="106">
        <f t="shared" si="769"/>
        <v>0</v>
      </c>
    </row>
    <row r="7039" spans="1:12" x14ac:dyDescent="0.3">
      <c r="A7039" s="104" t="s">
        <v>14439</v>
      </c>
      <c r="B7039" s="104" t="s">
        <v>14440</v>
      </c>
      <c r="C7039" s="105">
        <v>431</v>
      </c>
      <c r="D7039" s="105">
        <v>6153</v>
      </c>
      <c r="E7039" s="106">
        <f t="shared" si="763"/>
        <v>14.276102088167054</v>
      </c>
      <c r="F7039" s="107">
        <f t="shared" si="764"/>
        <v>85</v>
      </c>
      <c r="G7039" s="107">
        <f>COUNTIF(Data_Eksportir!$H$2:$H$3401,A7039)</f>
        <v>0</v>
      </c>
      <c r="H7039" s="104" t="str">
        <f t="shared" si="765"/>
        <v>5 – 20</v>
      </c>
      <c r="I7039" s="104" t="str">
        <f t="shared" si="766"/>
        <v>Di bawah ambang nilai</v>
      </c>
      <c r="J7039" s="106">
        <f t="shared" si="767"/>
        <v>6153.0070390000001</v>
      </c>
      <c r="K7039" s="105">
        <f t="shared" si="768"/>
        <v>0</v>
      </c>
      <c r="L7039" s="106">
        <f t="shared" si="769"/>
        <v>0</v>
      </c>
    </row>
    <row r="7040" spans="1:12" x14ac:dyDescent="0.3">
      <c r="A7040" s="104" t="s">
        <v>14441</v>
      </c>
      <c r="B7040" s="104" t="s">
        <v>14442</v>
      </c>
      <c r="C7040" s="105">
        <v>843</v>
      </c>
      <c r="D7040" s="105">
        <v>832</v>
      </c>
      <c r="E7040" s="106">
        <f t="shared" si="763"/>
        <v>0.98695136417556351</v>
      </c>
      <c r="F7040" s="107">
        <f t="shared" si="764"/>
        <v>85</v>
      </c>
      <c r="G7040" s="107">
        <f>COUNTIF(Data_Eksportir!$H$2:$H$3401,A7040)</f>
        <v>0</v>
      </c>
      <c r="H7040" s="104" t="str">
        <f t="shared" si="765"/>
        <v>Di bawah 1</v>
      </c>
      <c r="I7040" s="104" t="str">
        <f t="shared" si="766"/>
        <v>Di bawah ambang nilai</v>
      </c>
      <c r="J7040" s="106">
        <f t="shared" si="767"/>
        <v>832.00703999999996</v>
      </c>
      <c r="K7040" s="105">
        <f t="shared" si="768"/>
        <v>0</v>
      </c>
      <c r="L7040" s="106">
        <f t="shared" si="769"/>
        <v>0</v>
      </c>
    </row>
    <row r="7041" spans="1:12" x14ac:dyDescent="0.3">
      <c r="A7041" s="104" t="s">
        <v>14443</v>
      </c>
      <c r="B7041" s="104" t="s">
        <v>14444</v>
      </c>
      <c r="C7041" s="105">
        <v>1241</v>
      </c>
      <c r="D7041" s="105">
        <v>28333</v>
      </c>
      <c r="E7041" s="106">
        <f t="shared" si="763"/>
        <v>22.830781627719581</v>
      </c>
      <c r="F7041" s="107">
        <f t="shared" si="764"/>
        <v>85</v>
      </c>
      <c r="G7041" s="107">
        <f>COUNTIF(Data_Eksportir!$H$2:$H$3401,A7041)</f>
        <v>0</v>
      </c>
      <c r="H7041" s="104" t="str">
        <f t="shared" si="765"/>
        <v>20 – 100</v>
      </c>
      <c r="I7041" s="104" t="str">
        <f t="shared" si="766"/>
        <v>Di bawah ambang nilai</v>
      </c>
      <c r="J7041" s="106">
        <f t="shared" si="767"/>
        <v>28333.007041000001</v>
      </c>
      <c r="K7041" s="105">
        <f t="shared" si="768"/>
        <v>0</v>
      </c>
      <c r="L7041" s="106">
        <f t="shared" si="769"/>
        <v>0</v>
      </c>
    </row>
    <row r="7042" spans="1:12" x14ac:dyDescent="0.3">
      <c r="A7042" s="104" t="s">
        <v>14445</v>
      </c>
      <c r="B7042" s="104" t="s">
        <v>14446</v>
      </c>
      <c r="C7042" s="105">
        <v>122312</v>
      </c>
      <c r="D7042" s="105">
        <v>1309051</v>
      </c>
      <c r="E7042" s="106">
        <f t="shared" ref="E7042:E7105" si="770">IF(AND(ISNUMBER(C7042),C7042&gt;0),D7042/C7042,"")</f>
        <v>10.702555759042449</v>
      </c>
      <c r="F7042" s="107">
        <f t="shared" ref="F7042:F7105" si="771">VALUE(LEFT(A7042,2))</f>
        <v>85</v>
      </c>
      <c r="G7042" s="107">
        <f>COUNTIF(Data_Eksportir!$H$2:$H$3401,A7042)</f>
        <v>0</v>
      </c>
      <c r="H7042" s="104" t="str">
        <f t="shared" ref="H7042:H7105" si="772">IF(E7042="","Tanpa data berat",IF(E7042&lt;1,"Di bawah 1",IF(E7042&lt;5,"1 – 5",IF(E7042&lt;20,"5 – 20",IF(E7042&lt;100,"20 – 100","100 ke atas")))))</f>
        <v>5 – 20</v>
      </c>
      <c r="I7042" s="104" t="str">
        <f t="shared" ref="I7042:I7105" si="773">IF(D7042&lt;p_nilai_besar,"Di bawah ambang nilai",IF(G7042=0,"Belum terwakili",IF(G7042&lt;=p_listing_rendah,"Keterwakilan rendah","Terwakili")))</f>
        <v>Di bawah ambang nilai</v>
      </c>
      <c r="J7042" s="106">
        <f t="shared" ref="J7042:J7105" si="774">D7042+ROW()/10^6</f>
        <v>1309051.0070420001</v>
      </c>
      <c r="K7042" s="105">
        <f t="shared" ref="K7042:K7105" si="775">IF(D7042&gt;=p_nilai_besar,D7042/(1+G7042),0)</f>
        <v>0</v>
      </c>
      <c r="L7042" s="106">
        <f t="shared" ref="L7042:L7105" si="776">IF(K7042&gt;0,K7042+ROW()/10^6,0)</f>
        <v>0</v>
      </c>
    </row>
    <row r="7043" spans="1:12" x14ac:dyDescent="0.3">
      <c r="A7043" s="104" t="s">
        <v>14447</v>
      </c>
      <c r="B7043" s="104" t="s">
        <v>14448</v>
      </c>
      <c r="C7043" s="105">
        <v>24693</v>
      </c>
      <c r="D7043" s="105">
        <v>36186</v>
      </c>
      <c r="E7043" s="106">
        <f t="shared" si="770"/>
        <v>1.4654355485360224</v>
      </c>
      <c r="F7043" s="107">
        <f t="shared" si="771"/>
        <v>85</v>
      </c>
      <c r="G7043" s="107">
        <f>COUNTIF(Data_Eksportir!$H$2:$H$3401,A7043)</f>
        <v>0</v>
      </c>
      <c r="H7043" s="104" t="str">
        <f t="shared" si="772"/>
        <v>1 – 5</v>
      </c>
      <c r="I7043" s="104" t="str">
        <f t="shared" si="773"/>
        <v>Di bawah ambang nilai</v>
      </c>
      <c r="J7043" s="106">
        <f t="shared" si="774"/>
        <v>36186.007042999998</v>
      </c>
      <c r="K7043" s="105">
        <f t="shared" si="775"/>
        <v>0</v>
      </c>
      <c r="L7043" s="106">
        <f t="shared" si="776"/>
        <v>0</v>
      </c>
    </row>
    <row r="7044" spans="1:12" x14ac:dyDescent="0.3">
      <c r="A7044" s="104" t="s">
        <v>14449</v>
      </c>
      <c r="B7044" s="104" t="s">
        <v>14450</v>
      </c>
      <c r="C7044" s="105">
        <v>132</v>
      </c>
      <c r="D7044" s="105">
        <v>5120</v>
      </c>
      <c r="E7044" s="106">
        <f t="shared" si="770"/>
        <v>38.787878787878789</v>
      </c>
      <c r="F7044" s="107">
        <f t="shared" si="771"/>
        <v>85</v>
      </c>
      <c r="G7044" s="107">
        <f>COUNTIF(Data_Eksportir!$H$2:$H$3401,A7044)</f>
        <v>0</v>
      </c>
      <c r="H7044" s="104" t="str">
        <f t="shared" si="772"/>
        <v>20 – 100</v>
      </c>
      <c r="I7044" s="104" t="str">
        <f t="shared" si="773"/>
        <v>Di bawah ambang nilai</v>
      </c>
      <c r="J7044" s="106">
        <f t="shared" si="774"/>
        <v>5120.007044</v>
      </c>
      <c r="K7044" s="105">
        <f t="shared" si="775"/>
        <v>0</v>
      </c>
      <c r="L7044" s="106">
        <f t="shared" si="776"/>
        <v>0</v>
      </c>
    </row>
    <row r="7045" spans="1:12" x14ac:dyDescent="0.3">
      <c r="A7045" s="104" t="s">
        <v>14451</v>
      </c>
      <c r="B7045" s="104" t="s">
        <v>14452</v>
      </c>
      <c r="C7045" s="105">
        <v>272</v>
      </c>
      <c r="D7045" s="105">
        <v>1738</v>
      </c>
      <c r="E7045" s="106">
        <f t="shared" si="770"/>
        <v>6.3897058823529411</v>
      </c>
      <c r="F7045" s="107">
        <f t="shared" si="771"/>
        <v>85</v>
      </c>
      <c r="G7045" s="107">
        <f>COUNTIF(Data_Eksportir!$H$2:$H$3401,A7045)</f>
        <v>0</v>
      </c>
      <c r="H7045" s="104" t="str">
        <f t="shared" si="772"/>
        <v>5 – 20</v>
      </c>
      <c r="I7045" s="104" t="str">
        <f t="shared" si="773"/>
        <v>Di bawah ambang nilai</v>
      </c>
      <c r="J7045" s="106">
        <f t="shared" si="774"/>
        <v>1738.0070450000001</v>
      </c>
      <c r="K7045" s="105">
        <f t="shared" si="775"/>
        <v>0</v>
      </c>
      <c r="L7045" s="106">
        <f t="shared" si="776"/>
        <v>0</v>
      </c>
    </row>
    <row r="7046" spans="1:12" x14ac:dyDescent="0.3">
      <c r="A7046" s="104" t="s">
        <v>14453</v>
      </c>
      <c r="B7046" s="104" t="s">
        <v>14454</v>
      </c>
      <c r="C7046" s="105">
        <v>3742</v>
      </c>
      <c r="D7046" s="105">
        <v>414</v>
      </c>
      <c r="E7046" s="106">
        <f t="shared" si="770"/>
        <v>0.11063602351683592</v>
      </c>
      <c r="F7046" s="107">
        <f t="shared" si="771"/>
        <v>85</v>
      </c>
      <c r="G7046" s="107">
        <f>COUNTIF(Data_Eksportir!$H$2:$H$3401,A7046)</f>
        <v>0</v>
      </c>
      <c r="H7046" s="104" t="str">
        <f t="shared" si="772"/>
        <v>Di bawah 1</v>
      </c>
      <c r="I7046" s="104" t="str">
        <f t="shared" si="773"/>
        <v>Di bawah ambang nilai</v>
      </c>
      <c r="J7046" s="106">
        <f t="shared" si="774"/>
        <v>414.007046</v>
      </c>
      <c r="K7046" s="105">
        <f t="shared" si="775"/>
        <v>0</v>
      </c>
      <c r="L7046" s="106">
        <f t="shared" si="776"/>
        <v>0</v>
      </c>
    </row>
    <row r="7047" spans="1:12" x14ac:dyDescent="0.3">
      <c r="A7047" s="104" t="s">
        <v>14455</v>
      </c>
      <c r="B7047" s="104" t="s">
        <v>14456</v>
      </c>
      <c r="C7047" s="105">
        <v>2066</v>
      </c>
      <c r="D7047" s="105">
        <v>263171</v>
      </c>
      <c r="E7047" s="106">
        <f t="shared" si="770"/>
        <v>127.38189738625363</v>
      </c>
      <c r="F7047" s="107">
        <f t="shared" si="771"/>
        <v>85</v>
      </c>
      <c r="G7047" s="107">
        <f>COUNTIF(Data_Eksportir!$H$2:$H$3401,A7047)</f>
        <v>0</v>
      </c>
      <c r="H7047" s="104" t="str">
        <f t="shared" si="772"/>
        <v>100 ke atas</v>
      </c>
      <c r="I7047" s="104" t="str">
        <f t="shared" si="773"/>
        <v>Di bawah ambang nilai</v>
      </c>
      <c r="J7047" s="106">
        <f t="shared" si="774"/>
        <v>263171.00704699999</v>
      </c>
      <c r="K7047" s="105">
        <f t="shared" si="775"/>
        <v>0</v>
      </c>
      <c r="L7047" s="106">
        <f t="shared" si="776"/>
        <v>0</v>
      </c>
    </row>
    <row r="7048" spans="1:12" x14ac:dyDescent="0.3">
      <c r="A7048" s="104" t="s">
        <v>14457</v>
      </c>
      <c r="B7048" s="104" t="s">
        <v>14458</v>
      </c>
      <c r="C7048" s="105">
        <v>23</v>
      </c>
      <c r="D7048" s="105">
        <v>6</v>
      </c>
      <c r="E7048" s="106">
        <f t="shared" si="770"/>
        <v>0.2608695652173913</v>
      </c>
      <c r="F7048" s="107">
        <f t="shared" si="771"/>
        <v>85</v>
      </c>
      <c r="G7048" s="107">
        <f>COUNTIF(Data_Eksportir!$H$2:$H$3401,A7048)</f>
        <v>0</v>
      </c>
      <c r="H7048" s="104" t="str">
        <f t="shared" si="772"/>
        <v>Di bawah 1</v>
      </c>
      <c r="I7048" s="104" t="str">
        <f t="shared" si="773"/>
        <v>Di bawah ambang nilai</v>
      </c>
      <c r="J7048" s="106">
        <f t="shared" si="774"/>
        <v>6.0070480000000002</v>
      </c>
      <c r="K7048" s="105">
        <f t="shared" si="775"/>
        <v>0</v>
      </c>
      <c r="L7048" s="106">
        <f t="shared" si="776"/>
        <v>0</v>
      </c>
    </row>
    <row r="7049" spans="1:12" x14ac:dyDescent="0.3">
      <c r="A7049" s="104" t="s">
        <v>14459</v>
      </c>
      <c r="B7049" s="104" t="s">
        <v>14460</v>
      </c>
      <c r="C7049" s="105">
        <v>73</v>
      </c>
      <c r="D7049" s="105">
        <v>267</v>
      </c>
      <c r="E7049" s="106">
        <f t="shared" si="770"/>
        <v>3.6575342465753424</v>
      </c>
      <c r="F7049" s="107">
        <f t="shared" si="771"/>
        <v>85</v>
      </c>
      <c r="G7049" s="107">
        <f>COUNTIF(Data_Eksportir!$H$2:$H$3401,A7049)</f>
        <v>0</v>
      </c>
      <c r="H7049" s="104" t="str">
        <f t="shared" si="772"/>
        <v>1 – 5</v>
      </c>
      <c r="I7049" s="104" t="str">
        <f t="shared" si="773"/>
        <v>Di bawah ambang nilai</v>
      </c>
      <c r="J7049" s="106">
        <f t="shared" si="774"/>
        <v>267.00704899999999</v>
      </c>
      <c r="K7049" s="105">
        <f t="shared" si="775"/>
        <v>0</v>
      </c>
      <c r="L7049" s="106">
        <f t="shared" si="776"/>
        <v>0</v>
      </c>
    </row>
    <row r="7050" spans="1:12" x14ac:dyDescent="0.3">
      <c r="A7050" s="104" t="s">
        <v>14461</v>
      </c>
      <c r="B7050" s="104" t="s">
        <v>14462</v>
      </c>
      <c r="C7050" s="105">
        <v>115</v>
      </c>
      <c r="D7050" s="105">
        <v>10309</v>
      </c>
      <c r="E7050" s="106">
        <f t="shared" si="770"/>
        <v>89.643478260869571</v>
      </c>
      <c r="F7050" s="107">
        <f t="shared" si="771"/>
        <v>85</v>
      </c>
      <c r="G7050" s="107">
        <f>COUNTIF(Data_Eksportir!$H$2:$H$3401,A7050)</f>
        <v>0</v>
      </c>
      <c r="H7050" s="104" t="str">
        <f t="shared" si="772"/>
        <v>20 – 100</v>
      </c>
      <c r="I7050" s="104" t="str">
        <f t="shared" si="773"/>
        <v>Di bawah ambang nilai</v>
      </c>
      <c r="J7050" s="106">
        <f t="shared" si="774"/>
        <v>10309.00705</v>
      </c>
      <c r="K7050" s="105">
        <f t="shared" si="775"/>
        <v>0</v>
      </c>
      <c r="L7050" s="106">
        <f t="shared" si="776"/>
        <v>0</v>
      </c>
    </row>
    <row r="7051" spans="1:12" x14ac:dyDescent="0.3">
      <c r="A7051" s="104" t="s">
        <v>14463</v>
      </c>
      <c r="B7051" s="104" t="s">
        <v>14464</v>
      </c>
      <c r="C7051" s="105">
        <v>57491</v>
      </c>
      <c r="D7051" s="105">
        <v>163998</v>
      </c>
      <c r="E7051" s="106">
        <f t="shared" si="770"/>
        <v>2.8525856220973718</v>
      </c>
      <c r="F7051" s="107">
        <f t="shared" si="771"/>
        <v>85</v>
      </c>
      <c r="G7051" s="107">
        <f>COUNTIF(Data_Eksportir!$H$2:$H$3401,A7051)</f>
        <v>0</v>
      </c>
      <c r="H7051" s="104" t="str">
        <f t="shared" si="772"/>
        <v>1 – 5</v>
      </c>
      <c r="I7051" s="104" t="str">
        <f t="shared" si="773"/>
        <v>Di bawah ambang nilai</v>
      </c>
      <c r="J7051" s="106">
        <f t="shared" si="774"/>
        <v>163998.00705099999</v>
      </c>
      <c r="K7051" s="105">
        <f t="shared" si="775"/>
        <v>0</v>
      </c>
      <c r="L7051" s="106">
        <f t="shared" si="776"/>
        <v>0</v>
      </c>
    </row>
    <row r="7052" spans="1:12" x14ac:dyDescent="0.3">
      <c r="A7052" s="104" t="s">
        <v>14465</v>
      </c>
      <c r="B7052" s="104" t="s">
        <v>14466</v>
      </c>
      <c r="C7052" s="105">
        <v>420</v>
      </c>
      <c r="D7052" s="105">
        <v>75583</v>
      </c>
      <c r="E7052" s="106">
        <f t="shared" si="770"/>
        <v>179.9595238095238</v>
      </c>
      <c r="F7052" s="107">
        <f t="shared" si="771"/>
        <v>85</v>
      </c>
      <c r="G7052" s="107">
        <f>COUNTIF(Data_Eksportir!$H$2:$H$3401,A7052)</f>
        <v>0</v>
      </c>
      <c r="H7052" s="104" t="str">
        <f t="shared" si="772"/>
        <v>100 ke atas</v>
      </c>
      <c r="I7052" s="104" t="str">
        <f t="shared" si="773"/>
        <v>Di bawah ambang nilai</v>
      </c>
      <c r="J7052" s="106">
        <f t="shared" si="774"/>
        <v>75583.007052000001</v>
      </c>
      <c r="K7052" s="105">
        <f t="shared" si="775"/>
        <v>0</v>
      </c>
      <c r="L7052" s="106">
        <f t="shared" si="776"/>
        <v>0</v>
      </c>
    </row>
    <row r="7053" spans="1:12" x14ac:dyDescent="0.3">
      <c r="A7053" s="104" t="s">
        <v>14467</v>
      </c>
      <c r="B7053" s="104" t="s">
        <v>14468</v>
      </c>
      <c r="C7053" s="105">
        <v>62</v>
      </c>
      <c r="D7053" s="105">
        <v>79371</v>
      </c>
      <c r="E7053" s="106">
        <f t="shared" si="770"/>
        <v>1280.1774193548388</v>
      </c>
      <c r="F7053" s="107">
        <f t="shared" si="771"/>
        <v>85</v>
      </c>
      <c r="G7053" s="107">
        <f>COUNTIF(Data_Eksportir!$H$2:$H$3401,A7053)</f>
        <v>0</v>
      </c>
      <c r="H7053" s="104" t="str">
        <f t="shared" si="772"/>
        <v>100 ke atas</v>
      </c>
      <c r="I7053" s="104" t="str">
        <f t="shared" si="773"/>
        <v>Di bawah ambang nilai</v>
      </c>
      <c r="J7053" s="106">
        <f t="shared" si="774"/>
        <v>79371.007052999994</v>
      </c>
      <c r="K7053" s="105">
        <f t="shared" si="775"/>
        <v>0</v>
      </c>
      <c r="L7053" s="106">
        <f t="shared" si="776"/>
        <v>0</v>
      </c>
    </row>
    <row r="7054" spans="1:12" x14ac:dyDescent="0.3">
      <c r="A7054" s="104" t="s">
        <v>14469</v>
      </c>
      <c r="B7054" s="104" t="s">
        <v>14470</v>
      </c>
      <c r="C7054" s="105">
        <v>10547</v>
      </c>
      <c r="D7054" s="105">
        <v>5114657</v>
      </c>
      <c r="E7054" s="106">
        <f t="shared" si="770"/>
        <v>484.93950886508014</v>
      </c>
      <c r="F7054" s="107">
        <f t="shared" si="771"/>
        <v>85</v>
      </c>
      <c r="G7054" s="107">
        <f>COUNTIF(Data_Eksportir!$H$2:$H$3401,A7054)</f>
        <v>0</v>
      </c>
      <c r="H7054" s="104" t="str">
        <f t="shared" si="772"/>
        <v>100 ke atas</v>
      </c>
      <c r="I7054" s="104" t="str">
        <f t="shared" si="773"/>
        <v>Di bawah ambang nilai</v>
      </c>
      <c r="J7054" s="106">
        <f t="shared" si="774"/>
        <v>5114657.0070540002</v>
      </c>
      <c r="K7054" s="105">
        <f t="shared" si="775"/>
        <v>0</v>
      </c>
      <c r="L7054" s="106">
        <f t="shared" si="776"/>
        <v>0</v>
      </c>
    </row>
    <row r="7055" spans="1:12" x14ac:dyDescent="0.3">
      <c r="A7055" s="104" t="s">
        <v>14471</v>
      </c>
      <c r="B7055" s="104" t="s">
        <v>14472</v>
      </c>
      <c r="C7055" s="105">
        <v>76551</v>
      </c>
      <c r="D7055" s="105">
        <v>56501081</v>
      </c>
      <c r="E7055" s="106">
        <f t="shared" si="770"/>
        <v>738.08416611148118</v>
      </c>
      <c r="F7055" s="107">
        <f t="shared" si="771"/>
        <v>85</v>
      </c>
      <c r="G7055" s="107">
        <f>COUNTIF(Data_Eksportir!$H$2:$H$3401,A7055)</f>
        <v>0</v>
      </c>
      <c r="H7055" s="104" t="str">
        <f t="shared" si="772"/>
        <v>100 ke atas</v>
      </c>
      <c r="I7055" s="104" t="str">
        <f t="shared" si="773"/>
        <v>Belum terwakili</v>
      </c>
      <c r="J7055" s="106">
        <f t="shared" si="774"/>
        <v>56501081.007054999</v>
      </c>
      <c r="K7055" s="105">
        <f t="shared" si="775"/>
        <v>56501081</v>
      </c>
      <c r="L7055" s="106">
        <f t="shared" si="776"/>
        <v>56501081.007054999</v>
      </c>
    </row>
    <row r="7056" spans="1:12" x14ac:dyDescent="0.3">
      <c r="A7056" s="104" t="s">
        <v>14473</v>
      </c>
      <c r="B7056" s="104" t="s">
        <v>14474</v>
      </c>
      <c r="C7056" s="105">
        <v>7043</v>
      </c>
      <c r="D7056" s="105">
        <v>826032</v>
      </c>
      <c r="E7056" s="106">
        <f t="shared" si="770"/>
        <v>117.28411188414029</v>
      </c>
      <c r="F7056" s="107">
        <f t="shared" si="771"/>
        <v>85</v>
      </c>
      <c r="G7056" s="107">
        <f>COUNTIF(Data_Eksportir!$H$2:$H$3401,A7056)</f>
        <v>0</v>
      </c>
      <c r="H7056" s="104" t="str">
        <f t="shared" si="772"/>
        <v>100 ke atas</v>
      </c>
      <c r="I7056" s="104" t="str">
        <f t="shared" si="773"/>
        <v>Di bawah ambang nilai</v>
      </c>
      <c r="J7056" s="106">
        <f t="shared" si="774"/>
        <v>826032.00705599994</v>
      </c>
      <c r="K7056" s="105">
        <f t="shared" si="775"/>
        <v>0</v>
      </c>
      <c r="L7056" s="106">
        <f t="shared" si="776"/>
        <v>0</v>
      </c>
    </row>
    <row r="7057" spans="1:12" x14ac:dyDescent="0.3">
      <c r="A7057" s="104" t="s">
        <v>14475</v>
      </c>
      <c r="B7057" s="104" t="s">
        <v>14476</v>
      </c>
      <c r="C7057" s="105">
        <v>33320</v>
      </c>
      <c r="D7057" s="105">
        <v>1550280</v>
      </c>
      <c r="E7057" s="106">
        <f t="shared" si="770"/>
        <v>46.527010804321726</v>
      </c>
      <c r="F7057" s="107">
        <f t="shared" si="771"/>
        <v>85</v>
      </c>
      <c r="G7057" s="107">
        <f>COUNTIF(Data_Eksportir!$H$2:$H$3401,A7057)</f>
        <v>0</v>
      </c>
      <c r="H7057" s="104" t="str">
        <f t="shared" si="772"/>
        <v>20 – 100</v>
      </c>
      <c r="I7057" s="104" t="str">
        <f t="shared" si="773"/>
        <v>Di bawah ambang nilai</v>
      </c>
      <c r="J7057" s="106">
        <f t="shared" si="774"/>
        <v>1550280.007057</v>
      </c>
      <c r="K7057" s="105">
        <f t="shared" si="775"/>
        <v>0</v>
      </c>
      <c r="L7057" s="106">
        <f t="shared" si="776"/>
        <v>0</v>
      </c>
    </row>
    <row r="7058" spans="1:12" x14ac:dyDescent="0.3">
      <c r="A7058" s="104" t="s">
        <v>14477</v>
      </c>
      <c r="B7058" s="104" t="s">
        <v>14478</v>
      </c>
      <c r="C7058" s="105">
        <v>19188</v>
      </c>
      <c r="D7058" s="105">
        <v>250422</v>
      </c>
      <c r="E7058" s="106">
        <f t="shared" si="770"/>
        <v>13.050969355847405</v>
      </c>
      <c r="F7058" s="107">
        <f t="shared" si="771"/>
        <v>85</v>
      </c>
      <c r="G7058" s="107">
        <f>COUNTIF(Data_Eksportir!$H$2:$H$3401,A7058)</f>
        <v>0</v>
      </c>
      <c r="H7058" s="104" t="str">
        <f t="shared" si="772"/>
        <v>5 – 20</v>
      </c>
      <c r="I7058" s="104" t="str">
        <f t="shared" si="773"/>
        <v>Di bawah ambang nilai</v>
      </c>
      <c r="J7058" s="106">
        <f t="shared" si="774"/>
        <v>250422.00705799999</v>
      </c>
      <c r="K7058" s="105">
        <f t="shared" si="775"/>
        <v>0</v>
      </c>
      <c r="L7058" s="106">
        <f t="shared" si="776"/>
        <v>0</v>
      </c>
    </row>
    <row r="7059" spans="1:12" x14ac:dyDescent="0.3">
      <c r="A7059" s="104" t="s">
        <v>14479</v>
      </c>
      <c r="B7059" s="104" t="s">
        <v>14480</v>
      </c>
      <c r="C7059" s="105">
        <v>56397</v>
      </c>
      <c r="D7059" s="105">
        <v>865756</v>
      </c>
      <c r="E7059" s="106">
        <f t="shared" si="770"/>
        <v>15.351100235828147</v>
      </c>
      <c r="F7059" s="107">
        <f t="shared" si="771"/>
        <v>85</v>
      </c>
      <c r="G7059" s="107">
        <f>COUNTIF(Data_Eksportir!$H$2:$H$3401,A7059)</f>
        <v>0</v>
      </c>
      <c r="H7059" s="104" t="str">
        <f t="shared" si="772"/>
        <v>5 – 20</v>
      </c>
      <c r="I7059" s="104" t="str">
        <f t="shared" si="773"/>
        <v>Di bawah ambang nilai</v>
      </c>
      <c r="J7059" s="106">
        <f t="shared" si="774"/>
        <v>865756.00705899997</v>
      </c>
      <c r="K7059" s="105">
        <f t="shared" si="775"/>
        <v>0</v>
      </c>
      <c r="L7059" s="106">
        <f t="shared" si="776"/>
        <v>0</v>
      </c>
    </row>
    <row r="7060" spans="1:12" x14ac:dyDescent="0.3">
      <c r="A7060" s="104" t="s">
        <v>14481</v>
      </c>
      <c r="B7060" s="104" t="s">
        <v>14482</v>
      </c>
      <c r="C7060" s="105">
        <v>292</v>
      </c>
      <c r="D7060" s="105">
        <v>2922</v>
      </c>
      <c r="E7060" s="106">
        <f t="shared" si="770"/>
        <v>10.006849315068493</v>
      </c>
      <c r="F7060" s="107">
        <f t="shared" si="771"/>
        <v>85</v>
      </c>
      <c r="G7060" s="107">
        <f>COUNTIF(Data_Eksportir!$H$2:$H$3401,A7060)</f>
        <v>0</v>
      </c>
      <c r="H7060" s="104" t="str">
        <f t="shared" si="772"/>
        <v>5 – 20</v>
      </c>
      <c r="I7060" s="104" t="str">
        <f t="shared" si="773"/>
        <v>Di bawah ambang nilai</v>
      </c>
      <c r="J7060" s="106">
        <f t="shared" si="774"/>
        <v>2922.0070599999999</v>
      </c>
      <c r="K7060" s="105">
        <f t="shared" si="775"/>
        <v>0</v>
      </c>
      <c r="L7060" s="106">
        <f t="shared" si="776"/>
        <v>0</v>
      </c>
    </row>
    <row r="7061" spans="1:12" x14ac:dyDescent="0.3">
      <c r="A7061" s="104" t="s">
        <v>14483</v>
      </c>
      <c r="B7061" s="104" t="s">
        <v>14484</v>
      </c>
      <c r="C7061" s="105">
        <v>4683</v>
      </c>
      <c r="D7061" s="105">
        <v>43575</v>
      </c>
      <c r="E7061" s="106">
        <f t="shared" si="770"/>
        <v>9.304932735426009</v>
      </c>
      <c r="F7061" s="107">
        <f t="shared" si="771"/>
        <v>85</v>
      </c>
      <c r="G7061" s="107">
        <f>COUNTIF(Data_Eksportir!$H$2:$H$3401,A7061)</f>
        <v>0</v>
      </c>
      <c r="H7061" s="104" t="str">
        <f t="shared" si="772"/>
        <v>5 – 20</v>
      </c>
      <c r="I7061" s="104" t="str">
        <f t="shared" si="773"/>
        <v>Di bawah ambang nilai</v>
      </c>
      <c r="J7061" s="106">
        <f t="shared" si="774"/>
        <v>43575.007060999997</v>
      </c>
      <c r="K7061" s="105">
        <f t="shared" si="775"/>
        <v>0</v>
      </c>
      <c r="L7061" s="106">
        <f t="shared" si="776"/>
        <v>0</v>
      </c>
    </row>
    <row r="7062" spans="1:12" x14ac:dyDescent="0.3">
      <c r="A7062" s="104" t="s">
        <v>14485</v>
      </c>
      <c r="B7062" s="104" t="s">
        <v>14486</v>
      </c>
      <c r="C7062" s="105">
        <v>2</v>
      </c>
      <c r="D7062" s="105">
        <v>5</v>
      </c>
      <c r="E7062" s="106">
        <f t="shared" si="770"/>
        <v>2.5</v>
      </c>
      <c r="F7062" s="107">
        <f t="shared" si="771"/>
        <v>85</v>
      </c>
      <c r="G7062" s="107">
        <f>COUNTIF(Data_Eksportir!$H$2:$H$3401,A7062)</f>
        <v>0</v>
      </c>
      <c r="H7062" s="104" t="str">
        <f t="shared" si="772"/>
        <v>1 – 5</v>
      </c>
      <c r="I7062" s="104" t="str">
        <f t="shared" si="773"/>
        <v>Di bawah ambang nilai</v>
      </c>
      <c r="J7062" s="106">
        <f t="shared" si="774"/>
        <v>5.0070620000000003</v>
      </c>
      <c r="K7062" s="105">
        <f t="shared" si="775"/>
        <v>0</v>
      </c>
      <c r="L7062" s="106">
        <f t="shared" si="776"/>
        <v>0</v>
      </c>
    </row>
    <row r="7063" spans="1:12" x14ac:dyDescent="0.3">
      <c r="A7063" s="104" t="s">
        <v>14487</v>
      </c>
      <c r="B7063" s="104" t="s">
        <v>14488</v>
      </c>
      <c r="C7063" s="105">
        <v>2344</v>
      </c>
      <c r="D7063" s="105">
        <v>94349</v>
      </c>
      <c r="E7063" s="106">
        <f t="shared" si="770"/>
        <v>40.25127986348123</v>
      </c>
      <c r="F7063" s="107">
        <f t="shared" si="771"/>
        <v>85</v>
      </c>
      <c r="G7063" s="107">
        <f>COUNTIF(Data_Eksportir!$H$2:$H$3401,A7063)</f>
        <v>0</v>
      </c>
      <c r="H7063" s="104" t="str">
        <f t="shared" si="772"/>
        <v>20 – 100</v>
      </c>
      <c r="I7063" s="104" t="str">
        <f t="shared" si="773"/>
        <v>Di bawah ambang nilai</v>
      </c>
      <c r="J7063" s="106">
        <f t="shared" si="774"/>
        <v>94349.007062999997</v>
      </c>
      <c r="K7063" s="105">
        <f t="shared" si="775"/>
        <v>0</v>
      </c>
      <c r="L7063" s="106">
        <f t="shared" si="776"/>
        <v>0</v>
      </c>
    </row>
    <row r="7064" spans="1:12" x14ac:dyDescent="0.3">
      <c r="A7064" s="104" t="s">
        <v>14489</v>
      </c>
      <c r="B7064" s="104" t="s">
        <v>14490</v>
      </c>
      <c r="C7064" s="105">
        <v>28</v>
      </c>
      <c r="D7064" s="105">
        <v>3720</v>
      </c>
      <c r="E7064" s="106">
        <f t="shared" si="770"/>
        <v>132.85714285714286</v>
      </c>
      <c r="F7064" s="107">
        <f t="shared" si="771"/>
        <v>85</v>
      </c>
      <c r="G7064" s="107">
        <f>COUNTIF(Data_Eksportir!$H$2:$H$3401,A7064)</f>
        <v>0</v>
      </c>
      <c r="H7064" s="104" t="str">
        <f t="shared" si="772"/>
        <v>100 ke atas</v>
      </c>
      <c r="I7064" s="104" t="str">
        <f t="shared" si="773"/>
        <v>Di bawah ambang nilai</v>
      </c>
      <c r="J7064" s="106">
        <f t="shared" si="774"/>
        <v>3720.0070639999999</v>
      </c>
      <c r="K7064" s="105">
        <f t="shared" si="775"/>
        <v>0</v>
      </c>
      <c r="L7064" s="106">
        <f t="shared" si="776"/>
        <v>0</v>
      </c>
    </row>
    <row r="7065" spans="1:12" x14ac:dyDescent="0.3">
      <c r="A7065" s="104" t="s">
        <v>14491</v>
      </c>
      <c r="B7065" s="104" t="s">
        <v>14492</v>
      </c>
      <c r="C7065" s="105">
        <v>129</v>
      </c>
      <c r="D7065" s="105">
        <v>2947</v>
      </c>
      <c r="E7065" s="106">
        <f t="shared" si="770"/>
        <v>22.844961240310077</v>
      </c>
      <c r="F7065" s="107">
        <f t="shared" si="771"/>
        <v>85</v>
      </c>
      <c r="G7065" s="107">
        <f>COUNTIF(Data_Eksportir!$H$2:$H$3401,A7065)</f>
        <v>0</v>
      </c>
      <c r="H7065" s="104" t="str">
        <f t="shared" si="772"/>
        <v>20 – 100</v>
      </c>
      <c r="I7065" s="104" t="str">
        <f t="shared" si="773"/>
        <v>Di bawah ambang nilai</v>
      </c>
      <c r="J7065" s="106">
        <f t="shared" si="774"/>
        <v>2947.0070649999998</v>
      </c>
      <c r="K7065" s="105">
        <f t="shared" si="775"/>
        <v>0</v>
      </c>
      <c r="L7065" s="106">
        <f t="shared" si="776"/>
        <v>0</v>
      </c>
    </row>
    <row r="7066" spans="1:12" x14ac:dyDescent="0.3">
      <c r="A7066" s="104" t="s">
        <v>14493</v>
      </c>
      <c r="B7066" s="104" t="s">
        <v>14494</v>
      </c>
      <c r="C7066" s="105">
        <v>5</v>
      </c>
      <c r="D7066" s="105">
        <v>1735</v>
      </c>
      <c r="E7066" s="106">
        <f t="shared" si="770"/>
        <v>347</v>
      </c>
      <c r="F7066" s="107">
        <f t="shared" si="771"/>
        <v>85</v>
      </c>
      <c r="G7066" s="107">
        <f>COUNTIF(Data_Eksportir!$H$2:$H$3401,A7066)</f>
        <v>0</v>
      </c>
      <c r="H7066" s="104" t="str">
        <f t="shared" si="772"/>
        <v>100 ke atas</v>
      </c>
      <c r="I7066" s="104" t="str">
        <f t="shared" si="773"/>
        <v>Di bawah ambang nilai</v>
      </c>
      <c r="J7066" s="106">
        <f t="shared" si="774"/>
        <v>1735.0070659999999</v>
      </c>
      <c r="K7066" s="105">
        <f t="shared" si="775"/>
        <v>0</v>
      </c>
      <c r="L7066" s="106">
        <f t="shared" si="776"/>
        <v>0</v>
      </c>
    </row>
    <row r="7067" spans="1:12" x14ac:dyDescent="0.3">
      <c r="A7067" s="104" t="s">
        <v>14495</v>
      </c>
      <c r="B7067" s="104" t="s">
        <v>14496</v>
      </c>
      <c r="C7067" s="105">
        <v>47</v>
      </c>
      <c r="D7067" s="105">
        <v>16038</v>
      </c>
      <c r="E7067" s="106">
        <f t="shared" si="770"/>
        <v>341.2340425531915</v>
      </c>
      <c r="F7067" s="107">
        <f t="shared" si="771"/>
        <v>85</v>
      </c>
      <c r="G7067" s="107">
        <f>COUNTIF(Data_Eksportir!$H$2:$H$3401,A7067)</f>
        <v>0</v>
      </c>
      <c r="H7067" s="104" t="str">
        <f t="shared" si="772"/>
        <v>100 ke atas</v>
      </c>
      <c r="I7067" s="104" t="str">
        <f t="shared" si="773"/>
        <v>Di bawah ambang nilai</v>
      </c>
      <c r="J7067" s="106">
        <f t="shared" si="774"/>
        <v>16038.007067</v>
      </c>
      <c r="K7067" s="105">
        <f t="shared" si="775"/>
        <v>0</v>
      </c>
      <c r="L7067" s="106">
        <f t="shared" si="776"/>
        <v>0</v>
      </c>
    </row>
    <row r="7068" spans="1:12" x14ac:dyDescent="0.3">
      <c r="A7068" s="104" t="s">
        <v>14497</v>
      </c>
      <c r="B7068" s="104" t="s">
        <v>14498</v>
      </c>
      <c r="C7068" s="105">
        <v>241</v>
      </c>
      <c r="D7068" s="105">
        <v>45428</v>
      </c>
      <c r="E7068" s="106">
        <f t="shared" si="770"/>
        <v>188.49792531120332</v>
      </c>
      <c r="F7068" s="107">
        <f t="shared" si="771"/>
        <v>85</v>
      </c>
      <c r="G7068" s="107">
        <f>COUNTIF(Data_Eksportir!$H$2:$H$3401,A7068)</f>
        <v>0</v>
      </c>
      <c r="H7068" s="104" t="str">
        <f t="shared" si="772"/>
        <v>100 ke atas</v>
      </c>
      <c r="I7068" s="104" t="str">
        <f t="shared" si="773"/>
        <v>Di bawah ambang nilai</v>
      </c>
      <c r="J7068" s="106">
        <f t="shared" si="774"/>
        <v>45428.007067999999</v>
      </c>
      <c r="K7068" s="105">
        <f t="shared" si="775"/>
        <v>0</v>
      </c>
      <c r="L7068" s="106">
        <f t="shared" si="776"/>
        <v>0</v>
      </c>
    </row>
    <row r="7069" spans="1:12" x14ac:dyDescent="0.3">
      <c r="A7069" s="104" t="s">
        <v>14499</v>
      </c>
      <c r="B7069" s="104" t="s">
        <v>14500</v>
      </c>
      <c r="C7069" s="105">
        <v>12</v>
      </c>
      <c r="D7069" s="105">
        <v>359</v>
      </c>
      <c r="E7069" s="106">
        <f t="shared" si="770"/>
        <v>29.916666666666668</v>
      </c>
      <c r="F7069" s="107">
        <f t="shared" si="771"/>
        <v>85</v>
      </c>
      <c r="G7069" s="107">
        <f>COUNTIF(Data_Eksportir!$H$2:$H$3401,A7069)</f>
        <v>0</v>
      </c>
      <c r="H7069" s="104" t="str">
        <f t="shared" si="772"/>
        <v>20 – 100</v>
      </c>
      <c r="I7069" s="104" t="str">
        <f t="shared" si="773"/>
        <v>Di bawah ambang nilai</v>
      </c>
      <c r="J7069" s="106">
        <f t="shared" si="774"/>
        <v>359.007069</v>
      </c>
      <c r="K7069" s="105">
        <f t="shared" si="775"/>
        <v>0</v>
      </c>
      <c r="L7069" s="106">
        <f t="shared" si="776"/>
        <v>0</v>
      </c>
    </row>
    <row r="7070" spans="1:12" x14ac:dyDescent="0.3">
      <c r="A7070" s="104" t="s">
        <v>14501</v>
      </c>
      <c r="B7070" s="104" t="s">
        <v>14502</v>
      </c>
      <c r="C7070" s="105">
        <v>50</v>
      </c>
      <c r="D7070" s="105">
        <v>800</v>
      </c>
      <c r="E7070" s="106">
        <f t="shared" si="770"/>
        <v>16</v>
      </c>
      <c r="F7070" s="107">
        <f t="shared" si="771"/>
        <v>85</v>
      </c>
      <c r="G7070" s="107">
        <f>COUNTIF(Data_Eksportir!$H$2:$H$3401,A7070)</f>
        <v>0</v>
      </c>
      <c r="H7070" s="104" t="str">
        <f t="shared" si="772"/>
        <v>5 – 20</v>
      </c>
      <c r="I7070" s="104" t="str">
        <f t="shared" si="773"/>
        <v>Di bawah ambang nilai</v>
      </c>
      <c r="J7070" s="106">
        <f t="shared" si="774"/>
        <v>800.00707</v>
      </c>
      <c r="K7070" s="105">
        <f t="shared" si="775"/>
        <v>0</v>
      </c>
      <c r="L7070" s="106">
        <f t="shared" si="776"/>
        <v>0</v>
      </c>
    </row>
    <row r="7071" spans="1:12" x14ac:dyDescent="0.3">
      <c r="A7071" s="104" t="s">
        <v>14503</v>
      </c>
      <c r="B7071" s="104" t="s">
        <v>14504</v>
      </c>
      <c r="C7071" s="105">
        <v>76573</v>
      </c>
      <c r="D7071" s="105">
        <v>10028909</v>
      </c>
      <c r="E7071" s="106">
        <f t="shared" si="770"/>
        <v>130.97186998028025</v>
      </c>
      <c r="F7071" s="107">
        <f t="shared" si="771"/>
        <v>85</v>
      </c>
      <c r="G7071" s="107">
        <f>COUNTIF(Data_Eksportir!$H$2:$H$3401,A7071)</f>
        <v>0</v>
      </c>
      <c r="H7071" s="104" t="str">
        <f t="shared" si="772"/>
        <v>100 ke atas</v>
      </c>
      <c r="I7071" s="104" t="str">
        <f t="shared" si="773"/>
        <v>Belum terwakili</v>
      </c>
      <c r="J7071" s="106">
        <f t="shared" si="774"/>
        <v>10028909.007071</v>
      </c>
      <c r="K7071" s="105">
        <f t="shared" si="775"/>
        <v>10028909</v>
      </c>
      <c r="L7071" s="106">
        <f t="shared" si="776"/>
        <v>10028909.007071</v>
      </c>
    </row>
    <row r="7072" spans="1:12" x14ac:dyDescent="0.3">
      <c r="A7072" s="104" t="s">
        <v>14505</v>
      </c>
      <c r="B7072" s="104" t="s">
        <v>14506</v>
      </c>
      <c r="C7072" s="105">
        <v>15222</v>
      </c>
      <c r="D7072" s="105">
        <v>740604</v>
      </c>
      <c r="E7072" s="106">
        <f t="shared" si="770"/>
        <v>48.653527788726841</v>
      </c>
      <c r="F7072" s="107">
        <f t="shared" si="771"/>
        <v>85</v>
      </c>
      <c r="G7072" s="107">
        <f>COUNTIF(Data_Eksportir!$H$2:$H$3401,A7072)</f>
        <v>0</v>
      </c>
      <c r="H7072" s="104" t="str">
        <f t="shared" si="772"/>
        <v>20 – 100</v>
      </c>
      <c r="I7072" s="104" t="str">
        <f t="shared" si="773"/>
        <v>Di bawah ambang nilai</v>
      </c>
      <c r="J7072" s="106">
        <f t="shared" si="774"/>
        <v>740604.00707199995</v>
      </c>
      <c r="K7072" s="105">
        <f t="shared" si="775"/>
        <v>0</v>
      </c>
      <c r="L7072" s="106">
        <f t="shared" si="776"/>
        <v>0</v>
      </c>
    </row>
    <row r="7073" spans="1:12" x14ac:dyDescent="0.3">
      <c r="A7073" s="104" t="s">
        <v>14507</v>
      </c>
      <c r="B7073" s="104" t="s">
        <v>14508</v>
      </c>
      <c r="C7073" s="105">
        <v>211622</v>
      </c>
      <c r="D7073" s="105">
        <v>21715889</v>
      </c>
      <c r="E7073" s="106">
        <f t="shared" si="770"/>
        <v>102.61640566670762</v>
      </c>
      <c r="F7073" s="107">
        <f t="shared" si="771"/>
        <v>85</v>
      </c>
      <c r="G7073" s="107">
        <f>COUNTIF(Data_Eksportir!$H$2:$H$3401,A7073)</f>
        <v>0</v>
      </c>
      <c r="H7073" s="104" t="str">
        <f t="shared" si="772"/>
        <v>100 ke atas</v>
      </c>
      <c r="I7073" s="104" t="str">
        <f t="shared" si="773"/>
        <v>Belum terwakili</v>
      </c>
      <c r="J7073" s="106">
        <f t="shared" si="774"/>
        <v>21715889.007073</v>
      </c>
      <c r="K7073" s="105">
        <f t="shared" si="775"/>
        <v>21715889</v>
      </c>
      <c r="L7073" s="106">
        <f t="shared" si="776"/>
        <v>21715889.007073</v>
      </c>
    </row>
    <row r="7074" spans="1:12" x14ac:dyDescent="0.3">
      <c r="A7074" s="104" t="s">
        <v>14509</v>
      </c>
      <c r="B7074" s="104" t="s">
        <v>14510</v>
      </c>
      <c r="C7074" s="105">
        <v>23</v>
      </c>
      <c r="D7074" s="105">
        <v>8178</v>
      </c>
      <c r="E7074" s="106">
        <f t="shared" si="770"/>
        <v>355.56521739130437</v>
      </c>
      <c r="F7074" s="107">
        <f t="shared" si="771"/>
        <v>85</v>
      </c>
      <c r="G7074" s="107">
        <f>COUNTIF(Data_Eksportir!$H$2:$H$3401,A7074)</f>
        <v>0</v>
      </c>
      <c r="H7074" s="104" t="str">
        <f t="shared" si="772"/>
        <v>100 ke atas</v>
      </c>
      <c r="I7074" s="104" t="str">
        <f t="shared" si="773"/>
        <v>Di bawah ambang nilai</v>
      </c>
      <c r="J7074" s="106">
        <f t="shared" si="774"/>
        <v>8178.0070740000001</v>
      </c>
      <c r="K7074" s="105">
        <f t="shared" si="775"/>
        <v>0</v>
      </c>
      <c r="L7074" s="106">
        <f t="shared" si="776"/>
        <v>0</v>
      </c>
    </row>
    <row r="7075" spans="1:12" x14ac:dyDescent="0.3">
      <c r="A7075" s="104" t="s">
        <v>14511</v>
      </c>
      <c r="B7075" s="104" t="s">
        <v>14512</v>
      </c>
      <c r="C7075" s="105">
        <v>70474</v>
      </c>
      <c r="D7075" s="105">
        <v>3715859</v>
      </c>
      <c r="E7075" s="106">
        <f t="shared" si="770"/>
        <v>52.726665153106111</v>
      </c>
      <c r="F7075" s="107">
        <f t="shared" si="771"/>
        <v>85</v>
      </c>
      <c r="G7075" s="107">
        <f>COUNTIF(Data_Eksportir!$H$2:$H$3401,A7075)</f>
        <v>0</v>
      </c>
      <c r="H7075" s="104" t="str">
        <f t="shared" si="772"/>
        <v>20 – 100</v>
      </c>
      <c r="I7075" s="104" t="str">
        <f t="shared" si="773"/>
        <v>Di bawah ambang nilai</v>
      </c>
      <c r="J7075" s="106">
        <f t="shared" si="774"/>
        <v>3715859.0070750001</v>
      </c>
      <c r="K7075" s="105">
        <f t="shared" si="775"/>
        <v>0</v>
      </c>
      <c r="L7075" s="106">
        <f t="shared" si="776"/>
        <v>0</v>
      </c>
    </row>
    <row r="7076" spans="1:12" x14ac:dyDescent="0.3">
      <c r="A7076" s="104" t="s">
        <v>14513</v>
      </c>
      <c r="B7076" s="104" t="s">
        <v>14514</v>
      </c>
      <c r="C7076" s="105">
        <v>23297538</v>
      </c>
      <c r="D7076" s="105">
        <v>1478959284</v>
      </c>
      <c r="E7076" s="106">
        <f t="shared" si="770"/>
        <v>63.481355154351505</v>
      </c>
      <c r="F7076" s="107">
        <f t="shared" si="771"/>
        <v>85</v>
      </c>
      <c r="G7076" s="107">
        <f>COUNTIF(Data_Eksportir!$H$2:$H$3401,A7076)</f>
        <v>0</v>
      </c>
      <c r="H7076" s="104" t="str">
        <f t="shared" si="772"/>
        <v>20 – 100</v>
      </c>
      <c r="I7076" s="104" t="str">
        <f t="shared" si="773"/>
        <v>Belum terwakili</v>
      </c>
      <c r="J7076" s="106">
        <f t="shared" si="774"/>
        <v>1478959284.007076</v>
      </c>
      <c r="K7076" s="105">
        <f t="shared" si="775"/>
        <v>1478959284</v>
      </c>
      <c r="L7076" s="106">
        <f t="shared" si="776"/>
        <v>1478959284.007076</v>
      </c>
    </row>
    <row r="7077" spans="1:12" x14ac:dyDescent="0.3">
      <c r="A7077" s="104" t="s">
        <v>14515</v>
      </c>
      <c r="B7077" s="104" t="s">
        <v>14516</v>
      </c>
      <c r="C7077" s="105">
        <v>490779513</v>
      </c>
      <c r="D7077" s="105">
        <v>1348690428</v>
      </c>
      <c r="E7077" s="106">
        <f t="shared" si="770"/>
        <v>2.7480577169079998</v>
      </c>
      <c r="F7077" s="107">
        <f t="shared" si="771"/>
        <v>85</v>
      </c>
      <c r="G7077" s="107">
        <f>COUNTIF(Data_Eksportir!$H$2:$H$3401,A7077)</f>
        <v>0</v>
      </c>
      <c r="H7077" s="104" t="str">
        <f t="shared" si="772"/>
        <v>1 – 5</v>
      </c>
      <c r="I7077" s="104" t="str">
        <f t="shared" si="773"/>
        <v>Belum terwakili</v>
      </c>
      <c r="J7077" s="106">
        <f t="shared" si="774"/>
        <v>1348690428.007077</v>
      </c>
      <c r="K7077" s="105">
        <f t="shared" si="775"/>
        <v>1348690428</v>
      </c>
      <c r="L7077" s="106">
        <f t="shared" si="776"/>
        <v>1348690428.007077</v>
      </c>
    </row>
    <row r="7078" spans="1:12" x14ac:dyDescent="0.3">
      <c r="A7078" s="104" t="s">
        <v>14517</v>
      </c>
      <c r="B7078" s="104" t="s">
        <v>14518</v>
      </c>
      <c r="C7078" s="105">
        <v>3721902</v>
      </c>
      <c r="D7078" s="105">
        <v>10676421</v>
      </c>
      <c r="E7078" s="106">
        <f t="shared" si="770"/>
        <v>2.8685389889363018</v>
      </c>
      <c r="F7078" s="107">
        <f t="shared" si="771"/>
        <v>85</v>
      </c>
      <c r="G7078" s="107">
        <f>COUNTIF(Data_Eksportir!$H$2:$H$3401,A7078)</f>
        <v>0</v>
      </c>
      <c r="H7078" s="104" t="str">
        <f t="shared" si="772"/>
        <v>1 – 5</v>
      </c>
      <c r="I7078" s="104" t="str">
        <f t="shared" si="773"/>
        <v>Belum terwakili</v>
      </c>
      <c r="J7078" s="106">
        <f t="shared" si="774"/>
        <v>10676421.007077999</v>
      </c>
      <c r="K7078" s="105">
        <f t="shared" si="775"/>
        <v>10676421</v>
      </c>
      <c r="L7078" s="106">
        <f t="shared" si="776"/>
        <v>10676421.007077999</v>
      </c>
    </row>
    <row r="7079" spans="1:12" x14ac:dyDescent="0.3">
      <c r="A7079" s="104" t="s">
        <v>14519</v>
      </c>
      <c r="B7079" s="104" t="s">
        <v>14520</v>
      </c>
      <c r="C7079" s="105">
        <v>4534</v>
      </c>
      <c r="D7079" s="105">
        <v>40882</v>
      </c>
      <c r="E7079" s="106">
        <f t="shared" si="770"/>
        <v>9.0167622408469335</v>
      </c>
      <c r="F7079" s="107">
        <f t="shared" si="771"/>
        <v>85</v>
      </c>
      <c r="G7079" s="107">
        <f>COUNTIF(Data_Eksportir!$H$2:$H$3401,A7079)</f>
        <v>0</v>
      </c>
      <c r="H7079" s="104" t="str">
        <f t="shared" si="772"/>
        <v>5 – 20</v>
      </c>
      <c r="I7079" s="104" t="str">
        <f t="shared" si="773"/>
        <v>Di bawah ambang nilai</v>
      </c>
      <c r="J7079" s="106">
        <f t="shared" si="774"/>
        <v>40882.007079000003</v>
      </c>
      <c r="K7079" s="105">
        <f t="shared" si="775"/>
        <v>0</v>
      </c>
      <c r="L7079" s="106">
        <f t="shared" si="776"/>
        <v>0</v>
      </c>
    </row>
    <row r="7080" spans="1:12" x14ac:dyDescent="0.3">
      <c r="A7080" s="104" t="s">
        <v>14521</v>
      </c>
      <c r="B7080" s="104" t="s">
        <v>14522</v>
      </c>
      <c r="C7080" s="105">
        <v>9610</v>
      </c>
      <c r="D7080" s="105">
        <v>33578759</v>
      </c>
      <c r="E7080" s="106">
        <f t="shared" si="770"/>
        <v>3494.1476586888657</v>
      </c>
      <c r="F7080" s="107">
        <f t="shared" si="771"/>
        <v>85</v>
      </c>
      <c r="G7080" s="107">
        <f>COUNTIF(Data_Eksportir!$H$2:$H$3401,A7080)</f>
        <v>0</v>
      </c>
      <c r="H7080" s="104" t="str">
        <f t="shared" si="772"/>
        <v>100 ke atas</v>
      </c>
      <c r="I7080" s="104" t="str">
        <f t="shared" si="773"/>
        <v>Belum terwakili</v>
      </c>
      <c r="J7080" s="106">
        <f t="shared" si="774"/>
        <v>33578759.007080004</v>
      </c>
      <c r="K7080" s="105">
        <f t="shared" si="775"/>
        <v>33578759</v>
      </c>
      <c r="L7080" s="106">
        <f t="shared" si="776"/>
        <v>33578759.007080004</v>
      </c>
    </row>
    <row r="7081" spans="1:12" x14ac:dyDescent="0.3">
      <c r="A7081" s="104" t="s">
        <v>14523</v>
      </c>
      <c r="B7081" s="104" t="s">
        <v>14524</v>
      </c>
      <c r="C7081" s="105">
        <v>29096</v>
      </c>
      <c r="D7081" s="105">
        <v>45409669</v>
      </c>
      <c r="E7081" s="106">
        <f t="shared" si="770"/>
        <v>1560.684252130877</v>
      </c>
      <c r="F7081" s="107">
        <f t="shared" si="771"/>
        <v>85</v>
      </c>
      <c r="G7081" s="107">
        <f>COUNTIF(Data_Eksportir!$H$2:$H$3401,A7081)</f>
        <v>0</v>
      </c>
      <c r="H7081" s="104" t="str">
        <f t="shared" si="772"/>
        <v>100 ke atas</v>
      </c>
      <c r="I7081" s="104" t="str">
        <f t="shared" si="773"/>
        <v>Belum terwakili</v>
      </c>
      <c r="J7081" s="106">
        <f t="shared" si="774"/>
        <v>45409669.007081002</v>
      </c>
      <c r="K7081" s="105">
        <f t="shared" si="775"/>
        <v>45409669</v>
      </c>
      <c r="L7081" s="106">
        <f t="shared" si="776"/>
        <v>45409669.007081002</v>
      </c>
    </row>
    <row r="7082" spans="1:12" x14ac:dyDescent="0.3">
      <c r="A7082" s="104" t="s">
        <v>14525</v>
      </c>
      <c r="B7082" s="104" t="s">
        <v>14526</v>
      </c>
      <c r="C7082" s="105">
        <v>3826228</v>
      </c>
      <c r="D7082" s="105">
        <v>12566857</v>
      </c>
      <c r="E7082" s="106">
        <f t="shared" si="770"/>
        <v>3.2843983683146951</v>
      </c>
      <c r="F7082" s="107">
        <f t="shared" si="771"/>
        <v>85</v>
      </c>
      <c r="G7082" s="107">
        <f>COUNTIF(Data_Eksportir!$H$2:$H$3401,A7082)</f>
        <v>0</v>
      </c>
      <c r="H7082" s="104" t="str">
        <f t="shared" si="772"/>
        <v>1 – 5</v>
      </c>
      <c r="I7082" s="104" t="str">
        <f t="shared" si="773"/>
        <v>Belum terwakili</v>
      </c>
      <c r="J7082" s="106">
        <f t="shared" si="774"/>
        <v>12566857.007082</v>
      </c>
      <c r="K7082" s="105">
        <f t="shared" si="775"/>
        <v>12566857</v>
      </c>
      <c r="L7082" s="106">
        <f t="shared" si="776"/>
        <v>12566857.007082</v>
      </c>
    </row>
    <row r="7083" spans="1:12" x14ac:dyDescent="0.3">
      <c r="A7083" s="104" t="s">
        <v>14527</v>
      </c>
      <c r="B7083" s="104" t="s">
        <v>14528</v>
      </c>
      <c r="C7083" s="105">
        <v>1466066</v>
      </c>
      <c r="D7083" s="105">
        <v>207837680</v>
      </c>
      <c r="E7083" s="106">
        <f t="shared" si="770"/>
        <v>141.76556853511369</v>
      </c>
      <c r="F7083" s="107">
        <f t="shared" si="771"/>
        <v>85</v>
      </c>
      <c r="G7083" s="107">
        <f>COUNTIF(Data_Eksportir!$H$2:$H$3401,A7083)</f>
        <v>0</v>
      </c>
      <c r="H7083" s="104" t="str">
        <f t="shared" si="772"/>
        <v>100 ke atas</v>
      </c>
      <c r="I7083" s="104" t="str">
        <f t="shared" si="773"/>
        <v>Belum terwakili</v>
      </c>
      <c r="J7083" s="106">
        <f t="shared" si="774"/>
        <v>207837680.007083</v>
      </c>
      <c r="K7083" s="105">
        <f t="shared" si="775"/>
        <v>207837680</v>
      </c>
      <c r="L7083" s="106">
        <f t="shared" si="776"/>
        <v>207837680.007083</v>
      </c>
    </row>
    <row r="7084" spans="1:12" x14ac:dyDescent="0.3">
      <c r="A7084" s="104" t="s">
        <v>14529</v>
      </c>
      <c r="B7084" s="104" t="s">
        <v>14530</v>
      </c>
      <c r="C7084" s="105">
        <v>320533</v>
      </c>
      <c r="D7084" s="105">
        <v>16580762</v>
      </c>
      <c r="E7084" s="106">
        <f t="shared" si="770"/>
        <v>51.728720599751043</v>
      </c>
      <c r="F7084" s="107">
        <f t="shared" si="771"/>
        <v>85</v>
      </c>
      <c r="G7084" s="107">
        <f>COUNTIF(Data_Eksportir!$H$2:$H$3401,A7084)</f>
        <v>0</v>
      </c>
      <c r="H7084" s="104" t="str">
        <f t="shared" si="772"/>
        <v>20 – 100</v>
      </c>
      <c r="I7084" s="104" t="str">
        <f t="shared" si="773"/>
        <v>Belum terwakili</v>
      </c>
      <c r="J7084" s="106">
        <f t="shared" si="774"/>
        <v>16580762.007084001</v>
      </c>
      <c r="K7084" s="105">
        <f t="shared" si="775"/>
        <v>16580762</v>
      </c>
      <c r="L7084" s="106">
        <f t="shared" si="776"/>
        <v>16580762.007084001</v>
      </c>
    </row>
    <row r="7085" spans="1:12" x14ac:dyDescent="0.3">
      <c r="A7085" s="104" t="s">
        <v>14531</v>
      </c>
      <c r="B7085" s="104" t="s">
        <v>14532</v>
      </c>
      <c r="C7085" s="105">
        <v>37193</v>
      </c>
      <c r="D7085" s="105">
        <v>4624384</v>
      </c>
      <c r="E7085" s="106">
        <f t="shared" si="770"/>
        <v>124.33479418170086</v>
      </c>
      <c r="F7085" s="107">
        <f t="shared" si="771"/>
        <v>85</v>
      </c>
      <c r="G7085" s="107">
        <f>COUNTIF(Data_Eksportir!$H$2:$H$3401,A7085)</f>
        <v>0</v>
      </c>
      <c r="H7085" s="104" t="str">
        <f t="shared" si="772"/>
        <v>100 ke atas</v>
      </c>
      <c r="I7085" s="104" t="str">
        <f t="shared" si="773"/>
        <v>Di bawah ambang nilai</v>
      </c>
      <c r="J7085" s="106">
        <f t="shared" si="774"/>
        <v>4624384.0070850002</v>
      </c>
      <c r="K7085" s="105">
        <f t="shared" si="775"/>
        <v>0</v>
      </c>
      <c r="L7085" s="106">
        <f t="shared" si="776"/>
        <v>0</v>
      </c>
    </row>
    <row r="7086" spans="1:12" x14ac:dyDescent="0.3">
      <c r="A7086" s="104" t="s">
        <v>14533</v>
      </c>
      <c r="B7086" s="104" t="s">
        <v>14534</v>
      </c>
      <c r="C7086" s="105">
        <v>787817</v>
      </c>
      <c r="D7086" s="105">
        <v>384053655</v>
      </c>
      <c r="E7086" s="106">
        <f t="shared" si="770"/>
        <v>487.49094650153523</v>
      </c>
      <c r="F7086" s="107">
        <f t="shared" si="771"/>
        <v>85</v>
      </c>
      <c r="G7086" s="107">
        <f>COUNTIF(Data_Eksportir!$H$2:$H$3401,A7086)</f>
        <v>0</v>
      </c>
      <c r="H7086" s="104" t="str">
        <f t="shared" si="772"/>
        <v>100 ke atas</v>
      </c>
      <c r="I7086" s="104" t="str">
        <f t="shared" si="773"/>
        <v>Belum terwakili</v>
      </c>
      <c r="J7086" s="106">
        <f t="shared" si="774"/>
        <v>384053655.00708598</v>
      </c>
      <c r="K7086" s="105">
        <f t="shared" si="775"/>
        <v>384053655</v>
      </c>
      <c r="L7086" s="106">
        <f t="shared" si="776"/>
        <v>384053655.00708598</v>
      </c>
    </row>
    <row r="7087" spans="1:12" x14ac:dyDescent="0.3">
      <c r="A7087" s="104" t="s">
        <v>14535</v>
      </c>
      <c r="B7087" s="104" t="s">
        <v>14536</v>
      </c>
      <c r="C7087" s="105">
        <v>100620</v>
      </c>
      <c r="D7087" s="105">
        <v>95413971</v>
      </c>
      <c r="E7087" s="106">
        <f t="shared" si="770"/>
        <v>948.26049493142511</v>
      </c>
      <c r="F7087" s="107">
        <f t="shared" si="771"/>
        <v>85</v>
      </c>
      <c r="G7087" s="107">
        <f>COUNTIF(Data_Eksportir!$H$2:$H$3401,A7087)</f>
        <v>0</v>
      </c>
      <c r="H7087" s="104" t="str">
        <f t="shared" si="772"/>
        <v>100 ke atas</v>
      </c>
      <c r="I7087" s="104" t="str">
        <f t="shared" si="773"/>
        <v>Belum terwakili</v>
      </c>
      <c r="J7087" s="106">
        <f t="shared" si="774"/>
        <v>95413971.007087007</v>
      </c>
      <c r="K7087" s="105">
        <f t="shared" si="775"/>
        <v>95413971</v>
      </c>
      <c r="L7087" s="106">
        <f t="shared" si="776"/>
        <v>95413971.007087007</v>
      </c>
    </row>
    <row r="7088" spans="1:12" x14ac:dyDescent="0.3">
      <c r="A7088" s="104" t="s">
        <v>14537</v>
      </c>
      <c r="B7088" s="104" t="s">
        <v>14538</v>
      </c>
      <c r="C7088" s="105">
        <v>84</v>
      </c>
      <c r="D7088" s="105">
        <v>92605</v>
      </c>
      <c r="E7088" s="106">
        <f t="shared" si="770"/>
        <v>1102.4404761904761</v>
      </c>
      <c r="F7088" s="107">
        <f t="shared" si="771"/>
        <v>85</v>
      </c>
      <c r="G7088" s="107">
        <f>COUNTIF(Data_Eksportir!$H$2:$H$3401,A7088)</f>
        <v>0</v>
      </c>
      <c r="H7088" s="104" t="str">
        <f t="shared" si="772"/>
        <v>100 ke atas</v>
      </c>
      <c r="I7088" s="104" t="str">
        <f t="shared" si="773"/>
        <v>Di bawah ambang nilai</v>
      </c>
      <c r="J7088" s="106">
        <f t="shared" si="774"/>
        <v>92605.007087999998</v>
      </c>
      <c r="K7088" s="105">
        <f t="shared" si="775"/>
        <v>0</v>
      </c>
      <c r="L7088" s="106">
        <f t="shared" si="776"/>
        <v>0</v>
      </c>
    </row>
    <row r="7089" spans="1:12" x14ac:dyDescent="0.3">
      <c r="A7089" s="104" t="s">
        <v>14539</v>
      </c>
      <c r="B7089" s="104" t="s">
        <v>14540</v>
      </c>
      <c r="C7089" s="105">
        <v>53286</v>
      </c>
      <c r="D7089" s="105">
        <v>4123898</v>
      </c>
      <c r="E7089" s="106">
        <f t="shared" si="770"/>
        <v>77.391772698269719</v>
      </c>
      <c r="F7089" s="107">
        <f t="shared" si="771"/>
        <v>85</v>
      </c>
      <c r="G7089" s="107">
        <f>COUNTIF(Data_Eksportir!$H$2:$H$3401,A7089)</f>
        <v>0</v>
      </c>
      <c r="H7089" s="104" t="str">
        <f t="shared" si="772"/>
        <v>20 – 100</v>
      </c>
      <c r="I7089" s="104" t="str">
        <f t="shared" si="773"/>
        <v>Di bawah ambang nilai</v>
      </c>
      <c r="J7089" s="106">
        <f t="shared" si="774"/>
        <v>4123898.0070890002</v>
      </c>
      <c r="K7089" s="105">
        <f t="shared" si="775"/>
        <v>0</v>
      </c>
      <c r="L7089" s="106">
        <f t="shared" si="776"/>
        <v>0</v>
      </c>
    </row>
    <row r="7090" spans="1:12" x14ac:dyDescent="0.3">
      <c r="A7090" s="104" t="s">
        <v>14541</v>
      </c>
      <c r="B7090" s="104" t="s">
        <v>14542</v>
      </c>
      <c r="C7090" s="105">
        <v>28</v>
      </c>
      <c r="D7090" s="105">
        <v>100340</v>
      </c>
      <c r="E7090" s="106">
        <f t="shared" si="770"/>
        <v>3583.5714285714284</v>
      </c>
      <c r="F7090" s="107">
        <f t="shared" si="771"/>
        <v>85</v>
      </c>
      <c r="G7090" s="107">
        <f>COUNTIF(Data_Eksportir!$H$2:$H$3401,A7090)</f>
        <v>0</v>
      </c>
      <c r="H7090" s="104" t="str">
        <f t="shared" si="772"/>
        <v>100 ke atas</v>
      </c>
      <c r="I7090" s="104" t="str">
        <f t="shared" si="773"/>
        <v>Di bawah ambang nilai</v>
      </c>
      <c r="J7090" s="106">
        <f t="shared" si="774"/>
        <v>100340.00709</v>
      </c>
      <c r="K7090" s="105">
        <f t="shared" si="775"/>
        <v>0</v>
      </c>
      <c r="L7090" s="106">
        <f t="shared" si="776"/>
        <v>0</v>
      </c>
    </row>
    <row r="7091" spans="1:12" x14ac:dyDescent="0.3">
      <c r="A7091" s="104" t="s">
        <v>14543</v>
      </c>
      <c r="B7091" s="104" t="s">
        <v>14544</v>
      </c>
      <c r="C7091" s="105">
        <v>3426</v>
      </c>
      <c r="D7091" s="105">
        <v>36939</v>
      </c>
      <c r="E7091" s="106">
        <f t="shared" si="770"/>
        <v>10.781961471103328</v>
      </c>
      <c r="F7091" s="107">
        <f t="shared" si="771"/>
        <v>85</v>
      </c>
      <c r="G7091" s="107">
        <f>COUNTIF(Data_Eksportir!$H$2:$H$3401,A7091)</f>
        <v>0</v>
      </c>
      <c r="H7091" s="104" t="str">
        <f t="shared" si="772"/>
        <v>5 – 20</v>
      </c>
      <c r="I7091" s="104" t="str">
        <f t="shared" si="773"/>
        <v>Di bawah ambang nilai</v>
      </c>
      <c r="J7091" s="106">
        <f t="shared" si="774"/>
        <v>36939.007090999999</v>
      </c>
      <c r="K7091" s="105">
        <f t="shared" si="775"/>
        <v>0</v>
      </c>
      <c r="L7091" s="106">
        <f t="shared" si="776"/>
        <v>0</v>
      </c>
    </row>
    <row r="7092" spans="1:12" x14ac:dyDescent="0.3">
      <c r="A7092" s="104" t="s">
        <v>14545</v>
      </c>
      <c r="B7092" s="104" t="s">
        <v>14546</v>
      </c>
      <c r="C7092" s="105">
        <v>35902</v>
      </c>
      <c r="D7092" s="105">
        <v>4063267</v>
      </c>
      <c r="E7092" s="106">
        <f t="shared" si="770"/>
        <v>113.17661968692552</v>
      </c>
      <c r="F7092" s="107">
        <f t="shared" si="771"/>
        <v>85</v>
      </c>
      <c r="G7092" s="107">
        <f>COUNTIF(Data_Eksportir!$H$2:$H$3401,A7092)</f>
        <v>0</v>
      </c>
      <c r="H7092" s="104" t="str">
        <f t="shared" si="772"/>
        <v>100 ke atas</v>
      </c>
      <c r="I7092" s="104" t="str">
        <f t="shared" si="773"/>
        <v>Di bawah ambang nilai</v>
      </c>
      <c r="J7092" s="106">
        <f t="shared" si="774"/>
        <v>4063267.007092</v>
      </c>
      <c r="K7092" s="105">
        <f t="shared" si="775"/>
        <v>0</v>
      </c>
      <c r="L7092" s="106">
        <f t="shared" si="776"/>
        <v>0</v>
      </c>
    </row>
    <row r="7093" spans="1:12" x14ac:dyDescent="0.3">
      <c r="A7093" s="104" t="s">
        <v>14547</v>
      </c>
      <c r="B7093" s="104" t="s">
        <v>14548</v>
      </c>
      <c r="C7093" s="105">
        <v>796059</v>
      </c>
      <c r="D7093" s="105">
        <v>45537030</v>
      </c>
      <c r="E7093" s="106">
        <f t="shared" si="770"/>
        <v>57.203084193508268</v>
      </c>
      <c r="F7093" s="107">
        <f t="shared" si="771"/>
        <v>85</v>
      </c>
      <c r="G7093" s="107">
        <f>COUNTIF(Data_Eksportir!$H$2:$H$3401,A7093)</f>
        <v>0</v>
      </c>
      <c r="H7093" s="104" t="str">
        <f t="shared" si="772"/>
        <v>20 – 100</v>
      </c>
      <c r="I7093" s="104" t="str">
        <f t="shared" si="773"/>
        <v>Belum terwakili</v>
      </c>
      <c r="J7093" s="106">
        <f t="shared" si="774"/>
        <v>45537030.007092997</v>
      </c>
      <c r="K7093" s="105">
        <f t="shared" si="775"/>
        <v>45537030</v>
      </c>
      <c r="L7093" s="106">
        <f t="shared" si="776"/>
        <v>45537030.007092997</v>
      </c>
    </row>
    <row r="7094" spans="1:12" x14ac:dyDescent="0.3">
      <c r="A7094" s="104" t="s">
        <v>14549</v>
      </c>
      <c r="B7094" s="104" t="s">
        <v>14550</v>
      </c>
      <c r="C7094" s="105"/>
      <c r="D7094" s="105">
        <v>416</v>
      </c>
      <c r="E7094" s="106" t="str">
        <f t="shared" si="770"/>
        <v/>
      </c>
      <c r="F7094" s="107">
        <f t="shared" si="771"/>
        <v>85</v>
      </c>
      <c r="G7094" s="107">
        <f>COUNTIF(Data_Eksportir!$H$2:$H$3401,A7094)</f>
        <v>1</v>
      </c>
      <c r="H7094" s="104" t="str">
        <f t="shared" si="772"/>
        <v>Tanpa data berat</v>
      </c>
      <c r="I7094" s="104" t="str">
        <f t="shared" si="773"/>
        <v>Di bawah ambang nilai</v>
      </c>
      <c r="J7094" s="106">
        <f t="shared" si="774"/>
        <v>416.007094</v>
      </c>
      <c r="K7094" s="105">
        <f t="shared" si="775"/>
        <v>0</v>
      </c>
      <c r="L7094" s="106">
        <f t="shared" si="776"/>
        <v>0</v>
      </c>
    </row>
    <row r="7095" spans="1:12" x14ac:dyDescent="0.3">
      <c r="A7095" s="104" t="s">
        <v>14551</v>
      </c>
      <c r="B7095" s="104" t="s">
        <v>14552</v>
      </c>
      <c r="C7095" s="105">
        <v>2381642</v>
      </c>
      <c r="D7095" s="105">
        <v>71677156</v>
      </c>
      <c r="E7095" s="106">
        <f t="shared" si="770"/>
        <v>30.095688604752521</v>
      </c>
      <c r="F7095" s="107">
        <f t="shared" si="771"/>
        <v>85</v>
      </c>
      <c r="G7095" s="107">
        <f>COUNTIF(Data_Eksportir!$H$2:$H$3401,A7095)</f>
        <v>0</v>
      </c>
      <c r="H7095" s="104" t="str">
        <f t="shared" si="772"/>
        <v>20 – 100</v>
      </c>
      <c r="I7095" s="104" t="str">
        <f t="shared" si="773"/>
        <v>Belum terwakili</v>
      </c>
      <c r="J7095" s="106">
        <f t="shared" si="774"/>
        <v>71677156.007094994</v>
      </c>
      <c r="K7095" s="105">
        <f t="shared" si="775"/>
        <v>71677156</v>
      </c>
      <c r="L7095" s="106">
        <f t="shared" si="776"/>
        <v>71677156.007094994</v>
      </c>
    </row>
    <row r="7096" spans="1:12" x14ac:dyDescent="0.3">
      <c r="A7096" s="104" t="s">
        <v>14553</v>
      </c>
      <c r="B7096" s="104" t="s">
        <v>14554</v>
      </c>
      <c r="C7096" s="105">
        <v>423172</v>
      </c>
      <c r="D7096" s="105">
        <v>11214668</v>
      </c>
      <c r="E7096" s="106">
        <f t="shared" si="770"/>
        <v>26.501441494238748</v>
      </c>
      <c r="F7096" s="107">
        <f t="shared" si="771"/>
        <v>85</v>
      </c>
      <c r="G7096" s="107">
        <f>COUNTIF(Data_Eksportir!$H$2:$H$3401,A7096)</f>
        <v>0</v>
      </c>
      <c r="H7096" s="104" t="str">
        <f t="shared" si="772"/>
        <v>20 – 100</v>
      </c>
      <c r="I7096" s="104" t="str">
        <f t="shared" si="773"/>
        <v>Belum terwakili</v>
      </c>
      <c r="J7096" s="106">
        <f t="shared" si="774"/>
        <v>11214668.007096</v>
      </c>
      <c r="K7096" s="105">
        <f t="shared" si="775"/>
        <v>11214668</v>
      </c>
      <c r="L7096" s="106">
        <f t="shared" si="776"/>
        <v>11214668.007096</v>
      </c>
    </row>
    <row r="7097" spans="1:12" x14ac:dyDescent="0.3">
      <c r="A7097" s="104" t="s">
        <v>14555</v>
      </c>
      <c r="B7097" s="104" t="s">
        <v>14556</v>
      </c>
      <c r="C7097" s="105">
        <v>51</v>
      </c>
      <c r="D7097" s="105">
        <v>3930</v>
      </c>
      <c r="E7097" s="106">
        <f t="shared" si="770"/>
        <v>77.058823529411768</v>
      </c>
      <c r="F7097" s="107">
        <f t="shared" si="771"/>
        <v>85</v>
      </c>
      <c r="G7097" s="107">
        <f>COUNTIF(Data_Eksportir!$H$2:$H$3401,A7097)</f>
        <v>0</v>
      </c>
      <c r="H7097" s="104" t="str">
        <f t="shared" si="772"/>
        <v>20 – 100</v>
      </c>
      <c r="I7097" s="104" t="str">
        <f t="shared" si="773"/>
        <v>Di bawah ambang nilai</v>
      </c>
      <c r="J7097" s="106">
        <f t="shared" si="774"/>
        <v>3930.0070970000002</v>
      </c>
      <c r="K7097" s="105">
        <f t="shared" si="775"/>
        <v>0</v>
      </c>
      <c r="L7097" s="106">
        <f t="shared" si="776"/>
        <v>0</v>
      </c>
    </row>
    <row r="7098" spans="1:12" x14ac:dyDescent="0.3">
      <c r="A7098" s="104" t="s">
        <v>14557</v>
      </c>
      <c r="B7098" s="104" t="s">
        <v>14558</v>
      </c>
      <c r="C7098" s="105">
        <v>901</v>
      </c>
      <c r="D7098" s="105">
        <v>26166</v>
      </c>
      <c r="E7098" s="106">
        <f t="shared" si="770"/>
        <v>29.041065482796892</v>
      </c>
      <c r="F7098" s="107">
        <f t="shared" si="771"/>
        <v>85</v>
      </c>
      <c r="G7098" s="107">
        <f>COUNTIF(Data_Eksportir!$H$2:$H$3401,A7098)</f>
        <v>0</v>
      </c>
      <c r="H7098" s="104" t="str">
        <f t="shared" si="772"/>
        <v>20 – 100</v>
      </c>
      <c r="I7098" s="104" t="str">
        <f t="shared" si="773"/>
        <v>Di bawah ambang nilai</v>
      </c>
      <c r="J7098" s="106">
        <f t="shared" si="774"/>
        <v>26166.007097999998</v>
      </c>
      <c r="K7098" s="105">
        <f t="shared" si="775"/>
        <v>0</v>
      </c>
      <c r="L7098" s="106">
        <f t="shared" si="776"/>
        <v>0</v>
      </c>
    </row>
    <row r="7099" spans="1:12" x14ac:dyDescent="0.3">
      <c r="A7099" s="104" t="s">
        <v>14559</v>
      </c>
      <c r="B7099" s="104" t="s">
        <v>14560</v>
      </c>
      <c r="C7099" s="105">
        <v>2</v>
      </c>
      <c r="D7099" s="105">
        <v>80</v>
      </c>
      <c r="E7099" s="106">
        <f t="shared" si="770"/>
        <v>40</v>
      </c>
      <c r="F7099" s="107">
        <f t="shared" si="771"/>
        <v>85</v>
      </c>
      <c r="G7099" s="107">
        <f>COUNTIF(Data_Eksportir!$H$2:$H$3401,A7099)</f>
        <v>1</v>
      </c>
      <c r="H7099" s="104" t="str">
        <f t="shared" si="772"/>
        <v>20 – 100</v>
      </c>
      <c r="I7099" s="104" t="str">
        <f t="shared" si="773"/>
        <v>Di bawah ambang nilai</v>
      </c>
      <c r="J7099" s="106">
        <f t="shared" si="774"/>
        <v>80.007098999999997</v>
      </c>
      <c r="K7099" s="105">
        <f t="shared" si="775"/>
        <v>0</v>
      </c>
      <c r="L7099" s="106">
        <f t="shared" si="776"/>
        <v>0</v>
      </c>
    </row>
    <row r="7100" spans="1:12" x14ac:dyDescent="0.3">
      <c r="A7100" s="104" t="s">
        <v>14561</v>
      </c>
      <c r="B7100" s="104" t="s">
        <v>14562</v>
      </c>
      <c r="C7100" s="105">
        <v>1171</v>
      </c>
      <c r="D7100" s="105">
        <v>25438</v>
      </c>
      <c r="E7100" s="106">
        <f t="shared" si="770"/>
        <v>21.723313407344151</v>
      </c>
      <c r="F7100" s="107">
        <f t="shared" si="771"/>
        <v>85</v>
      </c>
      <c r="G7100" s="107">
        <f>COUNTIF(Data_Eksportir!$H$2:$H$3401,A7100)</f>
        <v>0</v>
      </c>
      <c r="H7100" s="104" t="str">
        <f t="shared" si="772"/>
        <v>20 – 100</v>
      </c>
      <c r="I7100" s="104" t="str">
        <f t="shared" si="773"/>
        <v>Di bawah ambang nilai</v>
      </c>
      <c r="J7100" s="106">
        <f t="shared" si="774"/>
        <v>25438.007099999999</v>
      </c>
      <c r="K7100" s="105">
        <f t="shared" si="775"/>
        <v>0</v>
      </c>
      <c r="L7100" s="106">
        <f t="shared" si="776"/>
        <v>0</v>
      </c>
    </row>
    <row r="7101" spans="1:12" x14ac:dyDescent="0.3">
      <c r="A7101" s="104" t="s">
        <v>14563</v>
      </c>
      <c r="B7101" s="104" t="s">
        <v>14564</v>
      </c>
      <c r="C7101" s="105">
        <v>5217618</v>
      </c>
      <c r="D7101" s="105">
        <v>1527135108</v>
      </c>
      <c r="E7101" s="106">
        <f t="shared" si="770"/>
        <v>292.68817839864857</v>
      </c>
      <c r="F7101" s="107">
        <f t="shared" si="771"/>
        <v>85</v>
      </c>
      <c r="G7101" s="107">
        <f>COUNTIF(Data_Eksportir!$H$2:$H$3401,A7101)</f>
        <v>0</v>
      </c>
      <c r="H7101" s="104" t="str">
        <f t="shared" si="772"/>
        <v>100 ke atas</v>
      </c>
      <c r="I7101" s="104" t="str">
        <f t="shared" si="773"/>
        <v>Belum terwakili</v>
      </c>
      <c r="J7101" s="106">
        <f t="shared" si="774"/>
        <v>1527135108.0071011</v>
      </c>
      <c r="K7101" s="105">
        <f t="shared" si="775"/>
        <v>1527135108</v>
      </c>
      <c r="L7101" s="106">
        <f t="shared" si="776"/>
        <v>1527135108.0071011</v>
      </c>
    </row>
    <row r="7102" spans="1:12" x14ac:dyDescent="0.3">
      <c r="A7102" s="104" t="s">
        <v>14565</v>
      </c>
      <c r="B7102" s="104" t="s">
        <v>14566</v>
      </c>
      <c r="C7102" s="105">
        <v>56</v>
      </c>
      <c r="D7102" s="105">
        <v>27237</v>
      </c>
      <c r="E7102" s="106">
        <f t="shared" si="770"/>
        <v>486.375</v>
      </c>
      <c r="F7102" s="107">
        <f t="shared" si="771"/>
        <v>85</v>
      </c>
      <c r="G7102" s="107">
        <f>COUNTIF(Data_Eksportir!$H$2:$H$3401,A7102)</f>
        <v>0</v>
      </c>
      <c r="H7102" s="104" t="str">
        <f t="shared" si="772"/>
        <v>100 ke atas</v>
      </c>
      <c r="I7102" s="104" t="str">
        <f t="shared" si="773"/>
        <v>Di bawah ambang nilai</v>
      </c>
      <c r="J7102" s="106">
        <f t="shared" si="774"/>
        <v>27237.007102</v>
      </c>
      <c r="K7102" s="105">
        <f t="shared" si="775"/>
        <v>0</v>
      </c>
      <c r="L7102" s="106">
        <f t="shared" si="776"/>
        <v>0</v>
      </c>
    </row>
    <row r="7103" spans="1:12" x14ac:dyDescent="0.3">
      <c r="A7103" s="104" t="s">
        <v>14567</v>
      </c>
      <c r="B7103" s="104" t="s">
        <v>14568</v>
      </c>
      <c r="C7103" s="105">
        <v>93</v>
      </c>
      <c r="D7103" s="105">
        <v>1244</v>
      </c>
      <c r="E7103" s="106">
        <f t="shared" si="770"/>
        <v>13.376344086021506</v>
      </c>
      <c r="F7103" s="107">
        <f t="shared" si="771"/>
        <v>85</v>
      </c>
      <c r="G7103" s="107">
        <f>COUNTIF(Data_Eksportir!$H$2:$H$3401,A7103)</f>
        <v>0</v>
      </c>
      <c r="H7103" s="104" t="str">
        <f t="shared" si="772"/>
        <v>5 – 20</v>
      </c>
      <c r="I7103" s="104" t="str">
        <f t="shared" si="773"/>
        <v>Di bawah ambang nilai</v>
      </c>
      <c r="J7103" s="106">
        <f t="shared" si="774"/>
        <v>1244.0071029999999</v>
      </c>
      <c r="K7103" s="105">
        <f t="shared" si="775"/>
        <v>0</v>
      </c>
      <c r="L7103" s="106">
        <f t="shared" si="776"/>
        <v>0</v>
      </c>
    </row>
    <row r="7104" spans="1:12" x14ac:dyDescent="0.3">
      <c r="A7104" s="104" t="s">
        <v>14569</v>
      </c>
      <c r="B7104" s="104" t="s">
        <v>14570</v>
      </c>
      <c r="C7104" s="105">
        <v>1101060</v>
      </c>
      <c r="D7104" s="105">
        <v>158944442</v>
      </c>
      <c r="E7104" s="106">
        <f t="shared" si="770"/>
        <v>144.35584073529145</v>
      </c>
      <c r="F7104" s="107">
        <f t="shared" si="771"/>
        <v>85</v>
      </c>
      <c r="G7104" s="107">
        <f>COUNTIF(Data_Eksportir!$H$2:$H$3401,A7104)</f>
        <v>0</v>
      </c>
      <c r="H7104" s="104" t="str">
        <f t="shared" si="772"/>
        <v>100 ke atas</v>
      </c>
      <c r="I7104" s="104" t="str">
        <f t="shared" si="773"/>
        <v>Belum terwakili</v>
      </c>
      <c r="J7104" s="106">
        <f t="shared" si="774"/>
        <v>158944442.00710401</v>
      </c>
      <c r="K7104" s="105">
        <f t="shared" si="775"/>
        <v>158944442</v>
      </c>
      <c r="L7104" s="106">
        <f t="shared" si="776"/>
        <v>158944442.00710401</v>
      </c>
    </row>
    <row r="7105" spans="1:12" x14ac:dyDescent="0.3">
      <c r="A7105" s="104" t="s">
        <v>14571</v>
      </c>
      <c r="B7105" s="104" t="s">
        <v>14572</v>
      </c>
      <c r="C7105" s="105">
        <v>12660330</v>
      </c>
      <c r="D7105" s="105">
        <v>103670064</v>
      </c>
      <c r="E7105" s="106">
        <f t="shared" si="770"/>
        <v>8.1885751793199706</v>
      </c>
      <c r="F7105" s="107">
        <f t="shared" si="771"/>
        <v>85</v>
      </c>
      <c r="G7105" s="107">
        <f>COUNTIF(Data_Eksportir!$H$2:$H$3401,A7105)</f>
        <v>0</v>
      </c>
      <c r="H7105" s="104" t="str">
        <f t="shared" si="772"/>
        <v>5 – 20</v>
      </c>
      <c r="I7105" s="104" t="str">
        <f t="shared" si="773"/>
        <v>Belum terwakili</v>
      </c>
      <c r="J7105" s="106">
        <f t="shared" si="774"/>
        <v>103670064.00710499</v>
      </c>
      <c r="K7105" s="105">
        <f t="shared" si="775"/>
        <v>103670064</v>
      </c>
      <c r="L7105" s="106">
        <f t="shared" si="776"/>
        <v>103670064.00710499</v>
      </c>
    </row>
    <row r="7106" spans="1:12" x14ac:dyDescent="0.3">
      <c r="A7106" s="104" t="s">
        <v>14573</v>
      </c>
      <c r="B7106" s="104" t="s">
        <v>14574</v>
      </c>
      <c r="C7106" s="105">
        <v>57</v>
      </c>
      <c r="D7106" s="105">
        <v>3405</v>
      </c>
      <c r="E7106" s="106">
        <f t="shared" ref="E7106:E7169" si="777">IF(AND(ISNUMBER(C7106),C7106&gt;0),D7106/C7106,"")</f>
        <v>59.736842105263158</v>
      </c>
      <c r="F7106" s="107">
        <f t="shared" ref="F7106:F7169" si="778">VALUE(LEFT(A7106,2))</f>
        <v>85</v>
      </c>
      <c r="G7106" s="107">
        <f>COUNTIF(Data_Eksportir!$H$2:$H$3401,A7106)</f>
        <v>0</v>
      </c>
      <c r="H7106" s="104" t="str">
        <f t="shared" ref="H7106:H7169" si="779">IF(E7106="","Tanpa data berat",IF(E7106&lt;1,"Di bawah 1",IF(E7106&lt;5,"1 – 5",IF(E7106&lt;20,"5 – 20",IF(E7106&lt;100,"20 – 100","100 ke atas")))))</f>
        <v>20 – 100</v>
      </c>
      <c r="I7106" s="104" t="str">
        <f t="shared" ref="I7106:I7169" si="780">IF(D7106&lt;p_nilai_besar,"Di bawah ambang nilai",IF(G7106=0,"Belum terwakili",IF(G7106&lt;=p_listing_rendah,"Keterwakilan rendah","Terwakili")))</f>
        <v>Di bawah ambang nilai</v>
      </c>
      <c r="J7106" s="106">
        <f t="shared" ref="J7106:J7169" si="781">D7106+ROW()/10^6</f>
        <v>3405.007106</v>
      </c>
      <c r="K7106" s="105">
        <f t="shared" ref="K7106:K7169" si="782">IF(D7106&gt;=p_nilai_besar,D7106/(1+G7106),0)</f>
        <v>0</v>
      </c>
      <c r="L7106" s="106">
        <f t="shared" ref="L7106:L7169" si="783">IF(K7106&gt;0,K7106+ROW()/10^6,0)</f>
        <v>0</v>
      </c>
    </row>
    <row r="7107" spans="1:12" x14ac:dyDescent="0.3">
      <c r="A7107" s="104" t="s">
        <v>14575</v>
      </c>
      <c r="B7107" s="104" t="s">
        <v>14576</v>
      </c>
      <c r="C7107" s="105">
        <v>2820990</v>
      </c>
      <c r="D7107" s="105">
        <v>33447841</v>
      </c>
      <c r="E7107" s="106">
        <f t="shared" si="777"/>
        <v>11.856774040319179</v>
      </c>
      <c r="F7107" s="107">
        <f t="shared" si="778"/>
        <v>85</v>
      </c>
      <c r="G7107" s="107">
        <f>COUNTIF(Data_Eksportir!$H$2:$H$3401,A7107)</f>
        <v>0</v>
      </c>
      <c r="H7107" s="104" t="str">
        <f t="shared" si="779"/>
        <v>5 – 20</v>
      </c>
      <c r="I7107" s="104" t="str">
        <f t="shared" si="780"/>
        <v>Belum terwakili</v>
      </c>
      <c r="J7107" s="106">
        <f t="shared" si="781"/>
        <v>33447841.007107001</v>
      </c>
      <c r="K7107" s="105">
        <f t="shared" si="782"/>
        <v>33447841</v>
      </c>
      <c r="L7107" s="106">
        <f t="shared" si="783"/>
        <v>33447841.007107001</v>
      </c>
    </row>
    <row r="7108" spans="1:12" x14ac:dyDescent="0.3">
      <c r="A7108" s="104" t="s">
        <v>14577</v>
      </c>
      <c r="B7108" s="104" t="s">
        <v>14578</v>
      </c>
      <c r="C7108" s="105">
        <v>286368</v>
      </c>
      <c r="D7108" s="105">
        <v>4772425</v>
      </c>
      <c r="E7108" s="106">
        <f t="shared" si="777"/>
        <v>16.665357162811489</v>
      </c>
      <c r="F7108" s="107">
        <f t="shared" si="778"/>
        <v>85</v>
      </c>
      <c r="G7108" s="107">
        <f>COUNTIF(Data_Eksportir!$H$2:$H$3401,A7108)</f>
        <v>1</v>
      </c>
      <c r="H7108" s="104" t="str">
        <f t="shared" si="779"/>
        <v>5 – 20</v>
      </c>
      <c r="I7108" s="104" t="str">
        <f t="shared" si="780"/>
        <v>Di bawah ambang nilai</v>
      </c>
      <c r="J7108" s="106">
        <f t="shared" si="781"/>
        <v>4772425.0071080001</v>
      </c>
      <c r="K7108" s="105">
        <f t="shared" si="782"/>
        <v>0</v>
      </c>
      <c r="L7108" s="106">
        <f t="shared" si="783"/>
        <v>0</v>
      </c>
    </row>
    <row r="7109" spans="1:12" x14ac:dyDescent="0.3">
      <c r="A7109" s="104" t="s">
        <v>14579</v>
      </c>
      <c r="B7109" s="104" t="s">
        <v>14580</v>
      </c>
      <c r="C7109" s="105">
        <v>455474</v>
      </c>
      <c r="D7109" s="105">
        <v>16873310</v>
      </c>
      <c r="E7109" s="106">
        <f t="shared" si="777"/>
        <v>37.045605237620592</v>
      </c>
      <c r="F7109" s="107">
        <f t="shared" si="778"/>
        <v>85</v>
      </c>
      <c r="G7109" s="107">
        <f>COUNTIF(Data_Eksportir!$H$2:$H$3401,A7109)</f>
        <v>0</v>
      </c>
      <c r="H7109" s="104" t="str">
        <f t="shared" si="779"/>
        <v>20 – 100</v>
      </c>
      <c r="I7109" s="104" t="str">
        <f t="shared" si="780"/>
        <v>Belum terwakili</v>
      </c>
      <c r="J7109" s="106">
        <f t="shared" si="781"/>
        <v>16873310.007109001</v>
      </c>
      <c r="K7109" s="105">
        <f t="shared" si="782"/>
        <v>16873310</v>
      </c>
      <c r="L7109" s="106">
        <f t="shared" si="783"/>
        <v>16873310.007109001</v>
      </c>
    </row>
    <row r="7110" spans="1:12" x14ac:dyDescent="0.3">
      <c r="A7110" s="104" t="s">
        <v>14581</v>
      </c>
      <c r="B7110" s="104" t="s">
        <v>14582</v>
      </c>
      <c r="C7110" s="105">
        <v>26820</v>
      </c>
      <c r="D7110" s="105">
        <v>275472</v>
      </c>
      <c r="E7110" s="106">
        <f t="shared" si="777"/>
        <v>10.271140939597315</v>
      </c>
      <c r="F7110" s="107">
        <f t="shared" si="778"/>
        <v>85</v>
      </c>
      <c r="G7110" s="107">
        <f>COUNTIF(Data_Eksportir!$H$2:$H$3401,A7110)</f>
        <v>0</v>
      </c>
      <c r="H7110" s="104" t="str">
        <f t="shared" si="779"/>
        <v>5 – 20</v>
      </c>
      <c r="I7110" s="104" t="str">
        <f t="shared" si="780"/>
        <v>Di bawah ambang nilai</v>
      </c>
      <c r="J7110" s="106">
        <f t="shared" si="781"/>
        <v>275472.00711000001</v>
      </c>
      <c r="K7110" s="105">
        <f t="shared" si="782"/>
        <v>0</v>
      </c>
      <c r="L7110" s="106">
        <f t="shared" si="783"/>
        <v>0</v>
      </c>
    </row>
    <row r="7111" spans="1:12" x14ac:dyDescent="0.3">
      <c r="A7111" s="104" t="s">
        <v>14583</v>
      </c>
      <c r="B7111" s="104" t="s">
        <v>14584</v>
      </c>
      <c r="C7111" s="105">
        <v>848819</v>
      </c>
      <c r="D7111" s="105">
        <v>12361534</v>
      </c>
      <c r="E7111" s="106">
        <f t="shared" si="777"/>
        <v>14.5632154793896</v>
      </c>
      <c r="F7111" s="107">
        <f t="shared" si="778"/>
        <v>85</v>
      </c>
      <c r="G7111" s="107">
        <f>COUNTIF(Data_Eksportir!$H$2:$H$3401,A7111)</f>
        <v>0</v>
      </c>
      <c r="H7111" s="104" t="str">
        <f t="shared" si="779"/>
        <v>5 – 20</v>
      </c>
      <c r="I7111" s="104" t="str">
        <f t="shared" si="780"/>
        <v>Belum terwakili</v>
      </c>
      <c r="J7111" s="106">
        <f t="shared" si="781"/>
        <v>12361534.007111</v>
      </c>
      <c r="K7111" s="105">
        <f t="shared" si="782"/>
        <v>12361534</v>
      </c>
      <c r="L7111" s="106">
        <f t="shared" si="783"/>
        <v>12361534.007111</v>
      </c>
    </row>
    <row r="7112" spans="1:12" x14ac:dyDescent="0.3">
      <c r="A7112" s="104" t="s">
        <v>14585</v>
      </c>
      <c r="B7112" s="104" t="s">
        <v>14586</v>
      </c>
      <c r="C7112" s="105">
        <v>575</v>
      </c>
      <c r="D7112" s="105">
        <v>101503</v>
      </c>
      <c r="E7112" s="106">
        <f t="shared" si="777"/>
        <v>176.52695652173912</v>
      </c>
      <c r="F7112" s="107">
        <f t="shared" si="778"/>
        <v>85</v>
      </c>
      <c r="G7112" s="107">
        <f>COUNTIF(Data_Eksportir!$H$2:$H$3401,A7112)</f>
        <v>0</v>
      </c>
      <c r="H7112" s="104" t="str">
        <f t="shared" si="779"/>
        <v>100 ke atas</v>
      </c>
      <c r="I7112" s="104" t="str">
        <f t="shared" si="780"/>
        <v>Di bawah ambang nilai</v>
      </c>
      <c r="J7112" s="106">
        <f t="shared" si="781"/>
        <v>101503.00711200001</v>
      </c>
      <c r="K7112" s="105">
        <f t="shared" si="782"/>
        <v>0</v>
      </c>
      <c r="L7112" s="106">
        <f t="shared" si="783"/>
        <v>0</v>
      </c>
    </row>
    <row r="7113" spans="1:12" x14ac:dyDescent="0.3">
      <c r="A7113" s="104" t="s">
        <v>14587</v>
      </c>
      <c r="B7113" s="104" t="s">
        <v>14588</v>
      </c>
      <c r="C7113" s="105">
        <v>85081</v>
      </c>
      <c r="D7113" s="105">
        <v>5587568</v>
      </c>
      <c r="E7113" s="106">
        <f t="shared" si="777"/>
        <v>65.673511124692936</v>
      </c>
      <c r="F7113" s="107">
        <f t="shared" si="778"/>
        <v>85</v>
      </c>
      <c r="G7113" s="107">
        <f>COUNTIF(Data_Eksportir!$H$2:$H$3401,A7113)</f>
        <v>0</v>
      </c>
      <c r="H7113" s="104" t="str">
        <f t="shared" si="779"/>
        <v>20 – 100</v>
      </c>
      <c r="I7113" s="104" t="str">
        <f t="shared" si="780"/>
        <v>Di bawah ambang nilai</v>
      </c>
      <c r="J7113" s="106">
        <f t="shared" si="781"/>
        <v>5587568.0071130004</v>
      </c>
      <c r="K7113" s="105">
        <f t="shared" si="782"/>
        <v>0</v>
      </c>
      <c r="L7113" s="106">
        <f t="shared" si="783"/>
        <v>0</v>
      </c>
    </row>
    <row r="7114" spans="1:12" x14ac:dyDescent="0.3">
      <c r="A7114" s="104" t="s">
        <v>14589</v>
      </c>
      <c r="B7114" s="104" t="s">
        <v>14590</v>
      </c>
      <c r="C7114" s="105">
        <v>1</v>
      </c>
      <c r="D7114" s="105">
        <v>4</v>
      </c>
      <c r="E7114" s="106">
        <f t="shared" si="777"/>
        <v>4</v>
      </c>
      <c r="F7114" s="107">
        <f t="shared" si="778"/>
        <v>85</v>
      </c>
      <c r="G7114" s="107">
        <f>COUNTIF(Data_Eksportir!$H$2:$H$3401,A7114)</f>
        <v>0</v>
      </c>
      <c r="H7114" s="104" t="str">
        <f t="shared" si="779"/>
        <v>1 – 5</v>
      </c>
      <c r="I7114" s="104" t="str">
        <f t="shared" si="780"/>
        <v>Di bawah ambang nilai</v>
      </c>
      <c r="J7114" s="106">
        <f t="shared" si="781"/>
        <v>4.0071139999999996</v>
      </c>
      <c r="K7114" s="105">
        <f t="shared" si="782"/>
        <v>0</v>
      </c>
      <c r="L7114" s="106">
        <f t="shared" si="783"/>
        <v>0</v>
      </c>
    </row>
    <row r="7115" spans="1:12" x14ac:dyDescent="0.3">
      <c r="A7115" s="104" t="s">
        <v>14591</v>
      </c>
      <c r="B7115" s="104" t="s">
        <v>14592</v>
      </c>
      <c r="C7115" s="105">
        <v>148445</v>
      </c>
      <c r="D7115" s="105">
        <v>449151</v>
      </c>
      <c r="E7115" s="106">
        <f t="shared" si="777"/>
        <v>3.0257064906194215</v>
      </c>
      <c r="F7115" s="107">
        <f t="shared" si="778"/>
        <v>85</v>
      </c>
      <c r="G7115" s="107">
        <f>COUNTIF(Data_Eksportir!$H$2:$H$3401,A7115)</f>
        <v>0</v>
      </c>
      <c r="H7115" s="104" t="str">
        <f t="shared" si="779"/>
        <v>1 – 5</v>
      </c>
      <c r="I7115" s="104" t="str">
        <f t="shared" si="780"/>
        <v>Di bawah ambang nilai</v>
      </c>
      <c r="J7115" s="106">
        <f t="shared" si="781"/>
        <v>449151.00711499999</v>
      </c>
      <c r="K7115" s="105">
        <f t="shared" si="782"/>
        <v>0</v>
      </c>
      <c r="L7115" s="106">
        <f t="shared" si="783"/>
        <v>0</v>
      </c>
    </row>
    <row r="7116" spans="1:12" x14ac:dyDescent="0.3">
      <c r="A7116" s="104" t="s">
        <v>14593</v>
      </c>
      <c r="B7116" s="104" t="s">
        <v>14594</v>
      </c>
      <c r="C7116" s="105">
        <v>3</v>
      </c>
      <c r="D7116" s="105">
        <v>7070</v>
      </c>
      <c r="E7116" s="106">
        <f t="shared" si="777"/>
        <v>2356.6666666666665</v>
      </c>
      <c r="F7116" s="107">
        <f t="shared" si="778"/>
        <v>85</v>
      </c>
      <c r="G7116" s="107">
        <f>COUNTIF(Data_Eksportir!$H$2:$H$3401,A7116)</f>
        <v>0</v>
      </c>
      <c r="H7116" s="104" t="str">
        <f t="shared" si="779"/>
        <v>100 ke atas</v>
      </c>
      <c r="I7116" s="104" t="str">
        <f t="shared" si="780"/>
        <v>Di bawah ambang nilai</v>
      </c>
      <c r="J7116" s="106">
        <f t="shared" si="781"/>
        <v>7070.0071159999998</v>
      </c>
      <c r="K7116" s="105">
        <f t="shared" si="782"/>
        <v>0</v>
      </c>
      <c r="L7116" s="106">
        <f t="shared" si="783"/>
        <v>0</v>
      </c>
    </row>
    <row r="7117" spans="1:12" x14ac:dyDescent="0.3">
      <c r="A7117" s="104" t="s">
        <v>14595</v>
      </c>
      <c r="B7117" s="104" t="s">
        <v>14596</v>
      </c>
      <c r="C7117" s="105">
        <v>10019</v>
      </c>
      <c r="D7117" s="105">
        <v>173060</v>
      </c>
      <c r="E7117" s="106">
        <f t="shared" si="777"/>
        <v>17.273180956183253</v>
      </c>
      <c r="F7117" s="107">
        <f t="shared" si="778"/>
        <v>85</v>
      </c>
      <c r="G7117" s="107">
        <f>COUNTIF(Data_Eksportir!$H$2:$H$3401,A7117)</f>
        <v>0</v>
      </c>
      <c r="H7117" s="104" t="str">
        <f t="shared" si="779"/>
        <v>5 – 20</v>
      </c>
      <c r="I7117" s="104" t="str">
        <f t="shared" si="780"/>
        <v>Di bawah ambang nilai</v>
      </c>
      <c r="J7117" s="106">
        <f t="shared" si="781"/>
        <v>173060.007117</v>
      </c>
      <c r="K7117" s="105">
        <f t="shared" si="782"/>
        <v>0</v>
      </c>
      <c r="L7117" s="106">
        <f t="shared" si="783"/>
        <v>0</v>
      </c>
    </row>
    <row r="7118" spans="1:12" x14ac:dyDescent="0.3">
      <c r="A7118" s="104" t="s">
        <v>14597</v>
      </c>
      <c r="B7118" s="104" t="s">
        <v>14598</v>
      </c>
      <c r="C7118" s="105">
        <v>16804133</v>
      </c>
      <c r="D7118" s="105">
        <v>351192508</v>
      </c>
      <c r="E7118" s="106">
        <f t="shared" si="777"/>
        <v>20.899174506652621</v>
      </c>
      <c r="F7118" s="107">
        <f t="shared" si="778"/>
        <v>85</v>
      </c>
      <c r="G7118" s="107">
        <f>COUNTIF(Data_Eksportir!$H$2:$H$3401,A7118)</f>
        <v>0</v>
      </c>
      <c r="H7118" s="104" t="str">
        <f t="shared" si="779"/>
        <v>20 – 100</v>
      </c>
      <c r="I7118" s="104" t="str">
        <f t="shared" si="780"/>
        <v>Belum terwakili</v>
      </c>
      <c r="J7118" s="106">
        <f t="shared" si="781"/>
        <v>351192508.00711799</v>
      </c>
      <c r="K7118" s="105">
        <f t="shared" si="782"/>
        <v>351192508</v>
      </c>
      <c r="L7118" s="106">
        <f t="shared" si="783"/>
        <v>351192508.00711799</v>
      </c>
    </row>
    <row r="7119" spans="1:12" x14ac:dyDescent="0.3">
      <c r="A7119" s="104" t="s">
        <v>14599</v>
      </c>
      <c r="B7119" s="104" t="s">
        <v>14600</v>
      </c>
      <c r="C7119" s="105">
        <v>7692686</v>
      </c>
      <c r="D7119" s="105">
        <v>172131995</v>
      </c>
      <c r="E7119" s="106">
        <f t="shared" si="777"/>
        <v>22.376058895423522</v>
      </c>
      <c r="F7119" s="107">
        <f t="shared" si="778"/>
        <v>85</v>
      </c>
      <c r="G7119" s="107">
        <f>COUNTIF(Data_Eksportir!$H$2:$H$3401,A7119)</f>
        <v>0</v>
      </c>
      <c r="H7119" s="104" t="str">
        <f t="shared" si="779"/>
        <v>20 – 100</v>
      </c>
      <c r="I7119" s="104" t="str">
        <f t="shared" si="780"/>
        <v>Belum terwakili</v>
      </c>
      <c r="J7119" s="106">
        <f t="shared" si="781"/>
        <v>172131995.007119</v>
      </c>
      <c r="K7119" s="105">
        <f t="shared" si="782"/>
        <v>172131995</v>
      </c>
      <c r="L7119" s="106">
        <f t="shared" si="783"/>
        <v>172131995.007119</v>
      </c>
    </row>
    <row r="7120" spans="1:12" x14ac:dyDescent="0.3">
      <c r="A7120" s="104" t="s">
        <v>14601</v>
      </c>
      <c r="B7120" s="104" t="s">
        <v>14602</v>
      </c>
      <c r="C7120" s="105">
        <v>7126</v>
      </c>
      <c r="D7120" s="105">
        <v>84544</v>
      </c>
      <c r="E7120" s="106">
        <f t="shared" si="777"/>
        <v>11.864159416222284</v>
      </c>
      <c r="F7120" s="107">
        <f t="shared" si="778"/>
        <v>85</v>
      </c>
      <c r="G7120" s="107">
        <f>COUNTIF(Data_Eksportir!$H$2:$H$3401,A7120)</f>
        <v>0</v>
      </c>
      <c r="H7120" s="104" t="str">
        <f t="shared" si="779"/>
        <v>5 – 20</v>
      </c>
      <c r="I7120" s="104" t="str">
        <f t="shared" si="780"/>
        <v>Di bawah ambang nilai</v>
      </c>
      <c r="J7120" s="106">
        <f t="shared" si="781"/>
        <v>84544.007119999995</v>
      </c>
      <c r="K7120" s="105">
        <f t="shared" si="782"/>
        <v>0</v>
      </c>
      <c r="L7120" s="106">
        <f t="shared" si="783"/>
        <v>0</v>
      </c>
    </row>
    <row r="7121" spans="1:12" x14ac:dyDescent="0.3">
      <c r="A7121" s="104" t="s">
        <v>14603</v>
      </c>
      <c r="B7121" s="104" t="s">
        <v>14604</v>
      </c>
      <c r="C7121" s="105">
        <v>15999004</v>
      </c>
      <c r="D7121" s="105">
        <v>351652244</v>
      </c>
      <c r="E7121" s="106">
        <f t="shared" si="777"/>
        <v>21.979633482184266</v>
      </c>
      <c r="F7121" s="107">
        <f t="shared" si="778"/>
        <v>85</v>
      </c>
      <c r="G7121" s="107">
        <f>COUNTIF(Data_Eksportir!$H$2:$H$3401,A7121)</f>
        <v>0</v>
      </c>
      <c r="H7121" s="104" t="str">
        <f t="shared" si="779"/>
        <v>20 – 100</v>
      </c>
      <c r="I7121" s="104" t="str">
        <f t="shared" si="780"/>
        <v>Belum terwakili</v>
      </c>
      <c r="J7121" s="106">
        <f t="shared" si="781"/>
        <v>351652244.00712103</v>
      </c>
      <c r="K7121" s="105">
        <f t="shared" si="782"/>
        <v>351652244</v>
      </c>
      <c r="L7121" s="106">
        <f t="shared" si="783"/>
        <v>351652244.00712103</v>
      </c>
    </row>
    <row r="7122" spans="1:12" x14ac:dyDescent="0.3">
      <c r="A7122" s="104" t="s">
        <v>14605</v>
      </c>
      <c r="B7122" s="104" t="s">
        <v>14606</v>
      </c>
      <c r="C7122" s="105">
        <v>111824</v>
      </c>
      <c r="D7122" s="105">
        <v>2820526</v>
      </c>
      <c r="E7122" s="106">
        <f t="shared" si="777"/>
        <v>25.222903848905421</v>
      </c>
      <c r="F7122" s="107">
        <f t="shared" si="778"/>
        <v>85</v>
      </c>
      <c r="G7122" s="107">
        <f>COUNTIF(Data_Eksportir!$H$2:$H$3401,A7122)</f>
        <v>0</v>
      </c>
      <c r="H7122" s="104" t="str">
        <f t="shared" si="779"/>
        <v>20 – 100</v>
      </c>
      <c r="I7122" s="104" t="str">
        <f t="shared" si="780"/>
        <v>Di bawah ambang nilai</v>
      </c>
      <c r="J7122" s="106">
        <f t="shared" si="781"/>
        <v>2820526.0071220002</v>
      </c>
      <c r="K7122" s="105">
        <f t="shared" si="782"/>
        <v>0</v>
      </c>
      <c r="L7122" s="106">
        <f t="shared" si="783"/>
        <v>0</v>
      </c>
    </row>
    <row r="7123" spans="1:12" x14ac:dyDescent="0.3">
      <c r="A7123" s="104" t="s">
        <v>14607</v>
      </c>
      <c r="B7123" s="104" t="s">
        <v>14608</v>
      </c>
      <c r="C7123" s="105">
        <v>7136989</v>
      </c>
      <c r="D7123" s="105">
        <v>127503335</v>
      </c>
      <c r="E7123" s="106">
        <f t="shared" si="777"/>
        <v>17.865143830262312</v>
      </c>
      <c r="F7123" s="107">
        <f t="shared" si="778"/>
        <v>85</v>
      </c>
      <c r="G7123" s="107">
        <f>COUNTIF(Data_Eksportir!$H$2:$H$3401,A7123)</f>
        <v>0</v>
      </c>
      <c r="H7123" s="104" t="str">
        <f t="shared" si="779"/>
        <v>5 – 20</v>
      </c>
      <c r="I7123" s="104" t="str">
        <f t="shared" si="780"/>
        <v>Belum terwakili</v>
      </c>
      <c r="J7123" s="106">
        <f t="shared" si="781"/>
        <v>127503335.00712299</v>
      </c>
      <c r="K7123" s="105">
        <f t="shared" si="782"/>
        <v>127503335</v>
      </c>
      <c r="L7123" s="106">
        <f t="shared" si="783"/>
        <v>127503335.00712299</v>
      </c>
    </row>
    <row r="7124" spans="1:12" x14ac:dyDescent="0.3">
      <c r="A7124" s="104" t="s">
        <v>14609</v>
      </c>
      <c r="B7124" s="104" t="s">
        <v>14610</v>
      </c>
      <c r="C7124" s="105">
        <v>18264</v>
      </c>
      <c r="D7124" s="105">
        <v>101837</v>
      </c>
      <c r="E7124" s="106">
        <f t="shared" si="777"/>
        <v>5.5758322382829606</v>
      </c>
      <c r="F7124" s="107">
        <f t="shared" si="778"/>
        <v>85</v>
      </c>
      <c r="G7124" s="107">
        <f>COUNTIF(Data_Eksportir!$H$2:$H$3401,A7124)</f>
        <v>0</v>
      </c>
      <c r="H7124" s="104" t="str">
        <f t="shared" si="779"/>
        <v>5 – 20</v>
      </c>
      <c r="I7124" s="104" t="str">
        <f t="shared" si="780"/>
        <v>Di bawah ambang nilai</v>
      </c>
      <c r="J7124" s="106">
        <f t="shared" si="781"/>
        <v>101837.007124</v>
      </c>
      <c r="K7124" s="105">
        <f t="shared" si="782"/>
        <v>0</v>
      </c>
      <c r="L7124" s="106">
        <f t="shared" si="783"/>
        <v>0</v>
      </c>
    </row>
    <row r="7125" spans="1:12" x14ac:dyDescent="0.3">
      <c r="A7125" s="104" t="s">
        <v>14611</v>
      </c>
      <c r="B7125" s="104" t="s">
        <v>14612</v>
      </c>
      <c r="C7125" s="105">
        <v>260641</v>
      </c>
      <c r="D7125" s="105">
        <v>2367899</v>
      </c>
      <c r="E7125" s="106">
        <f t="shared" si="777"/>
        <v>9.084906058524945</v>
      </c>
      <c r="F7125" s="107">
        <f t="shared" si="778"/>
        <v>85</v>
      </c>
      <c r="G7125" s="107">
        <f>COUNTIF(Data_Eksportir!$H$2:$H$3401,A7125)</f>
        <v>0</v>
      </c>
      <c r="H7125" s="104" t="str">
        <f t="shared" si="779"/>
        <v>5 – 20</v>
      </c>
      <c r="I7125" s="104" t="str">
        <f t="shared" si="780"/>
        <v>Di bawah ambang nilai</v>
      </c>
      <c r="J7125" s="106">
        <f t="shared" si="781"/>
        <v>2367899.007125</v>
      </c>
      <c r="K7125" s="105">
        <f t="shared" si="782"/>
        <v>0</v>
      </c>
      <c r="L7125" s="106">
        <f t="shared" si="783"/>
        <v>0</v>
      </c>
    </row>
    <row r="7126" spans="1:12" x14ac:dyDescent="0.3">
      <c r="A7126" s="104" t="s">
        <v>14613</v>
      </c>
      <c r="B7126" s="104" t="s">
        <v>14614</v>
      </c>
      <c r="C7126" s="105">
        <v>1418710</v>
      </c>
      <c r="D7126" s="105">
        <v>34224258</v>
      </c>
      <c r="E7126" s="106">
        <f t="shared" si="777"/>
        <v>24.123505156092506</v>
      </c>
      <c r="F7126" s="107">
        <f t="shared" si="778"/>
        <v>85</v>
      </c>
      <c r="G7126" s="107">
        <f>COUNTIF(Data_Eksportir!$H$2:$H$3401,A7126)</f>
        <v>0</v>
      </c>
      <c r="H7126" s="104" t="str">
        <f t="shared" si="779"/>
        <v>20 – 100</v>
      </c>
      <c r="I7126" s="104" t="str">
        <f t="shared" si="780"/>
        <v>Belum terwakili</v>
      </c>
      <c r="J7126" s="106">
        <f t="shared" si="781"/>
        <v>34224258.007126004</v>
      </c>
      <c r="K7126" s="105">
        <f t="shared" si="782"/>
        <v>34224258</v>
      </c>
      <c r="L7126" s="106">
        <f t="shared" si="783"/>
        <v>34224258.007126004</v>
      </c>
    </row>
    <row r="7127" spans="1:12" x14ac:dyDescent="0.3">
      <c r="A7127" s="104" t="s">
        <v>14615</v>
      </c>
      <c r="B7127" s="104" t="s">
        <v>14616</v>
      </c>
      <c r="C7127" s="105">
        <v>21253</v>
      </c>
      <c r="D7127" s="105">
        <v>160098</v>
      </c>
      <c r="E7127" s="106">
        <f t="shared" si="777"/>
        <v>7.5329600526984422</v>
      </c>
      <c r="F7127" s="107">
        <f t="shared" si="778"/>
        <v>85</v>
      </c>
      <c r="G7127" s="107">
        <f>COUNTIF(Data_Eksportir!$H$2:$H$3401,A7127)</f>
        <v>0</v>
      </c>
      <c r="H7127" s="104" t="str">
        <f t="shared" si="779"/>
        <v>5 – 20</v>
      </c>
      <c r="I7127" s="104" t="str">
        <f t="shared" si="780"/>
        <v>Di bawah ambang nilai</v>
      </c>
      <c r="J7127" s="106">
        <f t="shared" si="781"/>
        <v>160098.00712699999</v>
      </c>
      <c r="K7127" s="105">
        <f t="shared" si="782"/>
        <v>0</v>
      </c>
      <c r="L7127" s="106">
        <f t="shared" si="783"/>
        <v>0</v>
      </c>
    </row>
    <row r="7128" spans="1:12" x14ac:dyDescent="0.3">
      <c r="A7128" s="104" t="s">
        <v>14617</v>
      </c>
      <c r="B7128" s="104" t="s">
        <v>14618</v>
      </c>
      <c r="C7128" s="105">
        <v>30663</v>
      </c>
      <c r="D7128" s="105">
        <v>6454031</v>
      </c>
      <c r="E7128" s="106">
        <f t="shared" si="777"/>
        <v>210.4826990183609</v>
      </c>
      <c r="F7128" s="107">
        <f t="shared" si="778"/>
        <v>85</v>
      </c>
      <c r="G7128" s="107">
        <f>COUNTIF(Data_Eksportir!$H$2:$H$3401,A7128)</f>
        <v>0</v>
      </c>
      <c r="H7128" s="104" t="str">
        <f t="shared" si="779"/>
        <v>100 ke atas</v>
      </c>
      <c r="I7128" s="104" t="str">
        <f t="shared" si="780"/>
        <v>Di bawah ambang nilai</v>
      </c>
      <c r="J7128" s="106">
        <f t="shared" si="781"/>
        <v>6454031.0071280003</v>
      </c>
      <c r="K7128" s="105">
        <f t="shared" si="782"/>
        <v>0</v>
      </c>
      <c r="L7128" s="106">
        <f t="shared" si="783"/>
        <v>0</v>
      </c>
    </row>
    <row r="7129" spans="1:12" x14ac:dyDescent="0.3">
      <c r="A7129" s="104" t="s">
        <v>14619</v>
      </c>
      <c r="B7129" s="104" t="s">
        <v>14620</v>
      </c>
      <c r="C7129" s="105">
        <v>635418</v>
      </c>
      <c r="D7129" s="105">
        <v>11291773</v>
      </c>
      <c r="E7129" s="106">
        <f t="shared" si="777"/>
        <v>17.77062185836725</v>
      </c>
      <c r="F7129" s="107">
        <f t="shared" si="778"/>
        <v>85</v>
      </c>
      <c r="G7129" s="107">
        <f>COUNTIF(Data_Eksportir!$H$2:$H$3401,A7129)</f>
        <v>0</v>
      </c>
      <c r="H7129" s="104" t="str">
        <f t="shared" si="779"/>
        <v>5 – 20</v>
      </c>
      <c r="I7129" s="104" t="str">
        <f t="shared" si="780"/>
        <v>Belum terwakili</v>
      </c>
      <c r="J7129" s="106">
        <f t="shared" si="781"/>
        <v>11291773.007129</v>
      </c>
      <c r="K7129" s="105">
        <f t="shared" si="782"/>
        <v>11291773</v>
      </c>
      <c r="L7129" s="106">
        <f t="shared" si="783"/>
        <v>11291773.007129</v>
      </c>
    </row>
    <row r="7130" spans="1:12" x14ac:dyDescent="0.3">
      <c r="A7130" s="104" t="s">
        <v>14621</v>
      </c>
      <c r="B7130" s="104" t="s">
        <v>14622</v>
      </c>
      <c r="C7130" s="105">
        <v>4080</v>
      </c>
      <c r="D7130" s="105">
        <v>80931</v>
      </c>
      <c r="E7130" s="106">
        <f t="shared" si="777"/>
        <v>19.836029411764706</v>
      </c>
      <c r="F7130" s="107">
        <f t="shared" si="778"/>
        <v>85</v>
      </c>
      <c r="G7130" s="107">
        <f>COUNTIF(Data_Eksportir!$H$2:$H$3401,A7130)</f>
        <v>0</v>
      </c>
      <c r="H7130" s="104" t="str">
        <f t="shared" si="779"/>
        <v>5 – 20</v>
      </c>
      <c r="I7130" s="104" t="str">
        <f t="shared" si="780"/>
        <v>Di bawah ambang nilai</v>
      </c>
      <c r="J7130" s="106">
        <f t="shared" si="781"/>
        <v>80931.007129999998</v>
      </c>
      <c r="K7130" s="105">
        <f t="shared" si="782"/>
        <v>0</v>
      </c>
      <c r="L7130" s="106">
        <f t="shared" si="783"/>
        <v>0</v>
      </c>
    </row>
    <row r="7131" spans="1:12" x14ac:dyDescent="0.3">
      <c r="A7131" s="104" t="s">
        <v>14623</v>
      </c>
      <c r="B7131" s="104" t="s">
        <v>14624</v>
      </c>
      <c r="C7131" s="105"/>
      <c r="D7131" s="105">
        <v>418</v>
      </c>
      <c r="E7131" s="106" t="str">
        <f t="shared" si="777"/>
        <v/>
      </c>
      <c r="F7131" s="107">
        <f t="shared" si="778"/>
        <v>85</v>
      </c>
      <c r="G7131" s="107">
        <f>COUNTIF(Data_Eksportir!$H$2:$H$3401,A7131)</f>
        <v>0</v>
      </c>
      <c r="H7131" s="104" t="str">
        <f t="shared" si="779"/>
        <v>Tanpa data berat</v>
      </c>
      <c r="I7131" s="104" t="str">
        <f t="shared" si="780"/>
        <v>Di bawah ambang nilai</v>
      </c>
      <c r="J7131" s="106">
        <f t="shared" si="781"/>
        <v>418.00713100000002</v>
      </c>
      <c r="K7131" s="105">
        <f t="shared" si="782"/>
        <v>0</v>
      </c>
      <c r="L7131" s="106">
        <f t="shared" si="783"/>
        <v>0</v>
      </c>
    </row>
    <row r="7132" spans="1:12" x14ac:dyDescent="0.3">
      <c r="A7132" s="104" t="s">
        <v>14625</v>
      </c>
      <c r="B7132" s="104" t="s">
        <v>14626</v>
      </c>
      <c r="C7132" s="105">
        <v>406</v>
      </c>
      <c r="D7132" s="105">
        <v>20585</v>
      </c>
      <c r="E7132" s="106">
        <f t="shared" si="777"/>
        <v>50.701970443349751</v>
      </c>
      <c r="F7132" s="107">
        <f t="shared" si="778"/>
        <v>85</v>
      </c>
      <c r="G7132" s="107">
        <f>COUNTIF(Data_Eksportir!$H$2:$H$3401,A7132)</f>
        <v>0</v>
      </c>
      <c r="H7132" s="104" t="str">
        <f t="shared" si="779"/>
        <v>20 – 100</v>
      </c>
      <c r="I7132" s="104" t="str">
        <f t="shared" si="780"/>
        <v>Di bawah ambang nilai</v>
      </c>
      <c r="J7132" s="106">
        <f t="shared" si="781"/>
        <v>20585.007131999999</v>
      </c>
      <c r="K7132" s="105">
        <f t="shared" si="782"/>
        <v>0</v>
      </c>
      <c r="L7132" s="106">
        <f t="shared" si="783"/>
        <v>0</v>
      </c>
    </row>
    <row r="7133" spans="1:12" x14ac:dyDescent="0.3">
      <c r="A7133" s="104" t="s">
        <v>14627</v>
      </c>
      <c r="B7133" s="104" t="s">
        <v>14628</v>
      </c>
      <c r="C7133" s="105">
        <v>2468</v>
      </c>
      <c r="D7133" s="105">
        <v>67017</v>
      </c>
      <c r="E7133" s="106">
        <f t="shared" si="777"/>
        <v>27.154376012965965</v>
      </c>
      <c r="F7133" s="107">
        <f t="shared" si="778"/>
        <v>85</v>
      </c>
      <c r="G7133" s="107">
        <f>COUNTIF(Data_Eksportir!$H$2:$H$3401,A7133)</f>
        <v>0</v>
      </c>
      <c r="H7133" s="104" t="str">
        <f t="shared" si="779"/>
        <v>20 – 100</v>
      </c>
      <c r="I7133" s="104" t="str">
        <f t="shared" si="780"/>
        <v>Di bawah ambang nilai</v>
      </c>
      <c r="J7133" s="106">
        <f t="shared" si="781"/>
        <v>67017.007133000006</v>
      </c>
      <c r="K7133" s="105">
        <f t="shared" si="782"/>
        <v>0</v>
      </c>
      <c r="L7133" s="106">
        <f t="shared" si="783"/>
        <v>0</v>
      </c>
    </row>
    <row r="7134" spans="1:12" x14ac:dyDescent="0.3">
      <c r="A7134" s="104" t="s">
        <v>14629</v>
      </c>
      <c r="B7134" s="104" t="s">
        <v>14630</v>
      </c>
      <c r="C7134" s="105">
        <v>22738</v>
      </c>
      <c r="D7134" s="105">
        <v>220761</v>
      </c>
      <c r="E7134" s="106">
        <f t="shared" si="777"/>
        <v>9.70890139853989</v>
      </c>
      <c r="F7134" s="107">
        <f t="shared" si="778"/>
        <v>85</v>
      </c>
      <c r="G7134" s="107">
        <f>COUNTIF(Data_Eksportir!$H$2:$H$3401,A7134)</f>
        <v>0</v>
      </c>
      <c r="H7134" s="104" t="str">
        <f t="shared" si="779"/>
        <v>5 – 20</v>
      </c>
      <c r="I7134" s="104" t="str">
        <f t="shared" si="780"/>
        <v>Di bawah ambang nilai</v>
      </c>
      <c r="J7134" s="106">
        <f t="shared" si="781"/>
        <v>220761.00713400001</v>
      </c>
      <c r="K7134" s="105">
        <f t="shared" si="782"/>
        <v>0</v>
      </c>
      <c r="L7134" s="106">
        <f t="shared" si="783"/>
        <v>0</v>
      </c>
    </row>
    <row r="7135" spans="1:12" x14ac:dyDescent="0.3">
      <c r="A7135" s="104" t="s">
        <v>14631</v>
      </c>
      <c r="B7135" s="104" t="s">
        <v>14632</v>
      </c>
      <c r="C7135" s="105">
        <v>288223</v>
      </c>
      <c r="D7135" s="105">
        <v>1221370</v>
      </c>
      <c r="E7135" s="106">
        <f t="shared" si="777"/>
        <v>4.2375868685011255</v>
      </c>
      <c r="F7135" s="107">
        <f t="shared" si="778"/>
        <v>85</v>
      </c>
      <c r="G7135" s="107">
        <f>COUNTIF(Data_Eksportir!$H$2:$H$3401,A7135)</f>
        <v>0</v>
      </c>
      <c r="H7135" s="104" t="str">
        <f t="shared" si="779"/>
        <v>1 – 5</v>
      </c>
      <c r="I7135" s="104" t="str">
        <f t="shared" si="780"/>
        <v>Di bawah ambang nilai</v>
      </c>
      <c r="J7135" s="106">
        <f t="shared" si="781"/>
        <v>1221370.0071350001</v>
      </c>
      <c r="K7135" s="105">
        <f t="shared" si="782"/>
        <v>0</v>
      </c>
      <c r="L7135" s="106">
        <f t="shared" si="783"/>
        <v>0</v>
      </c>
    </row>
    <row r="7136" spans="1:12" x14ac:dyDescent="0.3">
      <c r="A7136" s="104" t="s">
        <v>14633</v>
      </c>
      <c r="B7136" s="104" t="s">
        <v>14634</v>
      </c>
      <c r="C7136" s="105">
        <v>662</v>
      </c>
      <c r="D7136" s="105">
        <v>88980</v>
      </c>
      <c r="E7136" s="106">
        <f t="shared" si="777"/>
        <v>134.41087613293053</v>
      </c>
      <c r="F7136" s="107">
        <f t="shared" si="778"/>
        <v>85</v>
      </c>
      <c r="G7136" s="107">
        <f>COUNTIF(Data_Eksportir!$H$2:$H$3401,A7136)</f>
        <v>0</v>
      </c>
      <c r="H7136" s="104" t="str">
        <f t="shared" si="779"/>
        <v>100 ke atas</v>
      </c>
      <c r="I7136" s="104" t="str">
        <f t="shared" si="780"/>
        <v>Di bawah ambang nilai</v>
      </c>
      <c r="J7136" s="106">
        <f t="shared" si="781"/>
        <v>88980.007136</v>
      </c>
      <c r="K7136" s="105">
        <f t="shared" si="782"/>
        <v>0</v>
      </c>
      <c r="L7136" s="106">
        <f t="shared" si="783"/>
        <v>0</v>
      </c>
    </row>
    <row r="7137" spans="1:12" x14ac:dyDescent="0.3">
      <c r="A7137" s="104" t="s">
        <v>14635</v>
      </c>
      <c r="B7137" s="104" t="s">
        <v>14636</v>
      </c>
      <c r="C7137" s="105">
        <v>125179</v>
      </c>
      <c r="D7137" s="105">
        <v>1329409</v>
      </c>
      <c r="E7137" s="106">
        <f t="shared" si="777"/>
        <v>10.62006406825426</v>
      </c>
      <c r="F7137" s="107">
        <f t="shared" si="778"/>
        <v>85</v>
      </c>
      <c r="G7137" s="107">
        <f>COUNTIF(Data_Eksportir!$H$2:$H$3401,A7137)</f>
        <v>0</v>
      </c>
      <c r="H7137" s="104" t="str">
        <f t="shared" si="779"/>
        <v>5 – 20</v>
      </c>
      <c r="I7137" s="104" t="str">
        <f t="shared" si="780"/>
        <v>Di bawah ambang nilai</v>
      </c>
      <c r="J7137" s="106">
        <f t="shared" si="781"/>
        <v>1329409.0071370001</v>
      </c>
      <c r="K7137" s="105">
        <f t="shared" si="782"/>
        <v>0</v>
      </c>
      <c r="L7137" s="106">
        <f t="shared" si="783"/>
        <v>0</v>
      </c>
    </row>
    <row r="7138" spans="1:12" x14ac:dyDescent="0.3">
      <c r="A7138" s="104" t="s">
        <v>14637</v>
      </c>
      <c r="B7138" s="104" t="s">
        <v>14638</v>
      </c>
      <c r="C7138" s="105">
        <v>960456</v>
      </c>
      <c r="D7138" s="105">
        <v>9095898</v>
      </c>
      <c r="E7138" s="106">
        <f t="shared" si="777"/>
        <v>9.4703953122266924</v>
      </c>
      <c r="F7138" s="107">
        <f t="shared" si="778"/>
        <v>85</v>
      </c>
      <c r="G7138" s="107">
        <f>COUNTIF(Data_Eksportir!$H$2:$H$3401,A7138)</f>
        <v>0</v>
      </c>
      <c r="H7138" s="104" t="str">
        <f t="shared" si="779"/>
        <v>5 – 20</v>
      </c>
      <c r="I7138" s="104" t="str">
        <f t="shared" si="780"/>
        <v>Di bawah ambang nilai</v>
      </c>
      <c r="J7138" s="106">
        <f t="shared" si="781"/>
        <v>9095898.0071380008</v>
      </c>
      <c r="K7138" s="105">
        <f t="shared" si="782"/>
        <v>0</v>
      </c>
      <c r="L7138" s="106">
        <f t="shared" si="783"/>
        <v>0</v>
      </c>
    </row>
    <row r="7139" spans="1:12" x14ac:dyDescent="0.3">
      <c r="A7139" s="104" t="s">
        <v>14639</v>
      </c>
      <c r="B7139" s="104" t="s">
        <v>14640</v>
      </c>
      <c r="C7139" s="105">
        <v>7134359</v>
      </c>
      <c r="D7139" s="105">
        <v>125479296</v>
      </c>
      <c r="E7139" s="106">
        <f t="shared" si="777"/>
        <v>17.588026618789439</v>
      </c>
      <c r="F7139" s="107">
        <f t="shared" si="778"/>
        <v>85</v>
      </c>
      <c r="G7139" s="107">
        <f>COUNTIF(Data_Eksportir!$H$2:$H$3401,A7139)</f>
        <v>0</v>
      </c>
      <c r="H7139" s="104" t="str">
        <f t="shared" si="779"/>
        <v>5 – 20</v>
      </c>
      <c r="I7139" s="104" t="str">
        <f t="shared" si="780"/>
        <v>Belum terwakili</v>
      </c>
      <c r="J7139" s="106">
        <f t="shared" si="781"/>
        <v>125479296.007139</v>
      </c>
      <c r="K7139" s="105">
        <f t="shared" si="782"/>
        <v>125479296</v>
      </c>
      <c r="L7139" s="106">
        <f t="shared" si="783"/>
        <v>125479296.007139</v>
      </c>
    </row>
    <row r="7140" spans="1:12" x14ac:dyDescent="0.3">
      <c r="A7140" s="104" t="s">
        <v>14641</v>
      </c>
      <c r="B7140" s="104" t="s">
        <v>14642</v>
      </c>
      <c r="C7140" s="105">
        <v>687</v>
      </c>
      <c r="D7140" s="105">
        <v>15450</v>
      </c>
      <c r="E7140" s="106">
        <f t="shared" si="777"/>
        <v>22.489082969432314</v>
      </c>
      <c r="F7140" s="107">
        <f t="shared" si="778"/>
        <v>85</v>
      </c>
      <c r="G7140" s="107">
        <f>COUNTIF(Data_Eksportir!$H$2:$H$3401,A7140)</f>
        <v>0</v>
      </c>
      <c r="H7140" s="104" t="str">
        <f t="shared" si="779"/>
        <v>20 – 100</v>
      </c>
      <c r="I7140" s="104" t="str">
        <f t="shared" si="780"/>
        <v>Di bawah ambang nilai</v>
      </c>
      <c r="J7140" s="106">
        <f t="shared" si="781"/>
        <v>15450.00714</v>
      </c>
      <c r="K7140" s="105">
        <f t="shared" si="782"/>
        <v>0</v>
      </c>
      <c r="L7140" s="106">
        <f t="shared" si="783"/>
        <v>0</v>
      </c>
    </row>
    <row r="7141" spans="1:12" x14ac:dyDescent="0.3">
      <c r="A7141" s="104" t="s">
        <v>14643</v>
      </c>
      <c r="B7141" s="104" t="s">
        <v>14644</v>
      </c>
      <c r="C7141" s="105">
        <v>1141</v>
      </c>
      <c r="D7141" s="105">
        <v>84044</v>
      </c>
      <c r="E7141" s="106">
        <f t="shared" si="777"/>
        <v>73.658194566170025</v>
      </c>
      <c r="F7141" s="107">
        <f t="shared" si="778"/>
        <v>85</v>
      </c>
      <c r="G7141" s="107">
        <f>COUNTIF(Data_Eksportir!$H$2:$H$3401,A7141)</f>
        <v>0</v>
      </c>
      <c r="H7141" s="104" t="str">
        <f t="shared" si="779"/>
        <v>20 – 100</v>
      </c>
      <c r="I7141" s="104" t="str">
        <f t="shared" si="780"/>
        <v>Di bawah ambang nilai</v>
      </c>
      <c r="J7141" s="106">
        <f t="shared" si="781"/>
        <v>84044.007140999995</v>
      </c>
      <c r="K7141" s="105">
        <f t="shared" si="782"/>
        <v>0</v>
      </c>
      <c r="L7141" s="106">
        <f t="shared" si="783"/>
        <v>0</v>
      </c>
    </row>
    <row r="7142" spans="1:12" x14ac:dyDescent="0.3">
      <c r="A7142" s="104" t="s">
        <v>14645</v>
      </c>
      <c r="B7142" s="104" t="s">
        <v>14646</v>
      </c>
      <c r="C7142" s="105">
        <v>52854</v>
      </c>
      <c r="D7142" s="105">
        <v>964315</v>
      </c>
      <c r="E7142" s="106">
        <f t="shared" si="777"/>
        <v>18.244882128126537</v>
      </c>
      <c r="F7142" s="107">
        <f t="shared" si="778"/>
        <v>85</v>
      </c>
      <c r="G7142" s="107">
        <f>COUNTIF(Data_Eksportir!$H$2:$H$3401,A7142)</f>
        <v>0</v>
      </c>
      <c r="H7142" s="104" t="str">
        <f t="shared" si="779"/>
        <v>5 – 20</v>
      </c>
      <c r="I7142" s="104" t="str">
        <f t="shared" si="780"/>
        <v>Di bawah ambang nilai</v>
      </c>
      <c r="J7142" s="106">
        <f t="shared" si="781"/>
        <v>964315.00714200002</v>
      </c>
      <c r="K7142" s="105">
        <f t="shared" si="782"/>
        <v>0</v>
      </c>
      <c r="L7142" s="106">
        <f t="shared" si="783"/>
        <v>0</v>
      </c>
    </row>
    <row r="7143" spans="1:12" x14ac:dyDescent="0.3">
      <c r="A7143" s="104" t="s">
        <v>14647</v>
      </c>
      <c r="B7143" s="104" t="s">
        <v>14648</v>
      </c>
      <c r="C7143" s="105">
        <v>28395</v>
      </c>
      <c r="D7143" s="105">
        <v>3118307</v>
      </c>
      <c r="E7143" s="106">
        <f t="shared" si="777"/>
        <v>109.81887656277513</v>
      </c>
      <c r="F7143" s="107">
        <f t="shared" si="778"/>
        <v>85</v>
      </c>
      <c r="G7143" s="107">
        <f>COUNTIF(Data_Eksportir!$H$2:$H$3401,A7143)</f>
        <v>0</v>
      </c>
      <c r="H7143" s="104" t="str">
        <f t="shared" si="779"/>
        <v>100 ke atas</v>
      </c>
      <c r="I7143" s="104" t="str">
        <f t="shared" si="780"/>
        <v>Di bawah ambang nilai</v>
      </c>
      <c r="J7143" s="106">
        <f t="shared" si="781"/>
        <v>3118307.0071430001</v>
      </c>
      <c r="K7143" s="105">
        <f t="shared" si="782"/>
        <v>0</v>
      </c>
      <c r="L7143" s="106">
        <f t="shared" si="783"/>
        <v>0</v>
      </c>
    </row>
    <row r="7144" spans="1:12" x14ac:dyDescent="0.3">
      <c r="A7144" s="104" t="s">
        <v>14649</v>
      </c>
      <c r="B7144" s="104" t="s">
        <v>14650</v>
      </c>
      <c r="C7144" s="105">
        <v>243866</v>
      </c>
      <c r="D7144" s="105">
        <v>408606</v>
      </c>
      <c r="E7144" s="106">
        <f t="shared" si="777"/>
        <v>1.6755349249177827</v>
      </c>
      <c r="F7144" s="107">
        <f t="shared" si="778"/>
        <v>85</v>
      </c>
      <c r="G7144" s="107">
        <f>COUNTIF(Data_Eksportir!$H$2:$H$3401,A7144)</f>
        <v>0</v>
      </c>
      <c r="H7144" s="104" t="str">
        <f t="shared" si="779"/>
        <v>1 – 5</v>
      </c>
      <c r="I7144" s="104" t="str">
        <f t="shared" si="780"/>
        <v>Di bawah ambang nilai</v>
      </c>
      <c r="J7144" s="106">
        <f t="shared" si="781"/>
        <v>408606.00714399997</v>
      </c>
      <c r="K7144" s="105">
        <f t="shared" si="782"/>
        <v>0</v>
      </c>
      <c r="L7144" s="106">
        <f t="shared" si="783"/>
        <v>0</v>
      </c>
    </row>
    <row r="7145" spans="1:12" x14ac:dyDescent="0.3">
      <c r="A7145" s="104" t="s">
        <v>14651</v>
      </c>
      <c r="B7145" s="104" t="s">
        <v>14652</v>
      </c>
      <c r="C7145" s="105">
        <v>1531</v>
      </c>
      <c r="D7145" s="105">
        <v>17287</v>
      </c>
      <c r="E7145" s="106">
        <f t="shared" si="777"/>
        <v>11.291312867406923</v>
      </c>
      <c r="F7145" s="107">
        <f t="shared" si="778"/>
        <v>85</v>
      </c>
      <c r="G7145" s="107">
        <f>COUNTIF(Data_Eksportir!$H$2:$H$3401,A7145)</f>
        <v>0</v>
      </c>
      <c r="H7145" s="104" t="str">
        <f t="shared" si="779"/>
        <v>5 – 20</v>
      </c>
      <c r="I7145" s="104" t="str">
        <f t="shared" si="780"/>
        <v>Di bawah ambang nilai</v>
      </c>
      <c r="J7145" s="106">
        <f t="shared" si="781"/>
        <v>17287.007145</v>
      </c>
      <c r="K7145" s="105">
        <f t="shared" si="782"/>
        <v>0</v>
      </c>
      <c r="L7145" s="106">
        <f t="shared" si="783"/>
        <v>0</v>
      </c>
    </row>
    <row r="7146" spans="1:12" x14ac:dyDescent="0.3">
      <c r="A7146" s="104" t="s">
        <v>14653</v>
      </c>
      <c r="B7146" s="104" t="s">
        <v>14654</v>
      </c>
      <c r="C7146" s="105">
        <v>495</v>
      </c>
      <c r="D7146" s="105">
        <v>5099</v>
      </c>
      <c r="E7146" s="106">
        <f t="shared" si="777"/>
        <v>10.301010101010101</v>
      </c>
      <c r="F7146" s="107">
        <f t="shared" si="778"/>
        <v>85</v>
      </c>
      <c r="G7146" s="107">
        <f>COUNTIF(Data_Eksportir!$H$2:$H$3401,A7146)</f>
        <v>0</v>
      </c>
      <c r="H7146" s="104" t="str">
        <f t="shared" si="779"/>
        <v>5 – 20</v>
      </c>
      <c r="I7146" s="104" t="str">
        <f t="shared" si="780"/>
        <v>Di bawah ambang nilai</v>
      </c>
      <c r="J7146" s="106">
        <f t="shared" si="781"/>
        <v>5099.0071459999999</v>
      </c>
      <c r="K7146" s="105">
        <f t="shared" si="782"/>
        <v>0</v>
      </c>
      <c r="L7146" s="106">
        <f t="shared" si="783"/>
        <v>0</v>
      </c>
    </row>
    <row r="7147" spans="1:12" x14ac:dyDescent="0.3">
      <c r="A7147" s="104" t="s">
        <v>14655</v>
      </c>
      <c r="B7147" s="104" t="s">
        <v>14656</v>
      </c>
      <c r="C7147" s="105">
        <v>926732</v>
      </c>
      <c r="D7147" s="105">
        <v>13975942</v>
      </c>
      <c r="E7147" s="106">
        <f t="shared" si="777"/>
        <v>15.080888541671163</v>
      </c>
      <c r="F7147" s="107">
        <f t="shared" si="778"/>
        <v>85</v>
      </c>
      <c r="G7147" s="107">
        <f>COUNTIF(Data_Eksportir!$H$2:$H$3401,A7147)</f>
        <v>0</v>
      </c>
      <c r="H7147" s="104" t="str">
        <f t="shared" si="779"/>
        <v>5 – 20</v>
      </c>
      <c r="I7147" s="104" t="str">
        <f t="shared" si="780"/>
        <v>Belum terwakili</v>
      </c>
      <c r="J7147" s="106">
        <f t="shared" si="781"/>
        <v>13975942.007146999</v>
      </c>
      <c r="K7147" s="105">
        <f t="shared" si="782"/>
        <v>13975942</v>
      </c>
      <c r="L7147" s="106">
        <f t="shared" si="783"/>
        <v>13975942.007146999</v>
      </c>
    </row>
    <row r="7148" spans="1:12" x14ac:dyDescent="0.3">
      <c r="A7148" s="104" t="s">
        <v>14657</v>
      </c>
      <c r="B7148" s="104" t="s">
        <v>14658</v>
      </c>
      <c r="C7148" s="105">
        <v>12</v>
      </c>
      <c r="D7148" s="105">
        <v>406</v>
      </c>
      <c r="E7148" s="106">
        <f t="shared" si="777"/>
        <v>33.833333333333336</v>
      </c>
      <c r="F7148" s="107">
        <f t="shared" si="778"/>
        <v>85</v>
      </c>
      <c r="G7148" s="107">
        <f>COUNTIF(Data_Eksportir!$H$2:$H$3401,A7148)</f>
        <v>0</v>
      </c>
      <c r="H7148" s="104" t="str">
        <f t="shared" si="779"/>
        <v>20 – 100</v>
      </c>
      <c r="I7148" s="104" t="str">
        <f t="shared" si="780"/>
        <v>Di bawah ambang nilai</v>
      </c>
      <c r="J7148" s="106">
        <f t="shared" si="781"/>
        <v>406.00714799999997</v>
      </c>
      <c r="K7148" s="105">
        <f t="shared" si="782"/>
        <v>0</v>
      </c>
      <c r="L7148" s="106">
        <f t="shared" si="783"/>
        <v>0</v>
      </c>
    </row>
    <row r="7149" spans="1:12" x14ac:dyDescent="0.3">
      <c r="A7149" s="104" t="s">
        <v>14659</v>
      </c>
      <c r="B7149" s="104" t="s">
        <v>14660</v>
      </c>
      <c r="C7149" s="105">
        <v>914</v>
      </c>
      <c r="D7149" s="105">
        <v>16452</v>
      </c>
      <c r="E7149" s="106">
        <f t="shared" si="777"/>
        <v>18</v>
      </c>
      <c r="F7149" s="107">
        <f t="shared" si="778"/>
        <v>85</v>
      </c>
      <c r="G7149" s="107">
        <f>COUNTIF(Data_Eksportir!$H$2:$H$3401,A7149)</f>
        <v>0</v>
      </c>
      <c r="H7149" s="104" t="str">
        <f t="shared" si="779"/>
        <v>5 – 20</v>
      </c>
      <c r="I7149" s="104" t="str">
        <f t="shared" si="780"/>
        <v>Di bawah ambang nilai</v>
      </c>
      <c r="J7149" s="106">
        <f t="shared" si="781"/>
        <v>16452.007149000001</v>
      </c>
      <c r="K7149" s="105">
        <f t="shared" si="782"/>
        <v>0</v>
      </c>
      <c r="L7149" s="106">
        <f t="shared" si="783"/>
        <v>0</v>
      </c>
    </row>
    <row r="7150" spans="1:12" x14ac:dyDescent="0.3">
      <c r="A7150" s="104" t="s">
        <v>14661</v>
      </c>
      <c r="B7150" s="104" t="s">
        <v>14662</v>
      </c>
      <c r="C7150" s="105">
        <v>17653070</v>
      </c>
      <c r="D7150" s="105">
        <v>158952984</v>
      </c>
      <c r="E7150" s="106">
        <f t="shared" si="777"/>
        <v>9.0042686059705197</v>
      </c>
      <c r="F7150" s="107">
        <f t="shared" si="778"/>
        <v>85</v>
      </c>
      <c r="G7150" s="107">
        <f>COUNTIF(Data_Eksportir!$H$2:$H$3401,A7150)</f>
        <v>0</v>
      </c>
      <c r="H7150" s="104" t="str">
        <f t="shared" si="779"/>
        <v>5 – 20</v>
      </c>
      <c r="I7150" s="104" t="str">
        <f t="shared" si="780"/>
        <v>Belum terwakili</v>
      </c>
      <c r="J7150" s="106">
        <f t="shared" si="781"/>
        <v>158952984.00714999</v>
      </c>
      <c r="K7150" s="105">
        <f t="shared" si="782"/>
        <v>158952984</v>
      </c>
      <c r="L7150" s="106">
        <f t="shared" si="783"/>
        <v>158952984.00714999</v>
      </c>
    </row>
    <row r="7151" spans="1:12" x14ac:dyDescent="0.3">
      <c r="A7151" s="104" t="s">
        <v>14663</v>
      </c>
      <c r="B7151" s="104" t="s">
        <v>14664</v>
      </c>
      <c r="C7151" s="105">
        <v>253688</v>
      </c>
      <c r="D7151" s="105">
        <v>2030935</v>
      </c>
      <c r="E7151" s="106">
        <f t="shared" si="777"/>
        <v>8.0056407871085735</v>
      </c>
      <c r="F7151" s="107">
        <f t="shared" si="778"/>
        <v>85</v>
      </c>
      <c r="G7151" s="107">
        <f>COUNTIF(Data_Eksportir!$H$2:$H$3401,A7151)</f>
        <v>0</v>
      </c>
      <c r="H7151" s="104" t="str">
        <f t="shared" si="779"/>
        <v>5 – 20</v>
      </c>
      <c r="I7151" s="104" t="str">
        <f t="shared" si="780"/>
        <v>Di bawah ambang nilai</v>
      </c>
      <c r="J7151" s="106">
        <f t="shared" si="781"/>
        <v>2030935.007151</v>
      </c>
      <c r="K7151" s="105">
        <f t="shared" si="782"/>
        <v>0</v>
      </c>
      <c r="L7151" s="106">
        <f t="shared" si="783"/>
        <v>0</v>
      </c>
    </row>
    <row r="7152" spans="1:12" x14ac:dyDescent="0.3">
      <c r="A7152" s="104" t="s">
        <v>14665</v>
      </c>
      <c r="B7152" s="104" t="s">
        <v>14666</v>
      </c>
      <c r="C7152" s="105">
        <v>223168</v>
      </c>
      <c r="D7152" s="105">
        <v>1726481</v>
      </c>
      <c r="E7152" s="106">
        <f t="shared" si="777"/>
        <v>7.7362390665328364</v>
      </c>
      <c r="F7152" s="107">
        <f t="shared" si="778"/>
        <v>85</v>
      </c>
      <c r="G7152" s="107">
        <f>COUNTIF(Data_Eksportir!$H$2:$H$3401,A7152)</f>
        <v>0</v>
      </c>
      <c r="H7152" s="104" t="str">
        <f t="shared" si="779"/>
        <v>5 – 20</v>
      </c>
      <c r="I7152" s="104" t="str">
        <f t="shared" si="780"/>
        <v>Di bawah ambang nilai</v>
      </c>
      <c r="J7152" s="106">
        <f t="shared" si="781"/>
        <v>1726481.007152</v>
      </c>
      <c r="K7152" s="105">
        <f t="shared" si="782"/>
        <v>0</v>
      </c>
      <c r="L7152" s="106">
        <f t="shared" si="783"/>
        <v>0</v>
      </c>
    </row>
    <row r="7153" spans="1:12" x14ac:dyDescent="0.3">
      <c r="A7153" s="104" t="s">
        <v>14667</v>
      </c>
      <c r="B7153" s="104" t="s">
        <v>14668</v>
      </c>
      <c r="C7153" s="105">
        <v>1771815</v>
      </c>
      <c r="D7153" s="105">
        <v>14101404</v>
      </c>
      <c r="E7153" s="106">
        <f t="shared" si="777"/>
        <v>7.9587338407226484</v>
      </c>
      <c r="F7153" s="107">
        <f t="shared" si="778"/>
        <v>85</v>
      </c>
      <c r="G7153" s="107">
        <f>COUNTIF(Data_Eksportir!$H$2:$H$3401,A7153)</f>
        <v>0</v>
      </c>
      <c r="H7153" s="104" t="str">
        <f t="shared" si="779"/>
        <v>5 – 20</v>
      </c>
      <c r="I7153" s="104" t="str">
        <f t="shared" si="780"/>
        <v>Belum terwakili</v>
      </c>
      <c r="J7153" s="106">
        <f t="shared" si="781"/>
        <v>14101404.007153001</v>
      </c>
      <c r="K7153" s="105">
        <f t="shared" si="782"/>
        <v>14101404</v>
      </c>
      <c r="L7153" s="106">
        <f t="shared" si="783"/>
        <v>14101404.007153001</v>
      </c>
    </row>
    <row r="7154" spans="1:12" x14ac:dyDescent="0.3">
      <c r="A7154" s="104" t="s">
        <v>14669</v>
      </c>
      <c r="B7154" s="104" t="s">
        <v>14670</v>
      </c>
      <c r="C7154" s="105">
        <v>14930</v>
      </c>
      <c r="D7154" s="105">
        <v>128888</v>
      </c>
      <c r="E7154" s="106">
        <f t="shared" si="777"/>
        <v>8.6328198258539857</v>
      </c>
      <c r="F7154" s="107">
        <f t="shared" si="778"/>
        <v>85</v>
      </c>
      <c r="G7154" s="107">
        <f>COUNTIF(Data_Eksportir!$H$2:$H$3401,A7154)</f>
        <v>0</v>
      </c>
      <c r="H7154" s="104" t="str">
        <f t="shared" si="779"/>
        <v>5 – 20</v>
      </c>
      <c r="I7154" s="104" t="str">
        <f t="shared" si="780"/>
        <v>Di bawah ambang nilai</v>
      </c>
      <c r="J7154" s="106">
        <f t="shared" si="781"/>
        <v>128888.00715400001</v>
      </c>
      <c r="K7154" s="105">
        <f t="shared" si="782"/>
        <v>0</v>
      </c>
      <c r="L7154" s="106">
        <f t="shared" si="783"/>
        <v>0</v>
      </c>
    </row>
    <row r="7155" spans="1:12" x14ac:dyDescent="0.3">
      <c r="A7155" s="104" t="s">
        <v>14671</v>
      </c>
      <c r="B7155" s="104" t="s">
        <v>14672</v>
      </c>
      <c r="C7155" s="105">
        <v>2413648</v>
      </c>
      <c r="D7155" s="105">
        <v>21784737</v>
      </c>
      <c r="E7155" s="106">
        <f t="shared" si="777"/>
        <v>9.025647898947982</v>
      </c>
      <c r="F7155" s="107">
        <f t="shared" si="778"/>
        <v>85</v>
      </c>
      <c r="G7155" s="107">
        <f>COUNTIF(Data_Eksportir!$H$2:$H$3401,A7155)</f>
        <v>1</v>
      </c>
      <c r="H7155" s="104" t="str">
        <f t="shared" si="779"/>
        <v>5 – 20</v>
      </c>
      <c r="I7155" s="104" t="str">
        <f t="shared" si="780"/>
        <v>Keterwakilan rendah</v>
      </c>
      <c r="J7155" s="106">
        <f t="shared" si="781"/>
        <v>21784737.007155001</v>
      </c>
      <c r="K7155" s="105">
        <f t="shared" si="782"/>
        <v>10892368.5</v>
      </c>
      <c r="L7155" s="106">
        <f t="shared" si="783"/>
        <v>10892368.507154999</v>
      </c>
    </row>
    <row r="7156" spans="1:12" x14ac:dyDescent="0.3">
      <c r="A7156" s="104" t="s">
        <v>14673</v>
      </c>
      <c r="B7156" s="104" t="s">
        <v>14674</v>
      </c>
      <c r="C7156" s="105">
        <v>5329841</v>
      </c>
      <c r="D7156" s="105">
        <v>47975135</v>
      </c>
      <c r="E7156" s="106">
        <f t="shared" si="777"/>
        <v>9.0012319316842664</v>
      </c>
      <c r="F7156" s="107">
        <f t="shared" si="778"/>
        <v>85</v>
      </c>
      <c r="G7156" s="107">
        <f>COUNTIF(Data_Eksportir!$H$2:$H$3401,A7156)</f>
        <v>0</v>
      </c>
      <c r="H7156" s="104" t="str">
        <f t="shared" si="779"/>
        <v>5 – 20</v>
      </c>
      <c r="I7156" s="104" t="str">
        <f t="shared" si="780"/>
        <v>Belum terwakili</v>
      </c>
      <c r="J7156" s="106">
        <f t="shared" si="781"/>
        <v>47975135.007156</v>
      </c>
      <c r="K7156" s="105">
        <f t="shared" si="782"/>
        <v>47975135</v>
      </c>
      <c r="L7156" s="106">
        <f t="shared" si="783"/>
        <v>47975135.007156</v>
      </c>
    </row>
    <row r="7157" spans="1:12" x14ac:dyDescent="0.3">
      <c r="A7157" s="104" t="s">
        <v>14675</v>
      </c>
      <c r="B7157" s="104" t="s">
        <v>14676</v>
      </c>
      <c r="C7157" s="105">
        <v>1284873</v>
      </c>
      <c r="D7157" s="105">
        <v>7529511</v>
      </c>
      <c r="E7157" s="106">
        <f t="shared" si="777"/>
        <v>5.8601208057138718</v>
      </c>
      <c r="F7157" s="107">
        <f t="shared" si="778"/>
        <v>85</v>
      </c>
      <c r="G7157" s="107">
        <f>COUNTIF(Data_Eksportir!$H$2:$H$3401,A7157)</f>
        <v>0</v>
      </c>
      <c r="H7157" s="104" t="str">
        <f t="shared" si="779"/>
        <v>5 – 20</v>
      </c>
      <c r="I7157" s="104" t="str">
        <f t="shared" si="780"/>
        <v>Di bawah ambang nilai</v>
      </c>
      <c r="J7157" s="106">
        <f t="shared" si="781"/>
        <v>7529511.0071569998</v>
      </c>
      <c r="K7157" s="105">
        <f t="shared" si="782"/>
        <v>0</v>
      </c>
      <c r="L7157" s="106">
        <f t="shared" si="783"/>
        <v>0</v>
      </c>
    </row>
    <row r="7158" spans="1:12" x14ac:dyDescent="0.3">
      <c r="A7158" s="104" t="s">
        <v>14677</v>
      </c>
      <c r="B7158" s="104" t="s">
        <v>14678</v>
      </c>
      <c r="C7158" s="105">
        <v>21</v>
      </c>
      <c r="D7158" s="105">
        <v>5194</v>
      </c>
      <c r="E7158" s="106">
        <f t="shared" si="777"/>
        <v>247.33333333333334</v>
      </c>
      <c r="F7158" s="107">
        <f t="shared" si="778"/>
        <v>85</v>
      </c>
      <c r="G7158" s="107">
        <f>COUNTIF(Data_Eksportir!$H$2:$H$3401,A7158)</f>
        <v>0</v>
      </c>
      <c r="H7158" s="104" t="str">
        <f t="shared" si="779"/>
        <v>100 ke atas</v>
      </c>
      <c r="I7158" s="104" t="str">
        <f t="shared" si="780"/>
        <v>Di bawah ambang nilai</v>
      </c>
      <c r="J7158" s="106">
        <f t="shared" si="781"/>
        <v>5194.0071580000003</v>
      </c>
      <c r="K7158" s="105">
        <f t="shared" si="782"/>
        <v>0</v>
      </c>
      <c r="L7158" s="106">
        <f t="shared" si="783"/>
        <v>0</v>
      </c>
    </row>
    <row r="7159" spans="1:12" x14ac:dyDescent="0.3">
      <c r="A7159" s="104" t="s">
        <v>14679</v>
      </c>
      <c r="B7159" s="104" t="s">
        <v>14680</v>
      </c>
      <c r="C7159" s="105">
        <v>7659</v>
      </c>
      <c r="D7159" s="105">
        <v>14330</v>
      </c>
      <c r="E7159" s="106">
        <f t="shared" si="777"/>
        <v>1.8710014362188274</v>
      </c>
      <c r="F7159" s="107">
        <f t="shared" si="778"/>
        <v>85</v>
      </c>
      <c r="G7159" s="107">
        <f>COUNTIF(Data_Eksportir!$H$2:$H$3401,A7159)</f>
        <v>0</v>
      </c>
      <c r="H7159" s="104" t="str">
        <f t="shared" si="779"/>
        <v>1 – 5</v>
      </c>
      <c r="I7159" s="104" t="str">
        <f t="shared" si="780"/>
        <v>Di bawah ambang nilai</v>
      </c>
      <c r="J7159" s="106">
        <f t="shared" si="781"/>
        <v>14330.007159000001</v>
      </c>
      <c r="K7159" s="105">
        <f t="shared" si="782"/>
        <v>0</v>
      </c>
      <c r="L7159" s="106">
        <f t="shared" si="783"/>
        <v>0</v>
      </c>
    </row>
    <row r="7160" spans="1:12" x14ac:dyDescent="0.3">
      <c r="A7160" s="104" t="s">
        <v>14681</v>
      </c>
      <c r="B7160" s="104" t="s">
        <v>14682</v>
      </c>
      <c r="C7160" s="105">
        <v>249022</v>
      </c>
      <c r="D7160" s="105">
        <v>1018273</v>
      </c>
      <c r="E7160" s="106">
        <f t="shared" si="777"/>
        <v>4.0890885142678153</v>
      </c>
      <c r="F7160" s="107">
        <f t="shared" si="778"/>
        <v>85</v>
      </c>
      <c r="G7160" s="107">
        <f>COUNTIF(Data_Eksportir!$H$2:$H$3401,A7160)</f>
        <v>0</v>
      </c>
      <c r="H7160" s="104" t="str">
        <f t="shared" si="779"/>
        <v>1 – 5</v>
      </c>
      <c r="I7160" s="104" t="str">
        <f t="shared" si="780"/>
        <v>Di bawah ambang nilai</v>
      </c>
      <c r="J7160" s="106">
        <f t="shared" si="781"/>
        <v>1018273.00716</v>
      </c>
      <c r="K7160" s="105">
        <f t="shared" si="782"/>
        <v>0</v>
      </c>
      <c r="L7160" s="106">
        <f t="shared" si="783"/>
        <v>0</v>
      </c>
    </row>
    <row r="7161" spans="1:12" x14ac:dyDescent="0.3">
      <c r="A7161" s="104" t="s">
        <v>14683</v>
      </c>
      <c r="B7161" s="104" t="s">
        <v>14684</v>
      </c>
      <c r="C7161" s="105">
        <v>1753087</v>
      </c>
      <c r="D7161" s="105">
        <v>31854593</v>
      </c>
      <c r="E7161" s="106">
        <f t="shared" si="777"/>
        <v>18.170571682979794</v>
      </c>
      <c r="F7161" s="107">
        <f t="shared" si="778"/>
        <v>85</v>
      </c>
      <c r="G7161" s="107">
        <f>COUNTIF(Data_Eksportir!$H$2:$H$3401,A7161)</f>
        <v>0</v>
      </c>
      <c r="H7161" s="104" t="str">
        <f t="shared" si="779"/>
        <v>5 – 20</v>
      </c>
      <c r="I7161" s="104" t="str">
        <f t="shared" si="780"/>
        <v>Belum terwakili</v>
      </c>
      <c r="J7161" s="106">
        <f t="shared" si="781"/>
        <v>31854593.007160999</v>
      </c>
      <c r="K7161" s="105">
        <f t="shared" si="782"/>
        <v>31854593</v>
      </c>
      <c r="L7161" s="106">
        <f t="shared" si="783"/>
        <v>31854593.007160999</v>
      </c>
    </row>
    <row r="7162" spans="1:12" x14ac:dyDescent="0.3">
      <c r="A7162" s="104" t="s">
        <v>14685</v>
      </c>
      <c r="B7162" s="104" t="s">
        <v>14686</v>
      </c>
      <c r="C7162" s="105">
        <v>319339</v>
      </c>
      <c r="D7162" s="105">
        <v>373668</v>
      </c>
      <c r="E7162" s="106">
        <f t="shared" si="777"/>
        <v>1.1701295488493419</v>
      </c>
      <c r="F7162" s="107">
        <f t="shared" si="778"/>
        <v>85</v>
      </c>
      <c r="G7162" s="107">
        <f>COUNTIF(Data_Eksportir!$H$2:$H$3401,A7162)</f>
        <v>0</v>
      </c>
      <c r="H7162" s="104" t="str">
        <f t="shared" si="779"/>
        <v>1 – 5</v>
      </c>
      <c r="I7162" s="104" t="str">
        <f t="shared" si="780"/>
        <v>Di bawah ambang nilai</v>
      </c>
      <c r="J7162" s="106">
        <f t="shared" si="781"/>
        <v>373668.00716199999</v>
      </c>
      <c r="K7162" s="105">
        <f t="shared" si="782"/>
        <v>0</v>
      </c>
      <c r="L7162" s="106">
        <f t="shared" si="783"/>
        <v>0</v>
      </c>
    </row>
    <row r="7163" spans="1:12" x14ac:dyDescent="0.3">
      <c r="A7163" s="104" t="s">
        <v>14687</v>
      </c>
      <c r="B7163" s="104" t="s">
        <v>14688</v>
      </c>
      <c r="C7163" s="105">
        <v>2051521</v>
      </c>
      <c r="D7163" s="105">
        <v>3161736</v>
      </c>
      <c r="E7163" s="106">
        <f t="shared" si="777"/>
        <v>1.541166773335491</v>
      </c>
      <c r="F7163" s="107">
        <f t="shared" si="778"/>
        <v>85</v>
      </c>
      <c r="G7163" s="107">
        <f>COUNTIF(Data_Eksportir!$H$2:$H$3401,A7163)</f>
        <v>0</v>
      </c>
      <c r="H7163" s="104" t="str">
        <f t="shared" si="779"/>
        <v>1 – 5</v>
      </c>
      <c r="I7163" s="104" t="str">
        <f t="shared" si="780"/>
        <v>Di bawah ambang nilai</v>
      </c>
      <c r="J7163" s="106">
        <f t="shared" si="781"/>
        <v>3161736.0071629998</v>
      </c>
      <c r="K7163" s="105">
        <f t="shared" si="782"/>
        <v>0</v>
      </c>
      <c r="L7163" s="106">
        <f t="shared" si="783"/>
        <v>0</v>
      </c>
    </row>
    <row r="7164" spans="1:12" x14ac:dyDescent="0.3">
      <c r="A7164" s="104" t="s">
        <v>14689</v>
      </c>
      <c r="B7164" s="104" t="s">
        <v>14690</v>
      </c>
      <c r="C7164" s="105">
        <v>236</v>
      </c>
      <c r="D7164" s="105">
        <v>420</v>
      </c>
      <c r="E7164" s="106">
        <f t="shared" si="777"/>
        <v>1.7796610169491525</v>
      </c>
      <c r="F7164" s="107">
        <f t="shared" si="778"/>
        <v>85</v>
      </c>
      <c r="G7164" s="107">
        <f>COUNTIF(Data_Eksportir!$H$2:$H$3401,A7164)</f>
        <v>0</v>
      </c>
      <c r="H7164" s="104" t="str">
        <f t="shared" si="779"/>
        <v>1 – 5</v>
      </c>
      <c r="I7164" s="104" t="str">
        <f t="shared" si="780"/>
        <v>Di bawah ambang nilai</v>
      </c>
      <c r="J7164" s="106">
        <f t="shared" si="781"/>
        <v>420.00716399999999</v>
      </c>
      <c r="K7164" s="105">
        <f t="shared" si="782"/>
        <v>0</v>
      </c>
      <c r="L7164" s="106">
        <f t="shared" si="783"/>
        <v>0</v>
      </c>
    </row>
    <row r="7165" spans="1:12" x14ac:dyDescent="0.3">
      <c r="A7165" s="104" t="s">
        <v>14691</v>
      </c>
      <c r="B7165" s="104" t="s">
        <v>14692</v>
      </c>
      <c r="C7165" s="105">
        <v>731029</v>
      </c>
      <c r="D7165" s="105">
        <v>15234549</v>
      </c>
      <c r="E7165" s="106">
        <f t="shared" si="777"/>
        <v>20.839869553738634</v>
      </c>
      <c r="F7165" s="107">
        <f t="shared" si="778"/>
        <v>85</v>
      </c>
      <c r="G7165" s="107">
        <f>COUNTIF(Data_Eksportir!$H$2:$H$3401,A7165)</f>
        <v>0</v>
      </c>
      <c r="H7165" s="104" t="str">
        <f t="shared" si="779"/>
        <v>20 – 100</v>
      </c>
      <c r="I7165" s="104" t="str">
        <f t="shared" si="780"/>
        <v>Belum terwakili</v>
      </c>
      <c r="J7165" s="106">
        <f t="shared" si="781"/>
        <v>15234549.007165</v>
      </c>
      <c r="K7165" s="105">
        <f t="shared" si="782"/>
        <v>15234549</v>
      </c>
      <c r="L7165" s="106">
        <f t="shared" si="783"/>
        <v>15234549.007165</v>
      </c>
    </row>
    <row r="7166" spans="1:12" x14ac:dyDescent="0.3">
      <c r="A7166" s="104" t="s">
        <v>14693</v>
      </c>
      <c r="B7166" s="104" t="s">
        <v>14694</v>
      </c>
      <c r="C7166" s="105">
        <v>11987</v>
      </c>
      <c r="D7166" s="105">
        <v>5935</v>
      </c>
      <c r="E7166" s="106">
        <f t="shared" si="777"/>
        <v>0.49511971302244095</v>
      </c>
      <c r="F7166" s="107">
        <f t="shared" si="778"/>
        <v>85</v>
      </c>
      <c r="G7166" s="107">
        <f>COUNTIF(Data_Eksportir!$H$2:$H$3401,A7166)</f>
        <v>0</v>
      </c>
      <c r="H7166" s="104" t="str">
        <f t="shared" si="779"/>
        <v>Di bawah 1</v>
      </c>
      <c r="I7166" s="104" t="str">
        <f t="shared" si="780"/>
        <v>Di bawah ambang nilai</v>
      </c>
      <c r="J7166" s="106">
        <f t="shared" si="781"/>
        <v>5935.0071660000003</v>
      </c>
      <c r="K7166" s="105">
        <f t="shared" si="782"/>
        <v>0</v>
      </c>
      <c r="L7166" s="106">
        <f t="shared" si="783"/>
        <v>0</v>
      </c>
    </row>
    <row r="7167" spans="1:12" x14ac:dyDescent="0.3">
      <c r="A7167" s="104" t="s">
        <v>14695</v>
      </c>
      <c r="B7167" s="104" t="s">
        <v>14696</v>
      </c>
      <c r="C7167" s="105">
        <v>2396</v>
      </c>
      <c r="D7167" s="105">
        <v>34510</v>
      </c>
      <c r="E7167" s="106">
        <f t="shared" si="777"/>
        <v>14.403171953255425</v>
      </c>
      <c r="F7167" s="107">
        <f t="shared" si="778"/>
        <v>85</v>
      </c>
      <c r="G7167" s="107">
        <f>COUNTIF(Data_Eksportir!$H$2:$H$3401,A7167)</f>
        <v>0</v>
      </c>
      <c r="H7167" s="104" t="str">
        <f t="shared" si="779"/>
        <v>5 – 20</v>
      </c>
      <c r="I7167" s="104" t="str">
        <f t="shared" si="780"/>
        <v>Di bawah ambang nilai</v>
      </c>
      <c r="J7167" s="106">
        <f t="shared" si="781"/>
        <v>34510.007167000003</v>
      </c>
      <c r="K7167" s="105">
        <f t="shared" si="782"/>
        <v>0</v>
      </c>
      <c r="L7167" s="106">
        <f t="shared" si="783"/>
        <v>0</v>
      </c>
    </row>
    <row r="7168" spans="1:12" x14ac:dyDescent="0.3">
      <c r="A7168" s="104" t="s">
        <v>14697</v>
      </c>
      <c r="B7168" s="104" t="s">
        <v>14698</v>
      </c>
      <c r="C7168" s="105">
        <v>16379</v>
      </c>
      <c r="D7168" s="105">
        <v>17948</v>
      </c>
      <c r="E7168" s="106">
        <f t="shared" si="777"/>
        <v>1.0957933939800966</v>
      </c>
      <c r="F7168" s="107">
        <f t="shared" si="778"/>
        <v>85</v>
      </c>
      <c r="G7168" s="107">
        <f>COUNTIF(Data_Eksportir!$H$2:$H$3401,A7168)</f>
        <v>0</v>
      </c>
      <c r="H7168" s="104" t="str">
        <f t="shared" si="779"/>
        <v>1 – 5</v>
      </c>
      <c r="I7168" s="104" t="str">
        <f t="shared" si="780"/>
        <v>Di bawah ambang nilai</v>
      </c>
      <c r="J7168" s="106">
        <f t="shared" si="781"/>
        <v>17948.007168</v>
      </c>
      <c r="K7168" s="105">
        <f t="shared" si="782"/>
        <v>0</v>
      </c>
      <c r="L7168" s="106">
        <f t="shared" si="783"/>
        <v>0</v>
      </c>
    </row>
    <row r="7169" spans="1:12" x14ac:dyDescent="0.3">
      <c r="A7169" s="104" t="s">
        <v>14699</v>
      </c>
      <c r="B7169" s="104" t="s">
        <v>14700</v>
      </c>
      <c r="C7169" s="105">
        <v>681248</v>
      </c>
      <c r="D7169" s="105">
        <v>4833870</v>
      </c>
      <c r="E7169" s="106">
        <f t="shared" si="777"/>
        <v>7.0956098219737891</v>
      </c>
      <c r="F7169" s="107">
        <f t="shared" si="778"/>
        <v>85</v>
      </c>
      <c r="G7169" s="107">
        <f>COUNTIF(Data_Eksportir!$H$2:$H$3401,A7169)</f>
        <v>0</v>
      </c>
      <c r="H7169" s="104" t="str">
        <f t="shared" si="779"/>
        <v>5 – 20</v>
      </c>
      <c r="I7169" s="104" t="str">
        <f t="shared" si="780"/>
        <v>Di bawah ambang nilai</v>
      </c>
      <c r="J7169" s="106">
        <f t="shared" si="781"/>
        <v>4833870.0071689999</v>
      </c>
      <c r="K7169" s="105">
        <f t="shared" si="782"/>
        <v>0</v>
      </c>
      <c r="L7169" s="106">
        <f t="shared" si="783"/>
        <v>0</v>
      </c>
    </row>
    <row r="7170" spans="1:12" x14ac:dyDescent="0.3">
      <c r="A7170" s="104" t="s">
        <v>14701</v>
      </c>
      <c r="B7170" s="104" t="s">
        <v>14702</v>
      </c>
      <c r="C7170" s="105">
        <v>160</v>
      </c>
      <c r="D7170" s="105">
        <v>6432</v>
      </c>
      <c r="E7170" s="106">
        <f t="shared" ref="E7170:E7233" si="784">IF(AND(ISNUMBER(C7170),C7170&gt;0),D7170/C7170,"")</f>
        <v>40.200000000000003</v>
      </c>
      <c r="F7170" s="107">
        <f t="shared" ref="F7170:F7233" si="785">VALUE(LEFT(A7170,2))</f>
        <v>85</v>
      </c>
      <c r="G7170" s="107">
        <f>COUNTIF(Data_Eksportir!$H$2:$H$3401,A7170)</f>
        <v>0</v>
      </c>
      <c r="H7170" s="104" t="str">
        <f t="shared" ref="H7170:H7233" si="786">IF(E7170="","Tanpa data berat",IF(E7170&lt;1,"Di bawah 1",IF(E7170&lt;5,"1 – 5",IF(E7170&lt;20,"5 – 20",IF(E7170&lt;100,"20 – 100","100 ke atas")))))</f>
        <v>20 – 100</v>
      </c>
      <c r="I7170" s="104" t="str">
        <f t="shared" ref="I7170:I7233" si="787">IF(D7170&lt;p_nilai_besar,"Di bawah ambang nilai",IF(G7170=0,"Belum terwakili",IF(G7170&lt;=p_listing_rendah,"Keterwakilan rendah","Terwakili")))</f>
        <v>Di bawah ambang nilai</v>
      </c>
      <c r="J7170" s="106">
        <f t="shared" ref="J7170:J7233" si="788">D7170+ROW()/10^6</f>
        <v>6432.0071699999999</v>
      </c>
      <c r="K7170" s="105">
        <f t="shared" ref="K7170:K7233" si="789">IF(D7170&gt;=p_nilai_besar,D7170/(1+G7170),0)</f>
        <v>0</v>
      </c>
      <c r="L7170" s="106">
        <f t="shared" ref="L7170:L7233" si="790">IF(K7170&gt;0,K7170+ROW()/10^6,0)</f>
        <v>0</v>
      </c>
    </row>
    <row r="7171" spans="1:12" x14ac:dyDescent="0.3">
      <c r="A7171" s="104" t="s">
        <v>14703</v>
      </c>
      <c r="B7171" s="104" t="s">
        <v>14704</v>
      </c>
      <c r="C7171" s="105">
        <v>207649</v>
      </c>
      <c r="D7171" s="105">
        <v>3647011</v>
      </c>
      <c r="E7171" s="106">
        <f t="shared" si="784"/>
        <v>17.563344875246209</v>
      </c>
      <c r="F7171" s="107">
        <f t="shared" si="785"/>
        <v>85</v>
      </c>
      <c r="G7171" s="107">
        <f>COUNTIF(Data_Eksportir!$H$2:$H$3401,A7171)</f>
        <v>0</v>
      </c>
      <c r="H7171" s="104" t="str">
        <f t="shared" si="786"/>
        <v>5 – 20</v>
      </c>
      <c r="I7171" s="104" t="str">
        <f t="shared" si="787"/>
        <v>Di bawah ambang nilai</v>
      </c>
      <c r="J7171" s="106">
        <f t="shared" si="788"/>
        <v>3647011.0071709999</v>
      </c>
      <c r="K7171" s="105">
        <f t="shared" si="789"/>
        <v>0</v>
      </c>
      <c r="L7171" s="106">
        <f t="shared" si="790"/>
        <v>0</v>
      </c>
    </row>
    <row r="7172" spans="1:12" x14ac:dyDescent="0.3">
      <c r="A7172" s="104" t="s">
        <v>14705</v>
      </c>
      <c r="B7172" s="104" t="s">
        <v>14706</v>
      </c>
      <c r="C7172" s="105">
        <v>1352</v>
      </c>
      <c r="D7172" s="105">
        <v>12636</v>
      </c>
      <c r="E7172" s="106">
        <f t="shared" si="784"/>
        <v>9.3461538461538467</v>
      </c>
      <c r="F7172" s="107">
        <f t="shared" si="785"/>
        <v>85</v>
      </c>
      <c r="G7172" s="107">
        <f>COUNTIF(Data_Eksportir!$H$2:$H$3401,A7172)</f>
        <v>0</v>
      </c>
      <c r="H7172" s="104" t="str">
        <f t="shared" si="786"/>
        <v>5 – 20</v>
      </c>
      <c r="I7172" s="104" t="str">
        <f t="shared" si="787"/>
        <v>Di bawah ambang nilai</v>
      </c>
      <c r="J7172" s="106">
        <f t="shared" si="788"/>
        <v>12636.007172</v>
      </c>
      <c r="K7172" s="105">
        <f t="shared" si="789"/>
        <v>0</v>
      </c>
      <c r="L7172" s="106">
        <f t="shared" si="790"/>
        <v>0</v>
      </c>
    </row>
    <row r="7173" spans="1:12" x14ac:dyDescent="0.3">
      <c r="A7173" s="104" t="s">
        <v>14707</v>
      </c>
      <c r="B7173" s="104" t="s">
        <v>14708</v>
      </c>
      <c r="C7173" s="105">
        <v>20432</v>
      </c>
      <c r="D7173" s="105">
        <v>940812</v>
      </c>
      <c r="E7173" s="106">
        <f t="shared" si="784"/>
        <v>46.046006264682852</v>
      </c>
      <c r="F7173" s="107">
        <f t="shared" si="785"/>
        <v>85</v>
      </c>
      <c r="G7173" s="107">
        <f>COUNTIF(Data_Eksportir!$H$2:$H$3401,A7173)</f>
        <v>0</v>
      </c>
      <c r="H7173" s="104" t="str">
        <f t="shared" si="786"/>
        <v>20 – 100</v>
      </c>
      <c r="I7173" s="104" t="str">
        <f t="shared" si="787"/>
        <v>Di bawah ambang nilai</v>
      </c>
      <c r="J7173" s="106">
        <f t="shared" si="788"/>
        <v>940812.00717300002</v>
      </c>
      <c r="K7173" s="105">
        <f t="shared" si="789"/>
        <v>0</v>
      </c>
      <c r="L7173" s="106">
        <f t="shared" si="790"/>
        <v>0</v>
      </c>
    </row>
    <row r="7174" spans="1:12" x14ac:dyDescent="0.3">
      <c r="A7174" s="104" t="s">
        <v>14709</v>
      </c>
      <c r="B7174" s="104" t="s">
        <v>14710</v>
      </c>
      <c r="C7174" s="105">
        <v>218271</v>
      </c>
      <c r="D7174" s="105">
        <v>414508</v>
      </c>
      <c r="E7174" s="106">
        <f t="shared" si="784"/>
        <v>1.8990520957891794</v>
      </c>
      <c r="F7174" s="107">
        <f t="shared" si="785"/>
        <v>85</v>
      </c>
      <c r="G7174" s="107">
        <f>COUNTIF(Data_Eksportir!$H$2:$H$3401,A7174)</f>
        <v>0</v>
      </c>
      <c r="H7174" s="104" t="str">
        <f t="shared" si="786"/>
        <v>1 – 5</v>
      </c>
      <c r="I7174" s="104" t="str">
        <f t="shared" si="787"/>
        <v>Di bawah ambang nilai</v>
      </c>
      <c r="J7174" s="106">
        <f t="shared" si="788"/>
        <v>414508.00717400003</v>
      </c>
      <c r="K7174" s="105">
        <f t="shared" si="789"/>
        <v>0</v>
      </c>
      <c r="L7174" s="106">
        <f t="shared" si="790"/>
        <v>0</v>
      </c>
    </row>
    <row r="7175" spans="1:12" x14ac:dyDescent="0.3">
      <c r="A7175" s="104" t="s">
        <v>14711</v>
      </c>
      <c r="B7175" s="104" t="s">
        <v>14712</v>
      </c>
      <c r="C7175" s="105">
        <v>234020</v>
      </c>
      <c r="D7175" s="105">
        <v>1077569</v>
      </c>
      <c r="E7175" s="106">
        <f t="shared" si="784"/>
        <v>4.6046021707546361</v>
      </c>
      <c r="F7175" s="107">
        <f t="shared" si="785"/>
        <v>85</v>
      </c>
      <c r="G7175" s="107">
        <f>COUNTIF(Data_Eksportir!$H$2:$H$3401,A7175)</f>
        <v>0</v>
      </c>
      <c r="H7175" s="104" t="str">
        <f t="shared" si="786"/>
        <v>1 – 5</v>
      </c>
      <c r="I7175" s="104" t="str">
        <f t="shared" si="787"/>
        <v>Di bawah ambang nilai</v>
      </c>
      <c r="J7175" s="106">
        <f t="shared" si="788"/>
        <v>1077569.0071749999</v>
      </c>
      <c r="K7175" s="105">
        <f t="shared" si="789"/>
        <v>0</v>
      </c>
      <c r="L7175" s="106">
        <f t="shared" si="790"/>
        <v>0</v>
      </c>
    </row>
    <row r="7176" spans="1:12" x14ac:dyDescent="0.3">
      <c r="A7176" s="104" t="s">
        <v>14713</v>
      </c>
      <c r="B7176" s="104" t="s">
        <v>14714</v>
      </c>
      <c r="C7176" s="105">
        <v>70</v>
      </c>
      <c r="D7176" s="105">
        <v>110</v>
      </c>
      <c r="E7176" s="106">
        <f t="shared" si="784"/>
        <v>1.5714285714285714</v>
      </c>
      <c r="F7176" s="107">
        <f t="shared" si="785"/>
        <v>85</v>
      </c>
      <c r="G7176" s="107">
        <f>COUNTIF(Data_Eksportir!$H$2:$H$3401,A7176)</f>
        <v>0</v>
      </c>
      <c r="H7176" s="104" t="str">
        <f t="shared" si="786"/>
        <v>1 – 5</v>
      </c>
      <c r="I7176" s="104" t="str">
        <f t="shared" si="787"/>
        <v>Di bawah ambang nilai</v>
      </c>
      <c r="J7176" s="106">
        <f t="shared" si="788"/>
        <v>110.007176</v>
      </c>
      <c r="K7176" s="105">
        <f t="shared" si="789"/>
        <v>0</v>
      </c>
      <c r="L7176" s="106">
        <f t="shared" si="790"/>
        <v>0</v>
      </c>
    </row>
    <row r="7177" spans="1:12" x14ac:dyDescent="0.3">
      <c r="A7177" s="104" t="s">
        <v>14715</v>
      </c>
      <c r="B7177" s="104" t="s">
        <v>14716</v>
      </c>
      <c r="C7177" s="105">
        <v>52</v>
      </c>
      <c r="D7177" s="105">
        <v>488</v>
      </c>
      <c r="E7177" s="106">
        <f t="shared" si="784"/>
        <v>9.384615384615385</v>
      </c>
      <c r="F7177" s="107">
        <f t="shared" si="785"/>
        <v>85</v>
      </c>
      <c r="G7177" s="107">
        <f>COUNTIF(Data_Eksportir!$H$2:$H$3401,A7177)</f>
        <v>0</v>
      </c>
      <c r="H7177" s="104" t="str">
        <f t="shared" si="786"/>
        <v>5 – 20</v>
      </c>
      <c r="I7177" s="104" t="str">
        <f t="shared" si="787"/>
        <v>Di bawah ambang nilai</v>
      </c>
      <c r="J7177" s="106">
        <f t="shared" si="788"/>
        <v>488.00717700000001</v>
      </c>
      <c r="K7177" s="105">
        <f t="shared" si="789"/>
        <v>0</v>
      </c>
      <c r="L7177" s="106">
        <f t="shared" si="790"/>
        <v>0</v>
      </c>
    </row>
    <row r="7178" spans="1:12" x14ac:dyDescent="0.3">
      <c r="A7178" s="104" t="s">
        <v>14717</v>
      </c>
      <c r="B7178" s="104" t="s">
        <v>14718</v>
      </c>
      <c r="C7178" s="105">
        <v>170</v>
      </c>
      <c r="D7178" s="105">
        <v>80</v>
      </c>
      <c r="E7178" s="106">
        <f t="shared" si="784"/>
        <v>0.47058823529411764</v>
      </c>
      <c r="F7178" s="107">
        <f t="shared" si="785"/>
        <v>85</v>
      </c>
      <c r="G7178" s="107">
        <f>COUNTIF(Data_Eksportir!$H$2:$H$3401,A7178)</f>
        <v>0</v>
      </c>
      <c r="H7178" s="104" t="str">
        <f t="shared" si="786"/>
        <v>Di bawah 1</v>
      </c>
      <c r="I7178" s="104" t="str">
        <f t="shared" si="787"/>
        <v>Di bawah ambang nilai</v>
      </c>
      <c r="J7178" s="106">
        <f t="shared" si="788"/>
        <v>80.007177999999996</v>
      </c>
      <c r="K7178" s="105">
        <f t="shared" si="789"/>
        <v>0</v>
      </c>
      <c r="L7178" s="106">
        <f t="shared" si="790"/>
        <v>0</v>
      </c>
    </row>
    <row r="7179" spans="1:12" x14ac:dyDescent="0.3">
      <c r="A7179" s="104" t="s">
        <v>14719</v>
      </c>
      <c r="B7179" s="104" t="s">
        <v>14720</v>
      </c>
      <c r="C7179" s="105">
        <v>931680</v>
      </c>
      <c r="D7179" s="105">
        <v>2624528</v>
      </c>
      <c r="E7179" s="106">
        <f t="shared" si="784"/>
        <v>2.8169843723166754</v>
      </c>
      <c r="F7179" s="107">
        <f t="shared" si="785"/>
        <v>85</v>
      </c>
      <c r="G7179" s="107">
        <f>COUNTIF(Data_Eksportir!$H$2:$H$3401,A7179)</f>
        <v>0</v>
      </c>
      <c r="H7179" s="104" t="str">
        <f t="shared" si="786"/>
        <v>1 – 5</v>
      </c>
      <c r="I7179" s="104" t="str">
        <f t="shared" si="787"/>
        <v>Di bawah ambang nilai</v>
      </c>
      <c r="J7179" s="106">
        <f t="shared" si="788"/>
        <v>2624528.0071789999</v>
      </c>
      <c r="K7179" s="105">
        <f t="shared" si="789"/>
        <v>0</v>
      </c>
      <c r="L7179" s="106">
        <f t="shared" si="790"/>
        <v>0</v>
      </c>
    </row>
    <row r="7180" spans="1:12" x14ac:dyDescent="0.3">
      <c r="A7180" s="104" t="s">
        <v>14721</v>
      </c>
      <c r="B7180" s="104" t="s">
        <v>14722</v>
      </c>
      <c r="C7180" s="105">
        <v>1551917</v>
      </c>
      <c r="D7180" s="105">
        <v>4382187</v>
      </c>
      <c r="E7180" s="106">
        <f t="shared" si="784"/>
        <v>2.8237251090103399</v>
      </c>
      <c r="F7180" s="107">
        <f t="shared" si="785"/>
        <v>85</v>
      </c>
      <c r="G7180" s="107">
        <f>COUNTIF(Data_Eksportir!$H$2:$H$3401,A7180)</f>
        <v>0</v>
      </c>
      <c r="H7180" s="104" t="str">
        <f t="shared" si="786"/>
        <v>1 – 5</v>
      </c>
      <c r="I7180" s="104" t="str">
        <f t="shared" si="787"/>
        <v>Di bawah ambang nilai</v>
      </c>
      <c r="J7180" s="106">
        <f t="shared" si="788"/>
        <v>4382187.0071799997</v>
      </c>
      <c r="K7180" s="105">
        <f t="shared" si="789"/>
        <v>0</v>
      </c>
      <c r="L7180" s="106">
        <f t="shared" si="790"/>
        <v>0</v>
      </c>
    </row>
    <row r="7181" spans="1:12" x14ac:dyDescent="0.3">
      <c r="A7181" s="104" t="s">
        <v>14723</v>
      </c>
      <c r="B7181" s="104" t="s">
        <v>14724</v>
      </c>
      <c r="C7181" s="105">
        <v>3018112</v>
      </c>
      <c r="D7181" s="105">
        <v>20504364</v>
      </c>
      <c r="E7181" s="106">
        <f t="shared" si="784"/>
        <v>6.7937717354425544</v>
      </c>
      <c r="F7181" s="107">
        <f t="shared" si="785"/>
        <v>85</v>
      </c>
      <c r="G7181" s="107">
        <f>COUNTIF(Data_Eksportir!$H$2:$H$3401,A7181)</f>
        <v>0</v>
      </c>
      <c r="H7181" s="104" t="str">
        <f t="shared" si="786"/>
        <v>5 – 20</v>
      </c>
      <c r="I7181" s="104" t="str">
        <f t="shared" si="787"/>
        <v>Belum terwakili</v>
      </c>
      <c r="J7181" s="106">
        <f t="shared" si="788"/>
        <v>20504364.007181</v>
      </c>
      <c r="K7181" s="105">
        <f t="shared" si="789"/>
        <v>20504364</v>
      </c>
      <c r="L7181" s="106">
        <f t="shared" si="790"/>
        <v>20504364.007181</v>
      </c>
    </row>
    <row r="7182" spans="1:12" x14ac:dyDescent="0.3">
      <c r="A7182" s="104" t="s">
        <v>14725</v>
      </c>
      <c r="B7182" s="104" t="s">
        <v>14726</v>
      </c>
      <c r="C7182" s="105">
        <v>62</v>
      </c>
      <c r="D7182" s="105">
        <v>811</v>
      </c>
      <c r="E7182" s="106">
        <f t="shared" si="784"/>
        <v>13.080645161290322</v>
      </c>
      <c r="F7182" s="107">
        <f t="shared" si="785"/>
        <v>85</v>
      </c>
      <c r="G7182" s="107">
        <f>COUNTIF(Data_Eksportir!$H$2:$H$3401,A7182)</f>
        <v>0</v>
      </c>
      <c r="H7182" s="104" t="str">
        <f t="shared" si="786"/>
        <v>5 – 20</v>
      </c>
      <c r="I7182" s="104" t="str">
        <f t="shared" si="787"/>
        <v>Di bawah ambang nilai</v>
      </c>
      <c r="J7182" s="106">
        <f t="shared" si="788"/>
        <v>811.00718199999994</v>
      </c>
      <c r="K7182" s="105">
        <f t="shared" si="789"/>
        <v>0</v>
      </c>
      <c r="L7182" s="106">
        <f t="shared" si="790"/>
        <v>0</v>
      </c>
    </row>
    <row r="7183" spans="1:12" x14ac:dyDescent="0.3">
      <c r="A7183" s="104" t="s">
        <v>14727</v>
      </c>
      <c r="B7183" s="104" t="s">
        <v>14728</v>
      </c>
      <c r="C7183" s="105">
        <v>20385716</v>
      </c>
      <c r="D7183" s="105">
        <v>6614841</v>
      </c>
      <c r="E7183" s="106">
        <f t="shared" si="784"/>
        <v>0.32448411426903034</v>
      </c>
      <c r="F7183" s="107">
        <f t="shared" si="785"/>
        <v>85</v>
      </c>
      <c r="G7183" s="107">
        <f>COUNTIF(Data_Eksportir!$H$2:$H$3401,A7183)</f>
        <v>0</v>
      </c>
      <c r="H7183" s="104" t="str">
        <f t="shared" si="786"/>
        <v>Di bawah 1</v>
      </c>
      <c r="I7183" s="104" t="str">
        <f t="shared" si="787"/>
        <v>Di bawah ambang nilai</v>
      </c>
      <c r="J7183" s="106">
        <f t="shared" si="788"/>
        <v>6614841.0071830004</v>
      </c>
      <c r="K7183" s="105">
        <f t="shared" si="789"/>
        <v>0</v>
      </c>
      <c r="L7183" s="106">
        <f t="shared" si="790"/>
        <v>0</v>
      </c>
    </row>
    <row r="7184" spans="1:12" x14ac:dyDescent="0.3">
      <c r="A7184" s="104" t="s">
        <v>14729</v>
      </c>
      <c r="B7184" s="104" t="s">
        <v>14730</v>
      </c>
      <c r="C7184" s="105">
        <v>802553</v>
      </c>
      <c r="D7184" s="105">
        <v>739026</v>
      </c>
      <c r="E7184" s="106">
        <f t="shared" si="784"/>
        <v>0.92084385704121718</v>
      </c>
      <c r="F7184" s="107">
        <f t="shared" si="785"/>
        <v>85</v>
      </c>
      <c r="G7184" s="107">
        <f>COUNTIF(Data_Eksportir!$H$2:$H$3401,A7184)</f>
        <v>0</v>
      </c>
      <c r="H7184" s="104" t="str">
        <f t="shared" si="786"/>
        <v>Di bawah 1</v>
      </c>
      <c r="I7184" s="104" t="str">
        <f t="shared" si="787"/>
        <v>Di bawah ambang nilai</v>
      </c>
      <c r="J7184" s="106">
        <f t="shared" si="788"/>
        <v>739026.00718399999</v>
      </c>
      <c r="K7184" s="105">
        <f t="shared" si="789"/>
        <v>0</v>
      </c>
      <c r="L7184" s="106">
        <f t="shared" si="790"/>
        <v>0</v>
      </c>
    </row>
    <row r="7185" spans="1:12" x14ac:dyDescent="0.3">
      <c r="A7185" s="104" t="s">
        <v>14731</v>
      </c>
      <c r="B7185" s="104" t="s">
        <v>14732</v>
      </c>
      <c r="C7185" s="105">
        <v>148</v>
      </c>
      <c r="D7185" s="105">
        <v>9695</v>
      </c>
      <c r="E7185" s="106">
        <f t="shared" si="784"/>
        <v>65.506756756756758</v>
      </c>
      <c r="F7185" s="107">
        <f t="shared" si="785"/>
        <v>86</v>
      </c>
      <c r="G7185" s="107">
        <f>COUNTIF(Data_Eksportir!$H$2:$H$3401,A7185)</f>
        <v>0</v>
      </c>
      <c r="H7185" s="104" t="str">
        <f t="shared" si="786"/>
        <v>20 – 100</v>
      </c>
      <c r="I7185" s="104" t="str">
        <f t="shared" si="787"/>
        <v>Di bawah ambang nilai</v>
      </c>
      <c r="J7185" s="106">
        <f t="shared" si="788"/>
        <v>9695.0071850000004</v>
      </c>
      <c r="K7185" s="105">
        <f t="shared" si="789"/>
        <v>0</v>
      </c>
      <c r="L7185" s="106">
        <f t="shared" si="790"/>
        <v>0</v>
      </c>
    </row>
    <row r="7186" spans="1:12" x14ac:dyDescent="0.3">
      <c r="A7186" s="104" t="s">
        <v>14733</v>
      </c>
      <c r="B7186" s="104" t="s">
        <v>14734</v>
      </c>
      <c r="C7186" s="105">
        <v>200633</v>
      </c>
      <c r="D7186" s="105">
        <v>1638340</v>
      </c>
      <c r="E7186" s="106">
        <f t="shared" si="784"/>
        <v>8.1658550687075415</v>
      </c>
      <c r="F7186" s="107">
        <f t="shared" si="785"/>
        <v>86</v>
      </c>
      <c r="G7186" s="107">
        <f>COUNTIF(Data_Eksportir!$H$2:$H$3401,A7186)</f>
        <v>0</v>
      </c>
      <c r="H7186" s="104" t="str">
        <f t="shared" si="786"/>
        <v>5 – 20</v>
      </c>
      <c r="I7186" s="104" t="str">
        <f t="shared" si="787"/>
        <v>Di bawah ambang nilai</v>
      </c>
      <c r="J7186" s="106">
        <f t="shared" si="788"/>
        <v>1638340.007186</v>
      </c>
      <c r="K7186" s="105">
        <f t="shared" si="789"/>
        <v>0</v>
      </c>
      <c r="L7186" s="106">
        <f t="shared" si="790"/>
        <v>0</v>
      </c>
    </row>
    <row r="7187" spans="1:12" x14ac:dyDescent="0.3">
      <c r="A7187" s="104" t="s">
        <v>14735</v>
      </c>
      <c r="B7187" s="104" t="s">
        <v>14736</v>
      </c>
      <c r="C7187" s="105">
        <v>6</v>
      </c>
      <c r="D7187" s="105">
        <v>1545</v>
      </c>
      <c r="E7187" s="106">
        <f t="shared" si="784"/>
        <v>257.5</v>
      </c>
      <c r="F7187" s="107">
        <f t="shared" si="785"/>
        <v>86</v>
      </c>
      <c r="G7187" s="107">
        <f>COUNTIF(Data_Eksportir!$H$2:$H$3401,A7187)</f>
        <v>0</v>
      </c>
      <c r="H7187" s="104" t="str">
        <f t="shared" si="786"/>
        <v>100 ke atas</v>
      </c>
      <c r="I7187" s="104" t="str">
        <f t="shared" si="787"/>
        <v>Di bawah ambang nilai</v>
      </c>
      <c r="J7187" s="106">
        <f t="shared" si="788"/>
        <v>1545.0071869999999</v>
      </c>
      <c r="K7187" s="105">
        <f t="shared" si="789"/>
        <v>0</v>
      </c>
      <c r="L7187" s="106">
        <f t="shared" si="790"/>
        <v>0</v>
      </c>
    </row>
    <row r="7188" spans="1:12" x14ac:dyDescent="0.3">
      <c r="A7188" s="104" t="s">
        <v>14737</v>
      </c>
      <c r="B7188" s="104" t="s">
        <v>14738</v>
      </c>
      <c r="C7188" s="105">
        <v>293</v>
      </c>
      <c r="D7188" s="105">
        <v>1538</v>
      </c>
      <c r="E7188" s="106">
        <f t="shared" si="784"/>
        <v>5.2491467576791813</v>
      </c>
      <c r="F7188" s="107">
        <f t="shared" si="785"/>
        <v>86</v>
      </c>
      <c r="G7188" s="107">
        <f>COUNTIF(Data_Eksportir!$H$2:$H$3401,A7188)</f>
        <v>0</v>
      </c>
      <c r="H7188" s="104" t="str">
        <f t="shared" si="786"/>
        <v>5 – 20</v>
      </c>
      <c r="I7188" s="104" t="str">
        <f t="shared" si="787"/>
        <v>Di bawah ambang nilai</v>
      </c>
      <c r="J7188" s="106">
        <f t="shared" si="788"/>
        <v>1538.007188</v>
      </c>
      <c r="K7188" s="105">
        <f t="shared" si="789"/>
        <v>0</v>
      </c>
      <c r="L7188" s="106">
        <f t="shared" si="790"/>
        <v>0</v>
      </c>
    </row>
    <row r="7189" spans="1:12" x14ac:dyDescent="0.3">
      <c r="A7189" s="104" t="s">
        <v>14739</v>
      </c>
      <c r="B7189" s="104" t="s">
        <v>14740</v>
      </c>
      <c r="C7189" s="105">
        <v>4262770</v>
      </c>
      <c r="D7189" s="105">
        <v>8911911</v>
      </c>
      <c r="E7189" s="106">
        <f t="shared" si="784"/>
        <v>2.0906384815507288</v>
      </c>
      <c r="F7189" s="107">
        <f t="shared" si="785"/>
        <v>86</v>
      </c>
      <c r="G7189" s="107">
        <f>COUNTIF(Data_Eksportir!$H$2:$H$3401,A7189)</f>
        <v>0</v>
      </c>
      <c r="H7189" s="104" t="str">
        <f t="shared" si="786"/>
        <v>1 – 5</v>
      </c>
      <c r="I7189" s="104" t="str">
        <f t="shared" si="787"/>
        <v>Di bawah ambang nilai</v>
      </c>
      <c r="J7189" s="106">
        <f t="shared" si="788"/>
        <v>8911911.007189</v>
      </c>
      <c r="K7189" s="105">
        <f t="shared" si="789"/>
        <v>0</v>
      </c>
      <c r="L7189" s="106">
        <f t="shared" si="790"/>
        <v>0</v>
      </c>
    </row>
    <row r="7190" spans="1:12" x14ac:dyDescent="0.3">
      <c r="A7190" s="104" t="s">
        <v>14741</v>
      </c>
      <c r="B7190" s="104" t="s">
        <v>14742</v>
      </c>
      <c r="C7190" s="105">
        <v>150</v>
      </c>
      <c r="D7190" s="105">
        <v>249</v>
      </c>
      <c r="E7190" s="106">
        <f t="shared" si="784"/>
        <v>1.66</v>
      </c>
      <c r="F7190" s="107">
        <f t="shared" si="785"/>
        <v>86</v>
      </c>
      <c r="G7190" s="107">
        <f>COUNTIF(Data_Eksportir!$H$2:$H$3401,A7190)</f>
        <v>0</v>
      </c>
      <c r="H7190" s="104" t="str">
        <f t="shared" si="786"/>
        <v>1 – 5</v>
      </c>
      <c r="I7190" s="104" t="str">
        <f t="shared" si="787"/>
        <v>Di bawah ambang nilai</v>
      </c>
      <c r="J7190" s="106">
        <f t="shared" si="788"/>
        <v>249.00719000000001</v>
      </c>
      <c r="K7190" s="105">
        <f t="shared" si="789"/>
        <v>0</v>
      </c>
      <c r="L7190" s="106">
        <f t="shared" si="790"/>
        <v>0</v>
      </c>
    </row>
    <row r="7191" spans="1:12" x14ac:dyDescent="0.3">
      <c r="A7191" s="104" t="s">
        <v>14743</v>
      </c>
      <c r="B7191" s="104" t="s">
        <v>14744</v>
      </c>
      <c r="C7191" s="105">
        <v>141</v>
      </c>
      <c r="D7191" s="105">
        <v>3547</v>
      </c>
      <c r="E7191" s="106">
        <f t="shared" si="784"/>
        <v>25.156028368794328</v>
      </c>
      <c r="F7191" s="107">
        <f t="shared" si="785"/>
        <v>86</v>
      </c>
      <c r="G7191" s="107">
        <f>COUNTIF(Data_Eksportir!$H$2:$H$3401,A7191)</f>
        <v>0</v>
      </c>
      <c r="H7191" s="104" t="str">
        <f t="shared" si="786"/>
        <v>20 – 100</v>
      </c>
      <c r="I7191" s="104" t="str">
        <f t="shared" si="787"/>
        <v>Di bawah ambang nilai</v>
      </c>
      <c r="J7191" s="106">
        <f t="shared" si="788"/>
        <v>3547.0071910000001</v>
      </c>
      <c r="K7191" s="105">
        <f t="shared" si="789"/>
        <v>0</v>
      </c>
      <c r="L7191" s="106">
        <f t="shared" si="790"/>
        <v>0</v>
      </c>
    </row>
    <row r="7192" spans="1:12" x14ac:dyDescent="0.3">
      <c r="A7192" s="104" t="s">
        <v>14745</v>
      </c>
      <c r="B7192" s="104" t="s">
        <v>14746</v>
      </c>
      <c r="C7192" s="105">
        <v>6168</v>
      </c>
      <c r="D7192" s="105">
        <v>11678</v>
      </c>
      <c r="E7192" s="106">
        <f t="shared" si="784"/>
        <v>1.8933203631647211</v>
      </c>
      <c r="F7192" s="107">
        <f t="shared" si="785"/>
        <v>86</v>
      </c>
      <c r="G7192" s="107">
        <f>COUNTIF(Data_Eksportir!$H$2:$H$3401,A7192)</f>
        <v>0</v>
      </c>
      <c r="H7192" s="104" t="str">
        <f t="shared" si="786"/>
        <v>1 – 5</v>
      </c>
      <c r="I7192" s="104" t="str">
        <f t="shared" si="787"/>
        <v>Di bawah ambang nilai</v>
      </c>
      <c r="J7192" s="106">
        <f t="shared" si="788"/>
        <v>11678.007191999999</v>
      </c>
      <c r="K7192" s="105">
        <f t="shared" si="789"/>
        <v>0</v>
      </c>
      <c r="L7192" s="106">
        <f t="shared" si="790"/>
        <v>0</v>
      </c>
    </row>
    <row r="7193" spans="1:12" x14ac:dyDescent="0.3">
      <c r="A7193" s="104" t="s">
        <v>14747</v>
      </c>
      <c r="B7193" s="104" t="s">
        <v>14748</v>
      </c>
      <c r="C7193" s="105">
        <v>1274</v>
      </c>
      <c r="D7193" s="105">
        <v>124332</v>
      </c>
      <c r="E7193" s="106">
        <f t="shared" si="784"/>
        <v>97.591836734693871</v>
      </c>
      <c r="F7193" s="107">
        <f t="shared" si="785"/>
        <v>86</v>
      </c>
      <c r="G7193" s="107">
        <f>COUNTIF(Data_Eksportir!$H$2:$H$3401,A7193)</f>
        <v>0</v>
      </c>
      <c r="H7193" s="104" t="str">
        <f t="shared" si="786"/>
        <v>20 – 100</v>
      </c>
      <c r="I7193" s="104" t="str">
        <f t="shared" si="787"/>
        <v>Di bawah ambang nilai</v>
      </c>
      <c r="J7193" s="106">
        <f t="shared" si="788"/>
        <v>124332.007193</v>
      </c>
      <c r="K7193" s="105">
        <f t="shared" si="789"/>
        <v>0</v>
      </c>
      <c r="L7193" s="106">
        <f t="shared" si="790"/>
        <v>0</v>
      </c>
    </row>
    <row r="7194" spans="1:12" x14ac:dyDescent="0.3">
      <c r="A7194" s="104" t="s">
        <v>14749</v>
      </c>
      <c r="B7194" s="104" t="s">
        <v>14750</v>
      </c>
      <c r="C7194" s="105">
        <v>3647028</v>
      </c>
      <c r="D7194" s="105">
        <v>24223501</v>
      </c>
      <c r="E7194" s="106">
        <f t="shared" si="784"/>
        <v>6.6419838290246194</v>
      </c>
      <c r="F7194" s="107">
        <f t="shared" si="785"/>
        <v>86</v>
      </c>
      <c r="G7194" s="107">
        <f>COUNTIF(Data_Eksportir!$H$2:$H$3401,A7194)</f>
        <v>0</v>
      </c>
      <c r="H7194" s="104" t="str">
        <f t="shared" si="786"/>
        <v>5 – 20</v>
      </c>
      <c r="I7194" s="104" t="str">
        <f t="shared" si="787"/>
        <v>Belum terwakili</v>
      </c>
      <c r="J7194" s="106">
        <f t="shared" si="788"/>
        <v>24223501.007194001</v>
      </c>
      <c r="K7194" s="105">
        <f t="shared" si="789"/>
        <v>24223501</v>
      </c>
      <c r="L7194" s="106">
        <f t="shared" si="790"/>
        <v>24223501.007194001</v>
      </c>
    </row>
    <row r="7195" spans="1:12" x14ac:dyDescent="0.3">
      <c r="A7195" s="104" t="s">
        <v>14751</v>
      </c>
      <c r="B7195" s="104" t="s">
        <v>14752</v>
      </c>
      <c r="C7195" s="105">
        <v>160</v>
      </c>
      <c r="D7195" s="105">
        <v>2248</v>
      </c>
      <c r="E7195" s="106">
        <f t="shared" si="784"/>
        <v>14.05</v>
      </c>
      <c r="F7195" s="107">
        <f t="shared" si="785"/>
        <v>86</v>
      </c>
      <c r="G7195" s="107">
        <f>COUNTIF(Data_Eksportir!$H$2:$H$3401,A7195)</f>
        <v>0</v>
      </c>
      <c r="H7195" s="104" t="str">
        <f t="shared" si="786"/>
        <v>5 – 20</v>
      </c>
      <c r="I7195" s="104" t="str">
        <f t="shared" si="787"/>
        <v>Di bawah ambang nilai</v>
      </c>
      <c r="J7195" s="106">
        <f t="shared" si="788"/>
        <v>2248.0071950000001</v>
      </c>
      <c r="K7195" s="105">
        <f t="shared" si="789"/>
        <v>0</v>
      </c>
      <c r="L7195" s="106">
        <f t="shared" si="790"/>
        <v>0</v>
      </c>
    </row>
    <row r="7196" spans="1:12" x14ac:dyDescent="0.3">
      <c r="A7196" s="104" t="s">
        <v>14753</v>
      </c>
      <c r="B7196" s="104" t="s">
        <v>14754</v>
      </c>
      <c r="C7196" s="105">
        <v>1189</v>
      </c>
      <c r="D7196" s="105">
        <v>14236</v>
      </c>
      <c r="E7196" s="106">
        <f t="shared" si="784"/>
        <v>11.973086627417999</v>
      </c>
      <c r="F7196" s="107">
        <f t="shared" si="785"/>
        <v>86</v>
      </c>
      <c r="G7196" s="107">
        <f>COUNTIF(Data_Eksportir!$H$2:$H$3401,A7196)</f>
        <v>0</v>
      </c>
      <c r="H7196" s="104" t="str">
        <f t="shared" si="786"/>
        <v>5 – 20</v>
      </c>
      <c r="I7196" s="104" t="str">
        <f t="shared" si="787"/>
        <v>Di bawah ambang nilai</v>
      </c>
      <c r="J7196" s="106">
        <f t="shared" si="788"/>
        <v>14236.007196</v>
      </c>
      <c r="K7196" s="105">
        <f t="shared" si="789"/>
        <v>0</v>
      </c>
      <c r="L7196" s="106">
        <f t="shared" si="790"/>
        <v>0</v>
      </c>
    </row>
    <row r="7197" spans="1:12" x14ac:dyDescent="0.3">
      <c r="A7197" s="104" t="s">
        <v>14755</v>
      </c>
      <c r="B7197" s="104" t="s">
        <v>14756</v>
      </c>
      <c r="C7197" s="105">
        <v>4805493</v>
      </c>
      <c r="D7197" s="105">
        <v>5085494</v>
      </c>
      <c r="E7197" s="106">
        <f t="shared" si="784"/>
        <v>1.0582668625258635</v>
      </c>
      <c r="F7197" s="107">
        <f t="shared" si="785"/>
        <v>86</v>
      </c>
      <c r="G7197" s="107">
        <f>COUNTIF(Data_Eksportir!$H$2:$H$3401,A7197)</f>
        <v>0</v>
      </c>
      <c r="H7197" s="104" t="str">
        <f t="shared" si="786"/>
        <v>1 – 5</v>
      </c>
      <c r="I7197" s="104" t="str">
        <f t="shared" si="787"/>
        <v>Di bawah ambang nilai</v>
      </c>
      <c r="J7197" s="106">
        <f t="shared" si="788"/>
        <v>5085494.0071970001</v>
      </c>
      <c r="K7197" s="105">
        <f t="shared" si="789"/>
        <v>0</v>
      </c>
      <c r="L7197" s="106">
        <f t="shared" si="790"/>
        <v>0</v>
      </c>
    </row>
    <row r="7198" spans="1:12" x14ac:dyDescent="0.3">
      <c r="A7198" s="104" t="s">
        <v>14757</v>
      </c>
      <c r="B7198" s="104" t="s">
        <v>14758</v>
      </c>
      <c r="C7198" s="105">
        <v>371228</v>
      </c>
      <c r="D7198" s="105">
        <v>1947494</v>
      </c>
      <c r="E7198" s="106">
        <f t="shared" si="784"/>
        <v>5.2460859633432824</v>
      </c>
      <c r="F7198" s="107">
        <f t="shared" si="785"/>
        <v>86</v>
      </c>
      <c r="G7198" s="107">
        <f>COUNTIF(Data_Eksportir!$H$2:$H$3401,A7198)</f>
        <v>0</v>
      </c>
      <c r="H7198" s="104" t="str">
        <f t="shared" si="786"/>
        <v>5 – 20</v>
      </c>
      <c r="I7198" s="104" t="str">
        <f t="shared" si="787"/>
        <v>Di bawah ambang nilai</v>
      </c>
      <c r="J7198" s="106">
        <f t="shared" si="788"/>
        <v>1947494.0071980001</v>
      </c>
      <c r="K7198" s="105">
        <f t="shared" si="789"/>
        <v>0</v>
      </c>
      <c r="L7198" s="106">
        <f t="shared" si="790"/>
        <v>0</v>
      </c>
    </row>
    <row r="7199" spans="1:12" x14ac:dyDescent="0.3">
      <c r="A7199" s="104" t="s">
        <v>14759</v>
      </c>
      <c r="B7199" s="104" t="s">
        <v>14760</v>
      </c>
      <c r="C7199" s="105">
        <v>209462</v>
      </c>
      <c r="D7199" s="105">
        <v>813502</v>
      </c>
      <c r="E7199" s="106">
        <f t="shared" si="784"/>
        <v>3.8837688936418062</v>
      </c>
      <c r="F7199" s="107">
        <f t="shared" si="785"/>
        <v>87</v>
      </c>
      <c r="G7199" s="107">
        <f>COUNTIF(Data_Eksportir!$H$2:$H$3401,A7199)</f>
        <v>0</v>
      </c>
      <c r="H7199" s="104" t="str">
        <f t="shared" si="786"/>
        <v>1 – 5</v>
      </c>
      <c r="I7199" s="104" t="str">
        <f t="shared" si="787"/>
        <v>Di bawah ambang nilai</v>
      </c>
      <c r="J7199" s="106">
        <f t="shared" si="788"/>
        <v>813502.00719899999</v>
      </c>
      <c r="K7199" s="105">
        <f t="shared" si="789"/>
        <v>0</v>
      </c>
      <c r="L7199" s="106">
        <f t="shared" si="790"/>
        <v>0</v>
      </c>
    </row>
    <row r="7200" spans="1:12" x14ac:dyDescent="0.3">
      <c r="A7200" s="104" t="s">
        <v>14761</v>
      </c>
      <c r="B7200" s="104" t="s">
        <v>14762</v>
      </c>
      <c r="C7200" s="105">
        <v>320</v>
      </c>
      <c r="D7200" s="105">
        <v>422</v>
      </c>
      <c r="E7200" s="106">
        <f t="shared" si="784"/>
        <v>1.3187500000000001</v>
      </c>
      <c r="F7200" s="107">
        <f t="shared" si="785"/>
        <v>87</v>
      </c>
      <c r="G7200" s="107">
        <f>COUNTIF(Data_Eksportir!$H$2:$H$3401,A7200)</f>
        <v>0</v>
      </c>
      <c r="H7200" s="104" t="str">
        <f t="shared" si="786"/>
        <v>1 – 5</v>
      </c>
      <c r="I7200" s="104" t="str">
        <f t="shared" si="787"/>
        <v>Di bawah ambang nilai</v>
      </c>
      <c r="J7200" s="106">
        <f t="shared" si="788"/>
        <v>422.00720000000001</v>
      </c>
      <c r="K7200" s="105">
        <f t="shared" si="789"/>
        <v>0</v>
      </c>
      <c r="L7200" s="106">
        <f t="shared" si="790"/>
        <v>0</v>
      </c>
    </row>
    <row r="7201" spans="1:12" x14ac:dyDescent="0.3">
      <c r="A7201" s="104" t="s">
        <v>14763</v>
      </c>
      <c r="B7201" s="104" t="s">
        <v>14764</v>
      </c>
      <c r="C7201" s="105">
        <v>6640</v>
      </c>
      <c r="D7201" s="105">
        <v>67324</v>
      </c>
      <c r="E7201" s="106">
        <f t="shared" si="784"/>
        <v>10.139156626506024</v>
      </c>
      <c r="F7201" s="107">
        <f t="shared" si="785"/>
        <v>87</v>
      </c>
      <c r="G7201" s="107">
        <f>COUNTIF(Data_Eksportir!$H$2:$H$3401,A7201)</f>
        <v>0</v>
      </c>
      <c r="H7201" s="104" t="str">
        <f t="shared" si="786"/>
        <v>5 – 20</v>
      </c>
      <c r="I7201" s="104" t="str">
        <f t="shared" si="787"/>
        <v>Di bawah ambang nilai</v>
      </c>
      <c r="J7201" s="106">
        <f t="shared" si="788"/>
        <v>67324.007201</v>
      </c>
      <c r="K7201" s="105">
        <f t="shared" si="789"/>
        <v>0</v>
      </c>
      <c r="L7201" s="106">
        <f t="shared" si="790"/>
        <v>0</v>
      </c>
    </row>
    <row r="7202" spans="1:12" x14ac:dyDescent="0.3">
      <c r="A7202" s="104" t="s">
        <v>14765</v>
      </c>
      <c r="B7202" s="104" t="s">
        <v>14766</v>
      </c>
      <c r="C7202" s="105">
        <v>5577</v>
      </c>
      <c r="D7202" s="105">
        <v>16750</v>
      </c>
      <c r="E7202" s="106">
        <f t="shared" si="784"/>
        <v>3.0034068495606956</v>
      </c>
      <c r="F7202" s="107">
        <f t="shared" si="785"/>
        <v>87</v>
      </c>
      <c r="G7202" s="107">
        <f>COUNTIF(Data_Eksportir!$H$2:$H$3401,A7202)</f>
        <v>0</v>
      </c>
      <c r="H7202" s="104" t="str">
        <f t="shared" si="786"/>
        <v>1 – 5</v>
      </c>
      <c r="I7202" s="104" t="str">
        <f t="shared" si="787"/>
        <v>Di bawah ambang nilai</v>
      </c>
      <c r="J7202" s="106">
        <f t="shared" si="788"/>
        <v>16750.007202000001</v>
      </c>
      <c r="K7202" s="105">
        <f t="shared" si="789"/>
        <v>0</v>
      </c>
      <c r="L7202" s="106">
        <f t="shared" si="790"/>
        <v>0</v>
      </c>
    </row>
    <row r="7203" spans="1:12" x14ac:dyDescent="0.3">
      <c r="A7203" s="104" t="s">
        <v>14767</v>
      </c>
      <c r="B7203" s="104" t="s">
        <v>14768</v>
      </c>
      <c r="C7203" s="105">
        <v>26800</v>
      </c>
      <c r="D7203" s="105">
        <v>1950</v>
      </c>
      <c r="E7203" s="106">
        <f t="shared" si="784"/>
        <v>7.2761194029850748E-2</v>
      </c>
      <c r="F7203" s="107">
        <f t="shared" si="785"/>
        <v>87</v>
      </c>
      <c r="G7203" s="107">
        <f>COUNTIF(Data_Eksportir!$H$2:$H$3401,A7203)</f>
        <v>0</v>
      </c>
      <c r="H7203" s="104" t="str">
        <f t="shared" si="786"/>
        <v>Di bawah 1</v>
      </c>
      <c r="I7203" s="104" t="str">
        <f t="shared" si="787"/>
        <v>Di bawah ambang nilai</v>
      </c>
      <c r="J7203" s="106">
        <f t="shared" si="788"/>
        <v>1950.0072029999999</v>
      </c>
      <c r="K7203" s="105">
        <f t="shared" si="789"/>
        <v>0</v>
      </c>
      <c r="L7203" s="106">
        <f t="shared" si="790"/>
        <v>0</v>
      </c>
    </row>
    <row r="7204" spans="1:12" x14ac:dyDescent="0.3">
      <c r="A7204" s="104" t="s">
        <v>14769</v>
      </c>
      <c r="B7204" s="104" t="s">
        <v>14770</v>
      </c>
      <c r="C7204" s="105">
        <v>2750</v>
      </c>
      <c r="D7204" s="105">
        <v>34179</v>
      </c>
      <c r="E7204" s="106">
        <f t="shared" si="784"/>
        <v>12.428727272727272</v>
      </c>
      <c r="F7204" s="107">
        <f t="shared" si="785"/>
        <v>87</v>
      </c>
      <c r="G7204" s="107">
        <f>COUNTIF(Data_Eksportir!$H$2:$H$3401,A7204)</f>
        <v>0</v>
      </c>
      <c r="H7204" s="104" t="str">
        <f t="shared" si="786"/>
        <v>5 – 20</v>
      </c>
      <c r="I7204" s="104" t="str">
        <f t="shared" si="787"/>
        <v>Di bawah ambang nilai</v>
      </c>
      <c r="J7204" s="106">
        <f t="shared" si="788"/>
        <v>34179.007204000001</v>
      </c>
      <c r="K7204" s="105">
        <f t="shared" si="789"/>
        <v>0</v>
      </c>
      <c r="L7204" s="106">
        <f t="shared" si="790"/>
        <v>0</v>
      </c>
    </row>
    <row r="7205" spans="1:12" x14ac:dyDescent="0.3">
      <c r="A7205" s="104" t="s">
        <v>14771</v>
      </c>
      <c r="B7205" s="104" t="s">
        <v>14772</v>
      </c>
      <c r="C7205" s="105">
        <v>342</v>
      </c>
      <c r="D7205" s="105">
        <v>364</v>
      </c>
      <c r="E7205" s="106">
        <f t="shared" si="784"/>
        <v>1.064327485380117</v>
      </c>
      <c r="F7205" s="107">
        <f t="shared" si="785"/>
        <v>87</v>
      </c>
      <c r="G7205" s="107">
        <f>COUNTIF(Data_Eksportir!$H$2:$H$3401,A7205)</f>
        <v>0</v>
      </c>
      <c r="H7205" s="104" t="str">
        <f t="shared" si="786"/>
        <v>1 – 5</v>
      </c>
      <c r="I7205" s="104" t="str">
        <f t="shared" si="787"/>
        <v>Di bawah ambang nilai</v>
      </c>
      <c r="J7205" s="106">
        <f t="shared" si="788"/>
        <v>364.007205</v>
      </c>
      <c r="K7205" s="105">
        <f t="shared" si="789"/>
        <v>0</v>
      </c>
      <c r="L7205" s="106">
        <f t="shared" si="790"/>
        <v>0</v>
      </c>
    </row>
    <row r="7206" spans="1:12" x14ac:dyDescent="0.3">
      <c r="A7206" s="104" t="s">
        <v>14773</v>
      </c>
      <c r="B7206" s="104" t="s">
        <v>14774</v>
      </c>
      <c r="C7206" s="105">
        <v>9693</v>
      </c>
      <c r="D7206" s="105">
        <v>208000</v>
      </c>
      <c r="E7206" s="106">
        <f t="shared" si="784"/>
        <v>21.458784689982462</v>
      </c>
      <c r="F7206" s="107">
        <f t="shared" si="785"/>
        <v>87</v>
      </c>
      <c r="G7206" s="107">
        <f>COUNTIF(Data_Eksportir!$H$2:$H$3401,A7206)</f>
        <v>0</v>
      </c>
      <c r="H7206" s="104" t="str">
        <f t="shared" si="786"/>
        <v>20 – 100</v>
      </c>
      <c r="I7206" s="104" t="str">
        <f t="shared" si="787"/>
        <v>Di bawah ambang nilai</v>
      </c>
      <c r="J7206" s="106">
        <f t="shared" si="788"/>
        <v>208000.00720600001</v>
      </c>
      <c r="K7206" s="105">
        <f t="shared" si="789"/>
        <v>0</v>
      </c>
      <c r="L7206" s="106">
        <f t="shared" si="790"/>
        <v>0</v>
      </c>
    </row>
    <row r="7207" spans="1:12" x14ac:dyDescent="0.3">
      <c r="A7207" s="104" t="s">
        <v>14775</v>
      </c>
      <c r="B7207" s="104" t="s">
        <v>14776</v>
      </c>
      <c r="C7207" s="105">
        <v>281478</v>
      </c>
      <c r="D7207" s="105">
        <v>2854865</v>
      </c>
      <c r="E7207" s="106">
        <f t="shared" si="784"/>
        <v>10.142408998216556</v>
      </c>
      <c r="F7207" s="107">
        <f t="shared" si="785"/>
        <v>87</v>
      </c>
      <c r="G7207" s="107">
        <f>COUNTIF(Data_Eksportir!$H$2:$H$3401,A7207)</f>
        <v>0</v>
      </c>
      <c r="H7207" s="104" t="str">
        <f t="shared" si="786"/>
        <v>5 – 20</v>
      </c>
      <c r="I7207" s="104" t="str">
        <f t="shared" si="787"/>
        <v>Di bawah ambang nilai</v>
      </c>
      <c r="J7207" s="106">
        <f t="shared" si="788"/>
        <v>2854865.0072070002</v>
      </c>
      <c r="K7207" s="105">
        <f t="shared" si="789"/>
        <v>0</v>
      </c>
      <c r="L7207" s="106">
        <f t="shared" si="790"/>
        <v>0</v>
      </c>
    </row>
    <row r="7208" spans="1:12" x14ac:dyDescent="0.3">
      <c r="A7208" s="104" t="s">
        <v>14777</v>
      </c>
      <c r="B7208" s="104" t="s">
        <v>14778</v>
      </c>
      <c r="C7208" s="105">
        <v>2741050</v>
      </c>
      <c r="D7208" s="105">
        <v>25905936</v>
      </c>
      <c r="E7208" s="106">
        <f t="shared" si="784"/>
        <v>9.4510993962167777</v>
      </c>
      <c r="F7208" s="107">
        <f t="shared" si="785"/>
        <v>87</v>
      </c>
      <c r="G7208" s="107">
        <f>COUNTIF(Data_Eksportir!$H$2:$H$3401,A7208)</f>
        <v>0</v>
      </c>
      <c r="H7208" s="104" t="str">
        <f t="shared" si="786"/>
        <v>5 – 20</v>
      </c>
      <c r="I7208" s="104" t="str">
        <f t="shared" si="787"/>
        <v>Belum terwakili</v>
      </c>
      <c r="J7208" s="106">
        <f t="shared" si="788"/>
        <v>25905936.007208001</v>
      </c>
      <c r="K7208" s="105">
        <f t="shared" si="789"/>
        <v>25905936</v>
      </c>
      <c r="L7208" s="106">
        <f t="shared" si="790"/>
        <v>25905936.007208001</v>
      </c>
    </row>
    <row r="7209" spans="1:12" x14ac:dyDescent="0.3">
      <c r="A7209" s="104" t="s">
        <v>14779</v>
      </c>
      <c r="B7209" s="104" t="s">
        <v>14780</v>
      </c>
      <c r="C7209" s="105">
        <v>1454210</v>
      </c>
      <c r="D7209" s="105">
        <v>12285642</v>
      </c>
      <c r="E7209" s="106">
        <f t="shared" si="784"/>
        <v>8.4483272704767529</v>
      </c>
      <c r="F7209" s="107">
        <f t="shared" si="785"/>
        <v>87</v>
      </c>
      <c r="G7209" s="107">
        <f>COUNTIF(Data_Eksportir!$H$2:$H$3401,A7209)</f>
        <v>0</v>
      </c>
      <c r="H7209" s="104" t="str">
        <f t="shared" si="786"/>
        <v>5 – 20</v>
      </c>
      <c r="I7209" s="104" t="str">
        <f t="shared" si="787"/>
        <v>Belum terwakili</v>
      </c>
      <c r="J7209" s="106">
        <f t="shared" si="788"/>
        <v>12285642.007208999</v>
      </c>
      <c r="K7209" s="105">
        <f t="shared" si="789"/>
        <v>12285642</v>
      </c>
      <c r="L7209" s="106">
        <f t="shared" si="790"/>
        <v>12285642.007208999</v>
      </c>
    </row>
    <row r="7210" spans="1:12" x14ac:dyDescent="0.3">
      <c r="A7210" s="104" t="s">
        <v>14781</v>
      </c>
      <c r="B7210" s="104" t="s">
        <v>14782</v>
      </c>
      <c r="C7210" s="105">
        <v>1</v>
      </c>
      <c r="D7210" s="105">
        <v>122</v>
      </c>
      <c r="E7210" s="106">
        <f t="shared" si="784"/>
        <v>122</v>
      </c>
      <c r="F7210" s="107">
        <f t="shared" si="785"/>
        <v>87</v>
      </c>
      <c r="G7210" s="107">
        <f>COUNTIF(Data_Eksportir!$H$2:$H$3401,A7210)</f>
        <v>0</v>
      </c>
      <c r="H7210" s="104" t="str">
        <f t="shared" si="786"/>
        <v>100 ke atas</v>
      </c>
      <c r="I7210" s="104" t="str">
        <f t="shared" si="787"/>
        <v>Di bawah ambang nilai</v>
      </c>
      <c r="J7210" s="106">
        <f t="shared" si="788"/>
        <v>122.00721</v>
      </c>
      <c r="K7210" s="105">
        <f t="shared" si="789"/>
        <v>0</v>
      </c>
      <c r="L7210" s="106">
        <f t="shared" si="790"/>
        <v>0</v>
      </c>
    </row>
    <row r="7211" spans="1:12" x14ac:dyDescent="0.3">
      <c r="A7211" s="104" t="s">
        <v>14783</v>
      </c>
      <c r="B7211" s="104" t="s">
        <v>14784</v>
      </c>
      <c r="C7211" s="105">
        <v>1000</v>
      </c>
      <c r="D7211" s="105">
        <v>3294</v>
      </c>
      <c r="E7211" s="106">
        <f t="shared" si="784"/>
        <v>3.294</v>
      </c>
      <c r="F7211" s="107">
        <f t="shared" si="785"/>
        <v>87</v>
      </c>
      <c r="G7211" s="107">
        <f>COUNTIF(Data_Eksportir!$H$2:$H$3401,A7211)</f>
        <v>0</v>
      </c>
      <c r="H7211" s="104" t="str">
        <f t="shared" si="786"/>
        <v>1 – 5</v>
      </c>
      <c r="I7211" s="104" t="str">
        <f t="shared" si="787"/>
        <v>Di bawah ambang nilai</v>
      </c>
      <c r="J7211" s="106">
        <f t="shared" si="788"/>
        <v>3294.0072110000001</v>
      </c>
      <c r="K7211" s="105">
        <f t="shared" si="789"/>
        <v>0</v>
      </c>
      <c r="L7211" s="106">
        <f t="shared" si="790"/>
        <v>0</v>
      </c>
    </row>
    <row r="7212" spans="1:12" x14ac:dyDescent="0.3">
      <c r="A7212" s="104" t="s">
        <v>14785</v>
      </c>
      <c r="B7212" s="104" t="s">
        <v>14786</v>
      </c>
      <c r="C7212" s="105">
        <v>1785</v>
      </c>
      <c r="D7212" s="105">
        <v>3950</v>
      </c>
      <c r="E7212" s="106">
        <f t="shared" si="784"/>
        <v>2.2128851540616248</v>
      </c>
      <c r="F7212" s="107">
        <f t="shared" si="785"/>
        <v>87</v>
      </c>
      <c r="G7212" s="107">
        <f>COUNTIF(Data_Eksportir!$H$2:$H$3401,A7212)</f>
        <v>0</v>
      </c>
      <c r="H7212" s="104" t="str">
        <f t="shared" si="786"/>
        <v>1 – 5</v>
      </c>
      <c r="I7212" s="104" t="str">
        <f t="shared" si="787"/>
        <v>Di bawah ambang nilai</v>
      </c>
      <c r="J7212" s="106">
        <f t="shared" si="788"/>
        <v>3950.007212</v>
      </c>
      <c r="K7212" s="105">
        <f t="shared" si="789"/>
        <v>0</v>
      </c>
      <c r="L7212" s="106">
        <f t="shared" si="790"/>
        <v>0</v>
      </c>
    </row>
    <row r="7213" spans="1:12" x14ac:dyDescent="0.3">
      <c r="A7213" s="104" t="s">
        <v>14787</v>
      </c>
      <c r="B7213" s="104" t="s">
        <v>14788</v>
      </c>
      <c r="C7213" s="105">
        <v>58361</v>
      </c>
      <c r="D7213" s="105">
        <v>670182</v>
      </c>
      <c r="E7213" s="106">
        <f t="shared" si="784"/>
        <v>11.483387878891726</v>
      </c>
      <c r="F7213" s="107">
        <f t="shared" si="785"/>
        <v>87</v>
      </c>
      <c r="G7213" s="107">
        <f>COUNTIF(Data_Eksportir!$H$2:$H$3401,A7213)</f>
        <v>0</v>
      </c>
      <c r="H7213" s="104" t="str">
        <f t="shared" si="786"/>
        <v>5 – 20</v>
      </c>
      <c r="I7213" s="104" t="str">
        <f t="shared" si="787"/>
        <v>Di bawah ambang nilai</v>
      </c>
      <c r="J7213" s="106">
        <f t="shared" si="788"/>
        <v>670182.00721299998</v>
      </c>
      <c r="K7213" s="105">
        <f t="shared" si="789"/>
        <v>0</v>
      </c>
      <c r="L7213" s="106">
        <f t="shared" si="790"/>
        <v>0</v>
      </c>
    </row>
    <row r="7214" spans="1:12" x14ac:dyDescent="0.3">
      <c r="A7214" s="104" t="s">
        <v>14789</v>
      </c>
      <c r="B7214" s="104" t="s">
        <v>14790</v>
      </c>
      <c r="C7214" s="105">
        <v>13000</v>
      </c>
      <c r="D7214" s="105">
        <v>127700</v>
      </c>
      <c r="E7214" s="106">
        <f t="shared" si="784"/>
        <v>9.8230769230769237</v>
      </c>
      <c r="F7214" s="107">
        <f t="shared" si="785"/>
        <v>87</v>
      </c>
      <c r="G7214" s="107">
        <f>COUNTIF(Data_Eksportir!$H$2:$H$3401,A7214)</f>
        <v>0</v>
      </c>
      <c r="H7214" s="104" t="str">
        <f t="shared" si="786"/>
        <v>5 – 20</v>
      </c>
      <c r="I7214" s="104" t="str">
        <f t="shared" si="787"/>
        <v>Di bawah ambang nilai</v>
      </c>
      <c r="J7214" s="106">
        <f t="shared" si="788"/>
        <v>127700.007214</v>
      </c>
      <c r="K7214" s="105">
        <f t="shared" si="789"/>
        <v>0</v>
      </c>
      <c r="L7214" s="106">
        <f t="shared" si="790"/>
        <v>0</v>
      </c>
    </row>
    <row r="7215" spans="1:12" x14ac:dyDescent="0.3">
      <c r="A7215" s="104" t="s">
        <v>14791</v>
      </c>
      <c r="B7215" s="104" t="s">
        <v>14792</v>
      </c>
      <c r="C7215" s="105">
        <v>6588</v>
      </c>
      <c r="D7215" s="105">
        <v>52612</v>
      </c>
      <c r="E7215" s="106">
        <f t="shared" si="784"/>
        <v>7.9860352155434127</v>
      </c>
      <c r="F7215" s="107">
        <f t="shared" si="785"/>
        <v>87</v>
      </c>
      <c r="G7215" s="107">
        <f>COUNTIF(Data_Eksportir!$H$2:$H$3401,A7215)</f>
        <v>0</v>
      </c>
      <c r="H7215" s="104" t="str">
        <f t="shared" si="786"/>
        <v>5 – 20</v>
      </c>
      <c r="I7215" s="104" t="str">
        <f t="shared" si="787"/>
        <v>Di bawah ambang nilai</v>
      </c>
      <c r="J7215" s="106">
        <f t="shared" si="788"/>
        <v>52612.007214999998</v>
      </c>
      <c r="K7215" s="105">
        <f t="shared" si="789"/>
        <v>0</v>
      </c>
      <c r="L7215" s="106">
        <f t="shared" si="790"/>
        <v>0</v>
      </c>
    </row>
    <row r="7216" spans="1:12" x14ac:dyDescent="0.3">
      <c r="A7216" s="104" t="s">
        <v>14793</v>
      </c>
      <c r="B7216" s="104" t="s">
        <v>14794</v>
      </c>
      <c r="C7216" s="105">
        <v>11908</v>
      </c>
      <c r="D7216" s="105">
        <v>61594</v>
      </c>
      <c r="E7216" s="106">
        <f t="shared" si="784"/>
        <v>5.1724890829694319</v>
      </c>
      <c r="F7216" s="107">
        <f t="shared" si="785"/>
        <v>87</v>
      </c>
      <c r="G7216" s="107">
        <f>COUNTIF(Data_Eksportir!$H$2:$H$3401,A7216)</f>
        <v>0</v>
      </c>
      <c r="H7216" s="104" t="str">
        <f t="shared" si="786"/>
        <v>5 – 20</v>
      </c>
      <c r="I7216" s="104" t="str">
        <f t="shared" si="787"/>
        <v>Di bawah ambang nilai</v>
      </c>
      <c r="J7216" s="106">
        <f t="shared" si="788"/>
        <v>61594.007215999998</v>
      </c>
      <c r="K7216" s="105">
        <f t="shared" si="789"/>
        <v>0</v>
      </c>
      <c r="L7216" s="106">
        <f t="shared" si="790"/>
        <v>0</v>
      </c>
    </row>
    <row r="7217" spans="1:12" x14ac:dyDescent="0.3">
      <c r="A7217" s="104" t="s">
        <v>14795</v>
      </c>
      <c r="B7217" s="104" t="s">
        <v>14796</v>
      </c>
      <c r="C7217" s="105">
        <v>7350</v>
      </c>
      <c r="D7217" s="105">
        <v>27623</v>
      </c>
      <c r="E7217" s="106">
        <f t="shared" si="784"/>
        <v>3.7582312925170069</v>
      </c>
      <c r="F7217" s="107">
        <f t="shared" si="785"/>
        <v>87</v>
      </c>
      <c r="G7217" s="107">
        <f>COUNTIF(Data_Eksportir!$H$2:$H$3401,A7217)</f>
        <v>0</v>
      </c>
      <c r="H7217" s="104" t="str">
        <f t="shared" si="786"/>
        <v>1 – 5</v>
      </c>
      <c r="I7217" s="104" t="str">
        <f t="shared" si="787"/>
        <v>Di bawah ambang nilai</v>
      </c>
      <c r="J7217" s="106">
        <f t="shared" si="788"/>
        <v>27623.007216999998</v>
      </c>
      <c r="K7217" s="105">
        <f t="shared" si="789"/>
        <v>0</v>
      </c>
      <c r="L7217" s="106">
        <f t="shared" si="790"/>
        <v>0</v>
      </c>
    </row>
    <row r="7218" spans="1:12" x14ac:dyDescent="0.3">
      <c r="A7218" s="104" t="s">
        <v>14797</v>
      </c>
      <c r="B7218" s="104" t="s">
        <v>14798</v>
      </c>
      <c r="C7218" s="105">
        <v>2500</v>
      </c>
      <c r="D7218" s="105">
        <v>12000</v>
      </c>
      <c r="E7218" s="106">
        <f t="shared" si="784"/>
        <v>4.8</v>
      </c>
      <c r="F7218" s="107">
        <f t="shared" si="785"/>
        <v>87</v>
      </c>
      <c r="G7218" s="107">
        <f>COUNTIF(Data_Eksportir!$H$2:$H$3401,A7218)</f>
        <v>0</v>
      </c>
      <c r="H7218" s="104" t="str">
        <f t="shared" si="786"/>
        <v>1 – 5</v>
      </c>
      <c r="I7218" s="104" t="str">
        <f t="shared" si="787"/>
        <v>Di bawah ambang nilai</v>
      </c>
      <c r="J7218" s="106">
        <f t="shared" si="788"/>
        <v>12000.007218000001</v>
      </c>
      <c r="K7218" s="105">
        <f t="shared" si="789"/>
        <v>0</v>
      </c>
      <c r="L7218" s="106">
        <f t="shared" si="790"/>
        <v>0</v>
      </c>
    </row>
    <row r="7219" spans="1:12" x14ac:dyDescent="0.3">
      <c r="A7219" s="104" t="s">
        <v>14799</v>
      </c>
      <c r="B7219" s="104" t="s">
        <v>14800</v>
      </c>
      <c r="C7219" s="105">
        <v>1900</v>
      </c>
      <c r="D7219" s="105">
        <v>7379</v>
      </c>
      <c r="E7219" s="106">
        <f t="shared" si="784"/>
        <v>3.8836842105263156</v>
      </c>
      <c r="F7219" s="107">
        <f t="shared" si="785"/>
        <v>87</v>
      </c>
      <c r="G7219" s="107">
        <f>COUNTIF(Data_Eksportir!$H$2:$H$3401,A7219)</f>
        <v>0</v>
      </c>
      <c r="H7219" s="104" t="str">
        <f t="shared" si="786"/>
        <v>1 – 5</v>
      </c>
      <c r="I7219" s="104" t="str">
        <f t="shared" si="787"/>
        <v>Di bawah ambang nilai</v>
      </c>
      <c r="J7219" s="106">
        <f t="shared" si="788"/>
        <v>7379.0072190000001</v>
      </c>
      <c r="K7219" s="105">
        <f t="shared" si="789"/>
        <v>0</v>
      </c>
      <c r="L7219" s="106">
        <f t="shared" si="790"/>
        <v>0</v>
      </c>
    </row>
    <row r="7220" spans="1:12" x14ac:dyDescent="0.3">
      <c r="A7220" s="104" t="s">
        <v>14801</v>
      </c>
      <c r="B7220" s="104" t="s">
        <v>14802</v>
      </c>
      <c r="C7220" s="105">
        <v>25</v>
      </c>
      <c r="D7220" s="105">
        <v>125</v>
      </c>
      <c r="E7220" s="106">
        <f t="shared" si="784"/>
        <v>5</v>
      </c>
      <c r="F7220" s="107">
        <f t="shared" si="785"/>
        <v>87</v>
      </c>
      <c r="G7220" s="107">
        <f>COUNTIF(Data_Eksportir!$H$2:$H$3401,A7220)</f>
        <v>0</v>
      </c>
      <c r="H7220" s="104" t="str">
        <f t="shared" si="786"/>
        <v>5 – 20</v>
      </c>
      <c r="I7220" s="104" t="str">
        <f t="shared" si="787"/>
        <v>Di bawah ambang nilai</v>
      </c>
      <c r="J7220" s="106">
        <f t="shared" si="788"/>
        <v>125.00722</v>
      </c>
      <c r="K7220" s="105">
        <f t="shared" si="789"/>
        <v>0</v>
      </c>
      <c r="L7220" s="106">
        <f t="shared" si="790"/>
        <v>0</v>
      </c>
    </row>
    <row r="7221" spans="1:12" x14ac:dyDescent="0.3">
      <c r="A7221" s="104" t="s">
        <v>14803</v>
      </c>
      <c r="B7221" s="104" t="s">
        <v>14804</v>
      </c>
      <c r="C7221" s="105">
        <v>241732</v>
      </c>
      <c r="D7221" s="105">
        <v>907084</v>
      </c>
      <c r="E7221" s="106">
        <f t="shared" si="784"/>
        <v>3.7524365826617907</v>
      </c>
      <c r="F7221" s="107">
        <f t="shared" si="785"/>
        <v>87</v>
      </c>
      <c r="G7221" s="107">
        <f>COUNTIF(Data_Eksportir!$H$2:$H$3401,A7221)</f>
        <v>0</v>
      </c>
      <c r="H7221" s="104" t="str">
        <f t="shared" si="786"/>
        <v>1 – 5</v>
      </c>
      <c r="I7221" s="104" t="str">
        <f t="shared" si="787"/>
        <v>Di bawah ambang nilai</v>
      </c>
      <c r="J7221" s="106">
        <f t="shared" si="788"/>
        <v>907084.00722100004</v>
      </c>
      <c r="K7221" s="105">
        <f t="shared" si="789"/>
        <v>0</v>
      </c>
      <c r="L7221" s="106">
        <f t="shared" si="790"/>
        <v>0</v>
      </c>
    </row>
    <row r="7222" spans="1:12" x14ac:dyDescent="0.3">
      <c r="A7222" s="104" t="s">
        <v>14805</v>
      </c>
      <c r="B7222" s="104" t="s">
        <v>14806</v>
      </c>
      <c r="C7222" s="105">
        <v>13200</v>
      </c>
      <c r="D7222" s="105">
        <v>202050</v>
      </c>
      <c r="E7222" s="106">
        <f t="shared" si="784"/>
        <v>15.306818181818182</v>
      </c>
      <c r="F7222" s="107">
        <f t="shared" si="785"/>
        <v>87</v>
      </c>
      <c r="G7222" s="107">
        <f>COUNTIF(Data_Eksportir!$H$2:$H$3401,A7222)</f>
        <v>0</v>
      </c>
      <c r="H7222" s="104" t="str">
        <f t="shared" si="786"/>
        <v>5 – 20</v>
      </c>
      <c r="I7222" s="104" t="str">
        <f t="shared" si="787"/>
        <v>Di bawah ambang nilai</v>
      </c>
      <c r="J7222" s="106">
        <f t="shared" si="788"/>
        <v>202050.00722199999</v>
      </c>
      <c r="K7222" s="105">
        <f t="shared" si="789"/>
        <v>0</v>
      </c>
      <c r="L7222" s="106">
        <f t="shared" si="790"/>
        <v>0</v>
      </c>
    </row>
    <row r="7223" spans="1:12" x14ac:dyDescent="0.3">
      <c r="A7223" s="104" t="s">
        <v>14807</v>
      </c>
      <c r="B7223" s="104" t="s">
        <v>14808</v>
      </c>
      <c r="C7223" s="105">
        <v>3000</v>
      </c>
      <c r="D7223" s="105">
        <v>8500</v>
      </c>
      <c r="E7223" s="106">
        <f t="shared" si="784"/>
        <v>2.8333333333333335</v>
      </c>
      <c r="F7223" s="107">
        <f t="shared" si="785"/>
        <v>87</v>
      </c>
      <c r="G7223" s="107">
        <f>COUNTIF(Data_Eksportir!$H$2:$H$3401,A7223)</f>
        <v>0</v>
      </c>
      <c r="H7223" s="104" t="str">
        <f t="shared" si="786"/>
        <v>1 – 5</v>
      </c>
      <c r="I7223" s="104" t="str">
        <f t="shared" si="787"/>
        <v>Di bawah ambang nilai</v>
      </c>
      <c r="J7223" s="106">
        <f t="shared" si="788"/>
        <v>8500.0072230000005</v>
      </c>
      <c r="K7223" s="105">
        <f t="shared" si="789"/>
        <v>0</v>
      </c>
      <c r="L7223" s="106">
        <f t="shared" si="790"/>
        <v>0</v>
      </c>
    </row>
    <row r="7224" spans="1:12" x14ac:dyDescent="0.3">
      <c r="A7224" s="104" t="s">
        <v>14809</v>
      </c>
      <c r="B7224" s="104" t="s">
        <v>14810</v>
      </c>
      <c r="C7224" s="105">
        <v>20862</v>
      </c>
      <c r="D7224" s="105">
        <v>194573</v>
      </c>
      <c r="E7224" s="106">
        <f t="shared" si="784"/>
        <v>9.3266705013900868</v>
      </c>
      <c r="F7224" s="107">
        <f t="shared" si="785"/>
        <v>87</v>
      </c>
      <c r="G7224" s="107">
        <f>COUNTIF(Data_Eksportir!$H$2:$H$3401,A7224)</f>
        <v>0</v>
      </c>
      <c r="H7224" s="104" t="str">
        <f t="shared" si="786"/>
        <v>5 – 20</v>
      </c>
      <c r="I7224" s="104" t="str">
        <f t="shared" si="787"/>
        <v>Di bawah ambang nilai</v>
      </c>
      <c r="J7224" s="106">
        <f t="shared" si="788"/>
        <v>194573.007224</v>
      </c>
      <c r="K7224" s="105">
        <f t="shared" si="789"/>
        <v>0</v>
      </c>
      <c r="L7224" s="106">
        <f t="shared" si="790"/>
        <v>0</v>
      </c>
    </row>
    <row r="7225" spans="1:12" x14ac:dyDescent="0.3">
      <c r="A7225" s="104" t="s">
        <v>14811</v>
      </c>
      <c r="B7225" s="104" t="s">
        <v>14812</v>
      </c>
      <c r="C7225" s="105">
        <v>75823</v>
      </c>
      <c r="D7225" s="105">
        <v>363475</v>
      </c>
      <c r="E7225" s="106">
        <f t="shared" si="784"/>
        <v>4.7937301346557115</v>
      </c>
      <c r="F7225" s="107">
        <f t="shared" si="785"/>
        <v>87</v>
      </c>
      <c r="G7225" s="107">
        <f>COUNTIF(Data_Eksportir!$H$2:$H$3401,A7225)</f>
        <v>0</v>
      </c>
      <c r="H7225" s="104" t="str">
        <f t="shared" si="786"/>
        <v>1 – 5</v>
      </c>
      <c r="I7225" s="104" t="str">
        <f t="shared" si="787"/>
        <v>Di bawah ambang nilai</v>
      </c>
      <c r="J7225" s="106">
        <f t="shared" si="788"/>
        <v>363475.00722500001</v>
      </c>
      <c r="K7225" s="105">
        <f t="shared" si="789"/>
        <v>0</v>
      </c>
      <c r="L7225" s="106">
        <f t="shared" si="790"/>
        <v>0</v>
      </c>
    </row>
    <row r="7226" spans="1:12" x14ac:dyDescent="0.3">
      <c r="A7226" s="104" t="s">
        <v>14813</v>
      </c>
      <c r="B7226" s="104" t="s">
        <v>14814</v>
      </c>
      <c r="C7226" s="105">
        <v>2500</v>
      </c>
      <c r="D7226" s="105">
        <v>31436</v>
      </c>
      <c r="E7226" s="106">
        <f t="shared" si="784"/>
        <v>12.574400000000001</v>
      </c>
      <c r="F7226" s="107">
        <f t="shared" si="785"/>
        <v>87</v>
      </c>
      <c r="G7226" s="107">
        <f>COUNTIF(Data_Eksportir!$H$2:$H$3401,A7226)</f>
        <v>0</v>
      </c>
      <c r="H7226" s="104" t="str">
        <f t="shared" si="786"/>
        <v>5 – 20</v>
      </c>
      <c r="I7226" s="104" t="str">
        <f t="shared" si="787"/>
        <v>Di bawah ambang nilai</v>
      </c>
      <c r="J7226" s="106">
        <f t="shared" si="788"/>
        <v>31436.007226000002</v>
      </c>
      <c r="K7226" s="105">
        <f t="shared" si="789"/>
        <v>0</v>
      </c>
      <c r="L7226" s="106">
        <f t="shared" si="790"/>
        <v>0</v>
      </c>
    </row>
    <row r="7227" spans="1:12" x14ac:dyDescent="0.3">
      <c r="A7227" s="104" t="s">
        <v>14815</v>
      </c>
      <c r="B7227" s="104" t="s">
        <v>14816</v>
      </c>
      <c r="C7227" s="105">
        <v>38545</v>
      </c>
      <c r="D7227" s="105">
        <v>1106132</v>
      </c>
      <c r="E7227" s="106">
        <f t="shared" si="784"/>
        <v>28.697159164612792</v>
      </c>
      <c r="F7227" s="107">
        <f t="shared" si="785"/>
        <v>87</v>
      </c>
      <c r="G7227" s="107">
        <f>COUNTIF(Data_Eksportir!$H$2:$H$3401,A7227)</f>
        <v>0</v>
      </c>
      <c r="H7227" s="104" t="str">
        <f t="shared" si="786"/>
        <v>20 – 100</v>
      </c>
      <c r="I7227" s="104" t="str">
        <f t="shared" si="787"/>
        <v>Di bawah ambang nilai</v>
      </c>
      <c r="J7227" s="106">
        <f t="shared" si="788"/>
        <v>1106132.0072270001</v>
      </c>
      <c r="K7227" s="105">
        <f t="shared" si="789"/>
        <v>0</v>
      </c>
      <c r="L7227" s="106">
        <f t="shared" si="790"/>
        <v>0</v>
      </c>
    </row>
    <row r="7228" spans="1:12" x14ac:dyDescent="0.3">
      <c r="A7228" s="104" t="s">
        <v>14817</v>
      </c>
      <c r="B7228" s="104" t="s">
        <v>14818</v>
      </c>
      <c r="C7228" s="105">
        <v>43121790</v>
      </c>
      <c r="D7228" s="105">
        <v>444704714</v>
      </c>
      <c r="E7228" s="106">
        <f t="shared" si="784"/>
        <v>10.312760996238792</v>
      </c>
      <c r="F7228" s="107">
        <f t="shared" si="785"/>
        <v>87</v>
      </c>
      <c r="G7228" s="107">
        <f>COUNTIF(Data_Eksportir!$H$2:$H$3401,A7228)</f>
        <v>0</v>
      </c>
      <c r="H7228" s="104" t="str">
        <f t="shared" si="786"/>
        <v>5 – 20</v>
      </c>
      <c r="I7228" s="104" t="str">
        <f t="shared" si="787"/>
        <v>Belum terwakili</v>
      </c>
      <c r="J7228" s="106">
        <f t="shared" si="788"/>
        <v>444704714.00722802</v>
      </c>
      <c r="K7228" s="105">
        <f t="shared" si="789"/>
        <v>444704714</v>
      </c>
      <c r="L7228" s="106">
        <f t="shared" si="790"/>
        <v>444704714.00722802</v>
      </c>
    </row>
    <row r="7229" spans="1:12" x14ac:dyDescent="0.3">
      <c r="A7229" s="104" t="s">
        <v>14819</v>
      </c>
      <c r="B7229" s="104" t="s">
        <v>14820</v>
      </c>
      <c r="C7229" s="105">
        <v>340765</v>
      </c>
      <c r="D7229" s="105">
        <v>1855814</v>
      </c>
      <c r="E7229" s="106">
        <f t="shared" si="784"/>
        <v>5.4460229190204394</v>
      </c>
      <c r="F7229" s="107">
        <f t="shared" si="785"/>
        <v>87</v>
      </c>
      <c r="G7229" s="107">
        <f>COUNTIF(Data_Eksportir!$H$2:$H$3401,A7229)</f>
        <v>0</v>
      </c>
      <c r="H7229" s="104" t="str">
        <f t="shared" si="786"/>
        <v>5 – 20</v>
      </c>
      <c r="I7229" s="104" t="str">
        <f t="shared" si="787"/>
        <v>Di bawah ambang nilai</v>
      </c>
      <c r="J7229" s="106">
        <f t="shared" si="788"/>
        <v>1855814.0072290001</v>
      </c>
      <c r="K7229" s="105">
        <f t="shared" si="789"/>
        <v>0</v>
      </c>
      <c r="L7229" s="106">
        <f t="shared" si="790"/>
        <v>0</v>
      </c>
    </row>
    <row r="7230" spans="1:12" x14ac:dyDescent="0.3">
      <c r="A7230" s="104" t="s">
        <v>14821</v>
      </c>
      <c r="B7230" s="104" t="s">
        <v>14822</v>
      </c>
      <c r="C7230" s="105">
        <v>2089760</v>
      </c>
      <c r="D7230" s="105">
        <v>10780315</v>
      </c>
      <c r="E7230" s="106">
        <f t="shared" si="784"/>
        <v>5.1586378340096468</v>
      </c>
      <c r="F7230" s="107">
        <f t="shared" si="785"/>
        <v>87</v>
      </c>
      <c r="G7230" s="107">
        <f>COUNTIF(Data_Eksportir!$H$2:$H$3401,A7230)</f>
        <v>0</v>
      </c>
      <c r="H7230" s="104" t="str">
        <f t="shared" si="786"/>
        <v>5 – 20</v>
      </c>
      <c r="I7230" s="104" t="str">
        <f t="shared" si="787"/>
        <v>Belum terwakili</v>
      </c>
      <c r="J7230" s="106">
        <f t="shared" si="788"/>
        <v>10780315.007230001</v>
      </c>
      <c r="K7230" s="105">
        <f t="shared" si="789"/>
        <v>10780315</v>
      </c>
      <c r="L7230" s="106">
        <f t="shared" si="790"/>
        <v>10780315.007230001</v>
      </c>
    </row>
    <row r="7231" spans="1:12" x14ac:dyDescent="0.3">
      <c r="A7231" s="104" t="s">
        <v>14823</v>
      </c>
      <c r="B7231" s="104" t="s">
        <v>14824</v>
      </c>
      <c r="C7231" s="105"/>
      <c r="D7231" s="105">
        <v>424</v>
      </c>
      <c r="E7231" s="106" t="str">
        <f t="shared" si="784"/>
        <v/>
      </c>
      <c r="F7231" s="107">
        <f t="shared" si="785"/>
        <v>87</v>
      </c>
      <c r="G7231" s="107">
        <f>COUNTIF(Data_Eksportir!$H$2:$H$3401,A7231)</f>
        <v>0</v>
      </c>
      <c r="H7231" s="104" t="str">
        <f t="shared" si="786"/>
        <v>Tanpa data berat</v>
      </c>
      <c r="I7231" s="104" t="str">
        <f t="shared" si="787"/>
        <v>Di bawah ambang nilai</v>
      </c>
      <c r="J7231" s="106">
        <f t="shared" si="788"/>
        <v>424.00723099999999</v>
      </c>
      <c r="K7231" s="105">
        <f t="shared" si="789"/>
        <v>0</v>
      </c>
      <c r="L7231" s="106">
        <f t="shared" si="790"/>
        <v>0</v>
      </c>
    </row>
    <row r="7232" spans="1:12" x14ac:dyDescent="0.3">
      <c r="A7232" s="104" t="s">
        <v>14825</v>
      </c>
      <c r="B7232" s="104" t="s">
        <v>14826</v>
      </c>
      <c r="C7232" s="105">
        <v>269706</v>
      </c>
      <c r="D7232" s="105">
        <v>2006461</v>
      </c>
      <c r="E7232" s="106">
        <f t="shared" si="784"/>
        <v>7.4394377581514686</v>
      </c>
      <c r="F7232" s="107">
        <f t="shared" si="785"/>
        <v>87</v>
      </c>
      <c r="G7232" s="107">
        <f>COUNTIF(Data_Eksportir!$H$2:$H$3401,A7232)</f>
        <v>0</v>
      </c>
      <c r="H7232" s="104" t="str">
        <f t="shared" si="786"/>
        <v>5 – 20</v>
      </c>
      <c r="I7232" s="104" t="str">
        <f t="shared" si="787"/>
        <v>Di bawah ambang nilai</v>
      </c>
      <c r="J7232" s="106">
        <f t="shared" si="788"/>
        <v>2006461.0072319999</v>
      </c>
      <c r="K7232" s="105">
        <f t="shared" si="789"/>
        <v>0</v>
      </c>
      <c r="L7232" s="106">
        <f t="shared" si="790"/>
        <v>0</v>
      </c>
    </row>
    <row r="7233" spans="1:12" x14ac:dyDescent="0.3">
      <c r="A7233" s="104" t="s">
        <v>14827</v>
      </c>
      <c r="B7233" s="104" t="s">
        <v>14828</v>
      </c>
      <c r="C7233" s="105">
        <v>1554975</v>
      </c>
      <c r="D7233" s="105">
        <v>14100256</v>
      </c>
      <c r="E7233" s="106">
        <f t="shared" si="784"/>
        <v>9.0678345311017861</v>
      </c>
      <c r="F7233" s="107">
        <f t="shared" si="785"/>
        <v>87</v>
      </c>
      <c r="G7233" s="107">
        <f>COUNTIF(Data_Eksportir!$H$2:$H$3401,A7233)</f>
        <v>0</v>
      </c>
      <c r="H7233" s="104" t="str">
        <f t="shared" si="786"/>
        <v>5 – 20</v>
      </c>
      <c r="I7233" s="104" t="str">
        <f t="shared" si="787"/>
        <v>Belum terwakili</v>
      </c>
      <c r="J7233" s="106">
        <f t="shared" si="788"/>
        <v>14100256.007232999</v>
      </c>
      <c r="K7233" s="105">
        <f t="shared" si="789"/>
        <v>14100256</v>
      </c>
      <c r="L7233" s="106">
        <f t="shared" si="790"/>
        <v>14100256.007232999</v>
      </c>
    </row>
    <row r="7234" spans="1:12" x14ac:dyDescent="0.3">
      <c r="A7234" s="104" t="s">
        <v>14829</v>
      </c>
      <c r="B7234" s="104" t="s">
        <v>14830</v>
      </c>
      <c r="C7234" s="105">
        <v>366680692</v>
      </c>
      <c r="D7234" s="105">
        <v>3584113676</v>
      </c>
      <c r="E7234" s="106">
        <f t="shared" ref="E7234:E7297" si="791">IF(AND(ISNUMBER(C7234),C7234&gt;0),D7234/C7234,"")</f>
        <v>9.7744815971930148</v>
      </c>
      <c r="F7234" s="107">
        <f t="shared" ref="F7234:F7297" si="792">VALUE(LEFT(A7234,2))</f>
        <v>87</v>
      </c>
      <c r="G7234" s="107">
        <f>COUNTIF(Data_Eksportir!$H$2:$H$3401,A7234)</f>
        <v>0</v>
      </c>
      <c r="H7234" s="104" t="str">
        <f t="shared" ref="H7234:H7297" si="793">IF(E7234="","Tanpa data berat",IF(E7234&lt;1,"Di bawah 1",IF(E7234&lt;5,"1 – 5",IF(E7234&lt;20,"5 – 20",IF(E7234&lt;100,"20 – 100","100 ke atas")))))</f>
        <v>5 – 20</v>
      </c>
      <c r="I7234" s="104" t="str">
        <f t="shared" ref="I7234:I7297" si="794">IF(D7234&lt;p_nilai_besar,"Di bawah ambang nilai",IF(G7234=0,"Belum terwakili",IF(G7234&lt;=p_listing_rendah,"Keterwakilan rendah","Terwakili")))</f>
        <v>Belum terwakili</v>
      </c>
      <c r="J7234" s="106">
        <f t="shared" ref="J7234:J7297" si="795">D7234+ROW()/10^6</f>
        <v>3584113676.0072341</v>
      </c>
      <c r="K7234" s="105">
        <f t="shared" ref="K7234:K7297" si="796">IF(D7234&gt;=p_nilai_besar,D7234/(1+G7234),0)</f>
        <v>3584113676</v>
      </c>
      <c r="L7234" s="106">
        <f t="shared" ref="L7234:L7297" si="797">IF(K7234&gt;0,K7234+ROW()/10^6,0)</f>
        <v>3584113676.0072341</v>
      </c>
    </row>
    <row r="7235" spans="1:12" x14ac:dyDescent="0.3">
      <c r="A7235" s="104" t="s">
        <v>14831</v>
      </c>
      <c r="B7235" s="104" t="s">
        <v>14832</v>
      </c>
      <c r="C7235" s="105">
        <v>17282340</v>
      </c>
      <c r="D7235" s="105">
        <v>176507970</v>
      </c>
      <c r="E7235" s="106">
        <f t="shared" si="791"/>
        <v>10.213198559917233</v>
      </c>
      <c r="F7235" s="107">
        <f t="shared" si="792"/>
        <v>87</v>
      </c>
      <c r="G7235" s="107">
        <f>COUNTIF(Data_Eksportir!$H$2:$H$3401,A7235)</f>
        <v>0</v>
      </c>
      <c r="H7235" s="104" t="str">
        <f t="shared" si="793"/>
        <v>5 – 20</v>
      </c>
      <c r="I7235" s="104" t="str">
        <f t="shared" si="794"/>
        <v>Belum terwakili</v>
      </c>
      <c r="J7235" s="106">
        <f t="shared" si="795"/>
        <v>176507970.00723499</v>
      </c>
      <c r="K7235" s="105">
        <f t="shared" si="796"/>
        <v>176507970</v>
      </c>
      <c r="L7235" s="106">
        <f t="shared" si="797"/>
        <v>176507970.00723499</v>
      </c>
    </row>
    <row r="7236" spans="1:12" x14ac:dyDescent="0.3">
      <c r="A7236" s="104" t="s">
        <v>14833</v>
      </c>
      <c r="B7236" s="104" t="s">
        <v>14834</v>
      </c>
      <c r="C7236" s="105">
        <v>15985</v>
      </c>
      <c r="D7236" s="105">
        <v>96484</v>
      </c>
      <c r="E7236" s="106">
        <f t="shared" si="791"/>
        <v>6.0359086643728492</v>
      </c>
      <c r="F7236" s="107">
        <f t="shared" si="792"/>
        <v>87</v>
      </c>
      <c r="G7236" s="107">
        <f>COUNTIF(Data_Eksportir!$H$2:$H$3401,A7236)</f>
        <v>0</v>
      </c>
      <c r="H7236" s="104" t="str">
        <f t="shared" si="793"/>
        <v>5 – 20</v>
      </c>
      <c r="I7236" s="104" t="str">
        <f t="shared" si="794"/>
        <v>Di bawah ambang nilai</v>
      </c>
      <c r="J7236" s="106">
        <f t="shared" si="795"/>
        <v>96484.007236000005</v>
      </c>
      <c r="K7236" s="105">
        <f t="shared" si="796"/>
        <v>0</v>
      </c>
      <c r="L7236" s="106">
        <f t="shared" si="797"/>
        <v>0</v>
      </c>
    </row>
    <row r="7237" spans="1:12" x14ac:dyDescent="0.3">
      <c r="A7237" s="104" t="s">
        <v>14835</v>
      </c>
      <c r="B7237" s="104" t="s">
        <v>14836</v>
      </c>
      <c r="C7237" s="105">
        <v>21653</v>
      </c>
      <c r="D7237" s="105">
        <v>128935</v>
      </c>
      <c r="E7237" s="106">
        <f t="shared" si="791"/>
        <v>5.9546021336535357</v>
      </c>
      <c r="F7237" s="107">
        <f t="shared" si="792"/>
        <v>87</v>
      </c>
      <c r="G7237" s="107">
        <f>COUNTIF(Data_Eksportir!$H$2:$H$3401,A7237)</f>
        <v>0</v>
      </c>
      <c r="H7237" s="104" t="str">
        <f t="shared" si="793"/>
        <v>5 – 20</v>
      </c>
      <c r="I7237" s="104" t="str">
        <f t="shared" si="794"/>
        <v>Di bawah ambang nilai</v>
      </c>
      <c r="J7237" s="106">
        <f t="shared" si="795"/>
        <v>128935.007237</v>
      </c>
      <c r="K7237" s="105">
        <f t="shared" si="796"/>
        <v>0</v>
      </c>
      <c r="L7237" s="106">
        <f t="shared" si="797"/>
        <v>0</v>
      </c>
    </row>
    <row r="7238" spans="1:12" x14ac:dyDescent="0.3">
      <c r="A7238" s="104" t="s">
        <v>14837</v>
      </c>
      <c r="B7238" s="104" t="s">
        <v>14838</v>
      </c>
      <c r="C7238" s="105">
        <v>26630</v>
      </c>
      <c r="D7238" s="105">
        <v>175988</v>
      </c>
      <c r="E7238" s="106">
        <f t="shared" si="791"/>
        <v>6.608636875704093</v>
      </c>
      <c r="F7238" s="107">
        <f t="shared" si="792"/>
        <v>87</v>
      </c>
      <c r="G7238" s="107">
        <f>COUNTIF(Data_Eksportir!$H$2:$H$3401,A7238)</f>
        <v>0</v>
      </c>
      <c r="H7238" s="104" t="str">
        <f t="shared" si="793"/>
        <v>5 – 20</v>
      </c>
      <c r="I7238" s="104" t="str">
        <f t="shared" si="794"/>
        <v>Di bawah ambang nilai</v>
      </c>
      <c r="J7238" s="106">
        <f t="shared" si="795"/>
        <v>175988.00723799999</v>
      </c>
      <c r="K7238" s="105">
        <f t="shared" si="796"/>
        <v>0</v>
      </c>
      <c r="L7238" s="106">
        <f t="shared" si="797"/>
        <v>0</v>
      </c>
    </row>
    <row r="7239" spans="1:12" x14ac:dyDescent="0.3">
      <c r="A7239" s="104" t="s">
        <v>14839</v>
      </c>
      <c r="B7239" s="104" t="s">
        <v>14840</v>
      </c>
      <c r="C7239" s="105">
        <v>1129</v>
      </c>
      <c r="D7239" s="105">
        <v>12978</v>
      </c>
      <c r="E7239" s="106">
        <f t="shared" si="791"/>
        <v>11.495128432240922</v>
      </c>
      <c r="F7239" s="107">
        <f t="shared" si="792"/>
        <v>87</v>
      </c>
      <c r="G7239" s="107">
        <f>COUNTIF(Data_Eksportir!$H$2:$H$3401,A7239)</f>
        <v>0</v>
      </c>
      <c r="H7239" s="104" t="str">
        <f t="shared" si="793"/>
        <v>5 – 20</v>
      </c>
      <c r="I7239" s="104" t="str">
        <f t="shared" si="794"/>
        <v>Di bawah ambang nilai</v>
      </c>
      <c r="J7239" s="106">
        <f t="shared" si="795"/>
        <v>12978.007239</v>
      </c>
      <c r="K7239" s="105">
        <f t="shared" si="796"/>
        <v>0</v>
      </c>
      <c r="L7239" s="106">
        <f t="shared" si="797"/>
        <v>0</v>
      </c>
    </row>
    <row r="7240" spans="1:12" x14ac:dyDescent="0.3">
      <c r="A7240" s="104" t="s">
        <v>14841</v>
      </c>
      <c r="B7240" s="104" t="s">
        <v>14842</v>
      </c>
      <c r="C7240" s="105">
        <v>23940</v>
      </c>
      <c r="D7240" s="105">
        <v>296470</v>
      </c>
      <c r="E7240" s="106">
        <f t="shared" si="791"/>
        <v>12.383876357560569</v>
      </c>
      <c r="F7240" s="107">
        <f t="shared" si="792"/>
        <v>87</v>
      </c>
      <c r="G7240" s="107">
        <f>COUNTIF(Data_Eksportir!$H$2:$H$3401,A7240)</f>
        <v>0</v>
      </c>
      <c r="H7240" s="104" t="str">
        <f t="shared" si="793"/>
        <v>5 – 20</v>
      </c>
      <c r="I7240" s="104" t="str">
        <f t="shared" si="794"/>
        <v>Di bawah ambang nilai</v>
      </c>
      <c r="J7240" s="106">
        <f t="shared" si="795"/>
        <v>296470.00724000001</v>
      </c>
      <c r="K7240" s="105">
        <f t="shared" si="796"/>
        <v>0</v>
      </c>
      <c r="L7240" s="106">
        <f t="shared" si="797"/>
        <v>0</v>
      </c>
    </row>
    <row r="7241" spans="1:12" x14ac:dyDescent="0.3">
      <c r="A7241" s="104" t="s">
        <v>14843</v>
      </c>
      <c r="B7241" s="104" t="s">
        <v>14844</v>
      </c>
      <c r="C7241" s="105">
        <v>3700</v>
      </c>
      <c r="D7241" s="105">
        <v>18167</v>
      </c>
      <c r="E7241" s="106">
        <f t="shared" si="791"/>
        <v>4.91</v>
      </c>
      <c r="F7241" s="107">
        <f t="shared" si="792"/>
        <v>87</v>
      </c>
      <c r="G7241" s="107">
        <f>COUNTIF(Data_Eksportir!$H$2:$H$3401,A7241)</f>
        <v>0</v>
      </c>
      <c r="H7241" s="104" t="str">
        <f t="shared" si="793"/>
        <v>1 – 5</v>
      </c>
      <c r="I7241" s="104" t="str">
        <f t="shared" si="794"/>
        <v>Di bawah ambang nilai</v>
      </c>
      <c r="J7241" s="106">
        <f t="shared" si="795"/>
        <v>18167.007240999999</v>
      </c>
      <c r="K7241" s="105">
        <f t="shared" si="796"/>
        <v>0</v>
      </c>
      <c r="L7241" s="106">
        <f t="shared" si="797"/>
        <v>0</v>
      </c>
    </row>
    <row r="7242" spans="1:12" x14ac:dyDescent="0.3">
      <c r="A7242" s="104" t="s">
        <v>14845</v>
      </c>
      <c r="B7242" s="104" t="s">
        <v>14846</v>
      </c>
      <c r="C7242" s="105">
        <v>2500</v>
      </c>
      <c r="D7242" s="105">
        <v>10980</v>
      </c>
      <c r="E7242" s="106">
        <f t="shared" si="791"/>
        <v>4.3920000000000003</v>
      </c>
      <c r="F7242" s="107">
        <f t="shared" si="792"/>
        <v>87</v>
      </c>
      <c r="G7242" s="107">
        <f>COUNTIF(Data_Eksportir!$H$2:$H$3401,A7242)</f>
        <v>0</v>
      </c>
      <c r="H7242" s="104" t="str">
        <f t="shared" si="793"/>
        <v>1 – 5</v>
      </c>
      <c r="I7242" s="104" t="str">
        <f t="shared" si="794"/>
        <v>Di bawah ambang nilai</v>
      </c>
      <c r="J7242" s="106">
        <f t="shared" si="795"/>
        <v>10980.007242</v>
      </c>
      <c r="K7242" s="105">
        <f t="shared" si="796"/>
        <v>0</v>
      </c>
      <c r="L7242" s="106">
        <f t="shared" si="797"/>
        <v>0</v>
      </c>
    </row>
    <row r="7243" spans="1:12" x14ac:dyDescent="0.3">
      <c r="A7243" s="104" t="s">
        <v>14847</v>
      </c>
      <c r="B7243" s="104" t="s">
        <v>14848</v>
      </c>
      <c r="C7243" s="105">
        <v>1420</v>
      </c>
      <c r="D7243" s="105">
        <v>10500</v>
      </c>
      <c r="E7243" s="106">
        <f t="shared" si="791"/>
        <v>7.394366197183099</v>
      </c>
      <c r="F7243" s="107">
        <f t="shared" si="792"/>
        <v>87</v>
      </c>
      <c r="G7243" s="107">
        <f>COUNTIF(Data_Eksportir!$H$2:$H$3401,A7243)</f>
        <v>0</v>
      </c>
      <c r="H7243" s="104" t="str">
        <f t="shared" si="793"/>
        <v>5 – 20</v>
      </c>
      <c r="I7243" s="104" t="str">
        <f t="shared" si="794"/>
        <v>Di bawah ambang nilai</v>
      </c>
      <c r="J7243" s="106">
        <f t="shared" si="795"/>
        <v>10500.007243</v>
      </c>
      <c r="K7243" s="105">
        <f t="shared" si="796"/>
        <v>0</v>
      </c>
      <c r="L7243" s="106">
        <f t="shared" si="797"/>
        <v>0</v>
      </c>
    </row>
    <row r="7244" spans="1:12" x14ac:dyDescent="0.3">
      <c r="A7244" s="104" t="s">
        <v>14849</v>
      </c>
      <c r="B7244" s="104" t="s">
        <v>14850</v>
      </c>
      <c r="C7244" s="105">
        <v>3195</v>
      </c>
      <c r="D7244" s="105">
        <v>59365</v>
      </c>
      <c r="E7244" s="106">
        <f t="shared" si="791"/>
        <v>18.580594679186227</v>
      </c>
      <c r="F7244" s="107">
        <f t="shared" si="792"/>
        <v>87</v>
      </c>
      <c r="G7244" s="107">
        <f>COUNTIF(Data_Eksportir!$H$2:$H$3401,A7244)</f>
        <v>0</v>
      </c>
      <c r="H7244" s="104" t="str">
        <f t="shared" si="793"/>
        <v>5 – 20</v>
      </c>
      <c r="I7244" s="104" t="str">
        <f t="shared" si="794"/>
        <v>Di bawah ambang nilai</v>
      </c>
      <c r="J7244" s="106">
        <f t="shared" si="795"/>
        <v>59365.007244</v>
      </c>
      <c r="K7244" s="105">
        <f t="shared" si="796"/>
        <v>0</v>
      </c>
      <c r="L7244" s="106">
        <f t="shared" si="797"/>
        <v>0</v>
      </c>
    </row>
    <row r="7245" spans="1:12" x14ac:dyDescent="0.3">
      <c r="A7245" s="104" t="s">
        <v>14851</v>
      </c>
      <c r="B7245" s="104" t="s">
        <v>14852</v>
      </c>
      <c r="C7245" s="105">
        <v>22539310</v>
      </c>
      <c r="D7245" s="105">
        <v>249091326</v>
      </c>
      <c r="E7245" s="106">
        <f t="shared" si="791"/>
        <v>11.051417545612532</v>
      </c>
      <c r="F7245" s="107">
        <f t="shared" si="792"/>
        <v>87</v>
      </c>
      <c r="G7245" s="107">
        <f>COUNTIF(Data_Eksportir!$H$2:$H$3401,A7245)</f>
        <v>0</v>
      </c>
      <c r="H7245" s="104" t="str">
        <f t="shared" si="793"/>
        <v>5 – 20</v>
      </c>
      <c r="I7245" s="104" t="str">
        <f t="shared" si="794"/>
        <v>Belum terwakili</v>
      </c>
      <c r="J7245" s="106">
        <f t="shared" si="795"/>
        <v>249091326.007245</v>
      </c>
      <c r="K7245" s="105">
        <f t="shared" si="796"/>
        <v>249091326</v>
      </c>
      <c r="L7245" s="106">
        <f t="shared" si="797"/>
        <v>249091326.007245</v>
      </c>
    </row>
    <row r="7246" spans="1:12" x14ac:dyDescent="0.3">
      <c r="A7246" s="104" t="s">
        <v>14853</v>
      </c>
      <c r="B7246" s="104" t="s">
        <v>14854</v>
      </c>
      <c r="C7246" s="105">
        <v>435133</v>
      </c>
      <c r="D7246" s="105">
        <v>4008639</v>
      </c>
      <c r="E7246" s="106">
        <f t="shared" si="791"/>
        <v>9.2124453902599903</v>
      </c>
      <c r="F7246" s="107">
        <f t="shared" si="792"/>
        <v>87</v>
      </c>
      <c r="G7246" s="107">
        <f>COUNTIF(Data_Eksportir!$H$2:$H$3401,A7246)</f>
        <v>0</v>
      </c>
      <c r="H7246" s="104" t="str">
        <f t="shared" si="793"/>
        <v>5 – 20</v>
      </c>
      <c r="I7246" s="104" t="str">
        <f t="shared" si="794"/>
        <v>Di bawah ambang nilai</v>
      </c>
      <c r="J7246" s="106">
        <f t="shared" si="795"/>
        <v>4008639.0072460002</v>
      </c>
      <c r="K7246" s="105">
        <f t="shared" si="796"/>
        <v>0</v>
      </c>
      <c r="L7246" s="106">
        <f t="shared" si="797"/>
        <v>0</v>
      </c>
    </row>
    <row r="7247" spans="1:12" x14ac:dyDescent="0.3">
      <c r="A7247" s="104" t="s">
        <v>14855</v>
      </c>
      <c r="B7247" s="104" t="s">
        <v>14856</v>
      </c>
      <c r="C7247" s="105">
        <v>13094010</v>
      </c>
      <c r="D7247" s="105">
        <v>146293900</v>
      </c>
      <c r="E7247" s="106">
        <f t="shared" si="791"/>
        <v>11.172581966868821</v>
      </c>
      <c r="F7247" s="107">
        <f t="shared" si="792"/>
        <v>87</v>
      </c>
      <c r="G7247" s="107">
        <f>COUNTIF(Data_Eksportir!$H$2:$H$3401,A7247)</f>
        <v>0</v>
      </c>
      <c r="H7247" s="104" t="str">
        <f t="shared" si="793"/>
        <v>5 – 20</v>
      </c>
      <c r="I7247" s="104" t="str">
        <f t="shared" si="794"/>
        <v>Belum terwakili</v>
      </c>
      <c r="J7247" s="106">
        <f t="shared" si="795"/>
        <v>146293900.007247</v>
      </c>
      <c r="K7247" s="105">
        <f t="shared" si="796"/>
        <v>146293900</v>
      </c>
      <c r="L7247" s="106">
        <f t="shared" si="797"/>
        <v>146293900.007247</v>
      </c>
    </row>
    <row r="7248" spans="1:12" x14ac:dyDescent="0.3">
      <c r="A7248" s="104" t="s">
        <v>14857</v>
      </c>
      <c r="B7248" s="104" t="s">
        <v>14858</v>
      </c>
      <c r="C7248" s="105">
        <v>8459065</v>
      </c>
      <c r="D7248" s="105">
        <v>90756482</v>
      </c>
      <c r="E7248" s="106">
        <f t="shared" si="791"/>
        <v>10.728902307760965</v>
      </c>
      <c r="F7248" s="107">
        <f t="shared" si="792"/>
        <v>87</v>
      </c>
      <c r="G7248" s="107">
        <f>COUNTIF(Data_Eksportir!$H$2:$H$3401,A7248)</f>
        <v>0</v>
      </c>
      <c r="H7248" s="104" t="str">
        <f t="shared" si="793"/>
        <v>5 – 20</v>
      </c>
      <c r="I7248" s="104" t="str">
        <f t="shared" si="794"/>
        <v>Belum terwakili</v>
      </c>
      <c r="J7248" s="106">
        <f t="shared" si="795"/>
        <v>90756482.007247999</v>
      </c>
      <c r="K7248" s="105">
        <f t="shared" si="796"/>
        <v>90756482</v>
      </c>
      <c r="L7248" s="106">
        <f t="shared" si="797"/>
        <v>90756482.007247999</v>
      </c>
    </row>
    <row r="7249" spans="1:12" x14ac:dyDescent="0.3">
      <c r="A7249" s="104" t="s">
        <v>14859</v>
      </c>
      <c r="B7249" s="104" t="s">
        <v>14860</v>
      </c>
      <c r="C7249" s="105">
        <v>3857515</v>
      </c>
      <c r="D7249" s="105">
        <v>23732929</v>
      </c>
      <c r="E7249" s="106">
        <f t="shared" si="791"/>
        <v>6.1523880010835992</v>
      </c>
      <c r="F7249" s="107">
        <f t="shared" si="792"/>
        <v>87</v>
      </c>
      <c r="G7249" s="107">
        <f>COUNTIF(Data_Eksportir!$H$2:$H$3401,A7249)</f>
        <v>0</v>
      </c>
      <c r="H7249" s="104" t="str">
        <f t="shared" si="793"/>
        <v>5 – 20</v>
      </c>
      <c r="I7249" s="104" t="str">
        <f t="shared" si="794"/>
        <v>Belum terwakili</v>
      </c>
      <c r="J7249" s="106">
        <f t="shared" si="795"/>
        <v>23732929.007249001</v>
      </c>
      <c r="K7249" s="105">
        <f t="shared" si="796"/>
        <v>23732929</v>
      </c>
      <c r="L7249" s="106">
        <f t="shared" si="797"/>
        <v>23732929.007249001</v>
      </c>
    </row>
    <row r="7250" spans="1:12" x14ac:dyDescent="0.3">
      <c r="A7250" s="104" t="s">
        <v>14861</v>
      </c>
      <c r="B7250" s="104" t="s">
        <v>14862</v>
      </c>
      <c r="C7250" s="105">
        <v>15170</v>
      </c>
      <c r="D7250" s="105">
        <v>130794</v>
      </c>
      <c r="E7250" s="106">
        <f t="shared" si="791"/>
        <v>8.62188529993408</v>
      </c>
      <c r="F7250" s="107">
        <f t="shared" si="792"/>
        <v>87</v>
      </c>
      <c r="G7250" s="107">
        <f>COUNTIF(Data_Eksportir!$H$2:$H$3401,A7250)</f>
        <v>0</v>
      </c>
      <c r="H7250" s="104" t="str">
        <f t="shared" si="793"/>
        <v>5 – 20</v>
      </c>
      <c r="I7250" s="104" t="str">
        <f t="shared" si="794"/>
        <v>Di bawah ambang nilai</v>
      </c>
      <c r="J7250" s="106">
        <f t="shared" si="795"/>
        <v>130794.00725</v>
      </c>
      <c r="K7250" s="105">
        <f t="shared" si="796"/>
        <v>0</v>
      </c>
      <c r="L7250" s="106">
        <f t="shared" si="797"/>
        <v>0</v>
      </c>
    </row>
    <row r="7251" spans="1:12" x14ac:dyDescent="0.3">
      <c r="A7251" s="104" t="s">
        <v>14863</v>
      </c>
      <c r="B7251" s="104" t="s">
        <v>14864</v>
      </c>
      <c r="C7251" s="105">
        <v>1340</v>
      </c>
      <c r="D7251" s="105">
        <v>10101</v>
      </c>
      <c r="E7251" s="106">
        <f t="shared" si="791"/>
        <v>7.5380597014925375</v>
      </c>
      <c r="F7251" s="107">
        <f t="shared" si="792"/>
        <v>87</v>
      </c>
      <c r="G7251" s="107">
        <f>COUNTIF(Data_Eksportir!$H$2:$H$3401,A7251)</f>
        <v>0</v>
      </c>
      <c r="H7251" s="104" t="str">
        <f t="shared" si="793"/>
        <v>5 – 20</v>
      </c>
      <c r="I7251" s="104" t="str">
        <f t="shared" si="794"/>
        <v>Di bawah ambang nilai</v>
      </c>
      <c r="J7251" s="106">
        <f t="shared" si="795"/>
        <v>10101.007251000001</v>
      </c>
      <c r="K7251" s="105">
        <f t="shared" si="796"/>
        <v>0</v>
      </c>
      <c r="L7251" s="106">
        <f t="shared" si="797"/>
        <v>0</v>
      </c>
    </row>
    <row r="7252" spans="1:12" x14ac:dyDescent="0.3">
      <c r="A7252" s="104" t="s">
        <v>14865</v>
      </c>
      <c r="B7252" s="104" t="s">
        <v>14866</v>
      </c>
      <c r="C7252" s="105">
        <v>18260</v>
      </c>
      <c r="D7252" s="105">
        <v>2241314</v>
      </c>
      <c r="E7252" s="106">
        <f t="shared" si="791"/>
        <v>122.74446878422782</v>
      </c>
      <c r="F7252" s="107">
        <f t="shared" si="792"/>
        <v>87</v>
      </c>
      <c r="G7252" s="107">
        <f>COUNTIF(Data_Eksportir!$H$2:$H$3401,A7252)</f>
        <v>0</v>
      </c>
      <c r="H7252" s="104" t="str">
        <f t="shared" si="793"/>
        <v>100 ke atas</v>
      </c>
      <c r="I7252" s="104" t="str">
        <f t="shared" si="794"/>
        <v>Di bawah ambang nilai</v>
      </c>
      <c r="J7252" s="106">
        <f t="shared" si="795"/>
        <v>2241314.0072519998</v>
      </c>
      <c r="K7252" s="105">
        <f t="shared" si="796"/>
        <v>0</v>
      </c>
      <c r="L7252" s="106">
        <f t="shared" si="797"/>
        <v>0</v>
      </c>
    </row>
    <row r="7253" spans="1:12" x14ac:dyDescent="0.3">
      <c r="A7253" s="104" t="s">
        <v>14867</v>
      </c>
      <c r="B7253" s="104" t="s">
        <v>14868</v>
      </c>
      <c r="C7253" s="105">
        <v>2165</v>
      </c>
      <c r="D7253" s="105">
        <v>120193</v>
      </c>
      <c r="E7253" s="106">
        <f t="shared" si="791"/>
        <v>55.516397228637416</v>
      </c>
      <c r="F7253" s="107">
        <f t="shared" si="792"/>
        <v>87</v>
      </c>
      <c r="G7253" s="107">
        <f>COUNTIF(Data_Eksportir!$H$2:$H$3401,A7253)</f>
        <v>0</v>
      </c>
      <c r="H7253" s="104" t="str">
        <f t="shared" si="793"/>
        <v>20 – 100</v>
      </c>
      <c r="I7253" s="104" t="str">
        <f t="shared" si="794"/>
        <v>Di bawah ambang nilai</v>
      </c>
      <c r="J7253" s="106">
        <f t="shared" si="795"/>
        <v>120193.007253</v>
      </c>
      <c r="K7253" s="105">
        <f t="shared" si="796"/>
        <v>0</v>
      </c>
      <c r="L7253" s="106">
        <f t="shared" si="797"/>
        <v>0</v>
      </c>
    </row>
    <row r="7254" spans="1:12" x14ac:dyDescent="0.3">
      <c r="A7254" s="104" t="s">
        <v>14869</v>
      </c>
      <c r="B7254" s="104" t="s">
        <v>14870</v>
      </c>
      <c r="C7254" s="105">
        <v>14713059</v>
      </c>
      <c r="D7254" s="105">
        <v>191673407</v>
      </c>
      <c r="E7254" s="106">
        <f t="shared" si="791"/>
        <v>13.027434131814465</v>
      </c>
      <c r="F7254" s="107">
        <f t="shared" si="792"/>
        <v>87</v>
      </c>
      <c r="G7254" s="107">
        <f>COUNTIF(Data_Eksportir!$H$2:$H$3401,A7254)</f>
        <v>0</v>
      </c>
      <c r="H7254" s="104" t="str">
        <f t="shared" si="793"/>
        <v>5 – 20</v>
      </c>
      <c r="I7254" s="104" t="str">
        <f t="shared" si="794"/>
        <v>Belum terwakili</v>
      </c>
      <c r="J7254" s="106">
        <f t="shared" si="795"/>
        <v>191673407.007254</v>
      </c>
      <c r="K7254" s="105">
        <f t="shared" si="796"/>
        <v>191673407</v>
      </c>
      <c r="L7254" s="106">
        <f t="shared" si="797"/>
        <v>191673407.007254</v>
      </c>
    </row>
    <row r="7255" spans="1:12" x14ac:dyDescent="0.3">
      <c r="A7255" s="104" t="s">
        <v>14871</v>
      </c>
      <c r="B7255" s="104" t="s">
        <v>14872</v>
      </c>
      <c r="C7255" s="105"/>
      <c r="D7255" s="105">
        <v>426</v>
      </c>
      <c r="E7255" s="106" t="str">
        <f t="shared" si="791"/>
        <v/>
      </c>
      <c r="F7255" s="107">
        <f t="shared" si="792"/>
        <v>87</v>
      </c>
      <c r="G7255" s="107">
        <f>COUNTIF(Data_Eksportir!$H$2:$H$3401,A7255)</f>
        <v>0</v>
      </c>
      <c r="H7255" s="104" t="str">
        <f t="shared" si="793"/>
        <v>Tanpa data berat</v>
      </c>
      <c r="I7255" s="104" t="str">
        <f t="shared" si="794"/>
        <v>Di bawah ambang nilai</v>
      </c>
      <c r="J7255" s="106">
        <f t="shared" si="795"/>
        <v>426.00725499999999</v>
      </c>
      <c r="K7255" s="105">
        <f t="shared" si="796"/>
        <v>0</v>
      </c>
      <c r="L7255" s="106">
        <f t="shared" si="797"/>
        <v>0</v>
      </c>
    </row>
    <row r="7256" spans="1:12" x14ac:dyDescent="0.3">
      <c r="A7256" s="104" t="s">
        <v>14873</v>
      </c>
      <c r="B7256" s="104" t="s">
        <v>14874</v>
      </c>
      <c r="C7256" s="105">
        <v>21771</v>
      </c>
      <c r="D7256" s="105">
        <v>100612</v>
      </c>
      <c r="E7256" s="106">
        <f t="shared" si="791"/>
        <v>4.6213770612282392</v>
      </c>
      <c r="F7256" s="107">
        <f t="shared" si="792"/>
        <v>87</v>
      </c>
      <c r="G7256" s="107">
        <f>COUNTIF(Data_Eksportir!$H$2:$H$3401,A7256)</f>
        <v>0</v>
      </c>
      <c r="H7256" s="104" t="str">
        <f t="shared" si="793"/>
        <v>1 – 5</v>
      </c>
      <c r="I7256" s="104" t="str">
        <f t="shared" si="794"/>
        <v>Di bawah ambang nilai</v>
      </c>
      <c r="J7256" s="106">
        <f t="shared" si="795"/>
        <v>100612.007256</v>
      </c>
      <c r="K7256" s="105">
        <f t="shared" si="796"/>
        <v>0</v>
      </c>
      <c r="L7256" s="106">
        <f t="shared" si="797"/>
        <v>0</v>
      </c>
    </row>
    <row r="7257" spans="1:12" x14ac:dyDescent="0.3">
      <c r="A7257" s="104" t="s">
        <v>14875</v>
      </c>
      <c r="B7257" s="104" t="s">
        <v>14876</v>
      </c>
      <c r="C7257" s="105">
        <v>10</v>
      </c>
      <c r="D7257" s="105">
        <v>35</v>
      </c>
      <c r="E7257" s="106">
        <f t="shared" si="791"/>
        <v>3.5</v>
      </c>
      <c r="F7257" s="107">
        <f t="shared" si="792"/>
        <v>87</v>
      </c>
      <c r="G7257" s="107">
        <f>COUNTIF(Data_Eksportir!$H$2:$H$3401,A7257)</f>
        <v>0</v>
      </c>
      <c r="H7257" s="104" t="str">
        <f t="shared" si="793"/>
        <v>1 – 5</v>
      </c>
      <c r="I7257" s="104" t="str">
        <f t="shared" si="794"/>
        <v>Di bawah ambang nilai</v>
      </c>
      <c r="J7257" s="106">
        <f t="shared" si="795"/>
        <v>35.007257000000003</v>
      </c>
      <c r="K7257" s="105">
        <f t="shared" si="796"/>
        <v>0</v>
      </c>
      <c r="L7257" s="106">
        <f t="shared" si="797"/>
        <v>0</v>
      </c>
    </row>
    <row r="7258" spans="1:12" x14ac:dyDescent="0.3">
      <c r="A7258" s="104" t="s">
        <v>14877</v>
      </c>
      <c r="B7258" s="104" t="s">
        <v>14878</v>
      </c>
      <c r="C7258" s="105">
        <v>2030</v>
      </c>
      <c r="D7258" s="105">
        <v>57950</v>
      </c>
      <c r="E7258" s="106">
        <f t="shared" si="791"/>
        <v>28.546798029556651</v>
      </c>
      <c r="F7258" s="107">
        <f t="shared" si="792"/>
        <v>87</v>
      </c>
      <c r="G7258" s="107">
        <f>COUNTIF(Data_Eksportir!$H$2:$H$3401,A7258)</f>
        <v>0</v>
      </c>
      <c r="H7258" s="104" t="str">
        <f t="shared" si="793"/>
        <v>20 – 100</v>
      </c>
      <c r="I7258" s="104" t="str">
        <f t="shared" si="794"/>
        <v>Di bawah ambang nilai</v>
      </c>
      <c r="J7258" s="106">
        <f t="shared" si="795"/>
        <v>57950.007257999998</v>
      </c>
      <c r="K7258" s="105">
        <f t="shared" si="796"/>
        <v>0</v>
      </c>
      <c r="L7258" s="106">
        <f t="shared" si="797"/>
        <v>0</v>
      </c>
    </row>
    <row r="7259" spans="1:12" x14ac:dyDescent="0.3">
      <c r="A7259" s="104" t="s">
        <v>14879</v>
      </c>
      <c r="B7259" s="104" t="s">
        <v>14880</v>
      </c>
      <c r="C7259" s="105">
        <v>138244</v>
      </c>
      <c r="D7259" s="105">
        <v>1122935</v>
      </c>
      <c r="E7259" s="106">
        <f t="shared" si="791"/>
        <v>8.1228480078701431</v>
      </c>
      <c r="F7259" s="107">
        <f t="shared" si="792"/>
        <v>87</v>
      </c>
      <c r="G7259" s="107">
        <f>COUNTIF(Data_Eksportir!$H$2:$H$3401,A7259)</f>
        <v>0</v>
      </c>
      <c r="H7259" s="104" t="str">
        <f t="shared" si="793"/>
        <v>5 – 20</v>
      </c>
      <c r="I7259" s="104" t="str">
        <f t="shared" si="794"/>
        <v>Di bawah ambang nilai</v>
      </c>
      <c r="J7259" s="106">
        <f t="shared" si="795"/>
        <v>1122935.0072590001</v>
      </c>
      <c r="K7259" s="105">
        <f t="shared" si="796"/>
        <v>0</v>
      </c>
      <c r="L7259" s="106">
        <f t="shared" si="797"/>
        <v>0</v>
      </c>
    </row>
    <row r="7260" spans="1:12" x14ac:dyDescent="0.3">
      <c r="A7260" s="104" t="s">
        <v>14881</v>
      </c>
      <c r="B7260" s="104" t="s">
        <v>14882</v>
      </c>
      <c r="C7260" s="105">
        <v>2030</v>
      </c>
      <c r="D7260" s="105">
        <v>16775</v>
      </c>
      <c r="E7260" s="106">
        <f t="shared" si="791"/>
        <v>8.2635467980295569</v>
      </c>
      <c r="F7260" s="107">
        <f t="shared" si="792"/>
        <v>87</v>
      </c>
      <c r="G7260" s="107">
        <f>COUNTIF(Data_Eksportir!$H$2:$H$3401,A7260)</f>
        <v>0</v>
      </c>
      <c r="H7260" s="104" t="str">
        <f t="shared" si="793"/>
        <v>5 – 20</v>
      </c>
      <c r="I7260" s="104" t="str">
        <f t="shared" si="794"/>
        <v>Di bawah ambang nilai</v>
      </c>
      <c r="J7260" s="106">
        <f t="shared" si="795"/>
        <v>16775.007259999998</v>
      </c>
      <c r="K7260" s="105">
        <f t="shared" si="796"/>
        <v>0</v>
      </c>
      <c r="L7260" s="106">
        <f t="shared" si="797"/>
        <v>0</v>
      </c>
    </row>
    <row r="7261" spans="1:12" x14ac:dyDescent="0.3">
      <c r="A7261" s="104" t="s">
        <v>14883</v>
      </c>
      <c r="B7261" s="104" t="s">
        <v>14884</v>
      </c>
      <c r="C7261" s="105">
        <v>3508100</v>
      </c>
      <c r="D7261" s="105">
        <v>39336272</v>
      </c>
      <c r="E7261" s="106">
        <f t="shared" si="791"/>
        <v>11.212984806590462</v>
      </c>
      <c r="F7261" s="107">
        <f t="shared" si="792"/>
        <v>87</v>
      </c>
      <c r="G7261" s="107">
        <f>COUNTIF(Data_Eksportir!$H$2:$H$3401,A7261)</f>
        <v>0</v>
      </c>
      <c r="H7261" s="104" t="str">
        <f t="shared" si="793"/>
        <v>5 – 20</v>
      </c>
      <c r="I7261" s="104" t="str">
        <f t="shared" si="794"/>
        <v>Belum terwakili</v>
      </c>
      <c r="J7261" s="106">
        <f t="shared" si="795"/>
        <v>39336272.007261001</v>
      </c>
      <c r="K7261" s="105">
        <f t="shared" si="796"/>
        <v>39336272</v>
      </c>
      <c r="L7261" s="106">
        <f t="shared" si="797"/>
        <v>39336272.007261001</v>
      </c>
    </row>
    <row r="7262" spans="1:12" x14ac:dyDescent="0.3">
      <c r="A7262" s="104" t="s">
        <v>14885</v>
      </c>
      <c r="B7262" s="104" t="s">
        <v>14886</v>
      </c>
      <c r="C7262" s="105">
        <v>10373830</v>
      </c>
      <c r="D7262" s="105">
        <v>96325852</v>
      </c>
      <c r="E7262" s="106">
        <f t="shared" si="791"/>
        <v>9.2854666020168057</v>
      </c>
      <c r="F7262" s="107">
        <f t="shared" si="792"/>
        <v>87</v>
      </c>
      <c r="G7262" s="107">
        <f>COUNTIF(Data_Eksportir!$H$2:$H$3401,A7262)</f>
        <v>0</v>
      </c>
      <c r="H7262" s="104" t="str">
        <f t="shared" si="793"/>
        <v>5 – 20</v>
      </c>
      <c r="I7262" s="104" t="str">
        <f t="shared" si="794"/>
        <v>Belum terwakili</v>
      </c>
      <c r="J7262" s="106">
        <f t="shared" si="795"/>
        <v>96325852.007262006</v>
      </c>
      <c r="K7262" s="105">
        <f t="shared" si="796"/>
        <v>96325852</v>
      </c>
      <c r="L7262" s="106">
        <f t="shared" si="797"/>
        <v>96325852.007262006</v>
      </c>
    </row>
    <row r="7263" spans="1:12" x14ac:dyDescent="0.3">
      <c r="A7263" s="104" t="s">
        <v>14887</v>
      </c>
      <c r="B7263" s="104" t="s">
        <v>14888</v>
      </c>
      <c r="C7263" s="105">
        <v>2500</v>
      </c>
      <c r="D7263" s="105">
        <v>32700</v>
      </c>
      <c r="E7263" s="106">
        <f t="shared" si="791"/>
        <v>13.08</v>
      </c>
      <c r="F7263" s="107">
        <f t="shared" si="792"/>
        <v>87</v>
      </c>
      <c r="G7263" s="107">
        <f>COUNTIF(Data_Eksportir!$H$2:$H$3401,A7263)</f>
        <v>0</v>
      </c>
      <c r="H7263" s="104" t="str">
        <f t="shared" si="793"/>
        <v>5 – 20</v>
      </c>
      <c r="I7263" s="104" t="str">
        <f t="shared" si="794"/>
        <v>Di bawah ambang nilai</v>
      </c>
      <c r="J7263" s="106">
        <f t="shared" si="795"/>
        <v>32700.007263</v>
      </c>
      <c r="K7263" s="105">
        <f t="shared" si="796"/>
        <v>0</v>
      </c>
      <c r="L7263" s="106">
        <f t="shared" si="797"/>
        <v>0</v>
      </c>
    </row>
    <row r="7264" spans="1:12" x14ac:dyDescent="0.3">
      <c r="A7264" s="104" t="s">
        <v>14889</v>
      </c>
      <c r="B7264" s="104" t="s">
        <v>14890</v>
      </c>
      <c r="C7264" s="105">
        <v>1958</v>
      </c>
      <c r="D7264" s="105">
        <v>80000</v>
      </c>
      <c r="E7264" s="106">
        <f t="shared" si="791"/>
        <v>40.858018386108277</v>
      </c>
      <c r="F7264" s="107">
        <f t="shared" si="792"/>
        <v>87</v>
      </c>
      <c r="G7264" s="107">
        <f>COUNTIF(Data_Eksportir!$H$2:$H$3401,A7264)</f>
        <v>0</v>
      </c>
      <c r="H7264" s="104" t="str">
        <f t="shared" si="793"/>
        <v>20 – 100</v>
      </c>
      <c r="I7264" s="104" t="str">
        <f t="shared" si="794"/>
        <v>Di bawah ambang nilai</v>
      </c>
      <c r="J7264" s="106">
        <f t="shared" si="795"/>
        <v>80000.007264</v>
      </c>
      <c r="K7264" s="105">
        <f t="shared" si="796"/>
        <v>0</v>
      </c>
      <c r="L7264" s="106">
        <f t="shared" si="797"/>
        <v>0</v>
      </c>
    </row>
    <row r="7265" spans="1:12" x14ac:dyDescent="0.3">
      <c r="A7265" s="104" t="s">
        <v>14891</v>
      </c>
      <c r="B7265" s="104" t="s">
        <v>14892</v>
      </c>
      <c r="C7265" s="105">
        <v>1316</v>
      </c>
      <c r="D7265" s="105">
        <v>0</v>
      </c>
      <c r="E7265" s="106">
        <f t="shared" si="791"/>
        <v>0</v>
      </c>
      <c r="F7265" s="107">
        <f t="shared" si="792"/>
        <v>87</v>
      </c>
      <c r="G7265" s="107">
        <f>COUNTIF(Data_Eksportir!$H$2:$H$3401,A7265)</f>
        <v>0</v>
      </c>
      <c r="H7265" s="104" t="str">
        <f t="shared" si="793"/>
        <v>Di bawah 1</v>
      </c>
      <c r="I7265" s="104" t="str">
        <f t="shared" si="794"/>
        <v>Di bawah ambang nilai</v>
      </c>
      <c r="J7265" s="106">
        <f t="shared" si="795"/>
        <v>7.2649999999999998E-3</v>
      </c>
      <c r="K7265" s="105">
        <f t="shared" si="796"/>
        <v>0</v>
      </c>
      <c r="L7265" s="106">
        <f t="shared" si="797"/>
        <v>0</v>
      </c>
    </row>
    <row r="7266" spans="1:12" x14ac:dyDescent="0.3">
      <c r="A7266" s="104" t="s">
        <v>14893</v>
      </c>
      <c r="B7266" s="104" t="s">
        <v>14894</v>
      </c>
      <c r="C7266" s="105">
        <v>16105330</v>
      </c>
      <c r="D7266" s="105">
        <v>195476625</v>
      </c>
      <c r="E7266" s="106">
        <f t="shared" si="791"/>
        <v>12.137387125876961</v>
      </c>
      <c r="F7266" s="107">
        <f t="shared" si="792"/>
        <v>87</v>
      </c>
      <c r="G7266" s="107">
        <f>COUNTIF(Data_Eksportir!$H$2:$H$3401,A7266)</f>
        <v>0</v>
      </c>
      <c r="H7266" s="104" t="str">
        <f t="shared" si="793"/>
        <v>5 – 20</v>
      </c>
      <c r="I7266" s="104" t="str">
        <f t="shared" si="794"/>
        <v>Belum terwakili</v>
      </c>
      <c r="J7266" s="106">
        <f t="shared" si="795"/>
        <v>195476625.00726601</v>
      </c>
      <c r="K7266" s="105">
        <f t="shared" si="796"/>
        <v>195476625</v>
      </c>
      <c r="L7266" s="106">
        <f t="shared" si="797"/>
        <v>195476625.00726601</v>
      </c>
    </row>
    <row r="7267" spans="1:12" x14ac:dyDescent="0.3">
      <c r="A7267" s="104" t="s">
        <v>14895</v>
      </c>
      <c r="B7267" s="104" t="s">
        <v>14896</v>
      </c>
      <c r="C7267" s="105">
        <v>25800</v>
      </c>
      <c r="D7267" s="105">
        <v>184905</v>
      </c>
      <c r="E7267" s="106">
        <f t="shared" si="791"/>
        <v>7.1668604651162795</v>
      </c>
      <c r="F7267" s="107">
        <f t="shared" si="792"/>
        <v>87</v>
      </c>
      <c r="G7267" s="107">
        <f>COUNTIF(Data_Eksportir!$H$2:$H$3401,A7267)</f>
        <v>0</v>
      </c>
      <c r="H7267" s="104" t="str">
        <f t="shared" si="793"/>
        <v>5 – 20</v>
      </c>
      <c r="I7267" s="104" t="str">
        <f t="shared" si="794"/>
        <v>Di bawah ambang nilai</v>
      </c>
      <c r="J7267" s="106">
        <f t="shared" si="795"/>
        <v>184905.00726700001</v>
      </c>
      <c r="K7267" s="105">
        <f t="shared" si="796"/>
        <v>0</v>
      </c>
      <c r="L7267" s="106">
        <f t="shared" si="797"/>
        <v>0</v>
      </c>
    </row>
    <row r="7268" spans="1:12" x14ac:dyDescent="0.3">
      <c r="A7268" s="104" t="s">
        <v>14897</v>
      </c>
      <c r="B7268" s="104" t="s">
        <v>14898</v>
      </c>
      <c r="C7268" s="105">
        <v>647536</v>
      </c>
      <c r="D7268" s="105">
        <v>5096213</v>
      </c>
      <c r="E7268" s="106">
        <f t="shared" si="791"/>
        <v>7.8701616589656789</v>
      </c>
      <c r="F7268" s="107">
        <f t="shared" si="792"/>
        <v>87</v>
      </c>
      <c r="G7268" s="107">
        <f>COUNTIF(Data_Eksportir!$H$2:$H$3401,A7268)</f>
        <v>0</v>
      </c>
      <c r="H7268" s="104" t="str">
        <f t="shared" si="793"/>
        <v>5 – 20</v>
      </c>
      <c r="I7268" s="104" t="str">
        <f t="shared" si="794"/>
        <v>Di bawah ambang nilai</v>
      </c>
      <c r="J7268" s="106">
        <f t="shared" si="795"/>
        <v>5096213.0072680004</v>
      </c>
      <c r="K7268" s="105">
        <f t="shared" si="796"/>
        <v>0</v>
      </c>
      <c r="L7268" s="106">
        <f t="shared" si="797"/>
        <v>0</v>
      </c>
    </row>
    <row r="7269" spans="1:12" x14ac:dyDescent="0.3">
      <c r="A7269" s="104" t="s">
        <v>14899</v>
      </c>
      <c r="B7269" s="104" t="s">
        <v>14900</v>
      </c>
      <c r="C7269" s="105">
        <v>2740</v>
      </c>
      <c r="D7269" s="105">
        <v>21000</v>
      </c>
      <c r="E7269" s="106">
        <f t="shared" si="791"/>
        <v>7.664233576642336</v>
      </c>
      <c r="F7269" s="107">
        <f t="shared" si="792"/>
        <v>87</v>
      </c>
      <c r="G7269" s="107">
        <f>COUNTIF(Data_Eksportir!$H$2:$H$3401,A7269)</f>
        <v>0</v>
      </c>
      <c r="H7269" s="104" t="str">
        <f t="shared" si="793"/>
        <v>5 – 20</v>
      </c>
      <c r="I7269" s="104" t="str">
        <f t="shared" si="794"/>
        <v>Di bawah ambang nilai</v>
      </c>
      <c r="J7269" s="106">
        <f t="shared" si="795"/>
        <v>21000.007269000002</v>
      </c>
      <c r="K7269" s="105">
        <f t="shared" si="796"/>
        <v>0</v>
      </c>
      <c r="L7269" s="106">
        <f t="shared" si="797"/>
        <v>0</v>
      </c>
    </row>
    <row r="7270" spans="1:12" x14ac:dyDescent="0.3">
      <c r="A7270" s="104" t="s">
        <v>14901</v>
      </c>
      <c r="B7270" s="104" t="s">
        <v>14902</v>
      </c>
      <c r="C7270" s="105">
        <v>2500</v>
      </c>
      <c r="D7270" s="105">
        <v>9375</v>
      </c>
      <c r="E7270" s="106">
        <f t="shared" si="791"/>
        <v>3.75</v>
      </c>
      <c r="F7270" s="107">
        <f t="shared" si="792"/>
        <v>87</v>
      </c>
      <c r="G7270" s="107">
        <f>COUNTIF(Data_Eksportir!$H$2:$H$3401,A7270)</f>
        <v>0</v>
      </c>
      <c r="H7270" s="104" t="str">
        <f t="shared" si="793"/>
        <v>1 – 5</v>
      </c>
      <c r="I7270" s="104" t="str">
        <f t="shared" si="794"/>
        <v>Di bawah ambang nilai</v>
      </c>
      <c r="J7270" s="106">
        <f t="shared" si="795"/>
        <v>9375.0072700000001</v>
      </c>
      <c r="K7270" s="105">
        <f t="shared" si="796"/>
        <v>0</v>
      </c>
      <c r="L7270" s="106">
        <f t="shared" si="797"/>
        <v>0</v>
      </c>
    </row>
    <row r="7271" spans="1:12" x14ac:dyDescent="0.3">
      <c r="A7271" s="104" t="s">
        <v>14903</v>
      </c>
      <c r="B7271" s="104" t="s">
        <v>14904</v>
      </c>
      <c r="C7271" s="105">
        <v>0</v>
      </c>
      <c r="D7271" s="105">
        <v>1720</v>
      </c>
      <c r="E7271" s="106" t="str">
        <f t="shared" si="791"/>
        <v/>
      </c>
      <c r="F7271" s="107">
        <f t="shared" si="792"/>
        <v>87</v>
      </c>
      <c r="G7271" s="107">
        <f>COUNTIF(Data_Eksportir!$H$2:$H$3401,A7271)</f>
        <v>0</v>
      </c>
      <c r="H7271" s="104" t="str">
        <f t="shared" si="793"/>
        <v>Tanpa data berat</v>
      </c>
      <c r="I7271" s="104" t="str">
        <f t="shared" si="794"/>
        <v>Di bawah ambang nilai</v>
      </c>
      <c r="J7271" s="106">
        <f t="shared" si="795"/>
        <v>1720.0072709999999</v>
      </c>
      <c r="K7271" s="105">
        <f t="shared" si="796"/>
        <v>0</v>
      </c>
      <c r="L7271" s="106">
        <f t="shared" si="797"/>
        <v>0</v>
      </c>
    </row>
    <row r="7272" spans="1:12" x14ac:dyDescent="0.3">
      <c r="A7272" s="104" t="s">
        <v>14905</v>
      </c>
      <c r="B7272" s="104" t="s">
        <v>14906</v>
      </c>
      <c r="C7272" s="105">
        <v>41410</v>
      </c>
      <c r="D7272" s="105">
        <v>317624</v>
      </c>
      <c r="E7272" s="106">
        <f t="shared" si="791"/>
        <v>7.6702245834339529</v>
      </c>
      <c r="F7272" s="107">
        <f t="shared" si="792"/>
        <v>87</v>
      </c>
      <c r="G7272" s="107">
        <f>COUNTIF(Data_Eksportir!$H$2:$H$3401,A7272)</f>
        <v>0</v>
      </c>
      <c r="H7272" s="104" t="str">
        <f t="shared" si="793"/>
        <v>5 – 20</v>
      </c>
      <c r="I7272" s="104" t="str">
        <f t="shared" si="794"/>
        <v>Di bawah ambang nilai</v>
      </c>
      <c r="J7272" s="106">
        <f t="shared" si="795"/>
        <v>317624.00727200002</v>
      </c>
      <c r="K7272" s="105">
        <f t="shared" si="796"/>
        <v>0</v>
      </c>
      <c r="L7272" s="106">
        <f t="shared" si="797"/>
        <v>0</v>
      </c>
    </row>
    <row r="7273" spans="1:12" x14ac:dyDescent="0.3">
      <c r="A7273" s="104" t="s">
        <v>14907</v>
      </c>
      <c r="B7273" s="104" t="s">
        <v>14908</v>
      </c>
      <c r="C7273" s="105">
        <v>9350</v>
      </c>
      <c r="D7273" s="105">
        <v>56400</v>
      </c>
      <c r="E7273" s="106">
        <f t="shared" si="791"/>
        <v>6.0320855614973263</v>
      </c>
      <c r="F7273" s="107">
        <f t="shared" si="792"/>
        <v>87</v>
      </c>
      <c r="G7273" s="107">
        <f>COUNTIF(Data_Eksportir!$H$2:$H$3401,A7273)</f>
        <v>0</v>
      </c>
      <c r="H7273" s="104" t="str">
        <f t="shared" si="793"/>
        <v>5 – 20</v>
      </c>
      <c r="I7273" s="104" t="str">
        <f t="shared" si="794"/>
        <v>Di bawah ambang nilai</v>
      </c>
      <c r="J7273" s="106">
        <f t="shared" si="795"/>
        <v>56400.007273000003</v>
      </c>
      <c r="K7273" s="105">
        <f t="shared" si="796"/>
        <v>0</v>
      </c>
      <c r="L7273" s="106">
        <f t="shared" si="797"/>
        <v>0</v>
      </c>
    </row>
    <row r="7274" spans="1:12" x14ac:dyDescent="0.3">
      <c r="A7274" s="104" t="s">
        <v>14909</v>
      </c>
      <c r="B7274" s="104" t="s">
        <v>14910</v>
      </c>
      <c r="C7274" s="105">
        <v>354000</v>
      </c>
      <c r="D7274" s="105">
        <v>1111000</v>
      </c>
      <c r="E7274" s="106">
        <f t="shared" si="791"/>
        <v>3.138418079096045</v>
      </c>
      <c r="F7274" s="107">
        <f t="shared" si="792"/>
        <v>87</v>
      </c>
      <c r="G7274" s="107">
        <f>COUNTIF(Data_Eksportir!$H$2:$H$3401,A7274)</f>
        <v>0</v>
      </c>
      <c r="H7274" s="104" t="str">
        <f t="shared" si="793"/>
        <v>1 – 5</v>
      </c>
      <c r="I7274" s="104" t="str">
        <f t="shared" si="794"/>
        <v>Di bawah ambang nilai</v>
      </c>
      <c r="J7274" s="106">
        <f t="shared" si="795"/>
        <v>1111000.007274</v>
      </c>
      <c r="K7274" s="105">
        <f t="shared" si="796"/>
        <v>0</v>
      </c>
      <c r="L7274" s="106">
        <f t="shared" si="797"/>
        <v>0</v>
      </c>
    </row>
    <row r="7275" spans="1:12" x14ac:dyDescent="0.3">
      <c r="A7275" s="104" t="s">
        <v>14911</v>
      </c>
      <c r="B7275" s="104" t="s">
        <v>14912</v>
      </c>
      <c r="C7275" s="105">
        <v>10783170</v>
      </c>
      <c r="D7275" s="105">
        <v>140858253</v>
      </c>
      <c r="E7275" s="106">
        <f t="shared" si="791"/>
        <v>13.062787009756871</v>
      </c>
      <c r="F7275" s="107">
        <f t="shared" si="792"/>
        <v>87</v>
      </c>
      <c r="G7275" s="107">
        <f>COUNTIF(Data_Eksportir!$H$2:$H$3401,A7275)</f>
        <v>0</v>
      </c>
      <c r="H7275" s="104" t="str">
        <f t="shared" si="793"/>
        <v>5 – 20</v>
      </c>
      <c r="I7275" s="104" t="str">
        <f t="shared" si="794"/>
        <v>Belum terwakili</v>
      </c>
      <c r="J7275" s="106">
        <f t="shared" si="795"/>
        <v>140858253.00727499</v>
      </c>
      <c r="K7275" s="105">
        <f t="shared" si="796"/>
        <v>140858253</v>
      </c>
      <c r="L7275" s="106">
        <f t="shared" si="797"/>
        <v>140858253.00727499</v>
      </c>
    </row>
    <row r="7276" spans="1:12" x14ac:dyDescent="0.3">
      <c r="A7276" s="104" t="s">
        <v>14913</v>
      </c>
      <c r="B7276" s="104" t="s">
        <v>14914</v>
      </c>
      <c r="C7276" s="105">
        <v>27026989</v>
      </c>
      <c r="D7276" s="105">
        <v>428</v>
      </c>
      <c r="E7276" s="106">
        <f t="shared" si="791"/>
        <v>1.5836022281283351E-5</v>
      </c>
      <c r="F7276" s="107">
        <f t="shared" si="792"/>
        <v>87</v>
      </c>
      <c r="G7276" s="107">
        <f>COUNTIF(Data_Eksportir!$H$2:$H$3401,A7276)</f>
        <v>0</v>
      </c>
      <c r="H7276" s="104" t="str">
        <f t="shared" si="793"/>
        <v>Di bawah 1</v>
      </c>
      <c r="I7276" s="104" t="str">
        <f t="shared" si="794"/>
        <v>Di bawah ambang nilai</v>
      </c>
      <c r="J7276" s="106">
        <f t="shared" si="795"/>
        <v>428.00727599999999</v>
      </c>
      <c r="K7276" s="105">
        <f t="shared" si="796"/>
        <v>0</v>
      </c>
      <c r="L7276" s="106">
        <f t="shared" si="797"/>
        <v>0</v>
      </c>
    </row>
    <row r="7277" spans="1:12" x14ac:dyDescent="0.3">
      <c r="A7277" s="104" t="s">
        <v>14915</v>
      </c>
      <c r="B7277" s="104" t="s">
        <v>14916</v>
      </c>
      <c r="C7277" s="105">
        <v>20801615</v>
      </c>
      <c r="D7277" s="105">
        <v>188507868</v>
      </c>
      <c r="E7277" s="106">
        <f t="shared" si="791"/>
        <v>9.062174643651467</v>
      </c>
      <c r="F7277" s="107">
        <f t="shared" si="792"/>
        <v>87</v>
      </c>
      <c r="G7277" s="107">
        <f>COUNTIF(Data_Eksportir!$H$2:$H$3401,A7277)</f>
        <v>0</v>
      </c>
      <c r="H7277" s="104" t="str">
        <f t="shared" si="793"/>
        <v>5 – 20</v>
      </c>
      <c r="I7277" s="104" t="str">
        <f t="shared" si="794"/>
        <v>Belum terwakili</v>
      </c>
      <c r="J7277" s="106">
        <f t="shared" si="795"/>
        <v>188507868.00727701</v>
      </c>
      <c r="K7277" s="105">
        <f t="shared" si="796"/>
        <v>188507868</v>
      </c>
      <c r="L7277" s="106">
        <f t="shared" si="797"/>
        <v>188507868.00727701</v>
      </c>
    </row>
    <row r="7278" spans="1:12" x14ac:dyDescent="0.3">
      <c r="A7278" s="104" t="s">
        <v>14917</v>
      </c>
      <c r="B7278" s="104" t="s">
        <v>14918</v>
      </c>
      <c r="C7278" s="105">
        <v>2000</v>
      </c>
      <c r="D7278" s="105">
        <v>6100</v>
      </c>
      <c r="E7278" s="106">
        <f t="shared" si="791"/>
        <v>3.05</v>
      </c>
      <c r="F7278" s="107">
        <f t="shared" si="792"/>
        <v>87</v>
      </c>
      <c r="G7278" s="107">
        <f>COUNTIF(Data_Eksportir!$H$2:$H$3401,A7278)</f>
        <v>0</v>
      </c>
      <c r="H7278" s="104" t="str">
        <f t="shared" si="793"/>
        <v>1 – 5</v>
      </c>
      <c r="I7278" s="104" t="str">
        <f t="shared" si="794"/>
        <v>Di bawah ambang nilai</v>
      </c>
      <c r="J7278" s="106">
        <f t="shared" si="795"/>
        <v>6100.007278</v>
      </c>
      <c r="K7278" s="105">
        <f t="shared" si="796"/>
        <v>0</v>
      </c>
      <c r="L7278" s="106">
        <f t="shared" si="797"/>
        <v>0</v>
      </c>
    </row>
    <row r="7279" spans="1:12" x14ac:dyDescent="0.3">
      <c r="A7279" s="104" t="s">
        <v>14919</v>
      </c>
      <c r="B7279" s="104" t="s">
        <v>14920</v>
      </c>
      <c r="C7279" s="105">
        <v>2335</v>
      </c>
      <c r="D7279" s="105">
        <v>18200</v>
      </c>
      <c r="E7279" s="106">
        <f t="shared" si="791"/>
        <v>7.7944325481798717</v>
      </c>
      <c r="F7279" s="107">
        <f t="shared" si="792"/>
        <v>87</v>
      </c>
      <c r="G7279" s="107">
        <f>COUNTIF(Data_Eksportir!$H$2:$H$3401,A7279)</f>
        <v>0</v>
      </c>
      <c r="H7279" s="104" t="str">
        <f t="shared" si="793"/>
        <v>5 – 20</v>
      </c>
      <c r="I7279" s="104" t="str">
        <f t="shared" si="794"/>
        <v>Di bawah ambang nilai</v>
      </c>
      <c r="J7279" s="106">
        <f t="shared" si="795"/>
        <v>18200.007279000001</v>
      </c>
      <c r="K7279" s="105">
        <f t="shared" si="796"/>
        <v>0</v>
      </c>
      <c r="L7279" s="106">
        <f t="shared" si="797"/>
        <v>0</v>
      </c>
    </row>
    <row r="7280" spans="1:12" x14ac:dyDescent="0.3">
      <c r="A7280" s="104" t="s">
        <v>14921</v>
      </c>
      <c r="B7280" s="104" t="s">
        <v>14922</v>
      </c>
      <c r="C7280" s="105">
        <v>950</v>
      </c>
      <c r="D7280" s="105">
        <v>13697</v>
      </c>
      <c r="E7280" s="106">
        <f t="shared" si="791"/>
        <v>14.417894736842106</v>
      </c>
      <c r="F7280" s="107">
        <f t="shared" si="792"/>
        <v>87</v>
      </c>
      <c r="G7280" s="107">
        <f>COUNTIF(Data_Eksportir!$H$2:$H$3401,A7280)</f>
        <v>0</v>
      </c>
      <c r="H7280" s="104" t="str">
        <f t="shared" si="793"/>
        <v>5 – 20</v>
      </c>
      <c r="I7280" s="104" t="str">
        <f t="shared" si="794"/>
        <v>Di bawah ambang nilai</v>
      </c>
      <c r="J7280" s="106">
        <f t="shared" si="795"/>
        <v>13697.00728</v>
      </c>
      <c r="K7280" s="105">
        <f t="shared" si="796"/>
        <v>0</v>
      </c>
      <c r="L7280" s="106">
        <f t="shared" si="797"/>
        <v>0</v>
      </c>
    </row>
    <row r="7281" spans="1:12" x14ac:dyDescent="0.3">
      <c r="A7281" s="104" t="s">
        <v>14923</v>
      </c>
      <c r="B7281" s="104" t="s">
        <v>14924</v>
      </c>
      <c r="C7281" s="105">
        <v>1450</v>
      </c>
      <c r="D7281" s="105">
        <v>16116</v>
      </c>
      <c r="E7281" s="106">
        <f t="shared" si="791"/>
        <v>11.11448275862069</v>
      </c>
      <c r="F7281" s="107">
        <f t="shared" si="792"/>
        <v>87</v>
      </c>
      <c r="G7281" s="107">
        <f>COUNTIF(Data_Eksportir!$H$2:$H$3401,A7281)</f>
        <v>0</v>
      </c>
      <c r="H7281" s="104" t="str">
        <f t="shared" si="793"/>
        <v>5 – 20</v>
      </c>
      <c r="I7281" s="104" t="str">
        <f t="shared" si="794"/>
        <v>Di bawah ambang nilai</v>
      </c>
      <c r="J7281" s="106">
        <f t="shared" si="795"/>
        <v>16116.007281</v>
      </c>
      <c r="K7281" s="105">
        <f t="shared" si="796"/>
        <v>0</v>
      </c>
      <c r="L7281" s="106">
        <f t="shared" si="797"/>
        <v>0</v>
      </c>
    </row>
    <row r="7282" spans="1:12" x14ac:dyDescent="0.3">
      <c r="A7282" s="104" t="s">
        <v>14925</v>
      </c>
      <c r="B7282" s="104" t="s">
        <v>14926</v>
      </c>
      <c r="C7282" s="105">
        <v>2680</v>
      </c>
      <c r="D7282" s="105">
        <v>33543</v>
      </c>
      <c r="E7282" s="106">
        <f t="shared" si="791"/>
        <v>12.516044776119402</v>
      </c>
      <c r="F7282" s="107">
        <f t="shared" si="792"/>
        <v>87</v>
      </c>
      <c r="G7282" s="107">
        <f>COUNTIF(Data_Eksportir!$H$2:$H$3401,A7282)</f>
        <v>0</v>
      </c>
      <c r="H7282" s="104" t="str">
        <f t="shared" si="793"/>
        <v>5 – 20</v>
      </c>
      <c r="I7282" s="104" t="str">
        <f t="shared" si="794"/>
        <v>Di bawah ambang nilai</v>
      </c>
      <c r="J7282" s="106">
        <f t="shared" si="795"/>
        <v>33543.007281999999</v>
      </c>
      <c r="K7282" s="105">
        <f t="shared" si="796"/>
        <v>0</v>
      </c>
      <c r="L7282" s="106">
        <f t="shared" si="797"/>
        <v>0</v>
      </c>
    </row>
    <row r="7283" spans="1:12" x14ac:dyDescent="0.3">
      <c r="A7283" s="104" t="s">
        <v>14927</v>
      </c>
      <c r="B7283" s="104" t="s">
        <v>14928</v>
      </c>
      <c r="C7283" s="105">
        <v>943995</v>
      </c>
      <c r="D7283" s="105">
        <v>8189667</v>
      </c>
      <c r="E7283" s="106">
        <f t="shared" si="791"/>
        <v>8.6755406543466869</v>
      </c>
      <c r="F7283" s="107">
        <f t="shared" si="792"/>
        <v>87</v>
      </c>
      <c r="G7283" s="107">
        <f>COUNTIF(Data_Eksportir!$H$2:$H$3401,A7283)</f>
        <v>0</v>
      </c>
      <c r="H7283" s="104" t="str">
        <f t="shared" si="793"/>
        <v>5 – 20</v>
      </c>
      <c r="I7283" s="104" t="str">
        <f t="shared" si="794"/>
        <v>Di bawah ambang nilai</v>
      </c>
      <c r="J7283" s="106">
        <f t="shared" si="795"/>
        <v>8189667.0072830003</v>
      </c>
      <c r="K7283" s="105">
        <f t="shared" si="796"/>
        <v>0</v>
      </c>
      <c r="L7283" s="106">
        <f t="shared" si="797"/>
        <v>0</v>
      </c>
    </row>
    <row r="7284" spans="1:12" x14ac:dyDescent="0.3">
      <c r="A7284" s="104" t="s">
        <v>14929</v>
      </c>
      <c r="B7284" s="104" t="s">
        <v>14930</v>
      </c>
      <c r="C7284" s="105">
        <v>415</v>
      </c>
      <c r="D7284" s="105">
        <v>156</v>
      </c>
      <c r="E7284" s="106">
        <f t="shared" si="791"/>
        <v>0.37590361445783133</v>
      </c>
      <c r="F7284" s="107">
        <f t="shared" si="792"/>
        <v>87</v>
      </c>
      <c r="G7284" s="107">
        <f>COUNTIF(Data_Eksportir!$H$2:$H$3401,A7284)</f>
        <v>0</v>
      </c>
      <c r="H7284" s="104" t="str">
        <f t="shared" si="793"/>
        <v>Di bawah 1</v>
      </c>
      <c r="I7284" s="104" t="str">
        <f t="shared" si="794"/>
        <v>Di bawah ambang nilai</v>
      </c>
      <c r="J7284" s="106">
        <f t="shared" si="795"/>
        <v>156.007284</v>
      </c>
      <c r="K7284" s="105">
        <f t="shared" si="796"/>
        <v>0</v>
      </c>
      <c r="L7284" s="106">
        <f t="shared" si="797"/>
        <v>0</v>
      </c>
    </row>
    <row r="7285" spans="1:12" x14ac:dyDescent="0.3">
      <c r="A7285" s="104" t="s">
        <v>14931</v>
      </c>
      <c r="B7285" s="104" t="s">
        <v>14932</v>
      </c>
      <c r="C7285" s="105">
        <v>2850</v>
      </c>
      <c r="D7285" s="105">
        <v>8525</v>
      </c>
      <c r="E7285" s="106">
        <f t="shared" si="791"/>
        <v>2.9912280701754388</v>
      </c>
      <c r="F7285" s="107">
        <f t="shared" si="792"/>
        <v>87</v>
      </c>
      <c r="G7285" s="107">
        <f>COUNTIF(Data_Eksportir!$H$2:$H$3401,A7285)</f>
        <v>0</v>
      </c>
      <c r="H7285" s="104" t="str">
        <f t="shared" si="793"/>
        <v>1 – 5</v>
      </c>
      <c r="I7285" s="104" t="str">
        <f t="shared" si="794"/>
        <v>Di bawah ambang nilai</v>
      </c>
      <c r="J7285" s="106">
        <f t="shared" si="795"/>
        <v>8525.0072849999997</v>
      </c>
      <c r="K7285" s="105">
        <f t="shared" si="796"/>
        <v>0</v>
      </c>
      <c r="L7285" s="106">
        <f t="shared" si="797"/>
        <v>0</v>
      </c>
    </row>
    <row r="7286" spans="1:12" x14ac:dyDescent="0.3">
      <c r="A7286" s="104" t="s">
        <v>14933</v>
      </c>
      <c r="B7286" s="104" t="s">
        <v>14934</v>
      </c>
      <c r="C7286" s="105">
        <v>1800</v>
      </c>
      <c r="D7286" s="105">
        <v>5400</v>
      </c>
      <c r="E7286" s="106">
        <f t="shared" si="791"/>
        <v>3</v>
      </c>
      <c r="F7286" s="107">
        <f t="shared" si="792"/>
        <v>87</v>
      </c>
      <c r="G7286" s="107">
        <f>COUNTIF(Data_Eksportir!$H$2:$H$3401,A7286)</f>
        <v>0</v>
      </c>
      <c r="H7286" s="104" t="str">
        <f t="shared" si="793"/>
        <v>1 – 5</v>
      </c>
      <c r="I7286" s="104" t="str">
        <f t="shared" si="794"/>
        <v>Di bawah ambang nilai</v>
      </c>
      <c r="J7286" s="106">
        <f t="shared" si="795"/>
        <v>5400.007286</v>
      </c>
      <c r="K7286" s="105">
        <f t="shared" si="796"/>
        <v>0</v>
      </c>
      <c r="L7286" s="106">
        <f t="shared" si="797"/>
        <v>0</v>
      </c>
    </row>
    <row r="7287" spans="1:12" x14ac:dyDescent="0.3">
      <c r="A7287" s="104" t="s">
        <v>14935</v>
      </c>
      <c r="B7287" s="104" t="s">
        <v>14936</v>
      </c>
      <c r="C7287" s="105">
        <v>2390</v>
      </c>
      <c r="D7287" s="105">
        <v>3596</v>
      </c>
      <c r="E7287" s="106">
        <f t="shared" si="791"/>
        <v>1.504602510460251</v>
      </c>
      <c r="F7287" s="107">
        <f t="shared" si="792"/>
        <v>87</v>
      </c>
      <c r="G7287" s="107">
        <f>COUNTIF(Data_Eksportir!$H$2:$H$3401,A7287)</f>
        <v>0</v>
      </c>
      <c r="H7287" s="104" t="str">
        <f t="shared" si="793"/>
        <v>1 – 5</v>
      </c>
      <c r="I7287" s="104" t="str">
        <f t="shared" si="794"/>
        <v>Di bawah ambang nilai</v>
      </c>
      <c r="J7287" s="106">
        <f t="shared" si="795"/>
        <v>3596.0072869999999</v>
      </c>
      <c r="K7287" s="105">
        <f t="shared" si="796"/>
        <v>0</v>
      </c>
      <c r="L7287" s="106">
        <f t="shared" si="797"/>
        <v>0</v>
      </c>
    </row>
    <row r="7288" spans="1:12" x14ac:dyDescent="0.3">
      <c r="A7288" s="104" t="s">
        <v>14937</v>
      </c>
      <c r="B7288" s="104" t="s">
        <v>14938</v>
      </c>
      <c r="C7288" s="105">
        <v>132574</v>
      </c>
      <c r="D7288" s="105">
        <v>588214</v>
      </c>
      <c r="E7288" s="106">
        <f t="shared" si="791"/>
        <v>4.436872991687661</v>
      </c>
      <c r="F7288" s="107">
        <f t="shared" si="792"/>
        <v>87</v>
      </c>
      <c r="G7288" s="107">
        <f>COUNTIF(Data_Eksportir!$H$2:$H$3401,A7288)</f>
        <v>0</v>
      </c>
      <c r="H7288" s="104" t="str">
        <f t="shared" si="793"/>
        <v>1 – 5</v>
      </c>
      <c r="I7288" s="104" t="str">
        <f t="shared" si="794"/>
        <v>Di bawah ambang nilai</v>
      </c>
      <c r="J7288" s="106">
        <f t="shared" si="795"/>
        <v>588214.00728799996</v>
      </c>
      <c r="K7288" s="105">
        <f t="shared" si="796"/>
        <v>0</v>
      </c>
      <c r="L7288" s="106">
        <f t="shared" si="797"/>
        <v>0</v>
      </c>
    </row>
    <row r="7289" spans="1:12" x14ac:dyDescent="0.3">
      <c r="A7289" s="104" t="s">
        <v>14939</v>
      </c>
      <c r="B7289" s="104" t="s">
        <v>14940</v>
      </c>
      <c r="C7289" s="105">
        <v>148050</v>
      </c>
      <c r="D7289" s="105">
        <v>454660</v>
      </c>
      <c r="E7289" s="106">
        <f t="shared" si="791"/>
        <v>3.0709895305639985</v>
      </c>
      <c r="F7289" s="107">
        <f t="shared" si="792"/>
        <v>87</v>
      </c>
      <c r="G7289" s="107">
        <f>COUNTIF(Data_Eksportir!$H$2:$H$3401,A7289)</f>
        <v>0</v>
      </c>
      <c r="H7289" s="104" t="str">
        <f t="shared" si="793"/>
        <v>1 – 5</v>
      </c>
      <c r="I7289" s="104" t="str">
        <f t="shared" si="794"/>
        <v>Di bawah ambang nilai</v>
      </c>
      <c r="J7289" s="106">
        <f t="shared" si="795"/>
        <v>454660.00728899997</v>
      </c>
      <c r="K7289" s="105">
        <f t="shared" si="796"/>
        <v>0</v>
      </c>
      <c r="L7289" s="106">
        <f t="shared" si="797"/>
        <v>0</v>
      </c>
    </row>
    <row r="7290" spans="1:12" x14ac:dyDescent="0.3">
      <c r="A7290" s="104" t="s">
        <v>14941</v>
      </c>
      <c r="B7290" s="104" t="s">
        <v>14942</v>
      </c>
      <c r="C7290" s="105">
        <v>73100</v>
      </c>
      <c r="D7290" s="105">
        <v>161023</v>
      </c>
      <c r="E7290" s="106">
        <f t="shared" si="791"/>
        <v>2.2027770177838577</v>
      </c>
      <c r="F7290" s="107">
        <f t="shared" si="792"/>
        <v>87</v>
      </c>
      <c r="G7290" s="107">
        <f>COUNTIF(Data_Eksportir!$H$2:$H$3401,A7290)</f>
        <v>0</v>
      </c>
      <c r="H7290" s="104" t="str">
        <f t="shared" si="793"/>
        <v>1 – 5</v>
      </c>
      <c r="I7290" s="104" t="str">
        <f t="shared" si="794"/>
        <v>Di bawah ambang nilai</v>
      </c>
      <c r="J7290" s="106">
        <f t="shared" si="795"/>
        <v>161023.00729000001</v>
      </c>
      <c r="K7290" s="105">
        <f t="shared" si="796"/>
        <v>0</v>
      </c>
      <c r="L7290" s="106">
        <f t="shared" si="797"/>
        <v>0</v>
      </c>
    </row>
    <row r="7291" spans="1:12" x14ac:dyDescent="0.3">
      <c r="A7291" s="104" t="s">
        <v>14943</v>
      </c>
      <c r="B7291" s="104" t="s">
        <v>14944</v>
      </c>
      <c r="C7291" s="105">
        <v>8879715</v>
      </c>
      <c r="D7291" s="105">
        <v>9315497</v>
      </c>
      <c r="E7291" s="106">
        <f t="shared" si="791"/>
        <v>1.0490761246278737</v>
      </c>
      <c r="F7291" s="107">
        <f t="shared" si="792"/>
        <v>87</v>
      </c>
      <c r="G7291" s="107">
        <f>COUNTIF(Data_Eksportir!$H$2:$H$3401,A7291)</f>
        <v>0</v>
      </c>
      <c r="H7291" s="104" t="str">
        <f t="shared" si="793"/>
        <v>1 – 5</v>
      </c>
      <c r="I7291" s="104" t="str">
        <f t="shared" si="794"/>
        <v>Di bawah ambang nilai</v>
      </c>
      <c r="J7291" s="106">
        <f t="shared" si="795"/>
        <v>9315497.0072910003</v>
      </c>
      <c r="K7291" s="105">
        <f t="shared" si="796"/>
        <v>0</v>
      </c>
      <c r="L7291" s="106">
        <f t="shared" si="797"/>
        <v>0</v>
      </c>
    </row>
    <row r="7292" spans="1:12" x14ac:dyDescent="0.3">
      <c r="A7292" s="104" t="s">
        <v>14945</v>
      </c>
      <c r="B7292" s="104" t="s">
        <v>14946</v>
      </c>
      <c r="C7292" s="105">
        <v>507700</v>
      </c>
      <c r="D7292" s="105">
        <v>201512</v>
      </c>
      <c r="E7292" s="106">
        <f t="shared" si="791"/>
        <v>0.39691156194603111</v>
      </c>
      <c r="F7292" s="107">
        <f t="shared" si="792"/>
        <v>87</v>
      </c>
      <c r="G7292" s="107">
        <f>COUNTIF(Data_Eksportir!$H$2:$H$3401,A7292)</f>
        <v>0</v>
      </c>
      <c r="H7292" s="104" t="str">
        <f t="shared" si="793"/>
        <v>Di bawah 1</v>
      </c>
      <c r="I7292" s="104" t="str">
        <f t="shared" si="794"/>
        <v>Di bawah ambang nilai</v>
      </c>
      <c r="J7292" s="106">
        <f t="shared" si="795"/>
        <v>201512.00729199999</v>
      </c>
      <c r="K7292" s="105">
        <f t="shared" si="796"/>
        <v>0</v>
      </c>
      <c r="L7292" s="106">
        <f t="shared" si="797"/>
        <v>0</v>
      </c>
    </row>
    <row r="7293" spans="1:12" x14ac:dyDescent="0.3">
      <c r="A7293" s="104" t="s">
        <v>14947</v>
      </c>
      <c r="B7293" s="104" t="s">
        <v>14948</v>
      </c>
      <c r="C7293" s="105">
        <v>8000</v>
      </c>
      <c r="D7293" s="105">
        <v>6000</v>
      </c>
      <c r="E7293" s="106">
        <f t="shared" si="791"/>
        <v>0.75</v>
      </c>
      <c r="F7293" s="107">
        <f t="shared" si="792"/>
        <v>87</v>
      </c>
      <c r="G7293" s="107">
        <f>COUNTIF(Data_Eksportir!$H$2:$H$3401,A7293)</f>
        <v>0</v>
      </c>
      <c r="H7293" s="104" t="str">
        <f t="shared" si="793"/>
        <v>Di bawah 1</v>
      </c>
      <c r="I7293" s="104" t="str">
        <f t="shared" si="794"/>
        <v>Di bawah ambang nilai</v>
      </c>
      <c r="J7293" s="106">
        <f t="shared" si="795"/>
        <v>6000.0072929999997</v>
      </c>
      <c r="K7293" s="105">
        <f t="shared" si="796"/>
        <v>0</v>
      </c>
      <c r="L7293" s="106">
        <f t="shared" si="797"/>
        <v>0</v>
      </c>
    </row>
    <row r="7294" spans="1:12" x14ac:dyDescent="0.3">
      <c r="A7294" s="104" t="s">
        <v>14949</v>
      </c>
      <c r="B7294" s="104" t="s">
        <v>14950</v>
      </c>
      <c r="C7294" s="105">
        <v>392237</v>
      </c>
      <c r="D7294" s="105">
        <v>545364</v>
      </c>
      <c r="E7294" s="106">
        <f t="shared" si="791"/>
        <v>1.3903940729711883</v>
      </c>
      <c r="F7294" s="107">
        <f t="shared" si="792"/>
        <v>87</v>
      </c>
      <c r="G7294" s="107">
        <f>COUNTIF(Data_Eksportir!$H$2:$H$3401,A7294)</f>
        <v>0</v>
      </c>
      <c r="H7294" s="104" t="str">
        <f t="shared" si="793"/>
        <v>1 – 5</v>
      </c>
      <c r="I7294" s="104" t="str">
        <f t="shared" si="794"/>
        <v>Di bawah ambang nilai</v>
      </c>
      <c r="J7294" s="106">
        <f t="shared" si="795"/>
        <v>545364.00729400001</v>
      </c>
      <c r="K7294" s="105">
        <f t="shared" si="796"/>
        <v>0</v>
      </c>
      <c r="L7294" s="106">
        <f t="shared" si="797"/>
        <v>0</v>
      </c>
    </row>
    <row r="7295" spans="1:12" x14ac:dyDescent="0.3">
      <c r="A7295" s="104" t="s">
        <v>14951</v>
      </c>
      <c r="B7295" s="104" t="s">
        <v>14952</v>
      </c>
      <c r="C7295" s="105">
        <v>99474</v>
      </c>
      <c r="D7295" s="105">
        <v>926024</v>
      </c>
      <c r="E7295" s="106">
        <f t="shared" si="791"/>
        <v>9.3092064257997063</v>
      </c>
      <c r="F7295" s="107">
        <f t="shared" si="792"/>
        <v>87</v>
      </c>
      <c r="G7295" s="107">
        <f>COUNTIF(Data_Eksportir!$H$2:$H$3401,A7295)</f>
        <v>0</v>
      </c>
      <c r="H7295" s="104" t="str">
        <f t="shared" si="793"/>
        <v>5 – 20</v>
      </c>
      <c r="I7295" s="104" t="str">
        <f t="shared" si="794"/>
        <v>Di bawah ambang nilai</v>
      </c>
      <c r="J7295" s="106">
        <f t="shared" si="795"/>
        <v>926024.00729500002</v>
      </c>
      <c r="K7295" s="105">
        <f t="shared" si="796"/>
        <v>0</v>
      </c>
      <c r="L7295" s="106">
        <f t="shared" si="797"/>
        <v>0</v>
      </c>
    </row>
    <row r="7296" spans="1:12" x14ac:dyDescent="0.3">
      <c r="A7296" s="104" t="s">
        <v>14953</v>
      </c>
      <c r="B7296" s="104" t="s">
        <v>14954</v>
      </c>
      <c r="C7296" s="105">
        <v>10784180</v>
      </c>
      <c r="D7296" s="105">
        <v>75048294</v>
      </c>
      <c r="E7296" s="106">
        <f t="shared" si="791"/>
        <v>6.9591099184175338</v>
      </c>
      <c r="F7296" s="107">
        <f t="shared" si="792"/>
        <v>87</v>
      </c>
      <c r="G7296" s="107">
        <f>COUNTIF(Data_Eksportir!$H$2:$H$3401,A7296)</f>
        <v>0</v>
      </c>
      <c r="H7296" s="104" t="str">
        <f t="shared" si="793"/>
        <v>5 – 20</v>
      </c>
      <c r="I7296" s="104" t="str">
        <f t="shared" si="794"/>
        <v>Belum terwakili</v>
      </c>
      <c r="J7296" s="106">
        <f t="shared" si="795"/>
        <v>75048294.007295996</v>
      </c>
      <c r="K7296" s="105">
        <f t="shared" si="796"/>
        <v>75048294</v>
      </c>
      <c r="L7296" s="106">
        <f t="shared" si="797"/>
        <v>75048294.007295996</v>
      </c>
    </row>
    <row r="7297" spans="1:12" x14ac:dyDescent="0.3">
      <c r="A7297" s="104" t="s">
        <v>14955</v>
      </c>
      <c r="B7297" s="104" t="s">
        <v>14956</v>
      </c>
      <c r="C7297" s="105">
        <v>75606</v>
      </c>
      <c r="D7297" s="105">
        <v>428820</v>
      </c>
      <c r="E7297" s="106">
        <f t="shared" si="791"/>
        <v>5.6717720815808272</v>
      </c>
      <c r="F7297" s="107">
        <f t="shared" si="792"/>
        <v>87</v>
      </c>
      <c r="G7297" s="107">
        <f>COUNTIF(Data_Eksportir!$H$2:$H$3401,A7297)</f>
        <v>0</v>
      </c>
      <c r="H7297" s="104" t="str">
        <f t="shared" si="793"/>
        <v>5 – 20</v>
      </c>
      <c r="I7297" s="104" t="str">
        <f t="shared" si="794"/>
        <v>Di bawah ambang nilai</v>
      </c>
      <c r="J7297" s="106">
        <f t="shared" si="795"/>
        <v>428820.00729699997</v>
      </c>
      <c r="K7297" s="105">
        <f t="shared" si="796"/>
        <v>0</v>
      </c>
      <c r="L7297" s="106">
        <f t="shared" si="797"/>
        <v>0</v>
      </c>
    </row>
    <row r="7298" spans="1:12" x14ac:dyDescent="0.3">
      <c r="A7298" s="104" t="s">
        <v>14957</v>
      </c>
      <c r="B7298" s="104" t="s">
        <v>14958</v>
      </c>
      <c r="C7298" s="105">
        <v>7202785</v>
      </c>
      <c r="D7298" s="105">
        <v>34829487</v>
      </c>
      <c r="E7298" s="106">
        <f t="shared" ref="E7298:E7361" si="798">IF(AND(ISNUMBER(C7298),C7298&gt;0),D7298/C7298,"")</f>
        <v>4.8355583291740629</v>
      </c>
      <c r="F7298" s="107">
        <f t="shared" ref="F7298:F7361" si="799">VALUE(LEFT(A7298,2))</f>
        <v>87</v>
      </c>
      <c r="G7298" s="107">
        <f>COUNTIF(Data_Eksportir!$H$2:$H$3401,A7298)</f>
        <v>0</v>
      </c>
      <c r="H7298" s="104" t="str">
        <f t="shared" ref="H7298:H7361" si="800">IF(E7298="","Tanpa data berat",IF(E7298&lt;1,"Di bawah 1",IF(E7298&lt;5,"1 – 5",IF(E7298&lt;20,"5 – 20",IF(E7298&lt;100,"20 – 100","100 ke atas")))))</f>
        <v>1 – 5</v>
      </c>
      <c r="I7298" s="104" t="str">
        <f t="shared" ref="I7298:I7361" si="801">IF(D7298&lt;p_nilai_besar,"Di bawah ambang nilai",IF(G7298=0,"Belum terwakili",IF(G7298&lt;=p_listing_rendah,"Keterwakilan rendah","Terwakili")))</f>
        <v>Belum terwakili</v>
      </c>
      <c r="J7298" s="106">
        <f t="shared" ref="J7298:J7361" si="802">D7298+ROW()/10^6</f>
        <v>34829487.007298</v>
      </c>
      <c r="K7298" s="105">
        <f t="shared" ref="K7298:K7361" si="803">IF(D7298&gt;=p_nilai_besar,D7298/(1+G7298),0)</f>
        <v>34829487</v>
      </c>
      <c r="L7298" s="106">
        <f t="shared" ref="L7298:L7361" si="804">IF(K7298&gt;0,K7298+ROW()/10^6,0)</f>
        <v>34829487.007298</v>
      </c>
    </row>
    <row r="7299" spans="1:12" x14ac:dyDescent="0.3">
      <c r="A7299" s="104" t="s">
        <v>14959</v>
      </c>
      <c r="B7299" s="104" t="s">
        <v>14960</v>
      </c>
      <c r="C7299" s="105">
        <v>2000</v>
      </c>
      <c r="D7299" s="105">
        <v>6850</v>
      </c>
      <c r="E7299" s="106">
        <f t="shared" si="798"/>
        <v>3.4249999999999998</v>
      </c>
      <c r="F7299" s="107">
        <f t="shared" si="799"/>
        <v>87</v>
      </c>
      <c r="G7299" s="107">
        <f>COUNTIF(Data_Eksportir!$H$2:$H$3401,A7299)</f>
        <v>0</v>
      </c>
      <c r="H7299" s="104" t="str">
        <f t="shared" si="800"/>
        <v>1 – 5</v>
      </c>
      <c r="I7299" s="104" t="str">
        <f t="shared" si="801"/>
        <v>Di bawah ambang nilai</v>
      </c>
      <c r="J7299" s="106">
        <f t="shared" si="802"/>
        <v>6850.0072989999999</v>
      </c>
      <c r="K7299" s="105">
        <f t="shared" si="803"/>
        <v>0</v>
      </c>
      <c r="L7299" s="106">
        <f t="shared" si="804"/>
        <v>0</v>
      </c>
    </row>
    <row r="7300" spans="1:12" x14ac:dyDescent="0.3">
      <c r="A7300" s="104" t="s">
        <v>14961</v>
      </c>
      <c r="B7300" s="104" t="s">
        <v>14962</v>
      </c>
      <c r="C7300" s="105">
        <v>10323837</v>
      </c>
      <c r="D7300" s="105">
        <v>75490179</v>
      </c>
      <c r="E7300" s="106">
        <f t="shared" si="798"/>
        <v>7.3122211247620434</v>
      </c>
      <c r="F7300" s="107">
        <f t="shared" si="799"/>
        <v>87</v>
      </c>
      <c r="G7300" s="107">
        <f>COUNTIF(Data_Eksportir!$H$2:$H$3401,A7300)</f>
        <v>0</v>
      </c>
      <c r="H7300" s="104" t="str">
        <f t="shared" si="800"/>
        <v>5 – 20</v>
      </c>
      <c r="I7300" s="104" t="str">
        <f t="shared" si="801"/>
        <v>Belum terwakili</v>
      </c>
      <c r="J7300" s="106">
        <f t="shared" si="802"/>
        <v>75490179.007300004</v>
      </c>
      <c r="K7300" s="105">
        <f t="shared" si="803"/>
        <v>75490179</v>
      </c>
      <c r="L7300" s="106">
        <f t="shared" si="804"/>
        <v>75490179.007300004</v>
      </c>
    </row>
    <row r="7301" spans="1:12" x14ac:dyDescent="0.3">
      <c r="A7301" s="104" t="s">
        <v>14963</v>
      </c>
      <c r="B7301" s="104" t="s">
        <v>14964</v>
      </c>
      <c r="C7301" s="105">
        <v>207532</v>
      </c>
      <c r="D7301" s="105">
        <v>572944</v>
      </c>
      <c r="E7301" s="106">
        <f t="shared" si="798"/>
        <v>2.7607501493745543</v>
      </c>
      <c r="F7301" s="107">
        <f t="shared" si="799"/>
        <v>87</v>
      </c>
      <c r="G7301" s="107">
        <f>COUNTIF(Data_Eksportir!$H$2:$H$3401,A7301)</f>
        <v>0</v>
      </c>
      <c r="H7301" s="104" t="str">
        <f t="shared" si="800"/>
        <v>1 – 5</v>
      </c>
      <c r="I7301" s="104" t="str">
        <f t="shared" si="801"/>
        <v>Di bawah ambang nilai</v>
      </c>
      <c r="J7301" s="106">
        <f t="shared" si="802"/>
        <v>572944.00730099995</v>
      </c>
      <c r="K7301" s="105">
        <f t="shared" si="803"/>
        <v>0</v>
      </c>
      <c r="L7301" s="106">
        <f t="shared" si="804"/>
        <v>0</v>
      </c>
    </row>
    <row r="7302" spans="1:12" x14ac:dyDescent="0.3">
      <c r="A7302" s="104" t="s">
        <v>14965</v>
      </c>
      <c r="B7302" s="104" t="s">
        <v>14966</v>
      </c>
      <c r="C7302" s="105">
        <v>13620</v>
      </c>
      <c r="D7302" s="105">
        <v>61901</v>
      </c>
      <c r="E7302" s="106">
        <f t="shared" si="798"/>
        <v>4.5448604992657859</v>
      </c>
      <c r="F7302" s="107">
        <f t="shared" si="799"/>
        <v>87</v>
      </c>
      <c r="G7302" s="107">
        <f>COUNTIF(Data_Eksportir!$H$2:$H$3401,A7302)</f>
        <v>0</v>
      </c>
      <c r="H7302" s="104" t="str">
        <f t="shared" si="800"/>
        <v>1 – 5</v>
      </c>
      <c r="I7302" s="104" t="str">
        <f t="shared" si="801"/>
        <v>Di bawah ambang nilai</v>
      </c>
      <c r="J7302" s="106">
        <f t="shared" si="802"/>
        <v>61901.007301999998</v>
      </c>
      <c r="K7302" s="105">
        <f t="shared" si="803"/>
        <v>0</v>
      </c>
      <c r="L7302" s="106">
        <f t="shared" si="804"/>
        <v>0</v>
      </c>
    </row>
    <row r="7303" spans="1:12" x14ac:dyDescent="0.3">
      <c r="A7303" s="104" t="s">
        <v>14967</v>
      </c>
      <c r="B7303" s="104" t="s">
        <v>14968</v>
      </c>
      <c r="C7303" s="105">
        <v>106750</v>
      </c>
      <c r="D7303" s="105">
        <v>750032</v>
      </c>
      <c r="E7303" s="106">
        <f t="shared" si="798"/>
        <v>7.0260608899297425</v>
      </c>
      <c r="F7303" s="107">
        <f t="shared" si="799"/>
        <v>87</v>
      </c>
      <c r="G7303" s="107">
        <f>COUNTIF(Data_Eksportir!$H$2:$H$3401,A7303)</f>
        <v>0</v>
      </c>
      <c r="H7303" s="104" t="str">
        <f t="shared" si="800"/>
        <v>5 – 20</v>
      </c>
      <c r="I7303" s="104" t="str">
        <f t="shared" si="801"/>
        <v>Di bawah ambang nilai</v>
      </c>
      <c r="J7303" s="106">
        <f t="shared" si="802"/>
        <v>750032.00730299996</v>
      </c>
      <c r="K7303" s="105">
        <f t="shared" si="803"/>
        <v>0</v>
      </c>
      <c r="L7303" s="106">
        <f t="shared" si="804"/>
        <v>0</v>
      </c>
    </row>
    <row r="7304" spans="1:12" x14ac:dyDescent="0.3">
      <c r="A7304" s="104" t="s">
        <v>14969</v>
      </c>
      <c r="B7304" s="104" t="s">
        <v>14970</v>
      </c>
      <c r="C7304" s="105">
        <v>80455</v>
      </c>
      <c r="D7304" s="105">
        <v>430</v>
      </c>
      <c r="E7304" s="106">
        <f t="shared" si="798"/>
        <v>5.3446025728668203E-3</v>
      </c>
      <c r="F7304" s="107">
        <f t="shared" si="799"/>
        <v>87</v>
      </c>
      <c r="G7304" s="107">
        <f>COUNTIF(Data_Eksportir!$H$2:$H$3401,A7304)</f>
        <v>0</v>
      </c>
      <c r="H7304" s="104" t="str">
        <f t="shared" si="800"/>
        <v>Di bawah 1</v>
      </c>
      <c r="I7304" s="104" t="str">
        <f t="shared" si="801"/>
        <v>Di bawah ambang nilai</v>
      </c>
      <c r="J7304" s="106">
        <f t="shared" si="802"/>
        <v>430.00730399999998</v>
      </c>
      <c r="K7304" s="105">
        <f t="shared" si="803"/>
        <v>0</v>
      </c>
      <c r="L7304" s="106">
        <f t="shared" si="804"/>
        <v>0</v>
      </c>
    </row>
    <row r="7305" spans="1:12" x14ac:dyDescent="0.3">
      <c r="A7305" s="104" t="s">
        <v>14971</v>
      </c>
      <c r="B7305" s="104" t="s">
        <v>14972</v>
      </c>
      <c r="C7305" s="105">
        <v>112500</v>
      </c>
      <c r="D7305" s="105">
        <v>398020</v>
      </c>
      <c r="E7305" s="106">
        <f t="shared" si="798"/>
        <v>3.5379555555555555</v>
      </c>
      <c r="F7305" s="107">
        <f t="shared" si="799"/>
        <v>87</v>
      </c>
      <c r="G7305" s="107">
        <f>COUNTIF(Data_Eksportir!$H$2:$H$3401,A7305)</f>
        <v>0</v>
      </c>
      <c r="H7305" s="104" t="str">
        <f t="shared" si="800"/>
        <v>1 – 5</v>
      </c>
      <c r="I7305" s="104" t="str">
        <f t="shared" si="801"/>
        <v>Di bawah ambang nilai</v>
      </c>
      <c r="J7305" s="106">
        <f t="shared" si="802"/>
        <v>398020.00730499998</v>
      </c>
      <c r="K7305" s="105">
        <f t="shared" si="803"/>
        <v>0</v>
      </c>
      <c r="L7305" s="106">
        <f t="shared" si="804"/>
        <v>0</v>
      </c>
    </row>
    <row r="7306" spans="1:12" x14ac:dyDescent="0.3">
      <c r="A7306" s="104" t="s">
        <v>14973</v>
      </c>
      <c r="B7306" s="104" t="s">
        <v>14974</v>
      </c>
      <c r="C7306" s="105">
        <v>2100</v>
      </c>
      <c r="D7306" s="105">
        <v>21000</v>
      </c>
      <c r="E7306" s="106">
        <f t="shared" si="798"/>
        <v>10</v>
      </c>
      <c r="F7306" s="107">
        <f t="shared" si="799"/>
        <v>87</v>
      </c>
      <c r="G7306" s="107">
        <f>COUNTIF(Data_Eksportir!$H$2:$H$3401,A7306)</f>
        <v>0</v>
      </c>
      <c r="H7306" s="104" t="str">
        <f t="shared" si="800"/>
        <v>5 – 20</v>
      </c>
      <c r="I7306" s="104" t="str">
        <f t="shared" si="801"/>
        <v>Di bawah ambang nilai</v>
      </c>
      <c r="J7306" s="106">
        <f t="shared" si="802"/>
        <v>21000.007306</v>
      </c>
      <c r="K7306" s="105">
        <f t="shared" si="803"/>
        <v>0</v>
      </c>
      <c r="L7306" s="106">
        <f t="shared" si="804"/>
        <v>0</v>
      </c>
    </row>
    <row r="7307" spans="1:12" x14ac:dyDescent="0.3">
      <c r="A7307" s="104" t="s">
        <v>14975</v>
      </c>
      <c r="B7307" s="104" t="s">
        <v>14976</v>
      </c>
      <c r="C7307" s="105">
        <v>628442</v>
      </c>
      <c r="D7307" s="105">
        <v>1881216</v>
      </c>
      <c r="E7307" s="106">
        <f t="shared" si="798"/>
        <v>2.9934600169944083</v>
      </c>
      <c r="F7307" s="107">
        <f t="shared" si="799"/>
        <v>87</v>
      </c>
      <c r="G7307" s="107">
        <f>COUNTIF(Data_Eksportir!$H$2:$H$3401,A7307)</f>
        <v>0</v>
      </c>
      <c r="H7307" s="104" t="str">
        <f t="shared" si="800"/>
        <v>1 – 5</v>
      </c>
      <c r="I7307" s="104" t="str">
        <f t="shared" si="801"/>
        <v>Di bawah ambang nilai</v>
      </c>
      <c r="J7307" s="106">
        <f t="shared" si="802"/>
        <v>1881216.007307</v>
      </c>
      <c r="K7307" s="105">
        <f t="shared" si="803"/>
        <v>0</v>
      </c>
      <c r="L7307" s="106">
        <f t="shared" si="804"/>
        <v>0</v>
      </c>
    </row>
    <row r="7308" spans="1:12" x14ac:dyDescent="0.3">
      <c r="A7308" s="104" t="s">
        <v>14977</v>
      </c>
      <c r="B7308" s="104" t="s">
        <v>14978</v>
      </c>
      <c r="C7308" s="105">
        <v>35960</v>
      </c>
      <c r="D7308" s="105">
        <v>136000</v>
      </c>
      <c r="E7308" s="106">
        <f t="shared" si="798"/>
        <v>3.7819799777530592</v>
      </c>
      <c r="F7308" s="107">
        <f t="shared" si="799"/>
        <v>87</v>
      </c>
      <c r="G7308" s="107">
        <f>COUNTIF(Data_Eksportir!$H$2:$H$3401,A7308)</f>
        <v>0</v>
      </c>
      <c r="H7308" s="104" t="str">
        <f t="shared" si="800"/>
        <v>1 – 5</v>
      </c>
      <c r="I7308" s="104" t="str">
        <f t="shared" si="801"/>
        <v>Di bawah ambang nilai</v>
      </c>
      <c r="J7308" s="106">
        <f t="shared" si="802"/>
        <v>136000.007308</v>
      </c>
      <c r="K7308" s="105">
        <f t="shared" si="803"/>
        <v>0</v>
      </c>
      <c r="L7308" s="106">
        <f t="shared" si="804"/>
        <v>0</v>
      </c>
    </row>
    <row r="7309" spans="1:12" x14ac:dyDescent="0.3">
      <c r="A7309" s="104" t="s">
        <v>14979</v>
      </c>
      <c r="B7309" s="104" t="s">
        <v>14980</v>
      </c>
      <c r="C7309" s="105">
        <v>3623160</v>
      </c>
      <c r="D7309" s="105">
        <v>22276725</v>
      </c>
      <c r="E7309" s="106">
        <f t="shared" si="798"/>
        <v>6.1484243036465402</v>
      </c>
      <c r="F7309" s="107">
        <f t="shared" si="799"/>
        <v>87</v>
      </c>
      <c r="G7309" s="107">
        <f>COUNTIF(Data_Eksportir!$H$2:$H$3401,A7309)</f>
        <v>0</v>
      </c>
      <c r="H7309" s="104" t="str">
        <f t="shared" si="800"/>
        <v>5 – 20</v>
      </c>
      <c r="I7309" s="104" t="str">
        <f t="shared" si="801"/>
        <v>Belum terwakili</v>
      </c>
      <c r="J7309" s="106">
        <f t="shared" si="802"/>
        <v>22276725.007309001</v>
      </c>
      <c r="K7309" s="105">
        <f t="shared" si="803"/>
        <v>22276725</v>
      </c>
      <c r="L7309" s="106">
        <f t="shared" si="804"/>
        <v>22276725.007309001</v>
      </c>
    </row>
    <row r="7310" spans="1:12" x14ac:dyDescent="0.3">
      <c r="A7310" s="104" t="s">
        <v>14981</v>
      </c>
      <c r="B7310" s="104" t="s">
        <v>14982</v>
      </c>
      <c r="C7310" s="105">
        <v>117950</v>
      </c>
      <c r="D7310" s="105">
        <v>512027</v>
      </c>
      <c r="E7310" s="106">
        <f t="shared" si="798"/>
        <v>4.3410512929207288</v>
      </c>
      <c r="F7310" s="107">
        <f t="shared" si="799"/>
        <v>87</v>
      </c>
      <c r="G7310" s="107">
        <f>COUNTIF(Data_Eksportir!$H$2:$H$3401,A7310)</f>
        <v>0</v>
      </c>
      <c r="H7310" s="104" t="str">
        <f t="shared" si="800"/>
        <v>1 – 5</v>
      </c>
      <c r="I7310" s="104" t="str">
        <f t="shared" si="801"/>
        <v>Di bawah ambang nilai</v>
      </c>
      <c r="J7310" s="106">
        <f t="shared" si="802"/>
        <v>512027.00731000002</v>
      </c>
      <c r="K7310" s="105">
        <f t="shared" si="803"/>
        <v>0</v>
      </c>
      <c r="L7310" s="106">
        <f t="shared" si="804"/>
        <v>0</v>
      </c>
    </row>
    <row r="7311" spans="1:12" x14ac:dyDescent="0.3">
      <c r="A7311" s="104" t="s">
        <v>14983</v>
      </c>
      <c r="B7311" s="104" t="s">
        <v>14980</v>
      </c>
      <c r="C7311" s="105">
        <v>7184900</v>
      </c>
      <c r="D7311" s="105">
        <v>44008276</v>
      </c>
      <c r="E7311" s="106">
        <f t="shared" si="798"/>
        <v>6.1251062645269938</v>
      </c>
      <c r="F7311" s="107">
        <f t="shared" si="799"/>
        <v>87</v>
      </c>
      <c r="G7311" s="107">
        <f>COUNTIF(Data_Eksportir!$H$2:$H$3401,A7311)</f>
        <v>0</v>
      </c>
      <c r="H7311" s="104" t="str">
        <f t="shared" si="800"/>
        <v>5 – 20</v>
      </c>
      <c r="I7311" s="104" t="str">
        <f t="shared" si="801"/>
        <v>Belum terwakili</v>
      </c>
      <c r="J7311" s="106">
        <f t="shared" si="802"/>
        <v>44008276.007311001</v>
      </c>
      <c r="K7311" s="105">
        <f t="shared" si="803"/>
        <v>44008276</v>
      </c>
      <c r="L7311" s="106">
        <f t="shared" si="804"/>
        <v>44008276.007311001</v>
      </c>
    </row>
    <row r="7312" spans="1:12" x14ac:dyDescent="0.3">
      <c r="A7312" s="104" t="s">
        <v>14984</v>
      </c>
      <c r="B7312" s="104" t="s">
        <v>14985</v>
      </c>
      <c r="C7312" s="105">
        <v>50</v>
      </c>
      <c r="D7312" s="105">
        <v>1039</v>
      </c>
      <c r="E7312" s="106">
        <f t="shared" si="798"/>
        <v>20.78</v>
      </c>
      <c r="F7312" s="107">
        <f t="shared" si="799"/>
        <v>87</v>
      </c>
      <c r="G7312" s="107">
        <f>COUNTIF(Data_Eksportir!$H$2:$H$3401,A7312)</f>
        <v>0</v>
      </c>
      <c r="H7312" s="104" t="str">
        <f t="shared" si="800"/>
        <v>20 – 100</v>
      </c>
      <c r="I7312" s="104" t="str">
        <f t="shared" si="801"/>
        <v>Di bawah ambang nilai</v>
      </c>
      <c r="J7312" s="106">
        <f t="shared" si="802"/>
        <v>1039.007312</v>
      </c>
      <c r="K7312" s="105">
        <f t="shared" si="803"/>
        <v>0</v>
      </c>
      <c r="L7312" s="106">
        <f t="shared" si="804"/>
        <v>0</v>
      </c>
    </row>
    <row r="7313" spans="1:12" x14ac:dyDescent="0.3">
      <c r="A7313" s="104" t="s">
        <v>14986</v>
      </c>
      <c r="B7313" s="104" t="s">
        <v>14987</v>
      </c>
      <c r="C7313" s="105">
        <v>9300794</v>
      </c>
      <c r="D7313" s="105">
        <v>71804870</v>
      </c>
      <c r="E7313" s="106">
        <f t="shared" si="798"/>
        <v>7.7202946329098356</v>
      </c>
      <c r="F7313" s="107">
        <f t="shared" si="799"/>
        <v>87</v>
      </c>
      <c r="G7313" s="107">
        <f>COUNTIF(Data_Eksportir!$H$2:$H$3401,A7313)</f>
        <v>0</v>
      </c>
      <c r="H7313" s="104" t="str">
        <f t="shared" si="800"/>
        <v>5 – 20</v>
      </c>
      <c r="I7313" s="104" t="str">
        <f t="shared" si="801"/>
        <v>Belum terwakili</v>
      </c>
      <c r="J7313" s="106">
        <f t="shared" si="802"/>
        <v>71804870.007312998</v>
      </c>
      <c r="K7313" s="105">
        <f t="shared" si="803"/>
        <v>71804870</v>
      </c>
      <c r="L7313" s="106">
        <f t="shared" si="804"/>
        <v>71804870.007312998</v>
      </c>
    </row>
    <row r="7314" spans="1:12" x14ac:dyDescent="0.3">
      <c r="A7314" s="104" t="s">
        <v>14988</v>
      </c>
      <c r="B7314" s="104" t="s">
        <v>14989</v>
      </c>
      <c r="C7314" s="105">
        <v>7500</v>
      </c>
      <c r="D7314" s="105">
        <v>15000</v>
      </c>
      <c r="E7314" s="106">
        <f t="shared" si="798"/>
        <v>2</v>
      </c>
      <c r="F7314" s="107">
        <f t="shared" si="799"/>
        <v>87</v>
      </c>
      <c r="G7314" s="107">
        <f>COUNTIF(Data_Eksportir!$H$2:$H$3401,A7314)</f>
        <v>0</v>
      </c>
      <c r="H7314" s="104" t="str">
        <f t="shared" si="800"/>
        <v>1 – 5</v>
      </c>
      <c r="I7314" s="104" t="str">
        <f t="shared" si="801"/>
        <v>Di bawah ambang nilai</v>
      </c>
      <c r="J7314" s="106">
        <f t="shared" si="802"/>
        <v>15000.007314</v>
      </c>
      <c r="K7314" s="105">
        <f t="shared" si="803"/>
        <v>0</v>
      </c>
      <c r="L7314" s="106">
        <f t="shared" si="804"/>
        <v>0</v>
      </c>
    </row>
    <row r="7315" spans="1:12" x14ac:dyDescent="0.3">
      <c r="A7315" s="104" t="s">
        <v>14990</v>
      </c>
      <c r="B7315" s="104" t="s">
        <v>14991</v>
      </c>
      <c r="C7315" s="105">
        <v>1201960</v>
      </c>
      <c r="D7315" s="105">
        <v>7281580</v>
      </c>
      <c r="E7315" s="106">
        <f t="shared" si="798"/>
        <v>6.058088455522646</v>
      </c>
      <c r="F7315" s="107">
        <f t="shared" si="799"/>
        <v>87</v>
      </c>
      <c r="G7315" s="107">
        <f>COUNTIF(Data_Eksportir!$H$2:$H$3401,A7315)</f>
        <v>0</v>
      </c>
      <c r="H7315" s="104" t="str">
        <f t="shared" si="800"/>
        <v>5 – 20</v>
      </c>
      <c r="I7315" s="104" t="str">
        <f t="shared" si="801"/>
        <v>Di bawah ambang nilai</v>
      </c>
      <c r="J7315" s="106">
        <f t="shared" si="802"/>
        <v>7281580.0073149996</v>
      </c>
      <c r="K7315" s="105">
        <f t="shared" si="803"/>
        <v>0</v>
      </c>
      <c r="L7315" s="106">
        <f t="shared" si="804"/>
        <v>0</v>
      </c>
    </row>
    <row r="7316" spans="1:12" x14ac:dyDescent="0.3">
      <c r="A7316" s="104" t="s">
        <v>14992</v>
      </c>
      <c r="B7316" s="104" t="s">
        <v>14993</v>
      </c>
      <c r="C7316" s="105">
        <v>2010</v>
      </c>
      <c r="D7316" s="105">
        <v>18000</v>
      </c>
      <c r="E7316" s="106">
        <f t="shared" si="798"/>
        <v>8.9552238805970141</v>
      </c>
      <c r="F7316" s="107">
        <f t="shared" si="799"/>
        <v>87</v>
      </c>
      <c r="G7316" s="107">
        <f>COUNTIF(Data_Eksportir!$H$2:$H$3401,A7316)</f>
        <v>0</v>
      </c>
      <c r="H7316" s="104" t="str">
        <f t="shared" si="800"/>
        <v>5 – 20</v>
      </c>
      <c r="I7316" s="104" t="str">
        <f t="shared" si="801"/>
        <v>Di bawah ambang nilai</v>
      </c>
      <c r="J7316" s="106">
        <f t="shared" si="802"/>
        <v>18000.007315999999</v>
      </c>
      <c r="K7316" s="105">
        <f t="shared" si="803"/>
        <v>0</v>
      </c>
      <c r="L7316" s="106">
        <f t="shared" si="804"/>
        <v>0</v>
      </c>
    </row>
    <row r="7317" spans="1:12" x14ac:dyDescent="0.3">
      <c r="A7317" s="104" t="s">
        <v>14994</v>
      </c>
      <c r="B7317" s="104" t="s">
        <v>14995</v>
      </c>
      <c r="C7317" s="105">
        <v>1840</v>
      </c>
      <c r="D7317" s="105">
        <v>10250</v>
      </c>
      <c r="E7317" s="106">
        <f t="shared" si="798"/>
        <v>5.5706521739130439</v>
      </c>
      <c r="F7317" s="107">
        <f t="shared" si="799"/>
        <v>87</v>
      </c>
      <c r="G7317" s="107">
        <f>COUNTIF(Data_Eksportir!$H$2:$H$3401,A7317)</f>
        <v>0</v>
      </c>
      <c r="H7317" s="104" t="str">
        <f t="shared" si="800"/>
        <v>5 – 20</v>
      </c>
      <c r="I7317" s="104" t="str">
        <f t="shared" si="801"/>
        <v>Di bawah ambang nilai</v>
      </c>
      <c r="J7317" s="106">
        <f t="shared" si="802"/>
        <v>10250.007317</v>
      </c>
      <c r="K7317" s="105">
        <f t="shared" si="803"/>
        <v>0</v>
      </c>
      <c r="L7317" s="106">
        <f t="shared" si="804"/>
        <v>0</v>
      </c>
    </row>
    <row r="7318" spans="1:12" x14ac:dyDescent="0.3">
      <c r="A7318" s="104" t="s">
        <v>14996</v>
      </c>
      <c r="B7318" s="104" t="s">
        <v>14997</v>
      </c>
      <c r="C7318" s="105">
        <v>2</v>
      </c>
      <c r="D7318" s="105">
        <v>60</v>
      </c>
      <c r="E7318" s="106">
        <f t="shared" si="798"/>
        <v>30</v>
      </c>
      <c r="F7318" s="107">
        <f t="shared" si="799"/>
        <v>87</v>
      </c>
      <c r="G7318" s="107">
        <f>COUNTIF(Data_Eksportir!$H$2:$H$3401,A7318)</f>
        <v>0</v>
      </c>
      <c r="H7318" s="104" t="str">
        <f t="shared" si="800"/>
        <v>20 – 100</v>
      </c>
      <c r="I7318" s="104" t="str">
        <f t="shared" si="801"/>
        <v>Di bawah ambang nilai</v>
      </c>
      <c r="J7318" s="106">
        <f t="shared" si="802"/>
        <v>60.007317999999998</v>
      </c>
      <c r="K7318" s="105">
        <f t="shared" si="803"/>
        <v>0</v>
      </c>
      <c r="L7318" s="106">
        <f t="shared" si="804"/>
        <v>0</v>
      </c>
    </row>
    <row r="7319" spans="1:12" x14ac:dyDescent="0.3">
      <c r="A7319" s="104" t="s">
        <v>14998</v>
      </c>
      <c r="B7319" s="104" t="s">
        <v>14999</v>
      </c>
      <c r="C7319" s="105">
        <v>5300</v>
      </c>
      <c r="D7319" s="105">
        <v>29314</v>
      </c>
      <c r="E7319" s="106">
        <f t="shared" si="798"/>
        <v>5.530943396226415</v>
      </c>
      <c r="F7319" s="107">
        <f t="shared" si="799"/>
        <v>87</v>
      </c>
      <c r="G7319" s="107">
        <f>COUNTIF(Data_Eksportir!$H$2:$H$3401,A7319)</f>
        <v>0</v>
      </c>
      <c r="H7319" s="104" t="str">
        <f t="shared" si="800"/>
        <v>5 – 20</v>
      </c>
      <c r="I7319" s="104" t="str">
        <f t="shared" si="801"/>
        <v>Di bawah ambang nilai</v>
      </c>
      <c r="J7319" s="106">
        <f t="shared" si="802"/>
        <v>29314.007319</v>
      </c>
      <c r="K7319" s="105">
        <f t="shared" si="803"/>
        <v>0</v>
      </c>
      <c r="L7319" s="106">
        <f t="shared" si="804"/>
        <v>0</v>
      </c>
    </row>
    <row r="7320" spans="1:12" x14ac:dyDescent="0.3">
      <c r="A7320" s="104" t="s">
        <v>15000</v>
      </c>
      <c r="B7320" s="104" t="s">
        <v>15001</v>
      </c>
      <c r="C7320" s="105">
        <v>37500</v>
      </c>
      <c r="D7320" s="105">
        <v>156500</v>
      </c>
      <c r="E7320" s="106">
        <f t="shared" si="798"/>
        <v>4.1733333333333329</v>
      </c>
      <c r="F7320" s="107">
        <f t="shared" si="799"/>
        <v>87</v>
      </c>
      <c r="G7320" s="107">
        <f>COUNTIF(Data_Eksportir!$H$2:$H$3401,A7320)</f>
        <v>0</v>
      </c>
      <c r="H7320" s="104" t="str">
        <f t="shared" si="800"/>
        <v>1 – 5</v>
      </c>
      <c r="I7320" s="104" t="str">
        <f t="shared" si="801"/>
        <v>Di bawah ambang nilai</v>
      </c>
      <c r="J7320" s="106">
        <f t="shared" si="802"/>
        <v>156500.00732</v>
      </c>
      <c r="K7320" s="105">
        <f t="shared" si="803"/>
        <v>0</v>
      </c>
      <c r="L7320" s="106">
        <f t="shared" si="804"/>
        <v>0</v>
      </c>
    </row>
    <row r="7321" spans="1:12" x14ac:dyDescent="0.3">
      <c r="A7321" s="104" t="s">
        <v>15002</v>
      </c>
      <c r="B7321" s="104" t="s">
        <v>15003</v>
      </c>
      <c r="C7321" s="105">
        <v>17</v>
      </c>
      <c r="D7321" s="105">
        <v>397</v>
      </c>
      <c r="E7321" s="106">
        <f t="shared" si="798"/>
        <v>23.352941176470587</v>
      </c>
      <c r="F7321" s="107">
        <f t="shared" si="799"/>
        <v>87</v>
      </c>
      <c r="G7321" s="107">
        <f>COUNTIF(Data_Eksportir!$H$2:$H$3401,A7321)</f>
        <v>0</v>
      </c>
      <c r="H7321" s="104" t="str">
        <f t="shared" si="800"/>
        <v>20 – 100</v>
      </c>
      <c r="I7321" s="104" t="str">
        <f t="shared" si="801"/>
        <v>Di bawah ambang nilai</v>
      </c>
      <c r="J7321" s="106">
        <f t="shared" si="802"/>
        <v>397.00732099999999</v>
      </c>
      <c r="K7321" s="105">
        <f t="shared" si="803"/>
        <v>0</v>
      </c>
      <c r="L7321" s="106">
        <f t="shared" si="804"/>
        <v>0</v>
      </c>
    </row>
    <row r="7322" spans="1:12" x14ac:dyDescent="0.3">
      <c r="A7322" s="104" t="s">
        <v>15004</v>
      </c>
      <c r="B7322" s="104" t="s">
        <v>15005</v>
      </c>
      <c r="C7322" s="105">
        <v>13</v>
      </c>
      <c r="D7322" s="105">
        <v>378</v>
      </c>
      <c r="E7322" s="106">
        <f t="shared" si="798"/>
        <v>29.076923076923077</v>
      </c>
      <c r="F7322" s="107">
        <f t="shared" si="799"/>
        <v>87</v>
      </c>
      <c r="G7322" s="107">
        <f>COUNTIF(Data_Eksportir!$H$2:$H$3401,A7322)</f>
        <v>0</v>
      </c>
      <c r="H7322" s="104" t="str">
        <f t="shared" si="800"/>
        <v>20 – 100</v>
      </c>
      <c r="I7322" s="104" t="str">
        <f t="shared" si="801"/>
        <v>Di bawah ambang nilai</v>
      </c>
      <c r="J7322" s="106">
        <f t="shared" si="802"/>
        <v>378.00732199999999</v>
      </c>
      <c r="K7322" s="105">
        <f t="shared" si="803"/>
        <v>0</v>
      </c>
      <c r="L7322" s="106">
        <f t="shared" si="804"/>
        <v>0</v>
      </c>
    </row>
    <row r="7323" spans="1:12" x14ac:dyDescent="0.3">
      <c r="A7323" s="104" t="s">
        <v>15006</v>
      </c>
      <c r="B7323" s="104" t="s">
        <v>15007</v>
      </c>
      <c r="C7323" s="105">
        <v>3500</v>
      </c>
      <c r="D7323" s="105">
        <v>8200</v>
      </c>
      <c r="E7323" s="106">
        <f t="shared" si="798"/>
        <v>2.342857142857143</v>
      </c>
      <c r="F7323" s="107">
        <f t="shared" si="799"/>
        <v>87</v>
      </c>
      <c r="G7323" s="107">
        <f>COUNTIF(Data_Eksportir!$H$2:$H$3401,A7323)</f>
        <v>0</v>
      </c>
      <c r="H7323" s="104" t="str">
        <f t="shared" si="800"/>
        <v>1 – 5</v>
      </c>
      <c r="I7323" s="104" t="str">
        <f t="shared" si="801"/>
        <v>Di bawah ambang nilai</v>
      </c>
      <c r="J7323" s="106">
        <f t="shared" si="802"/>
        <v>8200.0073229999998</v>
      </c>
      <c r="K7323" s="105">
        <f t="shared" si="803"/>
        <v>0</v>
      </c>
      <c r="L7323" s="106">
        <f t="shared" si="804"/>
        <v>0</v>
      </c>
    </row>
    <row r="7324" spans="1:12" x14ac:dyDescent="0.3">
      <c r="A7324" s="104" t="s">
        <v>15008</v>
      </c>
      <c r="B7324" s="104" t="s">
        <v>15009</v>
      </c>
      <c r="C7324" s="105">
        <v>50650</v>
      </c>
      <c r="D7324" s="105">
        <v>254050</v>
      </c>
      <c r="E7324" s="106">
        <f t="shared" si="798"/>
        <v>5.0157946692991118</v>
      </c>
      <c r="F7324" s="107">
        <f t="shared" si="799"/>
        <v>87</v>
      </c>
      <c r="G7324" s="107">
        <f>COUNTIF(Data_Eksportir!$H$2:$H$3401,A7324)</f>
        <v>0</v>
      </c>
      <c r="H7324" s="104" t="str">
        <f t="shared" si="800"/>
        <v>5 – 20</v>
      </c>
      <c r="I7324" s="104" t="str">
        <f t="shared" si="801"/>
        <v>Di bawah ambang nilai</v>
      </c>
      <c r="J7324" s="106">
        <f t="shared" si="802"/>
        <v>254050.00732400001</v>
      </c>
      <c r="K7324" s="105">
        <f t="shared" si="803"/>
        <v>0</v>
      </c>
      <c r="L7324" s="106">
        <f t="shared" si="804"/>
        <v>0</v>
      </c>
    </row>
    <row r="7325" spans="1:12" x14ac:dyDescent="0.3">
      <c r="A7325" s="104" t="s">
        <v>15010</v>
      </c>
      <c r="B7325" s="104" t="s">
        <v>15011</v>
      </c>
      <c r="C7325" s="105">
        <v>10500</v>
      </c>
      <c r="D7325" s="105">
        <v>35990</v>
      </c>
      <c r="E7325" s="106">
        <f t="shared" si="798"/>
        <v>3.4276190476190478</v>
      </c>
      <c r="F7325" s="107">
        <f t="shared" si="799"/>
        <v>87</v>
      </c>
      <c r="G7325" s="107">
        <f>COUNTIF(Data_Eksportir!$H$2:$H$3401,A7325)</f>
        <v>0</v>
      </c>
      <c r="H7325" s="104" t="str">
        <f t="shared" si="800"/>
        <v>1 – 5</v>
      </c>
      <c r="I7325" s="104" t="str">
        <f t="shared" si="801"/>
        <v>Di bawah ambang nilai</v>
      </c>
      <c r="J7325" s="106">
        <f t="shared" si="802"/>
        <v>35990.007324999999</v>
      </c>
      <c r="K7325" s="105">
        <f t="shared" si="803"/>
        <v>0</v>
      </c>
      <c r="L7325" s="106">
        <f t="shared" si="804"/>
        <v>0</v>
      </c>
    </row>
    <row r="7326" spans="1:12" x14ac:dyDescent="0.3">
      <c r="A7326" s="104" t="s">
        <v>15012</v>
      </c>
      <c r="B7326" s="104" t="s">
        <v>15013</v>
      </c>
      <c r="C7326" s="105">
        <v>85</v>
      </c>
      <c r="D7326" s="105">
        <v>544</v>
      </c>
      <c r="E7326" s="106">
        <f t="shared" si="798"/>
        <v>6.4</v>
      </c>
      <c r="F7326" s="107">
        <f t="shared" si="799"/>
        <v>87</v>
      </c>
      <c r="G7326" s="107">
        <f>COUNTIF(Data_Eksportir!$H$2:$H$3401,A7326)</f>
        <v>0</v>
      </c>
      <c r="H7326" s="104" t="str">
        <f t="shared" si="800"/>
        <v>5 – 20</v>
      </c>
      <c r="I7326" s="104" t="str">
        <f t="shared" si="801"/>
        <v>Di bawah ambang nilai</v>
      </c>
      <c r="J7326" s="106">
        <f t="shared" si="802"/>
        <v>544.00732600000003</v>
      </c>
      <c r="K7326" s="105">
        <f t="shared" si="803"/>
        <v>0</v>
      </c>
      <c r="L7326" s="106">
        <f t="shared" si="804"/>
        <v>0</v>
      </c>
    </row>
    <row r="7327" spans="1:12" x14ac:dyDescent="0.3">
      <c r="A7327" s="104" t="s">
        <v>15014</v>
      </c>
      <c r="B7327" s="104" t="s">
        <v>15015</v>
      </c>
      <c r="C7327" s="105">
        <v>5180</v>
      </c>
      <c r="D7327" s="105">
        <v>29000</v>
      </c>
      <c r="E7327" s="106">
        <f t="shared" si="798"/>
        <v>5.5984555984555984</v>
      </c>
      <c r="F7327" s="107">
        <f t="shared" si="799"/>
        <v>87</v>
      </c>
      <c r="G7327" s="107">
        <f>COUNTIF(Data_Eksportir!$H$2:$H$3401,A7327)</f>
        <v>0</v>
      </c>
      <c r="H7327" s="104" t="str">
        <f t="shared" si="800"/>
        <v>5 – 20</v>
      </c>
      <c r="I7327" s="104" t="str">
        <f t="shared" si="801"/>
        <v>Di bawah ambang nilai</v>
      </c>
      <c r="J7327" s="106">
        <f t="shared" si="802"/>
        <v>29000.007326999999</v>
      </c>
      <c r="K7327" s="105">
        <f t="shared" si="803"/>
        <v>0</v>
      </c>
      <c r="L7327" s="106">
        <f t="shared" si="804"/>
        <v>0</v>
      </c>
    </row>
    <row r="7328" spans="1:12" x14ac:dyDescent="0.3">
      <c r="A7328" s="104" t="s">
        <v>15016</v>
      </c>
      <c r="B7328" s="104" t="s">
        <v>15017</v>
      </c>
      <c r="C7328" s="105"/>
      <c r="D7328" s="105">
        <v>432</v>
      </c>
      <c r="E7328" s="106" t="str">
        <f t="shared" si="798"/>
        <v/>
      </c>
      <c r="F7328" s="107">
        <f t="shared" si="799"/>
        <v>87</v>
      </c>
      <c r="G7328" s="107">
        <f>COUNTIF(Data_Eksportir!$H$2:$H$3401,A7328)</f>
        <v>0</v>
      </c>
      <c r="H7328" s="104" t="str">
        <f t="shared" si="800"/>
        <v>Tanpa data berat</v>
      </c>
      <c r="I7328" s="104" t="str">
        <f t="shared" si="801"/>
        <v>Di bawah ambang nilai</v>
      </c>
      <c r="J7328" s="106">
        <f t="shared" si="802"/>
        <v>432.00732799999997</v>
      </c>
      <c r="K7328" s="105">
        <f t="shared" si="803"/>
        <v>0</v>
      </c>
      <c r="L7328" s="106">
        <f t="shared" si="804"/>
        <v>0</v>
      </c>
    </row>
    <row r="7329" spans="1:12" x14ac:dyDescent="0.3">
      <c r="A7329" s="104" t="s">
        <v>15018</v>
      </c>
      <c r="B7329" s="104" t="s">
        <v>15019</v>
      </c>
      <c r="C7329" s="105">
        <v>67500</v>
      </c>
      <c r="D7329" s="105">
        <v>303547</v>
      </c>
      <c r="E7329" s="106">
        <f t="shared" si="798"/>
        <v>4.4969925925925924</v>
      </c>
      <c r="F7329" s="107">
        <f t="shared" si="799"/>
        <v>87</v>
      </c>
      <c r="G7329" s="107">
        <f>COUNTIF(Data_Eksportir!$H$2:$H$3401,A7329)</f>
        <v>0</v>
      </c>
      <c r="H7329" s="104" t="str">
        <f t="shared" si="800"/>
        <v>1 – 5</v>
      </c>
      <c r="I7329" s="104" t="str">
        <f t="shared" si="801"/>
        <v>Di bawah ambang nilai</v>
      </c>
      <c r="J7329" s="106">
        <f t="shared" si="802"/>
        <v>303547.00732899999</v>
      </c>
      <c r="K7329" s="105">
        <f t="shared" si="803"/>
        <v>0</v>
      </c>
      <c r="L7329" s="106">
        <f t="shared" si="804"/>
        <v>0</v>
      </c>
    </row>
    <row r="7330" spans="1:12" x14ac:dyDescent="0.3">
      <c r="A7330" s="104" t="s">
        <v>15020</v>
      </c>
      <c r="B7330" s="104" t="s">
        <v>15021</v>
      </c>
      <c r="C7330" s="105">
        <v>59240</v>
      </c>
      <c r="D7330" s="105">
        <v>1405368</v>
      </c>
      <c r="E7330" s="106">
        <f t="shared" si="798"/>
        <v>23.723295070898043</v>
      </c>
      <c r="F7330" s="107">
        <f t="shared" si="799"/>
        <v>87</v>
      </c>
      <c r="G7330" s="107">
        <f>COUNTIF(Data_Eksportir!$H$2:$H$3401,A7330)</f>
        <v>0</v>
      </c>
      <c r="H7330" s="104" t="str">
        <f t="shared" si="800"/>
        <v>20 – 100</v>
      </c>
      <c r="I7330" s="104" t="str">
        <f t="shared" si="801"/>
        <v>Di bawah ambang nilai</v>
      </c>
      <c r="J7330" s="106">
        <f t="shared" si="802"/>
        <v>1405368.0073299999</v>
      </c>
      <c r="K7330" s="105">
        <f t="shared" si="803"/>
        <v>0</v>
      </c>
      <c r="L7330" s="106">
        <f t="shared" si="804"/>
        <v>0</v>
      </c>
    </row>
    <row r="7331" spans="1:12" x14ac:dyDescent="0.3">
      <c r="A7331" s="104" t="s">
        <v>15022</v>
      </c>
      <c r="B7331" s="104" t="s">
        <v>15023</v>
      </c>
      <c r="C7331" s="105">
        <v>84079</v>
      </c>
      <c r="D7331" s="105">
        <v>332520</v>
      </c>
      <c r="E7331" s="106">
        <f t="shared" si="798"/>
        <v>3.9548519844432022</v>
      </c>
      <c r="F7331" s="107">
        <f t="shared" si="799"/>
        <v>87</v>
      </c>
      <c r="G7331" s="107">
        <f>COUNTIF(Data_Eksportir!$H$2:$H$3401,A7331)</f>
        <v>0</v>
      </c>
      <c r="H7331" s="104" t="str">
        <f t="shared" si="800"/>
        <v>1 – 5</v>
      </c>
      <c r="I7331" s="104" t="str">
        <f t="shared" si="801"/>
        <v>Di bawah ambang nilai</v>
      </c>
      <c r="J7331" s="106">
        <f t="shared" si="802"/>
        <v>332520.007331</v>
      </c>
      <c r="K7331" s="105">
        <f t="shared" si="803"/>
        <v>0</v>
      </c>
      <c r="L7331" s="106">
        <f t="shared" si="804"/>
        <v>0</v>
      </c>
    </row>
    <row r="7332" spans="1:12" x14ac:dyDescent="0.3">
      <c r="A7332" s="104" t="s">
        <v>15024</v>
      </c>
      <c r="B7332" s="104" t="s">
        <v>15025</v>
      </c>
      <c r="C7332" s="105">
        <v>6</v>
      </c>
      <c r="D7332" s="105">
        <v>338</v>
      </c>
      <c r="E7332" s="106">
        <f t="shared" si="798"/>
        <v>56.333333333333336</v>
      </c>
      <c r="F7332" s="107">
        <f t="shared" si="799"/>
        <v>87</v>
      </c>
      <c r="G7332" s="107">
        <f>COUNTIF(Data_Eksportir!$H$2:$H$3401,A7332)</f>
        <v>0</v>
      </c>
      <c r="H7332" s="104" t="str">
        <f t="shared" si="800"/>
        <v>20 – 100</v>
      </c>
      <c r="I7332" s="104" t="str">
        <f t="shared" si="801"/>
        <v>Di bawah ambang nilai</v>
      </c>
      <c r="J7332" s="106">
        <f t="shared" si="802"/>
        <v>338.00733200000002</v>
      </c>
      <c r="K7332" s="105">
        <f t="shared" si="803"/>
        <v>0</v>
      </c>
      <c r="L7332" s="106">
        <f t="shared" si="804"/>
        <v>0</v>
      </c>
    </row>
    <row r="7333" spans="1:12" x14ac:dyDescent="0.3">
      <c r="A7333" s="104" t="s">
        <v>15026</v>
      </c>
      <c r="B7333" s="104" t="s">
        <v>15027</v>
      </c>
      <c r="C7333" s="105">
        <v>40000</v>
      </c>
      <c r="D7333" s="105">
        <v>1431860</v>
      </c>
      <c r="E7333" s="106">
        <f t="shared" si="798"/>
        <v>35.796500000000002</v>
      </c>
      <c r="F7333" s="107">
        <f t="shared" si="799"/>
        <v>87</v>
      </c>
      <c r="G7333" s="107">
        <f>COUNTIF(Data_Eksportir!$H$2:$H$3401,A7333)</f>
        <v>0</v>
      </c>
      <c r="H7333" s="104" t="str">
        <f t="shared" si="800"/>
        <v>20 – 100</v>
      </c>
      <c r="I7333" s="104" t="str">
        <f t="shared" si="801"/>
        <v>Di bawah ambang nilai</v>
      </c>
      <c r="J7333" s="106">
        <f t="shared" si="802"/>
        <v>1431860.007333</v>
      </c>
      <c r="K7333" s="105">
        <f t="shared" si="803"/>
        <v>0</v>
      </c>
      <c r="L7333" s="106">
        <f t="shared" si="804"/>
        <v>0</v>
      </c>
    </row>
    <row r="7334" spans="1:12" x14ac:dyDescent="0.3">
      <c r="A7334" s="104" t="s">
        <v>15028</v>
      </c>
      <c r="B7334" s="104" t="s">
        <v>15029</v>
      </c>
      <c r="C7334" s="105">
        <v>5140</v>
      </c>
      <c r="D7334" s="105">
        <v>54710</v>
      </c>
      <c r="E7334" s="106">
        <f t="shared" si="798"/>
        <v>10.64396887159533</v>
      </c>
      <c r="F7334" s="107">
        <f t="shared" si="799"/>
        <v>87</v>
      </c>
      <c r="G7334" s="107">
        <f>COUNTIF(Data_Eksportir!$H$2:$H$3401,A7334)</f>
        <v>0</v>
      </c>
      <c r="H7334" s="104" t="str">
        <f t="shared" si="800"/>
        <v>5 – 20</v>
      </c>
      <c r="I7334" s="104" t="str">
        <f t="shared" si="801"/>
        <v>Di bawah ambang nilai</v>
      </c>
      <c r="J7334" s="106">
        <f t="shared" si="802"/>
        <v>54710.007334000002</v>
      </c>
      <c r="K7334" s="105">
        <f t="shared" si="803"/>
        <v>0</v>
      </c>
      <c r="L7334" s="106">
        <f t="shared" si="804"/>
        <v>0</v>
      </c>
    </row>
    <row r="7335" spans="1:12" x14ac:dyDescent="0.3">
      <c r="A7335" s="104" t="s">
        <v>15030</v>
      </c>
      <c r="B7335" s="104" t="s">
        <v>15031</v>
      </c>
      <c r="C7335" s="105">
        <v>620</v>
      </c>
      <c r="D7335" s="105">
        <v>772</v>
      </c>
      <c r="E7335" s="106">
        <f t="shared" si="798"/>
        <v>1.2451612903225806</v>
      </c>
      <c r="F7335" s="107">
        <f t="shared" si="799"/>
        <v>87</v>
      </c>
      <c r="G7335" s="107">
        <f>COUNTIF(Data_Eksportir!$H$2:$H$3401,A7335)</f>
        <v>0</v>
      </c>
      <c r="H7335" s="104" t="str">
        <f t="shared" si="800"/>
        <v>1 – 5</v>
      </c>
      <c r="I7335" s="104" t="str">
        <f t="shared" si="801"/>
        <v>Di bawah ambang nilai</v>
      </c>
      <c r="J7335" s="106">
        <f t="shared" si="802"/>
        <v>772.00733500000001</v>
      </c>
      <c r="K7335" s="105">
        <f t="shared" si="803"/>
        <v>0</v>
      </c>
      <c r="L7335" s="106">
        <f t="shared" si="804"/>
        <v>0</v>
      </c>
    </row>
    <row r="7336" spans="1:12" x14ac:dyDescent="0.3">
      <c r="A7336" s="104" t="s">
        <v>15032</v>
      </c>
      <c r="B7336" s="104" t="s">
        <v>15033</v>
      </c>
      <c r="C7336" s="105">
        <v>11025</v>
      </c>
      <c r="D7336" s="105">
        <v>82090</v>
      </c>
      <c r="E7336" s="106">
        <f t="shared" si="798"/>
        <v>7.4458049886621316</v>
      </c>
      <c r="F7336" s="107">
        <f t="shared" si="799"/>
        <v>87</v>
      </c>
      <c r="G7336" s="107">
        <f>COUNTIF(Data_Eksportir!$H$2:$H$3401,A7336)</f>
        <v>0</v>
      </c>
      <c r="H7336" s="104" t="str">
        <f t="shared" si="800"/>
        <v>5 – 20</v>
      </c>
      <c r="I7336" s="104" t="str">
        <f t="shared" si="801"/>
        <v>Di bawah ambang nilai</v>
      </c>
      <c r="J7336" s="106">
        <f t="shared" si="802"/>
        <v>82090.007335999995</v>
      </c>
      <c r="K7336" s="105">
        <f t="shared" si="803"/>
        <v>0</v>
      </c>
      <c r="L7336" s="106">
        <f t="shared" si="804"/>
        <v>0</v>
      </c>
    </row>
    <row r="7337" spans="1:12" x14ac:dyDescent="0.3">
      <c r="A7337" s="104" t="s">
        <v>15034</v>
      </c>
      <c r="B7337" s="104" t="s">
        <v>15035</v>
      </c>
      <c r="C7337" s="105">
        <v>5865</v>
      </c>
      <c r="D7337" s="105">
        <v>12444</v>
      </c>
      <c r="E7337" s="106">
        <f t="shared" si="798"/>
        <v>2.1217391304347828</v>
      </c>
      <c r="F7337" s="107">
        <f t="shared" si="799"/>
        <v>87</v>
      </c>
      <c r="G7337" s="107">
        <f>COUNTIF(Data_Eksportir!$H$2:$H$3401,A7337)</f>
        <v>0</v>
      </c>
      <c r="H7337" s="104" t="str">
        <f t="shared" si="800"/>
        <v>1 – 5</v>
      </c>
      <c r="I7337" s="104" t="str">
        <f t="shared" si="801"/>
        <v>Di bawah ambang nilai</v>
      </c>
      <c r="J7337" s="106">
        <f t="shared" si="802"/>
        <v>12444.007336999999</v>
      </c>
      <c r="K7337" s="105">
        <f t="shared" si="803"/>
        <v>0</v>
      </c>
      <c r="L7337" s="106">
        <f t="shared" si="804"/>
        <v>0</v>
      </c>
    </row>
    <row r="7338" spans="1:12" x14ac:dyDescent="0.3">
      <c r="A7338" s="104" t="s">
        <v>15036</v>
      </c>
      <c r="B7338" s="104" t="s">
        <v>15037</v>
      </c>
      <c r="C7338" s="105">
        <v>1144</v>
      </c>
      <c r="D7338" s="105">
        <v>4291</v>
      </c>
      <c r="E7338" s="106">
        <f t="shared" si="798"/>
        <v>3.7508741258741258</v>
      </c>
      <c r="F7338" s="107">
        <f t="shared" si="799"/>
        <v>87</v>
      </c>
      <c r="G7338" s="107">
        <f>COUNTIF(Data_Eksportir!$H$2:$H$3401,A7338)</f>
        <v>0</v>
      </c>
      <c r="H7338" s="104" t="str">
        <f t="shared" si="800"/>
        <v>1 – 5</v>
      </c>
      <c r="I7338" s="104" t="str">
        <f t="shared" si="801"/>
        <v>Di bawah ambang nilai</v>
      </c>
      <c r="J7338" s="106">
        <f t="shared" si="802"/>
        <v>4291.0073380000003</v>
      </c>
      <c r="K7338" s="105">
        <f t="shared" si="803"/>
        <v>0</v>
      </c>
      <c r="L7338" s="106">
        <f t="shared" si="804"/>
        <v>0</v>
      </c>
    </row>
    <row r="7339" spans="1:12" x14ac:dyDescent="0.3">
      <c r="A7339" s="104" t="s">
        <v>15038</v>
      </c>
      <c r="B7339" s="104" t="s">
        <v>15039</v>
      </c>
      <c r="C7339" s="105">
        <v>1600</v>
      </c>
      <c r="D7339" s="105">
        <v>10000</v>
      </c>
      <c r="E7339" s="106">
        <f t="shared" si="798"/>
        <v>6.25</v>
      </c>
      <c r="F7339" s="107">
        <f t="shared" si="799"/>
        <v>87</v>
      </c>
      <c r="G7339" s="107">
        <f>COUNTIF(Data_Eksportir!$H$2:$H$3401,A7339)</f>
        <v>0</v>
      </c>
      <c r="H7339" s="104" t="str">
        <f t="shared" si="800"/>
        <v>5 – 20</v>
      </c>
      <c r="I7339" s="104" t="str">
        <f t="shared" si="801"/>
        <v>Di bawah ambang nilai</v>
      </c>
      <c r="J7339" s="106">
        <f t="shared" si="802"/>
        <v>10000.007339</v>
      </c>
      <c r="K7339" s="105">
        <f t="shared" si="803"/>
        <v>0</v>
      </c>
      <c r="L7339" s="106">
        <f t="shared" si="804"/>
        <v>0</v>
      </c>
    </row>
    <row r="7340" spans="1:12" x14ac:dyDescent="0.3">
      <c r="A7340" s="104" t="s">
        <v>15040</v>
      </c>
      <c r="B7340" s="104" t="s">
        <v>15041</v>
      </c>
      <c r="C7340" s="105">
        <v>562586</v>
      </c>
      <c r="D7340" s="105">
        <v>3269860</v>
      </c>
      <c r="E7340" s="106">
        <f t="shared" si="798"/>
        <v>5.8121958242828651</v>
      </c>
      <c r="F7340" s="107">
        <f t="shared" si="799"/>
        <v>87</v>
      </c>
      <c r="G7340" s="107">
        <f>COUNTIF(Data_Eksportir!$H$2:$H$3401,A7340)</f>
        <v>0</v>
      </c>
      <c r="H7340" s="104" t="str">
        <f t="shared" si="800"/>
        <v>5 – 20</v>
      </c>
      <c r="I7340" s="104" t="str">
        <f t="shared" si="801"/>
        <v>Di bawah ambang nilai</v>
      </c>
      <c r="J7340" s="106">
        <f t="shared" si="802"/>
        <v>3269860.00734</v>
      </c>
      <c r="K7340" s="105">
        <f t="shared" si="803"/>
        <v>0</v>
      </c>
      <c r="L7340" s="106">
        <f t="shared" si="804"/>
        <v>0</v>
      </c>
    </row>
    <row r="7341" spans="1:12" x14ac:dyDescent="0.3">
      <c r="A7341" s="104" t="s">
        <v>15042</v>
      </c>
      <c r="B7341" s="104" t="s">
        <v>15043</v>
      </c>
      <c r="C7341" s="105">
        <v>2581</v>
      </c>
      <c r="D7341" s="105">
        <v>2321</v>
      </c>
      <c r="E7341" s="106">
        <f t="shared" si="798"/>
        <v>0.89926385122045716</v>
      </c>
      <c r="F7341" s="107">
        <f t="shared" si="799"/>
        <v>87</v>
      </c>
      <c r="G7341" s="107">
        <f>COUNTIF(Data_Eksportir!$H$2:$H$3401,A7341)</f>
        <v>0</v>
      </c>
      <c r="H7341" s="104" t="str">
        <f t="shared" si="800"/>
        <v>Di bawah 1</v>
      </c>
      <c r="I7341" s="104" t="str">
        <f t="shared" si="801"/>
        <v>Di bawah ambang nilai</v>
      </c>
      <c r="J7341" s="106">
        <f t="shared" si="802"/>
        <v>2321.007341</v>
      </c>
      <c r="K7341" s="105">
        <f t="shared" si="803"/>
        <v>0</v>
      </c>
      <c r="L7341" s="106">
        <f t="shared" si="804"/>
        <v>0</v>
      </c>
    </row>
    <row r="7342" spans="1:12" x14ac:dyDescent="0.3">
      <c r="A7342" s="104" t="s">
        <v>15044</v>
      </c>
      <c r="B7342" s="104" t="s">
        <v>15045</v>
      </c>
      <c r="C7342" s="105">
        <v>3</v>
      </c>
      <c r="D7342" s="105">
        <v>8</v>
      </c>
      <c r="E7342" s="106">
        <f t="shared" si="798"/>
        <v>2.6666666666666665</v>
      </c>
      <c r="F7342" s="107">
        <f t="shared" si="799"/>
        <v>87</v>
      </c>
      <c r="G7342" s="107">
        <f>COUNTIF(Data_Eksportir!$H$2:$H$3401,A7342)</f>
        <v>0</v>
      </c>
      <c r="H7342" s="104" t="str">
        <f t="shared" si="800"/>
        <v>1 – 5</v>
      </c>
      <c r="I7342" s="104" t="str">
        <f t="shared" si="801"/>
        <v>Di bawah ambang nilai</v>
      </c>
      <c r="J7342" s="106">
        <f t="shared" si="802"/>
        <v>8.0073419999999995</v>
      </c>
      <c r="K7342" s="105">
        <f t="shared" si="803"/>
        <v>0</v>
      </c>
      <c r="L7342" s="106">
        <f t="shared" si="804"/>
        <v>0</v>
      </c>
    </row>
    <row r="7343" spans="1:12" x14ac:dyDescent="0.3">
      <c r="A7343" s="104" t="s">
        <v>15046</v>
      </c>
      <c r="B7343" s="104" t="s">
        <v>15047</v>
      </c>
      <c r="C7343" s="105">
        <v>5120</v>
      </c>
      <c r="D7343" s="105">
        <v>30433</v>
      </c>
      <c r="E7343" s="106">
        <f t="shared" si="798"/>
        <v>5.9439453125000004</v>
      </c>
      <c r="F7343" s="107">
        <f t="shared" si="799"/>
        <v>87</v>
      </c>
      <c r="G7343" s="107">
        <f>COUNTIF(Data_Eksportir!$H$2:$H$3401,A7343)</f>
        <v>0</v>
      </c>
      <c r="H7343" s="104" t="str">
        <f t="shared" si="800"/>
        <v>5 – 20</v>
      </c>
      <c r="I7343" s="104" t="str">
        <f t="shared" si="801"/>
        <v>Di bawah ambang nilai</v>
      </c>
      <c r="J7343" s="106">
        <f t="shared" si="802"/>
        <v>30433.007343000001</v>
      </c>
      <c r="K7343" s="105">
        <f t="shared" si="803"/>
        <v>0</v>
      </c>
      <c r="L7343" s="106">
        <f t="shared" si="804"/>
        <v>0</v>
      </c>
    </row>
    <row r="7344" spans="1:12" x14ac:dyDescent="0.3">
      <c r="A7344" s="104" t="s">
        <v>15048</v>
      </c>
      <c r="B7344" s="104" t="s">
        <v>15049</v>
      </c>
      <c r="C7344" s="105">
        <v>6000</v>
      </c>
      <c r="D7344" s="105">
        <v>194090</v>
      </c>
      <c r="E7344" s="106">
        <f t="shared" si="798"/>
        <v>32.348333333333336</v>
      </c>
      <c r="F7344" s="107">
        <f t="shared" si="799"/>
        <v>87</v>
      </c>
      <c r="G7344" s="107">
        <f>COUNTIF(Data_Eksportir!$H$2:$H$3401,A7344)</f>
        <v>0</v>
      </c>
      <c r="H7344" s="104" t="str">
        <f t="shared" si="800"/>
        <v>20 – 100</v>
      </c>
      <c r="I7344" s="104" t="str">
        <f t="shared" si="801"/>
        <v>Di bawah ambang nilai</v>
      </c>
      <c r="J7344" s="106">
        <f t="shared" si="802"/>
        <v>194090.00734400001</v>
      </c>
      <c r="K7344" s="105">
        <f t="shared" si="803"/>
        <v>0</v>
      </c>
      <c r="L7344" s="106">
        <f t="shared" si="804"/>
        <v>0</v>
      </c>
    </row>
    <row r="7345" spans="1:12" x14ac:dyDescent="0.3">
      <c r="A7345" s="104" t="s">
        <v>15050</v>
      </c>
      <c r="B7345" s="104" t="s">
        <v>15051</v>
      </c>
      <c r="C7345" s="105">
        <v>291</v>
      </c>
      <c r="D7345" s="105">
        <v>448</v>
      </c>
      <c r="E7345" s="106">
        <f t="shared" si="798"/>
        <v>1.5395189003436427</v>
      </c>
      <c r="F7345" s="107">
        <f t="shared" si="799"/>
        <v>87</v>
      </c>
      <c r="G7345" s="107">
        <f>COUNTIF(Data_Eksportir!$H$2:$H$3401,A7345)</f>
        <v>0</v>
      </c>
      <c r="H7345" s="104" t="str">
        <f t="shared" si="800"/>
        <v>1 – 5</v>
      </c>
      <c r="I7345" s="104" t="str">
        <f t="shared" si="801"/>
        <v>Di bawah ambang nilai</v>
      </c>
      <c r="J7345" s="106">
        <f t="shared" si="802"/>
        <v>448.00734499999999</v>
      </c>
      <c r="K7345" s="105">
        <f t="shared" si="803"/>
        <v>0</v>
      </c>
      <c r="L7345" s="106">
        <f t="shared" si="804"/>
        <v>0</v>
      </c>
    </row>
    <row r="7346" spans="1:12" x14ac:dyDescent="0.3">
      <c r="A7346" s="104" t="s">
        <v>15052</v>
      </c>
      <c r="B7346" s="104" t="s">
        <v>15053</v>
      </c>
      <c r="C7346" s="105">
        <v>8639598</v>
      </c>
      <c r="D7346" s="105">
        <v>56892029</v>
      </c>
      <c r="E7346" s="106">
        <f t="shared" si="798"/>
        <v>6.5850319656076595</v>
      </c>
      <c r="F7346" s="107">
        <f t="shared" si="799"/>
        <v>87</v>
      </c>
      <c r="G7346" s="107">
        <f>COUNTIF(Data_Eksportir!$H$2:$H$3401,A7346)</f>
        <v>0</v>
      </c>
      <c r="H7346" s="104" t="str">
        <f t="shared" si="800"/>
        <v>5 – 20</v>
      </c>
      <c r="I7346" s="104" t="str">
        <f t="shared" si="801"/>
        <v>Belum terwakili</v>
      </c>
      <c r="J7346" s="106">
        <f t="shared" si="802"/>
        <v>56892029.007345997</v>
      </c>
      <c r="K7346" s="105">
        <f t="shared" si="803"/>
        <v>56892029</v>
      </c>
      <c r="L7346" s="106">
        <f t="shared" si="804"/>
        <v>56892029.007345997</v>
      </c>
    </row>
    <row r="7347" spans="1:12" x14ac:dyDescent="0.3">
      <c r="A7347" s="104" t="s">
        <v>15054</v>
      </c>
      <c r="B7347" s="104" t="s">
        <v>15055</v>
      </c>
      <c r="C7347" s="105">
        <v>98908</v>
      </c>
      <c r="D7347" s="105">
        <v>979092</v>
      </c>
      <c r="E7347" s="106">
        <f t="shared" si="798"/>
        <v>9.8990172685728144</v>
      </c>
      <c r="F7347" s="107">
        <f t="shared" si="799"/>
        <v>87</v>
      </c>
      <c r="G7347" s="107">
        <f>COUNTIF(Data_Eksportir!$H$2:$H$3401,A7347)</f>
        <v>0</v>
      </c>
      <c r="H7347" s="104" t="str">
        <f t="shared" si="800"/>
        <v>5 – 20</v>
      </c>
      <c r="I7347" s="104" t="str">
        <f t="shared" si="801"/>
        <v>Di bawah ambang nilai</v>
      </c>
      <c r="J7347" s="106">
        <f t="shared" si="802"/>
        <v>979092.00734699995</v>
      </c>
      <c r="K7347" s="105">
        <f t="shared" si="803"/>
        <v>0</v>
      </c>
      <c r="L7347" s="106">
        <f t="shared" si="804"/>
        <v>0</v>
      </c>
    </row>
    <row r="7348" spans="1:12" x14ac:dyDescent="0.3">
      <c r="A7348" s="104" t="s">
        <v>15056</v>
      </c>
      <c r="B7348" s="104" t="s">
        <v>15057</v>
      </c>
      <c r="C7348" s="105">
        <v>3047839</v>
      </c>
      <c r="D7348" s="105">
        <v>21290666</v>
      </c>
      <c r="E7348" s="106">
        <f t="shared" si="798"/>
        <v>6.9854956249329447</v>
      </c>
      <c r="F7348" s="107">
        <f t="shared" si="799"/>
        <v>87</v>
      </c>
      <c r="G7348" s="107">
        <f>COUNTIF(Data_Eksportir!$H$2:$H$3401,A7348)</f>
        <v>0</v>
      </c>
      <c r="H7348" s="104" t="str">
        <f t="shared" si="800"/>
        <v>5 – 20</v>
      </c>
      <c r="I7348" s="104" t="str">
        <f t="shared" si="801"/>
        <v>Belum terwakili</v>
      </c>
      <c r="J7348" s="106">
        <f t="shared" si="802"/>
        <v>21290666.007348001</v>
      </c>
      <c r="K7348" s="105">
        <f t="shared" si="803"/>
        <v>21290666</v>
      </c>
      <c r="L7348" s="106">
        <f t="shared" si="804"/>
        <v>21290666.007348001</v>
      </c>
    </row>
    <row r="7349" spans="1:12" x14ac:dyDescent="0.3">
      <c r="A7349" s="104" t="s">
        <v>15058</v>
      </c>
      <c r="B7349" s="104" t="s">
        <v>15059</v>
      </c>
      <c r="C7349" s="105">
        <v>531562</v>
      </c>
      <c r="D7349" s="105">
        <v>5697359</v>
      </c>
      <c r="E7349" s="106">
        <f t="shared" si="798"/>
        <v>10.718145766627412</v>
      </c>
      <c r="F7349" s="107">
        <f t="shared" si="799"/>
        <v>87</v>
      </c>
      <c r="G7349" s="107">
        <f>COUNTIF(Data_Eksportir!$H$2:$H$3401,A7349)</f>
        <v>0</v>
      </c>
      <c r="H7349" s="104" t="str">
        <f t="shared" si="800"/>
        <v>5 – 20</v>
      </c>
      <c r="I7349" s="104" t="str">
        <f t="shared" si="801"/>
        <v>Di bawah ambang nilai</v>
      </c>
      <c r="J7349" s="106">
        <f t="shared" si="802"/>
        <v>5697359.0073490003</v>
      </c>
      <c r="K7349" s="105">
        <f t="shared" si="803"/>
        <v>0</v>
      </c>
      <c r="L7349" s="106">
        <f t="shared" si="804"/>
        <v>0</v>
      </c>
    </row>
    <row r="7350" spans="1:12" x14ac:dyDescent="0.3">
      <c r="A7350" s="104" t="s">
        <v>15060</v>
      </c>
      <c r="B7350" s="104" t="s">
        <v>15061</v>
      </c>
      <c r="C7350" s="105">
        <v>208</v>
      </c>
      <c r="D7350" s="105">
        <v>480</v>
      </c>
      <c r="E7350" s="106">
        <f t="shared" si="798"/>
        <v>2.3076923076923075</v>
      </c>
      <c r="F7350" s="107">
        <f t="shared" si="799"/>
        <v>87</v>
      </c>
      <c r="G7350" s="107">
        <f>COUNTIF(Data_Eksportir!$H$2:$H$3401,A7350)</f>
        <v>0</v>
      </c>
      <c r="H7350" s="104" t="str">
        <f t="shared" si="800"/>
        <v>1 – 5</v>
      </c>
      <c r="I7350" s="104" t="str">
        <f t="shared" si="801"/>
        <v>Di bawah ambang nilai</v>
      </c>
      <c r="J7350" s="106">
        <f t="shared" si="802"/>
        <v>480.00734999999997</v>
      </c>
      <c r="K7350" s="105">
        <f t="shared" si="803"/>
        <v>0</v>
      </c>
      <c r="L7350" s="106">
        <f t="shared" si="804"/>
        <v>0</v>
      </c>
    </row>
    <row r="7351" spans="1:12" x14ac:dyDescent="0.3">
      <c r="A7351" s="104" t="s">
        <v>15062</v>
      </c>
      <c r="B7351" s="104" t="s">
        <v>15063</v>
      </c>
      <c r="C7351" s="105">
        <v>571046</v>
      </c>
      <c r="D7351" s="105">
        <v>6100975</v>
      </c>
      <c r="E7351" s="106">
        <f t="shared" si="798"/>
        <v>10.683859093663207</v>
      </c>
      <c r="F7351" s="107">
        <f t="shared" si="799"/>
        <v>87</v>
      </c>
      <c r="G7351" s="107">
        <f>COUNTIF(Data_Eksportir!$H$2:$H$3401,A7351)</f>
        <v>0</v>
      </c>
      <c r="H7351" s="104" t="str">
        <f t="shared" si="800"/>
        <v>5 – 20</v>
      </c>
      <c r="I7351" s="104" t="str">
        <f t="shared" si="801"/>
        <v>Di bawah ambang nilai</v>
      </c>
      <c r="J7351" s="106">
        <f t="shared" si="802"/>
        <v>6100975.0073509999</v>
      </c>
      <c r="K7351" s="105">
        <f t="shared" si="803"/>
        <v>0</v>
      </c>
      <c r="L7351" s="106">
        <f t="shared" si="804"/>
        <v>0</v>
      </c>
    </row>
    <row r="7352" spans="1:12" x14ac:dyDescent="0.3">
      <c r="A7352" s="104" t="s">
        <v>15064</v>
      </c>
      <c r="B7352" s="104" t="s">
        <v>15065</v>
      </c>
      <c r="C7352" s="105">
        <v>192362</v>
      </c>
      <c r="D7352" s="105">
        <v>2543725</v>
      </c>
      <c r="E7352" s="106">
        <f t="shared" si="798"/>
        <v>13.223635645293768</v>
      </c>
      <c r="F7352" s="107">
        <f t="shared" si="799"/>
        <v>87</v>
      </c>
      <c r="G7352" s="107">
        <f>COUNTIF(Data_Eksportir!$H$2:$H$3401,A7352)</f>
        <v>0</v>
      </c>
      <c r="H7352" s="104" t="str">
        <f t="shared" si="800"/>
        <v>5 – 20</v>
      </c>
      <c r="I7352" s="104" t="str">
        <f t="shared" si="801"/>
        <v>Di bawah ambang nilai</v>
      </c>
      <c r="J7352" s="106">
        <f t="shared" si="802"/>
        <v>2543725.0073520001</v>
      </c>
      <c r="K7352" s="105">
        <f t="shared" si="803"/>
        <v>0</v>
      </c>
      <c r="L7352" s="106">
        <f t="shared" si="804"/>
        <v>0</v>
      </c>
    </row>
    <row r="7353" spans="1:12" x14ac:dyDescent="0.3">
      <c r="A7353" s="104" t="s">
        <v>15066</v>
      </c>
      <c r="B7353" s="104" t="s">
        <v>15067</v>
      </c>
      <c r="C7353" s="105">
        <v>39567</v>
      </c>
      <c r="D7353" s="105">
        <v>284534</v>
      </c>
      <c r="E7353" s="106">
        <f t="shared" si="798"/>
        <v>7.1911946824373851</v>
      </c>
      <c r="F7353" s="107">
        <f t="shared" si="799"/>
        <v>87</v>
      </c>
      <c r="G7353" s="107">
        <f>COUNTIF(Data_Eksportir!$H$2:$H$3401,A7353)</f>
        <v>0</v>
      </c>
      <c r="H7353" s="104" t="str">
        <f t="shared" si="800"/>
        <v>5 – 20</v>
      </c>
      <c r="I7353" s="104" t="str">
        <f t="shared" si="801"/>
        <v>Di bawah ambang nilai</v>
      </c>
      <c r="J7353" s="106">
        <f t="shared" si="802"/>
        <v>284534.00735299999</v>
      </c>
      <c r="K7353" s="105">
        <f t="shared" si="803"/>
        <v>0</v>
      </c>
      <c r="L7353" s="106">
        <f t="shared" si="804"/>
        <v>0</v>
      </c>
    </row>
    <row r="7354" spans="1:12" x14ac:dyDescent="0.3">
      <c r="A7354" s="104" t="s">
        <v>15068</v>
      </c>
      <c r="B7354" s="104" t="s">
        <v>15069</v>
      </c>
      <c r="C7354" s="105">
        <v>126566</v>
      </c>
      <c r="D7354" s="105">
        <v>4238702</v>
      </c>
      <c r="E7354" s="106">
        <f t="shared" si="798"/>
        <v>33.490052620767031</v>
      </c>
      <c r="F7354" s="107">
        <f t="shared" si="799"/>
        <v>87</v>
      </c>
      <c r="G7354" s="107">
        <f>COUNTIF(Data_Eksportir!$H$2:$H$3401,A7354)</f>
        <v>0</v>
      </c>
      <c r="H7354" s="104" t="str">
        <f t="shared" si="800"/>
        <v>20 – 100</v>
      </c>
      <c r="I7354" s="104" t="str">
        <f t="shared" si="801"/>
        <v>Di bawah ambang nilai</v>
      </c>
      <c r="J7354" s="106">
        <f t="shared" si="802"/>
        <v>4238702.0073539997</v>
      </c>
      <c r="K7354" s="105">
        <f t="shared" si="803"/>
        <v>0</v>
      </c>
      <c r="L7354" s="106">
        <f t="shared" si="804"/>
        <v>0</v>
      </c>
    </row>
    <row r="7355" spans="1:12" x14ac:dyDescent="0.3">
      <c r="A7355" s="104" t="s">
        <v>15070</v>
      </c>
      <c r="B7355" s="104" t="s">
        <v>15071</v>
      </c>
      <c r="C7355" s="105">
        <v>3660029</v>
      </c>
      <c r="D7355" s="105">
        <v>34041160</v>
      </c>
      <c r="E7355" s="106">
        <f t="shared" si="798"/>
        <v>9.3007896931964193</v>
      </c>
      <c r="F7355" s="107">
        <f t="shared" si="799"/>
        <v>87</v>
      </c>
      <c r="G7355" s="107">
        <f>COUNTIF(Data_Eksportir!$H$2:$H$3401,A7355)</f>
        <v>0</v>
      </c>
      <c r="H7355" s="104" t="str">
        <f t="shared" si="800"/>
        <v>5 – 20</v>
      </c>
      <c r="I7355" s="104" t="str">
        <f t="shared" si="801"/>
        <v>Belum terwakili</v>
      </c>
      <c r="J7355" s="106">
        <f t="shared" si="802"/>
        <v>34041160.007354997</v>
      </c>
      <c r="K7355" s="105">
        <f t="shared" si="803"/>
        <v>34041160</v>
      </c>
      <c r="L7355" s="106">
        <f t="shared" si="804"/>
        <v>34041160.007354997</v>
      </c>
    </row>
    <row r="7356" spans="1:12" x14ac:dyDescent="0.3">
      <c r="A7356" s="104" t="s">
        <v>15072</v>
      </c>
      <c r="B7356" s="104" t="s">
        <v>15073</v>
      </c>
      <c r="C7356" s="105">
        <v>118</v>
      </c>
      <c r="D7356" s="105">
        <v>482</v>
      </c>
      <c r="E7356" s="106">
        <f t="shared" si="798"/>
        <v>4.0847457627118642</v>
      </c>
      <c r="F7356" s="107">
        <f t="shared" si="799"/>
        <v>87</v>
      </c>
      <c r="G7356" s="107">
        <f>COUNTIF(Data_Eksportir!$H$2:$H$3401,A7356)</f>
        <v>0</v>
      </c>
      <c r="H7356" s="104" t="str">
        <f t="shared" si="800"/>
        <v>1 – 5</v>
      </c>
      <c r="I7356" s="104" t="str">
        <f t="shared" si="801"/>
        <v>Di bawah ambang nilai</v>
      </c>
      <c r="J7356" s="106">
        <f t="shared" si="802"/>
        <v>482.00735600000002</v>
      </c>
      <c r="K7356" s="105">
        <f t="shared" si="803"/>
        <v>0</v>
      </c>
      <c r="L7356" s="106">
        <f t="shared" si="804"/>
        <v>0</v>
      </c>
    </row>
    <row r="7357" spans="1:12" x14ac:dyDescent="0.3">
      <c r="A7357" s="104" t="s">
        <v>15074</v>
      </c>
      <c r="B7357" s="104" t="s">
        <v>15075</v>
      </c>
      <c r="C7357" s="105">
        <v>57494</v>
      </c>
      <c r="D7357" s="105">
        <v>164187</v>
      </c>
      <c r="E7357" s="106">
        <f t="shared" si="798"/>
        <v>2.8557240755557101</v>
      </c>
      <c r="F7357" s="107">
        <f t="shared" si="799"/>
        <v>87</v>
      </c>
      <c r="G7357" s="107">
        <f>COUNTIF(Data_Eksportir!$H$2:$H$3401,A7357)</f>
        <v>0</v>
      </c>
      <c r="H7357" s="104" t="str">
        <f t="shared" si="800"/>
        <v>1 – 5</v>
      </c>
      <c r="I7357" s="104" t="str">
        <f t="shared" si="801"/>
        <v>Di bawah ambang nilai</v>
      </c>
      <c r="J7357" s="106">
        <f t="shared" si="802"/>
        <v>164187.00735699999</v>
      </c>
      <c r="K7357" s="105">
        <f t="shared" si="803"/>
        <v>0</v>
      </c>
      <c r="L7357" s="106">
        <f t="shared" si="804"/>
        <v>0</v>
      </c>
    </row>
    <row r="7358" spans="1:12" x14ac:dyDescent="0.3">
      <c r="A7358" s="104" t="s">
        <v>15076</v>
      </c>
      <c r="B7358" s="104" t="s">
        <v>15077</v>
      </c>
      <c r="C7358" s="105">
        <v>653257</v>
      </c>
      <c r="D7358" s="105">
        <v>7088685</v>
      </c>
      <c r="E7358" s="106">
        <f t="shared" si="798"/>
        <v>10.851295891203614</v>
      </c>
      <c r="F7358" s="107">
        <f t="shared" si="799"/>
        <v>87</v>
      </c>
      <c r="G7358" s="107">
        <f>COUNTIF(Data_Eksportir!$H$2:$H$3401,A7358)</f>
        <v>0</v>
      </c>
      <c r="H7358" s="104" t="str">
        <f t="shared" si="800"/>
        <v>5 – 20</v>
      </c>
      <c r="I7358" s="104" t="str">
        <f t="shared" si="801"/>
        <v>Di bawah ambang nilai</v>
      </c>
      <c r="J7358" s="106">
        <f t="shared" si="802"/>
        <v>7088685.0073579997</v>
      </c>
      <c r="K7358" s="105">
        <f t="shared" si="803"/>
        <v>0</v>
      </c>
      <c r="L7358" s="106">
        <f t="shared" si="804"/>
        <v>0</v>
      </c>
    </row>
    <row r="7359" spans="1:12" x14ac:dyDescent="0.3">
      <c r="A7359" s="104" t="s">
        <v>15078</v>
      </c>
      <c r="B7359" s="104" t="s">
        <v>15079</v>
      </c>
      <c r="C7359" s="105">
        <v>259253</v>
      </c>
      <c r="D7359" s="105">
        <v>2249333</v>
      </c>
      <c r="E7359" s="106">
        <f t="shared" si="798"/>
        <v>8.6762081827404121</v>
      </c>
      <c r="F7359" s="107">
        <f t="shared" si="799"/>
        <v>87</v>
      </c>
      <c r="G7359" s="107">
        <f>COUNTIF(Data_Eksportir!$H$2:$H$3401,A7359)</f>
        <v>0</v>
      </c>
      <c r="H7359" s="104" t="str">
        <f t="shared" si="800"/>
        <v>5 – 20</v>
      </c>
      <c r="I7359" s="104" t="str">
        <f t="shared" si="801"/>
        <v>Di bawah ambang nilai</v>
      </c>
      <c r="J7359" s="106">
        <f t="shared" si="802"/>
        <v>2249333.0073589999</v>
      </c>
      <c r="K7359" s="105">
        <f t="shared" si="803"/>
        <v>0</v>
      </c>
      <c r="L7359" s="106">
        <f t="shared" si="804"/>
        <v>0</v>
      </c>
    </row>
    <row r="7360" spans="1:12" x14ac:dyDescent="0.3">
      <c r="A7360" s="104" t="s">
        <v>15080</v>
      </c>
      <c r="B7360" s="104" t="s">
        <v>15081</v>
      </c>
      <c r="C7360" s="105">
        <v>821</v>
      </c>
      <c r="D7360" s="105">
        <v>4654</v>
      </c>
      <c r="E7360" s="106">
        <f t="shared" si="798"/>
        <v>5.668696711327649</v>
      </c>
      <c r="F7360" s="107">
        <f t="shared" si="799"/>
        <v>87</v>
      </c>
      <c r="G7360" s="107">
        <f>COUNTIF(Data_Eksportir!$H$2:$H$3401,A7360)</f>
        <v>0</v>
      </c>
      <c r="H7360" s="104" t="str">
        <f t="shared" si="800"/>
        <v>5 – 20</v>
      </c>
      <c r="I7360" s="104" t="str">
        <f t="shared" si="801"/>
        <v>Di bawah ambang nilai</v>
      </c>
      <c r="J7360" s="106">
        <f t="shared" si="802"/>
        <v>4654.0073599999996</v>
      </c>
      <c r="K7360" s="105">
        <f t="shared" si="803"/>
        <v>0</v>
      </c>
      <c r="L7360" s="106">
        <f t="shared" si="804"/>
        <v>0</v>
      </c>
    </row>
    <row r="7361" spans="1:12" x14ac:dyDescent="0.3">
      <c r="A7361" s="104" t="s">
        <v>15082</v>
      </c>
      <c r="B7361" s="104" t="s">
        <v>15083</v>
      </c>
      <c r="C7361" s="105">
        <v>1702999</v>
      </c>
      <c r="D7361" s="105">
        <v>18162710</v>
      </c>
      <c r="E7361" s="106">
        <f t="shared" si="798"/>
        <v>10.665132510353793</v>
      </c>
      <c r="F7361" s="107">
        <f t="shared" si="799"/>
        <v>87</v>
      </c>
      <c r="G7361" s="107">
        <f>COUNTIF(Data_Eksportir!$H$2:$H$3401,A7361)</f>
        <v>0</v>
      </c>
      <c r="H7361" s="104" t="str">
        <f t="shared" si="800"/>
        <v>5 – 20</v>
      </c>
      <c r="I7361" s="104" t="str">
        <f t="shared" si="801"/>
        <v>Belum terwakili</v>
      </c>
      <c r="J7361" s="106">
        <f t="shared" si="802"/>
        <v>18162710.007360999</v>
      </c>
      <c r="K7361" s="105">
        <f t="shared" si="803"/>
        <v>18162710</v>
      </c>
      <c r="L7361" s="106">
        <f t="shared" si="804"/>
        <v>18162710.007360999</v>
      </c>
    </row>
    <row r="7362" spans="1:12" x14ac:dyDescent="0.3">
      <c r="A7362" s="104" t="s">
        <v>15084</v>
      </c>
      <c r="B7362" s="104" t="s">
        <v>15085</v>
      </c>
      <c r="C7362" s="105">
        <v>27022</v>
      </c>
      <c r="D7362" s="105">
        <v>134622</v>
      </c>
      <c r="E7362" s="106">
        <f t="shared" ref="E7362:E7425" si="805">IF(AND(ISNUMBER(C7362),C7362&gt;0),D7362/C7362,"")</f>
        <v>4.9819406409592188</v>
      </c>
      <c r="F7362" s="107">
        <f t="shared" ref="F7362:F7425" si="806">VALUE(LEFT(A7362,2))</f>
        <v>87</v>
      </c>
      <c r="G7362" s="107">
        <f>COUNTIF(Data_Eksportir!$H$2:$H$3401,A7362)</f>
        <v>0</v>
      </c>
      <c r="H7362" s="104" t="str">
        <f t="shared" ref="H7362:H7425" si="807">IF(E7362="","Tanpa data berat",IF(E7362&lt;1,"Di bawah 1",IF(E7362&lt;5,"1 – 5",IF(E7362&lt;20,"5 – 20",IF(E7362&lt;100,"20 – 100","100 ke atas")))))</f>
        <v>1 – 5</v>
      </c>
      <c r="I7362" s="104" t="str">
        <f t="shared" ref="I7362:I7425" si="808">IF(D7362&lt;p_nilai_besar,"Di bawah ambang nilai",IF(G7362=0,"Belum terwakili",IF(G7362&lt;=p_listing_rendah,"Keterwakilan rendah","Terwakili")))</f>
        <v>Di bawah ambang nilai</v>
      </c>
      <c r="J7362" s="106">
        <f t="shared" ref="J7362:J7425" si="809">D7362+ROW()/10^6</f>
        <v>134622.007362</v>
      </c>
      <c r="K7362" s="105">
        <f t="shared" ref="K7362:K7425" si="810">IF(D7362&gt;=p_nilai_besar,D7362/(1+G7362),0)</f>
        <v>0</v>
      </c>
      <c r="L7362" s="106">
        <f t="shared" ref="L7362:L7425" si="811">IF(K7362&gt;0,K7362+ROW()/10^6,0)</f>
        <v>0</v>
      </c>
    </row>
    <row r="7363" spans="1:12" x14ac:dyDescent="0.3">
      <c r="A7363" s="104" t="s">
        <v>15086</v>
      </c>
      <c r="B7363" s="104" t="s">
        <v>15087</v>
      </c>
      <c r="C7363" s="105">
        <v>21405559</v>
      </c>
      <c r="D7363" s="105">
        <v>132086610</v>
      </c>
      <c r="E7363" s="106">
        <f t="shared" si="805"/>
        <v>6.1706685632456502</v>
      </c>
      <c r="F7363" s="107">
        <f t="shared" si="806"/>
        <v>87</v>
      </c>
      <c r="G7363" s="107">
        <f>COUNTIF(Data_Eksportir!$H$2:$H$3401,A7363)</f>
        <v>0</v>
      </c>
      <c r="H7363" s="104" t="str">
        <f t="shared" si="807"/>
        <v>5 – 20</v>
      </c>
      <c r="I7363" s="104" t="str">
        <f t="shared" si="808"/>
        <v>Belum terwakili</v>
      </c>
      <c r="J7363" s="106">
        <f t="shared" si="809"/>
        <v>132086610.00736301</v>
      </c>
      <c r="K7363" s="105">
        <f t="shared" si="810"/>
        <v>132086610</v>
      </c>
      <c r="L7363" s="106">
        <f t="shared" si="811"/>
        <v>132086610.00736301</v>
      </c>
    </row>
    <row r="7364" spans="1:12" x14ac:dyDescent="0.3">
      <c r="A7364" s="104" t="s">
        <v>15088</v>
      </c>
      <c r="B7364" s="104" t="s">
        <v>15089</v>
      </c>
      <c r="C7364" s="105">
        <v>11491</v>
      </c>
      <c r="D7364" s="105">
        <v>83232</v>
      </c>
      <c r="E7364" s="106">
        <f t="shared" si="805"/>
        <v>7.2432338351753547</v>
      </c>
      <c r="F7364" s="107">
        <f t="shared" si="806"/>
        <v>87</v>
      </c>
      <c r="G7364" s="107">
        <f>COUNTIF(Data_Eksportir!$H$2:$H$3401,A7364)</f>
        <v>0</v>
      </c>
      <c r="H7364" s="104" t="str">
        <f t="shared" si="807"/>
        <v>5 – 20</v>
      </c>
      <c r="I7364" s="104" t="str">
        <f t="shared" si="808"/>
        <v>Di bawah ambang nilai</v>
      </c>
      <c r="J7364" s="106">
        <f t="shared" si="809"/>
        <v>83232.007364000005</v>
      </c>
      <c r="K7364" s="105">
        <f t="shared" si="810"/>
        <v>0</v>
      </c>
      <c r="L7364" s="106">
        <f t="shared" si="811"/>
        <v>0</v>
      </c>
    </row>
    <row r="7365" spans="1:12" x14ac:dyDescent="0.3">
      <c r="A7365" s="104" t="s">
        <v>15090</v>
      </c>
      <c r="B7365" s="104" t="s">
        <v>15091</v>
      </c>
      <c r="C7365" s="105">
        <v>444</v>
      </c>
      <c r="D7365" s="105">
        <v>10097</v>
      </c>
      <c r="E7365" s="106">
        <f t="shared" si="805"/>
        <v>22.740990990990991</v>
      </c>
      <c r="F7365" s="107">
        <f t="shared" si="806"/>
        <v>87</v>
      </c>
      <c r="G7365" s="107">
        <f>COUNTIF(Data_Eksportir!$H$2:$H$3401,A7365)</f>
        <v>0</v>
      </c>
      <c r="H7365" s="104" t="str">
        <f t="shared" si="807"/>
        <v>20 – 100</v>
      </c>
      <c r="I7365" s="104" t="str">
        <f t="shared" si="808"/>
        <v>Di bawah ambang nilai</v>
      </c>
      <c r="J7365" s="106">
        <f t="shared" si="809"/>
        <v>10097.007364999999</v>
      </c>
      <c r="K7365" s="105">
        <f t="shared" si="810"/>
        <v>0</v>
      </c>
      <c r="L7365" s="106">
        <f t="shared" si="811"/>
        <v>0</v>
      </c>
    </row>
    <row r="7366" spans="1:12" x14ac:dyDescent="0.3">
      <c r="A7366" s="104" t="s">
        <v>15092</v>
      </c>
      <c r="B7366" s="104" t="s">
        <v>15093</v>
      </c>
      <c r="C7366" s="105">
        <v>118741</v>
      </c>
      <c r="D7366" s="105">
        <v>985117</v>
      </c>
      <c r="E7366" s="106">
        <f t="shared" si="805"/>
        <v>8.2963508813299534</v>
      </c>
      <c r="F7366" s="107">
        <f t="shared" si="806"/>
        <v>87</v>
      </c>
      <c r="G7366" s="107">
        <f>COUNTIF(Data_Eksportir!$H$2:$H$3401,A7366)</f>
        <v>0</v>
      </c>
      <c r="H7366" s="104" t="str">
        <f t="shared" si="807"/>
        <v>5 – 20</v>
      </c>
      <c r="I7366" s="104" t="str">
        <f t="shared" si="808"/>
        <v>Di bawah ambang nilai</v>
      </c>
      <c r="J7366" s="106">
        <f t="shared" si="809"/>
        <v>985117.00736599998</v>
      </c>
      <c r="K7366" s="105">
        <f t="shared" si="810"/>
        <v>0</v>
      </c>
      <c r="L7366" s="106">
        <f t="shared" si="811"/>
        <v>0</v>
      </c>
    </row>
    <row r="7367" spans="1:12" x14ac:dyDescent="0.3">
      <c r="A7367" s="104" t="s">
        <v>15094</v>
      </c>
      <c r="B7367" s="104" t="s">
        <v>15095</v>
      </c>
      <c r="C7367" s="105">
        <v>14584202</v>
      </c>
      <c r="D7367" s="105">
        <v>23150196</v>
      </c>
      <c r="E7367" s="106">
        <f t="shared" si="805"/>
        <v>1.5873474599433004</v>
      </c>
      <c r="F7367" s="107">
        <f t="shared" si="806"/>
        <v>87</v>
      </c>
      <c r="G7367" s="107">
        <f>COUNTIF(Data_Eksportir!$H$2:$H$3401,A7367)</f>
        <v>0</v>
      </c>
      <c r="H7367" s="104" t="str">
        <f t="shared" si="807"/>
        <v>1 – 5</v>
      </c>
      <c r="I7367" s="104" t="str">
        <f t="shared" si="808"/>
        <v>Belum terwakili</v>
      </c>
      <c r="J7367" s="106">
        <f t="shared" si="809"/>
        <v>23150196.007367</v>
      </c>
      <c r="K7367" s="105">
        <f t="shared" si="810"/>
        <v>23150196</v>
      </c>
      <c r="L7367" s="106">
        <f t="shared" si="811"/>
        <v>23150196.007367</v>
      </c>
    </row>
    <row r="7368" spans="1:12" x14ac:dyDescent="0.3">
      <c r="A7368" s="104" t="s">
        <v>15096</v>
      </c>
      <c r="B7368" s="104" t="s">
        <v>15097</v>
      </c>
      <c r="C7368" s="105">
        <v>14340</v>
      </c>
      <c r="D7368" s="105">
        <v>73952</v>
      </c>
      <c r="E7368" s="106">
        <f t="shared" si="805"/>
        <v>5.1570432357043234</v>
      </c>
      <c r="F7368" s="107">
        <f t="shared" si="806"/>
        <v>87</v>
      </c>
      <c r="G7368" s="107">
        <f>COUNTIF(Data_Eksportir!$H$2:$H$3401,A7368)</f>
        <v>0</v>
      </c>
      <c r="H7368" s="104" t="str">
        <f t="shared" si="807"/>
        <v>5 – 20</v>
      </c>
      <c r="I7368" s="104" t="str">
        <f t="shared" si="808"/>
        <v>Di bawah ambang nilai</v>
      </c>
      <c r="J7368" s="106">
        <f t="shared" si="809"/>
        <v>73952.007368000006</v>
      </c>
      <c r="K7368" s="105">
        <f t="shared" si="810"/>
        <v>0</v>
      </c>
      <c r="L7368" s="106">
        <f t="shared" si="811"/>
        <v>0</v>
      </c>
    </row>
    <row r="7369" spans="1:12" x14ac:dyDescent="0.3">
      <c r="A7369" s="104" t="s">
        <v>15098</v>
      </c>
      <c r="B7369" s="104" t="s">
        <v>15099</v>
      </c>
      <c r="C7369" s="105">
        <v>7770462</v>
      </c>
      <c r="D7369" s="105">
        <v>24881889</v>
      </c>
      <c r="E7369" s="106">
        <f t="shared" si="805"/>
        <v>3.2021119207583797</v>
      </c>
      <c r="F7369" s="107">
        <f t="shared" si="806"/>
        <v>87</v>
      </c>
      <c r="G7369" s="107">
        <f>COUNTIF(Data_Eksportir!$H$2:$H$3401,A7369)</f>
        <v>0</v>
      </c>
      <c r="H7369" s="104" t="str">
        <f t="shared" si="807"/>
        <v>1 – 5</v>
      </c>
      <c r="I7369" s="104" t="str">
        <f t="shared" si="808"/>
        <v>Belum terwakili</v>
      </c>
      <c r="J7369" s="106">
        <f t="shared" si="809"/>
        <v>24881889.007369</v>
      </c>
      <c r="K7369" s="105">
        <f t="shared" si="810"/>
        <v>24881889</v>
      </c>
      <c r="L7369" s="106">
        <f t="shared" si="811"/>
        <v>24881889.007369</v>
      </c>
    </row>
    <row r="7370" spans="1:12" x14ac:dyDescent="0.3">
      <c r="A7370" s="104" t="s">
        <v>15100</v>
      </c>
      <c r="B7370" s="104" t="s">
        <v>15101</v>
      </c>
      <c r="C7370" s="105">
        <v>1484469</v>
      </c>
      <c r="D7370" s="105">
        <v>15268031</v>
      </c>
      <c r="E7370" s="106">
        <f t="shared" si="805"/>
        <v>10.285180087964115</v>
      </c>
      <c r="F7370" s="107">
        <f t="shared" si="806"/>
        <v>87</v>
      </c>
      <c r="G7370" s="107">
        <f>COUNTIF(Data_Eksportir!$H$2:$H$3401,A7370)</f>
        <v>0</v>
      </c>
      <c r="H7370" s="104" t="str">
        <f t="shared" si="807"/>
        <v>5 – 20</v>
      </c>
      <c r="I7370" s="104" t="str">
        <f t="shared" si="808"/>
        <v>Belum terwakili</v>
      </c>
      <c r="J7370" s="106">
        <f t="shared" si="809"/>
        <v>15268031.007370001</v>
      </c>
      <c r="K7370" s="105">
        <f t="shared" si="810"/>
        <v>15268031</v>
      </c>
      <c r="L7370" s="106">
        <f t="shared" si="811"/>
        <v>15268031.007370001</v>
      </c>
    </row>
    <row r="7371" spans="1:12" x14ac:dyDescent="0.3">
      <c r="A7371" s="104" t="s">
        <v>15102</v>
      </c>
      <c r="B7371" s="104" t="s">
        <v>15103</v>
      </c>
      <c r="C7371" s="105">
        <v>95740</v>
      </c>
      <c r="D7371" s="105">
        <v>825248</v>
      </c>
      <c r="E7371" s="106">
        <f t="shared" si="805"/>
        <v>8.6196782953833306</v>
      </c>
      <c r="F7371" s="107">
        <f t="shared" si="806"/>
        <v>87</v>
      </c>
      <c r="G7371" s="107">
        <f>COUNTIF(Data_Eksportir!$H$2:$H$3401,A7371)</f>
        <v>0</v>
      </c>
      <c r="H7371" s="104" t="str">
        <f t="shared" si="807"/>
        <v>5 – 20</v>
      </c>
      <c r="I7371" s="104" t="str">
        <f t="shared" si="808"/>
        <v>Di bawah ambang nilai</v>
      </c>
      <c r="J7371" s="106">
        <f t="shared" si="809"/>
        <v>825248.00737100001</v>
      </c>
      <c r="K7371" s="105">
        <f t="shared" si="810"/>
        <v>0</v>
      </c>
      <c r="L7371" s="106">
        <f t="shared" si="811"/>
        <v>0</v>
      </c>
    </row>
    <row r="7372" spans="1:12" x14ac:dyDescent="0.3">
      <c r="A7372" s="104" t="s">
        <v>15104</v>
      </c>
      <c r="B7372" s="104" t="s">
        <v>15105</v>
      </c>
      <c r="C7372" s="105">
        <v>8040950</v>
      </c>
      <c r="D7372" s="105">
        <v>12861746</v>
      </c>
      <c r="E7372" s="106">
        <f t="shared" si="805"/>
        <v>1.5995306524726556</v>
      </c>
      <c r="F7372" s="107">
        <f t="shared" si="806"/>
        <v>87</v>
      </c>
      <c r="G7372" s="107">
        <f>COUNTIF(Data_Eksportir!$H$2:$H$3401,A7372)</f>
        <v>0</v>
      </c>
      <c r="H7372" s="104" t="str">
        <f t="shared" si="807"/>
        <v>1 – 5</v>
      </c>
      <c r="I7372" s="104" t="str">
        <f t="shared" si="808"/>
        <v>Belum terwakili</v>
      </c>
      <c r="J7372" s="106">
        <f t="shared" si="809"/>
        <v>12861746.007371999</v>
      </c>
      <c r="K7372" s="105">
        <f t="shared" si="810"/>
        <v>12861746</v>
      </c>
      <c r="L7372" s="106">
        <f t="shared" si="811"/>
        <v>12861746.007371999</v>
      </c>
    </row>
    <row r="7373" spans="1:12" x14ac:dyDescent="0.3">
      <c r="A7373" s="104" t="s">
        <v>15106</v>
      </c>
      <c r="B7373" s="104" t="s">
        <v>15107</v>
      </c>
      <c r="C7373" s="105">
        <v>1706528</v>
      </c>
      <c r="D7373" s="105">
        <v>22997296</v>
      </c>
      <c r="E7373" s="106">
        <f t="shared" si="805"/>
        <v>13.476073055935794</v>
      </c>
      <c r="F7373" s="107">
        <f t="shared" si="806"/>
        <v>87</v>
      </c>
      <c r="G7373" s="107">
        <f>COUNTIF(Data_Eksportir!$H$2:$H$3401,A7373)</f>
        <v>0</v>
      </c>
      <c r="H7373" s="104" t="str">
        <f t="shared" si="807"/>
        <v>5 – 20</v>
      </c>
      <c r="I7373" s="104" t="str">
        <f t="shared" si="808"/>
        <v>Belum terwakili</v>
      </c>
      <c r="J7373" s="106">
        <f t="shared" si="809"/>
        <v>22997296.007373001</v>
      </c>
      <c r="K7373" s="105">
        <f t="shared" si="810"/>
        <v>22997296</v>
      </c>
      <c r="L7373" s="106">
        <f t="shared" si="811"/>
        <v>22997296.007373001</v>
      </c>
    </row>
    <row r="7374" spans="1:12" x14ac:dyDescent="0.3">
      <c r="A7374" s="104" t="s">
        <v>15108</v>
      </c>
      <c r="B7374" s="104" t="s">
        <v>15109</v>
      </c>
      <c r="C7374" s="105">
        <v>1072</v>
      </c>
      <c r="D7374" s="105">
        <v>24171</v>
      </c>
      <c r="E7374" s="106">
        <f t="shared" si="805"/>
        <v>22.547574626865671</v>
      </c>
      <c r="F7374" s="107">
        <f t="shared" si="806"/>
        <v>87</v>
      </c>
      <c r="G7374" s="107">
        <f>COUNTIF(Data_Eksportir!$H$2:$H$3401,A7374)</f>
        <v>0</v>
      </c>
      <c r="H7374" s="104" t="str">
        <f t="shared" si="807"/>
        <v>20 – 100</v>
      </c>
      <c r="I7374" s="104" t="str">
        <f t="shared" si="808"/>
        <v>Di bawah ambang nilai</v>
      </c>
      <c r="J7374" s="106">
        <f t="shared" si="809"/>
        <v>24171.007374000001</v>
      </c>
      <c r="K7374" s="105">
        <f t="shared" si="810"/>
        <v>0</v>
      </c>
      <c r="L7374" s="106">
        <f t="shared" si="811"/>
        <v>0</v>
      </c>
    </row>
    <row r="7375" spans="1:12" x14ac:dyDescent="0.3">
      <c r="A7375" s="104" t="s">
        <v>15110</v>
      </c>
      <c r="B7375" s="104" t="s">
        <v>15111</v>
      </c>
      <c r="C7375" s="105">
        <v>216017</v>
      </c>
      <c r="D7375" s="105">
        <v>2665819</v>
      </c>
      <c r="E7375" s="106">
        <f t="shared" si="805"/>
        <v>12.340783364272257</v>
      </c>
      <c r="F7375" s="107">
        <f t="shared" si="806"/>
        <v>87</v>
      </c>
      <c r="G7375" s="107">
        <f>COUNTIF(Data_Eksportir!$H$2:$H$3401,A7375)</f>
        <v>0</v>
      </c>
      <c r="H7375" s="104" t="str">
        <f t="shared" si="807"/>
        <v>5 – 20</v>
      </c>
      <c r="I7375" s="104" t="str">
        <f t="shared" si="808"/>
        <v>Di bawah ambang nilai</v>
      </c>
      <c r="J7375" s="106">
        <f t="shared" si="809"/>
        <v>2665819.007375</v>
      </c>
      <c r="K7375" s="105">
        <f t="shared" si="810"/>
        <v>0</v>
      </c>
      <c r="L7375" s="106">
        <f t="shared" si="811"/>
        <v>0</v>
      </c>
    </row>
    <row r="7376" spans="1:12" x14ac:dyDescent="0.3">
      <c r="A7376" s="104" t="s">
        <v>15112</v>
      </c>
      <c r="B7376" s="104" t="s">
        <v>15113</v>
      </c>
      <c r="C7376" s="105">
        <v>49863</v>
      </c>
      <c r="D7376" s="105">
        <v>434</v>
      </c>
      <c r="E7376" s="106">
        <f t="shared" si="805"/>
        <v>8.7038485450133367E-3</v>
      </c>
      <c r="F7376" s="107">
        <f t="shared" si="806"/>
        <v>87</v>
      </c>
      <c r="G7376" s="107">
        <f>COUNTIF(Data_Eksportir!$H$2:$H$3401,A7376)</f>
        <v>0</v>
      </c>
      <c r="H7376" s="104" t="str">
        <f t="shared" si="807"/>
        <v>Di bawah 1</v>
      </c>
      <c r="I7376" s="104" t="str">
        <f t="shared" si="808"/>
        <v>Di bawah ambang nilai</v>
      </c>
      <c r="J7376" s="106">
        <f t="shared" si="809"/>
        <v>434.00737600000002</v>
      </c>
      <c r="K7376" s="105">
        <f t="shared" si="810"/>
        <v>0</v>
      </c>
      <c r="L7376" s="106">
        <f t="shared" si="811"/>
        <v>0</v>
      </c>
    </row>
    <row r="7377" spans="1:12" x14ac:dyDescent="0.3">
      <c r="A7377" s="104" t="s">
        <v>15114</v>
      </c>
      <c r="B7377" s="104" t="s">
        <v>15115</v>
      </c>
      <c r="C7377" s="105">
        <v>16513458</v>
      </c>
      <c r="D7377" s="105">
        <v>249983415</v>
      </c>
      <c r="E7377" s="106">
        <f t="shared" si="805"/>
        <v>15.13816276397106</v>
      </c>
      <c r="F7377" s="107">
        <f t="shared" si="806"/>
        <v>87</v>
      </c>
      <c r="G7377" s="107">
        <f>COUNTIF(Data_Eksportir!$H$2:$H$3401,A7377)</f>
        <v>0</v>
      </c>
      <c r="H7377" s="104" t="str">
        <f t="shared" si="807"/>
        <v>5 – 20</v>
      </c>
      <c r="I7377" s="104" t="str">
        <f t="shared" si="808"/>
        <v>Belum terwakili</v>
      </c>
      <c r="J7377" s="106">
        <f t="shared" si="809"/>
        <v>249983415.007377</v>
      </c>
      <c r="K7377" s="105">
        <f t="shared" si="810"/>
        <v>249983415</v>
      </c>
      <c r="L7377" s="106">
        <f t="shared" si="811"/>
        <v>249983415.007377</v>
      </c>
    </row>
    <row r="7378" spans="1:12" x14ac:dyDescent="0.3">
      <c r="A7378" s="104" t="s">
        <v>15116</v>
      </c>
      <c r="B7378" s="104" t="s">
        <v>15117</v>
      </c>
      <c r="C7378" s="105">
        <v>231967</v>
      </c>
      <c r="D7378" s="105">
        <v>4188302</v>
      </c>
      <c r="E7378" s="106">
        <f t="shared" si="805"/>
        <v>18.055594114680105</v>
      </c>
      <c r="F7378" s="107">
        <f t="shared" si="806"/>
        <v>87</v>
      </c>
      <c r="G7378" s="107">
        <f>COUNTIF(Data_Eksportir!$H$2:$H$3401,A7378)</f>
        <v>0</v>
      </c>
      <c r="H7378" s="104" t="str">
        <f t="shared" si="807"/>
        <v>5 – 20</v>
      </c>
      <c r="I7378" s="104" t="str">
        <f t="shared" si="808"/>
        <v>Di bawah ambang nilai</v>
      </c>
      <c r="J7378" s="106">
        <f t="shared" si="809"/>
        <v>4188302.0073779998</v>
      </c>
      <c r="K7378" s="105">
        <f t="shared" si="810"/>
        <v>0</v>
      </c>
      <c r="L7378" s="106">
        <f t="shared" si="811"/>
        <v>0</v>
      </c>
    </row>
    <row r="7379" spans="1:12" x14ac:dyDescent="0.3">
      <c r="A7379" s="104" t="s">
        <v>15118</v>
      </c>
      <c r="B7379" s="104" t="s">
        <v>15119</v>
      </c>
      <c r="C7379" s="105">
        <v>19613</v>
      </c>
      <c r="D7379" s="105">
        <v>21656</v>
      </c>
      <c r="E7379" s="106">
        <f t="shared" si="805"/>
        <v>1.1041656044460306</v>
      </c>
      <c r="F7379" s="107">
        <f t="shared" si="806"/>
        <v>87</v>
      </c>
      <c r="G7379" s="107">
        <f>COUNTIF(Data_Eksportir!$H$2:$H$3401,A7379)</f>
        <v>0</v>
      </c>
      <c r="H7379" s="104" t="str">
        <f t="shared" si="807"/>
        <v>1 – 5</v>
      </c>
      <c r="I7379" s="104" t="str">
        <f t="shared" si="808"/>
        <v>Di bawah ambang nilai</v>
      </c>
      <c r="J7379" s="106">
        <f t="shared" si="809"/>
        <v>21656.007378999999</v>
      </c>
      <c r="K7379" s="105">
        <f t="shared" si="810"/>
        <v>0</v>
      </c>
      <c r="L7379" s="106">
        <f t="shared" si="811"/>
        <v>0</v>
      </c>
    </row>
    <row r="7380" spans="1:12" x14ac:dyDescent="0.3">
      <c r="A7380" s="104" t="s">
        <v>15120</v>
      </c>
      <c r="B7380" s="104" t="s">
        <v>15121</v>
      </c>
      <c r="C7380" s="105">
        <v>77609</v>
      </c>
      <c r="D7380" s="105">
        <v>224082</v>
      </c>
      <c r="E7380" s="106">
        <f t="shared" si="805"/>
        <v>2.8873197696143489</v>
      </c>
      <c r="F7380" s="107">
        <f t="shared" si="806"/>
        <v>87</v>
      </c>
      <c r="G7380" s="107">
        <f>COUNTIF(Data_Eksportir!$H$2:$H$3401,A7380)</f>
        <v>0</v>
      </c>
      <c r="H7380" s="104" t="str">
        <f t="shared" si="807"/>
        <v>1 – 5</v>
      </c>
      <c r="I7380" s="104" t="str">
        <f t="shared" si="808"/>
        <v>Di bawah ambang nilai</v>
      </c>
      <c r="J7380" s="106">
        <f t="shared" si="809"/>
        <v>224082.00738</v>
      </c>
      <c r="K7380" s="105">
        <f t="shared" si="810"/>
        <v>0</v>
      </c>
      <c r="L7380" s="106">
        <f t="shared" si="811"/>
        <v>0</v>
      </c>
    </row>
    <row r="7381" spans="1:12" x14ac:dyDescent="0.3">
      <c r="A7381" s="104" t="s">
        <v>15122</v>
      </c>
      <c r="B7381" s="104" t="s">
        <v>15123</v>
      </c>
      <c r="C7381" s="105">
        <v>1756384</v>
      </c>
      <c r="D7381" s="105">
        <v>7882814</v>
      </c>
      <c r="E7381" s="106">
        <f t="shared" si="805"/>
        <v>4.4880925811212125</v>
      </c>
      <c r="F7381" s="107">
        <f t="shared" si="806"/>
        <v>87</v>
      </c>
      <c r="G7381" s="107">
        <f>COUNTIF(Data_Eksportir!$H$2:$H$3401,A7381)</f>
        <v>0</v>
      </c>
      <c r="H7381" s="104" t="str">
        <f t="shared" si="807"/>
        <v>1 – 5</v>
      </c>
      <c r="I7381" s="104" t="str">
        <f t="shared" si="808"/>
        <v>Di bawah ambang nilai</v>
      </c>
      <c r="J7381" s="106">
        <f t="shared" si="809"/>
        <v>7882814.0073809996</v>
      </c>
      <c r="K7381" s="105">
        <f t="shared" si="810"/>
        <v>0</v>
      </c>
      <c r="L7381" s="106">
        <f t="shared" si="811"/>
        <v>0</v>
      </c>
    </row>
    <row r="7382" spans="1:12" x14ac:dyDescent="0.3">
      <c r="A7382" s="104" t="s">
        <v>15124</v>
      </c>
      <c r="B7382" s="104" t="s">
        <v>15125</v>
      </c>
      <c r="C7382" s="105">
        <v>6475177</v>
      </c>
      <c r="D7382" s="105">
        <v>59357763</v>
      </c>
      <c r="E7382" s="106">
        <f t="shared" si="805"/>
        <v>9.1669714974586789</v>
      </c>
      <c r="F7382" s="107">
        <f t="shared" si="806"/>
        <v>87</v>
      </c>
      <c r="G7382" s="107">
        <f>COUNTIF(Data_Eksportir!$H$2:$H$3401,A7382)</f>
        <v>0</v>
      </c>
      <c r="H7382" s="104" t="str">
        <f t="shared" si="807"/>
        <v>5 – 20</v>
      </c>
      <c r="I7382" s="104" t="str">
        <f t="shared" si="808"/>
        <v>Belum terwakili</v>
      </c>
      <c r="J7382" s="106">
        <f t="shared" si="809"/>
        <v>59357763.007381998</v>
      </c>
      <c r="K7382" s="105">
        <f t="shared" si="810"/>
        <v>59357763</v>
      </c>
      <c r="L7382" s="106">
        <f t="shared" si="811"/>
        <v>59357763.007381998</v>
      </c>
    </row>
    <row r="7383" spans="1:12" x14ac:dyDescent="0.3">
      <c r="A7383" s="104" t="s">
        <v>15126</v>
      </c>
      <c r="B7383" s="104" t="s">
        <v>15127</v>
      </c>
      <c r="C7383" s="105">
        <v>854079</v>
      </c>
      <c r="D7383" s="105">
        <v>6763278</v>
      </c>
      <c r="E7383" s="106">
        <f t="shared" si="805"/>
        <v>7.9187967389433531</v>
      </c>
      <c r="F7383" s="107">
        <f t="shared" si="806"/>
        <v>87</v>
      </c>
      <c r="G7383" s="107">
        <f>COUNTIF(Data_Eksportir!$H$2:$H$3401,A7383)</f>
        <v>0</v>
      </c>
      <c r="H7383" s="104" t="str">
        <f t="shared" si="807"/>
        <v>5 – 20</v>
      </c>
      <c r="I7383" s="104" t="str">
        <f t="shared" si="808"/>
        <v>Di bawah ambang nilai</v>
      </c>
      <c r="J7383" s="106">
        <f t="shared" si="809"/>
        <v>6763278.0073830001</v>
      </c>
      <c r="K7383" s="105">
        <f t="shared" si="810"/>
        <v>0</v>
      </c>
      <c r="L7383" s="106">
        <f t="shared" si="811"/>
        <v>0</v>
      </c>
    </row>
    <row r="7384" spans="1:12" x14ac:dyDescent="0.3">
      <c r="A7384" s="104" t="s">
        <v>15128</v>
      </c>
      <c r="B7384" s="104" t="s">
        <v>15129</v>
      </c>
      <c r="C7384" s="105">
        <v>1074</v>
      </c>
      <c r="D7384" s="105">
        <v>41793</v>
      </c>
      <c r="E7384" s="106">
        <f t="shared" si="805"/>
        <v>38.91340782122905</v>
      </c>
      <c r="F7384" s="107">
        <f t="shared" si="806"/>
        <v>87</v>
      </c>
      <c r="G7384" s="107">
        <f>COUNTIF(Data_Eksportir!$H$2:$H$3401,A7384)</f>
        <v>0</v>
      </c>
      <c r="H7384" s="104" t="str">
        <f t="shared" si="807"/>
        <v>20 – 100</v>
      </c>
      <c r="I7384" s="104" t="str">
        <f t="shared" si="808"/>
        <v>Di bawah ambang nilai</v>
      </c>
      <c r="J7384" s="106">
        <f t="shared" si="809"/>
        <v>41793.007383999997</v>
      </c>
      <c r="K7384" s="105">
        <f t="shared" si="810"/>
        <v>0</v>
      </c>
      <c r="L7384" s="106">
        <f t="shared" si="811"/>
        <v>0</v>
      </c>
    </row>
    <row r="7385" spans="1:12" x14ac:dyDescent="0.3">
      <c r="A7385" s="104" t="s">
        <v>15130</v>
      </c>
      <c r="B7385" s="104" t="s">
        <v>15131</v>
      </c>
      <c r="C7385" s="105">
        <v>4</v>
      </c>
      <c r="D7385" s="105">
        <v>98</v>
      </c>
      <c r="E7385" s="106">
        <f t="shared" si="805"/>
        <v>24.5</v>
      </c>
      <c r="F7385" s="107">
        <f t="shared" si="806"/>
        <v>87</v>
      </c>
      <c r="G7385" s="107">
        <f>COUNTIF(Data_Eksportir!$H$2:$H$3401,A7385)</f>
        <v>0</v>
      </c>
      <c r="H7385" s="104" t="str">
        <f t="shared" si="807"/>
        <v>20 – 100</v>
      </c>
      <c r="I7385" s="104" t="str">
        <f t="shared" si="808"/>
        <v>Di bawah ambang nilai</v>
      </c>
      <c r="J7385" s="106">
        <f t="shared" si="809"/>
        <v>98.007384999999999</v>
      </c>
      <c r="K7385" s="105">
        <f t="shared" si="810"/>
        <v>0</v>
      </c>
      <c r="L7385" s="106">
        <f t="shared" si="811"/>
        <v>0</v>
      </c>
    </row>
    <row r="7386" spans="1:12" x14ac:dyDescent="0.3">
      <c r="A7386" s="104" t="s">
        <v>15132</v>
      </c>
      <c r="B7386" s="104" t="s">
        <v>15133</v>
      </c>
      <c r="C7386" s="105">
        <v>6201</v>
      </c>
      <c r="D7386" s="105">
        <v>54201</v>
      </c>
      <c r="E7386" s="106">
        <f t="shared" si="805"/>
        <v>8.7406869859700045</v>
      </c>
      <c r="F7386" s="107">
        <f t="shared" si="806"/>
        <v>87</v>
      </c>
      <c r="G7386" s="107">
        <f>COUNTIF(Data_Eksportir!$H$2:$H$3401,A7386)</f>
        <v>0</v>
      </c>
      <c r="H7386" s="104" t="str">
        <f t="shared" si="807"/>
        <v>5 – 20</v>
      </c>
      <c r="I7386" s="104" t="str">
        <f t="shared" si="808"/>
        <v>Di bawah ambang nilai</v>
      </c>
      <c r="J7386" s="106">
        <f t="shared" si="809"/>
        <v>54201.007385999997</v>
      </c>
      <c r="K7386" s="105">
        <f t="shared" si="810"/>
        <v>0</v>
      </c>
      <c r="L7386" s="106">
        <f t="shared" si="811"/>
        <v>0</v>
      </c>
    </row>
    <row r="7387" spans="1:12" x14ac:dyDescent="0.3">
      <c r="A7387" s="104" t="s">
        <v>15134</v>
      </c>
      <c r="B7387" s="104" t="s">
        <v>15135</v>
      </c>
      <c r="C7387" s="105">
        <v>512</v>
      </c>
      <c r="D7387" s="105">
        <v>2703</v>
      </c>
      <c r="E7387" s="106">
        <f t="shared" si="805"/>
        <v>5.279296875</v>
      </c>
      <c r="F7387" s="107">
        <f t="shared" si="806"/>
        <v>87</v>
      </c>
      <c r="G7387" s="107">
        <f>COUNTIF(Data_Eksportir!$H$2:$H$3401,A7387)</f>
        <v>0</v>
      </c>
      <c r="H7387" s="104" t="str">
        <f t="shared" si="807"/>
        <v>5 – 20</v>
      </c>
      <c r="I7387" s="104" t="str">
        <f t="shared" si="808"/>
        <v>Di bawah ambang nilai</v>
      </c>
      <c r="J7387" s="106">
        <f t="shared" si="809"/>
        <v>2703.0073870000001</v>
      </c>
      <c r="K7387" s="105">
        <f t="shared" si="810"/>
        <v>0</v>
      </c>
      <c r="L7387" s="106">
        <f t="shared" si="811"/>
        <v>0</v>
      </c>
    </row>
    <row r="7388" spans="1:12" x14ac:dyDescent="0.3">
      <c r="A7388" s="104" t="s">
        <v>15136</v>
      </c>
      <c r="B7388" s="104" t="s">
        <v>15137</v>
      </c>
      <c r="C7388" s="105">
        <v>6722127</v>
      </c>
      <c r="D7388" s="105">
        <v>88014521</v>
      </c>
      <c r="E7388" s="106">
        <f t="shared" si="805"/>
        <v>13.093254709409685</v>
      </c>
      <c r="F7388" s="107">
        <f t="shared" si="806"/>
        <v>87</v>
      </c>
      <c r="G7388" s="107">
        <f>COUNTIF(Data_Eksportir!$H$2:$H$3401,A7388)</f>
        <v>0</v>
      </c>
      <c r="H7388" s="104" t="str">
        <f t="shared" si="807"/>
        <v>5 – 20</v>
      </c>
      <c r="I7388" s="104" t="str">
        <f t="shared" si="808"/>
        <v>Belum terwakili</v>
      </c>
      <c r="J7388" s="106">
        <f t="shared" si="809"/>
        <v>88014521.007387996</v>
      </c>
      <c r="K7388" s="105">
        <f t="shared" si="810"/>
        <v>88014521</v>
      </c>
      <c r="L7388" s="106">
        <f t="shared" si="811"/>
        <v>88014521.007387996</v>
      </c>
    </row>
    <row r="7389" spans="1:12" x14ac:dyDescent="0.3">
      <c r="A7389" s="104" t="s">
        <v>15138</v>
      </c>
      <c r="B7389" s="104" t="s">
        <v>15139</v>
      </c>
      <c r="C7389" s="105">
        <v>42330</v>
      </c>
      <c r="D7389" s="105">
        <v>402999</v>
      </c>
      <c r="E7389" s="106">
        <f t="shared" si="805"/>
        <v>9.5204110559886601</v>
      </c>
      <c r="F7389" s="107">
        <f t="shared" si="806"/>
        <v>87</v>
      </c>
      <c r="G7389" s="107">
        <f>COUNTIF(Data_Eksportir!$H$2:$H$3401,A7389)</f>
        <v>0</v>
      </c>
      <c r="H7389" s="104" t="str">
        <f t="shared" si="807"/>
        <v>5 – 20</v>
      </c>
      <c r="I7389" s="104" t="str">
        <f t="shared" si="808"/>
        <v>Di bawah ambang nilai</v>
      </c>
      <c r="J7389" s="106">
        <f t="shared" si="809"/>
        <v>402999.00738899998</v>
      </c>
      <c r="K7389" s="105">
        <f t="shared" si="810"/>
        <v>0</v>
      </c>
      <c r="L7389" s="106">
        <f t="shared" si="811"/>
        <v>0</v>
      </c>
    </row>
    <row r="7390" spans="1:12" x14ac:dyDescent="0.3">
      <c r="A7390" s="104" t="s">
        <v>15140</v>
      </c>
      <c r="B7390" s="104" t="s">
        <v>15141</v>
      </c>
      <c r="C7390" s="105">
        <v>5256409</v>
      </c>
      <c r="D7390" s="105">
        <v>28477677</v>
      </c>
      <c r="E7390" s="106">
        <f t="shared" si="805"/>
        <v>5.41770569984185</v>
      </c>
      <c r="F7390" s="107">
        <f t="shared" si="806"/>
        <v>87</v>
      </c>
      <c r="G7390" s="107">
        <f>COUNTIF(Data_Eksportir!$H$2:$H$3401,A7390)</f>
        <v>0</v>
      </c>
      <c r="H7390" s="104" t="str">
        <f t="shared" si="807"/>
        <v>5 – 20</v>
      </c>
      <c r="I7390" s="104" t="str">
        <f t="shared" si="808"/>
        <v>Belum terwakili</v>
      </c>
      <c r="J7390" s="106">
        <f t="shared" si="809"/>
        <v>28477677.00739</v>
      </c>
      <c r="K7390" s="105">
        <f t="shared" si="810"/>
        <v>28477677</v>
      </c>
      <c r="L7390" s="106">
        <f t="shared" si="811"/>
        <v>28477677.00739</v>
      </c>
    </row>
    <row r="7391" spans="1:12" x14ac:dyDescent="0.3">
      <c r="A7391" s="104" t="s">
        <v>15142</v>
      </c>
      <c r="B7391" s="104" t="s">
        <v>15143</v>
      </c>
      <c r="C7391" s="105">
        <v>3268</v>
      </c>
      <c r="D7391" s="105">
        <v>782</v>
      </c>
      <c r="E7391" s="106">
        <f t="shared" si="805"/>
        <v>0.23929008567931456</v>
      </c>
      <c r="F7391" s="107">
        <f t="shared" si="806"/>
        <v>87</v>
      </c>
      <c r="G7391" s="107">
        <f>COUNTIF(Data_Eksportir!$H$2:$H$3401,A7391)</f>
        <v>0</v>
      </c>
      <c r="H7391" s="104" t="str">
        <f t="shared" si="807"/>
        <v>Di bawah 1</v>
      </c>
      <c r="I7391" s="104" t="str">
        <f t="shared" si="808"/>
        <v>Di bawah ambang nilai</v>
      </c>
      <c r="J7391" s="106">
        <f t="shared" si="809"/>
        <v>782.00739099999998</v>
      </c>
      <c r="K7391" s="105">
        <f t="shared" si="810"/>
        <v>0</v>
      </c>
      <c r="L7391" s="106">
        <f t="shared" si="811"/>
        <v>0</v>
      </c>
    </row>
    <row r="7392" spans="1:12" x14ac:dyDescent="0.3">
      <c r="A7392" s="104" t="s">
        <v>15144</v>
      </c>
      <c r="B7392" s="104" t="s">
        <v>15145</v>
      </c>
      <c r="C7392" s="105">
        <v>69704</v>
      </c>
      <c r="D7392" s="105">
        <v>184965</v>
      </c>
      <c r="E7392" s="106">
        <f t="shared" si="805"/>
        <v>2.6535779869161025</v>
      </c>
      <c r="F7392" s="107">
        <f t="shared" si="806"/>
        <v>87</v>
      </c>
      <c r="G7392" s="107">
        <f>COUNTIF(Data_Eksportir!$H$2:$H$3401,A7392)</f>
        <v>0</v>
      </c>
      <c r="H7392" s="104" t="str">
        <f t="shared" si="807"/>
        <v>1 – 5</v>
      </c>
      <c r="I7392" s="104" t="str">
        <f t="shared" si="808"/>
        <v>Di bawah ambang nilai</v>
      </c>
      <c r="J7392" s="106">
        <f t="shared" si="809"/>
        <v>184965.007392</v>
      </c>
      <c r="K7392" s="105">
        <f t="shared" si="810"/>
        <v>0</v>
      </c>
      <c r="L7392" s="106">
        <f t="shared" si="811"/>
        <v>0</v>
      </c>
    </row>
    <row r="7393" spans="1:12" x14ac:dyDescent="0.3">
      <c r="A7393" s="104" t="s">
        <v>15146</v>
      </c>
      <c r="B7393" s="104" t="s">
        <v>15147</v>
      </c>
      <c r="C7393" s="105">
        <v>229</v>
      </c>
      <c r="D7393" s="105">
        <v>12127</v>
      </c>
      <c r="E7393" s="106">
        <f t="shared" si="805"/>
        <v>52.956331877729255</v>
      </c>
      <c r="F7393" s="107">
        <f t="shared" si="806"/>
        <v>87</v>
      </c>
      <c r="G7393" s="107">
        <f>COUNTIF(Data_Eksportir!$H$2:$H$3401,A7393)</f>
        <v>0</v>
      </c>
      <c r="H7393" s="104" t="str">
        <f t="shared" si="807"/>
        <v>20 – 100</v>
      </c>
      <c r="I7393" s="104" t="str">
        <f t="shared" si="808"/>
        <v>Di bawah ambang nilai</v>
      </c>
      <c r="J7393" s="106">
        <f t="shared" si="809"/>
        <v>12127.007393</v>
      </c>
      <c r="K7393" s="105">
        <f t="shared" si="810"/>
        <v>0</v>
      </c>
      <c r="L7393" s="106">
        <f t="shared" si="811"/>
        <v>0</v>
      </c>
    </row>
    <row r="7394" spans="1:12" x14ac:dyDescent="0.3">
      <c r="A7394" s="104" t="s">
        <v>15148</v>
      </c>
      <c r="B7394" s="104" t="s">
        <v>15149</v>
      </c>
      <c r="C7394" s="105">
        <v>914746</v>
      </c>
      <c r="D7394" s="105">
        <v>7803261</v>
      </c>
      <c r="E7394" s="106">
        <f t="shared" si="805"/>
        <v>8.5305221340131574</v>
      </c>
      <c r="F7394" s="107">
        <f t="shared" si="806"/>
        <v>87</v>
      </c>
      <c r="G7394" s="107">
        <f>COUNTIF(Data_Eksportir!$H$2:$H$3401,A7394)</f>
        <v>0</v>
      </c>
      <c r="H7394" s="104" t="str">
        <f t="shared" si="807"/>
        <v>5 – 20</v>
      </c>
      <c r="I7394" s="104" t="str">
        <f t="shared" si="808"/>
        <v>Di bawah ambang nilai</v>
      </c>
      <c r="J7394" s="106">
        <f t="shared" si="809"/>
        <v>7803261.007394</v>
      </c>
      <c r="K7394" s="105">
        <f t="shared" si="810"/>
        <v>0</v>
      </c>
      <c r="L7394" s="106">
        <f t="shared" si="811"/>
        <v>0</v>
      </c>
    </row>
    <row r="7395" spans="1:12" x14ac:dyDescent="0.3">
      <c r="A7395" s="104" t="s">
        <v>15150</v>
      </c>
      <c r="B7395" s="104" t="s">
        <v>15151</v>
      </c>
      <c r="C7395" s="105">
        <v>784</v>
      </c>
      <c r="D7395" s="105">
        <v>25066</v>
      </c>
      <c r="E7395" s="106">
        <f t="shared" si="805"/>
        <v>31.971938775510203</v>
      </c>
      <c r="F7395" s="107">
        <f t="shared" si="806"/>
        <v>87</v>
      </c>
      <c r="G7395" s="107">
        <f>COUNTIF(Data_Eksportir!$H$2:$H$3401,A7395)</f>
        <v>0</v>
      </c>
      <c r="H7395" s="104" t="str">
        <f t="shared" si="807"/>
        <v>20 – 100</v>
      </c>
      <c r="I7395" s="104" t="str">
        <f t="shared" si="808"/>
        <v>Di bawah ambang nilai</v>
      </c>
      <c r="J7395" s="106">
        <f t="shared" si="809"/>
        <v>25066.007395000001</v>
      </c>
      <c r="K7395" s="105">
        <f t="shared" si="810"/>
        <v>0</v>
      </c>
      <c r="L7395" s="106">
        <f t="shared" si="811"/>
        <v>0</v>
      </c>
    </row>
    <row r="7396" spans="1:12" x14ac:dyDescent="0.3">
      <c r="A7396" s="104" t="s">
        <v>15152</v>
      </c>
      <c r="B7396" s="104" t="s">
        <v>15153</v>
      </c>
      <c r="C7396" s="105">
        <v>1548079</v>
      </c>
      <c r="D7396" s="105">
        <v>14430740</v>
      </c>
      <c r="E7396" s="106">
        <f t="shared" si="805"/>
        <v>9.32170774230514</v>
      </c>
      <c r="F7396" s="107">
        <f t="shared" si="806"/>
        <v>87</v>
      </c>
      <c r="G7396" s="107">
        <f>COUNTIF(Data_Eksportir!$H$2:$H$3401,A7396)</f>
        <v>0</v>
      </c>
      <c r="H7396" s="104" t="str">
        <f t="shared" si="807"/>
        <v>5 – 20</v>
      </c>
      <c r="I7396" s="104" t="str">
        <f t="shared" si="808"/>
        <v>Belum terwakili</v>
      </c>
      <c r="J7396" s="106">
        <f t="shared" si="809"/>
        <v>14430740.007396</v>
      </c>
      <c r="K7396" s="105">
        <f t="shared" si="810"/>
        <v>14430740</v>
      </c>
      <c r="L7396" s="106">
        <f t="shared" si="811"/>
        <v>14430740.007396</v>
      </c>
    </row>
    <row r="7397" spans="1:12" x14ac:dyDescent="0.3">
      <c r="A7397" s="104" t="s">
        <v>15154</v>
      </c>
      <c r="B7397" s="104" t="s">
        <v>15155</v>
      </c>
      <c r="C7397" s="105">
        <v>527</v>
      </c>
      <c r="D7397" s="105">
        <v>8171</v>
      </c>
      <c r="E7397" s="106">
        <f t="shared" si="805"/>
        <v>15.504743833017077</v>
      </c>
      <c r="F7397" s="107">
        <f t="shared" si="806"/>
        <v>87</v>
      </c>
      <c r="G7397" s="107">
        <f>COUNTIF(Data_Eksportir!$H$2:$H$3401,A7397)</f>
        <v>0</v>
      </c>
      <c r="H7397" s="104" t="str">
        <f t="shared" si="807"/>
        <v>5 – 20</v>
      </c>
      <c r="I7397" s="104" t="str">
        <f t="shared" si="808"/>
        <v>Di bawah ambang nilai</v>
      </c>
      <c r="J7397" s="106">
        <f t="shared" si="809"/>
        <v>8171.0073970000003</v>
      </c>
      <c r="K7397" s="105">
        <f t="shared" si="810"/>
        <v>0</v>
      </c>
      <c r="L7397" s="106">
        <f t="shared" si="811"/>
        <v>0</v>
      </c>
    </row>
    <row r="7398" spans="1:12" x14ac:dyDescent="0.3">
      <c r="A7398" s="104" t="s">
        <v>15156</v>
      </c>
      <c r="B7398" s="104" t="s">
        <v>15157</v>
      </c>
      <c r="C7398" s="105">
        <v>110336</v>
      </c>
      <c r="D7398" s="105">
        <v>1137063</v>
      </c>
      <c r="E7398" s="106">
        <f t="shared" si="805"/>
        <v>10.30545787412993</v>
      </c>
      <c r="F7398" s="107">
        <f t="shared" si="806"/>
        <v>87</v>
      </c>
      <c r="G7398" s="107">
        <f>COUNTIF(Data_Eksportir!$H$2:$H$3401,A7398)</f>
        <v>0</v>
      </c>
      <c r="H7398" s="104" t="str">
        <f t="shared" si="807"/>
        <v>5 – 20</v>
      </c>
      <c r="I7398" s="104" t="str">
        <f t="shared" si="808"/>
        <v>Di bawah ambang nilai</v>
      </c>
      <c r="J7398" s="106">
        <f t="shared" si="809"/>
        <v>1137063.007398</v>
      </c>
      <c r="K7398" s="105">
        <f t="shared" si="810"/>
        <v>0</v>
      </c>
      <c r="L7398" s="106">
        <f t="shared" si="811"/>
        <v>0</v>
      </c>
    </row>
    <row r="7399" spans="1:12" x14ac:dyDescent="0.3">
      <c r="A7399" s="104" t="s">
        <v>15158</v>
      </c>
      <c r="B7399" s="104" t="s">
        <v>15159</v>
      </c>
      <c r="C7399" s="105">
        <v>45370</v>
      </c>
      <c r="D7399" s="105">
        <v>74037</v>
      </c>
      <c r="E7399" s="106">
        <f t="shared" si="805"/>
        <v>1.6318492395856292</v>
      </c>
      <c r="F7399" s="107">
        <f t="shared" si="806"/>
        <v>87</v>
      </c>
      <c r="G7399" s="107">
        <f>COUNTIF(Data_Eksportir!$H$2:$H$3401,A7399)</f>
        <v>0</v>
      </c>
      <c r="H7399" s="104" t="str">
        <f t="shared" si="807"/>
        <v>1 – 5</v>
      </c>
      <c r="I7399" s="104" t="str">
        <f t="shared" si="808"/>
        <v>Di bawah ambang nilai</v>
      </c>
      <c r="J7399" s="106">
        <f t="shared" si="809"/>
        <v>74037.007398999995</v>
      </c>
      <c r="K7399" s="105">
        <f t="shared" si="810"/>
        <v>0</v>
      </c>
      <c r="L7399" s="106">
        <f t="shared" si="811"/>
        <v>0</v>
      </c>
    </row>
    <row r="7400" spans="1:12" x14ac:dyDescent="0.3">
      <c r="A7400" s="104" t="s">
        <v>15160</v>
      </c>
      <c r="B7400" s="104" t="s">
        <v>15161</v>
      </c>
      <c r="C7400" s="105">
        <v>47066</v>
      </c>
      <c r="D7400" s="105">
        <v>271152</v>
      </c>
      <c r="E7400" s="106">
        <f t="shared" si="805"/>
        <v>5.761101432031615</v>
      </c>
      <c r="F7400" s="107">
        <f t="shared" si="806"/>
        <v>87</v>
      </c>
      <c r="G7400" s="107">
        <f>COUNTIF(Data_Eksportir!$H$2:$H$3401,A7400)</f>
        <v>0</v>
      </c>
      <c r="H7400" s="104" t="str">
        <f t="shared" si="807"/>
        <v>5 – 20</v>
      </c>
      <c r="I7400" s="104" t="str">
        <f t="shared" si="808"/>
        <v>Di bawah ambang nilai</v>
      </c>
      <c r="J7400" s="106">
        <f t="shared" si="809"/>
        <v>271152.0074</v>
      </c>
      <c r="K7400" s="105">
        <f t="shared" si="810"/>
        <v>0</v>
      </c>
      <c r="L7400" s="106">
        <f t="shared" si="811"/>
        <v>0</v>
      </c>
    </row>
    <row r="7401" spans="1:12" x14ac:dyDescent="0.3">
      <c r="A7401" s="104" t="s">
        <v>15162</v>
      </c>
      <c r="B7401" s="104" t="s">
        <v>15163</v>
      </c>
      <c r="C7401" s="105">
        <v>34</v>
      </c>
      <c r="D7401" s="105">
        <v>500</v>
      </c>
      <c r="E7401" s="106">
        <f t="shared" si="805"/>
        <v>14.705882352941176</v>
      </c>
      <c r="F7401" s="107">
        <f t="shared" si="806"/>
        <v>87</v>
      </c>
      <c r="G7401" s="107">
        <f>COUNTIF(Data_Eksportir!$H$2:$H$3401,A7401)</f>
        <v>0</v>
      </c>
      <c r="H7401" s="104" t="str">
        <f t="shared" si="807"/>
        <v>5 – 20</v>
      </c>
      <c r="I7401" s="104" t="str">
        <f t="shared" si="808"/>
        <v>Di bawah ambang nilai</v>
      </c>
      <c r="J7401" s="106">
        <f t="shared" si="809"/>
        <v>500.00740100000002</v>
      </c>
      <c r="K7401" s="105">
        <f t="shared" si="810"/>
        <v>0</v>
      </c>
      <c r="L7401" s="106">
        <f t="shared" si="811"/>
        <v>0</v>
      </c>
    </row>
    <row r="7402" spans="1:12" x14ac:dyDescent="0.3">
      <c r="A7402" s="104" t="s">
        <v>15164</v>
      </c>
      <c r="B7402" s="104" t="s">
        <v>15165</v>
      </c>
      <c r="C7402" s="105">
        <v>284806</v>
      </c>
      <c r="D7402" s="105">
        <v>1686239</v>
      </c>
      <c r="E7402" s="106">
        <f t="shared" si="805"/>
        <v>5.9206582726487502</v>
      </c>
      <c r="F7402" s="107">
        <f t="shared" si="806"/>
        <v>87</v>
      </c>
      <c r="G7402" s="107">
        <f>COUNTIF(Data_Eksportir!$H$2:$H$3401,A7402)</f>
        <v>0</v>
      </c>
      <c r="H7402" s="104" t="str">
        <f t="shared" si="807"/>
        <v>5 – 20</v>
      </c>
      <c r="I7402" s="104" t="str">
        <f t="shared" si="808"/>
        <v>Di bawah ambang nilai</v>
      </c>
      <c r="J7402" s="106">
        <f t="shared" si="809"/>
        <v>1686239.007402</v>
      </c>
      <c r="K7402" s="105">
        <f t="shared" si="810"/>
        <v>0</v>
      </c>
      <c r="L7402" s="106">
        <f t="shared" si="811"/>
        <v>0</v>
      </c>
    </row>
    <row r="7403" spans="1:12" x14ac:dyDescent="0.3">
      <c r="A7403" s="104" t="s">
        <v>15166</v>
      </c>
      <c r="B7403" s="104" t="s">
        <v>15167</v>
      </c>
      <c r="C7403" s="105">
        <v>2446</v>
      </c>
      <c r="D7403" s="105">
        <v>12311</v>
      </c>
      <c r="E7403" s="106">
        <f t="shared" si="805"/>
        <v>5.0331152902698282</v>
      </c>
      <c r="F7403" s="107">
        <f t="shared" si="806"/>
        <v>87</v>
      </c>
      <c r="G7403" s="107">
        <f>COUNTIF(Data_Eksportir!$H$2:$H$3401,A7403)</f>
        <v>0</v>
      </c>
      <c r="H7403" s="104" t="str">
        <f t="shared" si="807"/>
        <v>5 – 20</v>
      </c>
      <c r="I7403" s="104" t="str">
        <f t="shared" si="808"/>
        <v>Di bawah ambang nilai</v>
      </c>
      <c r="J7403" s="106">
        <f t="shared" si="809"/>
        <v>12311.007403</v>
      </c>
      <c r="K7403" s="105">
        <f t="shared" si="810"/>
        <v>0</v>
      </c>
      <c r="L7403" s="106">
        <f t="shared" si="811"/>
        <v>0</v>
      </c>
    </row>
    <row r="7404" spans="1:12" x14ac:dyDescent="0.3">
      <c r="A7404" s="104" t="s">
        <v>15168</v>
      </c>
      <c r="B7404" s="104" t="s">
        <v>15169</v>
      </c>
      <c r="C7404" s="105">
        <v>313502</v>
      </c>
      <c r="D7404" s="105">
        <v>1598696</v>
      </c>
      <c r="E7404" s="106">
        <f t="shared" si="805"/>
        <v>5.0994762393860329</v>
      </c>
      <c r="F7404" s="107">
        <f t="shared" si="806"/>
        <v>87</v>
      </c>
      <c r="G7404" s="107">
        <f>COUNTIF(Data_Eksportir!$H$2:$H$3401,A7404)</f>
        <v>0</v>
      </c>
      <c r="H7404" s="104" t="str">
        <f t="shared" si="807"/>
        <v>5 – 20</v>
      </c>
      <c r="I7404" s="104" t="str">
        <f t="shared" si="808"/>
        <v>Di bawah ambang nilai</v>
      </c>
      <c r="J7404" s="106">
        <f t="shared" si="809"/>
        <v>1598696.007404</v>
      </c>
      <c r="K7404" s="105">
        <f t="shared" si="810"/>
        <v>0</v>
      </c>
      <c r="L7404" s="106">
        <f t="shared" si="811"/>
        <v>0</v>
      </c>
    </row>
    <row r="7405" spans="1:12" x14ac:dyDescent="0.3">
      <c r="A7405" s="104" t="s">
        <v>15170</v>
      </c>
      <c r="B7405" s="104" t="s">
        <v>15171</v>
      </c>
      <c r="C7405" s="105">
        <v>50690572</v>
      </c>
      <c r="D7405" s="105">
        <v>262858327</v>
      </c>
      <c r="E7405" s="106">
        <f t="shared" si="805"/>
        <v>5.1855466732551374</v>
      </c>
      <c r="F7405" s="107">
        <f t="shared" si="806"/>
        <v>87</v>
      </c>
      <c r="G7405" s="107">
        <f>COUNTIF(Data_Eksportir!$H$2:$H$3401,A7405)</f>
        <v>0</v>
      </c>
      <c r="H7405" s="104" t="str">
        <f t="shared" si="807"/>
        <v>5 – 20</v>
      </c>
      <c r="I7405" s="104" t="str">
        <f t="shared" si="808"/>
        <v>Belum terwakili</v>
      </c>
      <c r="J7405" s="106">
        <f t="shared" si="809"/>
        <v>262858327.00740501</v>
      </c>
      <c r="K7405" s="105">
        <f t="shared" si="810"/>
        <v>262858327</v>
      </c>
      <c r="L7405" s="106">
        <f t="shared" si="811"/>
        <v>262858327.00740501</v>
      </c>
    </row>
    <row r="7406" spans="1:12" x14ac:dyDescent="0.3">
      <c r="A7406" s="104" t="s">
        <v>15172</v>
      </c>
      <c r="B7406" s="104" t="s">
        <v>15173</v>
      </c>
      <c r="C7406" s="105">
        <v>29720</v>
      </c>
      <c r="D7406" s="105">
        <v>159158</v>
      </c>
      <c r="E7406" s="106">
        <f t="shared" si="805"/>
        <v>5.355248990578735</v>
      </c>
      <c r="F7406" s="107">
        <f t="shared" si="806"/>
        <v>87</v>
      </c>
      <c r="G7406" s="107">
        <f>COUNTIF(Data_Eksportir!$H$2:$H$3401,A7406)</f>
        <v>0</v>
      </c>
      <c r="H7406" s="104" t="str">
        <f t="shared" si="807"/>
        <v>5 – 20</v>
      </c>
      <c r="I7406" s="104" t="str">
        <f t="shared" si="808"/>
        <v>Di bawah ambang nilai</v>
      </c>
      <c r="J7406" s="106">
        <f t="shared" si="809"/>
        <v>159158.00740599999</v>
      </c>
      <c r="K7406" s="105">
        <f t="shared" si="810"/>
        <v>0</v>
      </c>
      <c r="L7406" s="106">
        <f t="shared" si="811"/>
        <v>0</v>
      </c>
    </row>
    <row r="7407" spans="1:12" x14ac:dyDescent="0.3">
      <c r="A7407" s="104" t="s">
        <v>15174</v>
      </c>
      <c r="B7407" s="104" t="s">
        <v>15175</v>
      </c>
      <c r="C7407" s="105">
        <v>1812640</v>
      </c>
      <c r="D7407" s="105">
        <v>4208335</v>
      </c>
      <c r="E7407" s="106">
        <f t="shared" si="805"/>
        <v>2.3216606717274253</v>
      </c>
      <c r="F7407" s="107">
        <f t="shared" si="806"/>
        <v>87</v>
      </c>
      <c r="G7407" s="107">
        <f>COUNTIF(Data_Eksportir!$H$2:$H$3401,A7407)</f>
        <v>0</v>
      </c>
      <c r="H7407" s="104" t="str">
        <f t="shared" si="807"/>
        <v>1 – 5</v>
      </c>
      <c r="I7407" s="104" t="str">
        <f t="shared" si="808"/>
        <v>Di bawah ambang nilai</v>
      </c>
      <c r="J7407" s="106">
        <f t="shared" si="809"/>
        <v>4208335.0074070003</v>
      </c>
      <c r="K7407" s="105">
        <f t="shared" si="810"/>
        <v>0</v>
      </c>
      <c r="L7407" s="106">
        <f t="shared" si="811"/>
        <v>0</v>
      </c>
    </row>
    <row r="7408" spans="1:12" x14ac:dyDescent="0.3">
      <c r="A7408" s="104" t="s">
        <v>15176</v>
      </c>
      <c r="B7408" s="104" t="s">
        <v>15177</v>
      </c>
      <c r="C7408" s="105">
        <v>2216</v>
      </c>
      <c r="D7408" s="105">
        <v>8982</v>
      </c>
      <c r="E7408" s="106">
        <f t="shared" si="805"/>
        <v>4.0532490974729241</v>
      </c>
      <c r="F7408" s="107">
        <f t="shared" si="806"/>
        <v>87</v>
      </c>
      <c r="G7408" s="107">
        <f>COUNTIF(Data_Eksportir!$H$2:$H$3401,A7408)</f>
        <v>0</v>
      </c>
      <c r="H7408" s="104" t="str">
        <f t="shared" si="807"/>
        <v>1 – 5</v>
      </c>
      <c r="I7408" s="104" t="str">
        <f t="shared" si="808"/>
        <v>Di bawah ambang nilai</v>
      </c>
      <c r="J7408" s="106">
        <f t="shared" si="809"/>
        <v>8982.0074079999995</v>
      </c>
      <c r="K7408" s="105">
        <f t="shared" si="810"/>
        <v>0</v>
      </c>
      <c r="L7408" s="106">
        <f t="shared" si="811"/>
        <v>0</v>
      </c>
    </row>
    <row r="7409" spans="1:12" x14ac:dyDescent="0.3">
      <c r="A7409" s="104" t="s">
        <v>15178</v>
      </c>
      <c r="B7409" s="104" t="s">
        <v>15179</v>
      </c>
      <c r="C7409" s="105">
        <v>13884</v>
      </c>
      <c r="D7409" s="105">
        <v>104181</v>
      </c>
      <c r="E7409" s="106">
        <f t="shared" si="805"/>
        <v>7.5036732929991361</v>
      </c>
      <c r="F7409" s="107">
        <f t="shared" si="806"/>
        <v>87</v>
      </c>
      <c r="G7409" s="107">
        <f>COUNTIF(Data_Eksportir!$H$2:$H$3401,A7409)</f>
        <v>0</v>
      </c>
      <c r="H7409" s="104" t="str">
        <f t="shared" si="807"/>
        <v>5 – 20</v>
      </c>
      <c r="I7409" s="104" t="str">
        <f t="shared" si="808"/>
        <v>Di bawah ambang nilai</v>
      </c>
      <c r="J7409" s="106">
        <f t="shared" si="809"/>
        <v>104181.007409</v>
      </c>
      <c r="K7409" s="105">
        <f t="shared" si="810"/>
        <v>0</v>
      </c>
      <c r="L7409" s="106">
        <f t="shared" si="811"/>
        <v>0</v>
      </c>
    </row>
    <row r="7410" spans="1:12" x14ac:dyDescent="0.3">
      <c r="A7410" s="104" t="s">
        <v>15180</v>
      </c>
      <c r="B7410" s="104" t="s">
        <v>15181</v>
      </c>
      <c r="C7410" s="105">
        <v>70204</v>
      </c>
      <c r="D7410" s="105">
        <v>697012</v>
      </c>
      <c r="E7410" s="106">
        <f t="shared" si="805"/>
        <v>9.9283801492792438</v>
      </c>
      <c r="F7410" s="107">
        <f t="shared" si="806"/>
        <v>87</v>
      </c>
      <c r="G7410" s="107">
        <f>COUNTIF(Data_Eksportir!$H$2:$H$3401,A7410)</f>
        <v>0</v>
      </c>
      <c r="H7410" s="104" t="str">
        <f t="shared" si="807"/>
        <v>5 – 20</v>
      </c>
      <c r="I7410" s="104" t="str">
        <f t="shared" si="808"/>
        <v>Di bawah ambang nilai</v>
      </c>
      <c r="J7410" s="106">
        <f t="shared" si="809"/>
        <v>697012.00740999996</v>
      </c>
      <c r="K7410" s="105">
        <f t="shared" si="810"/>
        <v>0</v>
      </c>
      <c r="L7410" s="106">
        <f t="shared" si="811"/>
        <v>0</v>
      </c>
    </row>
    <row r="7411" spans="1:12" x14ac:dyDescent="0.3">
      <c r="A7411" s="104" t="s">
        <v>15182</v>
      </c>
      <c r="B7411" s="104" t="s">
        <v>15183</v>
      </c>
      <c r="C7411" s="105">
        <v>1100256</v>
      </c>
      <c r="D7411" s="105">
        <v>2849857</v>
      </c>
      <c r="E7411" s="106">
        <f t="shared" si="805"/>
        <v>2.59017628624611</v>
      </c>
      <c r="F7411" s="107">
        <f t="shared" si="806"/>
        <v>87</v>
      </c>
      <c r="G7411" s="107">
        <f>COUNTIF(Data_Eksportir!$H$2:$H$3401,A7411)</f>
        <v>0</v>
      </c>
      <c r="H7411" s="104" t="str">
        <f t="shared" si="807"/>
        <v>1 – 5</v>
      </c>
      <c r="I7411" s="104" t="str">
        <f t="shared" si="808"/>
        <v>Di bawah ambang nilai</v>
      </c>
      <c r="J7411" s="106">
        <f t="shared" si="809"/>
        <v>2849857.0074109999</v>
      </c>
      <c r="K7411" s="105">
        <f t="shared" si="810"/>
        <v>0</v>
      </c>
      <c r="L7411" s="106">
        <f t="shared" si="811"/>
        <v>0</v>
      </c>
    </row>
    <row r="7412" spans="1:12" x14ac:dyDescent="0.3">
      <c r="A7412" s="104" t="s">
        <v>15184</v>
      </c>
      <c r="B7412" s="104" t="s">
        <v>15185</v>
      </c>
      <c r="C7412" s="105">
        <v>483</v>
      </c>
      <c r="D7412" s="105">
        <v>7375</v>
      </c>
      <c r="E7412" s="106">
        <f t="shared" si="805"/>
        <v>15.269151138716357</v>
      </c>
      <c r="F7412" s="107">
        <f t="shared" si="806"/>
        <v>87</v>
      </c>
      <c r="G7412" s="107">
        <f>COUNTIF(Data_Eksportir!$H$2:$H$3401,A7412)</f>
        <v>0</v>
      </c>
      <c r="H7412" s="104" t="str">
        <f t="shared" si="807"/>
        <v>5 – 20</v>
      </c>
      <c r="I7412" s="104" t="str">
        <f t="shared" si="808"/>
        <v>Di bawah ambang nilai</v>
      </c>
      <c r="J7412" s="106">
        <f t="shared" si="809"/>
        <v>7375.0074119999999</v>
      </c>
      <c r="K7412" s="105">
        <f t="shared" si="810"/>
        <v>0</v>
      </c>
      <c r="L7412" s="106">
        <f t="shared" si="811"/>
        <v>0</v>
      </c>
    </row>
    <row r="7413" spans="1:12" x14ac:dyDescent="0.3">
      <c r="A7413" s="104" t="s">
        <v>15186</v>
      </c>
      <c r="B7413" s="104" t="s">
        <v>15187</v>
      </c>
      <c r="C7413" s="105">
        <v>2060961</v>
      </c>
      <c r="D7413" s="105">
        <v>13459692</v>
      </c>
      <c r="E7413" s="106">
        <f t="shared" si="805"/>
        <v>6.5307844253239145</v>
      </c>
      <c r="F7413" s="107">
        <f t="shared" si="806"/>
        <v>87</v>
      </c>
      <c r="G7413" s="107">
        <f>COUNTIF(Data_Eksportir!$H$2:$H$3401,A7413)</f>
        <v>0</v>
      </c>
      <c r="H7413" s="104" t="str">
        <f t="shared" si="807"/>
        <v>5 – 20</v>
      </c>
      <c r="I7413" s="104" t="str">
        <f t="shared" si="808"/>
        <v>Belum terwakili</v>
      </c>
      <c r="J7413" s="106">
        <f t="shared" si="809"/>
        <v>13459692.007413</v>
      </c>
      <c r="K7413" s="105">
        <f t="shared" si="810"/>
        <v>13459692</v>
      </c>
      <c r="L7413" s="106">
        <f t="shared" si="811"/>
        <v>13459692.007413</v>
      </c>
    </row>
    <row r="7414" spans="1:12" x14ac:dyDescent="0.3">
      <c r="A7414" s="104" t="s">
        <v>15188</v>
      </c>
      <c r="B7414" s="104" t="s">
        <v>15189</v>
      </c>
      <c r="C7414" s="105">
        <v>1161</v>
      </c>
      <c r="D7414" s="105">
        <v>13643</v>
      </c>
      <c r="E7414" s="106">
        <f t="shared" si="805"/>
        <v>11.751076658053401</v>
      </c>
      <c r="F7414" s="107">
        <f t="shared" si="806"/>
        <v>87</v>
      </c>
      <c r="G7414" s="107">
        <f>COUNTIF(Data_Eksportir!$H$2:$H$3401,A7414)</f>
        <v>0</v>
      </c>
      <c r="H7414" s="104" t="str">
        <f t="shared" si="807"/>
        <v>5 – 20</v>
      </c>
      <c r="I7414" s="104" t="str">
        <f t="shared" si="808"/>
        <v>Di bawah ambang nilai</v>
      </c>
      <c r="J7414" s="106">
        <f t="shared" si="809"/>
        <v>13643.007414</v>
      </c>
      <c r="K7414" s="105">
        <f t="shared" si="810"/>
        <v>0</v>
      </c>
      <c r="L7414" s="106">
        <f t="shared" si="811"/>
        <v>0</v>
      </c>
    </row>
    <row r="7415" spans="1:12" x14ac:dyDescent="0.3">
      <c r="A7415" s="104" t="s">
        <v>15190</v>
      </c>
      <c r="B7415" s="104" t="s">
        <v>15191</v>
      </c>
      <c r="C7415" s="105">
        <v>6626697</v>
      </c>
      <c r="D7415" s="105">
        <v>19662898</v>
      </c>
      <c r="E7415" s="106">
        <f t="shared" si="805"/>
        <v>2.9672245464067544</v>
      </c>
      <c r="F7415" s="107">
        <f t="shared" si="806"/>
        <v>87</v>
      </c>
      <c r="G7415" s="107">
        <f>COUNTIF(Data_Eksportir!$H$2:$H$3401,A7415)</f>
        <v>0</v>
      </c>
      <c r="H7415" s="104" t="str">
        <f t="shared" si="807"/>
        <v>1 – 5</v>
      </c>
      <c r="I7415" s="104" t="str">
        <f t="shared" si="808"/>
        <v>Belum terwakili</v>
      </c>
      <c r="J7415" s="106">
        <f t="shared" si="809"/>
        <v>19662898.007415</v>
      </c>
      <c r="K7415" s="105">
        <f t="shared" si="810"/>
        <v>19662898</v>
      </c>
      <c r="L7415" s="106">
        <f t="shared" si="811"/>
        <v>19662898.007415</v>
      </c>
    </row>
    <row r="7416" spans="1:12" x14ac:dyDescent="0.3">
      <c r="A7416" s="104" t="s">
        <v>15192</v>
      </c>
      <c r="B7416" s="104" t="s">
        <v>15193</v>
      </c>
      <c r="C7416" s="105">
        <v>85</v>
      </c>
      <c r="D7416" s="105">
        <v>3864</v>
      </c>
      <c r="E7416" s="106">
        <f t="shared" si="805"/>
        <v>45.458823529411767</v>
      </c>
      <c r="F7416" s="107">
        <f t="shared" si="806"/>
        <v>87</v>
      </c>
      <c r="G7416" s="107">
        <f>COUNTIF(Data_Eksportir!$H$2:$H$3401,A7416)</f>
        <v>0</v>
      </c>
      <c r="H7416" s="104" t="str">
        <f t="shared" si="807"/>
        <v>20 – 100</v>
      </c>
      <c r="I7416" s="104" t="str">
        <f t="shared" si="808"/>
        <v>Di bawah ambang nilai</v>
      </c>
      <c r="J7416" s="106">
        <f t="shared" si="809"/>
        <v>3864.0074159999999</v>
      </c>
      <c r="K7416" s="105">
        <f t="shared" si="810"/>
        <v>0</v>
      </c>
      <c r="L7416" s="106">
        <f t="shared" si="811"/>
        <v>0</v>
      </c>
    </row>
    <row r="7417" spans="1:12" x14ac:dyDescent="0.3">
      <c r="A7417" s="104" t="s">
        <v>15194</v>
      </c>
      <c r="B7417" s="104" t="s">
        <v>15195</v>
      </c>
      <c r="C7417" s="105">
        <v>2645705</v>
      </c>
      <c r="D7417" s="105">
        <v>15063975</v>
      </c>
      <c r="E7417" s="106">
        <f t="shared" si="805"/>
        <v>5.6937470352892703</v>
      </c>
      <c r="F7417" s="107">
        <f t="shared" si="806"/>
        <v>87</v>
      </c>
      <c r="G7417" s="107">
        <f>COUNTIF(Data_Eksportir!$H$2:$H$3401,A7417)</f>
        <v>0</v>
      </c>
      <c r="H7417" s="104" t="str">
        <f t="shared" si="807"/>
        <v>5 – 20</v>
      </c>
      <c r="I7417" s="104" t="str">
        <f t="shared" si="808"/>
        <v>Belum terwakili</v>
      </c>
      <c r="J7417" s="106">
        <f t="shared" si="809"/>
        <v>15063975.007417001</v>
      </c>
      <c r="K7417" s="105">
        <f t="shared" si="810"/>
        <v>15063975</v>
      </c>
      <c r="L7417" s="106">
        <f t="shared" si="811"/>
        <v>15063975.007417001</v>
      </c>
    </row>
    <row r="7418" spans="1:12" x14ac:dyDescent="0.3">
      <c r="A7418" s="104" t="s">
        <v>15196</v>
      </c>
      <c r="B7418" s="104" t="s">
        <v>15197</v>
      </c>
      <c r="C7418" s="105">
        <v>814178</v>
      </c>
      <c r="D7418" s="105">
        <v>3265847</v>
      </c>
      <c r="E7418" s="106">
        <f t="shared" si="805"/>
        <v>4.0112199052295692</v>
      </c>
      <c r="F7418" s="107">
        <f t="shared" si="806"/>
        <v>87</v>
      </c>
      <c r="G7418" s="107">
        <f>COUNTIF(Data_Eksportir!$H$2:$H$3401,A7418)</f>
        <v>0</v>
      </c>
      <c r="H7418" s="104" t="str">
        <f t="shared" si="807"/>
        <v>1 – 5</v>
      </c>
      <c r="I7418" s="104" t="str">
        <f t="shared" si="808"/>
        <v>Di bawah ambang nilai</v>
      </c>
      <c r="J7418" s="106">
        <f t="shared" si="809"/>
        <v>3265847.0074180001</v>
      </c>
      <c r="K7418" s="105">
        <f t="shared" si="810"/>
        <v>0</v>
      </c>
      <c r="L7418" s="106">
        <f t="shared" si="811"/>
        <v>0</v>
      </c>
    </row>
    <row r="7419" spans="1:12" x14ac:dyDescent="0.3">
      <c r="A7419" s="104" t="s">
        <v>15198</v>
      </c>
      <c r="B7419" s="104" t="s">
        <v>15199</v>
      </c>
      <c r="C7419" s="105">
        <v>495</v>
      </c>
      <c r="D7419" s="105">
        <v>2734</v>
      </c>
      <c r="E7419" s="106">
        <f t="shared" si="805"/>
        <v>5.5232323232323228</v>
      </c>
      <c r="F7419" s="107">
        <f t="shared" si="806"/>
        <v>87</v>
      </c>
      <c r="G7419" s="107">
        <f>COUNTIF(Data_Eksportir!$H$2:$H$3401,A7419)</f>
        <v>0</v>
      </c>
      <c r="H7419" s="104" t="str">
        <f t="shared" si="807"/>
        <v>5 – 20</v>
      </c>
      <c r="I7419" s="104" t="str">
        <f t="shared" si="808"/>
        <v>Di bawah ambang nilai</v>
      </c>
      <c r="J7419" s="106">
        <f t="shared" si="809"/>
        <v>2734.007419</v>
      </c>
      <c r="K7419" s="105">
        <f t="shared" si="810"/>
        <v>0</v>
      </c>
      <c r="L7419" s="106">
        <f t="shared" si="811"/>
        <v>0</v>
      </c>
    </row>
    <row r="7420" spans="1:12" x14ac:dyDescent="0.3">
      <c r="A7420" s="104" t="s">
        <v>15200</v>
      </c>
      <c r="B7420" s="104" t="s">
        <v>15201</v>
      </c>
      <c r="C7420" s="105">
        <v>3019696</v>
      </c>
      <c r="D7420" s="105">
        <v>33661399</v>
      </c>
      <c r="E7420" s="106">
        <f t="shared" si="805"/>
        <v>11.147280719648601</v>
      </c>
      <c r="F7420" s="107">
        <f t="shared" si="806"/>
        <v>87</v>
      </c>
      <c r="G7420" s="107">
        <f>COUNTIF(Data_Eksportir!$H$2:$H$3401,A7420)</f>
        <v>0</v>
      </c>
      <c r="H7420" s="104" t="str">
        <f t="shared" si="807"/>
        <v>5 – 20</v>
      </c>
      <c r="I7420" s="104" t="str">
        <f t="shared" si="808"/>
        <v>Belum terwakili</v>
      </c>
      <c r="J7420" s="106">
        <f t="shared" si="809"/>
        <v>33661399.007420003</v>
      </c>
      <c r="K7420" s="105">
        <f t="shared" si="810"/>
        <v>33661399</v>
      </c>
      <c r="L7420" s="106">
        <f t="shared" si="811"/>
        <v>33661399.007420003</v>
      </c>
    </row>
    <row r="7421" spans="1:12" x14ac:dyDescent="0.3">
      <c r="A7421" s="104" t="s">
        <v>15202</v>
      </c>
      <c r="B7421" s="104" t="s">
        <v>15203</v>
      </c>
      <c r="C7421" s="105">
        <v>294</v>
      </c>
      <c r="D7421" s="105">
        <v>3014</v>
      </c>
      <c r="E7421" s="106">
        <f t="shared" si="805"/>
        <v>10.251700680272108</v>
      </c>
      <c r="F7421" s="107">
        <f t="shared" si="806"/>
        <v>87</v>
      </c>
      <c r="G7421" s="107">
        <f>COUNTIF(Data_Eksportir!$H$2:$H$3401,A7421)</f>
        <v>0</v>
      </c>
      <c r="H7421" s="104" t="str">
        <f t="shared" si="807"/>
        <v>5 – 20</v>
      </c>
      <c r="I7421" s="104" t="str">
        <f t="shared" si="808"/>
        <v>Di bawah ambang nilai</v>
      </c>
      <c r="J7421" s="106">
        <f t="shared" si="809"/>
        <v>3014.0074209999998</v>
      </c>
      <c r="K7421" s="105">
        <f t="shared" si="810"/>
        <v>0</v>
      </c>
      <c r="L7421" s="106">
        <f t="shared" si="811"/>
        <v>0</v>
      </c>
    </row>
    <row r="7422" spans="1:12" x14ac:dyDescent="0.3">
      <c r="A7422" s="104" t="s">
        <v>15204</v>
      </c>
      <c r="B7422" s="104" t="s">
        <v>15205</v>
      </c>
      <c r="C7422" s="105">
        <v>43541</v>
      </c>
      <c r="D7422" s="105">
        <v>436</v>
      </c>
      <c r="E7422" s="106">
        <f t="shared" si="805"/>
        <v>1.0013550446705405E-2</v>
      </c>
      <c r="F7422" s="107">
        <f t="shared" si="806"/>
        <v>87</v>
      </c>
      <c r="G7422" s="107">
        <f>COUNTIF(Data_Eksportir!$H$2:$H$3401,A7422)</f>
        <v>0</v>
      </c>
      <c r="H7422" s="104" t="str">
        <f t="shared" si="807"/>
        <v>Di bawah 1</v>
      </c>
      <c r="I7422" s="104" t="str">
        <f t="shared" si="808"/>
        <v>Di bawah ambang nilai</v>
      </c>
      <c r="J7422" s="106">
        <f t="shared" si="809"/>
        <v>436.00742200000002</v>
      </c>
      <c r="K7422" s="105">
        <f t="shared" si="810"/>
        <v>0</v>
      </c>
      <c r="L7422" s="106">
        <f t="shared" si="811"/>
        <v>0</v>
      </c>
    </row>
    <row r="7423" spans="1:12" x14ac:dyDescent="0.3">
      <c r="A7423" s="104" t="s">
        <v>15206</v>
      </c>
      <c r="B7423" s="104" t="s">
        <v>15207</v>
      </c>
      <c r="C7423" s="105">
        <v>54505</v>
      </c>
      <c r="D7423" s="105">
        <v>241502</v>
      </c>
      <c r="E7423" s="106">
        <f t="shared" si="805"/>
        <v>4.4308228602880471</v>
      </c>
      <c r="F7423" s="107">
        <f t="shared" si="806"/>
        <v>87</v>
      </c>
      <c r="G7423" s="107">
        <f>COUNTIF(Data_Eksportir!$H$2:$H$3401,A7423)</f>
        <v>0</v>
      </c>
      <c r="H7423" s="104" t="str">
        <f t="shared" si="807"/>
        <v>1 – 5</v>
      </c>
      <c r="I7423" s="104" t="str">
        <f t="shared" si="808"/>
        <v>Di bawah ambang nilai</v>
      </c>
      <c r="J7423" s="106">
        <f t="shared" si="809"/>
        <v>241502.007423</v>
      </c>
      <c r="K7423" s="105">
        <f t="shared" si="810"/>
        <v>0</v>
      </c>
      <c r="L7423" s="106">
        <f t="shared" si="811"/>
        <v>0</v>
      </c>
    </row>
    <row r="7424" spans="1:12" x14ac:dyDescent="0.3">
      <c r="A7424" s="104" t="s">
        <v>15208</v>
      </c>
      <c r="B7424" s="104" t="s">
        <v>15209</v>
      </c>
      <c r="C7424" s="105">
        <v>3</v>
      </c>
      <c r="D7424" s="105">
        <v>40</v>
      </c>
      <c r="E7424" s="106">
        <f t="shared" si="805"/>
        <v>13.333333333333334</v>
      </c>
      <c r="F7424" s="107">
        <f t="shared" si="806"/>
        <v>87</v>
      </c>
      <c r="G7424" s="107">
        <f>COUNTIF(Data_Eksportir!$H$2:$H$3401,A7424)</f>
        <v>0</v>
      </c>
      <c r="H7424" s="104" t="str">
        <f t="shared" si="807"/>
        <v>5 – 20</v>
      </c>
      <c r="I7424" s="104" t="str">
        <f t="shared" si="808"/>
        <v>Di bawah ambang nilai</v>
      </c>
      <c r="J7424" s="106">
        <f t="shared" si="809"/>
        <v>40.007424</v>
      </c>
      <c r="K7424" s="105">
        <f t="shared" si="810"/>
        <v>0</v>
      </c>
      <c r="L7424" s="106">
        <f t="shared" si="811"/>
        <v>0</v>
      </c>
    </row>
    <row r="7425" spans="1:12" x14ac:dyDescent="0.3">
      <c r="A7425" s="104" t="s">
        <v>15210</v>
      </c>
      <c r="B7425" s="104" t="s">
        <v>15211</v>
      </c>
      <c r="C7425" s="105">
        <v>4606</v>
      </c>
      <c r="D7425" s="105">
        <v>31772</v>
      </c>
      <c r="E7425" s="106">
        <f t="shared" si="805"/>
        <v>6.8979591836734695</v>
      </c>
      <c r="F7425" s="107">
        <f t="shared" si="806"/>
        <v>87</v>
      </c>
      <c r="G7425" s="107">
        <f>COUNTIF(Data_Eksportir!$H$2:$H$3401,A7425)</f>
        <v>0</v>
      </c>
      <c r="H7425" s="104" t="str">
        <f t="shared" si="807"/>
        <v>5 – 20</v>
      </c>
      <c r="I7425" s="104" t="str">
        <f t="shared" si="808"/>
        <v>Di bawah ambang nilai</v>
      </c>
      <c r="J7425" s="106">
        <f t="shared" si="809"/>
        <v>31772.007425</v>
      </c>
      <c r="K7425" s="105">
        <f t="shared" si="810"/>
        <v>0</v>
      </c>
      <c r="L7425" s="106">
        <f t="shared" si="811"/>
        <v>0</v>
      </c>
    </row>
    <row r="7426" spans="1:12" x14ac:dyDescent="0.3">
      <c r="A7426" s="104" t="s">
        <v>15212</v>
      </c>
      <c r="B7426" s="104" t="s">
        <v>15213</v>
      </c>
      <c r="C7426" s="105">
        <v>34</v>
      </c>
      <c r="D7426" s="105">
        <v>2069</v>
      </c>
      <c r="E7426" s="106">
        <f t="shared" ref="E7426:E7489" si="812">IF(AND(ISNUMBER(C7426),C7426&gt;0),D7426/C7426,"")</f>
        <v>60.852941176470587</v>
      </c>
      <c r="F7426" s="107">
        <f t="shared" ref="F7426:F7489" si="813">VALUE(LEFT(A7426,2))</f>
        <v>87</v>
      </c>
      <c r="G7426" s="107">
        <f>COUNTIF(Data_Eksportir!$H$2:$H$3401,A7426)</f>
        <v>0</v>
      </c>
      <c r="H7426" s="104" t="str">
        <f t="shared" ref="H7426:H7489" si="814">IF(E7426="","Tanpa data berat",IF(E7426&lt;1,"Di bawah 1",IF(E7426&lt;5,"1 – 5",IF(E7426&lt;20,"5 – 20",IF(E7426&lt;100,"20 – 100","100 ke atas")))))</f>
        <v>20 – 100</v>
      </c>
      <c r="I7426" s="104" t="str">
        <f t="shared" ref="I7426:I7489" si="815">IF(D7426&lt;p_nilai_besar,"Di bawah ambang nilai",IF(G7426=0,"Belum terwakili",IF(G7426&lt;=p_listing_rendah,"Keterwakilan rendah","Terwakili")))</f>
        <v>Di bawah ambang nilai</v>
      </c>
      <c r="J7426" s="106">
        <f t="shared" ref="J7426:J7489" si="816">D7426+ROW()/10^6</f>
        <v>2069.0074260000001</v>
      </c>
      <c r="K7426" s="105">
        <f t="shared" ref="K7426:K7489" si="817">IF(D7426&gt;=p_nilai_besar,D7426/(1+G7426),0)</f>
        <v>0</v>
      </c>
      <c r="L7426" s="106">
        <f t="shared" ref="L7426:L7489" si="818">IF(K7426&gt;0,K7426+ROW()/10^6,0)</f>
        <v>0</v>
      </c>
    </row>
    <row r="7427" spans="1:12" x14ac:dyDescent="0.3">
      <c r="A7427" s="104" t="s">
        <v>15214</v>
      </c>
      <c r="B7427" s="104" t="s">
        <v>15215</v>
      </c>
      <c r="C7427" s="105">
        <v>48650</v>
      </c>
      <c r="D7427" s="105">
        <v>449277</v>
      </c>
      <c r="E7427" s="106">
        <f t="shared" si="812"/>
        <v>9.2348818088386437</v>
      </c>
      <c r="F7427" s="107">
        <f t="shared" si="813"/>
        <v>87</v>
      </c>
      <c r="G7427" s="107">
        <f>COUNTIF(Data_Eksportir!$H$2:$H$3401,A7427)</f>
        <v>0</v>
      </c>
      <c r="H7427" s="104" t="str">
        <f t="shared" si="814"/>
        <v>5 – 20</v>
      </c>
      <c r="I7427" s="104" t="str">
        <f t="shared" si="815"/>
        <v>Di bawah ambang nilai</v>
      </c>
      <c r="J7427" s="106">
        <f t="shared" si="816"/>
        <v>449277.00742699997</v>
      </c>
      <c r="K7427" s="105">
        <f t="shared" si="817"/>
        <v>0</v>
      </c>
      <c r="L7427" s="106">
        <f t="shared" si="818"/>
        <v>0</v>
      </c>
    </row>
    <row r="7428" spans="1:12" x14ac:dyDescent="0.3">
      <c r="A7428" s="104" t="s">
        <v>15216</v>
      </c>
      <c r="B7428" s="104" t="s">
        <v>15217</v>
      </c>
      <c r="C7428" s="105">
        <v>3450121</v>
      </c>
      <c r="D7428" s="105">
        <v>41750635</v>
      </c>
      <c r="E7428" s="106">
        <f t="shared" si="812"/>
        <v>12.101208914122143</v>
      </c>
      <c r="F7428" s="107">
        <f t="shared" si="813"/>
        <v>87</v>
      </c>
      <c r="G7428" s="107">
        <f>COUNTIF(Data_Eksportir!$H$2:$H$3401,A7428)</f>
        <v>0</v>
      </c>
      <c r="H7428" s="104" t="str">
        <f t="shared" si="814"/>
        <v>5 – 20</v>
      </c>
      <c r="I7428" s="104" t="str">
        <f t="shared" si="815"/>
        <v>Belum terwakili</v>
      </c>
      <c r="J7428" s="106">
        <f t="shared" si="816"/>
        <v>41750635.007427998</v>
      </c>
      <c r="K7428" s="105">
        <f t="shared" si="817"/>
        <v>41750635</v>
      </c>
      <c r="L7428" s="106">
        <f t="shared" si="818"/>
        <v>41750635.007427998</v>
      </c>
    </row>
    <row r="7429" spans="1:12" x14ac:dyDescent="0.3">
      <c r="A7429" s="104" t="s">
        <v>15218</v>
      </c>
      <c r="B7429" s="104" t="s">
        <v>15219</v>
      </c>
      <c r="C7429" s="105">
        <v>196</v>
      </c>
      <c r="D7429" s="105">
        <v>1968</v>
      </c>
      <c r="E7429" s="106">
        <f t="shared" si="812"/>
        <v>10.040816326530612</v>
      </c>
      <c r="F7429" s="107">
        <f t="shared" si="813"/>
        <v>87</v>
      </c>
      <c r="G7429" s="107">
        <f>COUNTIF(Data_Eksportir!$H$2:$H$3401,A7429)</f>
        <v>0</v>
      </c>
      <c r="H7429" s="104" t="str">
        <f t="shared" si="814"/>
        <v>5 – 20</v>
      </c>
      <c r="I7429" s="104" t="str">
        <f t="shared" si="815"/>
        <v>Di bawah ambang nilai</v>
      </c>
      <c r="J7429" s="106">
        <f t="shared" si="816"/>
        <v>1968.007429</v>
      </c>
      <c r="K7429" s="105">
        <f t="shared" si="817"/>
        <v>0</v>
      </c>
      <c r="L7429" s="106">
        <f t="shared" si="818"/>
        <v>0</v>
      </c>
    </row>
    <row r="7430" spans="1:12" x14ac:dyDescent="0.3">
      <c r="A7430" s="104" t="s">
        <v>15220</v>
      </c>
      <c r="B7430" s="104" t="s">
        <v>15221</v>
      </c>
      <c r="C7430" s="105">
        <v>639155</v>
      </c>
      <c r="D7430" s="105">
        <v>12883331</v>
      </c>
      <c r="E7430" s="106">
        <f t="shared" si="812"/>
        <v>20.156817986247468</v>
      </c>
      <c r="F7430" s="107">
        <f t="shared" si="813"/>
        <v>87</v>
      </c>
      <c r="G7430" s="107">
        <f>COUNTIF(Data_Eksportir!$H$2:$H$3401,A7430)</f>
        <v>0</v>
      </c>
      <c r="H7430" s="104" t="str">
        <f t="shared" si="814"/>
        <v>20 – 100</v>
      </c>
      <c r="I7430" s="104" t="str">
        <f t="shared" si="815"/>
        <v>Belum terwakili</v>
      </c>
      <c r="J7430" s="106">
        <f t="shared" si="816"/>
        <v>12883331.00743</v>
      </c>
      <c r="K7430" s="105">
        <f t="shared" si="817"/>
        <v>12883331</v>
      </c>
      <c r="L7430" s="106">
        <f t="shared" si="818"/>
        <v>12883331.00743</v>
      </c>
    </row>
    <row r="7431" spans="1:12" x14ac:dyDescent="0.3">
      <c r="A7431" s="104" t="s">
        <v>15222</v>
      </c>
      <c r="B7431" s="104" t="s">
        <v>15223</v>
      </c>
      <c r="C7431" s="105">
        <v>9687</v>
      </c>
      <c r="D7431" s="105">
        <v>365407</v>
      </c>
      <c r="E7431" s="106">
        <f t="shared" si="812"/>
        <v>37.721379167957053</v>
      </c>
      <c r="F7431" s="107">
        <f t="shared" si="813"/>
        <v>87</v>
      </c>
      <c r="G7431" s="107">
        <f>COUNTIF(Data_Eksportir!$H$2:$H$3401,A7431)</f>
        <v>0</v>
      </c>
      <c r="H7431" s="104" t="str">
        <f t="shared" si="814"/>
        <v>20 – 100</v>
      </c>
      <c r="I7431" s="104" t="str">
        <f t="shared" si="815"/>
        <v>Di bawah ambang nilai</v>
      </c>
      <c r="J7431" s="106">
        <f t="shared" si="816"/>
        <v>365407.00743100001</v>
      </c>
      <c r="K7431" s="105">
        <f t="shared" si="817"/>
        <v>0</v>
      </c>
      <c r="L7431" s="106">
        <f t="shared" si="818"/>
        <v>0</v>
      </c>
    </row>
    <row r="7432" spans="1:12" x14ac:dyDescent="0.3">
      <c r="A7432" s="104" t="s">
        <v>15224</v>
      </c>
      <c r="B7432" s="104" t="s">
        <v>15225</v>
      </c>
      <c r="C7432" s="105">
        <v>685</v>
      </c>
      <c r="D7432" s="105">
        <v>9664</v>
      </c>
      <c r="E7432" s="106">
        <f t="shared" si="812"/>
        <v>14.108029197080292</v>
      </c>
      <c r="F7432" s="107">
        <f t="shared" si="813"/>
        <v>87</v>
      </c>
      <c r="G7432" s="107">
        <f>COUNTIF(Data_Eksportir!$H$2:$H$3401,A7432)</f>
        <v>0</v>
      </c>
      <c r="H7432" s="104" t="str">
        <f t="shared" si="814"/>
        <v>5 – 20</v>
      </c>
      <c r="I7432" s="104" t="str">
        <f t="shared" si="815"/>
        <v>Di bawah ambang nilai</v>
      </c>
      <c r="J7432" s="106">
        <f t="shared" si="816"/>
        <v>9664.0074320000003</v>
      </c>
      <c r="K7432" s="105">
        <f t="shared" si="817"/>
        <v>0</v>
      </c>
      <c r="L7432" s="106">
        <f t="shared" si="818"/>
        <v>0</v>
      </c>
    </row>
    <row r="7433" spans="1:12" x14ac:dyDescent="0.3">
      <c r="A7433" s="104" t="s">
        <v>15226</v>
      </c>
      <c r="B7433" s="104" t="s">
        <v>15227</v>
      </c>
      <c r="C7433" s="105">
        <v>1786</v>
      </c>
      <c r="D7433" s="105">
        <v>81684</v>
      </c>
      <c r="E7433" s="106">
        <f t="shared" si="812"/>
        <v>45.735722284434488</v>
      </c>
      <c r="F7433" s="107">
        <f t="shared" si="813"/>
        <v>87</v>
      </c>
      <c r="G7433" s="107">
        <f>COUNTIF(Data_Eksportir!$H$2:$H$3401,A7433)</f>
        <v>0</v>
      </c>
      <c r="H7433" s="104" t="str">
        <f t="shared" si="814"/>
        <v>20 – 100</v>
      </c>
      <c r="I7433" s="104" t="str">
        <f t="shared" si="815"/>
        <v>Di bawah ambang nilai</v>
      </c>
      <c r="J7433" s="106">
        <f t="shared" si="816"/>
        <v>81684.007433000006</v>
      </c>
      <c r="K7433" s="105">
        <f t="shared" si="817"/>
        <v>0</v>
      </c>
      <c r="L7433" s="106">
        <f t="shared" si="818"/>
        <v>0</v>
      </c>
    </row>
    <row r="7434" spans="1:12" x14ac:dyDescent="0.3">
      <c r="A7434" s="104" t="s">
        <v>15228</v>
      </c>
      <c r="B7434" s="104" t="s">
        <v>15229</v>
      </c>
      <c r="C7434" s="105">
        <v>5937</v>
      </c>
      <c r="D7434" s="105">
        <v>76542</v>
      </c>
      <c r="E7434" s="106">
        <f t="shared" si="812"/>
        <v>12.892369883779686</v>
      </c>
      <c r="F7434" s="107">
        <f t="shared" si="813"/>
        <v>87</v>
      </c>
      <c r="G7434" s="107">
        <f>COUNTIF(Data_Eksportir!$H$2:$H$3401,A7434)</f>
        <v>0</v>
      </c>
      <c r="H7434" s="104" t="str">
        <f t="shared" si="814"/>
        <v>5 – 20</v>
      </c>
      <c r="I7434" s="104" t="str">
        <f t="shared" si="815"/>
        <v>Di bawah ambang nilai</v>
      </c>
      <c r="J7434" s="106">
        <f t="shared" si="816"/>
        <v>76542.007433999999</v>
      </c>
      <c r="K7434" s="105">
        <f t="shared" si="817"/>
        <v>0</v>
      </c>
      <c r="L7434" s="106">
        <f t="shared" si="818"/>
        <v>0</v>
      </c>
    </row>
    <row r="7435" spans="1:12" x14ac:dyDescent="0.3">
      <c r="A7435" s="104" t="s">
        <v>15230</v>
      </c>
      <c r="B7435" s="104" t="s">
        <v>15231</v>
      </c>
      <c r="C7435" s="105">
        <v>253938</v>
      </c>
      <c r="D7435" s="105">
        <v>3070661</v>
      </c>
      <c r="E7435" s="106">
        <f t="shared" si="812"/>
        <v>12.092168167032899</v>
      </c>
      <c r="F7435" s="107">
        <f t="shared" si="813"/>
        <v>87</v>
      </c>
      <c r="G7435" s="107">
        <f>COUNTIF(Data_Eksportir!$H$2:$H$3401,A7435)</f>
        <v>0</v>
      </c>
      <c r="H7435" s="104" t="str">
        <f t="shared" si="814"/>
        <v>5 – 20</v>
      </c>
      <c r="I7435" s="104" t="str">
        <f t="shared" si="815"/>
        <v>Di bawah ambang nilai</v>
      </c>
      <c r="J7435" s="106">
        <f t="shared" si="816"/>
        <v>3070661.007435</v>
      </c>
      <c r="K7435" s="105">
        <f t="shared" si="817"/>
        <v>0</v>
      </c>
      <c r="L7435" s="106">
        <f t="shared" si="818"/>
        <v>0</v>
      </c>
    </row>
    <row r="7436" spans="1:12" x14ac:dyDescent="0.3">
      <c r="A7436" s="104" t="s">
        <v>15232</v>
      </c>
      <c r="B7436" s="104" t="s">
        <v>15233</v>
      </c>
      <c r="C7436" s="105">
        <v>70631</v>
      </c>
      <c r="D7436" s="105">
        <v>126373</v>
      </c>
      <c r="E7436" s="106">
        <f t="shared" si="812"/>
        <v>1.7892002095397206</v>
      </c>
      <c r="F7436" s="107">
        <f t="shared" si="813"/>
        <v>87</v>
      </c>
      <c r="G7436" s="107">
        <f>COUNTIF(Data_Eksportir!$H$2:$H$3401,A7436)</f>
        <v>0</v>
      </c>
      <c r="H7436" s="104" t="str">
        <f t="shared" si="814"/>
        <v>1 – 5</v>
      </c>
      <c r="I7436" s="104" t="str">
        <f t="shared" si="815"/>
        <v>Di bawah ambang nilai</v>
      </c>
      <c r="J7436" s="106">
        <f t="shared" si="816"/>
        <v>126373.007436</v>
      </c>
      <c r="K7436" s="105">
        <f t="shared" si="817"/>
        <v>0</v>
      </c>
      <c r="L7436" s="106">
        <f t="shared" si="818"/>
        <v>0</v>
      </c>
    </row>
    <row r="7437" spans="1:12" x14ac:dyDescent="0.3">
      <c r="A7437" s="104" t="s">
        <v>15234</v>
      </c>
      <c r="B7437" s="104" t="s">
        <v>15235</v>
      </c>
      <c r="C7437" s="105">
        <v>9143125</v>
      </c>
      <c r="D7437" s="105">
        <v>66785704</v>
      </c>
      <c r="E7437" s="106">
        <f t="shared" si="812"/>
        <v>7.3044723767858359</v>
      </c>
      <c r="F7437" s="107">
        <f t="shared" si="813"/>
        <v>87</v>
      </c>
      <c r="G7437" s="107">
        <f>COUNTIF(Data_Eksportir!$H$2:$H$3401,A7437)</f>
        <v>0</v>
      </c>
      <c r="H7437" s="104" t="str">
        <f t="shared" si="814"/>
        <v>5 – 20</v>
      </c>
      <c r="I7437" s="104" t="str">
        <f t="shared" si="815"/>
        <v>Belum terwakili</v>
      </c>
      <c r="J7437" s="106">
        <f t="shared" si="816"/>
        <v>66785704.007436998</v>
      </c>
      <c r="K7437" s="105">
        <f t="shared" si="817"/>
        <v>66785704</v>
      </c>
      <c r="L7437" s="106">
        <f t="shared" si="818"/>
        <v>66785704.007436998</v>
      </c>
    </row>
    <row r="7438" spans="1:12" x14ac:dyDescent="0.3">
      <c r="A7438" s="104" t="s">
        <v>15236</v>
      </c>
      <c r="B7438" s="104" t="s">
        <v>15237</v>
      </c>
      <c r="C7438" s="105">
        <v>882506</v>
      </c>
      <c r="D7438" s="105">
        <v>5242589</v>
      </c>
      <c r="E7438" s="106">
        <f t="shared" si="812"/>
        <v>5.9405703757254908</v>
      </c>
      <c r="F7438" s="107">
        <f t="shared" si="813"/>
        <v>87</v>
      </c>
      <c r="G7438" s="107">
        <f>COUNTIF(Data_Eksportir!$H$2:$H$3401,A7438)</f>
        <v>0</v>
      </c>
      <c r="H7438" s="104" t="str">
        <f t="shared" si="814"/>
        <v>5 – 20</v>
      </c>
      <c r="I7438" s="104" t="str">
        <f t="shared" si="815"/>
        <v>Di bawah ambang nilai</v>
      </c>
      <c r="J7438" s="106">
        <f t="shared" si="816"/>
        <v>5242589.0074380003</v>
      </c>
      <c r="K7438" s="105">
        <f t="shared" si="817"/>
        <v>0</v>
      </c>
      <c r="L7438" s="106">
        <f t="shared" si="818"/>
        <v>0</v>
      </c>
    </row>
    <row r="7439" spans="1:12" x14ac:dyDescent="0.3">
      <c r="A7439" s="104" t="s">
        <v>15238</v>
      </c>
      <c r="B7439" s="104" t="s">
        <v>15239</v>
      </c>
      <c r="C7439" s="105">
        <v>1711821</v>
      </c>
      <c r="D7439" s="105">
        <v>15691910</v>
      </c>
      <c r="E7439" s="106">
        <f t="shared" si="812"/>
        <v>9.166793724343842</v>
      </c>
      <c r="F7439" s="107">
        <f t="shared" si="813"/>
        <v>87</v>
      </c>
      <c r="G7439" s="107">
        <f>COUNTIF(Data_Eksportir!$H$2:$H$3401,A7439)</f>
        <v>0</v>
      </c>
      <c r="H7439" s="104" t="str">
        <f t="shared" si="814"/>
        <v>5 – 20</v>
      </c>
      <c r="I7439" s="104" t="str">
        <f t="shared" si="815"/>
        <v>Belum terwakili</v>
      </c>
      <c r="J7439" s="106">
        <f t="shared" si="816"/>
        <v>15691910.007439001</v>
      </c>
      <c r="K7439" s="105">
        <f t="shared" si="817"/>
        <v>15691910</v>
      </c>
      <c r="L7439" s="106">
        <f t="shared" si="818"/>
        <v>15691910.007439001</v>
      </c>
    </row>
    <row r="7440" spans="1:12" x14ac:dyDescent="0.3">
      <c r="A7440" s="104" t="s">
        <v>15240</v>
      </c>
      <c r="B7440" s="104" t="s">
        <v>15241</v>
      </c>
      <c r="C7440" s="105">
        <v>1432</v>
      </c>
      <c r="D7440" s="105">
        <v>29309</v>
      </c>
      <c r="E7440" s="106">
        <f t="shared" si="812"/>
        <v>20.467178770949722</v>
      </c>
      <c r="F7440" s="107">
        <f t="shared" si="813"/>
        <v>87</v>
      </c>
      <c r="G7440" s="107">
        <f>COUNTIF(Data_Eksportir!$H$2:$H$3401,A7440)</f>
        <v>0</v>
      </c>
      <c r="H7440" s="104" t="str">
        <f t="shared" si="814"/>
        <v>20 – 100</v>
      </c>
      <c r="I7440" s="104" t="str">
        <f t="shared" si="815"/>
        <v>Di bawah ambang nilai</v>
      </c>
      <c r="J7440" s="106">
        <f t="shared" si="816"/>
        <v>29309.007440000001</v>
      </c>
      <c r="K7440" s="105">
        <f t="shared" si="817"/>
        <v>0</v>
      </c>
      <c r="L7440" s="106">
        <f t="shared" si="818"/>
        <v>0</v>
      </c>
    </row>
    <row r="7441" spans="1:12" x14ac:dyDescent="0.3">
      <c r="A7441" s="104" t="s">
        <v>15242</v>
      </c>
      <c r="B7441" s="104" t="s">
        <v>15243</v>
      </c>
      <c r="C7441" s="105">
        <v>10503</v>
      </c>
      <c r="D7441" s="105">
        <v>403243</v>
      </c>
      <c r="E7441" s="106">
        <f t="shared" si="812"/>
        <v>38.393125773588501</v>
      </c>
      <c r="F7441" s="107">
        <f t="shared" si="813"/>
        <v>87</v>
      </c>
      <c r="G7441" s="107">
        <f>COUNTIF(Data_Eksportir!$H$2:$H$3401,A7441)</f>
        <v>0</v>
      </c>
      <c r="H7441" s="104" t="str">
        <f t="shared" si="814"/>
        <v>20 – 100</v>
      </c>
      <c r="I7441" s="104" t="str">
        <f t="shared" si="815"/>
        <v>Di bawah ambang nilai</v>
      </c>
      <c r="J7441" s="106">
        <f t="shared" si="816"/>
        <v>403243.00744100002</v>
      </c>
      <c r="K7441" s="105">
        <f t="shared" si="817"/>
        <v>0</v>
      </c>
      <c r="L7441" s="106">
        <f t="shared" si="818"/>
        <v>0</v>
      </c>
    </row>
    <row r="7442" spans="1:12" x14ac:dyDescent="0.3">
      <c r="A7442" s="104" t="s">
        <v>15244</v>
      </c>
      <c r="B7442" s="104" t="s">
        <v>15245</v>
      </c>
      <c r="C7442" s="105">
        <v>2908377</v>
      </c>
      <c r="D7442" s="105">
        <v>42891134</v>
      </c>
      <c r="E7442" s="106">
        <f t="shared" si="812"/>
        <v>14.747446428024977</v>
      </c>
      <c r="F7442" s="107">
        <f t="shared" si="813"/>
        <v>87</v>
      </c>
      <c r="G7442" s="107">
        <f>COUNTIF(Data_Eksportir!$H$2:$H$3401,A7442)</f>
        <v>0</v>
      </c>
      <c r="H7442" s="104" t="str">
        <f t="shared" si="814"/>
        <v>5 – 20</v>
      </c>
      <c r="I7442" s="104" t="str">
        <f t="shared" si="815"/>
        <v>Belum terwakili</v>
      </c>
      <c r="J7442" s="106">
        <f t="shared" si="816"/>
        <v>42891134.007441998</v>
      </c>
      <c r="K7442" s="105">
        <f t="shared" si="817"/>
        <v>42891134</v>
      </c>
      <c r="L7442" s="106">
        <f t="shared" si="818"/>
        <v>42891134.007441998</v>
      </c>
    </row>
    <row r="7443" spans="1:12" x14ac:dyDescent="0.3">
      <c r="A7443" s="104" t="s">
        <v>15246</v>
      </c>
      <c r="B7443" s="104" t="s">
        <v>15247</v>
      </c>
      <c r="C7443" s="105">
        <v>1910710</v>
      </c>
      <c r="D7443" s="105">
        <v>16312728</v>
      </c>
      <c r="E7443" s="106">
        <f t="shared" si="812"/>
        <v>8.5375216542541779</v>
      </c>
      <c r="F7443" s="107">
        <f t="shared" si="813"/>
        <v>87</v>
      </c>
      <c r="G7443" s="107">
        <f>COUNTIF(Data_Eksportir!$H$2:$H$3401,A7443)</f>
        <v>0</v>
      </c>
      <c r="H7443" s="104" t="str">
        <f t="shared" si="814"/>
        <v>5 – 20</v>
      </c>
      <c r="I7443" s="104" t="str">
        <f t="shared" si="815"/>
        <v>Belum terwakili</v>
      </c>
      <c r="J7443" s="106">
        <f t="shared" si="816"/>
        <v>16312728.007443</v>
      </c>
      <c r="K7443" s="105">
        <f t="shared" si="817"/>
        <v>16312728</v>
      </c>
      <c r="L7443" s="106">
        <f t="shared" si="818"/>
        <v>16312728.007443</v>
      </c>
    </row>
    <row r="7444" spans="1:12" x14ac:dyDescent="0.3">
      <c r="A7444" s="104" t="s">
        <v>15248</v>
      </c>
      <c r="B7444" s="104" t="s">
        <v>15249</v>
      </c>
      <c r="C7444" s="105">
        <v>338606</v>
      </c>
      <c r="D7444" s="105">
        <v>9336559</v>
      </c>
      <c r="E7444" s="106">
        <f t="shared" si="812"/>
        <v>27.57351907526742</v>
      </c>
      <c r="F7444" s="107">
        <f t="shared" si="813"/>
        <v>87</v>
      </c>
      <c r="G7444" s="107">
        <f>COUNTIF(Data_Eksportir!$H$2:$H$3401,A7444)</f>
        <v>0</v>
      </c>
      <c r="H7444" s="104" t="str">
        <f t="shared" si="814"/>
        <v>20 – 100</v>
      </c>
      <c r="I7444" s="104" t="str">
        <f t="shared" si="815"/>
        <v>Di bawah ambang nilai</v>
      </c>
      <c r="J7444" s="106">
        <f t="shared" si="816"/>
        <v>9336559.0074439999</v>
      </c>
      <c r="K7444" s="105">
        <f t="shared" si="817"/>
        <v>0</v>
      </c>
      <c r="L7444" s="106">
        <f t="shared" si="818"/>
        <v>0</v>
      </c>
    </row>
    <row r="7445" spans="1:12" x14ac:dyDescent="0.3">
      <c r="A7445" s="104" t="s">
        <v>15250</v>
      </c>
      <c r="B7445" s="104" t="s">
        <v>15251</v>
      </c>
      <c r="C7445" s="105">
        <v>104936</v>
      </c>
      <c r="D7445" s="105">
        <v>3714374</v>
      </c>
      <c r="E7445" s="106">
        <f t="shared" si="812"/>
        <v>35.396565525653735</v>
      </c>
      <c r="F7445" s="107">
        <f t="shared" si="813"/>
        <v>87</v>
      </c>
      <c r="G7445" s="107">
        <f>COUNTIF(Data_Eksportir!$H$2:$H$3401,A7445)</f>
        <v>0</v>
      </c>
      <c r="H7445" s="104" t="str">
        <f t="shared" si="814"/>
        <v>20 – 100</v>
      </c>
      <c r="I7445" s="104" t="str">
        <f t="shared" si="815"/>
        <v>Di bawah ambang nilai</v>
      </c>
      <c r="J7445" s="106">
        <f t="shared" si="816"/>
        <v>3714374.0074450001</v>
      </c>
      <c r="K7445" s="105">
        <f t="shared" si="817"/>
        <v>0</v>
      </c>
      <c r="L7445" s="106">
        <f t="shared" si="818"/>
        <v>0</v>
      </c>
    </row>
    <row r="7446" spans="1:12" x14ac:dyDescent="0.3">
      <c r="A7446" s="104" t="s">
        <v>15252</v>
      </c>
      <c r="B7446" s="104" t="s">
        <v>15253</v>
      </c>
      <c r="C7446" s="105">
        <v>957386</v>
      </c>
      <c r="D7446" s="105">
        <v>3915500</v>
      </c>
      <c r="E7446" s="106">
        <f t="shared" si="812"/>
        <v>4.0897819688192643</v>
      </c>
      <c r="F7446" s="107">
        <f t="shared" si="813"/>
        <v>87</v>
      </c>
      <c r="G7446" s="107">
        <f>COUNTIF(Data_Eksportir!$H$2:$H$3401,A7446)</f>
        <v>0</v>
      </c>
      <c r="H7446" s="104" t="str">
        <f t="shared" si="814"/>
        <v>1 – 5</v>
      </c>
      <c r="I7446" s="104" t="str">
        <f t="shared" si="815"/>
        <v>Di bawah ambang nilai</v>
      </c>
      <c r="J7446" s="106">
        <f t="shared" si="816"/>
        <v>3915500.0074459999</v>
      </c>
      <c r="K7446" s="105">
        <f t="shared" si="817"/>
        <v>0</v>
      </c>
      <c r="L7446" s="106">
        <f t="shared" si="818"/>
        <v>0</v>
      </c>
    </row>
    <row r="7447" spans="1:12" x14ac:dyDescent="0.3">
      <c r="A7447" s="104" t="s">
        <v>15254</v>
      </c>
      <c r="B7447" s="104" t="s">
        <v>15255</v>
      </c>
      <c r="C7447" s="105">
        <v>332922</v>
      </c>
      <c r="D7447" s="105">
        <v>4692228</v>
      </c>
      <c r="E7447" s="106">
        <f t="shared" si="812"/>
        <v>14.09407608989493</v>
      </c>
      <c r="F7447" s="107">
        <f t="shared" si="813"/>
        <v>87</v>
      </c>
      <c r="G7447" s="107">
        <f>COUNTIF(Data_Eksportir!$H$2:$H$3401,A7447)</f>
        <v>0</v>
      </c>
      <c r="H7447" s="104" t="str">
        <f t="shared" si="814"/>
        <v>5 – 20</v>
      </c>
      <c r="I7447" s="104" t="str">
        <f t="shared" si="815"/>
        <v>Di bawah ambang nilai</v>
      </c>
      <c r="J7447" s="106">
        <f t="shared" si="816"/>
        <v>4692228.0074469997</v>
      </c>
      <c r="K7447" s="105">
        <f t="shared" si="817"/>
        <v>0</v>
      </c>
      <c r="L7447" s="106">
        <f t="shared" si="818"/>
        <v>0</v>
      </c>
    </row>
    <row r="7448" spans="1:12" x14ac:dyDescent="0.3">
      <c r="A7448" s="104" t="s">
        <v>15256</v>
      </c>
      <c r="B7448" s="104" t="s">
        <v>15257</v>
      </c>
      <c r="C7448" s="105">
        <v>414033</v>
      </c>
      <c r="D7448" s="105">
        <v>4547587</v>
      </c>
      <c r="E7448" s="106">
        <f t="shared" si="812"/>
        <v>10.983634154765442</v>
      </c>
      <c r="F7448" s="107">
        <f t="shared" si="813"/>
        <v>87</v>
      </c>
      <c r="G7448" s="107">
        <f>COUNTIF(Data_Eksportir!$H$2:$H$3401,A7448)</f>
        <v>0</v>
      </c>
      <c r="H7448" s="104" t="str">
        <f t="shared" si="814"/>
        <v>5 – 20</v>
      </c>
      <c r="I7448" s="104" t="str">
        <f t="shared" si="815"/>
        <v>Di bawah ambang nilai</v>
      </c>
      <c r="J7448" s="106">
        <f t="shared" si="816"/>
        <v>4547587.0074479999</v>
      </c>
      <c r="K7448" s="105">
        <f t="shared" si="817"/>
        <v>0</v>
      </c>
      <c r="L7448" s="106">
        <f t="shared" si="818"/>
        <v>0</v>
      </c>
    </row>
    <row r="7449" spans="1:12" x14ac:dyDescent="0.3">
      <c r="A7449" s="104" t="s">
        <v>15258</v>
      </c>
      <c r="B7449" s="104" t="s">
        <v>15259</v>
      </c>
      <c r="C7449" s="105">
        <v>153788</v>
      </c>
      <c r="D7449" s="105">
        <v>1834546</v>
      </c>
      <c r="E7449" s="106">
        <f t="shared" si="812"/>
        <v>11.929058183993549</v>
      </c>
      <c r="F7449" s="107">
        <f t="shared" si="813"/>
        <v>87</v>
      </c>
      <c r="G7449" s="107">
        <f>COUNTIF(Data_Eksportir!$H$2:$H$3401,A7449)</f>
        <v>0</v>
      </c>
      <c r="H7449" s="104" t="str">
        <f t="shared" si="814"/>
        <v>5 – 20</v>
      </c>
      <c r="I7449" s="104" t="str">
        <f t="shared" si="815"/>
        <v>Di bawah ambang nilai</v>
      </c>
      <c r="J7449" s="106">
        <f t="shared" si="816"/>
        <v>1834546.0074489999</v>
      </c>
      <c r="K7449" s="105">
        <f t="shared" si="817"/>
        <v>0</v>
      </c>
      <c r="L7449" s="106">
        <f t="shared" si="818"/>
        <v>0</v>
      </c>
    </row>
    <row r="7450" spans="1:12" x14ac:dyDescent="0.3">
      <c r="A7450" s="104" t="s">
        <v>15260</v>
      </c>
      <c r="B7450" s="104" t="s">
        <v>15261</v>
      </c>
      <c r="C7450" s="105">
        <v>251917</v>
      </c>
      <c r="D7450" s="105">
        <v>3061383</v>
      </c>
      <c r="E7450" s="106">
        <f t="shared" si="812"/>
        <v>12.152347797091899</v>
      </c>
      <c r="F7450" s="107">
        <f t="shared" si="813"/>
        <v>87</v>
      </c>
      <c r="G7450" s="107">
        <f>COUNTIF(Data_Eksportir!$H$2:$H$3401,A7450)</f>
        <v>0</v>
      </c>
      <c r="H7450" s="104" t="str">
        <f t="shared" si="814"/>
        <v>5 – 20</v>
      </c>
      <c r="I7450" s="104" t="str">
        <f t="shared" si="815"/>
        <v>Di bawah ambang nilai</v>
      </c>
      <c r="J7450" s="106">
        <f t="shared" si="816"/>
        <v>3061383.0074499999</v>
      </c>
      <c r="K7450" s="105">
        <f t="shared" si="817"/>
        <v>0</v>
      </c>
      <c r="L7450" s="106">
        <f t="shared" si="818"/>
        <v>0</v>
      </c>
    </row>
    <row r="7451" spans="1:12" x14ac:dyDescent="0.3">
      <c r="A7451" s="104" t="s">
        <v>15262</v>
      </c>
      <c r="B7451" s="104" t="s">
        <v>15263</v>
      </c>
      <c r="C7451" s="105">
        <v>105565</v>
      </c>
      <c r="D7451" s="105">
        <v>997179</v>
      </c>
      <c r="E7451" s="106">
        <f t="shared" si="812"/>
        <v>9.4461137687680576</v>
      </c>
      <c r="F7451" s="107">
        <f t="shared" si="813"/>
        <v>87</v>
      </c>
      <c r="G7451" s="107">
        <f>COUNTIF(Data_Eksportir!$H$2:$H$3401,A7451)</f>
        <v>2</v>
      </c>
      <c r="H7451" s="104" t="str">
        <f t="shared" si="814"/>
        <v>5 – 20</v>
      </c>
      <c r="I7451" s="104" t="str">
        <f t="shared" si="815"/>
        <v>Di bawah ambang nilai</v>
      </c>
      <c r="J7451" s="106">
        <f t="shared" si="816"/>
        <v>997179.00745100004</v>
      </c>
      <c r="K7451" s="105">
        <f t="shared" si="817"/>
        <v>0</v>
      </c>
      <c r="L7451" s="106">
        <f t="shared" si="818"/>
        <v>0</v>
      </c>
    </row>
    <row r="7452" spans="1:12" x14ac:dyDescent="0.3">
      <c r="A7452" s="104" t="s">
        <v>15264</v>
      </c>
      <c r="B7452" s="104" t="s">
        <v>15265</v>
      </c>
      <c r="C7452" s="105">
        <v>155607</v>
      </c>
      <c r="D7452" s="105">
        <v>621578</v>
      </c>
      <c r="E7452" s="106">
        <f t="shared" si="812"/>
        <v>3.9945375208056193</v>
      </c>
      <c r="F7452" s="107">
        <f t="shared" si="813"/>
        <v>87</v>
      </c>
      <c r="G7452" s="107">
        <f>COUNTIF(Data_Eksportir!$H$2:$H$3401,A7452)</f>
        <v>0</v>
      </c>
      <c r="H7452" s="104" t="str">
        <f t="shared" si="814"/>
        <v>1 – 5</v>
      </c>
      <c r="I7452" s="104" t="str">
        <f t="shared" si="815"/>
        <v>Di bawah ambang nilai</v>
      </c>
      <c r="J7452" s="106">
        <f t="shared" si="816"/>
        <v>621578.00745200005</v>
      </c>
      <c r="K7452" s="105">
        <f t="shared" si="817"/>
        <v>0</v>
      </c>
      <c r="L7452" s="106">
        <f t="shared" si="818"/>
        <v>0</v>
      </c>
    </row>
    <row r="7453" spans="1:12" x14ac:dyDescent="0.3">
      <c r="A7453" s="104" t="s">
        <v>15266</v>
      </c>
      <c r="B7453" s="104" t="s">
        <v>15267</v>
      </c>
      <c r="C7453" s="105">
        <v>41001</v>
      </c>
      <c r="D7453" s="105">
        <v>644638</v>
      </c>
      <c r="E7453" s="106">
        <f t="shared" si="812"/>
        <v>15.72249457330309</v>
      </c>
      <c r="F7453" s="107">
        <f t="shared" si="813"/>
        <v>87</v>
      </c>
      <c r="G7453" s="107">
        <f>COUNTIF(Data_Eksportir!$H$2:$H$3401,A7453)</f>
        <v>0</v>
      </c>
      <c r="H7453" s="104" t="str">
        <f t="shared" si="814"/>
        <v>5 – 20</v>
      </c>
      <c r="I7453" s="104" t="str">
        <f t="shared" si="815"/>
        <v>Di bawah ambang nilai</v>
      </c>
      <c r="J7453" s="106">
        <f t="shared" si="816"/>
        <v>644638.00745300006</v>
      </c>
      <c r="K7453" s="105">
        <f t="shared" si="817"/>
        <v>0</v>
      </c>
      <c r="L7453" s="106">
        <f t="shared" si="818"/>
        <v>0</v>
      </c>
    </row>
    <row r="7454" spans="1:12" x14ac:dyDescent="0.3">
      <c r="A7454" s="104" t="s">
        <v>15268</v>
      </c>
      <c r="B7454" s="104" t="s">
        <v>15269</v>
      </c>
      <c r="C7454" s="105">
        <v>399</v>
      </c>
      <c r="D7454" s="105">
        <v>4215</v>
      </c>
      <c r="E7454" s="106">
        <f t="shared" si="812"/>
        <v>10.563909774436091</v>
      </c>
      <c r="F7454" s="107">
        <f t="shared" si="813"/>
        <v>87</v>
      </c>
      <c r="G7454" s="107">
        <f>COUNTIF(Data_Eksportir!$H$2:$H$3401,A7454)</f>
        <v>0</v>
      </c>
      <c r="H7454" s="104" t="str">
        <f t="shared" si="814"/>
        <v>5 – 20</v>
      </c>
      <c r="I7454" s="104" t="str">
        <f t="shared" si="815"/>
        <v>Di bawah ambang nilai</v>
      </c>
      <c r="J7454" s="106">
        <f t="shared" si="816"/>
        <v>4215.0074539999996</v>
      </c>
      <c r="K7454" s="105">
        <f t="shared" si="817"/>
        <v>0</v>
      </c>
      <c r="L7454" s="106">
        <f t="shared" si="818"/>
        <v>0</v>
      </c>
    </row>
    <row r="7455" spans="1:12" x14ac:dyDescent="0.3">
      <c r="A7455" s="104" t="s">
        <v>15270</v>
      </c>
      <c r="B7455" s="104" t="s">
        <v>15271</v>
      </c>
      <c r="C7455" s="105">
        <v>722496</v>
      </c>
      <c r="D7455" s="105">
        <v>2859282</v>
      </c>
      <c r="E7455" s="106">
        <f t="shared" si="812"/>
        <v>3.9575056470900876</v>
      </c>
      <c r="F7455" s="107">
        <f t="shared" si="813"/>
        <v>87</v>
      </c>
      <c r="G7455" s="107">
        <f>COUNTIF(Data_Eksportir!$H$2:$H$3401,A7455)</f>
        <v>0</v>
      </c>
      <c r="H7455" s="104" t="str">
        <f t="shared" si="814"/>
        <v>1 – 5</v>
      </c>
      <c r="I7455" s="104" t="str">
        <f t="shared" si="815"/>
        <v>Di bawah ambang nilai</v>
      </c>
      <c r="J7455" s="106">
        <f t="shared" si="816"/>
        <v>2859282.0074550002</v>
      </c>
      <c r="K7455" s="105">
        <f t="shared" si="817"/>
        <v>0</v>
      </c>
      <c r="L7455" s="106">
        <f t="shared" si="818"/>
        <v>0</v>
      </c>
    </row>
    <row r="7456" spans="1:12" x14ac:dyDescent="0.3">
      <c r="A7456" s="104" t="s">
        <v>15272</v>
      </c>
      <c r="B7456" s="104" t="s">
        <v>15273</v>
      </c>
      <c r="C7456" s="105">
        <v>491678</v>
      </c>
      <c r="D7456" s="105">
        <v>1200925</v>
      </c>
      <c r="E7456" s="106">
        <f t="shared" si="812"/>
        <v>2.4425030202693634</v>
      </c>
      <c r="F7456" s="107">
        <f t="shared" si="813"/>
        <v>87</v>
      </c>
      <c r="G7456" s="107">
        <f>COUNTIF(Data_Eksportir!$H$2:$H$3401,A7456)</f>
        <v>0</v>
      </c>
      <c r="H7456" s="104" t="str">
        <f t="shared" si="814"/>
        <v>1 – 5</v>
      </c>
      <c r="I7456" s="104" t="str">
        <f t="shared" si="815"/>
        <v>Di bawah ambang nilai</v>
      </c>
      <c r="J7456" s="106">
        <f t="shared" si="816"/>
        <v>1200925.007456</v>
      </c>
      <c r="K7456" s="105">
        <f t="shared" si="817"/>
        <v>0</v>
      </c>
      <c r="L7456" s="106">
        <f t="shared" si="818"/>
        <v>0</v>
      </c>
    </row>
    <row r="7457" spans="1:12" x14ac:dyDescent="0.3">
      <c r="A7457" s="104" t="s">
        <v>15274</v>
      </c>
      <c r="B7457" s="104" t="s">
        <v>15275</v>
      </c>
      <c r="C7457" s="105">
        <v>1287024</v>
      </c>
      <c r="D7457" s="105">
        <v>10934502</v>
      </c>
      <c r="E7457" s="106">
        <f t="shared" si="812"/>
        <v>8.4959581173311456</v>
      </c>
      <c r="F7457" s="107">
        <f t="shared" si="813"/>
        <v>87</v>
      </c>
      <c r="G7457" s="107">
        <f>COUNTIF(Data_Eksportir!$H$2:$H$3401,A7457)</f>
        <v>0</v>
      </c>
      <c r="H7457" s="104" t="str">
        <f t="shared" si="814"/>
        <v>5 – 20</v>
      </c>
      <c r="I7457" s="104" t="str">
        <f t="shared" si="815"/>
        <v>Belum terwakili</v>
      </c>
      <c r="J7457" s="106">
        <f t="shared" si="816"/>
        <v>10934502.007456999</v>
      </c>
      <c r="K7457" s="105">
        <f t="shared" si="817"/>
        <v>10934502</v>
      </c>
      <c r="L7457" s="106">
        <f t="shared" si="818"/>
        <v>10934502.007456999</v>
      </c>
    </row>
    <row r="7458" spans="1:12" x14ac:dyDescent="0.3">
      <c r="A7458" s="104" t="s">
        <v>15276</v>
      </c>
      <c r="B7458" s="104" t="s">
        <v>15277</v>
      </c>
      <c r="C7458" s="105">
        <v>35538933</v>
      </c>
      <c r="D7458" s="105">
        <v>326877444</v>
      </c>
      <c r="E7458" s="106">
        <f t="shared" si="812"/>
        <v>9.1977281366325769</v>
      </c>
      <c r="F7458" s="107">
        <f t="shared" si="813"/>
        <v>87</v>
      </c>
      <c r="G7458" s="107">
        <f>COUNTIF(Data_Eksportir!$H$2:$H$3401,A7458)</f>
        <v>0</v>
      </c>
      <c r="H7458" s="104" t="str">
        <f t="shared" si="814"/>
        <v>5 – 20</v>
      </c>
      <c r="I7458" s="104" t="str">
        <f t="shared" si="815"/>
        <v>Belum terwakili</v>
      </c>
      <c r="J7458" s="106">
        <f t="shared" si="816"/>
        <v>326877444.00745797</v>
      </c>
      <c r="K7458" s="105">
        <f t="shared" si="817"/>
        <v>326877444</v>
      </c>
      <c r="L7458" s="106">
        <f t="shared" si="818"/>
        <v>326877444.00745797</v>
      </c>
    </row>
    <row r="7459" spans="1:12" x14ac:dyDescent="0.3">
      <c r="A7459" s="104" t="s">
        <v>15278</v>
      </c>
      <c r="B7459" s="104" t="s">
        <v>15279</v>
      </c>
      <c r="C7459" s="105">
        <v>69802</v>
      </c>
      <c r="D7459" s="105">
        <v>1448101</v>
      </c>
      <c r="E7459" s="106">
        <f t="shared" si="812"/>
        <v>20.745838228130999</v>
      </c>
      <c r="F7459" s="107">
        <f t="shared" si="813"/>
        <v>87</v>
      </c>
      <c r="G7459" s="107">
        <f>COUNTIF(Data_Eksportir!$H$2:$H$3401,A7459)</f>
        <v>0</v>
      </c>
      <c r="H7459" s="104" t="str">
        <f t="shared" si="814"/>
        <v>20 – 100</v>
      </c>
      <c r="I7459" s="104" t="str">
        <f t="shared" si="815"/>
        <v>Di bawah ambang nilai</v>
      </c>
      <c r="J7459" s="106">
        <f t="shared" si="816"/>
        <v>1448101.007459</v>
      </c>
      <c r="K7459" s="105">
        <f t="shared" si="817"/>
        <v>0</v>
      </c>
      <c r="L7459" s="106">
        <f t="shared" si="818"/>
        <v>0</v>
      </c>
    </row>
    <row r="7460" spans="1:12" x14ac:dyDescent="0.3">
      <c r="A7460" s="104" t="s">
        <v>15280</v>
      </c>
      <c r="B7460" s="104" t="s">
        <v>15281</v>
      </c>
      <c r="C7460" s="105">
        <v>26882354</v>
      </c>
      <c r="D7460" s="105">
        <v>203038809</v>
      </c>
      <c r="E7460" s="106">
        <f t="shared" si="812"/>
        <v>7.552865682819295</v>
      </c>
      <c r="F7460" s="107">
        <f t="shared" si="813"/>
        <v>87</v>
      </c>
      <c r="G7460" s="107">
        <f>COUNTIF(Data_Eksportir!$H$2:$H$3401,A7460)</f>
        <v>0</v>
      </c>
      <c r="H7460" s="104" t="str">
        <f t="shared" si="814"/>
        <v>5 – 20</v>
      </c>
      <c r="I7460" s="104" t="str">
        <f t="shared" si="815"/>
        <v>Belum terwakili</v>
      </c>
      <c r="J7460" s="106">
        <f t="shared" si="816"/>
        <v>203038809.00746</v>
      </c>
      <c r="K7460" s="105">
        <f t="shared" si="817"/>
        <v>203038809</v>
      </c>
      <c r="L7460" s="106">
        <f t="shared" si="818"/>
        <v>203038809.00746</v>
      </c>
    </row>
    <row r="7461" spans="1:12" x14ac:dyDescent="0.3">
      <c r="A7461" s="104" t="s">
        <v>15282</v>
      </c>
      <c r="B7461" s="104" t="s">
        <v>15283</v>
      </c>
      <c r="C7461" s="105">
        <v>286670</v>
      </c>
      <c r="D7461" s="105">
        <v>1058071</v>
      </c>
      <c r="E7461" s="106">
        <f t="shared" si="812"/>
        <v>3.6909024313670771</v>
      </c>
      <c r="F7461" s="107">
        <f t="shared" si="813"/>
        <v>87</v>
      </c>
      <c r="G7461" s="107">
        <f>COUNTIF(Data_Eksportir!$H$2:$H$3401,A7461)</f>
        <v>0</v>
      </c>
      <c r="H7461" s="104" t="str">
        <f t="shared" si="814"/>
        <v>1 – 5</v>
      </c>
      <c r="I7461" s="104" t="str">
        <f t="shared" si="815"/>
        <v>Di bawah ambang nilai</v>
      </c>
      <c r="J7461" s="106">
        <f t="shared" si="816"/>
        <v>1058071.007461</v>
      </c>
      <c r="K7461" s="105">
        <f t="shared" si="817"/>
        <v>0</v>
      </c>
      <c r="L7461" s="106">
        <f t="shared" si="818"/>
        <v>0</v>
      </c>
    </row>
    <row r="7462" spans="1:12" x14ac:dyDescent="0.3">
      <c r="A7462" s="104" t="s">
        <v>15284</v>
      </c>
      <c r="B7462" s="104" t="s">
        <v>15285</v>
      </c>
      <c r="C7462" s="105">
        <v>692898</v>
      </c>
      <c r="D7462" s="105">
        <v>742123</v>
      </c>
      <c r="E7462" s="106">
        <f t="shared" si="812"/>
        <v>1.0710422024598136</v>
      </c>
      <c r="F7462" s="107">
        <f t="shared" si="813"/>
        <v>87</v>
      </c>
      <c r="G7462" s="107">
        <f>COUNTIF(Data_Eksportir!$H$2:$H$3401,A7462)</f>
        <v>0</v>
      </c>
      <c r="H7462" s="104" t="str">
        <f t="shared" si="814"/>
        <v>1 – 5</v>
      </c>
      <c r="I7462" s="104" t="str">
        <f t="shared" si="815"/>
        <v>Di bawah ambang nilai</v>
      </c>
      <c r="J7462" s="106">
        <f t="shared" si="816"/>
        <v>742123.00746200001</v>
      </c>
      <c r="K7462" s="105">
        <f t="shared" si="817"/>
        <v>0</v>
      </c>
      <c r="L7462" s="106">
        <f t="shared" si="818"/>
        <v>0</v>
      </c>
    </row>
    <row r="7463" spans="1:12" x14ac:dyDescent="0.3">
      <c r="A7463" s="104" t="s">
        <v>15286</v>
      </c>
      <c r="B7463" s="104" t="s">
        <v>15287</v>
      </c>
      <c r="C7463" s="105">
        <v>617057</v>
      </c>
      <c r="D7463" s="105">
        <v>1584325</v>
      </c>
      <c r="E7463" s="106">
        <f t="shared" si="812"/>
        <v>2.5675504856115401</v>
      </c>
      <c r="F7463" s="107">
        <f t="shared" si="813"/>
        <v>87</v>
      </c>
      <c r="G7463" s="107">
        <f>COUNTIF(Data_Eksportir!$H$2:$H$3401,A7463)</f>
        <v>0</v>
      </c>
      <c r="H7463" s="104" t="str">
        <f t="shared" si="814"/>
        <v>1 – 5</v>
      </c>
      <c r="I7463" s="104" t="str">
        <f t="shared" si="815"/>
        <v>Di bawah ambang nilai</v>
      </c>
      <c r="J7463" s="106">
        <f t="shared" si="816"/>
        <v>1584325.007463</v>
      </c>
      <c r="K7463" s="105">
        <f t="shared" si="817"/>
        <v>0</v>
      </c>
      <c r="L7463" s="106">
        <f t="shared" si="818"/>
        <v>0</v>
      </c>
    </row>
    <row r="7464" spans="1:12" x14ac:dyDescent="0.3">
      <c r="A7464" s="104" t="s">
        <v>15288</v>
      </c>
      <c r="B7464" s="104" t="s">
        <v>15289</v>
      </c>
      <c r="C7464" s="105">
        <v>20409</v>
      </c>
      <c r="D7464" s="105">
        <v>3579746</v>
      </c>
      <c r="E7464" s="106">
        <f t="shared" si="812"/>
        <v>175.40036258513402</v>
      </c>
      <c r="F7464" s="107">
        <f t="shared" si="813"/>
        <v>87</v>
      </c>
      <c r="G7464" s="107">
        <f>COUNTIF(Data_Eksportir!$H$2:$H$3401,A7464)</f>
        <v>0</v>
      </c>
      <c r="H7464" s="104" t="str">
        <f t="shared" si="814"/>
        <v>100 ke atas</v>
      </c>
      <c r="I7464" s="104" t="str">
        <f t="shared" si="815"/>
        <v>Di bawah ambang nilai</v>
      </c>
      <c r="J7464" s="106">
        <f t="shared" si="816"/>
        <v>3579746.007464</v>
      </c>
      <c r="K7464" s="105">
        <f t="shared" si="817"/>
        <v>0</v>
      </c>
      <c r="L7464" s="106">
        <f t="shared" si="818"/>
        <v>0</v>
      </c>
    </row>
    <row r="7465" spans="1:12" x14ac:dyDescent="0.3">
      <c r="A7465" s="104" t="s">
        <v>15290</v>
      </c>
      <c r="B7465" s="104" t="s">
        <v>15291</v>
      </c>
      <c r="C7465" s="105">
        <v>5096</v>
      </c>
      <c r="D7465" s="105">
        <v>36084</v>
      </c>
      <c r="E7465" s="106">
        <f t="shared" si="812"/>
        <v>7.0808477237048661</v>
      </c>
      <c r="F7465" s="107">
        <f t="shared" si="813"/>
        <v>87</v>
      </c>
      <c r="G7465" s="107">
        <f>COUNTIF(Data_Eksportir!$H$2:$H$3401,A7465)</f>
        <v>0</v>
      </c>
      <c r="H7465" s="104" t="str">
        <f t="shared" si="814"/>
        <v>5 – 20</v>
      </c>
      <c r="I7465" s="104" t="str">
        <f t="shared" si="815"/>
        <v>Di bawah ambang nilai</v>
      </c>
      <c r="J7465" s="106">
        <f t="shared" si="816"/>
        <v>36084.007465000002</v>
      </c>
      <c r="K7465" s="105">
        <f t="shared" si="817"/>
        <v>0</v>
      </c>
      <c r="L7465" s="106">
        <f t="shared" si="818"/>
        <v>0</v>
      </c>
    </row>
    <row r="7466" spans="1:12" x14ac:dyDescent="0.3">
      <c r="A7466" s="104" t="s">
        <v>15292</v>
      </c>
      <c r="B7466" s="104" t="s">
        <v>15293</v>
      </c>
      <c r="C7466" s="105">
        <v>179567</v>
      </c>
      <c r="D7466" s="105">
        <v>2488633</v>
      </c>
      <c r="E7466" s="106">
        <f t="shared" si="812"/>
        <v>13.859077670173249</v>
      </c>
      <c r="F7466" s="107">
        <f t="shared" si="813"/>
        <v>87</v>
      </c>
      <c r="G7466" s="107">
        <f>COUNTIF(Data_Eksportir!$H$2:$H$3401,A7466)</f>
        <v>0</v>
      </c>
      <c r="H7466" s="104" t="str">
        <f t="shared" si="814"/>
        <v>5 – 20</v>
      </c>
      <c r="I7466" s="104" t="str">
        <f t="shared" si="815"/>
        <v>Di bawah ambang nilai</v>
      </c>
      <c r="J7466" s="106">
        <f t="shared" si="816"/>
        <v>2488633.007466</v>
      </c>
      <c r="K7466" s="105">
        <f t="shared" si="817"/>
        <v>0</v>
      </c>
      <c r="L7466" s="106">
        <f t="shared" si="818"/>
        <v>0</v>
      </c>
    </row>
    <row r="7467" spans="1:12" x14ac:dyDescent="0.3">
      <c r="A7467" s="104" t="s">
        <v>15294</v>
      </c>
      <c r="B7467" s="104" t="s">
        <v>15295</v>
      </c>
      <c r="C7467" s="105"/>
      <c r="D7467" s="105">
        <v>438</v>
      </c>
      <c r="E7467" s="106" t="str">
        <f t="shared" si="812"/>
        <v/>
      </c>
      <c r="F7467" s="107">
        <f t="shared" si="813"/>
        <v>87</v>
      </c>
      <c r="G7467" s="107">
        <f>COUNTIF(Data_Eksportir!$H$2:$H$3401,A7467)</f>
        <v>0</v>
      </c>
      <c r="H7467" s="104" t="str">
        <f t="shared" si="814"/>
        <v>Tanpa data berat</v>
      </c>
      <c r="I7467" s="104" t="str">
        <f t="shared" si="815"/>
        <v>Di bawah ambang nilai</v>
      </c>
      <c r="J7467" s="106">
        <f t="shared" si="816"/>
        <v>438.00746700000002</v>
      </c>
      <c r="K7467" s="105">
        <f t="shared" si="817"/>
        <v>0</v>
      </c>
      <c r="L7467" s="106">
        <f t="shared" si="818"/>
        <v>0</v>
      </c>
    </row>
    <row r="7468" spans="1:12" x14ac:dyDescent="0.3">
      <c r="A7468" s="104" t="s">
        <v>15296</v>
      </c>
      <c r="B7468" s="104" t="s">
        <v>15297</v>
      </c>
      <c r="C7468" s="105">
        <v>1281</v>
      </c>
      <c r="D7468" s="105">
        <v>12974</v>
      </c>
      <c r="E7468" s="106">
        <f t="shared" si="812"/>
        <v>10.128024980483996</v>
      </c>
      <c r="F7468" s="107">
        <f t="shared" si="813"/>
        <v>87</v>
      </c>
      <c r="G7468" s="107">
        <f>COUNTIF(Data_Eksportir!$H$2:$H$3401,A7468)</f>
        <v>0</v>
      </c>
      <c r="H7468" s="104" t="str">
        <f t="shared" si="814"/>
        <v>5 – 20</v>
      </c>
      <c r="I7468" s="104" t="str">
        <f t="shared" si="815"/>
        <v>Di bawah ambang nilai</v>
      </c>
      <c r="J7468" s="106">
        <f t="shared" si="816"/>
        <v>12974.007468</v>
      </c>
      <c r="K7468" s="105">
        <f t="shared" si="817"/>
        <v>0</v>
      </c>
      <c r="L7468" s="106">
        <f t="shared" si="818"/>
        <v>0</v>
      </c>
    </row>
    <row r="7469" spans="1:12" x14ac:dyDescent="0.3">
      <c r="A7469" s="104" t="s">
        <v>15298</v>
      </c>
      <c r="B7469" s="104" t="s">
        <v>15299</v>
      </c>
      <c r="C7469" s="105">
        <v>8638</v>
      </c>
      <c r="D7469" s="105">
        <v>83052</v>
      </c>
      <c r="E7469" s="106">
        <f t="shared" si="812"/>
        <v>9.6147256309330871</v>
      </c>
      <c r="F7469" s="107">
        <f t="shared" si="813"/>
        <v>87</v>
      </c>
      <c r="G7469" s="107">
        <f>COUNTIF(Data_Eksportir!$H$2:$H$3401,A7469)</f>
        <v>0</v>
      </c>
      <c r="H7469" s="104" t="str">
        <f t="shared" si="814"/>
        <v>5 – 20</v>
      </c>
      <c r="I7469" s="104" t="str">
        <f t="shared" si="815"/>
        <v>Di bawah ambang nilai</v>
      </c>
      <c r="J7469" s="106">
        <f t="shared" si="816"/>
        <v>83052.007469000004</v>
      </c>
      <c r="K7469" s="105">
        <f t="shared" si="817"/>
        <v>0</v>
      </c>
      <c r="L7469" s="106">
        <f t="shared" si="818"/>
        <v>0</v>
      </c>
    </row>
    <row r="7470" spans="1:12" x14ac:dyDescent="0.3">
      <c r="A7470" s="104" t="s">
        <v>15300</v>
      </c>
      <c r="B7470" s="104" t="s">
        <v>15301</v>
      </c>
      <c r="C7470" s="105">
        <v>517454</v>
      </c>
      <c r="D7470" s="105">
        <v>7996628</v>
      </c>
      <c r="E7470" s="106">
        <f t="shared" si="812"/>
        <v>15.453794926698798</v>
      </c>
      <c r="F7470" s="107">
        <f t="shared" si="813"/>
        <v>87</v>
      </c>
      <c r="G7470" s="107">
        <f>COUNTIF(Data_Eksportir!$H$2:$H$3401,A7470)</f>
        <v>0</v>
      </c>
      <c r="H7470" s="104" t="str">
        <f t="shared" si="814"/>
        <v>5 – 20</v>
      </c>
      <c r="I7470" s="104" t="str">
        <f t="shared" si="815"/>
        <v>Di bawah ambang nilai</v>
      </c>
      <c r="J7470" s="106">
        <f t="shared" si="816"/>
        <v>7996628.0074699996</v>
      </c>
      <c r="K7470" s="105">
        <f t="shared" si="817"/>
        <v>0</v>
      </c>
      <c r="L7470" s="106">
        <f t="shared" si="818"/>
        <v>0</v>
      </c>
    </row>
    <row r="7471" spans="1:12" x14ac:dyDescent="0.3">
      <c r="A7471" s="104" t="s">
        <v>15302</v>
      </c>
      <c r="B7471" s="104" t="s">
        <v>15303</v>
      </c>
      <c r="C7471" s="105">
        <v>8276761</v>
      </c>
      <c r="D7471" s="105">
        <v>93832362</v>
      </c>
      <c r="E7471" s="106">
        <f t="shared" si="812"/>
        <v>11.336845657377324</v>
      </c>
      <c r="F7471" s="107">
        <f t="shared" si="813"/>
        <v>87</v>
      </c>
      <c r="G7471" s="107">
        <f>COUNTIF(Data_Eksportir!$H$2:$H$3401,A7471)</f>
        <v>0</v>
      </c>
      <c r="H7471" s="104" t="str">
        <f t="shared" si="814"/>
        <v>5 – 20</v>
      </c>
      <c r="I7471" s="104" t="str">
        <f t="shared" si="815"/>
        <v>Belum terwakili</v>
      </c>
      <c r="J7471" s="106">
        <f t="shared" si="816"/>
        <v>93832362.007470995</v>
      </c>
      <c r="K7471" s="105">
        <f t="shared" si="817"/>
        <v>93832362</v>
      </c>
      <c r="L7471" s="106">
        <f t="shared" si="818"/>
        <v>93832362.007470995</v>
      </c>
    </row>
    <row r="7472" spans="1:12" x14ac:dyDescent="0.3">
      <c r="A7472" s="104" t="s">
        <v>15304</v>
      </c>
      <c r="B7472" s="104" t="s">
        <v>15305</v>
      </c>
      <c r="C7472" s="105">
        <v>543</v>
      </c>
      <c r="D7472" s="105">
        <v>10650</v>
      </c>
      <c r="E7472" s="106">
        <f t="shared" si="812"/>
        <v>19.613259668508288</v>
      </c>
      <c r="F7472" s="107">
        <f t="shared" si="813"/>
        <v>87</v>
      </c>
      <c r="G7472" s="107">
        <f>COUNTIF(Data_Eksportir!$H$2:$H$3401,A7472)</f>
        <v>0</v>
      </c>
      <c r="H7472" s="104" t="str">
        <f t="shared" si="814"/>
        <v>5 – 20</v>
      </c>
      <c r="I7472" s="104" t="str">
        <f t="shared" si="815"/>
        <v>Di bawah ambang nilai</v>
      </c>
      <c r="J7472" s="106">
        <f t="shared" si="816"/>
        <v>10650.007471999999</v>
      </c>
      <c r="K7472" s="105">
        <f t="shared" si="817"/>
        <v>0</v>
      </c>
      <c r="L7472" s="106">
        <f t="shared" si="818"/>
        <v>0</v>
      </c>
    </row>
    <row r="7473" spans="1:12" x14ac:dyDescent="0.3">
      <c r="A7473" s="104" t="s">
        <v>15306</v>
      </c>
      <c r="B7473" s="104" t="s">
        <v>15307</v>
      </c>
      <c r="C7473" s="105">
        <v>16387</v>
      </c>
      <c r="D7473" s="105">
        <v>274310</v>
      </c>
      <c r="E7473" s="106">
        <f t="shared" si="812"/>
        <v>16.739488619027277</v>
      </c>
      <c r="F7473" s="107">
        <f t="shared" si="813"/>
        <v>87</v>
      </c>
      <c r="G7473" s="107">
        <f>COUNTIF(Data_Eksportir!$H$2:$H$3401,A7473)</f>
        <v>0</v>
      </c>
      <c r="H7473" s="104" t="str">
        <f t="shared" si="814"/>
        <v>5 – 20</v>
      </c>
      <c r="I7473" s="104" t="str">
        <f t="shared" si="815"/>
        <v>Di bawah ambang nilai</v>
      </c>
      <c r="J7473" s="106">
        <f t="shared" si="816"/>
        <v>274310.00747299998</v>
      </c>
      <c r="K7473" s="105">
        <f t="shared" si="817"/>
        <v>0</v>
      </c>
      <c r="L7473" s="106">
        <f t="shared" si="818"/>
        <v>0</v>
      </c>
    </row>
    <row r="7474" spans="1:12" x14ac:dyDescent="0.3">
      <c r="A7474" s="104" t="s">
        <v>15308</v>
      </c>
      <c r="B7474" s="104" t="s">
        <v>15309</v>
      </c>
      <c r="C7474" s="105">
        <v>25982</v>
      </c>
      <c r="D7474" s="105">
        <v>237550</v>
      </c>
      <c r="E7474" s="106">
        <f t="shared" si="812"/>
        <v>9.1428681394811786</v>
      </c>
      <c r="F7474" s="107">
        <f t="shared" si="813"/>
        <v>87</v>
      </c>
      <c r="G7474" s="107">
        <f>COUNTIF(Data_Eksportir!$H$2:$H$3401,A7474)</f>
        <v>0</v>
      </c>
      <c r="H7474" s="104" t="str">
        <f t="shared" si="814"/>
        <v>5 – 20</v>
      </c>
      <c r="I7474" s="104" t="str">
        <f t="shared" si="815"/>
        <v>Di bawah ambang nilai</v>
      </c>
      <c r="J7474" s="106">
        <f t="shared" si="816"/>
        <v>237550.00747400001</v>
      </c>
      <c r="K7474" s="105">
        <f t="shared" si="817"/>
        <v>0</v>
      </c>
      <c r="L7474" s="106">
        <f t="shared" si="818"/>
        <v>0</v>
      </c>
    </row>
    <row r="7475" spans="1:12" x14ac:dyDescent="0.3">
      <c r="A7475" s="104" t="s">
        <v>15310</v>
      </c>
      <c r="B7475" s="104" t="s">
        <v>15311</v>
      </c>
      <c r="C7475" s="105">
        <v>22684165</v>
      </c>
      <c r="D7475" s="105">
        <v>141111812</v>
      </c>
      <c r="E7475" s="106">
        <f t="shared" si="812"/>
        <v>6.2207188142036527</v>
      </c>
      <c r="F7475" s="107">
        <f t="shared" si="813"/>
        <v>87</v>
      </c>
      <c r="G7475" s="107">
        <f>COUNTIF(Data_Eksportir!$H$2:$H$3401,A7475)</f>
        <v>0</v>
      </c>
      <c r="H7475" s="104" t="str">
        <f t="shared" si="814"/>
        <v>5 – 20</v>
      </c>
      <c r="I7475" s="104" t="str">
        <f t="shared" si="815"/>
        <v>Belum terwakili</v>
      </c>
      <c r="J7475" s="106">
        <f t="shared" si="816"/>
        <v>141111812.00747499</v>
      </c>
      <c r="K7475" s="105">
        <f t="shared" si="817"/>
        <v>141111812</v>
      </c>
      <c r="L7475" s="106">
        <f t="shared" si="818"/>
        <v>141111812.00747499</v>
      </c>
    </row>
    <row r="7476" spans="1:12" x14ac:dyDescent="0.3">
      <c r="A7476" s="104" t="s">
        <v>15312</v>
      </c>
      <c r="B7476" s="104" t="s">
        <v>15313</v>
      </c>
      <c r="C7476" s="105">
        <v>13837265</v>
      </c>
      <c r="D7476" s="105">
        <v>156918189</v>
      </c>
      <c r="E7476" s="106">
        <f t="shared" si="812"/>
        <v>11.340260448867605</v>
      </c>
      <c r="F7476" s="107">
        <f t="shared" si="813"/>
        <v>87</v>
      </c>
      <c r="G7476" s="107">
        <f>COUNTIF(Data_Eksportir!$H$2:$H$3401,A7476)</f>
        <v>0</v>
      </c>
      <c r="H7476" s="104" t="str">
        <f t="shared" si="814"/>
        <v>5 – 20</v>
      </c>
      <c r="I7476" s="104" t="str">
        <f t="shared" si="815"/>
        <v>Belum terwakili</v>
      </c>
      <c r="J7476" s="106">
        <f t="shared" si="816"/>
        <v>156918189.007476</v>
      </c>
      <c r="K7476" s="105">
        <f t="shared" si="817"/>
        <v>156918189</v>
      </c>
      <c r="L7476" s="106">
        <f t="shared" si="818"/>
        <v>156918189.007476</v>
      </c>
    </row>
    <row r="7477" spans="1:12" x14ac:dyDescent="0.3">
      <c r="A7477" s="104" t="s">
        <v>15314</v>
      </c>
      <c r="B7477" s="104" t="s">
        <v>15315</v>
      </c>
      <c r="C7477" s="105">
        <v>830153</v>
      </c>
      <c r="D7477" s="105">
        <v>10208089</v>
      </c>
      <c r="E7477" s="106">
        <f t="shared" si="812"/>
        <v>12.29663568041072</v>
      </c>
      <c r="F7477" s="107">
        <f t="shared" si="813"/>
        <v>87</v>
      </c>
      <c r="G7477" s="107">
        <f>COUNTIF(Data_Eksportir!$H$2:$H$3401,A7477)</f>
        <v>0</v>
      </c>
      <c r="H7477" s="104" t="str">
        <f t="shared" si="814"/>
        <v>5 – 20</v>
      </c>
      <c r="I7477" s="104" t="str">
        <f t="shared" si="815"/>
        <v>Belum terwakili</v>
      </c>
      <c r="J7477" s="106">
        <f t="shared" si="816"/>
        <v>10208089.007477</v>
      </c>
      <c r="K7477" s="105">
        <f t="shared" si="817"/>
        <v>10208089</v>
      </c>
      <c r="L7477" s="106">
        <f t="shared" si="818"/>
        <v>10208089.007477</v>
      </c>
    </row>
    <row r="7478" spans="1:12" x14ac:dyDescent="0.3">
      <c r="A7478" s="104" t="s">
        <v>15316</v>
      </c>
      <c r="B7478" s="104" t="s">
        <v>15317</v>
      </c>
      <c r="C7478" s="105">
        <v>1766358</v>
      </c>
      <c r="D7478" s="105">
        <v>22997200</v>
      </c>
      <c r="E7478" s="106">
        <f t="shared" si="812"/>
        <v>13.01955775669485</v>
      </c>
      <c r="F7478" s="107">
        <f t="shared" si="813"/>
        <v>87</v>
      </c>
      <c r="G7478" s="107">
        <f>COUNTIF(Data_Eksportir!$H$2:$H$3401,A7478)</f>
        <v>0</v>
      </c>
      <c r="H7478" s="104" t="str">
        <f t="shared" si="814"/>
        <v>5 – 20</v>
      </c>
      <c r="I7478" s="104" t="str">
        <f t="shared" si="815"/>
        <v>Belum terwakili</v>
      </c>
      <c r="J7478" s="106">
        <f t="shared" si="816"/>
        <v>22997200.007477999</v>
      </c>
      <c r="K7478" s="105">
        <f t="shared" si="817"/>
        <v>22997200</v>
      </c>
      <c r="L7478" s="106">
        <f t="shared" si="818"/>
        <v>22997200.007477999</v>
      </c>
    </row>
    <row r="7479" spans="1:12" x14ac:dyDescent="0.3">
      <c r="A7479" s="104" t="s">
        <v>15318</v>
      </c>
      <c r="B7479" s="104" t="s">
        <v>15319</v>
      </c>
      <c r="C7479" s="105">
        <v>17826732</v>
      </c>
      <c r="D7479" s="105">
        <v>227320884</v>
      </c>
      <c r="E7479" s="106">
        <f t="shared" si="812"/>
        <v>12.751685726806237</v>
      </c>
      <c r="F7479" s="107">
        <f t="shared" si="813"/>
        <v>87</v>
      </c>
      <c r="G7479" s="107">
        <f>COUNTIF(Data_Eksportir!$H$2:$H$3401,A7479)</f>
        <v>0</v>
      </c>
      <c r="H7479" s="104" t="str">
        <f t="shared" si="814"/>
        <v>5 – 20</v>
      </c>
      <c r="I7479" s="104" t="str">
        <f t="shared" si="815"/>
        <v>Belum terwakili</v>
      </c>
      <c r="J7479" s="106">
        <f t="shared" si="816"/>
        <v>227320884.00747901</v>
      </c>
      <c r="K7479" s="105">
        <f t="shared" si="817"/>
        <v>227320884</v>
      </c>
      <c r="L7479" s="106">
        <f t="shared" si="818"/>
        <v>227320884.00747901</v>
      </c>
    </row>
    <row r="7480" spans="1:12" x14ac:dyDescent="0.3">
      <c r="A7480" s="104" t="s">
        <v>15320</v>
      </c>
      <c r="B7480" s="104" t="s">
        <v>15321</v>
      </c>
      <c r="C7480" s="105">
        <v>431938</v>
      </c>
      <c r="D7480" s="105">
        <v>6331388</v>
      </c>
      <c r="E7480" s="106">
        <f t="shared" si="812"/>
        <v>14.658094448740329</v>
      </c>
      <c r="F7480" s="107">
        <f t="shared" si="813"/>
        <v>87</v>
      </c>
      <c r="G7480" s="107">
        <f>COUNTIF(Data_Eksportir!$H$2:$H$3401,A7480)</f>
        <v>0</v>
      </c>
      <c r="H7480" s="104" t="str">
        <f t="shared" si="814"/>
        <v>5 – 20</v>
      </c>
      <c r="I7480" s="104" t="str">
        <f t="shared" si="815"/>
        <v>Di bawah ambang nilai</v>
      </c>
      <c r="J7480" s="106">
        <f t="shared" si="816"/>
        <v>6331388.0074800001</v>
      </c>
      <c r="K7480" s="105">
        <f t="shared" si="817"/>
        <v>0</v>
      </c>
      <c r="L7480" s="106">
        <f t="shared" si="818"/>
        <v>0</v>
      </c>
    </row>
    <row r="7481" spans="1:12" x14ac:dyDescent="0.3">
      <c r="A7481" s="104" t="s">
        <v>15322</v>
      </c>
      <c r="B7481" s="104" t="s">
        <v>15323</v>
      </c>
      <c r="C7481" s="105">
        <v>59553093</v>
      </c>
      <c r="D7481" s="105">
        <v>727634352</v>
      </c>
      <c r="E7481" s="106">
        <f t="shared" si="812"/>
        <v>12.218246195877684</v>
      </c>
      <c r="F7481" s="107">
        <f t="shared" si="813"/>
        <v>87</v>
      </c>
      <c r="G7481" s="107">
        <f>COUNTIF(Data_Eksportir!$H$2:$H$3401,A7481)</f>
        <v>0</v>
      </c>
      <c r="H7481" s="104" t="str">
        <f t="shared" si="814"/>
        <v>5 – 20</v>
      </c>
      <c r="I7481" s="104" t="str">
        <f t="shared" si="815"/>
        <v>Belum terwakili</v>
      </c>
      <c r="J7481" s="106">
        <f t="shared" si="816"/>
        <v>727634352.00748098</v>
      </c>
      <c r="K7481" s="105">
        <f t="shared" si="817"/>
        <v>727634352</v>
      </c>
      <c r="L7481" s="106">
        <f t="shared" si="818"/>
        <v>727634352.00748098</v>
      </c>
    </row>
    <row r="7482" spans="1:12" x14ac:dyDescent="0.3">
      <c r="A7482" s="104" t="s">
        <v>15324</v>
      </c>
      <c r="B7482" s="104" t="s">
        <v>15325</v>
      </c>
      <c r="C7482" s="105">
        <v>5687</v>
      </c>
      <c r="D7482" s="105">
        <v>57881</v>
      </c>
      <c r="E7482" s="106">
        <f t="shared" si="812"/>
        <v>10.17777387023035</v>
      </c>
      <c r="F7482" s="107">
        <f t="shared" si="813"/>
        <v>87</v>
      </c>
      <c r="G7482" s="107">
        <f>COUNTIF(Data_Eksportir!$H$2:$H$3401,A7482)</f>
        <v>0</v>
      </c>
      <c r="H7482" s="104" t="str">
        <f t="shared" si="814"/>
        <v>5 – 20</v>
      </c>
      <c r="I7482" s="104" t="str">
        <f t="shared" si="815"/>
        <v>Di bawah ambang nilai</v>
      </c>
      <c r="J7482" s="106">
        <f t="shared" si="816"/>
        <v>57881.007482000001</v>
      </c>
      <c r="K7482" s="105">
        <f t="shared" si="817"/>
        <v>0</v>
      </c>
      <c r="L7482" s="106">
        <f t="shared" si="818"/>
        <v>0</v>
      </c>
    </row>
    <row r="7483" spans="1:12" x14ac:dyDescent="0.3">
      <c r="A7483" s="104" t="s">
        <v>15326</v>
      </c>
      <c r="B7483" s="104" t="s">
        <v>15327</v>
      </c>
      <c r="C7483" s="105">
        <v>210</v>
      </c>
      <c r="D7483" s="105">
        <v>27938</v>
      </c>
      <c r="E7483" s="106">
        <f t="shared" si="812"/>
        <v>133.03809523809525</v>
      </c>
      <c r="F7483" s="107">
        <f t="shared" si="813"/>
        <v>87</v>
      </c>
      <c r="G7483" s="107">
        <f>COUNTIF(Data_Eksportir!$H$2:$H$3401,A7483)</f>
        <v>0</v>
      </c>
      <c r="H7483" s="104" t="str">
        <f t="shared" si="814"/>
        <v>100 ke atas</v>
      </c>
      <c r="I7483" s="104" t="str">
        <f t="shared" si="815"/>
        <v>Di bawah ambang nilai</v>
      </c>
      <c r="J7483" s="106">
        <f t="shared" si="816"/>
        <v>27938.007483000001</v>
      </c>
      <c r="K7483" s="105">
        <f t="shared" si="817"/>
        <v>0</v>
      </c>
      <c r="L7483" s="106">
        <f t="shared" si="818"/>
        <v>0</v>
      </c>
    </row>
    <row r="7484" spans="1:12" x14ac:dyDescent="0.3">
      <c r="A7484" s="104" t="s">
        <v>15328</v>
      </c>
      <c r="B7484" s="104" t="s">
        <v>15329</v>
      </c>
      <c r="C7484" s="105">
        <v>28000</v>
      </c>
      <c r="D7484" s="105">
        <v>18844</v>
      </c>
      <c r="E7484" s="106">
        <f t="shared" si="812"/>
        <v>0.67300000000000004</v>
      </c>
      <c r="F7484" s="107">
        <f t="shared" si="813"/>
        <v>87</v>
      </c>
      <c r="G7484" s="107">
        <f>COUNTIF(Data_Eksportir!$H$2:$H$3401,A7484)</f>
        <v>0</v>
      </c>
      <c r="H7484" s="104" t="str">
        <f t="shared" si="814"/>
        <v>Di bawah 1</v>
      </c>
      <c r="I7484" s="104" t="str">
        <f t="shared" si="815"/>
        <v>Di bawah ambang nilai</v>
      </c>
      <c r="J7484" s="106">
        <f t="shared" si="816"/>
        <v>18844.007484000002</v>
      </c>
      <c r="K7484" s="105">
        <f t="shared" si="817"/>
        <v>0</v>
      </c>
      <c r="L7484" s="106">
        <f t="shared" si="818"/>
        <v>0</v>
      </c>
    </row>
    <row r="7485" spans="1:12" x14ac:dyDescent="0.3">
      <c r="A7485" s="104" t="s">
        <v>15330</v>
      </c>
      <c r="B7485" s="104" t="s">
        <v>15331</v>
      </c>
      <c r="C7485" s="105">
        <v>2107859</v>
      </c>
      <c r="D7485" s="105">
        <v>29831276</v>
      </c>
      <c r="E7485" s="106">
        <f t="shared" si="812"/>
        <v>14.152405829801708</v>
      </c>
      <c r="F7485" s="107">
        <f t="shared" si="813"/>
        <v>87</v>
      </c>
      <c r="G7485" s="107">
        <f>COUNTIF(Data_Eksportir!$H$2:$H$3401,A7485)</f>
        <v>0</v>
      </c>
      <c r="H7485" s="104" t="str">
        <f t="shared" si="814"/>
        <v>5 – 20</v>
      </c>
      <c r="I7485" s="104" t="str">
        <f t="shared" si="815"/>
        <v>Belum terwakili</v>
      </c>
      <c r="J7485" s="106">
        <f t="shared" si="816"/>
        <v>29831276.007484999</v>
      </c>
      <c r="K7485" s="105">
        <f t="shared" si="817"/>
        <v>29831276</v>
      </c>
      <c r="L7485" s="106">
        <f t="shared" si="818"/>
        <v>29831276.007484999</v>
      </c>
    </row>
    <row r="7486" spans="1:12" x14ac:dyDescent="0.3">
      <c r="A7486" s="104" t="s">
        <v>15332</v>
      </c>
      <c r="B7486" s="104" t="s">
        <v>15333</v>
      </c>
      <c r="C7486" s="105">
        <v>1018204</v>
      </c>
      <c r="D7486" s="105">
        <v>27688493</v>
      </c>
      <c r="E7486" s="106">
        <f t="shared" si="812"/>
        <v>27.193463195980375</v>
      </c>
      <c r="F7486" s="107">
        <f t="shared" si="813"/>
        <v>87</v>
      </c>
      <c r="G7486" s="107">
        <f>COUNTIF(Data_Eksportir!$H$2:$H$3401,A7486)</f>
        <v>0</v>
      </c>
      <c r="H7486" s="104" t="str">
        <f t="shared" si="814"/>
        <v>20 – 100</v>
      </c>
      <c r="I7486" s="104" t="str">
        <f t="shared" si="815"/>
        <v>Belum terwakili</v>
      </c>
      <c r="J7486" s="106">
        <f t="shared" si="816"/>
        <v>27688493.007486001</v>
      </c>
      <c r="K7486" s="105">
        <f t="shared" si="817"/>
        <v>27688493</v>
      </c>
      <c r="L7486" s="106">
        <f t="shared" si="818"/>
        <v>27688493.007486001</v>
      </c>
    </row>
    <row r="7487" spans="1:12" x14ac:dyDescent="0.3">
      <c r="A7487" s="104" t="s">
        <v>15334</v>
      </c>
      <c r="B7487" s="104" t="s">
        <v>15335</v>
      </c>
      <c r="C7487" s="105">
        <v>8762</v>
      </c>
      <c r="D7487" s="105">
        <v>185322</v>
      </c>
      <c r="E7487" s="106">
        <f t="shared" si="812"/>
        <v>21.150650536407213</v>
      </c>
      <c r="F7487" s="107">
        <f t="shared" si="813"/>
        <v>87</v>
      </c>
      <c r="G7487" s="107">
        <f>COUNTIF(Data_Eksportir!$H$2:$H$3401,A7487)</f>
        <v>0</v>
      </c>
      <c r="H7487" s="104" t="str">
        <f t="shared" si="814"/>
        <v>20 – 100</v>
      </c>
      <c r="I7487" s="104" t="str">
        <f t="shared" si="815"/>
        <v>Di bawah ambang nilai</v>
      </c>
      <c r="J7487" s="106">
        <f t="shared" si="816"/>
        <v>185322.007487</v>
      </c>
      <c r="K7487" s="105">
        <f t="shared" si="817"/>
        <v>0</v>
      </c>
      <c r="L7487" s="106">
        <f t="shared" si="818"/>
        <v>0</v>
      </c>
    </row>
    <row r="7488" spans="1:12" x14ac:dyDescent="0.3">
      <c r="A7488" s="104" t="s">
        <v>15336</v>
      </c>
      <c r="B7488" s="104" t="s">
        <v>15337</v>
      </c>
      <c r="C7488" s="105">
        <v>34189</v>
      </c>
      <c r="D7488" s="105">
        <v>326650</v>
      </c>
      <c r="E7488" s="106">
        <f t="shared" si="812"/>
        <v>9.5542425926467569</v>
      </c>
      <c r="F7488" s="107">
        <f t="shared" si="813"/>
        <v>87</v>
      </c>
      <c r="G7488" s="107">
        <f>COUNTIF(Data_Eksportir!$H$2:$H$3401,A7488)</f>
        <v>0</v>
      </c>
      <c r="H7488" s="104" t="str">
        <f t="shared" si="814"/>
        <v>5 – 20</v>
      </c>
      <c r="I7488" s="104" t="str">
        <f t="shared" si="815"/>
        <v>Di bawah ambang nilai</v>
      </c>
      <c r="J7488" s="106">
        <f t="shared" si="816"/>
        <v>326650.00748799997</v>
      </c>
      <c r="K7488" s="105">
        <f t="shared" si="817"/>
        <v>0</v>
      </c>
      <c r="L7488" s="106">
        <f t="shared" si="818"/>
        <v>0</v>
      </c>
    </row>
    <row r="7489" spans="1:12" x14ac:dyDescent="0.3">
      <c r="A7489" s="104" t="s">
        <v>15338</v>
      </c>
      <c r="B7489" s="104" t="s">
        <v>15339</v>
      </c>
      <c r="C7489" s="105">
        <v>118822</v>
      </c>
      <c r="D7489" s="105">
        <v>2541725</v>
      </c>
      <c r="E7489" s="106">
        <f t="shared" si="812"/>
        <v>21.391030280587771</v>
      </c>
      <c r="F7489" s="107">
        <f t="shared" si="813"/>
        <v>87</v>
      </c>
      <c r="G7489" s="107">
        <f>COUNTIF(Data_Eksportir!$H$2:$H$3401,A7489)</f>
        <v>0</v>
      </c>
      <c r="H7489" s="104" t="str">
        <f t="shared" si="814"/>
        <v>20 – 100</v>
      </c>
      <c r="I7489" s="104" t="str">
        <f t="shared" si="815"/>
        <v>Di bawah ambang nilai</v>
      </c>
      <c r="J7489" s="106">
        <f t="shared" si="816"/>
        <v>2541725.007489</v>
      </c>
      <c r="K7489" s="105">
        <f t="shared" si="817"/>
        <v>0</v>
      </c>
      <c r="L7489" s="106">
        <f t="shared" si="818"/>
        <v>0</v>
      </c>
    </row>
    <row r="7490" spans="1:12" x14ac:dyDescent="0.3">
      <c r="A7490" s="104" t="s">
        <v>15340</v>
      </c>
      <c r="B7490" s="104" t="s">
        <v>15341</v>
      </c>
      <c r="C7490" s="105">
        <v>890</v>
      </c>
      <c r="D7490" s="105">
        <v>23149</v>
      </c>
      <c r="E7490" s="106">
        <f t="shared" ref="E7490:E7553" si="819">IF(AND(ISNUMBER(C7490),C7490&gt;0),D7490/C7490,"")</f>
        <v>26.010112359550561</v>
      </c>
      <c r="F7490" s="107">
        <f t="shared" ref="F7490:F7553" si="820">VALUE(LEFT(A7490,2))</f>
        <v>87</v>
      </c>
      <c r="G7490" s="107">
        <f>COUNTIF(Data_Eksportir!$H$2:$H$3401,A7490)</f>
        <v>0</v>
      </c>
      <c r="H7490" s="104" t="str">
        <f t="shared" ref="H7490:H7553" si="821">IF(E7490="","Tanpa data berat",IF(E7490&lt;1,"Di bawah 1",IF(E7490&lt;5,"1 – 5",IF(E7490&lt;20,"5 – 20",IF(E7490&lt;100,"20 – 100","100 ke atas")))))</f>
        <v>20 – 100</v>
      </c>
      <c r="I7490" s="104" t="str">
        <f t="shared" ref="I7490:I7553" si="822">IF(D7490&lt;p_nilai_besar,"Di bawah ambang nilai",IF(G7490=0,"Belum terwakili",IF(G7490&lt;=p_listing_rendah,"Keterwakilan rendah","Terwakili")))</f>
        <v>Di bawah ambang nilai</v>
      </c>
      <c r="J7490" s="106">
        <f t="shared" ref="J7490:J7553" si="823">D7490+ROW()/10^6</f>
        <v>23149.00749</v>
      </c>
      <c r="K7490" s="105">
        <f t="shared" ref="K7490:K7553" si="824">IF(D7490&gt;=p_nilai_besar,D7490/(1+G7490),0)</f>
        <v>0</v>
      </c>
      <c r="L7490" s="106">
        <f t="shared" ref="L7490:L7553" si="825">IF(K7490&gt;0,K7490+ROW()/10^6,0)</f>
        <v>0</v>
      </c>
    </row>
    <row r="7491" spans="1:12" x14ac:dyDescent="0.3">
      <c r="A7491" s="104" t="s">
        <v>15342</v>
      </c>
      <c r="B7491" s="104" t="s">
        <v>15343</v>
      </c>
      <c r="C7491" s="105">
        <v>4880</v>
      </c>
      <c r="D7491" s="105">
        <v>13102</v>
      </c>
      <c r="E7491" s="106">
        <f t="shared" si="819"/>
        <v>2.6848360655737706</v>
      </c>
      <c r="F7491" s="107">
        <f t="shared" si="820"/>
        <v>87</v>
      </c>
      <c r="G7491" s="107">
        <f>COUNTIF(Data_Eksportir!$H$2:$H$3401,A7491)</f>
        <v>0</v>
      </c>
      <c r="H7491" s="104" t="str">
        <f t="shared" si="821"/>
        <v>1 – 5</v>
      </c>
      <c r="I7491" s="104" t="str">
        <f t="shared" si="822"/>
        <v>Di bawah ambang nilai</v>
      </c>
      <c r="J7491" s="106">
        <f t="shared" si="823"/>
        <v>13102.007491</v>
      </c>
      <c r="K7491" s="105">
        <f t="shared" si="824"/>
        <v>0</v>
      </c>
      <c r="L7491" s="106">
        <f t="shared" si="825"/>
        <v>0</v>
      </c>
    </row>
    <row r="7492" spans="1:12" x14ac:dyDescent="0.3">
      <c r="A7492" s="104" t="s">
        <v>15344</v>
      </c>
      <c r="B7492" s="104" t="s">
        <v>15345</v>
      </c>
      <c r="C7492" s="105">
        <v>176782</v>
      </c>
      <c r="D7492" s="105">
        <v>440</v>
      </c>
      <c r="E7492" s="106">
        <f t="shared" si="819"/>
        <v>2.4889411817945266E-3</v>
      </c>
      <c r="F7492" s="107">
        <f t="shared" si="820"/>
        <v>87</v>
      </c>
      <c r="G7492" s="107">
        <f>COUNTIF(Data_Eksportir!$H$2:$H$3401,A7492)</f>
        <v>0</v>
      </c>
      <c r="H7492" s="104" t="str">
        <f t="shared" si="821"/>
        <v>Di bawah 1</v>
      </c>
      <c r="I7492" s="104" t="str">
        <f t="shared" si="822"/>
        <v>Di bawah ambang nilai</v>
      </c>
      <c r="J7492" s="106">
        <f t="shared" si="823"/>
        <v>440.00749200000001</v>
      </c>
      <c r="K7492" s="105">
        <f t="shared" si="824"/>
        <v>0</v>
      </c>
      <c r="L7492" s="106">
        <f t="shared" si="825"/>
        <v>0</v>
      </c>
    </row>
    <row r="7493" spans="1:12" x14ac:dyDescent="0.3">
      <c r="A7493" s="104" t="s">
        <v>15346</v>
      </c>
      <c r="B7493" s="104" t="s">
        <v>15347</v>
      </c>
      <c r="C7493" s="105">
        <v>25087</v>
      </c>
      <c r="D7493" s="105">
        <v>99792</v>
      </c>
      <c r="E7493" s="106">
        <f t="shared" si="819"/>
        <v>3.9778371267987405</v>
      </c>
      <c r="F7493" s="107">
        <f t="shared" si="820"/>
        <v>87</v>
      </c>
      <c r="G7493" s="107">
        <f>COUNTIF(Data_Eksportir!$H$2:$H$3401,A7493)</f>
        <v>0</v>
      </c>
      <c r="H7493" s="104" t="str">
        <f t="shared" si="821"/>
        <v>1 – 5</v>
      </c>
      <c r="I7493" s="104" t="str">
        <f t="shared" si="822"/>
        <v>Di bawah ambang nilai</v>
      </c>
      <c r="J7493" s="106">
        <f t="shared" si="823"/>
        <v>99792.007492999997</v>
      </c>
      <c r="K7493" s="105">
        <f t="shared" si="824"/>
        <v>0</v>
      </c>
      <c r="L7493" s="106">
        <f t="shared" si="825"/>
        <v>0</v>
      </c>
    </row>
    <row r="7494" spans="1:12" x14ac:dyDescent="0.3">
      <c r="A7494" s="104" t="s">
        <v>15348</v>
      </c>
      <c r="B7494" s="104" t="s">
        <v>15349</v>
      </c>
      <c r="C7494" s="105">
        <v>18831</v>
      </c>
      <c r="D7494" s="105">
        <v>60034</v>
      </c>
      <c r="E7494" s="106">
        <f t="shared" si="819"/>
        <v>3.1880409962296214</v>
      </c>
      <c r="F7494" s="107">
        <f t="shared" si="820"/>
        <v>87</v>
      </c>
      <c r="G7494" s="107">
        <f>COUNTIF(Data_Eksportir!$H$2:$H$3401,A7494)</f>
        <v>0</v>
      </c>
      <c r="H7494" s="104" t="str">
        <f t="shared" si="821"/>
        <v>1 – 5</v>
      </c>
      <c r="I7494" s="104" t="str">
        <f t="shared" si="822"/>
        <v>Di bawah ambang nilai</v>
      </c>
      <c r="J7494" s="106">
        <f t="shared" si="823"/>
        <v>60034.007493999998</v>
      </c>
      <c r="K7494" s="105">
        <f t="shared" si="824"/>
        <v>0</v>
      </c>
      <c r="L7494" s="106">
        <f t="shared" si="825"/>
        <v>0</v>
      </c>
    </row>
    <row r="7495" spans="1:12" x14ac:dyDescent="0.3">
      <c r="A7495" s="104" t="s">
        <v>15350</v>
      </c>
      <c r="B7495" s="104" t="s">
        <v>15351</v>
      </c>
      <c r="C7495" s="105">
        <v>3799036</v>
      </c>
      <c r="D7495" s="105">
        <v>2705444</v>
      </c>
      <c r="E7495" s="106">
        <f t="shared" si="819"/>
        <v>0.71213960594213899</v>
      </c>
      <c r="F7495" s="107">
        <f t="shared" si="820"/>
        <v>87</v>
      </c>
      <c r="G7495" s="107">
        <f>COUNTIF(Data_Eksportir!$H$2:$H$3401,A7495)</f>
        <v>0</v>
      </c>
      <c r="H7495" s="104" t="str">
        <f t="shared" si="821"/>
        <v>Di bawah 1</v>
      </c>
      <c r="I7495" s="104" t="str">
        <f t="shared" si="822"/>
        <v>Di bawah ambang nilai</v>
      </c>
      <c r="J7495" s="106">
        <f t="shared" si="823"/>
        <v>2705444.007495</v>
      </c>
      <c r="K7495" s="105">
        <f t="shared" si="824"/>
        <v>0</v>
      </c>
      <c r="L7495" s="106">
        <f t="shared" si="825"/>
        <v>0</v>
      </c>
    </row>
    <row r="7496" spans="1:12" x14ac:dyDescent="0.3">
      <c r="A7496" s="104" t="s">
        <v>15352</v>
      </c>
      <c r="B7496" s="104" t="s">
        <v>15353</v>
      </c>
      <c r="C7496" s="105">
        <v>1059572</v>
      </c>
      <c r="D7496" s="105">
        <v>18301482</v>
      </c>
      <c r="E7496" s="106">
        <f t="shared" si="819"/>
        <v>17.272523245234868</v>
      </c>
      <c r="F7496" s="107">
        <f t="shared" si="820"/>
        <v>87</v>
      </c>
      <c r="G7496" s="107">
        <f>COUNTIF(Data_Eksportir!$H$2:$H$3401,A7496)</f>
        <v>0</v>
      </c>
      <c r="H7496" s="104" t="str">
        <f t="shared" si="821"/>
        <v>5 – 20</v>
      </c>
      <c r="I7496" s="104" t="str">
        <f t="shared" si="822"/>
        <v>Belum terwakili</v>
      </c>
      <c r="J7496" s="106">
        <f t="shared" si="823"/>
        <v>18301482.007495999</v>
      </c>
      <c r="K7496" s="105">
        <f t="shared" si="824"/>
        <v>18301482</v>
      </c>
      <c r="L7496" s="106">
        <f t="shared" si="825"/>
        <v>18301482.007495999</v>
      </c>
    </row>
    <row r="7497" spans="1:12" x14ac:dyDescent="0.3">
      <c r="A7497" s="104" t="s">
        <v>15354</v>
      </c>
      <c r="B7497" s="104" t="s">
        <v>15355</v>
      </c>
      <c r="C7497" s="105">
        <v>48267</v>
      </c>
      <c r="D7497" s="105">
        <v>369674</v>
      </c>
      <c r="E7497" s="106">
        <f t="shared" si="819"/>
        <v>7.658938819483291</v>
      </c>
      <c r="F7497" s="107">
        <f t="shared" si="820"/>
        <v>87</v>
      </c>
      <c r="G7497" s="107">
        <f>COUNTIF(Data_Eksportir!$H$2:$H$3401,A7497)</f>
        <v>0</v>
      </c>
      <c r="H7497" s="104" t="str">
        <f t="shared" si="821"/>
        <v>5 – 20</v>
      </c>
      <c r="I7497" s="104" t="str">
        <f t="shared" si="822"/>
        <v>Di bawah ambang nilai</v>
      </c>
      <c r="J7497" s="106">
        <f t="shared" si="823"/>
        <v>369674.00749699998</v>
      </c>
      <c r="K7497" s="105">
        <f t="shared" si="824"/>
        <v>0</v>
      </c>
      <c r="L7497" s="106">
        <f t="shared" si="825"/>
        <v>0</v>
      </c>
    </row>
    <row r="7498" spans="1:12" x14ac:dyDescent="0.3">
      <c r="A7498" s="104" t="s">
        <v>15356</v>
      </c>
      <c r="B7498" s="104" t="s">
        <v>15357</v>
      </c>
      <c r="C7498" s="105">
        <v>73656</v>
      </c>
      <c r="D7498" s="105">
        <v>7419994</v>
      </c>
      <c r="E7498" s="106">
        <f t="shared" si="819"/>
        <v>100.73848702074508</v>
      </c>
      <c r="F7498" s="107">
        <f t="shared" si="820"/>
        <v>87</v>
      </c>
      <c r="G7498" s="107">
        <f>COUNTIF(Data_Eksportir!$H$2:$H$3401,A7498)</f>
        <v>0</v>
      </c>
      <c r="H7498" s="104" t="str">
        <f t="shared" si="821"/>
        <v>100 ke atas</v>
      </c>
      <c r="I7498" s="104" t="str">
        <f t="shared" si="822"/>
        <v>Di bawah ambang nilai</v>
      </c>
      <c r="J7498" s="106">
        <f t="shared" si="823"/>
        <v>7419994.0074979998</v>
      </c>
      <c r="K7498" s="105">
        <f t="shared" si="824"/>
        <v>0</v>
      </c>
      <c r="L7498" s="106">
        <f t="shared" si="825"/>
        <v>0</v>
      </c>
    </row>
    <row r="7499" spans="1:12" x14ac:dyDescent="0.3">
      <c r="A7499" s="104" t="s">
        <v>15358</v>
      </c>
      <c r="B7499" s="104" t="s">
        <v>15359</v>
      </c>
      <c r="C7499" s="105">
        <v>138215</v>
      </c>
      <c r="D7499" s="105">
        <v>527348</v>
      </c>
      <c r="E7499" s="106">
        <f t="shared" si="819"/>
        <v>3.8154180081756683</v>
      </c>
      <c r="F7499" s="107">
        <f t="shared" si="820"/>
        <v>87</v>
      </c>
      <c r="G7499" s="107">
        <f>COUNTIF(Data_Eksportir!$H$2:$H$3401,A7499)</f>
        <v>0</v>
      </c>
      <c r="H7499" s="104" t="str">
        <f t="shared" si="821"/>
        <v>1 – 5</v>
      </c>
      <c r="I7499" s="104" t="str">
        <f t="shared" si="822"/>
        <v>Di bawah ambang nilai</v>
      </c>
      <c r="J7499" s="106">
        <f t="shared" si="823"/>
        <v>527348.00749900006</v>
      </c>
      <c r="K7499" s="105">
        <f t="shared" si="824"/>
        <v>0</v>
      </c>
      <c r="L7499" s="106">
        <f t="shared" si="825"/>
        <v>0</v>
      </c>
    </row>
    <row r="7500" spans="1:12" x14ac:dyDescent="0.3">
      <c r="A7500" s="104" t="s">
        <v>15360</v>
      </c>
      <c r="B7500" s="104" t="s">
        <v>15361</v>
      </c>
      <c r="C7500" s="105">
        <v>6131106</v>
      </c>
      <c r="D7500" s="105">
        <v>109308710</v>
      </c>
      <c r="E7500" s="106">
        <f t="shared" si="819"/>
        <v>17.828546758121618</v>
      </c>
      <c r="F7500" s="107">
        <f t="shared" si="820"/>
        <v>87</v>
      </c>
      <c r="G7500" s="107">
        <f>COUNTIF(Data_Eksportir!$H$2:$H$3401,A7500)</f>
        <v>0</v>
      </c>
      <c r="H7500" s="104" t="str">
        <f t="shared" si="821"/>
        <v>5 – 20</v>
      </c>
      <c r="I7500" s="104" t="str">
        <f t="shared" si="822"/>
        <v>Belum terwakili</v>
      </c>
      <c r="J7500" s="106">
        <f t="shared" si="823"/>
        <v>109308710.00749999</v>
      </c>
      <c r="K7500" s="105">
        <f t="shared" si="824"/>
        <v>109308710</v>
      </c>
      <c r="L7500" s="106">
        <f t="shared" si="825"/>
        <v>109308710.00749999</v>
      </c>
    </row>
    <row r="7501" spans="1:12" x14ac:dyDescent="0.3">
      <c r="A7501" s="104" t="s">
        <v>15362</v>
      </c>
      <c r="B7501" s="104" t="s">
        <v>15363</v>
      </c>
      <c r="C7501" s="105">
        <v>54278</v>
      </c>
      <c r="D7501" s="105">
        <v>126210</v>
      </c>
      <c r="E7501" s="106">
        <f t="shared" si="819"/>
        <v>2.325251483105494</v>
      </c>
      <c r="F7501" s="107">
        <f t="shared" si="820"/>
        <v>87</v>
      </c>
      <c r="G7501" s="107">
        <f>COUNTIF(Data_Eksportir!$H$2:$H$3401,A7501)</f>
        <v>0</v>
      </c>
      <c r="H7501" s="104" t="str">
        <f t="shared" si="821"/>
        <v>1 – 5</v>
      </c>
      <c r="I7501" s="104" t="str">
        <f t="shared" si="822"/>
        <v>Di bawah ambang nilai</v>
      </c>
      <c r="J7501" s="106">
        <f t="shared" si="823"/>
        <v>126210.007501</v>
      </c>
      <c r="K7501" s="105">
        <f t="shared" si="824"/>
        <v>0</v>
      </c>
      <c r="L7501" s="106">
        <f t="shared" si="825"/>
        <v>0</v>
      </c>
    </row>
    <row r="7502" spans="1:12" x14ac:dyDescent="0.3">
      <c r="A7502" s="104" t="s">
        <v>15364</v>
      </c>
      <c r="B7502" s="104" t="s">
        <v>15365</v>
      </c>
      <c r="C7502" s="105">
        <v>49</v>
      </c>
      <c r="D7502" s="105">
        <v>155</v>
      </c>
      <c r="E7502" s="106">
        <f t="shared" si="819"/>
        <v>3.1632653061224492</v>
      </c>
      <c r="F7502" s="107">
        <f t="shared" si="820"/>
        <v>87</v>
      </c>
      <c r="G7502" s="107">
        <f>COUNTIF(Data_Eksportir!$H$2:$H$3401,A7502)</f>
        <v>0</v>
      </c>
      <c r="H7502" s="104" t="str">
        <f t="shared" si="821"/>
        <v>1 – 5</v>
      </c>
      <c r="I7502" s="104" t="str">
        <f t="shared" si="822"/>
        <v>Di bawah ambang nilai</v>
      </c>
      <c r="J7502" s="106">
        <f t="shared" si="823"/>
        <v>155.00750199999999</v>
      </c>
      <c r="K7502" s="105">
        <f t="shared" si="824"/>
        <v>0</v>
      </c>
      <c r="L7502" s="106">
        <f t="shared" si="825"/>
        <v>0</v>
      </c>
    </row>
    <row r="7503" spans="1:12" x14ac:dyDescent="0.3">
      <c r="A7503" s="104" t="s">
        <v>15366</v>
      </c>
      <c r="B7503" s="104" t="s">
        <v>15367</v>
      </c>
      <c r="C7503" s="105">
        <v>16598</v>
      </c>
      <c r="D7503" s="105">
        <v>122209</v>
      </c>
      <c r="E7503" s="106">
        <f t="shared" si="819"/>
        <v>7.3628750451861666</v>
      </c>
      <c r="F7503" s="107">
        <f t="shared" si="820"/>
        <v>87</v>
      </c>
      <c r="G7503" s="107">
        <f>COUNTIF(Data_Eksportir!$H$2:$H$3401,A7503)</f>
        <v>0</v>
      </c>
      <c r="H7503" s="104" t="str">
        <f t="shared" si="821"/>
        <v>5 – 20</v>
      </c>
      <c r="I7503" s="104" t="str">
        <f t="shared" si="822"/>
        <v>Di bawah ambang nilai</v>
      </c>
      <c r="J7503" s="106">
        <f t="shared" si="823"/>
        <v>122209.007503</v>
      </c>
      <c r="K7503" s="105">
        <f t="shared" si="824"/>
        <v>0</v>
      </c>
      <c r="L7503" s="106">
        <f t="shared" si="825"/>
        <v>0</v>
      </c>
    </row>
    <row r="7504" spans="1:12" x14ac:dyDescent="0.3">
      <c r="A7504" s="104" t="s">
        <v>15368</v>
      </c>
      <c r="B7504" s="104" t="s">
        <v>15369</v>
      </c>
      <c r="C7504" s="105">
        <v>67981</v>
      </c>
      <c r="D7504" s="105">
        <v>863671</v>
      </c>
      <c r="E7504" s="106">
        <f t="shared" si="819"/>
        <v>12.704593930657095</v>
      </c>
      <c r="F7504" s="107">
        <f t="shared" si="820"/>
        <v>87</v>
      </c>
      <c r="G7504" s="107">
        <f>COUNTIF(Data_Eksportir!$H$2:$H$3401,A7504)</f>
        <v>0</v>
      </c>
      <c r="H7504" s="104" t="str">
        <f t="shared" si="821"/>
        <v>5 – 20</v>
      </c>
      <c r="I7504" s="104" t="str">
        <f t="shared" si="822"/>
        <v>Di bawah ambang nilai</v>
      </c>
      <c r="J7504" s="106">
        <f t="shared" si="823"/>
        <v>863671.00750399998</v>
      </c>
      <c r="K7504" s="105">
        <f t="shared" si="824"/>
        <v>0</v>
      </c>
      <c r="L7504" s="106">
        <f t="shared" si="825"/>
        <v>0</v>
      </c>
    </row>
    <row r="7505" spans="1:12" x14ac:dyDescent="0.3">
      <c r="A7505" s="104" t="s">
        <v>15370</v>
      </c>
      <c r="B7505" s="104" t="s">
        <v>15371</v>
      </c>
      <c r="C7505" s="105">
        <v>392</v>
      </c>
      <c r="D7505" s="105">
        <v>1852</v>
      </c>
      <c r="E7505" s="106">
        <f t="shared" si="819"/>
        <v>4.7244897959183669</v>
      </c>
      <c r="F7505" s="107">
        <f t="shared" si="820"/>
        <v>87</v>
      </c>
      <c r="G7505" s="107">
        <f>COUNTIF(Data_Eksportir!$H$2:$H$3401,A7505)</f>
        <v>0</v>
      </c>
      <c r="H7505" s="104" t="str">
        <f t="shared" si="821"/>
        <v>1 – 5</v>
      </c>
      <c r="I7505" s="104" t="str">
        <f t="shared" si="822"/>
        <v>Di bawah ambang nilai</v>
      </c>
      <c r="J7505" s="106">
        <f t="shared" si="823"/>
        <v>1852.007505</v>
      </c>
      <c r="K7505" s="105">
        <f t="shared" si="824"/>
        <v>0</v>
      </c>
      <c r="L7505" s="106">
        <f t="shared" si="825"/>
        <v>0</v>
      </c>
    </row>
    <row r="7506" spans="1:12" x14ac:dyDescent="0.3">
      <c r="A7506" s="104" t="s">
        <v>15372</v>
      </c>
      <c r="B7506" s="104" t="s">
        <v>15373</v>
      </c>
      <c r="C7506" s="105">
        <v>4731216</v>
      </c>
      <c r="D7506" s="105">
        <v>32966550</v>
      </c>
      <c r="E7506" s="106">
        <f t="shared" si="819"/>
        <v>6.9678809845079996</v>
      </c>
      <c r="F7506" s="107">
        <f t="shared" si="820"/>
        <v>87</v>
      </c>
      <c r="G7506" s="107">
        <f>COUNTIF(Data_Eksportir!$H$2:$H$3401,A7506)</f>
        <v>0</v>
      </c>
      <c r="H7506" s="104" t="str">
        <f t="shared" si="821"/>
        <v>5 – 20</v>
      </c>
      <c r="I7506" s="104" t="str">
        <f t="shared" si="822"/>
        <v>Belum terwakili</v>
      </c>
      <c r="J7506" s="106">
        <f t="shared" si="823"/>
        <v>32966550.007506002</v>
      </c>
      <c r="K7506" s="105">
        <f t="shared" si="824"/>
        <v>32966550</v>
      </c>
      <c r="L7506" s="106">
        <f t="shared" si="825"/>
        <v>32966550.007506002</v>
      </c>
    </row>
    <row r="7507" spans="1:12" x14ac:dyDescent="0.3">
      <c r="A7507" s="104" t="s">
        <v>15374</v>
      </c>
      <c r="B7507" s="104" t="s">
        <v>15375</v>
      </c>
      <c r="C7507" s="105">
        <v>1229320</v>
      </c>
      <c r="D7507" s="105">
        <v>12532108</v>
      </c>
      <c r="E7507" s="106">
        <f t="shared" si="819"/>
        <v>10.19434158721895</v>
      </c>
      <c r="F7507" s="107">
        <f t="shared" si="820"/>
        <v>87</v>
      </c>
      <c r="G7507" s="107">
        <f>COUNTIF(Data_Eksportir!$H$2:$H$3401,A7507)</f>
        <v>0</v>
      </c>
      <c r="H7507" s="104" t="str">
        <f t="shared" si="821"/>
        <v>5 – 20</v>
      </c>
      <c r="I7507" s="104" t="str">
        <f t="shared" si="822"/>
        <v>Belum terwakili</v>
      </c>
      <c r="J7507" s="106">
        <f t="shared" si="823"/>
        <v>12532108.007507</v>
      </c>
      <c r="K7507" s="105">
        <f t="shared" si="824"/>
        <v>12532108</v>
      </c>
      <c r="L7507" s="106">
        <f t="shared" si="825"/>
        <v>12532108.007507</v>
      </c>
    </row>
    <row r="7508" spans="1:12" x14ac:dyDescent="0.3">
      <c r="A7508" s="104" t="s">
        <v>15376</v>
      </c>
      <c r="B7508" s="104" t="s">
        <v>15377</v>
      </c>
      <c r="C7508" s="105">
        <v>2602928</v>
      </c>
      <c r="D7508" s="105">
        <v>16479598</v>
      </c>
      <c r="E7508" s="106">
        <f t="shared" si="819"/>
        <v>6.3311770436984807</v>
      </c>
      <c r="F7508" s="107">
        <f t="shared" si="820"/>
        <v>87</v>
      </c>
      <c r="G7508" s="107">
        <f>COUNTIF(Data_Eksportir!$H$2:$H$3401,A7508)</f>
        <v>0</v>
      </c>
      <c r="H7508" s="104" t="str">
        <f t="shared" si="821"/>
        <v>5 – 20</v>
      </c>
      <c r="I7508" s="104" t="str">
        <f t="shared" si="822"/>
        <v>Belum terwakili</v>
      </c>
      <c r="J7508" s="106">
        <f t="shared" si="823"/>
        <v>16479598.007508</v>
      </c>
      <c r="K7508" s="105">
        <f t="shared" si="824"/>
        <v>16479598</v>
      </c>
      <c r="L7508" s="106">
        <f t="shared" si="825"/>
        <v>16479598.007508</v>
      </c>
    </row>
    <row r="7509" spans="1:12" x14ac:dyDescent="0.3">
      <c r="A7509" s="104" t="s">
        <v>15378</v>
      </c>
      <c r="B7509" s="104" t="s">
        <v>15379</v>
      </c>
      <c r="C7509" s="105">
        <v>2987654</v>
      </c>
      <c r="D7509" s="105">
        <v>44385656</v>
      </c>
      <c r="E7509" s="106">
        <f t="shared" si="819"/>
        <v>14.856357530021883</v>
      </c>
      <c r="F7509" s="107">
        <f t="shared" si="820"/>
        <v>87</v>
      </c>
      <c r="G7509" s="107">
        <f>COUNTIF(Data_Eksportir!$H$2:$H$3401,A7509)</f>
        <v>0</v>
      </c>
      <c r="H7509" s="104" t="str">
        <f t="shared" si="821"/>
        <v>5 – 20</v>
      </c>
      <c r="I7509" s="104" t="str">
        <f t="shared" si="822"/>
        <v>Belum terwakili</v>
      </c>
      <c r="J7509" s="106">
        <f t="shared" si="823"/>
        <v>44385656.007509001</v>
      </c>
      <c r="K7509" s="105">
        <f t="shared" si="824"/>
        <v>44385656</v>
      </c>
      <c r="L7509" s="106">
        <f t="shared" si="825"/>
        <v>44385656.007509001</v>
      </c>
    </row>
    <row r="7510" spans="1:12" x14ac:dyDescent="0.3">
      <c r="A7510" s="104" t="s">
        <v>15380</v>
      </c>
      <c r="B7510" s="104" t="s">
        <v>15381</v>
      </c>
      <c r="C7510" s="105">
        <v>2353328</v>
      </c>
      <c r="D7510" s="105">
        <v>15000178</v>
      </c>
      <c r="E7510" s="106">
        <f t="shared" si="819"/>
        <v>6.3740277598362827</v>
      </c>
      <c r="F7510" s="107">
        <f t="shared" si="820"/>
        <v>87</v>
      </c>
      <c r="G7510" s="107">
        <f>COUNTIF(Data_Eksportir!$H$2:$H$3401,A7510)</f>
        <v>0</v>
      </c>
      <c r="H7510" s="104" t="str">
        <f t="shared" si="821"/>
        <v>5 – 20</v>
      </c>
      <c r="I7510" s="104" t="str">
        <f t="shared" si="822"/>
        <v>Belum terwakili</v>
      </c>
      <c r="J7510" s="106">
        <f t="shared" si="823"/>
        <v>15000178.007510001</v>
      </c>
      <c r="K7510" s="105">
        <f t="shared" si="824"/>
        <v>15000178</v>
      </c>
      <c r="L7510" s="106">
        <f t="shared" si="825"/>
        <v>15000178.007510001</v>
      </c>
    </row>
    <row r="7511" spans="1:12" x14ac:dyDescent="0.3">
      <c r="A7511" s="104" t="s">
        <v>15382</v>
      </c>
      <c r="B7511" s="104" t="s">
        <v>15383</v>
      </c>
      <c r="C7511" s="105">
        <v>78010549</v>
      </c>
      <c r="D7511" s="105">
        <v>958410352</v>
      </c>
      <c r="E7511" s="106">
        <f t="shared" si="819"/>
        <v>12.285650649632013</v>
      </c>
      <c r="F7511" s="107">
        <f t="shared" si="820"/>
        <v>87</v>
      </c>
      <c r="G7511" s="107">
        <f>COUNTIF(Data_Eksportir!$H$2:$H$3401,A7511)</f>
        <v>0</v>
      </c>
      <c r="H7511" s="104" t="str">
        <f t="shared" si="821"/>
        <v>5 – 20</v>
      </c>
      <c r="I7511" s="104" t="str">
        <f t="shared" si="822"/>
        <v>Belum terwakili</v>
      </c>
      <c r="J7511" s="106">
        <f t="shared" si="823"/>
        <v>958410352.00751102</v>
      </c>
      <c r="K7511" s="105">
        <f t="shared" si="824"/>
        <v>958410352</v>
      </c>
      <c r="L7511" s="106">
        <f t="shared" si="825"/>
        <v>958410352.00751102</v>
      </c>
    </row>
    <row r="7512" spans="1:12" x14ac:dyDescent="0.3">
      <c r="A7512" s="104" t="s">
        <v>15384</v>
      </c>
      <c r="B7512" s="104" t="s">
        <v>15385</v>
      </c>
      <c r="C7512" s="105">
        <v>820700</v>
      </c>
      <c r="D7512" s="105">
        <v>8805538</v>
      </c>
      <c r="E7512" s="106">
        <f t="shared" si="819"/>
        <v>10.729301815523334</v>
      </c>
      <c r="F7512" s="107">
        <f t="shared" si="820"/>
        <v>87</v>
      </c>
      <c r="G7512" s="107">
        <f>COUNTIF(Data_Eksportir!$H$2:$H$3401,A7512)</f>
        <v>0</v>
      </c>
      <c r="H7512" s="104" t="str">
        <f t="shared" si="821"/>
        <v>5 – 20</v>
      </c>
      <c r="I7512" s="104" t="str">
        <f t="shared" si="822"/>
        <v>Di bawah ambang nilai</v>
      </c>
      <c r="J7512" s="106">
        <f t="shared" si="823"/>
        <v>8805538.0075119995</v>
      </c>
      <c r="K7512" s="105">
        <f t="shared" si="824"/>
        <v>0</v>
      </c>
      <c r="L7512" s="106">
        <f t="shared" si="825"/>
        <v>0</v>
      </c>
    </row>
    <row r="7513" spans="1:12" x14ac:dyDescent="0.3">
      <c r="A7513" s="104" t="s">
        <v>15386</v>
      </c>
      <c r="B7513" s="104" t="s">
        <v>15387</v>
      </c>
      <c r="C7513" s="105">
        <v>9639</v>
      </c>
      <c r="D7513" s="105">
        <v>97442</v>
      </c>
      <c r="E7513" s="106">
        <f t="shared" si="819"/>
        <v>10.109139952277207</v>
      </c>
      <c r="F7513" s="107">
        <f t="shared" si="820"/>
        <v>87</v>
      </c>
      <c r="G7513" s="107">
        <f>COUNTIF(Data_Eksportir!$H$2:$H$3401,A7513)</f>
        <v>0</v>
      </c>
      <c r="H7513" s="104" t="str">
        <f t="shared" si="821"/>
        <v>5 – 20</v>
      </c>
      <c r="I7513" s="104" t="str">
        <f t="shared" si="822"/>
        <v>Di bawah ambang nilai</v>
      </c>
      <c r="J7513" s="106">
        <f t="shared" si="823"/>
        <v>97442.007513000004</v>
      </c>
      <c r="K7513" s="105">
        <f t="shared" si="824"/>
        <v>0</v>
      </c>
      <c r="L7513" s="106">
        <f t="shared" si="825"/>
        <v>0</v>
      </c>
    </row>
    <row r="7514" spans="1:12" x14ac:dyDescent="0.3">
      <c r="A7514" s="104" t="s">
        <v>15388</v>
      </c>
      <c r="B7514" s="104" t="s">
        <v>15389</v>
      </c>
      <c r="C7514" s="105">
        <v>526</v>
      </c>
      <c r="D7514" s="105">
        <v>2455</v>
      </c>
      <c r="E7514" s="106">
        <f t="shared" si="819"/>
        <v>4.667300380228137</v>
      </c>
      <c r="F7514" s="107">
        <f t="shared" si="820"/>
        <v>87</v>
      </c>
      <c r="G7514" s="107">
        <f>COUNTIF(Data_Eksportir!$H$2:$H$3401,A7514)</f>
        <v>0</v>
      </c>
      <c r="H7514" s="104" t="str">
        <f t="shared" si="821"/>
        <v>1 – 5</v>
      </c>
      <c r="I7514" s="104" t="str">
        <f t="shared" si="822"/>
        <v>Di bawah ambang nilai</v>
      </c>
      <c r="J7514" s="106">
        <f t="shared" si="823"/>
        <v>2455.0075139999999</v>
      </c>
      <c r="K7514" s="105">
        <f t="shared" si="824"/>
        <v>0</v>
      </c>
      <c r="L7514" s="106">
        <f t="shared" si="825"/>
        <v>0</v>
      </c>
    </row>
    <row r="7515" spans="1:12" x14ac:dyDescent="0.3">
      <c r="A7515" s="104" t="s">
        <v>15390</v>
      </c>
      <c r="B7515" s="104" t="s">
        <v>15391</v>
      </c>
      <c r="C7515" s="105">
        <v>7622</v>
      </c>
      <c r="D7515" s="105">
        <v>20077</v>
      </c>
      <c r="E7515" s="106">
        <f t="shared" si="819"/>
        <v>2.634085541852532</v>
      </c>
      <c r="F7515" s="107">
        <f t="shared" si="820"/>
        <v>87</v>
      </c>
      <c r="G7515" s="107">
        <f>COUNTIF(Data_Eksportir!$H$2:$H$3401,A7515)</f>
        <v>0</v>
      </c>
      <c r="H7515" s="104" t="str">
        <f t="shared" si="821"/>
        <v>1 – 5</v>
      </c>
      <c r="I7515" s="104" t="str">
        <f t="shared" si="822"/>
        <v>Di bawah ambang nilai</v>
      </c>
      <c r="J7515" s="106">
        <f t="shared" si="823"/>
        <v>20077.007515000001</v>
      </c>
      <c r="K7515" s="105">
        <f t="shared" si="824"/>
        <v>0</v>
      </c>
      <c r="L7515" s="106">
        <f t="shared" si="825"/>
        <v>0</v>
      </c>
    </row>
    <row r="7516" spans="1:12" x14ac:dyDescent="0.3">
      <c r="A7516" s="104" t="s">
        <v>15392</v>
      </c>
      <c r="B7516" s="104" t="s">
        <v>15393</v>
      </c>
      <c r="C7516" s="105">
        <v>171946</v>
      </c>
      <c r="D7516" s="105">
        <v>2759970</v>
      </c>
      <c r="E7516" s="106">
        <f t="shared" si="819"/>
        <v>16.051376594977494</v>
      </c>
      <c r="F7516" s="107">
        <f t="shared" si="820"/>
        <v>87</v>
      </c>
      <c r="G7516" s="107">
        <f>COUNTIF(Data_Eksportir!$H$2:$H$3401,A7516)</f>
        <v>0</v>
      </c>
      <c r="H7516" s="104" t="str">
        <f t="shared" si="821"/>
        <v>5 – 20</v>
      </c>
      <c r="I7516" s="104" t="str">
        <f t="shared" si="822"/>
        <v>Di bawah ambang nilai</v>
      </c>
      <c r="J7516" s="106">
        <f t="shared" si="823"/>
        <v>2759970.007516</v>
      </c>
      <c r="K7516" s="105">
        <f t="shared" si="824"/>
        <v>0</v>
      </c>
      <c r="L7516" s="106">
        <f t="shared" si="825"/>
        <v>0</v>
      </c>
    </row>
    <row r="7517" spans="1:12" x14ac:dyDescent="0.3">
      <c r="A7517" s="104" t="s">
        <v>15394</v>
      </c>
      <c r="B7517" s="104" t="s">
        <v>15395</v>
      </c>
      <c r="C7517" s="105">
        <v>131</v>
      </c>
      <c r="D7517" s="105">
        <v>369</v>
      </c>
      <c r="E7517" s="106">
        <f t="shared" si="819"/>
        <v>2.8167938931297711</v>
      </c>
      <c r="F7517" s="107">
        <f t="shared" si="820"/>
        <v>87</v>
      </c>
      <c r="G7517" s="107">
        <f>COUNTIF(Data_Eksportir!$H$2:$H$3401,A7517)</f>
        <v>0</v>
      </c>
      <c r="H7517" s="104" t="str">
        <f t="shared" si="821"/>
        <v>1 – 5</v>
      </c>
      <c r="I7517" s="104" t="str">
        <f t="shared" si="822"/>
        <v>Di bawah ambang nilai</v>
      </c>
      <c r="J7517" s="106">
        <f t="shared" si="823"/>
        <v>369.00751700000001</v>
      </c>
      <c r="K7517" s="105">
        <f t="shared" si="824"/>
        <v>0</v>
      </c>
      <c r="L7517" s="106">
        <f t="shared" si="825"/>
        <v>0</v>
      </c>
    </row>
    <row r="7518" spans="1:12" x14ac:dyDescent="0.3">
      <c r="A7518" s="104" t="s">
        <v>15396</v>
      </c>
      <c r="B7518" s="104" t="s">
        <v>15397</v>
      </c>
      <c r="C7518" s="105">
        <v>40479</v>
      </c>
      <c r="D7518" s="105">
        <v>239726</v>
      </c>
      <c r="E7518" s="106">
        <f t="shared" si="819"/>
        <v>5.9222312804170061</v>
      </c>
      <c r="F7518" s="107">
        <f t="shared" si="820"/>
        <v>87</v>
      </c>
      <c r="G7518" s="107">
        <f>COUNTIF(Data_Eksportir!$H$2:$H$3401,A7518)</f>
        <v>0</v>
      </c>
      <c r="H7518" s="104" t="str">
        <f t="shared" si="821"/>
        <v>5 – 20</v>
      </c>
      <c r="I7518" s="104" t="str">
        <f t="shared" si="822"/>
        <v>Di bawah ambang nilai</v>
      </c>
      <c r="J7518" s="106">
        <f t="shared" si="823"/>
        <v>239726.007518</v>
      </c>
      <c r="K7518" s="105">
        <f t="shared" si="824"/>
        <v>0</v>
      </c>
      <c r="L7518" s="106">
        <f t="shared" si="825"/>
        <v>0</v>
      </c>
    </row>
    <row r="7519" spans="1:12" x14ac:dyDescent="0.3">
      <c r="A7519" s="104" t="s">
        <v>15398</v>
      </c>
      <c r="B7519" s="104" t="s">
        <v>15399</v>
      </c>
      <c r="C7519" s="105">
        <v>8187</v>
      </c>
      <c r="D7519" s="105">
        <v>22509</v>
      </c>
      <c r="E7519" s="106">
        <f t="shared" si="819"/>
        <v>2.7493587394650056</v>
      </c>
      <c r="F7519" s="107">
        <f t="shared" si="820"/>
        <v>87</v>
      </c>
      <c r="G7519" s="107">
        <f>COUNTIF(Data_Eksportir!$H$2:$H$3401,A7519)</f>
        <v>1</v>
      </c>
      <c r="H7519" s="104" t="str">
        <f t="shared" si="821"/>
        <v>1 – 5</v>
      </c>
      <c r="I7519" s="104" t="str">
        <f t="shared" si="822"/>
        <v>Di bawah ambang nilai</v>
      </c>
      <c r="J7519" s="106">
        <f t="shared" si="823"/>
        <v>22509.007518999999</v>
      </c>
      <c r="K7519" s="105">
        <f t="shared" si="824"/>
        <v>0</v>
      </c>
      <c r="L7519" s="106">
        <f t="shared" si="825"/>
        <v>0</v>
      </c>
    </row>
    <row r="7520" spans="1:12" x14ac:dyDescent="0.3">
      <c r="A7520" s="104" t="s">
        <v>15400</v>
      </c>
      <c r="B7520" s="104" t="s">
        <v>15401</v>
      </c>
      <c r="C7520" s="105">
        <v>2121382</v>
      </c>
      <c r="D7520" s="105">
        <v>32687004</v>
      </c>
      <c r="E7520" s="106">
        <f t="shared" si="819"/>
        <v>15.408353610995096</v>
      </c>
      <c r="F7520" s="107">
        <f t="shared" si="820"/>
        <v>87</v>
      </c>
      <c r="G7520" s="107">
        <f>COUNTIF(Data_Eksportir!$H$2:$H$3401,A7520)</f>
        <v>0</v>
      </c>
      <c r="H7520" s="104" t="str">
        <f t="shared" si="821"/>
        <v>5 – 20</v>
      </c>
      <c r="I7520" s="104" t="str">
        <f t="shared" si="822"/>
        <v>Belum terwakili</v>
      </c>
      <c r="J7520" s="106">
        <f t="shared" si="823"/>
        <v>32687004.007520001</v>
      </c>
      <c r="K7520" s="105">
        <f t="shared" si="824"/>
        <v>32687004</v>
      </c>
      <c r="L7520" s="106">
        <f t="shared" si="825"/>
        <v>32687004.007520001</v>
      </c>
    </row>
    <row r="7521" spans="1:12" x14ac:dyDescent="0.3">
      <c r="A7521" s="104" t="s">
        <v>15402</v>
      </c>
      <c r="B7521" s="104" t="s">
        <v>15403</v>
      </c>
      <c r="C7521" s="105">
        <v>33</v>
      </c>
      <c r="D7521" s="105">
        <v>174</v>
      </c>
      <c r="E7521" s="106">
        <f t="shared" si="819"/>
        <v>5.2727272727272725</v>
      </c>
      <c r="F7521" s="107">
        <f t="shared" si="820"/>
        <v>87</v>
      </c>
      <c r="G7521" s="107">
        <f>COUNTIF(Data_Eksportir!$H$2:$H$3401,A7521)</f>
        <v>0</v>
      </c>
      <c r="H7521" s="104" t="str">
        <f t="shared" si="821"/>
        <v>5 – 20</v>
      </c>
      <c r="I7521" s="104" t="str">
        <f t="shared" si="822"/>
        <v>Di bawah ambang nilai</v>
      </c>
      <c r="J7521" s="106">
        <f t="shared" si="823"/>
        <v>174.007521</v>
      </c>
      <c r="K7521" s="105">
        <f t="shared" si="824"/>
        <v>0</v>
      </c>
      <c r="L7521" s="106">
        <f t="shared" si="825"/>
        <v>0</v>
      </c>
    </row>
    <row r="7522" spans="1:12" x14ac:dyDescent="0.3">
      <c r="A7522" s="104" t="s">
        <v>15404</v>
      </c>
      <c r="B7522" s="104" t="s">
        <v>15405</v>
      </c>
      <c r="C7522" s="105">
        <v>930284</v>
      </c>
      <c r="D7522" s="105">
        <v>19073157</v>
      </c>
      <c r="E7522" s="106">
        <f t="shared" si="819"/>
        <v>20.502509986197762</v>
      </c>
      <c r="F7522" s="107">
        <f t="shared" si="820"/>
        <v>87</v>
      </c>
      <c r="G7522" s="107">
        <f>COUNTIF(Data_Eksportir!$H$2:$H$3401,A7522)</f>
        <v>0</v>
      </c>
      <c r="H7522" s="104" t="str">
        <f t="shared" si="821"/>
        <v>20 – 100</v>
      </c>
      <c r="I7522" s="104" t="str">
        <f t="shared" si="822"/>
        <v>Belum terwakili</v>
      </c>
      <c r="J7522" s="106">
        <f t="shared" si="823"/>
        <v>19073157.007522002</v>
      </c>
      <c r="K7522" s="105">
        <f t="shared" si="824"/>
        <v>19073157</v>
      </c>
      <c r="L7522" s="106">
        <f t="shared" si="825"/>
        <v>19073157.007522002</v>
      </c>
    </row>
    <row r="7523" spans="1:12" x14ac:dyDescent="0.3">
      <c r="A7523" s="104" t="s">
        <v>15406</v>
      </c>
      <c r="B7523" s="104" t="s">
        <v>15407</v>
      </c>
      <c r="C7523" s="105">
        <v>14775</v>
      </c>
      <c r="D7523" s="105">
        <v>133734</v>
      </c>
      <c r="E7523" s="106">
        <f t="shared" si="819"/>
        <v>9.0513705583756341</v>
      </c>
      <c r="F7523" s="107">
        <f t="shared" si="820"/>
        <v>87</v>
      </c>
      <c r="G7523" s="107">
        <f>COUNTIF(Data_Eksportir!$H$2:$H$3401,A7523)</f>
        <v>0</v>
      </c>
      <c r="H7523" s="104" t="str">
        <f t="shared" si="821"/>
        <v>5 – 20</v>
      </c>
      <c r="I7523" s="104" t="str">
        <f t="shared" si="822"/>
        <v>Di bawah ambang nilai</v>
      </c>
      <c r="J7523" s="106">
        <f t="shared" si="823"/>
        <v>133734.00752300001</v>
      </c>
      <c r="K7523" s="105">
        <f t="shared" si="824"/>
        <v>0</v>
      </c>
      <c r="L7523" s="106">
        <f t="shared" si="825"/>
        <v>0</v>
      </c>
    </row>
    <row r="7524" spans="1:12" x14ac:dyDescent="0.3">
      <c r="A7524" s="104" t="s">
        <v>15408</v>
      </c>
      <c r="B7524" s="104" t="s">
        <v>15409</v>
      </c>
      <c r="C7524" s="105">
        <v>493</v>
      </c>
      <c r="D7524" s="105">
        <v>7889</v>
      </c>
      <c r="E7524" s="106">
        <f t="shared" si="819"/>
        <v>16.002028397565923</v>
      </c>
      <c r="F7524" s="107">
        <f t="shared" si="820"/>
        <v>87</v>
      </c>
      <c r="G7524" s="107">
        <f>COUNTIF(Data_Eksportir!$H$2:$H$3401,A7524)</f>
        <v>0</v>
      </c>
      <c r="H7524" s="104" t="str">
        <f t="shared" si="821"/>
        <v>5 – 20</v>
      </c>
      <c r="I7524" s="104" t="str">
        <f t="shared" si="822"/>
        <v>Di bawah ambang nilai</v>
      </c>
      <c r="J7524" s="106">
        <f t="shared" si="823"/>
        <v>7889.0075239999996</v>
      </c>
      <c r="K7524" s="105">
        <f t="shared" si="824"/>
        <v>0</v>
      </c>
      <c r="L7524" s="106">
        <f t="shared" si="825"/>
        <v>0</v>
      </c>
    </row>
    <row r="7525" spans="1:12" x14ac:dyDescent="0.3">
      <c r="A7525" s="104" t="s">
        <v>15410</v>
      </c>
      <c r="B7525" s="104" t="s">
        <v>15411</v>
      </c>
      <c r="C7525" s="105">
        <v>260381</v>
      </c>
      <c r="D7525" s="105">
        <v>1184340</v>
      </c>
      <c r="E7525" s="106">
        <f t="shared" si="819"/>
        <v>4.5484885609933139</v>
      </c>
      <c r="F7525" s="107">
        <f t="shared" si="820"/>
        <v>87</v>
      </c>
      <c r="G7525" s="107">
        <f>COUNTIF(Data_Eksportir!$H$2:$H$3401,A7525)</f>
        <v>0</v>
      </c>
      <c r="H7525" s="104" t="str">
        <f t="shared" si="821"/>
        <v>1 – 5</v>
      </c>
      <c r="I7525" s="104" t="str">
        <f t="shared" si="822"/>
        <v>Di bawah ambang nilai</v>
      </c>
      <c r="J7525" s="106">
        <f t="shared" si="823"/>
        <v>1184340.007525</v>
      </c>
      <c r="K7525" s="105">
        <f t="shared" si="824"/>
        <v>0</v>
      </c>
      <c r="L7525" s="106">
        <f t="shared" si="825"/>
        <v>0</v>
      </c>
    </row>
    <row r="7526" spans="1:12" x14ac:dyDescent="0.3">
      <c r="A7526" s="104" t="s">
        <v>15412</v>
      </c>
      <c r="B7526" s="104" t="s">
        <v>15413</v>
      </c>
      <c r="C7526" s="105">
        <v>9226</v>
      </c>
      <c r="D7526" s="105">
        <v>358423</v>
      </c>
      <c r="E7526" s="106">
        <f t="shared" si="819"/>
        <v>38.849230435725126</v>
      </c>
      <c r="F7526" s="107">
        <f t="shared" si="820"/>
        <v>87</v>
      </c>
      <c r="G7526" s="107">
        <f>COUNTIF(Data_Eksportir!$H$2:$H$3401,A7526)</f>
        <v>0</v>
      </c>
      <c r="H7526" s="104" t="str">
        <f t="shared" si="821"/>
        <v>20 – 100</v>
      </c>
      <c r="I7526" s="104" t="str">
        <f t="shared" si="822"/>
        <v>Di bawah ambang nilai</v>
      </c>
      <c r="J7526" s="106">
        <f t="shared" si="823"/>
        <v>358423.00752599997</v>
      </c>
      <c r="K7526" s="105">
        <f t="shared" si="824"/>
        <v>0</v>
      </c>
      <c r="L7526" s="106">
        <f t="shared" si="825"/>
        <v>0</v>
      </c>
    </row>
    <row r="7527" spans="1:12" x14ac:dyDescent="0.3">
      <c r="A7527" s="104" t="s">
        <v>15414</v>
      </c>
      <c r="B7527" s="104" t="s">
        <v>15415</v>
      </c>
      <c r="C7527" s="105">
        <v>53266</v>
      </c>
      <c r="D7527" s="105">
        <v>929297</v>
      </c>
      <c r="E7527" s="106">
        <f t="shared" si="819"/>
        <v>17.446344760259827</v>
      </c>
      <c r="F7527" s="107">
        <f t="shared" si="820"/>
        <v>87</v>
      </c>
      <c r="G7527" s="107">
        <f>COUNTIF(Data_Eksportir!$H$2:$H$3401,A7527)</f>
        <v>0</v>
      </c>
      <c r="H7527" s="104" t="str">
        <f t="shared" si="821"/>
        <v>5 – 20</v>
      </c>
      <c r="I7527" s="104" t="str">
        <f t="shared" si="822"/>
        <v>Di bawah ambang nilai</v>
      </c>
      <c r="J7527" s="106">
        <f t="shared" si="823"/>
        <v>929297.00752700004</v>
      </c>
      <c r="K7527" s="105">
        <f t="shared" si="824"/>
        <v>0</v>
      </c>
      <c r="L7527" s="106">
        <f t="shared" si="825"/>
        <v>0</v>
      </c>
    </row>
    <row r="7528" spans="1:12" x14ac:dyDescent="0.3">
      <c r="A7528" s="104" t="s">
        <v>15416</v>
      </c>
      <c r="B7528" s="104" t="s">
        <v>15417</v>
      </c>
      <c r="C7528" s="105">
        <v>532</v>
      </c>
      <c r="D7528" s="105">
        <v>5905</v>
      </c>
      <c r="E7528" s="106">
        <f t="shared" si="819"/>
        <v>11.099624060150376</v>
      </c>
      <c r="F7528" s="107">
        <f t="shared" si="820"/>
        <v>87</v>
      </c>
      <c r="G7528" s="107">
        <f>COUNTIF(Data_Eksportir!$H$2:$H$3401,A7528)</f>
        <v>0</v>
      </c>
      <c r="H7528" s="104" t="str">
        <f t="shared" si="821"/>
        <v>5 – 20</v>
      </c>
      <c r="I7528" s="104" t="str">
        <f t="shared" si="822"/>
        <v>Di bawah ambang nilai</v>
      </c>
      <c r="J7528" s="106">
        <f t="shared" si="823"/>
        <v>5905.0075280000001</v>
      </c>
      <c r="K7528" s="105">
        <f t="shared" si="824"/>
        <v>0</v>
      </c>
      <c r="L7528" s="106">
        <f t="shared" si="825"/>
        <v>0</v>
      </c>
    </row>
    <row r="7529" spans="1:12" x14ac:dyDescent="0.3">
      <c r="A7529" s="104" t="s">
        <v>15418</v>
      </c>
      <c r="B7529" s="104" t="s">
        <v>15419</v>
      </c>
      <c r="C7529" s="105">
        <v>484240</v>
      </c>
      <c r="D7529" s="105">
        <v>4389003</v>
      </c>
      <c r="E7529" s="106">
        <f t="shared" si="819"/>
        <v>9.0636936229968619</v>
      </c>
      <c r="F7529" s="107">
        <f t="shared" si="820"/>
        <v>87</v>
      </c>
      <c r="G7529" s="107">
        <f>COUNTIF(Data_Eksportir!$H$2:$H$3401,A7529)</f>
        <v>0</v>
      </c>
      <c r="H7529" s="104" t="str">
        <f t="shared" si="821"/>
        <v>5 – 20</v>
      </c>
      <c r="I7529" s="104" t="str">
        <f t="shared" si="822"/>
        <v>Di bawah ambang nilai</v>
      </c>
      <c r="J7529" s="106">
        <f t="shared" si="823"/>
        <v>4389003.0075289998</v>
      </c>
      <c r="K7529" s="105">
        <f t="shared" si="824"/>
        <v>0</v>
      </c>
      <c r="L7529" s="106">
        <f t="shared" si="825"/>
        <v>0</v>
      </c>
    </row>
    <row r="7530" spans="1:12" x14ac:dyDescent="0.3">
      <c r="A7530" s="104" t="s">
        <v>15420</v>
      </c>
      <c r="B7530" s="104" t="s">
        <v>15421</v>
      </c>
      <c r="C7530" s="105">
        <v>154</v>
      </c>
      <c r="D7530" s="105">
        <v>596</v>
      </c>
      <c r="E7530" s="106">
        <f t="shared" si="819"/>
        <v>3.8701298701298703</v>
      </c>
      <c r="F7530" s="107">
        <f t="shared" si="820"/>
        <v>87</v>
      </c>
      <c r="G7530" s="107">
        <f>COUNTIF(Data_Eksportir!$H$2:$H$3401,A7530)</f>
        <v>0</v>
      </c>
      <c r="H7530" s="104" t="str">
        <f t="shared" si="821"/>
        <v>1 – 5</v>
      </c>
      <c r="I7530" s="104" t="str">
        <f t="shared" si="822"/>
        <v>Di bawah ambang nilai</v>
      </c>
      <c r="J7530" s="106">
        <f t="shared" si="823"/>
        <v>596.00752999999997</v>
      </c>
      <c r="K7530" s="105">
        <f t="shared" si="824"/>
        <v>0</v>
      </c>
      <c r="L7530" s="106">
        <f t="shared" si="825"/>
        <v>0</v>
      </c>
    </row>
    <row r="7531" spans="1:12" x14ac:dyDescent="0.3">
      <c r="A7531" s="104" t="s">
        <v>15422</v>
      </c>
      <c r="B7531" s="104" t="s">
        <v>15423</v>
      </c>
      <c r="C7531" s="105">
        <v>5166729</v>
      </c>
      <c r="D7531" s="105">
        <v>64748589</v>
      </c>
      <c r="E7531" s="106">
        <f t="shared" si="819"/>
        <v>12.531833777231205</v>
      </c>
      <c r="F7531" s="107">
        <f t="shared" si="820"/>
        <v>87</v>
      </c>
      <c r="G7531" s="107">
        <f>COUNTIF(Data_Eksportir!$H$2:$H$3401,A7531)</f>
        <v>0</v>
      </c>
      <c r="H7531" s="104" t="str">
        <f t="shared" si="821"/>
        <v>5 – 20</v>
      </c>
      <c r="I7531" s="104" t="str">
        <f t="shared" si="822"/>
        <v>Belum terwakili</v>
      </c>
      <c r="J7531" s="106">
        <f t="shared" si="823"/>
        <v>64748589.007531002</v>
      </c>
      <c r="K7531" s="105">
        <f t="shared" si="824"/>
        <v>64748589</v>
      </c>
      <c r="L7531" s="106">
        <f t="shared" si="825"/>
        <v>64748589.007531002</v>
      </c>
    </row>
    <row r="7532" spans="1:12" x14ac:dyDescent="0.3">
      <c r="A7532" s="104" t="s">
        <v>15424</v>
      </c>
      <c r="B7532" s="104" t="s">
        <v>15425</v>
      </c>
      <c r="C7532" s="105">
        <v>21109</v>
      </c>
      <c r="D7532" s="105">
        <v>49372</v>
      </c>
      <c r="E7532" s="106">
        <f t="shared" si="819"/>
        <v>2.3389075749680233</v>
      </c>
      <c r="F7532" s="107">
        <f t="shared" si="820"/>
        <v>87</v>
      </c>
      <c r="G7532" s="107">
        <f>COUNTIF(Data_Eksportir!$H$2:$H$3401,A7532)</f>
        <v>0</v>
      </c>
      <c r="H7532" s="104" t="str">
        <f t="shared" si="821"/>
        <v>1 – 5</v>
      </c>
      <c r="I7532" s="104" t="str">
        <f t="shared" si="822"/>
        <v>Di bawah ambang nilai</v>
      </c>
      <c r="J7532" s="106">
        <f t="shared" si="823"/>
        <v>49372.007532000003</v>
      </c>
      <c r="K7532" s="105">
        <f t="shared" si="824"/>
        <v>0</v>
      </c>
      <c r="L7532" s="106">
        <f t="shared" si="825"/>
        <v>0</v>
      </c>
    </row>
    <row r="7533" spans="1:12" x14ac:dyDescent="0.3">
      <c r="A7533" s="104" t="s">
        <v>15426</v>
      </c>
      <c r="B7533" s="104" t="s">
        <v>15427</v>
      </c>
      <c r="C7533" s="105">
        <v>48600</v>
      </c>
      <c r="D7533" s="105">
        <v>131400</v>
      </c>
      <c r="E7533" s="106">
        <f t="shared" si="819"/>
        <v>2.7037037037037037</v>
      </c>
      <c r="F7533" s="107">
        <f t="shared" si="820"/>
        <v>87</v>
      </c>
      <c r="G7533" s="107">
        <f>COUNTIF(Data_Eksportir!$H$2:$H$3401,A7533)</f>
        <v>0</v>
      </c>
      <c r="H7533" s="104" t="str">
        <f t="shared" si="821"/>
        <v>1 – 5</v>
      </c>
      <c r="I7533" s="104" t="str">
        <f t="shared" si="822"/>
        <v>Di bawah ambang nilai</v>
      </c>
      <c r="J7533" s="106">
        <f t="shared" si="823"/>
        <v>131400.007533</v>
      </c>
      <c r="K7533" s="105">
        <f t="shared" si="824"/>
        <v>0</v>
      </c>
      <c r="L7533" s="106">
        <f t="shared" si="825"/>
        <v>0</v>
      </c>
    </row>
    <row r="7534" spans="1:12" x14ac:dyDescent="0.3">
      <c r="A7534" s="104" t="s">
        <v>15428</v>
      </c>
      <c r="B7534" s="104" t="s">
        <v>15429</v>
      </c>
      <c r="C7534" s="105">
        <v>11655</v>
      </c>
      <c r="D7534" s="105">
        <v>116446</v>
      </c>
      <c r="E7534" s="106">
        <f t="shared" si="819"/>
        <v>9.9910767910767913</v>
      </c>
      <c r="F7534" s="107">
        <f t="shared" si="820"/>
        <v>87</v>
      </c>
      <c r="G7534" s="107">
        <f>COUNTIF(Data_Eksportir!$H$2:$H$3401,A7534)</f>
        <v>0</v>
      </c>
      <c r="H7534" s="104" t="str">
        <f t="shared" si="821"/>
        <v>5 – 20</v>
      </c>
      <c r="I7534" s="104" t="str">
        <f t="shared" si="822"/>
        <v>Di bawah ambang nilai</v>
      </c>
      <c r="J7534" s="106">
        <f t="shared" si="823"/>
        <v>116446.007534</v>
      </c>
      <c r="K7534" s="105">
        <f t="shared" si="824"/>
        <v>0</v>
      </c>
      <c r="L7534" s="106">
        <f t="shared" si="825"/>
        <v>0</v>
      </c>
    </row>
    <row r="7535" spans="1:12" x14ac:dyDescent="0.3">
      <c r="A7535" s="104" t="s">
        <v>15430</v>
      </c>
      <c r="B7535" s="104" t="s">
        <v>15431</v>
      </c>
      <c r="C7535" s="105">
        <v>10200</v>
      </c>
      <c r="D7535" s="105">
        <v>26450</v>
      </c>
      <c r="E7535" s="106">
        <f t="shared" si="819"/>
        <v>2.5931372549019609</v>
      </c>
      <c r="F7535" s="107">
        <f t="shared" si="820"/>
        <v>87</v>
      </c>
      <c r="G7535" s="107">
        <f>COUNTIF(Data_Eksportir!$H$2:$H$3401,A7535)</f>
        <v>0</v>
      </c>
      <c r="H7535" s="104" t="str">
        <f t="shared" si="821"/>
        <v>1 – 5</v>
      </c>
      <c r="I7535" s="104" t="str">
        <f t="shared" si="822"/>
        <v>Di bawah ambang nilai</v>
      </c>
      <c r="J7535" s="106">
        <f t="shared" si="823"/>
        <v>26450.007535000001</v>
      </c>
      <c r="K7535" s="105">
        <f t="shared" si="824"/>
        <v>0</v>
      </c>
      <c r="L7535" s="106">
        <f t="shared" si="825"/>
        <v>0</v>
      </c>
    </row>
    <row r="7536" spans="1:12" x14ac:dyDescent="0.3">
      <c r="A7536" s="104" t="s">
        <v>15432</v>
      </c>
      <c r="B7536" s="104" t="s">
        <v>15433</v>
      </c>
      <c r="C7536" s="105"/>
      <c r="D7536" s="105">
        <v>442</v>
      </c>
      <c r="E7536" s="106" t="str">
        <f t="shared" si="819"/>
        <v/>
      </c>
      <c r="F7536" s="107">
        <f t="shared" si="820"/>
        <v>87</v>
      </c>
      <c r="G7536" s="107">
        <f>COUNTIF(Data_Eksportir!$H$2:$H$3401,A7536)</f>
        <v>0</v>
      </c>
      <c r="H7536" s="104" t="str">
        <f t="shared" si="821"/>
        <v>Tanpa data berat</v>
      </c>
      <c r="I7536" s="104" t="str">
        <f t="shared" si="822"/>
        <v>Di bawah ambang nilai</v>
      </c>
      <c r="J7536" s="106">
        <f t="shared" si="823"/>
        <v>442.00753600000002</v>
      </c>
      <c r="K7536" s="105">
        <f t="shared" si="824"/>
        <v>0</v>
      </c>
      <c r="L7536" s="106">
        <f t="shared" si="825"/>
        <v>0</v>
      </c>
    </row>
    <row r="7537" spans="1:12" x14ac:dyDescent="0.3">
      <c r="A7537" s="104" t="s">
        <v>15434</v>
      </c>
      <c r="B7537" s="104" t="s">
        <v>15435</v>
      </c>
      <c r="C7537" s="105">
        <v>265215</v>
      </c>
      <c r="D7537" s="105">
        <v>1632350</v>
      </c>
      <c r="E7537" s="106">
        <f t="shared" si="819"/>
        <v>6.1548177893407239</v>
      </c>
      <c r="F7537" s="107">
        <f t="shared" si="820"/>
        <v>87</v>
      </c>
      <c r="G7537" s="107">
        <f>COUNTIF(Data_Eksportir!$H$2:$H$3401,A7537)</f>
        <v>0</v>
      </c>
      <c r="H7537" s="104" t="str">
        <f t="shared" si="821"/>
        <v>5 – 20</v>
      </c>
      <c r="I7537" s="104" t="str">
        <f t="shared" si="822"/>
        <v>Di bawah ambang nilai</v>
      </c>
      <c r="J7537" s="106">
        <f t="shared" si="823"/>
        <v>1632350.0075370001</v>
      </c>
      <c r="K7537" s="105">
        <f t="shared" si="824"/>
        <v>0</v>
      </c>
      <c r="L7537" s="106">
        <f t="shared" si="825"/>
        <v>0</v>
      </c>
    </row>
    <row r="7538" spans="1:12" x14ac:dyDescent="0.3">
      <c r="A7538" s="104" t="s">
        <v>15436</v>
      </c>
      <c r="B7538" s="104" t="s">
        <v>15437</v>
      </c>
      <c r="C7538" s="105">
        <v>208037</v>
      </c>
      <c r="D7538" s="105">
        <v>3006992</v>
      </c>
      <c r="E7538" s="106">
        <f t="shared" si="819"/>
        <v>14.454121141912257</v>
      </c>
      <c r="F7538" s="107">
        <f t="shared" si="820"/>
        <v>87</v>
      </c>
      <c r="G7538" s="107">
        <f>COUNTIF(Data_Eksportir!$H$2:$H$3401,A7538)</f>
        <v>0</v>
      </c>
      <c r="H7538" s="104" t="str">
        <f t="shared" si="821"/>
        <v>5 – 20</v>
      </c>
      <c r="I7538" s="104" t="str">
        <f t="shared" si="822"/>
        <v>Di bawah ambang nilai</v>
      </c>
      <c r="J7538" s="106">
        <f t="shared" si="823"/>
        <v>3006992.0075380001</v>
      </c>
      <c r="K7538" s="105">
        <f t="shared" si="824"/>
        <v>0</v>
      </c>
      <c r="L7538" s="106">
        <f t="shared" si="825"/>
        <v>0</v>
      </c>
    </row>
    <row r="7539" spans="1:12" x14ac:dyDescent="0.3">
      <c r="A7539" s="104" t="s">
        <v>15438</v>
      </c>
      <c r="B7539" s="104" t="s">
        <v>15439</v>
      </c>
      <c r="C7539" s="105">
        <v>26204</v>
      </c>
      <c r="D7539" s="105">
        <v>239739</v>
      </c>
      <c r="E7539" s="106">
        <f t="shared" si="819"/>
        <v>9.1489467256907346</v>
      </c>
      <c r="F7539" s="107">
        <f t="shared" si="820"/>
        <v>87</v>
      </c>
      <c r="G7539" s="107">
        <f>COUNTIF(Data_Eksportir!$H$2:$H$3401,A7539)</f>
        <v>0</v>
      </c>
      <c r="H7539" s="104" t="str">
        <f t="shared" si="821"/>
        <v>5 – 20</v>
      </c>
      <c r="I7539" s="104" t="str">
        <f t="shared" si="822"/>
        <v>Di bawah ambang nilai</v>
      </c>
      <c r="J7539" s="106">
        <f t="shared" si="823"/>
        <v>239739.00753900001</v>
      </c>
      <c r="K7539" s="105">
        <f t="shared" si="824"/>
        <v>0</v>
      </c>
      <c r="L7539" s="106">
        <f t="shared" si="825"/>
        <v>0</v>
      </c>
    </row>
    <row r="7540" spans="1:12" x14ac:dyDescent="0.3">
      <c r="A7540" s="104" t="s">
        <v>15440</v>
      </c>
      <c r="B7540" s="104" t="s">
        <v>15441</v>
      </c>
      <c r="C7540" s="105">
        <v>479301</v>
      </c>
      <c r="D7540" s="105">
        <v>706197</v>
      </c>
      <c r="E7540" s="106">
        <f t="shared" si="819"/>
        <v>1.4733893732748315</v>
      </c>
      <c r="F7540" s="107">
        <f t="shared" si="820"/>
        <v>87</v>
      </c>
      <c r="G7540" s="107">
        <f>COUNTIF(Data_Eksportir!$H$2:$H$3401,A7540)</f>
        <v>0</v>
      </c>
      <c r="H7540" s="104" t="str">
        <f t="shared" si="821"/>
        <v>1 – 5</v>
      </c>
      <c r="I7540" s="104" t="str">
        <f t="shared" si="822"/>
        <v>Di bawah ambang nilai</v>
      </c>
      <c r="J7540" s="106">
        <f t="shared" si="823"/>
        <v>706197.00754000002</v>
      </c>
      <c r="K7540" s="105">
        <f t="shared" si="824"/>
        <v>0</v>
      </c>
      <c r="L7540" s="106">
        <f t="shared" si="825"/>
        <v>0</v>
      </c>
    </row>
    <row r="7541" spans="1:12" x14ac:dyDescent="0.3">
      <c r="A7541" s="104" t="s">
        <v>15442</v>
      </c>
      <c r="B7541" s="104" t="s">
        <v>15443</v>
      </c>
      <c r="C7541" s="105">
        <v>93520</v>
      </c>
      <c r="D7541" s="105">
        <v>453400</v>
      </c>
      <c r="E7541" s="106">
        <f t="shared" si="819"/>
        <v>4.8481608212147131</v>
      </c>
      <c r="F7541" s="107">
        <f t="shared" si="820"/>
        <v>87</v>
      </c>
      <c r="G7541" s="107">
        <f>COUNTIF(Data_Eksportir!$H$2:$H$3401,A7541)</f>
        <v>0</v>
      </c>
      <c r="H7541" s="104" t="str">
        <f t="shared" si="821"/>
        <v>1 – 5</v>
      </c>
      <c r="I7541" s="104" t="str">
        <f t="shared" si="822"/>
        <v>Di bawah ambang nilai</v>
      </c>
      <c r="J7541" s="106">
        <f t="shared" si="823"/>
        <v>453400.00754100003</v>
      </c>
      <c r="K7541" s="105">
        <f t="shared" si="824"/>
        <v>0</v>
      </c>
      <c r="L7541" s="106">
        <f t="shared" si="825"/>
        <v>0</v>
      </c>
    </row>
    <row r="7542" spans="1:12" x14ac:dyDescent="0.3">
      <c r="A7542" s="104" t="s">
        <v>15444</v>
      </c>
      <c r="B7542" s="104" t="s">
        <v>15445</v>
      </c>
      <c r="C7542" s="105">
        <v>104984</v>
      </c>
      <c r="D7542" s="105">
        <v>343367</v>
      </c>
      <c r="E7542" s="106">
        <f t="shared" si="819"/>
        <v>3.2706602910919758</v>
      </c>
      <c r="F7542" s="107">
        <f t="shared" si="820"/>
        <v>87</v>
      </c>
      <c r="G7542" s="107">
        <f>COUNTIF(Data_Eksportir!$H$2:$H$3401,A7542)</f>
        <v>0</v>
      </c>
      <c r="H7542" s="104" t="str">
        <f t="shared" si="821"/>
        <v>1 – 5</v>
      </c>
      <c r="I7542" s="104" t="str">
        <f t="shared" si="822"/>
        <v>Di bawah ambang nilai</v>
      </c>
      <c r="J7542" s="106">
        <f t="shared" si="823"/>
        <v>343367.00754199998</v>
      </c>
      <c r="K7542" s="105">
        <f t="shared" si="824"/>
        <v>0</v>
      </c>
      <c r="L7542" s="106">
        <f t="shared" si="825"/>
        <v>0</v>
      </c>
    </row>
    <row r="7543" spans="1:12" x14ac:dyDescent="0.3">
      <c r="A7543" s="104" t="s">
        <v>15446</v>
      </c>
      <c r="B7543" s="104" t="s">
        <v>15447</v>
      </c>
      <c r="C7543" s="105">
        <v>372356</v>
      </c>
      <c r="D7543" s="105">
        <v>1738795</v>
      </c>
      <c r="E7543" s="106">
        <f t="shared" si="819"/>
        <v>4.6697112440782478</v>
      </c>
      <c r="F7543" s="107">
        <f t="shared" si="820"/>
        <v>87</v>
      </c>
      <c r="G7543" s="107">
        <f>COUNTIF(Data_Eksportir!$H$2:$H$3401,A7543)</f>
        <v>0</v>
      </c>
      <c r="H7543" s="104" t="str">
        <f t="shared" si="821"/>
        <v>1 – 5</v>
      </c>
      <c r="I7543" s="104" t="str">
        <f t="shared" si="822"/>
        <v>Di bawah ambang nilai</v>
      </c>
      <c r="J7543" s="106">
        <f t="shared" si="823"/>
        <v>1738795.0075429999</v>
      </c>
      <c r="K7543" s="105">
        <f t="shared" si="824"/>
        <v>0</v>
      </c>
      <c r="L7543" s="106">
        <f t="shared" si="825"/>
        <v>0</v>
      </c>
    </row>
    <row r="7544" spans="1:12" x14ac:dyDescent="0.3">
      <c r="A7544" s="104" t="s">
        <v>15448</v>
      </c>
      <c r="B7544" s="104" t="s">
        <v>15449</v>
      </c>
      <c r="C7544" s="105">
        <v>30</v>
      </c>
      <c r="D7544" s="105">
        <v>93</v>
      </c>
      <c r="E7544" s="106">
        <f t="shared" si="819"/>
        <v>3.1</v>
      </c>
      <c r="F7544" s="107">
        <f t="shared" si="820"/>
        <v>87</v>
      </c>
      <c r="G7544" s="107">
        <f>COUNTIF(Data_Eksportir!$H$2:$H$3401,A7544)</f>
        <v>0</v>
      </c>
      <c r="H7544" s="104" t="str">
        <f t="shared" si="821"/>
        <v>1 – 5</v>
      </c>
      <c r="I7544" s="104" t="str">
        <f t="shared" si="822"/>
        <v>Di bawah ambang nilai</v>
      </c>
      <c r="J7544" s="106">
        <f t="shared" si="823"/>
        <v>93.007543999999996</v>
      </c>
      <c r="K7544" s="105">
        <f t="shared" si="824"/>
        <v>0</v>
      </c>
      <c r="L7544" s="106">
        <f t="shared" si="825"/>
        <v>0</v>
      </c>
    </row>
    <row r="7545" spans="1:12" x14ac:dyDescent="0.3">
      <c r="A7545" s="104" t="s">
        <v>15450</v>
      </c>
      <c r="B7545" s="104" t="s">
        <v>15451</v>
      </c>
      <c r="C7545" s="105">
        <v>5366</v>
      </c>
      <c r="D7545" s="105">
        <v>70789</v>
      </c>
      <c r="E7545" s="106">
        <f t="shared" si="819"/>
        <v>13.192135669027209</v>
      </c>
      <c r="F7545" s="107">
        <f t="shared" si="820"/>
        <v>87</v>
      </c>
      <c r="G7545" s="107">
        <f>COUNTIF(Data_Eksportir!$H$2:$H$3401,A7545)</f>
        <v>0</v>
      </c>
      <c r="H7545" s="104" t="str">
        <f t="shared" si="821"/>
        <v>5 – 20</v>
      </c>
      <c r="I7545" s="104" t="str">
        <f t="shared" si="822"/>
        <v>Di bawah ambang nilai</v>
      </c>
      <c r="J7545" s="106">
        <f t="shared" si="823"/>
        <v>70789.007545</v>
      </c>
      <c r="K7545" s="105">
        <f t="shared" si="824"/>
        <v>0</v>
      </c>
      <c r="L7545" s="106">
        <f t="shared" si="825"/>
        <v>0</v>
      </c>
    </row>
    <row r="7546" spans="1:12" x14ac:dyDescent="0.3">
      <c r="A7546" s="104" t="s">
        <v>15452</v>
      </c>
      <c r="B7546" s="104" t="s">
        <v>15453</v>
      </c>
      <c r="C7546" s="105">
        <v>144</v>
      </c>
      <c r="D7546" s="105">
        <v>3534</v>
      </c>
      <c r="E7546" s="106">
        <f t="shared" si="819"/>
        <v>24.541666666666668</v>
      </c>
      <c r="F7546" s="107">
        <f t="shared" si="820"/>
        <v>87</v>
      </c>
      <c r="G7546" s="107">
        <f>COUNTIF(Data_Eksportir!$H$2:$H$3401,A7546)</f>
        <v>0</v>
      </c>
      <c r="H7546" s="104" t="str">
        <f t="shared" si="821"/>
        <v>20 – 100</v>
      </c>
      <c r="I7546" s="104" t="str">
        <f t="shared" si="822"/>
        <v>Di bawah ambang nilai</v>
      </c>
      <c r="J7546" s="106">
        <f t="shared" si="823"/>
        <v>3534.0075459999998</v>
      </c>
      <c r="K7546" s="105">
        <f t="shared" si="824"/>
        <v>0</v>
      </c>
      <c r="L7546" s="106">
        <f t="shared" si="825"/>
        <v>0</v>
      </c>
    </row>
    <row r="7547" spans="1:12" x14ac:dyDescent="0.3">
      <c r="A7547" s="104" t="s">
        <v>15454</v>
      </c>
      <c r="B7547" s="104" t="s">
        <v>15455</v>
      </c>
      <c r="C7547" s="105">
        <v>332202</v>
      </c>
      <c r="D7547" s="105">
        <v>2158765</v>
      </c>
      <c r="E7547" s="106">
        <f t="shared" si="819"/>
        <v>6.4983504012618827</v>
      </c>
      <c r="F7547" s="107">
        <f t="shared" si="820"/>
        <v>87</v>
      </c>
      <c r="G7547" s="107">
        <f>COUNTIF(Data_Eksportir!$H$2:$H$3401,A7547)</f>
        <v>0</v>
      </c>
      <c r="H7547" s="104" t="str">
        <f t="shared" si="821"/>
        <v>5 – 20</v>
      </c>
      <c r="I7547" s="104" t="str">
        <f t="shared" si="822"/>
        <v>Di bawah ambang nilai</v>
      </c>
      <c r="J7547" s="106">
        <f t="shared" si="823"/>
        <v>2158765.007547</v>
      </c>
      <c r="K7547" s="105">
        <f t="shared" si="824"/>
        <v>0</v>
      </c>
      <c r="L7547" s="106">
        <f t="shared" si="825"/>
        <v>0</v>
      </c>
    </row>
    <row r="7548" spans="1:12" x14ac:dyDescent="0.3">
      <c r="A7548" s="104" t="s">
        <v>15456</v>
      </c>
      <c r="B7548" s="104" t="s">
        <v>15457</v>
      </c>
      <c r="C7548" s="105">
        <v>4065</v>
      </c>
      <c r="D7548" s="105">
        <v>32809</v>
      </c>
      <c r="E7548" s="106">
        <f t="shared" si="819"/>
        <v>8.0710947109471096</v>
      </c>
      <c r="F7548" s="107">
        <f t="shared" si="820"/>
        <v>88</v>
      </c>
      <c r="G7548" s="107">
        <f>COUNTIF(Data_Eksportir!$H$2:$H$3401,A7548)</f>
        <v>0</v>
      </c>
      <c r="H7548" s="104" t="str">
        <f t="shared" si="821"/>
        <v>5 – 20</v>
      </c>
      <c r="I7548" s="104" t="str">
        <f t="shared" si="822"/>
        <v>Di bawah ambang nilai</v>
      </c>
      <c r="J7548" s="106">
        <f t="shared" si="823"/>
        <v>32809.007548000001</v>
      </c>
      <c r="K7548" s="105">
        <f t="shared" si="824"/>
        <v>0</v>
      </c>
      <c r="L7548" s="106">
        <f t="shared" si="825"/>
        <v>0</v>
      </c>
    </row>
    <row r="7549" spans="1:12" x14ac:dyDescent="0.3">
      <c r="A7549" s="104" t="s">
        <v>15458</v>
      </c>
      <c r="B7549" s="104" t="s">
        <v>15459</v>
      </c>
      <c r="C7549" s="105">
        <v>200</v>
      </c>
      <c r="D7549" s="105">
        <v>1000</v>
      </c>
      <c r="E7549" s="106">
        <f t="shared" si="819"/>
        <v>5</v>
      </c>
      <c r="F7549" s="107">
        <f t="shared" si="820"/>
        <v>88</v>
      </c>
      <c r="G7549" s="107">
        <f>COUNTIF(Data_Eksportir!$H$2:$H$3401,A7549)</f>
        <v>0</v>
      </c>
      <c r="H7549" s="104" t="str">
        <f t="shared" si="821"/>
        <v>5 – 20</v>
      </c>
      <c r="I7549" s="104" t="str">
        <f t="shared" si="822"/>
        <v>Di bawah ambang nilai</v>
      </c>
      <c r="J7549" s="106">
        <f t="shared" si="823"/>
        <v>1000.007549</v>
      </c>
      <c r="K7549" s="105">
        <f t="shared" si="824"/>
        <v>0</v>
      </c>
      <c r="L7549" s="106">
        <f t="shared" si="825"/>
        <v>0</v>
      </c>
    </row>
    <row r="7550" spans="1:12" x14ac:dyDescent="0.3">
      <c r="A7550" s="104" t="s">
        <v>15460</v>
      </c>
      <c r="B7550" s="104" t="s">
        <v>15461</v>
      </c>
      <c r="C7550" s="105">
        <v>5956</v>
      </c>
      <c r="D7550" s="105">
        <v>3100000</v>
      </c>
      <c r="E7550" s="106">
        <f t="shared" si="819"/>
        <v>520.48354600402956</v>
      </c>
      <c r="F7550" s="107">
        <f t="shared" si="820"/>
        <v>88</v>
      </c>
      <c r="G7550" s="107">
        <f>COUNTIF(Data_Eksportir!$H$2:$H$3401,A7550)</f>
        <v>0</v>
      </c>
      <c r="H7550" s="104" t="str">
        <f t="shared" si="821"/>
        <v>100 ke atas</v>
      </c>
      <c r="I7550" s="104" t="str">
        <f t="shared" si="822"/>
        <v>Di bawah ambang nilai</v>
      </c>
      <c r="J7550" s="106">
        <f t="shared" si="823"/>
        <v>3100000.0075500002</v>
      </c>
      <c r="K7550" s="105">
        <f t="shared" si="824"/>
        <v>0</v>
      </c>
      <c r="L7550" s="106">
        <f t="shared" si="825"/>
        <v>0</v>
      </c>
    </row>
    <row r="7551" spans="1:12" x14ac:dyDescent="0.3">
      <c r="A7551" s="104" t="s">
        <v>15462</v>
      </c>
      <c r="B7551" s="104" t="s">
        <v>15463</v>
      </c>
      <c r="C7551" s="105">
        <v>719</v>
      </c>
      <c r="D7551" s="105">
        <v>210000</v>
      </c>
      <c r="E7551" s="106">
        <f t="shared" si="819"/>
        <v>292.07232267037551</v>
      </c>
      <c r="F7551" s="107">
        <f t="shared" si="820"/>
        <v>88</v>
      </c>
      <c r="G7551" s="107">
        <f>COUNTIF(Data_Eksportir!$H$2:$H$3401,A7551)</f>
        <v>0</v>
      </c>
      <c r="H7551" s="104" t="str">
        <f t="shared" si="821"/>
        <v>100 ke atas</v>
      </c>
      <c r="I7551" s="104" t="str">
        <f t="shared" si="822"/>
        <v>Di bawah ambang nilai</v>
      </c>
      <c r="J7551" s="106">
        <f t="shared" si="823"/>
        <v>210000.00755099999</v>
      </c>
      <c r="K7551" s="105">
        <f t="shared" si="824"/>
        <v>0</v>
      </c>
      <c r="L7551" s="106">
        <f t="shared" si="825"/>
        <v>0</v>
      </c>
    </row>
    <row r="7552" spans="1:12" x14ac:dyDescent="0.3">
      <c r="A7552" s="104" t="s">
        <v>15464</v>
      </c>
      <c r="B7552" s="104" t="s">
        <v>15465</v>
      </c>
      <c r="C7552" s="105">
        <v>1317</v>
      </c>
      <c r="D7552" s="105">
        <v>1103655</v>
      </c>
      <c r="E7552" s="106">
        <f t="shared" si="819"/>
        <v>838.00683371298408</v>
      </c>
      <c r="F7552" s="107">
        <f t="shared" si="820"/>
        <v>88</v>
      </c>
      <c r="G7552" s="107">
        <f>COUNTIF(Data_Eksportir!$H$2:$H$3401,A7552)</f>
        <v>0</v>
      </c>
      <c r="H7552" s="104" t="str">
        <f t="shared" si="821"/>
        <v>100 ke atas</v>
      </c>
      <c r="I7552" s="104" t="str">
        <f t="shared" si="822"/>
        <v>Di bawah ambang nilai</v>
      </c>
      <c r="J7552" s="106">
        <f t="shared" si="823"/>
        <v>1103655.007552</v>
      </c>
      <c r="K7552" s="105">
        <f t="shared" si="824"/>
        <v>0</v>
      </c>
      <c r="L7552" s="106">
        <f t="shared" si="825"/>
        <v>0</v>
      </c>
    </row>
    <row r="7553" spans="1:12" x14ac:dyDescent="0.3">
      <c r="A7553" s="104" t="s">
        <v>15466</v>
      </c>
      <c r="B7553" s="104" t="s">
        <v>15467</v>
      </c>
      <c r="C7553" s="105">
        <v>13254</v>
      </c>
      <c r="D7553" s="105">
        <v>5338321</v>
      </c>
      <c r="E7553" s="106">
        <f t="shared" si="819"/>
        <v>402.77055983099444</v>
      </c>
      <c r="F7553" s="107">
        <f t="shared" si="820"/>
        <v>88</v>
      </c>
      <c r="G7553" s="107">
        <f>COUNTIF(Data_Eksportir!$H$2:$H$3401,A7553)</f>
        <v>0</v>
      </c>
      <c r="H7553" s="104" t="str">
        <f t="shared" si="821"/>
        <v>100 ke atas</v>
      </c>
      <c r="I7553" s="104" t="str">
        <f t="shared" si="822"/>
        <v>Di bawah ambang nilai</v>
      </c>
      <c r="J7553" s="106">
        <f t="shared" si="823"/>
        <v>5338321.007553</v>
      </c>
      <c r="K7553" s="105">
        <f t="shared" si="824"/>
        <v>0</v>
      </c>
      <c r="L7553" s="106">
        <f t="shared" si="825"/>
        <v>0</v>
      </c>
    </row>
    <row r="7554" spans="1:12" x14ac:dyDescent="0.3">
      <c r="A7554" s="104" t="s">
        <v>15468</v>
      </c>
      <c r="B7554" s="104" t="s">
        <v>15469</v>
      </c>
      <c r="C7554" s="105">
        <v>555</v>
      </c>
      <c r="D7554" s="105">
        <v>275177</v>
      </c>
      <c r="E7554" s="106">
        <f t="shared" ref="E7554:E7617" si="826">IF(AND(ISNUMBER(C7554),C7554&gt;0),D7554/C7554,"")</f>
        <v>495.81441441441439</v>
      </c>
      <c r="F7554" s="107">
        <f t="shared" ref="F7554:F7617" si="827">VALUE(LEFT(A7554,2))</f>
        <v>88</v>
      </c>
      <c r="G7554" s="107">
        <f>COUNTIF(Data_Eksportir!$H$2:$H$3401,A7554)</f>
        <v>0</v>
      </c>
      <c r="H7554" s="104" t="str">
        <f t="shared" ref="H7554:H7617" si="828">IF(E7554="","Tanpa data berat",IF(E7554&lt;1,"Di bawah 1",IF(E7554&lt;5,"1 – 5",IF(E7554&lt;20,"5 – 20",IF(E7554&lt;100,"20 – 100","100 ke atas")))))</f>
        <v>100 ke atas</v>
      </c>
      <c r="I7554" s="104" t="str">
        <f t="shared" ref="I7554:I7617" si="829">IF(D7554&lt;p_nilai_besar,"Di bawah ambang nilai",IF(G7554=0,"Belum terwakili",IF(G7554&lt;=p_listing_rendah,"Keterwakilan rendah","Terwakili")))</f>
        <v>Di bawah ambang nilai</v>
      </c>
      <c r="J7554" s="106">
        <f t="shared" ref="J7554:J7617" si="830">D7554+ROW()/10^6</f>
        <v>275177.00755400001</v>
      </c>
      <c r="K7554" s="105">
        <f t="shared" ref="K7554:K7617" si="831">IF(D7554&gt;=p_nilai_besar,D7554/(1+G7554),0)</f>
        <v>0</v>
      </c>
      <c r="L7554" s="106">
        <f t="shared" ref="L7554:L7617" si="832">IF(K7554&gt;0,K7554+ROW()/10^6,0)</f>
        <v>0</v>
      </c>
    </row>
    <row r="7555" spans="1:12" x14ac:dyDescent="0.3">
      <c r="A7555" s="104" t="s">
        <v>15470</v>
      </c>
      <c r="B7555" s="104" t="s">
        <v>15471</v>
      </c>
      <c r="C7555" s="105">
        <v>9139</v>
      </c>
      <c r="D7555" s="105">
        <v>650000</v>
      </c>
      <c r="E7555" s="106">
        <f t="shared" si="826"/>
        <v>71.123755334281654</v>
      </c>
      <c r="F7555" s="107">
        <f t="shared" si="827"/>
        <v>88</v>
      </c>
      <c r="G7555" s="107">
        <f>COUNTIF(Data_Eksportir!$H$2:$H$3401,A7555)</f>
        <v>0</v>
      </c>
      <c r="H7555" s="104" t="str">
        <f t="shared" si="828"/>
        <v>20 – 100</v>
      </c>
      <c r="I7555" s="104" t="str">
        <f t="shared" si="829"/>
        <v>Di bawah ambang nilai</v>
      </c>
      <c r="J7555" s="106">
        <f t="shared" si="830"/>
        <v>650000.00755500002</v>
      </c>
      <c r="K7555" s="105">
        <f t="shared" si="831"/>
        <v>0</v>
      </c>
      <c r="L7555" s="106">
        <f t="shared" si="832"/>
        <v>0</v>
      </c>
    </row>
    <row r="7556" spans="1:12" x14ac:dyDescent="0.3">
      <c r="A7556" s="104" t="s">
        <v>15472</v>
      </c>
      <c r="B7556" s="104" t="s">
        <v>15473</v>
      </c>
      <c r="C7556" s="105">
        <v>431</v>
      </c>
      <c r="D7556" s="105">
        <v>102128</v>
      </c>
      <c r="E7556" s="106">
        <f t="shared" si="826"/>
        <v>236.95591647331787</v>
      </c>
      <c r="F7556" s="107">
        <f t="shared" si="827"/>
        <v>88</v>
      </c>
      <c r="G7556" s="107">
        <f>COUNTIF(Data_Eksportir!$H$2:$H$3401,A7556)</f>
        <v>0</v>
      </c>
      <c r="H7556" s="104" t="str">
        <f t="shared" si="828"/>
        <v>100 ke atas</v>
      </c>
      <c r="I7556" s="104" t="str">
        <f t="shared" si="829"/>
        <v>Di bawah ambang nilai</v>
      </c>
      <c r="J7556" s="106">
        <f t="shared" si="830"/>
        <v>102128.007556</v>
      </c>
      <c r="K7556" s="105">
        <f t="shared" si="831"/>
        <v>0</v>
      </c>
      <c r="L7556" s="106">
        <f t="shared" si="832"/>
        <v>0</v>
      </c>
    </row>
    <row r="7557" spans="1:12" x14ac:dyDescent="0.3">
      <c r="A7557" s="104" t="s">
        <v>15474</v>
      </c>
      <c r="B7557" s="104" t="s">
        <v>15475</v>
      </c>
      <c r="C7557" s="105">
        <v>3</v>
      </c>
      <c r="D7557" s="105">
        <v>4870</v>
      </c>
      <c r="E7557" s="106">
        <f t="shared" si="826"/>
        <v>1623.3333333333333</v>
      </c>
      <c r="F7557" s="107">
        <f t="shared" si="827"/>
        <v>88</v>
      </c>
      <c r="G7557" s="107">
        <f>COUNTIF(Data_Eksportir!$H$2:$H$3401,A7557)</f>
        <v>0</v>
      </c>
      <c r="H7557" s="104" t="str">
        <f t="shared" si="828"/>
        <v>100 ke atas</v>
      </c>
      <c r="I7557" s="104" t="str">
        <f t="shared" si="829"/>
        <v>Di bawah ambang nilai</v>
      </c>
      <c r="J7557" s="106">
        <f t="shared" si="830"/>
        <v>4870.0075569999999</v>
      </c>
      <c r="K7557" s="105">
        <f t="shared" si="831"/>
        <v>0</v>
      </c>
      <c r="L7557" s="106">
        <f t="shared" si="832"/>
        <v>0</v>
      </c>
    </row>
    <row r="7558" spans="1:12" x14ac:dyDescent="0.3">
      <c r="A7558" s="104" t="s">
        <v>15476</v>
      </c>
      <c r="B7558" s="104" t="s">
        <v>15477</v>
      </c>
      <c r="C7558" s="105">
        <v>3832</v>
      </c>
      <c r="D7558" s="105">
        <v>144451</v>
      </c>
      <c r="E7558" s="106">
        <f t="shared" si="826"/>
        <v>37.695981210855948</v>
      </c>
      <c r="F7558" s="107">
        <f t="shared" si="827"/>
        <v>88</v>
      </c>
      <c r="G7558" s="107">
        <f>COUNTIF(Data_Eksportir!$H$2:$H$3401,A7558)</f>
        <v>0</v>
      </c>
      <c r="H7558" s="104" t="str">
        <f t="shared" si="828"/>
        <v>20 – 100</v>
      </c>
      <c r="I7558" s="104" t="str">
        <f t="shared" si="829"/>
        <v>Di bawah ambang nilai</v>
      </c>
      <c r="J7558" s="106">
        <f t="shared" si="830"/>
        <v>144451.00755800001</v>
      </c>
      <c r="K7558" s="105">
        <f t="shared" si="831"/>
        <v>0</v>
      </c>
      <c r="L7558" s="106">
        <f t="shared" si="832"/>
        <v>0</v>
      </c>
    </row>
    <row r="7559" spans="1:12" x14ac:dyDescent="0.3">
      <c r="A7559" s="104" t="s">
        <v>15478</v>
      </c>
      <c r="B7559" s="104" t="s">
        <v>15479</v>
      </c>
      <c r="C7559" s="105">
        <v>4131</v>
      </c>
      <c r="D7559" s="105">
        <v>772841</v>
      </c>
      <c r="E7559" s="106">
        <f t="shared" si="826"/>
        <v>187.08327281529895</v>
      </c>
      <c r="F7559" s="107">
        <f t="shared" si="827"/>
        <v>88</v>
      </c>
      <c r="G7559" s="107">
        <f>COUNTIF(Data_Eksportir!$H$2:$H$3401,A7559)</f>
        <v>0</v>
      </c>
      <c r="H7559" s="104" t="str">
        <f t="shared" si="828"/>
        <v>100 ke atas</v>
      </c>
      <c r="I7559" s="104" t="str">
        <f t="shared" si="829"/>
        <v>Di bawah ambang nilai</v>
      </c>
      <c r="J7559" s="106">
        <f t="shared" si="830"/>
        <v>772841.00755900005</v>
      </c>
      <c r="K7559" s="105">
        <f t="shared" si="831"/>
        <v>0</v>
      </c>
      <c r="L7559" s="106">
        <f t="shared" si="832"/>
        <v>0</v>
      </c>
    </row>
    <row r="7560" spans="1:12" x14ac:dyDescent="0.3">
      <c r="A7560" s="104" t="s">
        <v>15480</v>
      </c>
      <c r="B7560" s="104" t="s">
        <v>15481</v>
      </c>
      <c r="C7560" s="105">
        <v>311</v>
      </c>
      <c r="D7560" s="105">
        <v>12781</v>
      </c>
      <c r="E7560" s="106">
        <f t="shared" si="826"/>
        <v>41.09646302250804</v>
      </c>
      <c r="F7560" s="107">
        <f t="shared" si="827"/>
        <v>88</v>
      </c>
      <c r="G7560" s="107">
        <f>COUNTIF(Data_Eksportir!$H$2:$H$3401,A7560)</f>
        <v>0</v>
      </c>
      <c r="H7560" s="104" t="str">
        <f t="shared" si="828"/>
        <v>20 – 100</v>
      </c>
      <c r="I7560" s="104" t="str">
        <f t="shared" si="829"/>
        <v>Di bawah ambang nilai</v>
      </c>
      <c r="J7560" s="106">
        <f t="shared" si="830"/>
        <v>12781.00756</v>
      </c>
      <c r="K7560" s="105">
        <f t="shared" si="831"/>
        <v>0</v>
      </c>
      <c r="L7560" s="106">
        <f t="shared" si="832"/>
        <v>0</v>
      </c>
    </row>
    <row r="7561" spans="1:12" x14ac:dyDescent="0.3">
      <c r="A7561" s="104" t="s">
        <v>15482</v>
      </c>
      <c r="B7561" s="104" t="s">
        <v>15483</v>
      </c>
      <c r="C7561" s="105">
        <v>23450</v>
      </c>
      <c r="D7561" s="105">
        <v>1397077</v>
      </c>
      <c r="E7561" s="106">
        <f t="shared" si="826"/>
        <v>59.576844349680172</v>
      </c>
      <c r="F7561" s="107">
        <f t="shared" si="827"/>
        <v>88</v>
      </c>
      <c r="G7561" s="107">
        <f>COUNTIF(Data_Eksportir!$H$2:$H$3401,A7561)</f>
        <v>0</v>
      </c>
      <c r="H7561" s="104" t="str">
        <f t="shared" si="828"/>
        <v>20 – 100</v>
      </c>
      <c r="I7561" s="104" t="str">
        <f t="shared" si="829"/>
        <v>Di bawah ambang nilai</v>
      </c>
      <c r="J7561" s="106">
        <f t="shared" si="830"/>
        <v>1397077.0075610001</v>
      </c>
      <c r="K7561" s="105">
        <f t="shared" si="831"/>
        <v>0</v>
      </c>
      <c r="L7561" s="106">
        <f t="shared" si="832"/>
        <v>0</v>
      </c>
    </row>
    <row r="7562" spans="1:12" x14ac:dyDescent="0.3">
      <c r="A7562" s="104" t="s">
        <v>15484</v>
      </c>
      <c r="B7562" s="104" t="s">
        <v>15485</v>
      </c>
      <c r="C7562" s="105">
        <v>83</v>
      </c>
      <c r="D7562" s="105">
        <v>22068</v>
      </c>
      <c r="E7562" s="106">
        <f t="shared" si="826"/>
        <v>265.87951807228916</v>
      </c>
      <c r="F7562" s="107">
        <f t="shared" si="827"/>
        <v>88</v>
      </c>
      <c r="G7562" s="107">
        <f>COUNTIF(Data_Eksportir!$H$2:$H$3401,A7562)</f>
        <v>0</v>
      </c>
      <c r="H7562" s="104" t="str">
        <f t="shared" si="828"/>
        <v>100 ke atas</v>
      </c>
      <c r="I7562" s="104" t="str">
        <f t="shared" si="829"/>
        <v>Di bawah ambang nilai</v>
      </c>
      <c r="J7562" s="106">
        <f t="shared" si="830"/>
        <v>22068.007561999999</v>
      </c>
      <c r="K7562" s="105">
        <f t="shared" si="831"/>
        <v>0</v>
      </c>
      <c r="L7562" s="106">
        <f t="shared" si="832"/>
        <v>0</v>
      </c>
    </row>
    <row r="7563" spans="1:12" x14ac:dyDescent="0.3">
      <c r="A7563" s="104" t="s">
        <v>15486</v>
      </c>
      <c r="B7563" s="104" t="s">
        <v>15487</v>
      </c>
      <c r="C7563" s="105">
        <v>240</v>
      </c>
      <c r="D7563" s="105">
        <v>145153</v>
      </c>
      <c r="E7563" s="106">
        <f t="shared" si="826"/>
        <v>604.80416666666667</v>
      </c>
      <c r="F7563" s="107">
        <f t="shared" si="827"/>
        <v>88</v>
      </c>
      <c r="G7563" s="107">
        <f>COUNTIF(Data_Eksportir!$H$2:$H$3401,A7563)</f>
        <v>0</v>
      </c>
      <c r="H7563" s="104" t="str">
        <f t="shared" si="828"/>
        <v>100 ke atas</v>
      </c>
      <c r="I7563" s="104" t="str">
        <f t="shared" si="829"/>
        <v>Di bawah ambang nilai</v>
      </c>
      <c r="J7563" s="106">
        <f t="shared" si="830"/>
        <v>145153.00756299999</v>
      </c>
      <c r="K7563" s="105">
        <f t="shared" si="831"/>
        <v>0</v>
      </c>
      <c r="L7563" s="106">
        <f t="shared" si="832"/>
        <v>0</v>
      </c>
    </row>
    <row r="7564" spans="1:12" x14ac:dyDescent="0.3">
      <c r="A7564" s="104" t="s">
        <v>15488</v>
      </c>
      <c r="B7564" s="104" t="s">
        <v>15489</v>
      </c>
      <c r="C7564" s="105">
        <v>20452</v>
      </c>
      <c r="D7564" s="105">
        <v>9388151</v>
      </c>
      <c r="E7564" s="106">
        <f t="shared" si="826"/>
        <v>459.03339526696658</v>
      </c>
      <c r="F7564" s="107">
        <f t="shared" si="827"/>
        <v>88</v>
      </c>
      <c r="G7564" s="107">
        <f>COUNTIF(Data_Eksportir!$H$2:$H$3401,A7564)</f>
        <v>0</v>
      </c>
      <c r="H7564" s="104" t="str">
        <f t="shared" si="828"/>
        <v>100 ke atas</v>
      </c>
      <c r="I7564" s="104" t="str">
        <f t="shared" si="829"/>
        <v>Di bawah ambang nilai</v>
      </c>
      <c r="J7564" s="106">
        <f t="shared" si="830"/>
        <v>9388151.0075640008</v>
      </c>
      <c r="K7564" s="105">
        <f t="shared" si="831"/>
        <v>0</v>
      </c>
      <c r="L7564" s="106">
        <f t="shared" si="832"/>
        <v>0</v>
      </c>
    </row>
    <row r="7565" spans="1:12" x14ac:dyDescent="0.3">
      <c r="A7565" s="104" t="s">
        <v>15490</v>
      </c>
      <c r="B7565" s="104" t="s">
        <v>15491</v>
      </c>
      <c r="C7565" s="105">
        <v>5588</v>
      </c>
      <c r="D7565" s="105">
        <v>1547861</v>
      </c>
      <c r="E7565" s="106">
        <f t="shared" si="826"/>
        <v>276.99731567644955</v>
      </c>
      <c r="F7565" s="107">
        <f t="shared" si="827"/>
        <v>88</v>
      </c>
      <c r="G7565" s="107">
        <f>COUNTIF(Data_Eksportir!$H$2:$H$3401,A7565)</f>
        <v>0</v>
      </c>
      <c r="H7565" s="104" t="str">
        <f t="shared" si="828"/>
        <v>100 ke atas</v>
      </c>
      <c r="I7565" s="104" t="str">
        <f t="shared" si="829"/>
        <v>Di bawah ambang nilai</v>
      </c>
      <c r="J7565" s="106">
        <f t="shared" si="830"/>
        <v>1547861.0075650001</v>
      </c>
      <c r="K7565" s="105">
        <f t="shared" si="831"/>
        <v>0</v>
      </c>
      <c r="L7565" s="106">
        <f t="shared" si="832"/>
        <v>0</v>
      </c>
    </row>
    <row r="7566" spans="1:12" x14ac:dyDescent="0.3">
      <c r="A7566" s="104" t="s">
        <v>15492</v>
      </c>
      <c r="B7566" s="104" t="s">
        <v>15493</v>
      </c>
      <c r="C7566" s="105">
        <v>94</v>
      </c>
      <c r="D7566" s="105">
        <v>91000</v>
      </c>
      <c r="E7566" s="106">
        <f t="shared" si="826"/>
        <v>968.08510638297878</v>
      </c>
      <c r="F7566" s="107">
        <f t="shared" si="827"/>
        <v>88</v>
      </c>
      <c r="G7566" s="107">
        <f>COUNTIF(Data_Eksportir!$H$2:$H$3401,A7566)</f>
        <v>0</v>
      </c>
      <c r="H7566" s="104" t="str">
        <f t="shared" si="828"/>
        <v>100 ke atas</v>
      </c>
      <c r="I7566" s="104" t="str">
        <f t="shared" si="829"/>
        <v>Di bawah ambang nilai</v>
      </c>
      <c r="J7566" s="106">
        <f t="shared" si="830"/>
        <v>91000.007566</v>
      </c>
      <c r="K7566" s="105">
        <f t="shared" si="831"/>
        <v>0</v>
      </c>
      <c r="L7566" s="106">
        <f t="shared" si="832"/>
        <v>0</v>
      </c>
    </row>
    <row r="7567" spans="1:12" x14ac:dyDescent="0.3">
      <c r="A7567" s="104" t="s">
        <v>15494</v>
      </c>
      <c r="B7567" s="104" t="s">
        <v>15495</v>
      </c>
      <c r="C7567" s="105">
        <v>2574</v>
      </c>
      <c r="D7567" s="105">
        <v>1657</v>
      </c>
      <c r="E7567" s="106">
        <f t="shared" si="826"/>
        <v>0.6437451437451438</v>
      </c>
      <c r="F7567" s="107">
        <f t="shared" si="827"/>
        <v>88</v>
      </c>
      <c r="G7567" s="107">
        <f>COUNTIF(Data_Eksportir!$H$2:$H$3401,A7567)</f>
        <v>0</v>
      </c>
      <c r="H7567" s="104" t="str">
        <f t="shared" si="828"/>
        <v>Di bawah 1</v>
      </c>
      <c r="I7567" s="104" t="str">
        <f t="shared" si="829"/>
        <v>Di bawah ambang nilai</v>
      </c>
      <c r="J7567" s="106">
        <f t="shared" si="830"/>
        <v>1657.0075670000001</v>
      </c>
      <c r="K7567" s="105">
        <f t="shared" si="831"/>
        <v>0</v>
      </c>
      <c r="L7567" s="106">
        <f t="shared" si="832"/>
        <v>0</v>
      </c>
    </row>
    <row r="7568" spans="1:12" x14ac:dyDescent="0.3">
      <c r="A7568" s="104" t="s">
        <v>15496</v>
      </c>
      <c r="B7568" s="104" t="s">
        <v>15497</v>
      </c>
      <c r="C7568" s="105">
        <v>10</v>
      </c>
      <c r="D7568" s="105">
        <v>200</v>
      </c>
      <c r="E7568" s="106">
        <f t="shared" si="826"/>
        <v>20</v>
      </c>
      <c r="F7568" s="107">
        <f t="shared" si="827"/>
        <v>88</v>
      </c>
      <c r="G7568" s="107">
        <f>COUNTIF(Data_Eksportir!$H$2:$H$3401,A7568)</f>
        <v>0</v>
      </c>
      <c r="H7568" s="104" t="str">
        <f t="shared" si="828"/>
        <v>20 – 100</v>
      </c>
      <c r="I7568" s="104" t="str">
        <f t="shared" si="829"/>
        <v>Di bawah ambang nilai</v>
      </c>
      <c r="J7568" s="106">
        <f t="shared" si="830"/>
        <v>200.00756799999999</v>
      </c>
      <c r="K7568" s="105">
        <f t="shared" si="831"/>
        <v>0</v>
      </c>
      <c r="L7568" s="106">
        <f t="shared" si="832"/>
        <v>0</v>
      </c>
    </row>
    <row r="7569" spans="1:12" x14ac:dyDescent="0.3">
      <c r="A7569" s="104" t="s">
        <v>15498</v>
      </c>
      <c r="B7569" s="104" t="s">
        <v>15499</v>
      </c>
      <c r="C7569" s="105">
        <v>729</v>
      </c>
      <c r="D7569" s="105">
        <v>17580</v>
      </c>
      <c r="E7569" s="106">
        <f t="shared" si="826"/>
        <v>24.115226337448561</v>
      </c>
      <c r="F7569" s="107">
        <f t="shared" si="827"/>
        <v>88</v>
      </c>
      <c r="G7569" s="107">
        <f>COUNTIF(Data_Eksportir!$H$2:$H$3401,A7569)</f>
        <v>0</v>
      </c>
      <c r="H7569" s="104" t="str">
        <f t="shared" si="828"/>
        <v>20 – 100</v>
      </c>
      <c r="I7569" s="104" t="str">
        <f t="shared" si="829"/>
        <v>Di bawah ambang nilai</v>
      </c>
      <c r="J7569" s="106">
        <f t="shared" si="830"/>
        <v>17580.007569000001</v>
      </c>
      <c r="K7569" s="105">
        <f t="shared" si="831"/>
        <v>0</v>
      </c>
      <c r="L7569" s="106">
        <f t="shared" si="832"/>
        <v>0</v>
      </c>
    </row>
    <row r="7570" spans="1:12" x14ac:dyDescent="0.3">
      <c r="A7570" s="104" t="s">
        <v>15500</v>
      </c>
      <c r="B7570" s="104" t="s">
        <v>15501</v>
      </c>
      <c r="C7570" s="105">
        <v>6866</v>
      </c>
      <c r="D7570" s="105">
        <v>1122998</v>
      </c>
      <c r="E7570" s="106">
        <f t="shared" si="826"/>
        <v>163.55927759976697</v>
      </c>
      <c r="F7570" s="107">
        <f t="shared" si="827"/>
        <v>88</v>
      </c>
      <c r="G7570" s="107">
        <f>COUNTIF(Data_Eksportir!$H$2:$H$3401,A7570)</f>
        <v>0</v>
      </c>
      <c r="H7570" s="104" t="str">
        <f t="shared" si="828"/>
        <v>100 ke atas</v>
      </c>
      <c r="I7570" s="104" t="str">
        <f t="shared" si="829"/>
        <v>Di bawah ambang nilai</v>
      </c>
      <c r="J7570" s="106">
        <f t="shared" si="830"/>
        <v>1122998.0075699999</v>
      </c>
      <c r="K7570" s="105">
        <f t="shared" si="831"/>
        <v>0</v>
      </c>
      <c r="L7570" s="106">
        <f t="shared" si="832"/>
        <v>0</v>
      </c>
    </row>
    <row r="7571" spans="1:12" x14ac:dyDescent="0.3">
      <c r="A7571" s="104" t="s">
        <v>15502</v>
      </c>
      <c r="B7571" s="104" t="s">
        <v>15503</v>
      </c>
      <c r="C7571" s="105">
        <v>34305</v>
      </c>
      <c r="D7571" s="105">
        <v>2783288</v>
      </c>
      <c r="E7571" s="106">
        <f t="shared" si="826"/>
        <v>81.133595685760099</v>
      </c>
      <c r="F7571" s="107">
        <f t="shared" si="827"/>
        <v>88</v>
      </c>
      <c r="G7571" s="107">
        <f>COUNTIF(Data_Eksportir!$H$2:$H$3401,A7571)</f>
        <v>0</v>
      </c>
      <c r="H7571" s="104" t="str">
        <f t="shared" si="828"/>
        <v>20 – 100</v>
      </c>
      <c r="I7571" s="104" t="str">
        <f t="shared" si="829"/>
        <v>Di bawah ambang nilai</v>
      </c>
      <c r="J7571" s="106">
        <f t="shared" si="830"/>
        <v>2783288.0075710001</v>
      </c>
      <c r="K7571" s="105">
        <f t="shared" si="831"/>
        <v>0</v>
      </c>
      <c r="L7571" s="106">
        <f t="shared" si="832"/>
        <v>0</v>
      </c>
    </row>
    <row r="7572" spans="1:12" x14ac:dyDescent="0.3">
      <c r="A7572" s="104" t="s">
        <v>15504</v>
      </c>
      <c r="B7572" s="104" t="s">
        <v>15505</v>
      </c>
      <c r="C7572" s="105">
        <v>363233</v>
      </c>
      <c r="D7572" s="105">
        <v>125340982</v>
      </c>
      <c r="E7572" s="106">
        <f t="shared" si="826"/>
        <v>345.0704699187574</v>
      </c>
      <c r="F7572" s="107">
        <f t="shared" si="827"/>
        <v>88</v>
      </c>
      <c r="G7572" s="107">
        <f>COUNTIF(Data_Eksportir!$H$2:$H$3401,A7572)</f>
        <v>0</v>
      </c>
      <c r="H7572" s="104" t="str">
        <f t="shared" si="828"/>
        <v>100 ke atas</v>
      </c>
      <c r="I7572" s="104" t="str">
        <f t="shared" si="829"/>
        <v>Belum terwakili</v>
      </c>
      <c r="J7572" s="106">
        <f t="shared" si="830"/>
        <v>125340982.007572</v>
      </c>
      <c r="K7572" s="105">
        <f t="shared" si="831"/>
        <v>125340982</v>
      </c>
      <c r="L7572" s="106">
        <f t="shared" si="832"/>
        <v>125340982.007572</v>
      </c>
    </row>
    <row r="7573" spans="1:12" x14ac:dyDescent="0.3">
      <c r="A7573" s="104" t="s">
        <v>15506</v>
      </c>
      <c r="B7573" s="104" t="s">
        <v>15507</v>
      </c>
      <c r="C7573" s="105">
        <v>99621</v>
      </c>
      <c r="D7573" s="105">
        <v>2240600</v>
      </c>
      <c r="E7573" s="106">
        <f t="shared" si="826"/>
        <v>22.491241806446432</v>
      </c>
      <c r="F7573" s="107">
        <f t="shared" si="827"/>
        <v>88</v>
      </c>
      <c r="G7573" s="107">
        <f>COUNTIF(Data_Eksportir!$H$2:$H$3401,A7573)</f>
        <v>0</v>
      </c>
      <c r="H7573" s="104" t="str">
        <f t="shared" si="828"/>
        <v>20 – 100</v>
      </c>
      <c r="I7573" s="104" t="str">
        <f t="shared" si="829"/>
        <v>Di bawah ambang nilai</v>
      </c>
      <c r="J7573" s="106">
        <f t="shared" si="830"/>
        <v>2240600.0075730002</v>
      </c>
      <c r="K7573" s="105">
        <f t="shared" si="831"/>
        <v>0</v>
      </c>
      <c r="L7573" s="106">
        <f t="shared" si="832"/>
        <v>0</v>
      </c>
    </row>
    <row r="7574" spans="1:12" x14ac:dyDescent="0.3">
      <c r="A7574" s="104" t="s">
        <v>15508</v>
      </c>
      <c r="B7574" s="104" t="s">
        <v>15509</v>
      </c>
      <c r="C7574" s="105">
        <v>28500</v>
      </c>
      <c r="D7574" s="105">
        <v>915000</v>
      </c>
      <c r="E7574" s="106">
        <f t="shared" si="826"/>
        <v>32.10526315789474</v>
      </c>
      <c r="F7574" s="107">
        <f t="shared" si="827"/>
        <v>89</v>
      </c>
      <c r="G7574" s="107">
        <f>COUNTIF(Data_Eksportir!$H$2:$H$3401,A7574)</f>
        <v>0</v>
      </c>
      <c r="H7574" s="104" t="str">
        <f t="shared" si="828"/>
        <v>20 – 100</v>
      </c>
      <c r="I7574" s="104" t="str">
        <f t="shared" si="829"/>
        <v>Di bawah ambang nilai</v>
      </c>
      <c r="J7574" s="106">
        <f t="shared" si="830"/>
        <v>915000.00757400005</v>
      </c>
      <c r="K7574" s="105">
        <f t="shared" si="831"/>
        <v>0</v>
      </c>
      <c r="L7574" s="106">
        <f t="shared" si="832"/>
        <v>0</v>
      </c>
    </row>
    <row r="7575" spans="1:12" x14ac:dyDescent="0.3">
      <c r="A7575" s="104" t="s">
        <v>15510</v>
      </c>
      <c r="B7575" s="104" t="s">
        <v>15511</v>
      </c>
      <c r="C7575" s="105">
        <v>3438000</v>
      </c>
      <c r="D7575" s="105">
        <v>444</v>
      </c>
      <c r="E7575" s="106">
        <f t="shared" si="826"/>
        <v>1.2914485165794066E-4</v>
      </c>
      <c r="F7575" s="107">
        <f t="shared" si="827"/>
        <v>89</v>
      </c>
      <c r="G7575" s="107">
        <f>COUNTIF(Data_Eksportir!$H$2:$H$3401,A7575)</f>
        <v>0</v>
      </c>
      <c r="H7575" s="104" t="str">
        <f t="shared" si="828"/>
        <v>Di bawah 1</v>
      </c>
      <c r="I7575" s="104" t="str">
        <f t="shared" si="829"/>
        <v>Di bawah ambang nilai</v>
      </c>
      <c r="J7575" s="106">
        <f t="shared" si="830"/>
        <v>444.00757499999997</v>
      </c>
      <c r="K7575" s="105">
        <f t="shared" si="831"/>
        <v>0</v>
      </c>
      <c r="L7575" s="106">
        <f t="shared" si="832"/>
        <v>0</v>
      </c>
    </row>
    <row r="7576" spans="1:12" x14ac:dyDescent="0.3">
      <c r="A7576" s="104" t="s">
        <v>15512</v>
      </c>
      <c r="B7576" s="104" t="s">
        <v>15513</v>
      </c>
      <c r="C7576" s="105">
        <v>782000</v>
      </c>
      <c r="D7576" s="105">
        <v>4379800</v>
      </c>
      <c r="E7576" s="106">
        <f t="shared" si="826"/>
        <v>5.6007672634271097</v>
      </c>
      <c r="F7576" s="107">
        <f t="shared" si="827"/>
        <v>89</v>
      </c>
      <c r="G7576" s="107">
        <f>COUNTIF(Data_Eksportir!$H$2:$H$3401,A7576)</f>
        <v>0</v>
      </c>
      <c r="H7576" s="104" t="str">
        <f t="shared" si="828"/>
        <v>5 – 20</v>
      </c>
      <c r="I7576" s="104" t="str">
        <f t="shared" si="829"/>
        <v>Di bawah ambang nilai</v>
      </c>
      <c r="J7576" s="106">
        <f t="shared" si="830"/>
        <v>4379800.0075759999</v>
      </c>
      <c r="K7576" s="105">
        <f t="shared" si="831"/>
        <v>0</v>
      </c>
      <c r="L7576" s="106">
        <f t="shared" si="832"/>
        <v>0</v>
      </c>
    </row>
    <row r="7577" spans="1:12" x14ac:dyDescent="0.3">
      <c r="A7577" s="104" t="s">
        <v>15514</v>
      </c>
      <c r="B7577" s="104" t="s">
        <v>15515</v>
      </c>
      <c r="C7577" s="105">
        <v>11371100</v>
      </c>
      <c r="D7577" s="105">
        <v>48350204</v>
      </c>
      <c r="E7577" s="106">
        <f t="shared" si="826"/>
        <v>4.2520252218342991</v>
      </c>
      <c r="F7577" s="107">
        <f t="shared" si="827"/>
        <v>89</v>
      </c>
      <c r="G7577" s="107">
        <f>COUNTIF(Data_Eksportir!$H$2:$H$3401,A7577)</f>
        <v>0</v>
      </c>
      <c r="H7577" s="104" t="str">
        <f t="shared" si="828"/>
        <v>1 – 5</v>
      </c>
      <c r="I7577" s="104" t="str">
        <f t="shared" si="829"/>
        <v>Belum terwakili</v>
      </c>
      <c r="J7577" s="106">
        <f t="shared" si="830"/>
        <v>48350204.007577002</v>
      </c>
      <c r="K7577" s="105">
        <f t="shared" si="831"/>
        <v>48350204</v>
      </c>
      <c r="L7577" s="106">
        <f t="shared" si="832"/>
        <v>48350204.007577002</v>
      </c>
    </row>
    <row r="7578" spans="1:12" x14ac:dyDescent="0.3">
      <c r="A7578" s="104" t="s">
        <v>15516</v>
      </c>
      <c r="B7578" s="104" t="s">
        <v>15517</v>
      </c>
      <c r="C7578" s="105">
        <v>4506254</v>
      </c>
      <c r="D7578" s="105">
        <v>7064725</v>
      </c>
      <c r="E7578" s="106">
        <f t="shared" si="826"/>
        <v>1.5677600508093863</v>
      </c>
      <c r="F7578" s="107">
        <f t="shared" si="827"/>
        <v>89</v>
      </c>
      <c r="G7578" s="107">
        <f>COUNTIF(Data_Eksportir!$H$2:$H$3401,A7578)</f>
        <v>0</v>
      </c>
      <c r="H7578" s="104" t="str">
        <f t="shared" si="828"/>
        <v>1 – 5</v>
      </c>
      <c r="I7578" s="104" t="str">
        <f t="shared" si="829"/>
        <v>Di bawah ambang nilai</v>
      </c>
      <c r="J7578" s="106">
        <f t="shared" si="830"/>
        <v>7064725.0075780004</v>
      </c>
      <c r="K7578" s="105">
        <f t="shared" si="831"/>
        <v>0</v>
      </c>
      <c r="L7578" s="106">
        <f t="shared" si="832"/>
        <v>0</v>
      </c>
    </row>
    <row r="7579" spans="1:12" x14ac:dyDescent="0.3">
      <c r="A7579" s="104" t="s">
        <v>15518</v>
      </c>
      <c r="B7579" s="104" t="s">
        <v>15519</v>
      </c>
      <c r="C7579" s="105">
        <v>63694000</v>
      </c>
      <c r="D7579" s="105">
        <v>52000000</v>
      </c>
      <c r="E7579" s="106">
        <f t="shared" si="826"/>
        <v>0.81640342889440132</v>
      </c>
      <c r="F7579" s="107">
        <f t="shared" si="827"/>
        <v>89</v>
      </c>
      <c r="G7579" s="107">
        <f>COUNTIF(Data_Eksportir!$H$2:$H$3401,A7579)</f>
        <v>0</v>
      </c>
      <c r="H7579" s="104" t="str">
        <f t="shared" si="828"/>
        <v>Di bawah 1</v>
      </c>
      <c r="I7579" s="104" t="str">
        <f t="shared" si="829"/>
        <v>Belum terwakili</v>
      </c>
      <c r="J7579" s="106">
        <f t="shared" si="830"/>
        <v>52000000.007578999</v>
      </c>
      <c r="K7579" s="105">
        <f t="shared" si="831"/>
        <v>52000000</v>
      </c>
      <c r="L7579" s="106">
        <f t="shared" si="832"/>
        <v>52000000.007578999</v>
      </c>
    </row>
    <row r="7580" spans="1:12" x14ac:dyDescent="0.3">
      <c r="A7580" s="104" t="s">
        <v>15520</v>
      </c>
      <c r="B7580" s="104" t="s">
        <v>15521</v>
      </c>
      <c r="C7580" s="105">
        <v>33200</v>
      </c>
      <c r="D7580" s="105">
        <v>427364</v>
      </c>
      <c r="E7580" s="106">
        <f t="shared" si="826"/>
        <v>12.872409638554217</v>
      </c>
      <c r="F7580" s="107">
        <f t="shared" si="827"/>
        <v>89</v>
      </c>
      <c r="G7580" s="107">
        <f>COUNTIF(Data_Eksportir!$H$2:$H$3401,A7580)</f>
        <v>0</v>
      </c>
      <c r="H7580" s="104" t="str">
        <f t="shared" si="828"/>
        <v>5 – 20</v>
      </c>
      <c r="I7580" s="104" t="str">
        <f t="shared" si="829"/>
        <v>Di bawah ambang nilai</v>
      </c>
      <c r="J7580" s="106">
        <f t="shared" si="830"/>
        <v>427364.00757999998</v>
      </c>
      <c r="K7580" s="105">
        <f t="shared" si="831"/>
        <v>0</v>
      </c>
      <c r="L7580" s="106">
        <f t="shared" si="832"/>
        <v>0</v>
      </c>
    </row>
    <row r="7581" spans="1:12" x14ac:dyDescent="0.3">
      <c r="A7581" s="104" t="s">
        <v>15522</v>
      </c>
      <c r="B7581" s="104" t="s">
        <v>15523</v>
      </c>
      <c r="C7581" s="105">
        <v>1144000</v>
      </c>
      <c r="D7581" s="105">
        <v>27026679</v>
      </c>
      <c r="E7581" s="106">
        <f t="shared" si="826"/>
        <v>23.624719405594405</v>
      </c>
      <c r="F7581" s="107">
        <f t="shared" si="827"/>
        <v>89</v>
      </c>
      <c r="G7581" s="107">
        <f>COUNTIF(Data_Eksportir!$H$2:$H$3401,A7581)</f>
        <v>0</v>
      </c>
      <c r="H7581" s="104" t="str">
        <f t="shared" si="828"/>
        <v>20 – 100</v>
      </c>
      <c r="I7581" s="104" t="str">
        <f t="shared" si="829"/>
        <v>Belum terwakili</v>
      </c>
      <c r="J7581" s="106">
        <f t="shared" si="830"/>
        <v>27026679.007580999</v>
      </c>
      <c r="K7581" s="105">
        <f t="shared" si="831"/>
        <v>27026679</v>
      </c>
      <c r="L7581" s="106">
        <f t="shared" si="832"/>
        <v>27026679.007580999</v>
      </c>
    </row>
    <row r="7582" spans="1:12" x14ac:dyDescent="0.3">
      <c r="A7582" s="104" t="s">
        <v>15524</v>
      </c>
      <c r="B7582" s="104" t="s">
        <v>15525</v>
      </c>
      <c r="C7582" s="105">
        <v>25952000</v>
      </c>
      <c r="D7582" s="105">
        <v>25178990</v>
      </c>
      <c r="E7582" s="106">
        <f t="shared" si="826"/>
        <v>0.97021385635018498</v>
      </c>
      <c r="F7582" s="107">
        <f t="shared" si="827"/>
        <v>89</v>
      </c>
      <c r="G7582" s="107">
        <f>COUNTIF(Data_Eksportir!$H$2:$H$3401,A7582)</f>
        <v>0</v>
      </c>
      <c r="H7582" s="104" t="str">
        <f t="shared" si="828"/>
        <v>Di bawah 1</v>
      </c>
      <c r="I7582" s="104" t="str">
        <f t="shared" si="829"/>
        <v>Belum terwakili</v>
      </c>
      <c r="J7582" s="106">
        <f t="shared" si="830"/>
        <v>25178990.007582001</v>
      </c>
      <c r="K7582" s="105">
        <f t="shared" si="831"/>
        <v>25178990</v>
      </c>
      <c r="L7582" s="106">
        <f t="shared" si="832"/>
        <v>25178990.007582001</v>
      </c>
    </row>
    <row r="7583" spans="1:12" x14ac:dyDescent="0.3">
      <c r="A7583" s="104" t="s">
        <v>15526</v>
      </c>
      <c r="B7583" s="104" t="s">
        <v>15527</v>
      </c>
      <c r="C7583" s="105">
        <v>40000</v>
      </c>
      <c r="D7583" s="105">
        <v>751653</v>
      </c>
      <c r="E7583" s="106">
        <f t="shared" si="826"/>
        <v>18.791325000000001</v>
      </c>
      <c r="F7583" s="107">
        <f t="shared" si="827"/>
        <v>89</v>
      </c>
      <c r="G7583" s="107">
        <f>COUNTIF(Data_Eksportir!$H$2:$H$3401,A7583)</f>
        <v>0</v>
      </c>
      <c r="H7583" s="104" t="str">
        <f t="shared" si="828"/>
        <v>5 – 20</v>
      </c>
      <c r="I7583" s="104" t="str">
        <f t="shared" si="829"/>
        <v>Di bawah ambang nilai</v>
      </c>
      <c r="J7583" s="106">
        <f t="shared" si="830"/>
        <v>751653.007583</v>
      </c>
      <c r="K7583" s="105">
        <f t="shared" si="831"/>
        <v>0</v>
      </c>
      <c r="L7583" s="106">
        <f t="shared" si="832"/>
        <v>0</v>
      </c>
    </row>
    <row r="7584" spans="1:12" x14ac:dyDescent="0.3">
      <c r="A7584" s="104" t="s">
        <v>15528</v>
      </c>
      <c r="B7584" s="104" t="s">
        <v>15529</v>
      </c>
      <c r="C7584" s="105">
        <v>818000</v>
      </c>
      <c r="D7584" s="105">
        <v>4222632</v>
      </c>
      <c r="E7584" s="106">
        <f t="shared" si="826"/>
        <v>5.1621418092909535</v>
      </c>
      <c r="F7584" s="107">
        <f t="shared" si="827"/>
        <v>89</v>
      </c>
      <c r="G7584" s="107">
        <f>COUNTIF(Data_Eksportir!$H$2:$H$3401,A7584)</f>
        <v>0</v>
      </c>
      <c r="H7584" s="104" t="str">
        <f t="shared" si="828"/>
        <v>5 – 20</v>
      </c>
      <c r="I7584" s="104" t="str">
        <f t="shared" si="829"/>
        <v>Di bawah ambang nilai</v>
      </c>
      <c r="J7584" s="106">
        <f t="shared" si="830"/>
        <v>4222632.007584</v>
      </c>
      <c r="K7584" s="105">
        <f t="shared" si="831"/>
        <v>0</v>
      </c>
      <c r="L7584" s="106">
        <f t="shared" si="832"/>
        <v>0</v>
      </c>
    </row>
    <row r="7585" spans="1:12" x14ac:dyDescent="0.3">
      <c r="A7585" s="104" t="s">
        <v>15530</v>
      </c>
      <c r="B7585" s="104" t="s">
        <v>15531</v>
      </c>
      <c r="C7585" s="105">
        <v>577000</v>
      </c>
      <c r="D7585" s="105">
        <v>10200000</v>
      </c>
      <c r="E7585" s="106">
        <f t="shared" si="826"/>
        <v>17.677642980935875</v>
      </c>
      <c r="F7585" s="107">
        <f t="shared" si="827"/>
        <v>89</v>
      </c>
      <c r="G7585" s="107">
        <f>COUNTIF(Data_Eksportir!$H$2:$H$3401,A7585)</f>
        <v>0</v>
      </c>
      <c r="H7585" s="104" t="str">
        <f t="shared" si="828"/>
        <v>5 – 20</v>
      </c>
      <c r="I7585" s="104" t="str">
        <f t="shared" si="829"/>
        <v>Belum terwakili</v>
      </c>
      <c r="J7585" s="106">
        <f t="shared" si="830"/>
        <v>10200000.007585</v>
      </c>
      <c r="K7585" s="105">
        <f t="shared" si="831"/>
        <v>10200000</v>
      </c>
      <c r="L7585" s="106">
        <f t="shared" si="832"/>
        <v>10200000.007585</v>
      </c>
    </row>
    <row r="7586" spans="1:12" x14ac:dyDescent="0.3">
      <c r="A7586" s="104" t="s">
        <v>15532</v>
      </c>
      <c r="B7586" s="104" t="s">
        <v>15533</v>
      </c>
      <c r="C7586" s="105">
        <v>10955025</v>
      </c>
      <c r="D7586" s="105">
        <v>27555942</v>
      </c>
      <c r="E7586" s="106">
        <f t="shared" si="826"/>
        <v>2.5153700698994297</v>
      </c>
      <c r="F7586" s="107">
        <f t="shared" si="827"/>
        <v>89</v>
      </c>
      <c r="G7586" s="107">
        <f>COUNTIF(Data_Eksportir!$H$2:$H$3401,A7586)</f>
        <v>0</v>
      </c>
      <c r="H7586" s="104" t="str">
        <f t="shared" si="828"/>
        <v>1 – 5</v>
      </c>
      <c r="I7586" s="104" t="str">
        <f t="shared" si="829"/>
        <v>Belum terwakili</v>
      </c>
      <c r="J7586" s="106">
        <f t="shared" si="830"/>
        <v>27555942.007585999</v>
      </c>
      <c r="K7586" s="105">
        <f t="shared" si="831"/>
        <v>27555942</v>
      </c>
      <c r="L7586" s="106">
        <f t="shared" si="832"/>
        <v>27555942.007585999</v>
      </c>
    </row>
    <row r="7587" spans="1:12" x14ac:dyDescent="0.3">
      <c r="A7587" s="104" t="s">
        <v>15534</v>
      </c>
      <c r="B7587" s="104" t="s">
        <v>15535</v>
      </c>
      <c r="C7587" s="105">
        <v>15174000</v>
      </c>
      <c r="D7587" s="105">
        <v>26000000</v>
      </c>
      <c r="E7587" s="106">
        <f t="shared" si="826"/>
        <v>1.7134572294714643</v>
      </c>
      <c r="F7587" s="107">
        <f t="shared" si="827"/>
        <v>89</v>
      </c>
      <c r="G7587" s="107">
        <f>COUNTIF(Data_Eksportir!$H$2:$H$3401,A7587)</f>
        <v>0</v>
      </c>
      <c r="H7587" s="104" t="str">
        <f t="shared" si="828"/>
        <v>1 – 5</v>
      </c>
      <c r="I7587" s="104" t="str">
        <f t="shared" si="829"/>
        <v>Belum terwakili</v>
      </c>
      <c r="J7587" s="106">
        <f t="shared" si="830"/>
        <v>26000000.007587001</v>
      </c>
      <c r="K7587" s="105">
        <f t="shared" si="831"/>
        <v>26000000</v>
      </c>
      <c r="L7587" s="106">
        <f t="shared" si="832"/>
        <v>26000000.007587001</v>
      </c>
    </row>
    <row r="7588" spans="1:12" x14ac:dyDescent="0.3">
      <c r="A7588" s="104" t="s">
        <v>15536</v>
      </c>
      <c r="B7588" s="104" t="s">
        <v>15537</v>
      </c>
      <c r="C7588" s="105">
        <v>2000</v>
      </c>
      <c r="D7588" s="105">
        <v>5310</v>
      </c>
      <c r="E7588" s="106">
        <f t="shared" si="826"/>
        <v>2.6549999999999998</v>
      </c>
      <c r="F7588" s="107">
        <f t="shared" si="827"/>
        <v>89</v>
      </c>
      <c r="G7588" s="107">
        <f>COUNTIF(Data_Eksportir!$H$2:$H$3401,A7588)</f>
        <v>0</v>
      </c>
      <c r="H7588" s="104" t="str">
        <f t="shared" si="828"/>
        <v>1 – 5</v>
      </c>
      <c r="I7588" s="104" t="str">
        <f t="shared" si="829"/>
        <v>Di bawah ambang nilai</v>
      </c>
      <c r="J7588" s="106">
        <f t="shared" si="830"/>
        <v>5310.0075880000004</v>
      </c>
      <c r="K7588" s="105">
        <f t="shared" si="831"/>
        <v>0</v>
      </c>
      <c r="L7588" s="106">
        <f t="shared" si="832"/>
        <v>0</v>
      </c>
    </row>
    <row r="7589" spans="1:12" x14ac:dyDescent="0.3">
      <c r="A7589" s="104" t="s">
        <v>15538</v>
      </c>
      <c r="B7589" s="104" t="s">
        <v>15539</v>
      </c>
      <c r="C7589" s="105">
        <v>87</v>
      </c>
      <c r="D7589" s="105">
        <v>1244</v>
      </c>
      <c r="E7589" s="106">
        <f t="shared" si="826"/>
        <v>14.298850574712644</v>
      </c>
      <c r="F7589" s="107">
        <f t="shared" si="827"/>
        <v>89</v>
      </c>
      <c r="G7589" s="107">
        <f>COUNTIF(Data_Eksportir!$H$2:$H$3401,A7589)</f>
        <v>2</v>
      </c>
      <c r="H7589" s="104" t="str">
        <f t="shared" si="828"/>
        <v>5 – 20</v>
      </c>
      <c r="I7589" s="104" t="str">
        <f t="shared" si="829"/>
        <v>Di bawah ambang nilai</v>
      </c>
      <c r="J7589" s="106">
        <f t="shared" si="830"/>
        <v>1244.0075890000001</v>
      </c>
      <c r="K7589" s="105">
        <f t="shared" si="831"/>
        <v>0</v>
      </c>
      <c r="L7589" s="106">
        <f t="shared" si="832"/>
        <v>0</v>
      </c>
    </row>
    <row r="7590" spans="1:12" x14ac:dyDescent="0.3">
      <c r="A7590" s="104" t="s">
        <v>15540</v>
      </c>
      <c r="B7590" s="104" t="s">
        <v>15541</v>
      </c>
      <c r="C7590" s="105">
        <v>138</v>
      </c>
      <c r="D7590" s="105">
        <v>29819</v>
      </c>
      <c r="E7590" s="106">
        <f t="shared" si="826"/>
        <v>216.07971014492753</v>
      </c>
      <c r="F7590" s="107">
        <f t="shared" si="827"/>
        <v>89</v>
      </c>
      <c r="G7590" s="107">
        <f>COUNTIF(Data_Eksportir!$H$2:$H$3401,A7590)</f>
        <v>0</v>
      </c>
      <c r="H7590" s="104" t="str">
        <f t="shared" si="828"/>
        <v>100 ke atas</v>
      </c>
      <c r="I7590" s="104" t="str">
        <f t="shared" si="829"/>
        <v>Di bawah ambang nilai</v>
      </c>
      <c r="J7590" s="106">
        <f t="shared" si="830"/>
        <v>29819.007590000001</v>
      </c>
      <c r="K7590" s="105">
        <f t="shared" si="831"/>
        <v>0</v>
      </c>
      <c r="L7590" s="106">
        <f t="shared" si="832"/>
        <v>0</v>
      </c>
    </row>
    <row r="7591" spans="1:12" x14ac:dyDescent="0.3">
      <c r="A7591" s="104" t="s">
        <v>15542</v>
      </c>
      <c r="B7591" s="104" t="s">
        <v>15543</v>
      </c>
      <c r="C7591" s="105">
        <v>18719</v>
      </c>
      <c r="D7591" s="105">
        <v>4122140</v>
      </c>
      <c r="E7591" s="106">
        <f t="shared" si="826"/>
        <v>220.21154976227362</v>
      </c>
      <c r="F7591" s="107">
        <f t="shared" si="827"/>
        <v>89</v>
      </c>
      <c r="G7591" s="107">
        <f>COUNTIF(Data_Eksportir!$H$2:$H$3401,A7591)</f>
        <v>0</v>
      </c>
      <c r="H7591" s="104" t="str">
        <f t="shared" si="828"/>
        <v>100 ke atas</v>
      </c>
      <c r="I7591" s="104" t="str">
        <f t="shared" si="829"/>
        <v>Di bawah ambang nilai</v>
      </c>
      <c r="J7591" s="106">
        <f t="shared" si="830"/>
        <v>4122140.0075909998</v>
      </c>
      <c r="K7591" s="105">
        <f t="shared" si="831"/>
        <v>0</v>
      </c>
      <c r="L7591" s="106">
        <f t="shared" si="832"/>
        <v>0</v>
      </c>
    </row>
    <row r="7592" spans="1:12" x14ac:dyDescent="0.3">
      <c r="A7592" s="104" t="s">
        <v>15544</v>
      </c>
      <c r="B7592" s="104" t="s">
        <v>15545</v>
      </c>
      <c r="C7592" s="105">
        <v>2297</v>
      </c>
      <c r="D7592" s="105">
        <v>73612</v>
      </c>
      <c r="E7592" s="106">
        <f t="shared" si="826"/>
        <v>32.047017849368743</v>
      </c>
      <c r="F7592" s="107">
        <f t="shared" si="827"/>
        <v>89</v>
      </c>
      <c r="G7592" s="107">
        <f>COUNTIF(Data_Eksportir!$H$2:$H$3401,A7592)</f>
        <v>0</v>
      </c>
      <c r="H7592" s="104" t="str">
        <f t="shared" si="828"/>
        <v>20 – 100</v>
      </c>
      <c r="I7592" s="104" t="str">
        <f t="shared" si="829"/>
        <v>Di bawah ambang nilai</v>
      </c>
      <c r="J7592" s="106">
        <f t="shared" si="830"/>
        <v>73612.007591999994</v>
      </c>
      <c r="K7592" s="105">
        <f t="shared" si="831"/>
        <v>0</v>
      </c>
      <c r="L7592" s="106">
        <f t="shared" si="832"/>
        <v>0</v>
      </c>
    </row>
    <row r="7593" spans="1:12" x14ac:dyDescent="0.3">
      <c r="A7593" s="104" t="s">
        <v>15546</v>
      </c>
      <c r="B7593" s="104" t="s">
        <v>15547</v>
      </c>
      <c r="C7593" s="105">
        <v>1450</v>
      </c>
      <c r="D7593" s="105">
        <v>5551</v>
      </c>
      <c r="E7593" s="106">
        <f t="shared" si="826"/>
        <v>3.8282758620689656</v>
      </c>
      <c r="F7593" s="107">
        <f t="shared" si="827"/>
        <v>89</v>
      </c>
      <c r="G7593" s="107">
        <f>COUNTIF(Data_Eksportir!$H$2:$H$3401,A7593)</f>
        <v>0</v>
      </c>
      <c r="H7593" s="104" t="str">
        <f t="shared" si="828"/>
        <v>1 – 5</v>
      </c>
      <c r="I7593" s="104" t="str">
        <f t="shared" si="829"/>
        <v>Di bawah ambang nilai</v>
      </c>
      <c r="J7593" s="106">
        <f t="shared" si="830"/>
        <v>5551.0075930000003</v>
      </c>
      <c r="K7593" s="105">
        <f t="shared" si="831"/>
        <v>0</v>
      </c>
      <c r="L7593" s="106">
        <f t="shared" si="832"/>
        <v>0</v>
      </c>
    </row>
    <row r="7594" spans="1:12" x14ac:dyDescent="0.3">
      <c r="A7594" s="104" t="s">
        <v>15548</v>
      </c>
      <c r="B7594" s="104" t="s">
        <v>15549</v>
      </c>
      <c r="C7594" s="105">
        <v>7962</v>
      </c>
      <c r="D7594" s="105">
        <v>59117</v>
      </c>
      <c r="E7594" s="106">
        <f t="shared" si="826"/>
        <v>7.424893242903793</v>
      </c>
      <c r="F7594" s="107">
        <f t="shared" si="827"/>
        <v>89</v>
      </c>
      <c r="G7594" s="107">
        <f>COUNTIF(Data_Eksportir!$H$2:$H$3401,A7594)</f>
        <v>1</v>
      </c>
      <c r="H7594" s="104" t="str">
        <f t="shared" si="828"/>
        <v>5 – 20</v>
      </c>
      <c r="I7594" s="104" t="str">
        <f t="shared" si="829"/>
        <v>Di bawah ambang nilai</v>
      </c>
      <c r="J7594" s="106">
        <f t="shared" si="830"/>
        <v>59117.007594000002</v>
      </c>
      <c r="K7594" s="105">
        <f t="shared" si="831"/>
        <v>0</v>
      </c>
      <c r="L7594" s="106">
        <f t="shared" si="832"/>
        <v>0</v>
      </c>
    </row>
    <row r="7595" spans="1:12" x14ac:dyDescent="0.3">
      <c r="A7595" s="104" t="s">
        <v>15550</v>
      </c>
      <c r="B7595" s="104" t="s">
        <v>15551</v>
      </c>
      <c r="C7595" s="105">
        <v>400</v>
      </c>
      <c r="D7595" s="105">
        <v>1000</v>
      </c>
      <c r="E7595" s="106">
        <f t="shared" si="826"/>
        <v>2.5</v>
      </c>
      <c r="F7595" s="107">
        <f t="shared" si="827"/>
        <v>89</v>
      </c>
      <c r="G7595" s="107">
        <f>COUNTIF(Data_Eksportir!$H$2:$H$3401,A7595)</f>
        <v>0</v>
      </c>
      <c r="H7595" s="104" t="str">
        <f t="shared" si="828"/>
        <v>1 – 5</v>
      </c>
      <c r="I7595" s="104" t="str">
        <f t="shared" si="829"/>
        <v>Di bawah ambang nilai</v>
      </c>
      <c r="J7595" s="106">
        <f t="shared" si="830"/>
        <v>1000.007595</v>
      </c>
      <c r="K7595" s="105">
        <f t="shared" si="831"/>
        <v>0</v>
      </c>
      <c r="L7595" s="106">
        <f t="shared" si="832"/>
        <v>0</v>
      </c>
    </row>
    <row r="7596" spans="1:12" x14ac:dyDescent="0.3">
      <c r="A7596" s="104" t="s">
        <v>15552</v>
      </c>
      <c r="B7596" s="104" t="s">
        <v>15553</v>
      </c>
      <c r="C7596" s="105">
        <v>54036</v>
      </c>
      <c r="D7596" s="105">
        <v>868913</v>
      </c>
      <c r="E7596" s="106">
        <f t="shared" si="826"/>
        <v>16.080261307276629</v>
      </c>
      <c r="F7596" s="107">
        <f t="shared" si="827"/>
        <v>89</v>
      </c>
      <c r="G7596" s="107">
        <f>COUNTIF(Data_Eksportir!$H$2:$H$3401,A7596)</f>
        <v>0</v>
      </c>
      <c r="H7596" s="104" t="str">
        <f t="shared" si="828"/>
        <v>5 – 20</v>
      </c>
      <c r="I7596" s="104" t="str">
        <f t="shared" si="829"/>
        <v>Di bawah ambang nilai</v>
      </c>
      <c r="J7596" s="106">
        <f t="shared" si="830"/>
        <v>868913.00759599998</v>
      </c>
      <c r="K7596" s="105">
        <f t="shared" si="831"/>
        <v>0</v>
      </c>
      <c r="L7596" s="106">
        <f t="shared" si="832"/>
        <v>0</v>
      </c>
    </row>
    <row r="7597" spans="1:12" x14ac:dyDescent="0.3">
      <c r="A7597" s="104" t="s">
        <v>15554</v>
      </c>
      <c r="B7597" s="104" t="s">
        <v>15555</v>
      </c>
      <c r="C7597" s="105">
        <v>147000</v>
      </c>
      <c r="D7597" s="105">
        <v>2900000</v>
      </c>
      <c r="E7597" s="106">
        <f t="shared" si="826"/>
        <v>19.727891156462587</v>
      </c>
      <c r="F7597" s="107">
        <f t="shared" si="827"/>
        <v>89</v>
      </c>
      <c r="G7597" s="107">
        <f>COUNTIF(Data_Eksportir!$H$2:$H$3401,A7597)</f>
        <v>1</v>
      </c>
      <c r="H7597" s="104" t="str">
        <f t="shared" si="828"/>
        <v>5 – 20</v>
      </c>
      <c r="I7597" s="104" t="str">
        <f t="shared" si="829"/>
        <v>Di bawah ambang nilai</v>
      </c>
      <c r="J7597" s="106">
        <f t="shared" si="830"/>
        <v>2900000.0075969999</v>
      </c>
      <c r="K7597" s="105">
        <f t="shared" si="831"/>
        <v>0</v>
      </c>
      <c r="L7597" s="106">
        <f t="shared" si="832"/>
        <v>0</v>
      </c>
    </row>
    <row r="7598" spans="1:12" x14ac:dyDescent="0.3">
      <c r="A7598" s="104" t="s">
        <v>15556</v>
      </c>
      <c r="B7598" s="104" t="s">
        <v>15557</v>
      </c>
      <c r="C7598" s="105">
        <v>89000</v>
      </c>
      <c r="D7598" s="105">
        <v>1224848</v>
      </c>
      <c r="E7598" s="106">
        <f t="shared" si="826"/>
        <v>13.762337078651685</v>
      </c>
      <c r="F7598" s="107">
        <f t="shared" si="827"/>
        <v>89</v>
      </c>
      <c r="G7598" s="107">
        <f>COUNTIF(Data_Eksportir!$H$2:$H$3401,A7598)</f>
        <v>0</v>
      </c>
      <c r="H7598" s="104" t="str">
        <f t="shared" si="828"/>
        <v>5 – 20</v>
      </c>
      <c r="I7598" s="104" t="str">
        <f t="shared" si="829"/>
        <v>Di bawah ambang nilai</v>
      </c>
      <c r="J7598" s="106">
        <f t="shared" si="830"/>
        <v>1224848.0075980001</v>
      </c>
      <c r="K7598" s="105">
        <f t="shared" si="831"/>
        <v>0</v>
      </c>
      <c r="L7598" s="106">
        <f t="shared" si="832"/>
        <v>0</v>
      </c>
    </row>
    <row r="7599" spans="1:12" x14ac:dyDescent="0.3">
      <c r="A7599" s="104" t="s">
        <v>15558</v>
      </c>
      <c r="B7599" s="104" t="s">
        <v>15559</v>
      </c>
      <c r="C7599" s="105">
        <v>4886000</v>
      </c>
      <c r="D7599" s="105">
        <v>32492837</v>
      </c>
      <c r="E7599" s="106">
        <f t="shared" si="826"/>
        <v>6.6501917724109703</v>
      </c>
      <c r="F7599" s="107">
        <f t="shared" si="827"/>
        <v>89</v>
      </c>
      <c r="G7599" s="107">
        <f>COUNTIF(Data_Eksportir!$H$2:$H$3401,A7599)</f>
        <v>0</v>
      </c>
      <c r="H7599" s="104" t="str">
        <f t="shared" si="828"/>
        <v>5 – 20</v>
      </c>
      <c r="I7599" s="104" t="str">
        <f t="shared" si="829"/>
        <v>Belum terwakili</v>
      </c>
      <c r="J7599" s="106">
        <f t="shared" si="830"/>
        <v>32492837.007599</v>
      </c>
      <c r="K7599" s="105">
        <f t="shared" si="831"/>
        <v>32492837</v>
      </c>
      <c r="L7599" s="106">
        <f t="shared" si="832"/>
        <v>32492837.007599</v>
      </c>
    </row>
    <row r="7600" spans="1:12" x14ac:dyDescent="0.3">
      <c r="A7600" s="104" t="s">
        <v>15560</v>
      </c>
      <c r="B7600" s="104" t="s">
        <v>15561</v>
      </c>
      <c r="C7600" s="105">
        <v>41015450</v>
      </c>
      <c r="D7600" s="105">
        <v>485789093</v>
      </c>
      <c r="E7600" s="106">
        <f t="shared" si="826"/>
        <v>11.844051278237835</v>
      </c>
      <c r="F7600" s="107">
        <f t="shared" si="827"/>
        <v>89</v>
      </c>
      <c r="G7600" s="107">
        <f>COUNTIF(Data_Eksportir!$H$2:$H$3401,A7600)</f>
        <v>0</v>
      </c>
      <c r="H7600" s="104" t="str">
        <f t="shared" si="828"/>
        <v>5 – 20</v>
      </c>
      <c r="I7600" s="104" t="str">
        <f t="shared" si="829"/>
        <v>Belum terwakili</v>
      </c>
      <c r="J7600" s="106">
        <f t="shared" si="830"/>
        <v>485789093.00760001</v>
      </c>
      <c r="K7600" s="105">
        <f t="shared" si="831"/>
        <v>485789093</v>
      </c>
      <c r="L7600" s="106">
        <f t="shared" si="832"/>
        <v>485789093.00760001</v>
      </c>
    </row>
    <row r="7601" spans="1:12" x14ac:dyDescent="0.3">
      <c r="A7601" s="104" t="s">
        <v>15562</v>
      </c>
      <c r="B7601" s="104" t="s">
        <v>15563</v>
      </c>
      <c r="C7601" s="105">
        <v>8341</v>
      </c>
      <c r="D7601" s="105">
        <v>100953</v>
      </c>
      <c r="E7601" s="106">
        <f t="shared" si="826"/>
        <v>12.103225032969668</v>
      </c>
      <c r="F7601" s="107">
        <f t="shared" si="827"/>
        <v>89</v>
      </c>
      <c r="G7601" s="107">
        <f>COUNTIF(Data_Eksportir!$H$2:$H$3401,A7601)</f>
        <v>0</v>
      </c>
      <c r="H7601" s="104" t="str">
        <f t="shared" si="828"/>
        <v>5 – 20</v>
      </c>
      <c r="I7601" s="104" t="str">
        <f t="shared" si="829"/>
        <v>Di bawah ambang nilai</v>
      </c>
      <c r="J7601" s="106">
        <f t="shared" si="830"/>
        <v>100953.007601</v>
      </c>
      <c r="K7601" s="105">
        <f t="shared" si="831"/>
        <v>0</v>
      </c>
      <c r="L7601" s="106">
        <f t="shared" si="832"/>
        <v>0</v>
      </c>
    </row>
    <row r="7602" spans="1:12" x14ac:dyDescent="0.3">
      <c r="A7602" s="104" t="s">
        <v>15564</v>
      </c>
      <c r="B7602" s="104" t="s">
        <v>15565</v>
      </c>
      <c r="C7602" s="105">
        <v>13973702</v>
      </c>
      <c r="D7602" s="105">
        <v>223934861</v>
      </c>
      <c r="E7602" s="106">
        <f t="shared" si="826"/>
        <v>16.025449877205052</v>
      </c>
      <c r="F7602" s="107">
        <f t="shared" si="827"/>
        <v>89</v>
      </c>
      <c r="G7602" s="107">
        <f>COUNTIF(Data_Eksportir!$H$2:$H$3401,A7602)</f>
        <v>0</v>
      </c>
      <c r="H7602" s="104" t="str">
        <f t="shared" si="828"/>
        <v>5 – 20</v>
      </c>
      <c r="I7602" s="104" t="str">
        <f t="shared" si="829"/>
        <v>Belum terwakili</v>
      </c>
      <c r="J7602" s="106">
        <f t="shared" si="830"/>
        <v>223934861.00760201</v>
      </c>
      <c r="K7602" s="105">
        <f t="shared" si="831"/>
        <v>223934861</v>
      </c>
      <c r="L7602" s="106">
        <f t="shared" si="832"/>
        <v>223934861.00760201</v>
      </c>
    </row>
    <row r="7603" spans="1:12" x14ac:dyDescent="0.3">
      <c r="A7603" s="104" t="s">
        <v>15566</v>
      </c>
      <c r="B7603" s="104" t="s">
        <v>15567</v>
      </c>
      <c r="C7603" s="105">
        <v>300</v>
      </c>
      <c r="D7603" s="105">
        <v>6229</v>
      </c>
      <c r="E7603" s="106">
        <f t="shared" si="826"/>
        <v>20.763333333333332</v>
      </c>
      <c r="F7603" s="107">
        <f t="shared" si="827"/>
        <v>89</v>
      </c>
      <c r="G7603" s="107">
        <f>COUNTIF(Data_Eksportir!$H$2:$H$3401,A7603)</f>
        <v>0</v>
      </c>
      <c r="H7603" s="104" t="str">
        <f t="shared" si="828"/>
        <v>20 – 100</v>
      </c>
      <c r="I7603" s="104" t="str">
        <f t="shared" si="829"/>
        <v>Di bawah ambang nilai</v>
      </c>
      <c r="J7603" s="106">
        <f t="shared" si="830"/>
        <v>6229.007603</v>
      </c>
      <c r="K7603" s="105">
        <f t="shared" si="831"/>
        <v>0</v>
      </c>
      <c r="L7603" s="106">
        <f t="shared" si="832"/>
        <v>0</v>
      </c>
    </row>
    <row r="7604" spans="1:12" x14ac:dyDescent="0.3">
      <c r="A7604" s="104" t="s">
        <v>15568</v>
      </c>
      <c r="B7604" s="104" t="s">
        <v>15569</v>
      </c>
      <c r="C7604" s="105">
        <v>390075</v>
      </c>
      <c r="D7604" s="105">
        <v>1866211</v>
      </c>
      <c r="E7604" s="106">
        <f t="shared" si="826"/>
        <v>4.7842363648016404</v>
      </c>
      <c r="F7604" s="107">
        <f t="shared" si="827"/>
        <v>89</v>
      </c>
      <c r="G7604" s="107">
        <f>COUNTIF(Data_Eksportir!$H$2:$H$3401,A7604)</f>
        <v>0</v>
      </c>
      <c r="H7604" s="104" t="str">
        <f t="shared" si="828"/>
        <v>1 – 5</v>
      </c>
      <c r="I7604" s="104" t="str">
        <f t="shared" si="829"/>
        <v>Di bawah ambang nilai</v>
      </c>
      <c r="J7604" s="106">
        <f t="shared" si="830"/>
        <v>1866211.0076039999</v>
      </c>
      <c r="K7604" s="105">
        <f t="shared" si="831"/>
        <v>0</v>
      </c>
      <c r="L7604" s="106">
        <f t="shared" si="832"/>
        <v>0</v>
      </c>
    </row>
    <row r="7605" spans="1:12" x14ac:dyDescent="0.3">
      <c r="A7605" s="104" t="s">
        <v>15570</v>
      </c>
      <c r="B7605" s="104" t="s">
        <v>15571</v>
      </c>
      <c r="C7605" s="105">
        <v>18221</v>
      </c>
      <c r="D7605" s="105">
        <v>117291</v>
      </c>
      <c r="E7605" s="106">
        <f t="shared" si="826"/>
        <v>6.4371329784314799</v>
      </c>
      <c r="F7605" s="107">
        <f t="shared" si="827"/>
        <v>89</v>
      </c>
      <c r="G7605" s="107">
        <f>COUNTIF(Data_Eksportir!$H$2:$H$3401,A7605)</f>
        <v>0</v>
      </c>
      <c r="H7605" s="104" t="str">
        <f t="shared" si="828"/>
        <v>5 – 20</v>
      </c>
      <c r="I7605" s="104" t="str">
        <f t="shared" si="829"/>
        <v>Di bawah ambang nilai</v>
      </c>
      <c r="J7605" s="106">
        <f t="shared" si="830"/>
        <v>117291.00760500001</v>
      </c>
      <c r="K7605" s="105">
        <f t="shared" si="831"/>
        <v>0</v>
      </c>
      <c r="L7605" s="106">
        <f t="shared" si="832"/>
        <v>0</v>
      </c>
    </row>
    <row r="7606" spans="1:12" x14ac:dyDescent="0.3">
      <c r="A7606" s="104" t="s">
        <v>15572</v>
      </c>
      <c r="B7606" s="104" t="s">
        <v>15573</v>
      </c>
      <c r="C7606" s="105">
        <v>66087</v>
      </c>
      <c r="D7606" s="105">
        <v>77780</v>
      </c>
      <c r="E7606" s="106">
        <f t="shared" si="826"/>
        <v>1.1769334362280024</v>
      </c>
      <c r="F7606" s="107">
        <f t="shared" si="827"/>
        <v>89</v>
      </c>
      <c r="G7606" s="107">
        <f>COUNTIF(Data_Eksportir!$H$2:$H$3401,A7606)</f>
        <v>0</v>
      </c>
      <c r="H7606" s="104" t="str">
        <f t="shared" si="828"/>
        <v>1 – 5</v>
      </c>
      <c r="I7606" s="104" t="str">
        <f t="shared" si="829"/>
        <v>Di bawah ambang nilai</v>
      </c>
      <c r="J7606" s="106">
        <f t="shared" si="830"/>
        <v>77780.007605999999</v>
      </c>
      <c r="K7606" s="105">
        <f t="shared" si="831"/>
        <v>0</v>
      </c>
      <c r="L7606" s="106">
        <f t="shared" si="832"/>
        <v>0</v>
      </c>
    </row>
    <row r="7607" spans="1:12" x14ac:dyDescent="0.3">
      <c r="A7607" s="104" t="s">
        <v>15574</v>
      </c>
      <c r="B7607" s="104" t="s">
        <v>15575</v>
      </c>
      <c r="C7607" s="105">
        <v>126275</v>
      </c>
      <c r="D7607" s="105">
        <v>3765532</v>
      </c>
      <c r="E7607" s="106">
        <f t="shared" si="826"/>
        <v>29.820091071075034</v>
      </c>
      <c r="F7607" s="107">
        <f t="shared" si="827"/>
        <v>89</v>
      </c>
      <c r="G7607" s="107">
        <f>COUNTIF(Data_Eksportir!$H$2:$H$3401,A7607)</f>
        <v>0</v>
      </c>
      <c r="H7607" s="104" t="str">
        <f t="shared" si="828"/>
        <v>20 – 100</v>
      </c>
      <c r="I7607" s="104" t="str">
        <f t="shared" si="829"/>
        <v>Di bawah ambang nilai</v>
      </c>
      <c r="J7607" s="106">
        <f t="shared" si="830"/>
        <v>3765532.0076069999</v>
      </c>
      <c r="K7607" s="105">
        <f t="shared" si="831"/>
        <v>0</v>
      </c>
      <c r="L7607" s="106">
        <f t="shared" si="832"/>
        <v>0</v>
      </c>
    </row>
    <row r="7608" spans="1:12" x14ac:dyDescent="0.3">
      <c r="A7608" s="104" t="s">
        <v>15576</v>
      </c>
      <c r="B7608" s="104" t="s">
        <v>15577</v>
      </c>
      <c r="C7608" s="105">
        <v>597514</v>
      </c>
      <c r="D7608" s="105">
        <v>30956763</v>
      </c>
      <c r="E7608" s="106">
        <f t="shared" si="826"/>
        <v>51.809268067359092</v>
      </c>
      <c r="F7608" s="107">
        <f t="shared" si="827"/>
        <v>90</v>
      </c>
      <c r="G7608" s="107">
        <f>COUNTIF(Data_Eksportir!$H$2:$H$3401,A7608)</f>
        <v>0</v>
      </c>
      <c r="H7608" s="104" t="str">
        <f t="shared" si="828"/>
        <v>20 – 100</v>
      </c>
      <c r="I7608" s="104" t="str">
        <f t="shared" si="829"/>
        <v>Belum terwakili</v>
      </c>
      <c r="J7608" s="106">
        <f t="shared" si="830"/>
        <v>30956763.007608</v>
      </c>
      <c r="K7608" s="105">
        <f t="shared" si="831"/>
        <v>30956763</v>
      </c>
      <c r="L7608" s="106">
        <f t="shared" si="832"/>
        <v>30956763.007608</v>
      </c>
    </row>
    <row r="7609" spans="1:12" x14ac:dyDescent="0.3">
      <c r="A7609" s="104" t="s">
        <v>15578</v>
      </c>
      <c r="B7609" s="104" t="s">
        <v>15579</v>
      </c>
      <c r="C7609" s="105">
        <v>131949</v>
      </c>
      <c r="D7609" s="105">
        <v>6928797</v>
      </c>
      <c r="E7609" s="106">
        <f t="shared" si="826"/>
        <v>52.51117477207103</v>
      </c>
      <c r="F7609" s="107">
        <f t="shared" si="827"/>
        <v>90</v>
      </c>
      <c r="G7609" s="107">
        <f>COUNTIF(Data_Eksportir!$H$2:$H$3401,A7609)</f>
        <v>0</v>
      </c>
      <c r="H7609" s="104" t="str">
        <f t="shared" si="828"/>
        <v>20 – 100</v>
      </c>
      <c r="I7609" s="104" t="str">
        <f t="shared" si="829"/>
        <v>Di bawah ambang nilai</v>
      </c>
      <c r="J7609" s="106">
        <f t="shared" si="830"/>
        <v>6928797.0076090004</v>
      </c>
      <c r="K7609" s="105">
        <f t="shared" si="831"/>
        <v>0</v>
      </c>
      <c r="L7609" s="106">
        <f t="shared" si="832"/>
        <v>0</v>
      </c>
    </row>
    <row r="7610" spans="1:12" x14ac:dyDescent="0.3">
      <c r="A7610" s="104" t="s">
        <v>15580</v>
      </c>
      <c r="B7610" s="104" t="s">
        <v>15581</v>
      </c>
      <c r="C7610" s="105">
        <v>163036</v>
      </c>
      <c r="D7610" s="105">
        <v>14556198</v>
      </c>
      <c r="E7610" s="106">
        <f t="shared" si="826"/>
        <v>89.282109472754485</v>
      </c>
      <c r="F7610" s="107">
        <f t="shared" si="827"/>
        <v>90</v>
      </c>
      <c r="G7610" s="107">
        <f>COUNTIF(Data_Eksportir!$H$2:$H$3401,A7610)</f>
        <v>0</v>
      </c>
      <c r="H7610" s="104" t="str">
        <f t="shared" si="828"/>
        <v>20 – 100</v>
      </c>
      <c r="I7610" s="104" t="str">
        <f t="shared" si="829"/>
        <v>Belum terwakili</v>
      </c>
      <c r="J7610" s="106">
        <f t="shared" si="830"/>
        <v>14556198.007610001</v>
      </c>
      <c r="K7610" s="105">
        <f t="shared" si="831"/>
        <v>14556198</v>
      </c>
      <c r="L7610" s="106">
        <f t="shared" si="832"/>
        <v>14556198.007610001</v>
      </c>
    </row>
    <row r="7611" spans="1:12" x14ac:dyDescent="0.3">
      <c r="A7611" s="104" t="s">
        <v>15582</v>
      </c>
      <c r="B7611" s="104" t="s">
        <v>15583</v>
      </c>
      <c r="C7611" s="105">
        <v>674</v>
      </c>
      <c r="D7611" s="105">
        <v>5000</v>
      </c>
      <c r="E7611" s="106">
        <f t="shared" si="826"/>
        <v>7.4183976261127595</v>
      </c>
      <c r="F7611" s="107">
        <f t="shared" si="827"/>
        <v>90</v>
      </c>
      <c r="G7611" s="107">
        <f>COUNTIF(Data_Eksportir!$H$2:$H$3401,A7611)</f>
        <v>0</v>
      </c>
      <c r="H7611" s="104" t="str">
        <f t="shared" si="828"/>
        <v>5 – 20</v>
      </c>
      <c r="I7611" s="104" t="str">
        <f t="shared" si="829"/>
        <v>Di bawah ambang nilai</v>
      </c>
      <c r="J7611" s="106">
        <f t="shared" si="830"/>
        <v>5000.007611</v>
      </c>
      <c r="K7611" s="105">
        <f t="shared" si="831"/>
        <v>0</v>
      </c>
      <c r="L7611" s="106">
        <f t="shared" si="832"/>
        <v>0</v>
      </c>
    </row>
    <row r="7612" spans="1:12" x14ac:dyDescent="0.3">
      <c r="A7612" s="104" t="s">
        <v>15584</v>
      </c>
      <c r="B7612" s="104" t="s">
        <v>15585</v>
      </c>
      <c r="C7612" s="105">
        <v>2545987</v>
      </c>
      <c r="D7612" s="105">
        <v>46125352</v>
      </c>
      <c r="E7612" s="106">
        <f t="shared" si="826"/>
        <v>18.116884336015854</v>
      </c>
      <c r="F7612" s="107">
        <f t="shared" si="827"/>
        <v>90</v>
      </c>
      <c r="G7612" s="107">
        <f>COUNTIF(Data_Eksportir!$H$2:$H$3401,A7612)</f>
        <v>0</v>
      </c>
      <c r="H7612" s="104" t="str">
        <f t="shared" si="828"/>
        <v>5 – 20</v>
      </c>
      <c r="I7612" s="104" t="str">
        <f t="shared" si="829"/>
        <v>Belum terwakili</v>
      </c>
      <c r="J7612" s="106">
        <f t="shared" si="830"/>
        <v>46125352.007611997</v>
      </c>
      <c r="K7612" s="105">
        <f t="shared" si="831"/>
        <v>46125352</v>
      </c>
      <c r="L7612" s="106">
        <f t="shared" si="832"/>
        <v>46125352.007611997</v>
      </c>
    </row>
    <row r="7613" spans="1:12" x14ac:dyDescent="0.3">
      <c r="A7613" s="104" t="s">
        <v>15586</v>
      </c>
      <c r="B7613" s="104" t="s">
        <v>15587</v>
      </c>
      <c r="C7613" s="105">
        <v>234</v>
      </c>
      <c r="D7613" s="105">
        <v>89000</v>
      </c>
      <c r="E7613" s="106">
        <f t="shared" si="826"/>
        <v>380.34188034188037</v>
      </c>
      <c r="F7613" s="107">
        <f t="shared" si="827"/>
        <v>90</v>
      </c>
      <c r="G7613" s="107">
        <f>COUNTIF(Data_Eksportir!$H$2:$H$3401,A7613)</f>
        <v>0</v>
      </c>
      <c r="H7613" s="104" t="str">
        <f t="shared" si="828"/>
        <v>100 ke atas</v>
      </c>
      <c r="I7613" s="104" t="str">
        <f t="shared" si="829"/>
        <v>Di bawah ambang nilai</v>
      </c>
      <c r="J7613" s="106">
        <f t="shared" si="830"/>
        <v>89000.007612999994</v>
      </c>
      <c r="K7613" s="105">
        <f t="shared" si="831"/>
        <v>0</v>
      </c>
      <c r="L7613" s="106">
        <f t="shared" si="832"/>
        <v>0</v>
      </c>
    </row>
    <row r="7614" spans="1:12" x14ac:dyDescent="0.3">
      <c r="A7614" s="104" t="s">
        <v>15588</v>
      </c>
      <c r="B7614" s="104" t="s">
        <v>15589</v>
      </c>
      <c r="C7614" s="105">
        <v>3928</v>
      </c>
      <c r="D7614" s="105">
        <v>5947857</v>
      </c>
      <c r="E7614" s="106">
        <f t="shared" si="826"/>
        <v>1514.2202138492871</v>
      </c>
      <c r="F7614" s="107">
        <f t="shared" si="827"/>
        <v>90</v>
      </c>
      <c r="G7614" s="107">
        <f>COUNTIF(Data_Eksportir!$H$2:$H$3401,A7614)</f>
        <v>0</v>
      </c>
      <c r="H7614" s="104" t="str">
        <f t="shared" si="828"/>
        <v>100 ke atas</v>
      </c>
      <c r="I7614" s="104" t="str">
        <f t="shared" si="829"/>
        <v>Di bawah ambang nilai</v>
      </c>
      <c r="J7614" s="106">
        <f t="shared" si="830"/>
        <v>5947857.0076139998</v>
      </c>
      <c r="K7614" s="105">
        <f t="shared" si="831"/>
        <v>0</v>
      </c>
      <c r="L7614" s="106">
        <f t="shared" si="832"/>
        <v>0</v>
      </c>
    </row>
    <row r="7615" spans="1:12" x14ac:dyDescent="0.3">
      <c r="A7615" s="104" t="s">
        <v>15590</v>
      </c>
      <c r="B7615" s="104" t="s">
        <v>15591</v>
      </c>
      <c r="C7615" s="105">
        <v>265756</v>
      </c>
      <c r="D7615" s="105">
        <v>446</v>
      </c>
      <c r="E7615" s="106">
        <f t="shared" si="826"/>
        <v>1.6782311594093831E-3</v>
      </c>
      <c r="F7615" s="107">
        <f t="shared" si="827"/>
        <v>90</v>
      </c>
      <c r="G7615" s="107">
        <f>COUNTIF(Data_Eksportir!$H$2:$H$3401,A7615)</f>
        <v>0</v>
      </c>
      <c r="H7615" s="104" t="str">
        <f t="shared" si="828"/>
        <v>Di bawah 1</v>
      </c>
      <c r="I7615" s="104" t="str">
        <f t="shared" si="829"/>
        <v>Di bawah ambang nilai</v>
      </c>
      <c r="J7615" s="106">
        <f t="shared" si="830"/>
        <v>446.00761499999999</v>
      </c>
      <c r="K7615" s="105">
        <f t="shared" si="831"/>
        <v>0</v>
      </c>
      <c r="L7615" s="106">
        <f t="shared" si="832"/>
        <v>0</v>
      </c>
    </row>
    <row r="7616" spans="1:12" x14ac:dyDescent="0.3">
      <c r="A7616" s="104" t="s">
        <v>15592</v>
      </c>
      <c r="B7616" s="104" t="s">
        <v>15593</v>
      </c>
      <c r="C7616" s="105">
        <v>2621</v>
      </c>
      <c r="D7616" s="105">
        <v>456707</v>
      </c>
      <c r="E7616" s="106">
        <f t="shared" si="826"/>
        <v>174.24914154902709</v>
      </c>
      <c r="F7616" s="107">
        <f t="shared" si="827"/>
        <v>90</v>
      </c>
      <c r="G7616" s="107">
        <f>COUNTIF(Data_Eksportir!$H$2:$H$3401,A7616)</f>
        <v>0</v>
      </c>
      <c r="H7616" s="104" t="str">
        <f t="shared" si="828"/>
        <v>100 ke atas</v>
      </c>
      <c r="I7616" s="104" t="str">
        <f t="shared" si="829"/>
        <v>Di bawah ambang nilai</v>
      </c>
      <c r="J7616" s="106">
        <f t="shared" si="830"/>
        <v>456707.00761600002</v>
      </c>
      <c r="K7616" s="105">
        <f t="shared" si="831"/>
        <v>0</v>
      </c>
      <c r="L7616" s="106">
        <f t="shared" si="832"/>
        <v>0</v>
      </c>
    </row>
    <row r="7617" spans="1:12" x14ac:dyDescent="0.3">
      <c r="A7617" s="104" t="s">
        <v>15594</v>
      </c>
      <c r="B7617" s="104" t="s">
        <v>15595</v>
      </c>
      <c r="C7617" s="105">
        <v>0</v>
      </c>
      <c r="D7617" s="105">
        <v>2</v>
      </c>
      <c r="E7617" s="106" t="str">
        <f t="shared" si="826"/>
        <v/>
      </c>
      <c r="F7617" s="107">
        <f t="shared" si="827"/>
        <v>90</v>
      </c>
      <c r="G7617" s="107">
        <f>COUNTIF(Data_Eksportir!$H$2:$H$3401,A7617)</f>
        <v>0</v>
      </c>
      <c r="H7617" s="104" t="str">
        <f t="shared" si="828"/>
        <v>Tanpa data berat</v>
      </c>
      <c r="I7617" s="104" t="str">
        <f t="shared" si="829"/>
        <v>Di bawah ambang nilai</v>
      </c>
      <c r="J7617" s="106">
        <f t="shared" si="830"/>
        <v>2.0076170000000002</v>
      </c>
      <c r="K7617" s="105">
        <f t="shared" si="831"/>
        <v>0</v>
      </c>
      <c r="L7617" s="106">
        <f t="shared" si="832"/>
        <v>0</v>
      </c>
    </row>
    <row r="7618" spans="1:12" x14ac:dyDescent="0.3">
      <c r="A7618" s="104" t="s">
        <v>15596</v>
      </c>
      <c r="B7618" s="104" t="s">
        <v>15597</v>
      </c>
      <c r="C7618" s="105">
        <v>12</v>
      </c>
      <c r="D7618" s="105">
        <v>1438</v>
      </c>
      <c r="E7618" s="106">
        <f t="shared" ref="E7618:E7681" si="833">IF(AND(ISNUMBER(C7618),C7618&gt;0),D7618/C7618,"")</f>
        <v>119.83333333333333</v>
      </c>
      <c r="F7618" s="107">
        <f t="shared" ref="F7618:F7681" si="834">VALUE(LEFT(A7618,2))</f>
        <v>90</v>
      </c>
      <c r="G7618" s="107">
        <f>COUNTIF(Data_Eksportir!$H$2:$H$3401,A7618)</f>
        <v>0</v>
      </c>
      <c r="H7618" s="104" t="str">
        <f t="shared" ref="H7618:H7681" si="835">IF(E7618="","Tanpa data berat",IF(E7618&lt;1,"Di bawah 1",IF(E7618&lt;5,"1 – 5",IF(E7618&lt;20,"5 – 20",IF(E7618&lt;100,"20 – 100","100 ke atas")))))</f>
        <v>100 ke atas</v>
      </c>
      <c r="I7618" s="104" t="str">
        <f t="shared" ref="I7618:I7681" si="836">IF(D7618&lt;p_nilai_besar,"Di bawah ambang nilai",IF(G7618=0,"Belum terwakili",IF(G7618&lt;=p_listing_rendah,"Keterwakilan rendah","Terwakili")))</f>
        <v>Di bawah ambang nilai</v>
      </c>
      <c r="J7618" s="106">
        <f t="shared" ref="J7618:J7681" si="837">D7618+ROW()/10^6</f>
        <v>1438.0076180000001</v>
      </c>
      <c r="K7618" s="105">
        <f t="shared" ref="K7618:K7681" si="838">IF(D7618&gt;=p_nilai_besar,D7618/(1+G7618),0)</f>
        <v>0</v>
      </c>
      <c r="L7618" s="106">
        <f t="shared" ref="L7618:L7681" si="839">IF(K7618&gt;0,K7618+ROW()/10^6,0)</f>
        <v>0</v>
      </c>
    </row>
    <row r="7619" spans="1:12" x14ac:dyDescent="0.3">
      <c r="A7619" s="104" t="s">
        <v>15598</v>
      </c>
      <c r="B7619" s="104" t="s">
        <v>15599</v>
      </c>
      <c r="C7619" s="105">
        <v>22541</v>
      </c>
      <c r="D7619" s="105">
        <v>1166590</v>
      </c>
      <c r="E7619" s="106">
        <f t="shared" si="833"/>
        <v>51.754136906082252</v>
      </c>
      <c r="F7619" s="107">
        <f t="shared" si="834"/>
        <v>90</v>
      </c>
      <c r="G7619" s="107">
        <f>COUNTIF(Data_Eksportir!$H$2:$H$3401,A7619)</f>
        <v>0</v>
      </c>
      <c r="H7619" s="104" t="str">
        <f t="shared" si="835"/>
        <v>20 – 100</v>
      </c>
      <c r="I7619" s="104" t="str">
        <f t="shared" si="836"/>
        <v>Di bawah ambang nilai</v>
      </c>
      <c r="J7619" s="106">
        <f t="shared" si="837"/>
        <v>1166590.007619</v>
      </c>
      <c r="K7619" s="105">
        <f t="shared" si="838"/>
        <v>0</v>
      </c>
      <c r="L7619" s="106">
        <f t="shared" si="839"/>
        <v>0</v>
      </c>
    </row>
    <row r="7620" spans="1:12" x14ac:dyDescent="0.3">
      <c r="A7620" s="104" t="s">
        <v>15600</v>
      </c>
      <c r="B7620" s="104" t="s">
        <v>15601</v>
      </c>
      <c r="C7620" s="105">
        <v>46</v>
      </c>
      <c r="D7620" s="105">
        <v>952</v>
      </c>
      <c r="E7620" s="106">
        <f t="shared" si="833"/>
        <v>20.695652173913043</v>
      </c>
      <c r="F7620" s="107">
        <f t="shared" si="834"/>
        <v>90</v>
      </c>
      <c r="G7620" s="107">
        <f>COUNTIF(Data_Eksportir!$H$2:$H$3401,A7620)</f>
        <v>0</v>
      </c>
      <c r="H7620" s="104" t="str">
        <f t="shared" si="835"/>
        <v>20 – 100</v>
      </c>
      <c r="I7620" s="104" t="str">
        <f t="shared" si="836"/>
        <v>Di bawah ambang nilai</v>
      </c>
      <c r="J7620" s="106">
        <f t="shared" si="837"/>
        <v>952.00761999999997</v>
      </c>
      <c r="K7620" s="105">
        <f t="shared" si="838"/>
        <v>0</v>
      </c>
      <c r="L7620" s="106">
        <f t="shared" si="839"/>
        <v>0</v>
      </c>
    </row>
    <row r="7621" spans="1:12" x14ac:dyDescent="0.3">
      <c r="A7621" s="104" t="s">
        <v>15602</v>
      </c>
      <c r="B7621" s="104" t="s">
        <v>15603</v>
      </c>
      <c r="C7621" s="105">
        <v>20567</v>
      </c>
      <c r="D7621" s="105">
        <v>14056992</v>
      </c>
      <c r="E7621" s="106">
        <f t="shared" si="833"/>
        <v>683.47313657801328</v>
      </c>
      <c r="F7621" s="107">
        <f t="shared" si="834"/>
        <v>90</v>
      </c>
      <c r="G7621" s="107">
        <f>COUNTIF(Data_Eksportir!$H$2:$H$3401,A7621)</f>
        <v>0</v>
      </c>
      <c r="H7621" s="104" t="str">
        <f t="shared" si="835"/>
        <v>100 ke atas</v>
      </c>
      <c r="I7621" s="104" t="str">
        <f t="shared" si="836"/>
        <v>Belum terwakili</v>
      </c>
      <c r="J7621" s="106">
        <f t="shared" si="837"/>
        <v>14056992.007621</v>
      </c>
      <c r="K7621" s="105">
        <f t="shared" si="838"/>
        <v>14056992</v>
      </c>
      <c r="L7621" s="106">
        <f t="shared" si="839"/>
        <v>14056992.007621</v>
      </c>
    </row>
    <row r="7622" spans="1:12" x14ac:dyDescent="0.3">
      <c r="A7622" s="104" t="s">
        <v>15604</v>
      </c>
      <c r="B7622" s="104" t="s">
        <v>15605</v>
      </c>
      <c r="C7622" s="105">
        <v>579</v>
      </c>
      <c r="D7622" s="105">
        <v>131202</v>
      </c>
      <c r="E7622" s="106">
        <f t="shared" si="833"/>
        <v>226.60103626943004</v>
      </c>
      <c r="F7622" s="107">
        <f t="shared" si="834"/>
        <v>90</v>
      </c>
      <c r="G7622" s="107">
        <f>COUNTIF(Data_Eksportir!$H$2:$H$3401,A7622)</f>
        <v>0</v>
      </c>
      <c r="H7622" s="104" t="str">
        <f t="shared" si="835"/>
        <v>100 ke atas</v>
      </c>
      <c r="I7622" s="104" t="str">
        <f t="shared" si="836"/>
        <v>Di bawah ambang nilai</v>
      </c>
      <c r="J7622" s="106">
        <f t="shared" si="837"/>
        <v>131202.007622</v>
      </c>
      <c r="K7622" s="105">
        <f t="shared" si="838"/>
        <v>0</v>
      </c>
      <c r="L7622" s="106">
        <f t="shared" si="839"/>
        <v>0</v>
      </c>
    </row>
    <row r="7623" spans="1:12" x14ac:dyDescent="0.3">
      <c r="A7623" s="104" t="s">
        <v>15606</v>
      </c>
      <c r="B7623" s="104" t="s">
        <v>15607</v>
      </c>
      <c r="C7623" s="105">
        <v>3024</v>
      </c>
      <c r="D7623" s="105">
        <v>233983</v>
      </c>
      <c r="E7623" s="106">
        <f t="shared" si="833"/>
        <v>77.375330687830683</v>
      </c>
      <c r="F7623" s="107">
        <f t="shared" si="834"/>
        <v>90</v>
      </c>
      <c r="G7623" s="107">
        <f>COUNTIF(Data_Eksportir!$H$2:$H$3401,A7623)</f>
        <v>0</v>
      </c>
      <c r="H7623" s="104" t="str">
        <f t="shared" si="835"/>
        <v>20 – 100</v>
      </c>
      <c r="I7623" s="104" t="str">
        <f t="shared" si="836"/>
        <v>Di bawah ambang nilai</v>
      </c>
      <c r="J7623" s="106">
        <f t="shared" si="837"/>
        <v>233983.00762300001</v>
      </c>
      <c r="K7623" s="105">
        <f t="shared" si="838"/>
        <v>0</v>
      </c>
      <c r="L7623" s="106">
        <f t="shared" si="839"/>
        <v>0</v>
      </c>
    </row>
    <row r="7624" spans="1:12" x14ac:dyDescent="0.3">
      <c r="A7624" s="104" t="s">
        <v>15608</v>
      </c>
      <c r="B7624" s="104" t="s">
        <v>15609</v>
      </c>
      <c r="C7624" s="105">
        <v>942</v>
      </c>
      <c r="D7624" s="105">
        <v>281295</v>
      </c>
      <c r="E7624" s="106">
        <f t="shared" si="833"/>
        <v>298.61464968152865</v>
      </c>
      <c r="F7624" s="107">
        <f t="shared" si="834"/>
        <v>90</v>
      </c>
      <c r="G7624" s="107">
        <f>COUNTIF(Data_Eksportir!$H$2:$H$3401,A7624)</f>
        <v>0</v>
      </c>
      <c r="H7624" s="104" t="str">
        <f t="shared" si="835"/>
        <v>100 ke atas</v>
      </c>
      <c r="I7624" s="104" t="str">
        <f t="shared" si="836"/>
        <v>Di bawah ambang nilai</v>
      </c>
      <c r="J7624" s="106">
        <f t="shared" si="837"/>
        <v>281295.00762400002</v>
      </c>
      <c r="K7624" s="105">
        <f t="shared" si="838"/>
        <v>0</v>
      </c>
      <c r="L7624" s="106">
        <f t="shared" si="839"/>
        <v>0</v>
      </c>
    </row>
    <row r="7625" spans="1:12" x14ac:dyDescent="0.3">
      <c r="A7625" s="104" t="s">
        <v>15610</v>
      </c>
      <c r="B7625" s="104" t="s">
        <v>15611</v>
      </c>
      <c r="C7625" s="105">
        <v>204</v>
      </c>
      <c r="D7625" s="105">
        <v>79558</v>
      </c>
      <c r="E7625" s="106">
        <f t="shared" si="833"/>
        <v>389.99019607843138</v>
      </c>
      <c r="F7625" s="107">
        <f t="shared" si="834"/>
        <v>90</v>
      </c>
      <c r="G7625" s="107">
        <f>COUNTIF(Data_Eksportir!$H$2:$H$3401,A7625)</f>
        <v>0</v>
      </c>
      <c r="H7625" s="104" t="str">
        <f t="shared" si="835"/>
        <v>100 ke atas</v>
      </c>
      <c r="I7625" s="104" t="str">
        <f t="shared" si="836"/>
        <v>Di bawah ambang nilai</v>
      </c>
      <c r="J7625" s="106">
        <f t="shared" si="837"/>
        <v>79558.007624999998</v>
      </c>
      <c r="K7625" s="105">
        <f t="shared" si="838"/>
        <v>0</v>
      </c>
      <c r="L7625" s="106">
        <f t="shared" si="839"/>
        <v>0</v>
      </c>
    </row>
    <row r="7626" spans="1:12" x14ac:dyDescent="0.3">
      <c r="A7626" s="104" t="s">
        <v>15612</v>
      </c>
      <c r="B7626" s="104" t="s">
        <v>15613</v>
      </c>
      <c r="C7626" s="105">
        <v>43541</v>
      </c>
      <c r="D7626" s="105">
        <v>915990</v>
      </c>
      <c r="E7626" s="106">
        <f t="shared" si="833"/>
        <v>21.03741301302221</v>
      </c>
      <c r="F7626" s="107">
        <f t="shared" si="834"/>
        <v>90</v>
      </c>
      <c r="G7626" s="107">
        <f>COUNTIF(Data_Eksportir!$H$2:$H$3401,A7626)</f>
        <v>0</v>
      </c>
      <c r="H7626" s="104" t="str">
        <f t="shared" si="835"/>
        <v>20 – 100</v>
      </c>
      <c r="I7626" s="104" t="str">
        <f t="shared" si="836"/>
        <v>Di bawah ambang nilai</v>
      </c>
      <c r="J7626" s="106">
        <f t="shared" si="837"/>
        <v>915990.00762599998</v>
      </c>
      <c r="K7626" s="105">
        <f t="shared" si="838"/>
        <v>0</v>
      </c>
      <c r="L7626" s="106">
        <f t="shared" si="839"/>
        <v>0</v>
      </c>
    </row>
    <row r="7627" spans="1:12" x14ac:dyDescent="0.3">
      <c r="A7627" s="104" t="s">
        <v>15614</v>
      </c>
      <c r="B7627" s="104" t="s">
        <v>15615</v>
      </c>
      <c r="C7627" s="105">
        <v>0</v>
      </c>
      <c r="D7627" s="105">
        <v>9</v>
      </c>
      <c r="E7627" s="106" t="str">
        <f t="shared" si="833"/>
        <v/>
      </c>
      <c r="F7627" s="107">
        <f t="shared" si="834"/>
        <v>90</v>
      </c>
      <c r="G7627" s="107">
        <f>COUNTIF(Data_Eksportir!$H$2:$H$3401,A7627)</f>
        <v>0</v>
      </c>
      <c r="H7627" s="104" t="str">
        <f t="shared" si="835"/>
        <v>Tanpa data berat</v>
      </c>
      <c r="I7627" s="104" t="str">
        <f t="shared" si="836"/>
        <v>Di bawah ambang nilai</v>
      </c>
      <c r="J7627" s="106">
        <f t="shared" si="837"/>
        <v>9.0076269999999994</v>
      </c>
      <c r="K7627" s="105">
        <f t="shared" si="838"/>
        <v>0</v>
      </c>
      <c r="L7627" s="106">
        <f t="shared" si="839"/>
        <v>0</v>
      </c>
    </row>
    <row r="7628" spans="1:12" x14ac:dyDescent="0.3">
      <c r="A7628" s="104" t="s">
        <v>15616</v>
      </c>
      <c r="B7628" s="104" t="s">
        <v>15617</v>
      </c>
      <c r="C7628" s="105">
        <v>502</v>
      </c>
      <c r="D7628" s="105">
        <v>2388</v>
      </c>
      <c r="E7628" s="106">
        <f t="shared" si="833"/>
        <v>4.7569721115537851</v>
      </c>
      <c r="F7628" s="107">
        <f t="shared" si="834"/>
        <v>90</v>
      </c>
      <c r="G7628" s="107">
        <f>COUNTIF(Data_Eksportir!$H$2:$H$3401,A7628)</f>
        <v>0</v>
      </c>
      <c r="H7628" s="104" t="str">
        <f t="shared" si="835"/>
        <v>1 – 5</v>
      </c>
      <c r="I7628" s="104" t="str">
        <f t="shared" si="836"/>
        <v>Di bawah ambang nilai</v>
      </c>
      <c r="J7628" s="106">
        <f t="shared" si="837"/>
        <v>2388.0076279999998</v>
      </c>
      <c r="K7628" s="105">
        <f t="shared" si="838"/>
        <v>0</v>
      </c>
      <c r="L7628" s="106">
        <f t="shared" si="839"/>
        <v>0</v>
      </c>
    </row>
    <row r="7629" spans="1:12" x14ac:dyDescent="0.3">
      <c r="A7629" s="104" t="s">
        <v>15618</v>
      </c>
      <c r="B7629" s="104" t="s">
        <v>15619</v>
      </c>
      <c r="C7629" s="105">
        <v>61196</v>
      </c>
      <c r="D7629" s="105">
        <v>686989</v>
      </c>
      <c r="E7629" s="106">
        <f t="shared" si="833"/>
        <v>11.226044185894503</v>
      </c>
      <c r="F7629" s="107">
        <f t="shared" si="834"/>
        <v>90</v>
      </c>
      <c r="G7629" s="107">
        <f>COUNTIF(Data_Eksportir!$H$2:$H$3401,A7629)</f>
        <v>0</v>
      </c>
      <c r="H7629" s="104" t="str">
        <f t="shared" si="835"/>
        <v>5 – 20</v>
      </c>
      <c r="I7629" s="104" t="str">
        <f t="shared" si="836"/>
        <v>Di bawah ambang nilai</v>
      </c>
      <c r="J7629" s="106">
        <f t="shared" si="837"/>
        <v>686989.007629</v>
      </c>
      <c r="K7629" s="105">
        <f t="shared" si="838"/>
        <v>0</v>
      </c>
      <c r="L7629" s="106">
        <f t="shared" si="839"/>
        <v>0</v>
      </c>
    </row>
    <row r="7630" spans="1:12" x14ac:dyDescent="0.3">
      <c r="A7630" s="104" t="s">
        <v>15620</v>
      </c>
      <c r="B7630" s="104" t="s">
        <v>15621</v>
      </c>
      <c r="C7630" s="105">
        <v>70</v>
      </c>
      <c r="D7630" s="105">
        <v>83980</v>
      </c>
      <c r="E7630" s="106">
        <f t="shared" si="833"/>
        <v>1199.7142857142858</v>
      </c>
      <c r="F7630" s="107">
        <f t="shared" si="834"/>
        <v>90</v>
      </c>
      <c r="G7630" s="107">
        <f>COUNTIF(Data_Eksportir!$H$2:$H$3401,A7630)</f>
        <v>0</v>
      </c>
      <c r="H7630" s="104" t="str">
        <f t="shared" si="835"/>
        <v>100 ke atas</v>
      </c>
      <c r="I7630" s="104" t="str">
        <f t="shared" si="836"/>
        <v>Di bawah ambang nilai</v>
      </c>
      <c r="J7630" s="106">
        <f t="shared" si="837"/>
        <v>83980.007629999993</v>
      </c>
      <c r="K7630" s="105">
        <f t="shared" si="838"/>
        <v>0</v>
      </c>
      <c r="L7630" s="106">
        <f t="shared" si="839"/>
        <v>0</v>
      </c>
    </row>
    <row r="7631" spans="1:12" x14ac:dyDescent="0.3">
      <c r="A7631" s="104" t="s">
        <v>15622</v>
      </c>
      <c r="B7631" s="104" t="s">
        <v>15623</v>
      </c>
      <c r="C7631" s="105">
        <v>0</v>
      </c>
      <c r="D7631" s="105">
        <v>4133</v>
      </c>
      <c r="E7631" s="106" t="str">
        <f t="shared" si="833"/>
        <v/>
      </c>
      <c r="F7631" s="107">
        <f t="shared" si="834"/>
        <v>90</v>
      </c>
      <c r="G7631" s="107">
        <f>COUNTIF(Data_Eksportir!$H$2:$H$3401,A7631)</f>
        <v>0</v>
      </c>
      <c r="H7631" s="104" t="str">
        <f t="shared" si="835"/>
        <v>Tanpa data berat</v>
      </c>
      <c r="I7631" s="104" t="str">
        <f t="shared" si="836"/>
        <v>Di bawah ambang nilai</v>
      </c>
      <c r="J7631" s="106">
        <f t="shared" si="837"/>
        <v>4133.0076310000004</v>
      </c>
      <c r="K7631" s="105">
        <f t="shared" si="838"/>
        <v>0</v>
      </c>
      <c r="L7631" s="106">
        <f t="shared" si="839"/>
        <v>0</v>
      </c>
    </row>
    <row r="7632" spans="1:12" x14ac:dyDescent="0.3">
      <c r="A7632" s="104" t="s">
        <v>15624</v>
      </c>
      <c r="B7632" s="104" t="s">
        <v>15625</v>
      </c>
      <c r="C7632" s="105">
        <v>202</v>
      </c>
      <c r="D7632" s="105">
        <v>70194</v>
      </c>
      <c r="E7632" s="106">
        <f t="shared" si="833"/>
        <v>347.49504950495049</v>
      </c>
      <c r="F7632" s="107">
        <f t="shared" si="834"/>
        <v>90</v>
      </c>
      <c r="G7632" s="107">
        <f>COUNTIF(Data_Eksportir!$H$2:$H$3401,A7632)</f>
        <v>0</v>
      </c>
      <c r="H7632" s="104" t="str">
        <f t="shared" si="835"/>
        <v>100 ke atas</v>
      </c>
      <c r="I7632" s="104" t="str">
        <f t="shared" si="836"/>
        <v>Di bawah ambang nilai</v>
      </c>
      <c r="J7632" s="106">
        <f t="shared" si="837"/>
        <v>70194.007631999993</v>
      </c>
      <c r="K7632" s="105">
        <f t="shared" si="838"/>
        <v>0</v>
      </c>
      <c r="L7632" s="106">
        <f t="shared" si="839"/>
        <v>0</v>
      </c>
    </row>
    <row r="7633" spans="1:12" x14ac:dyDescent="0.3">
      <c r="A7633" s="104" t="s">
        <v>15626</v>
      </c>
      <c r="B7633" s="104" t="s">
        <v>15627</v>
      </c>
      <c r="C7633" s="105">
        <v>20</v>
      </c>
      <c r="D7633" s="105">
        <v>161</v>
      </c>
      <c r="E7633" s="106">
        <f t="shared" si="833"/>
        <v>8.0500000000000007</v>
      </c>
      <c r="F7633" s="107">
        <f t="shared" si="834"/>
        <v>90</v>
      </c>
      <c r="G7633" s="107">
        <f>COUNTIF(Data_Eksportir!$H$2:$H$3401,A7633)</f>
        <v>0</v>
      </c>
      <c r="H7633" s="104" t="str">
        <f t="shared" si="835"/>
        <v>5 – 20</v>
      </c>
      <c r="I7633" s="104" t="str">
        <f t="shared" si="836"/>
        <v>Di bawah ambang nilai</v>
      </c>
      <c r="J7633" s="106">
        <f t="shared" si="837"/>
        <v>161.007633</v>
      </c>
      <c r="K7633" s="105">
        <f t="shared" si="838"/>
        <v>0</v>
      </c>
      <c r="L7633" s="106">
        <f t="shared" si="839"/>
        <v>0</v>
      </c>
    </row>
    <row r="7634" spans="1:12" x14ac:dyDescent="0.3">
      <c r="A7634" s="104" t="s">
        <v>15628</v>
      </c>
      <c r="B7634" s="104" t="s">
        <v>15629</v>
      </c>
      <c r="C7634" s="105">
        <v>4143</v>
      </c>
      <c r="D7634" s="105">
        <v>221911</v>
      </c>
      <c r="E7634" s="106">
        <f t="shared" si="833"/>
        <v>53.562877142167508</v>
      </c>
      <c r="F7634" s="107">
        <f t="shared" si="834"/>
        <v>90</v>
      </c>
      <c r="G7634" s="107">
        <f>COUNTIF(Data_Eksportir!$H$2:$H$3401,A7634)</f>
        <v>0</v>
      </c>
      <c r="H7634" s="104" t="str">
        <f t="shared" si="835"/>
        <v>20 – 100</v>
      </c>
      <c r="I7634" s="104" t="str">
        <f t="shared" si="836"/>
        <v>Di bawah ambang nilai</v>
      </c>
      <c r="J7634" s="106">
        <f t="shared" si="837"/>
        <v>221911.00763400001</v>
      </c>
      <c r="K7634" s="105">
        <f t="shared" si="838"/>
        <v>0</v>
      </c>
      <c r="L7634" s="106">
        <f t="shared" si="839"/>
        <v>0</v>
      </c>
    </row>
    <row r="7635" spans="1:12" x14ac:dyDescent="0.3">
      <c r="A7635" s="104" t="s">
        <v>15630</v>
      </c>
      <c r="B7635" s="104" t="s">
        <v>15631</v>
      </c>
      <c r="C7635" s="105">
        <v>226</v>
      </c>
      <c r="D7635" s="105">
        <v>29405</v>
      </c>
      <c r="E7635" s="106">
        <f t="shared" si="833"/>
        <v>130.11061946902655</v>
      </c>
      <c r="F7635" s="107">
        <f t="shared" si="834"/>
        <v>90</v>
      </c>
      <c r="G7635" s="107">
        <f>COUNTIF(Data_Eksportir!$H$2:$H$3401,A7635)</f>
        <v>0</v>
      </c>
      <c r="H7635" s="104" t="str">
        <f t="shared" si="835"/>
        <v>100 ke atas</v>
      </c>
      <c r="I7635" s="104" t="str">
        <f t="shared" si="836"/>
        <v>Di bawah ambang nilai</v>
      </c>
      <c r="J7635" s="106">
        <f t="shared" si="837"/>
        <v>29405.007635000002</v>
      </c>
      <c r="K7635" s="105">
        <f t="shared" si="838"/>
        <v>0</v>
      </c>
      <c r="L7635" s="106">
        <f t="shared" si="839"/>
        <v>0</v>
      </c>
    </row>
    <row r="7636" spans="1:12" x14ac:dyDescent="0.3">
      <c r="A7636" s="104" t="s">
        <v>15632</v>
      </c>
      <c r="B7636" s="104" t="s">
        <v>15633</v>
      </c>
      <c r="C7636" s="105">
        <v>23</v>
      </c>
      <c r="D7636" s="105">
        <v>20225</v>
      </c>
      <c r="E7636" s="106">
        <f t="shared" si="833"/>
        <v>879.3478260869565</v>
      </c>
      <c r="F7636" s="107">
        <f t="shared" si="834"/>
        <v>90</v>
      </c>
      <c r="G7636" s="107">
        <f>COUNTIF(Data_Eksportir!$H$2:$H$3401,A7636)</f>
        <v>0</v>
      </c>
      <c r="H7636" s="104" t="str">
        <f t="shared" si="835"/>
        <v>100 ke atas</v>
      </c>
      <c r="I7636" s="104" t="str">
        <f t="shared" si="836"/>
        <v>Di bawah ambang nilai</v>
      </c>
      <c r="J7636" s="106">
        <f t="shared" si="837"/>
        <v>20225.007635999998</v>
      </c>
      <c r="K7636" s="105">
        <f t="shared" si="838"/>
        <v>0</v>
      </c>
      <c r="L7636" s="106">
        <f t="shared" si="839"/>
        <v>0</v>
      </c>
    </row>
    <row r="7637" spans="1:12" x14ac:dyDescent="0.3">
      <c r="A7637" s="104" t="s">
        <v>15634</v>
      </c>
      <c r="B7637" s="104" t="s">
        <v>15635</v>
      </c>
      <c r="C7637" s="105">
        <v>9851</v>
      </c>
      <c r="D7637" s="105">
        <v>1878520</v>
      </c>
      <c r="E7637" s="106">
        <f t="shared" si="833"/>
        <v>190.69333062633234</v>
      </c>
      <c r="F7637" s="107">
        <f t="shared" si="834"/>
        <v>90</v>
      </c>
      <c r="G7637" s="107">
        <f>COUNTIF(Data_Eksportir!$H$2:$H$3401,A7637)</f>
        <v>0</v>
      </c>
      <c r="H7637" s="104" t="str">
        <f t="shared" si="835"/>
        <v>100 ke atas</v>
      </c>
      <c r="I7637" s="104" t="str">
        <f t="shared" si="836"/>
        <v>Di bawah ambang nilai</v>
      </c>
      <c r="J7637" s="106">
        <f t="shared" si="837"/>
        <v>1878520.0076369999</v>
      </c>
      <c r="K7637" s="105">
        <f t="shared" si="838"/>
        <v>0</v>
      </c>
      <c r="L7637" s="106">
        <f t="shared" si="839"/>
        <v>0</v>
      </c>
    </row>
    <row r="7638" spans="1:12" x14ac:dyDescent="0.3">
      <c r="A7638" s="104" t="s">
        <v>15636</v>
      </c>
      <c r="B7638" s="104" t="s">
        <v>15637</v>
      </c>
      <c r="C7638" s="105">
        <v>2</v>
      </c>
      <c r="D7638" s="105">
        <v>196</v>
      </c>
      <c r="E7638" s="106">
        <f t="shared" si="833"/>
        <v>98</v>
      </c>
      <c r="F7638" s="107">
        <f t="shared" si="834"/>
        <v>90</v>
      </c>
      <c r="G7638" s="107">
        <f>COUNTIF(Data_Eksportir!$H$2:$H$3401,A7638)</f>
        <v>0</v>
      </c>
      <c r="H7638" s="104" t="str">
        <f t="shared" si="835"/>
        <v>20 – 100</v>
      </c>
      <c r="I7638" s="104" t="str">
        <f t="shared" si="836"/>
        <v>Di bawah ambang nilai</v>
      </c>
      <c r="J7638" s="106">
        <f t="shared" si="837"/>
        <v>196.00763799999999</v>
      </c>
      <c r="K7638" s="105">
        <f t="shared" si="838"/>
        <v>0</v>
      </c>
      <c r="L7638" s="106">
        <f t="shared" si="839"/>
        <v>0</v>
      </c>
    </row>
    <row r="7639" spans="1:12" x14ac:dyDescent="0.3">
      <c r="A7639" s="104" t="s">
        <v>15638</v>
      </c>
      <c r="B7639" s="104" t="s">
        <v>15639</v>
      </c>
      <c r="C7639" s="105">
        <v>14</v>
      </c>
      <c r="D7639" s="105">
        <v>1400</v>
      </c>
      <c r="E7639" s="106">
        <f t="shared" si="833"/>
        <v>100</v>
      </c>
      <c r="F7639" s="107">
        <f t="shared" si="834"/>
        <v>90</v>
      </c>
      <c r="G7639" s="107">
        <f>COUNTIF(Data_Eksportir!$H$2:$H$3401,A7639)</f>
        <v>0</v>
      </c>
      <c r="H7639" s="104" t="str">
        <f t="shared" si="835"/>
        <v>100 ke atas</v>
      </c>
      <c r="I7639" s="104" t="str">
        <f t="shared" si="836"/>
        <v>Di bawah ambang nilai</v>
      </c>
      <c r="J7639" s="106">
        <f t="shared" si="837"/>
        <v>1400.0076389999999</v>
      </c>
      <c r="K7639" s="105">
        <f t="shared" si="838"/>
        <v>0</v>
      </c>
      <c r="L7639" s="106">
        <f t="shared" si="839"/>
        <v>0</v>
      </c>
    </row>
    <row r="7640" spans="1:12" x14ac:dyDescent="0.3">
      <c r="A7640" s="104" t="s">
        <v>15640</v>
      </c>
      <c r="B7640" s="104" t="s">
        <v>15641</v>
      </c>
      <c r="C7640" s="105">
        <v>82</v>
      </c>
      <c r="D7640" s="105">
        <v>7879</v>
      </c>
      <c r="E7640" s="106">
        <f t="shared" si="833"/>
        <v>96.08536585365853</v>
      </c>
      <c r="F7640" s="107">
        <f t="shared" si="834"/>
        <v>90</v>
      </c>
      <c r="G7640" s="107">
        <f>COUNTIF(Data_Eksportir!$H$2:$H$3401,A7640)</f>
        <v>0</v>
      </c>
      <c r="H7640" s="104" t="str">
        <f t="shared" si="835"/>
        <v>20 – 100</v>
      </c>
      <c r="I7640" s="104" t="str">
        <f t="shared" si="836"/>
        <v>Di bawah ambang nilai</v>
      </c>
      <c r="J7640" s="106">
        <f t="shared" si="837"/>
        <v>7879.0076399999998</v>
      </c>
      <c r="K7640" s="105">
        <f t="shared" si="838"/>
        <v>0</v>
      </c>
      <c r="L7640" s="106">
        <f t="shared" si="839"/>
        <v>0</v>
      </c>
    </row>
    <row r="7641" spans="1:12" x14ac:dyDescent="0.3">
      <c r="A7641" s="104" t="s">
        <v>15642</v>
      </c>
      <c r="B7641" s="104" t="s">
        <v>15643</v>
      </c>
      <c r="C7641" s="105">
        <v>636</v>
      </c>
      <c r="D7641" s="105">
        <v>39558</v>
      </c>
      <c r="E7641" s="106">
        <f t="shared" si="833"/>
        <v>62.198113207547166</v>
      </c>
      <c r="F7641" s="107">
        <f t="shared" si="834"/>
        <v>90</v>
      </c>
      <c r="G7641" s="107">
        <f>COUNTIF(Data_Eksportir!$H$2:$H$3401,A7641)</f>
        <v>0</v>
      </c>
      <c r="H7641" s="104" t="str">
        <f t="shared" si="835"/>
        <v>20 – 100</v>
      </c>
      <c r="I7641" s="104" t="str">
        <f t="shared" si="836"/>
        <v>Di bawah ambang nilai</v>
      </c>
      <c r="J7641" s="106">
        <f t="shared" si="837"/>
        <v>39558.007640999997</v>
      </c>
      <c r="K7641" s="105">
        <f t="shared" si="838"/>
        <v>0</v>
      </c>
      <c r="L7641" s="106">
        <f t="shared" si="839"/>
        <v>0</v>
      </c>
    </row>
    <row r="7642" spans="1:12" x14ac:dyDescent="0.3">
      <c r="A7642" s="104" t="s">
        <v>15644</v>
      </c>
      <c r="B7642" s="104" t="s">
        <v>15645</v>
      </c>
      <c r="C7642" s="105">
        <v>19</v>
      </c>
      <c r="D7642" s="105">
        <v>2912</v>
      </c>
      <c r="E7642" s="106">
        <f t="shared" si="833"/>
        <v>153.26315789473685</v>
      </c>
      <c r="F7642" s="107">
        <f t="shared" si="834"/>
        <v>90</v>
      </c>
      <c r="G7642" s="107">
        <f>COUNTIF(Data_Eksportir!$H$2:$H$3401,A7642)</f>
        <v>0</v>
      </c>
      <c r="H7642" s="104" t="str">
        <f t="shared" si="835"/>
        <v>100 ke atas</v>
      </c>
      <c r="I7642" s="104" t="str">
        <f t="shared" si="836"/>
        <v>Di bawah ambang nilai</v>
      </c>
      <c r="J7642" s="106">
        <f t="shared" si="837"/>
        <v>2912.007642</v>
      </c>
      <c r="K7642" s="105">
        <f t="shared" si="838"/>
        <v>0</v>
      </c>
      <c r="L7642" s="106">
        <f t="shared" si="839"/>
        <v>0</v>
      </c>
    </row>
    <row r="7643" spans="1:12" x14ac:dyDescent="0.3">
      <c r="A7643" s="104" t="s">
        <v>15646</v>
      </c>
      <c r="B7643" s="104" t="s">
        <v>15647</v>
      </c>
      <c r="C7643" s="105">
        <v>19</v>
      </c>
      <c r="D7643" s="105">
        <v>359</v>
      </c>
      <c r="E7643" s="106">
        <f t="shared" si="833"/>
        <v>18.894736842105264</v>
      </c>
      <c r="F7643" s="107">
        <f t="shared" si="834"/>
        <v>90</v>
      </c>
      <c r="G7643" s="107">
        <f>COUNTIF(Data_Eksportir!$H$2:$H$3401,A7643)</f>
        <v>0</v>
      </c>
      <c r="H7643" s="104" t="str">
        <f t="shared" si="835"/>
        <v>5 – 20</v>
      </c>
      <c r="I7643" s="104" t="str">
        <f t="shared" si="836"/>
        <v>Di bawah ambang nilai</v>
      </c>
      <c r="J7643" s="106">
        <f t="shared" si="837"/>
        <v>359.00764299999997</v>
      </c>
      <c r="K7643" s="105">
        <f t="shared" si="838"/>
        <v>0</v>
      </c>
      <c r="L7643" s="106">
        <f t="shared" si="839"/>
        <v>0</v>
      </c>
    </row>
    <row r="7644" spans="1:12" x14ac:dyDescent="0.3">
      <c r="A7644" s="104" t="s">
        <v>15648</v>
      </c>
      <c r="B7644" s="104" t="s">
        <v>15649</v>
      </c>
      <c r="C7644" s="105">
        <v>4522</v>
      </c>
      <c r="D7644" s="105">
        <v>62296</v>
      </c>
      <c r="E7644" s="106">
        <f t="shared" si="833"/>
        <v>13.776205218929677</v>
      </c>
      <c r="F7644" s="107">
        <f t="shared" si="834"/>
        <v>90</v>
      </c>
      <c r="G7644" s="107">
        <f>COUNTIF(Data_Eksportir!$H$2:$H$3401,A7644)</f>
        <v>0</v>
      </c>
      <c r="H7644" s="104" t="str">
        <f t="shared" si="835"/>
        <v>5 – 20</v>
      </c>
      <c r="I7644" s="104" t="str">
        <f t="shared" si="836"/>
        <v>Di bawah ambang nilai</v>
      </c>
      <c r="J7644" s="106">
        <f t="shared" si="837"/>
        <v>62296.007643999998</v>
      </c>
      <c r="K7644" s="105">
        <f t="shared" si="838"/>
        <v>0</v>
      </c>
      <c r="L7644" s="106">
        <f t="shared" si="839"/>
        <v>0</v>
      </c>
    </row>
    <row r="7645" spans="1:12" x14ac:dyDescent="0.3">
      <c r="A7645" s="104" t="s">
        <v>15650</v>
      </c>
      <c r="B7645" s="104" t="s">
        <v>15651</v>
      </c>
      <c r="C7645" s="105">
        <v>1</v>
      </c>
      <c r="D7645" s="105">
        <v>850</v>
      </c>
      <c r="E7645" s="106">
        <f t="shared" si="833"/>
        <v>850</v>
      </c>
      <c r="F7645" s="107">
        <f t="shared" si="834"/>
        <v>90</v>
      </c>
      <c r="G7645" s="107">
        <f>COUNTIF(Data_Eksportir!$H$2:$H$3401,A7645)</f>
        <v>0</v>
      </c>
      <c r="H7645" s="104" t="str">
        <f t="shared" si="835"/>
        <v>100 ke atas</v>
      </c>
      <c r="I7645" s="104" t="str">
        <f t="shared" si="836"/>
        <v>Di bawah ambang nilai</v>
      </c>
      <c r="J7645" s="106">
        <f t="shared" si="837"/>
        <v>850.00764500000002</v>
      </c>
      <c r="K7645" s="105">
        <f t="shared" si="838"/>
        <v>0</v>
      </c>
      <c r="L7645" s="106">
        <f t="shared" si="839"/>
        <v>0</v>
      </c>
    </row>
    <row r="7646" spans="1:12" x14ac:dyDescent="0.3">
      <c r="A7646" s="104" t="s">
        <v>15652</v>
      </c>
      <c r="B7646" s="104" t="s">
        <v>15653</v>
      </c>
      <c r="C7646" s="105">
        <v>107</v>
      </c>
      <c r="D7646" s="105">
        <v>3982</v>
      </c>
      <c r="E7646" s="106">
        <f t="shared" si="833"/>
        <v>37.214953271028037</v>
      </c>
      <c r="F7646" s="107">
        <f t="shared" si="834"/>
        <v>90</v>
      </c>
      <c r="G7646" s="107">
        <f>COUNTIF(Data_Eksportir!$H$2:$H$3401,A7646)</f>
        <v>0</v>
      </c>
      <c r="H7646" s="104" t="str">
        <f t="shared" si="835"/>
        <v>20 – 100</v>
      </c>
      <c r="I7646" s="104" t="str">
        <f t="shared" si="836"/>
        <v>Di bawah ambang nilai</v>
      </c>
      <c r="J7646" s="106">
        <f t="shared" si="837"/>
        <v>3982.007646</v>
      </c>
      <c r="K7646" s="105">
        <f t="shared" si="838"/>
        <v>0</v>
      </c>
      <c r="L7646" s="106">
        <f t="shared" si="839"/>
        <v>0</v>
      </c>
    </row>
    <row r="7647" spans="1:12" x14ac:dyDescent="0.3">
      <c r="A7647" s="104" t="s">
        <v>15654</v>
      </c>
      <c r="B7647" s="104" t="s">
        <v>15655</v>
      </c>
      <c r="C7647" s="105">
        <v>384</v>
      </c>
      <c r="D7647" s="105">
        <v>13615</v>
      </c>
      <c r="E7647" s="106">
        <f t="shared" si="833"/>
        <v>35.455729166666664</v>
      </c>
      <c r="F7647" s="107">
        <f t="shared" si="834"/>
        <v>90</v>
      </c>
      <c r="G7647" s="107">
        <f>COUNTIF(Data_Eksportir!$H$2:$H$3401,A7647)</f>
        <v>0</v>
      </c>
      <c r="H7647" s="104" t="str">
        <f t="shared" si="835"/>
        <v>20 – 100</v>
      </c>
      <c r="I7647" s="104" t="str">
        <f t="shared" si="836"/>
        <v>Di bawah ambang nilai</v>
      </c>
      <c r="J7647" s="106">
        <f t="shared" si="837"/>
        <v>13615.007647</v>
      </c>
      <c r="K7647" s="105">
        <f t="shared" si="838"/>
        <v>0</v>
      </c>
      <c r="L7647" s="106">
        <f t="shared" si="839"/>
        <v>0</v>
      </c>
    </row>
    <row r="7648" spans="1:12" x14ac:dyDescent="0.3">
      <c r="A7648" s="104" t="s">
        <v>15656</v>
      </c>
      <c r="B7648" s="104" t="s">
        <v>15657</v>
      </c>
      <c r="C7648" s="105">
        <v>300</v>
      </c>
      <c r="D7648" s="105">
        <v>17512</v>
      </c>
      <c r="E7648" s="106">
        <f t="shared" si="833"/>
        <v>58.373333333333335</v>
      </c>
      <c r="F7648" s="107">
        <f t="shared" si="834"/>
        <v>90</v>
      </c>
      <c r="G7648" s="107">
        <f>COUNTIF(Data_Eksportir!$H$2:$H$3401,A7648)</f>
        <v>0</v>
      </c>
      <c r="H7648" s="104" t="str">
        <f t="shared" si="835"/>
        <v>20 – 100</v>
      </c>
      <c r="I7648" s="104" t="str">
        <f t="shared" si="836"/>
        <v>Di bawah ambang nilai</v>
      </c>
      <c r="J7648" s="106">
        <f t="shared" si="837"/>
        <v>17512.007647999999</v>
      </c>
      <c r="K7648" s="105">
        <f t="shared" si="838"/>
        <v>0</v>
      </c>
      <c r="L7648" s="106">
        <f t="shared" si="839"/>
        <v>0</v>
      </c>
    </row>
    <row r="7649" spans="1:12" x14ac:dyDescent="0.3">
      <c r="A7649" s="104" t="s">
        <v>15658</v>
      </c>
      <c r="B7649" s="104" t="s">
        <v>15659</v>
      </c>
      <c r="C7649" s="105">
        <v>24</v>
      </c>
      <c r="D7649" s="105">
        <v>11858</v>
      </c>
      <c r="E7649" s="106">
        <f t="shared" si="833"/>
        <v>494.08333333333331</v>
      </c>
      <c r="F7649" s="107">
        <f t="shared" si="834"/>
        <v>90</v>
      </c>
      <c r="G7649" s="107">
        <f>COUNTIF(Data_Eksportir!$H$2:$H$3401,A7649)</f>
        <v>0</v>
      </c>
      <c r="H7649" s="104" t="str">
        <f t="shared" si="835"/>
        <v>100 ke atas</v>
      </c>
      <c r="I7649" s="104" t="str">
        <f t="shared" si="836"/>
        <v>Di bawah ambang nilai</v>
      </c>
      <c r="J7649" s="106">
        <f t="shared" si="837"/>
        <v>11858.007648999999</v>
      </c>
      <c r="K7649" s="105">
        <f t="shared" si="838"/>
        <v>0</v>
      </c>
      <c r="L7649" s="106">
        <f t="shared" si="839"/>
        <v>0</v>
      </c>
    </row>
    <row r="7650" spans="1:12" x14ac:dyDescent="0.3">
      <c r="A7650" s="104" t="s">
        <v>15660</v>
      </c>
      <c r="B7650" s="104" t="s">
        <v>15661</v>
      </c>
      <c r="C7650" s="105">
        <v>265</v>
      </c>
      <c r="D7650" s="105">
        <v>13698</v>
      </c>
      <c r="E7650" s="106">
        <f t="shared" si="833"/>
        <v>51.690566037735849</v>
      </c>
      <c r="F7650" s="107">
        <f t="shared" si="834"/>
        <v>90</v>
      </c>
      <c r="G7650" s="107">
        <f>COUNTIF(Data_Eksportir!$H$2:$H$3401,A7650)</f>
        <v>0</v>
      </c>
      <c r="H7650" s="104" t="str">
        <f t="shared" si="835"/>
        <v>20 – 100</v>
      </c>
      <c r="I7650" s="104" t="str">
        <f t="shared" si="836"/>
        <v>Di bawah ambang nilai</v>
      </c>
      <c r="J7650" s="106">
        <f t="shared" si="837"/>
        <v>13698.00765</v>
      </c>
      <c r="K7650" s="105">
        <f t="shared" si="838"/>
        <v>0</v>
      </c>
      <c r="L7650" s="106">
        <f t="shared" si="839"/>
        <v>0</v>
      </c>
    </row>
    <row r="7651" spans="1:12" x14ac:dyDescent="0.3">
      <c r="A7651" s="104" t="s">
        <v>15662</v>
      </c>
      <c r="B7651" s="104" t="s">
        <v>15663</v>
      </c>
      <c r="C7651" s="105">
        <v>595</v>
      </c>
      <c r="D7651" s="105">
        <v>195</v>
      </c>
      <c r="E7651" s="106">
        <f t="shared" si="833"/>
        <v>0.32773109243697479</v>
      </c>
      <c r="F7651" s="107">
        <f t="shared" si="834"/>
        <v>90</v>
      </c>
      <c r="G7651" s="107">
        <f>COUNTIF(Data_Eksportir!$H$2:$H$3401,A7651)</f>
        <v>0</v>
      </c>
      <c r="H7651" s="104" t="str">
        <f t="shared" si="835"/>
        <v>Di bawah 1</v>
      </c>
      <c r="I7651" s="104" t="str">
        <f t="shared" si="836"/>
        <v>Di bawah ambang nilai</v>
      </c>
      <c r="J7651" s="106">
        <f t="shared" si="837"/>
        <v>195.00765100000001</v>
      </c>
      <c r="K7651" s="105">
        <f t="shared" si="838"/>
        <v>0</v>
      </c>
      <c r="L7651" s="106">
        <f t="shared" si="839"/>
        <v>0</v>
      </c>
    </row>
    <row r="7652" spans="1:12" x14ac:dyDescent="0.3">
      <c r="A7652" s="104" t="s">
        <v>15664</v>
      </c>
      <c r="B7652" s="104" t="s">
        <v>15665</v>
      </c>
      <c r="C7652" s="105">
        <v>5557</v>
      </c>
      <c r="D7652" s="105">
        <v>772</v>
      </c>
      <c r="E7652" s="106">
        <f t="shared" si="833"/>
        <v>0.13892387979125428</v>
      </c>
      <c r="F7652" s="107">
        <f t="shared" si="834"/>
        <v>90</v>
      </c>
      <c r="G7652" s="107">
        <f>COUNTIF(Data_Eksportir!$H$2:$H$3401,A7652)</f>
        <v>0</v>
      </c>
      <c r="H7652" s="104" t="str">
        <f t="shared" si="835"/>
        <v>Di bawah 1</v>
      </c>
      <c r="I7652" s="104" t="str">
        <f t="shared" si="836"/>
        <v>Di bawah ambang nilai</v>
      </c>
      <c r="J7652" s="106">
        <f t="shared" si="837"/>
        <v>772.00765200000001</v>
      </c>
      <c r="K7652" s="105">
        <f t="shared" si="838"/>
        <v>0</v>
      </c>
      <c r="L7652" s="106">
        <f t="shared" si="839"/>
        <v>0</v>
      </c>
    </row>
    <row r="7653" spans="1:12" x14ac:dyDescent="0.3">
      <c r="A7653" s="104" t="s">
        <v>15666</v>
      </c>
      <c r="B7653" s="104" t="s">
        <v>15667</v>
      </c>
      <c r="C7653" s="105">
        <v>11</v>
      </c>
      <c r="D7653" s="105">
        <v>688</v>
      </c>
      <c r="E7653" s="106">
        <f t="shared" si="833"/>
        <v>62.545454545454547</v>
      </c>
      <c r="F7653" s="107">
        <f t="shared" si="834"/>
        <v>90</v>
      </c>
      <c r="G7653" s="107">
        <f>COUNTIF(Data_Eksportir!$H$2:$H$3401,A7653)</f>
        <v>0</v>
      </c>
      <c r="H7653" s="104" t="str">
        <f t="shared" si="835"/>
        <v>20 – 100</v>
      </c>
      <c r="I7653" s="104" t="str">
        <f t="shared" si="836"/>
        <v>Di bawah ambang nilai</v>
      </c>
      <c r="J7653" s="106">
        <f t="shared" si="837"/>
        <v>688.007653</v>
      </c>
      <c r="K7653" s="105">
        <f t="shared" si="838"/>
        <v>0</v>
      </c>
      <c r="L7653" s="106">
        <f t="shared" si="839"/>
        <v>0</v>
      </c>
    </row>
    <row r="7654" spans="1:12" x14ac:dyDescent="0.3">
      <c r="A7654" s="104" t="s">
        <v>15668</v>
      </c>
      <c r="B7654" s="104" t="s">
        <v>15669</v>
      </c>
      <c r="C7654" s="105"/>
      <c r="D7654" s="105">
        <v>448</v>
      </c>
      <c r="E7654" s="106" t="str">
        <f t="shared" si="833"/>
        <v/>
      </c>
      <c r="F7654" s="107">
        <f t="shared" si="834"/>
        <v>90</v>
      </c>
      <c r="G7654" s="107">
        <f>COUNTIF(Data_Eksportir!$H$2:$H$3401,A7654)</f>
        <v>0</v>
      </c>
      <c r="H7654" s="104" t="str">
        <f t="shared" si="835"/>
        <v>Tanpa data berat</v>
      </c>
      <c r="I7654" s="104" t="str">
        <f t="shared" si="836"/>
        <v>Di bawah ambang nilai</v>
      </c>
      <c r="J7654" s="106">
        <f t="shared" si="837"/>
        <v>448.007654</v>
      </c>
      <c r="K7654" s="105">
        <f t="shared" si="838"/>
        <v>0</v>
      </c>
      <c r="L7654" s="106">
        <f t="shared" si="839"/>
        <v>0</v>
      </c>
    </row>
    <row r="7655" spans="1:12" x14ac:dyDescent="0.3">
      <c r="A7655" s="104" t="s">
        <v>15670</v>
      </c>
      <c r="B7655" s="104" t="s">
        <v>15671</v>
      </c>
      <c r="C7655" s="105">
        <v>150</v>
      </c>
      <c r="D7655" s="105">
        <v>2010</v>
      </c>
      <c r="E7655" s="106">
        <f t="shared" si="833"/>
        <v>13.4</v>
      </c>
      <c r="F7655" s="107">
        <f t="shared" si="834"/>
        <v>90</v>
      </c>
      <c r="G7655" s="107">
        <f>COUNTIF(Data_Eksportir!$H$2:$H$3401,A7655)</f>
        <v>0</v>
      </c>
      <c r="H7655" s="104" t="str">
        <f t="shared" si="835"/>
        <v>5 – 20</v>
      </c>
      <c r="I7655" s="104" t="str">
        <f t="shared" si="836"/>
        <v>Di bawah ambang nilai</v>
      </c>
      <c r="J7655" s="106">
        <f t="shared" si="837"/>
        <v>2010.0076550000001</v>
      </c>
      <c r="K7655" s="105">
        <f t="shared" si="838"/>
        <v>0</v>
      </c>
      <c r="L7655" s="106">
        <f t="shared" si="839"/>
        <v>0</v>
      </c>
    </row>
    <row r="7656" spans="1:12" x14ac:dyDescent="0.3">
      <c r="A7656" s="104" t="s">
        <v>15672</v>
      </c>
      <c r="B7656" s="104" t="s">
        <v>15673</v>
      </c>
      <c r="C7656" s="105">
        <v>808</v>
      </c>
      <c r="D7656" s="105">
        <v>8782</v>
      </c>
      <c r="E7656" s="106">
        <f t="shared" si="833"/>
        <v>10.868811881188119</v>
      </c>
      <c r="F7656" s="107">
        <f t="shared" si="834"/>
        <v>90</v>
      </c>
      <c r="G7656" s="107">
        <f>COUNTIF(Data_Eksportir!$H$2:$H$3401,A7656)</f>
        <v>0</v>
      </c>
      <c r="H7656" s="104" t="str">
        <f t="shared" si="835"/>
        <v>5 – 20</v>
      </c>
      <c r="I7656" s="104" t="str">
        <f t="shared" si="836"/>
        <v>Di bawah ambang nilai</v>
      </c>
      <c r="J7656" s="106">
        <f t="shared" si="837"/>
        <v>8782.0076559999998</v>
      </c>
      <c r="K7656" s="105">
        <f t="shared" si="838"/>
        <v>0</v>
      </c>
      <c r="L7656" s="106">
        <f t="shared" si="839"/>
        <v>0</v>
      </c>
    </row>
    <row r="7657" spans="1:12" x14ac:dyDescent="0.3">
      <c r="A7657" s="104" t="s">
        <v>15674</v>
      </c>
      <c r="B7657" s="104" t="s">
        <v>15675</v>
      </c>
      <c r="C7657" s="105">
        <v>16</v>
      </c>
      <c r="D7657" s="105">
        <v>102</v>
      </c>
      <c r="E7657" s="106">
        <f t="shared" si="833"/>
        <v>6.375</v>
      </c>
      <c r="F7657" s="107">
        <f t="shared" si="834"/>
        <v>90</v>
      </c>
      <c r="G7657" s="107">
        <f>COUNTIF(Data_Eksportir!$H$2:$H$3401,A7657)</f>
        <v>0</v>
      </c>
      <c r="H7657" s="104" t="str">
        <f t="shared" si="835"/>
        <v>5 – 20</v>
      </c>
      <c r="I7657" s="104" t="str">
        <f t="shared" si="836"/>
        <v>Di bawah ambang nilai</v>
      </c>
      <c r="J7657" s="106">
        <f t="shared" si="837"/>
        <v>102.00765699999999</v>
      </c>
      <c r="K7657" s="105">
        <f t="shared" si="838"/>
        <v>0</v>
      </c>
      <c r="L7657" s="106">
        <f t="shared" si="839"/>
        <v>0</v>
      </c>
    </row>
    <row r="7658" spans="1:12" x14ac:dyDescent="0.3">
      <c r="A7658" s="104" t="s">
        <v>15676</v>
      </c>
      <c r="B7658" s="104" t="s">
        <v>15677</v>
      </c>
      <c r="C7658" s="105">
        <v>21</v>
      </c>
      <c r="D7658" s="105">
        <v>11945</v>
      </c>
      <c r="E7658" s="106">
        <f t="shared" si="833"/>
        <v>568.80952380952385</v>
      </c>
      <c r="F7658" s="107">
        <f t="shared" si="834"/>
        <v>90</v>
      </c>
      <c r="G7658" s="107">
        <f>COUNTIF(Data_Eksportir!$H$2:$H$3401,A7658)</f>
        <v>0</v>
      </c>
      <c r="H7658" s="104" t="str">
        <f t="shared" si="835"/>
        <v>100 ke atas</v>
      </c>
      <c r="I7658" s="104" t="str">
        <f t="shared" si="836"/>
        <v>Di bawah ambang nilai</v>
      </c>
      <c r="J7658" s="106">
        <f t="shared" si="837"/>
        <v>11945.007658</v>
      </c>
      <c r="K7658" s="105">
        <f t="shared" si="838"/>
        <v>0</v>
      </c>
      <c r="L7658" s="106">
        <f t="shared" si="839"/>
        <v>0</v>
      </c>
    </row>
    <row r="7659" spans="1:12" x14ac:dyDescent="0.3">
      <c r="A7659" s="104" t="s">
        <v>15678</v>
      </c>
      <c r="B7659" s="104" t="s">
        <v>15679</v>
      </c>
      <c r="C7659" s="105">
        <v>360</v>
      </c>
      <c r="D7659" s="105">
        <v>57380</v>
      </c>
      <c r="E7659" s="106">
        <f t="shared" si="833"/>
        <v>159.38888888888889</v>
      </c>
      <c r="F7659" s="107">
        <f t="shared" si="834"/>
        <v>90</v>
      </c>
      <c r="G7659" s="107">
        <f>COUNTIF(Data_Eksportir!$H$2:$H$3401,A7659)</f>
        <v>0</v>
      </c>
      <c r="H7659" s="104" t="str">
        <f t="shared" si="835"/>
        <v>100 ke atas</v>
      </c>
      <c r="I7659" s="104" t="str">
        <f t="shared" si="836"/>
        <v>Di bawah ambang nilai</v>
      </c>
      <c r="J7659" s="106">
        <f t="shared" si="837"/>
        <v>57380.007659000003</v>
      </c>
      <c r="K7659" s="105">
        <f t="shared" si="838"/>
        <v>0</v>
      </c>
      <c r="L7659" s="106">
        <f t="shared" si="839"/>
        <v>0</v>
      </c>
    </row>
    <row r="7660" spans="1:12" x14ac:dyDescent="0.3">
      <c r="A7660" s="104" t="s">
        <v>15680</v>
      </c>
      <c r="B7660" s="104" t="s">
        <v>15681</v>
      </c>
      <c r="C7660" s="105">
        <v>163</v>
      </c>
      <c r="D7660" s="105">
        <v>72363</v>
      </c>
      <c r="E7660" s="106">
        <f t="shared" si="833"/>
        <v>443.94478527607362</v>
      </c>
      <c r="F7660" s="107">
        <f t="shared" si="834"/>
        <v>90</v>
      </c>
      <c r="G7660" s="107">
        <f>COUNTIF(Data_Eksportir!$H$2:$H$3401,A7660)</f>
        <v>0</v>
      </c>
      <c r="H7660" s="104" t="str">
        <f t="shared" si="835"/>
        <v>100 ke atas</v>
      </c>
      <c r="I7660" s="104" t="str">
        <f t="shared" si="836"/>
        <v>Di bawah ambang nilai</v>
      </c>
      <c r="J7660" s="106">
        <f t="shared" si="837"/>
        <v>72363.007660000003</v>
      </c>
      <c r="K7660" s="105">
        <f t="shared" si="838"/>
        <v>0</v>
      </c>
      <c r="L7660" s="106">
        <f t="shared" si="839"/>
        <v>0</v>
      </c>
    </row>
    <row r="7661" spans="1:12" x14ac:dyDescent="0.3">
      <c r="A7661" s="104" t="s">
        <v>15682</v>
      </c>
      <c r="B7661" s="104" t="s">
        <v>15683</v>
      </c>
      <c r="C7661" s="105">
        <v>223</v>
      </c>
      <c r="D7661" s="105">
        <v>30250</v>
      </c>
      <c r="E7661" s="106">
        <f t="shared" si="833"/>
        <v>135.65022421524662</v>
      </c>
      <c r="F7661" s="107">
        <f t="shared" si="834"/>
        <v>90</v>
      </c>
      <c r="G7661" s="107">
        <f>COUNTIF(Data_Eksportir!$H$2:$H$3401,A7661)</f>
        <v>0</v>
      </c>
      <c r="H7661" s="104" t="str">
        <f t="shared" si="835"/>
        <v>100 ke atas</v>
      </c>
      <c r="I7661" s="104" t="str">
        <f t="shared" si="836"/>
        <v>Di bawah ambang nilai</v>
      </c>
      <c r="J7661" s="106">
        <f t="shared" si="837"/>
        <v>30250.007661</v>
      </c>
      <c r="K7661" s="105">
        <f t="shared" si="838"/>
        <v>0</v>
      </c>
      <c r="L7661" s="106">
        <f t="shared" si="839"/>
        <v>0</v>
      </c>
    </row>
    <row r="7662" spans="1:12" x14ac:dyDescent="0.3">
      <c r="A7662" s="104" t="s">
        <v>15684</v>
      </c>
      <c r="B7662" s="104" t="s">
        <v>15685</v>
      </c>
      <c r="C7662" s="105">
        <v>429</v>
      </c>
      <c r="D7662" s="105">
        <v>57691</v>
      </c>
      <c r="E7662" s="106">
        <f t="shared" si="833"/>
        <v>134.47785547785548</v>
      </c>
      <c r="F7662" s="107">
        <f t="shared" si="834"/>
        <v>90</v>
      </c>
      <c r="G7662" s="107">
        <f>COUNTIF(Data_Eksportir!$H$2:$H$3401,A7662)</f>
        <v>0</v>
      </c>
      <c r="H7662" s="104" t="str">
        <f t="shared" si="835"/>
        <v>100 ke atas</v>
      </c>
      <c r="I7662" s="104" t="str">
        <f t="shared" si="836"/>
        <v>Di bawah ambang nilai</v>
      </c>
      <c r="J7662" s="106">
        <f t="shared" si="837"/>
        <v>57691.007662000004</v>
      </c>
      <c r="K7662" s="105">
        <f t="shared" si="838"/>
        <v>0</v>
      </c>
      <c r="L7662" s="106">
        <f t="shared" si="839"/>
        <v>0</v>
      </c>
    </row>
    <row r="7663" spans="1:12" x14ac:dyDescent="0.3">
      <c r="A7663" s="104" t="s">
        <v>15686</v>
      </c>
      <c r="B7663" s="104" t="s">
        <v>15687</v>
      </c>
      <c r="C7663" s="105">
        <v>77</v>
      </c>
      <c r="D7663" s="105">
        <v>4225</v>
      </c>
      <c r="E7663" s="106">
        <f t="shared" si="833"/>
        <v>54.870129870129873</v>
      </c>
      <c r="F7663" s="107">
        <f t="shared" si="834"/>
        <v>90</v>
      </c>
      <c r="G7663" s="107">
        <f>COUNTIF(Data_Eksportir!$H$2:$H$3401,A7663)</f>
        <v>0</v>
      </c>
      <c r="H7663" s="104" t="str">
        <f t="shared" si="835"/>
        <v>20 – 100</v>
      </c>
      <c r="I7663" s="104" t="str">
        <f t="shared" si="836"/>
        <v>Di bawah ambang nilai</v>
      </c>
      <c r="J7663" s="106">
        <f t="shared" si="837"/>
        <v>4225.0076630000003</v>
      </c>
      <c r="K7663" s="105">
        <f t="shared" si="838"/>
        <v>0</v>
      </c>
      <c r="L7663" s="106">
        <f t="shared" si="839"/>
        <v>0</v>
      </c>
    </row>
    <row r="7664" spans="1:12" x14ac:dyDescent="0.3">
      <c r="A7664" s="104" t="s">
        <v>15688</v>
      </c>
      <c r="B7664" s="104" t="s">
        <v>15689</v>
      </c>
      <c r="C7664" s="105">
        <v>29</v>
      </c>
      <c r="D7664" s="105">
        <v>19822</v>
      </c>
      <c r="E7664" s="106">
        <f t="shared" si="833"/>
        <v>683.51724137931035</v>
      </c>
      <c r="F7664" s="107">
        <f t="shared" si="834"/>
        <v>90</v>
      </c>
      <c r="G7664" s="107">
        <f>COUNTIF(Data_Eksportir!$H$2:$H$3401,A7664)</f>
        <v>0</v>
      </c>
      <c r="H7664" s="104" t="str">
        <f t="shared" si="835"/>
        <v>100 ke atas</v>
      </c>
      <c r="I7664" s="104" t="str">
        <f t="shared" si="836"/>
        <v>Di bawah ambang nilai</v>
      </c>
      <c r="J7664" s="106">
        <f t="shared" si="837"/>
        <v>19822.007664000001</v>
      </c>
      <c r="K7664" s="105">
        <f t="shared" si="838"/>
        <v>0</v>
      </c>
      <c r="L7664" s="106">
        <f t="shared" si="839"/>
        <v>0</v>
      </c>
    </row>
    <row r="7665" spans="1:12" x14ac:dyDescent="0.3">
      <c r="A7665" s="104" t="s">
        <v>15690</v>
      </c>
      <c r="B7665" s="104" t="s">
        <v>15691</v>
      </c>
      <c r="C7665" s="105">
        <v>296</v>
      </c>
      <c r="D7665" s="105">
        <v>67171</v>
      </c>
      <c r="E7665" s="106">
        <f t="shared" si="833"/>
        <v>226.92905405405406</v>
      </c>
      <c r="F7665" s="107">
        <f t="shared" si="834"/>
        <v>90</v>
      </c>
      <c r="G7665" s="107">
        <f>COUNTIF(Data_Eksportir!$H$2:$H$3401,A7665)</f>
        <v>0</v>
      </c>
      <c r="H7665" s="104" t="str">
        <f t="shared" si="835"/>
        <v>100 ke atas</v>
      </c>
      <c r="I7665" s="104" t="str">
        <f t="shared" si="836"/>
        <v>Di bawah ambang nilai</v>
      </c>
      <c r="J7665" s="106">
        <f t="shared" si="837"/>
        <v>67171.007664999997</v>
      </c>
      <c r="K7665" s="105">
        <f t="shared" si="838"/>
        <v>0</v>
      </c>
      <c r="L7665" s="106">
        <f t="shared" si="839"/>
        <v>0</v>
      </c>
    </row>
    <row r="7666" spans="1:12" x14ac:dyDescent="0.3">
      <c r="A7666" s="104" t="s">
        <v>15692</v>
      </c>
      <c r="B7666" s="104" t="s">
        <v>15693</v>
      </c>
      <c r="C7666" s="105">
        <v>47</v>
      </c>
      <c r="D7666" s="105">
        <v>28968</v>
      </c>
      <c r="E7666" s="106">
        <f t="shared" si="833"/>
        <v>616.34042553191489</v>
      </c>
      <c r="F7666" s="107">
        <f t="shared" si="834"/>
        <v>90</v>
      </c>
      <c r="G7666" s="107">
        <f>COUNTIF(Data_Eksportir!$H$2:$H$3401,A7666)</f>
        <v>0</v>
      </c>
      <c r="H7666" s="104" t="str">
        <f t="shared" si="835"/>
        <v>100 ke atas</v>
      </c>
      <c r="I7666" s="104" t="str">
        <f t="shared" si="836"/>
        <v>Di bawah ambang nilai</v>
      </c>
      <c r="J7666" s="106">
        <f t="shared" si="837"/>
        <v>28968.007666000001</v>
      </c>
      <c r="K7666" s="105">
        <f t="shared" si="838"/>
        <v>0</v>
      </c>
      <c r="L7666" s="106">
        <f t="shared" si="839"/>
        <v>0</v>
      </c>
    </row>
    <row r="7667" spans="1:12" x14ac:dyDescent="0.3">
      <c r="A7667" s="104" t="s">
        <v>15694</v>
      </c>
      <c r="B7667" s="104" t="s">
        <v>15695</v>
      </c>
      <c r="C7667" s="105">
        <v>11445</v>
      </c>
      <c r="D7667" s="105">
        <v>347013</v>
      </c>
      <c r="E7667" s="106">
        <f t="shared" si="833"/>
        <v>30.320052424639581</v>
      </c>
      <c r="F7667" s="107">
        <f t="shared" si="834"/>
        <v>90</v>
      </c>
      <c r="G7667" s="107">
        <f>COUNTIF(Data_Eksportir!$H$2:$H$3401,A7667)</f>
        <v>0</v>
      </c>
      <c r="H7667" s="104" t="str">
        <f t="shared" si="835"/>
        <v>20 – 100</v>
      </c>
      <c r="I7667" s="104" t="str">
        <f t="shared" si="836"/>
        <v>Di bawah ambang nilai</v>
      </c>
      <c r="J7667" s="106">
        <f t="shared" si="837"/>
        <v>347013.007667</v>
      </c>
      <c r="K7667" s="105">
        <f t="shared" si="838"/>
        <v>0</v>
      </c>
      <c r="L7667" s="106">
        <f t="shared" si="839"/>
        <v>0</v>
      </c>
    </row>
    <row r="7668" spans="1:12" x14ac:dyDescent="0.3">
      <c r="A7668" s="104" t="s">
        <v>15696</v>
      </c>
      <c r="B7668" s="104" t="s">
        <v>15697</v>
      </c>
      <c r="C7668" s="105">
        <v>1118</v>
      </c>
      <c r="D7668" s="105">
        <v>93823</v>
      </c>
      <c r="E7668" s="106">
        <f t="shared" si="833"/>
        <v>83.920393559928442</v>
      </c>
      <c r="F7668" s="107">
        <f t="shared" si="834"/>
        <v>90</v>
      </c>
      <c r="G7668" s="107">
        <f>COUNTIF(Data_Eksportir!$H$2:$H$3401,A7668)</f>
        <v>0</v>
      </c>
      <c r="H7668" s="104" t="str">
        <f t="shared" si="835"/>
        <v>20 – 100</v>
      </c>
      <c r="I7668" s="104" t="str">
        <f t="shared" si="836"/>
        <v>Di bawah ambang nilai</v>
      </c>
      <c r="J7668" s="106">
        <f t="shared" si="837"/>
        <v>93823.007668000006</v>
      </c>
      <c r="K7668" s="105">
        <f t="shared" si="838"/>
        <v>0</v>
      </c>
      <c r="L7668" s="106">
        <f t="shared" si="839"/>
        <v>0</v>
      </c>
    </row>
    <row r="7669" spans="1:12" x14ac:dyDescent="0.3">
      <c r="A7669" s="104" t="s">
        <v>15698</v>
      </c>
      <c r="B7669" s="104" t="s">
        <v>15699</v>
      </c>
      <c r="C7669" s="105">
        <v>3128</v>
      </c>
      <c r="D7669" s="105">
        <v>1432104</v>
      </c>
      <c r="E7669" s="106">
        <f t="shared" si="833"/>
        <v>457.83375959079285</v>
      </c>
      <c r="F7669" s="107">
        <f t="shared" si="834"/>
        <v>90</v>
      </c>
      <c r="G7669" s="107">
        <f>COUNTIF(Data_Eksportir!$H$2:$H$3401,A7669)</f>
        <v>0</v>
      </c>
      <c r="H7669" s="104" t="str">
        <f t="shared" si="835"/>
        <v>100 ke atas</v>
      </c>
      <c r="I7669" s="104" t="str">
        <f t="shared" si="836"/>
        <v>Di bawah ambang nilai</v>
      </c>
      <c r="J7669" s="106">
        <f t="shared" si="837"/>
        <v>1432104.007669</v>
      </c>
      <c r="K7669" s="105">
        <f t="shared" si="838"/>
        <v>0</v>
      </c>
      <c r="L7669" s="106">
        <f t="shared" si="839"/>
        <v>0</v>
      </c>
    </row>
    <row r="7670" spans="1:12" x14ac:dyDescent="0.3">
      <c r="A7670" s="104" t="s">
        <v>15700</v>
      </c>
      <c r="B7670" s="104" t="s">
        <v>15701</v>
      </c>
      <c r="C7670" s="105">
        <v>400</v>
      </c>
      <c r="D7670" s="105">
        <v>11381</v>
      </c>
      <c r="E7670" s="106">
        <f t="shared" si="833"/>
        <v>28.452500000000001</v>
      </c>
      <c r="F7670" s="107">
        <f t="shared" si="834"/>
        <v>90</v>
      </c>
      <c r="G7670" s="107">
        <f>COUNTIF(Data_Eksportir!$H$2:$H$3401,A7670)</f>
        <v>0</v>
      </c>
      <c r="H7670" s="104" t="str">
        <f t="shared" si="835"/>
        <v>20 – 100</v>
      </c>
      <c r="I7670" s="104" t="str">
        <f t="shared" si="836"/>
        <v>Di bawah ambang nilai</v>
      </c>
      <c r="J7670" s="106">
        <f t="shared" si="837"/>
        <v>11381.007670000001</v>
      </c>
      <c r="K7670" s="105">
        <f t="shared" si="838"/>
        <v>0</v>
      </c>
      <c r="L7670" s="106">
        <f t="shared" si="839"/>
        <v>0</v>
      </c>
    </row>
    <row r="7671" spans="1:12" x14ac:dyDescent="0.3">
      <c r="A7671" s="104" t="s">
        <v>15702</v>
      </c>
      <c r="B7671" s="104" t="s">
        <v>15703</v>
      </c>
      <c r="C7671" s="105">
        <v>10</v>
      </c>
      <c r="D7671" s="105">
        <v>78</v>
      </c>
      <c r="E7671" s="106">
        <f t="shared" si="833"/>
        <v>7.8</v>
      </c>
      <c r="F7671" s="107">
        <f t="shared" si="834"/>
        <v>90</v>
      </c>
      <c r="G7671" s="107">
        <f>COUNTIF(Data_Eksportir!$H$2:$H$3401,A7671)</f>
        <v>0</v>
      </c>
      <c r="H7671" s="104" t="str">
        <f t="shared" si="835"/>
        <v>5 – 20</v>
      </c>
      <c r="I7671" s="104" t="str">
        <f t="shared" si="836"/>
        <v>Di bawah ambang nilai</v>
      </c>
      <c r="J7671" s="106">
        <f t="shared" si="837"/>
        <v>78.007671000000002</v>
      </c>
      <c r="K7671" s="105">
        <f t="shared" si="838"/>
        <v>0</v>
      </c>
      <c r="L7671" s="106">
        <f t="shared" si="839"/>
        <v>0</v>
      </c>
    </row>
    <row r="7672" spans="1:12" x14ac:dyDescent="0.3">
      <c r="A7672" s="104" t="s">
        <v>15704</v>
      </c>
      <c r="B7672" s="104" t="s">
        <v>15705</v>
      </c>
      <c r="C7672" s="105">
        <v>496</v>
      </c>
      <c r="D7672" s="105">
        <v>103804</v>
      </c>
      <c r="E7672" s="106">
        <f t="shared" si="833"/>
        <v>209.28225806451613</v>
      </c>
      <c r="F7672" s="107">
        <f t="shared" si="834"/>
        <v>90</v>
      </c>
      <c r="G7672" s="107">
        <f>COUNTIF(Data_Eksportir!$H$2:$H$3401,A7672)</f>
        <v>0</v>
      </c>
      <c r="H7672" s="104" t="str">
        <f t="shared" si="835"/>
        <v>100 ke atas</v>
      </c>
      <c r="I7672" s="104" t="str">
        <f t="shared" si="836"/>
        <v>Di bawah ambang nilai</v>
      </c>
      <c r="J7672" s="106">
        <f t="shared" si="837"/>
        <v>103804.00767200001</v>
      </c>
      <c r="K7672" s="105">
        <f t="shared" si="838"/>
        <v>0</v>
      </c>
      <c r="L7672" s="106">
        <f t="shared" si="839"/>
        <v>0</v>
      </c>
    </row>
    <row r="7673" spans="1:12" x14ac:dyDescent="0.3">
      <c r="A7673" s="104" t="s">
        <v>15706</v>
      </c>
      <c r="B7673" s="104" t="s">
        <v>15707</v>
      </c>
      <c r="C7673" s="105">
        <v>962</v>
      </c>
      <c r="D7673" s="105">
        <v>7075</v>
      </c>
      <c r="E7673" s="106">
        <f t="shared" si="833"/>
        <v>7.3544698544698548</v>
      </c>
      <c r="F7673" s="107">
        <f t="shared" si="834"/>
        <v>90</v>
      </c>
      <c r="G7673" s="107">
        <f>COUNTIF(Data_Eksportir!$H$2:$H$3401,A7673)</f>
        <v>0</v>
      </c>
      <c r="H7673" s="104" t="str">
        <f t="shared" si="835"/>
        <v>5 – 20</v>
      </c>
      <c r="I7673" s="104" t="str">
        <f t="shared" si="836"/>
        <v>Di bawah ambang nilai</v>
      </c>
      <c r="J7673" s="106">
        <f t="shared" si="837"/>
        <v>7075.0076730000001</v>
      </c>
      <c r="K7673" s="105">
        <f t="shared" si="838"/>
        <v>0</v>
      </c>
      <c r="L7673" s="106">
        <f t="shared" si="839"/>
        <v>0</v>
      </c>
    </row>
    <row r="7674" spans="1:12" x14ac:dyDescent="0.3">
      <c r="A7674" s="104" t="s">
        <v>15708</v>
      </c>
      <c r="B7674" s="104" t="s">
        <v>15709</v>
      </c>
      <c r="C7674" s="105">
        <v>261</v>
      </c>
      <c r="D7674" s="105">
        <v>119834</v>
      </c>
      <c r="E7674" s="106">
        <f t="shared" si="833"/>
        <v>459.13409961685824</v>
      </c>
      <c r="F7674" s="107">
        <f t="shared" si="834"/>
        <v>90</v>
      </c>
      <c r="G7674" s="107">
        <f>COUNTIF(Data_Eksportir!$H$2:$H$3401,A7674)</f>
        <v>0</v>
      </c>
      <c r="H7674" s="104" t="str">
        <f t="shared" si="835"/>
        <v>100 ke atas</v>
      </c>
      <c r="I7674" s="104" t="str">
        <f t="shared" si="836"/>
        <v>Di bawah ambang nilai</v>
      </c>
      <c r="J7674" s="106">
        <f t="shared" si="837"/>
        <v>119834.00767399999</v>
      </c>
      <c r="K7674" s="105">
        <f t="shared" si="838"/>
        <v>0</v>
      </c>
      <c r="L7674" s="106">
        <f t="shared" si="839"/>
        <v>0</v>
      </c>
    </row>
    <row r="7675" spans="1:12" x14ac:dyDescent="0.3">
      <c r="A7675" s="104" t="s">
        <v>15710</v>
      </c>
      <c r="B7675" s="104" t="s">
        <v>15711</v>
      </c>
      <c r="C7675" s="105">
        <v>108</v>
      </c>
      <c r="D7675" s="105">
        <v>25384</v>
      </c>
      <c r="E7675" s="106">
        <f t="shared" si="833"/>
        <v>235.03703703703704</v>
      </c>
      <c r="F7675" s="107">
        <f t="shared" si="834"/>
        <v>90</v>
      </c>
      <c r="G7675" s="107">
        <f>COUNTIF(Data_Eksportir!$H$2:$H$3401,A7675)</f>
        <v>0</v>
      </c>
      <c r="H7675" s="104" t="str">
        <f t="shared" si="835"/>
        <v>100 ke atas</v>
      </c>
      <c r="I7675" s="104" t="str">
        <f t="shared" si="836"/>
        <v>Di bawah ambang nilai</v>
      </c>
      <c r="J7675" s="106">
        <f t="shared" si="837"/>
        <v>25384.007675000001</v>
      </c>
      <c r="K7675" s="105">
        <f t="shared" si="838"/>
        <v>0</v>
      </c>
      <c r="L7675" s="106">
        <f t="shared" si="839"/>
        <v>0</v>
      </c>
    </row>
    <row r="7676" spans="1:12" x14ac:dyDescent="0.3">
      <c r="A7676" s="104" t="s">
        <v>15712</v>
      </c>
      <c r="B7676" s="104" t="s">
        <v>15713</v>
      </c>
      <c r="C7676" s="105">
        <v>790</v>
      </c>
      <c r="D7676" s="105">
        <v>1203</v>
      </c>
      <c r="E7676" s="106">
        <f t="shared" si="833"/>
        <v>1.5227848101265822</v>
      </c>
      <c r="F7676" s="107">
        <f t="shared" si="834"/>
        <v>90</v>
      </c>
      <c r="G7676" s="107">
        <f>COUNTIF(Data_Eksportir!$H$2:$H$3401,A7676)</f>
        <v>0</v>
      </c>
      <c r="H7676" s="104" t="str">
        <f t="shared" si="835"/>
        <v>1 – 5</v>
      </c>
      <c r="I7676" s="104" t="str">
        <f t="shared" si="836"/>
        <v>Di bawah ambang nilai</v>
      </c>
      <c r="J7676" s="106">
        <f t="shared" si="837"/>
        <v>1203.0076759999999</v>
      </c>
      <c r="K7676" s="105">
        <f t="shared" si="838"/>
        <v>0</v>
      </c>
      <c r="L7676" s="106">
        <f t="shared" si="839"/>
        <v>0</v>
      </c>
    </row>
    <row r="7677" spans="1:12" x14ac:dyDescent="0.3">
      <c r="A7677" s="104" t="s">
        <v>15714</v>
      </c>
      <c r="B7677" s="104" t="s">
        <v>15715</v>
      </c>
      <c r="C7677" s="105">
        <v>3014</v>
      </c>
      <c r="D7677" s="105">
        <v>3641554</v>
      </c>
      <c r="E7677" s="106">
        <f t="shared" si="833"/>
        <v>1208.2130059721301</v>
      </c>
      <c r="F7677" s="107">
        <f t="shared" si="834"/>
        <v>90</v>
      </c>
      <c r="G7677" s="107">
        <f>COUNTIF(Data_Eksportir!$H$2:$H$3401,A7677)</f>
        <v>0</v>
      </c>
      <c r="H7677" s="104" t="str">
        <f t="shared" si="835"/>
        <v>100 ke atas</v>
      </c>
      <c r="I7677" s="104" t="str">
        <f t="shared" si="836"/>
        <v>Di bawah ambang nilai</v>
      </c>
      <c r="J7677" s="106">
        <f t="shared" si="837"/>
        <v>3641554.007677</v>
      </c>
      <c r="K7677" s="105">
        <f t="shared" si="838"/>
        <v>0</v>
      </c>
      <c r="L7677" s="106">
        <f t="shared" si="839"/>
        <v>0</v>
      </c>
    </row>
    <row r="7678" spans="1:12" x14ac:dyDescent="0.3">
      <c r="A7678" s="104" t="s">
        <v>15716</v>
      </c>
      <c r="B7678" s="104" t="s">
        <v>15717</v>
      </c>
      <c r="C7678" s="105">
        <v>19491</v>
      </c>
      <c r="D7678" s="105">
        <v>23021</v>
      </c>
      <c r="E7678" s="106">
        <f t="shared" si="833"/>
        <v>1.18110922990098</v>
      </c>
      <c r="F7678" s="107">
        <f t="shared" si="834"/>
        <v>90</v>
      </c>
      <c r="G7678" s="107">
        <f>COUNTIF(Data_Eksportir!$H$2:$H$3401,A7678)</f>
        <v>0</v>
      </c>
      <c r="H7678" s="104" t="str">
        <f t="shared" si="835"/>
        <v>1 – 5</v>
      </c>
      <c r="I7678" s="104" t="str">
        <f t="shared" si="836"/>
        <v>Di bawah ambang nilai</v>
      </c>
      <c r="J7678" s="106">
        <f t="shared" si="837"/>
        <v>23021.007678000002</v>
      </c>
      <c r="K7678" s="105">
        <f t="shared" si="838"/>
        <v>0</v>
      </c>
      <c r="L7678" s="106">
        <f t="shared" si="839"/>
        <v>0</v>
      </c>
    </row>
    <row r="7679" spans="1:12" x14ac:dyDescent="0.3">
      <c r="A7679" s="104" t="s">
        <v>15718</v>
      </c>
      <c r="B7679" s="104" t="s">
        <v>15719</v>
      </c>
      <c r="C7679" s="105">
        <v>1733300</v>
      </c>
      <c r="D7679" s="105">
        <v>65961721</v>
      </c>
      <c r="E7679" s="106">
        <f t="shared" si="833"/>
        <v>38.055570876363007</v>
      </c>
      <c r="F7679" s="107">
        <f t="shared" si="834"/>
        <v>90</v>
      </c>
      <c r="G7679" s="107">
        <f>COUNTIF(Data_Eksportir!$H$2:$H$3401,A7679)</f>
        <v>0</v>
      </c>
      <c r="H7679" s="104" t="str">
        <f t="shared" si="835"/>
        <v>20 – 100</v>
      </c>
      <c r="I7679" s="104" t="str">
        <f t="shared" si="836"/>
        <v>Belum terwakili</v>
      </c>
      <c r="J7679" s="106">
        <f t="shared" si="837"/>
        <v>65961721.007679</v>
      </c>
      <c r="K7679" s="105">
        <f t="shared" si="838"/>
        <v>65961721</v>
      </c>
      <c r="L7679" s="106">
        <f t="shared" si="839"/>
        <v>65961721.007679</v>
      </c>
    </row>
    <row r="7680" spans="1:12" x14ac:dyDescent="0.3">
      <c r="A7680" s="104" t="s">
        <v>15720</v>
      </c>
      <c r="B7680" s="104" t="s">
        <v>15721</v>
      </c>
      <c r="C7680" s="105">
        <v>3</v>
      </c>
      <c r="D7680" s="105">
        <v>300</v>
      </c>
      <c r="E7680" s="106">
        <f t="shared" si="833"/>
        <v>100</v>
      </c>
      <c r="F7680" s="107">
        <f t="shared" si="834"/>
        <v>90</v>
      </c>
      <c r="G7680" s="107">
        <f>COUNTIF(Data_Eksportir!$H$2:$H$3401,A7680)</f>
        <v>0</v>
      </c>
      <c r="H7680" s="104" t="str">
        <f t="shared" si="835"/>
        <v>100 ke atas</v>
      </c>
      <c r="I7680" s="104" t="str">
        <f t="shared" si="836"/>
        <v>Di bawah ambang nilai</v>
      </c>
      <c r="J7680" s="106">
        <f t="shared" si="837"/>
        <v>300.00767999999999</v>
      </c>
      <c r="K7680" s="105">
        <f t="shared" si="838"/>
        <v>0</v>
      </c>
      <c r="L7680" s="106">
        <f t="shared" si="839"/>
        <v>0</v>
      </c>
    </row>
    <row r="7681" spans="1:12" x14ac:dyDescent="0.3">
      <c r="A7681" s="104" t="s">
        <v>15722</v>
      </c>
      <c r="B7681" s="104" t="s">
        <v>15723</v>
      </c>
      <c r="C7681" s="105">
        <v>883</v>
      </c>
      <c r="D7681" s="105">
        <v>142725</v>
      </c>
      <c r="E7681" s="106">
        <f t="shared" si="833"/>
        <v>161.63646659116648</v>
      </c>
      <c r="F7681" s="107">
        <f t="shared" si="834"/>
        <v>90</v>
      </c>
      <c r="G7681" s="107">
        <f>COUNTIF(Data_Eksportir!$H$2:$H$3401,A7681)</f>
        <v>0</v>
      </c>
      <c r="H7681" s="104" t="str">
        <f t="shared" si="835"/>
        <v>100 ke atas</v>
      </c>
      <c r="I7681" s="104" t="str">
        <f t="shared" si="836"/>
        <v>Di bawah ambang nilai</v>
      </c>
      <c r="J7681" s="106">
        <f t="shared" si="837"/>
        <v>142725.00768099999</v>
      </c>
      <c r="K7681" s="105">
        <f t="shared" si="838"/>
        <v>0</v>
      </c>
      <c r="L7681" s="106">
        <f t="shared" si="839"/>
        <v>0</v>
      </c>
    </row>
    <row r="7682" spans="1:12" x14ac:dyDescent="0.3">
      <c r="A7682" s="104" t="s">
        <v>15724</v>
      </c>
      <c r="B7682" s="104" t="s">
        <v>15725</v>
      </c>
      <c r="C7682" s="105">
        <v>87</v>
      </c>
      <c r="D7682" s="105">
        <v>18634</v>
      </c>
      <c r="E7682" s="106">
        <f t="shared" ref="E7682:E7745" si="840">IF(AND(ISNUMBER(C7682),C7682&gt;0),D7682/C7682,"")</f>
        <v>214.18390804597701</v>
      </c>
      <c r="F7682" s="107">
        <f t="shared" ref="F7682:F7745" si="841">VALUE(LEFT(A7682,2))</f>
        <v>90</v>
      </c>
      <c r="G7682" s="107">
        <f>COUNTIF(Data_Eksportir!$H$2:$H$3401,A7682)</f>
        <v>0</v>
      </c>
      <c r="H7682" s="104" t="str">
        <f t="shared" ref="H7682:H7745" si="842">IF(E7682="","Tanpa data berat",IF(E7682&lt;1,"Di bawah 1",IF(E7682&lt;5,"1 – 5",IF(E7682&lt;20,"5 – 20",IF(E7682&lt;100,"20 – 100","100 ke atas")))))</f>
        <v>100 ke atas</v>
      </c>
      <c r="I7682" s="104" t="str">
        <f t="shared" ref="I7682:I7745" si="843">IF(D7682&lt;p_nilai_besar,"Di bawah ambang nilai",IF(G7682=0,"Belum terwakili",IF(G7682&lt;=p_listing_rendah,"Keterwakilan rendah","Terwakili")))</f>
        <v>Di bawah ambang nilai</v>
      </c>
      <c r="J7682" s="106">
        <f t="shared" ref="J7682:J7745" si="844">D7682+ROW()/10^6</f>
        <v>18634.007681999999</v>
      </c>
      <c r="K7682" s="105">
        <f t="shared" ref="K7682:K7745" si="845">IF(D7682&gt;=p_nilai_besar,D7682/(1+G7682),0)</f>
        <v>0</v>
      </c>
      <c r="L7682" s="106">
        <f t="shared" ref="L7682:L7745" si="846">IF(K7682&gt;0,K7682+ROW()/10^6,0)</f>
        <v>0</v>
      </c>
    </row>
    <row r="7683" spans="1:12" x14ac:dyDescent="0.3">
      <c r="A7683" s="104" t="s">
        <v>15726</v>
      </c>
      <c r="B7683" s="104" t="s">
        <v>15727</v>
      </c>
      <c r="C7683" s="105">
        <v>5044</v>
      </c>
      <c r="D7683" s="105">
        <v>710910</v>
      </c>
      <c r="E7683" s="106">
        <f t="shared" si="840"/>
        <v>140.94171292624901</v>
      </c>
      <c r="F7683" s="107">
        <f t="shared" si="841"/>
        <v>90</v>
      </c>
      <c r="G7683" s="107">
        <f>COUNTIF(Data_Eksportir!$H$2:$H$3401,A7683)</f>
        <v>0</v>
      </c>
      <c r="H7683" s="104" t="str">
        <f t="shared" si="842"/>
        <v>100 ke atas</v>
      </c>
      <c r="I7683" s="104" t="str">
        <f t="shared" si="843"/>
        <v>Di bawah ambang nilai</v>
      </c>
      <c r="J7683" s="106">
        <f t="shared" si="844"/>
        <v>710910.00768299995</v>
      </c>
      <c r="K7683" s="105">
        <f t="shared" si="845"/>
        <v>0</v>
      </c>
      <c r="L7683" s="106">
        <f t="shared" si="846"/>
        <v>0</v>
      </c>
    </row>
    <row r="7684" spans="1:12" x14ac:dyDescent="0.3">
      <c r="A7684" s="104" t="s">
        <v>15728</v>
      </c>
      <c r="B7684" s="104" t="s">
        <v>15729</v>
      </c>
      <c r="C7684" s="105">
        <v>28</v>
      </c>
      <c r="D7684" s="105">
        <v>2431</v>
      </c>
      <c r="E7684" s="106">
        <f t="shared" si="840"/>
        <v>86.821428571428569</v>
      </c>
      <c r="F7684" s="107">
        <f t="shared" si="841"/>
        <v>90</v>
      </c>
      <c r="G7684" s="107">
        <f>COUNTIF(Data_Eksportir!$H$2:$H$3401,A7684)</f>
        <v>0</v>
      </c>
      <c r="H7684" s="104" t="str">
        <f t="shared" si="842"/>
        <v>20 – 100</v>
      </c>
      <c r="I7684" s="104" t="str">
        <f t="shared" si="843"/>
        <v>Di bawah ambang nilai</v>
      </c>
      <c r="J7684" s="106">
        <f t="shared" si="844"/>
        <v>2431.0076840000002</v>
      </c>
      <c r="K7684" s="105">
        <f t="shared" si="845"/>
        <v>0</v>
      </c>
      <c r="L7684" s="106">
        <f t="shared" si="846"/>
        <v>0</v>
      </c>
    </row>
    <row r="7685" spans="1:12" x14ac:dyDescent="0.3">
      <c r="A7685" s="104" t="s">
        <v>15730</v>
      </c>
      <c r="B7685" s="104" t="s">
        <v>15731</v>
      </c>
      <c r="C7685" s="105">
        <v>184</v>
      </c>
      <c r="D7685" s="105">
        <v>45019</v>
      </c>
      <c r="E7685" s="106">
        <f t="shared" si="840"/>
        <v>244.66847826086956</v>
      </c>
      <c r="F7685" s="107">
        <f t="shared" si="841"/>
        <v>90</v>
      </c>
      <c r="G7685" s="107">
        <f>COUNTIF(Data_Eksportir!$H$2:$H$3401,A7685)</f>
        <v>0</v>
      </c>
      <c r="H7685" s="104" t="str">
        <f t="shared" si="842"/>
        <v>100 ke atas</v>
      </c>
      <c r="I7685" s="104" t="str">
        <f t="shared" si="843"/>
        <v>Di bawah ambang nilai</v>
      </c>
      <c r="J7685" s="106">
        <f t="shared" si="844"/>
        <v>45019.007684999997</v>
      </c>
      <c r="K7685" s="105">
        <f t="shared" si="845"/>
        <v>0</v>
      </c>
      <c r="L7685" s="106">
        <f t="shared" si="846"/>
        <v>0</v>
      </c>
    </row>
    <row r="7686" spans="1:12" x14ac:dyDescent="0.3">
      <c r="A7686" s="104" t="s">
        <v>15732</v>
      </c>
      <c r="B7686" s="104" t="s">
        <v>15733</v>
      </c>
      <c r="C7686" s="105">
        <v>103430</v>
      </c>
      <c r="D7686" s="105">
        <v>5513722</v>
      </c>
      <c r="E7686" s="106">
        <f t="shared" si="840"/>
        <v>53.308730542395821</v>
      </c>
      <c r="F7686" s="107">
        <f t="shared" si="841"/>
        <v>90</v>
      </c>
      <c r="G7686" s="107">
        <f>COUNTIF(Data_Eksportir!$H$2:$H$3401,A7686)</f>
        <v>0</v>
      </c>
      <c r="H7686" s="104" t="str">
        <f t="shared" si="842"/>
        <v>20 – 100</v>
      </c>
      <c r="I7686" s="104" t="str">
        <f t="shared" si="843"/>
        <v>Di bawah ambang nilai</v>
      </c>
      <c r="J7686" s="106">
        <f t="shared" si="844"/>
        <v>5513722.0076860003</v>
      </c>
      <c r="K7686" s="105">
        <f t="shared" si="845"/>
        <v>0</v>
      </c>
      <c r="L7686" s="106">
        <f t="shared" si="846"/>
        <v>0</v>
      </c>
    </row>
    <row r="7687" spans="1:12" x14ac:dyDescent="0.3">
      <c r="A7687" s="104" t="s">
        <v>15734</v>
      </c>
      <c r="B7687" s="104" t="s">
        <v>15735</v>
      </c>
      <c r="C7687" s="105">
        <v>37365</v>
      </c>
      <c r="D7687" s="105">
        <v>4450359</v>
      </c>
      <c r="E7687" s="106">
        <f t="shared" si="840"/>
        <v>119.10501806503412</v>
      </c>
      <c r="F7687" s="107">
        <f t="shared" si="841"/>
        <v>90</v>
      </c>
      <c r="G7687" s="107">
        <f>COUNTIF(Data_Eksportir!$H$2:$H$3401,A7687)</f>
        <v>0</v>
      </c>
      <c r="H7687" s="104" t="str">
        <f t="shared" si="842"/>
        <v>100 ke atas</v>
      </c>
      <c r="I7687" s="104" t="str">
        <f t="shared" si="843"/>
        <v>Di bawah ambang nilai</v>
      </c>
      <c r="J7687" s="106">
        <f t="shared" si="844"/>
        <v>4450359.0076869996</v>
      </c>
      <c r="K7687" s="105">
        <f t="shared" si="845"/>
        <v>0</v>
      </c>
      <c r="L7687" s="106">
        <f t="shared" si="846"/>
        <v>0</v>
      </c>
    </row>
    <row r="7688" spans="1:12" x14ac:dyDescent="0.3">
      <c r="A7688" s="104" t="s">
        <v>15736</v>
      </c>
      <c r="B7688" s="104" t="s">
        <v>15737</v>
      </c>
      <c r="C7688" s="105">
        <v>747</v>
      </c>
      <c r="D7688" s="105">
        <v>10213</v>
      </c>
      <c r="E7688" s="106">
        <f t="shared" si="840"/>
        <v>13.67202141900937</v>
      </c>
      <c r="F7688" s="107">
        <f t="shared" si="841"/>
        <v>90</v>
      </c>
      <c r="G7688" s="107">
        <f>COUNTIF(Data_Eksportir!$H$2:$H$3401,A7688)</f>
        <v>0</v>
      </c>
      <c r="H7688" s="104" t="str">
        <f t="shared" si="842"/>
        <v>5 – 20</v>
      </c>
      <c r="I7688" s="104" t="str">
        <f t="shared" si="843"/>
        <v>Di bawah ambang nilai</v>
      </c>
      <c r="J7688" s="106">
        <f t="shared" si="844"/>
        <v>10213.007688</v>
      </c>
      <c r="K7688" s="105">
        <f t="shared" si="845"/>
        <v>0</v>
      </c>
      <c r="L7688" s="106">
        <f t="shared" si="846"/>
        <v>0</v>
      </c>
    </row>
    <row r="7689" spans="1:12" x14ac:dyDescent="0.3">
      <c r="A7689" s="104" t="s">
        <v>15738</v>
      </c>
      <c r="B7689" s="104" t="s">
        <v>15739</v>
      </c>
      <c r="C7689" s="105">
        <v>860</v>
      </c>
      <c r="D7689" s="105">
        <v>7000</v>
      </c>
      <c r="E7689" s="106">
        <f t="shared" si="840"/>
        <v>8.1395348837209305</v>
      </c>
      <c r="F7689" s="107">
        <f t="shared" si="841"/>
        <v>90</v>
      </c>
      <c r="G7689" s="107">
        <f>COUNTIF(Data_Eksportir!$H$2:$H$3401,A7689)</f>
        <v>0</v>
      </c>
      <c r="H7689" s="104" t="str">
        <f t="shared" si="842"/>
        <v>5 – 20</v>
      </c>
      <c r="I7689" s="104" t="str">
        <f t="shared" si="843"/>
        <v>Di bawah ambang nilai</v>
      </c>
      <c r="J7689" s="106">
        <f t="shared" si="844"/>
        <v>7000.007689</v>
      </c>
      <c r="K7689" s="105">
        <f t="shared" si="845"/>
        <v>0</v>
      </c>
      <c r="L7689" s="106">
        <f t="shared" si="846"/>
        <v>0</v>
      </c>
    </row>
    <row r="7690" spans="1:12" x14ac:dyDescent="0.3">
      <c r="A7690" s="104" t="s">
        <v>15740</v>
      </c>
      <c r="B7690" s="104" t="s">
        <v>15741</v>
      </c>
      <c r="C7690" s="105">
        <v>673</v>
      </c>
      <c r="D7690" s="105">
        <v>1683</v>
      </c>
      <c r="E7690" s="106">
        <f t="shared" si="840"/>
        <v>2.5007429420505201</v>
      </c>
      <c r="F7690" s="107">
        <f t="shared" si="841"/>
        <v>90</v>
      </c>
      <c r="G7690" s="107">
        <f>COUNTIF(Data_Eksportir!$H$2:$H$3401,A7690)</f>
        <v>0</v>
      </c>
      <c r="H7690" s="104" t="str">
        <f t="shared" si="842"/>
        <v>1 – 5</v>
      </c>
      <c r="I7690" s="104" t="str">
        <f t="shared" si="843"/>
        <v>Di bawah ambang nilai</v>
      </c>
      <c r="J7690" s="106">
        <f t="shared" si="844"/>
        <v>1683.0076899999999</v>
      </c>
      <c r="K7690" s="105">
        <f t="shared" si="845"/>
        <v>0</v>
      </c>
      <c r="L7690" s="106">
        <f t="shared" si="846"/>
        <v>0</v>
      </c>
    </row>
    <row r="7691" spans="1:12" x14ac:dyDescent="0.3">
      <c r="A7691" s="104" t="s">
        <v>15742</v>
      </c>
      <c r="B7691" s="104" t="s">
        <v>15743</v>
      </c>
      <c r="C7691" s="105">
        <v>938</v>
      </c>
      <c r="D7691" s="105">
        <v>6981</v>
      </c>
      <c r="E7691" s="106">
        <f t="shared" si="840"/>
        <v>7.4424307036247335</v>
      </c>
      <c r="F7691" s="107">
        <f t="shared" si="841"/>
        <v>90</v>
      </c>
      <c r="G7691" s="107">
        <f>COUNTIF(Data_Eksportir!$H$2:$H$3401,A7691)</f>
        <v>0</v>
      </c>
      <c r="H7691" s="104" t="str">
        <f t="shared" si="842"/>
        <v>5 – 20</v>
      </c>
      <c r="I7691" s="104" t="str">
        <f t="shared" si="843"/>
        <v>Di bawah ambang nilai</v>
      </c>
      <c r="J7691" s="106">
        <f t="shared" si="844"/>
        <v>6981.0076909999998</v>
      </c>
      <c r="K7691" s="105">
        <f t="shared" si="845"/>
        <v>0</v>
      </c>
      <c r="L7691" s="106">
        <f t="shared" si="846"/>
        <v>0</v>
      </c>
    </row>
    <row r="7692" spans="1:12" x14ac:dyDescent="0.3">
      <c r="A7692" s="104" t="s">
        <v>15744</v>
      </c>
      <c r="B7692" s="104" t="s">
        <v>15745</v>
      </c>
      <c r="C7692" s="105">
        <v>148</v>
      </c>
      <c r="D7692" s="105">
        <v>3388</v>
      </c>
      <c r="E7692" s="106">
        <f t="shared" si="840"/>
        <v>22.891891891891891</v>
      </c>
      <c r="F7692" s="107">
        <f t="shared" si="841"/>
        <v>90</v>
      </c>
      <c r="G7692" s="107">
        <f>COUNTIF(Data_Eksportir!$H$2:$H$3401,A7692)</f>
        <v>0</v>
      </c>
      <c r="H7692" s="104" t="str">
        <f t="shared" si="842"/>
        <v>20 – 100</v>
      </c>
      <c r="I7692" s="104" t="str">
        <f t="shared" si="843"/>
        <v>Di bawah ambang nilai</v>
      </c>
      <c r="J7692" s="106">
        <f t="shared" si="844"/>
        <v>3388.0076920000001</v>
      </c>
      <c r="K7692" s="105">
        <f t="shared" si="845"/>
        <v>0</v>
      </c>
      <c r="L7692" s="106">
        <f t="shared" si="846"/>
        <v>0</v>
      </c>
    </row>
    <row r="7693" spans="1:12" x14ac:dyDescent="0.3">
      <c r="A7693" s="104" t="s">
        <v>15746</v>
      </c>
      <c r="B7693" s="104" t="s">
        <v>15747</v>
      </c>
      <c r="C7693" s="105">
        <v>13160</v>
      </c>
      <c r="D7693" s="105">
        <v>2597231</v>
      </c>
      <c r="E7693" s="106">
        <f t="shared" si="840"/>
        <v>197.35797872340424</v>
      </c>
      <c r="F7693" s="107">
        <f t="shared" si="841"/>
        <v>90</v>
      </c>
      <c r="G7693" s="107">
        <f>COUNTIF(Data_Eksportir!$H$2:$H$3401,A7693)</f>
        <v>0</v>
      </c>
      <c r="H7693" s="104" t="str">
        <f t="shared" si="842"/>
        <v>100 ke atas</v>
      </c>
      <c r="I7693" s="104" t="str">
        <f t="shared" si="843"/>
        <v>Di bawah ambang nilai</v>
      </c>
      <c r="J7693" s="106">
        <f t="shared" si="844"/>
        <v>2597231.0076930001</v>
      </c>
      <c r="K7693" s="105">
        <f t="shared" si="845"/>
        <v>0</v>
      </c>
      <c r="L7693" s="106">
        <f t="shared" si="846"/>
        <v>0</v>
      </c>
    </row>
    <row r="7694" spans="1:12" x14ac:dyDescent="0.3">
      <c r="A7694" s="104" t="s">
        <v>15748</v>
      </c>
      <c r="B7694" s="104" t="s">
        <v>15749</v>
      </c>
      <c r="C7694" s="105">
        <v>1529</v>
      </c>
      <c r="D7694" s="105">
        <v>450</v>
      </c>
      <c r="E7694" s="106">
        <f t="shared" si="840"/>
        <v>0.29431000654022238</v>
      </c>
      <c r="F7694" s="107">
        <f t="shared" si="841"/>
        <v>90</v>
      </c>
      <c r="G7694" s="107">
        <f>COUNTIF(Data_Eksportir!$H$2:$H$3401,A7694)</f>
        <v>0</v>
      </c>
      <c r="H7694" s="104" t="str">
        <f t="shared" si="842"/>
        <v>Di bawah 1</v>
      </c>
      <c r="I7694" s="104" t="str">
        <f t="shared" si="843"/>
        <v>Di bawah ambang nilai</v>
      </c>
      <c r="J7694" s="106">
        <f t="shared" si="844"/>
        <v>450.00769400000001</v>
      </c>
      <c r="K7694" s="105">
        <f t="shared" si="845"/>
        <v>0</v>
      </c>
      <c r="L7694" s="106">
        <f t="shared" si="846"/>
        <v>0</v>
      </c>
    </row>
    <row r="7695" spans="1:12" x14ac:dyDescent="0.3">
      <c r="A7695" s="104" t="s">
        <v>15750</v>
      </c>
      <c r="B7695" s="104" t="s">
        <v>15751</v>
      </c>
      <c r="C7695" s="105">
        <v>527</v>
      </c>
      <c r="D7695" s="105">
        <v>15563</v>
      </c>
      <c r="E7695" s="106">
        <f t="shared" si="840"/>
        <v>29.531309297912713</v>
      </c>
      <c r="F7695" s="107">
        <f t="shared" si="841"/>
        <v>90</v>
      </c>
      <c r="G7695" s="107">
        <f>COUNTIF(Data_Eksportir!$H$2:$H$3401,A7695)</f>
        <v>0</v>
      </c>
      <c r="H7695" s="104" t="str">
        <f t="shared" si="842"/>
        <v>20 – 100</v>
      </c>
      <c r="I7695" s="104" t="str">
        <f t="shared" si="843"/>
        <v>Di bawah ambang nilai</v>
      </c>
      <c r="J7695" s="106">
        <f t="shared" si="844"/>
        <v>15563.007695</v>
      </c>
      <c r="K7695" s="105">
        <f t="shared" si="845"/>
        <v>0</v>
      </c>
      <c r="L7695" s="106">
        <f t="shared" si="846"/>
        <v>0</v>
      </c>
    </row>
    <row r="7696" spans="1:12" x14ac:dyDescent="0.3">
      <c r="A7696" s="104" t="s">
        <v>15752</v>
      </c>
      <c r="B7696" s="104" t="s">
        <v>15753</v>
      </c>
      <c r="C7696" s="105">
        <v>153</v>
      </c>
      <c r="D7696" s="105">
        <v>186790</v>
      </c>
      <c r="E7696" s="106">
        <f t="shared" si="840"/>
        <v>1220.8496732026144</v>
      </c>
      <c r="F7696" s="107">
        <f t="shared" si="841"/>
        <v>90</v>
      </c>
      <c r="G7696" s="107">
        <f>COUNTIF(Data_Eksportir!$H$2:$H$3401,A7696)</f>
        <v>0</v>
      </c>
      <c r="H7696" s="104" t="str">
        <f t="shared" si="842"/>
        <v>100 ke atas</v>
      </c>
      <c r="I7696" s="104" t="str">
        <f t="shared" si="843"/>
        <v>Di bawah ambang nilai</v>
      </c>
      <c r="J7696" s="106">
        <f t="shared" si="844"/>
        <v>186790.00769599999</v>
      </c>
      <c r="K7696" s="105">
        <f t="shared" si="845"/>
        <v>0</v>
      </c>
      <c r="L7696" s="106">
        <f t="shared" si="846"/>
        <v>0</v>
      </c>
    </row>
    <row r="7697" spans="1:12" x14ac:dyDescent="0.3">
      <c r="A7697" s="104" t="s">
        <v>15754</v>
      </c>
      <c r="B7697" s="104" t="s">
        <v>15755</v>
      </c>
      <c r="C7697" s="105">
        <v>1682</v>
      </c>
      <c r="D7697" s="105">
        <v>421313</v>
      </c>
      <c r="E7697" s="106">
        <f t="shared" si="840"/>
        <v>250.4833531510107</v>
      </c>
      <c r="F7697" s="107">
        <f t="shared" si="841"/>
        <v>90</v>
      </c>
      <c r="G7697" s="107">
        <f>COUNTIF(Data_Eksportir!$H$2:$H$3401,A7697)</f>
        <v>0</v>
      </c>
      <c r="H7697" s="104" t="str">
        <f t="shared" si="842"/>
        <v>100 ke atas</v>
      </c>
      <c r="I7697" s="104" t="str">
        <f t="shared" si="843"/>
        <v>Di bawah ambang nilai</v>
      </c>
      <c r="J7697" s="106">
        <f t="shared" si="844"/>
        <v>421313.00769699999</v>
      </c>
      <c r="K7697" s="105">
        <f t="shared" si="845"/>
        <v>0</v>
      </c>
      <c r="L7697" s="106">
        <f t="shared" si="846"/>
        <v>0</v>
      </c>
    </row>
    <row r="7698" spans="1:12" x14ac:dyDescent="0.3">
      <c r="A7698" s="104" t="s">
        <v>15756</v>
      </c>
      <c r="B7698" s="104" t="s">
        <v>15757</v>
      </c>
      <c r="C7698" s="105">
        <v>105901</v>
      </c>
      <c r="D7698" s="105">
        <v>1221097</v>
      </c>
      <c r="E7698" s="106">
        <f t="shared" si="840"/>
        <v>11.530552119432301</v>
      </c>
      <c r="F7698" s="107">
        <f t="shared" si="841"/>
        <v>90</v>
      </c>
      <c r="G7698" s="107">
        <f>COUNTIF(Data_Eksportir!$H$2:$H$3401,A7698)</f>
        <v>0</v>
      </c>
      <c r="H7698" s="104" t="str">
        <f t="shared" si="842"/>
        <v>5 – 20</v>
      </c>
      <c r="I7698" s="104" t="str">
        <f t="shared" si="843"/>
        <v>Di bawah ambang nilai</v>
      </c>
      <c r="J7698" s="106">
        <f t="shared" si="844"/>
        <v>1221097.0076979999</v>
      </c>
      <c r="K7698" s="105">
        <f t="shared" si="845"/>
        <v>0</v>
      </c>
      <c r="L7698" s="106">
        <f t="shared" si="846"/>
        <v>0</v>
      </c>
    </row>
    <row r="7699" spans="1:12" x14ac:dyDescent="0.3">
      <c r="A7699" s="104" t="s">
        <v>15758</v>
      </c>
      <c r="B7699" s="104" t="s">
        <v>15759</v>
      </c>
      <c r="C7699" s="105">
        <v>30</v>
      </c>
      <c r="D7699" s="105">
        <v>12938</v>
      </c>
      <c r="E7699" s="106">
        <f t="shared" si="840"/>
        <v>431.26666666666665</v>
      </c>
      <c r="F7699" s="107">
        <f t="shared" si="841"/>
        <v>90</v>
      </c>
      <c r="G7699" s="107">
        <f>COUNTIF(Data_Eksportir!$H$2:$H$3401,A7699)</f>
        <v>0</v>
      </c>
      <c r="H7699" s="104" t="str">
        <f t="shared" si="842"/>
        <v>100 ke atas</v>
      </c>
      <c r="I7699" s="104" t="str">
        <f t="shared" si="843"/>
        <v>Di bawah ambang nilai</v>
      </c>
      <c r="J7699" s="106">
        <f t="shared" si="844"/>
        <v>12938.007699</v>
      </c>
      <c r="K7699" s="105">
        <f t="shared" si="845"/>
        <v>0</v>
      </c>
      <c r="L7699" s="106">
        <f t="shared" si="846"/>
        <v>0</v>
      </c>
    </row>
    <row r="7700" spans="1:12" x14ac:dyDescent="0.3">
      <c r="A7700" s="104" t="s">
        <v>15760</v>
      </c>
      <c r="B7700" s="104" t="s">
        <v>15761</v>
      </c>
      <c r="C7700" s="105">
        <v>227689</v>
      </c>
      <c r="D7700" s="105">
        <v>24991652</v>
      </c>
      <c r="E7700" s="106">
        <f t="shared" si="840"/>
        <v>109.76222830264088</v>
      </c>
      <c r="F7700" s="107">
        <f t="shared" si="841"/>
        <v>90</v>
      </c>
      <c r="G7700" s="107">
        <f>COUNTIF(Data_Eksportir!$H$2:$H$3401,A7700)</f>
        <v>0</v>
      </c>
      <c r="H7700" s="104" t="str">
        <f t="shared" si="842"/>
        <v>100 ke atas</v>
      </c>
      <c r="I7700" s="104" t="str">
        <f t="shared" si="843"/>
        <v>Belum terwakili</v>
      </c>
      <c r="J7700" s="106">
        <f t="shared" si="844"/>
        <v>24991652.0077</v>
      </c>
      <c r="K7700" s="105">
        <f t="shared" si="845"/>
        <v>24991652</v>
      </c>
      <c r="L7700" s="106">
        <f t="shared" si="846"/>
        <v>24991652.0077</v>
      </c>
    </row>
    <row r="7701" spans="1:12" x14ac:dyDescent="0.3">
      <c r="A7701" s="104" t="s">
        <v>15762</v>
      </c>
      <c r="B7701" s="104" t="s">
        <v>15763</v>
      </c>
      <c r="C7701" s="105">
        <v>5659</v>
      </c>
      <c r="D7701" s="105">
        <v>335773</v>
      </c>
      <c r="E7701" s="106">
        <f t="shared" si="840"/>
        <v>59.33433468810744</v>
      </c>
      <c r="F7701" s="107">
        <f t="shared" si="841"/>
        <v>90</v>
      </c>
      <c r="G7701" s="107">
        <f>COUNTIF(Data_Eksportir!$H$2:$H$3401,A7701)</f>
        <v>0</v>
      </c>
      <c r="H7701" s="104" t="str">
        <f t="shared" si="842"/>
        <v>20 – 100</v>
      </c>
      <c r="I7701" s="104" t="str">
        <f t="shared" si="843"/>
        <v>Di bawah ambang nilai</v>
      </c>
      <c r="J7701" s="106">
        <f t="shared" si="844"/>
        <v>335773.00770100002</v>
      </c>
      <c r="K7701" s="105">
        <f t="shared" si="845"/>
        <v>0</v>
      </c>
      <c r="L7701" s="106">
        <f t="shared" si="846"/>
        <v>0</v>
      </c>
    </row>
    <row r="7702" spans="1:12" x14ac:dyDescent="0.3">
      <c r="A7702" s="104" t="s">
        <v>15764</v>
      </c>
      <c r="B7702" s="104" t="s">
        <v>15765</v>
      </c>
      <c r="C7702" s="105">
        <v>4486159</v>
      </c>
      <c r="D7702" s="105">
        <v>24562720</v>
      </c>
      <c r="E7702" s="106">
        <f t="shared" si="840"/>
        <v>5.4752227908105802</v>
      </c>
      <c r="F7702" s="107">
        <f t="shared" si="841"/>
        <v>90</v>
      </c>
      <c r="G7702" s="107">
        <f>COUNTIF(Data_Eksportir!$H$2:$H$3401,A7702)</f>
        <v>0</v>
      </c>
      <c r="H7702" s="104" t="str">
        <f t="shared" si="842"/>
        <v>5 – 20</v>
      </c>
      <c r="I7702" s="104" t="str">
        <f t="shared" si="843"/>
        <v>Belum terwakili</v>
      </c>
      <c r="J7702" s="106">
        <f t="shared" si="844"/>
        <v>24562720.007702</v>
      </c>
      <c r="K7702" s="105">
        <f t="shared" si="845"/>
        <v>24562720</v>
      </c>
      <c r="L7702" s="106">
        <f t="shared" si="846"/>
        <v>24562720.007702</v>
      </c>
    </row>
    <row r="7703" spans="1:12" x14ac:dyDescent="0.3">
      <c r="A7703" s="104" t="s">
        <v>15766</v>
      </c>
      <c r="B7703" s="104" t="s">
        <v>15767</v>
      </c>
      <c r="C7703" s="105">
        <v>8927</v>
      </c>
      <c r="D7703" s="105">
        <v>38480</v>
      </c>
      <c r="E7703" s="106">
        <f t="shared" si="840"/>
        <v>4.3105186512826261</v>
      </c>
      <c r="F7703" s="107">
        <f t="shared" si="841"/>
        <v>90</v>
      </c>
      <c r="G7703" s="107">
        <f>COUNTIF(Data_Eksportir!$H$2:$H$3401,A7703)</f>
        <v>0</v>
      </c>
      <c r="H7703" s="104" t="str">
        <f t="shared" si="842"/>
        <v>1 – 5</v>
      </c>
      <c r="I7703" s="104" t="str">
        <f t="shared" si="843"/>
        <v>Di bawah ambang nilai</v>
      </c>
      <c r="J7703" s="106">
        <f t="shared" si="844"/>
        <v>38480.007703000003</v>
      </c>
      <c r="K7703" s="105">
        <f t="shared" si="845"/>
        <v>0</v>
      </c>
      <c r="L7703" s="106">
        <f t="shared" si="846"/>
        <v>0</v>
      </c>
    </row>
    <row r="7704" spans="1:12" x14ac:dyDescent="0.3">
      <c r="A7704" s="104" t="s">
        <v>15768</v>
      </c>
      <c r="B7704" s="104" t="s">
        <v>15769</v>
      </c>
      <c r="C7704" s="105">
        <v>4752</v>
      </c>
      <c r="D7704" s="105">
        <v>191842</v>
      </c>
      <c r="E7704" s="106">
        <f t="shared" si="840"/>
        <v>40.370791245791246</v>
      </c>
      <c r="F7704" s="107">
        <f t="shared" si="841"/>
        <v>90</v>
      </c>
      <c r="G7704" s="107">
        <f>COUNTIF(Data_Eksportir!$H$2:$H$3401,A7704)</f>
        <v>0</v>
      </c>
      <c r="H7704" s="104" t="str">
        <f t="shared" si="842"/>
        <v>20 – 100</v>
      </c>
      <c r="I7704" s="104" t="str">
        <f t="shared" si="843"/>
        <v>Di bawah ambang nilai</v>
      </c>
      <c r="J7704" s="106">
        <f t="shared" si="844"/>
        <v>191842.00770399999</v>
      </c>
      <c r="K7704" s="105">
        <f t="shared" si="845"/>
        <v>0</v>
      </c>
      <c r="L7704" s="106">
        <f t="shared" si="846"/>
        <v>0</v>
      </c>
    </row>
    <row r="7705" spans="1:12" x14ac:dyDescent="0.3">
      <c r="A7705" s="104" t="s">
        <v>15770</v>
      </c>
      <c r="B7705" s="104" t="s">
        <v>15771</v>
      </c>
      <c r="C7705" s="105">
        <v>586854</v>
      </c>
      <c r="D7705" s="105">
        <v>9282507</v>
      </c>
      <c r="E7705" s="106">
        <f t="shared" si="840"/>
        <v>15.817404328844994</v>
      </c>
      <c r="F7705" s="107">
        <f t="shared" si="841"/>
        <v>90</v>
      </c>
      <c r="G7705" s="107">
        <f>COUNTIF(Data_Eksportir!$H$2:$H$3401,A7705)</f>
        <v>0</v>
      </c>
      <c r="H7705" s="104" t="str">
        <f t="shared" si="842"/>
        <v>5 – 20</v>
      </c>
      <c r="I7705" s="104" t="str">
        <f t="shared" si="843"/>
        <v>Di bawah ambang nilai</v>
      </c>
      <c r="J7705" s="106">
        <f t="shared" si="844"/>
        <v>9282507.0077049993</v>
      </c>
      <c r="K7705" s="105">
        <f t="shared" si="845"/>
        <v>0</v>
      </c>
      <c r="L7705" s="106">
        <f t="shared" si="846"/>
        <v>0</v>
      </c>
    </row>
    <row r="7706" spans="1:12" x14ac:dyDescent="0.3">
      <c r="A7706" s="104" t="s">
        <v>15772</v>
      </c>
      <c r="B7706" s="104" t="s">
        <v>15773</v>
      </c>
      <c r="C7706" s="105">
        <v>77162</v>
      </c>
      <c r="D7706" s="105">
        <v>1053568</v>
      </c>
      <c r="E7706" s="106">
        <f t="shared" si="840"/>
        <v>13.653974754412793</v>
      </c>
      <c r="F7706" s="107">
        <f t="shared" si="841"/>
        <v>90</v>
      </c>
      <c r="G7706" s="107">
        <f>COUNTIF(Data_Eksportir!$H$2:$H$3401,A7706)</f>
        <v>0</v>
      </c>
      <c r="H7706" s="104" t="str">
        <f t="shared" si="842"/>
        <v>5 – 20</v>
      </c>
      <c r="I7706" s="104" t="str">
        <f t="shared" si="843"/>
        <v>Di bawah ambang nilai</v>
      </c>
      <c r="J7706" s="106">
        <f t="shared" si="844"/>
        <v>1053568.007706</v>
      </c>
      <c r="K7706" s="105">
        <f t="shared" si="845"/>
        <v>0</v>
      </c>
      <c r="L7706" s="106">
        <f t="shared" si="846"/>
        <v>0</v>
      </c>
    </row>
    <row r="7707" spans="1:12" x14ac:dyDescent="0.3">
      <c r="A7707" s="104" t="s">
        <v>15774</v>
      </c>
      <c r="B7707" s="104" t="s">
        <v>15775</v>
      </c>
      <c r="C7707" s="105">
        <v>85</v>
      </c>
      <c r="D7707" s="105">
        <v>228</v>
      </c>
      <c r="E7707" s="106">
        <f t="shared" si="840"/>
        <v>2.6823529411764704</v>
      </c>
      <c r="F7707" s="107">
        <f t="shared" si="841"/>
        <v>90</v>
      </c>
      <c r="G7707" s="107">
        <f>COUNTIF(Data_Eksportir!$H$2:$H$3401,A7707)</f>
        <v>0</v>
      </c>
      <c r="H7707" s="104" t="str">
        <f t="shared" si="842"/>
        <v>1 – 5</v>
      </c>
      <c r="I7707" s="104" t="str">
        <f t="shared" si="843"/>
        <v>Di bawah ambang nilai</v>
      </c>
      <c r="J7707" s="106">
        <f t="shared" si="844"/>
        <v>228.00770700000001</v>
      </c>
      <c r="K7707" s="105">
        <f t="shared" si="845"/>
        <v>0</v>
      </c>
      <c r="L7707" s="106">
        <f t="shared" si="846"/>
        <v>0</v>
      </c>
    </row>
    <row r="7708" spans="1:12" x14ac:dyDescent="0.3">
      <c r="A7708" s="104" t="s">
        <v>15776</v>
      </c>
      <c r="B7708" s="104" t="s">
        <v>15777</v>
      </c>
      <c r="C7708" s="105">
        <v>7343</v>
      </c>
      <c r="D7708" s="105">
        <v>891301</v>
      </c>
      <c r="E7708" s="106">
        <f t="shared" si="840"/>
        <v>121.38104317036634</v>
      </c>
      <c r="F7708" s="107">
        <f t="shared" si="841"/>
        <v>90</v>
      </c>
      <c r="G7708" s="107">
        <f>COUNTIF(Data_Eksportir!$H$2:$H$3401,A7708)</f>
        <v>0</v>
      </c>
      <c r="H7708" s="104" t="str">
        <f t="shared" si="842"/>
        <v>100 ke atas</v>
      </c>
      <c r="I7708" s="104" t="str">
        <f t="shared" si="843"/>
        <v>Di bawah ambang nilai</v>
      </c>
      <c r="J7708" s="106">
        <f t="shared" si="844"/>
        <v>891301.00770800002</v>
      </c>
      <c r="K7708" s="105">
        <f t="shared" si="845"/>
        <v>0</v>
      </c>
      <c r="L7708" s="106">
        <f t="shared" si="846"/>
        <v>0</v>
      </c>
    </row>
    <row r="7709" spans="1:12" x14ac:dyDescent="0.3">
      <c r="A7709" s="104" t="s">
        <v>15778</v>
      </c>
      <c r="B7709" s="104" t="s">
        <v>15779</v>
      </c>
      <c r="C7709" s="105">
        <v>861241</v>
      </c>
      <c r="D7709" s="105">
        <v>60052761</v>
      </c>
      <c r="E7709" s="106">
        <f t="shared" si="840"/>
        <v>69.728172485982441</v>
      </c>
      <c r="F7709" s="107">
        <f t="shared" si="841"/>
        <v>90</v>
      </c>
      <c r="G7709" s="107">
        <f>COUNTIF(Data_Eksportir!$H$2:$H$3401,A7709)</f>
        <v>0</v>
      </c>
      <c r="H7709" s="104" t="str">
        <f t="shared" si="842"/>
        <v>20 – 100</v>
      </c>
      <c r="I7709" s="104" t="str">
        <f t="shared" si="843"/>
        <v>Belum terwakili</v>
      </c>
      <c r="J7709" s="106">
        <f t="shared" si="844"/>
        <v>60052761.007708997</v>
      </c>
      <c r="K7709" s="105">
        <f t="shared" si="845"/>
        <v>60052761</v>
      </c>
      <c r="L7709" s="106">
        <f t="shared" si="846"/>
        <v>60052761.007708997</v>
      </c>
    </row>
    <row r="7710" spans="1:12" x14ac:dyDescent="0.3">
      <c r="A7710" s="104" t="s">
        <v>15780</v>
      </c>
      <c r="B7710" s="104" t="s">
        <v>15781</v>
      </c>
      <c r="C7710" s="105">
        <v>84793</v>
      </c>
      <c r="D7710" s="105">
        <v>925520</v>
      </c>
      <c r="E7710" s="106">
        <f t="shared" si="840"/>
        <v>10.915051950043045</v>
      </c>
      <c r="F7710" s="107">
        <f t="shared" si="841"/>
        <v>90</v>
      </c>
      <c r="G7710" s="107">
        <f>COUNTIF(Data_Eksportir!$H$2:$H$3401,A7710)</f>
        <v>0</v>
      </c>
      <c r="H7710" s="104" t="str">
        <f t="shared" si="842"/>
        <v>5 – 20</v>
      </c>
      <c r="I7710" s="104" t="str">
        <f t="shared" si="843"/>
        <v>Di bawah ambang nilai</v>
      </c>
      <c r="J7710" s="106">
        <f t="shared" si="844"/>
        <v>925520.00771000003</v>
      </c>
      <c r="K7710" s="105">
        <f t="shared" si="845"/>
        <v>0</v>
      </c>
      <c r="L7710" s="106">
        <f t="shared" si="846"/>
        <v>0</v>
      </c>
    </row>
    <row r="7711" spans="1:12" x14ac:dyDescent="0.3">
      <c r="A7711" s="104" t="s">
        <v>15782</v>
      </c>
      <c r="B7711" s="104" t="s">
        <v>15783</v>
      </c>
      <c r="C7711" s="105">
        <v>67</v>
      </c>
      <c r="D7711" s="105">
        <v>1932</v>
      </c>
      <c r="E7711" s="106">
        <f t="shared" si="840"/>
        <v>28.835820895522389</v>
      </c>
      <c r="F7711" s="107">
        <f t="shared" si="841"/>
        <v>90</v>
      </c>
      <c r="G7711" s="107">
        <f>COUNTIF(Data_Eksportir!$H$2:$H$3401,A7711)</f>
        <v>0</v>
      </c>
      <c r="H7711" s="104" t="str">
        <f t="shared" si="842"/>
        <v>20 – 100</v>
      </c>
      <c r="I7711" s="104" t="str">
        <f t="shared" si="843"/>
        <v>Di bawah ambang nilai</v>
      </c>
      <c r="J7711" s="106">
        <f t="shared" si="844"/>
        <v>1932.007711</v>
      </c>
      <c r="K7711" s="105">
        <f t="shared" si="845"/>
        <v>0</v>
      </c>
      <c r="L7711" s="106">
        <f t="shared" si="846"/>
        <v>0</v>
      </c>
    </row>
    <row r="7712" spans="1:12" x14ac:dyDescent="0.3">
      <c r="A7712" s="104" t="s">
        <v>15784</v>
      </c>
      <c r="B7712" s="104" t="s">
        <v>15785</v>
      </c>
      <c r="C7712" s="105">
        <v>16013</v>
      </c>
      <c r="D7712" s="105">
        <v>807675</v>
      </c>
      <c r="E7712" s="106">
        <f t="shared" si="840"/>
        <v>50.438706051333291</v>
      </c>
      <c r="F7712" s="107">
        <f t="shared" si="841"/>
        <v>90</v>
      </c>
      <c r="G7712" s="107">
        <f>COUNTIF(Data_Eksportir!$H$2:$H$3401,A7712)</f>
        <v>0</v>
      </c>
      <c r="H7712" s="104" t="str">
        <f t="shared" si="842"/>
        <v>20 – 100</v>
      </c>
      <c r="I7712" s="104" t="str">
        <f t="shared" si="843"/>
        <v>Di bawah ambang nilai</v>
      </c>
      <c r="J7712" s="106">
        <f t="shared" si="844"/>
        <v>807675.00771200005</v>
      </c>
      <c r="K7712" s="105">
        <f t="shared" si="845"/>
        <v>0</v>
      </c>
      <c r="L7712" s="106">
        <f t="shared" si="846"/>
        <v>0</v>
      </c>
    </row>
    <row r="7713" spans="1:12" x14ac:dyDescent="0.3">
      <c r="A7713" s="104" t="s">
        <v>15786</v>
      </c>
      <c r="B7713" s="104" t="s">
        <v>15787</v>
      </c>
      <c r="C7713" s="105">
        <v>86461</v>
      </c>
      <c r="D7713" s="105">
        <v>873703</v>
      </c>
      <c r="E7713" s="106">
        <f t="shared" si="840"/>
        <v>10.105168804432056</v>
      </c>
      <c r="F7713" s="107">
        <f t="shared" si="841"/>
        <v>90</v>
      </c>
      <c r="G7713" s="107">
        <f>COUNTIF(Data_Eksportir!$H$2:$H$3401,A7713)</f>
        <v>0</v>
      </c>
      <c r="H7713" s="104" t="str">
        <f t="shared" si="842"/>
        <v>5 – 20</v>
      </c>
      <c r="I7713" s="104" t="str">
        <f t="shared" si="843"/>
        <v>Di bawah ambang nilai</v>
      </c>
      <c r="J7713" s="106">
        <f t="shared" si="844"/>
        <v>873703.00771300006</v>
      </c>
      <c r="K7713" s="105">
        <f t="shared" si="845"/>
        <v>0</v>
      </c>
      <c r="L7713" s="106">
        <f t="shared" si="846"/>
        <v>0</v>
      </c>
    </row>
    <row r="7714" spans="1:12" x14ac:dyDescent="0.3">
      <c r="A7714" s="104" t="s">
        <v>15788</v>
      </c>
      <c r="B7714" s="104" t="s">
        <v>15789</v>
      </c>
      <c r="C7714" s="105">
        <v>9086181</v>
      </c>
      <c r="D7714" s="105">
        <v>104185975</v>
      </c>
      <c r="E7714" s="106">
        <f t="shared" si="840"/>
        <v>11.466420820804693</v>
      </c>
      <c r="F7714" s="107">
        <f t="shared" si="841"/>
        <v>90</v>
      </c>
      <c r="G7714" s="107">
        <f>COUNTIF(Data_Eksportir!$H$2:$H$3401,A7714)</f>
        <v>0</v>
      </c>
      <c r="H7714" s="104" t="str">
        <f t="shared" si="842"/>
        <v>5 – 20</v>
      </c>
      <c r="I7714" s="104" t="str">
        <f t="shared" si="843"/>
        <v>Belum terwakili</v>
      </c>
      <c r="J7714" s="106">
        <f t="shared" si="844"/>
        <v>104185975.007714</v>
      </c>
      <c r="K7714" s="105">
        <f t="shared" si="845"/>
        <v>104185975</v>
      </c>
      <c r="L7714" s="106">
        <f t="shared" si="846"/>
        <v>104185975.007714</v>
      </c>
    </row>
    <row r="7715" spans="1:12" x14ac:dyDescent="0.3">
      <c r="A7715" s="104" t="s">
        <v>15790</v>
      </c>
      <c r="B7715" s="104" t="s">
        <v>15791</v>
      </c>
      <c r="C7715" s="105">
        <v>21684</v>
      </c>
      <c r="D7715" s="105">
        <v>82517</v>
      </c>
      <c r="E7715" s="106">
        <f t="shared" si="840"/>
        <v>3.8054325770153108</v>
      </c>
      <c r="F7715" s="107">
        <f t="shared" si="841"/>
        <v>90</v>
      </c>
      <c r="G7715" s="107">
        <f>COUNTIF(Data_Eksportir!$H$2:$H$3401,A7715)</f>
        <v>0</v>
      </c>
      <c r="H7715" s="104" t="str">
        <f t="shared" si="842"/>
        <v>1 – 5</v>
      </c>
      <c r="I7715" s="104" t="str">
        <f t="shared" si="843"/>
        <v>Di bawah ambang nilai</v>
      </c>
      <c r="J7715" s="106">
        <f t="shared" si="844"/>
        <v>82517.007715</v>
      </c>
      <c r="K7715" s="105">
        <f t="shared" si="845"/>
        <v>0</v>
      </c>
      <c r="L7715" s="106">
        <f t="shared" si="846"/>
        <v>0</v>
      </c>
    </row>
    <row r="7716" spans="1:12" x14ac:dyDescent="0.3">
      <c r="A7716" s="104" t="s">
        <v>15792</v>
      </c>
      <c r="B7716" s="104" t="s">
        <v>15793</v>
      </c>
      <c r="C7716" s="105">
        <v>42851</v>
      </c>
      <c r="D7716" s="105">
        <v>492618</v>
      </c>
      <c r="E7716" s="106">
        <f t="shared" si="840"/>
        <v>11.496067769713658</v>
      </c>
      <c r="F7716" s="107">
        <f t="shared" si="841"/>
        <v>90</v>
      </c>
      <c r="G7716" s="107">
        <f>COUNTIF(Data_Eksportir!$H$2:$H$3401,A7716)</f>
        <v>0</v>
      </c>
      <c r="H7716" s="104" t="str">
        <f t="shared" si="842"/>
        <v>5 – 20</v>
      </c>
      <c r="I7716" s="104" t="str">
        <f t="shared" si="843"/>
        <v>Di bawah ambang nilai</v>
      </c>
      <c r="J7716" s="106">
        <f t="shared" si="844"/>
        <v>492618.00771600002</v>
      </c>
      <c r="K7716" s="105">
        <f t="shared" si="845"/>
        <v>0</v>
      </c>
      <c r="L7716" s="106">
        <f t="shared" si="846"/>
        <v>0</v>
      </c>
    </row>
    <row r="7717" spans="1:12" x14ac:dyDescent="0.3">
      <c r="A7717" s="104" t="s">
        <v>15794</v>
      </c>
      <c r="B7717" s="104" t="s">
        <v>15795</v>
      </c>
      <c r="C7717" s="105">
        <v>4</v>
      </c>
      <c r="D7717" s="105">
        <v>100</v>
      </c>
      <c r="E7717" s="106">
        <f t="shared" si="840"/>
        <v>25</v>
      </c>
      <c r="F7717" s="107">
        <f t="shared" si="841"/>
        <v>90</v>
      </c>
      <c r="G7717" s="107">
        <f>COUNTIF(Data_Eksportir!$H$2:$H$3401,A7717)</f>
        <v>0</v>
      </c>
      <c r="H7717" s="104" t="str">
        <f t="shared" si="842"/>
        <v>20 – 100</v>
      </c>
      <c r="I7717" s="104" t="str">
        <f t="shared" si="843"/>
        <v>Di bawah ambang nilai</v>
      </c>
      <c r="J7717" s="106">
        <f t="shared" si="844"/>
        <v>100.007717</v>
      </c>
      <c r="K7717" s="105">
        <f t="shared" si="845"/>
        <v>0</v>
      </c>
      <c r="L7717" s="106">
        <f t="shared" si="846"/>
        <v>0</v>
      </c>
    </row>
    <row r="7718" spans="1:12" x14ac:dyDescent="0.3">
      <c r="A7718" s="104" t="s">
        <v>15796</v>
      </c>
      <c r="B7718" s="104" t="s">
        <v>15797</v>
      </c>
      <c r="C7718" s="105">
        <v>37072</v>
      </c>
      <c r="D7718" s="105">
        <v>146528</v>
      </c>
      <c r="E7718" s="106">
        <f t="shared" si="840"/>
        <v>3.9525248165731548</v>
      </c>
      <c r="F7718" s="107">
        <f t="shared" si="841"/>
        <v>90</v>
      </c>
      <c r="G7718" s="107">
        <f>COUNTIF(Data_Eksportir!$H$2:$H$3401,A7718)</f>
        <v>0</v>
      </c>
      <c r="H7718" s="104" t="str">
        <f t="shared" si="842"/>
        <v>1 – 5</v>
      </c>
      <c r="I7718" s="104" t="str">
        <f t="shared" si="843"/>
        <v>Di bawah ambang nilai</v>
      </c>
      <c r="J7718" s="106">
        <f t="shared" si="844"/>
        <v>146528.00771800001</v>
      </c>
      <c r="K7718" s="105">
        <f t="shared" si="845"/>
        <v>0</v>
      </c>
      <c r="L7718" s="106">
        <f t="shared" si="846"/>
        <v>0</v>
      </c>
    </row>
    <row r="7719" spans="1:12" x14ac:dyDescent="0.3">
      <c r="A7719" s="104" t="s">
        <v>15798</v>
      </c>
      <c r="B7719" s="104" t="s">
        <v>15799</v>
      </c>
      <c r="C7719" s="105">
        <v>21199</v>
      </c>
      <c r="D7719" s="105">
        <v>219822</v>
      </c>
      <c r="E7719" s="106">
        <f t="shared" si="840"/>
        <v>10.369451389216472</v>
      </c>
      <c r="F7719" s="107">
        <f t="shared" si="841"/>
        <v>90</v>
      </c>
      <c r="G7719" s="107">
        <f>COUNTIF(Data_Eksportir!$H$2:$H$3401,A7719)</f>
        <v>0</v>
      </c>
      <c r="H7719" s="104" t="str">
        <f t="shared" si="842"/>
        <v>5 – 20</v>
      </c>
      <c r="I7719" s="104" t="str">
        <f t="shared" si="843"/>
        <v>Di bawah ambang nilai</v>
      </c>
      <c r="J7719" s="106">
        <f t="shared" si="844"/>
        <v>219822.00771899999</v>
      </c>
      <c r="K7719" s="105">
        <f t="shared" si="845"/>
        <v>0</v>
      </c>
      <c r="L7719" s="106">
        <f t="shared" si="846"/>
        <v>0</v>
      </c>
    </row>
    <row r="7720" spans="1:12" x14ac:dyDescent="0.3">
      <c r="A7720" s="104" t="s">
        <v>15800</v>
      </c>
      <c r="B7720" s="104" t="s">
        <v>15801</v>
      </c>
      <c r="C7720" s="105">
        <v>922</v>
      </c>
      <c r="D7720" s="105">
        <v>47238</v>
      </c>
      <c r="E7720" s="106">
        <f t="shared" si="840"/>
        <v>51.23427331887202</v>
      </c>
      <c r="F7720" s="107">
        <f t="shared" si="841"/>
        <v>90</v>
      </c>
      <c r="G7720" s="107">
        <f>COUNTIF(Data_Eksportir!$H$2:$H$3401,A7720)</f>
        <v>0</v>
      </c>
      <c r="H7720" s="104" t="str">
        <f t="shared" si="842"/>
        <v>20 – 100</v>
      </c>
      <c r="I7720" s="104" t="str">
        <f t="shared" si="843"/>
        <v>Di bawah ambang nilai</v>
      </c>
      <c r="J7720" s="106">
        <f t="shared" si="844"/>
        <v>47238.007720000001</v>
      </c>
      <c r="K7720" s="105">
        <f t="shared" si="845"/>
        <v>0</v>
      </c>
      <c r="L7720" s="106">
        <f t="shared" si="846"/>
        <v>0</v>
      </c>
    </row>
    <row r="7721" spans="1:12" x14ac:dyDescent="0.3">
      <c r="A7721" s="104" t="s">
        <v>15802</v>
      </c>
      <c r="B7721" s="104" t="s">
        <v>15803</v>
      </c>
      <c r="C7721" s="105">
        <v>5608</v>
      </c>
      <c r="D7721" s="105">
        <v>34723</v>
      </c>
      <c r="E7721" s="106">
        <f t="shared" si="840"/>
        <v>6.1916904422253927</v>
      </c>
      <c r="F7721" s="107">
        <f t="shared" si="841"/>
        <v>90</v>
      </c>
      <c r="G7721" s="107">
        <f>COUNTIF(Data_Eksportir!$H$2:$H$3401,A7721)</f>
        <v>0</v>
      </c>
      <c r="H7721" s="104" t="str">
        <f t="shared" si="842"/>
        <v>5 – 20</v>
      </c>
      <c r="I7721" s="104" t="str">
        <f t="shared" si="843"/>
        <v>Di bawah ambang nilai</v>
      </c>
      <c r="J7721" s="106">
        <f t="shared" si="844"/>
        <v>34723.007721000002</v>
      </c>
      <c r="K7721" s="105">
        <f t="shared" si="845"/>
        <v>0</v>
      </c>
      <c r="L7721" s="106">
        <f t="shared" si="846"/>
        <v>0</v>
      </c>
    </row>
    <row r="7722" spans="1:12" x14ac:dyDescent="0.3">
      <c r="A7722" s="104" t="s">
        <v>15804</v>
      </c>
      <c r="B7722" s="104" t="s">
        <v>15805</v>
      </c>
      <c r="C7722" s="105">
        <v>2</v>
      </c>
      <c r="D7722" s="105">
        <v>207</v>
      </c>
      <c r="E7722" s="106">
        <f t="shared" si="840"/>
        <v>103.5</v>
      </c>
      <c r="F7722" s="107">
        <f t="shared" si="841"/>
        <v>90</v>
      </c>
      <c r="G7722" s="107">
        <f>COUNTIF(Data_Eksportir!$H$2:$H$3401,A7722)</f>
        <v>0</v>
      </c>
      <c r="H7722" s="104" t="str">
        <f t="shared" si="842"/>
        <v>100 ke atas</v>
      </c>
      <c r="I7722" s="104" t="str">
        <f t="shared" si="843"/>
        <v>Di bawah ambang nilai</v>
      </c>
      <c r="J7722" s="106">
        <f t="shared" si="844"/>
        <v>207.007722</v>
      </c>
      <c r="K7722" s="105">
        <f t="shared" si="845"/>
        <v>0</v>
      </c>
      <c r="L7722" s="106">
        <f t="shared" si="846"/>
        <v>0</v>
      </c>
    </row>
    <row r="7723" spans="1:12" x14ac:dyDescent="0.3">
      <c r="A7723" s="104" t="s">
        <v>15806</v>
      </c>
      <c r="B7723" s="104" t="s">
        <v>15807</v>
      </c>
      <c r="C7723" s="105">
        <v>10710</v>
      </c>
      <c r="D7723" s="105">
        <v>192727</v>
      </c>
      <c r="E7723" s="106">
        <f t="shared" si="840"/>
        <v>17.995051353874882</v>
      </c>
      <c r="F7723" s="107">
        <f t="shared" si="841"/>
        <v>90</v>
      </c>
      <c r="G7723" s="107">
        <f>COUNTIF(Data_Eksportir!$H$2:$H$3401,A7723)</f>
        <v>0</v>
      </c>
      <c r="H7723" s="104" t="str">
        <f t="shared" si="842"/>
        <v>5 – 20</v>
      </c>
      <c r="I7723" s="104" t="str">
        <f t="shared" si="843"/>
        <v>Di bawah ambang nilai</v>
      </c>
      <c r="J7723" s="106">
        <f t="shared" si="844"/>
        <v>192727.00772299999</v>
      </c>
      <c r="K7723" s="105">
        <f t="shared" si="845"/>
        <v>0</v>
      </c>
      <c r="L7723" s="106">
        <f t="shared" si="846"/>
        <v>0</v>
      </c>
    </row>
    <row r="7724" spans="1:12" x14ac:dyDescent="0.3">
      <c r="A7724" s="104" t="s">
        <v>15808</v>
      </c>
      <c r="B7724" s="104" t="s">
        <v>15809</v>
      </c>
      <c r="C7724" s="105">
        <v>433</v>
      </c>
      <c r="D7724" s="105">
        <v>103132</v>
      </c>
      <c r="E7724" s="106">
        <f t="shared" si="840"/>
        <v>238.18013856812934</v>
      </c>
      <c r="F7724" s="107">
        <f t="shared" si="841"/>
        <v>90</v>
      </c>
      <c r="G7724" s="107">
        <f>COUNTIF(Data_Eksportir!$H$2:$H$3401,A7724)</f>
        <v>0</v>
      </c>
      <c r="H7724" s="104" t="str">
        <f t="shared" si="842"/>
        <v>100 ke atas</v>
      </c>
      <c r="I7724" s="104" t="str">
        <f t="shared" si="843"/>
        <v>Di bawah ambang nilai</v>
      </c>
      <c r="J7724" s="106">
        <f t="shared" si="844"/>
        <v>103132.007724</v>
      </c>
      <c r="K7724" s="105">
        <f t="shared" si="845"/>
        <v>0</v>
      </c>
      <c r="L7724" s="106">
        <f t="shared" si="846"/>
        <v>0</v>
      </c>
    </row>
    <row r="7725" spans="1:12" x14ac:dyDescent="0.3">
      <c r="A7725" s="104" t="s">
        <v>15810</v>
      </c>
      <c r="B7725" s="104" t="s">
        <v>15811</v>
      </c>
      <c r="C7725" s="105">
        <v>88</v>
      </c>
      <c r="D7725" s="105">
        <v>2409</v>
      </c>
      <c r="E7725" s="106">
        <f t="shared" si="840"/>
        <v>27.375</v>
      </c>
      <c r="F7725" s="107">
        <f t="shared" si="841"/>
        <v>90</v>
      </c>
      <c r="G7725" s="107">
        <f>COUNTIF(Data_Eksportir!$H$2:$H$3401,A7725)</f>
        <v>0</v>
      </c>
      <c r="H7725" s="104" t="str">
        <f t="shared" si="842"/>
        <v>20 – 100</v>
      </c>
      <c r="I7725" s="104" t="str">
        <f t="shared" si="843"/>
        <v>Di bawah ambang nilai</v>
      </c>
      <c r="J7725" s="106">
        <f t="shared" si="844"/>
        <v>2409.0077249999999</v>
      </c>
      <c r="K7725" s="105">
        <f t="shared" si="845"/>
        <v>0</v>
      </c>
      <c r="L7725" s="106">
        <f t="shared" si="846"/>
        <v>0</v>
      </c>
    </row>
    <row r="7726" spans="1:12" x14ac:dyDescent="0.3">
      <c r="A7726" s="104" t="s">
        <v>15812</v>
      </c>
      <c r="B7726" s="104" t="s">
        <v>15813</v>
      </c>
      <c r="C7726" s="105">
        <v>86</v>
      </c>
      <c r="D7726" s="105">
        <v>130752</v>
      </c>
      <c r="E7726" s="106">
        <f t="shared" si="840"/>
        <v>1520.3720930232557</v>
      </c>
      <c r="F7726" s="107">
        <f t="shared" si="841"/>
        <v>90</v>
      </c>
      <c r="G7726" s="107">
        <f>COUNTIF(Data_Eksportir!$H$2:$H$3401,A7726)</f>
        <v>0</v>
      </c>
      <c r="H7726" s="104" t="str">
        <f t="shared" si="842"/>
        <v>100 ke atas</v>
      </c>
      <c r="I7726" s="104" t="str">
        <f t="shared" si="843"/>
        <v>Di bawah ambang nilai</v>
      </c>
      <c r="J7726" s="106">
        <f t="shared" si="844"/>
        <v>130752.007726</v>
      </c>
      <c r="K7726" s="105">
        <f t="shared" si="845"/>
        <v>0</v>
      </c>
      <c r="L7726" s="106">
        <f t="shared" si="846"/>
        <v>0</v>
      </c>
    </row>
    <row r="7727" spans="1:12" x14ac:dyDescent="0.3">
      <c r="A7727" s="104" t="s">
        <v>15814</v>
      </c>
      <c r="B7727" s="104" t="s">
        <v>15815</v>
      </c>
      <c r="C7727" s="105">
        <v>40459</v>
      </c>
      <c r="D7727" s="105">
        <v>10062924</v>
      </c>
      <c r="E7727" s="106">
        <f t="shared" si="840"/>
        <v>248.71904891371511</v>
      </c>
      <c r="F7727" s="107">
        <f t="shared" si="841"/>
        <v>90</v>
      </c>
      <c r="G7727" s="107">
        <f>COUNTIF(Data_Eksportir!$H$2:$H$3401,A7727)</f>
        <v>0</v>
      </c>
      <c r="H7727" s="104" t="str">
        <f t="shared" si="842"/>
        <v>100 ke atas</v>
      </c>
      <c r="I7727" s="104" t="str">
        <f t="shared" si="843"/>
        <v>Belum terwakili</v>
      </c>
      <c r="J7727" s="106">
        <f t="shared" si="844"/>
        <v>10062924.007727001</v>
      </c>
      <c r="K7727" s="105">
        <f t="shared" si="845"/>
        <v>10062924</v>
      </c>
      <c r="L7727" s="106">
        <f t="shared" si="846"/>
        <v>10062924.007727001</v>
      </c>
    </row>
    <row r="7728" spans="1:12" x14ac:dyDescent="0.3">
      <c r="A7728" s="104" t="s">
        <v>15816</v>
      </c>
      <c r="B7728" s="104" t="s">
        <v>15817</v>
      </c>
      <c r="C7728" s="105">
        <v>754</v>
      </c>
      <c r="D7728" s="105">
        <v>11423</v>
      </c>
      <c r="E7728" s="106">
        <f t="shared" si="840"/>
        <v>15.149867374005305</v>
      </c>
      <c r="F7728" s="107">
        <f t="shared" si="841"/>
        <v>90</v>
      </c>
      <c r="G7728" s="107">
        <f>COUNTIF(Data_Eksportir!$H$2:$H$3401,A7728)</f>
        <v>0</v>
      </c>
      <c r="H7728" s="104" t="str">
        <f t="shared" si="842"/>
        <v>5 – 20</v>
      </c>
      <c r="I7728" s="104" t="str">
        <f t="shared" si="843"/>
        <v>Di bawah ambang nilai</v>
      </c>
      <c r="J7728" s="106">
        <f t="shared" si="844"/>
        <v>11423.007728</v>
      </c>
      <c r="K7728" s="105">
        <f t="shared" si="845"/>
        <v>0</v>
      </c>
      <c r="L7728" s="106">
        <f t="shared" si="846"/>
        <v>0</v>
      </c>
    </row>
    <row r="7729" spans="1:12" x14ac:dyDescent="0.3">
      <c r="A7729" s="104" t="s">
        <v>15818</v>
      </c>
      <c r="B7729" s="104" t="s">
        <v>15819</v>
      </c>
      <c r="C7729" s="105">
        <v>40359</v>
      </c>
      <c r="D7729" s="105">
        <v>5098227</v>
      </c>
      <c r="E7729" s="106">
        <f t="shared" si="840"/>
        <v>126.32193562774103</v>
      </c>
      <c r="F7729" s="107">
        <f t="shared" si="841"/>
        <v>90</v>
      </c>
      <c r="G7729" s="107">
        <f>COUNTIF(Data_Eksportir!$H$2:$H$3401,A7729)</f>
        <v>0</v>
      </c>
      <c r="H7729" s="104" t="str">
        <f t="shared" si="842"/>
        <v>100 ke atas</v>
      </c>
      <c r="I7729" s="104" t="str">
        <f t="shared" si="843"/>
        <v>Di bawah ambang nilai</v>
      </c>
      <c r="J7729" s="106">
        <f t="shared" si="844"/>
        <v>5098227.0077290004</v>
      </c>
      <c r="K7729" s="105">
        <f t="shared" si="845"/>
        <v>0</v>
      </c>
      <c r="L7729" s="106">
        <f t="shared" si="846"/>
        <v>0</v>
      </c>
    </row>
    <row r="7730" spans="1:12" x14ac:dyDescent="0.3">
      <c r="A7730" s="104" t="s">
        <v>15820</v>
      </c>
      <c r="B7730" s="104" t="s">
        <v>15821</v>
      </c>
      <c r="C7730" s="105">
        <v>29714</v>
      </c>
      <c r="D7730" s="105">
        <v>489101</v>
      </c>
      <c r="E7730" s="106">
        <f t="shared" si="840"/>
        <v>16.460288079693076</v>
      </c>
      <c r="F7730" s="107">
        <f t="shared" si="841"/>
        <v>90</v>
      </c>
      <c r="G7730" s="107">
        <f>COUNTIF(Data_Eksportir!$H$2:$H$3401,A7730)</f>
        <v>0</v>
      </c>
      <c r="H7730" s="104" t="str">
        <f t="shared" si="842"/>
        <v>5 – 20</v>
      </c>
      <c r="I7730" s="104" t="str">
        <f t="shared" si="843"/>
        <v>Di bawah ambang nilai</v>
      </c>
      <c r="J7730" s="106">
        <f t="shared" si="844"/>
        <v>489101.00773000001</v>
      </c>
      <c r="K7730" s="105">
        <f t="shared" si="845"/>
        <v>0</v>
      </c>
      <c r="L7730" s="106">
        <f t="shared" si="846"/>
        <v>0</v>
      </c>
    </row>
    <row r="7731" spans="1:12" x14ac:dyDescent="0.3">
      <c r="A7731" s="104" t="s">
        <v>15822</v>
      </c>
      <c r="B7731" s="104" t="s">
        <v>15823</v>
      </c>
      <c r="C7731" s="105">
        <v>180</v>
      </c>
      <c r="D7731" s="105">
        <v>6622</v>
      </c>
      <c r="E7731" s="106">
        <f t="shared" si="840"/>
        <v>36.788888888888891</v>
      </c>
      <c r="F7731" s="107">
        <f t="shared" si="841"/>
        <v>90</v>
      </c>
      <c r="G7731" s="107">
        <f>COUNTIF(Data_Eksportir!$H$2:$H$3401,A7731)</f>
        <v>0</v>
      </c>
      <c r="H7731" s="104" t="str">
        <f t="shared" si="842"/>
        <v>20 – 100</v>
      </c>
      <c r="I7731" s="104" t="str">
        <f t="shared" si="843"/>
        <v>Di bawah ambang nilai</v>
      </c>
      <c r="J7731" s="106">
        <f t="shared" si="844"/>
        <v>6622.0077309999997</v>
      </c>
      <c r="K7731" s="105">
        <f t="shared" si="845"/>
        <v>0</v>
      </c>
      <c r="L7731" s="106">
        <f t="shared" si="846"/>
        <v>0</v>
      </c>
    </row>
    <row r="7732" spans="1:12" x14ac:dyDescent="0.3">
      <c r="A7732" s="104" t="s">
        <v>15824</v>
      </c>
      <c r="B7732" s="104" t="s">
        <v>15825</v>
      </c>
      <c r="C7732" s="105">
        <v>228</v>
      </c>
      <c r="D7732" s="105">
        <v>30660</v>
      </c>
      <c r="E7732" s="106">
        <f t="shared" si="840"/>
        <v>134.47368421052633</v>
      </c>
      <c r="F7732" s="107">
        <f t="shared" si="841"/>
        <v>90</v>
      </c>
      <c r="G7732" s="107">
        <f>COUNTIF(Data_Eksportir!$H$2:$H$3401,A7732)</f>
        <v>0</v>
      </c>
      <c r="H7732" s="104" t="str">
        <f t="shared" si="842"/>
        <v>100 ke atas</v>
      </c>
      <c r="I7732" s="104" t="str">
        <f t="shared" si="843"/>
        <v>Di bawah ambang nilai</v>
      </c>
      <c r="J7732" s="106">
        <f t="shared" si="844"/>
        <v>30660.007731999998</v>
      </c>
      <c r="K7732" s="105">
        <f t="shared" si="845"/>
        <v>0</v>
      </c>
      <c r="L7732" s="106">
        <f t="shared" si="846"/>
        <v>0</v>
      </c>
    </row>
    <row r="7733" spans="1:12" x14ac:dyDescent="0.3">
      <c r="A7733" s="104" t="s">
        <v>15826</v>
      </c>
      <c r="B7733" s="104" t="s">
        <v>15827</v>
      </c>
      <c r="C7733" s="105">
        <v>453</v>
      </c>
      <c r="D7733" s="105">
        <v>71249</v>
      </c>
      <c r="E7733" s="106">
        <f t="shared" si="840"/>
        <v>157.28256070640177</v>
      </c>
      <c r="F7733" s="107">
        <f t="shared" si="841"/>
        <v>90</v>
      </c>
      <c r="G7733" s="107">
        <f>COUNTIF(Data_Eksportir!$H$2:$H$3401,A7733)</f>
        <v>0</v>
      </c>
      <c r="H7733" s="104" t="str">
        <f t="shared" si="842"/>
        <v>100 ke atas</v>
      </c>
      <c r="I7733" s="104" t="str">
        <f t="shared" si="843"/>
        <v>Di bawah ambang nilai</v>
      </c>
      <c r="J7733" s="106">
        <f t="shared" si="844"/>
        <v>71249.007733000006</v>
      </c>
      <c r="K7733" s="105">
        <f t="shared" si="845"/>
        <v>0</v>
      </c>
      <c r="L7733" s="106">
        <f t="shared" si="846"/>
        <v>0</v>
      </c>
    </row>
    <row r="7734" spans="1:12" x14ac:dyDescent="0.3">
      <c r="A7734" s="104" t="s">
        <v>15828</v>
      </c>
      <c r="B7734" s="104" t="s">
        <v>15829</v>
      </c>
      <c r="C7734" s="105">
        <v>3708</v>
      </c>
      <c r="D7734" s="105">
        <v>822809</v>
      </c>
      <c r="E7734" s="106">
        <f t="shared" si="840"/>
        <v>221.90102481121897</v>
      </c>
      <c r="F7734" s="107">
        <f t="shared" si="841"/>
        <v>90</v>
      </c>
      <c r="G7734" s="107">
        <f>COUNTIF(Data_Eksportir!$H$2:$H$3401,A7734)</f>
        <v>0</v>
      </c>
      <c r="H7734" s="104" t="str">
        <f t="shared" si="842"/>
        <v>100 ke atas</v>
      </c>
      <c r="I7734" s="104" t="str">
        <f t="shared" si="843"/>
        <v>Di bawah ambang nilai</v>
      </c>
      <c r="J7734" s="106">
        <f t="shared" si="844"/>
        <v>822809.00773399998</v>
      </c>
      <c r="K7734" s="105">
        <f t="shared" si="845"/>
        <v>0</v>
      </c>
      <c r="L7734" s="106">
        <f t="shared" si="846"/>
        <v>0</v>
      </c>
    </row>
    <row r="7735" spans="1:12" x14ac:dyDescent="0.3">
      <c r="A7735" s="104" t="s">
        <v>15830</v>
      </c>
      <c r="B7735" s="104" t="s">
        <v>15831</v>
      </c>
      <c r="C7735" s="105">
        <v>1187</v>
      </c>
      <c r="D7735" s="105">
        <v>53910</v>
      </c>
      <c r="E7735" s="106">
        <f t="shared" si="840"/>
        <v>45.417017691659645</v>
      </c>
      <c r="F7735" s="107">
        <f t="shared" si="841"/>
        <v>90</v>
      </c>
      <c r="G7735" s="107">
        <f>COUNTIF(Data_Eksportir!$H$2:$H$3401,A7735)</f>
        <v>0</v>
      </c>
      <c r="H7735" s="104" t="str">
        <f t="shared" si="842"/>
        <v>20 – 100</v>
      </c>
      <c r="I7735" s="104" t="str">
        <f t="shared" si="843"/>
        <v>Di bawah ambang nilai</v>
      </c>
      <c r="J7735" s="106">
        <f t="shared" si="844"/>
        <v>53910.007734999999</v>
      </c>
      <c r="K7735" s="105">
        <f t="shared" si="845"/>
        <v>0</v>
      </c>
      <c r="L7735" s="106">
        <f t="shared" si="846"/>
        <v>0</v>
      </c>
    </row>
    <row r="7736" spans="1:12" x14ac:dyDescent="0.3">
      <c r="A7736" s="104" t="s">
        <v>15832</v>
      </c>
      <c r="B7736" s="104" t="s">
        <v>15833</v>
      </c>
      <c r="C7736" s="105">
        <v>10727</v>
      </c>
      <c r="D7736" s="105">
        <v>23532966</v>
      </c>
      <c r="E7736" s="106">
        <f t="shared" si="840"/>
        <v>2193.8068425468446</v>
      </c>
      <c r="F7736" s="107">
        <f t="shared" si="841"/>
        <v>90</v>
      </c>
      <c r="G7736" s="107">
        <f>COUNTIF(Data_Eksportir!$H$2:$H$3401,A7736)</f>
        <v>0</v>
      </c>
      <c r="H7736" s="104" t="str">
        <f t="shared" si="842"/>
        <v>100 ke atas</v>
      </c>
      <c r="I7736" s="104" t="str">
        <f t="shared" si="843"/>
        <v>Belum terwakili</v>
      </c>
      <c r="J7736" s="106">
        <f t="shared" si="844"/>
        <v>23532966.007736001</v>
      </c>
      <c r="K7736" s="105">
        <f t="shared" si="845"/>
        <v>23532966</v>
      </c>
      <c r="L7736" s="106">
        <f t="shared" si="846"/>
        <v>23532966.007736001</v>
      </c>
    </row>
    <row r="7737" spans="1:12" x14ac:dyDescent="0.3">
      <c r="A7737" s="104" t="s">
        <v>15834</v>
      </c>
      <c r="B7737" s="104" t="s">
        <v>15835</v>
      </c>
      <c r="C7737" s="105">
        <v>214</v>
      </c>
      <c r="D7737" s="105">
        <v>29343</v>
      </c>
      <c r="E7737" s="106">
        <f t="shared" si="840"/>
        <v>137.11682242990653</v>
      </c>
      <c r="F7737" s="107">
        <f t="shared" si="841"/>
        <v>90</v>
      </c>
      <c r="G7737" s="107">
        <f>COUNTIF(Data_Eksportir!$H$2:$H$3401,A7737)</f>
        <v>0</v>
      </c>
      <c r="H7737" s="104" t="str">
        <f t="shared" si="842"/>
        <v>100 ke atas</v>
      </c>
      <c r="I7737" s="104" t="str">
        <f t="shared" si="843"/>
        <v>Di bawah ambang nilai</v>
      </c>
      <c r="J7737" s="106">
        <f t="shared" si="844"/>
        <v>29343.007737</v>
      </c>
      <c r="K7737" s="105">
        <f t="shared" si="845"/>
        <v>0</v>
      </c>
      <c r="L7737" s="106">
        <f t="shared" si="846"/>
        <v>0</v>
      </c>
    </row>
    <row r="7738" spans="1:12" x14ac:dyDescent="0.3">
      <c r="A7738" s="104" t="s">
        <v>15836</v>
      </c>
      <c r="B7738" s="104" t="s">
        <v>15837</v>
      </c>
      <c r="C7738" s="105">
        <v>34507</v>
      </c>
      <c r="D7738" s="105">
        <v>452</v>
      </c>
      <c r="E7738" s="106">
        <f t="shared" si="840"/>
        <v>1.3098791549540674E-2</v>
      </c>
      <c r="F7738" s="107">
        <f t="shared" si="841"/>
        <v>90</v>
      </c>
      <c r="G7738" s="107">
        <f>COUNTIF(Data_Eksportir!$H$2:$H$3401,A7738)</f>
        <v>0</v>
      </c>
      <c r="H7738" s="104" t="str">
        <f t="shared" si="842"/>
        <v>Di bawah 1</v>
      </c>
      <c r="I7738" s="104" t="str">
        <f t="shared" si="843"/>
        <v>Di bawah ambang nilai</v>
      </c>
      <c r="J7738" s="106">
        <f t="shared" si="844"/>
        <v>452.00773800000002</v>
      </c>
      <c r="K7738" s="105">
        <f t="shared" si="845"/>
        <v>0</v>
      </c>
      <c r="L7738" s="106">
        <f t="shared" si="846"/>
        <v>0</v>
      </c>
    </row>
    <row r="7739" spans="1:12" x14ac:dyDescent="0.3">
      <c r="A7739" s="104" t="s">
        <v>15838</v>
      </c>
      <c r="B7739" s="104" t="s">
        <v>15839</v>
      </c>
      <c r="C7739" s="105">
        <v>14445</v>
      </c>
      <c r="D7739" s="105">
        <v>3340526</v>
      </c>
      <c r="E7739" s="106">
        <f t="shared" si="840"/>
        <v>231.25829006576672</v>
      </c>
      <c r="F7739" s="107">
        <f t="shared" si="841"/>
        <v>90</v>
      </c>
      <c r="G7739" s="107">
        <f>COUNTIF(Data_Eksportir!$H$2:$H$3401,A7739)</f>
        <v>0</v>
      </c>
      <c r="H7739" s="104" t="str">
        <f t="shared" si="842"/>
        <v>100 ke atas</v>
      </c>
      <c r="I7739" s="104" t="str">
        <f t="shared" si="843"/>
        <v>Di bawah ambang nilai</v>
      </c>
      <c r="J7739" s="106">
        <f t="shared" si="844"/>
        <v>3340526.007739</v>
      </c>
      <c r="K7739" s="105">
        <f t="shared" si="845"/>
        <v>0</v>
      </c>
      <c r="L7739" s="106">
        <f t="shared" si="846"/>
        <v>0</v>
      </c>
    </row>
    <row r="7740" spans="1:12" x14ac:dyDescent="0.3">
      <c r="A7740" s="104" t="s">
        <v>15840</v>
      </c>
      <c r="B7740" s="104" t="s">
        <v>15841</v>
      </c>
      <c r="C7740" s="105">
        <v>114436</v>
      </c>
      <c r="D7740" s="105">
        <v>4351403</v>
      </c>
      <c r="E7740" s="106">
        <f t="shared" si="840"/>
        <v>38.024773672620505</v>
      </c>
      <c r="F7740" s="107">
        <f t="shared" si="841"/>
        <v>90</v>
      </c>
      <c r="G7740" s="107">
        <f>COUNTIF(Data_Eksportir!$H$2:$H$3401,A7740)</f>
        <v>0</v>
      </c>
      <c r="H7740" s="104" t="str">
        <f t="shared" si="842"/>
        <v>20 – 100</v>
      </c>
      <c r="I7740" s="104" t="str">
        <f t="shared" si="843"/>
        <v>Di bawah ambang nilai</v>
      </c>
      <c r="J7740" s="106">
        <f t="shared" si="844"/>
        <v>4351403.0077400003</v>
      </c>
      <c r="K7740" s="105">
        <f t="shared" si="845"/>
        <v>0</v>
      </c>
      <c r="L7740" s="106">
        <f t="shared" si="846"/>
        <v>0</v>
      </c>
    </row>
    <row r="7741" spans="1:12" x14ac:dyDescent="0.3">
      <c r="A7741" s="104" t="s">
        <v>15842</v>
      </c>
      <c r="B7741" s="104" t="s">
        <v>15843</v>
      </c>
      <c r="C7741" s="105">
        <v>3316</v>
      </c>
      <c r="D7741" s="105">
        <v>66202</v>
      </c>
      <c r="E7741" s="106">
        <f t="shared" si="840"/>
        <v>19.964414957780459</v>
      </c>
      <c r="F7741" s="107">
        <f t="shared" si="841"/>
        <v>90</v>
      </c>
      <c r="G7741" s="107">
        <f>COUNTIF(Data_Eksportir!$H$2:$H$3401,A7741)</f>
        <v>0</v>
      </c>
      <c r="H7741" s="104" t="str">
        <f t="shared" si="842"/>
        <v>5 – 20</v>
      </c>
      <c r="I7741" s="104" t="str">
        <f t="shared" si="843"/>
        <v>Di bawah ambang nilai</v>
      </c>
      <c r="J7741" s="106">
        <f t="shared" si="844"/>
        <v>66202.007740999994</v>
      </c>
      <c r="K7741" s="105">
        <f t="shared" si="845"/>
        <v>0</v>
      </c>
      <c r="L7741" s="106">
        <f t="shared" si="846"/>
        <v>0</v>
      </c>
    </row>
    <row r="7742" spans="1:12" x14ac:dyDescent="0.3">
      <c r="A7742" s="104" t="s">
        <v>15844</v>
      </c>
      <c r="B7742" s="104" t="s">
        <v>15845</v>
      </c>
      <c r="C7742" s="105">
        <v>353</v>
      </c>
      <c r="D7742" s="105">
        <v>54562</v>
      </c>
      <c r="E7742" s="106">
        <f t="shared" si="840"/>
        <v>154.56657223796034</v>
      </c>
      <c r="F7742" s="107">
        <f t="shared" si="841"/>
        <v>90</v>
      </c>
      <c r="G7742" s="107">
        <f>COUNTIF(Data_Eksportir!$H$2:$H$3401,A7742)</f>
        <v>0</v>
      </c>
      <c r="H7742" s="104" t="str">
        <f t="shared" si="842"/>
        <v>100 ke atas</v>
      </c>
      <c r="I7742" s="104" t="str">
        <f t="shared" si="843"/>
        <v>Di bawah ambang nilai</v>
      </c>
      <c r="J7742" s="106">
        <f t="shared" si="844"/>
        <v>54562.007742000002</v>
      </c>
      <c r="K7742" s="105">
        <f t="shared" si="845"/>
        <v>0</v>
      </c>
      <c r="L7742" s="106">
        <f t="shared" si="846"/>
        <v>0</v>
      </c>
    </row>
    <row r="7743" spans="1:12" x14ac:dyDescent="0.3">
      <c r="A7743" s="104" t="s">
        <v>15846</v>
      </c>
      <c r="B7743" s="104" t="s">
        <v>15847</v>
      </c>
      <c r="C7743" s="105">
        <v>1120</v>
      </c>
      <c r="D7743" s="105">
        <v>1093341</v>
      </c>
      <c r="E7743" s="106">
        <f t="shared" si="840"/>
        <v>976.1973214285714</v>
      </c>
      <c r="F7743" s="107">
        <f t="shared" si="841"/>
        <v>90</v>
      </c>
      <c r="G7743" s="107">
        <f>COUNTIF(Data_Eksportir!$H$2:$H$3401,A7743)</f>
        <v>0</v>
      </c>
      <c r="H7743" s="104" t="str">
        <f t="shared" si="842"/>
        <v>100 ke atas</v>
      </c>
      <c r="I7743" s="104" t="str">
        <f t="shared" si="843"/>
        <v>Di bawah ambang nilai</v>
      </c>
      <c r="J7743" s="106">
        <f t="shared" si="844"/>
        <v>1093341.0077430001</v>
      </c>
      <c r="K7743" s="105">
        <f t="shared" si="845"/>
        <v>0</v>
      </c>
      <c r="L7743" s="106">
        <f t="shared" si="846"/>
        <v>0</v>
      </c>
    </row>
    <row r="7744" spans="1:12" x14ac:dyDescent="0.3">
      <c r="A7744" s="104" t="s">
        <v>15848</v>
      </c>
      <c r="B7744" s="104" t="s">
        <v>15849</v>
      </c>
      <c r="C7744" s="105">
        <v>1238</v>
      </c>
      <c r="D7744" s="105">
        <v>29315</v>
      </c>
      <c r="E7744" s="106">
        <f t="shared" si="840"/>
        <v>23.679321486268176</v>
      </c>
      <c r="F7744" s="107">
        <f t="shared" si="841"/>
        <v>90</v>
      </c>
      <c r="G7744" s="107">
        <f>COUNTIF(Data_Eksportir!$H$2:$H$3401,A7744)</f>
        <v>0</v>
      </c>
      <c r="H7744" s="104" t="str">
        <f t="shared" si="842"/>
        <v>20 – 100</v>
      </c>
      <c r="I7744" s="104" t="str">
        <f t="shared" si="843"/>
        <v>Di bawah ambang nilai</v>
      </c>
      <c r="J7744" s="106">
        <f t="shared" si="844"/>
        <v>29315.007743999999</v>
      </c>
      <c r="K7744" s="105">
        <f t="shared" si="845"/>
        <v>0</v>
      </c>
      <c r="L7744" s="106">
        <f t="shared" si="846"/>
        <v>0</v>
      </c>
    </row>
    <row r="7745" spans="1:12" x14ac:dyDescent="0.3">
      <c r="A7745" s="104" t="s">
        <v>15850</v>
      </c>
      <c r="B7745" s="104" t="s">
        <v>15851</v>
      </c>
      <c r="C7745" s="105">
        <v>2643</v>
      </c>
      <c r="D7745" s="105">
        <v>91476</v>
      </c>
      <c r="E7745" s="106">
        <f t="shared" si="840"/>
        <v>34.610669693530077</v>
      </c>
      <c r="F7745" s="107">
        <f t="shared" si="841"/>
        <v>90</v>
      </c>
      <c r="G7745" s="107">
        <f>COUNTIF(Data_Eksportir!$H$2:$H$3401,A7745)</f>
        <v>0</v>
      </c>
      <c r="H7745" s="104" t="str">
        <f t="shared" si="842"/>
        <v>20 – 100</v>
      </c>
      <c r="I7745" s="104" t="str">
        <f t="shared" si="843"/>
        <v>Di bawah ambang nilai</v>
      </c>
      <c r="J7745" s="106">
        <f t="shared" si="844"/>
        <v>91476.007744999995</v>
      </c>
      <c r="K7745" s="105">
        <f t="shared" si="845"/>
        <v>0</v>
      </c>
      <c r="L7745" s="106">
        <f t="shared" si="846"/>
        <v>0</v>
      </c>
    </row>
    <row r="7746" spans="1:12" x14ac:dyDescent="0.3">
      <c r="A7746" s="104" t="s">
        <v>15852</v>
      </c>
      <c r="B7746" s="104" t="s">
        <v>15853</v>
      </c>
      <c r="C7746" s="105">
        <v>19</v>
      </c>
      <c r="D7746" s="105">
        <v>1937</v>
      </c>
      <c r="E7746" s="106">
        <f t="shared" ref="E7746:E7809" si="847">IF(AND(ISNUMBER(C7746),C7746&gt;0),D7746/C7746,"")</f>
        <v>101.94736842105263</v>
      </c>
      <c r="F7746" s="107">
        <f t="shared" ref="F7746:F7809" si="848">VALUE(LEFT(A7746,2))</f>
        <v>90</v>
      </c>
      <c r="G7746" s="107">
        <f>COUNTIF(Data_Eksportir!$H$2:$H$3401,A7746)</f>
        <v>0</v>
      </c>
      <c r="H7746" s="104" t="str">
        <f t="shared" ref="H7746:H7809" si="849">IF(E7746="","Tanpa data berat",IF(E7746&lt;1,"Di bawah 1",IF(E7746&lt;5,"1 – 5",IF(E7746&lt;20,"5 – 20",IF(E7746&lt;100,"20 – 100","100 ke atas")))))</f>
        <v>100 ke atas</v>
      </c>
      <c r="I7746" s="104" t="str">
        <f t="shared" ref="I7746:I7809" si="850">IF(D7746&lt;p_nilai_besar,"Di bawah ambang nilai",IF(G7746=0,"Belum terwakili",IF(G7746&lt;=p_listing_rendah,"Keterwakilan rendah","Terwakili")))</f>
        <v>Di bawah ambang nilai</v>
      </c>
      <c r="J7746" s="106">
        <f t="shared" ref="J7746:J7809" si="851">D7746+ROW()/10^6</f>
        <v>1937.007746</v>
      </c>
      <c r="K7746" s="105">
        <f t="shared" ref="K7746:K7809" si="852">IF(D7746&gt;=p_nilai_besar,D7746/(1+G7746),0)</f>
        <v>0</v>
      </c>
      <c r="L7746" s="106">
        <f t="shared" ref="L7746:L7809" si="853">IF(K7746&gt;0,K7746+ROW()/10^6,0)</f>
        <v>0</v>
      </c>
    </row>
    <row r="7747" spans="1:12" x14ac:dyDescent="0.3">
      <c r="A7747" s="104" t="s">
        <v>15854</v>
      </c>
      <c r="B7747" s="104" t="s">
        <v>15855</v>
      </c>
      <c r="C7747" s="105">
        <v>145</v>
      </c>
      <c r="D7747" s="105">
        <v>3395</v>
      </c>
      <c r="E7747" s="106">
        <f t="shared" si="847"/>
        <v>23.413793103448278</v>
      </c>
      <c r="F7747" s="107">
        <f t="shared" si="848"/>
        <v>90</v>
      </c>
      <c r="G7747" s="107">
        <f>COUNTIF(Data_Eksportir!$H$2:$H$3401,A7747)</f>
        <v>0</v>
      </c>
      <c r="H7747" s="104" t="str">
        <f t="shared" si="849"/>
        <v>20 – 100</v>
      </c>
      <c r="I7747" s="104" t="str">
        <f t="shared" si="850"/>
        <v>Di bawah ambang nilai</v>
      </c>
      <c r="J7747" s="106">
        <f t="shared" si="851"/>
        <v>3395.0077470000001</v>
      </c>
      <c r="K7747" s="105">
        <f t="shared" si="852"/>
        <v>0</v>
      </c>
      <c r="L7747" s="106">
        <f t="shared" si="853"/>
        <v>0</v>
      </c>
    </row>
    <row r="7748" spans="1:12" x14ac:dyDescent="0.3">
      <c r="A7748" s="104" t="s">
        <v>15856</v>
      </c>
      <c r="B7748" s="104" t="s">
        <v>15857</v>
      </c>
      <c r="C7748" s="105">
        <v>12483</v>
      </c>
      <c r="D7748" s="105">
        <v>1137881</v>
      </c>
      <c r="E7748" s="106">
        <f t="shared" si="847"/>
        <v>91.154450052070814</v>
      </c>
      <c r="F7748" s="107">
        <f t="shared" si="848"/>
        <v>90</v>
      </c>
      <c r="G7748" s="107">
        <f>COUNTIF(Data_Eksportir!$H$2:$H$3401,A7748)</f>
        <v>0</v>
      </c>
      <c r="H7748" s="104" t="str">
        <f t="shared" si="849"/>
        <v>20 – 100</v>
      </c>
      <c r="I7748" s="104" t="str">
        <f t="shared" si="850"/>
        <v>Di bawah ambang nilai</v>
      </c>
      <c r="J7748" s="106">
        <f t="shared" si="851"/>
        <v>1137881.0077480001</v>
      </c>
      <c r="K7748" s="105">
        <f t="shared" si="852"/>
        <v>0</v>
      </c>
      <c r="L7748" s="106">
        <f t="shared" si="853"/>
        <v>0</v>
      </c>
    </row>
    <row r="7749" spans="1:12" x14ac:dyDescent="0.3">
      <c r="A7749" s="104" t="s">
        <v>15858</v>
      </c>
      <c r="B7749" s="104" t="s">
        <v>15859</v>
      </c>
      <c r="C7749" s="105">
        <v>3222</v>
      </c>
      <c r="D7749" s="105">
        <v>40913</v>
      </c>
      <c r="E7749" s="106">
        <f t="shared" si="847"/>
        <v>12.698013656114215</v>
      </c>
      <c r="F7749" s="107">
        <f t="shared" si="848"/>
        <v>90</v>
      </c>
      <c r="G7749" s="107">
        <f>COUNTIF(Data_Eksportir!$H$2:$H$3401,A7749)</f>
        <v>0</v>
      </c>
      <c r="H7749" s="104" t="str">
        <f t="shared" si="849"/>
        <v>5 – 20</v>
      </c>
      <c r="I7749" s="104" t="str">
        <f t="shared" si="850"/>
        <v>Di bawah ambang nilai</v>
      </c>
      <c r="J7749" s="106">
        <f t="shared" si="851"/>
        <v>40913.007748999997</v>
      </c>
      <c r="K7749" s="105">
        <f t="shared" si="852"/>
        <v>0</v>
      </c>
      <c r="L7749" s="106">
        <f t="shared" si="853"/>
        <v>0</v>
      </c>
    </row>
    <row r="7750" spans="1:12" x14ac:dyDescent="0.3">
      <c r="A7750" s="104" t="s">
        <v>15860</v>
      </c>
      <c r="B7750" s="104" t="s">
        <v>15861</v>
      </c>
      <c r="C7750" s="105">
        <v>12708</v>
      </c>
      <c r="D7750" s="105">
        <v>3551404</v>
      </c>
      <c r="E7750" s="106">
        <f t="shared" si="847"/>
        <v>279.46207113629208</v>
      </c>
      <c r="F7750" s="107">
        <f t="shared" si="848"/>
        <v>90</v>
      </c>
      <c r="G7750" s="107">
        <f>COUNTIF(Data_Eksportir!$H$2:$H$3401,A7750)</f>
        <v>0</v>
      </c>
      <c r="H7750" s="104" t="str">
        <f t="shared" si="849"/>
        <v>100 ke atas</v>
      </c>
      <c r="I7750" s="104" t="str">
        <f t="shared" si="850"/>
        <v>Di bawah ambang nilai</v>
      </c>
      <c r="J7750" s="106">
        <f t="shared" si="851"/>
        <v>3551404.0077499999</v>
      </c>
      <c r="K7750" s="105">
        <f t="shared" si="852"/>
        <v>0</v>
      </c>
      <c r="L7750" s="106">
        <f t="shared" si="853"/>
        <v>0</v>
      </c>
    </row>
    <row r="7751" spans="1:12" x14ac:dyDescent="0.3">
      <c r="A7751" s="104" t="s">
        <v>15862</v>
      </c>
      <c r="B7751" s="104" t="s">
        <v>15863</v>
      </c>
      <c r="C7751" s="105">
        <v>885</v>
      </c>
      <c r="D7751" s="105">
        <v>12603</v>
      </c>
      <c r="E7751" s="106">
        <f t="shared" si="847"/>
        <v>14.240677966101694</v>
      </c>
      <c r="F7751" s="107">
        <f t="shared" si="848"/>
        <v>90</v>
      </c>
      <c r="G7751" s="107">
        <f>COUNTIF(Data_Eksportir!$H$2:$H$3401,A7751)</f>
        <v>0</v>
      </c>
      <c r="H7751" s="104" t="str">
        <f t="shared" si="849"/>
        <v>5 – 20</v>
      </c>
      <c r="I7751" s="104" t="str">
        <f t="shared" si="850"/>
        <v>Di bawah ambang nilai</v>
      </c>
      <c r="J7751" s="106">
        <f t="shared" si="851"/>
        <v>12603.007750999999</v>
      </c>
      <c r="K7751" s="105">
        <f t="shared" si="852"/>
        <v>0</v>
      </c>
      <c r="L7751" s="106">
        <f t="shared" si="853"/>
        <v>0</v>
      </c>
    </row>
    <row r="7752" spans="1:12" x14ac:dyDescent="0.3">
      <c r="A7752" s="104" t="s">
        <v>15864</v>
      </c>
      <c r="B7752" s="104" t="s">
        <v>15865</v>
      </c>
      <c r="C7752" s="105">
        <v>7549</v>
      </c>
      <c r="D7752" s="105">
        <v>303634</v>
      </c>
      <c r="E7752" s="106">
        <f t="shared" si="847"/>
        <v>40.221751225327857</v>
      </c>
      <c r="F7752" s="107">
        <f t="shared" si="848"/>
        <v>90</v>
      </c>
      <c r="G7752" s="107">
        <f>COUNTIF(Data_Eksportir!$H$2:$H$3401,A7752)</f>
        <v>0</v>
      </c>
      <c r="H7752" s="104" t="str">
        <f t="shared" si="849"/>
        <v>20 – 100</v>
      </c>
      <c r="I7752" s="104" t="str">
        <f t="shared" si="850"/>
        <v>Di bawah ambang nilai</v>
      </c>
      <c r="J7752" s="106">
        <f t="shared" si="851"/>
        <v>303634.007752</v>
      </c>
      <c r="K7752" s="105">
        <f t="shared" si="852"/>
        <v>0</v>
      </c>
      <c r="L7752" s="106">
        <f t="shared" si="853"/>
        <v>0</v>
      </c>
    </row>
    <row r="7753" spans="1:12" x14ac:dyDescent="0.3">
      <c r="A7753" s="104" t="s">
        <v>15866</v>
      </c>
      <c r="B7753" s="104" t="s">
        <v>15867</v>
      </c>
      <c r="C7753" s="105">
        <v>29502</v>
      </c>
      <c r="D7753" s="105">
        <v>2044437</v>
      </c>
      <c r="E7753" s="106">
        <f t="shared" si="847"/>
        <v>69.298250966036207</v>
      </c>
      <c r="F7753" s="107">
        <f t="shared" si="848"/>
        <v>90</v>
      </c>
      <c r="G7753" s="107">
        <f>COUNTIF(Data_Eksportir!$H$2:$H$3401,A7753)</f>
        <v>0</v>
      </c>
      <c r="H7753" s="104" t="str">
        <f t="shared" si="849"/>
        <v>20 – 100</v>
      </c>
      <c r="I7753" s="104" t="str">
        <f t="shared" si="850"/>
        <v>Di bawah ambang nilai</v>
      </c>
      <c r="J7753" s="106">
        <f t="shared" si="851"/>
        <v>2044437.0077529999</v>
      </c>
      <c r="K7753" s="105">
        <f t="shared" si="852"/>
        <v>0</v>
      </c>
      <c r="L7753" s="106">
        <f t="shared" si="853"/>
        <v>0</v>
      </c>
    </row>
    <row r="7754" spans="1:12" x14ac:dyDescent="0.3">
      <c r="A7754" s="104" t="s">
        <v>15868</v>
      </c>
      <c r="B7754" s="104" t="s">
        <v>15869</v>
      </c>
      <c r="C7754" s="105">
        <v>39308</v>
      </c>
      <c r="D7754" s="105">
        <v>1566403</v>
      </c>
      <c r="E7754" s="106">
        <f t="shared" si="847"/>
        <v>39.849470845629391</v>
      </c>
      <c r="F7754" s="107">
        <f t="shared" si="848"/>
        <v>90</v>
      </c>
      <c r="G7754" s="107">
        <f>COUNTIF(Data_Eksportir!$H$2:$H$3401,A7754)</f>
        <v>0</v>
      </c>
      <c r="H7754" s="104" t="str">
        <f t="shared" si="849"/>
        <v>20 – 100</v>
      </c>
      <c r="I7754" s="104" t="str">
        <f t="shared" si="850"/>
        <v>Di bawah ambang nilai</v>
      </c>
      <c r="J7754" s="106">
        <f t="shared" si="851"/>
        <v>1566403.0077539999</v>
      </c>
      <c r="K7754" s="105">
        <f t="shared" si="852"/>
        <v>0</v>
      </c>
      <c r="L7754" s="106">
        <f t="shared" si="853"/>
        <v>0</v>
      </c>
    </row>
    <row r="7755" spans="1:12" x14ac:dyDescent="0.3">
      <c r="A7755" s="104" t="s">
        <v>15870</v>
      </c>
      <c r="B7755" s="104" t="s">
        <v>15871</v>
      </c>
      <c r="C7755" s="105">
        <v>39016</v>
      </c>
      <c r="D7755" s="105">
        <v>2519046</v>
      </c>
      <c r="E7755" s="106">
        <f t="shared" si="847"/>
        <v>64.564435103547268</v>
      </c>
      <c r="F7755" s="107">
        <f t="shared" si="848"/>
        <v>90</v>
      </c>
      <c r="G7755" s="107">
        <f>COUNTIF(Data_Eksportir!$H$2:$H$3401,A7755)</f>
        <v>0</v>
      </c>
      <c r="H7755" s="104" t="str">
        <f t="shared" si="849"/>
        <v>20 – 100</v>
      </c>
      <c r="I7755" s="104" t="str">
        <f t="shared" si="850"/>
        <v>Di bawah ambang nilai</v>
      </c>
      <c r="J7755" s="106">
        <f t="shared" si="851"/>
        <v>2519046.0077550001</v>
      </c>
      <c r="K7755" s="105">
        <f t="shared" si="852"/>
        <v>0</v>
      </c>
      <c r="L7755" s="106">
        <f t="shared" si="853"/>
        <v>0</v>
      </c>
    </row>
    <row r="7756" spans="1:12" x14ac:dyDescent="0.3">
      <c r="A7756" s="104" t="s">
        <v>15872</v>
      </c>
      <c r="B7756" s="104" t="s">
        <v>15873</v>
      </c>
      <c r="C7756" s="105">
        <v>60205</v>
      </c>
      <c r="D7756" s="105">
        <v>4888929</v>
      </c>
      <c r="E7756" s="106">
        <f t="shared" si="847"/>
        <v>81.204700606261937</v>
      </c>
      <c r="F7756" s="107">
        <f t="shared" si="848"/>
        <v>90</v>
      </c>
      <c r="G7756" s="107">
        <f>COUNTIF(Data_Eksportir!$H$2:$H$3401,A7756)</f>
        <v>0</v>
      </c>
      <c r="H7756" s="104" t="str">
        <f t="shared" si="849"/>
        <v>20 – 100</v>
      </c>
      <c r="I7756" s="104" t="str">
        <f t="shared" si="850"/>
        <v>Di bawah ambang nilai</v>
      </c>
      <c r="J7756" s="106">
        <f t="shared" si="851"/>
        <v>4888929.0077560004</v>
      </c>
      <c r="K7756" s="105">
        <f t="shared" si="852"/>
        <v>0</v>
      </c>
      <c r="L7756" s="106">
        <f t="shared" si="853"/>
        <v>0</v>
      </c>
    </row>
    <row r="7757" spans="1:12" x14ac:dyDescent="0.3">
      <c r="A7757" s="104" t="s">
        <v>15874</v>
      </c>
      <c r="B7757" s="104" t="s">
        <v>15875</v>
      </c>
      <c r="C7757" s="105">
        <v>27094</v>
      </c>
      <c r="D7757" s="105">
        <v>1831875</v>
      </c>
      <c r="E7757" s="106">
        <f t="shared" si="847"/>
        <v>67.611832878127998</v>
      </c>
      <c r="F7757" s="107">
        <f t="shared" si="848"/>
        <v>90</v>
      </c>
      <c r="G7757" s="107">
        <f>COUNTIF(Data_Eksportir!$H$2:$H$3401,A7757)</f>
        <v>0</v>
      </c>
      <c r="H7757" s="104" t="str">
        <f t="shared" si="849"/>
        <v>20 – 100</v>
      </c>
      <c r="I7757" s="104" t="str">
        <f t="shared" si="850"/>
        <v>Di bawah ambang nilai</v>
      </c>
      <c r="J7757" s="106">
        <f t="shared" si="851"/>
        <v>1831875.0077569999</v>
      </c>
      <c r="K7757" s="105">
        <f t="shared" si="852"/>
        <v>0</v>
      </c>
      <c r="L7757" s="106">
        <f t="shared" si="853"/>
        <v>0</v>
      </c>
    </row>
    <row r="7758" spans="1:12" x14ac:dyDescent="0.3">
      <c r="A7758" s="104" t="s">
        <v>15876</v>
      </c>
      <c r="B7758" s="104" t="s">
        <v>15877</v>
      </c>
      <c r="C7758" s="105">
        <v>6656</v>
      </c>
      <c r="D7758" s="105">
        <v>623883</v>
      </c>
      <c r="E7758" s="106">
        <f t="shared" si="847"/>
        <v>93.732421875</v>
      </c>
      <c r="F7758" s="107">
        <f t="shared" si="848"/>
        <v>90</v>
      </c>
      <c r="G7758" s="107">
        <f>COUNTIF(Data_Eksportir!$H$2:$H$3401,A7758)</f>
        <v>0</v>
      </c>
      <c r="H7758" s="104" t="str">
        <f t="shared" si="849"/>
        <v>20 – 100</v>
      </c>
      <c r="I7758" s="104" t="str">
        <f t="shared" si="850"/>
        <v>Di bawah ambang nilai</v>
      </c>
      <c r="J7758" s="106">
        <f t="shared" si="851"/>
        <v>623883.00775800005</v>
      </c>
      <c r="K7758" s="105">
        <f t="shared" si="852"/>
        <v>0</v>
      </c>
      <c r="L7758" s="106">
        <f t="shared" si="853"/>
        <v>0</v>
      </c>
    </row>
    <row r="7759" spans="1:12" x14ac:dyDescent="0.3">
      <c r="A7759" s="104" t="s">
        <v>15878</v>
      </c>
      <c r="B7759" s="104" t="s">
        <v>15879</v>
      </c>
      <c r="C7759" s="105">
        <v>641</v>
      </c>
      <c r="D7759" s="105">
        <v>280319</v>
      </c>
      <c r="E7759" s="106">
        <f t="shared" si="847"/>
        <v>437.3151326053042</v>
      </c>
      <c r="F7759" s="107">
        <f t="shared" si="848"/>
        <v>90</v>
      </c>
      <c r="G7759" s="107">
        <f>COUNTIF(Data_Eksportir!$H$2:$H$3401,A7759)</f>
        <v>0</v>
      </c>
      <c r="H7759" s="104" t="str">
        <f t="shared" si="849"/>
        <v>100 ke atas</v>
      </c>
      <c r="I7759" s="104" t="str">
        <f t="shared" si="850"/>
        <v>Di bawah ambang nilai</v>
      </c>
      <c r="J7759" s="106">
        <f t="shared" si="851"/>
        <v>280319.007759</v>
      </c>
      <c r="K7759" s="105">
        <f t="shared" si="852"/>
        <v>0</v>
      </c>
      <c r="L7759" s="106">
        <f t="shared" si="853"/>
        <v>0</v>
      </c>
    </row>
    <row r="7760" spans="1:12" x14ac:dyDescent="0.3">
      <c r="A7760" s="104" t="s">
        <v>15880</v>
      </c>
      <c r="B7760" s="104" t="s">
        <v>15881</v>
      </c>
      <c r="C7760" s="105">
        <v>473</v>
      </c>
      <c r="D7760" s="105">
        <v>157079</v>
      </c>
      <c r="E7760" s="106">
        <f t="shared" si="847"/>
        <v>332.09090909090907</v>
      </c>
      <c r="F7760" s="107">
        <f t="shared" si="848"/>
        <v>90</v>
      </c>
      <c r="G7760" s="107">
        <f>COUNTIF(Data_Eksportir!$H$2:$H$3401,A7760)</f>
        <v>0</v>
      </c>
      <c r="H7760" s="104" t="str">
        <f t="shared" si="849"/>
        <v>100 ke atas</v>
      </c>
      <c r="I7760" s="104" t="str">
        <f t="shared" si="850"/>
        <v>Di bawah ambang nilai</v>
      </c>
      <c r="J7760" s="106">
        <f t="shared" si="851"/>
        <v>157079.00776000001</v>
      </c>
      <c r="K7760" s="105">
        <f t="shared" si="852"/>
        <v>0</v>
      </c>
      <c r="L7760" s="106">
        <f t="shared" si="853"/>
        <v>0</v>
      </c>
    </row>
    <row r="7761" spans="1:12" x14ac:dyDescent="0.3">
      <c r="A7761" s="104" t="s">
        <v>15882</v>
      </c>
      <c r="B7761" s="104" t="s">
        <v>15883</v>
      </c>
      <c r="C7761" s="105">
        <v>13486</v>
      </c>
      <c r="D7761" s="105">
        <v>1846228</v>
      </c>
      <c r="E7761" s="106">
        <f t="shared" si="847"/>
        <v>136.89959958475455</v>
      </c>
      <c r="F7761" s="107">
        <f t="shared" si="848"/>
        <v>90</v>
      </c>
      <c r="G7761" s="107">
        <f>COUNTIF(Data_Eksportir!$H$2:$H$3401,A7761)</f>
        <v>0</v>
      </c>
      <c r="H7761" s="104" t="str">
        <f t="shared" si="849"/>
        <v>100 ke atas</v>
      </c>
      <c r="I7761" s="104" t="str">
        <f t="shared" si="850"/>
        <v>Di bawah ambang nilai</v>
      </c>
      <c r="J7761" s="106">
        <f t="shared" si="851"/>
        <v>1846228.007761</v>
      </c>
      <c r="K7761" s="105">
        <f t="shared" si="852"/>
        <v>0</v>
      </c>
      <c r="L7761" s="106">
        <f t="shared" si="853"/>
        <v>0</v>
      </c>
    </row>
    <row r="7762" spans="1:12" x14ac:dyDescent="0.3">
      <c r="A7762" s="104" t="s">
        <v>15884</v>
      </c>
      <c r="B7762" s="104" t="s">
        <v>15885</v>
      </c>
      <c r="C7762" s="105">
        <v>227</v>
      </c>
      <c r="D7762" s="105">
        <v>86835</v>
      </c>
      <c r="E7762" s="106">
        <f t="shared" si="847"/>
        <v>382.53303964757708</v>
      </c>
      <c r="F7762" s="107">
        <f t="shared" si="848"/>
        <v>90</v>
      </c>
      <c r="G7762" s="107">
        <f>COUNTIF(Data_Eksportir!$H$2:$H$3401,A7762)</f>
        <v>0</v>
      </c>
      <c r="H7762" s="104" t="str">
        <f t="shared" si="849"/>
        <v>100 ke atas</v>
      </c>
      <c r="I7762" s="104" t="str">
        <f t="shared" si="850"/>
        <v>Di bawah ambang nilai</v>
      </c>
      <c r="J7762" s="106">
        <f t="shared" si="851"/>
        <v>86835.007761999994</v>
      </c>
      <c r="K7762" s="105">
        <f t="shared" si="852"/>
        <v>0</v>
      </c>
      <c r="L7762" s="106">
        <f t="shared" si="853"/>
        <v>0</v>
      </c>
    </row>
    <row r="7763" spans="1:12" x14ac:dyDescent="0.3">
      <c r="A7763" s="104" t="s">
        <v>15886</v>
      </c>
      <c r="B7763" s="104" t="s">
        <v>15887</v>
      </c>
      <c r="C7763" s="105">
        <v>164</v>
      </c>
      <c r="D7763" s="105">
        <v>17576</v>
      </c>
      <c r="E7763" s="106">
        <f t="shared" si="847"/>
        <v>107.17073170731707</v>
      </c>
      <c r="F7763" s="107">
        <f t="shared" si="848"/>
        <v>90</v>
      </c>
      <c r="G7763" s="107">
        <f>COUNTIF(Data_Eksportir!$H$2:$H$3401,A7763)</f>
        <v>0</v>
      </c>
      <c r="H7763" s="104" t="str">
        <f t="shared" si="849"/>
        <v>100 ke atas</v>
      </c>
      <c r="I7763" s="104" t="str">
        <f t="shared" si="850"/>
        <v>Di bawah ambang nilai</v>
      </c>
      <c r="J7763" s="106">
        <f t="shared" si="851"/>
        <v>17576.007763000001</v>
      </c>
      <c r="K7763" s="105">
        <f t="shared" si="852"/>
        <v>0</v>
      </c>
      <c r="L7763" s="106">
        <f t="shared" si="853"/>
        <v>0</v>
      </c>
    </row>
    <row r="7764" spans="1:12" x14ac:dyDescent="0.3">
      <c r="A7764" s="104" t="s">
        <v>15888</v>
      </c>
      <c r="B7764" s="104" t="s">
        <v>15889</v>
      </c>
      <c r="C7764" s="105">
        <v>594170</v>
      </c>
      <c r="D7764" s="105">
        <v>60567958</v>
      </c>
      <c r="E7764" s="106">
        <f t="shared" si="847"/>
        <v>101.93708534594477</v>
      </c>
      <c r="F7764" s="107">
        <f t="shared" si="848"/>
        <v>90</v>
      </c>
      <c r="G7764" s="107">
        <f>COUNTIF(Data_Eksportir!$H$2:$H$3401,A7764)</f>
        <v>0</v>
      </c>
      <c r="H7764" s="104" t="str">
        <f t="shared" si="849"/>
        <v>100 ke atas</v>
      </c>
      <c r="I7764" s="104" t="str">
        <f t="shared" si="850"/>
        <v>Belum terwakili</v>
      </c>
      <c r="J7764" s="106">
        <f t="shared" si="851"/>
        <v>60567958.007763997</v>
      </c>
      <c r="K7764" s="105">
        <f t="shared" si="852"/>
        <v>60567958</v>
      </c>
      <c r="L7764" s="106">
        <f t="shared" si="853"/>
        <v>60567958.007763997</v>
      </c>
    </row>
    <row r="7765" spans="1:12" x14ac:dyDescent="0.3">
      <c r="A7765" s="104" t="s">
        <v>15890</v>
      </c>
      <c r="B7765" s="104" t="s">
        <v>15891</v>
      </c>
      <c r="C7765" s="105">
        <v>2135265</v>
      </c>
      <c r="D7765" s="105">
        <v>19730745</v>
      </c>
      <c r="E7765" s="106">
        <f t="shared" si="847"/>
        <v>9.2404198073775383</v>
      </c>
      <c r="F7765" s="107">
        <f t="shared" si="848"/>
        <v>90</v>
      </c>
      <c r="G7765" s="107">
        <f>COUNTIF(Data_Eksportir!$H$2:$H$3401,A7765)</f>
        <v>0</v>
      </c>
      <c r="H7765" s="104" t="str">
        <f t="shared" si="849"/>
        <v>5 – 20</v>
      </c>
      <c r="I7765" s="104" t="str">
        <f t="shared" si="850"/>
        <v>Belum terwakili</v>
      </c>
      <c r="J7765" s="106">
        <f t="shared" si="851"/>
        <v>19730745.007764999</v>
      </c>
      <c r="K7765" s="105">
        <f t="shared" si="852"/>
        <v>19730745</v>
      </c>
      <c r="L7765" s="106">
        <f t="shared" si="853"/>
        <v>19730745.007764999</v>
      </c>
    </row>
    <row r="7766" spans="1:12" x14ac:dyDescent="0.3">
      <c r="A7766" s="104" t="s">
        <v>15892</v>
      </c>
      <c r="B7766" s="104" t="s">
        <v>15893</v>
      </c>
      <c r="C7766" s="105">
        <v>14</v>
      </c>
      <c r="D7766" s="105">
        <v>220</v>
      </c>
      <c r="E7766" s="106">
        <f t="shared" si="847"/>
        <v>15.714285714285714</v>
      </c>
      <c r="F7766" s="107">
        <f t="shared" si="848"/>
        <v>90</v>
      </c>
      <c r="G7766" s="107">
        <f>COUNTIF(Data_Eksportir!$H$2:$H$3401,A7766)</f>
        <v>0</v>
      </c>
      <c r="H7766" s="104" t="str">
        <f t="shared" si="849"/>
        <v>5 – 20</v>
      </c>
      <c r="I7766" s="104" t="str">
        <f t="shared" si="850"/>
        <v>Di bawah ambang nilai</v>
      </c>
      <c r="J7766" s="106">
        <f t="shared" si="851"/>
        <v>220.007766</v>
      </c>
      <c r="K7766" s="105">
        <f t="shared" si="852"/>
        <v>0</v>
      </c>
      <c r="L7766" s="106">
        <f t="shared" si="853"/>
        <v>0</v>
      </c>
    </row>
    <row r="7767" spans="1:12" x14ac:dyDescent="0.3">
      <c r="A7767" s="104" t="s">
        <v>15894</v>
      </c>
      <c r="B7767" s="104" t="s">
        <v>15895</v>
      </c>
      <c r="C7767" s="105">
        <v>113</v>
      </c>
      <c r="D7767" s="105">
        <v>7720</v>
      </c>
      <c r="E7767" s="106">
        <f t="shared" si="847"/>
        <v>68.318584070796462</v>
      </c>
      <c r="F7767" s="107">
        <f t="shared" si="848"/>
        <v>90</v>
      </c>
      <c r="G7767" s="107">
        <f>COUNTIF(Data_Eksportir!$H$2:$H$3401,A7767)</f>
        <v>0</v>
      </c>
      <c r="H7767" s="104" t="str">
        <f t="shared" si="849"/>
        <v>20 – 100</v>
      </c>
      <c r="I7767" s="104" t="str">
        <f t="shared" si="850"/>
        <v>Di bawah ambang nilai</v>
      </c>
      <c r="J7767" s="106">
        <f t="shared" si="851"/>
        <v>7720.0077670000001</v>
      </c>
      <c r="K7767" s="105">
        <f t="shared" si="852"/>
        <v>0</v>
      </c>
      <c r="L7767" s="106">
        <f t="shared" si="853"/>
        <v>0</v>
      </c>
    </row>
    <row r="7768" spans="1:12" x14ac:dyDescent="0.3">
      <c r="A7768" s="104" t="s">
        <v>15896</v>
      </c>
      <c r="B7768" s="104" t="s">
        <v>15897</v>
      </c>
      <c r="C7768" s="105">
        <v>1600556</v>
      </c>
      <c r="D7768" s="105">
        <v>23129910</v>
      </c>
      <c r="E7768" s="106">
        <f t="shared" si="847"/>
        <v>14.45117196774121</v>
      </c>
      <c r="F7768" s="107">
        <f t="shared" si="848"/>
        <v>90</v>
      </c>
      <c r="G7768" s="107">
        <f>COUNTIF(Data_Eksportir!$H$2:$H$3401,A7768)</f>
        <v>0</v>
      </c>
      <c r="H7768" s="104" t="str">
        <f t="shared" si="849"/>
        <v>5 – 20</v>
      </c>
      <c r="I7768" s="104" t="str">
        <f t="shared" si="850"/>
        <v>Belum terwakili</v>
      </c>
      <c r="J7768" s="106">
        <f t="shared" si="851"/>
        <v>23129910.007768001</v>
      </c>
      <c r="K7768" s="105">
        <f t="shared" si="852"/>
        <v>23129910</v>
      </c>
      <c r="L7768" s="106">
        <f t="shared" si="853"/>
        <v>23129910.007768001</v>
      </c>
    </row>
    <row r="7769" spans="1:12" x14ac:dyDescent="0.3">
      <c r="A7769" s="104" t="s">
        <v>15898</v>
      </c>
      <c r="B7769" s="104" t="s">
        <v>15899</v>
      </c>
      <c r="C7769" s="105">
        <v>1852</v>
      </c>
      <c r="D7769" s="105">
        <v>17261</v>
      </c>
      <c r="E7769" s="106">
        <f t="shared" si="847"/>
        <v>9.3201943844492448</v>
      </c>
      <c r="F7769" s="107">
        <f t="shared" si="848"/>
        <v>90</v>
      </c>
      <c r="G7769" s="107">
        <f>COUNTIF(Data_Eksportir!$H$2:$H$3401,A7769)</f>
        <v>0</v>
      </c>
      <c r="H7769" s="104" t="str">
        <f t="shared" si="849"/>
        <v>5 – 20</v>
      </c>
      <c r="I7769" s="104" t="str">
        <f t="shared" si="850"/>
        <v>Di bawah ambang nilai</v>
      </c>
      <c r="J7769" s="106">
        <f t="shared" si="851"/>
        <v>17261.007769</v>
      </c>
      <c r="K7769" s="105">
        <f t="shared" si="852"/>
        <v>0</v>
      </c>
      <c r="L7769" s="106">
        <f t="shared" si="853"/>
        <v>0</v>
      </c>
    </row>
    <row r="7770" spans="1:12" x14ac:dyDescent="0.3">
      <c r="A7770" s="104" t="s">
        <v>15900</v>
      </c>
      <c r="B7770" s="104" t="s">
        <v>15901</v>
      </c>
      <c r="C7770" s="105">
        <v>788778</v>
      </c>
      <c r="D7770" s="105">
        <v>25533470</v>
      </c>
      <c r="E7770" s="106">
        <f t="shared" si="847"/>
        <v>32.370920588555968</v>
      </c>
      <c r="F7770" s="107">
        <f t="shared" si="848"/>
        <v>90</v>
      </c>
      <c r="G7770" s="107">
        <f>COUNTIF(Data_Eksportir!$H$2:$H$3401,A7770)</f>
        <v>0</v>
      </c>
      <c r="H7770" s="104" t="str">
        <f t="shared" si="849"/>
        <v>20 – 100</v>
      </c>
      <c r="I7770" s="104" t="str">
        <f t="shared" si="850"/>
        <v>Belum terwakili</v>
      </c>
      <c r="J7770" s="106">
        <f t="shared" si="851"/>
        <v>25533470.007769998</v>
      </c>
      <c r="K7770" s="105">
        <f t="shared" si="852"/>
        <v>25533470</v>
      </c>
      <c r="L7770" s="106">
        <f t="shared" si="853"/>
        <v>25533470.007769998</v>
      </c>
    </row>
    <row r="7771" spans="1:12" x14ac:dyDescent="0.3">
      <c r="A7771" s="104" t="s">
        <v>15902</v>
      </c>
      <c r="B7771" s="104" t="s">
        <v>15903</v>
      </c>
      <c r="C7771" s="105">
        <v>2273</v>
      </c>
      <c r="D7771" s="105">
        <v>155084</v>
      </c>
      <c r="E7771" s="106">
        <f t="shared" si="847"/>
        <v>68.228772547294327</v>
      </c>
      <c r="F7771" s="107">
        <f t="shared" si="848"/>
        <v>90</v>
      </c>
      <c r="G7771" s="107">
        <f>COUNTIF(Data_Eksportir!$H$2:$H$3401,A7771)</f>
        <v>0</v>
      </c>
      <c r="H7771" s="104" t="str">
        <f t="shared" si="849"/>
        <v>20 – 100</v>
      </c>
      <c r="I7771" s="104" t="str">
        <f t="shared" si="850"/>
        <v>Di bawah ambang nilai</v>
      </c>
      <c r="J7771" s="106">
        <f t="shared" si="851"/>
        <v>155084.007771</v>
      </c>
      <c r="K7771" s="105">
        <f t="shared" si="852"/>
        <v>0</v>
      </c>
      <c r="L7771" s="106">
        <f t="shared" si="853"/>
        <v>0</v>
      </c>
    </row>
    <row r="7772" spans="1:12" x14ac:dyDescent="0.3">
      <c r="A7772" s="104" t="s">
        <v>15904</v>
      </c>
      <c r="B7772" s="104" t="s">
        <v>15905</v>
      </c>
      <c r="C7772" s="105">
        <v>4880</v>
      </c>
      <c r="D7772" s="105">
        <v>71985</v>
      </c>
      <c r="E7772" s="106">
        <f t="shared" si="847"/>
        <v>14.751024590163935</v>
      </c>
      <c r="F7772" s="107">
        <f t="shared" si="848"/>
        <v>90</v>
      </c>
      <c r="G7772" s="107">
        <f>COUNTIF(Data_Eksportir!$H$2:$H$3401,A7772)</f>
        <v>1</v>
      </c>
      <c r="H7772" s="104" t="str">
        <f t="shared" si="849"/>
        <v>5 – 20</v>
      </c>
      <c r="I7772" s="104" t="str">
        <f t="shared" si="850"/>
        <v>Di bawah ambang nilai</v>
      </c>
      <c r="J7772" s="106">
        <f t="shared" si="851"/>
        <v>71985.007771999997</v>
      </c>
      <c r="K7772" s="105">
        <f t="shared" si="852"/>
        <v>0</v>
      </c>
      <c r="L7772" s="106">
        <f t="shared" si="853"/>
        <v>0</v>
      </c>
    </row>
    <row r="7773" spans="1:12" x14ac:dyDescent="0.3">
      <c r="A7773" s="104" t="s">
        <v>15906</v>
      </c>
      <c r="B7773" s="104" t="s">
        <v>15907</v>
      </c>
      <c r="C7773" s="105">
        <v>192275</v>
      </c>
      <c r="D7773" s="105">
        <v>15600699</v>
      </c>
      <c r="E7773" s="106">
        <f t="shared" si="847"/>
        <v>81.137428162787671</v>
      </c>
      <c r="F7773" s="107">
        <f t="shared" si="848"/>
        <v>90</v>
      </c>
      <c r="G7773" s="107">
        <f>COUNTIF(Data_Eksportir!$H$2:$H$3401,A7773)</f>
        <v>0</v>
      </c>
      <c r="H7773" s="104" t="str">
        <f t="shared" si="849"/>
        <v>20 – 100</v>
      </c>
      <c r="I7773" s="104" t="str">
        <f t="shared" si="850"/>
        <v>Belum terwakili</v>
      </c>
      <c r="J7773" s="106">
        <f t="shared" si="851"/>
        <v>15600699.007773001</v>
      </c>
      <c r="K7773" s="105">
        <f t="shared" si="852"/>
        <v>15600699</v>
      </c>
      <c r="L7773" s="106">
        <f t="shared" si="853"/>
        <v>15600699.007773001</v>
      </c>
    </row>
    <row r="7774" spans="1:12" x14ac:dyDescent="0.3">
      <c r="A7774" s="104" t="s">
        <v>15908</v>
      </c>
      <c r="B7774" s="104" t="s">
        <v>15909</v>
      </c>
      <c r="C7774" s="105">
        <v>2751</v>
      </c>
      <c r="D7774" s="105">
        <v>200482</v>
      </c>
      <c r="E7774" s="106">
        <f t="shared" si="847"/>
        <v>72.876045074518359</v>
      </c>
      <c r="F7774" s="107">
        <f t="shared" si="848"/>
        <v>90</v>
      </c>
      <c r="G7774" s="107">
        <f>COUNTIF(Data_Eksportir!$H$2:$H$3401,A7774)</f>
        <v>0</v>
      </c>
      <c r="H7774" s="104" t="str">
        <f t="shared" si="849"/>
        <v>20 – 100</v>
      </c>
      <c r="I7774" s="104" t="str">
        <f t="shared" si="850"/>
        <v>Di bawah ambang nilai</v>
      </c>
      <c r="J7774" s="106">
        <f t="shared" si="851"/>
        <v>200482.007774</v>
      </c>
      <c r="K7774" s="105">
        <f t="shared" si="852"/>
        <v>0</v>
      </c>
      <c r="L7774" s="106">
        <f t="shared" si="853"/>
        <v>0</v>
      </c>
    </row>
    <row r="7775" spans="1:12" x14ac:dyDescent="0.3">
      <c r="A7775" s="104" t="s">
        <v>15910</v>
      </c>
      <c r="B7775" s="104" t="s">
        <v>15911</v>
      </c>
      <c r="C7775" s="105">
        <v>9990</v>
      </c>
      <c r="D7775" s="105">
        <v>1040174</v>
      </c>
      <c r="E7775" s="106">
        <f t="shared" si="847"/>
        <v>104.12152152152152</v>
      </c>
      <c r="F7775" s="107">
        <f t="shared" si="848"/>
        <v>90</v>
      </c>
      <c r="G7775" s="107">
        <f>COUNTIF(Data_Eksportir!$H$2:$H$3401,A7775)</f>
        <v>0</v>
      </c>
      <c r="H7775" s="104" t="str">
        <f t="shared" si="849"/>
        <v>100 ke atas</v>
      </c>
      <c r="I7775" s="104" t="str">
        <f t="shared" si="850"/>
        <v>Di bawah ambang nilai</v>
      </c>
      <c r="J7775" s="106">
        <f t="shared" si="851"/>
        <v>1040174.0077749999</v>
      </c>
      <c r="K7775" s="105">
        <f t="shared" si="852"/>
        <v>0</v>
      </c>
      <c r="L7775" s="106">
        <f t="shared" si="853"/>
        <v>0</v>
      </c>
    </row>
    <row r="7776" spans="1:12" x14ac:dyDescent="0.3">
      <c r="A7776" s="104" t="s">
        <v>15912</v>
      </c>
      <c r="B7776" s="104" t="s">
        <v>15913</v>
      </c>
      <c r="C7776" s="105">
        <v>258372</v>
      </c>
      <c r="D7776" s="105">
        <v>19080376</v>
      </c>
      <c r="E7776" s="106">
        <f t="shared" si="847"/>
        <v>73.848466552103176</v>
      </c>
      <c r="F7776" s="107">
        <f t="shared" si="848"/>
        <v>90</v>
      </c>
      <c r="G7776" s="107">
        <f>COUNTIF(Data_Eksportir!$H$2:$H$3401,A7776)</f>
        <v>0</v>
      </c>
      <c r="H7776" s="104" t="str">
        <f t="shared" si="849"/>
        <v>20 – 100</v>
      </c>
      <c r="I7776" s="104" t="str">
        <f t="shared" si="850"/>
        <v>Belum terwakili</v>
      </c>
      <c r="J7776" s="106">
        <f t="shared" si="851"/>
        <v>19080376.007776</v>
      </c>
      <c r="K7776" s="105">
        <f t="shared" si="852"/>
        <v>19080376</v>
      </c>
      <c r="L7776" s="106">
        <f t="shared" si="853"/>
        <v>19080376.007776</v>
      </c>
    </row>
    <row r="7777" spans="1:12" x14ac:dyDescent="0.3">
      <c r="A7777" s="104" t="s">
        <v>15914</v>
      </c>
      <c r="B7777" s="104" t="s">
        <v>15915</v>
      </c>
      <c r="C7777" s="105">
        <v>70940</v>
      </c>
      <c r="D7777" s="105">
        <v>2773756</v>
      </c>
      <c r="E7777" s="106">
        <f t="shared" si="847"/>
        <v>39.100028192839019</v>
      </c>
      <c r="F7777" s="107">
        <f t="shared" si="848"/>
        <v>90</v>
      </c>
      <c r="G7777" s="107">
        <f>COUNTIF(Data_Eksportir!$H$2:$H$3401,A7777)</f>
        <v>0</v>
      </c>
      <c r="H7777" s="104" t="str">
        <f t="shared" si="849"/>
        <v>20 – 100</v>
      </c>
      <c r="I7777" s="104" t="str">
        <f t="shared" si="850"/>
        <v>Di bawah ambang nilai</v>
      </c>
      <c r="J7777" s="106">
        <f t="shared" si="851"/>
        <v>2773756.0077769998</v>
      </c>
      <c r="K7777" s="105">
        <f t="shared" si="852"/>
        <v>0</v>
      </c>
      <c r="L7777" s="106">
        <f t="shared" si="853"/>
        <v>0</v>
      </c>
    </row>
    <row r="7778" spans="1:12" x14ac:dyDescent="0.3">
      <c r="A7778" s="104" t="s">
        <v>15916</v>
      </c>
      <c r="B7778" s="104" t="s">
        <v>15917</v>
      </c>
      <c r="C7778" s="105">
        <v>208764</v>
      </c>
      <c r="D7778" s="105">
        <v>12710582</v>
      </c>
      <c r="E7778" s="106">
        <f t="shared" si="847"/>
        <v>60.884932268015561</v>
      </c>
      <c r="F7778" s="107">
        <f t="shared" si="848"/>
        <v>90</v>
      </c>
      <c r="G7778" s="107">
        <f>COUNTIF(Data_Eksportir!$H$2:$H$3401,A7778)</f>
        <v>0</v>
      </c>
      <c r="H7778" s="104" t="str">
        <f t="shared" si="849"/>
        <v>20 – 100</v>
      </c>
      <c r="I7778" s="104" t="str">
        <f t="shared" si="850"/>
        <v>Belum terwakili</v>
      </c>
      <c r="J7778" s="106">
        <f t="shared" si="851"/>
        <v>12710582.007778</v>
      </c>
      <c r="K7778" s="105">
        <f t="shared" si="852"/>
        <v>12710582</v>
      </c>
      <c r="L7778" s="106">
        <f t="shared" si="853"/>
        <v>12710582.007778</v>
      </c>
    </row>
    <row r="7779" spans="1:12" x14ac:dyDescent="0.3">
      <c r="A7779" s="104" t="s">
        <v>15918</v>
      </c>
      <c r="B7779" s="104" t="s">
        <v>15919</v>
      </c>
      <c r="C7779" s="105">
        <v>17653</v>
      </c>
      <c r="D7779" s="105">
        <v>1047940</v>
      </c>
      <c r="E7779" s="106">
        <f t="shared" si="847"/>
        <v>59.36328102872033</v>
      </c>
      <c r="F7779" s="107">
        <f t="shared" si="848"/>
        <v>90</v>
      </c>
      <c r="G7779" s="107">
        <f>COUNTIF(Data_Eksportir!$H$2:$H$3401,A7779)</f>
        <v>0</v>
      </c>
      <c r="H7779" s="104" t="str">
        <f t="shared" si="849"/>
        <v>20 – 100</v>
      </c>
      <c r="I7779" s="104" t="str">
        <f t="shared" si="850"/>
        <v>Di bawah ambang nilai</v>
      </c>
      <c r="J7779" s="106">
        <f t="shared" si="851"/>
        <v>1047940.007779</v>
      </c>
      <c r="K7779" s="105">
        <f t="shared" si="852"/>
        <v>0</v>
      </c>
      <c r="L7779" s="106">
        <f t="shared" si="853"/>
        <v>0</v>
      </c>
    </row>
    <row r="7780" spans="1:12" x14ac:dyDescent="0.3">
      <c r="A7780" s="104" t="s">
        <v>15920</v>
      </c>
      <c r="B7780" s="104" t="s">
        <v>15921</v>
      </c>
      <c r="C7780" s="105">
        <v>574795</v>
      </c>
      <c r="D7780" s="105">
        <v>454</v>
      </c>
      <c r="E7780" s="106">
        <f t="shared" si="847"/>
        <v>7.8984681495141741E-4</v>
      </c>
      <c r="F7780" s="107">
        <f t="shared" si="848"/>
        <v>90</v>
      </c>
      <c r="G7780" s="107">
        <f>COUNTIF(Data_Eksportir!$H$2:$H$3401,A7780)</f>
        <v>0</v>
      </c>
      <c r="H7780" s="104" t="str">
        <f t="shared" si="849"/>
        <v>Di bawah 1</v>
      </c>
      <c r="I7780" s="104" t="str">
        <f t="shared" si="850"/>
        <v>Di bawah ambang nilai</v>
      </c>
      <c r="J7780" s="106">
        <f t="shared" si="851"/>
        <v>454.00778000000003</v>
      </c>
      <c r="K7780" s="105">
        <f t="shared" si="852"/>
        <v>0</v>
      </c>
      <c r="L7780" s="106">
        <f t="shared" si="853"/>
        <v>0</v>
      </c>
    </row>
    <row r="7781" spans="1:12" x14ac:dyDescent="0.3">
      <c r="A7781" s="104" t="s">
        <v>15922</v>
      </c>
      <c r="B7781" s="104" t="s">
        <v>15923</v>
      </c>
      <c r="C7781" s="105">
        <v>8182</v>
      </c>
      <c r="D7781" s="105">
        <v>2153376</v>
      </c>
      <c r="E7781" s="106">
        <f t="shared" si="847"/>
        <v>263.18455145441214</v>
      </c>
      <c r="F7781" s="107">
        <f t="shared" si="848"/>
        <v>90</v>
      </c>
      <c r="G7781" s="107">
        <f>COUNTIF(Data_Eksportir!$H$2:$H$3401,A7781)</f>
        <v>0</v>
      </c>
      <c r="H7781" s="104" t="str">
        <f t="shared" si="849"/>
        <v>100 ke atas</v>
      </c>
      <c r="I7781" s="104" t="str">
        <f t="shared" si="850"/>
        <v>Di bawah ambang nilai</v>
      </c>
      <c r="J7781" s="106">
        <f t="shared" si="851"/>
        <v>2153376.0077809999</v>
      </c>
      <c r="K7781" s="105">
        <f t="shared" si="852"/>
        <v>0</v>
      </c>
      <c r="L7781" s="106">
        <f t="shared" si="853"/>
        <v>0</v>
      </c>
    </row>
    <row r="7782" spans="1:12" x14ac:dyDescent="0.3">
      <c r="A7782" s="104" t="s">
        <v>15924</v>
      </c>
      <c r="B7782" s="104" t="s">
        <v>15925</v>
      </c>
      <c r="C7782" s="105">
        <v>68</v>
      </c>
      <c r="D7782" s="105">
        <v>8267</v>
      </c>
      <c r="E7782" s="106">
        <f t="shared" si="847"/>
        <v>121.57352941176471</v>
      </c>
      <c r="F7782" s="107">
        <f t="shared" si="848"/>
        <v>90</v>
      </c>
      <c r="G7782" s="107">
        <f>COUNTIF(Data_Eksportir!$H$2:$H$3401,A7782)</f>
        <v>0</v>
      </c>
      <c r="H7782" s="104" t="str">
        <f t="shared" si="849"/>
        <v>100 ke atas</v>
      </c>
      <c r="I7782" s="104" t="str">
        <f t="shared" si="850"/>
        <v>Di bawah ambang nilai</v>
      </c>
      <c r="J7782" s="106">
        <f t="shared" si="851"/>
        <v>8267.0077820000006</v>
      </c>
      <c r="K7782" s="105">
        <f t="shared" si="852"/>
        <v>0</v>
      </c>
      <c r="L7782" s="106">
        <f t="shared" si="853"/>
        <v>0</v>
      </c>
    </row>
    <row r="7783" spans="1:12" x14ac:dyDescent="0.3">
      <c r="A7783" s="104" t="s">
        <v>15926</v>
      </c>
      <c r="B7783" s="104" t="s">
        <v>15927</v>
      </c>
      <c r="C7783" s="105">
        <v>2820</v>
      </c>
      <c r="D7783" s="105">
        <v>210147</v>
      </c>
      <c r="E7783" s="106">
        <f t="shared" si="847"/>
        <v>74.520212765957453</v>
      </c>
      <c r="F7783" s="107">
        <f t="shared" si="848"/>
        <v>90</v>
      </c>
      <c r="G7783" s="107">
        <f>COUNTIF(Data_Eksportir!$H$2:$H$3401,A7783)</f>
        <v>0</v>
      </c>
      <c r="H7783" s="104" t="str">
        <f t="shared" si="849"/>
        <v>20 – 100</v>
      </c>
      <c r="I7783" s="104" t="str">
        <f t="shared" si="850"/>
        <v>Di bawah ambang nilai</v>
      </c>
      <c r="J7783" s="106">
        <f t="shared" si="851"/>
        <v>210147.00778300001</v>
      </c>
      <c r="K7783" s="105">
        <f t="shared" si="852"/>
        <v>0</v>
      </c>
      <c r="L7783" s="106">
        <f t="shared" si="853"/>
        <v>0</v>
      </c>
    </row>
    <row r="7784" spans="1:12" x14ac:dyDescent="0.3">
      <c r="A7784" s="104" t="s">
        <v>15928</v>
      </c>
      <c r="B7784" s="104" t="s">
        <v>15929</v>
      </c>
      <c r="C7784" s="105">
        <v>130</v>
      </c>
      <c r="D7784" s="105">
        <v>25300</v>
      </c>
      <c r="E7784" s="106">
        <f t="shared" si="847"/>
        <v>194.61538461538461</v>
      </c>
      <c r="F7784" s="107">
        <f t="shared" si="848"/>
        <v>90</v>
      </c>
      <c r="G7784" s="107">
        <f>COUNTIF(Data_Eksportir!$H$2:$H$3401,A7784)</f>
        <v>0</v>
      </c>
      <c r="H7784" s="104" t="str">
        <f t="shared" si="849"/>
        <v>100 ke atas</v>
      </c>
      <c r="I7784" s="104" t="str">
        <f t="shared" si="850"/>
        <v>Di bawah ambang nilai</v>
      </c>
      <c r="J7784" s="106">
        <f t="shared" si="851"/>
        <v>25300.007784000001</v>
      </c>
      <c r="K7784" s="105">
        <f t="shared" si="852"/>
        <v>0</v>
      </c>
      <c r="L7784" s="106">
        <f t="shared" si="853"/>
        <v>0</v>
      </c>
    </row>
    <row r="7785" spans="1:12" x14ac:dyDescent="0.3">
      <c r="A7785" s="104" t="s">
        <v>15930</v>
      </c>
      <c r="B7785" s="104" t="s">
        <v>15931</v>
      </c>
      <c r="C7785" s="105">
        <v>741</v>
      </c>
      <c r="D7785" s="105">
        <v>23070</v>
      </c>
      <c r="E7785" s="106">
        <f t="shared" si="847"/>
        <v>31.133603238866396</v>
      </c>
      <c r="F7785" s="107">
        <f t="shared" si="848"/>
        <v>90</v>
      </c>
      <c r="G7785" s="107">
        <f>COUNTIF(Data_Eksportir!$H$2:$H$3401,A7785)</f>
        <v>0</v>
      </c>
      <c r="H7785" s="104" t="str">
        <f t="shared" si="849"/>
        <v>20 – 100</v>
      </c>
      <c r="I7785" s="104" t="str">
        <f t="shared" si="850"/>
        <v>Di bawah ambang nilai</v>
      </c>
      <c r="J7785" s="106">
        <f t="shared" si="851"/>
        <v>23070.007785000002</v>
      </c>
      <c r="K7785" s="105">
        <f t="shared" si="852"/>
        <v>0</v>
      </c>
      <c r="L7785" s="106">
        <f t="shared" si="853"/>
        <v>0</v>
      </c>
    </row>
    <row r="7786" spans="1:12" x14ac:dyDescent="0.3">
      <c r="A7786" s="104" t="s">
        <v>15932</v>
      </c>
      <c r="B7786" s="104" t="s">
        <v>15933</v>
      </c>
      <c r="C7786" s="105">
        <v>320</v>
      </c>
      <c r="D7786" s="105">
        <v>18438</v>
      </c>
      <c r="E7786" s="106">
        <f t="shared" si="847"/>
        <v>57.618749999999999</v>
      </c>
      <c r="F7786" s="107">
        <f t="shared" si="848"/>
        <v>90</v>
      </c>
      <c r="G7786" s="107">
        <f>COUNTIF(Data_Eksportir!$H$2:$H$3401,A7786)</f>
        <v>0</v>
      </c>
      <c r="H7786" s="104" t="str">
        <f t="shared" si="849"/>
        <v>20 – 100</v>
      </c>
      <c r="I7786" s="104" t="str">
        <f t="shared" si="850"/>
        <v>Di bawah ambang nilai</v>
      </c>
      <c r="J7786" s="106">
        <f t="shared" si="851"/>
        <v>18438.007785999998</v>
      </c>
      <c r="K7786" s="105">
        <f t="shared" si="852"/>
        <v>0</v>
      </c>
      <c r="L7786" s="106">
        <f t="shared" si="853"/>
        <v>0</v>
      </c>
    </row>
    <row r="7787" spans="1:12" x14ac:dyDescent="0.3">
      <c r="A7787" s="104" t="s">
        <v>15934</v>
      </c>
      <c r="B7787" s="104" t="s">
        <v>15935</v>
      </c>
      <c r="C7787" s="105">
        <v>56</v>
      </c>
      <c r="D7787" s="105">
        <v>8426</v>
      </c>
      <c r="E7787" s="106">
        <f t="shared" si="847"/>
        <v>150.46428571428572</v>
      </c>
      <c r="F7787" s="107">
        <f t="shared" si="848"/>
        <v>90</v>
      </c>
      <c r="G7787" s="107">
        <f>COUNTIF(Data_Eksportir!$H$2:$H$3401,A7787)</f>
        <v>0</v>
      </c>
      <c r="H7787" s="104" t="str">
        <f t="shared" si="849"/>
        <v>100 ke atas</v>
      </c>
      <c r="I7787" s="104" t="str">
        <f t="shared" si="850"/>
        <v>Di bawah ambang nilai</v>
      </c>
      <c r="J7787" s="106">
        <f t="shared" si="851"/>
        <v>8426.0077870000005</v>
      </c>
      <c r="K7787" s="105">
        <f t="shared" si="852"/>
        <v>0</v>
      </c>
      <c r="L7787" s="106">
        <f t="shared" si="853"/>
        <v>0</v>
      </c>
    </row>
    <row r="7788" spans="1:12" x14ac:dyDescent="0.3">
      <c r="A7788" s="104" t="s">
        <v>15936</v>
      </c>
      <c r="B7788" s="104" t="s">
        <v>15937</v>
      </c>
      <c r="C7788" s="105">
        <v>29</v>
      </c>
      <c r="D7788" s="105">
        <v>1925</v>
      </c>
      <c r="E7788" s="106">
        <f t="shared" si="847"/>
        <v>66.379310344827587</v>
      </c>
      <c r="F7788" s="107">
        <f t="shared" si="848"/>
        <v>90</v>
      </c>
      <c r="G7788" s="107">
        <f>COUNTIF(Data_Eksportir!$H$2:$H$3401,A7788)</f>
        <v>0</v>
      </c>
      <c r="H7788" s="104" t="str">
        <f t="shared" si="849"/>
        <v>20 – 100</v>
      </c>
      <c r="I7788" s="104" t="str">
        <f t="shared" si="850"/>
        <v>Di bawah ambang nilai</v>
      </c>
      <c r="J7788" s="106">
        <f t="shared" si="851"/>
        <v>1925.0077879999999</v>
      </c>
      <c r="K7788" s="105">
        <f t="shared" si="852"/>
        <v>0</v>
      </c>
      <c r="L7788" s="106">
        <f t="shared" si="853"/>
        <v>0</v>
      </c>
    </row>
    <row r="7789" spans="1:12" x14ac:dyDescent="0.3">
      <c r="A7789" s="104" t="s">
        <v>15938</v>
      </c>
      <c r="B7789" s="104" t="s">
        <v>15939</v>
      </c>
      <c r="C7789" s="105">
        <v>8368</v>
      </c>
      <c r="D7789" s="105">
        <v>884547</v>
      </c>
      <c r="E7789" s="106">
        <f t="shared" si="847"/>
        <v>105.70590344168259</v>
      </c>
      <c r="F7789" s="107">
        <f t="shared" si="848"/>
        <v>90</v>
      </c>
      <c r="G7789" s="107">
        <f>COUNTIF(Data_Eksportir!$H$2:$H$3401,A7789)</f>
        <v>0</v>
      </c>
      <c r="H7789" s="104" t="str">
        <f t="shared" si="849"/>
        <v>100 ke atas</v>
      </c>
      <c r="I7789" s="104" t="str">
        <f t="shared" si="850"/>
        <v>Di bawah ambang nilai</v>
      </c>
      <c r="J7789" s="106">
        <f t="shared" si="851"/>
        <v>884547.00778900005</v>
      </c>
      <c r="K7789" s="105">
        <f t="shared" si="852"/>
        <v>0</v>
      </c>
      <c r="L7789" s="106">
        <f t="shared" si="853"/>
        <v>0</v>
      </c>
    </row>
    <row r="7790" spans="1:12" x14ac:dyDescent="0.3">
      <c r="A7790" s="104" t="s">
        <v>15940</v>
      </c>
      <c r="B7790" s="104" t="s">
        <v>15941</v>
      </c>
      <c r="C7790" s="105">
        <v>6643</v>
      </c>
      <c r="D7790" s="105">
        <v>354520</v>
      </c>
      <c r="E7790" s="106">
        <f t="shared" si="847"/>
        <v>53.367454463344878</v>
      </c>
      <c r="F7790" s="107">
        <f t="shared" si="848"/>
        <v>90</v>
      </c>
      <c r="G7790" s="107">
        <f>COUNTIF(Data_Eksportir!$H$2:$H$3401,A7790)</f>
        <v>0</v>
      </c>
      <c r="H7790" s="104" t="str">
        <f t="shared" si="849"/>
        <v>20 – 100</v>
      </c>
      <c r="I7790" s="104" t="str">
        <f t="shared" si="850"/>
        <v>Di bawah ambang nilai</v>
      </c>
      <c r="J7790" s="106">
        <f t="shared" si="851"/>
        <v>354520.00779</v>
      </c>
      <c r="K7790" s="105">
        <f t="shared" si="852"/>
        <v>0</v>
      </c>
      <c r="L7790" s="106">
        <f t="shared" si="853"/>
        <v>0</v>
      </c>
    </row>
    <row r="7791" spans="1:12" x14ac:dyDescent="0.3">
      <c r="A7791" s="104" t="s">
        <v>15942</v>
      </c>
      <c r="B7791" s="104" t="s">
        <v>15943</v>
      </c>
      <c r="C7791" s="105">
        <v>1171</v>
      </c>
      <c r="D7791" s="105">
        <v>164643</v>
      </c>
      <c r="E7791" s="106">
        <f t="shared" si="847"/>
        <v>140.60034158838599</v>
      </c>
      <c r="F7791" s="107">
        <f t="shared" si="848"/>
        <v>90</v>
      </c>
      <c r="G7791" s="107">
        <f>COUNTIF(Data_Eksportir!$H$2:$H$3401,A7791)</f>
        <v>0</v>
      </c>
      <c r="H7791" s="104" t="str">
        <f t="shared" si="849"/>
        <v>100 ke atas</v>
      </c>
      <c r="I7791" s="104" t="str">
        <f t="shared" si="850"/>
        <v>Di bawah ambang nilai</v>
      </c>
      <c r="J7791" s="106">
        <f t="shared" si="851"/>
        <v>164643.00779100001</v>
      </c>
      <c r="K7791" s="105">
        <f t="shared" si="852"/>
        <v>0</v>
      </c>
      <c r="L7791" s="106">
        <f t="shared" si="853"/>
        <v>0</v>
      </c>
    </row>
    <row r="7792" spans="1:12" x14ac:dyDescent="0.3">
      <c r="A7792" s="104" t="s">
        <v>15944</v>
      </c>
      <c r="B7792" s="104" t="s">
        <v>15945</v>
      </c>
      <c r="C7792" s="105">
        <v>1</v>
      </c>
      <c r="D7792" s="105">
        <v>75</v>
      </c>
      <c r="E7792" s="106">
        <f t="shared" si="847"/>
        <v>75</v>
      </c>
      <c r="F7792" s="107">
        <f t="shared" si="848"/>
        <v>90</v>
      </c>
      <c r="G7792" s="107">
        <f>COUNTIF(Data_Eksportir!$H$2:$H$3401,A7792)</f>
        <v>0</v>
      </c>
      <c r="H7792" s="104" t="str">
        <f t="shared" si="849"/>
        <v>20 – 100</v>
      </c>
      <c r="I7792" s="104" t="str">
        <f t="shared" si="850"/>
        <v>Di bawah ambang nilai</v>
      </c>
      <c r="J7792" s="106">
        <f t="shared" si="851"/>
        <v>75.007791999999995</v>
      </c>
      <c r="K7792" s="105">
        <f t="shared" si="852"/>
        <v>0</v>
      </c>
      <c r="L7792" s="106">
        <f t="shared" si="853"/>
        <v>0</v>
      </c>
    </row>
    <row r="7793" spans="1:12" x14ac:dyDescent="0.3">
      <c r="A7793" s="104" t="s">
        <v>15946</v>
      </c>
      <c r="B7793" s="104" t="s">
        <v>15947</v>
      </c>
      <c r="C7793" s="105">
        <v>5829</v>
      </c>
      <c r="D7793" s="105">
        <v>1072228</v>
      </c>
      <c r="E7793" s="106">
        <f t="shared" si="847"/>
        <v>183.94716074798421</v>
      </c>
      <c r="F7793" s="107">
        <f t="shared" si="848"/>
        <v>90</v>
      </c>
      <c r="G7793" s="107">
        <f>COUNTIF(Data_Eksportir!$H$2:$H$3401,A7793)</f>
        <v>0</v>
      </c>
      <c r="H7793" s="104" t="str">
        <f t="shared" si="849"/>
        <v>100 ke atas</v>
      </c>
      <c r="I7793" s="104" t="str">
        <f t="shared" si="850"/>
        <v>Di bawah ambang nilai</v>
      </c>
      <c r="J7793" s="106">
        <f t="shared" si="851"/>
        <v>1072228.007793</v>
      </c>
      <c r="K7793" s="105">
        <f t="shared" si="852"/>
        <v>0</v>
      </c>
      <c r="L7793" s="106">
        <f t="shared" si="853"/>
        <v>0</v>
      </c>
    </row>
    <row r="7794" spans="1:12" x14ac:dyDescent="0.3">
      <c r="A7794" s="104" t="s">
        <v>15948</v>
      </c>
      <c r="B7794" s="104" t="s">
        <v>15949</v>
      </c>
      <c r="C7794" s="105">
        <v>427</v>
      </c>
      <c r="D7794" s="105">
        <v>191814</v>
      </c>
      <c r="E7794" s="106">
        <f t="shared" si="847"/>
        <v>449.21311475409834</v>
      </c>
      <c r="F7794" s="107">
        <f t="shared" si="848"/>
        <v>90</v>
      </c>
      <c r="G7794" s="107">
        <f>COUNTIF(Data_Eksportir!$H$2:$H$3401,A7794)</f>
        <v>0</v>
      </c>
      <c r="H7794" s="104" t="str">
        <f t="shared" si="849"/>
        <v>100 ke atas</v>
      </c>
      <c r="I7794" s="104" t="str">
        <f t="shared" si="850"/>
        <v>Di bawah ambang nilai</v>
      </c>
      <c r="J7794" s="106">
        <f t="shared" si="851"/>
        <v>191814.007794</v>
      </c>
      <c r="K7794" s="105">
        <f t="shared" si="852"/>
        <v>0</v>
      </c>
      <c r="L7794" s="106">
        <f t="shared" si="853"/>
        <v>0</v>
      </c>
    </row>
    <row r="7795" spans="1:12" x14ac:dyDescent="0.3">
      <c r="A7795" s="104" t="s">
        <v>15950</v>
      </c>
      <c r="B7795" s="104" t="s">
        <v>15951</v>
      </c>
      <c r="C7795" s="105">
        <v>2870</v>
      </c>
      <c r="D7795" s="105">
        <v>1126136</v>
      </c>
      <c r="E7795" s="106">
        <f t="shared" si="847"/>
        <v>392.38188153310102</v>
      </c>
      <c r="F7795" s="107">
        <f t="shared" si="848"/>
        <v>90</v>
      </c>
      <c r="G7795" s="107">
        <f>COUNTIF(Data_Eksportir!$H$2:$H$3401,A7795)</f>
        <v>0</v>
      </c>
      <c r="H7795" s="104" t="str">
        <f t="shared" si="849"/>
        <v>100 ke atas</v>
      </c>
      <c r="I7795" s="104" t="str">
        <f t="shared" si="850"/>
        <v>Di bawah ambang nilai</v>
      </c>
      <c r="J7795" s="106">
        <f t="shared" si="851"/>
        <v>1126136.007795</v>
      </c>
      <c r="K7795" s="105">
        <f t="shared" si="852"/>
        <v>0</v>
      </c>
      <c r="L7795" s="106">
        <f t="shared" si="853"/>
        <v>0</v>
      </c>
    </row>
    <row r="7796" spans="1:12" x14ac:dyDescent="0.3">
      <c r="A7796" s="104" t="s">
        <v>15952</v>
      </c>
      <c r="B7796" s="104" t="s">
        <v>15953</v>
      </c>
      <c r="C7796" s="105">
        <v>447</v>
      </c>
      <c r="D7796" s="105">
        <v>4308</v>
      </c>
      <c r="E7796" s="106">
        <f t="shared" si="847"/>
        <v>9.6375838926174495</v>
      </c>
      <c r="F7796" s="107">
        <f t="shared" si="848"/>
        <v>90</v>
      </c>
      <c r="G7796" s="107">
        <f>COUNTIF(Data_Eksportir!$H$2:$H$3401,A7796)</f>
        <v>0</v>
      </c>
      <c r="H7796" s="104" t="str">
        <f t="shared" si="849"/>
        <v>5 – 20</v>
      </c>
      <c r="I7796" s="104" t="str">
        <f t="shared" si="850"/>
        <v>Di bawah ambang nilai</v>
      </c>
      <c r="J7796" s="106">
        <f t="shared" si="851"/>
        <v>4308.0077959999999</v>
      </c>
      <c r="K7796" s="105">
        <f t="shared" si="852"/>
        <v>0</v>
      </c>
      <c r="L7796" s="106">
        <f t="shared" si="853"/>
        <v>0</v>
      </c>
    </row>
    <row r="7797" spans="1:12" x14ac:dyDescent="0.3">
      <c r="A7797" s="104" t="s">
        <v>15954</v>
      </c>
      <c r="B7797" s="104" t="s">
        <v>15955</v>
      </c>
      <c r="C7797" s="105">
        <v>9203</v>
      </c>
      <c r="D7797" s="105">
        <v>269044</v>
      </c>
      <c r="E7797" s="106">
        <f t="shared" si="847"/>
        <v>29.23438009344779</v>
      </c>
      <c r="F7797" s="107">
        <f t="shared" si="848"/>
        <v>90</v>
      </c>
      <c r="G7797" s="107">
        <f>COUNTIF(Data_Eksportir!$H$2:$H$3401,A7797)</f>
        <v>0</v>
      </c>
      <c r="H7797" s="104" t="str">
        <f t="shared" si="849"/>
        <v>20 – 100</v>
      </c>
      <c r="I7797" s="104" t="str">
        <f t="shared" si="850"/>
        <v>Di bawah ambang nilai</v>
      </c>
      <c r="J7797" s="106">
        <f t="shared" si="851"/>
        <v>269044.007797</v>
      </c>
      <c r="K7797" s="105">
        <f t="shared" si="852"/>
        <v>0</v>
      </c>
      <c r="L7797" s="106">
        <f t="shared" si="853"/>
        <v>0</v>
      </c>
    </row>
    <row r="7798" spans="1:12" x14ac:dyDescent="0.3">
      <c r="A7798" s="104" t="s">
        <v>15956</v>
      </c>
      <c r="B7798" s="104" t="s">
        <v>15957</v>
      </c>
      <c r="C7798" s="105">
        <v>6349</v>
      </c>
      <c r="D7798" s="105">
        <v>5520141</v>
      </c>
      <c r="E7798" s="106">
        <f t="shared" si="847"/>
        <v>869.45046464010079</v>
      </c>
      <c r="F7798" s="107">
        <f t="shared" si="848"/>
        <v>90</v>
      </c>
      <c r="G7798" s="107">
        <f>COUNTIF(Data_Eksportir!$H$2:$H$3401,A7798)</f>
        <v>0</v>
      </c>
      <c r="H7798" s="104" t="str">
        <f t="shared" si="849"/>
        <v>100 ke atas</v>
      </c>
      <c r="I7798" s="104" t="str">
        <f t="shared" si="850"/>
        <v>Di bawah ambang nilai</v>
      </c>
      <c r="J7798" s="106">
        <f t="shared" si="851"/>
        <v>5520141.0077980002</v>
      </c>
      <c r="K7798" s="105">
        <f t="shared" si="852"/>
        <v>0</v>
      </c>
      <c r="L7798" s="106">
        <f t="shared" si="853"/>
        <v>0</v>
      </c>
    </row>
    <row r="7799" spans="1:12" x14ac:dyDescent="0.3">
      <c r="A7799" s="104" t="s">
        <v>15958</v>
      </c>
      <c r="B7799" s="104" t="s">
        <v>15959</v>
      </c>
      <c r="C7799" s="105">
        <v>620</v>
      </c>
      <c r="D7799" s="105">
        <v>99674</v>
      </c>
      <c r="E7799" s="106">
        <f t="shared" si="847"/>
        <v>160.76451612903224</v>
      </c>
      <c r="F7799" s="107">
        <f t="shared" si="848"/>
        <v>90</v>
      </c>
      <c r="G7799" s="107">
        <f>COUNTIF(Data_Eksportir!$H$2:$H$3401,A7799)</f>
        <v>0</v>
      </c>
      <c r="H7799" s="104" t="str">
        <f t="shared" si="849"/>
        <v>100 ke atas</v>
      </c>
      <c r="I7799" s="104" t="str">
        <f t="shared" si="850"/>
        <v>Di bawah ambang nilai</v>
      </c>
      <c r="J7799" s="106">
        <f t="shared" si="851"/>
        <v>99674.007798999999</v>
      </c>
      <c r="K7799" s="105">
        <f t="shared" si="852"/>
        <v>0</v>
      </c>
      <c r="L7799" s="106">
        <f t="shared" si="853"/>
        <v>0</v>
      </c>
    </row>
    <row r="7800" spans="1:12" x14ac:dyDescent="0.3">
      <c r="A7800" s="104" t="s">
        <v>15960</v>
      </c>
      <c r="B7800" s="104" t="s">
        <v>15961</v>
      </c>
      <c r="C7800" s="105">
        <v>9605</v>
      </c>
      <c r="D7800" s="105">
        <v>1165387</v>
      </c>
      <c r="E7800" s="106">
        <f t="shared" si="847"/>
        <v>121.33128578865174</v>
      </c>
      <c r="F7800" s="107">
        <f t="shared" si="848"/>
        <v>90</v>
      </c>
      <c r="G7800" s="107">
        <f>COUNTIF(Data_Eksportir!$H$2:$H$3401,A7800)</f>
        <v>0</v>
      </c>
      <c r="H7800" s="104" t="str">
        <f t="shared" si="849"/>
        <v>100 ke atas</v>
      </c>
      <c r="I7800" s="104" t="str">
        <f t="shared" si="850"/>
        <v>Di bawah ambang nilai</v>
      </c>
      <c r="J7800" s="106">
        <f t="shared" si="851"/>
        <v>1165387.0078</v>
      </c>
      <c r="K7800" s="105">
        <f t="shared" si="852"/>
        <v>0</v>
      </c>
      <c r="L7800" s="106">
        <f t="shared" si="853"/>
        <v>0</v>
      </c>
    </row>
    <row r="7801" spans="1:12" x14ac:dyDescent="0.3">
      <c r="A7801" s="104" t="s">
        <v>15962</v>
      </c>
      <c r="B7801" s="104" t="s">
        <v>15963</v>
      </c>
      <c r="C7801" s="105">
        <v>26315</v>
      </c>
      <c r="D7801" s="105">
        <v>2355092</v>
      </c>
      <c r="E7801" s="106">
        <f t="shared" si="847"/>
        <v>89.496180885426568</v>
      </c>
      <c r="F7801" s="107">
        <f t="shared" si="848"/>
        <v>90</v>
      </c>
      <c r="G7801" s="107">
        <f>COUNTIF(Data_Eksportir!$H$2:$H$3401,A7801)</f>
        <v>0</v>
      </c>
      <c r="H7801" s="104" t="str">
        <f t="shared" si="849"/>
        <v>20 – 100</v>
      </c>
      <c r="I7801" s="104" t="str">
        <f t="shared" si="850"/>
        <v>Di bawah ambang nilai</v>
      </c>
      <c r="J7801" s="106">
        <f t="shared" si="851"/>
        <v>2355092.007801</v>
      </c>
      <c r="K7801" s="105">
        <f t="shared" si="852"/>
        <v>0</v>
      </c>
      <c r="L7801" s="106">
        <f t="shared" si="853"/>
        <v>0</v>
      </c>
    </row>
    <row r="7802" spans="1:12" x14ac:dyDescent="0.3">
      <c r="A7802" s="104" t="s">
        <v>15964</v>
      </c>
      <c r="B7802" s="104" t="s">
        <v>15965</v>
      </c>
      <c r="C7802" s="105">
        <v>13007</v>
      </c>
      <c r="D7802" s="105">
        <v>176808</v>
      </c>
      <c r="E7802" s="106">
        <f t="shared" si="847"/>
        <v>13.593295917582839</v>
      </c>
      <c r="F7802" s="107">
        <f t="shared" si="848"/>
        <v>90</v>
      </c>
      <c r="G7802" s="107">
        <f>COUNTIF(Data_Eksportir!$H$2:$H$3401,A7802)</f>
        <v>0</v>
      </c>
      <c r="H7802" s="104" t="str">
        <f t="shared" si="849"/>
        <v>5 – 20</v>
      </c>
      <c r="I7802" s="104" t="str">
        <f t="shared" si="850"/>
        <v>Di bawah ambang nilai</v>
      </c>
      <c r="J7802" s="106">
        <f t="shared" si="851"/>
        <v>176808.00780200001</v>
      </c>
      <c r="K7802" s="105">
        <f t="shared" si="852"/>
        <v>0</v>
      </c>
      <c r="L7802" s="106">
        <f t="shared" si="853"/>
        <v>0</v>
      </c>
    </row>
    <row r="7803" spans="1:12" x14ac:dyDescent="0.3">
      <c r="A7803" s="104" t="s">
        <v>15966</v>
      </c>
      <c r="B7803" s="104" t="s">
        <v>15967</v>
      </c>
      <c r="C7803" s="105">
        <v>3060</v>
      </c>
      <c r="D7803" s="105">
        <v>296351</v>
      </c>
      <c r="E7803" s="106">
        <f t="shared" si="847"/>
        <v>96.846732026143798</v>
      </c>
      <c r="F7803" s="107">
        <f t="shared" si="848"/>
        <v>90</v>
      </c>
      <c r="G7803" s="107">
        <f>COUNTIF(Data_Eksportir!$H$2:$H$3401,A7803)</f>
        <v>0</v>
      </c>
      <c r="H7803" s="104" t="str">
        <f t="shared" si="849"/>
        <v>20 – 100</v>
      </c>
      <c r="I7803" s="104" t="str">
        <f t="shared" si="850"/>
        <v>Di bawah ambang nilai</v>
      </c>
      <c r="J7803" s="106">
        <f t="shared" si="851"/>
        <v>296351.00780299999</v>
      </c>
      <c r="K7803" s="105">
        <f t="shared" si="852"/>
        <v>0</v>
      </c>
      <c r="L7803" s="106">
        <f t="shared" si="853"/>
        <v>0</v>
      </c>
    </row>
    <row r="7804" spans="1:12" x14ac:dyDescent="0.3">
      <c r="A7804" s="104" t="s">
        <v>15968</v>
      </c>
      <c r="B7804" s="104" t="s">
        <v>15969</v>
      </c>
      <c r="C7804" s="105">
        <v>308</v>
      </c>
      <c r="D7804" s="105">
        <v>19669</v>
      </c>
      <c r="E7804" s="106">
        <f t="shared" si="847"/>
        <v>63.86038961038961</v>
      </c>
      <c r="F7804" s="107">
        <f t="shared" si="848"/>
        <v>90</v>
      </c>
      <c r="G7804" s="107">
        <f>COUNTIF(Data_Eksportir!$H$2:$H$3401,A7804)</f>
        <v>0</v>
      </c>
      <c r="H7804" s="104" t="str">
        <f t="shared" si="849"/>
        <v>20 – 100</v>
      </c>
      <c r="I7804" s="104" t="str">
        <f t="shared" si="850"/>
        <v>Di bawah ambang nilai</v>
      </c>
      <c r="J7804" s="106">
        <f t="shared" si="851"/>
        <v>19669.007804000001</v>
      </c>
      <c r="K7804" s="105">
        <f t="shared" si="852"/>
        <v>0</v>
      </c>
      <c r="L7804" s="106">
        <f t="shared" si="853"/>
        <v>0</v>
      </c>
    </row>
    <row r="7805" spans="1:12" x14ac:dyDescent="0.3">
      <c r="A7805" s="104" t="s">
        <v>15970</v>
      </c>
      <c r="B7805" s="104" t="s">
        <v>15971</v>
      </c>
      <c r="C7805" s="105">
        <v>1599</v>
      </c>
      <c r="D7805" s="105">
        <v>36260</v>
      </c>
      <c r="E7805" s="106">
        <f t="shared" si="847"/>
        <v>22.67667292057536</v>
      </c>
      <c r="F7805" s="107">
        <f t="shared" si="848"/>
        <v>90</v>
      </c>
      <c r="G7805" s="107">
        <f>COUNTIF(Data_Eksportir!$H$2:$H$3401,A7805)</f>
        <v>0</v>
      </c>
      <c r="H7805" s="104" t="str">
        <f t="shared" si="849"/>
        <v>20 – 100</v>
      </c>
      <c r="I7805" s="104" t="str">
        <f t="shared" si="850"/>
        <v>Di bawah ambang nilai</v>
      </c>
      <c r="J7805" s="106">
        <f t="shared" si="851"/>
        <v>36260.007805000001</v>
      </c>
      <c r="K7805" s="105">
        <f t="shared" si="852"/>
        <v>0</v>
      </c>
      <c r="L7805" s="106">
        <f t="shared" si="853"/>
        <v>0</v>
      </c>
    </row>
    <row r="7806" spans="1:12" x14ac:dyDescent="0.3">
      <c r="A7806" s="104" t="s">
        <v>15972</v>
      </c>
      <c r="B7806" s="104" t="s">
        <v>15697</v>
      </c>
      <c r="C7806" s="105">
        <v>3</v>
      </c>
      <c r="D7806" s="105">
        <v>1698</v>
      </c>
      <c r="E7806" s="106">
        <f t="shared" si="847"/>
        <v>566</v>
      </c>
      <c r="F7806" s="107">
        <f t="shared" si="848"/>
        <v>90</v>
      </c>
      <c r="G7806" s="107">
        <f>COUNTIF(Data_Eksportir!$H$2:$H$3401,A7806)</f>
        <v>0</v>
      </c>
      <c r="H7806" s="104" t="str">
        <f t="shared" si="849"/>
        <v>100 ke atas</v>
      </c>
      <c r="I7806" s="104" t="str">
        <f t="shared" si="850"/>
        <v>Di bawah ambang nilai</v>
      </c>
      <c r="J7806" s="106">
        <f t="shared" si="851"/>
        <v>1698.0078060000001</v>
      </c>
      <c r="K7806" s="105">
        <f t="shared" si="852"/>
        <v>0</v>
      </c>
      <c r="L7806" s="106">
        <f t="shared" si="853"/>
        <v>0</v>
      </c>
    </row>
    <row r="7807" spans="1:12" x14ac:dyDescent="0.3">
      <c r="A7807" s="104" t="s">
        <v>15973</v>
      </c>
      <c r="B7807" s="104" t="s">
        <v>15974</v>
      </c>
      <c r="C7807" s="105">
        <v>719</v>
      </c>
      <c r="D7807" s="105">
        <v>274243</v>
      </c>
      <c r="E7807" s="106">
        <f t="shared" si="847"/>
        <v>381.42280945757994</v>
      </c>
      <c r="F7807" s="107">
        <f t="shared" si="848"/>
        <v>90</v>
      </c>
      <c r="G7807" s="107">
        <f>COUNTIF(Data_Eksportir!$H$2:$H$3401,A7807)</f>
        <v>0</v>
      </c>
      <c r="H7807" s="104" t="str">
        <f t="shared" si="849"/>
        <v>100 ke atas</v>
      </c>
      <c r="I7807" s="104" t="str">
        <f t="shared" si="850"/>
        <v>Di bawah ambang nilai</v>
      </c>
      <c r="J7807" s="106">
        <f t="shared" si="851"/>
        <v>274243.00780700002</v>
      </c>
      <c r="K7807" s="105">
        <f t="shared" si="852"/>
        <v>0</v>
      </c>
      <c r="L7807" s="106">
        <f t="shared" si="853"/>
        <v>0</v>
      </c>
    </row>
    <row r="7808" spans="1:12" x14ac:dyDescent="0.3">
      <c r="A7808" s="104" t="s">
        <v>15975</v>
      </c>
      <c r="B7808" s="104" t="s">
        <v>15976</v>
      </c>
      <c r="C7808" s="105">
        <v>139481</v>
      </c>
      <c r="D7808" s="105">
        <v>28671412</v>
      </c>
      <c r="E7808" s="106">
        <f t="shared" si="847"/>
        <v>205.55783224955371</v>
      </c>
      <c r="F7808" s="107">
        <f t="shared" si="848"/>
        <v>90</v>
      </c>
      <c r="G7808" s="107">
        <f>COUNTIF(Data_Eksportir!$H$2:$H$3401,A7808)</f>
        <v>0</v>
      </c>
      <c r="H7808" s="104" t="str">
        <f t="shared" si="849"/>
        <v>100 ke atas</v>
      </c>
      <c r="I7808" s="104" t="str">
        <f t="shared" si="850"/>
        <v>Belum terwakili</v>
      </c>
      <c r="J7808" s="106">
        <f t="shared" si="851"/>
        <v>28671412.007808</v>
      </c>
      <c r="K7808" s="105">
        <f t="shared" si="852"/>
        <v>28671412</v>
      </c>
      <c r="L7808" s="106">
        <f t="shared" si="853"/>
        <v>28671412.007808</v>
      </c>
    </row>
    <row r="7809" spans="1:12" x14ac:dyDescent="0.3">
      <c r="A7809" s="104" t="s">
        <v>15977</v>
      </c>
      <c r="B7809" s="104" t="s">
        <v>15978</v>
      </c>
      <c r="C7809" s="105">
        <v>4016</v>
      </c>
      <c r="D7809" s="105">
        <v>516594</v>
      </c>
      <c r="E7809" s="106">
        <f t="shared" si="847"/>
        <v>128.63396414342628</v>
      </c>
      <c r="F7809" s="107">
        <f t="shared" si="848"/>
        <v>90</v>
      </c>
      <c r="G7809" s="107">
        <f>COUNTIF(Data_Eksportir!$H$2:$H$3401,A7809)</f>
        <v>0</v>
      </c>
      <c r="H7809" s="104" t="str">
        <f t="shared" si="849"/>
        <v>100 ke atas</v>
      </c>
      <c r="I7809" s="104" t="str">
        <f t="shared" si="850"/>
        <v>Di bawah ambang nilai</v>
      </c>
      <c r="J7809" s="106">
        <f t="shared" si="851"/>
        <v>516594.00780899997</v>
      </c>
      <c r="K7809" s="105">
        <f t="shared" si="852"/>
        <v>0</v>
      </c>
      <c r="L7809" s="106">
        <f t="shared" si="853"/>
        <v>0</v>
      </c>
    </row>
    <row r="7810" spans="1:12" x14ac:dyDescent="0.3">
      <c r="A7810" s="104" t="s">
        <v>15979</v>
      </c>
      <c r="B7810" s="104" t="s">
        <v>15980</v>
      </c>
      <c r="C7810" s="105">
        <v>250244</v>
      </c>
      <c r="D7810" s="105">
        <v>17712358</v>
      </c>
      <c r="E7810" s="106">
        <f t="shared" ref="E7810:E7873" si="854">IF(AND(ISNUMBER(C7810),C7810&gt;0),D7810/C7810,"")</f>
        <v>70.780350378031045</v>
      </c>
      <c r="F7810" s="107">
        <f t="shared" ref="F7810:F7873" si="855">VALUE(LEFT(A7810,2))</f>
        <v>90</v>
      </c>
      <c r="G7810" s="107">
        <f>COUNTIF(Data_Eksportir!$H$2:$H$3401,A7810)</f>
        <v>0</v>
      </c>
      <c r="H7810" s="104" t="str">
        <f t="shared" ref="H7810:H7873" si="856">IF(E7810="","Tanpa data berat",IF(E7810&lt;1,"Di bawah 1",IF(E7810&lt;5,"1 – 5",IF(E7810&lt;20,"5 – 20",IF(E7810&lt;100,"20 – 100","100 ke atas")))))</f>
        <v>20 – 100</v>
      </c>
      <c r="I7810" s="104" t="str">
        <f t="shared" ref="I7810:I7873" si="857">IF(D7810&lt;p_nilai_besar,"Di bawah ambang nilai",IF(G7810=0,"Belum terwakili",IF(G7810&lt;=p_listing_rendah,"Keterwakilan rendah","Terwakili")))</f>
        <v>Belum terwakili</v>
      </c>
      <c r="J7810" s="106">
        <f t="shared" ref="J7810:J7873" si="858">D7810+ROW()/10^6</f>
        <v>17712358.00781</v>
      </c>
      <c r="K7810" s="105">
        <f t="shared" ref="K7810:K7873" si="859">IF(D7810&gt;=p_nilai_besar,D7810/(1+G7810),0)</f>
        <v>17712358</v>
      </c>
      <c r="L7810" s="106">
        <f t="shared" ref="L7810:L7873" si="860">IF(K7810&gt;0,K7810+ROW()/10^6,0)</f>
        <v>17712358.00781</v>
      </c>
    </row>
    <row r="7811" spans="1:12" x14ac:dyDescent="0.3">
      <c r="A7811" s="104" t="s">
        <v>15981</v>
      </c>
      <c r="B7811" s="104" t="s">
        <v>15982</v>
      </c>
      <c r="C7811" s="105">
        <v>28</v>
      </c>
      <c r="D7811" s="105">
        <v>3882</v>
      </c>
      <c r="E7811" s="106">
        <f t="shared" si="854"/>
        <v>138.64285714285714</v>
      </c>
      <c r="F7811" s="107">
        <f t="shared" si="855"/>
        <v>90</v>
      </c>
      <c r="G7811" s="107">
        <f>COUNTIF(Data_Eksportir!$H$2:$H$3401,A7811)</f>
        <v>0</v>
      </c>
      <c r="H7811" s="104" t="str">
        <f t="shared" si="856"/>
        <v>100 ke atas</v>
      </c>
      <c r="I7811" s="104" t="str">
        <f t="shared" si="857"/>
        <v>Di bawah ambang nilai</v>
      </c>
      <c r="J7811" s="106">
        <f t="shared" si="858"/>
        <v>3882.0078109999999</v>
      </c>
      <c r="K7811" s="105">
        <f t="shared" si="859"/>
        <v>0</v>
      </c>
      <c r="L7811" s="106">
        <f t="shared" si="860"/>
        <v>0</v>
      </c>
    </row>
    <row r="7812" spans="1:12" x14ac:dyDescent="0.3">
      <c r="A7812" s="104" t="s">
        <v>15983</v>
      </c>
      <c r="B7812" s="104" t="s">
        <v>15984</v>
      </c>
      <c r="C7812" s="105">
        <v>65</v>
      </c>
      <c r="D7812" s="105">
        <v>17617</v>
      </c>
      <c r="E7812" s="106">
        <f t="shared" si="854"/>
        <v>271.03076923076924</v>
      </c>
      <c r="F7812" s="107">
        <f t="shared" si="855"/>
        <v>90</v>
      </c>
      <c r="G7812" s="107">
        <f>COUNTIF(Data_Eksportir!$H$2:$H$3401,A7812)</f>
        <v>0</v>
      </c>
      <c r="H7812" s="104" t="str">
        <f t="shared" si="856"/>
        <v>100 ke atas</v>
      </c>
      <c r="I7812" s="104" t="str">
        <f t="shared" si="857"/>
        <v>Di bawah ambang nilai</v>
      </c>
      <c r="J7812" s="106">
        <f t="shared" si="858"/>
        <v>17617.007812</v>
      </c>
      <c r="K7812" s="105">
        <f t="shared" si="859"/>
        <v>0</v>
      </c>
      <c r="L7812" s="106">
        <f t="shared" si="860"/>
        <v>0</v>
      </c>
    </row>
    <row r="7813" spans="1:12" x14ac:dyDescent="0.3">
      <c r="A7813" s="104" t="s">
        <v>15985</v>
      </c>
      <c r="B7813" s="104" t="s">
        <v>15986</v>
      </c>
      <c r="C7813" s="105">
        <v>241074</v>
      </c>
      <c r="D7813" s="105">
        <v>16903896</v>
      </c>
      <c r="E7813" s="106">
        <f t="shared" si="854"/>
        <v>70.119116951641402</v>
      </c>
      <c r="F7813" s="107">
        <f t="shared" si="855"/>
        <v>90</v>
      </c>
      <c r="G7813" s="107">
        <f>COUNTIF(Data_Eksportir!$H$2:$H$3401,A7813)</f>
        <v>0</v>
      </c>
      <c r="H7813" s="104" t="str">
        <f t="shared" si="856"/>
        <v>20 – 100</v>
      </c>
      <c r="I7813" s="104" t="str">
        <f t="shared" si="857"/>
        <v>Belum terwakili</v>
      </c>
      <c r="J7813" s="106">
        <f t="shared" si="858"/>
        <v>16903896.007812999</v>
      </c>
      <c r="K7813" s="105">
        <f t="shared" si="859"/>
        <v>16903896</v>
      </c>
      <c r="L7813" s="106">
        <f t="shared" si="860"/>
        <v>16903896.007812999</v>
      </c>
    </row>
    <row r="7814" spans="1:12" x14ac:dyDescent="0.3">
      <c r="A7814" s="104" t="s">
        <v>15987</v>
      </c>
      <c r="B7814" s="104" t="s">
        <v>15988</v>
      </c>
      <c r="C7814" s="105">
        <v>218719</v>
      </c>
      <c r="D7814" s="105">
        <v>9250286</v>
      </c>
      <c r="E7814" s="106">
        <f t="shared" si="854"/>
        <v>42.293015238730973</v>
      </c>
      <c r="F7814" s="107">
        <f t="shared" si="855"/>
        <v>90</v>
      </c>
      <c r="G7814" s="107">
        <f>COUNTIF(Data_Eksportir!$H$2:$H$3401,A7814)</f>
        <v>0</v>
      </c>
      <c r="H7814" s="104" t="str">
        <f t="shared" si="856"/>
        <v>20 – 100</v>
      </c>
      <c r="I7814" s="104" t="str">
        <f t="shared" si="857"/>
        <v>Di bawah ambang nilai</v>
      </c>
      <c r="J7814" s="106">
        <f t="shared" si="858"/>
        <v>9250286.0078139994</v>
      </c>
      <c r="K7814" s="105">
        <f t="shared" si="859"/>
        <v>0</v>
      </c>
      <c r="L7814" s="106">
        <f t="shared" si="860"/>
        <v>0</v>
      </c>
    </row>
    <row r="7815" spans="1:12" x14ac:dyDescent="0.3">
      <c r="A7815" s="104" t="s">
        <v>15989</v>
      </c>
      <c r="B7815" s="104" t="s">
        <v>15990</v>
      </c>
      <c r="C7815" s="105">
        <v>54</v>
      </c>
      <c r="D7815" s="105">
        <v>1323</v>
      </c>
      <c r="E7815" s="106">
        <f t="shared" si="854"/>
        <v>24.5</v>
      </c>
      <c r="F7815" s="107">
        <f t="shared" si="855"/>
        <v>90</v>
      </c>
      <c r="G7815" s="107">
        <f>COUNTIF(Data_Eksportir!$H$2:$H$3401,A7815)</f>
        <v>0</v>
      </c>
      <c r="H7815" s="104" t="str">
        <f t="shared" si="856"/>
        <v>20 – 100</v>
      </c>
      <c r="I7815" s="104" t="str">
        <f t="shared" si="857"/>
        <v>Di bawah ambang nilai</v>
      </c>
      <c r="J7815" s="106">
        <f t="shared" si="858"/>
        <v>1323.0078149999999</v>
      </c>
      <c r="K7815" s="105">
        <f t="shared" si="859"/>
        <v>0</v>
      </c>
      <c r="L7815" s="106">
        <f t="shared" si="860"/>
        <v>0</v>
      </c>
    </row>
    <row r="7816" spans="1:12" x14ac:dyDescent="0.3">
      <c r="A7816" s="104" t="s">
        <v>15991</v>
      </c>
      <c r="B7816" s="104" t="s">
        <v>15992</v>
      </c>
      <c r="C7816" s="105"/>
      <c r="D7816" s="105">
        <v>456</v>
      </c>
      <c r="E7816" s="106" t="str">
        <f t="shared" si="854"/>
        <v/>
      </c>
      <c r="F7816" s="107">
        <f t="shared" si="855"/>
        <v>90</v>
      </c>
      <c r="G7816" s="107">
        <f>COUNTIF(Data_Eksportir!$H$2:$H$3401,A7816)</f>
        <v>0</v>
      </c>
      <c r="H7816" s="104" t="str">
        <f t="shared" si="856"/>
        <v>Tanpa data berat</v>
      </c>
      <c r="I7816" s="104" t="str">
        <f t="shared" si="857"/>
        <v>Di bawah ambang nilai</v>
      </c>
      <c r="J7816" s="106">
        <f t="shared" si="858"/>
        <v>456.00781599999999</v>
      </c>
      <c r="K7816" s="105">
        <f t="shared" si="859"/>
        <v>0</v>
      </c>
      <c r="L7816" s="106">
        <f t="shared" si="860"/>
        <v>0</v>
      </c>
    </row>
    <row r="7817" spans="1:12" x14ac:dyDescent="0.3">
      <c r="A7817" s="104" t="s">
        <v>15993</v>
      </c>
      <c r="B7817" s="104" t="s">
        <v>15994</v>
      </c>
      <c r="C7817" s="105">
        <v>108</v>
      </c>
      <c r="D7817" s="105">
        <v>19389</v>
      </c>
      <c r="E7817" s="106">
        <f t="shared" si="854"/>
        <v>179.52777777777777</v>
      </c>
      <c r="F7817" s="107">
        <f t="shared" si="855"/>
        <v>90</v>
      </c>
      <c r="G7817" s="107">
        <f>COUNTIF(Data_Eksportir!$H$2:$H$3401,A7817)</f>
        <v>0</v>
      </c>
      <c r="H7817" s="104" t="str">
        <f t="shared" si="856"/>
        <v>100 ke atas</v>
      </c>
      <c r="I7817" s="104" t="str">
        <f t="shared" si="857"/>
        <v>Di bawah ambang nilai</v>
      </c>
      <c r="J7817" s="106">
        <f t="shared" si="858"/>
        <v>19389.007817000002</v>
      </c>
      <c r="K7817" s="105">
        <f t="shared" si="859"/>
        <v>0</v>
      </c>
      <c r="L7817" s="106">
        <f t="shared" si="860"/>
        <v>0</v>
      </c>
    </row>
    <row r="7818" spans="1:12" x14ac:dyDescent="0.3">
      <c r="A7818" s="104" t="s">
        <v>15995</v>
      </c>
      <c r="B7818" s="104" t="s">
        <v>15996</v>
      </c>
      <c r="C7818" s="105">
        <v>280</v>
      </c>
      <c r="D7818" s="105">
        <v>29514</v>
      </c>
      <c r="E7818" s="106">
        <f t="shared" si="854"/>
        <v>105.40714285714286</v>
      </c>
      <c r="F7818" s="107">
        <f t="shared" si="855"/>
        <v>90</v>
      </c>
      <c r="G7818" s="107">
        <f>COUNTIF(Data_Eksportir!$H$2:$H$3401,A7818)</f>
        <v>0</v>
      </c>
      <c r="H7818" s="104" t="str">
        <f t="shared" si="856"/>
        <v>100 ke atas</v>
      </c>
      <c r="I7818" s="104" t="str">
        <f t="shared" si="857"/>
        <v>Di bawah ambang nilai</v>
      </c>
      <c r="J7818" s="106">
        <f t="shared" si="858"/>
        <v>29514.007817999998</v>
      </c>
      <c r="K7818" s="105">
        <f t="shared" si="859"/>
        <v>0</v>
      </c>
      <c r="L7818" s="106">
        <f t="shared" si="860"/>
        <v>0</v>
      </c>
    </row>
    <row r="7819" spans="1:12" x14ac:dyDescent="0.3">
      <c r="A7819" s="104" t="s">
        <v>15997</v>
      </c>
      <c r="B7819" s="104" t="s">
        <v>15998</v>
      </c>
      <c r="C7819" s="105">
        <v>361614</v>
      </c>
      <c r="D7819" s="105">
        <v>17844259</v>
      </c>
      <c r="E7819" s="106">
        <f t="shared" si="854"/>
        <v>49.346150868052675</v>
      </c>
      <c r="F7819" s="107">
        <f t="shared" si="855"/>
        <v>90</v>
      </c>
      <c r="G7819" s="107">
        <f>COUNTIF(Data_Eksportir!$H$2:$H$3401,A7819)</f>
        <v>0</v>
      </c>
      <c r="H7819" s="104" t="str">
        <f t="shared" si="856"/>
        <v>20 – 100</v>
      </c>
      <c r="I7819" s="104" t="str">
        <f t="shared" si="857"/>
        <v>Belum terwakili</v>
      </c>
      <c r="J7819" s="106">
        <f t="shared" si="858"/>
        <v>17844259.007819001</v>
      </c>
      <c r="K7819" s="105">
        <f t="shared" si="859"/>
        <v>17844259</v>
      </c>
      <c r="L7819" s="106">
        <f t="shared" si="860"/>
        <v>17844259.007819001</v>
      </c>
    </row>
    <row r="7820" spans="1:12" x14ac:dyDescent="0.3">
      <c r="A7820" s="104" t="s">
        <v>15999</v>
      </c>
      <c r="B7820" s="104" t="s">
        <v>16000</v>
      </c>
      <c r="C7820" s="105">
        <v>421363</v>
      </c>
      <c r="D7820" s="105">
        <v>30345000</v>
      </c>
      <c r="E7820" s="106">
        <f t="shared" si="854"/>
        <v>72.016289992239464</v>
      </c>
      <c r="F7820" s="107">
        <f t="shared" si="855"/>
        <v>90</v>
      </c>
      <c r="G7820" s="107">
        <f>COUNTIF(Data_Eksportir!$H$2:$H$3401,A7820)</f>
        <v>0</v>
      </c>
      <c r="H7820" s="104" t="str">
        <f t="shared" si="856"/>
        <v>20 – 100</v>
      </c>
      <c r="I7820" s="104" t="str">
        <f t="shared" si="857"/>
        <v>Belum terwakili</v>
      </c>
      <c r="J7820" s="106">
        <f t="shared" si="858"/>
        <v>30345000.007819999</v>
      </c>
      <c r="K7820" s="105">
        <f t="shared" si="859"/>
        <v>30345000</v>
      </c>
      <c r="L7820" s="106">
        <f t="shared" si="860"/>
        <v>30345000.007819999</v>
      </c>
    </row>
    <row r="7821" spans="1:12" x14ac:dyDescent="0.3">
      <c r="A7821" s="104" t="s">
        <v>16001</v>
      </c>
      <c r="B7821" s="104" t="s">
        <v>16002</v>
      </c>
      <c r="C7821" s="105">
        <v>467792</v>
      </c>
      <c r="D7821" s="105">
        <v>32028351</v>
      </c>
      <c r="E7821" s="106">
        <f t="shared" si="854"/>
        <v>68.467077248007655</v>
      </c>
      <c r="F7821" s="107">
        <f t="shared" si="855"/>
        <v>90</v>
      </c>
      <c r="G7821" s="107">
        <f>COUNTIF(Data_Eksportir!$H$2:$H$3401,A7821)</f>
        <v>0</v>
      </c>
      <c r="H7821" s="104" t="str">
        <f t="shared" si="856"/>
        <v>20 – 100</v>
      </c>
      <c r="I7821" s="104" t="str">
        <f t="shared" si="857"/>
        <v>Belum terwakili</v>
      </c>
      <c r="J7821" s="106">
        <f t="shared" si="858"/>
        <v>32028351.007821001</v>
      </c>
      <c r="K7821" s="105">
        <f t="shared" si="859"/>
        <v>32028351</v>
      </c>
      <c r="L7821" s="106">
        <f t="shared" si="860"/>
        <v>32028351.007821001</v>
      </c>
    </row>
    <row r="7822" spans="1:12" x14ac:dyDescent="0.3">
      <c r="A7822" s="104" t="s">
        <v>16003</v>
      </c>
      <c r="B7822" s="104" t="s">
        <v>16004</v>
      </c>
      <c r="C7822" s="105">
        <v>38</v>
      </c>
      <c r="D7822" s="105">
        <v>777</v>
      </c>
      <c r="E7822" s="106">
        <f t="shared" si="854"/>
        <v>20.44736842105263</v>
      </c>
      <c r="F7822" s="107">
        <f t="shared" si="855"/>
        <v>90</v>
      </c>
      <c r="G7822" s="107">
        <f>COUNTIF(Data_Eksportir!$H$2:$H$3401,A7822)</f>
        <v>0</v>
      </c>
      <c r="H7822" s="104" t="str">
        <f t="shared" si="856"/>
        <v>20 – 100</v>
      </c>
      <c r="I7822" s="104" t="str">
        <f t="shared" si="857"/>
        <v>Di bawah ambang nilai</v>
      </c>
      <c r="J7822" s="106">
        <f t="shared" si="858"/>
        <v>777.00782200000003</v>
      </c>
      <c r="K7822" s="105">
        <f t="shared" si="859"/>
        <v>0</v>
      </c>
      <c r="L7822" s="106">
        <f t="shared" si="860"/>
        <v>0</v>
      </c>
    </row>
    <row r="7823" spans="1:12" x14ac:dyDescent="0.3">
      <c r="A7823" s="104" t="s">
        <v>16005</v>
      </c>
      <c r="B7823" s="104" t="s">
        <v>16006</v>
      </c>
      <c r="C7823" s="105">
        <v>92982</v>
      </c>
      <c r="D7823" s="105">
        <v>4824423</v>
      </c>
      <c r="E7823" s="106">
        <f t="shared" si="854"/>
        <v>51.885558495192619</v>
      </c>
      <c r="F7823" s="107">
        <f t="shared" si="855"/>
        <v>90</v>
      </c>
      <c r="G7823" s="107">
        <f>COUNTIF(Data_Eksportir!$H$2:$H$3401,A7823)</f>
        <v>0</v>
      </c>
      <c r="H7823" s="104" t="str">
        <f t="shared" si="856"/>
        <v>20 – 100</v>
      </c>
      <c r="I7823" s="104" t="str">
        <f t="shared" si="857"/>
        <v>Di bawah ambang nilai</v>
      </c>
      <c r="J7823" s="106">
        <f t="shared" si="858"/>
        <v>4824423.0078229997</v>
      </c>
      <c r="K7823" s="105">
        <f t="shared" si="859"/>
        <v>0</v>
      </c>
      <c r="L7823" s="106">
        <f t="shared" si="860"/>
        <v>0</v>
      </c>
    </row>
    <row r="7824" spans="1:12" x14ac:dyDescent="0.3">
      <c r="A7824" s="104" t="s">
        <v>16007</v>
      </c>
      <c r="B7824" s="104" t="s">
        <v>16008</v>
      </c>
      <c r="C7824" s="105">
        <v>347592</v>
      </c>
      <c r="D7824" s="105">
        <v>11697446</v>
      </c>
      <c r="E7824" s="106">
        <f t="shared" si="854"/>
        <v>33.652805588160831</v>
      </c>
      <c r="F7824" s="107">
        <f t="shared" si="855"/>
        <v>90</v>
      </c>
      <c r="G7824" s="107">
        <f>COUNTIF(Data_Eksportir!$H$2:$H$3401,A7824)</f>
        <v>0</v>
      </c>
      <c r="H7824" s="104" t="str">
        <f t="shared" si="856"/>
        <v>20 – 100</v>
      </c>
      <c r="I7824" s="104" t="str">
        <f t="shared" si="857"/>
        <v>Belum terwakili</v>
      </c>
      <c r="J7824" s="106">
        <f t="shared" si="858"/>
        <v>11697446.007824</v>
      </c>
      <c r="K7824" s="105">
        <f t="shared" si="859"/>
        <v>11697446</v>
      </c>
      <c r="L7824" s="106">
        <f t="shared" si="860"/>
        <v>11697446.007824</v>
      </c>
    </row>
    <row r="7825" spans="1:12" x14ac:dyDescent="0.3">
      <c r="A7825" s="104" t="s">
        <v>16009</v>
      </c>
      <c r="B7825" s="104" t="s">
        <v>16010</v>
      </c>
      <c r="C7825" s="105">
        <v>55</v>
      </c>
      <c r="D7825" s="105">
        <v>149055</v>
      </c>
      <c r="E7825" s="106">
        <f t="shared" si="854"/>
        <v>2710.090909090909</v>
      </c>
      <c r="F7825" s="107">
        <f t="shared" si="855"/>
        <v>91</v>
      </c>
      <c r="G7825" s="107">
        <f>COUNTIF(Data_Eksportir!$H$2:$H$3401,A7825)</f>
        <v>0</v>
      </c>
      <c r="H7825" s="104" t="str">
        <f t="shared" si="856"/>
        <v>100 ke atas</v>
      </c>
      <c r="I7825" s="104" t="str">
        <f t="shared" si="857"/>
        <v>Di bawah ambang nilai</v>
      </c>
      <c r="J7825" s="106">
        <f t="shared" si="858"/>
        <v>149055.00782500001</v>
      </c>
      <c r="K7825" s="105">
        <f t="shared" si="859"/>
        <v>0</v>
      </c>
      <c r="L7825" s="106">
        <f t="shared" si="860"/>
        <v>0</v>
      </c>
    </row>
    <row r="7826" spans="1:12" x14ac:dyDescent="0.3">
      <c r="A7826" s="104" t="s">
        <v>16011</v>
      </c>
      <c r="B7826" s="104" t="s">
        <v>16012</v>
      </c>
      <c r="C7826" s="105">
        <v>775</v>
      </c>
      <c r="D7826" s="105">
        <v>8342</v>
      </c>
      <c r="E7826" s="106">
        <f t="shared" si="854"/>
        <v>10.763870967741935</v>
      </c>
      <c r="F7826" s="107">
        <f t="shared" si="855"/>
        <v>91</v>
      </c>
      <c r="G7826" s="107">
        <f>COUNTIF(Data_Eksportir!$H$2:$H$3401,A7826)</f>
        <v>0</v>
      </c>
      <c r="H7826" s="104" t="str">
        <f t="shared" si="856"/>
        <v>5 – 20</v>
      </c>
      <c r="I7826" s="104" t="str">
        <f t="shared" si="857"/>
        <v>Di bawah ambang nilai</v>
      </c>
      <c r="J7826" s="106">
        <f t="shared" si="858"/>
        <v>8342.0078259999991</v>
      </c>
      <c r="K7826" s="105">
        <f t="shared" si="859"/>
        <v>0</v>
      </c>
      <c r="L7826" s="106">
        <f t="shared" si="860"/>
        <v>0</v>
      </c>
    </row>
    <row r="7827" spans="1:12" x14ac:dyDescent="0.3">
      <c r="A7827" s="104" t="s">
        <v>16013</v>
      </c>
      <c r="B7827" s="104" t="s">
        <v>16014</v>
      </c>
      <c r="C7827" s="105">
        <v>764</v>
      </c>
      <c r="D7827" s="105">
        <v>106793</v>
      </c>
      <c r="E7827" s="106">
        <f t="shared" si="854"/>
        <v>139.78141361256544</v>
      </c>
      <c r="F7827" s="107">
        <f t="shared" si="855"/>
        <v>91</v>
      </c>
      <c r="G7827" s="107">
        <f>COUNTIF(Data_Eksportir!$H$2:$H$3401,A7827)</f>
        <v>0</v>
      </c>
      <c r="H7827" s="104" t="str">
        <f t="shared" si="856"/>
        <v>100 ke atas</v>
      </c>
      <c r="I7827" s="104" t="str">
        <f t="shared" si="857"/>
        <v>Di bawah ambang nilai</v>
      </c>
      <c r="J7827" s="106">
        <f t="shared" si="858"/>
        <v>106793.00782699999</v>
      </c>
      <c r="K7827" s="105">
        <f t="shared" si="859"/>
        <v>0</v>
      </c>
      <c r="L7827" s="106">
        <f t="shared" si="860"/>
        <v>0</v>
      </c>
    </row>
    <row r="7828" spans="1:12" x14ac:dyDescent="0.3">
      <c r="A7828" s="104" t="s">
        <v>16015</v>
      </c>
      <c r="B7828" s="104" t="s">
        <v>16016</v>
      </c>
      <c r="C7828" s="105">
        <v>2922</v>
      </c>
      <c r="D7828" s="105">
        <v>46586</v>
      </c>
      <c r="E7828" s="106">
        <f t="shared" si="854"/>
        <v>15.943189596167009</v>
      </c>
      <c r="F7828" s="107">
        <f t="shared" si="855"/>
        <v>91</v>
      </c>
      <c r="G7828" s="107">
        <f>COUNTIF(Data_Eksportir!$H$2:$H$3401,A7828)</f>
        <v>0</v>
      </c>
      <c r="H7828" s="104" t="str">
        <f t="shared" si="856"/>
        <v>5 – 20</v>
      </c>
      <c r="I7828" s="104" t="str">
        <f t="shared" si="857"/>
        <v>Di bawah ambang nilai</v>
      </c>
      <c r="J7828" s="106">
        <f t="shared" si="858"/>
        <v>46586.007828000002</v>
      </c>
      <c r="K7828" s="105">
        <f t="shared" si="859"/>
        <v>0</v>
      </c>
      <c r="L7828" s="106">
        <f t="shared" si="860"/>
        <v>0</v>
      </c>
    </row>
    <row r="7829" spans="1:12" x14ac:dyDescent="0.3">
      <c r="A7829" s="104" t="s">
        <v>16017</v>
      </c>
      <c r="B7829" s="104" t="s">
        <v>16018</v>
      </c>
      <c r="C7829" s="105">
        <v>23</v>
      </c>
      <c r="D7829" s="105">
        <v>166649</v>
      </c>
      <c r="E7829" s="106">
        <f t="shared" si="854"/>
        <v>7245.608695652174</v>
      </c>
      <c r="F7829" s="107">
        <f t="shared" si="855"/>
        <v>91</v>
      </c>
      <c r="G7829" s="107">
        <f>COUNTIF(Data_Eksportir!$H$2:$H$3401,A7829)</f>
        <v>0</v>
      </c>
      <c r="H7829" s="104" t="str">
        <f t="shared" si="856"/>
        <v>100 ke atas</v>
      </c>
      <c r="I7829" s="104" t="str">
        <f t="shared" si="857"/>
        <v>Di bawah ambang nilai</v>
      </c>
      <c r="J7829" s="106">
        <f t="shared" si="858"/>
        <v>166649.00782900001</v>
      </c>
      <c r="K7829" s="105">
        <f t="shared" si="859"/>
        <v>0</v>
      </c>
      <c r="L7829" s="106">
        <f t="shared" si="860"/>
        <v>0</v>
      </c>
    </row>
    <row r="7830" spans="1:12" x14ac:dyDescent="0.3">
      <c r="A7830" s="104" t="s">
        <v>16019</v>
      </c>
      <c r="B7830" s="104" t="s">
        <v>16020</v>
      </c>
      <c r="C7830" s="105">
        <v>2101</v>
      </c>
      <c r="D7830" s="105">
        <v>45770</v>
      </c>
      <c r="E7830" s="106">
        <f t="shared" si="854"/>
        <v>21.784864350309377</v>
      </c>
      <c r="F7830" s="107">
        <f t="shared" si="855"/>
        <v>91</v>
      </c>
      <c r="G7830" s="107">
        <f>COUNTIF(Data_Eksportir!$H$2:$H$3401,A7830)</f>
        <v>0</v>
      </c>
      <c r="H7830" s="104" t="str">
        <f t="shared" si="856"/>
        <v>20 – 100</v>
      </c>
      <c r="I7830" s="104" t="str">
        <f t="shared" si="857"/>
        <v>Di bawah ambang nilai</v>
      </c>
      <c r="J7830" s="106">
        <f t="shared" si="858"/>
        <v>45770.007830000002</v>
      </c>
      <c r="K7830" s="105">
        <f t="shared" si="859"/>
        <v>0</v>
      </c>
      <c r="L7830" s="106">
        <f t="shared" si="860"/>
        <v>0</v>
      </c>
    </row>
    <row r="7831" spans="1:12" x14ac:dyDescent="0.3">
      <c r="A7831" s="104" t="s">
        <v>16021</v>
      </c>
      <c r="B7831" s="104" t="s">
        <v>16022</v>
      </c>
      <c r="C7831" s="105">
        <v>692</v>
      </c>
      <c r="D7831" s="105">
        <v>555921</v>
      </c>
      <c r="E7831" s="106">
        <f t="shared" si="854"/>
        <v>803.35404624277453</v>
      </c>
      <c r="F7831" s="107">
        <f t="shared" si="855"/>
        <v>91</v>
      </c>
      <c r="G7831" s="107">
        <f>COUNTIF(Data_Eksportir!$H$2:$H$3401,A7831)</f>
        <v>0</v>
      </c>
      <c r="H7831" s="104" t="str">
        <f t="shared" si="856"/>
        <v>100 ke atas</v>
      </c>
      <c r="I7831" s="104" t="str">
        <f t="shared" si="857"/>
        <v>Di bawah ambang nilai</v>
      </c>
      <c r="J7831" s="106">
        <f t="shared" si="858"/>
        <v>555921.00783100002</v>
      </c>
      <c r="K7831" s="105">
        <f t="shared" si="859"/>
        <v>0</v>
      </c>
      <c r="L7831" s="106">
        <f t="shared" si="860"/>
        <v>0</v>
      </c>
    </row>
    <row r="7832" spans="1:12" x14ac:dyDescent="0.3">
      <c r="A7832" s="104" t="s">
        <v>16023</v>
      </c>
      <c r="B7832" s="104" t="s">
        <v>16024</v>
      </c>
      <c r="C7832" s="105">
        <v>2358</v>
      </c>
      <c r="D7832" s="105">
        <v>3503892</v>
      </c>
      <c r="E7832" s="106">
        <f t="shared" si="854"/>
        <v>1485.9592875318067</v>
      </c>
      <c r="F7832" s="107">
        <f t="shared" si="855"/>
        <v>91</v>
      </c>
      <c r="G7832" s="107">
        <f>COUNTIF(Data_Eksportir!$H$2:$H$3401,A7832)</f>
        <v>0</v>
      </c>
      <c r="H7832" s="104" t="str">
        <f t="shared" si="856"/>
        <v>100 ke atas</v>
      </c>
      <c r="I7832" s="104" t="str">
        <f t="shared" si="857"/>
        <v>Di bawah ambang nilai</v>
      </c>
      <c r="J7832" s="106">
        <f t="shared" si="858"/>
        <v>3503892.007832</v>
      </c>
      <c r="K7832" s="105">
        <f t="shared" si="859"/>
        <v>0</v>
      </c>
      <c r="L7832" s="106">
        <f t="shared" si="860"/>
        <v>0</v>
      </c>
    </row>
    <row r="7833" spans="1:12" x14ac:dyDescent="0.3">
      <c r="A7833" s="104" t="s">
        <v>16025</v>
      </c>
      <c r="B7833" s="104" t="s">
        <v>16026</v>
      </c>
      <c r="C7833" s="105">
        <v>3261</v>
      </c>
      <c r="D7833" s="105">
        <v>105844</v>
      </c>
      <c r="E7833" s="106">
        <f t="shared" si="854"/>
        <v>32.457528365532042</v>
      </c>
      <c r="F7833" s="107">
        <f t="shared" si="855"/>
        <v>91</v>
      </c>
      <c r="G7833" s="107">
        <f>COUNTIF(Data_Eksportir!$H$2:$H$3401,A7833)</f>
        <v>0</v>
      </c>
      <c r="H7833" s="104" t="str">
        <f t="shared" si="856"/>
        <v>20 – 100</v>
      </c>
      <c r="I7833" s="104" t="str">
        <f t="shared" si="857"/>
        <v>Di bawah ambang nilai</v>
      </c>
      <c r="J7833" s="106">
        <f t="shared" si="858"/>
        <v>105844.007833</v>
      </c>
      <c r="K7833" s="105">
        <f t="shared" si="859"/>
        <v>0</v>
      </c>
      <c r="L7833" s="106">
        <f t="shared" si="860"/>
        <v>0</v>
      </c>
    </row>
    <row r="7834" spans="1:12" x14ac:dyDescent="0.3">
      <c r="A7834" s="104" t="s">
        <v>16027</v>
      </c>
      <c r="B7834" s="104" t="s">
        <v>16028</v>
      </c>
      <c r="C7834" s="105">
        <v>54</v>
      </c>
      <c r="D7834" s="105">
        <v>16087</v>
      </c>
      <c r="E7834" s="106">
        <f t="shared" si="854"/>
        <v>297.90740740740739</v>
      </c>
      <c r="F7834" s="107">
        <f t="shared" si="855"/>
        <v>91</v>
      </c>
      <c r="G7834" s="107">
        <f>COUNTIF(Data_Eksportir!$H$2:$H$3401,A7834)</f>
        <v>0</v>
      </c>
      <c r="H7834" s="104" t="str">
        <f t="shared" si="856"/>
        <v>100 ke atas</v>
      </c>
      <c r="I7834" s="104" t="str">
        <f t="shared" si="857"/>
        <v>Di bawah ambang nilai</v>
      </c>
      <c r="J7834" s="106">
        <f t="shared" si="858"/>
        <v>16087.007834</v>
      </c>
      <c r="K7834" s="105">
        <f t="shared" si="859"/>
        <v>0</v>
      </c>
      <c r="L7834" s="106">
        <f t="shared" si="860"/>
        <v>0</v>
      </c>
    </row>
    <row r="7835" spans="1:12" x14ac:dyDescent="0.3">
      <c r="A7835" s="104" t="s">
        <v>16029</v>
      </c>
      <c r="B7835" s="104" t="s">
        <v>16030</v>
      </c>
      <c r="C7835" s="105">
        <v>1124</v>
      </c>
      <c r="D7835" s="105">
        <v>60618</v>
      </c>
      <c r="E7835" s="106">
        <f t="shared" si="854"/>
        <v>53.930604982206404</v>
      </c>
      <c r="F7835" s="107">
        <f t="shared" si="855"/>
        <v>91</v>
      </c>
      <c r="G7835" s="107">
        <f>COUNTIF(Data_Eksportir!$H$2:$H$3401,A7835)</f>
        <v>0</v>
      </c>
      <c r="H7835" s="104" t="str">
        <f t="shared" si="856"/>
        <v>20 – 100</v>
      </c>
      <c r="I7835" s="104" t="str">
        <f t="shared" si="857"/>
        <v>Di bawah ambang nilai</v>
      </c>
      <c r="J7835" s="106">
        <f t="shared" si="858"/>
        <v>60618.007834999997</v>
      </c>
      <c r="K7835" s="105">
        <f t="shared" si="859"/>
        <v>0</v>
      </c>
      <c r="L7835" s="106">
        <f t="shared" si="860"/>
        <v>0</v>
      </c>
    </row>
    <row r="7836" spans="1:12" x14ac:dyDescent="0.3">
      <c r="A7836" s="104" t="s">
        <v>16031</v>
      </c>
      <c r="B7836" s="104" t="s">
        <v>16032</v>
      </c>
      <c r="C7836" s="105">
        <v>22</v>
      </c>
      <c r="D7836" s="105">
        <v>1904</v>
      </c>
      <c r="E7836" s="106">
        <f t="shared" si="854"/>
        <v>86.545454545454547</v>
      </c>
      <c r="F7836" s="107">
        <f t="shared" si="855"/>
        <v>91</v>
      </c>
      <c r="G7836" s="107">
        <f>COUNTIF(Data_Eksportir!$H$2:$H$3401,A7836)</f>
        <v>0</v>
      </c>
      <c r="H7836" s="104" t="str">
        <f t="shared" si="856"/>
        <v>20 – 100</v>
      </c>
      <c r="I7836" s="104" t="str">
        <f t="shared" si="857"/>
        <v>Di bawah ambang nilai</v>
      </c>
      <c r="J7836" s="106">
        <f t="shared" si="858"/>
        <v>1904.007836</v>
      </c>
      <c r="K7836" s="105">
        <f t="shared" si="859"/>
        <v>0</v>
      </c>
      <c r="L7836" s="106">
        <f t="shared" si="860"/>
        <v>0</v>
      </c>
    </row>
    <row r="7837" spans="1:12" x14ac:dyDescent="0.3">
      <c r="A7837" s="104" t="s">
        <v>16033</v>
      </c>
      <c r="B7837" s="104" t="s">
        <v>16034</v>
      </c>
      <c r="C7837" s="105">
        <v>165546</v>
      </c>
      <c r="D7837" s="105">
        <v>3552787</v>
      </c>
      <c r="E7837" s="106">
        <f t="shared" si="854"/>
        <v>21.461025938409868</v>
      </c>
      <c r="F7837" s="107">
        <f t="shared" si="855"/>
        <v>91</v>
      </c>
      <c r="G7837" s="107">
        <f>COUNTIF(Data_Eksportir!$H$2:$H$3401,A7837)</f>
        <v>0</v>
      </c>
      <c r="H7837" s="104" t="str">
        <f t="shared" si="856"/>
        <v>20 – 100</v>
      </c>
      <c r="I7837" s="104" t="str">
        <f t="shared" si="857"/>
        <v>Di bawah ambang nilai</v>
      </c>
      <c r="J7837" s="106">
        <f t="shared" si="858"/>
        <v>3552787.0078369998</v>
      </c>
      <c r="K7837" s="105">
        <f t="shared" si="859"/>
        <v>0</v>
      </c>
      <c r="L7837" s="106">
        <f t="shared" si="860"/>
        <v>0</v>
      </c>
    </row>
    <row r="7838" spans="1:12" x14ac:dyDescent="0.3">
      <c r="A7838" s="104" t="s">
        <v>16035</v>
      </c>
      <c r="B7838" s="104" t="s">
        <v>16036</v>
      </c>
      <c r="C7838" s="105">
        <v>7</v>
      </c>
      <c r="D7838" s="105">
        <v>67</v>
      </c>
      <c r="E7838" s="106">
        <f t="shared" si="854"/>
        <v>9.5714285714285712</v>
      </c>
      <c r="F7838" s="107">
        <f t="shared" si="855"/>
        <v>91</v>
      </c>
      <c r="G7838" s="107">
        <f>COUNTIF(Data_Eksportir!$H$2:$H$3401,A7838)</f>
        <v>0</v>
      </c>
      <c r="H7838" s="104" t="str">
        <f t="shared" si="856"/>
        <v>5 – 20</v>
      </c>
      <c r="I7838" s="104" t="str">
        <f t="shared" si="857"/>
        <v>Di bawah ambang nilai</v>
      </c>
      <c r="J7838" s="106">
        <f t="shared" si="858"/>
        <v>67.007838000000007</v>
      </c>
      <c r="K7838" s="105">
        <f t="shared" si="859"/>
        <v>0</v>
      </c>
      <c r="L7838" s="106">
        <f t="shared" si="860"/>
        <v>0</v>
      </c>
    </row>
    <row r="7839" spans="1:12" x14ac:dyDescent="0.3">
      <c r="A7839" s="104" t="s">
        <v>16037</v>
      </c>
      <c r="B7839" s="104" t="s">
        <v>16038</v>
      </c>
      <c r="C7839" s="105">
        <v>2</v>
      </c>
      <c r="D7839" s="105">
        <v>79</v>
      </c>
      <c r="E7839" s="106">
        <f t="shared" si="854"/>
        <v>39.5</v>
      </c>
      <c r="F7839" s="107">
        <f t="shared" si="855"/>
        <v>91</v>
      </c>
      <c r="G7839" s="107">
        <f>COUNTIF(Data_Eksportir!$H$2:$H$3401,A7839)</f>
        <v>0</v>
      </c>
      <c r="H7839" s="104" t="str">
        <f t="shared" si="856"/>
        <v>20 – 100</v>
      </c>
      <c r="I7839" s="104" t="str">
        <f t="shared" si="857"/>
        <v>Di bawah ambang nilai</v>
      </c>
      <c r="J7839" s="106">
        <f t="shared" si="858"/>
        <v>79.007839000000004</v>
      </c>
      <c r="K7839" s="105">
        <f t="shared" si="859"/>
        <v>0</v>
      </c>
      <c r="L7839" s="106">
        <f t="shared" si="860"/>
        <v>0</v>
      </c>
    </row>
    <row r="7840" spans="1:12" x14ac:dyDescent="0.3">
      <c r="A7840" s="104" t="s">
        <v>16039</v>
      </c>
      <c r="B7840" s="104" t="s">
        <v>16040</v>
      </c>
      <c r="C7840" s="105">
        <v>1</v>
      </c>
      <c r="D7840" s="105">
        <v>4</v>
      </c>
      <c r="E7840" s="106">
        <f t="shared" si="854"/>
        <v>4</v>
      </c>
      <c r="F7840" s="107">
        <f t="shared" si="855"/>
        <v>91</v>
      </c>
      <c r="G7840" s="107">
        <f>COUNTIF(Data_Eksportir!$H$2:$H$3401,A7840)</f>
        <v>0</v>
      </c>
      <c r="H7840" s="104" t="str">
        <f t="shared" si="856"/>
        <v>1 – 5</v>
      </c>
      <c r="I7840" s="104" t="str">
        <f t="shared" si="857"/>
        <v>Di bawah ambang nilai</v>
      </c>
      <c r="J7840" s="106">
        <f t="shared" si="858"/>
        <v>4.0078399999999998</v>
      </c>
      <c r="K7840" s="105">
        <f t="shared" si="859"/>
        <v>0</v>
      </c>
      <c r="L7840" s="106">
        <f t="shared" si="860"/>
        <v>0</v>
      </c>
    </row>
    <row r="7841" spans="1:12" x14ac:dyDescent="0.3">
      <c r="A7841" s="104" t="s">
        <v>16041</v>
      </c>
      <c r="B7841" s="104" t="s">
        <v>16042</v>
      </c>
      <c r="C7841" s="105">
        <v>7</v>
      </c>
      <c r="D7841" s="105">
        <v>8610</v>
      </c>
      <c r="E7841" s="106">
        <f t="shared" si="854"/>
        <v>1230</v>
      </c>
      <c r="F7841" s="107">
        <f t="shared" si="855"/>
        <v>91</v>
      </c>
      <c r="G7841" s="107">
        <f>COUNTIF(Data_Eksportir!$H$2:$H$3401,A7841)</f>
        <v>0</v>
      </c>
      <c r="H7841" s="104" t="str">
        <f t="shared" si="856"/>
        <v>100 ke atas</v>
      </c>
      <c r="I7841" s="104" t="str">
        <f t="shared" si="857"/>
        <v>Di bawah ambang nilai</v>
      </c>
      <c r="J7841" s="106">
        <f t="shared" si="858"/>
        <v>8610.0078410000006</v>
      </c>
      <c r="K7841" s="105">
        <f t="shared" si="859"/>
        <v>0</v>
      </c>
      <c r="L7841" s="106">
        <f t="shared" si="860"/>
        <v>0</v>
      </c>
    </row>
    <row r="7842" spans="1:12" x14ac:dyDescent="0.3">
      <c r="A7842" s="104" t="s">
        <v>16043</v>
      </c>
      <c r="B7842" s="104" t="s">
        <v>16044</v>
      </c>
      <c r="C7842" s="105">
        <v>249</v>
      </c>
      <c r="D7842" s="105">
        <v>2065</v>
      </c>
      <c r="E7842" s="106">
        <f t="shared" si="854"/>
        <v>8.2931726907630523</v>
      </c>
      <c r="F7842" s="107">
        <f t="shared" si="855"/>
        <v>91</v>
      </c>
      <c r="G7842" s="107">
        <f>COUNTIF(Data_Eksportir!$H$2:$H$3401,A7842)</f>
        <v>0</v>
      </c>
      <c r="H7842" s="104" t="str">
        <f t="shared" si="856"/>
        <v>5 – 20</v>
      </c>
      <c r="I7842" s="104" t="str">
        <f t="shared" si="857"/>
        <v>Di bawah ambang nilai</v>
      </c>
      <c r="J7842" s="106">
        <f t="shared" si="858"/>
        <v>2065.007842</v>
      </c>
      <c r="K7842" s="105">
        <f t="shared" si="859"/>
        <v>0</v>
      </c>
      <c r="L7842" s="106">
        <f t="shared" si="860"/>
        <v>0</v>
      </c>
    </row>
    <row r="7843" spans="1:12" x14ac:dyDescent="0.3">
      <c r="A7843" s="104" t="s">
        <v>16045</v>
      </c>
      <c r="B7843" s="104" t="s">
        <v>16046</v>
      </c>
      <c r="C7843" s="105">
        <v>19827</v>
      </c>
      <c r="D7843" s="105">
        <v>440631</v>
      </c>
      <c r="E7843" s="106">
        <f t="shared" si="854"/>
        <v>22.223785746709034</v>
      </c>
      <c r="F7843" s="107">
        <f t="shared" si="855"/>
        <v>91</v>
      </c>
      <c r="G7843" s="107">
        <f>COUNTIF(Data_Eksportir!$H$2:$H$3401,A7843)</f>
        <v>0</v>
      </c>
      <c r="H7843" s="104" t="str">
        <f t="shared" si="856"/>
        <v>20 – 100</v>
      </c>
      <c r="I7843" s="104" t="str">
        <f t="shared" si="857"/>
        <v>Di bawah ambang nilai</v>
      </c>
      <c r="J7843" s="106">
        <f t="shared" si="858"/>
        <v>440631.007843</v>
      </c>
      <c r="K7843" s="105">
        <f t="shared" si="859"/>
        <v>0</v>
      </c>
      <c r="L7843" s="106">
        <f t="shared" si="860"/>
        <v>0</v>
      </c>
    </row>
    <row r="7844" spans="1:12" x14ac:dyDescent="0.3">
      <c r="A7844" s="104" t="s">
        <v>16047</v>
      </c>
      <c r="B7844" s="104" t="s">
        <v>16048</v>
      </c>
      <c r="C7844" s="105">
        <v>1092</v>
      </c>
      <c r="D7844" s="105">
        <v>1322</v>
      </c>
      <c r="E7844" s="106">
        <f t="shared" si="854"/>
        <v>1.2106227106227105</v>
      </c>
      <c r="F7844" s="107">
        <f t="shared" si="855"/>
        <v>91</v>
      </c>
      <c r="G7844" s="107">
        <f>COUNTIF(Data_Eksportir!$H$2:$H$3401,A7844)</f>
        <v>0</v>
      </c>
      <c r="H7844" s="104" t="str">
        <f t="shared" si="856"/>
        <v>1 – 5</v>
      </c>
      <c r="I7844" s="104" t="str">
        <f t="shared" si="857"/>
        <v>Di bawah ambang nilai</v>
      </c>
      <c r="J7844" s="106">
        <f t="shared" si="858"/>
        <v>1322.007844</v>
      </c>
      <c r="K7844" s="105">
        <f t="shared" si="859"/>
        <v>0</v>
      </c>
      <c r="L7844" s="106">
        <f t="shared" si="860"/>
        <v>0</v>
      </c>
    </row>
    <row r="7845" spans="1:12" x14ac:dyDescent="0.3">
      <c r="A7845" s="104" t="s">
        <v>16049</v>
      </c>
      <c r="B7845" s="104" t="s">
        <v>16050</v>
      </c>
      <c r="C7845" s="105">
        <v>372</v>
      </c>
      <c r="D7845" s="105">
        <v>3852</v>
      </c>
      <c r="E7845" s="106">
        <f t="shared" si="854"/>
        <v>10.35483870967742</v>
      </c>
      <c r="F7845" s="107">
        <f t="shared" si="855"/>
        <v>91</v>
      </c>
      <c r="G7845" s="107">
        <f>COUNTIF(Data_Eksportir!$H$2:$H$3401,A7845)</f>
        <v>0</v>
      </c>
      <c r="H7845" s="104" t="str">
        <f t="shared" si="856"/>
        <v>5 – 20</v>
      </c>
      <c r="I7845" s="104" t="str">
        <f t="shared" si="857"/>
        <v>Di bawah ambang nilai</v>
      </c>
      <c r="J7845" s="106">
        <f t="shared" si="858"/>
        <v>3852.0078450000001</v>
      </c>
      <c r="K7845" s="105">
        <f t="shared" si="859"/>
        <v>0</v>
      </c>
      <c r="L7845" s="106">
        <f t="shared" si="860"/>
        <v>0</v>
      </c>
    </row>
    <row r="7846" spans="1:12" x14ac:dyDescent="0.3">
      <c r="A7846" s="104" t="s">
        <v>16051</v>
      </c>
      <c r="B7846" s="104" t="s">
        <v>16052</v>
      </c>
      <c r="C7846" s="105">
        <v>113</v>
      </c>
      <c r="D7846" s="105">
        <v>14916</v>
      </c>
      <c r="E7846" s="106">
        <f t="shared" si="854"/>
        <v>132</v>
      </c>
      <c r="F7846" s="107">
        <f t="shared" si="855"/>
        <v>91</v>
      </c>
      <c r="G7846" s="107">
        <f>COUNTIF(Data_Eksportir!$H$2:$H$3401,A7846)</f>
        <v>0</v>
      </c>
      <c r="H7846" s="104" t="str">
        <f t="shared" si="856"/>
        <v>100 ke atas</v>
      </c>
      <c r="I7846" s="104" t="str">
        <f t="shared" si="857"/>
        <v>Di bawah ambang nilai</v>
      </c>
      <c r="J7846" s="106">
        <f t="shared" si="858"/>
        <v>14916.007846</v>
      </c>
      <c r="K7846" s="105">
        <f t="shared" si="859"/>
        <v>0</v>
      </c>
      <c r="L7846" s="106">
        <f t="shared" si="860"/>
        <v>0</v>
      </c>
    </row>
    <row r="7847" spans="1:12" x14ac:dyDescent="0.3">
      <c r="A7847" s="104" t="s">
        <v>16053</v>
      </c>
      <c r="B7847" s="104" t="s">
        <v>16054</v>
      </c>
      <c r="C7847" s="105">
        <v>139</v>
      </c>
      <c r="D7847" s="105">
        <v>4998</v>
      </c>
      <c r="E7847" s="106">
        <f t="shared" si="854"/>
        <v>35.956834532374103</v>
      </c>
      <c r="F7847" s="107">
        <f t="shared" si="855"/>
        <v>91</v>
      </c>
      <c r="G7847" s="107">
        <f>COUNTIF(Data_Eksportir!$H$2:$H$3401,A7847)</f>
        <v>0</v>
      </c>
      <c r="H7847" s="104" t="str">
        <f t="shared" si="856"/>
        <v>20 – 100</v>
      </c>
      <c r="I7847" s="104" t="str">
        <f t="shared" si="857"/>
        <v>Di bawah ambang nilai</v>
      </c>
      <c r="J7847" s="106">
        <f t="shared" si="858"/>
        <v>4998.0078469999999</v>
      </c>
      <c r="K7847" s="105">
        <f t="shared" si="859"/>
        <v>0</v>
      </c>
      <c r="L7847" s="106">
        <f t="shared" si="860"/>
        <v>0</v>
      </c>
    </row>
    <row r="7848" spans="1:12" x14ac:dyDescent="0.3">
      <c r="A7848" s="104" t="s">
        <v>16055</v>
      </c>
      <c r="B7848" s="104" t="s">
        <v>16056</v>
      </c>
      <c r="C7848" s="105">
        <v>127110</v>
      </c>
      <c r="D7848" s="105">
        <v>9872021</v>
      </c>
      <c r="E7848" s="106">
        <f t="shared" si="854"/>
        <v>77.665179765557397</v>
      </c>
      <c r="F7848" s="107">
        <f t="shared" si="855"/>
        <v>91</v>
      </c>
      <c r="G7848" s="107">
        <f>COUNTIF(Data_Eksportir!$H$2:$H$3401,A7848)</f>
        <v>0</v>
      </c>
      <c r="H7848" s="104" t="str">
        <f t="shared" si="856"/>
        <v>20 – 100</v>
      </c>
      <c r="I7848" s="104" t="str">
        <f t="shared" si="857"/>
        <v>Di bawah ambang nilai</v>
      </c>
      <c r="J7848" s="106">
        <f t="shared" si="858"/>
        <v>9872021.0078480002</v>
      </c>
      <c r="K7848" s="105">
        <f t="shared" si="859"/>
        <v>0</v>
      </c>
      <c r="L7848" s="106">
        <f t="shared" si="860"/>
        <v>0</v>
      </c>
    </row>
    <row r="7849" spans="1:12" x14ac:dyDescent="0.3">
      <c r="A7849" s="104" t="s">
        <v>16057</v>
      </c>
      <c r="B7849" s="104" t="s">
        <v>16058</v>
      </c>
      <c r="C7849" s="105">
        <v>14077</v>
      </c>
      <c r="D7849" s="105">
        <v>1558002</v>
      </c>
      <c r="E7849" s="106">
        <f t="shared" si="854"/>
        <v>110.67713291184201</v>
      </c>
      <c r="F7849" s="107">
        <f t="shared" si="855"/>
        <v>91</v>
      </c>
      <c r="G7849" s="107">
        <f>COUNTIF(Data_Eksportir!$H$2:$H$3401,A7849)</f>
        <v>1</v>
      </c>
      <c r="H7849" s="104" t="str">
        <f t="shared" si="856"/>
        <v>100 ke atas</v>
      </c>
      <c r="I7849" s="104" t="str">
        <f t="shared" si="857"/>
        <v>Di bawah ambang nilai</v>
      </c>
      <c r="J7849" s="106">
        <f t="shared" si="858"/>
        <v>1558002.0078489999</v>
      </c>
      <c r="K7849" s="105">
        <f t="shared" si="859"/>
        <v>0</v>
      </c>
      <c r="L7849" s="106">
        <f t="shared" si="860"/>
        <v>0</v>
      </c>
    </row>
    <row r="7850" spans="1:12" x14ac:dyDescent="0.3">
      <c r="A7850" s="104" t="s">
        <v>16059</v>
      </c>
      <c r="B7850" s="104" t="s">
        <v>16060</v>
      </c>
      <c r="C7850" s="105">
        <v>7361</v>
      </c>
      <c r="D7850" s="105">
        <v>430931</v>
      </c>
      <c r="E7850" s="106">
        <f t="shared" si="854"/>
        <v>58.542453470995788</v>
      </c>
      <c r="F7850" s="107">
        <f t="shared" si="855"/>
        <v>91</v>
      </c>
      <c r="G7850" s="107">
        <f>COUNTIF(Data_Eksportir!$H$2:$H$3401,A7850)</f>
        <v>0</v>
      </c>
      <c r="H7850" s="104" t="str">
        <f t="shared" si="856"/>
        <v>20 – 100</v>
      </c>
      <c r="I7850" s="104" t="str">
        <f t="shared" si="857"/>
        <v>Di bawah ambang nilai</v>
      </c>
      <c r="J7850" s="106">
        <f t="shared" si="858"/>
        <v>430931.00784999999</v>
      </c>
      <c r="K7850" s="105">
        <f t="shared" si="859"/>
        <v>0</v>
      </c>
      <c r="L7850" s="106">
        <f t="shared" si="860"/>
        <v>0</v>
      </c>
    </row>
    <row r="7851" spans="1:12" x14ac:dyDescent="0.3">
      <c r="A7851" s="104" t="s">
        <v>16061</v>
      </c>
      <c r="B7851" s="104" t="s">
        <v>16062</v>
      </c>
      <c r="C7851" s="105">
        <v>491</v>
      </c>
      <c r="D7851" s="105">
        <v>8880</v>
      </c>
      <c r="E7851" s="106">
        <f t="shared" si="854"/>
        <v>18.085539714867618</v>
      </c>
      <c r="F7851" s="107">
        <f t="shared" si="855"/>
        <v>91</v>
      </c>
      <c r="G7851" s="107">
        <f>COUNTIF(Data_Eksportir!$H$2:$H$3401,A7851)</f>
        <v>0</v>
      </c>
      <c r="H7851" s="104" t="str">
        <f t="shared" si="856"/>
        <v>5 – 20</v>
      </c>
      <c r="I7851" s="104" t="str">
        <f t="shared" si="857"/>
        <v>Di bawah ambang nilai</v>
      </c>
      <c r="J7851" s="106">
        <f t="shared" si="858"/>
        <v>8880.0078510000003</v>
      </c>
      <c r="K7851" s="105">
        <f t="shared" si="859"/>
        <v>0</v>
      </c>
      <c r="L7851" s="106">
        <f t="shared" si="860"/>
        <v>0</v>
      </c>
    </row>
    <row r="7852" spans="1:12" x14ac:dyDescent="0.3">
      <c r="A7852" s="104" t="s">
        <v>16063</v>
      </c>
      <c r="B7852" s="104" t="s">
        <v>16064</v>
      </c>
      <c r="C7852" s="105">
        <v>2</v>
      </c>
      <c r="D7852" s="105">
        <v>24</v>
      </c>
      <c r="E7852" s="106">
        <f t="shared" si="854"/>
        <v>12</v>
      </c>
      <c r="F7852" s="107">
        <f t="shared" si="855"/>
        <v>91</v>
      </c>
      <c r="G7852" s="107">
        <f>COUNTIF(Data_Eksportir!$H$2:$H$3401,A7852)</f>
        <v>0</v>
      </c>
      <c r="H7852" s="104" t="str">
        <f t="shared" si="856"/>
        <v>5 – 20</v>
      </c>
      <c r="I7852" s="104" t="str">
        <f t="shared" si="857"/>
        <v>Di bawah ambang nilai</v>
      </c>
      <c r="J7852" s="106">
        <f t="shared" si="858"/>
        <v>24.007852</v>
      </c>
      <c r="K7852" s="105">
        <f t="shared" si="859"/>
        <v>0</v>
      </c>
      <c r="L7852" s="106">
        <f t="shared" si="860"/>
        <v>0</v>
      </c>
    </row>
    <row r="7853" spans="1:12" x14ac:dyDescent="0.3">
      <c r="A7853" s="104" t="s">
        <v>16065</v>
      </c>
      <c r="B7853" s="104" t="s">
        <v>16066</v>
      </c>
      <c r="C7853" s="105">
        <v>8260</v>
      </c>
      <c r="D7853" s="105">
        <v>425249</v>
      </c>
      <c r="E7853" s="106">
        <f t="shared" si="854"/>
        <v>51.482929782082323</v>
      </c>
      <c r="F7853" s="107">
        <f t="shared" si="855"/>
        <v>91</v>
      </c>
      <c r="G7853" s="107">
        <f>COUNTIF(Data_Eksportir!$H$2:$H$3401,A7853)</f>
        <v>0</v>
      </c>
      <c r="H7853" s="104" t="str">
        <f t="shared" si="856"/>
        <v>20 – 100</v>
      </c>
      <c r="I7853" s="104" t="str">
        <f t="shared" si="857"/>
        <v>Di bawah ambang nilai</v>
      </c>
      <c r="J7853" s="106">
        <f t="shared" si="858"/>
        <v>425249.00785300002</v>
      </c>
      <c r="K7853" s="105">
        <f t="shared" si="859"/>
        <v>0</v>
      </c>
      <c r="L7853" s="106">
        <f t="shared" si="860"/>
        <v>0</v>
      </c>
    </row>
    <row r="7854" spans="1:12" x14ac:dyDescent="0.3">
      <c r="A7854" s="104" t="s">
        <v>16067</v>
      </c>
      <c r="B7854" s="104" t="s">
        <v>16068</v>
      </c>
      <c r="C7854" s="105">
        <v>4</v>
      </c>
      <c r="D7854" s="105">
        <v>63</v>
      </c>
      <c r="E7854" s="106">
        <f t="shared" si="854"/>
        <v>15.75</v>
      </c>
      <c r="F7854" s="107">
        <f t="shared" si="855"/>
        <v>91</v>
      </c>
      <c r="G7854" s="107">
        <f>COUNTIF(Data_Eksportir!$H$2:$H$3401,A7854)</f>
        <v>0</v>
      </c>
      <c r="H7854" s="104" t="str">
        <f t="shared" si="856"/>
        <v>5 – 20</v>
      </c>
      <c r="I7854" s="104" t="str">
        <f t="shared" si="857"/>
        <v>Di bawah ambang nilai</v>
      </c>
      <c r="J7854" s="106">
        <f t="shared" si="858"/>
        <v>63.007854000000002</v>
      </c>
      <c r="K7854" s="105">
        <f t="shared" si="859"/>
        <v>0</v>
      </c>
      <c r="L7854" s="106">
        <f t="shared" si="860"/>
        <v>0</v>
      </c>
    </row>
    <row r="7855" spans="1:12" x14ac:dyDescent="0.3">
      <c r="A7855" s="104" t="s">
        <v>16069</v>
      </c>
      <c r="B7855" s="104" t="s">
        <v>16070</v>
      </c>
      <c r="C7855" s="105">
        <v>4504</v>
      </c>
      <c r="D7855" s="105">
        <v>67566</v>
      </c>
      <c r="E7855" s="106">
        <f t="shared" si="854"/>
        <v>15.00133214920071</v>
      </c>
      <c r="F7855" s="107">
        <f t="shared" si="855"/>
        <v>91</v>
      </c>
      <c r="G7855" s="107">
        <f>COUNTIF(Data_Eksportir!$H$2:$H$3401,A7855)</f>
        <v>0</v>
      </c>
      <c r="H7855" s="104" t="str">
        <f t="shared" si="856"/>
        <v>5 – 20</v>
      </c>
      <c r="I7855" s="104" t="str">
        <f t="shared" si="857"/>
        <v>Di bawah ambang nilai</v>
      </c>
      <c r="J7855" s="106">
        <f t="shared" si="858"/>
        <v>67566.007855000003</v>
      </c>
      <c r="K7855" s="105">
        <f t="shared" si="859"/>
        <v>0</v>
      </c>
      <c r="L7855" s="106">
        <f t="shared" si="860"/>
        <v>0</v>
      </c>
    </row>
    <row r="7856" spans="1:12" x14ac:dyDescent="0.3">
      <c r="A7856" s="104" t="s">
        <v>16071</v>
      </c>
      <c r="B7856" s="104" t="s">
        <v>16072</v>
      </c>
      <c r="C7856" s="105"/>
      <c r="D7856" s="105">
        <v>458</v>
      </c>
      <c r="E7856" s="106" t="str">
        <f t="shared" si="854"/>
        <v/>
      </c>
      <c r="F7856" s="107">
        <f t="shared" si="855"/>
        <v>91</v>
      </c>
      <c r="G7856" s="107">
        <f>COUNTIF(Data_Eksportir!$H$2:$H$3401,A7856)</f>
        <v>0</v>
      </c>
      <c r="H7856" s="104" t="str">
        <f t="shared" si="856"/>
        <v>Tanpa data berat</v>
      </c>
      <c r="I7856" s="104" t="str">
        <f t="shared" si="857"/>
        <v>Di bawah ambang nilai</v>
      </c>
      <c r="J7856" s="106">
        <f t="shared" si="858"/>
        <v>458.007856</v>
      </c>
      <c r="K7856" s="105">
        <f t="shared" si="859"/>
        <v>0</v>
      </c>
      <c r="L7856" s="106">
        <f t="shared" si="860"/>
        <v>0</v>
      </c>
    </row>
    <row r="7857" spans="1:12" x14ac:dyDescent="0.3">
      <c r="A7857" s="104" t="s">
        <v>16073</v>
      </c>
      <c r="B7857" s="104" t="s">
        <v>16074</v>
      </c>
      <c r="C7857" s="105">
        <v>101</v>
      </c>
      <c r="D7857" s="105">
        <v>10418</v>
      </c>
      <c r="E7857" s="106">
        <f t="shared" si="854"/>
        <v>103.14851485148515</v>
      </c>
      <c r="F7857" s="107">
        <f t="shared" si="855"/>
        <v>91</v>
      </c>
      <c r="G7857" s="107">
        <f>COUNTIF(Data_Eksportir!$H$2:$H$3401,A7857)</f>
        <v>0</v>
      </c>
      <c r="H7857" s="104" t="str">
        <f t="shared" si="856"/>
        <v>100 ke atas</v>
      </c>
      <c r="I7857" s="104" t="str">
        <f t="shared" si="857"/>
        <v>Di bawah ambang nilai</v>
      </c>
      <c r="J7857" s="106">
        <f t="shared" si="858"/>
        <v>10418.007857000001</v>
      </c>
      <c r="K7857" s="105">
        <f t="shared" si="859"/>
        <v>0</v>
      </c>
      <c r="L7857" s="106">
        <f t="shared" si="860"/>
        <v>0</v>
      </c>
    </row>
    <row r="7858" spans="1:12" x14ac:dyDescent="0.3">
      <c r="A7858" s="104" t="s">
        <v>16075</v>
      </c>
      <c r="B7858" s="104" t="s">
        <v>16076</v>
      </c>
      <c r="C7858" s="105">
        <v>1</v>
      </c>
      <c r="D7858" s="105">
        <v>308</v>
      </c>
      <c r="E7858" s="106">
        <f t="shared" si="854"/>
        <v>308</v>
      </c>
      <c r="F7858" s="107">
        <f t="shared" si="855"/>
        <v>91</v>
      </c>
      <c r="G7858" s="107">
        <f>COUNTIF(Data_Eksportir!$H$2:$H$3401,A7858)</f>
        <v>0</v>
      </c>
      <c r="H7858" s="104" t="str">
        <f t="shared" si="856"/>
        <v>100 ke atas</v>
      </c>
      <c r="I7858" s="104" t="str">
        <f t="shared" si="857"/>
        <v>Di bawah ambang nilai</v>
      </c>
      <c r="J7858" s="106">
        <f t="shared" si="858"/>
        <v>308.007858</v>
      </c>
      <c r="K7858" s="105">
        <f t="shared" si="859"/>
        <v>0</v>
      </c>
      <c r="L7858" s="106">
        <f t="shared" si="860"/>
        <v>0</v>
      </c>
    </row>
    <row r="7859" spans="1:12" x14ac:dyDescent="0.3">
      <c r="A7859" s="104" t="s">
        <v>16077</v>
      </c>
      <c r="B7859" s="104" t="s">
        <v>16078</v>
      </c>
      <c r="C7859" s="105">
        <v>29</v>
      </c>
      <c r="D7859" s="105">
        <v>1025</v>
      </c>
      <c r="E7859" s="106">
        <f t="shared" si="854"/>
        <v>35.344827586206897</v>
      </c>
      <c r="F7859" s="107">
        <f t="shared" si="855"/>
        <v>91</v>
      </c>
      <c r="G7859" s="107">
        <f>COUNTIF(Data_Eksportir!$H$2:$H$3401,A7859)</f>
        <v>0</v>
      </c>
      <c r="H7859" s="104" t="str">
        <f t="shared" si="856"/>
        <v>20 – 100</v>
      </c>
      <c r="I7859" s="104" t="str">
        <f t="shared" si="857"/>
        <v>Di bawah ambang nilai</v>
      </c>
      <c r="J7859" s="106">
        <f t="shared" si="858"/>
        <v>1025.0078590000001</v>
      </c>
      <c r="K7859" s="105">
        <f t="shared" si="859"/>
        <v>0</v>
      </c>
      <c r="L7859" s="106">
        <f t="shared" si="860"/>
        <v>0</v>
      </c>
    </row>
    <row r="7860" spans="1:12" x14ac:dyDescent="0.3">
      <c r="A7860" s="104" t="s">
        <v>16079</v>
      </c>
      <c r="B7860" s="104" t="s">
        <v>16080</v>
      </c>
      <c r="C7860" s="105">
        <v>426</v>
      </c>
      <c r="D7860" s="105">
        <v>21343</v>
      </c>
      <c r="E7860" s="106">
        <f t="shared" si="854"/>
        <v>50.100938967136152</v>
      </c>
      <c r="F7860" s="107">
        <f t="shared" si="855"/>
        <v>91</v>
      </c>
      <c r="G7860" s="107">
        <f>COUNTIF(Data_Eksportir!$H$2:$H$3401,A7860)</f>
        <v>0</v>
      </c>
      <c r="H7860" s="104" t="str">
        <f t="shared" si="856"/>
        <v>20 – 100</v>
      </c>
      <c r="I7860" s="104" t="str">
        <f t="shared" si="857"/>
        <v>Di bawah ambang nilai</v>
      </c>
      <c r="J7860" s="106">
        <f t="shared" si="858"/>
        <v>21343.007860000002</v>
      </c>
      <c r="K7860" s="105">
        <f t="shared" si="859"/>
        <v>0</v>
      </c>
      <c r="L7860" s="106">
        <f t="shared" si="860"/>
        <v>0</v>
      </c>
    </row>
    <row r="7861" spans="1:12" x14ac:dyDescent="0.3">
      <c r="A7861" s="104" t="s">
        <v>16081</v>
      </c>
      <c r="B7861" s="104" t="s">
        <v>16082</v>
      </c>
      <c r="C7861" s="105">
        <v>576</v>
      </c>
      <c r="D7861" s="105">
        <v>21984</v>
      </c>
      <c r="E7861" s="106">
        <f t="shared" si="854"/>
        <v>38.166666666666664</v>
      </c>
      <c r="F7861" s="107">
        <f t="shared" si="855"/>
        <v>91</v>
      </c>
      <c r="G7861" s="107">
        <f>COUNTIF(Data_Eksportir!$H$2:$H$3401,A7861)</f>
        <v>0</v>
      </c>
      <c r="H7861" s="104" t="str">
        <f t="shared" si="856"/>
        <v>20 – 100</v>
      </c>
      <c r="I7861" s="104" t="str">
        <f t="shared" si="857"/>
        <v>Di bawah ambang nilai</v>
      </c>
      <c r="J7861" s="106">
        <f t="shared" si="858"/>
        <v>21984.007860999998</v>
      </c>
      <c r="K7861" s="105">
        <f t="shared" si="859"/>
        <v>0</v>
      </c>
      <c r="L7861" s="106">
        <f t="shared" si="860"/>
        <v>0</v>
      </c>
    </row>
    <row r="7862" spans="1:12" x14ac:dyDescent="0.3">
      <c r="A7862" s="104" t="s">
        <v>16083</v>
      </c>
      <c r="B7862" s="104" t="s">
        <v>16084</v>
      </c>
      <c r="C7862" s="105">
        <v>3643959</v>
      </c>
      <c r="D7862" s="105">
        <v>46971639</v>
      </c>
      <c r="E7862" s="106">
        <f t="shared" si="854"/>
        <v>12.890276482254603</v>
      </c>
      <c r="F7862" s="107">
        <f t="shared" si="855"/>
        <v>92</v>
      </c>
      <c r="G7862" s="107">
        <f>COUNTIF(Data_Eksportir!$H$2:$H$3401,A7862)</f>
        <v>0</v>
      </c>
      <c r="H7862" s="104" t="str">
        <f t="shared" si="856"/>
        <v>5 – 20</v>
      </c>
      <c r="I7862" s="104" t="str">
        <f t="shared" si="857"/>
        <v>Belum terwakili</v>
      </c>
      <c r="J7862" s="106">
        <f t="shared" si="858"/>
        <v>46971639.007862002</v>
      </c>
      <c r="K7862" s="105">
        <f t="shared" si="859"/>
        <v>46971639</v>
      </c>
      <c r="L7862" s="106">
        <f t="shared" si="860"/>
        <v>46971639.007862002</v>
      </c>
    </row>
    <row r="7863" spans="1:12" x14ac:dyDescent="0.3">
      <c r="A7863" s="104" t="s">
        <v>16085</v>
      </c>
      <c r="B7863" s="104" t="s">
        <v>16086</v>
      </c>
      <c r="C7863" s="105">
        <v>1407003</v>
      </c>
      <c r="D7863" s="105">
        <v>29694503</v>
      </c>
      <c r="E7863" s="106">
        <f t="shared" si="854"/>
        <v>21.104790110610995</v>
      </c>
      <c r="F7863" s="107">
        <f t="shared" si="855"/>
        <v>92</v>
      </c>
      <c r="G7863" s="107">
        <f>COUNTIF(Data_Eksportir!$H$2:$H$3401,A7863)</f>
        <v>0</v>
      </c>
      <c r="H7863" s="104" t="str">
        <f t="shared" si="856"/>
        <v>20 – 100</v>
      </c>
      <c r="I7863" s="104" t="str">
        <f t="shared" si="857"/>
        <v>Belum terwakili</v>
      </c>
      <c r="J7863" s="106">
        <f t="shared" si="858"/>
        <v>29694503.007863</v>
      </c>
      <c r="K7863" s="105">
        <f t="shared" si="859"/>
        <v>29694503</v>
      </c>
      <c r="L7863" s="106">
        <f t="shared" si="860"/>
        <v>29694503.007863</v>
      </c>
    </row>
    <row r="7864" spans="1:12" x14ac:dyDescent="0.3">
      <c r="A7864" s="104" t="s">
        <v>16087</v>
      </c>
      <c r="B7864" s="104" t="s">
        <v>16088</v>
      </c>
      <c r="C7864" s="105">
        <v>318</v>
      </c>
      <c r="D7864" s="105">
        <v>3428</v>
      </c>
      <c r="E7864" s="106">
        <f t="shared" si="854"/>
        <v>10.779874213836479</v>
      </c>
      <c r="F7864" s="107">
        <f t="shared" si="855"/>
        <v>92</v>
      </c>
      <c r="G7864" s="107">
        <f>COUNTIF(Data_Eksportir!$H$2:$H$3401,A7864)</f>
        <v>0</v>
      </c>
      <c r="H7864" s="104" t="str">
        <f t="shared" si="856"/>
        <v>5 – 20</v>
      </c>
      <c r="I7864" s="104" t="str">
        <f t="shared" si="857"/>
        <v>Di bawah ambang nilai</v>
      </c>
      <c r="J7864" s="106">
        <f t="shared" si="858"/>
        <v>3428.0078640000002</v>
      </c>
      <c r="K7864" s="105">
        <f t="shared" si="859"/>
        <v>0</v>
      </c>
      <c r="L7864" s="106">
        <f t="shared" si="860"/>
        <v>0</v>
      </c>
    </row>
    <row r="7865" spans="1:12" x14ac:dyDescent="0.3">
      <c r="A7865" s="104" t="s">
        <v>16089</v>
      </c>
      <c r="B7865" s="104" t="s">
        <v>16090</v>
      </c>
      <c r="C7865" s="105">
        <v>6148</v>
      </c>
      <c r="D7865" s="105">
        <v>485513</v>
      </c>
      <c r="E7865" s="106">
        <f t="shared" si="854"/>
        <v>78.970884840598572</v>
      </c>
      <c r="F7865" s="107">
        <f t="shared" si="855"/>
        <v>92</v>
      </c>
      <c r="G7865" s="107">
        <f>COUNTIF(Data_Eksportir!$H$2:$H$3401,A7865)</f>
        <v>0</v>
      </c>
      <c r="H7865" s="104" t="str">
        <f t="shared" si="856"/>
        <v>20 – 100</v>
      </c>
      <c r="I7865" s="104" t="str">
        <f t="shared" si="857"/>
        <v>Di bawah ambang nilai</v>
      </c>
      <c r="J7865" s="106">
        <f t="shared" si="858"/>
        <v>485513.00786499999</v>
      </c>
      <c r="K7865" s="105">
        <f t="shared" si="859"/>
        <v>0</v>
      </c>
      <c r="L7865" s="106">
        <f t="shared" si="860"/>
        <v>0</v>
      </c>
    </row>
    <row r="7866" spans="1:12" x14ac:dyDescent="0.3">
      <c r="A7866" s="104" t="s">
        <v>16091</v>
      </c>
      <c r="B7866" s="104" t="s">
        <v>16092</v>
      </c>
      <c r="C7866" s="105">
        <v>3153945</v>
      </c>
      <c r="D7866" s="105">
        <v>65467338</v>
      </c>
      <c r="E7866" s="106">
        <f t="shared" si="854"/>
        <v>20.757285875308543</v>
      </c>
      <c r="F7866" s="107">
        <f t="shared" si="855"/>
        <v>92</v>
      </c>
      <c r="G7866" s="107">
        <f>COUNTIF(Data_Eksportir!$H$2:$H$3401,A7866)</f>
        <v>0</v>
      </c>
      <c r="H7866" s="104" t="str">
        <f t="shared" si="856"/>
        <v>20 – 100</v>
      </c>
      <c r="I7866" s="104" t="str">
        <f t="shared" si="857"/>
        <v>Belum terwakili</v>
      </c>
      <c r="J7866" s="106">
        <f t="shared" si="858"/>
        <v>65467338.007866003</v>
      </c>
      <c r="K7866" s="105">
        <f t="shared" si="859"/>
        <v>65467338</v>
      </c>
      <c r="L7866" s="106">
        <f t="shared" si="860"/>
        <v>65467338.007866003</v>
      </c>
    </row>
    <row r="7867" spans="1:12" x14ac:dyDescent="0.3">
      <c r="A7867" s="104" t="s">
        <v>16093</v>
      </c>
      <c r="B7867" s="104" t="s">
        <v>16094</v>
      </c>
      <c r="C7867" s="105">
        <v>2469</v>
      </c>
      <c r="D7867" s="105">
        <v>45364</v>
      </c>
      <c r="E7867" s="106">
        <f t="shared" si="854"/>
        <v>18.373430538679628</v>
      </c>
      <c r="F7867" s="107">
        <f t="shared" si="855"/>
        <v>92</v>
      </c>
      <c r="G7867" s="107">
        <f>COUNTIF(Data_Eksportir!$H$2:$H$3401,A7867)</f>
        <v>0</v>
      </c>
      <c r="H7867" s="104" t="str">
        <f t="shared" si="856"/>
        <v>5 – 20</v>
      </c>
      <c r="I7867" s="104" t="str">
        <f t="shared" si="857"/>
        <v>Di bawah ambang nilai</v>
      </c>
      <c r="J7867" s="106">
        <f t="shared" si="858"/>
        <v>45364.007867</v>
      </c>
      <c r="K7867" s="105">
        <f t="shared" si="859"/>
        <v>0</v>
      </c>
      <c r="L7867" s="106">
        <f t="shared" si="860"/>
        <v>0</v>
      </c>
    </row>
    <row r="7868" spans="1:12" x14ac:dyDescent="0.3">
      <c r="A7868" s="104" t="s">
        <v>16095</v>
      </c>
      <c r="B7868" s="104" t="s">
        <v>16096</v>
      </c>
      <c r="C7868" s="105">
        <v>1081428</v>
      </c>
      <c r="D7868" s="105">
        <v>47946276</v>
      </c>
      <c r="E7868" s="106">
        <f t="shared" si="854"/>
        <v>44.336077852617095</v>
      </c>
      <c r="F7868" s="107">
        <f t="shared" si="855"/>
        <v>92</v>
      </c>
      <c r="G7868" s="107">
        <f>COUNTIF(Data_Eksportir!$H$2:$H$3401,A7868)</f>
        <v>0</v>
      </c>
      <c r="H7868" s="104" t="str">
        <f t="shared" si="856"/>
        <v>20 – 100</v>
      </c>
      <c r="I7868" s="104" t="str">
        <f t="shared" si="857"/>
        <v>Belum terwakili</v>
      </c>
      <c r="J7868" s="106">
        <f t="shared" si="858"/>
        <v>47946276.007867999</v>
      </c>
      <c r="K7868" s="105">
        <f t="shared" si="859"/>
        <v>47946276</v>
      </c>
      <c r="L7868" s="106">
        <f t="shared" si="860"/>
        <v>47946276.007867999</v>
      </c>
    </row>
    <row r="7869" spans="1:12" x14ac:dyDescent="0.3">
      <c r="A7869" s="104" t="s">
        <v>16097</v>
      </c>
      <c r="B7869" s="104" t="s">
        <v>16098</v>
      </c>
      <c r="C7869" s="105">
        <v>1314877</v>
      </c>
      <c r="D7869" s="105">
        <v>5588544</v>
      </c>
      <c r="E7869" s="106">
        <f t="shared" si="854"/>
        <v>4.2502408970572914</v>
      </c>
      <c r="F7869" s="107">
        <f t="shared" si="855"/>
        <v>92</v>
      </c>
      <c r="G7869" s="107">
        <f>COUNTIF(Data_Eksportir!$H$2:$H$3401,A7869)</f>
        <v>0</v>
      </c>
      <c r="H7869" s="104" t="str">
        <f t="shared" si="856"/>
        <v>1 – 5</v>
      </c>
      <c r="I7869" s="104" t="str">
        <f t="shared" si="857"/>
        <v>Di bawah ambang nilai</v>
      </c>
      <c r="J7869" s="106">
        <f t="shared" si="858"/>
        <v>5588544.0078689996</v>
      </c>
      <c r="K7869" s="105">
        <f t="shared" si="859"/>
        <v>0</v>
      </c>
      <c r="L7869" s="106">
        <f t="shared" si="860"/>
        <v>0</v>
      </c>
    </row>
    <row r="7870" spans="1:12" x14ac:dyDescent="0.3">
      <c r="A7870" s="104" t="s">
        <v>16099</v>
      </c>
      <c r="B7870" s="104" t="s">
        <v>16100</v>
      </c>
      <c r="C7870" s="105">
        <v>15777784</v>
      </c>
      <c r="D7870" s="105">
        <v>177656385</v>
      </c>
      <c r="E7870" s="106">
        <f t="shared" si="854"/>
        <v>11.259907284825296</v>
      </c>
      <c r="F7870" s="107">
        <f t="shared" si="855"/>
        <v>92</v>
      </c>
      <c r="G7870" s="107">
        <f>COUNTIF(Data_Eksportir!$H$2:$H$3401,A7870)</f>
        <v>0</v>
      </c>
      <c r="H7870" s="104" t="str">
        <f t="shared" si="856"/>
        <v>5 – 20</v>
      </c>
      <c r="I7870" s="104" t="str">
        <f t="shared" si="857"/>
        <v>Belum terwakili</v>
      </c>
      <c r="J7870" s="106">
        <f t="shared" si="858"/>
        <v>177656385.00786999</v>
      </c>
      <c r="K7870" s="105">
        <f t="shared" si="859"/>
        <v>177656385</v>
      </c>
      <c r="L7870" s="106">
        <f t="shared" si="860"/>
        <v>177656385.00786999</v>
      </c>
    </row>
    <row r="7871" spans="1:12" x14ac:dyDescent="0.3">
      <c r="A7871" s="104" t="s">
        <v>16101</v>
      </c>
      <c r="B7871" s="104" t="s">
        <v>16102</v>
      </c>
      <c r="C7871" s="105">
        <v>6784466</v>
      </c>
      <c r="D7871" s="105">
        <v>179968306</v>
      </c>
      <c r="E7871" s="106">
        <f t="shared" si="854"/>
        <v>26.526524858404478</v>
      </c>
      <c r="F7871" s="107">
        <f t="shared" si="855"/>
        <v>92</v>
      </c>
      <c r="G7871" s="107">
        <f>COUNTIF(Data_Eksportir!$H$2:$H$3401,A7871)</f>
        <v>0</v>
      </c>
      <c r="H7871" s="104" t="str">
        <f t="shared" si="856"/>
        <v>20 – 100</v>
      </c>
      <c r="I7871" s="104" t="str">
        <f t="shared" si="857"/>
        <v>Belum terwakili</v>
      </c>
      <c r="J7871" s="106">
        <f t="shared" si="858"/>
        <v>179968306.007871</v>
      </c>
      <c r="K7871" s="105">
        <f t="shared" si="859"/>
        <v>179968306</v>
      </c>
      <c r="L7871" s="106">
        <f t="shared" si="860"/>
        <v>179968306.007871</v>
      </c>
    </row>
    <row r="7872" spans="1:12" x14ac:dyDescent="0.3">
      <c r="A7872" s="104" t="s">
        <v>16103</v>
      </c>
      <c r="B7872" s="104" t="s">
        <v>16104</v>
      </c>
      <c r="C7872" s="105">
        <v>660</v>
      </c>
      <c r="D7872" s="105">
        <v>1496</v>
      </c>
      <c r="E7872" s="106">
        <f t="shared" si="854"/>
        <v>2.2666666666666666</v>
      </c>
      <c r="F7872" s="107">
        <f t="shared" si="855"/>
        <v>92</v>
      </c>
      <c r="G7872" s="107">
        <f>COUNTIF(Data_Eksportir!$H$2:$H$3401,A7872)</f>
        <v>0</v>
      </c>
      <c r="H7872" s="104" t="str">
        <f t="shared" si="856"/>
        <v>1 – 5</v>
      </c>
      <c r="I7872" s="104" t="str">
        <f t="shared" si="857"/>
        <v>Di bawah ambang nilai</v>
      </c>
      <c r="J7872" s="106">
        <f t="shared" si="858"/>
        <v>1496.0078719999999</v>
      </c>
      <c r="K7872" s="105">
        <f t="shared" si="859"/>
        <v>0</v>
      </c>
      <c r="L7872" s="106">
        <f t="shared" si="860"/>
        <v>0</v>
      </c>
    </row>
    <row r="7873" spans="1:12" x14ac:dyDescent="0.3">
      <c r="A7873" s="104" t="s">
        <v>16105</v>
      </c>
      <c r="B7873" s="104" t="s">
        <v>16106</v>
      </c>
      <c r="C7873" s="105">
        <v>7210</v>
      </c>
      <c r="D7873" s="105">
        <v>2589</v>
      </c>
      <c r="E7873" s="106">
        <f t="shared" si="854"/>
        <v>0.35908460471567266</v>
      </c>
      <c r="F7873" s="107">
        <f t="shared" si="855"/>
        <v>92</v>
      </c>
      <c r="G7873" s="107">
        <f>COUNTIF(Data_Eksportir!$H$2:$H$3401,A7873)</f>
        <v>0</v>
      </c>
      <c r="H7873" s="104" t="str">
        <f t="shared" si="856"/>
        <v>Di bawah 1</v>
      </c>
      <c r="I7873" s="104" t="str">
        <f t="shared" si="857"/>
        <v>Di bawah ambang nilai</v>
      </c>
      <c r="J7873" s="106">
        <f t="shared" si="858"/>
        <v>2589.007873</v>
      </c>
      <c r="K7873" s="105">
        <f t="shared" si="859"/>
        <v>0</v>
      </c>
      <c r="L7873" s="106">
        <f t="shared" si="860"/>
        <v>0</v>
      </c>
    </row>
    <row r="7874" spans="1:12" x14ac:dyDescent="0.3">
      <c r="A7874" s="104" t="s">
        <v>16107</v>
      </c>
      <c r="B7874" s="104" t="s">
        <v>16108</v>
      </c>
      <c r="C7874" s="105">
        <v>2438</v>
      </c>
      <c r="D7874" s="105">
        <v>10406</v>
      </c>
      <c r="E7874" s="106">
        <f t="shared" ref="E7874:E7937" si="861">IF(AND(ISNUMBER(C7874),C7874&gt;0),D7874/C7874,"")</f>
        <v>4.2682526661197704</v>
      </c>
      <c r="F7874" s="107">
        <f t="shared" ref="F7874:F7937" si="862">VALUE(LEFT(A7874,2))</f>
        <v>92</v>
      </c>
      <c r="G7874" s="107">
        <f>COUNTIF(Data_Eksportir!$H$2:$H$3401,A7874)</f>
        <v>0</v>
      </c>
      <c r="H7874" s="104" t="str">
        <f t="shared" ref="H7874:H7937" si="863">IF(E7874="","Tanpa data berat",IF(E7874&lt;1,"Di bawah 1",IF(E7874&lt;5,"1 – 5",IF(E7874&lt;20,"5 – 20",IF(E7874&lt;100,"20 – 100","100 ke atas")))))</f>
        <v>1 – 5</v>
      </c>
      <c r="I7874" s="104" t="str">
        <f t="shared" ref="I7874:I7937" si="864">IF(D7874&lt;p_nilai_besar,"Di bawah ambang nilai",IF(G7874=0,"Belum terwakili",IF(G7874&lt;=p_listing_rendah,"Keterwakilan rendah","Terwakili")))</f>
        <v>Di bawah ambang nilai</v>
      </c>
      <c r="J7874" s="106">
        <f t="shared" ref="J7874:J7937" si="865">D7874+ROW()/10^6</f>
        <v>10406.007874000001</v>
      </c>
      <c r="K7874" s="105">
        <f t="shared" ref="K7874:K7937" si="866">IF(D7874&gt;=p_nilai_besar,D7874/(1+G7874),0)</f>
        <v>0</v>
      </c>
      <c r="L7874" s="106">
        <f t="shared" ref="L7874:L7937" si="867">IF(K7874&gt;0,K7874+ROW()/10^6,0)</f>
        <v>0</v>
      </c>
    </row>
    <row r="7875" spans="1:12" x14ac:dyDescent="0.3">
      <c r="A7875" s="104" t="s">
        <v>16109</v>
      </c>
      <c r="B7875" s="104" t="s">
        <v>16110</v>
      </c>
      <c r="C7875" s="105">
        <v>4653</v>
      </c>
      <c r="D7875" s="105">
        <v>490133</v>
      </c>
      <c r="E7875" s="106">
        <f t="shared" si="861"/>
        <v>105.33698689017838</v>
      </c>
      <c r="F7875" s="107">
        <f t="shared" si="862"/>
        <v>92</v>
      </c>
      <c r="G7875" s="107">
        <f>COUNTIF(Data_Eksportir!$H$2:$H$3401,A7875)</f>
        <v>0</v>
      </c>
      <c r="H7875" s="104" t="str">
        <f t="shared" si="863"/>
        <v>100 ke atas</v>
      </c>
      <c r="I7875" s="104" t="str">
        <f t="shared" si="864"/>
        <v>Di bawah ambang nilai</v>
      </c>
      <c r="J7875" s="106">
        <f t="shared" si="865"/>
        <v>490133.00787500001</v>
      </c>
      <c r="K7875" s="105">
        <f t="shared" si="866"/>
        <v>0</v>
      </c>
      <c r="L7875" s="106">
        <f t="shared" si="867"/>
        <v>0</v>
      </c>
    </row>
    <row r="7876" spans="1:12" x14ac:dyDescent="0.3">
      <c r="A7876" s="104" t="s">
        <v>16111</v>
      </c>
      <c r="B7876" s="104" t="s">
        <v>16112</v>
      </c>
      <c r="C7876" s="105">
        <v>560447</v>
      </c>
      <c r="D7876" s="105">
        <v>4873601</v>
      </c>
      <c r="E7876" s="106">
        <f t="shared" si="861"/>
        <v>8.6959177228176792</v>
      </c>
      <c r="F7876" s="107">
        <f t="shared" si="862"/>
        <v>92</v>
      </c>
      <c r="G7876" s="107">
        <f>COUNTIF(Data_Eksportir!$H$2:$H$3401,A7876)</f>
        <v>0</v>
      </c>
      <c r="H7876" s="104" t="str">
        <f t="shared" si="863"/>
        <v>5 – 20</v>
      </c>
      <c r="I7876" s="104" t="str">
        <f t="shared" si="864"/>
        <v>Di bawah ambang nilai</v>
      </c>
      <c r="J7876" s="106">
        <f t="shared" si="865"/>
        <v>4873601.0078760004</v>
      </c>
      <c r="K7876" s="105">
        <f t="shared" si="866"/>
        <v>0</v>
      </c>
      <c r="L7876" s="106">
        <f t="shared" si="867"/>
        <v>0</v>
      </c>
    </row>
    <row r="7877" spans="1:12" x14ac:dyDescent="0.3">
      <c r="A7877" s="104" t="s">
        <v>16113</v>
      </c>
      <c r="B7877" s="104" t="s">
        <v>16114</v>
      </c>
      <c r="C7877" s="105">
        <v>657605</v>
      </c>
      <c r="D7877" s="105">
        <v>7608155</v>
      </c>
      <c r="E7877" s="106">
        <f t="shared" si="861"/>
        <v>11.569490803749972</v>
      </c>
      <c r="F7877" s="107">
        <f t="shared" si="862"/>
        <v>92</v>
      </c>
      <c r="G7877" s="107">
        <f>COUNTIF(Data_Eksportir!$H$2:$H$3401,A7877)</f>
        <v>0</v>
      </c>
      <c r="H7877" s="104" t="str">
        <f t="shared" si="863"/>
        <v>5 – 20</v>
      </c>
      <c r="I7877" s="104" t="str">
        <f t="shared" si="864"/>
        <v>Di bawah ambang nilai</v>
      </c>
      <c r="J7877" s="106">
        <f t="shared" si="865"/>
        <v>7608155.0078769997</v>
      </c>
      <c r="K7877" s="105">
        <f t="shared" si="866"/>
        <v>0</v>
      </c>
      <c r="L7877" s="106">
        <f t="shared" si="867"/>
        <v>0</v>
      </c>
    </row>
    <row r="7878" spans="1:12" x14ac:dyDescent="0.3">
      <c r="A7878" s="104" t="s">
        <v>16115</v>
      </c>
      <c r="B7878" s="104" t="s">
        <v>16116</v>
      </c>
      <c r="C7878" s="105">
        <v>12562</v>
      </c>
      <c r="D7878" s="105">
        <v>364185</v>
      </c>
      <c r="E7878" s="106">
        <f t="shared" si="861"/>
        <v>28.99100461709919</v>
      </c>
      <c r="F7878" s="107">
        <f t="shared" si="862"/>
        <v>92</v>
      </c>
      <c r="G7878" s="107">
        <f>COUNTIF(Data_Eksportir!$H$2:$H$3401,A7878)</f>
        <v>0</v>
      </c>
      <c r="H7878" s="104" t="str">
        <f t="shared" si="863"/>
        <v>20 – 100</v>
      </c>
      <c r="I7878" s="104" t="str">
        <f t="shared" si="864"/>
        <v>Di bawah ambang nilai</v>
      </c>
      <c r="J7878" s="106">
        <f t="shared" si="865"/>
        <v>364185.00787799997</v>
      </c>
      <c r="K7878" s="105">
        <f t="shared" si="866"/>
        <v>0</v>
      </c>
      <c r="L7878" s="106">
        <f t="shared" si="867"/>
        <v>0</v>
      </c>
    </row>
    <row r="7879" spans="1:12" x14ac:dyDescent="0.3">
      <c r="A7879" s="104" t="s">
        <v>16117</v>
      </c>
      <c r="B7879" s="104" t="s">
        <v>16118</v>
      </c>
      <c r="C7879" s="105">
        <v>1790774</v>
      </c>
      <c r="D7879" s="105">
        <v>18649538</v>
      </c>
      <c r="E7879" s="106">
        <f t="shared" si="861"/>
        <v>10.414233175152196</v>
      </c>
      <c r="F7879" s="107">
        <f t="shared" si="862"/>
        <v>92</v>
      </c>
      <c r="G7879" s="107">
        <f>COUNTIF(Data_Eksportir!$H$2:$H$3401,A7879)</f>
        <v>0</v>
      </c>
      <c r="H7879" s="104" t="str">
        <f t="shared" si="863"/>
        <v>5 – 20</v>
      </c>
      <c r="I7879" s="104" t="str">
        <f t="shared" si="864"/>
        <v>Belum terwakili</v>
      </c>
      <c r="J7879" s="106">
        <f t="shared" si="865"/>
        <v>18649538.007879</v>
      </c>
      <c r="K7879" s="105">
        <f t="shared" si="866"/>
        <v>18649538</v>
      </c>
      <c r="L7879" s="106">
        <f t="shared" si="867"/>
        <v>18649538.007879</v>
      </c>
    </row>
    <row r="7880" spans="1:12" x14ac:dyDescent="0.3">
      <c r="A7880" s="104" t="s">
        <v>16119</v>
      </c>
      <c r="B7880" s="104" t="s">
        <v>16120</v>
      </c>
      <c r="C7880" s="105">
        <v>224340</v>
      </c>
      <c r="D7880" s="105">
        <v>10332821</v>
      </c>
      <c r="E7880" s="106">
        <f t="shared" si="861"/>
        <v>46.058754568957831</v>
      </c>
      <c r="F7880" s="107">
        <f t="shared" si="862"/>
        <v>92</v>
      </c>
      <c r="G7880" s="107">
        <f>COUNTIF(Data_Eksportir!$H$2:$H$3401,A7880)</f>
        <v>0</v>
      </c>
      <c r="H7880" s="104" t="str">
        <f t="shared" si="863"/>
        <v>20 – 100</v>
      </c>
      <c r="I7880" s="104" t="str">
        <f t="shared" si="864"/>
        <v>Belum terwakili</v>
      </c>
      <c r="J7880" s="106">
        <f t="shared" si="865"/>
        <v>10332821.00788</v>
      </c>
      <c r="K7880" s="105">
        <f t="shared" si="866"/>
        <v>10332821</v>
      </c>
      <c r="L7880" s="106">
        <f t="shared" si="867"/>
        <v>10332821.00788</v>
      </c>
    </row>
    <row r="7881" spans="1:12" x14ac:dyDescent="0.3">
      <c r="A7881" s="104" t="s">
        <v>16121</v>
      </c>
      <c r="B7881" s="104" t="s">
        <v>16122</v>
      </c>
      <c r="C7881" s="105">
        <v>16</v>
      </c>
      <c r="D7881" s="105">
        <v>7000</v>
      </c>
      <c r="E7881" s="106">
        <f t="shared" si="861"/>
        <v>437.5</v>
      </c>
      <c r="F7881" s="107">
        <f t="shared" si="862"/>
        <v>93</v>
      </c>
      <c r="G7881" s="107">
        <f>COUNTIF(Data_Eksportir!$H$2:$H$3401,A7881)</f>
        <v>0</v>
      </c>
      <c r="H7881" s="104" t="str">
        <f t="shared" si="863"/>
        <v>100 ke atas</v>
      </c>
      <c r="I7881" s="104" t="str">
        <f t="shared" si="864"/>
        <v>Di bawah ambang nilai</v>
      </c>
      <c r="J7881" s="106">
        <f t="shared" si="865"/>
        <v>7000.0078810000005</v>
      </c>
      <c r="K7881" s="105">
        <f t="shared" si="866"/>
        <v>0</v>
      </c>
      <c r="L7881" s="106">
        <f t="shared" si="867"/>
        <v>0</v>
      </c>
    </row>
    <row r="7882" spans="1:12" x14ac:dyDescent="0.3">
      <c r="A7882" s="104" t="s">
        <v>16123</v>
      </c>
      <c r="B7882" s="104" t="s">
        <v>16124</v>
      </c>
      <c r="C7882" s="105">
        <v>88432</v>
      </c>
      <c r="D7882" s="105">
        <v>8273119</v>
      </c>
      <c r="E7882" s="106">
        <f t="shared" si="861"/>
        <v>93.553453500995118</v>
      </c>
      <c r="F7882" s="107">
        <f t="shared" si="862"/>
        <v>93</v>
      </c>
      <c r="G7882" s="107">
        <f>COUNTIF(Data_Eksportir!$H$2:$H$3401,A7882)</f>
        <v>0</v>
      </c>
      <c r="H7882" s="104" t="str">
        <f t="shared" si="863"/>
        <v>20 – 100</v>
      </c>
      <c r="I7882" s="104" t="str">
        <f t="shared" si="864"/>
        <v>Di bawah ambang nilai</v>
      </c>
      <c r="J7882" s="106">
        <f t="shared" si="865"/>
        <v>8273119.0078819999</v>
      </c>
      <c r="K7882" s="105">
        <f t="shared" si="866"/>
        <v>0</v>
      </c>
      <c r="L7882" s="106">
        <f t="shared" si="867"/>
        <v>0</v>
      </c>
    </row>
    <row r="7883" spans="1:12" x14ac:dyDescent="0.3">
      <c r="A7883" s="104" t="s">
        <v>16125</v>
      </c>
      <c r="B7883" s="104" t="s">
        <v>16126</v>
      </c>
      <c r="C7883" s="105">
        <v>2</v>
      </c>
      <c r="D7883" s="105">
        <v>1052</v>
      </c>
      <c r="E7883" s="106">
        <f t="shared" si="861"/>
        <v>526</v>
      </c>
      <c r="F7883" s="107">
        <f t="shared" si="862"/>
        <v>93</v>
      </c>
      <c r="G7883" s="107">
        <f>COUNTIF(Data_Eksportir!$H$2:$H$3401,A7883)</f>
        <v>0</v>
      </c>
      <c r="H7883" s="104" t="str">
        <f t="shared" si="863"/>
        <v>100 ke atas</v>
      </c>
      <c r="I7883" s="104" t="str">
        <f t="shared" si="864"/>
        <v>Di bawah ambang nilai</v>
      </c>
      <c r="J7883" s="106">
        <f t="shared" si="865"/>
        <v>1052.007883</v>
      </c>
      <c r="K7883" s="105">
        <f t="shared" si="866"/>
        <v>0</v>
      </c>
      <c r="L7883" s="106">
        <f t="shared" si="867"/>
        <v>0</v>
      </c>
    </row>
    <row r="7884" spans="1:12" x14ac:dyDescent="0.3">
      <c r="A7884" s="104" t="s">
        <v>16127</v>
      </c>
      <c r="B7884" s="104" t="s">
        <v>16128</v>
      </c>
      <c r="C7884" s="105">
        <v>6000</v>
      </c>
      <c r="D7884" s="105">
        <v>6780</v>
      </c>
      <c r="E7884" s="106">
        <f t="shared" si="861"/>
        <v>1.1299999999999999</v>
      </c>
      <c r="F7884" s="107">
        <f t="shared" si="862"/>
        <v>93</v>
      </c>
      <c r="G7884" s="107">
        <f>COUNTIF(Data_Eksportir!$H$2:$H$3401,A7884)</f>
        <v>0</v>
      </c>
      <c r="H7884" s="104" t="str">
        <f t="shared" si="863"/>
        <v>1 – 5</v>
      </c>
      <c r="I7884" s="104" t="str">
        <f t="shared" si="864"/>
        <v>Di bawah ambang nilai</v>
      </c>
      <c r="J7884" s="106">
        <f t="shared" si="865"/>
        <v>6780.0078839999996</v>
      </c>
      <c r="K7884" s="105">
        <f t="shared" si="866"/>
        <v>0</v>
      </c>
      <c r="L7884" s="106">
        <f t="shared" si="867"/>
        <v>0</v>
      </c>
    </row>
    <row r="7885" spans="1:12" x14ac:dyDescent="0.3">
      <c r="A7885" s="104" t="s">
        <v>16129</v>
      </c>
      <c r="B7885" s="104" t="s">
        <v>16130</v>
      </c>
      <c r="C7885" s="105">
        <v>70</v>
      </c>
      <c r="D7885" s="105">
        <v>480</v>
      </c>
      <c r="E7885" s="106">
        <f t="shared" si="861"/>
        <v>6.8571428571428568</v>
      </c>
      <c r="F7885" s="107">
        <f t="shared" si="862"/>
        <v>93</v>
      </c>
      <c r="G7885" s="107">
        <f>COUNTIF(Data_Eksportir!$H$2:$H$3401,A7885)</f>
        <v>0</v>
      </c>
      <c r="H7885" s="104" t="str">
        <f t="shared" si="863"/>
        <v>5 – 20</v>
      </c>
      <c r="I7885" s="104" t="str">
        <f t="shared" si="864"/>
        <v>Di bawah ambang nilai</v>
      </c>
      <c r="J7885" s="106">
        <f t="shared" si="865"/>
        <v>480.00788499999999</v>
      </c>
      <c r="K7885" s="105">
        <f t="shared" si="866"/>
        <v>0</v>
      </c>
      <c r="L7885" s="106">
        <f t="shared" si="867"/>
        <v>0</v>
      </c>
    </row>
    <row r="7886" spans="1:12" x14ac:dyDescent="0.3">
      <c r="A7886" s="104" t="s">
        <v>16131</v>
      </c>
      <c r="B7886" s="104" t="s">
        <v>16132</v>
      </c>
      <c r="C7886" s="105">
        <v>1523</v>
      </c>
      <c r="D7886" s="105">
        <v>432888</v>
      </c>
      <c r="E7886" s="106">
        <f t="shared" si="861"/>
        <v>284.2337491792515</v>
      </c>
      <c r="F7886" s="107">
        <f t="shared" si="862"/>
        <v>93</v>
      </c>
      <c r="G7886" s="107">
        <f>COUNTIF(Data_Eksportir!$H$2:$H$3401,A7886)</f>
        <v>0</v>
      </c>
      <c r="H7886" s="104" t="str">
        <f t="shared" si="863"/>
        <v>100 ke atas</v>
      </c>
      <c r="I7886" s="104" t="str">
        <f t="shared" si="864"/>
        <v>Di bawah ambang nilai</v>
      </c>
      <c r="J7886" s="106">
        <f t="shared" si="865"/>
        <v>432888.00788599998</v>
      </c>
      <c r="K7886" s="105">
        <f t="shared" si="866"/>
        <v>0</v>
      </c>
      <c r="L7886" s="106">
        <f t="shared" si="867"/>
        <v>0</v>
      </c>
    </row>
    <row r="7887" spans="1:12" x14ac:dyDescent="0.3">
      <c r="A7887" s="104" t="s">
        <v>16133</v>
      </c>
      <c r="B7887" s="104" t="s">
        <v>16134</v>
      </c>
      <c r="C7887" s="105">
        <v>147690</v>
      </c>
      <c r="D7887" s="105">
        <v>96066</v>
      </c>
      <c r="E7887" s="106">
        <f t="shared" si="861"/>
        <v>0.65045703839122482</v>
      </c>
      <c r="F7887" s="107">
        <f t="shared" si="862"/>
        <v>93</v>
      </c>
      <c r="G7887" s="107">
        <f>COUNTIF(Data_Eksportir!$H$2:$H$3401,A7887)</f>
        <v>0</v>
      </c>
      <c r="H7887" s="104" t="str">
        <f t="shared" si="863"/>
        <v>Di bawah 1</v>
      </c>
      <c r="I7887" s="104" t="str">
        <f t="shared" si="864"/>
        <v>Di bawah ambang nilai</v>
      </c>
      <c r="J7887" s="106">
        <f t="shared" si="865"/>
        <v>96066.007887</v>
      </c>
      <c r="K7887" s="105">
        <f t="shared" si="866"/>
        <v>0</v>
      </c>
      <c r="L7887" s="106">
        <f t="shared" si="867"/>
        <v>0</v>
      </c>
    </row>
    <row r="7888" spans="1:12" x14ac:dyDescent="0.3">
      <c r="A7888" s="104" t="s">
        <v>16135</v>
      </c>
      <c r="B7888" s="104" t="s">
        <v>16136</v>
      </c>
      <c r="C7888" s="105">
        <v>68</v>
      </c>
      <c r="D7888" s="105">
        <v>21967</v>
      </c>
      <c r="E7888" s="106">
        <f t="shared" si="861"/>
        <v>323.04411764705884</v>
      </c>
      <c r="F7888" s="107">
        <f t="shared" si="862"/>
        <v>93</v>
      </c>
      <c r="G7888" s="107">
        <f>COUNTIF(Data_Eksportir!$H$2:$H$3401,A7888)</f>
        <v>0</v>
      </c>
      <c r="H7888" s="104" t="str">
        <f t="shared" si="863"/>
        <v>100 ke atas</v>
      </c>
      <c r="I7888" s="104" t="str">
        <f t="shared" si="864"/>
        <v>Di bawah ambang nilai</v>
      </c>
      <c r="J7888" s="106">
        <f t="shared" si="865"/>
        <v>21967.007888</v>
      </c>
      <c r="K7888" s="105">
        <f t="shared" si="866"/>
        <v>0</v>
      </c>
      <c r="L7888" s="106">
        <f t="shared" si="867"/>
        <v>0</v>
      </c>
    </row>
    <row r="7889" spans="1:12" x14ac:dyDescent="0.3">
      <c r="A7889" s="104" t="s">
        <v>16137</v>
      </c>
      <c r="B7889" s="104" t="s">
        <v>16138</v>
      </c>
      <c r="C7889" s="105">
        <v>28</v>
      </c>
      <c r="D7889" s="105">
        <v>305</v>
      </c>
      <c r="E7889" s="106">
        <f t="shared" si="861"/>
        <v>10.892857142857142</v>
      </c>
      <c r="F7889" s="107">
        <f t="shared" si="862"/>
        <v>93</v>
      </c>
      <c r="G7889" s="107">
        <f>COUNTIF(Data_Eksportir!$H$2:$H$3401,A7889)</f>
        <v>0</v>
      </c>
      <c r="H7889" s="104" t="str">
        <f t="shared" si="863"/>
        <v>5 – 20</v>
      </c>
      <c r="I7889" s="104" t="str">
        <f t="shared" si="864"/>
        <v>Di bawah ambang nilai</v>
      </c>
      <c r="J7889" s="106">
        <f t="shared" si="865"/>
        <v>305.00788899999998</v>
      </c>
      <c r="K7889" s="105">
        <f t="shared" si="866"/>
        <v>0</v>
      </c>
      <c r="L7889" s="106">
        <f t="shared" si="867"/>
        <v>0</v>
      </c>
    </row>
    <row r="7890" spans="1:12" x14ac:dyDescent="0.3">
      <c r="A7890" s="104" t="s">
        <v>16139</v>
      </c>
      <c r="B7890" s="104" t="s">
        <v>16140</v>
      </c>
      <c r="C7890" s="105">
        <v>20482</v>
      </c>
      <c r="D7890" s="105">
        <v>16878</v>
      </c>
      <c r="E7890" s="106">
        <f t="shared" si="861"/>
        <v>0.82404062103310227</v>
      </c>
      <c r="F7890" s="107">
        <f t="shared" si="862"/>
        <v>93</v>
      </c>
      <c r="G7890" s="107">
        <f>COUNTIF(Data_Eksportir!$H$2:$H$3401,A7890)</f>
        <v>0</v>
      </c>
      <c r="H7890" s="104" t="str">
        <f t="shared" si="863"/>
        <v>Di bawah 1</v>
      </c>
      <c r="I7890" s="104" t="str">
        <f t="shared" si="864"/>
        <v>Di bawah ambang nilai</v>
      </c>
      <c r="J7890" s="106">
        <f t="shared" si="865"/>
        <v>16878.007890000001</v>
      </c>
      <c r="K7890" s="105">
        <f t="shared" si="866"/>
        <v>0</v>
      </c>
      <c r="L7890" s="106">
        <f t="shared" si="867"/>
        <v>0</v>
      </c>
    </row>
    <row r="7891" spans="1:12" x14ac:dyDescent="0.3">
      <c r="A7891" s="104" t="s">
        <v>16141</v>
      </c>
      <c r="B7891" s="104" t="s">
        <v>16142</v>
      </c>
      <c r="C7891" s="105">
        <v>309</v>
      </c>
      <c r="D7891" s="105">
        <v>73467</v>
      </c>
      <c r="E7891" s="106">
        <f t="shared" si="861"/>
        <v>237.75728155339806</v>
      </c>
      <c r="F7891" s="107">
        <f t="shared" si="862"/>
        <v>93</v>
      </c>
      <c r="G7891" s="107">
        <f>COUNTIF(Data_Eksportir!$H$2:$H$3401,A7891)</f>
        <v>0</v>
      </c>
      <c r="H7891" s="104" t="str">
        <f t="shared" si="863"/>
        <v>100 ke atas</v>
      </c>
      <c r="I7891" s="104" t="str">
        <f t="shared" si="864"/>
        <v>Di bawah ambang nilai</v>
      </c>
      <c r="J7891" s="106">
        <f t="shared" si="865"/>
        <v>73467.007891000001</v>
      </c>
      <c r="K7891" s="105">
        <f t="shared" si="866"/>
        <v>0</v>
      </c>
      <c r="L7891" s="106">
        <f t="shared" si="867"/>
        <v>0</v>
      </c>
    </row>
    <row r="7892" spans="1:12" x14ac:dyDescent="0.3">
      <c r="A7892" s="104" t="s">
        <v>16143</v>
      </c>
      <c r="B7892" s="104" t="s">
        <v>16144</v>
      </c>
      <c r="C7892" s="105">
        <v>406</v>
      </c>
      <c r="D7892" s="105">
        <v>2571</v>
      </c>
      <c r="E7892" s="106">
        <f t="shared" si="861"/>
        <v>6.3325123152709359</v>
      </c>
      <c r="F7892" s="107">
        <f t="shared" si="862"/>
        <v>93</v>
      </c>
      <c r="G7892" s="107">
        <f>COUNTIF(Data_Eksportir!$H$2:$H$3401,A7892)</f>
        <v>0</v>
      </c>
      <c r="H7892" s="104" t="str">
        <f t="shared" si="863"/>
        <v>5 – 20</v>
      </c>
      <c r="I7892" s="104" t="str">
        <f t="shared" si="864"/>
        <v>Di bawah ambang nilai</v>
      </c>
      <c r="J7892" s="106">
        <f t="shared" si="865"/>
        <v>2571.0078920000001</v>
      </c>
      <c r="K7892" s="105">
        <f t="shared" si="866"/>
        <v>0</v>
      </c>
      <c r="L7892" s="106">
        <f t="shared" si="867"/>
        <v>0</v>
      </c>
    </row>
    <row r="7893" spans="1:12" x14ac:dyDescent="0.3">
      <c r="A7893" s="104" t="s">
        <v>16145</v>
      </c>
      <c r="B7893" s="104" t="s">
        <v>16146</v>
      </c>
      <c r="C7893" s="105">
        <v>2725</v>
      </c>
      <c r="D7893" s="105">
        <v>384942</v>
      </c>
      <c r="E7893" s="106">
        <f t="shared" si="861"/>
        <v>141.26311926605504</v>
      </c>
      <c r="F7893" s="107">
        <f t="shared" si="862"/>
        <v>93</v>
      </c>
      <c r="G7893" s="107">
        <f>COUNTIF(Data_Eksportir!$H$2:$H$3401,A7893)</f>
        <v>0</v>
      </c>
      <c r="H7893" s="104" t="str">
        <f t="shared" si="863"/>
        <v>100 ke atas</v>
      </c>
      <c r="I7893" s="104" t="str">
        <f t="shared" si="864"/>
        <v>Di bawah ambang nilai</v>
      </c>
      <c r="J7893" s="106">
        <f t="shared" si="865"/>
        <v>384942.00789299997</v>
      </c>
      <c r="K7893" s="105">
        <f t="shared" si="866"/>
        <v>0</v>
      </c>
      <c r="L7893" s="106">
        <f t="shared" si="867"/>
        <v>0</v>
      </c>
    </row>
    <row r="7894" spans="1:12" x14ac:dyDescent="0.3">
      <c r="A7894" s="104" t="s">
        <v>16147</v>
      </c>
      <c r="B7894" s="104" t="s">
        <v>16148</v>
      </c>
      <c r="C7894" s="105">
        <v>613</v>
      </c>
      <c r="D7894" s="105">
        <v>21708</v>
      </c>
      <c r="E7894" s="106">
        <f t="shared" si="861"/>
        <v>35.412724306688418</v>
      </c>
      <c r="F7894" s="107">
        <f t="shared" si="862"/>
        <v>93</v>
      </c>
      <c r="G7894" s="107">
        <f>COUNTIF(Data_Eksportir!$H$2:$H$3401,A7894)</f>
        <v>0</v>
      </c>
      <c r="H7894" s="104" t="str">
        <f t="shared" si="863"/>
        <v>20 – 100</v>
      </c>
      <c r="I7894" s="104" t="str">
        <f t="shared" si="864"/>
        <v>Di bawah ambang nilai</v>
      </c>
      <c r="J7894" s="106">
        <f t="shared" si="865"/>
        <v>21708.007893999998</v>
      </c>
      <c r="K7894" s="105">
        <f t="shared" si="866"/>
        <v>0</v>
      </c>
      <c r="L7894" s="106">
        <f t="shared" si="867"/>
        <v>0</v>
      </c>
    </row>
    <row r="7895" spans="1:12" x14ac:dyDescent="0.3">
      <c r="A7895" s="104" t="s">
        <v>16149</v>
      </c>
      <c r="B7895" s="104" t="s">
        <v>16150</v>
      </c>
      <c r="C7895" s="105">
        <v>1591</v>
      </c>
      <c r="D7895" s="105">
        <v>19157</v>
      </c>
      <c r="E7895" s="106">
        <f t="shared" si="861"/>
        <v>12.040854808296668</v>
      </c>
      <c r="F7895" s="107">
        <f t="shared" si="862"/>
        <v>94</v>
      </c>
      <c r="G7895" s="107">
        <f>COUNTIF(Data_Eksportir!$H$2:$H$3401,A7895)</f>
        <v>0</v>
      </c>
      <c r="H7895" s="104" t="str">
        <f t="shared" si="863"/>
        <v>5 – 20</v>
      </c>
      <c r="I7895" s="104" t="str">
        <f t="shared" si="864"/>
        <v>Di bawah ambang nilai</v>
      </c>
      <c r="J7895" s="106">
        <f t="shared" si="865"/>
        <v>19157.007894999999</v>
      </c>
      <c r="K7895" s="105">
        <f t="shared" si="866"/>
        <v>0</v>
      </c>
      <c r="L7895" s="106">
        <f t="shared" si="867"/>
        <v>0</v>
      </c>
    </row>
    <row r="7896" spans="1:12" x14ac:dyDescent="0.3">
      <c r="A7896" s="104" t="s">
        <v>16151</v>
      </c>
      <c r="B7896" s="104" t="s">
        <v>16152</v>
      </c>
      <c r="C7896" s="105">
        <v>811555</v>
      </c>
      <c r="D7896" s="105">
        <v>9895953</v>
      </c>
      <c r="E7896" s="106">
        <f t="shared" si="861"/>
        <v>12.193816808472624</v>
      </c>
      <c r="F7896" s="107">
        <f t="shared" si="862"/>
        <v>94</v>
      </c>
      <c r="G7896" s="107">
        <f>COUNTIF(Data_Eksportir!$H$2:$H$3401,A7896)</f>
        <v>0</v>
      </c>
      <c r="H7896" s="104" t="str">
        <f t="shared" si="863"/>
        <v>5 – 20</v>
      </c>
      <c r="I7896" s="104" t="str">
        <f t="shared" si="864"/>
        <v>Di bawah ambang nilai</v>
      </c>
      <c r="J7896" s="106">
        <f t="shared" si="865"/>
        <v>9895953.0078960005</v>
      </c>
      <c r="K7896" s="105">
        <f t="shared" si="866"/>
        <v>0</v>
      </c>
      <c r="L7896" s="106">
        <f t="shared" si="867"/>
        <v>0</v>
      </c>
    </row>
    <row r="7897" spans="1:12" x14ac:dyDescent="0.3">
      <c r="A7897" s="104" t="s">
        <v>16153</v>
      </c>
      <c r="B7897" s="104" t="s">
        <v>16154</v>
      </c>
      <c r="C7897" s="105">
        <v>51403</v>
      </c>
      <c r="D7897" s="105">
        <v>428471</v>
      </c>
      <c r="E7897" s="106">
        <f t="shared" si="861"/>
        <v>8.3355251639009396</v>
      </c>
      <c r="F7897" s="107">
        <f t="shared" si="862"/>
        <v>94</v>
      </c>
      <c r="G7897" s="107">
        <f>COUNTIF(Data_Eksportir!$H$2:$H$3401,A7897)</f>
        <v>0</v>
      </c>
      <c r="H7897" s="104" t="str">
        <f t="shared" si="863"/>
        <v>5 – 20</v>
      </c>
      <c r="I7897" s="104" t="str">
        <f t="shared" si="864"/>
        <v>Di bawah ambang nilai</v>
      </c>
      <c r="J7897" s="106">
        <f t="shared" si="865"/>
        <v>428471.007897</v>
      </c>
      <c r="K7897" s="105">
        <f t="shared" si="866"/>
        <v>0</v>
      </c>
      <c r="L7897" s="106">
        <f t="shared" si="867"/>
        <v>0</v>
      </c>
    </row>
    <row r="7898" spans="1:12" x14ac:dyDescent="0.3">
      <c r="A7898" s="104" t="s">
        <v>16155</v>
      </c>
      <c r="B7898" s="104" t="s">
        <v>16156</v>
      </c>
      <c r="C7898" s="105">
        <v>1194</v>
      </c>
      <c r="D7898" s="105">
        <v>460</v>
      </c>
      <c r="E7898" s="106">
        <f t="shared" si="861"/>
        <v>0.38525963149078729</v>
      </c>
      <c r="F7898" s="107">
        <f t="shared" si="862"/>
        <v>94</v>
      </c>
      <c r="G7898" s="107">
        <f>COUNTIF(Data_Eksportir!$H$2:$H$3401,A7898)</f>
        <v>0</v>
      </c>
      <c r="H7898" s="104" t="str">
        <f t="shared" si="863"/>
        <v>Di bawah 1</v>
      </c>
      <c r="I7898" s="104" t="str">
        <f t="shared" si="864"/>
        <v>Di bawah ambang nilai</v>
      </c>
      <c r="J7898" s="106">
        <f t="shared" si="865"/>
        <v>460.00789800000001</v>
      </c>
      <c r="K7898" s="105">
        <f t="shared" si="866"/>
        <v>0</v>
      </c>
      <c r="L7898" s="106">
        <f t="shared" si="867"/>
        <v>0</v>
      </c>
    </row>
    <row r="7899" spans="1:12" x14ac:dyDescent="0.3">
      <c r="A7899" s="104" t="s">
        <v>16157</v>
      </c>
      <c r="B7899" s="104" t="s">
        <v>16158</v>
      </c>
      <c r="C7899" s="105">
        <v>18760</v>
      </c>
      <c r="D7899" s="105">
        <v>68525</v>
      </c>
      <c r="E7899" s="106">
        <f t="shared" si="861"/>
        <v>3.6527185501066097</v>
      </c>
      <c r="F7899" s="107">
        <f t="shared" si="862"/>
        <v>94</v>
      </c>
      <c r="G7899" s="107">
        <f>COUNTIF(Data_Eksportir!$H$2:$H$3401,A7899)</f>
        <v>0</v>
      </c>
      <c r="H7899" s="104" t="str">
        <f t="shared" si="863"/>
        <v>1 – 5</v>
      </c>
      <c r="I7899" s="104" t="str">
        <f t="shared" si="864"/>
        <v>Di bawah ambang nilai</v>
      </c>
      <c r="J7899" s="106">
        <f t="shared" si="865"/>
        <v>68525.007899000004</v>
      </c>
      <c r="K7899" s="105">
        <f t="shared" si="866"/>
        <v>0</v>
      </c>
      <c r="L7899" s="106">
        <f t="shared" si="867"/>
        <v>0</v>
      </c>
    </row>
    <row r="7900" spans="1:12" x14ac:dyDescent="0.3">
      <c r="A7900" s="104" t="s">
        <v>16159</v>
      </c>
      <c r="B7900" s="104" t="s">
        <v>16160</v>
      </c>
      <c r="C7900" s="105">
        <v>8242</v>
      </c>
      <c r="D7900" s="105">
        <v>93650</v>
      </c>
      <c r="E7900" s="106">
        <f t="shared" si="861"/>
        <v>11.362533365687939</v>
      </c>
      <c r="F7900" s="107">
        <f t="shared" si="862"/>
        <v>94</v>
      </c>
      <c r="G7900" s="107">
        <f>COUNTIF(Data_Eksportir!$H$2:$H$3401,A7900)</f>
        <v>0</v>
      </c>
      <c r="H7900" s="104" t="str">
        <f t="shared" si="863"/>
        <v>5 – 20</v>
      </c>
      <c r="I7900" s="104" t="str">
        <f t="shared" si="864"/>
        <v>Di bawah ambang nilai</v>
      </c>
      <c r="J7900" s="106">
        <f t="shared" si="865"/>
        <v>93650.007899999997</v>
      </c>
      <c r="K7900" s="105">
        <f t="shared" si="866"/>
        <v>0</v>
      </c>
      <c r="L7900" s="106">
        <f t="shared" si="867"/>
        <v>0</v>
      </c>
    </row>
    <row r="7901" spans="1:12" x14ac:dyDescent="0.3">
      <c r="A7901" s="104" t="s">
        <v>16161</v>
      </c>
      <c r="B7901" s="104" t="s">
        <v>16162</v>
      </c>
      <c r="C7901" s="105">
        <v>24874</v>
      </c>
      <c r="D7901" s="105">
        <v>96397</v>
      </c>
      <c r="E7901" s="106">
        <f t="shared" si="861"/>
        <v>3.8754120768674118</v>
      </c>
      <c r="F7901" s="107">
        <f t="shared" si="862"/>
        <v>94</v>
      </c>
      <c r="G7901" s="107">
        <f>COUNTIF(Data_Eksportir!$H$2:$H$3401,A7901)</f>
        <v>0</v>
      </c>
      <c r="H7901" s="104" t="str">
        <f t="shared" si="863"/>
        <v>1 – 5</v>
      </c>
      <c r="I7901" s="104" t="str">
        <f t="shared" si="864"/>
        <v>Di bawah ambang nilai</v>
      </c>
      <c r="J7901" s="106">
        <f t="shared" si="865"/>
        <v>96397.007901000004</v>
      </c>
      <c r="K7901" s="105">
        <f t="shared" si="866"/>
        <v>0</v>
      </c>
      <c r="L7901" s="106">
        <f t="shared" si="867"/>
        <v>0</v>
      </c>
    </row>
    <row r="7902" spans="1:12" x14ac:dyDescent="0.3">
      <c r="A7902" s="104" t="s">
        <v>16163</v>
      </c>
      <c r="B7902" s="104" t="s">
        <v>16164</v>
      </c>
      <c r="C7902" s="105">
        <v>41720</v>
      </c>
      <c r="D7902" s="105">
        <v>79955</v>
      </c>
      <c r="E7902" s="106">
        <f t="shared" si="861"/>
        <v>1.9164669223394055</v>
      </c>
      <c r="F7902" s="107">
        <f t="shared" si="862"/>
        <v>94</v>
      </c>
      <c r="G7902" s="107">
        <f>COUNTIF(Data_Eksportir!$H$2:$H$3401,A7902)</f>
        <v>0</v>
      </c>
      <c r="H7902" s="104" t="str">
        <f t="shared" si="863"/>
        <v>1 – 5</v>
      </c>
      <c r="I7902" s="104" t="str">
        <f t="shared" si="864"/>
        <v>Di bawah ambang nilai</v>
      </c>
      <c r="J7902" s="106">
        <f t="shared" si="865"/>
        <v>79955.007901999998</v>
      </c>
      <c r="K7902" s="105">
        <f t="shared" si="866"/>
        <v>0</v>
      </c>
      <c r="L7902" s="106">
        <f t="shared" si="867"/>
        <v>0</v>
      </c>
    </row>
    <row r="7903" spans="1:12" x14ac:dyDescent="0.3">
      <c r="A7903" s="104" t="s">
        <v>16165</v>
      </c>
      <c r="B7903" s="104" t="s">
        <v>16166</v>
      </c>
      <c r="C7903" s="105">
        <v>5793394</v>
      </c>
      <c r="D7903" s="105">
        <v>37067267</v>
      </c>
      <c r="E7903" s="106">
        <f t="shared" si="861"/>
        <v>6.39819542741267</v>
      </c>
      <c r="F7903" s="107">
        <f t="shared" si="862"/>
        <v>94</v>
      </c>
      <c r="G7903" s="107">
        <f>COUNTIF(Data_Eksportir!$H$2:$H$3401,A7903)</f>
        <v>0</v>
      </c>
      <c r="H7903" s="104" t="str">
        <f t="shared" si="863"/>
        <v>5 – 20</v>
      </c>
      <c r="I7903" s="104" t="str">
        <f t="shared" si="864"/>
        <v>Belum terwakili</v>
      </c>
      <c r="J7903" s="106">
        <f t="shared" si="865"/>
        <v>37067267.007903002</v>
      </c>
      <c r="K7903" s="105">
        <f t="shared" si="866"/>
        <v>37067267</v>
      </c>
      <c r="L7903" s="106">
        <f t="shared" si="867"/>
        <v>37067267.007903002</v>
      </c>
    </row>
    <row r="7904" spans="1:12" x14ac:dyDescent="0.3">
      <c r="A7904" s="104" t="s">
        <v>16167</v>
      </c>
      <c r="B7904" s="104" t="s">
        <v>16168</v>
      </c>
      <c r="C7904" s="105">
        <v>38440</v>
      </c>
      <c r="D7904" s="105">
        <v>344305</v>
      </c>
      <c r="E7904" s="106">
        <f t="shared" si="861"/>
        <v>8.9569458896982308</v>
      </c>
      <c r="F7904" s="107">
        <f t="shared" si="862"/>
        <v>94</v>
      </c>
      <c r="G7904" s="107">
        <f>COUNTIF(Data_Eksportir!$H$2:$H$3401,A7904)</f>
        <v>0</v>
      </c>
      <c r="H7904" s="104" t="str">
        <f t="shared" si="863"/>
        <v>5 – 20</v>
      </c>
      <c r="I7904" s="104" t="str">
        <f t="shared" si="864"/>
        <v>Di bawah ambang nilai</v>
      </c>
      <c r="J7904" s="106">
        <f t="shared" si="865"/>
        <v>344305.007904</v>
      </c>
      <c r="K7904" s="105">
        <f t="shared" si="866"/>
        <v>0</v>
      </c>
      <c r="L7904" s="106">
        <f t="shared" si="867"/>
        <v>0</v>
      </c>
    </row>
    <row r="7905" spans="1:12" x14ac:dyDescent="0.3">
      <c r="A7905" s="104" t="s">
        <v>16169</v>
      </c>
      <c r="B7905" s="104" t="s">
        <v>16170</v>
      </c>
      <c r="C7905" s="105">
        <v>7347661</v>
      </c>
      <c r="D7905" s="105">
        <v>47432688</v>
      </c>
      <c r="E7905" s="106">
        <f t="shared" si="861"/>
        <v>6.4554812749254493</v>
      </c>
      <c r="F7905" s="107">
        <f t="shared" si="862"/>
        <v>94</v>
      </c>
      <c r="G7905" s="107">
        <f>COUNTIF(Data_Eksportir!$H$2:$H$3401,A7905)</f>
        <v>0</v>
      </c>
      <c r="H7905" s="104" t="str">
        <f t="shared" si="863"/>
        <v>5 – 20</v>
      </c>
      <c r="I7905" s="104" t="str">
        <f t="shared" si="864"/>
        <v>Belum terwakili</v>
      </c>
      <c r="J7905" s="106">
        <f t="shared" si="865"/>
        <v>47432688.007904999</v>
      </c>
      <c r="K7905" s="105">
        <f t="shared" si="866"/>
        <v>47432688</v>
      </c>
      <c r="L7905" s="106">
        <f t="shared" si="867"/>
        <v>47432688.007904999</v>
      </c>
    </row>
    <row r="7906" spans="1:12" x14ac:dyDescent="0.3">
      <c r="A7906" s="104" t="s">
        <v>16171</v>
      </c>
      <c r="B7906" s="104" t="s">
        <v>16172</v>
      </c>
      <c r="C7906" s="105">
        <v>2723987</v>
      </c>
      <c r="D7906" s="105">
        <v>15697230</v>
      </c>
      <c r="E7906" s="106">
        <f t="shared" si="861"/>
        <v>5.7625935806595256</v>
      </c>
      <c r="F7906" s="107">
        <f t="shared" si="862"/>
        <v>94</v>
      </c>
      <c r="G7906" s="107">
        <f>COUNTIF(Data_Eksportir!$H$2:$H$3401,A7906)</f>
        <v>0</v>
      </c>
      <c r="H7906" s="104" t="str">
        <f t="shared" si="863"/>
        <v>5 – 20</v>
      </c>
      <c r="I7906" s="104" t="str">
        <f t="shared" si="864"/>
        <v>Belum terwakili</v>
      </c>
      <c r="J7906" s="106">
        <f t="shared" si="865"/>
        <v>15697230.007905999</v>
      </c>
      <c r="K7906" s="105">
        <f t="shared" si="866"/>
        <v>15697230</v>
      </c>
      <c r="L7906" s="106">
        <f t="shared" si="867"/>
        <v>15697230.007905999</v>
      </c>
    </row>
    <row r="7907" spans="1:12" x14ac:dyDescent="0.3">
      <c r="A7907" s="104" t="s">
        <v>16173</v>
      </c>
      <c r="B7907" s="104" t="s">
        <v>16174</v>
      </c>
      <c r="C7907" s="105">
        <v>57914208</v>
      </c>
      <c r="D7907" s="105">
        <v>343276395</v>
      </c>
      <c r="E7907" s="106">
        <f t="shared" si="861"/>
        <v>5.9273260716955676</v>
      </c>
      <c r="F7907" s="107">
        <f t="shared" si="862"/>
        <v>94</v>
      </c>
      <c r="G7907" s="107">
        <f>COUNTIF(Data_Eksportir!$H$2:$H$3401,A7907)</f>
        <v>0</v>
      </c>
      <c r="H7907" s="104" t="str">
        <f t="shared" si="863"/>
        <v>5 – 20</v>
      </c>
      <c r="I7907" s="104" t="str">
        <f t="shared" si="864"/>
        <v>Belum terwakili</v>
      </c>
      <c r="J7907" s="106">
        <f t="shared" si="865"/>
        <v>343276395.00790697</v>
      </c>
      <c r="K7907" s="105">
        <f t="shared" si="866"/>
        <v>343276395</v>
      </c>
      <c r="L7907" s="106">
        <f t="shared" si="867"/>
        <v>343276395.00790697</v>
      </c>
    </row>
    <row r="7908" spans="1:12" x14ac:dyDescent="0.3">
      <c r="A7908" s="104" t="s">
        <v>16175</v>
      </c>
      <c r="B7908" s="104" t="s">
        <v>16176</v>
      </c>
      <c r="C7908" s="105">
        <v>3176123</v>
      </c>
      <c r="D7908" s="105">
        <v>22495296</v>
      </c>
      <c r="E7908" s="106">
        <f t="shared" si="861"/>
        <v>7.0826274675130652</v>
      </c>
      <c r="F7908" s="107">
        <f t="shared" si="862"/>
        <v>94</v>
      </c>
      <c r="G7908" s="107">
        <f>COUNTIF(Data_Eksportir!$H$2:$H$3401,A7908)</f>
        <v>0</v>
      </c>
      <c r="H7908" s="104" t="str">
        <f t="shared" si="863"/>
        <v>5 – 20</v>
      </c>
      <c r="I7908" s="104" t="str">
        <f t="shared" si="864"/>
        <v>Belum terwakili</v>
      </c>
      <c r="J7908" s="106">
        <f t="shared" si="865"/>
        <v>22495296.007908002</v>
      </c>
      <c r="K7908" s="105">
        <f t="shared" si="866"/>
        <v>22495296</v>
      </c>
      <c r="L7908" s="106">
        <f t="shared" si="867"/>
        <v>22495296.007908002</v>
      </c>
    </row>
    <row r="7909" spans="1:12" x14ac:dyDescent="0.3">
      <c r="A7909" s="104" t="s">
        <v>16177</v>
      </c>
      <c r="B7909" s="104" t="s">
        <v>16178</v>
      </c>
      <c r="C7909" s="105">
        <v>428808</v>
      </c>
      <c r="D7909" s="105">
        <v>3327958</v>
      </c>
      <c r="E7909" s="106">
        <f t="shared" si="861"/>
        <v>7.7609512882222349</v>
      </c>
      <c r="F7909" s="107">
        <f t="shared" si="862"/>
        <v>94</v>
      </c>
      <c r="G7909" s="107">
        <f>COUNTIF(Data_Eksportir!$H$2:$H$3401,A7909)</f>
        <v>0</v>
      </c>
      <c r="H7909" s="104" t="str">
        <f t="shared" si="863"/>
        <v>5 – 20</v>
      </c>
      <c r="I7909" s="104" t="str">
        <f t="shared" si="864"/>
        <v>Di bawah ambang nilai</v>
      </c>
      <c r="J7909" s="106">
        <f t="shared" si="865"/>
        <v>3327958.0079089999</v>
      </c>
      <c r="K7909" s="105">
        <f t="shared" si="866"/>
        <v>0</v>
      </c>
      <c r="L7909" s="106">
        <f t="shared" si="867"/>
        <v>0</v>
      </c>
    </row>
    <row r="7910" spans="1:12" x14ac:dyDescent="0.3">
      <c r="A7910" s="104" t="s">
        <v>16179</v>
      </c>
      <c r="B7910" s="104" t="s">
        <v>16180</v>
      </c>
      <c r="C7910" s="105">
        <v>7956743</v>
      </c>
      <c r="D7910" s="105">
        <v>79891627</v>
      </c>
      <c r="E7910" s="106">
        <f t="shared" si="861"/>
        <v>10.040744937972736</v>
      </c>
      <c r="F7910" s="107">
        <f t="shared" si="862"/>
        <v>94</v>
      </c>
      <c r="G7910" s="107">
        <f>COUNTIF(Data_Eksportir!$H$2:$H$3401,A7910)</f>
        <v>0</v>
      </c>
      <c r="H7910" s="104" t="str">
        <f t="shared" si="863"/>
        <v>5 – 20</v>
      </c>
      <c r="I7910" s="104" t="str">
        <f t="shared" si="864"/>
        <v>Belum terwakili</v>
      </c>
      <c r="J7910" s="106">
        <f t="shared" si="865"/>
        <v>79891627.007909998</v>
      </c>
      <c r="K7910" s="105">
        <f t="shared" si="866"/>
        <v>79891627</v>
      </c>
      <c r="L7910" s="106">
        <f t="shared" si="867"/>
        <v>79891627.007909998</v>
      </c>
    </row>
    <row r="7911" spans="1:12" x14ac:dyDescent="0.3">
      <c r="A7911" s="104" t="s">
        <v>16181</v>
      </c>
      <c r="B7911" s="104" t="s">
        <v>16182</v>
      </c>
      <c r="C7911" s="105">
        <v>6120424</v>
      </c>
      <c r="D7911" s="105">
        <v>28194626</v>
      </c>
      <c r="E7911" s="106">
        <f t="shared" si="861"/>
        <v>4.6066458794358036</v>
      </c>
      <c r="F7911" s="107">
        <f t="shared" si="862"/>
        <v>94</v>
      </c>
      <c r="G7911" s="107">
        <f>COUNTIF(Data_Eksportir!$H$2:$H$3401,A7911)</f>
        <v>0</v>
      </c>
      <c r="H7911" s="104" t="str">
        <f t="shared" si="863"/>
        <v>1 – 5</v>
      </c>
      <c r="I7911" s="104" t="str">
        <f t="shared" si="864"/>
        <v>Belum terwakili</v>
      </c>
      <c r="J7911" s="106">
        <f t="shared" si="865"/>
        <v>28194626.007911</v>
      </c>
      <c r="K7911" s="105">
        <f t="shared" si="866"/>
        <v>28194626</v>
      </c>
      <c r="L7911" s="106">
        <f t="shared" si="867"/>
        <v>28194626.007911</v>
      </c>
    </row>
    <row r="7912" spans="1:12" x14ac:dyDescent="0.3">
      <c r="A7912" s="104" t="s">
        <v>16183</v>
      </c>
      <c r="B7912" s="104" t="s">
        <v>16184</v>
      </c>
      <c r="C7912" s="105">
        <v>693615</v>
      </c>
      <c r="D7912" s="105">
        <v>4414568</v>
      </c>
      <c r="E7912" s="106">
        <f t="shared" si="861"/>
        <v>6.3645797740821637</v>
      </c>
      <c r="F7912" s="107">
        <f t="shared" si="862"/>
        <v>94</v>
      </c>
      <c r="G7912" s="107">
        <f>COUNTIF(Data_Eksportir!$H$2:$H$3401,A7912)</f>
        <v>0</v>
      </c>
      <c r="H7912" s="104" t="str">
        <f t="shared" si="863"/>
        <v>5 – 20</v>
      </c>
      <c r="I7912" s="104" t="str">
        <f t="shared" si="864"/>
        <v>Di bawah ambang nilai</v>
      </c>
      <c r="J7912" s="106">
        <f t="shared" si="865"/>
        <v>4414568.0079119997</v>
      </c>
      <c r="K7912" s="105">
        <f t="shared" si="866"/>
        <v>0</v>
      </c>
      <c r="L7912" s="106">
        <f t="shared" si="867"/>
        <v>0</v>
      </c>
    </row>
    <row r="7913" spans="1:12" x14ac:dyDescent="0.3">
      <c r="A7913" s="104" t="s">
        <v>16185</v>
      </c>
      <c r="B7913" s="104" t="s">
        <v>16186</v>
      </c>
      <c r="C7913" s="105">
        <v>4358</v>
      </c>
      <c r="D7913" s="105">
        <v>27139</v>
      </c>
      <c r="E7913" s="106">
        <f t="shared" si="861"/>
        <v>6.2273978889398807</v>
      </c>
      <c r="F7913" s="107">
        <f t="shared" si="862"/>
        <v>94</v>
      </c>
      <c r="G7913" s="107">
        <f>COUNTIF(Data_Eksportir!$H$2:$H$3401,A7913)</f>
        <v>0</v>
      </c>
      <c r="H7913" s="104" t="str">
        <f t="shared" si="863"/>
        <v>5 – 20</v>
      </c>
      <c r="I7913" s="104" t="str">
        <f t="shared" si="864"/>
        <v>Di bawah ambang nilai</v>
      </c>
      <c r="J7913" s="106">
        <f t="shared" si="865"/>
        <v>27139.007913000001</v>
      </c>
      <c r="K7913" s="105">
        <f t="shared" si="866"/>
        <v>0</v>
      </c>
      <c r="L7913" s="106">
        <f t="shared" si="867"/>
        <v>0</v>
      </c>
    </row>
    <row r="7914" spans="1:12" x14ac:dyDescent="0.3">
      <c r="A7914" s="104" t="s">
        <v>16187</v>
      </c>
      <c r="B7914" s="104" t="s">
        <v>16188</v>
      </c>
      <c r="C7914" s="105">
        <v>44950</v>
      </c>
      <c r="D7914" s="105">
        <v>289588</v>
      </c>
      <c r="E7914" s="106">
        <f t="shared" si="861"/>
        <v>6.4424471635150171</v>
      </c>
      <c r="F7914" s="107">
        <f t="shared" si="862"/>
        <v>94</v>
      </c>
      <c r="G7914" s="107">
        <f>COUNTIF(Data_Eksportir!$H$2:$H$3401,A7914)</f>
        <v>0</v>
      </c>
      <c r="H7914" s="104" t="str">
        <f t="shared" si="863"/>
        <v>5 – 20</v>
      </c>
      <c r="I7914" s="104" t="str">
        <f t="shared" si="864"/>
        <v>Di bawah ambang nilai</v>
      </c>
      <c r="J7914" s="106">
        <f t="shared" si="865"/>
        <v>289588.00791400002</v>
      </c>
      <c r="K7914" s="105">
        <f t="shared" si="866"/>
        <v>0</v>
      </c>
      <c r="L7914" s="106">
        <f t="shared" si="867"/>
        <v>0</v>
      </c>
    </row>
    <row r="7915" spans="1:12" x14ac:dyDescent="0.3">
      <c r="A7915" s="104" t="s">
        <v>16189</v>
      </c>
      <c r="B7915" s="104" t="s">
        <v>16190</v>
      </c>
      <c r="C7915" s="105">
        <v>4268941</v>
      </c>
      <c r="D7915" s="105">
        <v>27875447</v>
      </c>
      <c r="E7915" s="106">
        <f t="shared" si="861"/>
        <v>6.5298271866488671</v>
      </c>
      <c r="F7915" s="107">
        <f t="shared" si="862"/>
        <v>94</v>
      </c>
      <c r="G7915" s="107">
        <f>COUNTIF(Data_Eksportir!$H$2:$H$3401,A7915)</f>
        <v>0</v>
      </c>
      <c r="H7915" s="104" t="str">
        <f t="shared" si="863"/>
        <v>5 – 20</v>
      </c>
      <c r="I7915" s="104" t="str">
        <f t="shared" si="864"/>
        <v>Belum terwakili</v>
      </c>
      <c r="J7915" s="106">
        <f t="shared" si="865"/>
        <v>27875447.007915001</v>
      </c>
      <c r="K7915" s="105">
        <f t="shared" si="866"/>
        <v>27875447</v>
      </c>
      <c r="L7915" s="106">
        <f t="shared" si="867"/>
        <v>27875447.007915001</v>
      </c>
    </row>
    <row r="7916" spans="1:12" x14ac:dyDescent="0.3">
      <c r="A7916" s="104" t="s">
        <v>16191</v>
      </c>
      <c r="B7916" s="104" t="s">
        <v>16192</v>
      </c>
      <c r="C7916" s="105">
        <v>754</v>
      </c>
      <c r="D7916" s="105">
        <v>3645</v>
      </c>
      <c r="E7916" s="106">
        <f t="shared" si="861"/>
        <v>4.8342175066312993</v>
      </c>
      <c r="F7916" s="107">
        <f t="shared" si="862"/>
        <v>94</v>
      </c>
      <c r="G7916" s="107">
        <f>COUNTIF(Data_Eksportir!$H$2:$H$3401,A7916)</f>
        <v>0</v>
      </c>
      <c r="H7916" s="104" t="str">
        <f t="shared" si="863"/>
        <v>1 – 5</v>
      </c>
      <c r="I7916" s="104" t="str">
        <f t="shared" si="864"/>
        <v>Di bawah ambang nilai</v>
      </c>
      <c r="J7916" s="106">
        <f t="shared" si="865"/>
        <v>3645.007916</v>
      </c>
      <c r="K7916" s="105">
        <f t="shared" si="866"/>
        <v>0</v>
      </c>
      <c r="L7916" s="106">
        <f t="shared" si="867"/>
        <v>0</v>
      </c>
    </row>
    <row r="7917" spans="1:12" x14ac:dyDescent="0.3">
      <c r="A7917" s="104" t="s">
        <v>16193</v>
      </c>
      <c r="B7917" s="104" t="s">
        <v>16194</v>
      </c>
      <c r="C7917" s="105">
        <v>1021369</v>
      </c>
      <c r="D7917" s="105">
        <v>2685652</v>
      </c>
      <c r="E7917" s="106">
        <f t="shared" si="861"/>
        <v>2.6294630050451895</v>
      </c>
      <c r="F7917" s="107">
        <f t="shared" si="862"/>
        <v>94</v>
      </c>
      <c r="G7917" s="107">
        <f>COUNTIF(Data_Eksportir!$H$2:$H$3401,A7917)</f>
        <v>0</v>
      </c>
      <c r="H7917" s="104" t="str">
        <f t="shared" si="863"/>
        <v>1 – 5</v>
      </c>
      <c r="I7917" s="104" t="str">
        <f t="shared" si="864"/>
        <v>Di bawah ambang nilai</v>
      </c>
      <c r="J7917" s="106">
        <f t="shared" si="865"/>
        <v>2685652.007917</v>
      </c>
      <c r="K7917" s="105">
        <f t="shared" si="866"/>
        <v>0</v>
      </c>
      <c r="L7917" s="106">
        <f t="shared" si="867"/>
        <v>0</v>
      </c>
    </row>
    <row r="7918" spans="1:12" x14ac:dyDescent="0.3">
      <c r="A7918" s="104" t="s">
        <v>16195</v>
      </c>
      <c r="B7918" s="104" t="s">
        <v>16196</v>
      </c>
      <c r="C7918" s="105">
        <v>782294</v>
      </c>
      <c r="D7918" s="105">
        <v>4707994</v>
      </c>
      <c r="E7918" s="106">
        <f t="shared" si="861"/>
        <v>6.0181900922159697</v>
      </c>
      <c r="F7918" s="107">
        <f t="shared" si="862"/>
        <v>94</v>
      </c>
      <c r="G7918" s="107">
        <f>COUNTIF(Data_Eksportir!$H$2:$H$3401,A7918)</f>
        <v>0</v>
      </c>
      <c r="H7918" s="104" t="str">
        <f t="shared" si="863"/>
        <v>5 – 20</v>
      </c>
      <c r="I7918" s="104" t="str">
        <f t="shared" si="864"/>
        <v>Di bawah ambang nilai</v>
      </c>
      <c r="J7918" s="106">
        <f t="shared" si="865"/>
        <v>4707994.0079180002</v>
      </c>
      <c r="K7918" s="105">
        <f t="shared" si="866"/>
        <v>0</v>
      </c>
      <c r="L7918" s="106">
        <f t="shared" si="867"/>
        <v>0</v>
      </c>
    </row>
    <row r="7919" spans="1:12" x14ac:dyDescent="0.3">
      <c r="A7919" s="104" t="s">
        <v>16197</v>
      </c>
      <c r="B7919" s="104" t="s">
        <v>16198</v>
      </c>
      <c r="C7919" s="105">
        <v>64</v>
      </c>
      <c r="D7919" s="105">
        <v>2075</v>
      </c>
      <c r="E7919" s="106">
        <f t="shared" si="861"/>
        <v>32.421875</v>
      </c>
      <c r="F7919" s="107">
        <f t="shared" si="862"/>
        <v>94</v>
      </c>
      <c r="G7919" s="107">
        <f>COUNTIF(Data_Eksportir!$H$2:$H$3401,A7919)</f>
        <v>0</v>
      </c>
      <c r="H7919" s="104" t="str">
        <f t="shared" si="863"/>
        <v>20 – 100</v>
      </c>
      <c r="I7919" s="104" t="str">
        <f t="shared" si="864"/>
        <v>Di bawah ambang nilai</v>
      </c>
      <c r="J7919" s="106">
        <f t="shared" si="865"/>
        <v>2075.0079190000001</v>
      </c>
      <c r="K7919" s="105">
        <f t="shared" si="866"/>
        <v>0</v>
      </c>
      <c r="L7919" s="106">
        <f t="shared" si="867"/>
        <v>0</v>
      </c>
    </row>
    <row r="7920" spans="1:12" x14ac:dyDescent="0.3">
      <c r="A7920" s="104" t="s">
        <v>16199</v>
      </c>
      <c r="B7920" s="104" t="s">
        <v>16200</v>
      </c>
      <c r="C7920" s="105">
        <v>7410</v>
      </c>
      <c r="D7920" s="105">
        <v>15204</v>
      </c>
      <c r="E7920" s="106">
        <f t="shared" si="861"/>
        <v>2.0518218623481781</v>
      </c>
      <c r="F7920" s="107">
        <f t="shared" si="862"/>
        <v>94</v>
      </c>
      <c r="G7920" s="107">
        <f>COUNTIF(Data_Eksportir!$H$2:$H$3401,A7920)</f>
        <v>0</v>
      </c>
      <c r="H7920" s="104" t="str">
        <f t="shared" si="863"/>
        <v>1 – 5</v>
      </c>
      <c r="I7920" s="104" t="str">
        <f t="shared" si="864"/>
        <v>Di bawah ambang nilai</v>
      </c>
      <c r="J7920" s="106">
        <f t="shared" si="865"/>
        <v>15204.00792</v>
      </c>
      <c r="K7920" s="105">
        <f t="shared" si="866"/>
        <v>0</v>
      </c>
      <c r="L7920" s="106">
        <f t="shared" si="867"/>
        <v>0</v>
      </c>
    </row>
    <row r="7921" spans="1:12" x14ac:dyDescent="0.3">
      <c r="A7921" s="104" t="s">
        <v>16201</v>
      </c>
      <c r="B7921" s="104" t="s">
        <v>16202</v>
      </c>
      <c r="C7921" s="105">
        <v>704446</v>
      </c>
      <c r="D7921" s="105">
        <v>8260395</v>
      </c>
      <c r="E7921" s="106">
        <f t="shared" si="861"/>
        <v>11.726086882457988</v>
      </c>
      <c r="F7921" s="107">
        <f t="shared" si="862"/>
        <v>94</v>
      </c>
      <c r="G7921" s="107">
        <f>COUNTIF(Data_Eksportir!$H$2:$H$3401,A7921)</f>
        <v>0</v>
      </c>
      <c r="H7921" s="104" t="str">
        <f t="shared" si="863"/>
        <v>5 – 20</v>
      </c>
      <c r="I7921" s="104" t="str">
        <f t="shared" si="864"/>
        <v>Di bawah ambang nilai</v>
      </c>
      <c r="J7921" s="106">
        <f t="shared" si="865"/>
        <v>8260395.007921</v>
      </c>
      <c r="K7921" s="105">
        <f t="shared" si="866"/>
        <v>0</v>
      </c>
      <c r="L7921" s="106">
        <f t="shared" si="867"/>
        <v>0</v>
      </c>
    </row>
    <row r="7922" spans="1:12" x14ac:dyDescent="0.3">
      <c r="A7922" s="104" t="s">
        <v>16203</v>
      </c>
      <c r="B7922" s="104" t="s">
        <v>16204</v>
      </c>
      <c r="C7922" s="105">
        <v>20541</v>
      </c>
      <c r="D7922" s="105">
        <v>288025</v>
      </c>
      <c r="E7922" s="106">
        <f t="shared" si="861"/>
        <v>14.021956087824352</v>
      </c>
      <c r="F7922" s="107">
        <f t="shared" si="862"/>
        <v>94</v>
      </c>
      <c r="G7922" s="107">
        <f>COUNTIF(Data_Eksportir!$H$2:$H$3401,A7922)</f>
        <v>0</v>
      </c>
      <c r="H7922" s="104" t="str">
        <f t="shared" si="863"/>
        <v>5 – 20</v>
      </c>
      <c r="I7922" s="104" t="str">
        <f t="shared" si="864"/>
        <v>Di bawah ambang nilai</v>
      </c>
      <c r="J7922" s="106">
        <f t="shared" si="865"/>
        <v>288025.00792200002</v>
      </c>
      <c r="K7922" s="105">
        <f t="shared" si="866"/>
        <v>0</v>
      </c>
      <c r="L7922" s="106">
        <f t="shared" si="867"/>
        <v>0</v>
      </c>
    </row>
    <row r="7923" spans="1:12" x14ac:dyDescent="0.3">
      <c r="A7923" s="104" t="s">
        <v>16205</v>
      </c>
      <c r="B7923" s="104" t="s">
        <v>16206</v>
      </c>
      <c r="C7923" s="105">
        <v>2511056</v>
      </c>
      <c r="D7923" s="105">
        <v>12444375</v>
      </c>
      <c r="E7923" s="106">
        <f t="shared" si="861"/>
        <v>4.9558333227136311</v>
      </c>
      <c r="F7923" s="107">
        <f t="shared" si="862"/>
        <v>94</v>
      </c>
      <c r="G7923" s="107">
        <f>COUNTIF(Data_Eksportir!$H$2:$H$3401,A7923)</f>
        <v>0</v>
      </c>
      <c r="H7923" s="104" t="str">
        <f t="shared" si="863"/>
        <v>1 – 5</v>
      </c>
      <c r="I7923" s="104" t="str">
        <f t="shared" si="864"/>
        <v>Belum terwakili</v>
      </c>
      <c r="J7923" s="106">
        <f t="shared" si="865"/>
        <v>12444375.007923</v>
      </c>
      <c r="K7923" s="105">
        <f t="shared" si="866"/>
        <v>12444375</v>
      </c>
      <c r="L7923" s="106">
        <f t="shared" si="867"/>
        <v>12444375.007923</v>
      </c>
    </row>
    <row r="7924" spans="1:12" x14ac:dyDescent="0.3">
      <c r="A7924" s="104" t="s">
        <v>16207</v>
      </c>
      <c r="B7924" s="104" t="s">
        <v>16208</v>
      </c>
      <c r="C7924" s="105">
        <v>1333197</v>
      </c>
      <c r="D7924" s="105">
        <v>9418510</v>
      </c>
      <c r="E7924" s="106">
        <f t="shared" si="861"/>
        <v>7.0646048558465102</v>
      </c>
      <c r="F7924" s="107">
        <f t="shared" si="862"/>
        <v>94</v>
      </c>
      <c r="G7924" s="107">
        <f>COUNTIF(Data_Eksportir!$H$2:$H$3401,A7924)</f>
        <v>0</v>
      </c>
      <c r="H7924" s="104" t="str">
        <f t="shared" si="863"/>
        <v>5 – 20</v>
      </c>
      <c r="I7924" s="104" t="str">
        <f t="shared" si="864"/>
        <v>Di bawah ambang nilai</v>
      </c>
      <c r="J7924" s="106">
        <f t="shared" si="865"/>
        <v>9418510.0079239998</v>
      </c>
      <c r="K7924" s="105">
        <f t="shared" si="866"/>
        <v>0</v>
      </c>
      <c r="L7924" s="106">
        <f t="shared" si="867"/>
        <v>0</v>
      </c>
    </row>
    <row r="7925" spans="1:12" x14ac:dyDescent="0.3">
      <c r="A7925" s="104" t="s">
        <v>16209</v>
      </c>
      <c r="B7925" s="104" t="s">
        <v>16210</v>
      </c>
      <c r="C7925" s="105">
        <v>194124</v>
      </c>
      <c r="D7925" s="105">
        <v>695775</v>
      </c>
      <c r="E7925" s="106">
        <f t="shared" si="861"/>
        <v>3.5841781541694999</v>
      </c>
      <c r="F7925" s="107">
        <f t="shared" si="862"/>
        <v>94</v>
      </c>
      <c r="G7925" s="107">
        <f>COUNTIF(Data_Eksportir!$H$2:$H$3401,A7925)</f>
        <v>0</v>
      </c>
      <c r="H7925" s="104" t="str">
        <f t="shared" si="863"/>
        <v>1 – 5</v>
      </c>
      <c r="I7925" s="104" t="str">
        <f t="shared" si="864"/>
        <v>Di bawah ambang nilai</v>
      </c>
      <c r="J7925" s="106">
        <f t="shared" si="865"/>
        <v>695775.00792500004</v>
      </c>
      <c r="K7925" s="105">
        <f t="shared" si="866"/>
        <v>0</v>
      </c>
      <c r="L7925" s="106">
        <f t="shared" si="867"/>
        <v>0</v>
      </c>
    </row>
    <row r="7926" spans="1:12" x14ac:dyDescent="0.3">
      <c r="A7926" s="104" t="s">
        <v>16211</v>
      </c>
      <c r="B7926" s="104" t="s">
        <v>16212</v>
      </c>
      <c r="C7926" s="105">
        <v>9053346</v>
      </c>
      <c r="D7926" s="105">
        <v>60535056</v>
      </c>
      <c r="E7926" s="106">
        <f t="shared" si="861"/>
        <v>6.6864843119880764</v>
      </c>
      <c r="F7926" s="107">
        <f t="shared" si="862"/>
        <v>94</v>
      </c>
      <c r="G7926" s="107">
        <f>COUNTIF(Data_Eksportir!$H$2:$H$3401,A7926)</f>
        <v>0</v>
      </c>
      <c r="H7926" s="104" t="str">
        <f t="shared" si="863"/>
        <v>5 – 20</v>
      </c>
      <c r="I7926" s="104" t="str">
        <f t="shared" si="864"/>
        <v>Belum terwakili</v>
      </c>
      <c r="J7926" s="106">
        <f t="shared" si="865"/>
        <v>60535056.007926002</v>
      </c>
      <c r="K7926" s="105">
        <f t="shared" si="866"/>
        <v>60535056</v>
      </c>
      <c r="L7926" s="106">
        <f t="shared" si="867"/>
        <v>60535056.007926002</v>
      </c>
    </row>
    <row r="7927" spans="1:12" x14ac:dyDescent="0.3">
      <c r="A7927" s="104" t="s">
        <v>16213</v>
      </c>
      <c r="B7927" s="104" t="s">
        <v>16214</v>
      </c>
      <c r="C7927" s="105">
        <v>7794795</v>
      </c>
      <c r="D7927" s="105">
        <v>21165523</v>
      </c>
      <c r="E7927" s="106">
        <f t="shared" si="861"/>
        <v>2.7153405573847675</v>
      </c>
      <c r="F7927" s="107">
        <f t="shared" si="862"/>
        <v>94</v>
      </c>
      <c r="G7927" s="107">
        <f>COUNTIF(Data_Eksportir!$H$2:$H$3401,A7927)</f>
        <v>0</v>
      </c>
      <c r="H7927" s="104" t="str">
        <f t="shared" si="863"/>
        <v>1 – 5</v>
      </c>
      <c r="I7927" s="104" t="str">
        <f t="shared" si="864"/>
        <v>Belum terwakili</v>
      </c>
      <c r="J7927" s="106">
        <f t="shared" si="865"/>
        <v>21165523.007927001</v>
      </c>
      <c r="K7927" s="105">
        <f t="shared" si="866"/>
        <v>21165523</v>
      </c>
      <c r="L7927" s="106">
        <f t="shared" si="867"/>
        <v>21165523.007927001</v>
      </c>
    </row>
    <row r="7928" spans="1:12" x14ac:dyDescent="0.3">
      <c r="A7928" s="104" t="s">
        <v>16215</v>
      </c>
      <c r="B7928" s="104" t="s">
        <v>16216</v>
      </c>
      <c r="C7928" s="105">
        <v>28650982</v>
      </c>
      <c r="D7928" s="105">
        <v>64150189</v>
      </c>
      <c r="E7928" s="106">
        <f t="shared" si="861"/>
        <v>2.2390223483439415</v>
      </c>
      <c r="F7928" s="107">
        <f t="shared" si="862"/>
        <v>94</v>
      </c>
      <c r="G7928" s="107">
        <f>COUNTIF(Data_Eksportir!$H$2:$H$3401,A7928)</f>
        <v>0</v>
      </c>
      <c r="H7928" s="104" t="str">
        <f t="shared" si="863"/>
        <v>1 – 5</v>
      </c>
      <c r="I7928" s="104" t="str">
        <f t="shared" si="864"/>
        <v>Belum terwakili</v>
      </c>
      <c r="J7928" s="106">
        <f t="shared" si="865"/>
        <v>64150189.007927999</v>
      </c>
      <c r="K7928" s="105">
        <f t="shared" si="866"/>
        <v>64150189</v>
      </c>
      <c r="L7928" s="106">
        <f t="shared" si="867"/>
        <v>64150189.007927999</v>
      </c>
    </row>
    <row r="7929" spans="1:12" x14ac:dyDescent="0.3">
      <c r="A7929" s="104" t="s">
        <v>16217</v>
      </c>
      <c r="B7929" s="104" t="s">
        <v>16218</v>
      </c>
      <c r="C7929" s="105">
        <v>39453394</v>
      </c>
      <c r="D7929" s="105">
        <v>155169319</v>
      </c>
      <c r="E7929" s="106">
        <f t="shared" si="861"/>
        <v>3.9329777052894359</v>
      </c>
      <c r="F7929" s="107">
        <f t="shared" si="862"/>
        <v>94</v>
      </c>
      <c r="G7929" s="107">
        <f>COUNTIF(Data_Eksportir!$H$2:$H$3401,A7929)</f>
        <v>0</v>
      </c>
      <c r="H7929" s="104" t="str">
        <f t="shared" si="863"/>
        <v>1 – 5</v>
      </c>
      <c r="I7929" s="104" t="str">
        <f t="shared" si="864"/>
        <v>Belum terwakili</v>
      </c>
      <c r="J7929" s="106">
        <f t="shared" si="865"/>
        <v>155169319.007929</v>
      </c>
      <c r="K7929" s="105">
        <f t="shared" si="866"/>
        <v>155169319</v>
      </c>
      <c r="L7929" s="106">
        <f t="shared" si="867"/>
        <v>155169319.007929</v>
      </c>
    </row>
    <row r="7930" spans="1:12" x14ac:dyDescent="0.3">
      <c r="A7930" s="104" t="s">
        <v>16219</v>
      </c>
      <c r="B7930" s="104" t="s">
        <v>16220</v>
      </c>
      <c r="C7930" s="105">
        <v>869368</v>
      </c>
      <c r="D7930" s="105">
        <v>2956317</v>
      </c>
      <c r="E7930" s="106">
        <f t="shared" si="861"/>
        <v>3.4005357915175161</v>
      </c>
      <c r="F7930" s="107">
        <f t="shared" si="862"/>
        <v>94</v>
      </c>
      <c r="G7930" s="107">
        <f>COUNTIF(Data_Eksportir!$H$2:$H$3401,A7930)</f>
        <v>0</v>
      </c>
      <c r="H7930" s="104" t="str">
        <f t="shared" si="863"/>
        <v>1 – 5</v>
      </c>
      <c r="I7930" s="104" t="str">
        <f t="shared" si="864"/>
        <v>Di bawah ambang nilai</v>
      </c>
      <c r="J7930" s="106">
        <f t="shared" si="865"/>
        <v>2956317.0079299998</v>
      </c>
      <c r="K7930" s="105">
        <f t="shared" si="866"/>
        <v>0</v>
      </c>
      <c r="L7930" s="106">
        <f t="shared" si="867"/>
        <v>0</v>
      </c>
    </row>
    <row r="7931" spans="1:12" x14ac:dyDescent="0.3">
      <c r="A7931" s="104" t="s">
        <v>16221</v>
      </c>
      <c r="B7931" s="104" t="s">
        <v>16222</v>
      </c>
      <c r="C7931" s="105">
        <v>167515265</v>
      </c>
      <c r="D7931" s="105">
        <v>629779165</v>
      </c>
      <c r="E7931" s="106">
        <f t="shared" si="861"/>
        <v>3.7595329894263667</v>
      </c>
      <c r="F7931" s="107">
        <f t="shared" si="862"/>
        <v>94</v>
      </c>
      <c r="G7931" s="107">
        <f>COUNTIF(Data_Eksportir!$H$2:$H$3401,A7931)</f>
        <v>0</v>
      </c>
      <c r="H7931" s="104" t="str">
        <f t="shared" si="863"/>
        <v>1 – 5</v>
      </c>
      <c r="I7931" s="104" t="str">
        <f t="shared" si="864"/>
        <v>Belum terwakili</v>
      </c>
      <c r="J7931" s="106">
        <f t="shared" si="865"/>
        <v>629779165.00793099</v>
      </c>
      <c r="K7931" s="105">
        <f t="shared" si="866"/>
        <v>629779165</v>
      </c>
      <c r="L7931" s="106">
        <f t="shared" si="867"/>
        <v>629779165.00793099</v>
      </c>
    </row>
    <row r="7932" spans="1:12" x14ac:dyDescent="0.3">
      <c r="A7932" s="104" t="s">
        <v>16223</v>
      </c>
      <c r="B7932" s="104" t="s">
        <v>16224</v>
      </c>
      <c r="C7932" s="105">
        <v>601</v>
      </c>
      <c r="D7932" s="105">
        <v>3736</v>
      </c>
      <c r="E7932" s="106">
        <f t="shared" si="861"/>
        <v>6.2163061564059898</v>
      </c>
      <c r="F7932" s="107">
        <f t="shared" si="862"/>
        <v>94</v>
      </c>
      <c r="G7932" s="107">
        <f>COUNTIF(Data_Eksportir!$H$2:$H$3401,A7932)</f>
        <v>0</v>
      </c>
      <c r="H7932" s="104" t="str">
        <f t="shared" si="863"/>
        <v>5 – 20</v>
      </c>
      <c r="I7932" s="104" t="str">
        <f t="shared" si="864"/>
        <v>Di bawah ambang nilai</v>
      </c>
      <c r="J7932" s="106">
        <f t="shared" si="865"/>
        <v>3736.007932</v>
      </c>
      <c r="K7932" s="105">
        <f t="shared" si="866"/>
        <v>0</v>
      </c>
      <c r="L7932" s="106">
        <f t="shared" si="867"/>
        <v>0</v>
      </c>
    </row>
    <row r="7933" spans="1:12" x14ac:dyDescent="0.3">
      <c r="A7933" s="104" t="s">
        <v>16225</v>
      </c>
      <c r="B7933" s="104" t="s">
        <v>16226</v>
      </c>
      <c r="C7933" s="105">
        <v>7</v>
      </c>
      <c r="D7933" s="105">
        <v>44</v>
      </c>
      <c r="E7933" s="106">
        <f t="shared" si="861"/>
        <v>6.2857142857142856</v>
      </c>
      <c r="F7933" s="107">
        <f t="shared" si="862"/>
        <v>94</v>
      </c>
      <c r="G7933" s="107">
        <f>COUNTIF(Data_Eksportir!$H$2:$H$3401,A7933)</f>
        <v>0</v>
      </c>
      <c r="H7933" s="104" t="str">
        <f t="shared" si="863"/>
        <v>5 – 20</v>
      </c>
      <c r="I7933" s="104" t="str">
        <f t="shared" si="864"/>
        <v>Di bawah ambang nilai</v>
      </c>
      <c r="J7933" s="106">
        <f t="shared" si="865"/>
        <v>44.007933000000001</v>
      </c>
      <c r="K7933" s="105">
        <f t="shared" si="866"/>
        <v>0</v>
      </c>
      <c r="L7933" s="106">
        <f t="shared" si="867"/>
        <v>0</v>
      </c>
    </row>
    <row r="7934" spans="1:12" x14ac:dyDescent="0.3">
      <c r="A7934" s="104" t="s">
        <v>16227</v>
      </c>
      <c r="B7934" s="104" t="s">
        <v>16228</v>
      </c>
      <c r="C7934" s="105">
        <v>1170671</v>
      </c>
      <c r="D7934" s="105">
        <v>8735870</v>
      </c>
      <c r="E7934" s="106">
        <f t="shared" si="861"/>
        <v>7.4622759084320016</v>
      </c>
      <c r="F7934" s="107">
        <f t="shared" si="862"/>
        <v>94</v>
      </c>
      <c r="G7934" s="107">
        <f>COUNTIF(Data_Eksportir!$H$2:$H$3401,A7934)</f>
        <v>0</v>
      </c>
      <c r="H7934" s="104" t="str">
        <f t="shared" si="863"/>
        <v>5 – 20</v>
      </c>
      <c r="I7934" s="104" t="str">
        <f t="shared" si="864"/>
        <v>Di bawah ambang nilai</v>
      </c>
      <c r="J7934" s="106">
        <f t="shared" si="865"/>
        <v>8735870.0079340003</v>
      </c>
      <c r="K7934" s="105">
        <f t="shared" si="866"/>
        <v>0</v>
      </c>
      <c r="L7934" s="106">
        <f t="shared" si="867"/>
        <v>0</v>
      </c>
    </row>
    <row r="7935" spans="1:12" x14ac:dyDescent="0.3">
      <c r="A7935" s="104" t="s">
        <v>16229</v>
      </c>
      <c r="B7935" s="104" t="s">
        <v>16230</v>
      </c>
      <c r="C7935" s="105">
        <v>792969</v>
      </c>
      <c r="D7935" s="105">
        <v>1235496</v>
      </c>
      <c r="E7935" s="106">
        <f t="shared" si="861"/>
        <v>1.5580634299701501</v>
      </c>
      <c r="F7935" s="107">
        <f t="shared" si="862"/>
        <v>94</v>
      </c>
      <c r="G7935" s="107">
        <f>COUNTIF(Data_Eksportir!$H$2:$H$3401,A7935)</f>
        <v>1</v>
      </c>
      <c r="H7935" s="104" t="str">
        <f t="shared" si="863"/>
        <v>1 – 5</v>
      </c>
      <c r="I7935" s="104" t="str">
        <f t="shared" si="864"/>
        <v>Di bawah ambang nilai</v>
      </c>
      <c r="J7935" s="106">
        <f t="shared" si="865"/>
        <v>1235496.0079349999</v>
      </c>
      <c r="K7935" s="105">
        <f t="shared" si="866"/>
        <v>0</v>
      </c>
      <c r="L7935" s="106">
        <f t="shared" si="867"/>
        <v>0</v>
      </c>
    </row>
    <row r="7936" spans="1:12" x14ac:dyDescent="0.3">
      <c r="A7936" s="104" t="s">
        <v>16231</v>
      </c>
      <c r="B7936" s="104" t="s">
        <v>16232</v>
      </c>
      <c r="C7936" s="105">
        <v>2679828</v>
      </c>
      <c r="D7936" s="105">
        <v>17954428</v>
      </c>
      <c r="E7936" s="106">
        <f t="shared" si="861"/>
        <v>6.6998434227868353</v>
      </c>
      <c r="F7936" s="107">
        <f t="shared" si="862"/>
        <v>94</v>
      </c>
      <c r="G7936" s="107">
        <f>COUNTIF(Data_Eksportir!$H$2:$H$3401,A7936)</f>
        <v>5</v>
      </c>
      <c r="H7936" s="104" t="str">
        <f t="shared" si="863"/>
        <v>5 – 20</v>
      </c>
      <c r="I7936" s="104" t="str">
        <f t="shared" si="864"/>
        <v>Terwakili</v>
      </c>
      <c r="J7936" s="106">
        <f t="shared" si="865"/>
        <v>17954428.007936001</v>
      </c>
      <c r="K7936" s="105">
        <f t="shared" si="866"/>
        <v>2992404.6666666665</v>
      </c>
      <c r="L7936" s="106">
        <f t="shared" si="867"/>
        <v>2992404.6746026664</v>
      </c>
    </row>
    <row r="7937" spans="1:12" x14ac:dyDescent="0.3">
      <c r="A7937" s="104" t="s">
        <v>16233</v>
      </c>
      <c r="B7937" s="104" t="s">
        <v>16234</v>
      </c>
      <c r="C7937" s="105">
        <v>7202</v>
      </c>
      <c r="D7937" s="105">
        <v>27438</v>
      </c>
      <c r="E7937" s="106">
        <f t="shared" si="861"/>
        <v>3.8097750624826436</v>
      </c>
      <c r="F7937" s="107">
        <f t="shared" si="862"/>
        <v>94</v>
      </c>
      <c r="G7937" s="107">
        <f>COUNTIF(Data_Eksportir!$H$2:$H$3401,A7937)</f>
        <v>0</v>
      </c>
      <c r="H7937" s="104" t="str">
        <f t="shared" si="863"/>
        <v>1 – 5</v>
      </c>
      <c r="I7937" s="104" t="str">
        <f t="shared" si="864"/>
        <v>Di bawah ambang nilai</v>
      </c>
      <c r="J7937" s="106">
        <f t="shared" si="865"/>
        <v>27438.007936999998</v>
      </c>
      <c r="K7937" s="105">
        <f t="shared" si="866"/>
        <v>0</v>
      </c>
      <c r="L7937" s="106">
        <f t="shared" si="867"/>
        <v>0</v>
      </c>
    </row>
    <row r="7938" spans="1:12" x14ac:dyDescent="0.3">
      <c r="A7938" s="104" t="s">
        <v>16235</v>
      </c>
      <c r="B7938" s="104" t="s">
        <v>16236</v>
      </c>
      <c r="C7938" s="105">
        <v>1915078</v>
      </c>
      <c r="D7938" s="105">
        <v>10552856</v>
      </c>
      <c r="E7938" s="106">
        <f t="shared" ref="E7938:E8001" si="868">IF(AND(ISNUMBER(C7938),C7938&gt;0),D7938/C7938,"")</f>
        <v>5.5104053203054919</v>
      </c>
      <c r="F7938" s="107">
        <f t="shared" ref="F7938:F8001" si="869">VALUE(LEFT(A7938,2))</f>
        <v>94</v>
      </c>
      <c r="G7938" s="107">
        <f>COUNTIF(Data_Eksportir!$H$2:$H$3401,A7938)</f>
        <v>0</v>
      </c>
      <c r="H7938" s="104" t="str">
        <f t="shared" ref="H7938:H8001" si="870">IF(E7938="","Tanpa data berat",IF(E7938&lt;1,"Di bawah 1",IF(E7938&lt;5,"1 – 5",IF(E7938&lt;20,"5 – 20",IF(E7938&lt;100,"20 – 100","100 ke atas")))))</f>
        <v>5 – 20</v>
      </c>
      <c r="I7938" s="104" t="str">
        <f t="shared" ref="I7938:I8001" si="871">IF(D7938&lt;p_nilai_besar,"Di bawah ambang nilai",IF(G7938=0,"Belum terwakili",IF(G7938&lt;=p_listing_rendah,"Keterwakilan rendah","Terwakili")))</f>
        <v>Belum terwakili</v>
      </c>
      <c r="J7938" s="106">
        <f t="shared" ref="J7938:J8001" si="872">D7938+ROW()/10^6</f>
        <v>10552856.007937999</v>
      </c>
      <c r="K7938" s="105">
        <f t="shared" ref="K7938:K8001" si="873">IF(D7938&gt;=p_nilai_besar,D7938/(1+G7938),0)</f>
        <v>10552856</v>
      </c>
      <c r="L7938" s="106">
        <f t="shared" ref="L7938:L8001" si="874">IF(K7938&gt;0,K7938+ROW()/10^6,0)</f>
        <v>10552856.007937999</v>
      </c>
    </row>
    <row r="7939" spans="1:12" x14ac:dyDescent="0.3">
      <c r="A7939" s="104" t="s">
        <v>16237</v>
      </c>
      <c r="B7939" s="104" t="s">
        <v>16238</v>
      </c>
      <c r="C7939" s="105">
        <v>9939834</v>
      </c>
      <c r="D7939" s="105">
        <v>31446104</v>
      </c>
      <c r="E7939" s="106">
        <f t="shared" si="868"/>
        <v>3.1636447852147227</v>
      </c>
      <c r="F7939" s="107">
        <f t="shared" si="869"/>
        <v>94</v>
      </c>
      <c r="G7939" s="107">
        <f>COUNTIF(Data_Eksportir!$H$2:$H$3401,A7939)</f>
        <v>1</v>
      </c>
      <c r="H7939" s="104" t="str">
        <f t="shared" si="870"/>
        <v>1 – 5</v>
      </c>
      <c r="I7939" s="104" t="str">
        <f t="shared" si="871"/>
        <v>Keterwakilan rendah</v>
      </c>
      <c r="J7939" s="106">
        <f t="shared" si="872"/>
        <v>31446104.007939</v>
      </c>
      <c r="K7939" s="105">
        <f t="shared" si="873"/>
        <v>15723052</v>
      </c>
      <c r="L7939" s="106">
        <f t="shared" si="874"/>
        <v>15723052.007939</v>
      </c>
    </row>
    <row r="7940" spans="1:12" x14ac:dyDescent="0.3">
      <c r="A7940" s="104" t="s">
        <v>16239</v>
      </c>
      <c r="B7940" s="104" t="s">
        <v>16240</v>
      </c>
      <c r="C7940" s="105">
        <v>34349</v>
      </c>
      <c r="D7940" s="105">
        <v>145428</v>
      </c>
      <c r="E7940" s="106">
        <f t="shared" si="868"/>
        <v>4.2338350461439926</v>
      </c>
      <c r="F7940" s="107">
        <f t="shared" si="869"/>
        <v>94</v>
      </c>
      <c r="G7940" s="107">
        <f>COUNTIF(Data_Eksportir!$H$2:$H$3401,A7940)</f>
        <v>0</v>
      </c>
      <c r="H7940" s="104" t="str">
        <f t="shared" si="870"/>
        <v>1 – 5</v>
      </c>
      <c r="I7940" s="104" t="str">
        <f t="shared" si="871"/>
        <v>Di bawah ambang nilai</v>
      </c>
      <c r="J7940" s="106">
        <f t="shared" si="872"/>
        <v>145428.00794000001</v>
      </c>
      <c r="K7940" s="105">
        <f t="shared" si="873"/>
        <v>0</v>
      </c>
      <c r="L7940" s="106">
        <f t="shared" si="874"/>
        <v>0</v>
      </c>
    </row>
    <row r="7941" spans="1:12" x14ac:dyDescent="0.3">
      <c r="A7941" s="104" t="s">
        <v>16241</v>
      </c>
      <c r="B7941" s="104" t="s">
        <v>16242</v>
      </c>
      <c r="C7941" s="105">
        <v>503341</v>
      </c>
      <c r="D7941" s="105">
        <v>3770937</v>
      </c>
      <c r="E7941" s="106">
        <f t="shared" si="868"/>
        <v>7.4918137008509138</v>
      </c>
      <c r="F7941" s="107">
        <f t="shared" si="869"/>
        <v>94</v>
      </c>
      <c r="G7941" s="107">
        <f>COUNTIF(Data_Eksportir!$H$2:$H$3401,A7941)</f>
        <v>0</v>
      </c>
      <c r="H7941" s="104" t="str">
        <f t="shared" si="870"/>
        <v>5 – 20</v>
      </c>
      <c r="I7941" s="104" t="str">
        <f t="shared" si="871"/>
        <v>Di bawah ambang nilai</v>
      </c>
      <c r="J7941" s="106">
        <f t="shared" si="872"/>
        <v>3770937.0079410002</v>
      </c>
      <c r="K7941" s="105">
        <f t="shared" si="873"/>
        <v>0</v>
      </c>
      <c r="L7941" s="106">
        <f t="shared" si="874"/>
        <v>0</v>
      </c>
    </row>
    <row r="7942" spans="1:12" x14ac:dyDescent="0.3">
      <c r="A7942" s="104" t="s">
        <v>16243</v>
      </c>
      <c r="B7942" s="104" t="s">
        <v>16244</v>
      </c>
      <c r="C7942" s="105">
        <v>1361022</v>
      </c>
      <c r="D7942" s="105">
        <v>6243831</v>
      </c>
      <c r="E7942" s="106">
        <f t="shared" si="868"/>
        <v>4.5876047558378925</v>
      </c>
      <c r="F7942" s="107">
        <f t="shared" si="869"/>
        <v>94</v>
      </c>
      <c r="G7942" s="107">
        <f>COUNTIF(Data_Eksportir!$H$2:$H$3401,A7942)</f>
        <v>0</v>
      </c>
      <c r="H7942" s="104" t="str">
        <f t="shared" si="870"/>
        <v>1 – 5</v>
      </c>
      <c r="I7942" s="104" t="str">
        <f t="shared" si="871"/>
        <v>Di bawah ambang nilai</v>
      </c>
      <c r="J7942" s="106">
        <f t="shared" si="872"/>
        <v>6243831.0079420004</v>
      </c>
      <c r="K7942" s="105">
        <f t="shared" si="873"/>
        <v>0</v>
      </c>
      <c r="L7942" s="106">
        <f t="shared" si="874"/>
        <v>0</v>
      </c>
    </row>
    <row r="7943" spans="1:12" x14ac:dyDescent="0.3">
      <c r="A7943" s="104" t="s">
        <v>16245</v>
      </c>
      <c r="B7943" s="104" t="s">
        <v>16246</v>
      </c>
      <c r="C7943" s="105">
        <v>22910473</v>
      </c>
      <c r="D7943" s="105">
        <v>75266988</v>
      </c>
      <c r="E7943" s="106">
        <f t="shared" si="868"/>
        <v>3.2852655639191735</v>
      </c>
      <c r="F7943" s="107">
        <f t="shared" si="869"/>
        <v>94</v>
      </c>
      <c r="G7943" s="107">
        <f>COUNTIF(Data_Eksportir!$H$2:$H$3401,A7943)</f>
        <v>0</v>
      </c>
      <c r="H7943" s="104" t="str">
        <f t="shared" si="870"/>
        <v>1 – 5</v>
      </c>
      <c r="I7943" s="104" t="str">
        <f t="shared" si="871"/>
        <v>Belum terwakili</v>
      </c>
      <c r="J7943" s="106">
        <f t="shared" si="872"/>
        <v>75266988.007943004</v>
      </c>
      <c r="K7943" s="105">
        <f t="shared" si="873"/>
        <v>75266988</v>
      </c>
      <c r="L7943" s="106">
        <f t="shared" si="874"/>
        <v>75266988.007943004</v>
      </c>
    </row>
    <row r="7944" spans="1:12" x14ac:dyDescent="0.3">
      <c r="A7944" s="104" t="s">
        <v>16247</v>
      </c>
      <c r="B7944" s="104" t="s">
        <v>16248</v>
      </c>
      <c r="C7944" s="105">
        <v>53127811</v>
      </c>
      <c r="D7944" s="105">
        <v>172886537</v>
      </c>
      <c r="E7944" s="106">
        <f t="shared" si="868"/>
        <v>3.2541626268019965</v>
      </c>
      <c r="F7944" s="107">
        <f t="shared" si="869"/>
        <v>94</v>
      </c>
      <c r="G7944" s="107">
        <f>COUNTIF(Data_Eksportir!$H$2:$H$3401,A7944)</f>
        <v>0</v>
      </c>
      <c r="H7944" s="104" t="str">
        <f t="shared" si="870"/>
        <v>1 – 5</v>
      </c>
      <c r="I7944" s="104" t="str">
        <f t="shared" si="871"/>
        <v>Belum terwakili</v>
      </c>
      <c r="J7944" s="106">
        <f t="shared" si="872"/>
        <v>172886537.00794399</v>
      </c>
      <c r="K7944" s="105">
        <f t="shared" si="873"/>
        <v>172886537</v>
      </c>
      <c r="L7944" s="106">
        <f t="shared" si="874"/>
        <v>172886537.00794399</v>
      </c>
    </row>
    <row r="7945" spans="1:12" x14ac:dyDescent="0.3">
      <c r="A7945" s="104" t="s">
        <v>16249</v>
      </c>
      <c r="B7945" s="104" t="s">
        <v>16250</v>
      </c>
      <c r="C7945" s="105">
        <v>31322280</v>
      </c>
      <c r="D7945" s="105">
        <v>67823320</v>
      </c>
      <c r="E7945" s="106">
        <f t="shared" si="868"/>
        <v>2.1653379000506989</v>
      </c>
      <c r="F7945" s="107">
        <f t="shared" si="869"/>
        <v>94</v>
      </c>
      <c r="G7945" s="107">
        <f>COUNTIF(Data_Eksportir!$H$2:$H$3401,A7945)</f>
        <v>0</v>
      </c>
      <c r="H7945" s="104" t="str">
        <f t="shared" si="870"/>
        <v>1 – 5</v>
      </c>
      <c r="I7945" s="104" t="str">
        <f t="shared" si="871"/>
        <v>Belum terwakili</v>
      </c>
      <c r="J7945" s="106">
        <f t="shared" si="872"/>
        <v>67823320.007945001</v>
      </c>
      <c r="K7945" s="105">
        <f t="shared" si="873"/>
        <v>67823320</v>
      </c>
      <c r="L7945" s="106">
        <f t="shared" si="874"/>
        <v>67823320.007945001</v>
      </c>
    </row>
    <row r="7946" spans="1:12" x14ac:dyDescent="0.3">
      <c r="A7946" s="104" t="s">
        <v>16251</v>
      </c>
      <c r="B7946" s="104" t="s">
        <v>16252</v>
      </c>
      <c r="C7946" s="105">
        <v>1035</v>
      </c>
      <c r="D7946" s="105">
        <v>5418</v>
      </c>
      <c r="E7946" s="106">
        <f t="shared" si="868"/>
        <v>5.2347826086956522</v>
      </c>
      <c r="F7946" s="107">
        <f t="shared" si="869"/>
        <v>94</v>
      </c>
      <c r="G7946" s="107">
        <f>COUNTIF(Data_Eksportir!$H$2:$H$3401,A7946)</f>
        <v>0</v>
      </c>
      <c r="H7946" s="104" t="str">
        <f t="shared" si="870"/>
        <v>5 – 20</v>
      </c>
      <c r="I7946" s="104" t="str">
        <f t="shared" si="871"/>
        <v>Di bawah ambang nilai</v>
      </c>
      <c r="J7946" s="106">
        <f t="shared" si="872"/>
        <v>5418.0079459999997</v>
      </c>
      <c r="K7946" s="105">
        <f t="shared" si="873"/>
        <v>0</v>
      </c>
      <c r="L7946" s="106">
        <f t="shared" si="874"/>
        <v>0</v>
      </c>
    </row>
    <row r="7947" spans="1:12" x14ac:dyDescent="0.3">
      <c r="A7947" s="104" t="s">
        <v>16253</v>
      </c>
      <c r="B7947" s="104" t="s">
        <v>16254</v>
      </c>
      <c r="C7947" s="105">
        <v>22020632</v>
      </c>
      <c r="D7947" s="105">
        <v>55458107</v>
      </c>
      <c r="E7947" s="106">
        <f t="shared" si="868"/>
        <v>2.5184611867633953</v>
      </c>
      <c r="F7947" s="107">
        <f t="shared" si="869"/>
        <v>94</v>
      </c>
      <c r="G7947" s="107">
        <f>COUNTIF(Data_Eksportir!$H$2:$H$3401,A7947)</f>
        <v>0</v>
      </c>
      <c r="H7947" s="104" t="str">
        <f t="shared" si="870"/>
        <v>1 – 5</v>
      </c>
      <c r="I7947" s="104" t="str">
        <f t="shared" si="871"/>
        <v>Belum terwakili</v>
      </c>
      <c r="J7947" s="106">
        <f t="shared" si="872"/>
        <v>55458107.007946998</v>
      </c>
      <c r="K7947" s="105">
        <f t="shared" si="873"/>
        <v>55458107</v>
      </c>
      <c r="L7947" s="106">
        <f t="shared" si="874"/>
        <v>55458107.007946998</v>
      </c>
    </row>
    <row r="7948" spans="1:12" x14ac:dyDescent="0.3">
      <c r="A7948" s="104" t="s">
        <v>16255</v>
      </c>
      <c r="B7948" s="104" t="s">
        <v>16256</v>
      </c>
      <c r="C7948" s="105">
        <v>33096</v>
      </c>
      <c r="D7948" s="105">
        <v>40842</v>
      </c>
      <c r="E7948" s="106">
        <f t="shared" si="868"/>
        <v>1.2340464104423496</v>
      </c>
      <c r="F7948" s="107">
        <f t="shared" si="869"/>
        <v>94</v>
      </c>
      <c r="G7948" s="107">
        <f>COUNTIF(Data_Eksportir!$H$2:$H$3401,A7948)</f>
        <v>0</v>
      </c>
      <c r="H7948" s="104" t="str">
        <f t="shared" si="870"/>
        <v>1 – 5</v>
      </c>
      <c r="I7948" s="104" t="str">
        <f t="shared" si="871"/>
        <v>Di bawah ambang nilai</v>
      </c>
      <c r="J7948" s="106">
        <f t="shared" si="872"/>
        <v>40842.007947999999</v>
      </c>
      <c r="K7948" s="105">
        <f t="shared" si="873"/>
        <v>0</v>
      </c>
      <c r="L7948" s="106">
        <f t="shared" si="874"/>
        <v>0</v>
      </c>
    </row>
    <row r="7949" spans="1:12" x14ac:dyDescent="0.3">
      <c r="A7949" s="104" t="s">
        <v>16257</v>
      </c>
      <c r="B7949" s="104" t="s">
        <v>16258</v>
      </c>
      <c r="C7949" s="105">
        <v>87997</v>
      </c>
      <c r="D7949" s="105">
        <v>730845</v>
      </c>
      <c r="E7949" s="106">
        <f t="shared" si="868"/>
        <v>8.3053399547711848</v>
      </c>
      <c r="F7949" s="107">
        <f t="shared" si="869"/>
        <v>94</v>
      </c>
      <c r="G7949" s="107">
        <f>COUNTIF(Data_Eksportir!$H$2:$H$3401,A7949)</f>
        <v>0</v>
      </c>
      <c r="H7949" s="104" t="str">
        <f t="shared" si="870"/>
        <v>5 – 20</v>
      </c>
      <c r="I7949" s="104" t="str">
        <f t="shared" si="871"/>
        <v>Di bawah ambang nilai</v>
      </c>
      <c r="J7949" s="106">
        <f t="shared" si="872"/>
        <v>730845.00794899999</v>
      </c>
      <c r="K7949" s="105">
        <f t="shared" si="873"/>
        <v>0</v>
      </c>
      <c r="L7949" s="106">
        <f t="shared" si="874"/>
        <v>0</v>
      </c>
    </row>
    <row r="7950" spans="1:12" x14ac:dyDescent="0.3">
      <c r="A7950" s="104" t="s">
        <v>16259</v>
      </c>
      <c r="B7950" s="104" t="s">
        <v>16260</v>
      </c>
      <c r="C7950" s="105">
        <v>3535045</v>
      </c>
      <c r="D7950" s="105">
        <v>36892409</v>
      </c>
      <c r="E7950" s="106">
        <f t="shared" si="868"/>
        <v>10.436192184257909</v>
      </c>
      <c r="F7950" s="107">
        <f t="shared" si="869"/>
        <v>94</v>
      </c>
      <c r="G7950" s="107">
        <f>COUNTIF(Data_Eksportir!$H$2:$H$3401,A7950)</f>
        <v>1</v>
      </c>
      <c r="H7950" s="104" t="str">
        <f t="shared" si="870"/>
        <v>5 – 20</v>
      </c>
      <c r="I7950" s="104" t="str">
        <f t="shared" si="871"/>
        <v>Keterwakilan rendah</v>
      </c>
      <c r="J7950" s="106">
        <f t="shared" si="872"/>
        <v>36892409.00795</v>
      </c>
      <c r="K7950" s="105">
        <f t="shared" si="873"/>
        <v>18446204.5</v>
      </c>
      <c r="L7950" s="106">
        <f t="shared" si="874"/>
        <v>18446204.50795</v>
      </c>
    </row>
    <row r="7951" spans="1:12" x14ac:dyDescent="0.3">
      <c r="A7951" s="104" t="s">
        <v>16261</v>
      </c>
      <c r="B7951" s="104" t="s">
        <v>16262</v>
      </c>
      <c r="C7951" s="105"/>
      <c r="D7951" s="105">
        <v>462</v>
      </c>
      <c r="E7951" s="106" t="str">
        <f t="shared" si="868"/>
        <v/>
      </c>
      <c r="F7951" s="107">
        <f t="shared" si="869"/>
        <v>94</v>
      </c>
      <c r="G7951" s="107">
        <f>COUNTIF(Data_Eksportir!$H$2:$H$3401,A7951)</f>
        <v>0</v>
      </c>
      <c r="H7951" s="104" t="str">
        <f t="shared" si="870"/>
        <v>Tanpa data berat</v>
      </c>
      <c r="I7951" s="104" t="str">
        <f t="shared" si="871"/>
        <v>Di bawah ambang nilai</v>
      </c>
      <c r="J7951" s="106">
        <f t="shared" si="872"/>
        <v>462.00795099999999</v>
      </c>
      <c r="K7951" s="105">
        <f t="shared" si="873"/>
        <v>0</v>
      </c>
      <c r="L7951" s="106">
        <f t="shared" si="874"/>
        <v>0</v>
      </c>
    </row>
    <row r="7952" spans="1:12" x14ac:dyDescent="0.3">
      <c r="A7952" s="104" t="s">
        <v>16263</v>
      </c>
      <c r="B7952" s="104" t="s">
        <v>16264</v>
      </c>
      <c r="C7952" s="105">
        <v>1767</v>
      </c>
      <c r="D7952" s="105">
        <v>25966</v>
      </c>
      <c r="E7952" s="106">
        <f t="shared" si="868"/>
        <v>14.694963214487833</v>
      </c>
      <c r="F7952" s="107">
        <f t="shared" si="869"/>
        <v>94</v>
      </c>
      <c r="G7952" s="107">
        <f>COUNTIF(Data_Eksportir!$H$2:$H$3401,A7952)</f>
        <v>2</v>
      </c>
      <c r="H7952" s="104" t="str">
        <f t="shared" si="870"/>
        <v>5 – 20</v>
      </c>
      <c r="I7952" s="104" t="str">
        <f t="shared" si="871"/>
        <v>Di bawah ambang nilai</v>
      </c>
      <c r="J7952" s="106">
        <f t="shared" si="872"/>
        <v>25966.007952</v>
      </c>
      <c r="K7952" s="105">
        <f t="shared" si="873"/>
        <v>0</v>
      </c>
      <c r="L7952" s="106">
        <f t="shared" si="874"/>
        <v>0</v>
      </c>
    </row>
    <row r="7953" spans="1:12" x14ac:dyDescent="0.3">
      <c r="A7953" s="104" t="s">
        <v>16265</v>
      </c>
      <c r="B7953" s="104" t="s">
        <v>16266</v>
      </c>
      <c r="C7953" s="105">
        <v>874704</v>
      </c>
      <c r="D7953" s="105">
        <v>4388474</v>
      </c>
      <c r="E7953" s="106">
        <f t="shared" si="868"/>
        <v>5.0170960690702229</v>
      </c>
      <c r="F7953" s="107">
        <f t="shared" si="869"/>
        <v>94</v>
      </c>
      <c r="G7953" s="107">
        <f>COUNTIF(Data_Eksportir!$H$2:$H$3401,A7953)</f>
        <v>0</v>
      </c>
      <c r="H7953" s="104" t="str">
        <f t="shared" si="870"/>
        <v>5 – 20</v>
      </c>
      <c r="I7953" s="104" t="str">
        <f t="shared" si="871"/>
        <v>Di bawah ambang nilai</v>
      </c>
      <c r="J7953" s="106">
        <f t="shared" si="872"/>
        <v>4388474.0079530003</v>
      </c>
      <c r="K7953" s="105">
        <f t="shared" si="873"/>
        <v>0</v>
      </c>
      <c r="L7953" s="106">
        <f t="shared" si="874"/>
        <v>0</v>
      </c>
    </row>
    <row r="7954" spans="1:12" x14ac:dyDescent="0.3">
      <c r="A7954" s="104" t="s">
        <v>16267</v>
      </c>
      <c r="B7954" s="104" t="s">
        <v>16268</v>
      </c>
      <c r="C7954" s="105">
        <v>317</v>
      </c>
      <c r="D7954" s="105">
        <v>53828</v>
      </c>
      <c r="E7954" s="106">
        <f t="shared" si="868"/>
        <v>169.8044164037855</v>
      </c>
      <c r="F7954" s="107">
        <f t="shared" si="869"/>
        <v>94</v>
      </c>
      <c r="G7954" s="107">
        <f>COUNTIF(Data_Eksportir!$H$2:$H$3401,A7954)</f>
        <v>0</v>
      </c>
      <c r="H7954" s="104" t="str">
        <f t="shared" si="870"/>
        <v>100 ke atas</v>
      </c>
      <c r="I7954" s="104" t="str">
        <f t="shared" si="871"/>
        <v>Di bawah ambang nilai</v>
      </c>
      <c r="J7954" s="106">
        <f t="shared" si="872"/>
        <v>53828.007954000001</v>
      </c>
      <c r="K7954" s="105">
        <f t="shared" si="873"/>
        <v>0</v>
      </c>
      <c r="L7954" s="106">
        <f t="shared" si="874"/>
        <v>0</v>
      </c>
    </row>
    <row r="7955" spans="1:12" x14ac:dyDescent="0.3">
      <c r="A7955" s="104" t="s">
        <v>16269</v>
      </c>
      <c r="B7955" s="104" t="s">
        <v>16270</v>
      </c>
      <c r="C7955" s="105">
        <v>1312</v>
      </c>
      <c r="D7955" s="105">
        <v>5836</v>
      </c>
      <c r="E7955" s="106">
        <f t="shared" si="868"/>
        <v>4.4481707317073171</v>
      </c>
      <c r="F7955" s="107">
        <f t="shared" si="869"/>
        <v>94</v>
      </c>
      <c r="G7955" s="107">
        <f>COUNTIF(Data_Eksportir!$H$2:$H$3401,A7955)</f>
        <v>0</v>
      </c>
      <c r="H7955" s="104" t="str">
        <f t="shared" si="870"/>
        <v>1 – 5</v>
      </c>
      <c r="I7955" s="104" t="str">
        <f t="shared" si="871"/>
        <v>Di bawah ambang nilai</v>
      </c>
      <c r="J7955" s="106">
        <f t="shared" si="872"/>
        <v>5836.007955</v>
      </c>
      <c r="K7955" s="105">
        <f t="shared" si="873"/>
        <v>0</v>
      </c>
      <c r="L7955" s="106">
        <f t="shared" si="874"/>
        <v>0</v>
      </c>
    </row>
    <row r="7956" spans="1:12" x14ac:dyDescent="0.3">
      <c r="A7956" s="104" t="s">
        <v>16271</v>
      </c>
      <c r="B7956" s="104" t="s">
        <v>16272</v>
      </c>
      <c r="C7956" s="105">
        <v>902</v>
      </c>
      <c r="D7956" s="105">
        <v>9583</v>
      </c>
      <c r="E7956" s="106">
        <f t="shared" si="868"/>
        <v>10.624168514412418</v>
      </c>
      <c r="F7956" s="107">
        <f t="shared" si="869"/>
        <v>94</v>
      </c>
      <c r="G7956" s="107">
        <f>COUNTIF(Data_Eksportir!$H$2:$H$3401,A7956)</f>
        <v>0</v>
      </c>
      <c r="H7956" s="104" t="str">
        <f t="shared" si="870"/>
        <v>5 – 20</v>
      </c>
      <c r="I7956" s="104" t="str">
        <f t="shared" si="871"/>
        <v>Di bawah ambang nilai</v>
      </c>
      <c r="J7956" s="106">
        <f t="shared" si="872"/>
        <v>9583.0079559999995</v>
      </c>
      <c r="K7956" s="105">
        <f t="shared" si="873"/>
        <v>0</v>
      </c>
      <c r="L7956" s="106">
        <f t="shared" si="874"/>
        <v>0</v>
      </c>
    </row>
    <row r="7957" spans="1:12" x14ac:dyDescent="0.3">
      <c r="A7957" s="104" t="s">
        <v>16273</v>
      </c>
      <c r="B7957" s="104" t="s">
        <v>16274</v>
      </c>
      <c r="C7957" s="105">
        <v>56674</v>
      </c>
      <c r="D7957" s="105">
        <v>501158</v>
      </c>
      <c r="E7957" s="106">
        <f t="shared" si="868"/>
        <v>8.8428203408970596</v>
      </c>
      <c r="F7957" s="107">
        <f t="shared" si="869"/>
        <v>94</v>
      </c>
      <c r="G7957" s="107">
        <f>COUNTIF(Data_Eksportir!$H$2:$H$3401,A7957)</f>
        <v>0</v>
      </c>
      <c r="H7957" s="104" t="str">
        <f t="shared" si="870"/>
        <v>5 – 20</v>
      </c>
      <c r="I7957" s="104" t="str">
        <f t="shared" si="871"/>
        <v>Di bawah ambang nilai</v>
      </c>
      <c r="J7957" s="106">
        <f t="shared" si="872"/>
        <v>501158.00795699999</v>
      </c>
      <c r="K7957" s="105">
        <f t="shared" si="873"/>
        <v>0</v>
      </c>
      <c r="L7957" s="106">
        <f t="shared" si="874"/>
        <v>0</v>
      </c>
    </row>
    <row r="7958" spans="1:12" x14ac:dyDescent="0.3">
      <c r="A7958" s="104" t="s">
        <v>16275</v>
      </c>
      <c r="B7958" s="104" t="s">
        <v>16276</v>
      </c>
      <c r="C7958" s="105">
        <v>9</v>
      </c>
      <c r="D7958" s="105">
        <v>497</v>
      </c>
      <c r="E7958" s="106">
        <f t="shared" si="868"/>
        <v>55.222222222222221</v>
      </c>
      <c r="F7958" s="107">
        <f t="shared" si="869"/>
        <v>94</v>
      </c>
      <c r="G7958" s="107">
        <f>COUNTIF(Data_Eksportir!$H$2:$H$3401,A7958)</f>
        <v>0</v>
      </c>
      <c r="H7958" s="104" t="str">
        <f t="shared" si="870"/>
        <v>20 – 100</v>
      </c>
      <c r="I7958" s="104" t="str">
        <f t="shared" si="871"/>
        <v>Di bawah ambang nilai</v>
      </c>
      <c r="J7958" s="106">
        <f t="shared" si="872"/>
        <v>497.00795799999997</v>
      </c>
      <c r="K7958" s="105">
        <f t="shared" si="873"/>
        <v>0</v>
      </c>
      <c r="L7958" s="106">
        <f t="shared" si="874"/>
        <v>0</v>
      </c>
    </row>
    <row r="7959" spans="1:12" x14ac:dyDescent="0.3">
      <c r="A7959" s="104" t="s">
        <v>16277</v>
      </c>
      <c r="B7959" s="104" t="s">
        <v>16278</v>
      </c>
      <c r="C7959" s="105">
        <v>231881</v>
      </c>
      <c r="D7959" s="105">
        <v>1823805</v>
      </c>
      <c r="E7959" s="106">
        <f t="shared" si="868"/>
        <v>7.8652627856529858</v>
      </c>
      <c r="F7959" s="107">
        <f t="shared" si="869"/>
        <v>94</v>
      </c>
      <c r="G7959" s="107">
        <f>COUNTIF(Data_Eksportir!$H$2:$H$3401,A7959)</f>
        <v>0</v>
      </c>
      <c r="H7959" s="104" t="str">
        <f t="shared" si="870"/>
        <v>5 – 20</v>
      </c>
      <c r="I7959" s="104" t="str">
        <f t="shared" si="871"/>
        <v>Di bawah ambang nilai</v>
      </c>
      <c r="J7959" s="106">
        <f t="shared" si="872"/>
        <v>1823805.0079590001</v>
      </c>
      <c r="K7959" s="105">
        <f t="shared" si="873"/>
        <v>0</v>
      </c>
      <c r="L7959" s="106">
        <f t="shared" si="874"/>
        <v>0</v>
      </c>
    </row>
    <row r="7960" spans="1:12" x14ac:dyDescent="0.3">
      <c r="A7960" s="104" t="s">
        <v>16279</v>
      </c>
      <c r="B7960" s="104" t="s">
        <v>16280</v>
      </c>
      <c r="C7960" s="105">
        <v>16605</v>
      </c>
      <c r="D7960" s="105">
        <v>183097</v>
      </c>
      <c r="E7960" s="106">
        <f t="shared" si="868"/>
        <v>11.026618488407106</v>
      </c>
      <c r="F7960" s="107">
        <f t="shared" si="869"/>
        <v>94</v>
      </c>
      <c r="G7960" s="107">
        <f>COUNTIF(Data_Eksportir!$H$2:$H$3401,A7960)</f>
        <v>0</v>
      </c>
      <c r="H7960" s="104" t="str">
        <f t="shared" si="870"/>
        <v>5 – 20</v>
      </c>
      <c r="I7960" s="104" t="str">
        <f t="shared" si="871"/>
        <v>Di bawah ambang nilai</v>
      </c>
      <c r="J7960" s="106">
        <f t="shared" si="872"/>
        <v>183097.00795999999</v>
      </c>
      <c r="K7960" s="105">
        <f t="shared" si="873"/>
        <v>0</v>
      </c>
      <c r="L7960" s="106">
        <f t="shared" si="874"/>
        <v>0</v>
      </c>
    </row>
    <row r="7961" spans="1:12" x14ac:dyDescent="0.3">
      <c r="A7961" s="104" t="s">
        <v>16281</v>
      </c>
      <c r="B7961" s="104" t="s">
        <v>16282</v>
      </c>
      <c r="C7961" s="105">
        <v>1364946</v>
      </c>
      <c r="D7961" s="105">
        <v>17014161</v>
      </c>
      <c r="E7961" s="106">
        <f t="shared" si="868"/>
        <v>12.465079937228285</v>
      </c>
      <c r="F7961" s="107">
        <f t="shared" si="869"/>
        <v>94</v>
      </c>
      <c r="G7961" s="107">
        <f>COUNTIF(Data_Eksportir!$H$2:$H$3401,A7961)</f>
        <v>0</v>
      </c>
      <c r="H7961" s="104" t="str">
        <f t="shared" si="870"/>
        <v>5 – 20</v>
      </c>
      <c r="I7961" s="104" t="str">
        <f t="shared" si="871"/>
        <v>Belum terwakili</v>
      </c>
      <c r="J7961" s="106">
        <f t="shared" si="872"/>
        <v>17014161.007961001</v>
      </c>
      <c r="K7961" s="105">
        <f t="shared" si="873"/>
        <v>17014161</v>
      </c>
      <c r="L7961" s="106">
        <f t="shared" si="874"/>
        <v>17014161.007961001</v>
      </c>
    </row>
    <row r="7962" spans="1:12" x14ac:dyDescent="0.3">
      <c r="A7962" s="104" t="s">
        <v>16283</v>
      </c>
      <c r="B7962" s="104" t="s">
        <v>16284</v>
      </c>
      <c r="C7962" s="105">
        <v>29</v>
      </c>
      <c r="D7962" s="105">
        <v>152</v>
      </c>
      <c r="E7962" s="106">
        <f t="shared" si="868"/>
        <v>5.2413793103448274</v>
      </c>
      <c r="F7962" s="107">
        <f t="shared" si="869"/>
        <v>94</v>
      </c>
      <c r="G7962" s="107">
        <f>COUNTIF(Data_Eksportir!$H$2:$H$3401,A7962)</f>
        <v>0</v>
      </c>
      <c r="H7962" s="104" t="str">
        <f t="shared" si="870"/>
        <v>5 – 20</v>
      </c>
      <c r="I7962" s="104" t="str">
        <f t="shared" si="871"/>
        <v>Di bawah ambang nilai</v>
      </c>
      <c r="J7962" s="106">
        <f t="shared" si="872"/>
        <v>152.00796199999999</v>
      </c>
      <c r="K7962" s="105">
        <f t="shared" si="873"/>
        <v>0</v>
      </c>
      <c r="L7962" s="106">
        <f t="shared" si="874"/>
        <v>0</v>
      </c>
    </row>
    <row r="7963" spans="1:12" x14ac:dyDescent="0.3">
      <c r="A7963" s="104" t="s">
        <v>16285</v>
      </c>
      <c r="B7963" s="104" t="s">
        <v>16286</v>
      </c>
      <c r="C7963" s="105">
        <v>53205</v>
      </c>
      <c r="D7963" s="105">
        <v>2689761</v>
      </c>
      <c r="E7963" s="106">
        <f t="shared" si="868"/>
        <v>50.55466591485763</v>
      </c>
      <c r="F7963" s="107">
        <f t="shared" si="869"/>
        <v>94</v>
      </c>
      <c r="G7963" s="107">
        <f>COUNTIF(Data_Eksportir!$H$2:$H$3401,A7963)</f>
        <v>0</v>
      </c>
      <c r="H7963" s="104" t="str">
        <f t="shared" si="870"/>
        <v>20 – 100</v>
      </c>
      <c r="I7963" s="104" t="str">
        <f t="shared" si="871"/>
        <v>Di bawah ambang nilai</v>
      </c>
      <c r="J7963" s="106">
        <f t="shared" si="872"/>
        <v>2689761.0079629999</v>
      </c>
      <c r="K7963" s="105">
        <f t="shared" si="873"/>
        <v>0</v>
      </c>
      <c r="L7963" s="106">
        <f t="shared" si="874"/>
        <v>0</v>
      </c>
    </row>
    <row r="7964" spans="1:12" x14ac:dyDescent="0.3">
      <c r="A7964" s="104" t="s">
        <v>16287</v>
      </c>
      <c r="B7964" s="104" t="s">
        <v>16288</v>
      </c>
      <c r="C7964" s="105">
        <v>3669</v>
      </c>
      <c r="D7964" s="105">
        <v>50292</v>
      </c>
      <c r="E7964" s="106">
        <f t="shared" si="868"/>
        <v>13.707277187244481</v>
      </c>
      <c r="F7964" s="107">
        <f t="shared" si="869"/>
        <v>94</v>
      </c>
      <c r="G7964" s="107">
        <f>COUNTIF(Data_Eksportir!$H$2:$H$3401,A7964)</f>
        <v>0</v>
      </c>
      <c r="H7964" s="104" t="str">
        <f t="shared" si="870"/>
        <v>5 – 20</v>
      </c>
      <c r="I7964" s="104" t="str">
        <f t="shared" si="871"/>
        <v>Di bawah ambang nilai</v>
      </c>
      <c r="J7964" s="106">
        <f t="shared" si="872"/>
        <v>50292.007963999997</v>
      </c>
      <c r="K7964" s="105">
        <f t="shared" si="873"/>
        <v>0</v>
      </c>
      <c r="L7964" s="106">
        <f t="shared" si="874"/>
        <v>0</v>
      </c>
    </row>
    <row r="7965" spans="1:12" x14ac:dyDescent="0.3">
      <c r="A7965" s="104" t="s">
        <v>16289</v>
      </c>
      <c r="B7965" s="104" t="s">
        <v>16290</v>
      </c>
      <c r="C7965" s="105">
        <v>2312</v>
      </c>
      <c r="D7965" s="105">
        <v>16603</v>
      </c>
      <c r="E7965" s="106">
        <f t="shared" si="868"/>
        <v>7.1812283737024218</v>
      </c>
      <c r="F7965" s="107">
        <f t="shared" si="869"/>
        <v>94</v>
      </c>
      <c r="G7965" s="107">
        <f>COUNTIF(Data_Eksportir!$H$2:$H$3401,A7965)</f>
        <v>0</v>
      </c>
      <c r="H7965" s="104" t="str">
        <f t="shared" si="870"/>
        <v>5 – 20</v>
      </c>
      <c r="I7965" s="104" t="str">
        <f t="shared" si="871"/>
        <v>Di bawah ambang nilai</v>
      </c>
      <c r="J7965" s="106">
        <f t="shared" si="872"/>
        <v>16603.007965000001</v>
      </c>
      <c r="K7965" s="105">
        <f t="shared" si="873"/>
        <v>0</v>
      </c>
      <c r="L7965" s="106">
        <f t="shared" si="874"/>
        <v>0</v>
      </c>
    </row>
    <row r="7966" spans="1:12" x14ac:dyDescent="0.3">
      <c r="A7966" s="104" t="s">
        <v>16291</v>
      </c>
      <c r="B7966" s="104" t="s">
        <v>16292</v>
      </c>
      <c r="C7966" s="105">
        <v>2435604</v>
      </c>
      <c r="D7966" s="105">
        <v>10568778</v>
      </c>
      <c r="E7966" s="106">
        <f t="shared" si="868"/>
        <v>4.3392842186168199</v>
      </c>
      <c r="F7966" s="107">
        <f t="shared" si="869"/>
        <v>94</v>
      </c>
      <c r="G7966" s="107">
        <f>COUNTIF(Data_Eksportir!$H$2:$H$3401,A7966)</f>
        <v>0</v>
      </c>
      <c r="H7966" s="104" t="str">
        <f t="shared" si="870"/>
        <v>1 – 5</v>
      </c>
      <c r="I7966" s="104" t="str">
        <f t="shared" si="871"/>
        <v>Belum terwakili</v>
      </c>
      <c r="J7966" s="106">
        <f t="shared" si="872"/>
        <v>10568778.007966001</v>
      </c>
      <c r="K7966" s="105">
        <f t="shared" si="873"/>
        <v>10568778</v>
      </c>
      <c r="L7966" s="106">
        <f t="shared" si="874"/>
        <v>10568778.007966001</v>
      </c>
    </row>
    <row r="7967" spans="1:12" x14ac:dyDescent="0.3">
      <c r="A7967" s="104" t="s">
        <v>16293</v>
      </c>
      <c r="B7967" s="104" t="s">
        <v>16294</v>
      </c>
      <c r="C7967" s="105">
        <v>1480263</v>
      </c>
      <c r="D7967" s="105">
        <v>7506979</v>
      </c>
      <c r="E7967" s="106">
        <f t="shared" si="868"/>
        <v>5.0713819098362922</v>
      </c>
      <c r="F7967" s="107">
        <f t="shared" si="869"/>
        <v>94</v>
      </c>
      <c r="G7967" s="107">
        <f>COUNTIF(Data_Eksportir!$H$2:$H$3401,A7967)</f>
        <v>0</v>
      </c>
      <c r="H7967" s="104" t="str">
        <f t="shared" si="870"/>
        <v>5 – 20</v>
      </c>
      <c r="I7967" s="104" t="str">
        <f t="shared" si="871"/>
        <v>Di bawah ambang nilai</v>
      </c>
      <c r="J7967" s="106">
        <f t="shared" si="872"/>
        <v>7506979.0079669999</v>
      </c>
      <c r="K7967" s="105">
        <f t="shared" si="873"/>
        <v>0</v>
      </c>
      <c r="L7967" s="106">
        <f t="shared" si="874"/>
        <v>0</v>
      </c>
    </row>
    <row r="7968" spans="1:12" x14ac:dyDescent="0.3">
      <c r="A7968" s="104" t="s">
        <v>16295</v>
      </c>
      <c r="B7968" s="104" t="s">
        <v>16296</v>
      </c>
      <c r="C7968" s="105">
        <v>3959</v>
      </c>
      <c r="D7968" s="105">
        <v>122010</v>
      </c>
      <c r="E7968" s="106">
        <f t="shared" si="868"/>
        <v>30.818388481939884</v>
      </c>
      <c r="F7968" s="107">
        <f t="shared" si="869"/>
        <v>94</v>
      </c>
      <c r="G7968" s="107">
        <f>COUNTIF(Data_Eksportir!$H$2:$H$3401,A7968)</f>
        <v>0</v>
      </c>
      <c r="H7968" s="104" t="str">
        <f t="shared" si="870"/>
        <v>20 – 100</v>
      </c>
      <c r="I7968" s="104" t="str">
        <f t="shared" si="871"/>
        <v>Di bawah ambang nilai</v>
      </c>
      <c r="J7968" s="106">
        <f t="shared" si="872"/>
        <v>122010.00796800001</v>
      </c>
      <c r="K7968" s="105">
        <f t="shared" si="873"/>
        <v>0</v>
      </c>
      <c r="L7968" s="106">
        <f t="shared" si="874"/>
        <v>0</v>
      </c>
    </row>
    <row r="7969" spans="1:12" x14ac:dyDescent="0.3">
      <c r="A7969" s="104" t="s">
        <v>16297</v>
      </c>
      <c r="B7969" s="104" t="s">
        <v>16298</v>
      </c>
      <c r="C7969" s="105">
        <v>4332</v>
      </c>
      <c r="D7969" s="105">
        <v>83406</v>
      </c>
      <c r="E7969" s="106">
        <f t="shared" si="868"/>
        <v>19.253462603878116</v>
      </c>
      <c r="F7969" s="107">
        <f t="shared" si="869"/>
        <v>94</v>
      </c>
      <c r="G7969" s="107">
        <f>COUNTIF(Data_Eksportir!$H$2:$H$3401,A7969)</f>
        <v>0</v>
      </c>
      <c r="H7969" s="104" t="str">
        <f t="shared" si="870"/>
        <v>5 – 20</v>
      </c>
      <c r="I7969" s="104" t="str">
        <f t="shared" si="871"/>
        <v>Di bawah ambang nilai</v>
      </c>
      <c r="J7969" s="106">
        <f t="shared" si="872"/>
        <v>83406.007968999998</v>
      </c>
      <c r="K7969" s="105">
        <f t="shared" si="873"/>
        <v>0</v>
      </c>
      <c r="L7969" s="106">
        <f t="shared" si="874"/>
        <v>0</v>
      </c>
    </row>
    <row r="7970" spans="1:12" x14ac:dyDescent="0.3">
      <c r="A7970" s="104" t="s">
        <v>16299</v>
      </c>
      <c r="B7970" s="104" t="s">
        <v>16300</v>
      </c>
      <c r="C7970" s="105">
        <v>78329</v>
      </c>
      <c r="D7970" s="105">
        <v>808619</v>
      </c>
      <c r="E7970" s="106">
        <f t="shared" si="868"/>
        <v>10.32336682454774</v>
      </c>
      <c r="F7970" s="107">
        <f t="shared" si="869"/>
        <v>94</v>
      </c>
      <c r="G7970" s="107">
        <f>COUNTIF(Data_Eksportir!$H$2:$H$3401,A7970)</f>
        <v>0</v>
      </c>
      <c r="H7970" s="104" t="str">
        <f t="shared" si="870"/>
        <v>5 – 20</v>
      </c>
      <c r="I7970" s="104" t="str">
        <f t="shared" si="871"/>
        <v>Di bawah ambang nilai</v>
      </c>
      <c r="J7970" s="106">
        <f t="shared" si="872"/>
        <v>808619.00797000004</v>
      </c>
      <c r="K7970" s="105">
        <f t="shared" si="873"/>
        <v>0</v>
      </c>
      <c r="L7970" s="106">
        <f t="shared" si="874"/>
        <v>0</v>
      </c>
    </row>
    <row r="7971" spans="1:12" x14ac:dyDescent="0.3">
      <c r="A7971" s="104" t="s">
        <v>16301</v>
      </c>
      <c r="B7971" s="104" t="s">
        <v>16302</v>
      </c>
      <c r="C7971" s="105">
        <v>204215</v>
      </c>
      <c r="D7971" s="105">
        <v>2421316</v>
      </c>
      <c r="E7971" s="106">
        <f t="shared" si="868"/>
        <v>11.856700046519599</v>
      </c>
      <c r="F7971" s="107">
        <f t="shared" si="869"/>
        <v>94</v>
      </c>
      <c r="G7971" s="107">
        <f>COUNTIF(Data_Eksportir!$H$2:$H$3401,A7971)</f>
        <v>0</v>
      </c>
      <c r="H7971" s="104" t="str">
        <f t="shared" si="870"/>
        <v>5 – 20</v>
      </c>
      <c r="I7971" s="104" t="str">
        <f t="shared" si="871"/>
        <v>Di bawah ambang nilai</v>
      </c>
      <c r="J7971" s="106">
        <f t="shared" si="872"/>
        <v>2421316.0079709999</v>
      </c>
      <c r="K7971" s="105">
        <f t="shared" si="873"/>
        <v>0</v>
      </c>
      <c r="L7971" s="106">
        <f t="shared" si="874"/>
        <v>0</v>
      </c>
    </row>
    <row r="7972" spans="1:12" x14ac:dyDescent="0.3">
      <c r="A7972" s="104" t="s">
        <v>16303</v>
      </c>
      <c r="B7972" s="104" t="s">
        <v>16304</v>
      </c>
      <c r="C7972" s="105">
        <v>27894</v>
      </c>
      <c r="D7972" s="105">
        <v>161187</v>
      </c>
      <c r="E7972" s="106">
        <f t="shared" si="868"/>
        <v>5.7785545278554524</v>
      </c>
      <c r="F7972" s="107">
        <f t="shared" si="869"/>
        <v>94</v>
      </c>
      <c r="G7972" s="107">
        <f>COUNTIF(Data_Eksportir!$H$2:$H$3401,A7972)</f>
        <v>0</v>
      </c>
      <c r="H7972" s="104" t="str">
        <f t="shared" si="870"/>
        <v>5 – 20</v>
      </c>
      <c r="I7972" s="104" t="str">
        <f t="shared" si="871"/>
        <v>Di bawah ambang nilai</v>
      </c>
      <c r="J7972" s="106">
        <f t="shared" si="872"/>
        <v>161187.00797199999</v>
      </c>
      <c r="K7972" s="105">
        <f t="shared" si="873"/>
        <v>0</v>
      </c>
      <c r="L7972" s="106">
        <f t="shared" si="874"/>
        <v>0</v>
      </c>
    </row>
    <row r="7973" spans="1:12" x14ac:dyDescent="0.3">
      <c r="A7973" s="104" t="s">
        <v>16305</v>
      </c>
      <c r="B7973" s="104" t="s">
        <v>16306</v>
      </c>
      <c r="C7973" s="105">
        <v>72072</v>
      </c>
      <c r="D7973" s="105">
        <v>648282</v>
      </c>
      <c r="E7973" s="106">
        <f t="shared" si="868"/>
        <v>8.9949217449217453</v>
      </c>
      <c r="F7973" s="107">
        <f t="shared" si="869"/>
        <v>94</v>
      </c>
      <c r="G7973" s="107">
        <f>COUNTIF(Data_Eksportir!$H$2:$H$3401,A7973)</f>
        <v>0</v>
      </c>
      <c r="H7973" s="104" t="str">
        <f t="shared" si="870"/>
        <v>5 – 20</v>
      </c>
      <c r="I7973" s="104" t="str">
        <f t="shared" si="871"/>
        <v>Di bawah ambang nilai</v>
      </c>
      <c r="J7973" s="106">
        <f t="shared" si="872"/>
        <v>648282.00797300006</v>
      </c>
      <c r="K7973" s="105">
        <f t="shared" si="873"/>
        <v>0</v>
      </c>
      <c r="L7973" s="106">
        <f t="shared" si="874"/>
        <v>0</v>
      </c>
    </row>
    <row r="7974" spans="1:12" x14ac:dyDescent="0.3">
      <c r="A7974" s="104" t="s">
        <v>16307</v>
      </c>
      <c r="B7974" s="104" t="s">
        <v>16308</v>
      </c>
      <c r="C7974" s="105">
        <v>180244</v>
      </c>
      <c r="D7974" s="105">
        <v>2590507</v>
      </c>
      <c r="E7974" s="106">
        <f t="shared" si="868"/>
        <v>14.372223208539536</v>
      </c>
      <c r="F7974" s="107">
        <f t="shared" si="869"/>
        <v>94</v>
      </c>
      <c r="G7974" s="107">
        <f>COUNTIF(Data_Eksportir!$H$2:$H$3401,A7974)</f>
        <v>0</v>
      </c>
      <c r="H7974" s="104" t="str">
        <f t="shared" si="870"/>
        <v>5 – 20</v>
      </c>
      <c r="I7974" s="104" t="str">
        <f t="shared" si="871"/>
        <v>Di bawah ambang nilai</v>
      </c>
      <c r="J7974" s="106">
        <f t="shared" si="872"/>
        <v>2590507.0079740002</v>
      </c>
      <c r="K7974" s="105">
        <f t="shared" si="873"/>
        <v>0</v>
      </c>
      <c r="L7974" s="106">
        <f t="shared" si="874"/>
        <v>0</v>
      </c>
    </row>
    <row r="7975" spans="1:12" x14ac:dyDescent="0.3">
      <c r="A7975" s="104" t="s">
        <v>16309</v>
      </c>
      <c r="B7975" s="104" t="s">
        <v>16310</v>
      </c>
      <c r="C7975" s="105">
        <v>1604</v>
      </c>
      <c r="D7975" s="105">
        <v>46693</v>
      </c>
      <c r="E7975" s="106">
        <f t="shared" si="868"/>
        <v>29.110349127182044</v>
      </c>
      <c r="F7975" s="107">
        <f t="shared" si="869"/>
        <v>94</v>
      </c>
      <c r="G7975" s="107">
        <f>COUNTIF(Data_Eksportir!$H$2:$H$3401,A7975)</f>
        <v>0</v>
      </c>
      <c r="H7975" s="104" t="str">
        <f t="shared" si="870"/>
        <v>20 – 100</v>
      </c>
      <c r="I7975" s="104" t="str">
        <f t="shared" si="871"/>
        <v>Di bawah ambang nilai</v>
      </c>
      <c r="J7975" s="106">
        <f t="shared" si="872"/>
        <v>46693.007975</v>
      </c>
      <c r="K7975" s="105">
        <f t="shared" si="873"/>
        <v>0</v>
      </c>
      <c r="L7975" s="106">
        <f t="shared" si="874"/>
        <v>0</v>
      </c>
    </row>
    <row r="7976" spans="1:12" x14ac:dyDescent="0.3">
      <c r="A7976" s="104" t="s">
        <v>16311</v>
      </c>
      <c r="B7976" s="104" t="s">
        <v>16312</v>
      </c>
      <c r="C7976" s="105">
        <v>13</v>
      </c>
      <c r="D7976" s="105">
        <v>985</v>
      </c>
      <c r="E7976" s="106">
        <f t="shared" si="868"/>
        <v>75.769230769230774</v>
      </c>
      <c r="F7976" s="107">
        <f t="shared" si="869"/>
        <v>94</v>
      </c>
      <c r="G7976" s="107">
        <f>COUNTIF(Data_Eksportir!$H$2:$H$3401,A7976)</f>
        <v>0</v>
      </c>
      <c r="H7976" s="104" t="str">
        <f t="shared" si="870"/>
        <v>20 – 100</v>
      </c>
      <c r="I7976" s="104" t="str">
        <f t="shared" si="871"/>
        <v>Di bawah ambang nilai</v>
      </c>
      <c r="J7976" s="106">
        <f t="shared" si="872"/>
        <v>985.00797599999999</v>
      </c>
      <c r="K7976" s="105">
        <f t="shared" si="873"/>
        <v>0</v>
      </c>
      <c r="L7976" s="106">
        <f t="shared" si="874"/>
        <v>0</v>
      </c>
    </row>
    <row r="7977" spans="1:12" x14ac:dyDescent="0.3">
      <c r="A7977" s="104" t="s">
        <v>16313</v>
      </c>
      <c r="B7977" s="104" t="s">
        <v>16314</v>
      </c>
      <c r="C7977" s="105">
        <v>141</v>
      </c>
      <c r="D7977" s="105">
        <v>12300</v>
      </c>
      <c r="E7977" s="106">
        <f t="shared" si="868"/>
        <v>87.234042553191486</v>
      </c>
      <c r="F7977" s="107">
        <f t="shared" si="869"/>
        <v>94</v>
      </c>
      <c r="G7977" s="107">
        <f>COUNTIF(Data_Eksportir!$H$2:$H$3401,A7977)</f>
        <v>0</v>
      </c>
      <c r="H7977" s="104" t="str">
        <f t="shared" si="870"/>
        <v>20 – 100</v>
      </c>
      <c r="I7977" s="104" t="str">
        <f t="shared" si="871"/>
        <v>Di bawah ambang nilai</v>
      </c>
      <c r="J7977" s="106">
        <f t="shared" si="872"/>
        <v>12300.007976999999</v>
      </c>
      <c r="K7977" s="105">
        <f t="shared" si="873"/>
        <v>0</v>
      </c>
      <c r="L7977" s="106">
        <f t="shared" si="874"/>
        <v>0</v>
      </c>
    </row>
    <row r="7978" spans="1:12" x14ac:dyDescent="0.3">
      <c r="A7978" s="104" t="s">
        <v>16315</v>
      </c>
      <c r="B7978" s="104" t="s">
        <v>16316</v>
      </c>
      <c r="C7978" s="105">
        <v>111</v>
      </c>
      <c r="D7978" s="105">
        <v>1376</v>
      </c>
      <c r="E7978" s="106">
        <f t="shared" si="868"/>
        <v>12.396396396396396</v>
      </c>
      <c r="F7978" s="107">
        <f t="shared" si="869"/>
        <v>94</v>
      </c>
      <c r="G7978" s="107">
        <f>COUNTIF(Data_Eksportir!$H$2:$H$3401,A7978)</f>
        <v>0</v>
      </c>
      <c r="H7978" s="104" t="str">
        <f t="shared" si="870"/>
        <v>5 – 20</v>
      </c>
      <c r="I7978" s="104" t="str">
        <f t="shared" si="871"/>
        <v>Di bawah ambang nilai</v>
      </c>
      <c r="J7978" s="106">
        <f t="shared" si="872"/>
        <v>1376.0079780000001</v>
      </c>
      <c r="K7978" s="105">
        <f t="shared" si="873"/>
        <v>0</v>
      </c>
      <c r="L7978" s="106">
        <f t="shared" si="874"/>
        <v>0</v>
      </c>
    </row>
    <row r="7979" spans="1:12" x14ac:dyDescent="0.3">
      <c r="A7979" s="104" t="s">
        <v>16317</v>
      </c>
      <c r="B7979" s="104" t="s">
        <v>16318</v>
      </c>
      <c r="C7979" s="105">
        <v>192701</v>
      </c>
      <c r="D7979" s="105">
        <v>1642906</v>
      </c>
      <c r="E7979" s="106">
        <f t="shared" si="868"/>
        <v>8.5256744905319639</v>
      </c>
      <c r="F7979" s="107">
        <f t="shared" si="869"/>
        <v>94</v>
      </c>
      <c r="G7979" s="107">
        <f>COUNTIF(Data_Eksportir!$H$2:$H$3401,A7979)</f>
        <v>0</v>
      </c>
      <c r="H7979" s="104" t="str">
        <f t="shared" si="870"/>
        <v>5 – 20</v>
      </c>
      <c r="I7979" s="104" t="str">
        <f t="shared" si="871"/>
        <v>Di bawah ambang nilai</v>
      </c>
      <c r="J7979" s="106">
        <f t="shared" si="872"/>
        <v>1642906.007979</v>
      </c>
      <c r="K7979" s="105">
        <f t="shared" si="873"/>
        <v>0</v>
      </c>
      <c r="L7979" s="106">
        <f t="shared" si="874"/>
        <v>0</v>
      </c>
    </row>
    <row r="7980" spans="1:12" x14ac:dyDescent="0.3">
      <c r="A7980" s="104" t="s">
        <v>16319</v>
      </c>
      <c r="B7980" s="104" t="s">
        <v>16320</v>
      </c>
      <c r="C7980" s="105">
        <v>6404</v>
      </c>
      <c r="D7980" s="105">
        <v>121807</v>
      </c>
      <c r="E7980" s="106">
        <f t="shared" si="868"/>
        <v>19.02045596502186</v>
      </c>
      <c r="F7980" s="107">
        <f t="shared" si="869"/>
        <v>94</v>
      </c>
      <c r="G7980" s="107">
        <f>COUNTIF(Data_Eksportir!$H$2:$H$3401,A7980)</f>
        <v>0</v>
      </c>
      <c r="H7980" s="104" t="str">
        <f t="shared" si="870"/>
        <v>5 – 20</v>
      </c>
      <c r="I7980" s="104" t="str">
        <f t="shared" si="871"/>
        <v>Di bawah ambang nilai</v>
      </c>
      <c r="J7980" s="106">
        <f t="shared" si="872"/>
        <v>121807.00797999999</v>
      </c>
      <c r="K7980" s="105">
        <f t="shared" si="873"/>
        <v>0</v>
      </c>
      <c r="L7980" s="106">
        <f t="shared" si="874"/>
        <v>0</v>
      </c>
    </row>
    <row r="7981" spans="1:12" x14ac:dyDescent="0.3">
      <c r="A7981" s="104" t="s">
        <v>16321</v>
      </c>
      <c r="B7981" s="104" t="s">
        <v>16322</v>
      </c>
      <c r="C7981" s="105">
        <v>8327</v>
      </c>
      <c r="D7981" s="105">
        <v>56135</v>
      </c>
      <c r="E7981" s="106">
        <f t="shared" si="868"/>
        <v>6.7413234057883988</v>
      </c>
      <c r="F7981" s="107">
        <f t="shared" si="869"/>
        <v>94</v>
      </c>
      <c r="G7981" s="107">
        <f>COUNTIF(Data_Eksportir!$H$2:$H$3401,A7981)</f>
        <v>0</v>
      </c>
      <c r="H7981" s="104" t="str">
        <f t="shared" si="870"/>
        <v>5 – 20</v>
      </c>
      <c r="I7981" s="104" t="str">
        <f t="shared" si="871"/>
        <v>Di bawah ambang nilai</v>
      </c>
      <c r="J7981" s="106">
        <f t="shared" si="872"/>
        <v>56135.007981000002</v>
      </c>
      <c r="K7981" s="105">
        <f t="shared" si="873"/>
        <v>0</v>
      </c>
      <c r="L7981" s="106">
        <f t="shared" si="874"/>
        <v>0</v>
      </c>
    </row>
    <row r="7982" spans="1:12" x14ac:dyDescent="0.3">
      <c r="A7982" s="104" t="s">
        <v>16323</v>
      </c>
      <c r="B7982" s="104" t="s">
        <v>16324</v>
      </c>
      <c r="C7982" s="105">
        <v>3717</v>
      </c>
      <c r="D7982" s="105">
        <v>85384</v>
      </c>
      <c r="E7982" s="106">
        <f t="shared" si="868"/>
        <v>22.9712133440947</v>
      </c>
      <c r="F7982" s="107">
        <f t="shared" si="869"/>
        <v>94</v>
      </c>
      <c r="G7982" s="107">
        <f>COUNTIF(Data_Eksportir!$H$2:$H$3401,A7982)</f>
        <v>0</v>
      </c>
      <c r="H7982" s="104" t="str">
        <f t="shared" si="870"/>
        <v>20 – 100</v>
      </c>
      <c r="I7982" s="104" t="str">
        <f t="shared" si="871"/>
        <v>Di bawah ambang nilai</v>
      </c>
      <c r="J7982" s="106">
        <f t="shared" si="872"/>
        <v>85384.007981999996</v>
      </c>
      <c r="K7982" s="105">
        <f t="shared" si="873"/>
        <v>0</v>
      </c>
      <c r="L7982" s="106">
        <f t="shared" si="874"/>
        <v>0</v>
      </c>
    </row>
    <row r="7983" spans="1:12" x14ac:dyDescent="0.3">
      <c r="A7983" s="104" t="s">
        <v>16325</v>
      </c>
      <c r="B7983" s="104" t="s">
        <v>16326</v>
      </c>
      <c r="C7983" s="105">
        <v>154</v>
      </c>
      <c r="D7983" s="105">
        <v>1531</v>
      </c>
      <c r="E7983" s="106">
        <f t="shared" si="868"/>
        <v>9.9415584415584419</v>
      </c>
      <c r="F7983" s="107">
        <f t="shared" si="869"/>
        <v>94</v>
      </c>
      <c r="G7983" s="107">
        <f>COUNTIF(Data_Eksportir!$H$2:$H$3401,A7983)</f>
        <v>0</v>
      </c>
      <c r="H7983" s="104" t="str">
        <f t="shared" si="870"/>
        <v>5 – 20</v>
      </c>
      <c r="I7983" s="104" t="str">
        <f t="shared" si="871"/>
        <v>Di bawah ambang nilai</v>
      </c>
      <c r="J7983" s="106">
        <f t="shared" si="872"/>
        <v>1531.007983</v>
      </c>
      <c r="K7983" s="105">
        <f t="shared" si="873"/>
        <v>0</v>
      </c>
      <c r="L7983" s="106">
        <f t="shared" si="874"/>
        <v>0</v>
      </c>
    </row>
    <row r="7984" spans="1:12" x14ac:dyDescent="0.3">
      <c r="A7984" s="104" t="s">
        <v>16327</v>
      </c>
      <c r="B7984" s="104" t="s">
        <v>16328</v>
      </c>
      <c r="C7984" s="105">
        <v>56030</v>
      </c>
      <c r="D7984" s="105">
        <v>419974</v>
      </c>
      <c r="E7984" s="106">
        <f t="shared" si="868"/>
        <v>7.4955202570051762</v>
      </c>
      <c r="F7984" s="107">
        <f t="shared" si="869"/>
        <v>94</v>
      </c>
      <c r="G7984" s="107">
        <f>COUNTIF(Data_Eksportir!$H$2:$H$3401,A7984)</f>
        <v>0</v>
      </c>
      <c r="H7984" s="104" t="str">
        <f t="shared" si="870"/>
        <v>5 – 20</v>
      </c>
      <c r="I7984" s="104" t="str">
        <f t="shared" si="871"/>
        <v>Di bawah ambang nilai</v>
      </c>
      <c r="J7984" s="106">
        <f t="shared" si="872"/>
        <v>419974.00798400003</v>
      </c>
      <c r="K7984" s="105">
        <f t="shared" si="873"/>
        <v>0</v>
      </c>
      <c r="L7984" s="106">
        <f t="shared" si="874"/>
        <v>0</v>
      </c>
    </row>
    <row r="7985" spans="1:12" x14ac:dyDescent="0.3">
      <c r="A7985" s="104" t="s">
        <v>16329</v>
      </c>
      <c r="B7985" s="104" t="s">
        <v>16330</v>
      </c>
      <c r="C7985" s="105"/>
      <c r="D7985" s="105">
        <v>464</v>
      </c>
      <c r="E7985" s="106" t="str">
        <f t="shared" si="868"/>
        <v/>
      </c>
      <c r="F7985" s="107">
        <f t="shared" si="869"/>
        <v>94</v>
      </c>
      <c r="G7985" s="107">
        <f>COUNTIF(Data_Eksportir!$H$2:$H$3401,A7985)</f>
        <v>0</v>
      </c>
      <c r="H7985" s="104" t="str">
        <f t="shared" si="870"/>
        <v>Tanpa data berat</v>
      </c>
      <c r="I7985" s="104" t="str">
        <f t="shared" si="871"/>
        <v>Di bawah ambang nilai</v>
      </c>
      <c r="J7985" s="106">
        <f t="shared" si="872"/>
        <v>464.00798500000002</v>
      </c>
      <c r="K7985" s="105">
        <f t="shared" si="873"/>
        <v>0</v>
      </c>
      <c r="L7985" s="106">
        <f t="shared" si="874"/>
        <v>0</v>
      </c>
    </row>
    <row r="7986" spans="1:12" x14ac:dyDescent="0.3">
      <c r="A7986" s="104" t="s">
        <v>16331</v>
      </c>
      <c r="B7986" s="104" t="s">
        <v>16332</v>
      </c>
      <c r="C7986" s="105">
        <v>2297</v>
      </c>
      <c r="D7986" s="105">
        <v>63084</v>
      </c>
      <c r="E7986" s="106">
        <f t="shared" si="868"/>
        <v>27.46364823683065</v>
      </c>
      <c r="F7986" s="107">
        <f t="shared" si="869"/>
        <v>94</v>
      </c>
      <c r="G7986" s="107">
        <f>COUNTIF(Data_Eksportir!$H$2:$H$3401,A7986)</f>
        <v>0</v>
      </c>
      <c r="H7986" s="104" t="str">
        <f t="shared" si="870"/>
        <v>20 – 100</v>
      </c>
      <c r="I7986" s="104" t="str">
        <f t="shared" si="871"/>
        <v>Di bawah ambang nilai</v>
      </c>
      <c r="J7986" s="106">
        <f t="shared" si="872"/>
        <v>63084.007985999997</v>
      </c>
      <c r="K7986" s="105">
        <f t="shared" si="873"/>
        <v>0</v>
      </c>
      <c r="L7986" s="106">
        <f t="shared" si="874"/>
        <v>0</v>
      </c>
    </row>
    <row r="7987" spans="1:12" x14ac:dyDescent="0.3">
      <c r="A7987" s="104" t="s">
        <v>16333</v>
      </c>
      <c r="B7987" s="104" t="s">
        <v>16334</v>
      </c>
      <c r="C7987" s="105">
        <v>80</v>
      </c>
      <c r="D7987" s="105">
        <v>120</v>
      </c>
      <c r="E7987" s="106">
        <f t="shared" si="868"/>
        <v>1.5</v>
      </c>
      <c r="F7987" s="107">
        <f t="shared" si="869"/>
        <v>94</v>
      </c>
      <c r="G7987" s="107">
        <f>COUNTIF(Data_Eksportir!$H$2:$H$3401,A7987)</f>
        <v>0</v>
      </c>
      <c r="H7987" s="104" t="str">
        <f t="shared" si="870"/>
        <v>1 – 5</v>
      </c>
      <c r="I7987" s="104" t="str">
        <f t="shared" si="871"/>
        <v>Di bawah ambang nilai</v>
      </c>
      <c r="J7987" s="106">
        <f t="shared" si="872"/>
        <v>120.007987</v>
      </c>
      <c r="K7987" s="105">
        <f t="shared" si="873"/>
        <v>0</v>
      </c>
      <c r="L7987" s="106">
        <f t="shared" si="874"/>
        <v>0</v>
      </c>
    </row>
    <row r="7988" spans="1:12" x14ac:dyDescent="0.3">
      <c r="A7988" s="104" t="s">
        <v>16335</v>
      </c>
      <c r="B7988" s="104" t="s">
        <v>16336</v>
      </c>
      <c r="C7988" s="105">
        <v>13560</v>
      </c>
      <c r="D7988" s="105">
        <v>291293</v>
      </c>
      <c r="E7988" s="106">
        <f t="shared" si="868"/>
        <v>21.481784660766962</v>
      </c>
      <c r="F7988" s="107">
        <f t="shared" si="869"/>
        <v>94</v>
      </c>
      <c r="G7988" s="107">
        <f>COUNTIF(Data_Eksportir!$H$2:$H$3401,A7988)</f>
        <v>0</v>
      </c>
      <c r="H7988" s="104" t="str">
        <f t="shared" si="870"/>
        <v>20 – 100</v>
      </c>
      <c r="I7988" s="104" t="str">
        <f t="shared" si="871"/>
        <v>Di bawah ambang nilai</v>
      </c>
      <c r="J7988" s="106">
        <f t="shared" si="872"/>
        <v>291293.007988</v>
      </c>
      <c r="K7988" s="105">
        <f t="shared" si="873"/>
        <v>0</v>
      </c>
      <c r="L7988" s="106">
        <f t="shared" si="874"/>
        <v>0</v>
      </c>
    </row>
    <row r="7989" spans="1:12" x14ac:dyDescent="0.3">
      <c r="A7989" s="104" t="s">
        <v>16337</v>
      </c>
      <c r="B7989" s="104" t="s">
        <v>16338</v>
      </c>
      <c r="C7989" s="105">
        <v>51</v>
      </c>
      <c r="D7989" s="105">
        <v>118</v>
      </c>
      <c r="E7989" s="106">
        <f t="shared" si="868"/>
        <v>2.3137254901960786</v>
      </c>
      <c r="F7989" s="107">
        <f t="shared" si="869"/>
        <v>94</v>
      </c>
      <c r="G7989" s="107">
        <f>COUNTIF(Data_Eksportir!$H$2:$H$3401,A7989)</f>
        <v>0</v>
      </c>
      <c r="H7989" s="104" t="str">
        <f t="shared" si="870"/>
        <v>1 – 5</v>
      </c>
      <c r="I7989" s="104" t="str">
        <f t="shared" si="871"/>
        <v>Di bawah ambang nilai</v>
      </c>
      <c r="J7989" s="106">
        <f t="shared" si="872"/>
        <v>118.00798899999999</v>
      </c>
      <c r="K7989" s="105">
        <f t="shared" si="873"/>
        <v>0</v>
      </c>
      <c r="L7989" s="106">
        <f t="shared" si="874"/>
        <v>0</v>
      </c>
    </row>
    <row r="7990" spans="1:12" x14ac:dyDescent="0.3">
      <c r="A7990" s="104" t="s">
        <v>16339</v>
      </c>
      <c r="B7990" s="104" t="s">
        <v>16340</v>
      </c>
      <c r="C7990" s="105">
        <v>0</v>
      </c>
      <c r="D7990" s="105">
        <v>20</v>
      </c>
      <c r="E7990" s="106" t="str">
        <f t="shared" si="868"/>
        <v/>
      </c>
      <c r="F7990" s="107">
        <f t="shared" si="869"/>
        <v>94</v>
      </c>
      <c r="G7990" s="107">
        <f>COUNTIF(Data_Eksportir!$H$2:$H$3401,A7990)</f>
        <v>0</v>
      </c>
      <c r="H7990" s="104" t="str">
        <f t="shared" si="870"/>
        <v>Tanpa data berat</v>
      </c>
      <c r="I7990" s="104" t="str">
        <f t="shared" si="871"/>
        <v>Di bawah ambang nilai</v>
      </c>
      <c r="J7990" s="106">
        <f t="shared" si="872"/>
        <v>20.007989999999999</v>
      </c>
      <c r="K7990" s="105">
        <f t="shared" si="873"/>
        <v>0</v>
      </c>
      <c r="L7990" s="106">
        <f t="shared" si="874"/>
        <v>0</v>
      </c>
    </row>
    <row r="7991" spans="1:12" x14ac:dyDescent="0.3">
      <c r="A7991" s="104" t="s">
        <v>16341</v>
      </c>
      <c r="B7991" s="104" t="s">
        <v>16342</v>
      </c>
      <c r="C7991" s="105">
        <v>387</v>
      </c>
      <c r="D7991" s="105">
        <v>1935</v>
      </c>
      <c r="E7991" s="106">
        <f t="shared" si="868"/>
        <v>5</v>
      </c>
      <c r="F7991" s="107">
        <f t="shared" si="869"/>
        <v>94</v>
      </c>
      <c r="G7991" s="107">
        <f>COUNTIF(Data_Eksportir!$H$2:$H$3401,A7991)</f>
        <v>0</v>
      </c>
      <c r="H7991" s="104" t="str">
        <f t="shared" si="870"/>
        <v>5 – 20</v>
      </c>
      <c r="I7991" s="104" t="str">
        <f t="shared" si="871"/>
        <v>Di bawah ambang nilai</v>
      </c>
      <c r="J7991" s="106">
        <f t="shared" si="872"/>
        <v>1935.0079909999999</v>
      </c>
      <c r="K7991" s="105">
        <f t="shared" si="873"/>
        <v>0</v>
      </c>
      <c r="L7991" s="106">
        <f t="shared" si="874"/>
        <v>0</v>
      </c>
    </row>
    <row r="7992" spans="1:12" x14ac:dyDescent="0.3">
      <c r="A7992" s="104" t="s">
        <v>16343</v>
      </c>
      <c r="B7992" s="104" t="s">
        <v>16344</v>
      </c>
      <c r="C7992" s="105">
        <v>2727</v>
      </c>
      <c r="D7992" s="105">
        <v>22008</v>
      </c>
      <c r="E7992" s="106">
        <f t="shared" si="868"/>
        <v>8.0704070407040707</v>
      </c>
      <c r="F7992" s="107">
        <f t="shared" si="869"/>
        <v>94</v>
      </c>
      <c r="G7992" s="107">
        <f>COUNTIF(Data_Eksportir!$H$2:$H$3401,A7992)</f>
        <v>0</v>
      </c>
      <c r="H7992" s="104" t="str">
        <f t="shared" si="870"/>
        <v>5 – 20</v>
      </c>
      <c r="I7992" s="104" t="str">
        <f t="shared" si="871"/>
        <v>Di bawah ambang nilai</v>
      </c>
      <c r="J7992" s="106">
        <f t="shared" si="872"/>
        <v>22008.007991999999</v>
      </c>
      <c r="K7992" s="105">
        <f t="shared" si="873"/>
        <v>0</v>
      </c>
      <c r="L7992" s="106">
        <f t="shared" si="874"/>
        <v>0</v>
      </c>
    </row>
    <row r="7993" spans="1:12" x14ac:dyDescent="0.3">
      <c r="A7993" s="104" t="s">
        <v>16345</v>
      </c>
      <c r="B7993" s="104" t="s">
        <v>16346</v>
      </c>
      <c r="C7993" s="105">
        <v>91</v>
      </c>
      <c r="D7993" s="105">
        <v>374</v>
      </c>
      <c r="E7993" s="106">
        <f t="shared" si="868"/>
        <v>4.1098901098901095</v>
      </c>
      <c r="F7993" s="107">
        <f t="shared" si="869"/>
        <v>94</v>
      </c>
      <c r="G7993" s="107">
        <f>COUNTIF(Data_Eksportir!$H$2:$H$3401,A7993)</f>
        <v>0</v>
      </c>
      <c r="H7993" s="104" t="str">
        <f t="shared" si="870"/>
        <v>1 – 5</v>
      </c>
      <c r="I7993" s="104" t="str">
        <f t="shared" si="871"/>
        <v>Di bawah ambang nilai</v>
      </c>
      <c r="J7993" s="106">
        <f t="shared" si="872"/>
        <v>374.007993</v>
      </c>
      <c r="K7993" s="105">
        <f t="shared" si="873"/>
        <v>0</v>
      </c>
      <c r="L7993" s="106">
        <f t="shared" si="874"/>
        <v>0</v>
      </c>
    </row>
    <row r="7994" spans="1:12" x14ac:dyDescent="0.3">
      <c r="A7994" s="104" t="s">
        <v>16347</v>
      </c>
      <c r="B7994" s="104" t="s">
        <v>16348</v>
      </c>
      <c r="C7994" s="105">
        <v>39993</v>
      </c>
      <c r="D7994" s="105">
        <v>451069</v>
      </c>
      <c r="E7994" s="106">
        <f t="shared" si="868"/>
        <v>11.27869877228515</v>
      </c>
      <c r="F7994" s="107">
        <f t="shared" si="869"/>
        <v>94</v>
      </c>
      <c r="G7994" s="107">
        <f>COUNTIF(Data_Eksportir!$H$2:$H$3401,A7994)</f>
        <v>0</v>
      </c>
      <c r="H7994" s="104" t="str">
        <f t="shared" si="870"/>
        <v>5 – 20</v>
      </c>
      <c r="I7994" s="104" t="str">
        <f t="shared" si="871"/>
        <v>Di bawah ambang nilai</v>
      </c>
      <c r="J7994" s="106">
        <f t="shared" si="872"/>
        <v>451069.00799399999</v>
      </c>
      <c r="K7994" s="105">
        <f t="shared" si="873"/>
        <v>0</v>
      </c>
      <c r="L7994" s="106">
        <f t="shared" si="874"/>
        <v>0</v>
      </c>
    </row>
    <row r="7995" spans="1:12" x14ac:dyDescent="0.3">
      <c r="A7995" s="104" t="s">
        <v>16349</v>
      </c>
      <c r="B7995" s="104" t="s">
        <v>16350</v>
      </c>
      <c r="C7995" s="105">
        <v>5089</v>
      </c>
      <c r="D7995" s="105">
        <v>54220</v>
      </c>
      <c r="E7995" s="106">
        <f t="shared" si="868"/>
        <v>10.654352525054039</v>
      </c>
      <c r="F7995" s="107">
        <f t="shared" si="869"/>
        <v>94</v>
      </c>
      <c r="G7995" s="107">
        <f>COUNTIF(Data_Eksportir!$H$2:$H$3401,A7995)</f>
        <v>0</v>
      </c>
      <c r="H7995" s="104" t="str">
        <f t="shared" si="870"/>
        <v>5 – 20</v>
      </c>
      <c r="I7995" s="104" t="str">
        <f t="shared" si="871"/>
        <v>Di bawah ambang nilai</v>
      </c>
      <c r="J7995" s="106">
        <f t="shared" si="872"/>
        <v>54220.007995</v>
      </c>
      <c r="K7995" s="105">
        <f t="shared" si="873"/>
        <v>0</v>
      </c>
      <c r="L7995" s="106">
        <f t="shared" si="874"/>
        <v>0</v>
      </c>
    </row>
    <row r="7996" spans="1:12" x14ac:dyDescent="0.3">
      <c r="A7996" s="104" t="s">
        <v>16351</v>
      </c>
      <c r="B7996" s="104" t="s">
        <v>16352</v>
      </c>
      <c r="C7996" s="105">
        <v>141553</v>
      </c>
      <c r="D7996" s="105">
        <v>964814</v>
      </c>
      <c r="E7996" s="106">
        <f t="shared" si="868"/>
        <v>6.8159205385968509</v>
      </c>
      <c r="F7996" s="107">
        <f t="shared" si="869"/>
        <v>94</v>
      </c>
      <c r="G7996" s="107">
        <f>COUNTIF(Data_Eksportir!$H$2:$H$3401,A7996)</f>
        <v>0</v>
      </c>
      <c r="H7996" s="104" t="str">
        <f t="shared" si="870"/>
        <v>5 – 20</v>
      </c>
      <c r="I7996" s="104" t="str">
        <f t="shared" si="871"/>
        <v>Di bawah ambang nilai</v>
      </c>
      <c r="J7996" s="106">
        <f t="shared" si="872"/>
        <v>964814.007996</v>
      </c>
      <c r="K7996" s="105">
        <f t="shared" si="873"/>
        <v>0</v>
      </c>
      <c r="L7996" s="106">
        <f t="shared" si="874"/>
        <v>0</v>
      </c>
    </row>
    <row r="7997" spans="1:12" x14ac:dyDescent="0.3">
      <c r="A7997" s="104" t="s">
        <v>16353</v>
      </c>
      <c r="B7997" s="104" t="s">
        <v>16354</v>
      </c>
      <c r="C7997" s="105">
        <v>4466</v>
      </c>
      <c r="D7997" s="105">
        <v>44274</v>
      </c>
      <c r="E7997" s="106">
        <f t="shared" si="868"/>
        <v>9.913569189431259</v>
      </c>
      <c r="F7997" s="107">
        <f t="shared" si="869"/>
        <v>94</v>
      </c>
      <c r="G7997" s="107">
        <f>COUNTIF(Data_Eksportir!$H$2:$H$3401,A7997)</f>
        <v>0</v>
      </c>
      <c r="H7997" s="104" t="str">
        <f t="shared" si="870"/>
        <v>5 – 20</v>
      </c>
      <c r="I7997" s="104" t="str">
        <f t="shared" si="871"/>
        <v>Di bawah ambang nilai</v>
      </c>
      <c r="J7997" s="106">
        <f t="shared" si="872"/>
        <v>44274.007997000001</v>
      </c>
      <c r="K7997" s="105">
        <f t="shared" si="873"/>
        <v>0</v>
      </c>
      <c r="L7997" s="106">
        <f t="shared" si="874"/>
        <v>0</v>
      </c>
    </row>
    <row r="7998" spans="1:12" x14ac:dyDescent="0.3">
      <c r="A7998" s="104" t="s">
        <v>16355</v>
      </c>
      <c r="B7998" s="104" t="s">
        <v>16356</v>
      </c>
      <c r="C7998" s="105">
        <v>19972</v>
      </c>
      <c r="D7998" s="105">
        <v>76021</v>
      </c>
      <c r="E7998" s="106">
        <f t="shared" si="868"/>
        <v>3.8063789305027038</v>
      </c>
      <c r="F7998" s="107">
        <f t="shared" si="869"/>
        <v>94</v>
      </c>
      <c r="G7998" s="107">
        <f>COUNTIF(Data_Eksportir!$H$2:$H$3401,A7998)</f>
        <v>0</v>
      </c>
      <c r="H7998" s="104" t="str">
        <f t="shared" si="870"/>
        <v>1 – 5</v>
      </c>
      <c r="I7998" s="104" t="str">
        <f t="shared" si="871"/>
        <v>Di bawah ambang nilai</v>
      </c>
      <c r="J7998" s="106">
        <f t="shared" si="872"/>
        <v>76021.007998000001</v>
      </c>
      <c r="K7998" s="105">
        <f t="shared" si="873"/>
        <v>0</v>
      </c>
      <c r="L7998" s="106">
        <f t="shared" si="874"/>
        <v>0</v>
      </c>
    </row>
    <row r="7999" spans="1:12" x14ac:dyDescent="0.3">
      <c r="A7999" s="104" t="s">
        <v>16357</v>
      </c>
      <c r="B7999" s="104" t="s">
        <v>16358</v>
      </c>
      <c r="C7999" s="105">
        <v>1624</v>
      </c>
      <c r="D7999" s="105">
        <v>60768</v>
      </c>
      <c r="E7999" s="106">
        <f t="shared" si="868"/>
        <v>37.418719211822662</v>
      </c>
      <c r="F7999" s="107">
        <f t="shared" si="869"/>
        <v>94</v>
      </c>
      <c r="G7999" s="107">
        <f>COUNTIF(Data_Eksportir!$H$2:$H$3401,A7999)</f>
        <v>0</v>
      </c>
      <c r="H7999" s="104" t="str">
        <f t="shared" si="870"/>
        <v>20 – 100</v>
      </c>
      <c r="I7999" s="104" t="str">
        <f t="shared" si="871"/>
        <v>Di bawah ambang nilai</v>
      </c>
      <c r="J7999" s="106">
        <f t="shared" si="872"/>
        <v>60768.007999000001</v>
      </c>
      <c r="K7999" s="105">
        <f t="shared" si="873"/>
        <v>0</v>
      </c>
      <c r="L7999" s="106">
        <f t="shared" si="874"/>
        <v>0</v>
      </c>
    </row>
    <row r="8000" spans="1:12" x14ac:dyDescent="0.3">
      <c r="A8000" s="104" t="s">
        <v>16359</v>
      </c>
      <c r="B8000" s="104" t="s">
        <v>16360</v>
      </c>
      <c r="C8000" s="105">
        <v>331599</v>
      </c>
      <c r="D8000" s="105">
        <v>3081945</v>
      </c>
      <c r="E8000" s="106">
        <f t="shared" si="868"/>
        <v>9.2941926845376486</v>
      </c>
      <c r="F8000" s="107">
        <f t="shared" si="869"/>
        <v>94</v>
      </c>
      <c r="G8000" s="107">
        <f>COUNTIF(Data_Eksportir!$H$2:$H$3401,A8000)</f>
        <v>0</v>
      </c>
      <c r="H8000" s="104" t="str">
        <f t="shared" si="870"/>
        <v>5 – 20</v>
      </c>
      <c r="I8000" s="104" t="str">
        <f t="shared" si="871"/>
        <v>Di bawah ambang nilai</v>
      </c>
      <c r="J8000" s="106">
        <f t="shared" si="872"/>
        <v>3081945.0079999999</v>
      </c>
      <c r="K8000" s="105">
        <f t="shared" si="873"/>
        <v>0</v>
      </c>
      <c r="L8000" s="106">
        <f t="shared" si="874"/>
        <v>0</v>
      </c>
    </row>
    <row r="8001" spans="1:12" x14ac:dyDescent="0.3">
      <c r="A8001" s="104" t="s">
        <v>16361</v>
      </c>
      <c r="B8001" s="104" t="s">
        <v>16362</v>
      </c>
      <c r="C8001" s="105">
        <v>1456719</v>
      </c>
      <c r="D8001" s="105">
        <v>3449327</v>
      </c>
      <c r="E8001" s="106">
        <f t="shared" si="868"/>
        <v>2.3678739688299526</v>
      </c>
      <c r="F8001" s="107">
        <f t="shared" si="869"/>
        <v>94</v>
      </c>
      <c r="G8001" s="107">
        <f>COUNTIF(Data_Eksportir!$H$2:$H$3401,A8001)</f>
        <v>0</v>
      </c>
      <c r="H8001" s="104" t="str">
        <f t="shared" si="870"/>
        <v>1 – 5</v>
      </c>
      <c r="I8001" s="104" t="str">
        <f t="shared" si="871"/>
        <v>Di bawah ambang nilai</v>
      </c>
      <c r="J8001" s="106">
        <f t="shared" si="872"/>
        <v>3449327.0080010002</v>
      </c>
      <c r="K8001" s="105">
        <f t="shared" si="873"/>
        <v>0</v>
      </c>
      <c r="L8001" s="106">
        <f t="shared" si="874"/>
        <v>0</v>
      </c>
    </row>
    <row r="8002" spans="1:12" x14ac:dyDescent="0.3">
      <c r="A8002" s="104" t="s">
        <v>16363</v>
      </c>
      <c r="B8002" s="104" t="s">
        <v>16364</v>
      </c>
      <c r="C8002" s="105">
        <v>874085</v>
      </c>
      <c r="D8002" s="105">
        <v>20665606</v>
      </c>
      <c r="E8002" s="106">
        <f t="shared" ref="E8002:E8065" si="875">IF(AND(ISNUMBER(C8002),C8002&gt;0),D8002/C8002,"")</f>
        <v>23.642558790049023</v>
      </c>
      <c r="F8002" s="107">
        <f t="shared" ref="F8002:F8065" si="876">VALUE(LEFT(A8002,2))</f>
        <v>94</v>
      </c>
      <c r="G8002" s="107">
        <f>COUNTIF(Data_Eksportir!$H$2:$H$3401,A8002)</f>
        <v>0</v>
      </c>
      <c r="H8002" s="104" t="str">
        <f t="shared" ref="H8002:H8065" si="877">IF(E8002="","Tanpa data berat",IF(E8002&lt;1,"Di bawah 1",IF(E8002&lt;5,"1 – 5",IF(E8002&lt;20,"5 – 20",IF(E8002&lt;100,"20 – 100","100 ke atas")))))</f>
        <v>20 – 100</v>
      </c>
      <c r="I8002" s="104" t="str">
        <f t="shared" ref="I8002:I8065" si="878">IF(D8002&lt;p_nilai_besar,"Di bawah ambang nilai",IF(G8002=0,"Belum terwakili",IF(G8002&lt;=p_listing_rendah,"Keterwakilan rendah","Terwakili")))</f>
        <v>Belum terwakili</v>
      </c>
      <c r="J8002" s="106">
        <f t="shared" ref="J8002:J8065" si="879">D8002+ROW()/10^6</f>
        <v>20665606.008002002</v>
      </c>
      <c r="K8002" s="105">
        <f t="shared" ref="K8002:K8065" si="880">IF(D8002&gt;=p_nilai_besar,D8002/(1+G8002),0)</f>
        <v>20665606</v>
      </c>
      <c r="L8002" s="106">
        <f t="shared" ref="L8002:L8065" si="881">IF(K8002&gt;0,K8002+ROW()/10^6,0)</f>
        <v>20665606.008002002</v>
      </c>
    </row>
    <row r="8003" spans="1:12" x14ac:dyDescent="0.3">
      <c r="A8003" s="104" t="s">
        <v>16365</v>
      </c>
      <c r="B8003" s="104" t="s">
        <v>16366</v>
      </c>
      <c r="C8003" s="105">
        <v>855</v>
      </c>
      <c r="D8003" s="105">
        <v>24747</v>
      </c>
      <c r="E8003" s="106">
        <f t="shared" si="875"/>
        <v>28.943859649122807</v>
      </c>
      <c r="F8003" s="107">
        <f t="shared" si="876"/>
        <v>94</v>
      </c>
      <c r="G8003" s="107">
        <f>COUNTIF(Data_Eksportir!$H$2:$H$3401,A8003)</f>
        <v>0</v>
      </c>
      <c r="H8003" s="104" t="str">
        <f t="shared" si="877"/>
        <v>20 – 100</v>
      </c>
      <c r="I8003" s="104" t="str">
        <f t="shared" si="878"/>
        <v>Di bawah ambang nilai</v>
      </c>
      <c r="J8003" s="106">
        <f t="shared" si="879"/>
        <v>24747.008002999999</v>
      </c>
      <c r="K8003" s="105">
        <f t="shared" si="880"/>
        <v>0</v>
      </c>
      <c r="L8003" s="106">
        <f t="shared" si="881"/>
        <v>0</v>
      </c>
    </row>
    <row r="8004" spans="1:12" x14ac:dyDescent="0.3">
      <c r="A8004" s="104" t="s">
        <v>16367</v>
      </c>
      <c r="B8004" s="104" t="s">
        <v>16368</v>
      </c>
      <c r="C8004" s="105">
        <v>25011</v>
      </c>
      <c r="D8004" s="105">
        <v>60547</v>
      </c>
      <c r="E8004" s="106">
        <f t="shared" si="875"/>
        <v>2.4208148414697535</v>
      </c>
      <c r="F8004" s="107">
        <f t="shared" si="876"/>
        <v>94</v>
      </c>
      <c r="G8004" s="107">
        <f>COUNTIF(Data_Eksportir!$H$2:$H$3401,A8004)</f>
        <v>0</v>
      </c>
      <c r="H8004" s="104" t="str">
        <f t="shared" si="877"/>
        <v>1 – 5</v>
      </c>
      <c r="I8004" s="104" t="str">
        <f t="shared" si="878"/>
        <v>Di bawah ambang nilai</v>
      </c>
      <c r="J8004" s="106">
        <f t="shared" si="879"/>
        <v>60547.008004000003</v>
      </c>
      <c r="K8004" s="105">
        <f t="shared" si="880"/>
        <v>0</v>
      </c>
      <c r="L8004" s="106">
        <f t="shared" si="881"/>
        <v>0</v>
      </c>
    </row>
    <row r="8005" spans="1:12" x14ac:dyDescent="0.3">
      <c r="A8005" s="104" t="s">
        <v>16369</v>
      </c>
      <c r="B8005" s="104" t="s">
        <v>16370</v>
      </c>
      <c r="C8005" s="105">
        <v>838</v>
      </c>
      <c r="D8005" s="105">
        <v>3431</v>
      </c>
      <c r="E8005" s="106">
        <f t="shared" si="875"/>
        <v>4.0942720763723148</v>
      </c>
      <c r="F8005" s="107">
        <f t="shared" si="876"/>
        <v>94</v>
      </c>
      <c r="G8005" s="107">
        <f>COUNTIF(Data_Eksportir!$H$2:$H$3401,A8005)</f>
        <v>0</v>
      </c>
      <c r="H8005" s="104" t="str">
        <f t="shared" si="877"/>
        <v>1 – 5</v>
      </c>
      <c r="I8005" s="104" t="str">
        <f t="shared" si="878"/>
        <v>Di bawah ambang nilai</v>
      </c>
      <c r="J8005" s="106">
        <f t="shared" si="879"/>
        <v>3431.0080050000001</v>
      </c>
      <c r="K8005" s="105">
        <f t="shared" si="880"/>
        <v>0</v>
      </c>
      <c r="L8005" s="106">
        <f t="shared" si="881"/>
        <v>0</v>
      </c>
    </row>
    <row r="8006" spans="1:12" x14ac:dyDescent="0.3">
      <c r="A8006" s="104" t="s">
        <v>16371</v>
      </c>
      <c r="B8006" s="104" t="s">
        <v>16372</v>
      </c>
      <c r="C8006" s="105">
        <v>614108</v>
      </c>
      <c r="D8006" s="105">
        <v>8441014</v>
      </c>
      <c r="E8006" s="106">
        <f t="shared" si="875"/>
        <v>13.745162088753119</v>
      </c>
      <c r="F8006" s="107">
        <f t="shared" si="876"/>
        <v>94</v>
      </c>
      <c r="G8006" s="107">
        <f>COUNTIF(Data_Eksportir!$H$2:$H$3401,A8006)</f>
        <v>0</v>
      </c>
      <c r="H8006" s="104" t="str">
        <f t="shared" si="877"/>
        <v>5 – 20</v>
      </c>
      <c r="I8006" s="104" t="str">
        <f t="shared" si="878"/>
        <v>Di bawah ambang nilai</v>
      </c>
      <c r="J8006" s="106">
        <f t="shared" si="879"/>
        <v>8441014.0080060009</v>
      </c>
      <c r="K8006" s="105">
        <f t="shared" si="880"/>
        <v>0</v>
      </c>
      <c r="L8006" s="106">
        <f t="shared" si="881"/>
        <v>0</v>
      </c>
    </row>
    <row r="8007" spans="1:12" x14ac:dyDescent="0.3">
      <c r="A8007" s="104" t="s">
        <v>16373</v>
      </c>
      <c r="B8007" s="104" t="s">
        <v>16374</v>
      </c>
      <c r="C8007" s="105">
        <v>77489</v>
      </c>
      <c r="D8007" s="105">
        <v>54916</v>
      </c>
      <c r="E8007" s="106">
        <f t="shared" si="875"/>
        <v>0.70869413723238139</v>
      </c>
      <c r="F8007" s="107">
        <f t="shared" si="876"/>
        <v>94</v>
      </c>
      <c r="G8007" s="107">
        <f>COUNTIF(Data_Eksportir!$H$2:$H$3401,A8007)</f>
        <v>0</v>
      </c>
      <c r="H8007" s="104" t="str">
        <f t="shared" si="877"/>
        <v>Di bawah 1</v>
      </c>
      <c r="I8007" s="104" t="str">
        <f t="shared" si="878"/>
        <v>Di bawah ambang nilai</v>
      </c>
      <c r="J8007" s="106">
        <f t="shared" si="879"/>
        <v>54916.008006999997</v>
      </c>
      <c r="K8007" s="105">
        <f t="shared" si="880"/>
        <v>0</v>
      </c>
      <c r="L8007" s="106">
        <f t="shared" si="881"/>
        <v>0</v>
      </c>
    </row>
    <row r="8008" spans="1:12" x14ac:dyDescent="0.3">
      <c r="A8008" s="104" t="s">
        <v>16375</v>
      </c>
      <c r="B8008" s="104" t="s">
        <v>16376</v>
      </c>
      <c r="C8008" s="105">
        <v>926088</v>
      </c>
      <c r="D8008" s="105">
        <v>822790</v>
      </c>
      <c r="E8008" s="106">
        <f t="shared" si="875"/>
        <v>0.8884576843669284</v>
      </c>
      <c r="F8008" s="107">
        <f t="shared" si="876"/>
        <v>94</v>
      </c>
      <c r="G8008" s="107">
        <f>COUNTIF(Data_Eksportir!$H$2:$H$3401,A8008)</f>
        <v>0</v>
      </c>
      <c r="H8008" s="104" t="str">
        <f t="shared" si="877"/>
        <v>Di bawah 1</v>
      </c>
      <c r="I8008" s="104" t="str">
        <f t="shared" si="878"/>
        <v>Di bawah ambang nilai</v>
      </c>
      <c r="J8008" s="106">
        <f t="shared" si="879"/>
        <v>822790.00800799998</v>
      </c>
      <c r="K8008" s="105">
        <f t="shared" si="880"/>
        <v>0</v>
      </c>
      <c r="L8008" s="106">
        <f t="shared" si="881"/>
        <v>0</v>
      </c>
    </row>
    <row r="8009" spans="1:12" x14ac:dyDescent="0.3">
      <c r="A8009" s="104" t="s">
        <v>16377</v>
      </c>
      <c r="B8009" s="104" t="s">
        <v>16378</v>
      </c>
      <c r="C8009" s="105">
        <v>398190</v>
      </c>
      <c r="D8009" s="105">
        <v>2327885</v>
      </c>
      <c r="E8009" s="106">
        <f t="shared" si="875"/>
        <v>5.8461664029734548</v>
      </c>
      <c r="F8009" s="107">
        <f t="shared" si="876"/>
        <v>95</v>
      </c>
      <c r="G8009" s="107">
        <f>COUNTIF(Data_Eksportir!$H$2:$H$3401,A8009)</f>
        <v>0</v>
      </c>
      <c r="H8009" s="104" t="str">
        <f t="shared" si="877"/>
        <v>5 – 20</v>
      </c>
      <c r="I8009" s="104" t="str">
        <f t="shared" si="878"/>
        <v>Di bawah ambang nilai</v>
      </c>
      <c r="J8009" s="106">
        <f t="shared" si="879"/>
        <v>2327885.0080090002</v>
      </c>
      <c r="K8009" s="105">
        <f t="shared" si="880"/>
        <v>0</v>
      </c>
      <c r="L8009" s="106">
        <f t="shared" si="881"/>
        <v>0</v>
      </c>
    </row>
    <row r="8010" spans="1:12" x14ac:dyDescent="0.3">
      <c r="A8010" s="104" t="s">
        <v>16379</v>
      </c>
      <c r="B8010" s="104" t="s">
        <v>16380</v>
      </c>
      <c r="C8010" s="105">
        <v>25252965</v>
      </c>
      <c r="D8010" s="105">
        <v>277719745</v>
      </c>
      <c r="E8010" s="106">
        <f t="shared" si="875"/>
        <v>10.997510391354044</v>
      </c>
      <c r="F8010" s="107">
        <f t="shared" si="876"/>
        <v>95</v>
      </c>
      <c r="G8010" s="107">
        <f>COUNTIF(Data_Eksportir!$H$2:$H$3401,A8010)</f>
        <v>0</v>
      </c>
      <c r="H8010" s="104" t="str">
        <f t="shared" si="877"/>
        <v>5 – 20</v>
      </c>
      <c r="I8010" s="104" t="str">
        <f t="shared" si="878"/>
        <v>Belum terwakili</v>
      </c>
      <c r="J8010" s="106">
        <f t="shared" si="879"/>
        <v>277719745.00801003</v>
      </c>
      <c r="K8010" s="105">
        <f t="shared" si="880"/>
        <v>277719745</v>
      </c>
      <c r="L8010" s="106">
        <f t="shared" si="881"/>
        <v>277719745.00801003</v>
      </c>
    </row>
    <row r="8011" spans="1:12" x14ac:dyDescent="0.3">
      <c r="A8011" s="104" t="s">
        <v>16381</v>
      </c>
      <c r="B8011" s="104" t="s">
        <v>16382</v>
      </c>
      <c r="C8011" s="105">
        <v>9887</v>
      </c>
      <c r="D8011" s="105">
        <v>44265</v>
      </c>
      <c r="E8011" s="106">
        <f t="shared" si="875"/>
        <v>4.47709112976636</v>
      </c>
      <c r="F8011" s="107">
        <f t="shared" si="876"/>
        <v>95</v>
      </c>
      <c r="G8011" s="107">
        <f>COUNTIF(Data_Eksportir!$H$2:$H$3401,A8011)</f>
        <v>0</v>
      </c>
      <c r="H8011" s="104" t="str">
        <f t="shared" si="877"/>
        <v>1 – 5</v>
      </c>
      <c r="I8011" s="104" t="str">
        <f t="shared" si="878"/>
        <v>Di bawah ambang nilai</v>
      </c>
      <c r="J8011" s="106">
        <f t="shared" si="879"/>
        <v>44265.008010999998</v>
      </c>
      <c r="K8011" s="105">
        <f t="shared" si="880"/>
        <v>0</v>
      </c>
      <c r="L8011" s="106">
        <f t="shared" si="881"/>
        <v>0</v>
      </c>
    </row>
    <row r="8012" spans="1:12" x14ac:dyDescent="0.3">
      <c r="A8012" s="104" t="s">
        <v>16383</v>
      </c>
      <c r="B8012" s="104" t="s">
        <v>16384</v>
      </c>
      <c r="C8012" s="105">
        <v>317130</v>
      </c>
      <c r="D8012" s="105">
        <v>4835162</v>
      </c>
      <c r="E8012" s="106">
        <f t="shared" si="875"/>
        <v>15.246624412701415</v>
      </c>
      <c r="F8012" s="107">
        <f t="shared" si="876"/>
        <v>95</v>
      </c>
      <c r="G8012" s="107">
        <f>COUNTIF(Data_Eksportir!$H$2:$H$3401,A8012)</f>
        <v>0</v>
      </c>
      <c r="H8012" s="104" t="str">
        <f t="shared" si="877"/>
        <v>5 – 20</v>
      </c>
      <c r="I8012" s="104" t="str">
        <f t="shared" si="878"/>
        <v>Di bawah ambang nilai</v>
      </c>
      <c r="J8012" s="106">
        <f t="shared" si="879"/>
        <v>4835162.0080119995</v>
      </c>
      <c r="K8012" s="105">
        <f t="shared" si="880"/>
        <v>0</v>
      </c>
      <c r="L8012" s="106">
        <f t="shared" si="881"/>
        <v>0</v>
      </c>
    </row>
    <row r="8013" spans="1:12" x14ac:dyDescent="0.3">
      <c r="A8013" s="104" t="s">
        <v>16385</v>
      </c>
      <c r="B8013" s="104" t="s">
        <v>16386</v>
      </c>
      <c r="C8013" s="105">
        <v>3638</v>
      </c>
      <c r="D8013" s="105">
        <v>13665</v>
      </c>
      <c r="E8013" s="106">
        <f t="shared" si="875"/>
        <v>3.7561847168774052</v>
      </c>
      <c r="F8013" s="107">
        <f t="shared" si="876"/>
        <v>95</v>
      </c>
      <c r="G8013" s="107">
        <f>COUNTIF(Data_Eksportir!$H$2:$H$3401,A8013)</f>
        <v>0</v>
      </c>
      <c r="H8013" s="104" t="str">
        <f t="shared" si="877"/>
        <v>1 – 5</v>
      </c>
      <c r="I8013" s="104" t="str">
        <f t="shared" si="878"/>
        <v>Di bawah ambang nilai</v>
      </c>
      <c r="J8013" s="106">
        <f t="shared" si="879"/>
        <v>13665.008013000001</v>
      </c>
      <c r="K8013" s="105">
        <f t="shared" si="880"/>
        <v>0</v>
      </c>
      <c r="L8013" s="106">
        <f t="shared" si="881"/>
        <v>0</v>
      </c>
    </row>
    <row r="8014" spans="1:12" x14ac:dyDescent="0.3">
      <c r="A8014" s="104" t="s">
        <v>16387</v>
      </c>
      <c r="B8014" s="104" t="s">
        <v>16388</v>
      </c>
      <c r="C8014" s="105">
        <v>2546056</v>
      </c>
      <c r="D8014" s="105">
        <v>36010591</v>
      </c>
      <c r="E8014" s="106">
        <f t="shared" si="875"/>
        <v>14.143675944284022</v>
      </c>
      <c r="F8014" s="107">
        <f t="shared" si="876"/>
        <v>95</v>
      </c>
      <c r="G8014" s="107">
        <f>COUNTIF(Data_Eksportir!$H$2:$H$3401,A8014)</f>
        <v>0</v>
      </c>
      <c r="H8014" s="104" t="str">
        <f t="shared" si="877"/>
        <v>5 – 20</v>
      </c>
      <c r="I8014" s="104" t="str">
        <f t="shared" si="878"/>
        <v>Belum terwakili</v>
      </c>
      <c r="J8014" s="106">
        <f t="shared" si="879"/>
        <v>36010591.008014001</v>
      </c>
      <c r="K8014" s="105">
        <f t="shared" si="880"/>
        <v>36010591</v>
      </c>
      <c r="L8014" s="106">
        <f t="shared" si="881"/>
        <v>36010591.008014001</v>
      </c>
    </row>
    <row r="8015" spans="1:12" x14ac:dyDescent="0.3">
      <c r="A8015" s="104" t="s">
        <v>16389</v>
      </c>
      <c r="B8015" s="104" t="s">
        <v>16390</v>
      </c>
      <c r="C8015" s="105">
        <v>13932</v>
      </c>
      <c r="D8015" s="105">
        <v>233743</v>
      </c>
      <c r="E8015" s="106">
        <f t="shared" si="875"/>
        <v>16.777418891759979</v>
      </c>
      <c r="F8015" s="107">
        <f t="shared" si="876"/>
        <v>95</v>
      </c>
      <c r="G8015" s="107">
        <f>COUNTIF(Data_Eksportir!$H$2:$H$3401,A8015)</f>
        <v>0</v>
      </c>
      <c r="H8015" s="104" t="str">
        <f t="shared" si="877"/>
        <v>5 – 20</v>
      </c>
      <c r="I8015" s="104" t="str">
        <f t="shared" si="878"/>
        <v>Di bawah ambang nilai</v>
      </c>
      <c r="J8015" s="106">
        <f t="shared" si="879"/>
        <v>233743.008015</v>
      </c>
      <c r="K8015" s="105">
        <f t="shared" si="880"/>
        <v>0</v>
      </c>
      <c r="L8015" s="106">
        <f t="shared" si="881"/>
        <v>0</v>
      </c>
    </row>
    <row r="8016" spans="1:12" x14ac:dyDescent="0.3">
      <c r="A8016" s="104" t="s">
        <v>16391</v>
      </c>
      <c r="B8016" s="104" t="s">
        <v>16392</v>
      </c>
      <c r="C8016" s="105">
        <v>10093410</v>
      </c>
      <c r="D8016" s="105">
        <v>163465052</v>
      </c>
      <c r="E8016" s="106">
        <f t="shared" si="875"/>
        <v>16.195225597691959</v>
      </c>
      <c r="F8016" s="107">
        <f t="shared" si="876"/>
        <v>95</v>
      </c>
      <c r="G8016" s="107">
        <f>COUNTIF(Data_Eksportir!$H$2:$H$3401,A8016)</f>
        <v>0</v>
      </c>
      <c r="H8016" s="104" t="str">
        <f t="shared" si="877"/>
        <v>5 – 20</v>
      </c>
      <c r="I8016" s="104" t="str">
        <f t="shared" si="878"/>
        <v>Belum terwakili</v>
      </c>
      <c r="J8016" s="106">
        <f t="shared" si="879"/>
        <v>163465052.00801599</v>
      </c>
      <c r="K8016" s="105">
        <f t="shared" si="880"/>
        <v>163465052</v>
      </c>
      <c r="L8016" s="106">
        <f t="shared" si="881"/>
        <v>163465052.00801599</v>
      </c>
    </row>
    <row r="8017" spans="1:12" x14ac:dyDescent="0.3">
      <c r="A8017" s="104" t="s">
        <v>16393</v>
      </c>
      <c r="B8017" s="104" t="s">
        <v>16394</v>
      </c>
      <c r="C8017" s="105">
        <v>176151</v>
      </c>
      <c r="D8017" s="105">
        <v>780434</v>
      </c>
      <c r="E8017" s="106">
        <f t="shared" si="875"/>
        <v>4.4304829379339319</v>
      </c>
      <c r="F8017" s="107">
        <f t="shared" si="876"/>
        <v>95</v>
      </c>
      <c r="G8017" s="107">
        <f>COUNTIF(Data_Eksportir!$H$2:$H$3401,A8017)</f>
        <v>0</v>
      </c>
      <c r="H8017" s="104" t="str">
        <f t="shared" si="877"/>
        <v>1 – 5</v>
      </c>
      <c r="I8017" s="104" t="str">
        <f t="shared" si="878"/>
        <v>Di bawah ambang nilai</v>
      </c>
      <c r="J8017" s="106">
        <f t="shared" si="879"/>
        <v>780434.00801700004</v>
      </c>
      <c r="K8017" s="105">
        <f t="shared" si="880"/>
        <v>0</v>
      </c>
      <c r="L8017" s="106">
        <f t="shared" si="881"/>
        <v>0</v>
      </c>
    </row>
    <row r="8018" spans="1:12" x14ac:dyDescent="0.3">
      <c r="A8018" s="104" t="s">
        <v>16395</v>
      </c>
      <c r="B8018" s="104" t="s">
        <v>16396</v>
      </c>
      <c r="C8018" s="105">
        <v>9895541</v>
      </c>
      <c r="D8018" s="105">
        <v>192025</v>
      </c>
      <c r="E8018" s="106">
        <f t="shared" si="875"/>
        <v>1.9405204829124553E-2</v>
      </c>
      <c r="F8018" s="107">
        <f t="shared" si="876"/>
        <v>95</v>
      </c>
      <c r="G8018" s="107">
        <f>COUNTIF(Data_Eksportir!$H$2:$H$3401,A8018)</f>
        <v>0</v>
      </c>
      <c r="H8018" s="104" t="str">
        <f t="shared" si="877"/>
        <v>Di bawah 1</v>
      </c>
      <c r="I8018" s="104" t="str">
        <f t="shared" si="878"/>
        <v>Di bawah ambang nilai</v>
      </c>
      <c r="J8018" s="106">
        <f t="shared" si="879"/>
        <v>192025.00801799999</v>
      </c>
      <c r="K8018" s="105">
        <f t="shared" si="880"/>
        <v>0</v>
      </c>
      <c r="L8018" s="106">
        <f t="shared" si="881"/>
        <v>0</v>
      </c>
    </row>
    <row r="8019" spans="1:12" x14ac:dyDescent="0.3">
      <c r="A8019" s="104" t="s">
        <v>16397</v>
      </c>
      <c r="B8019" s="104" t="s">
        <v>16398</v>
      </c>
      <c r="C8019" s="105">
        <v>604373</v>
      </c>
      <c r="D8019" s="105">
        <v>2890374</v>
      </c>
      <c r="E8019" s="106">
        <f t="shared" si="875"/>
        <v>4.7824340266689607</v>
      </c>
      <c r="F8019" s="107">
        <f t="shared" si="876"/>
        <v>95</v>
      </c>
      <c r="G8019" s="107">
        <f>COUNTIF(Data_Eksportir!$H$2:$H$3401,A8019)</f>
        <v>0</v>
      </c>
      <c r="H8019" s="104" t="str">
        <f t="shared" si="877"/>
        <v>1 – 5</v>
      </c>
      <c r="I8019" s="104" t="str">
        <f t="shared" si="878"/>
        <v>Di bawah ambang nilai</v>
      </c>
      <c r="J8019" s="106">
        <f t="shared" si="879"/>
        <v>2890374.0080189998</v>
      </c>
      <c r="K8019" s="105">
        <f t="shared" si="880"/>
        <v>0</v>
      </c>
      <c r="L8019" s="106">
        <f t="shared" si="881"/>
        <v>0</v>
      </c>
    </row>
    <row r="8020" spans="1:12" x14ac:dyDescent="0.3">
      <c r="A8020" s="104" t="s">
        <v>16399</v>
      </c>
      <c r="B8020" s="104" t="s">
        <v>16400</v>
      </c>
      <c r="C8020" s="105">
        <v>4810</v>
      </c>
      <c r="D8020" s="105">
        <v>2504</v>
      </c>
      <c r="E8020" s="106">
        <f t="shared" si="875"/>
        <v>0.52058212058212061</v>
      </c>
      <c r="F8020" s="107">
        <f t="shared" si="876"/>
        <v>95</v>
      </c>
      <c r="G8020" s="107">
        <f>COUNTIF(Data_Eksportir!$H$2:$H$3401,A8020)</f>
        <v>0</v>
      </c>
      <c r="H8020" s="104" t="str">
        <f t="shared" si="877"/>
        <v>Di bawah 1</v>
      </c>
      <c r="I8020" s="104" t="str">
        <f t="shared" si="878"/>
        <v>Di bawah ambang nilai</v>
      </c>
      <c r="J8020" s="106">
        <f t="shared" si="879"/>
        <v>2504.0080200000002</v>
      </c>
      <c r="K8020" s="105">
        <f t="shared" si="880"/>
        <v>0</v>
      </c>
      <c r="L8020" s="106">
        <f t="shared" si="881"/>
        <v>0</v>
      </c>
    </row>
    <row r="8021" spans="1:12" x14ac:dyDescent="0.3">
      <c r="A8021" s="104" t="s">
        <v>16401</v>
      </c>
      <c r="B8021" s="104" t="s">
        <v>16402</v>
      </c>
      <c r="C8021" s="105">
        <v>6547</v>
      </c>
      <c r="D8021" s="105">
        <v>20952</v>
      </c>
      <c r="E8021" s="106">
        <f t="shared" si="875"/>
        <v>3.2002443867420194</v>
      </c>
      <c r="F8021" s="107">
        <f t="shared" si="876"/>
        <v>95</v>
      </c>
      <c r="G8021" s="107">
        <f>COUNTIF(Data_Eksportir!$H$2:$H$3401,A8021)</f>
        <v>0</v>
      </c>
      <c r="H8021" s="104" t="str">
        <f t="shared" si="877"/>
        <v>1 – 5</v>
      </c>
      <c r="I8021" s="104" t="str">
        <f t="shared" si="878"/>
        <v>Di bawah ambang nilai</v>
      </c>
      <c r="J8021" s="106">
        <f t="shared" si="879"/>
        <v>20952.008021000001</v>
      </c>
      <c r="K8021" s="105">
        <f t="shared" si="880"/>
        <v>0</v>
      </c>
      <c r="L8021" s="106">
        <f t="shared" si="881"/>
        <v>0</v>
      </c>
    </row>
    <row r="8022" spans="1:12" x14ac:dyDescent="0.3">
      <c r="A8022" s="104" t="s">
        <v>16403</v>
      </c>
      <c r="B8022" s="104" t="s">
        <v>16404</v>
      </c>
      <c r="C8022" s="105">
        <v>14984805</v>
      </c>
      <c r="D8022" s="105">
        <v>104958693</v>
      </c>
      <c r="E8022" s="106">
        <f t="shared" si="875"/>
        <v>7.0043415980388133</v>
      </c>
      <c r="F8022" s="107">
        <f t="shared" si="876"/>
        <v>95</v>
      </c>
      <c r="G8022" s="107">
        <f>COUNTIF(Data_Eksportir!$H$2:$H$3401,A8022)</f>
        <v>0</v>
      </c>
      <c r="H8022" s="104" t="str">
        <f t="shared" si="877"/>
        <v>5 – 20</v>
      </c>
      <c r="I8022" s="104" t="str">
        <f t="shared" si="878"/>
        <v>Belum terwakili</v>
      </c>
      <c r="J8022" s="106">
        <f t="shared" si="879"/>
        <v>104958693.008022</v>
      </c>
      <c r="K8022" s="105">
        <f t="shared" si="880"/>
        <v>104958693</v>
      </c>
      <c r="L8022" s="106">
        <f t="shared" si="881"/>
        <v>104958693.008022</v>
      </c>
    </row>
    <row r="8023" spans="1:12" x14ac:dyDescent="0.3">
      <c r="A8023" s="104" t="s">
        <v>16405</v>
      </c>
      <c r="B8023" s="104" t="s">
        <v>16406</v>
      </c>
      <c r="C8023" s="105">
        <v>46915</v>
      </c>
      <c r="D8023" s="105">
        <v>325283</v>
      </c>
      <c r="E8023" s="106">
        <f t="shared" si="875"/>
        <v>6.9334541191516577</v>
      </c>
      <c r="F8023" s="107">
        <f t="shared" si="876"/>
        <v>95</v>
      </c>
      <c r="G8023" s="107">
        <f>COUNTIF(Data_Eksportir!$H$2:$H$3401,A8023)</f>
        <v>0</v>
      </c>
      <c r="H8023" s="104" t="str">
        <f t="shared" si="877"/>
        <v>5 – 20</v>
      </c>
      <c r="I8023" s="104" t="str">
        <f t="shared" si="878"/>
        <v>Di bawah ambang nilai</v>
      </c>
      <c r="J8023" s="106">
        <f t="shared" si="879"/>
        <v>325283.00802299997</v>
      </c>
      <c r="K8023" s="105">
        <f t="shared" si="880"/>
        <v>0</v>
      </c>
      <c r="L8023" s="106">
        <f t="shared" si="881"/>
        <v>0</v>
      </c>
    </row>
    <row r="8024" spans="1:12" x14ac:dyDescent="0.3">
      <c r="A8024" s="104" t="s">
        <v>16407</v>
      </c>
      <c r="B8024" s="104" t="s">
        <v>16408</v>
      </c>
      <c r="C8024" s="105">
        <v>14333</v>
      </c>
      <c r="D8024" s="105">
        <v>105699</v>
      </c>
      <c r="E8024" s="106">
        <f t="shared" si="875"/>
        <v>7.3745203376822719</v>
      </c>
      <c r="F8024" s="107">
        <f t="shared" si="876"/>
        <v>95</v>
      </c>
      <c r="G8024" s="107">
        <f>COUNTIF(Data_Eksportir!$H$2:$H$3401,A8024)</f>
        <v>0</v>
      </c>
      <c r="H8024" s="104" t="str">
        <f t="shared" si="877"/>
        <v>5 – 20</v>
      </c>
      <c r="I8024" s="104" t="str">
        <f t="shared" si="878"/>
        <v>Di bawah ambang nilai</v>
      </c>
      <c r="J8024" s="106">
        <f t="shared" si="879"/>
        <v>105699.008024</v>
      </c>
      <c r="K8024" s="105">
        <f t="shared" si="880"/>
        <v>0</v>
      </c>
      <c r="L8024" s="106">
        <f t="shared" si="881"/>
        <v>0</v>
      </c>
    </row>
    <row r="8025" spans="1:12" x14ac:dyDescent="0.3">
      <c r="A8025" s="104" t="s">
        <v>16409</v>
      </c>
      <c r="B8025" s="104" t="s">
        <v>16410</v>
      </c>
      <c r="C8025" s="105">
        <v>4190</v>
      </c>
      <c r="D8025" s="105">
        <v>140299</v>
      </c>
      <c r="E8025" s="106">
        <f t="shared" si="875"/>
        <v>33.484248210023864</v>
      </c>
      <c r="F8025" s="107">
        <f t="shared" si="876"/>
        <v>95</v>
      </c>
      <c r="G8025" s="107">
        <f>COUNTIF(Data_Eksportir!$H$2:$H$3401,A8025)</f>
        <v>0</v>
      </c>
      <c r="H8025" s="104" t="str">
        <f t="shared" si="877"/>
        <v>20 – 100</v>
      </c>
      <c r="I8025" s="104" t="str">
        <f t="shared" si="878"/>
        <v>Di bawah ambang nilai</v>
      </c>
      <c r="J8025" s="106">
        <f t="shared" si="879"/>
        <v>140299.00802499999</v>
      </c>
      <c r="K8025" s="105">
        <f t="shared" si="880"/>
        <v>0</v>
      </c>
      <c r="L8025" s="106">
        <f t="shared" si="881"/>
        <v>0</v>
      </c>
    </row>
    <row r="8026" spans="1:12" x14ac:dyDescent="0.3">
      <c r="A8026" s="104" t="s">
        <v>16411</v>
      </c>
      <c r="B8026" s="104" t="s">
        <v>16412</v>
      </c>
      <c r="C8026" s="105">
        <v>1877</v>
      </c>
      <c r="D8026" s="105">
        <v>7609</v>
      </c>
      <c r="E8026" s="106">
        <f t="shared" si="875"/>
        <v>4.0538092701118806</v>
      </c>
      <c r="F8026" s="107">
        <f t="shared" si="876"/>
        <v>95</v>
      </c>
      <c r="G8026" s="107">
        <f>COUNTIF(Data_Eksportir!$H$2:$H$3401,A8026)</f>
        <v>0</v>
      </c>
      <c r="H8026" s="104" t="str">
        <f t="shared" si="877"/>
        <v>1 – 5</v>
      </c>
      <c r="I8026" s="104" t="str">
        <f t="shared" si="878"/>
        <v>Di bawah ambang nilai</v>
      </c>
      <c r="J8026" s="106">
        <f t="shared" si="879"/>
        <v>7609.0080260000004</v>
      </c>
      <c r="K8026" s="105">
        <f t="shared" si="880"/>
        <v>0</v>
      </c>
      <c r="L8026" s="106">
        <f t="shared" si="881"/>
        <v>0</v>
      </c>
    </row>
    <row r="8027" spans="1:12" x14ac:dyDescent="0.3">
      <c r="A8027" s="104" t="s">
        <v>16413</v>
      </c>
      <c r="B8027" s="104" t="s">
        <v>16414</v>
      </c>
      <c r="C8027" s="105">
        <v>410</v>
      </c>
      <c r="D8027" s="105">
        <v>71610</v>
      </c>
      <c r="E8027" s="106">
        <f t="shared" si="875"/>
        <v>174.65853658536585</v>
      </c>
      <c r="F8027" s="107">
        <f t="shared" si="876"/>
        <v>95</v>
      </c>
      <c r="G8027" s="107">
        <f>COUNTIF(Data_Eksportir!$H$2:$H$3401,A8027)</f>
        <v>0</v>
      </c>
      <c r="H8027" s="104" t="str">
        <f t="shared" si="877"/>
        <v>100 ke atas</v>
      </c>
      <c r="I8027" s="104" t="str">
        <f t="shared" si="878"/>
        <v>Di bawah ambang nilai</v>
      </c>
      <c r="J8027" s="106">
        <f t="shared" si="879"/>
        <v>71610.008027000003</v>
      </c>
      <c r="K8027" s="105">
        <f t="shared" si="880"/>
        <v>0</v>
      </c>
      <c r="L8027" s="106">
        <f t="shared" si="881"/>
        <v>0</v>
      </c>
    </row>
    <row r="8028" spans="1:12" x14ac:dyDescent="0.3">
      <c r="A8028" s="104" t="s">
        <v>16415</v>
      </c>
      <c r="B8028" s="104" t="s">
        <v>16416</v>
      </c>
      <c r="C8028" s="105">
        <v>360725</v>
      </c>
      <c r="D8028" s="105">
        <v>8930052</v>
      </c>
      <c r="E8028" s="106">
        <f t="shared" si="875"/>
        <v>24.755844479866933</v>
      </c>
      <c r="F8028" s="107">
        <f t="shared" si="876"/>
        <v>95</v>
      </c>
      <c r="G8028" s="107">
        <f>COUNTIF(Data_Eksportir!$H$2:$H$3401,A8028)</f>
        <v>0</v>
      </c>
      <c r="H8028" s="104" t="str">
        <f t="shared" si="877"/>
        <v>20 – 100</v>
      </c>
      <c r="I8028" s="104" t="str">
        <f t="shared" si="878"/>
        <v>Di bawah ambang nilai</v>
      </c>
      <c r="J8028" s="106">
        <f t="shared" si="879"/>
        <v>8930052.0080280006</v>
      </c>
      <c r="K8028" s="105">
        <f t="shared" si="880"/>
        <v>0</v>
      </c>
      <c r="L8028" s="106">
        <f t="shared" si="881"/>
        <v>0</v>
      </c>
    </row>
    <row r="8029" spans="1:12" x14ac:dyDescent="0.3">
      <c r="A8029" s="104" t="s">
        <v>16417</v>
      </c>
      <c r="B8029" s="104" t="s">
        <v>16418</v>
      </c>
      <c r="C8029" s="105">
        <v>108540</v>
      </c>
      <c r="D8029" s="105">
        <v>1102161</v>
      </c>
      <c r="E8029" s="106">
        <f t="shared" si="875"/>
        <v>10.154422332780541</v>
      </c>
      <c r="F8029" s="107">
        <f t="shared" si="876"/>
        <v>95</v>
      </c>
      <c r="G8029" s="107">
        <f>COUNTIF(Data_Eksportir!$H$2:$H$3401,A8029)</f>
        <v>0</v>
      </c>
      <c r="H8029" s="104" t="str">
        <f t="shared" si="877"/>
        <v>5 – 20</v>
      </c>
      <c r="I8029" s="104" t="str">
        <f t="shared" si="878"/>
        <v>Di bawah ambang nilai</v>
      </c>
      <c r="J8029" s="106">
        <f t="shared" si="879"/>
        <v>1102161.0080289999</v>
      </c>
      <c r="K8029" s="105">
        <f t="shared" si="880"/>
        <v>0</v>
      </c>
      <c r="L8029" s="106">
        <f t="shared" si="881"/>
        <v>0</v>
      </c>
    </row>
    <row r="8030" spans="1:12" x14ac:dyDescent="0.3">
      <c r="A8030" s="104" t="s">
        <v>16419</v>
      </c>
      <c r="B8030" s="104" t="s">
        <v>16420</v>
      </c>
      <c r="C8030" s="105">
        <v>2228</v>
      </c>
      <c r="D8030" s="105">
        <v>2353</v>
      </c>
      <c r="E8030" s="106">
        <f t="shared" si="875"/>
        <v>1.0561041292639137</v>
      </c>
      <c r="F8030" s="107">
        <f t="shared" si="876"/>
        <v>95</v>
      </c>
      <c r="G8030" s="107">
        <f>COUNTIF(Data_Eksportir!$H$2:$H$3401,A8030)</f>
        <v>0</v>
      </c>
      <c r="H8030" s="104" t="str">
        <f t="shared" si="877"/>
        <v>1 – 5</v>
      </c>
      <c r="I8030" s="104" t="str">
        <f t="shared" si="878"/>
        <v>Di bawah ambang nilai</v>
      </c>
      <c r="J8030" s="106">
        <f t="shared" si="879"/>
        <v>2353.00803</v>
      </c>
      <c r="K8030" s="105">
        <f t="shared" si="880"/>
        <v>0</v>
      </c>
      <c r="L8030" s="106">
        <f t="shared" si="881"/>
        <v>0</v>
      </c>
    </row>
    <row r="8031" spans="1:12" x14ac:dyDescent="0.3">
      <c r="A8031" s="104" t="s">
        <v>16421</v>
      </c>
      <c r="B8031" s="104" t="s">
        <v>16422</v>
      </c>
      <c r="C8031" s="105">
        <v>1989</v>
      </c>
      <c r="D8031" s="105">
        <v>209315</v>
      </c>
      <c r="E8031" s="106">
        <f t="shared" si="875"/>
        <v>105.23629964806436</v>
      </c>
      <c r="F8031" s="107">
        <f t="shared" si="876"/>
        <v>95</v>
      </c>
      <c r="G8031" s="107">
        <f>COUNTIF(Data_Eksportir!$H$2:$H$3401,A8031)</f>
        <v>0</v>
      </c>
      <c r="H8031" s="104" t="str">
        <f t="shared" si="877"/>
        <v>100 ke atas</v>
      </c>
      <c r="I8031" s="104" t="str">
        <f t="shared" si="878"/>
        <v>Di bawah ambang nilai</v>
      </c>
      <c r="J8031" s="106">
        <f t="shared" si="879"/>
        <v>209315.008031</v>
      </c>
      <c r="K8031" s="105">
        <f t="shared" si="880"/>
        <v>0</v>
      </c>
      <c r="L8031" s="106">
        <f t="shared" si="881"/>
        <v>0</v>
      </c>
    </row>
    <row r="8032" spans="1:12" x14ac:dyDescent="0.3">
      <c r="A8032" s="104" t="s">
        <v>16423</v>
      </c>
      <c r="B8032" s="104" t="s">
        <v>16424</v>
      </c>
      <c r="C8032" s="105"/>
      <c r="D8032" s="105">
        <v>466</v>
      </c>
      <c r="E8032" s="106" t="str">
        <f t="shared" si="875"/>
        <v/>
      </c>
      <c r="F8032" s="107">
        <f t="shared" si="876"/>
        <v>95</v>
      </c>
      <c r="G8032" s="107">
        <f>COUNTIF(Data_Eksportir!$H$2:$H$3401,A8032)</f>
        <v>0</v>
      </c>
      <c r="H8032" s="104" t="str">
        <f t="shared" si="877"/>
        <v>Tanpa data berat</v>
      </c>
      <c r="I8032" s="104" t="str">
        <f t="shared" si="878"/>
        <v>Di bawah ambang nilai</v>
      </c>
      <c r="J8032" s="106">
        <f t="shared" si="879"/>
        <v>466.00803200000001</v>
      </c>
      <c r="K8032" s="105">
        <f t="shared" si="880"/>
        <v>0</v>
      </c>
      <c r="L8032" s="106">
        <f t="shared" si="881"/>
        <v>0</v>
      </c>
    </row>
    <row r="8033" spans="1:12" x14ac:dyDescent="0.3">
      <c r="A8033" s="104" t="s">
        <v>16425</v>
      </c>
      <c r="B8033" s="104" t="s">
        <v>16426</v>
      </c>
      <c r="C8033" s="105">
        <v>0</v>
      </c>
      <c r="D8033" s="105">
        <v>90</v>
      </c>
      <c r="E8033" s="106" t="str">
        <f t="shared" si="875"/>
        <v/>
      </c>
      <c r="F8033" s="107">
        <f t="shared" si="876"/>
        <v>95</v>
      </c>
      <c r="G8033" s="107">
        <f>COUNTIF(Data_Eksportir!$H$2:$H$3401,A8033)</f>
        <v>0</v>
      </c>
      <c r="H8033" s="104" t="str">
        <f t="shared" si="877"/>
        <v>Tanpa data berat</v>
      </c>
      <c r="I8033" s="104" t="str">
        <f t="shared" si="878"/>
        <v>Di bawah ambang nilai</v>
      </c>
      <c r="J8033" s="106">
        <f t="shared" si="879"/>
        <v>90.008032999999998</v>
      </c>
      <c r="K8033" s="105">
        <f t="shared" si="880"/>
        <v>0</v>
      </c>
      <c r="L8033" s="106">
        <f t="shared" si="881"/>
        <v>0</v>
      </c>
    </row>
    <row r="8034" spans="1:12" x14ac:dyDescent="0.3">
      <c r="A8034" s="104" t="s">
        <v>16427</v>
      </c>
      <c r="B8034" s="104" t="s">
        <v>16428</v>
      </c>
      <c r="C8034" s="105">
        <v>1863</v>
      </c>
      <c r="D8034" s="105">
        <v>33102</v>
      </c>
      <c r="E8034" s="106">
        <f t="shared" si="875"/>
        <v>17.768115942028984</v>
      </c>
      <c r="F8034" s="107">
        <f t="shared" si="876"/>
        <v>95</v>
      </c>
      <c r="G8034" s="107">
        <f>COUNTIF(Data_Eksportir!$H$2:$H$3401,A8034)</f>
        <v>0</v>
      </c>
      <c r="H8034" s="104" t="str">
        <f t="shared" si="877"/>
        <v>5 – 20</v>
      </c>
      <c r="I8034" s="104" t="str">
        <f t="shared" si="878"/>
        <v>Di bawah ambang nilai</v>
      </c>
      <c r="J8034" s="106">
        <f t="shared" si="879"/>
        <v>33102.008033999999</v>
      </c>
      <c r="K8034" s="105">
        <f t="shared" si="880"/>
        <v>0</v>
      </c>
      <c r="L8034" s="106">
        <f t="shared" si="881"/>
        <v>0</v>
      </c>
    </row>
    <row r="8035" spans="1:12" x14ac:dyDescent="0.3">
      <c r="A8035" s="104" t="s">
        <v>16429</v>
      </c>
      <c r="B8035" s="104" t="s">
        <v>16430</v>
      </c>
      <c r="C8035" s="105">
        <v>15</v>
      </c>
      <c r="D8035" s="105">
        <v>486</v>
      </c>
      <c r="E8035" s="106">
        <f t="shared" si="875"/>
        <v>32.4</v>
      </c>
      <c r="F8035" s="107">
        <f t="shared" si="876"/>
        <v>95</v>
      </c>
      <c r="G8035" s="107">
        <f>COUNTIF(Data_Eksportir!$H$2:$H$3401,A8035)</f>
        <v>0</v>
      </c>
      <c r="H8035" s="104" t="str">
        <f t="shared" si="877"/>
        <v>20 – 100</v>
      </c>
      <c r="I8035" s="104" t="str">
        <f t="shared" si="878"/>
        <v>Di bawah ambang nilai</v>
      </c>
      <c r="J8035" s="106">
        <f t="shared" si="879"/>
        <v>486.00803500000001</v>
      </c>
      <c r="K8035" s="105">
        <f t="shared" si="880"/>
        <v>0</v>
      </c>
      <c r="L8035" s="106">
        <f t="shared" si="881"/>
        <v>0</v>
      </c>
    </row>
    <row r="8036" spans="1:12" x14ac:dyDescent="0.3">
      <c r="A8036" s="104" t="s">
        <v>16431</v>
      </c>
      <c r="B8036" s="104" t="s">
        <v>16432</v>
      </c>
      <c r="C8036" s="105">
        <v>51</v>
      </c>
      <c r="D8036" s="105">
        <v>66</v>
      </c>
      <c r="E8036" s="106">
        <f t="shared" si="875"/>
        <v>1.2941176470588236</v>
      </c>
      <c r="F8036" s="107">
        <f t="shared" si="876"/>
        <v>95</v>
      </c>
      <c r="G8036" s="107">
        <f>COUNTIF(Data_Eksportir!$H$2:$H$3401,A8036)</f>
        <v>0</v>
      </c>
      <c r="H8036" s="104" t="str">
        <f t="shared" si="877"/>
        <v>1 – 5</v>
      </c>
      <c r="I8036" s="104" t="str">
        <f t="shared" si="878"/>
        <v>Di bawah ambang nilai</v>
      </c>
      <c r="J8036" s="106">
        <f t="shared" si="879"/>
        <v>66.008036000000004</v>
      </c>
      <c r="K8036" s="105">
        <f t="shared" si="880"/>
        <v>0</v>
      </c>
      <c r="L8036" s="106">
        <f t="shared" si="881"/>
        <v>0</v>
      </c>
    </row>
    <row r="8037" spans="1:12" x14ac:dyDescent="0.3">
      <c r="A8037" s="104" t="s">
        <v>16433</v>
      </c>
      <c r="B8037" s="104" t="s">
        <v>16434</v>
      </c>
      <c r="C8037" s="105">
        <v>7890</v>
      </c>
      <c r="D8037" s="105">
        <v>62777</v>
      </c>
      <c r="E8037" s="106">
        <f t="shared" si="875"/>
        <v>7.956527249683143</v>
      </c>
      <c r="F8037" s="107">
        <f t="shared" si="876"/>
        <v>95</v>
      </c>
      <c r="G8037" s="107">
        <f>COUNTIF(Data_Eksportir!$H$2:$H$3401,A8037)</f>
        <v>0</v>
      </c>
      <c r="H8037" s="104" t="str">
        <f t="shared" si="877"/>
        <v>5 – 20</v>
      </c>
      <c r="I8037" s="104" t="str">
        <f t="shared" si="878"/>
        <v>Di bawah ambang nilai</v>
      </c>
      <c r="J8037" s="106">
        <f t="shared" si="879"/>
        <v>62777.008037</v>
      </c>
      <c r="K8037" s="105">
        <f t="shared" si="880"/>
        <v>0</v>
      </c>
      <c r="L8037" s="106">
        <f t="shared" si="881"/>
        <v>0</v>
      </c>
    </row>
    <row r="8038" spans="1:12" x14ac:dyDescent="0.3">
      <c r="A8038" s="104" t="s">
        <v>16435</v>
      </c>
      <c r="B8038" s="104" t="s">
        <v>16436</v>
      </c>
      <c r="C8038" s="105">
        <v>1707</v>
      </c>
      <c r="D8038" s="105">
        <v>27050</v>
      </c>
      <c r="E8038" s="106">
        <f t="shared" si="875"/>
        <v>15.846514352665496</v>
      </c>
      <c r="F8038" s="107">
        <f t="shared" si="876"/>
        <v>95</v>
      </c>
      <c r="G8038" s="107">
        <f>COUNTIF(Data_Eksportir!$H$2:$H$3401,A8038)</f>
        <v>0</v>
      </c>
      <c r="H8038" s="104" t="str">
        <f t="shared" si="877"/>
        <v>5 – 20</v>
      </c>
      <c r="I8038" s="104" t="str">
        <f t="shared" si="878"/>
        <v>Di bawah ambang nilai</v>
      </c>
      <c r="J8038" s="106">
        <f t="shared" si="879"/>
        <v>27050.008038</v>
      </c>
      <c r="K8038" s="105">
        <f t="shared" si="880"/>
        <v>0</v>
      </c>
      <c r="L8038" s="106">
        <f t="shared" si="881"/>
        <v>0</v>
      </c>
    </row>
    <row r="8039" spans="1:12" x14ac:dyDescent="0.3">
      <c r="A8039" s="104" t="s">
        <v>16437</v>
      </c>
      <c r="B8039" s="104" t="s">
        <v>16438</v>
      </c>
      <c r="C8039" s="105">
        <v>9624</v>
      </c>
      <c r="D8039" s="105">
        <v>213420</v>
      </c>
      <c r="E8039" s="106">
        <f t="shared" si="875"/>
        <v>22.17581047381546</v>
      </c>
      <c r="F8039" s="107">
        <f t="shared" si="876"/>
        <v>95</v>
      </c>
      <c r="G8039" s="107">
        <f>COUNTIF(Data_Eksportir!$H$2:$H$3401,A8039)</f>
        <v>5</v>
      </c>
      <c r="H8039" s="104" t="str">
        <f t="shared" si="877"/>
        <v>20 – 100</v>
      </c>
      <c r="I8039" s="104" t="str">
        <f t="shared" si="878"/>
        <v>Di bawah ambang nilai</v>
      </c>
      <c r="J8039" s="106">
        <f t="shared" si="879"/>
        <v>213420.00803900001</v>
      </c>
      <c r="K8039" s="105">
        <f t="shared" si="880"/>
        <v>0</v>
      </c>
      <c r="L8039" s="106">
        <f t="shared" si="881"/>
        <v>0</v>
      </c>
    </row>
    <row r="8040" spans="1:12" x14ac:dyDescent="0.3">
      <c r="A8040" s="104" t="s">
        <v>16439</v>
      </c>
      <c r="B8040" s="104" t="s">
        <v>16440</v>
      </c>
      <c r="C8040" s="105">
        <v>25876</v>
      </c>
      <c r="D8040" s="105">
        <v>1645322</v>
      </c>
      <c r="E8040" s="106">
        <f t="shared" si="875"/>
        <v>63.584866285360953</v>
      </c>
      <c r="F8040" s="107">
        <f t="shared" si="876"/>
        <v>95</v>
      </c>
      <c r="G8040" s="107">
        <f>COUNTIF(Data_Eksportir!$H$2:$H$3401,A8040)</f>
        <v>0</v>
      </c>
      <c r="H8040" s="104" t="str">
        <f t="shared" si="877"/>
        <v>20 – 100</v>
      </c>
      <c r="I8040" s="104" t="str">
        <f t="shared" si="878"/>
        <v>Di bawah ambang nilai</v>
      </c>
      <c r="J8040" s="106">
        <f t="shared" si="879"/>
        <v>1645322.00804</v>
      </c>
      <c r="K8040" s="105">
        <f t="shared" si="880"/>
        <v>0</v>
      </c>
      <c r="L8040" s="106">
        <f t="shared" si="881"/>
        <v>0</v>
      </c>
    </row>
    <row r="8041" spans="1:12" x14ac:dyDescent="0.3">
      <c r="A8041" s="104" t="s">
        <v>16441</v>
      </c>
      <c r="B8041" s="104" t="s">
        <v>16442</v>
      </c>
      <c r="C8041" s="105">
        <v>26688492</v>
      </c>
      <c r="D8041" s="105">
        <v>166427598</v>
      </c>
      <c r="E8041" s="106">
        <f t="shared" si="875"/>
        <v>6.2359311271689686</v>
      </c>
      <c r="F8041" s="107">
        <f t="shared" si="876"/>
        <v>95</v>
      </c>
      <c r="G8041" s="107">
        <f>COUNTIF(Data_Eksportir!$H$2:$H$3401,A8041)</f>
        <v>0</v>
      </c>
      <c r="H8041" s="104" t="str">
        <f t="shared" si="877"/>
        <v>5 – 20</v>
      </c>
      <c r="I8041" s="104" t="str">
        <f t="shared" si="878"/>
        <v>Belum terwakili</v>
      </c>
      <c r="J8041" s="106">
        <f t="shared" si="879"/>
        <v>166427598.00804099</v>
      </c>
      <c r="K8041" s="105">
        <f t="shared" si="880"/>
        <v>166427598</v>
      </c>
      <c r="L8041" s="106">
        <f t="shared" si="881"/>
        <v>166427598.00804099</v>
      </c>
    </row>
    <row r="8042" spans="1:12" x14ac:dyDescent="0.3">
      <c r="A8042" s="104" t="s">
        <v>16443</v>
      </c>
      <c r="B8042" s="104" t="s">
        <v>16444</v>
      </c>
      <c r="C8042" s="105">
        <v>79812</v>
      </c>
      <c r="D8042" s="105">
        <v>460600</v>
      </c>
      <c r="E8042" s="106">
        <f t="shared" si="875"/>
        <v>5.7710619956898714</v>
      </c>
      <c r="F8042" s="107">
        <f t="shared" si="876"/>
        <v>95</v>
      </c>
      <c r="G8042" s="107">
        <f>COUNTIF(Data_Eksportir!$H$2:$H$3401,A8042)</f>
        <v>0</v>
      </c>
      <c r="H8042" s="104" t="str">
        <f t="shared" si="877"/>
        <v>5 – 20</v>
      </c>
      <c r="I8042" s="104" t="str">
        <f t="shared" si="878"/>
        <v>Di bawah ambang nilai</v>
      </c>
      <c r="J8042" s="106">
        <f t="shared" si="879"/>
        <v>460600.008042</v>
      </c>
      <c r="K8042" s="105">
        <f t="shared" si="880"/>
        <v>0</v>
      </c>
      <c r="L8042" s="106">
        <f t="shared" si="881"/>
        <v>0</v>
      </c>
    </row>
    <row r="8043" spans="1:12" x14ac:dyDescent="0.3">
      <c r="A8043" s="104" t="s">
        <v>16445</v>
      </c>
      <c r="B8043" s="104" t="s">
        <v>16446</v>
      </c>
      <c r="C8043" s="105">
        <v>20</v>
      </c>
      <c r="D8043" s="105">
        <v>30</v>
      </c>
      <c r="E8043" s="106">
        <f t="shared" si="875"/>
        <v>1.5</v>
      </c>
      <c r="F8043" s="107">
        <f t="shared" si="876"/>
        <v>95</v>
      </c>
      <c r="G8043" s="107">
        <f>COUNTIF(Data_Eksportir!$H$2:$H$3401,A8043)</f>
        <v>0</v>
      </c>
      <c r="H8043" s="104" t="str">
        <f t="shared" si="877"/>
        <v>1 – 5</v>
      </c>
      <c r="I8043" s="104" t="str">
        <f t="shared" si="878"/>
        <v>Di bawah ambang nilai</v>
      </c>
      <c r="J8043" s="106">
        <f t="shared" si="879"/>
        <v>30.008043000000001</v>
      </c>
      <c r="K8043" s="105">
        <f t="shared" si="880"/>
        <v>0</v>
      </c>
      <c r="L8043" s="106">
        <f t="shared" si="881"/>
        <v>0</v>
      </c>
    </row>
    <row r="8044" spans="1:12" x14ac:dyDescent="0.3">
      <c r="A8044" s="104" t="s">
        <v>16447</v>
      </c>
      <c r="B8044" s="104" t="s">
        <v>16448</v>
      </c>
      <c r="C8044" s="105">
        <v>27957</v>
      </c>
      <c r="D8044" s="105">
        <v>708689</v>
      </c>
      <c r="E8044" s="106">
        <f t="shared" si="875"/>
        <v>25.349250634903601</v>
      </c>
      <c r="F8044" s="107">
        <f t="shared" si="876"/>
        <v>95</v>
      </c>
      <c r="G8044" s="107">
        <f>COUNTIF(Data_Eksportir!$H$2:$H$3401,A8044)</f>
        <v>0</v>
      </c>
      <c r="H8044" s="104" t="str">
        <f t="shared" si="877"/>
        <v>20 – 100</v>
      </c>
      <c r="I8044" s="104" t="str">
        <f t="shared" si="878"/>
        <v>Di bawah ambang nilai</v>
      </c>
      <c r="J8044" s="106">
        <f t="shared" si="879"/>
        <v>708689.00804400002</v>
      </c>
      <c r="K8044" s="105">
        <f t="shared" si="880"/>
        <v>0</v>
      </c>
      <c r="L8044" s="106">
        <f t="shared" si="881"/>
        <v>0</v>
      </c>
    </row>
    <row r="8045" spans="1:12" x14ac:dyDescent="0.3">
      <c r="A8045" s="104" t="s">
        <v>16449</v>
      </c>
      <c r="B8045" s="104" t="s">
        <v>16450</v>
      </c>
      <c r="C8045" s="105">
        <v>81146</v>
      </c>
      <c r="D8045" s="105">
        <v>629501</v>
      </c>
      <c r="E8045" s="106">
        <f t="shared" si="875"/>
        <v>7.7576343874004881</v>
      </c>
      <c r="F8045" s="107">
        <f t="shared" si="876"/>
        <v>95</v>
      </c>
      <c r="G8045" s="107">
        <f>COUNTIF(Data_Eksportir!$H$2:$H$3401,A8045)</f>
        <v>0</v>
      </c>
      <c r="H8045" s="104" t="str">
        <f t="shared" si="877"/>
        <v>5 – 20</v>
      </c>
      <c r="I8045" s="104" t="str">
        <f t="shared" si="878"/>
        <v>Di bawah ambang nilai</v>
      </c>
      <c r="J8045" s="106">
        <f t="shared" si="879"/>
        <v>629501.00804500002</v>
      </c>
      <c r="K8045" s="105">
        <f t="shared" si="880"/>
        <v>0</v>
      </c>
      <c r="L8045" s="106">
        <f t="shared" si="881"/>
        <v>0</v>
      </c>
    </row>
    <row r="8046" spans="1:12" x14ac:dyDescent="0.3">
      <c r="A8046" s="104" t="s">
        <v>16451</v>
      </c>
      <c r="B8046" s="104" t="s">
        <v>16452</v>
      </c>
      <c r="C8046" s="105">
        <v>78</v>
      </c>
      <c r="D8046" s="105">
        <v>1752</v>
      </c>
      <c r="E8046" s="106">
        <f t="shared" si="875"/>
        <v>22.46153846153846</v>
      </c>
      <c r="F8046" s="107">
        <f t="shared" si="876"/>
        <v>95</v>
      </c>
      <c r="G8046" s="107">
        <f>COUNTIF(Data_Eksportir!$H$2:$H$3401,A8046)</f>
        <v>0</v>
      </c>
      <c r="H8046" s="104" t="str">
        <f t="shared" si="877"/>
        <v>20 – 100</v>
      </c>
      <c r="I8046" s="104" t="str">
        <f t="shared" si="878"/>
        <v>Di bawah ambang nilai</v>
      </c>
      <c r="J8046" s="106">
        <f t="shared" si="879"/>
        <v>1752.0080459999999</v>
      </c>
      <c r="K8046" s="105">
        <f t="shared" si="880"/>
        <v>0</v>
      </c>
      <c r="L8046" s="106">
        <f t="shared" si="881"/>
        <v>0</v>
      </c>
    </row>
    <row r="8047" spans="1:12" x14ac:dyDescent="0.3">
      <c r="A8047" s="104" t="s">
        <v>16453</v>
      </c>
      <c r="B8047" s="104" t="s">
        <v>16454</v>
      </c>
      <c r="C8047" s="105">
        <v>338043</v>
      </c>
      <c r="D8047" s="105">
        <v>6656196</v>
      </c>
      <c r="E8047" s="106">
        <f t="shared" si="875"/>
        <v>19.690382584464107</v>
      </c>
      <c r="F8047" s="107">
        <f t="shared" si="876"/>
        <v>95</v>
      </c>
      <c r="G8047" s="107">
        <f>COUNTIF(Data_Eksportir!$H$2:$H$3401,A8047)</f>
        <v>0</v>
      </c>
      <c r="H8047" s="104" t="str">
        <f t="shared" si="877"/>
        <v>5 – 20</v>
      </c>
      <c r="I8047" s="104" t="str">
        <f t="shared" si="878"/>
        <v>Di bawah ambang nilai</v>
      </c>
      <c r="J8047" s="106">
        <f t="shared" si="879"/>
        <v>6656196.0080469996</v>
      </c>
      <c r="K8047" s="105">
        <f t="shared" si="880"/>
        <v>0</v>
      </c>
      <c r="L8047" s="106">
        <f t="shared" si="881"/>
        <v>0</v>
      </c>
    </row>
    <row r="8048" spans="1:12" x14ac:dyDescent="0.3">
      <c r="A8048" s="104" t="s">
        <v>16455</v>
      </c>
      <c r="B8048" s="104" t="s">
        <v>16456</v>
      </c>
      <c r="C8048" s="105">
        <v>1861</v>
      </c>
      <c r="D8048" s="105">
        <v>255786</v>
      </c>
      <c r="E8048" s="106">
        <f t="shared" si="875"/>
        <v>137.44545943041376</v>
      </c>
      <c r="F8048" s="107">
        <f t="shared" si="876"/>
        <v>95</v>
      </c>
      <c r="G8048" s="107">
        <f>COUNTIF(Data_Eksportir!$H$2:$H$3401,A8048)</f>
        <v>0</v>
      </c>
      <c r="H8048" s="104" t="str">
        <f t="shared" si="877"/>
        <v>100 ke atas</v>
      </c>
      <c r="I8048" s="104" t="str">
        <f t="shared" si="878"/>
        <v>Di bawah ambang nilai</v>
      </c>
      <c r="J8048" s="106">
        <f t="shared" si="879"/>
        <v>255786.00804799999</v>
      </c>
      <c r="K8048" s="105">
        <f t="shared" si="880"/>
        <v>0</v>
      </c>
      <c r="L8048" s="106">
        <f t="shared" si="881"/>
        <v>0</v>
      </c>
    </row>
    <row r="8049" spans="1:12" x14ac:dyDescent="0.3">
      <c r="A8049" s="104" t="s">
        <v>16457</v>
      </c>
      <c r="B8049" s="104" t="s">
        <v>16458</v>
      </c>
      <c r="C8049" s="105">
        <v>4179759</v>
      </c>
      <c r="D8049" s="105">
        <v>32040506</v>
      </c>
      <c r="E8049" s="106">
        <f t="shared" si="875"/>
        <v>7.6656347889914231</v>
      </c>
      <c r="F8049" s="107">
        <f t="shared" si="876"/>
        <v>95</v>
      </c>
      <c r="G8049" s="107">
        <f>COUNTIF(Data_Eksportir!$H$2:$H$3401,A8049)</f>
        <v>0</v>
      </c>
      <c r="H8049" s="104" t="str">
        <f t="shared" si="877"/>
        <v>5 – 20</v>
      </c>
      <c r="I8049" s="104" t="str">
        <f t="shared" si="878"/>
        <v>Belum terwakili</v>
      </c>
      <c r="J8049" s="106">
        <f t="shared" si="879"/>
        <v>32040506.008049</v>
      </c>
      <c r="K8049" s="105">
        <f t="shared" si="880"/>
        <v>32040506</v>
      </c>
      <c r="L8049" s="106">
        <f t="shared" si="881"/>
        <v>32040506.008049</v>
      </c>
    </row>
    <row r="8050" spans="1:12" x14ac:dyDescent="0.3">
      <c r="A8050" s="104" t="s">
        <v>16459</v>
      </c>
      <c r="B8050" s="104" t="s">
        <v>16460</v>
      </c>
      <c r="C8050" s="105">
        <v>85543</v>
      </c>
      <c r="D8050" s="105">
        <v>1535014</v>
      </c>
      <c r="E8050" s="106">
        <f t="shared" si="875"/>
        <v>17.944355470348246</v>
      </c>
      <c r="F8050" s="107">
        <f t="shared" si="876"/>
        <v>95</v>
      </c>
      <c r="G8050" s="107">
        <f>COUNTIF(Data_Eksportir!$H$2:$H$3401,A8050)</f>
        <v>0</v>
      </c>
      <c r="H8050" s="104" t="str">
        <f t="shared" si="877"/>
        <v>5 – 20</v>
      </c>
      <c r="I8050" s="104" t="str">
        <f t="shared" si="878"/>
        <v>Di bawah ambang nilai</v>
      </c>
      <c r="J8050" s="106">
        <f t="shared" si="879"/>
        <v>1535014.0080500001</v>
      </c>
      <c r="K8050" s="105">
        <f t="shared" si="880"/>
        <v>0</v>
      </c>
      <c r="L8050" s="106">
        <f t="shared" si="881"/>
        <v>0</v>
      </c>
    </row>
    <row r="8051" spans="1:12" x14ac:dyDescent="0.3">
      <c r="A8051" s="104" t="s">
        <v>16461</v>
      </c>
      <c r="B8051" s="104" t="s">
        <v>16462</v>
      </c>
      <c r="C8051" s="105">
        <v>28444</v>
      </c>
      <c r="D8051" s="105">
        <v>52991</v>
      </c>
      <c r="E8051" s="106">
        <f t="shared" si="875"/>
        <v>1.8629939530305162</v>
      </c>
      <c r="F8051" s="107">
        <f t="shared" si="876"/>
        <v>95</v>
      </c>
      <c r="G8051" s="107">
        <f>COUNTIF(Data_Eksportir!$H$2:$H$3401,A8051)</f>
        <v>0</v>
      </c>
      <c r="H8051" s="104" t="str">
        <f t="shared" si="877"/>
        <v>1 – 5</v>
      </c>
      <c r="I8051" s="104" t="str">
        <f t="shared" si="878"/>
        <v>Di bawah ambang nilai</v>
      </c>
      <c r="J8051" s="106">
        <f t="shared" si="879"/>
        <v>52991.008050999997</v>
      </c>
      <c r="K8051" s="105">
        <f t="shared" si="880"/>
        <v>0</v>
      </c>
      <c r="L8051" s="106">
        <f t="shared" si="881"/>
        <v>0</v>
      </c>
    </row>
    <row r="8052" spans="1:12" x14ac:dyDescent="0.3">
      <c r="A8052" s="104" t="s">
        <v>16463</v>
      </c>
      <c r="B8052" s="104" t="s">
        <v>16464</v>
      </c>
      <c r="C8052" s="105">
        <v>304</v>
      </c>
      <c r="D8052" s="105">
        <v>5286</v>
      </c>
      <c r="E8052" s="106">
        <f t="shared" si="875"/>
        <v>17.388157894736842</v>
      </c>
      <c r="F8052" s="107">
        <f t="shared" si="876"/>
        <v>95</v>
      </c>
      <c r="G8052" s="107">
        <f>COUNTIF(Data_Eksportir!$H$2:$H$3401,A8052)</f>
        <v>0</v>
      </c>
      <c r="H8052" s="104" t="str">
        <f t="shared" si="877"/>
        <v>5 – 20</v>
      </c>
      <c r="I8052" s="104" t="str">
        <f t="shared" si="878"/>
        <v>Di bawah ambang nilai</v>
      </c>
      <c r="J8052" s="106">
        <f t="shared" si="879"/>
        <v>5286.0080520000001</v>
      </c>
      <c r="K8052" s="105">
        <f t="shared" si="880"/>
        <v>0</v>
      </c>
      <c r="L8052" s="106">
        <f t="shared" si="881"/>
        <v>0</v>
      </c>
    </row>
    <row r="8053" spans="1:12" x14ac:dyDescent="0.3">
      <c r="A8053" s="104" t="s">
        <v>16465</v>
      </c>
      <c r="B8053" s="104" t="s">
        <v>16466</v>
      </c>
      <c r="C8053" s="105">
        <v>390</v>
      </c>
      <c r="D8053" s="105">
        <v>20045</v>
      </c>
      <c r="E8053" s="106">
        <f t="shared" si="875"/>
        <v>51.397435897435898</v>
      </c>
      <c r="F8053" s="107">
        <f t="shared" si="876"/>
        <v>95</v>
      </c>
      <c r="G8053" s="107">
        <f>COUNTIF(Data_Eksportir!$H$2:$H$3401,A8053)</f>
        <v>0</v>
      </c>
      <c r="H8053" s="104" t="str">
        <f t="shared" si="877"/>
        <v>20 – 100</v>
      </c>
      <c r="I8053" s="104" t="str">
        <f t="shared" si="878"/>
        <v>Di bawah ambang nilai</v>
      </c>
      <c r="J8053" s="106">
        <f t="shared" si="879"/>
        <v>20045.008053000001</v>
      </c>
      <c r="K8053" s="105">
        <f t="shared" si="880"/>
        <v>0</v>
      </c>
      <c r="L8053" s="106">
        <f t="shared" si="881"/>
        <v>0</v>
      </c>
    </row>
    <row r="8054" spans="1:12" x14ac:dyDescent="0.3">
      <c r="A8054" s="104" t="s">
        <v>16467</v>
      </c>
      <c r="B8054" s="104" t="s">
        <v>16468</v>
      </c>
      <c r="C8054" s="105">
        <v>101142</v>
      </c>
      <c r="D8054" s="105">
        <v>3217061</v>
      </c>
      <c r="E8054" s="106">
        <f t="shared" si="875"/>
        <v>31.80736983646754</v>
      </c>
      <c r="F8054" s="107">
        <f t="shared" si="876"/>
        <v>95</v>
      </c>
      <c r="G8054" s="107">
        <f>COUNTIF(Data_Eksportir!$H$2:$H$3401,A8054)</f>
        <v>0</v>
      </c>
      <c r="H8054" s="104" t="str">
        <f t="shared" si="877"/>
        <v>20 – 100</v>
      </c>
      <c r="I8054" s="104" t="str">
        <f t="shared" si="878"/>
        <v>Di bawah ambang nilai</v>
      </c>
      <c r="J8054" s="106">
        <f t="shared" si="879"/>
        <v>3217061.0080539999</v>
      </c>
      <c r="K8054" s="105">
        <f t="shared" si="880"/>
        <v>0</v>
      </c>
      <c r="L8054" s="106">
        <f t="shared" si="881"/>
        <v>0</v>
      </c>
    </row>
    <row r="8055" spans="1:12" x14ac:dyDescent="0.3">
      <c r="A8055" s="104" t="s">
        <v>16469</v>
      </c>
      <c r="B8055" s="104" t="s">
        <v>16470</v>
      </c>
      <c r="C8055" s="105">
        <v>120815</v>
      </c>
      <c r="D8055" s="105">
        <v>1108673</v>
      </c>
      <c r="E8055" s="106">
        <f t="shared" si="875"/>
        <v>9.176617141911187</v>
      </c>
      <c r="F8055" s="107">
        <f t="shared" si="876"/>
        <v>95</v>
      </c>
      <c r="G8055" s="107">
        <f>COUNTIF(Data_Eksportir!$H$2:$H$3401,A8055)</f>
        <v>0</v>
      </c>
      <c r="H8055" s="104" t="str">
        <f t="shared" si="877"/>
        <v>5 – 20</v>
      </c>
      <c r="I8055" s="104" t="str">
        <f t="shared" si="878"/>
        <v>Di bawah ambang nilai</v>
      </c>
      <c r="J8055" s="106">
        <f t="shared" si="879"/>
        <v>1108673.0080550001</v>
      </c>
      <c r="K8055" s="105">
        <f t="shared" si="880"/>
        <v>0</v>
      </c>
      <c r="L8055" s="106">
        <f t="shared" si="881"/>
        <v>0</v>
      </c>
    </row>
    <row r="8056" spans="1:12" x14ac:dyDescent="0.3">
      <c r="A8056" s="104" t="s">
        <v>16471</v>
      </c>
      <c r="B8056" s="104" t="s">
        <v>16472</v>
      </c>
      <c r="C8056" s="105">
        <v>3235208</v>
      </c>
      <c r="D8056" s="105">
        <v>38483817</v>
      </c>
      <c r="E8056" s="106">
        <f t="shared" si="875"/>
        <v>11.895314613465347</v>
      </c>
      <c r="F8056" s="107">
        <f t="shared" si="876"/>
        <v>95</v>
      </c>
      <c r="G8056" s="107">
        <f>COUNTIF(Data_Eksportir!$H$2:$H$3401,A8056)</f>
        <v>0</v>
      </c>
      <c r="H8056" s="104" t="str">
        <f t="shared" si="877"/>
        <v>5 – 20</v>
      </c>
      <c r="I8056" s="104" t="str">
        <f t="shared" si="878"/>
        <v>Belum terwakili</v>
      </c>
      <c r="J8056" s="106">
        <f t="shared" si="879"/>
        <v>38483817.008056</v>
      </c>
      <c r="K8056" s="105">
        <f t="shared" si="880"/>
        <v>38483817</v>
      </c>
      <c r="L8056" s="106">
        <f t="shared" si="881"/>
        <v>38483817.008056</v>
      </c>
    </row>
    <row r="8057" spans="1:12" x14ac:dyDescent="0.3">
      <c r="A8057" s="104" t="s">
        <v>16473</v>
      </c>
      <c r="B8057" s="104" t="s">
        <v>16474</v>
      </c>
      <c r="C8057" s="105">
        <v>41353</v>
      </c>
      <c r="D8057" s="105">
        <v>672252</v>
      </c>
      <c r="E8057" s="106">
        <f t="shared" si="875"/>
        <v>16.256426377771866</v>
      </c>
      <c r="F8057" s="107">
        <f t="shared" si="876"/>
        <v>95</v>
      </c>
      <c r="G8057" s="107">
        <f>COUNTIF(Data_Eksportir!$H$2:$H$3401,A8057)</f>
        <v>0</v>
      </c>
      <c r="H8057" s="104" t="str">
        <f t="shared" si="877"/>
        <v>5 – 20</v>
      </c>
      <c r="I8057" s="104" t="str">
        <f t="shared" si="878"/>
        <v>Di bawah ambang nilai</v>
      </c>
      <c r="J8057" s="106">
        <f t="shared" si="879"/>
        <v>672252.008057</v>
      </c>
      <c r="K8057" s="105">
        <f t="shared" si="880"/>
        <v>0</v>
      </c>
      <c r="L8057" s="106">
        <f t="shared" si="881"/>
        <v>0</v>
      </c>
    </row>
    <row r="8058" spans="1:12" x14ac:dyDescent="0.3">
      <c r="A8058" s="104" t="s">
        <v>16475</v>
      </c>
      <c r="B8058" s="104" t="s">
        <v>16476</v>
      </c>
      <c r="C8058" s="105">
        <v>8</v>
      </c>
      <c r="D8058" s="105">
        <v>3005</v>
      </c>
      <c r="E8058" s="106">
        <f t="shared" si="875"/>
        <v>375.625</v>
      </c>
      <c r="F8058" s="107">
        <f t="shared" si="876"/>
        <v>95</v>
      </c>
      <c r="G8058" s="107">
        <f>COUNTIF(Data_Eksportir!$H$2:$H$3401,A8058)</f>
        <v>0</v>
      </c>
      <c r="H8058" s="104" t="str">
        <f t="shared" si="877"/>
        <v>100 ke atas</v>
      </c>
      <c r="I8058" s="104" t="str">
        <f t="shared" si="878"/>
        <v>Di bawah ambang nilai</v>
      </c>
      <c r="J8058" s="106">
        <f t="shared" si="879"/>
        <v>3005.0080579999999</v>
      </c>
      <c r="K8058" s="105">
        <f t="shared" si="880"/>
        <v>0</v>
      </c>
      <c r="L8058" s="106">
        <f t="shared" si="881"/>
        <v>0</v>
      </c>
    </row>
    <row r="8059" spans="1:12" x14ac:dyDescent="0.3">
      <c r="A8059" s="104" t="s">
        <v>16477</v>
      </c>
      <c r="B8059" s="104" t="s">
        <v>16478</v>
      </c>
      <c r="C8059" s="105">
        <v>257610</v>
      </c>
      <c r="D8059" s="105">
        <v>11469801</v>
      </c>
      <c r="E8059" s="106">
        <f t="shared" si="875"/>
        <v>44.52389658786538</v>
      </c>
      <c r="F8059" s="107">
        <f t="shared" si="876"/>
        <v>95</v>
      </c>
      <c r="G8059" s="107">
        <f>COUNTIF(Data_Eksportir!$H$2:$H$3401,A8059)</f>
        <v>0</v>
      </c>
      <c r="H8059" s="104" t="str">
        <f t="shared" si="877"/>
        <v>20 – 100</v>
      </c>
      <c r="I8059" s="104" t="str">
        <f t="shared" si="878"/>
        <v>Belum terwakili</v>
      </c>
      <c r="J8059" s="106">
        <f t="shared" si="879"/>
        <v>11469801.008059001</v>
      </c>
      <c r="K8059" s="105">
        <f t="shared" si="880"/>
        <v>11469801</v>
      </c>
      <c r="L8059" s="106">
        <f t="shared" si="881"/>
        <v>11469801.008059001</v>
      </c>
    </row>
    <row r="8060" spans="1:12" x14ac:dyDescent="0.3">
      <c r="A8060" s="104" t="s">
        <v>16479</v>
      </c>
      <c r="B8060" s="104" t="s">
        <v>16480</v>
      </c>
      <c r="C8060" s="105">
        <v>454</v>
      </c>
      <c r="D8060" s="105">
        <v>22477</v>
      </c>
      <c r="E8060" s="106">
        <f t="shared" si="875"/>
        <v>49.508810572687224</v>
      </c>
      <c r="F8060" s="107">
        <f t="shared" si="876"/>
        <v>95</v>
      </c>
      <c r="G8060" s="107">
        <f>COUNTIF(Data_Eksportir!$H$2:$H$3401,A8060)</f>
        <v>0</v>
      </c>
      <c r="H8060" s="104" t="str">
        <f t="shared" si="877"/>
        <v>20 – 100</v>
      </c>
      <c r="I8060" s="104" t="str">
        <f t="shared" si="878"/>
        <v>Di bawah ambang nilai</v>
      </c>
      <c r="J8060" s="106">
        <f t="shared" si="879"/>
        <v>22477.00806</v>
      </c>
      <c r="K8060" s="105">
        <f t="shared" si="880"/>
        <v>0</v>
      </c>
      <c r="L8060" s="106">
        <f t="shared" si="881"/>
        <v>0</v>
      </c>
    </row>
    <row r="8061" spans="1:12" x14ac:dyDescent="0.3">
      <c r="A8061" s="104" t="s">
        <v>16481</v>
      </c>
      <c r="B8061" s="104" t="s">
        <v>16482</v>
      </c>
      <c r="C8061" s="105">
        <v>15409</v>
      </c>
      <c r="D8061" s="105">
        <v>332063</v>
      </c>
      <c r="E8061" s="106">
        <f t="shared" si="875"/>
        <v>21.549938347718864</v>
      </c>
      <c r="F8061" s="107">
        <f t="shared" si="876"/>
        <v>95</v>
      </c>
      <c r="G8061" s="107">
        <f>COUNTIF(Data_Eksportir!$H$2:$H$3401,A8061)</f>
        <v>0</v>
      </c>
      <c r="H8061" s="104" t="str">
        <f t="shared" si="877"/>
        <v>20 – 100</v>
      </c>
      <c r="I8061" s="104" t="str">
        <f t="shared" si="878"/>
        <v>Di bawah ambang nilai</v>
      </c>
      <c r="J8061" s="106">
        <f t="shared" si="879"/>
        <v>332063.00806099997</v>
      </c>
      <c r="K8061" s="105">
        <f t="shared" si="880"/>
        <v>0</v>
      </c>
      <c r="L8061" s="106">
        <f t="shared" si="881"/>
        <v>0</v>
      </c>
    </row>
    <row r="8062" spans="1:12" x14ac:dyDescent="0.3">
      <c r="A8062" s="104" t="s">
        <v>16483</v>
      </c>
      <c r="B8062" s="104" t="s">
        <v>16484</v>
      </c>
      <c r="C8062" s="105">
        <v>13336</v>
      </c>
      <c r="D8062" s="105">
        <v>1099323</v>
      </c>
      <c r="E8062" s="106">
        <f t="shared" si="875"/>
        <v>82.432738452309536</v>
      </c>
      <c r="F8062" s="107">
        <f t="shared" si="876"/>
        <v>95</v>
      </c>
      <c r="G8062" s="107">
        <f>COUNTIF(Data_Eksportir!$H$2:$H$3401,A8062)</f>
        <v>0</v>
      </c>
      <c r="H8062" s="104" t="str">
        <f t="shared" si="877"/>
        <v>20 – 100</v>
      </c>
      <c r="I8062" s="104" t="str">
        <f t="shared" si="878"/>
        <v>Di bawah ambang nilai</v>
      </c>
      <c r="J8062" s="106">
        <f t="shared" si="879"/>
        <v>1099323.0080619999</v>
      </c>
      <c r="K8062" s="105">
        <f t="shared" si="880"/>
        <v>0</v>
      </c>
      <c r="L8062" s="106">
        <f t="shared" si="881"/>
        <v>0</v>
      </c>
    </row>
    <row r="8063" spans="1:12" x14ac:dyDescent="0.3">
      <c r="A8063" s="104" t="s">
        <v>16485</v>
      </c>
      <c r="B8063" s="104" t="s">
        <v>16486</v>
      </c>
      <c r="C8063" s="105">
        <v>3873186</v>
      </c>
      <c r="D8063" s="105">
        <v>19199606</v>
      </c>
      <c r="E8063" s="106">
        <f t="shared" si="875"/>
        <v>4.9570575748234145</v>
      </c>
      <c r="F8063" s="107">
        <f t="shared" si="876"/>
        <v>95</v>
      </c>
      <c r="G8063" s="107">
        <f>COUNTIF(Data_Eksportir!$H$2:$H$3401,A8063)</f>
        <v>0</v>
      </c>
      <c r="H8063" s="104" t="str">
        <f t="shared" si="877"/>
        <v>1 – 5</v>
      </c>
      <c r="I8063" s="104" t="str">
        <f t="shared" si="878"/>
        <v>Belum terwakili</v>
      </c>
      <c r="J8063" s="106">
        <f t="shared" si="879"/>
        <v>19199606.008063</v>
      </c>
      <c r="K8063" s="105">
        <f t="shared" si="880"/>
        <v>19199606</v>
      </c>
      <c r="L8063" s="106">
        <f t="shared" si="881"/>
        <v>19199606.008063</v>
      </c>
    </row>
    <row r="8064" spans="1:12" x14ac:dyDescent="0.3">
      <c r="A8064" s="104" t="s">
        <v>16487</v>
      </c>
      <c r="B8064" s="104" t="s">
        <v>16488</v>
      </c>
      <c r="C8064" s="105">
        <v>337511</v>
      </c>
      <c r="D8064" s="105">
        <v>32087478</v>
      </c>
      <c r="E8064" s="106">
        <f t="shared" si="875"/>
        <v>95.070910281442679</v>
      </c>
      <c r="F8064" s="107">
        <f t="shared" si="876"/>
        <v>95</v>
      </c>
      <c r="G8064" s="107">
        <f>COUNTIF(Data_Eksportir!$H$2:$H$3401,A8064)</f>
        <v>0</v>
      </c>
      <c r="H8064" s="104" t="str">
        <f t="shared" si="877"/>
        <v>20 – 100</v>
      </c>
      <c r="I8064" s="104" t="str">
        <f t="shared" si="878"/>
        <v>Belum terwakili</v>
      </c>
      <c r="J8064" s="106">
        <f t="shared" si="879"/>
        <v>32087478.008064002</v>
      </c>
      <c r="K8064" s="105">
        <f t="shared" si="880"/>
        <v>32087478</v>
      </c>
      <c r="L8064" s="106">
        <f t="shared" si="881"/>
        <v>32087478.008064002</v>
      </c>
    </row>
    <row r="8065" spans="1:12" x14ac:dyDescent="0.3">
      <c r="A8065" s="104" t="s">
        <v>16489</v>
      </c>
      <c r="B8065" s="104" t="s">
        <v>16490</v>
      </c>
      <c r="C8065" s="105">
        <v>122621</v>
      </c>
      <c r="D8065" s="105">
        <v>7933984</v>
      </c>
      <c r="E8065" s="106">
        <f t="shared" si="875"/>
        <v>64.703305306595112</v>
      </c>
      <c r="F8065" s="107">
        <f t="shared" si="876"/>
        <v>95</v>
      </c>
      <c r="G8065" s="107">
        <f>COUNTIF(Data_Eksportir!$H$2:$H$3401,A8065)</f>
        <v>0</v>
      </c>
      <c r="H8065" s="104" t="str">
        <f t="shared" si="877"/>
        <v>20 – 100</v>
      </c>
      <c r="I8065" s="104" t="str">
        <f t="shared" si="878"/>
        <v>Di bawah ambang nilai</v>
      </c>
      <c r="J8065" s="106">
        <f t="shared" si="879"/>
        <v>7933984.0080650002</v>
      </c>
      <c r="K8065" s="105">
        <f t="shared" si="880"/>
        <v>0</v>
      </c>
      <c r="L8065" s="106">
        <f t="shared" si="881"/>
        <v>0</v>
      </c>
    </row>
    <row r="8066" spans="1:12" x14ac:dyDescent="0.3">
      <c r="A8066" s="104" t="s">
        <v>16491</v>
      </c>
      <c r="B8066" s="104" t="s">
        <v>16492</v>
      </c>
      <c r="C8066" s="105">
        <v>79897</v>
      </c>
      <c r="D8066" s="105">
        <v>2214740</v>
      </c>
      <c r="E8066" s="106">
        <f t="shared" ref="E8066:E8129" si="882">IF(AND(ISNUMBER(C8066),C8066&gt;0),D8066/C8066,"")</f>
        <v>27.719939422005833</v>
      </c>
      <c r="F8066" s="107">
        <f t="shared" ref="F8066:F8129" si="883">VALUE(LEFT(A8066,2))</f>
        <v>95</v>
      </c>
      <c r="G8066" s="107">
        <f>COUNTIF(Data_Eksportir!$H$2:$H$3401,A8066)</f>
        <v>0</v>
      </c>
      <c r="H8066" s="104" t="str">
        <f t="shared" ref="H8066:H8129" si="884">IF(E8066="","Tanpa data berat",IF(E8066&lt;1,"Di bawah 1",IF(E8066&lt;5,"1 – 5",IF(E8066&lt;20,"5 – 20",IF(E8066&lt;100,"20 – 100","100 ke atas")))))</f>
        <v>20 – 100</v>
      </c>
      <c r="I8066" s="104" t="str">
        <f t="shared" ref="I8066:I8129" si="885">IF(D8066&lt;p_nilai_besar,"Di bawah ambang nilai",IF(G8066=0,"Belum terwakili",IF(G8066&lt;=p_listing_rendah,"Keterwakilan rendah","Terwakili")))</f>
        <v>Di bawah ambang nilai</v>
      </c>
      <c r="J8066" s="106">
        <f t="shared" ref="J8066:J8129" si="886">D8066+ROW()/10^6</f>
        <v>2214740.008066</v>
      </c>
      <c r="K8066" s="105">
        <f t="shared" ref="K8066:K8129" si="887">IF(D8066&gt;=p_nilai_besar,D8066/(1+G8066),0)</f>
        <v>0</v>
      </c>
      <c r="L8066" s="106">
        <f t="shared" ref="L8066:L8129" si="888">IF(K8066&gt;0,K8066+ROW()/10^6,0)</f>
        <v>0</v>
      </c>
    </row>
    <row r="8067" spans="1:12" x14ac:dyDescent="0.3">
      <c r="A8067" s="104" t="s">
        <v>16493</v>
      </c>
      <c r="B8067" s="104" t="s">
        <v>16494</v>
      </c>
      <c r="C8067" s="105">
        <v>212243</v>
      </c>
      <c r="D8067" s="105">
        <v>7065975</v>
      </c>
      <c r="E8067" s="106">
        <f t="shared" si="882"/>
        <v>33.291910687278261</v>
      </c>
      <c r="F8067" s="107">
        <f t="shared" si="883"/>
        <v>95</v>
      </c>
      <c r="G8067" s="107">
        <f>COUNTIF(Data_Eksportir!$H$2:$H$3401,A8067)</f>
        <v>0</v>
      </c>
      <c r="H8067" s="104" t="str">
        <f t="shared" si="884"/>
        <v>20 – 100</v>
      </c>
      <c r="I8067" s="104" t="str">
        <f t="shared" si="885"/>
        <v>Di bawah ambang nilai</v>
      </c>
      <c r="J8067" s="106">
        <f t="shared" si="886"/>
        <v>7065975.0080669997</v>
      </c>
      <c r="K8067" s="105">
        <f t="shared" si="887"/>
        <v>0</v>
      </c>
      <c r="L8067" s="106">
        <f t="shared" si="888"/>
        <v>0</v>
      </c>
    </row>
    <row r="8068" spans="1:12" x14ac:dyDescent="0.3">
      <c r="A8068" s="104" t="s">
        <v>16495</v>
      </c>
      <c r="B8068" s="104" t="s">
        <v>16496</v>
      </c>
      <c r="C8068" s="105">
        <v>404</v>
      </c>
      <c r="D8068" s="105">
        <v>10396</v>
      </c>
      <c r="E8068" s="106">
        <f t="shared" si="882"/>
        <v>25.732673267326732</v>
      </c>
      <c r="F8068" s="107">
        <f t="shared" si="883"/>
        <v>95</v>
      </c>
      <c r="G8068" s="107">
        <f>COUNTIF(Data_Eksportir!$H$2:$H$3401,A8068)</f>
        <v>1</v>
      </c>
      <c r="H8068" s="104" t="str">
        <f t="shared" si="884"/>
        <v>20 – 100</v>
      </c>
      <c r="I8068" s="104" t="str">
        <f t="shared" si="885"/>
        <v>Di bawah ambang nilai</v>
      </c>
      <c r="J8068" s="106">
        <f t="shared" si="886"/>
        <v>10396.008067999999</v>
      </c>
      <c r="K8068" s="105">
        <f t="shared" si="887"/>
        <v>0</v>
      </c>
      <c r="L8068" s="106">
        <f t="shared" si="888"/>
        <v>0</v>
      </c>
    </row>
    <row r="8069" spans="1:12" x14ac:dyDescent="0.3">
      <c r="A8069" s="104" t="s">
        <v>16497</v>
      </c>
      <c r="B8069" s="104" t="s">
        <v>16498</v>
      </c>
      <c r="C8069" s="105">
        <v>1547</v>
      </c>
      <c r="D8069" s="105">
        <v>3915</v>
      </c>
      <c r="E8069" s="106">
        <f t="shared" si="882"/>
        <v>2.5307045895281188</v>
      </c>
      <c r="F8069" s="107">
        <f t="shared" si="883"/>
        <v>95</v>
      </c>
      <c r="G8069" s="107">
        <f>COUNTIF(Data_Eksportir!$H$2:$H$3401,A8069)</f>
        <v>0</v>
      </c>
      <c r="H8069" s="104" t="str">
        <f t="shared" si="884"/>
        <v>1 – 5</v>
      </c>
      <c r="I8069" s="104" t="str">
        <f t="shared" si="885"/>
        <v>Di bawah ambang nilai</v>
      </c>
      <c r="J8069" s="106">
        <f t="shared" si="886"/>
        <v>3915.008069</v>
      </c>
      <c r="K8069" s="105">
        <f t="shared" si="887"/>
        <v>0</v>
      </c>
      <c r="L8069" s="106">
        <f t="shared" si="888"/>
        <v>0</v>
      </c>
    </row>
    <row r="8070" spans="1:12" x14ac:dyDescent="0.3">
      <c r="A8070" s="104" t="s">
        <v>16499</v>
      </c>
      <c r="B8070" s="104" t="s">
        <v>16500</v>
      </c>
      <c r="C8070" s="105">
        <v>15</v>
      </c>
      <c r="D8070" s="105">
        <v>218</v>
      </c>
      <c r="E8070" s="106">
        <f t="shared" si="882"/>
        <v>14.533333333333333</v>
      </c>
      <c r="F8070" s="107">
        <f t="shared" si="883"/>
        <v>95</v>
      </c>
      <c r="G8070" s="107">
        <f>COUNTIF(Data_Eksportir!$H$2:$H$3401,A8070)</f>
        <v>0</v>
      </c>
      <c r="H8070" s="104" t="str">
        <f t="shared" si="884"/>
        <v>5 – 20</v>
      </c>
      <c r="I8070" s="104" t="str">
        <f t="shared" si="885"/>
        <v>Di bawah ambang nilai</v>
      </c>
      <c r="J8070" s="106">
        <f t="shared" si="886"/>
        <v>218.00807</v>
      </c>
      <c r="K8070" s="105">
        <f t="shared" si="887"/>
        <v>0</v>
      </c>
      <c r="L8070" s="106">
        <f t="shared" si="888"/>
        <v>0</v>
      </c>
    </row>
    <row r="8071" spans="1:12" x14ac:dyDescent="0.3">
      <c r="A8071" s="104" t="s">
        <v>16501</v>
      </c>
      <c r="B8071" s="104" t="s">
        <v>16502</v>
      </c>
      <c r="C8071" s="105">
        <v>7458</v>
      </c>
      <c r="D8071" s="105">
        <v>105588</v>
      </c>
      <c r="E8071" s="106">
        <f t="shared" si="882"/>
        <v>14.157683024939661</v>
      </c>
      <c r="F8071" s="107">
        <f t="shared" si="883"/>
        <v>95</v>
      </c>
      <c r="G8071" s="107">
        <f>COUNTIF(Data_Eksportir!$H$2:$H$3401,A8071)</f>
        <v>0</v>
      </c>
      <c r="H8071" s="104" t="str">
        <f t="shared" si="884"/>
        <v>5 – 20</v>
      </c>
      <c r="I8071" s="104" t="str">
        <f t="shared" si="885"/>
        <v>Di bawah ambang nilai</v>
      </c>
      <c r="J8071" s="106">
        <f t="shared" si="886"/>
        <v>105588.008071</v>
      </c>
      <c r="K8071" s="105">
        <f t="shared" si="887"/>
        <v>0</v>
      </c>
      <c r="L8071" s="106">
        <f t="shared" si="888"/>
        <v>0</v>
      </c>
    </row>
    <row r="8072" spans="1:12" x14ac:dyDescent="0.3">
      <c r="A8072" s="104" t="s">
        <v>16503</v>
      </c>
      <c r="B8072" s="104" t="s">
        <v>16504</v>
      </c>
      <c r="C8072" s="105">
        <v>168801</v>
      </c>
      <c r="D8072" s="105">
        <v>1600742</v>
      </c>
      <c r="E8072" s="106">
        <f t="shared" si="882"/>
        <v>9.4830125413948974</v>
      </c>
      <c r="F8072" s="107">
        <f t="shared" si="883"/>
        <v>96</v>
      </c>
      <c r="G8072" s="107">
        <f>COUNTIF(Data_Eksportir!$H$2:$H$3401,A8072)</f>
        <v>1</v>
      </c>
      <c r="H8072" s="104" t="str">
        <f t="shared" si="884"/>
        <v>5 – 20</v>
      </c>
      <c r="I8072" s="104" t="str">
        <f t="shared" si="885"/>
        <v>Di bawah ambang nilai</v>
      </c>
      <c r="J8072" s="106">
        <f t="shared" si="886"/>
        <v>1600742.008072</v>
      </c>
      <c r="K8072" s="105">
        <f t="shared" si="887"/>
        <v>0</v>
      </c>
      <c r="L8072" s="106">
        <f t="shared" si="888"/>
        <v>0</v>
      </c>
    </row>
    <row r="8073" spans="1:12" x14ac:dyDescent="0.3">
      <c r="A8073" s="104" t="s">
        <v>16505</v>
      </c>
      <c r="B8073" s="104" t="s">
        <v>16506</v>
      </c>
      <c r="C8073" s="105">
        <v>4</v>
      </c>
      <c r="D8073" s="105">
        <v>635</v>
      </c>
      <c r="E8073" s="106">
        <f t="shared" si="882"/>
        <v>158.75</v>
      </c>
      <c r="F8073" s="107">
        <f t="shared" si="883"/>
        <v>96</v>
      </c>
      <c r="G8073" s="107">
        <f>COUNTIF(Data_Eksportir!$H$2:$H$3401,A8073)</f>
        <v>0</v>
      </c>
      <c r="H8073" s="104" t="str">
        <f t="shared" si="884"/>
        <v>100 ke atas</v>
      </c>
      <c r="I8073" s="104" t="str">
        <f t="shared" si="885"/>
        <v>Di bawah ambang nilai</v>
      </c>
      <c r="J8073" s="106">
        <f t="shared" si="886"/>
        <v>635.00807299999997</v>
      </c>
      <c r="K8073" s="105">
        <f t="shared" si="887"/>
        <v>0</v>
      </c>
      <c r="L8073" s="106">
        <f t="shared" si="888"/>
        <v>0</v>
      </c>
    </row>
    <row r="8074" spans="1:12" x14ac:dyDescent="0.3">
      <c r="A8074" s="104" t="s">
        <v>16507</v>
      </c>
      <c r="B8074" s="104" t="s">
        <v>16508</v>
      </c>
      <c r="C8074" s="105">
        <v>37310</v>
      </c>
      <c r="D8074" s="105">
        <v>87558</v>
      </c>
      <c r="E8074" s="106">
        <f t="shared" si="882"/>
        <v>2.3467703028678639</v>
      </c>
      <c r="F8074" s="107">
        <f t="shared" si="883"/>
        <v>96</v>
      </c>
      <c r="G8074" s="107">
        <f>COUNTIF(Data_Eksportir!$H$2:$H$3401,A8074)</f>
        <v>0</v>
      </c>
      <c r="H8074" s="104" t="str">
        <f t="shared" si="884"/>
        <v>1 – 5</v>
      </c>
      <c r="I8074" s="104" t="str">
        <f t="shared" si="885"/>
        <v>Di bawah ambang nilai</v>
      </c>
      <c r="J8074" s="106">
        <f t="shared" si="886"/>
        <v>87558.008073999998</v>
      </c>
      <c r="K8074" s="105">
        <f t="shared" si="887"/>
        <v>0</v>
      </c>
      <c r="L8074" s="106">
        <f t="shared" si="888"/>
        <v>0</v>
      </c>
    </row>
    <row r="8075" spans="1:12" x14ac:dyDescent="0.3">
      <c r="A8075" s="104" t="s">
        <v>16509</v>
      </c>
      <c r="B8075" s="104" t="s">
        <v>16510</v>
      </c>
      <c r="C8075" s="105">
        <v>36265</v>
      </c>
      <c r="D8075" s="105">
        <v>162022</v>
      </c>
      <c r="E8075" s="106">
        <f t="shared" si="882"/>
        <v>4.4677237005377082</v>
      </c>
      <c r="F8075" s="107">
        <f t="shared" si="883"/>
        <v>96</v>
      </c>
      <c r="G8075" s="107">
        <f>COUNTIF(Data_Eksportir!$H$2:$H$3401,A8075)</f>
        <v>0</v>
      </c>
      <c r="H8075" s="104" t="str">
        <f t="shared" si="884"/>
        <v>1 – 5</v>
      </c>
      <c r="I8075" s="104" t="str">
        <f t="shared" si="885"/>
        <v>Di bawah ambang nilai</v>
      </c>
      <c r="J8075" s="106">
        <f t="shared" si="886"/>
        <v>162022.00807499999</v>
      </c>
      <c r="K8075" s="105">
        <f t="shared" si="887"/>
        <v>0</v>
      </c>
      <c r="L8075" s="106">
        <f t="shared" si="888"/>
        <v>0</v>
      </c>
    </row>
    <row r="8076" spans="1:12" x14ac:dyDescent="0.3">
      <c r="A8076" s="104" t="s">
        <v>16511</v>
      </c>
      <c r="B8076" s="104" t="s">
        <v>16512</v>
      </c>
      <c r="C8076" s="105">
        <v>7945</v>
      </c>
      <c r="D8076" s="105">
        <v>57291</v>
      </c>
      <c r="E8076" s="106">
        <f t="shared" si="882"/>
        <v>7.2109502831969792</v>
      </c>
      <c r="F8076" s="107">
        <f t="shared" si="883"/>
        <v>96</v>
      </c>
      <c r="G8076" s="107">
        <f>COUNTIF(Data_Eksportir!$H$2:$H$3401,A8076)</f>
        <v>0</v>
      </c>
      <c r="H8076" s="104" t="str">
        <f t="shared" si="884"/>
        <v>5 – 20</v>
      </c>
      <c r="I8076" s="104" t="str">
        <f t="shared" si="885"/>
        <v>Di bawah ambang nilai</v>
      </c>
      <c r="J8076" s="106">
        <f t="shared" si="886"/>
        <v>57291.008075999998</v>
      </c>
      <c r="K8076" s="105">
        <f t="shared" si="887"/>
        <v>0</v>
      </c>
      <c r="L8076" s="106">
        <f t="shared" si="888"/>
        <v>0</v>
      </c>
    </row>
    <row r="8077" spans="1:12" x14ac:dyDescent="0.3">
      <c r="A8077" s="104" t="s">
        <v>16513</v>
      </c>
      <c r="B8077" s="104" t="s">
        <v>16514</v>
      </c>
      <c r="C8077" s="105">
        <v>1819</v>
      </c>
      <c r="D8077" s="105">
        <v>18217</v>
      </c>
      <c r="E8077" s="106">
        <f t="shared" si="882"/>
        <v>10.014843320505772</v>
      </c>
      <c r="F8077" s="107">
        <f t="shared" si="883"/>
        <v>96</v>
      </c>
      <c r="G8077" s="107">
        <f>COUNTIF(Data_Eksportir!$H$2:$H$3401,A8077)</f>
        <v>0</v>
      </c>
      <c r="H8077" s="104" t="str">
        <f t="shared" si="884"/>
        <v>5 – 20</v>
      </c>
      <c r="I8077" s="104" t="str">
        <f t="shared" si="885"/>
        <v>Di bawah ambang nilai</v>
      </c>
      <c r="J8077" s="106">
        <f t="shared" si="886"/>
        <v>18217.008076999999</v>
      </c>
      <c r="K8077" s="105">
        <f t="shared" si="887"/>
        <v>0</v>
      </c>
      <c r="L8077" s="106">
        <f t="shared" si="888"/>
        <v>0</v>
      </c>
    </row>
    <row r="8078" spans="1:12" x14ac:dyDescent="0.3">
      <c r="A8078" s="104" t="s">
        <v>16515</v>
      </c>
      <c r="B8078" s="104" t="s">
        <v>16516</v>
      </c>
      <c r="C8078" s="105">
        <v>128113</v>
      </c>
      <c r="D8078" s="105">
        <v>4154411</v>
      </c>
      <c r="E8078" s="106">
        <f t="shared" si="882"/>
        <v>32.427708351221185</v>
      </c>
      <c r="F8078" s="107">
        <f t="shared" si="883"/>
        <v>96</v>
      </c>
      <c r="G8078" s="107">
        <f>COUNTIF(Data_Eksportir!$H$2:$H$3401,A8078)</f>
        <v>0</v>
      </c>
      <c r="H8078" s="104" t="str">
        <f t="shared" si="884"/>
        <v>20 – 100</v>
      </c>
      <c r="I8078" s="104" t="str">
        <f t="shared" si="885"/>
        <v>Di bawah ambang nilai</v>
      </c>
      <c r="J8078" s="106">
        <f t="shared" si="886"/>
        <v>4154411.008078</v>
      </c>
      <c r="K8078" s="105">
        <f t="shared" si="887"/>
        <v>0</v>
      </c>
      <c r="L8078" s="106">
        <f t="shared" si="888"/>
        <v>0</v>
      </c>
    </row>
    <row r="8079" spans="1:12" x14ac:dyDescent="0.3">
      <c r="A8079" s="104" t="s">
        <v>16517</v>
      </c>
      <c r="B8079" s="104" t="s">
        <v>16518</v>
      </c>
      <c r="C8079" s="105">
        <v>704</v>
      </c>
      <c r="D8079" s="105">
        <v>6997</v>
      </c>
      <c r="E8079" s="106">
        <f t="shared" si="882"/>
        <v>9.938920454545455</v>
      </c>
      <c r="F8079" s="107">
        <f t="shared" si="883"/>
        <v>96</v>
      </c>
      <c r="G8079" s="107">
        <f>COUNTIF(Data_Eksportir!$H$2:$H$3401,A8079)</f>
        <v>0</v>
      </c>
      <c r="H8079" s="104" t="str">
        <f t="shared" si="884"/>
        <v>5 – 20</v>
      </c>
      <c r="I8079" s="104" t="str">
        <f t="shared" si="885"/>
        <v>Di bawah ambang nilai</v>
      </c>
      <c r="J8079" s="106">
        <f t="shared" si="886"/>
        <v>6997.0080790000002</v>
      </c>
      <c r="K8079" s="105">
        <f t="shared" si="887"/>
        <v>0</v>
      </c>
      <c r="L8079" s="106">
        <f t="shared" si="888"/>
        <v>0</v>
      </c>
    </row>
    <row r="8080" spans="1:12" x14ac:dyDescent="0.3">
      <c r="A8080" s="104" t="s">
        <v>16519</v>
      </c>
      <c r="B8080" s="104" t="s">
        <v>16520</v>
      </c>
      <c r="C8080" s="105">
        <v>46880</v>
      </c>
      <c r="D8080" s="105">
        <v>233448</v>
      </c>
      <c r="E8080" s="106">
        <f t="shared" si="882"/>
        <v>4.9796928327645054</v>
      </c>
      <c r="F8080" s="107">
        <f t="shared" si="883"/>
        <v>96</v>
      </c>
      <c r="G8080" s="107">
        <f>COUNTIF(Data_Eksportir!$H$2:$H$3401,A8080)</f>
        <v>0</v>
      </c>
      <c r="H8080" s="104" t="str">
        <f t="shared" si="884"/>
        <v>1 – 5</v>
      </c>
      <c r="I8080" s="104" t="str">
        <f t="shared" si="885"/>
        <v>Di bawah ambang nilai</v>
      </c>
      <c r="J8080" s="106">
        <f t="shared" si="886"/>
        <v>233448.00808</v>
      </c>
      <c r="K8080" s="105">
        <f t="shared" si="887"/>
        <v>0</v>
      </c>
      <c r="L8080" s="106">
        <f t="shared" si="888"/>
        <v>0</v>
      </c>
    </row>
    <row r="8081" spans="1:12" x14ac:dyDescent="0.3">
      <c r="A8081" s="104" t="s">
        <v>16521</v>
      </c>
      <c r="B8081" s="104" t="s">
        <v>16522</v>
      </c>
      <c r="C8081" s="105">
        <v>220673</v>
      </c>
      <c r="D8081" s="105">
        <v>202465</v>
      </c>
      <c r="E8081" s="106">
        <f t="shared" si="882"/>
        <v>0.91748877298083586</v>
      </c>
      <c r="F8081" s="107">
        <f t="shared" si="883"/>
        <v>96</v>
      </c>
      <c r="G8081" s="107">
        <f>COUNTIF(Data_Eksportir!$H$2:$H$3401,A8081)</f>
        <v>0</v>
      </c>
      <c r="H8081" s="104" t="str">
        <f t="shared" si="884"/>
        <v>Di bawah 1</v>
      </c>
      <c r="I8081" s="104" t="str">
        <f t="shared" si="885"/>
        <v>Di bawah ambang nilai</v>
      </c>
      <c r="J8081" s="106">
        <f t="shared" si="886"/>
        <v>202465.00808100001</v>
      </c>
      <c r="K8081" s="105">
        <f t="shared" si="887"/>
        <v>0</v>
      </c>
      <c r="L8081" s="106">
        <f t="shared" si="888"/>
        <v>0</v>
      </c>
    </row>
    <row r="8082" spans="1:12" x14ac:dyDescent="0.3">
      <c r="A8082" s="104" t="s">
        <v>16523</v>
      </c>
      <c r="B8082" s="104" t="s">
        <v>16524</v>
      </c>
      <c r="C8082" s="105">
        <v>67926299</v>
      </c>
      <c r="D8082" s="105">
        <v>29577834</v>
      </c>
      <c r="E8082" s="106">
        <f t="shared" si="882"/>
        <v>0.43544009368153563</v>
      </c>
      <c r="F8082" s="107">
        <f t="shared" si="883"/>
        <v>96</v>
      </c>
      <c r="G8082" s="107">
        <f>COUNTIF(Data_Eksportir!$H$2:$H$3401,A8082)</f>
        <v>6</v>
      </c>
      <c r="H8082" s="104" t="str">
        <f t="shared" si="884"/>
        <v>Di bawah 1</v>
      </c>
      <c r="I8082" s="104" t="str">
        <f t="shared" si="885"/>
        <v>Terwakili</v>
      </c>
      <c r="J8082" s="106">
        <f t="shared" si="886"/>
        <v>29577834.008081999</v>
      </c>
      <c r="K8082" s="105">
        <f t="shared" si="887"/>
        <v>4225404.8571428573</v>
      </c>
      <c r="L8082" s="106">
        <f t="shared" si="888"/>
        <v>4225404.8652248569</v>
      </c>
    </row>
    <row r="8083" spans="1:12" x14ac:dyDescent="0.3">
      <c r="A8083" s="104" t="s">
        <v>16525</v>
      </c>
      <c r="B8083" s="104" t="s">
        <v>16526</v>
      </c>
      <c r="C8083" s="105">
        <v>434942</v>
      </c>
      <c r="D8083" s="105">
        <v>4596425</v>
      </c>
      <c r="E8083" s="106">
        <f t="shared" si="882"/>
        <v>10.567903306647782</v>
      </c>
      <c r="F8083" s="107">
        <f t="shared" si="883"/>
        <v>96</v>
      </c>
      <c r="G8083" s="107">
        <f>COUNTIF(Data_Eksportir!$H$2:$H$3401,A8083)</f>
        <v>0</v>
      </c>
      <c r="H8083" s="104" t="str">
        <f t="shared" si="884"/>
        <v>5 – 20</v>
      </c>
      <c r="I8083" s="104" t="str">
        <f t="shared" si="885"/>
        <v>Di bawah ambang nilai</v>
      </c>
      <c r="J8083" s="106">
        <f t="shared" si="886"/>
        <v>4596425.0080829998</v>
      </c>
      <c r="K8083" s="105">
        <f t="shared" si="887"/>
        <v>0</v>
      </c>
      <c r="L8083" s="106">
        <f t="shared" si="888"/>
        <v>0</v>
      </c>
    </row>
    <row r="8084" spans="1:12" x14ac:dyDescent="0.3">
      <c r="A8084" s="104" t="s">
        <v>16527</v>
      </c>
      <c r="B8084" s="104" t="s">
        <v>16528</v>
      </c>
      <c r="C8084" s="105">
        <v>616160</v>
      </c>
      <c r="D8084" s="105">
        <v>2080829</v>
      </c>
      <c r="E8084" s="106">
        <f t="shared" si="882"/>
        <v>3.3770919890937421</v>
      </c>
      <c r="F8084" s="107">
        <f t="shared" si="883"/>
        <v>96</v>
      </c>
      <c r="G8084" s="107">
        <f>COUNTIF(Data_Eksportir!$H$2:$H$3401,A8084)</f>
        <v>0</v>
      </c>
      <c r="H8084" s="104" t="str">
        <f t="shared" si="884"/>
        <v>1 – 5</v>
      </c>
      <c r="I8084" s="104" t="str">
        <f t="shared" si="885"/>
        <v>Di bawah ambang nilai</v>
      </c>
      <c r="J8084" s="106">
        <f t="shared" si="886"/>
        <v>2080829.0080840001</v>
      </c>
      <c r="K8084" s="105">
        <f t="shared" si="887"/>
        <v>0</v>
      </c>
      <c r="L8084" s="106">
        <f t="shared" si="888"/>
        <v>0</v>
      </c>
    </row>
    <row r="8085" spans="1:12" x14ac:dyDescent="0.3">
      <c r="A8085" s="104" t="s">
        <v>16529</v>
      </c>
      <c r="B8085" s="104" t="s">
        <v>16530</v>
      </c>
      <c r="C8085" s="105">
        <v>12268</v>
      </c>
      <c r="D8085" s="105">
        <v>260126</v>
      </c>
      <c r="E8085" s="106">
        <f t="shared" si="882"/>
        <v>21.20361917182915</v>
      </c>
      <c r="F8085" s="107">
        <f t="shared" si="883"/>
        <v>96</v>
      </c>
      <c r="G8085" s="107">
        <f>COUNTIF(Data_Eksportir!$H$2:$H$3401,A8085)</f>
        <v>0</v>
      </c>
      <c r="H8085" s="104" t="str">
        <f t="shared" si="884"/>
        <v>20 – 100</v>
      </c>
      <c r="I8085" s="104" t="str">
        <f t="shared" si="885"/>
        <v>Di bawah ambang nilai</v>
      </c>
      <c r="J8085" s="106">
        <f t="shared" si="886"/>
        <v>260126.00808500001</v>
      </c>
      <c r="K8085" s="105">
        <f t="shared" si="887"/>
        <v>0</v>
      </c>
      <c r="L8085" s="106">
        <f t="shared" si="888"/>
        <v>0</v>
      </c>
    </row>
    <row r="8086" spans="1:12" x14ac:dyDescent="0.3">
      <c r="A8086" s="104" t="s">
        <v>16531</v>
      </c>
      <c r="B8086" s="104" t="s">
        <v>16532</v>
      </c>
      <c r="C8086" s="105">
        <v>1791024</v>
      </c>
      <c r="D8086" s="105">
        <v>10995041</v>
      </c>
      <c r="E8086" s="106">
        <f t="shared" si="882"/>
        <v>6.1389691037082699</v>
      </c>
      <c r="F8086" s="107">
        <f t="shared" si="883"/>
        <v>96</v>
      </c>
      <c r="G8086" s="107">
        <f>COUNTIF(Data_Eksportir!$H$2:$H$3401,A8086)</f>
        <v>0</v>
      </c>
      <c r="H8086" s="104" t="str">
        <f t="shared" si="884"/>
        <v>5 – 20</v>
      </c>
      <c r="I8086" s="104" t="str">
        <f t="shared" si="885"/>
        <v>Belum terwakili</v>
      </c>
      <c r="J8086" s="106">
        <f t="shared" si="886"/>
        <v>10995041.008086</v>
      </c>
      <c r="K8086" s="105">
        <f t="shared" si="887"/>
        <v>10995041</v>
      </c>
      <c r="L8086" s="106">
        <f t="shared" si="888"/>
        <v>10995041.008086</v>
      </c>
    </row>
    <row r="8087" spans="1:12" x14ac:dyDescent="0.3">
      <c r="A8087" s="104" t="s">
        <v>16533</v>
      </c>
      <c r="B8087" s="104" t="s">
        <v>16534</v>
      </c>
      <c r="C8087" s="105">
        <v>1719</v>
      </c>
      <c r="D8087" s="105">
        <v>26235</v>
      </c>
      <c r="E8087" s="106">
        <f t="shared" si="882"/>
        <v>15.261780104712042</v>
      </c>
      <c r="F8087" s="107">
        <f t="shared" si="883"/>
        <v>96</v>
      </c>
      <c r="G8087" s="107">
        <f>COUNTIF(Data_Eksportir!$H$2:$H$3401,A8087)</f>
        <v>0</v>
      </c>
      <c r="H8087" s="104" t="str">
        <f t="shared" si="884"/>
        <v>5 – 20</v>
      </c>
      <c r="I8087" s="104" t="str">
        <f t="shared" si="885"/>
        <v>Di bawah ambang nilai</v>
      </c>
      <c r="J8087" s="106">
        <f t="shared" si="886"/>
        <v>26235.008086999998</v>
      </c>
      <c r="K8087" s="105">
        <f t="shared" si="887"/>
        <v>0</v>
      </c>
      <c r="L8087" s="106">
        <f t="shared" si="888"/>
        <v>0</v>
      </c>
    </row>
    <row r="8088" spans="1:12" x14ac:dyDescent="0.3">
      <c r="A8088" s="104" t="s">
        <v>16535</v>
      </c>
      <c r="B8088" s="104" t="s">
        <v>16536</v>
      </c>
      <c r="C8088" s="105">
        <v>56037</v>
      </c>
      <c r="D8088" s="105">
        <v>229904</v>
      </c>
      <c r="E8088" s="106">
        <f t="shared" si="882"/>
        <v>4.1027178471367129</v>
      </c>
      <c r="F8088" s="107">
        <f t="shared" si="883"/>
        <v>96</v>
      </c>
      <c r="G8088" s="107">
        <f>COUNTIF(Data_Eksportir!$H$2:$H$3401,A8088)</f>
        <v>0</v>
      </c>
      <c r="H8088" s="104" t="str">
        <f t="shared" si="884"/>
        <v>1 – 5</v>
      </c>
      <c r="I8088" s="104" t="str">
        <f t="shared" si="885"/>
        <v>Di bawah ambang nilai</v>
      </c>
      <c r="J8088" s="106">
        <f t="shared" si="886"/>
        <v>229904.008088</v>
      </c>
      <c r="K8088" s="105">
        <f t="shared" si="887"/>
        <v>0</v>
      </c>
      <c r="L8088" s="106">
        <f t="shared" si="888"/>
        <v>0</v>
      </c>
    </row>
    <row r="8089" spans="1:12" x14ac:dyDescent="0.3">
      <c r="A8089" s="104" t="s">
        <v>16537</v>
      </c>
      <c r="B8089" s="104" t="s">
        <v>16538</v>
      </c>
      <c r="C8089" s="105">
        <v>2391</v>
      </c>
      <c r="D8089" s="105">
        <v>468</v>
      </c>
      <c r="E8089" s="106">
        <f t="shared" si="882"/>
        <v>0.19573400250941028</v>
      </c>
      <c r="F8089" s="107">
        <f t="shared" si="883"/>
        <v>96</v>
      </c>
      <c r="G8089" s="107">
        <f>COUNTIF(Data_Eksportir!$H$2:$H$3401,A8089)</f>
        <v>0</v>
      </c>
      <c r="H8089" s="104" t="str">
        <f t="shared" si="884"/>
        <v>Di bawah 1</v>
      </c>
      <c r="I8089" s="104" t="str">
        <f t="shared" si="885"/>
        <v>Di bawah ambang nilai</v>
      </c>
      <c r="J8089" s="106">
        <f t="shared" si="886"/>
        <v>468.00808899999998</v>
      </c>
      <c r="K8089" s="105">
        <f t="shared" si="887"/>
        <v>0</v>
      </c>
      <c r="L8089" s="106">
        <f t="shared" si="888"/>
        <v>0</v>
      </c>
    </row>
    <row r="8090" spans="1:12" x14ac:dyDescent="0.3">
      <c r="A8090" s="104" t="s">
        <v>16539</v>
      </c>
      <c r="B8090" s="104" t="s">
        <v>16540</v>
      </c>
      <c r="C8090" s="105">
        <v>4860</v>
      </c>
      <c r="D8090" s="105">
        <v>13627</v>
      </c>
      <c r="E8090" s="106">
        <f t="shared" si="882"/>
        <v>2.8039094650205763</v>
      </c>
      <c r="F8090" s="107">
        <f t="shared" si="883"/>
        <v>96</v>
      </c>
      <c r="G8090" s="107">
        <f>COUNTIF(Data_Eksportir!$H$2:$H$3401,A8090)</f>
        <v>0</v>
      </c>
      <c r="H8090" s="104" t="str">
        <f t="shared" si="884"/>
        <v>1 – 5</v>
      </c>
      <c r="I8090" s="104" t="str">
        <f t="shared" si="885"/>
        <v>Di bawah ambang nilai</v>
      </c>
      <c r="J8090" s="106">
        <f t="shared" si="886"/>
        <v>13627.008089999999</v>
      </c>
      <c r="K8090" s="105">
        <f t="shared" si="887"/>
        <v>0</v>
      </c>
      <c r="L8090" s="106">
        <f t="shared" si="888"/>
        <v>0</v>
      </c>
    </row>
    <row r="8091" spans="1:12" x14ac:dyDescent="0.3">
      <c r="A8091" s="104" t="s">
        <v>16541</v>
      </c>
      <c r="B8091" s="104" t="s">
        <v>16542</v>
      </c>
      <c r="C8091" s="105">
        <v>337195</v>
      </c>
      <c r="D8091" s="105">
        <v>1434170</v>
      </c>
      <c r="E8091" s="106">
        <f t="shared" si="882"/>
        <v>4.2532362579516301</v>
      </c>
      <c r="F8091" s="107">
        <f t="shared" si="883"/>
        <v>96</v>
      </c>
      <c r="G8091" s="107">
        <f>COUNTIF(Data_Eksportir!$H$2:$H$3401,A8091)</f>
        <v>0</v>
      </c>
      <c r="H8091" s="104" t="str">
        <f t="shared" si="884"/>
        <v>1 – 5</v>
      </c>
      <c r="I8091" s="104" t="str">
        <f t="shared" si="885"/>
        <v>Di bawah ambang nilai</v>
      </c>
      <c r="J8091" s="106">
        <f t="shared" si="886"/>
        <v>1434170.0080909999</v>
      </c>
      <c r="K8091" s="105">
        <f t="shared" si="887"/>
        <v>0</v>
      </c>
      <c r="L8091" s="106">
        <f t="shared" si="888"/>
        <v>0</v>
      </c>
    </row>
    <row r="8092" spans="1:12" x14ac:dyDescent="0.3">
      <c r="A8092" s="104" t="s">
        <v>16543</v>
      </c>
      <c r="B8092" s="104" t="s">
        <v>16544</v>
      </c>
      <c r="C8092" s="105">
        <v>4529</v>
      </c>
      <c r="D8092" s="105">
        <v>15782</v>
      </c>
      <c r="E8092" s="106">
        <f t="shared" si="882"/>
        <v>3.4846544491057627</v>
      </c>
      <c r="F8092" s="107">
        <f t="shared" si="883"/>
        <v>96</v>
      </c>
      <c r="G8092" s="107">
        <f>COUNTIF(Data_Eksportir!$H$2:$H$3401,A8092)</f>
        <v>0</v>
      </c>
      <c r="H8092" s="104" t="str">
        <f t="shared" si="884"/>
        <v>1 – 5</v>
      </c>
      <c r="I8092" s="104" t="str">
        <f t="shared" si="885"/>
        <v>Di bawah ambang nilai</v>
      </c>
      <c r="J8092" s="106">
        <f t="shared" si="886"/>
        <v>15782.008092</v>
      </c>
      <c r="K8092" s="105">
        <f t="shared" si="887"/>
        <v>0</v>
      </c>
      <c r="L8092" s="106">
        <f t="shared" si="888"/>
        <v>0</v>
      </c>
    </row>
    <row r="8093" spans="1:12" x14ac:dyDescent="0.3">
      <c r="A8093" s="104" t="s">
        <v>16545</v>
      </c>
      <c r="B8093" s="104" t="s">
        <v>16546</v>
      </c>
      <c r="C8093" s="105">
        <v>1100</v>
      </c>
      <c r="D8093" s="105">
        <v>1174</v>
      </c>
      <c r="E8093" s="106">
        <f t="shared" si="882"/>
        <v>1.0672727272727274</v>
      </c>
      <c r="F8093" s="107">
        <f t="shared" si="883"/>
        <v>96</v>
      </c>
      <c r="G8093" s="107">
        <f>COUNTIF(Data_Eksportir!$H$2:$H$3401,A8093)</f>
        <v>0</v>
      </c>
      <c r="H8093" s="104" t="str">
        <f t="shared" si="884"/>
        <v>1 – 5</v>
      </c>
      <c r="I8093" s="104" t="str">
        <f t="shared" si="885"/>
        <v>Di bawah ambang nilai</v>
      </c>
      <c r="J8093" s="106">
        <f t="shared" si="886"/>
        <v>1174.0080929999999</v>
      </c>
      <c r="K8093" s="105">
        <f t="shared" si="887"/>
        <v>0</v>
      </c>
      <c r="L8093" s="106">
        <f t="shared" si="888"/>
        <v>0</v>
      </c>
    </row>
    <row r="8094" spans="1:12" x14ac:dyDescent="0.3">
      <c r="A8094" s="104" t="s">
        <v>16547</v>
      </c>
      <c r="B8094" s="104" t="s">
        <v>16548</v>
      </c>
      <c r="C8094" s="105">
        <v>171305</v>
      </c>
      <c r="D8094" s="105">
        <v>1393705</v>
      </c>
      <c r="E8094" s="106">
        <f t="shared" si="882"/>
        <v>8.1358103966609256</v>
      </c>
      <c r="F8094" s="107">
        <f t="shared" si="883"/>
        <v>96</v>
      </c>
      <c r="G8094" s="107">
        <f>COUNTIF(Data_Eksportir!$H$2:$H$3401,A8094)</f>
        <v>0</v>
      </c>
      <c r="H8094" s="104" t="str">
        <f t="shared" si="884"/>
        <v>5 – 20</v>
      </c>
      <c r="I8094" s="104" t="str">
        <f t="shared" si="885"/>
        <v>Di bawah ambang nilai</v>
      </c>
      <c r="J8094" s="106">
        <f t="shared" si="886"/>
        <v>1393705.0080939999</v>
      </c>
      <c r="K8094" s="105">
        <f t="shared" si="887"/>
        <v>0</v>
      </c>
      <c r="L8094" s="106">
        <f t="shared" si="888"/>
        <v>0</v>
      </c>
    </row>
    <row r="8095" spans="1:12" x14ac:dyDescent="0.3">
      <c r="A8095" s="104" t="s">
        <v>16549</v>
      </c>
      <c r="B8095" s="104" t="s">
        <v>16550</v>
      </c>
      <c r="C8095" s="105">
        <v>585</v>
      </c>
      <c r="D8095" s="105">
        <v>20408</v>
      </c>
      <c r="E8095" s="106">
        <f t="shared" si="882"/>
        <v>34.885470085470082</v>
      </c>
      <c r="F8095" s="107">
        <f t="shared" si="883"/>
        <v>96</v>
      </c>
      <c r="G8095" s="107">
        <f>COUNTIF(Data_Eksportir!$H$2:$H$3401,A8095)</f>
        <v>0</v>
      </c>
      <c r="H8095" s="104" t="str">
        <f t="shared" si="884"/>
        <v>20 – 100</v>
      </c>
      <c r="I8095" s="104" t="str">
        <f t="shared" si="885"/>
        <v>Di bawah ambang nilai</v>
      </c>
      <c r="J8095" s="106">
        <f t="shared" si="886"/>
        <v>20408.008095000001</v>
      </c>
      <c r="K8095" s="105">
        <f t="shared" si="887"/>
        <v>0</v>
      </c>
      <c r="L8095" s="106">
        <f t="shared" si="888"/>
        <v>0</v>
      </c>
    </row>
    <row r="8096" spans="1:12" x14ac:dyDescent="0.3">
      <c r="A8096" s="104" t="s">
        <v>16551</v>
      </c>
      <c r="B8096" s="104" t="s">
        <v>16552</v>
      </c>
      <c r="C8096" s="105">
        <v>25543</v>
      </c>
      <c r="D8096" s="105">
        <v>64033</v>
      </c>
      <c r="E8096" s="106">
        <f t="shared" si="882"/>
        <v>2.5068707669420194</v>
      </c>
      <c r="F8096" s="107">
        <f t="shared" si="883"/>
        <v>96</v>
      </c>
      <c r="G8096" s="107">
        <f>COUNTIF(Data_Eksportir!$H$2:$H$3401,A8096)</f>
        <v>0</v>
      </c>
      <c r="H8096" s="104" t="str">
        <f t="shared" si="884"/>
        <v>1 – 5</v>
      </c>
      <c r="I8096" s="104" t="str">
        <f t="shared" si="885"/>
        <v>Di bawah ambang nilai</v>
      </c>
      <c r="J8096" s="106">
        <f t="shared" si="886"/>
        <v>64033.008095999998</v>
      </c>
      <c r="K8096" s="105">
        <f t="shared" si="887"/>
        <v>0</v>
      </c>
      <c r="L8096" s="106">
        <f t="shared" si="888"/>
        <v>0</v>
      </c>
    </row>
    <row r="8097" spans="1:12" x14ac:dyDescent="0.3">
      <c r="A8097" s="104" t="s">
        <v>16553</v>
      </c>
      <c r="B8097" s="104" t="s">
        <v>16554</v>
      </c>
      <c r="C8097" s="105">
        <v>6230</v>
      </c>
      <c r="D8097" s="105">
        <v>172624</v>
      </c>
      <c r="E8097" s="106">
        <f t="shared" si="882"/>
        <v>27.708507223113966</v>
      </c>
      <c r="F8097" s="107">
        <f t="shared" si="883"/>
        <v>96</v>
      </c>
      <c r="G8097" s="107">
        <f>COUNTIF(Data_Eksportir!$H$2:$H$3401,A8097)</f>
        <v>0</v>
      </c>
      <c r="H8097" s="104" t="str">
        <f t="shared" si="884"/>
        <v>20 – 100</v>
      </c>
      <c r="I8097" s="104" t="str">
        <f t="shared" si="885"/>
        <v>Di bawah ambang nilai</v>
      </c>
      <c r="J8097" s="106">
        <f t="shared" si="886"/>
        <v>172624.00809700001</v>
      </c>
      <c r="K8097" s="105">
        <f t="shared" si="887"/>
        <v>0</v>
      </c>
      <c r="L8097" s="106">
        <f t="shared" si="888"/>
        <v>0</v>
      </c>
    </row>
    <row r="8098" spans="1:12" x14ac:dyDescent="0.3">
      <c r="A8098" s="104" t="s">
        <v>16555</v>
      </c>
      <c r="B8098" s="104" t="s">
        <v>16556</v>
      </c>
      <c r="C8098" s="105">
        <v>456</v>
      </c>
      <c r="D8098" s="105">
        <v>20343</v>
      </c>
      <c r="E8098" s="106">
        <f t="shared" si="882"/>
        <v>44.611842105263158</v>
      </c>
      <c r="F8098" s="107">
        <f t="shared" si="883"/>
        <v>96</v>
      </c>
      <c r="G8098" s="107">
        <f>COUNTIF(Data_Eksportir!$H$2:$H$3401,A8098)</f>
        <v>0</v>
      </c>
      <c r="H8098" s="104" t="str">
        <f t="shared" si="884"/>
        <v>20 – 100</v>
      </c>
      <c r="I8098" s="104" t="str">
        <f t="shared" si="885"/>
        <v>Di bawah ambang nilai</v>
      </c>
      <c r="J8098" s="106">
        <f t="shared" si="886"/>
        <v>20343.008097999998</v>
      </c>
      <c r="K8098" s="105">
        <f t="shared" si="887"/>
        <v>0</v>
      </c>
      <c r="L8098" s="106">
        <f t="shared" si="888"/>
        <v>0</v>
      </c>
    </row>
    <row r="8099" spans="1:12" x14ac:dyDescent="0.3">
      <c r="A8099" s="104" t="s">
        <v>16557</v>
      </c>
      <c r="B8099" s="104" t="s">
        <v>16558</v>
      </c>
      <c r="C8099" s="105">
        <v>30846</v>
      </c>
      <c r="D8099" s="105">
        <v>546419</v>
      </c>
      <c r="E8099" s="106">
        <f t="shared" si="882"/>
        <v>17.714420022044997</v>
      </c>
      <c r="F8099" s="107">
        <f t="shared" si="883"/>
        <v>96</v>
      </c>
      <c r="G8099" s="107">
        <f>COUNTIF(Data_Eksportir!$H$2:$H$3401,A8099)</f>
        <v>0</v>
      </c>
      <c r="H8099" s="104" t="str">
        <f t="shared" si="884"/>
        <v>5 – 20</v>
      </c>
      <c r="I8099" s="104" t="str">
        <f t="shared" si="885"/>
        <v>Di bawah ambang nilai</v>
      </c>
      <c r="J8099" s="106">
        <f t="shared" si="886"/>
        <v>546419.00809899997</v>
      </c>
      <c r="K8099" s="105">
        <f t="shared" si="887"/>
        <v>0</v>
      </c>
      <c r="L8099" s="106">
        <f t="shared" si="888"/>
        <v>0</v>
      </c>
    </row>
    <row r="8100" spans="1:12" x14ac:dyDescent="0.3">
      <c r="A8100" s="104" t="s">
        <v>16559</v>
      </c>
      <c r="B8100" s="104" t="s">
        <v>16560</v>
      </c>
      <c r="C8100" s="105">
        <v>20</v>
      </c>
      <c r="D8100" s="105">
        <v>141</v>
      </c>
      <c r="E8100" s="106">
        <f t="shared" si="882"/>
        <v>7.05</v>
      </c>
      <c r="F8100" s="107">
        <f t="shared" si="883"/>
        <v>96</v>
      </c>
      <c r="G8100" s="107">
        <f>COUNTIF(Data_Eksportir!$H$2:$H$3401,A8100)</f>
        <v>0</v>
      </c>
      <c r="H8100" s="104" t="str">
        <f t="shared" si="884"/>
        <v>5 – 20</v>
      </c>
      <c r="I8100" s="104" t="str">
        <f t="shared" si="885"/>
        <v>Di bawah ambang nilai</v>
      </c>
      <c r="J8100" s="106">
        <f t="shared" si="886"/>
        <v>141.00810000000001</v>
      </c>
      <c r="K8100" s="105">
        <f t="shared" si="887"/>
        <v>0</v>
      </c>
      <c r="L8100" s="106">
        <f t="shared" si="888"/>
        <v>0</v>
      </c>
    </row>
    <row r="8101" spans="1:12" x14ac:dyDescent="0.3">
      <c r="A8101" s="104" t="s">
        <v>16561</v>
      </c>
      <c r="B8101" s="104" t="s">
        <v>16562</v>
      </c>
      <c r="C8101" s="105">
        <v>119996</v>
      </c>
      <c r="D8101" s="105">
        <v>3811032</v>
      </c>
      <c r="E8101" s="106">
        <f t="shared" si="882"/>
        <v>31.759658655288508</v>
      </c>
      <c r="F8101" s="107">
        <f t="shared" si="883"/>
        <v>96</v>
      </c>
      <c r="G8101" s="107">
        <f>COUNTIF(Data_Eksportir!$H$2:$H$3401,A8101)</f>
        <v>0</v>
      </c>
      <c r="H8101" s="104" t="str">
        <f t="shared" si="884"/>
        <v>20 – 100</v>
      </c>
      <c r="I8101" s="104" t="str">
        <f t="shared" si="885"/>
        <v>Di bawah ambang nilai</v>
      </c>
      <c r="J8101" s="106">
        <f t="shared" si="886"/>
        <v>3811032.008101</v>
      </c>
      <c r="K8101" s="105">
        <f t="shared" si="887"/>
        <v>0</v>
      </c>
      <c r="L8101" s="106">
        <f t="shared" si="888"/>
        <v>0</v>
      </c>
    </row>
    <row r="8102" spans="1:12" x14ac:dyDescent="0.3">
      <c r="A8102" s="104" t="s">
        <v>16563</v>
      </c>
      <c r="B8102" s="104" t="s">
        <v>16564</v>
      </c>
      <c r="C8102" s="105">
        <v>453539</v>
      </c>
      <c r="D8102" s="105">
        <v>929683</v>
      </c>
      <c r="E8102" s="106">
        <f t="shared" si="882"/>
        <v>2.0498413587365145</v>
      </c>
      <c r="F8102" s="107">
        <f t="shared" si="883"/>
        <v>96</v>
      </c>
      <c r="G8102" s="107">
        <f>COUNTIF(Data_Eksportir!$H$2:$H$3401,A8102)</f>
        <v>0</v>
      </c>
      <c r="H8102" s="104" t="str">
        <f t="shared" si="884"/>
        <v>1 – 5</v>
      </c>
      <c r="I8102" s="104" t="str">
        <f t="shared" si="885"/>
        <v>Di bawah ambang nilai</v>
      </c>
      <c r="J8102" s="106">
        <f t="shared" si="886"/>
        <v>929683.00810199999</v>
      </c>
      <c r="K8102" s="105">
        <f t="shared" si="887"/>
        <v>0</v>
      </c>
      <c r="L8102" s="106">
        <f t="shared" si="888"/>
        <v>0</v>
      </c>
    </row>
    <row r="8103" spans="1:12" x14ac:dyDescent="0.3">
      <c r="A8103" s="104" t="s">
        <v>16565</v>
      </c>
      <c r="B8103" s="104" t="s">
        <v>16566</v>
      </c>
      <c r="C8103" s="105">
        <v>480195</v>
      </c>
      <c r="D8103" s="105">
        <v>3751283</v>
      </c>
      <c r="E8103" s="106">
        <f t="shared" si="882"/>
        <v>7.8119992919543106</v>
      </c>
      <c r="F8103" s="107">
        <f t="shared" si="883"/>
        <v>96</v>
      </c>
      <c r="G8103" s="107">
        <f>COUNTIF(Data_Eksportir!$H$2:$H$3401,A8103)</f>
        <v>0</v>
      </c>
      <c r="H8103" s="104" t="str">
        <f t="shared" si="884"/>
        <v>5 – 20</v>
      </c>
      <c r="I8103" s="104" t="str">
        <f t="shared" si="885"/>
        <v>Di bawah ambang nilai</v>
      </c>
      <c r="J8103" s="106">
        <f t="shared" si="886"/>
        <v>3751283.008103</v>
      </c>
      <c r="K8103" s="105">
        <f t="shared" si="887"/>
        <v>0</v>
      </c>
      <c r="L8103" s="106">
        <f t="shared" si="888"/>
        <v>0</v>
      </c>
    </row>
    <row r="8104" spans="1:12" x14ac:dyDescent="0.3">
      <c r="A8104" s="104" t="s">
        <v>16567</v>
      </c>
      <c r="B8104" s="104" t="s">
        <v>16568</v>
      </c>
      <c r="C8104" s="105">
        <v>12975550</v>
      </c>
      <c r="D8104" s="105">
        <v>86867046</v>
      </c>
      <c r="E8104" s="106">
        <f t="shared" si="882"/>
        <v>6.6946715938823402</v>
      </c>
      <c r="F8104" s="107">
        <f t="shared" si="883"/>
        <v>96</v>
      </c>
      <c r="G8104" s="107">
        <f>COUNTIF(Data_Eksportir!$H$2:$H$3401,A8104)</f>
        <v>0</v>
      </c>
      <c r="H8104" s="104" t="str">
        <f t="shared" si="884"/>
        <v>5 – 20</v>
      </c>
      <c r="I8104" s="104" t="str">
        <f t="shared" si="885"/>
        <v>Belum terwakili</v>
      </c>
      <c r="J8104" s="106">
        <f t="shared" si="886"/>
        <v>86867046.008103997</v>
      </c>
      <c r="K8104" s="105">
        <f t="shared" si="887"/>
        <v>86867046</v>
      </c>
      <c r="L8104" s="106">
        <f t="shared" si="888"/>
        <v>86867046.008103997</v>
      </c>
    </row>
    <row r="8105" spans="1:12" x14ac:dyDescent="0.3">
      <c r="A8105" s="104" t="s">
        <v>16569</v>
      </c>
      <c r="B8105" s="104" t="s">
        <v>16570</v>
      </c>
      <c r="C8105" s="105">
        <v>124360</v>
      </c>
      <c r="D8105" s="105">
        <v>2195483</v>
      </c>
      <c r="E8105" s="106">
        <f t="shared" si="882"/>
        <v>17.654253779350274</v>
      </c>
      <c r="F8105" s="107">
        <f t="shared" si="883"/>
        <v>96</v>
      </c>
      <c r="G8105" s="107">
        <f>COUNTIF(Data_Eksportir!$H$2:$H$3401,A8105)</f>
        <v>0</v>
      </c>
      <c r="H8105" s="104" t="str">
        <f t="shared" si="884"/>
        <v>5 – 20</v>
      </c>
      <c r="I8105" s="104" t="str">
        <f t="shared" si="885"/>
        <v>Di bawah ambang nilai</v>
      </c>
      <c r="J8105" s="106">
        <f t="shared" si="886"/>
        <v>2195483.008105</v>
      </c>
      <c r="K8105" s="105">
        <f t="shared" si="887"/>
        <v>0</v>
      </c>
      <c r="L8105" s="106">
        <f t="shared" si="888"/>
        <v>0</v>
      </c>
    </row>
    <row r="8106" spans="1:12" x14ac:dyDescent="0.3">
      <c r="A8106" s="104" t="s">
        <v>16571</v>
      </c>
      <c r="B8106" s="104" t="s">
        <v>16572</v>
      </c>
      <c r="C8106" s="105">
        <v>210662</v>
      </c>
      <c r="D8106" s="105">
        <v>4657710</v>
      </c>
      <c r="E8106" s="106">
        <f t="shared" si="882"/>
        <v>22.109872687053194</v>
      </c>
      <c r="F8106" s="107">
        <f t="shared" si="883"/>
        <v>96</v>
      </c>
      <c r="G8106" s="107">
        <f>COUNTIF(Data_Eksportir!$H$2:$H$3401,A8106)</f>
        <v>0</v>
      </c>
      <c r="H8106" s="104" t="str">
        <f t="shared" si="884"/>
        <v>20 – 100</v>
      </c>
      <c r="I8106" s="104" t="str">
        <f t="shared" si="885"/>
        <v>Di bawah ambang nilai</v>
      </c>
      <c r="J8106" s="106">
        <f t="shared" si="886"/>
        <v>4657710.0081059998</v>
      </c>
      <c r="K8106" s="105">
        <f t="shared" si="887"/>
        <v>0</v>
      </c>
      <c r="L8106" s="106">
        <f t="shared" si="888"/>
        <v>0</v>
      </c>
    </row>
    <row r="8107" spans="1:12" x14ac:dyDescent="0.3">
      <c r="A8107" s="104" t="s">
        <v>16573</v>
      </c>
      <c r="B8107" s="104" t="s">
        <v>16574</v>
      </c>
      <c r="C8107" s="105">
        <v>576528</v>
      </c>
      <c r="D8107" s="105">
        <v>4709627</v>
      </c>
      <c r="E8107" s="106">
        <f t="shared" si="882"/>
        <v>8.1689475619570953</v>
      </c>
      <c r="F8107" s="107">
        <f t="shared" si="883"/>
        <v>96</v>
      </c>
      <c r="G8107" s="107">
        <f>COUNTIF(Data_Eksportir!$H$2:$H$3401,A8107)</f>
        <v>0</v>
      </c>
      <c r="H8107" s="104" t="str">
        <f t="shared" si="884"/>
        <v>5 – 20</v>
      </c>
      <c r="I8107" s="104" t="str">
        <f t="shared" si="885"/>
        <v>Di bawah ambang nilai</v>
      </c>
      <c r="J8107" s="106">
        <f t="shared" si="886"/>
        <v>4709627.008107</v>
      </c>
      <c r="K8107" s="105">
        <f t="shared" si="887"/>
        <v>0</v>
      </c>
      <c r="L8107" s="106">
        <f t="shared" si="888"/>
        <v>0</v>
      </c>
    </row>
    <row r="8108" spans="1:12" x14ac:dyDescent="0.3">
      <c r="A8108" s="104" t="s">
        <v>16575</v>
      </c>
      <c r="B8108" s="104" t="s">
        <v>16576</v>
      </c>
      <c r="C8108" s="105">
        <v>3442</v>
      </c>
      <c r="D8108" s="105">
        <v>31990</v>
      </c>
      <c r="E8108" s="106">
        <f t="shared" si="882"/>
        <v>9.2940151074956425</v>
      </c>
      <c r="F8108" s="107">
        <f t="shared" si="883"/>
        <v>96</v>
      </c>
      <c r="G8108" s="107">
        <f>COUNTIF(Data_Eksportir!$H$2:$H$3401,A8108)</f>
        <v>0</v>
      </c>
      <c r="H8108" s="104" t="str">
        <f t="shared" si="884"/>
        <v>5 – 20</v>
      </c>
      <c r="I8108" s="104" t="str">
        <f t="shared" si="885"/>
        <v>Di bawah ambang nilai</v>
      </c>
      <c r="J8108" s="106">
        <f t="shared" si="886"/>
        <v>31990.008108000002</v>
      </c>
      <c r="K8108" s="105">
        <f t="shared" si="887"/>
        <v>0</v>
      </c>
      <c r="L8108" s="106">
        <f t="shared" si="888"/>
        <v>0</v>
      </c>
    </row>
    <row r="8109" spans="1:12" x14ac:dyDescent="0.3">
      <c r="A8109" s="104" t="s">
        <v>16577</v>
      </c>
      <c r="B8109" s="104" t="s">
        <v>16578</v>
      </c>
      <c r="C8109" s="105">
        <v>20877</v>
      </c>
      <c r="D8109" s="105">
        <v>431530</v>
      </c>
      <c r="E8109" s="106">
        <f t="shared" si="882"/>
        <v>20.670115438041865</v>
      </c>
      <c r="F8109" s="107">
        <f t="shared" si="883"/>
        <v>96</v>
      </c>
      <c r="G8109" s="107">
        <f>COUNTIF(Data_Eksportir!$H$2:$H$3401,A8109)</f>
        <v>0</v>
      </c>
      <c r="H8109" s="104" t="str">
        <f t="shared" si="884"/>
        <v>20 – 100</v>
      </c>
      <c r="I8109" s="104" t="str">
        <f t="shared" si="885"/>
        <v>Di bawah ambang nilai</v>
      </c>
      <c r="J8109" s="106">
        <f t="shared" si="886"/>
        <v>431530.00810899999</v>
      </c>
      <c r="K8109" s="105">
        <f t="shared" si="887"/>
        <v>0</v>
      </c>
      <c r="L8109" s="106">
        <f t="shared" si="888"/>
        <v>0</v>
      </c>
    </row>
    <row r="8110" spans="1:12" x14ac:dyDescent="0.3">
      <c r="A8110" s="104" t="s">
        <v>16579</v>
      </c>
      <c r="B8110" s="104" t="s">
        <v>16580</v>
      </c>
      <c r="C8110" s="105">
        <v>13544</v>
      </c>
      <c r="D8110" s="105">
        <v>363674</v>
      </c>
      <c r="E8110" s="106">
        <f t="shared" si="882"/>
        <v>26.85129946839929</v>
      </c>
      <c r="F8110" s="107">
        <f t="shared" si="883"/>
        <v>96</v>
      </c>
      <c r="G8110" s="107">
        <f>COUNTIF(Data_Eksportir!$H$2:$H$3401,A8110)</f>
        <v>0</v>
      </c>
      <c r="H8110" s="104" t="str">
        <f t="shared" si="884"/>
        <v>20 – 100</v>
      </c>
      <c r="I8110" s="104" t="str">
        <f t="shared" si="885"/>
        <v>Di bawah ambang nilai</v>
      </c>
      <c r="J8110" s="106">
        <f t="shared" si="886"/>
        <v>363674.00811</v>
      </c>
      <c r="K8110" s="105">
        <f t="shared" si="887"/>
        <v>0</v>
      </c>
      <c r="L8110" s="106">
        <f t="shared" si="888"/>
        <v>0</v>
      </c>
    </row>
    <row r="8111" spans="1:12" x14ac:dyDescent="0.3">
      <c r="A8111" s="104" t="s">
        <v>16581</v>
      </c>
      <c r="B8111" s="104" t="s">
        <v>16582</v>
      </c>
      <c r="C8111" s="105">
        <v>102</v>
      </c>
      <c r="D8111" s="105">
        <v>1477</v>
      </c>
      <c r="E8111" s="106">
        <f t="shared" si="882"/>
        <v>14.480392156862745</v>
      </c>
      <c r="F8111" s="107">
        <f t="shared" si="883"/>
        <v>96</v>
      </c>
      <c r="G8111" s="107">
        <f>COUNTIF(Data_Eksportir!$H$2:$H$3401,A8111)</f>
        <v>0</v>
      </c>
      <c r="H8111" s="104" t="str">
        <f t="shared" si="884"/>
        <v>5 – 20</v>
      </c>
      <c r="I8111" s="104" t="str">
        <f t="shared" si="885"/>
        <v>Di bawah ambang nilai</v>
      </c>
      <c r="J8111" s="106">
        <f t="shared" si="886"/>
        <v>1477.0081110000001</v>
      </c>
      <c r="K8111" s="105">
        <f t="shared" si="887"/>
        <v>0</v>
      </c>
      <c r="L8111" s="106">
        <f t="shared" si="888"/>
        <v>0</v>
      </c>
    </row>
    <row r="8112" spans="1:12" x14ac:dyDescent="0.3">
      <c r="A8112" s="104" t="s">
        <v>16583</v>
      </c>
      <c r="B8112" s="104" t="s">
        <v>16584</v>
      </c>
      <c r="C8112" s="105">
        <v>8153</v>
      </c>
      <c r="D8112" s="105">
        <v>422195</v>
      </c>
      <c r="E8112" s="106">
        <f t="shared" si="882"/>
        <v>51.78400588740341</v>
      </c>
      <c r="F8112" s="107">
        <f t="shared" si="883"/>
        <v>96</v>
      </c>
      <c r="G8112" s="107">
        <f>COUNTIF(Data_Eksportir!$H$2:$H$3401,A8112)</f>
        <v>0</v>
      </c>
      <c r="H8112" s="104" t="str">
        <f t="shared" si="884"/>
        <v>20 – 100</v>
      </c>
      <c r="I8112" s="104" t="str">
        <f t="shared" si="885"/>
        <v>Di bawah ambang nilai</v>
      </c>
      <c r="J8112" s="106">
        <f t="shared" si="886"/>
        <v>422195.00811200001</v>
      </c>
      <c r="K8112" s="105">
        <f t="shared" si="887"/>
        <v>0</v>
      </c>
      <c r="L8112" s="106">
        <f t="shared" si="888"/>
        <v>0</v>
      </c>
    </row>
    <row r="8113" spans="1:12" x14ac:dyDescent="0.3">
      <c r="A8113" s="104" t="s">
        <v>16585</v>
      </c>
      <c r="B8113" s="104" t="s">
        <v>16586</v>
      </c>
      <c r="C8113" s="105">
        <v>2015</v>
      </c>
      <c r="D8113" s="105">
        <v>69548</v>
      </c>
      <c r="E8113" s="106">
        <f t="shared" si="882"/>
        <v>34.515136476426797</v>
      </c>
      <c r="F8113" s="107">
        <f t="shared" si="883"/>
        <v>96</v>
      </c>
      <c r="G8113" s="107">
        <f>COUNTIF(Data_Eksportir!$H$2:$H$3401,A8113)</f>
        <v>0</v>
      </c>
      <c r="H8113" s="104" t="str">
        <f t="shared" si="884"/>
        <v>20 – 100</v>
      </c>
      <c r="I8113" s="104" t="str">
        <f t="shared" si="885"/>
        <v>Di bawah ambang nilai</v>
      </c>
      <c r="J8113" s="106">
        <f t="shared" si="886"/>
        <v>69548.008113000004</v>
      </c>
      <c r="K8113" s="105">
        <f t="shared" si="887"/>
        <v>0</v>
      </c>
      <c r="L8113" s="106">
        <f t="shared" si="888"/>
        <v>0</v>
      </c>
    </row>
    <row r="8114" spans="1:12" x14ac:dyDescent="0.3">
      <c r="A8114" s="104" t="s">
        <v>16587</v>
      </c>
      <c r="B8114" s="104" t="s">
        <v>16588</v>
      </c>
      <c r="C8114" s="105">
        <v>498</v>
      </c>
      <c r="D8114" s="105">
        <v>14815</v>
      </c>
      <c r="E8114" s="106">
        <f t="shared" si="882"/>
        <v>29.748995983935743</v>
      </c>
      <c r="F8114" s="107">
        <f t="shared" si="883"/>
        <v>96</v>
      </c>
      <c r="G8114" s="107">
        <f>COUNTIF(Data_Eksportir!$H$2:$H$3401,A8114)</f>
        <v>0</v>
      </c>
      <c r="H8114" s="104" t="str">
        <f t="shared" si="884"/>
        <v>20 – 100</v>
      </c>
      <c r="I8114" s="104" t="str">
        <f t="shared" si="885"/>
        <v>Di bawah ambang nilai</v>
      </c>
      <c r="J8114" s="106">
        <f t="shared" si="886"/>
        <v>14815.008114</v>
      </c>
      <c r="K8114" s="105">
        <f t="shared" si="887"/>
        <v>0</v>
      </c>
      <c r="L8114" s="106">
        <f t="shared" si="888"/>
        <v>0</v>
      </c>
    </row>
    <row r="8115" spans="1:12" x14ac:dyDescent="0.3">
      <c r="A8115" s="104" t="s">
        <v>16589</v>
      </c>
      <c r="B8115" s="104" t="s">
        <v>16590</v>
      </c>
      <c r="C8115" s="105">
        <v>1853</v>
      </c>
      <c r="D8115" s="105">
        <v>43964</v>
      </c>
      <c r="E8115" s="106">
        <f t="shared" si="882"/>
        <v>23.725849973016729</v>
      </c>
      <c r="F8115" s="107">
        <f t="shared" si="883"/>
        <v>96</v>
      </c>
      <c r="G8115" s="107">
        <f>COUNTIF(Data_Eksportir!$H$2:$H$3401,A8115)</f>
        <v>0</v>
      </c>
      <c r="H8115" s="104" t="str">
        <f t="shared" si="884"/>
        <v>20 – 100</v>
      </c>
      <c r="I8115" s="104" t="str">
        <f t="shared" si="885"/>
        <v>Di bawah ambang nilai</v>
      </c>
      <c r="J8115" s="106">
        <f t="shared" si="886"/>
        <v>43964.008114999997</v>
      </c>
      <c r="K8115" s="105">
        <f t="shared" si="887"/>
        <v>0</v>
      </c>
      <c r="L8115" s="106">
        <f t="shared" si="888"/>
        <v>0</v>
      </c>
    </row>
    <row r="8116" spans="1:12" x14ac:dyDescent="0.3">
      <c r="A8116" s="104" t="s">
        <v>16591</v>
      </c>
      <c r="B8116" s="104" t="s">
        <v>16592</v>
      </c>
      <c r="C8116" s="105">
        <v>5914</v>
      </c>
      <c r="D8116" s="105">
        <v>215317</v>
      </c>
      <c r="E8116" s="106">
        <f t="shared" si="882"/>
        <v>36.408014879945888</v>
      </c>
      <c r="F8116" s="107">
        <f t="shared" si="883"/>
        <v>96</v>
      </c>
      <c r="G8116" s="107">
        <f>COUNTIF(Data_Eksportir!$H$2:$H$3401,A8116)</f>
        <v>0</v>
      </c>
      <c r="H8116" s="104" t="str">
        <f t="shared" si="884"/>
        <v>20 – 100</v>
      </c>
      <c r="I8116" s="104" t="str">
        <f t="shared" si="885"/>
        <v>Di bawah ambang nilai</v>
      </c>
      <c r="J8116" s="106">
        <f t="shared" si="886"/>
        <v>215317.00811600001</v>
      </c>
      <c r="K8116" s="105">
        <f t="shared" si="887"/>
        <v>0</v>
      </c>
      <c r="L8116" s="106">
        <f t="shared" si="888"/>
        <v>0</v>
      </c>
    </row>
    <row r="8117" spans="1:12" x14ac:dyDescent="0.3">
      <c r="A8117" s="104" t="s">
        <v>16593</v>
      </c>
      <c r="B8117" s="104" t="s">
        <v>16594</v>
      </c>
      <c r="C8117" s="105">
        <v>921175</v>
      </c>
      <c r="D8117" s="105">
        <v>7778399</v>
      </c>
      <c r="E8117" s="106">
        <f t="shared" si="882"/>
        <v>8.4439970689608383</v>
      </c>
      <c r="F8117" s="107">
        <f t="shared" si="883"/>
        <v>96</v>
      </c>
      <c r="G8117" s="107">
        <f>COUNTIF(Data_Eksportir!$H$2:$H$3401,A8117)</f>
        <v>0</v>
      </c>
      <c r="H8117" s="104" t="str">
        <f t="shared" si="884"/>
        <v>5 – 20</v>
      </c>
      <c r="I8117" s="104" t="str">
        <f t="shared" si="885"/>
        <v>Di bawah ambang nilai</v>
      </c>
      <c r="J8117" s="106">
        <f t="shared" si="886"/>
        <v>7778399.0081169996</v>
      </c>
      <c r="K8117" s="105">
        <f t="shared" si="887"/>
        <v>0</v>
      </c>
      <c r="L8117" s="106">
        <f t="shared" si="888"/>
        <v>0</v>
      </c>
    </row>
    <row r="8118" spans="1:12" x14ac:dyDescent="0.3">
      <c r="A8118" s="104" t="s">
        <v>16595</v>
      </c>
      <c r="B8118" s="104" t="s">
        <v>16596</v>
      </c>
      <c r="C8118" s="105">
        <v>1845153</v>
      </c>
      <c r="D8118" s="105">
        <v>18614069</v>
      </c>
      <c r="E8118" s="106">
        <f t="shared" si="882"/>
        <v>10.088089713969518</v>
      </c>
      <c r="F8118" s="107">
        <f t="shared" si="883"/>
        <v>96</v>
      </c>
      <c r="G8118" s="107">
        <f>COUNTIF(Data_Eksportir!$H$2:$H$3401,A8118)</f>
        <v>0</v>
      </c>
      <c r="H8118" s="104" t="str">
        <f t="shared" si="884"/>
        <v>5 – 20</v>
      </c>
      <c r="I8118" s="104" t="str">
        <f t="shared" si="885"/>
        <v>Belum terwakili</v>
      </c>
      <c r="J8118" s="106">
        <f t="shared" si="886"/>
        <v>18614069.008118</v>
      </c>
      <c r="K8118" s="105">
        <f t="shared" si="887"/>
        <v>18614069</v>
      </c>
      <c r="L8118" s="106">
        <f t="shared" si="888"/>
        <v>18614069.008118</v>
      </c>
    </row>
    <row r="8119" spans="1:12" x14ac:dyDescent="0.3">
      <c r="A8119" s="104" t="s">
        <v>16597</v>
      </c>
      <c r="B8119" s="104" t="s">
        <v>16598</v>
      </c>
      <c r="C8119" s="105">
        <v>171260</v>
      </c>
      <c r="D8119" s="105">
        <v>844492</v>
      </c>
      <c r="E8119" s="106">
        <f t="shared" si="882"/>
        <v>4.9310522013313092</v>
      </c>
      <c r="F8119" s="107">
        <f t="shared" si="883"/>
        <v>96</v>
      </c>
      <c r="G8119" s="107">
        <f>COUNTIF(Data_Eksportir!$H$2:$H$3401,A8119)</f>
        <v>0</v>
      </c>
      <c r="H8119" s="104" t="str">
        <f t="shared" si="884"/>
        <v>1 – 5</v>
      </c>
      <c r="I8119" s="104" t="str">
        <f t="shared" si="885"/>
        <v>Di bawah ambang nilai</v>
      </c>
      <c r="J8119" s="106">
        <f t="shared" si="886"/>
        <v>844492.00811900001</v>
      </c>
      <c r="K8119" s="105">
        <f t="shared" si="887"/>
        <v>0</v>
      </c>
      <c r="L8119" s="106">
        <f t="shared" si="888"/>
        <v>0</v>
      </c>
    </row>
    <row r="8120" spans="1:12" x14ac:dyDescent="0.3">
      <c r="A8120" s="104" t="s">
        <v>16599</v>
      </c>
      <c r="B8120" s="104" t="s">
        <v>16600</v>
      </c>
      <c r="C8120" s="105">
        <v>964</v>
      </c>
      <c r="D8120" s="105">
        <v>4982</v>
      </c>
      <c r="E8120" s="106">
        <f t="shared" si="882"/>
        <v>5.1680497925311206</v>
      </c>
      <c r="F8120" s="107">
        <f t="shared" si="883"/>
        <v>96</v>
      </c>
      <c r="G8120" s="107">
        <f>COUNTIF(Data_Eksportir!$H$2:$H$3401,A8120)</f>
        <v>0</v>
      </c>
      <c r="H8120" s="104" t="str">
        <f t="shared" si="884"/>
        <v>5 – 20</v>
      </c>
      <c r="I8120" s="104" t="str">
        <f t="shared" si="885"/>
        <v>Di bawah ambang nilai</v>
      </c>
      <c r="J8120" s="106">
        <f t="shared" si="886"/>
        <v>4982.0081200000004</v>
      </c>
      <c r="K8120" s="105">
        <f t="shared" si="887"/>
        <v>0</v>
      </c>
      <c r="L8120" s="106">
        <f t="shared" si="888"/>
        <v>0</v>
      </c>
    </row>
    <row r="8121" spans="1:12" x14ac:dyDescent="0.3">
      <c r="A8121" s="104" t="s">
        <v>16601</v>
      </c>
      <c r="B8121" s="104" t="s">
        <v>16602</v>
      </c>
      <c r="C8121" s="105">
        <v>11997</v>
      </c>
      <c r="D8121" s="105">
        <v>284153</v>
      </c>
      <c r="E8121" s="106">
        <f t="shared" si="882"/>
        <v>23.685338001166958</v>
      </c>
      <c r="F8121" s="107">
        <f t="shared" si="883"/>
        <v>96</v>
      </c>
      <c r="G8121" s="107">
        <f>COUNTIF(Data_Eksportir!$H$2:$H$3401,A8121)</f>
        <v>0</v>
      </c>
      <c r="H8121" s="104" t="str">
        <f t="shared" si="884"/>
        <v>20 – 100</v>
      </c>
      <c r="I8121" s="104" t="str">
        <f t="shared" si="885"/>
        <v>Di bawah ambang nilai</v>
      </c>
      <c r="J8121" s="106">
        <f t="shared" si="886"/>
        <v>284153.00812100002</v>
      </c>
      <c r="K8121" s="105">
        <f t="shared" si="887"/>
        <v>0</v>
      </c>
      <c r="L8121" s="106">
        <f t="shared" si="888"/>
        <v>0</v>
      </c>
    </row>
    <row r="8122" spans="1:12" x14ac:dyDescent="0.3">
      <c r="A8122" s="104" t="s">
        <v>16603</v>
      </c>
      <c r="B8122" s="104" t="s">
        <v>16604</v>
      </c>
      <c r="C8122" s="105">
        <v>2643994</v>
      </c>
      <c r="D8122" s="105">
        <v>2354580</v>
      </c>
      <c r="E8122" s="106">
        <f t="shared" si="882"/>
        <v>0.89053908594346276</v>
      </c>
      <c r="F8122" s="107">
        <f t="shared" si="883"/>
        <v>96</v>
      </c>
      <c r="G8122" s="107">
        <f>COUNTIF(Data_Eksportir!$H$2:$H$3401,A8122)</f>
        <v>0</v>
      </c>
      <c r="H8122" s="104" t="str">
        <f t="shared" si="884"/>
        <v>Di bawah 1</v>
      </c>
      <c r="I8122" s="104" t="str">
        <f t="shared" si="885"/>
        <v>Di bawah ambang nilai</v>
      </c>
      <c r="J8122" s="106">
        <f t="shared" si="886"/>
        <v>2354580.0081219999</v>
      </c>
      <c r="K8122" s="105">
        <f t="shared" si="887"/>
        <v>0</v>
      </c>
      <c r="L8122" s="106">
        <f t="shared" si="888"/>
        <v>0</v>
      </c>
    </row>
    <row r="8123" spans="1:12" x14ac:dyDescent="0.3">
      <c r="A8123" s="104" t="s">
        <v>16605</v>
      </c>
      <c r="B8123" s="104" t="s">
        <v>16606</v>
      </c>
      <c r="C8123" s="105">
        <v>2774528</v>
      </c>
      <c r="D8123" s="105">
        <v>7730514</v>
      </c>
      <c r="E8123" s="106">
        <f t="shared" si="882"/>
        <v>2.7862447234268317</v>
      </c>
      <c r="F8123" s="107">
        <f t="shared" si="883"/>
        <v>96</v>
      </c>
      <c r="G8123" s="107">
        <f>COUNTIF(Data_Eksportir!$H$2:$H$3401,A8123)</f>
        <v>0</v>
      </c>
      <c r="H8123" s="104" t="str">
        <f t="shared" si="884"/>
        <v>1 – 5</v>
      </c>
      <c r="I8123" s="104" t="str">
        <f t="shared" si="885"/>
        <v>Di bawah ambang nilai</v>
      </c>
      <c r="J8123" s="106">
        <f t="shared" si="886"/>
        <v>7730514.0081230002</v>
      </c>
      <c r="K8123" s="105">
        <f t="shared" si="887"/>
        <v>0</v>
      </c>
      <c r="L8123" s="106">
        <f t="shared" si="888"/>
        <v>0</v>
      </c>
    </row>
    <row r="8124" spans="1:12" x14ac:dyDescent="0.3">
      <c r="A8124" s="104" t="s">
        <v>16607</v>
      </c>
      <c r="B8124" s="104" t="s">
        <v>16608</v>
      </c>
      <c r="C8124" s="105">
        <v>82</v>
      </c>
      <c r="D8124" s="105">
        <v>185</v>
      </c>
      <c r="E8124" s="106">
        <f t="shared" si="882"/>
        <v>2.2560975609756095</v>
      </c>
      <c r="F8124" s="107">
        <f t="shared" si="883"/>
        <v>96</v>
      </c>
      <c r="G8124" s="107">
        <f>COUNTIF(Data_Eksportir!$H$2:$H$3401,A8124)</f>
        <v>0</v>
      </c>
      <c r="H8124" s="104" t="str">
        <f t="shared" si="884"/>
        <v>1 – 5</v>
      </c>
      <c r="I8124" s="104" t="str">
        <f t="shared" si="885"/>
        <v>Di bawah ambang nilai</v>
      </c>
      <c r="J8124" s="106">
        <f t="shared" si="886"/>
        <v>185.00812400000001</v>
      </c>
      <c r="K8124" s="105">
        <f t="shared" si="887"/>
        <v>0</v>
      </c>
      <c r="L8124" s="106">
        <f t="shared" si="888"/>
        <v>0</v>
      </c>
    </row>
    <row r="8125" spans="1:12" x14ac:dyDescent="0.3">
      <c r="A8125" s="104" t="s">
        <v>16609</v>
      </c>
      <c r="B8125" s="104" t="s">
        <v>16610</v>
      </c>
      <c r="C8125" s="105">
        <v>1388226</v>
      </c>
      <c r="D8125" s="105">
        <v>2336235</v>
      </c>
      <c r="E8125" s="106">
        <f t="shared" si="882"/>
        <v>1.6828924108898695</v>
      </c>
      <c r="F8125" s="107">
        <f t="shared" si="883"/>
        <v>96</v>
      </c>
      <c r="G8125" s="107">
        <f>COUNTIF(Data_Eksportir!$H$2:$H$3401,A8125)</f>
        <v>0</v>
      </c>
      <c r="H8125" s="104" t="str">
        <f t="shared" si="884"/>
        <v>1 – 5</v>
      </c>
      <c r="I8125" s="104" t="str">
        <f t="shared" si="885"/>
        <v>Di bawah ambang nilai</v>
      </c>
      <c r="J8125" s="106">
        <f t="shared" si="886"/>
        <v>2336235.0081250002</v>
      </c>
      <c r="K8125" s="105">
        <f t="shared" si="887"/>
        <v>0</v>
      </c>
      <c r="L8125" s="106">
        <f t="shared" si="888"/>
        <v>0</v>
      </c>
    </row>
    <row r="8126" spans="1:12" x14ac:dyDescent="0.3">
      <c r="A8126" s="104" t="s">
        <v>16611</v>
      </c>
      <c r="B8126" s="104" t="s">
        <v>16612</v>
      </c>
      <c r="C8126" s="105">
        <v>273</v>
      </c>
      <c r="D8126" s="105">
        <v>3458</v>
      </c>
      <c r="E8126" s="106">
        <f t="shared" si="882"/>
        <v>12.666666666666666</v>
      </c>
      <c r="F8126" s="107">
        <f t="shared" si="883"/>
        <v>96</v>
      </c>
      <c r="G8126" s="107">
        <f>COUNTIF(Data_Eksportir!$H$2:$H$3401,A8126)</f>
        <v>0</v>
      </c>
      <c r="H8126" s="104" t="str">
        <f t="shared" si="884"/>
        <v>5 – 20</v>
      </c>
      <c r="I8126" s="104" t="str">
        <f t="shared" si="885"/>
        <v>Di bawah ambang nilai</v>
      </c>
      <c r="J8126" s="106">
        <f t="shared" si="886"/>
        <v>3458.0081260000002</v>
      </c>
      <c r="K8126" s="105">
        <f t="shared" si="887"/>
        <v>0</v>
      </c>
      <c r="L8126" s="106">
        <f t="shared" si="888"/>
        <v>0</v>
      </c>
    </row>
    <row r="8127" spans="1:12" x14ac:dyDescent="0.3">
      <c r="A8127" s="104" t="s">
        <v>16613</v>
      </c>
      <c r="B8127" s="104" t="s">
        <v>16614</v>
      </c>
      <c r="C8127" s="105">
        <v>199828</v>
      </c>
      <c r="D8127" s="105">
        <v>4261890</v>
      </c>
      <c r="E8127" s="106">
        <f t="shared" si="882"/>
        <v>21.327791901034889</v>
      </c>
      <c r="F8127" s="107">
        <f t="shared" si="883"/>
        <v>96</v>
      </c>
      <c r="G8127" s="107">
        <f>COUNTIF(Data_Eksportir!$H$2:$H$3401,A8127)</f>
        <v>0</v>
      </c>
      <c r="H8127" s="104" t="str">
        <f t="shared" si="884"/>
        <v>20 – 100</v>
      </c>
      <c r="I8127" s="104" t="str">
        <f t="shared" si="885"/>
        <v>Di bawah ambang nilai</v>
      </c>
      <c r="J8127" s="106">
        <f t="shared" si="886"/>
        <v>4261890.0081270002</v>
      </c>
      <c r="K8127" s="105">
        <f t="shared" si="887"/>
        <v>0</v>
      </c>
      <c r="L8127" s="106">
        <f t="shared" si="888"/>
        <v>0</v>
      </c>
    </row>
    <row r="8128" spans="1:12" x14ac:dyDescent="0.3">
      <c r="A8128" s="104" t="s">
        <v>16615</v>
      </c>
      <c r="B8128" s="104" t="s">
        <v>16616</v>
      </c>
      <c r="C8128" s="105">
        <v>62648</v>
      </c>
      <c r="D8128" s="105">
        <v>1018752</v>
      </c>
      <c r="E8128" s="106">
        <f t="shared" si="882"/>
        <v>16.261524709487933</v>
      </c>
      <c r="F8128" s="107">
        <f t="shared" si="883"/>
        <v>96</v>
      </c>
      <c r="G8128" s="107">
        <f>COUNTIF(Data_Eksportir!$H$2:$H$3401,A8128)</f>
        <v>0</v>
      </c>
      <c r="H8128" s="104" t="str">
        <f t="shared" si="884"/>
        <v>5 – 20</v>
      </c>
      <c r="I8128" s="104" t="str">
        <f t="shared" si="885"/>
        <v>Di bawah ambang nilai</v>
      </c>
      <c r="J8128" s="106">
        <f t="shared" si="886"/>
        <v>1018752.008128</v>
      </c>
      <c r="K8128" s="105">
        <f t="shared" si="887"/>
        <v>0</v>
      </c>
      <c r="L8128" s="106">
        <f t="shared" si="888"/>
        <v>0</v>
      </c>
    </row>
    <row r="8129" spans="1:12" x14ac:dyDescent="0.3">
      <c r="A8129" s="104" t="s">
        <v>16617</v>
      </c>
      <c r="B8129" s="104" t="s">
        <v>16618</v>
      </c>
      <c r="C8129" s="105">
        <v>81</v>
      </c>
      <c r="D8129" s="105">
        <v>1240</v>
      </c>
      <c r="E8129" s="106">
        <f t="shared" si="882"/>
        <v>15.308641975308642</v>
      </c>
      <c r="F8129" s="107">
        <f t="shared" si="883"/>
        <v>96</v>
      </c>
      <c r="G8129" s="107">
        <f>COUNTIF(Data_Eksportir!$H$2:$H$3401,A8129)</f>
        <v>0</v>
      </c>
      <c r="H8129" s="104" t="str">
        <f t="shared" si="884"/>
        <v>5 – 20</v>
      </c>
      <c r="I8129" s="104" t="str">
        <f t="shared" si="885"/>
        <v>Di bawah ambang nilai</v>
      </c>
      <c r="J8129" s="106">
        <f t="shared" si="886"/>
        <v>1240.0081290000001</v>
      </c>
      <c r="K8129" s="105">
        <f t="shared" si="887"/>
        <v>0</v>
      </c>
      <c r="L8129" s="106">
        <f t="shared" si="888"/>
        <v>0</v>
      </c>
    </row>
    <row r="8130" spans="1:12" x14ac:dyDescent="0.3">
      <c r="A8130" s="104" t="s">
        <v>16619</v>
      </c>
      <c r="B8130" s="104" t="s">
        <v>16620</v>
      </c>
      <c r="C8130" s="105">
        <v>15</v>
      </c>
      <c r="D8130" s="105">
        <v>46</v>
      </c>
      <c r="E8130" s="106">
        <f t="shared" ref="E8130:E8193" si="889">IF(AND(ISNUMBER(C8130),C8130&gt;0),D8130/C8130,"")</f>
        <v>3.0666666666666669</v>
      </c>
      <c r="F8130" s="107">
        <f t="shared" ref="F8130:F8193" si="890">VALUE(LEFT(A8130,2))</f>
        <v>96</v>
      </c>
      <c r="G8130" s="107">
        <f>COUNTIF(Data_Eksportir!$H$2:$H$3401,A8130)</f>
        <v>0</v>
      </c>
      <c r="H8130" s="104" t="str">
        <f t="shared" ref="H8130:H8193" si="891">IF(E8130="","Tanpa data berat",IF(E8130&lt;1,"Di bawah 1",IF(E8130&lt;5,"1 – 5",IF(E8130&lt;20,"5 – 20",IF(E8130&lt;100,"20 – 100","100 ke atas")))))</f>
        <v>1 – 5</v>
      </c>
      <c r="I8130" s="104" t="str">
        <f t="shared" ref="I8130:I8193" si="892">IF(D8130&lt;p_nilai_besar,"Di bawah ambang nilai",IF(G8130=0,"Belum terwakili",IF(G8130&lt;=p_listing_rendah,"Keterwakilan rendah","Terwakili")))</f>
        <v>Di bawah ambang nilai</v>
      </c>
      <c r="J8130" s="106">
        <f t="shared" ref="J8130:J8193" si="893">D8130+ROW()/10^6</f>
        <v>46.008130000000001</v>
      </c>
      <c r="K8130" s="105">
        <f t="shared" ref="K8130:K8193" si="894">IF(D8130&gt;=p_nilai_besar,D8130/(1+G8130),0)</f>
        <v>0</v>
      </c>
      <c r="L8130" s="106">
        <f t="shared" ref="L8130:L8193" si="895">IF(K8130&gt;0,K8130+ROW()/10^6,0)</f>
        <v>0</v>
      </c>
    </row>
    <row r="8131" spans="1:12" x14ac:dyDescent="0.3">
      <c r="A8131" s="104" t="s">
        <v>16621</v>
      </c>
      <c r="B8131" s="104" t="s">
        <v>16622</v>
      </c>
      <c r="C8131" s="105">
        <v>1184</v>
      </c>
      <c r="D8131" s="105">
        <v>3395</v>
      </c>
      <c r="E8131" s="106">
        <f t="shared" si="889"/>
        <v>2.8673986486486487</v>
      </c>
      <c r="F8131" s="107">
        <f t="shared" si="890"/>
        <v>96</v>
      </c>
      <c r="G8131" s="107">
        <f>COUNTIF(Data_Eksportir!$H$2:$H$3401,A8131)</f>
        <v>0</v>
      </c>
      <c r="H8131" s="104" t="str">
        <f t="shared" si="891"/>
        <v>1 – 5</v>
      </c>
      <c r="I8131" s="104" t="str">
        <f t="shared" si="892"/>
        <v>Di bawah ambang nilai</v>
      </c>
      <c r="J8131" s="106">
        <f t="shared" si="893"/>
        <v>3395.008131</v>
      </c>
      <c r="K8131" s="105">
        <f t="shared" si="894"/>
        <v>0</v>
      </c>
      <c r="L8131" s="106">
        <f t="shared" si="895"/>
        <v>0</v>
      </c>
    </row>
    <row r="8132" spans="1:12" x14ac:dyDescent="0.3">
      <c r="A8132" s="104" t="s">
        <v>16623</v>
      </c>
      <c r="B8132" s="104" t="s">
        <v>16624</v>
      </c>
      <c r="C8132" s="105">
        <v>2</v>
      </c>
      <c r="D8132" s="105">
        <v>7</v>
      </c>
      <c r="E8132" s="106">
        <f t="shared" si="889"/>
        <v>3.5</v>
      </c>
      <c r="F8132" s="107">
        <f t="shared" si="890"/>
        <v>96</v>
      </c>
      <c r="G8132" s="107">
        <f>COUNTIF(Data_Eksportir!$H$2:$H$3401,A8132)</f>
        <v>0</v>
      </c>
      <c r="H8132" s="104" t="str">
        <f t="shared" si="891"/>
        <v>1 – 5</v>
      </c>
      <c r="I8132" s="104" t="str">
        <f t="shared" si="892"/>
        <v>Di bawah ambang nilai</v>
      </c>
      <c r="J8132" s="106">
        <f t="shared" si="893"/>
        <v>7.0081319999999998</v>
      </c>
      <c r="K8132" s="105">
        <f t="shared" si="894"/>
        <v>0</v>
      </c>
      <c r="L8132" s="106">
        <f t="shared" si="895"/>
        <v>0</v>
      </c>
    </row>
    <row r="8133" spans="1:12" x14ac:dyDescent="0.3">
      <c r="A8133" s="104" t="s">
        <v>16625</v>
      </c>
      <c r="B8133" s="104" t="s">
        <v>16626</v>
      </c>
      <c r="C8133" s="105">
        <v>889084</v>
      </c>
      <c r="D8133" s="105">
        <v>3586926</v>
      </c>
      <c r="E8133" s="106">
        <f t="shared" si="889"/>
        <v>4.0344061978395738</v>
      </c>
      <c r="F8133" s="107">
        <f t="shared" si="890"/>
        <v>96</v>
      </c>
      <c r="G8133" s="107">
        <f>COUNTIF(Data_Eksportir!$H$2:$H$3401,A8133)</f>
        <v>0</v>
      </c>
      <c r="H8133" s="104" t="str">
        <f t="shared" si="891"/>
        <v>1 – 5</v>
      </c>
      <c r="I8133" s="104" t="str">
        <f t="shared" si="892"/>
        <v>Di bawah ambang nilai</v>
      </c>
      <c r="J8133" s="106">
        <f t="shared" si="893"/>
        <v>3586926.0081330002</v>
      </c>
      <c r="K8133" s="105">
        <f t="shared" si="894"/>
        <v>0</v>
      </c>
      <c r="L8133" s="106">
        <f t="shared" si="895"/>
        <v>0</v>
      </c>
    </row>
    <row r="8134" spans="1:12" x14ac:dyDescent="0.3">
      <c r="A8134" s="104" t="s">
        <v>16627</v>
      </c>
      <c r="B8134" s="104" t="s">
        <v>16628</v>
      </c>
      <c r="C8134" s="105">
        <v>35</v>
      </c>
      <c r="D8134" s="105">
        <v>1792</v>
      </c>
      <c r="E8134" s="106">
        <f t="shared" si="889"/>
        <v>51.2</v>
      </c>
      <c r="F8134" s="107">
        <f t="shared" si="890"/>
        <v>96</v>
      </c>
      <c r="G8134" s="107">
        <f>COUNTIF(Data_Eksportir!$H$2:$H$3401,A8134)</f>
        <v>0</v>
      </c>
      <c r="H8134" s="104" t="str">
        <f t="shared" si="891"/>
        <v>20 – 100</v>
      </c>
      <c r="I8134" s="104" t="str">
        <f t="shared" si="892"/>
        <v>Di bawah ambang nilai</v>
      </c>
      <c r="J8134" s="106">
        <f t="shared" si="893"/>
        <v>1792.0081339999999</v>
      </c>
      <c r="K8134" s="105">
        <f t="shared" si="894"/>
        <v>0</v>
      </c>
      <c r="L8134" s="106">
        <f t="shared" si="895"/>
        <v>0</v>
      </c>
    </row>
    <row r="8135" spans="1:12" x14ac:dyDescent="0.3">
      <c r="A8135" s="104" t="s">
        <v>16629</v>
      </c>
      <c r="B8135" s="104" t="s">
        <v>16630</v>
      </c>
      <c r="C8135" s="105">
        <v>9758</v>
      </c>
      <c r="D8135" s="105">
        <v>111130</v>
      </c>
      <c r="E8135" s="106">
        <f t="shared" si="889"/>
        <v>11.388604222176676</v>
      </c>
      <c r="F8135" s="107">
        <f t="shared" si="890"/>
        <v>96</v>
      </c>
      <c r="G8135" s="107">
        <f>COUNTIF(Data_Eksportir!$H$2:$H$3401,A8135)</f>
        <v>0</v>
      </c>
      <c r="H8135" s="104" t="str">
        <f t="shared" si="891"/>
        <v>5 – 20</v>
      </c>
      <c r="I8135" s="104" t="str">
        <f t="shared" si="892"/>
        <v>Di bawah ambang nilai</v>
      </c>
      <c r="J8135" s="106">
        <f t="shared" si="893"/>
        <v>111130.008135</v>
      </c>
      <c r="K8135" s="105">
        <f t="shared" si="894"/>
        <v>0</v>
      </c>
      <c r="L8135" s="106">
        <f t="shared" si="895"/>
        <v>0</v>
      </c>
    </row>
    <row r="8136" spans="1:12" x14ac:dyDescent="0.3">
      <c r="A8136" s="104" t="s">
        <v>16631</v>
      </c>
      <c r="B8136" s="104" t="s">
        <v>16632</v>
      </c>
      <c r="C8136" s="105">
        <v>2530</v>
      </c>
      <c r="D8136" s="105">
        <v>123435</v>
      </c>
      <c r="E8136" s="106">
        <f t="shared" si="889"/>
        <v>48.788537549407117</v>
      </c>
      <c r="F8136" s="107">
        <f t="shared" si="890"/>
        <v>96</v>
      </c>
      <c r="G8136" s="107">
        <f>COUNTIF(Data_Eksportir!$H$2:$H$3401,A8136)</f>
        <v>0</v>
      </c>
      <c r="H8136" s="104" t="str">
        <f t="shared" si="891"/>
        <v>20 – 100</v>
      </c>
      <c r="I8136" s="104" t="str">
        <f t="shared" si="892"/>
        <v>Di bawah ambang nilai</v>
      </c>
      <c r="J8136" s="106">
        <f t="shared" si="893"/>
        <v>123435.008136</v>
      </c>
      <c r="K8136" s="105">
        <f t="shared" si="894"/>
        <v>0</v>
      </c>
      <c r="L8136" s="106">
        <f t="shared" si="895"/>
        <v>0</v>
      </c>
    </row>
    <row r="8137" spans="1:12" x14ac:dyDescent="0.3">
      <c r="A8137" s="104" t="s">
        <v>16633</v>
      </c>
      <c r="B8137" s="104" t="s">
        <v>16634</v>
      </c>
      <c r="C8137" s="105">
        <v>27291</v>
      </c>
      <c r="D8137" s="105">
        <v>145818</v>
      </c>
      <c r="E8137" s="106">
        <f t="shared" si="889"/>
        <v>5.3430801363086733</v>
      </c>
      <c r="F8137" s="107">
        <f t="shared" si="890"/>
        <v>96</v>
      </c>
      <c r="G8137" s="107">
        <f>COUNTIF(Data_Eksportir!$H$2:$H$3401,A8137)</f>
        <v>0</v>
      </c>
      <c r="H8137" s="104" t="str">
        <f t="shared" si="891"/>
        <v>5 – 20</v>
      </c>
      <c r="I8137" s="104" t="str">
        <f t="shared" si="892"/>
        <v>Di bawah ambang nilai</v>
      </c>
      <c r="J8137" s="106">
        <f t="shared" si="893"/>
        <v>145818.008137</v>
      </c>
      <c r="K8137" s="105">
        <f t="shared" si="894"/>
        <v>0</v>
      </c>
      <c r="L8137" s="106">
        <f t="shared" si="895"/>
        <v>0</v>
      </c>
    </row>
    <row r="8138" spans="1:12" x14ac:dyDescent="0.3">
      <c r="A8138" s="104" t="s">
        <v>16635</v>
      </c>
      <c r="B8138" s="104" t="s">
        <v>16636</v>
      </c>
      <c r="C8138" s="105">
        <v>647</v>
      </c>
      <c r="D8138" s="105">
        <v>5322</v>
      </c>
      <c r="E8138" s="106">
        <f t="shared" si="889"/>
        <v>8.2256568778979915</v>
      </c>
      <c r="F8138" s="107">
        <f t="shared" si="890"/>
        <v>96</v>
      </c>
      <c r="G8138" s="107">
        <f>COUNTIF(Data_Eksportir!$H$2:$H$3401,A8138)</f>
        <v>0</v>
      </c>
      <c r="H8138" s="104" t="str">
        <f t="shared" si="891"/>
        <v>5 – 20</v>
      </c>
      <c r="I8138" s="104" t="str">
        <f t="shared" si="892"/>
        <v>Di bawah ambang nilai</v>
      </c>
      <c r="J8138" s="106">
        <f t="shared" si="893"/>
        <v>5322.0081380000001</v>
      </c>
      <c r="K8138" s="105">
        <f t="shared" si="894"/>
        <v>0</v>
      </c>
      <c r="L8138" s="106">
        <f t="shared" si="895"/>
        <v>0</v>
      </c>
    </row>
    <row r="8139" spans="1:12" x14ac:dyDescent="0.3">
      <c r="A8139" s="104" t="s">
        <v>16637</v>
      </c>
      <c r="B8139" s="104" t="s">
        <v>16638</v>
      </c>
      <c r="C8139" s="105">
        <v>40565</v>
      </c>
      <c r="D8139" s="105">
        <v>304406</v>
      </c>
      <c r="E8139" s="106">
        <f t="shared" si="889"/>
        <v>7.5041538271909278</v>
      </c>
      <c r="F8139" s="107">
        <f t="shared" si="890"/>
        <v>96</v>
      </c>
      <c r="G8139" s="107">
        <f>COUNTIF(Data_Eksportir!$H$2:$H$3401,A8139)</f>
        <v>0</v>
      </c>
      <c r="H8139" s="104" t="str">
        <f t="shared" si="891"/>
        <v>5 – 20</v>
      </c>
      <c r="I8139" s="104" t="str">
        <f t="shared" si="892"/>
        <v>Di bawah ambang nilai</v>
      </c>
      <c r="J8139" s="106">
        <f t="shared" si="893"/>
        <v>304406.00813899998</v>
      </c>
      <c r="K8139" s="105">
        <f t="shared" si="894"/>
        <v>0</v>
      </c>
      <c r="L8139" s="106">
        <f t="shared" si="895"/>
        <v>0</v>
      </c>
    </row>
    <row r="8140" spans="1:12" x14ac:dyDescent="0.3">
      <c r="A8140" s="104" t="s">
        <v>16639</v>
      </c>
      <c r="B8140" s="104" t="s">
        <v>16640</v>
      </c>
      <c r="C8140" s="105">
        <v>62695</v>
      </c>
      <c r="D8140" s="105">
        <v>542547</v>
      </c>
      <c r="E8140" s="106">
        <f t="shared" si="889"/>
        <v>8.6537522928463186</v>
      </c>
      <c r="F8140" s="107">
        <f t="shared" si="890"/>
        <v>96</v>
      </c>
      <c r="G8140" s="107">
        <f>COUNTIF(Data_Eksportir!$H$2:$H$3401,A8140)</f>
        <v>0</v>
      </c>
      <c r="H8140" s="104" t="str">
        <f t="shared" si="891"/>
        <v>5 – 20</v>
      </c>
      <c r="I8140" s="104" t="str">
        <f t="shared" si="892"/>
        <v>Di bawah ambang nilai</v>
      </c>
      <c r="J8140" s="106">
        <f t="shared" si="893"/>
        <v>542547.00814000005</v>
      </c>
      <c r="K8140" s="105">
        <f t="shared" si="894"/>
        <v>0</v>
      </c>
      <c r="L8140" s="106">
        <f t="shared" si="895"/>
        <v>0</v>
      </c>
    </row>
    <row r="8141" spans="1:12" x14ac:dyDescent="0.3">
      <c r="A8141" s="104" t="s">
        <v>16641</v>
      </c>
      <c r="B8141" s="104" t="s">
        <v>16642</v>
      </c>
      <c r="C8141" s="105">
        <v>200</v>
      </c>
      <c r="D8141" s="105">
        <v>1099</v>
      </c>
      <c r="E8141" s="106">
        <f t="shared" si="889"/>
        <v>5.4950000000000001</v>
      </c>
      <c r="F8141" s="107">
        <f t="shared" si="890"/>
        <v>96</v>
      </c>
      <c r="G8141" s="107">
        <f>COUNTIF(Data_Eksportir!$H$2:$H$3401,A8141)</f>
        <v>0</v>
      </c>
      <c r="H8141" s="104" t="str">
        <f t="shared" si="891"/>
        <v>5 – 20</v>
      </c>
      <c r="I8141" s="104" t="str">
        <f t="shared" si="892"/>
        <v>Di bawah ambang nilai</v>
      </c>
      <c r="J8141" s="106">
        <f t="shared" si="893"/>
        <v>1099.008141</v>
      </c>
      <c r="K8141" s="105">
        <f t="shared" si="894"/>
        <v>0</v>
      </c>
      <c r="L8141" s="106">
        <f t="shared" si="895"/>
        <v>0</v>
      </c>
    </row>
    <row r="8142" spans="1:12" x14ac:dyDescent="0.3">
      <c r="A8142" s="104" t="s">
        <v>16643</v>
      </c>
      <c r="B8142" s="104" t="s">
        <v>16644</v>
      </c>
      <c r="C8142" s="105">
        <v>57</v>
      </c>
      <c r="D8142" s="105">
        <v>271</v>
      </c>
      <c r="E8142" s="106">
        <f t="shared" si="889"/>
        <v>4.7543859649122808</v>
      </c>
      <c r="F8142" s="107">
        <f t="shared" si="890"/>
        <v>96</v>
      </c>
      <c r="G8142" s="107">
        <f>COUNTIF(Data_Eksportir!$H$2:$H$3401,A8142)</f>
        <v>0</v>
      </c>
      <c r="H8142" s="104" t="str">
        <f t="shared" si="891"/>
        <v>1 – 5</v>
      </c>
      <c r="I8142" s="104" t="str">
        <f t="shared" si="892"/>
        <v>Di bawah ambang nilai</v>
      </c>
      <c r="J8142" s="106">
        <f t="shared" si="893"/>
        <v>271.00814200000002</v>
      </c>
      <c r="K8142" s="105">
        <f t="shared" si="894"/>
        <v>0</v>
      </c>
      <c r="L8142" s="106">
        <f t="shared" si="895"/>
        <v>0</v>
      </c>
    </row>
    <row r="8143" spans="1:12" x14ac:dyDescent="0.3">
      <c r="A8143" s="104" t="s">
        <v>16645</v>
      </c>
      <c r="B8143" s="104" t="s">
        <v>16646</v>
      </c>
      <c r="C8143" s="105">
        <v>30</v>
      </c>
      <c r="D8143" s="105">
        <v>92</v>
      </c>
      <c r="E8143" s="106">
        <f t="shared" si="889"/>
        <v>3.0666666666666669</v>
      </c>
      <c r="F8143" s="107">
        <f t="shared" si="890"/>
        <v>96</v>
      </c>
      <c r="G8143" s="107">
        <f>COUNTIF(Data_Eksportir!$H$2:$H$3401,A8143)</f>
        <v>0</v>
      </c>
      <c r="H8143" s="104" t="str">
        <f t="shared" si="891"/>
        <v>1 – 5</v>
      </c>
      <c r="I8143" s="104" t="str">
        <f t="shared" si="892"/>
        <v>Di bawah ambang nilai</v>
      </c>
      <c r="J8143" s="106">
        <f t="shared" si="893"/>
        <v>92.008143000000004</v>
      </c>
      <c r="K8143" s="105">
        <f t="shared" si="894"/>
        <v>0</v>
      </c>
      <c r="L8143" s="106">
        <f t="shared" si="895"/>
        <v>0</v>
      </c>
    </row>
    <row r="8144" spans="1:12" x14ac:dyDescent="0.3">
      <c r="A8144" s="104" t="s">
        <v>16647</v>
      </c>
      <c r="B8144" s="104" t="s">
        <v>16648</v>
      </c>
      <c r="C8144" s="105">
        <v>2109</v>
      </c>
      <c r="D8144" s="105">
        <v>28311</v>
      </c>
      <c r="E8144" s="106">
        <f t="shared" si="889"/>
        <v>13.423897581792319</v>
      </c>
      <c r="F8144" s="107">
        <f t="shared" si="890"/>
        <v>96</v>
      </c>
      <c r="G8144" s="107">
        <f>COUNTIF(Data_Eksportir!$H$2:$H$3401,A8144)</f>
        <v>0</v>
      </c>
      <c r="H8144" s="104" t="str">
        <f t="shared" si="891"/>
        <v>5 – 20</v>
      </c>
      <c r="I8144" s="104" t="str">
        <f t="shared" si="892"/>
        <v>Di bawah ambang nilai</v>
      </c>
      <c r="J8144" s="106">
        <f t="shared" si="893"/>
        <v>28311.008143999999</v>
      </c>
      <c r="K8144" s="105">
        <f t="shared" si="894"/>
        <v>0</v>
      </c>
      <c r="L8144" s="106">
        <f t="shared" si="895"/>
        <v>0</v>
      </c>
    </row>
    <row r="8145" spans="1:12" x14ac:dyDescent="0.3">
      <c r="A8145" s="104" t="s">
        <v>16649</v>
      </c>
      <c r="B8145" s="104" t="s">
        <v>16650</v>
      </c>
      <c r="C8145" s="105"/>
      <c r="D8145" s="105">
        <v>470</v>
      </c>
      <c r="E8145" s="106" t="str">
        <f t="shared" si="889"/>
        <v/>
      </c>
      <c r="F8145" s="107">
        <f t="shared" si="890"/>
        <v>96</v>
      </c>
      <c r="G8145" s="107">
        <f>COUNTIF(Data_Eksportir!$H$2:$H$3401,A8145)</f>
        <v>0</v>
      </c>
      <c r="H8145" s="104" t="str">
        <f t="shared" si="891"/>
        <v>Tanpa data berat</v>
      </c>
      <c r="I8145" s="104" t="str">
        <f t="shared" si="892"/>
        <v>Di bawah ambang nilai</v>
      </c>
      <c r="J8145" s="106">
        <f t="shared" si="893"/>
        <v>470.00814500000001</v>
      </c>
      <c r="K8145" s="105">
        <f t="shared" si="894"/>
        <v>0</v>
      </c>
      <c r="L8145" s="106">
        <f t="shared" si="895"/>
        <v>0</v>
      </c>
    </row>
    <row r="8146" spans="1:12" x14ac:dyDescent="0.3">
      <c r="A8146" s="104" t="s">
        <v>16651</v>
      </c>
      <c r="B8146" s="104" t="s">
        <v>16652</v>
      </c>
      <c r="C8146" s="105">
        <v>29</v>
      </c>
      <c r="D8146" s="105">
        <v>225</v>
      </c>
      <c r="E8146" s="106">
        <f t="shared" si="889"/>
        <v>7.7586206896551726</v>
      </c>
      <c r="F8146" s="107">
        <f t="shared" si="890"/>
        <v>96</v>
      </c>
      <c r="G8146" s="107">
        <f>COUNTIF(Data_Eksportir!$H$2:$H$3401,A8146)</f>
        <v>0</v>
      </c>
      <c r="H8146" s="104" t="str">
        <f t="shared" si="891"/>
        <v>5 – 20</v>
      </c>
      <c r="I8146" s="104" t="str">
        <f t="shared" si="892"/>
        <v>Di bawah ambang nilai</v>
      </c>
      <c r="J8146" s="106">
        <f t="shared" si="893"/>
        <v>225.00814600000001</v>
      </c>
      <c r="K8146" s="105">
        <f t="shared" si="894"/>
        <v>0</v>
      </c>
      <c r="L8146" s="106">
        <f t="shared" si="895"/>
        <v>0</v>
      </c>
    </row>
    <row r="8147" spans="1:12" x14ac:dyDescent="0.3">
      <c r="A8147" s="104" t="s">
        <v>16653</v>
      </c>
      <c r="B8147" s="104" t="s">
        <v>16654</v>
      </c>
      <c r="C8147" s="105">
        <v>50</v>
      </c>
      <c r="D8147" s="105">
        <v>500</v>
      </c>
      <c r="E8147" s="106">
        <f t="shared" si="889"/>
        <v>10</v>
      </c>
      <c r="F8147" s="107">
        <f t="shared" si="890"/>
        <v>96</v>
      </c>
      <c r="G8147" s="107">
        <f>COUNTIF(Data_Eksportir!$H$2:$H$3401,A8147)</f>
        <v>0</v>
      </c>
      <c r="H8147" s="104" t="str">
        <f t="shared" si="891"/>
        <v>5 – 20</v>
      </c>
      <c r="I8147" s="104" t="str">
        <f t="shared" si="892"/>
        <v>Di bawah ambang nilai</v>
      </c>
      <c r="J8147" s="106">
        <f t="shared" si="893"/>
        <v>500.00814700000001</v>
      </c>
      <c r="K8147" s="105">
        <f t="shared" si="894"/>
        <v>0</v>
      </c>
      <c r="L8147" s="106">
        <f t="shared" si="895"/>
        <v>0</v>
      </c>
    </row>
    <row r="8148" spans="1:12" x14ac:dyDescent="0.3">
      <c r="A8148" s="104" t="s">
        <v>16655</v>
      </c>
      <c r="B8148" s="104" t="s">
        <v>16656</v>
      </c>
      <c r="C8148" s="105">
        <v>41</v>
      </c>
      <c r="D8148" s="105">
        <v>29</v>
      </c>
      <c r="E8148" s="106">
        <f t="shared" si="889"/>
        <v>0.70731707317073167</v>
      </c>
      <c r="F8148" s="107">
        <f t="shared" si="890"/>
        <v>96</v>
      </c>
      <c r="G8148" s="107">
        <f>COUNTIF(Data_Eksportir!$H$2:$H$3401,A8148)</f>
        <v>0</v>
      </c>
      <c r="H8148" s="104" t="str">
        <f t="shared" si="891"/>
        <v>Di bawah 1</v>
      </c>
      <c r="I8148" s="104" t="str">
        <f t="shared" si="892"/>
        <v>Di bawah ambang nilai</v>
      </c>
      <c r="J8148" s="106">
        <f t="shared" si="893"/>
        <v>29.008147999999998</v>
      </c>
      <c r="K8148" s="105">
        <f t="shared" si="894"/>
        <v>0</v>
      </c>
      <c r="L8148" s="106">
        <f t="shared" si="895"/>
        <v>0</v>
      </c>
    </row>
    <row r="8149" spans="1:12" x14ac:dyDescent="0.3">
      <c r="A8149" s="104" t="s">
        <v>16657</v>
      </c>
      <c r="B8149" s="104" t="s">
        <v>16658</v>
      </c>
      <c r="C8149" s="105">
        <v>1017</v>
      </c>
      <c r="D8149" s="105">
        <v>4917</v>
      </c>
      <c r="E8149" s="106">
        <f t="shared" si="889"/>
        <v>4.834808259587021</v>
      </c>
      <c r="F8149" s="107">
        <f t="shared" si="890"/>
        <v>96</v>
      </c>
      <c r="G8149" s="107">
        <f>COUNTIF(Data_Eksportir!$H$2:$H$3401,A8149)</f>
        <v>0</v>
      </c>
      <c r="H8149" s="104" t="str">
        <f t="shared" si="891"/>
        <v>1 – 5</v>
      </c>
      <c r="I8149" s="104" t="str">
        <f t="shared" si="892"/>
        <v>Di bawah ambang nilai</v>
      </c>
      <c r="J8149" s="106">
        <f t="shared" si="893"/>
        <v>4917.0081490000002</v>
      </c>
      <c r="K8149" s="105">
        <f t="shared" si="894"/>
        <v>0</v>
      </c>
      <c r="L8149" s="106">
        <f t="shared" si="895"/>
        <v>0</v>
      </c>
    </row>
    <row r="8150" spans="1:12" x14ac:dyDescent="0.3">
      <c r="A8150" s="104" t="s">
        <v>16659</v>
      </c>
      <c r="B8150" s="104" t="s">
        <v>16660</v>
      </c>
      <c r="C8150" s="105">
        <v>21901</v>
      </c>
      <c r="D8150" s="105">
        <v>8397</v>
      </c>
      <c r="E8150" s="106">
        <f t="shared" si="889"/>
        <v>0.38340715035843115</v>
      </c>
      <c r="F8150" s="107">
        <f t="shared" si="890"/>
        <v>96</v>
      </c>
      <c r="G8150" s="107">
        <f>COUNTIF(Data_Eksportir!$H$2:$H$3401,A8150)</f>
        <v>0</v>
      </c>
      <c r="H8150" s="104" t="str">
        <f t="shared" si="891"/>
        <v>Di bawah 1</v>
      </c>
      <c r="I8150" s="104" t="str">
        <f t="shared" si="892"/>
        <v>Di bawah ambang nilai</v>
      </c>
      <c r="J8150" s="106">
        <f t="shared" si="893"/>
        <v>8397.0081499999997</v>
      </c>
      <c r="K8150" s="105">
        <f t="shared" si="894"/>
        <v>0</v>
      </c>
      <c r="L8150" s="106">
        <f t="shared" si="895"/>
        <v>0</v>
      </c>
    </row>
    <row r="8151" spans="1:12" x14ac:dyDescent="0.3">
      <c r="A8151" s="104" t="s">
        <v>16661</v>
      </c>
      <c r="B8151" s="104" t="s">
        <v>16662</v>
      </c>
      <c r="C8151" s="105">
        <v>198390</v>
      </c>
      <c r="D8151" s="105">
        <v>1144553</v>
      </c>
      <c r="E8151" s="106">
        <f t="shared" si="889"/>
        <v>5.7692071172942185</v>
      </c>
      <c r="F8151" s="107">
        <f t="shared" si="890"/>
        <v>96</v>
      </c>
      <c r="G8151" s="107">
        <f>COUNTIF(Data_Eksportir!$H$2:$H$3401,A8151)</f>
        <v>0</v>
      </c>
      <c r="H8151" s="104" t="str">
        <f t="shared" si="891"/>
        <v>5 – 20</v>
      </c>
      <c r="I8151" s="104" t="str">
        <f t="shared" si="892"/>
        <v>Di bawah ambang nilai</v>
      </c>
      <c r="J8151" s="106">
        <f t="shared" si="893"/>
        <v>1144553.0081509999</v>
      </c>
      <c r="K8151" s="105">
        <f t="shared" si="894"/>
        <v>0</v>
      </c>
      <c r="L8151" s="106">
        <f t="shared" si="895"/>
        <v>0</v>
      </c>
    </row>
    <row r="8152" spans="1:12" x14ac:dyDescent="0.3">
      <c r="A8152" s="104" t="s">
        <v>16663</v>
      </c>
      <c r="B8152" s="104" t="s">
        <v>16664</v>
      </c>
      <c r="C8152" s="105">
        <v>50301</v>
      </c>
      <c r="D8152" s="105">
        <v>686098</v>
      </c>
      <c r="E8152" s="106">
        <f t="shared" si="889"/>
        <v>13.639848114351603</v>
      </c>
      <c r="F8152" s="107">
        <f t="shared" si="890"/>
        <v>96</v>
      </c>
      <c r="G8152" s="107">
        <f>COUNTIF(Data_Eksportir!$H$2:$H$3401,A8152)</f>
        <v>0</v>
      </c>
      <c r="H8152" s="104" t="str">
        <f t="shared" si="891"/>
        <v>5 – 20</v>
      </c>
      <c r="I8152" s="104" t="str">
        <f t="shared" si="892"/>
        <v>Di bawah ambang nilai</v>
      </c>
      <c r="J8152" s="106">
        <f t="shared" si="893"/>
        <v>686098.00815200002</v>
      </c>
      <c r="K8152" s="105">
        <f t="shared" si="894"/>
        <v>0</v>
      </c>
      <c r="L8152" s="106">
        <f t="shared" si="895"/>
        <v>0</v>
      </c>
    </row>
    <row r="8153" spans="1:12" x14ac:dyDescent="0.3">
      <c r="A8153" s="104" t="s">
        <v>16665</v>
      </c>
      <c r="B8153" s="104" t="s">
        <v>16666</v>
      </c>
      <c r="C8153" s="105">
        <v>147353</v>
      </c>
      <c r="D8153" s="105">
        <v>380016</v>
      </c>
      <c r="E8153" s="106">
        <f t="shared" si="889"/>
        <v>2.5789498686826873</v>
      </c>
      <c r="F8153" s="107">
        <f t="shared" si="890"/>
        <v>96</v>
      </c>
      <c r="G8153" s="107">
        <f>COUNTIF(Data_Eksportir!$H$2:$H$3401,A8153)</f>
        <v>0</v>
      </c>
      <c r="H8153" s="104" t="str">
        <f t="shared" si="891"/>
        <v>1 – 5</v>
      </c>
      <c r="I8153" s="104" t="str">
        <f t="shared" si="892"/>
        <v>Di bawah ambang nilai</v>
      </c>
      <c r="J8153" s="106">
        <f t="shared" si="893"/>
        <v>380016.00815299997</v>
      </c>
      <c r="K8153" s="105">
        <f t="shared" si="894"/>
        <v>0</v>
      </c>
      <c r="L8153" s="106">
        <f t="shared" si="895"/>
        <v>0</v>
      </c>
    </row>
    <row r="8154" spans="1:12" x14ac:dyDescent="0.3">
      <c r="A8154" s="104" t="s">
        <v>16667</v>
      </c>
      <c r="B8154" s="104" t="s">
        <v>16668</v>
      </c>
      <c r="C8154" s="105">
        <v>629</v>
      </c>
      <c r="D8154" s="105">
        <v>5024</v>
      </c>
      <c r="E8154" s="106">
        <f t="shared" si="889"/>
        <v>7.9872813990461049</v>
      </c>
      <c r="F8154" s="107">
        <f t="shared" si="890"/>
        <v>96</v>
      </c>
      <c r="G8154" s="107">
        <f>COUNTIF(Data_Eksportir!$H$2:$H$3401,A8154)</f>
        <v>0</v>
      </c>
      <c r="H8154" s="104" t="str">
        <f t="shared" si="891"/>
        <v>5 – 20</v>
      </c>
      <c r="I8154" s="104" t="str">
        <f t="shared" si="892"/>
        <v>Di bawah ambang nilai</v>
      </c>
      <c r="J8154" s="106">
        <f t="shared" si="893"/>
        <v>5024.0081540000001</v>
      </c>
      <c r="K8154" s="105">
        <f t="shared" si="894"/>
        <v>0</v>
      </c>
      <c r="L8154" s="106">
        <f t="shared" si="895"/>
        <v>0</v>
      </c>
    </row>
    <row r="8155" spans="1:12" x14ac:dyDescent="0.3">
      <c r="A8155" s="104" t="s">
        <v>16669</v>
      </c>
      <c r="B8155" s="104" t="s">
        <v>16670</v>
      </c>
      <c r="C8155" s="105">
        <v>45409</v>
      </c>
      <c r="D8155" s="105">
        <v>1767054</v>
      </c>
      <c r="E8155" s="106">
        <f t="shared" si="889"/>
        <v>38.914180008368383</v>
      </c>
      <c r="F8155" s="107">
        <f t="shared" si="890"/>
        <v>96</v>
      </c>
      <c r="G8155" s="107">
        <f>COUNTIF(Data_Eksportir!$H$2:$H$3401,A8155)</f>
        <v>0</v>
      </c>
      <c r="H8155" s="104" t="str">
        <f t="shared" si="891"/>
        <v>20 – 100</v>
      </c>
      <c r="I8155" s="104" t="str">
        <f t="shared" si="892"/>
        <v>Di bawah ambang nilai</v>
      </c>
      <c r="J8155" s="106">
        <f t="shared" si="893"/>
        <v>1767054.0081549999</v>
      </c>
      <c r="K8155" s="105">
        <f t="shared" si="894"/>
        <v>0</v>
      </c>
      <c r="L8155" s="106">
        <f t="shared" si="895"/>
        <v>0</v>
      </c>
    </row>
    <row r="8156" spans="1:12" x14ac:dyDescent="0.3">
      <c r="A8156" s="104" t="s">
        <v>16671</v>
      </c>
      <c r="B8156" s="104" t="s">
        <v>16672</v>
      </c>
      <c r="C8156" s="105">
        <v>73102</v>
      </c>
      <c r="D8156" s="105">
        <v>4031734</v>
      </c>
      <c r="E8156" s="106">
        <f t="shared" si="889"/>
        <v>55.152170939235589</v>
      </c>
      <c r="F8156" s="107">
        <f t="shared" si="890"/>
        <v>96</v>
      </c>
      <c r="G8156" s="107">
        <f>COUNTIF(Data_Eksportir!$H$2:$H$3401,A8156)</f>
        <v>0</v>
      </c>
      <c r="H8156" s="104" t="str">
        <f t="shared" si="891"/>
        <v>20 – 100</v>
      </c>
      <c r="I8156" s="104" t="str">
        <f t="shared" si="892"/>
        <v>Di bawah ambang nilai</v>
      </c>
      <c r="J8156" s="106">
        <f t="shared" si="893"/>
        <v>4031734.0081560002</v>
      </c>
      <c r="K8156" s="105">
        <f t="shared" si="894"/>
        <v>0</v>
      </c>
      <c r="L8156" s="106">
        <f t="shared" si="895"/>
        <v>0</v>
      </c>
    </row>
    <row r="8157" spans="1:12" x14ac:dyDescent="0.3">
      <c r="A8157" s="104" t="s">
        <v>16673</v>
      </c>
      <c r="B8157" s="104" t="s">
        <v>16674</v>
      </c>
      <c r="C8157" s="105">
        <v>1615347</v>
      </c>
      <c r="D8157" s="105">
        <v>8097260</v>
      </c>
      <c r="E8157" s="106">
        <f t="shared" si="889"/>
        <v>5.0127062482550189</v>
      </c>
      <c r="F8157" s="107">
        <f t="shared" si="890"/>
        <v>96</v>
      </c>
      <c r="G8157" s="107">
        <f>COUNTIF(Data_Eksportir!$H$2:$H$3401,A8157)</f>
        <v>0</v>
      </c>
      <c r="H8157" s="104" t="str">
        <f t="shared" si="891"/>
        <v>5 – 20</v>
      </c>
      <c r="I8157" s="104" t="str">
        <f t="shared" si="892"/>
        <v>Di bawah ambang nilai</v>
      </c>
      <c r="J8157" s="106">
        <f t="shared" si="893"/>
        <v>8097260.0081569999</v>
      </c>
      <c r="K8157" s="105">
        <f t="shared" si="894"/>
        <v>0</v>
      </c>
      <c r="L8157" s="106">
        <f t="shared" si="895"/>
        <v>0</v>
      </c>
    </row>
    <row r="8158" spans="1:12" x14ac:dyDescent="0.3">
      <c r="A8158" s="104" t="s">
        <v>16675</v>
      </c>
      <c r="B8158" s="104" t="s">
        <v>16676</v>
      </c>
      <c r="C8158" s="105">
        <v>16831831</v>
      </c>
      <c r="D8158" s="105">
        <v>44114007</v>
      </c>
      <c r="E8158" s="106">
        <f t="shared" si="889"/>
        <v>2.6208679851883017</v>
      </c>
      <c r="F8158" s="107">
        <f t="shared" si="890"/>
        <v>96</v>
      </c>
      <c r="G8158" s="107">
        <f>COUNTIF(Data_Eksportir!$H$2:$H$3401,A8158)</f>
        <v>0</v>
      </c>
      <c r="H8158" s="104" t="str">
        <f t="shared" si="891"/>
        <v>1 – 5</v>
      </c>
      <c r="I8158" s="104" t="str">
        <f t="shared" si="892"/>
        <v>Belum terwakili</v>
      </c>
      <c r="J8158" s="106">
        <f t="shared" si="893"/>
        <v>44114007.008157998</v>
      </c>
      <c r="K8158" s="105">
        <f t="shared" si="894"/>
        <v>44114007</v>
      </c>
      <c r="L8158" s="106">
        <f t="shared" si="895"/>
        <v>44114007.008157998</v>
      </c>
    </row>
    <row r="8159" spans="1:12" x14ac:dyDescent="0.3">
      <c r="A8159" s="104" t="s">
        <v>16677</v>
      </c>
      <c r="B8159" s="104" t="s">
        <v>16678</v>
      </c>
      <c r="C8159" s="105">
        <v>247705</v>
      </c>
      <c r="D8159" s="105">
        <v>824738</v>
      </c>
      <c r="E8159" s="106">
        <f t="shared" si="889"/>
        <v>3.3295169657455439</v>
      </c>
      <c r="F8159" s="107">
        <f t="shared" si="890"/>
        <v>96</v>
      </c>
      <c r="G8159" s="107">
        <f>COUNTIF(Data_Eksportir!$H$2:$H$3401,A8159)</f>
        <v>1</v>
      </c>
      <c r="H8159" s="104" t="str">
        <f t="shared" si="891"/>
        <v>1 – 5</v>
      </c>
      <c r="I8159" s="104" t="str">
        <f t="shared" si="892"/>
        <v>Di bawah ambang nilai</v>
      </c>
      <c r="J8159" s="106">
        <f t="shared" si="893"/>
        <v>824738.00815899996</v>
      </c>
      <c r="K8159" s="105">
        <f t="shared" si="894"/>
        <v>0</v>
      </c>
      <c r="L8159" s="106">
        <f t="shared" si="895"/>
        <v>0</v>
      </c>
    </row>
    <row r="8160" spans="1:12" x14ac:dyDescent="0.3">
      <c r="A8160" s="104" t="s">
        <v>16679</v>
      </c>
      <c r="B8160" s="104" t="s">
        <v>16680</v>
      </c>
      <c r="C8160" s="105">
        <v>1103330</v>
      </c>
      <c r="D8160" s="105">
        <v>4016251</v>
      </c>
      <c r="E8160" s="106">
        <f t="shared" si="889"/>
        <v>3.6401176438599512</v>
      </c>
      <c r="F8160" s="107">
        <f t="shared" si="890"/>
        <v>96</v>
      </c>
      <c r="G8160" s="107">
        <f>COUNTIF(Data_Eksportir!$H$2:$H$3401,A8160)</f>
        <v>0</v>
      </c>
      <c r="H8160" s="104" t="str">
        <f t="shared" si="891"/>
        <v>1 – 5</v>
      </c>
      <c r="I8160" s="104" t="str">
        <f t="shared" si="892"/>
        <v>Di bawah ambang nilai</v>
      </c>
      <c r="J8160" s="106">
        <f t="shared" si="893"/>
        <v>4016251.0081600002</v>
      </c>
      <c r="K8160" s="105">
        <f t="shared" si="894"/>
        <v>0</v>
      </c>
      <c r="L8160" s="106">
        <f t="shared" si="895"/>
        <v>0</v>
      </c>
    </row>
    <row r="8161" spans="1:12" x14ac:dyDescent="0.3">
      <c r="A8161" s="104" t="s">
        <v>16681</v>
      </c>
      <c r="B8161" s="104" t="s">
        <v>16682</v>
      </c>
      <c r="C8161" s="105">
        <v>3973</v>
      </c>
      <c r="D8161" s="105">
        <v>40980</v>
      </c>
      <c r="E8161" s="106">
        <f t="shared" si="889"/>
        <v>10.314623710042788</v>
      </c>
      <c r="F8161" s="107">
        <f t="shared" si="890"/>
        <v>96</v>
      </c>
      <c r="G8161" s="107">
        <f>COUNTIF(Data_Eksportir!$H$2:$H$3401,A8161)</f>
        <v>0</v>
      </c>
      <c r="H8161" s="104" t="str">
        <f t="shared" si="891"/>
        <v>5 – 20</v>
      </c>
      <c r="I8161" s="104" t="str">
        <f t="shared" si="892"/>
        <v>Di bawah ambang nilai</v>
      </c>
      <c r="J8161" s="106">
        <f t="shared" si="893"/>
        <v>40980.008160999998</v>
      </c>
      <c r="K8161" s="105">
        <f t="shared" si="894"/>
        <v>0</v>
      </c>
      <c r="L8161" s="106">
        <f t="shared" si="895"/>
        <v>0</v>
      </c>
    </row>
    <row r="8162" spans="1:12" x14ac:dyDescent="0.3">
      <c r="A8162" s="104" t="s">
        <v>16683</v>
      </c>
      <c r="B8162" s="104" t="s">
        <v>16684</v>
      </c>
      <c r="C8162" s="105">
        <v>5</v>
      </c>
      <c r="D8162" s="105">
        <v>20</v>
      </c>
      <c r="E8162" s="106">
        <f t="shared" si="889"/>
        <v>4</v>
      </c>
      <c r="F8162" s="107">
        <f t="shared" si="890"/>
        <v>96</v>
      </c>
      <c r="G8162" s="107">
        <f>COUNTIF(Data_Eksportir!$H$2:$H$3401,A8162)</f>
        <v>0</v>
      </c>
      <c r="H8162" s="104" t="str">
        <f t="shared" si="891"/>
        <v>1 – 5</v>
      </c>
      <c r="I8162" s="104" t="str">
        <f t="shared" si="892"/>
        <v>Di bawah ambang nilai</v>
      </c>
      <c r="J8162" s="106">
        <f t="shared" si="893"/>
        <v>20.008161999999999</v>
      </c>
      <c r="K8162" s="105">
        <f t="shared" si="894"/>
        <v>0</v>
      </c>
      <c r="L8162" s="106">
        <f t="shared" si="895"/>
        <v>0</v>
      </c>
    </row>
    <row r="8163" spans="1:12" x14ac:dyDescent="0.3">
      <c r="A8163" s="104" t="s">
        <v>16685</v>
      </c>
      <c r="B8163" s="104" t="s">
        <v>16686</v>
      </c>
      <c r="C8163" s="105">
        <v>34502</v>
      </c>
      <c r="D8163" s="105">
        <v>230840</v>
      </c>
      <c r="E8163" s="106">
        <f t="shared" si="889"/>
        <v>6.6906266303402697</v>
      </c>
      <c r="F8163" s="107">
        <f t="shared" si="890"/>
        <v>96</v>
      </c>
      <c r="G8163" s="107">
        <f>COUNTIF(Data_Eksportir!$H$2:$H$3401,A8163)</f>
        <v>0</v>
      </c>
      <c r="H8163" s="104" t="str">
        <f t="shared" si="891"/>
        <v>5 – 20</v>
      </c>
      <c r="I8163" s="104" t="str">
        <f t="shared" si="892"/>
        <v>Di bawah ambang nilai</v>
      </c>
      <c r="J8163" s="106">
        <f t="shared" si="893"/>
        <v>230840.00816299999</v>
      </c>
      <c r="K8163" s="105">
        <f t="shared" si="894"/>
        <v>0</v>
      </c>
      <c r="L8163" s="106">
        <f t="shared" si="895"/>
        <v>0</v>
      </c>
    </row>
    <row r="8164" spans="1:12" x14ac:dyDescent="0.3">
      <c r="A8164" s="104" t="s">
        <v>16687</v>
      </c>
      <c r="B8164" s="104" t="s">
        <v>16688</v>
      </c>
      <c r="C8164" s="105">
        <v>27098</v>
      </c>
      <c r="D8164" s="105">
        <v>634673</v>
      </c>
      <c r="E8164" s="106">
        <f t="shared" si="889"/>
        <v>23.421396413019412</v>
      </c>
      <c r="F8164" s="107">
        <f t="shared" si="890"/>
        <v>96</v>
      </c>
      <c r="G8164" s="107">
        <f>COUNTIF(Data_Eksportir!$H$2:$H$3401,A8164)</f>
        <v>0</v>
      </c>
      <c r="H8164" s="104" t="str">
        <f t="shared" si="891"/>
        <v>20 – 100</v>
      </c>
      <c r="I8164" s="104" t="str">
        <f t="shared" si="892"/>
        <v>Di bawah ambang nilai</v>
      </c>
      <c r="J8164" s="106">
        <f t="shared" si="893"/>
        <v>634673.008164</v>
      </c>
      <c r="K8164" s="105">
        <f t="shared" si="894"/>
        <v>0</v>
      </c>
      <c r="L8164" s="106">
        <f t="shared" si="895"/>
        <v>0</v>
      </c>
    </row>
    <row r="8165" spans="1:12" x14ac:dyDescent="0.3">
      <c r="A8165" s="104" t="s">
        <v>16689</v>
      </c>
      <c r="B8165" s="104" t="s">
        <v>16690</v>
      </c>
      <c r="C8165" s="105">
        <v>64</v>
      </c>
      <c r="D8165" s="105">
        <v>456</v>
      </c>
      <c r="E8165" s="106">
        <f t="shared" si="889"/>
        <v>7.125</v>
      </c>
      <c r="F8165" s="107">
        <f t="shared" si="890"/>
        <v>96</v>
      </c>
      <c r="G8165" s="107">
        <f>COUNTIF(Data_Eksportir!$H$2:$H$3401,A8165)</f>
        <v>0</v>
      </c>
      <c r="H8165" s="104" t="str">
        <f t="shared" si="891"/>
        <v>5 – 20</v>
      </c>
      <c r="I8165" s="104" t="str">
        <f t="shared" si="892"/>
        <v>Di bawah ambang nilai</v>
      </c>
      <c r="J8165" s="106">
        <f t="shared" si="893"/>
        <v>456.00816500000002</v>
      </c>
      <c r="K8165" s="105">
        <f t="shared" si="894"/>
        <v>0</v>
      </c>
      <c r="L8165" s="106">
        <f t="shared" si="895"/>
        <v>0</v>
      </c>
    </row>
    <row r="8166" spans="1:12" x14ac:dyDescent="0.3">
      <c r="A8166" s="104" t="s">
        <v>16691</v>
      </c>
      <c r="B8166" s="104" t="s">
        <v>16692</v>
      </c>
      <c r="C8166" s="105">
        <v>325</v>
      </c>
      <c r="D8166" s="105">
        <v>929</v>
      </c>
      <c r="E8166" s="106">
        <f t="shared" si="889"/>
        <v>2.8584615384615386</v>
      </c>
      <c r="F8166" s="107">
        <f t="shared" si="890"/>
        <v>96</v>
      </c>
      <c r="G8166" s="107">
        <f>COUNTIF(Data_Eksportir!$H$2:$H$3401,A8166)</f>
        <v>0</v>
      </c>
      <c r="H8166" s="104" t="str">
        <f t="shared" si="891"/>
        <v>1 – 5</v>
      </c>
      <c r="I8166" s="104" t="str">
        <f t="shared" si="892"/>
        <v>Di bawah ambang nilai</v>
      </c>
      <c r="J8166" s="106">
        <f t="shared" si="893"/>
        <v>929.00816599999996</v>
      </c>
      <c r="K8166" s="105">
        <f t="shared" si="894"/>
        <v>0</v>
      </c>
      <c r="L8166" s="106">
        <f t="shared" si="895"/>
        <v>0</v>
      </c>
    </row>
    <row r="8167" spans="1:12" x14ac:dyDescent="0.3">
      <c r="A8167" s="104" t="s">
        <v>16693</v>
      </c>
      <c r="B8167" s="104" t="s">
        <v>16694</v>
      </c>
      <c r="C8167" s="105">
        <v>1126</v>
      </c>
      <c r="D8167" s="105">
        <v>81980</v>
      </c>
      <c r="E8167" s="106">
        <f t="shared" si="889"/>
        <v>72.806394316163406</v>
      </c>
      <c r="F8167" s="107">
        <f t="shared" si="890"/>
        <v>96</v>
      </c>
      <c r="G8167" s="107">
        <f>COUNTIF(Data_Eksportir!$H$2:$H$3401,A8167)</f>
        <v>0</v>
      </c>
      <c r="H8167" s="104" t="str">
        <f t="shared" si="891"/>
        <v>20 – 100</v>
      </c>
      <c r="I8167" s="104" t="str">
        <f t="shared" si="892"/>
        <v>Di bawah ambang nilai</v>
      </c>
      <c r="J8167" s="106">
        <f t="shared" si="893"/>
        <v>81980.008167000007</v>
      </c>
      <c r="K8167" s="105">
        <f t="shared" si="894"/>
        <v>0</v>
      </c>
      <c r="L8167" s="106">
        <f t="shared" si="895"/>
        <v>0</v>
      </c>
    </row>
    <row r="8168" spans="1:12" x14ac:dyDescent="0.3">
      <c r="A8168" s="104" t="s">
        <v>16695</v>
      </c>
      <c r="B8168" s="104" t="s">
        <v>16696</v>
      </c>
      <c r="C8168" s="105">
        <v>96275</v>
      </c>
      <c r="D8168" s="105">
        <v>85404</v>
      </c>
      <c r="E8168" s="106">
        <f t="shared" si="889"/>
        <v>0.88708387431835889</v>
      </c>
      <c r="F8168" s="107">
        <f t="shared" si="890"/>
        <v>96</v>
      </c>
      <c r="G8168" s="107">
        <f>COUNTIF(Data_Eksportir!$H$2:$H$3401,A8168)</f>
        <v>0</v>
      </c>
      <c r="H8168" s="104" t="str">
        <f t="shared" si="891"/>
        <v>Di bawah 1</v>
      </c>
      <c r="I8168" s="104" t="str">
        <f t="shared" si="892"/>
        <v>Di bawah ambang nilai</v>
      </c>
      <c r="J8168" s="106">
        <f t="shared" si="893"/>
        <v>85404.008168</v>
      </c>
      <c r="K8168" s="105">
        <f t="shared" si="894"/>
        <v>0</v>
      </c>
      <c r="L8168" s="106">
        <f t="shared" si="895"/>
        <v>0</v>
      </c>
    </row>
    <row r="8169" spans="1:12" x14ac:dyDescent="0.3">
      <c r="A8169" s="104" t="s">
        <v>16697</v>
      </c>
      <c r="B8169" s="104" t="s">
        <v>16698</v>
      </c>
      <c r="C8169" s="105">
        <v>2471</v>
      </c>
      <c r="D8169" s="105">
        <v>67070</v>
      </c>
      <c r="E8169" s="106">
        <f t="shared" si="889"/>
        <v>27.142857142857142</v>
      </c>
      <c r="F8169" s="107">
        <f t="shared" si="890"/>
        <v>96</v>
      </c>
      <c r="G8169" s="107">
        <f>COUNTIF(Data_Eksportir!$H$2:$H$3401,A8169)</f>
        <v>0</v>
      </c>
      <c r="H8169" s="104" t="str">
        <f t="shared" si="891"/>
        <v>20 – 100</v>
      </c>
      <c r="I8169" s="104" t="str">
        <f t="shared" si="892"/>
        <v>Di bawah ambang nilai</v>
      </c>
      <c r="J8169" s="106">
        <f t="shared" si="893"/>
        <v>67070.008168999993</v>
      </c>
      <c r="K8169" s="105">
        <f t="shared" si="894"/>
        <v>0</v>
      </c>
      <c r="L8169" s="106">
        <f t="shared" si="895"/>
        <v>0</v>
      </c>
    </row>
    <row r="8170" spans="1:12" x14ac:dyDescent="0.3">
      <c r="A8170" s="104" t="s">
        <v>16699</v>
      </c>
      <c r="B8170" s="104" t="s">
        <v>16700</v>
      </c>
      <c r="C8170" s="105">
        <v>26889</v>
      </c>
      <c r="D8170" s="105">
        <v>289396</v>
      </c>
      <c r="E8170" s="106">
        <f t="shared" si="889"/>
        <v>10.762616683402134</v>
      </c>
      <c r="F8170" s="107">
        <f t="shared" si="890"/>
        <v>97</v>
      </c>
      <c r="G8170" s="107">
        <f>COUNTIF(Data_Eksportir!$H$2:$H$3401,A8170)</f>
        <v>0</v>
      </c>
      <c r="H8170" s="104" t="str">
        <f t="shared" si="891"/>
        <v>5 – 20</v>
      </c>
      <c r="I8170" s="104" t="str">
        <f t="shared" si="892"/>
        <v>Di bawah ambang nilai</v>
      </c>
      <c r="J8170" s="106">
        <f t="shared" si="893"/>
        <v>289396.00816999999</v>
      </c>
      <c r="K8170" s="105">
        <f t="shared" si="894"/>
        <v>0</v>
      </c>
      <c r="L8170" s="106">
        <f t="shared" si="895"/>
        <v>0</v>
      </c>
    </row>
    <row r="8171" spans="1:12" x14ac:dyDescent="0.3">
      <c r="A8171" s="104" t="s">
        <v>16701</v>
      </c>
      <c r="B8171" s="104" t="s">
        <v>16702</v>
      </c>
      <c r="C8171" s="105">
        <v>3671</v>
      </c>
      <c r="D8171" s="105">
        <v>86224</v>
      </c>
      <c r="E8171" s="106">
        <f t="shared" si="889"/>
        <v>23.487877962408064</v>
      </c>
      <c r="F8171" s="107">
        <f t="shared" si="890"/>
        <v>97</v>
      </c>
      <c r="G8171" s="107">
        <f>COUNTIF(Data_Eksportir!$H$2:$H$3401,A8171)</f>
        <v>0</v>
      </c>
      <c r="H8171" s="104" t="str">
        <f t="shared" si="891"/>
        <v>20 – 100</v>
      </c>
      <c r="I8171" s="104" t="str">
        <f t="shared" si="892"/>
        <v>Di bawah ambang nilai</v>
      </c>
      <c r="J8171" s="106">
        <f t="shared" si="893"/>
        <v>86224.008170999994</v>
      </c>
      <c r="K8171" s="105">
        <f t="shared" si="894"/>
        <v>0</v>
      </c>
      <c r="L8171" s="106">
        <f t="shared" si="895"/>
        <v>0</v>
      </c>
    </row>
    <row r="8172" spans="1:12" x14ac:dyDescent="0.3">
      <c r="A8172" s="104" t="s">
        <v>16703</v>
      </c>
      <c r="B8172" s="104" t="s">
        <v>16704</v>
      </c>
      <c r="C8172" s="105">
        <v>47730</v>
      </c>
      <c r="D8172" s="105">
        <v>1257957</v>
      </c>
      <c r="E8172" s="106">
        <f t="shared" si="889"/>
        <v>26.35568824638592</v>
      </c>
      <c r="F8172" s="107">
        <f t="shared" si="890"/>
        <v>97</v>
      </c>
      <c r="G8172" s="107">
        <f>COUNTIF(Data_Eksportir!$H$2:$H$3401,A8172)</f>
        <v>0</v>
      </c>
      <c r="H8172" s="104" t="str">
        <f t="shared" si="891"/>
        <v>20 – 100</v>
      </c>
      <c r="I8172" s="104" t="str">
        <f t="shared" si="892"/>
        <v>Di bawah ambang nilai</v>
      </c>
      <c r="J8172" s="106">
        <f t="shared" si="893"/>
        <v>1257957.0081720001</v>
      </c>
      <c r="K8172" s="105">
        <f t="shared" si="894"/>
        <v>0</v>
      </c>
      <c r="L8172" s="106">
        <f t="shared" si="895"/>
        <v>0</v>
      </c>
    </row>
    <row r="8173" spans="1:12" x14ac:dyDescent="0.3">
      <c r="A8173" s="104" t="s">
        <v>16705</v>
      </c>
      <c r="B8173" s="104" t="s">
        <v>16706</v>
      </c>
      <c r="C8173" s="105">
        <v>2508</v>
      </c>
      <c r="D8173" s="105">
        <v>17110</v>
      </c>
      <c r="E8173" s="106">
        <f t="shared" si="889"/>
        <v>6.8221690590111645</v>
      </c>
      <c r="F8173" s="107">
        <f t="shared" si="890"/>
        <v>97</v>
      </c>
      <c r="G8173" s="107">
        <f>COUNTIF(Data_Eksportir!$H$2:$H$3401,A8173)</f>
        <v>0</v>
      </c>
      <c r="H8173" s="104" t="str">
        <f t="shared" si="891"/>
        <v>5 – 20</v>
      </c>
      <c r="I8173" s="104" t="str">
        <f t="shared" si="892"/>
        <v>Di bawah ambang nilai</v>
      </c>
      <c r="J8173" s="106">
        <f t="shared" si="893"/>
        <v>17110.008172999998</v>
      </c>
      <c r="K8173" s="105">
        <f t="shared" si="894"/>
        <v>0</v>
      </c>
      <c r="L8173" s="106">
        <f t="shared" si="895"/>
        <v>0</v>
      </c>
    </row>
    <row r="8174" spans="1:12" x14ac:dyDescent="0.3">
      <c r="A8174" s="104" t="s">
        <v>16707</v>
      </c>
      <c r="B8174" s="104" t="s">
        <v>16708</v>
      </c>
      <c r="C8174" s="105">
        <v>352929</v>
      </c>
      <c r="D8174" s="105">
        <v>6356561</v>
      </c>
      <c r="E8174" s="106">
        <f t="shared" si="889"/>
        <v>18.010877541941863</v>
      </c>
      <c r="F8174" s="107">
        <f t="shared" si="890"/>
        <v>97</v>
      </c>
      <c r="G8174" s="107">
        <f>COUNTIF(Data_Eksportir!$H$2:$H$3401,A8174)</f>
        <v>0</v>
      </c>
      <c r="H8174" s="104" t="str">
        <f t="shared" si="891"/>
        <v>5 – 20</v>
      </c>
      <c r="I8174" s="104" t="str">
        <f t="shared" si="892"/>
        <v>Di bawah ambang nilai</v>
      </c>
      <c r="J8174" s="106">
        <f t="shared" si="893"/>
        <v>6356561.0081740003</v>
      </c>
      <c r="K8174" s="105">
        <f t="shared" si="894"/>
        <v>0</v>
      </c>
      <c r="L8174" s="106">
        <f t="shared" si="895"/>
        <v>0</v>
      </c>
    </row>
    <row r="8175" spans="1:12" x14ac:dyDescent="0.3">
      <c r="A8175" s="104" t="s">
        <v>16709</v>
      </c>
      <c r="B8175" s="104" t="s">
        <v>16710</v>
      </c>
      <c r="C8175" s="105">
        <v>63</v>
      </c>
      <c r="D8175" s="105">
        <v>3217</v>
      </c>
      <c r="E8175" s="106">
        <f t="shared" si="889"/>
        <v>51.063492063492063</v>
      </c>
      <c r="F8175" s="107">
        <f t="shared" si="890"/>
        <v>97</v>
      </c>
      <c r="G8175" s="107">
        <f>COUNTIF(Data_Eksportir!$H$2:$H$3401,A8175)</f>
        <v>0</v>
      </c>
      <c r="H8175" s="104" t="str">
        <f t="shared" si="891"/>
        <v>20 – 100</v>
      </c>
      <c r="I8175" s="104" t="str">
        <f t="shared" si="892"/>
        <v>Di bawah ambang nilai</v>
      </c>
      <c r="J8175" s="106">
        <f t="shared" si="893"/>
        <v>3217.0081749999999</v>
      </c>
      <c r="K8175" s="105">
        <f t="shared" si="894"/>
        <v>0</v>
      </c>
      <c r="L8175" s="106">
        <f t="shared" si="895"/>
        <v>0</v>
      </c>
    </row>
    <row r="8176" spans="1:12" x14ac:dyDescent="0.3">
      <c r="A8176" s="104" t="s">
        <v>16711</v>
      </c>
      <c r="B8176" s="104" t="s">
        <v>16712</v>
      </c>
      <c r="C8176" s="105">
        <v>19</v>
      </c>
      <c r="D8176" s="105">
        <v>1446</v>
      </c>
      <c r="E8176" s="106">
        <f t="shared" si="889"/>
        <v>76.10526315789474</v>
      </c>
      <c r="F8176" s="107">
        <f t="shared" si="890"/>
        <v>97</v>
      </c>
      <c r="G8176" s="107">
        <f>COUNTIF(Data_Eksportir!$H$2:$H$3401,A8176)</f>
        <v>1</v>
      </c>
      <c r="H8176" s="104" t="str">
        <f t="shared" si="891"/>
        <v>20 – 100</v>
      </c>
      <c r="I8176" s="104" t="str">
        <f t="shared" si="892"/>
        <v>Di bawah ambang nilai</v>
      </c>
      <c r="J8176" s="106">
        <f t="shared" si="893"/>
        <v>1446.008176</v>
      </c>
      <c r="K8176" s="105">
        <f t="shared" si="894"/>
        <v>0</v>
      </c>
      <c r="L8176" s="106">
        <f t="shared" si="895"/>
        <v>0</v>
      </c>
    </row>
    <row r="8177" spans="1:12" x14ac:dyDescent="0.3">
      <c r="A8177" s="104" t="s">
        <v>16713</v>
      </c>
      <c r="B8177" s="104" t="s">
        <v>16714</v>
      </c>
      <c r="C8177" s="105">
        <v>312129</v>
      </c>
      <c r="D8177" s="105">
        <v>976761</v>
      </c>
      <c r="E8177" s="106">
        <f t="shared" si="889"/>
        <v>3.129350364753035</v>
      </c>
      <c r="F8177" s="107">
        <f t="shared" si="890"/>
        <v>97</v>
      </c>
      <c r="G8177" s="107">
        <f>COUNTIF(Data_Eksportir!$H$2:$H$3401,A8177)</f>
        <v>0</v>
      </c>
      <c r="H8177" s="104" t="str">
        <f t="shared" si="891"/>
        <v>1 – 5</v>
      </c>
      <c r="I8177" s="104" t="str">
        <f t="shared" si="892"/>
        <v>Di bawah ambang nilai</v>
      </c>
      <c r="J8177" s="106">
        <f t="shared" si="893"/>
        <v>976761.00817699998</v>
      </c>
      <c r="K8177" s="105">
        <f t="shared" si="894"/>
        <v>0</v>
      </c>
      <c r="L8177" s="106">
        <f t="shared" si="895"/>
        <v>0</v>
      </c>
    </row>
    <row r="8178" spans="1:12" x14ac:dyDescent="0.3">
      <c r="A8178" s="104" t="s">
        <v>16715</v>
      </c>
      <c r="B8178" s="104" t="s">
        <v>16716</v>
      </c>
      <c r="C8178" s="105">
        <v>188</v>
      </c>
      <c r="D8178" s="105">
        <v>55172</v>
      </c>
      <c r="E8178" s="106">
        <f t="shared" si="889"/>
        <v>293.468085106383</v>
      </c>
      <c r="F8178" s="107">
        <f t="shared" si="890"/>
        <v>97</v>
      </c>
      <c r="G8178" s="107">
        <f>COUNTIF(Data_Eksportir!$H$2:$H$3401,A8178)</f>
        <v>0</v>
      </c>
      <c r="H8178" s="104" t="str">
        <f t="shared" si="891"/>
        <v>100 ke atas</v>
      </c>
      <c r="I8178" s="104" t="str">
        <f t="shared" si="892"/>
        <v>Di bawah ambang nilai</v>
      </c>
      <c r="J8178" s="106">
        <f t="shared" si="893"/>
        <v>55172.008177999996</v>
      </c>
      <c r="K8178" s="105">
        <f t="shared" si="894"/>
        <v>0</v>
      </c>
      <c r="L8178" s="106">
        <f t="shared" si="895"/>
        <v>0</v>
      </c>
    </row>
    <row r="8179" spans="1:12" x14ac:dyDescent="0.3">
      <c r="A8179" s="104" t="s">
        <v>16717</v>
      </c>
      <c r="B8179" s="104" t="s">
        <v>16718</v>
      </c>
      <c r="C8179" s="105">
        <v>29</v>
      </c>
      <c r="D8179" s="105">
        <v>12192</v>
      </c>
      <c r="E8179" s="106">
        <f t="shared" si="889"/>
        <v>420.41379310344826</v>
      </c>
      <c r="F8179" s="107">
        <f t="shared" si="890"/>
        <v>97</v>
      </c>
      <c r="G8179" s="107">
        <f>COUNTIF(Data_Eksportir!$H$2:$H$3401,A8179)</f>
        <v>0</v>
      </c>
      <c r="H8179" s="104" t="str">
        <f t="shared" si="891"/>
        <v>100 ke atas</v>
      </c>
      <c r="I8179" s="104" t="str">
        <f t="shared" si="892"/>
        <v>Di bawah ambang nilai</v>
      </c>
      <c r="J8179" s="106">
        <f t="shared" si="893"/>
        <v>12192.008179</v>
      </c>
      <c r="K8179" s="105">
        <f t="shared" si="894"/>
        <v>0</v>
      </c>
      <c r="L8179" s="106">
        <f t="shared" si="895"/>
        <v>0</v>
      </c>
    </row>
    <row r="8180" spans="1:12" x14ac:dyDescent="0.3">
      <c r="A8180" s="104" t="s">
        <v>16719</v>
      </c>
      <c r="B8180" s="104" t="s">
        <v>16720</v>
      </c>
      <c r="C8180" s="105">
        <v>4350</v>
      </c>
      <c r="D8180" s="105">
        <v>64050</v>
      </c>
      <c r="E8180" s="106">
        <f t="shared" si="889"/>
        <v>14.724137931034482</v>
      </c>
      <c r="F8180" s="107">
        <f t="shared" si="890"/>
        <v>98</v>
      </c>
      <c r="G8180" s="107">
        <f>COUNTIF(Data_Eksportir!$H$2:$H$3401,A8180)</f>
        <v>0</v>
      </c>
      <c r="H8180" s="104" t="str">
        <f t="shared" si="891"/>
        <v>5 – 20</v>
      </c>
      <c r="I8180" s="104" t="str">
        <f t="shared" si="892"/>
        <v>Di bawah ambang nilai</v>
      </c>
      <c r="J8180" s="106">
        <f t="shared" si="893"/>
        <v>64050.008179999997</v>
      </c>
      <c r="K8180" s="105">
        <f t="shared" si="894"/>
        <v>0</v>
      </c>
      <c r="L8180" s="106">
        <f t="shared" si="895"/>
        <v>0</v>
      </c>
    </row>
    <row r="8181" spans="1:12" x14ac:dyDescent="0.3">
      <c r="A8181" s="104" t="s">
        <v>16721</v>
      </c>
      <c r="B8181" s="104" t="s">
        <v>16722</v>
      </c>
      <c r="C8181" s="105">
        <v>82</v>
      </c>
      <c r="D8181" s="105">
        <v>1000</v>
      </c>
      <c r="E8181" s="106">
        <f t="shared" si="889"/>
        <v>12.195121951219512</v>
      </c>
      <c r="F8181" s="107">
        <f t="shared" si="890"/>
        <v>98</v>
      </c>
      <c r="G8181" s="107">
        <f>COUNTIF(Data_Eksportir!$H$2:$H$3401,A8181)</f>
        <v>0</v>
      </c>
      <c r="H8181" s="104" t="str">
        <f t="shared" si="891"/>
        <v>5 – 20</v>
      </c>
      <c r="I8181" s="104" t="str">
        <f t="shared" si="892"/>
        <v>Di bawah ambang nilai</v>
      </c>
      <c r="J8181" s="106">
        <f t="shared" si="893"/>
        <v>1000.008181</v>
      </c>
      <c r="K8181" s="105">
        <f t="shared" si="894"/>
        <v>0</v>
      </c>
      <c r="L8181" s="106">
        <f t="shared" si="895"/>
        <v>0</v>
      </c>
    </row>
    <row r="8182" spans="1:12" x14ac:dyDescent="0.3">
      <c r="A8182" s="104" t="s">
        <v>16723</v>
      </c>
      <c r="B8182" s="104" t="s">
        <v>16724</v>
      </c>
      <c r="C8182" s="105">
        <v>1</v>
      </c>
      <c r="D8182" s="105">
        <v>221</v>
      </c>
      <c r="E8182" s="106">
        <f t="shared" si="889"/>
        <v>221</v>
      </c>
      <c r="F8182" s="107">
        <f t="shared" si="890"/>
        <v>98</v>
      </c>
      <c r="G8182" s="107">
        <f>COUNTIF(Data_Eksportir!$H$2:$H$3401,A8182)</f>
        <v>0</v>
      </c>
      <c r="H8182" s="104" t="str">
        <f t="shared" si="891"/>
        <v>100 ke atas</v>
      </c>
      <c r="I8182" s="104" t="str">
        <f t="shared" si="892"/>
        <v>Di bawah ambang nilai</v>
      </c>
      <c r="J8182" s="106">
        <f t="shared" si="893"/>
        <v>221.00818200000001</v>
      </c>
      <c r="K8182" s="105">
        <f t="shared" si="894"/>
        <v>0</v>
      </c>
      <c r="L8182" s="106">
        <f t="shared" si="895"/>
        <v>0</v>
      </c>
    </row>
    <row r="8183" spans="1:12" x14ac:dyDescent="0.3">
      <c r="A8183" s="104" t="s">
        <v>16725</v>
      </c>
      <c r="B8183" s="104" t="s">
        <v>16726</v>
      </c>
      <c r="C8183" s="105">
        <v>2405</v>
      </c>
      <c r="D8183" s="105">
        <v>24920</v>
      </c>
      <c r="E8183" s="106">
        <f t="shared" si="889"/>
        <v>10.361746361746361</v>
      </c>
      <c r="F8183" s="107">
        <f t="shared" si="890"/>
        <v>98</v>
      </c>
      <c r="G8183" s="107">
        <f>COUNTIF(Data_Eksportir!$H$2:$H$3401,A8183)</f>
        <v>0</v>
      </c>
      <c r="H8183" s="104" t="str">
        <f t="shared" si="891"/>
        <v>5 – 20</v>
      </c>
      <c r="I8183" s="104" t="str">
        <f t="shared" si="892"/>
        <v>Di bawah ambang nilai</v>
      </c>
      <c r="J8183" s="106">
        <f t="shared" si="893"/>
        <v>24920.008183000002</v>
      </c>
      <c r="K8183" s="105">
        <f t="shared" si="894"/>
        <v>0</v>
      </c>
      <c r="L8183" s="106">
        <f t="shared" si="895"/>
        <v>0</v>
      </c>
    </row>
    <row r="8184" spans="1:12" x14ac:dyDescent="0.3">
      <c r="A8184" s="104" t="s">
        <v>16727</v>
      </c>
      <c r="B8184" s="104" t="s">
        <v>16728</v>
      </c>
      <c r="C8184" s="105">
        <v>38</v>
      </c>
      <c r="D8184" s="105">
        <v>30124</v>
      </c>
      <c r="E8184" s="106">
        <f t="shared" si="889"/>
        <v>792.73684210526312</v>
      </c>
      <c r="F8184" s="107">
        <f t="shared" si="890"/>
        <v>98</v>
      </c>
      <c r="G8184" s="107">
        <f>COUNTIF(Data_Eksportir!$H$2:$H$3401,A8184)</f>
        <v>0</v>
      </c>
      <c r="H8184" s="104" t="str">
        <f t="shared" si="891"/>
        <v>100 ke atas</v>
      </c>
      <c r="I8184" s="104" t="str">
        <f t="shared" si="892"/>
        <v>Di bawah ambang nilai</v>
      </c>
      <c r="J8184" s="106">
        <f t="shared" si="893"/>
        <v>30124.008183999998</v>
      </c>
      <c r="K8184" s="105">
        <f t="shared" si="894"/>
        <v>0</v>
      </c>
      <c r="L8184" s="106">
        <f t="shared" si="895"/>
        <v>0</v>
      </c>
    </row>
    <row r="8185" spans="1:12" x14ac:dyDescent="0.3">
      <c r="A8185" s="104" t="s">
        <v>16729</v>
      </c>
      <c r="B8185" s="104" t="s">
        <v>16730</v>
      </c>
      <c r="C8185" s="105">
        <v>4396</v>
      </c>
      <c r="D8185" s="105">
        <v>472</v>
      </c>
      <c r="E8185" s="106">
        <f t="shared" si="889"/>
        <v>0.10737033666969972</v>
      </c>
      <c r="F8185" s="107">
        <f t="shared" si="890"/>
        <v>98</v>
      </c>
      <c r="G8185" s="107">
        <f>COUNTIF(Data_Eksportir!$H$2:$H$3401,A8185)</f>
        <v>0</v>
      </c>
      <c r="H8185" s="104" t="str">
        <f t="shared" si="891"/>
        <v>Di bawah 1</v>
      </c>
      <c r="I8185" s="104" t="str">
        <f t="shared" si="892"/>
        <v>Di bawah ambang nilai</v>
      </c>
      <c r="J8185" s="106">
        <f t="shared" si="893"/>
        <v>472.00818500000003</v>
      </c>
      <c r="K8185" s="105">
        <f t="shared" si="894"/>
        <v>0</v>
      </c>
      <c r="L8185" s="106">
        <f t="shared" si="895"/>
        <v>0</v>
      </c>
    </row>
    <row r="8186" spans="1:12" x14ac:dyDescent="0.3">
      <c r="A8186" s="104" t="s">
        <v>16731</v>
      </c>
      <c r="B8186" s="104" t="s">
        <v>16732</v>
      </c>
      <c r="C8186" s="105">
        <v>20090</v>
      </c>
      <c r="D8186" s="105">
        <v>19026</v>
      </c>
      <c r="E8186" s="106">
        <f t="shared" si="889"/>
        <v>0.94703832752613237</v>
      </c>
      <c r="F8186" s="107">
        <f t="shared" si="890"/>
        <v>98</v>
      </c>
      <c r="G8186" s="107">
        <f>COUNTIF(Data_Eksportir!$H$2:$H$3401,A8186)</f>
        <v>0</v>
      </c>
      <c r="H8186" s="104" t="str">
        <f t="shared" si="891"/>
        <v>Di bawah 1</v>
      </c>
      <c r="I8186" s="104" t="str">
        <f t="shared" si="892"/>
        <v>Di bawah ambang nilai</v>
      </c>
      <c r="J8186" s="106">
        <f t="shared" si="893"/>
        <v>19026.008185999999</v>
      </c>
      <c r="K8186" s="105">
        <f t="shared" si="894"/>
        <v>0</v>
      </c>
      <c r="L8186" s="106">
        <f t="shared" si="895"/>
        <v>0</v>
      </c>
    </row>
    <row r="8187" spans="1:12" x14ac:dyDescent="0.3">
      <c r="A8187" s="104" t="s">
        <v>16733</v>
      </c>
      <c r="B8187" s="104" t="s">
        <v>16734</v>
      </c>
      <c r="C8187" s="105">
        <v>310</v>
      </c>
      <c r="D8187" s="105">
        <v>8148</v>
      </c>
      <c r="E8187" s="106">
        <f t="shared" si="889"/>
        <v>26.283870967741937</v>
      </c>
      <c r="F8187" s="107">
        <f t="shared" si="890"/>
        <v>98</v>
      </c>
      <c r="G8187" s="107">
        <f>COUNTIF(Data_Eksportir!$H$2:$H$3401,A8187)</f>
        <v>0</v>
      </c>
      <c r="H8187" s="104" t="str">
        <f t="shared" si="891"/>
        <v>20 – 100</v>
      </c>
      <c r="I8187" s="104" t="str">
        <f t="shared" si="892"/>
        <v>Di bawah ambang nilai</v>
      </c>
      <c r="J8187" s="106">
        <f t="shared" si="893"/>
        <v>8148.0081870000004</v>
      </c>
      <c r="K8187" s="105">
        <f t="shared" si="894"/>
        <v>0</v>
      </c>
      <c r="L8187" s="106">
        <f t="shared" si="895"/>
        <v>0</v>
      </c>
    </row>
    <row r="8188" spans="1:12" x14ac:dyDescent="0.3">
      <c r="A8188" s="104" t="s">
        <v>16735</v>
      </c>
      <c r="B8188" s="104" t="s">
        <v>16736</v>
      </c>
      <c r="C8188" s="105">
        <v>15160</v>
      </c>
      <c r="D8188" s="105">
        <v>4541</v>
      </c>
      <c r="E8188" s="106">
        <f t="shared" si="889"/>
        <v>0.29953825857519789</v>
      </c>
      <c r="F8188" s="107">
        <f t="shared" si="890"/>
        <v>98</v>
      </c>
      <c r="G8188" s="107">
        <f>COUNTIF(Data_Eksportir!$H$2:$H$3401,A8188)</f>
        <v>1</v>
      </c>
      <c r="H8188" s="104" t="str">
        <f t="shared" si="891"/>
        <v>Di bawah 1</v>
      </c>
      <c r="I8188" s="104" t="str">
        <f t="shared" si="892"/>
        <v>Di bawah ambang nilai</v>
      </c>
      <c r="J8188" s="106">
        <f t="shared" si="893"/>
        <v>4541.0081879999998</v>
      </c>
      <c r="K8188" s="105">
        <f t="shared" si="894"/>
        <v>0</v>
      </c>
      <c r="L8188" s="106">
        <f t="shared" si="895"/>
        <v>0</v>
      </c>
    </row>
    <row r="8189" spans="1:12" x14ac:dyDescent="0.3">
      <c r="A8189" s="104" t="s">
        <v>16737</v>
      </c>
      <c r="B8189" s="104" t="s">
        <v>16738</v>
      </c>
      <c r="C8189" s="105">
        <v>25</v>
      </c>
      <c r="D8189" s="105">
        <v>964</v>
      </c>
      <c r="E8189" s="106">
        <f t="shared" si="889"/>
        <v>38.56</v>
      </c>
      <c r="F8189" s="107">
        <f t="shared" si="890"/>
        <v>98</v>
      </c>
      <c r="G8189" s="107">
        <f>COUNTIF(Data_Eksportir!$H$2:$H$3401,A8189)</f>
        <v>0</v>
      </c>
      <c r="H8189" s="104" t="str">
        <f t="shared" si="891"/>
        <v>20 – 100</v>
      </c>
      <c r="I8189" s="104" t="str">
        <f t="shared" si="892"/>
        <v>Di bawah ambang nilai</v>
      </c>
      <c r="J8189" s="106">
        <f t="shared" si="893"/>
        <v>964.00818900000002</v>
      </c>
      <c r="K8189" s="105">
        <f t="shared" si="894"/>
        <v>0</v>
      </c>
      <c r="L8189" s="106">
        <f t="shared" si="895"/>
        <v>0</v>
      </c>
    </row>
    <row r="8190" spans="1:12" x14ac:dyDescent="0.3">
      <c r="A8190" s="104" t="s">
        <v>16739</v>
      </c>
      <c r="B8190" s="104" t="s">
        <v>16740</v>
      </c>
      <c r="C8190" s="105">
        <v>8993</v>
      </c>
      <c r="D8190" s="105">
        <v>207474</v>
      </c>
      <c r="E8190" s="106">
        <f t="shared" si="889"/>
        <v>23.070610474813744</v>
      </c>
      <c r="F8190" s="107">
        <f t="shared" si="890"/>
        <v>98</v>
      </c>
      <c r="G8190" s="107">
        <f>COUNTIF(Data_Eksportir!$H$2:$H$3401,A8190)</f>
        <v>0</v>
      </c>
      <c r="H8190" s="104" t="str">
        <f t="shared" si="891"/>
        <v>20 – 100</v>
      </c>
      <c r="I8190" s="104" t="str">
        <f t="shared" si="892"/>
        <v>Di bawah ambang nilai</v>
      </c>
      <c r="J8190" s="106">
        <f t="shared" si="893"/>
        <v>207474.00818999999</v>
      </c>
      <c r="K8190" s="105">
        <f t="shared" si="894"/>
        <v>0</v>
      </c>
      <c r="L8190" s="106">
        <f t="shared" si="895"/>
        <v>0</v>
      </c>
    </row>
    <row r="8191" spans="1:12" x14ac:dyDescent="0.3">
      <c r="A8191" s="104" t="s">
        <v>16741</v>
      </c>
      <c r="B8191" s="104" t="s">
        <v>16742</v>
      </c>
      <c r="C8191" s="105">
        <v>631</v>
      </c>
      <c r="D8191" s="105">
        <v>1542</v>
      </c>
      <c r="E8191" s="106">
        <f t="shared" si="889"/>
        <v>2.4437400950871631</v>
      </c>
      <c r="F8191" s="107">
        <f t="shared" si="890"/>
        <v>98</v>
      </c>
      <c r="G8191" s="107">
        <f>COUNTIF(Data_Eksportir!$H$2:$H$3401,A8191)</f>
        <v>0</v>
      </c>
      <c r="H8191" s="104" t="str">
        <f t="shared" si="891"/>
        <v>1 – 5</v>
      </c>
      <c r="I8191" s="104" t="str">
        <f t="shared" si="892"/>
        <v>Di bawah ambang nilai</v>
      </c>
      <c r="J8191" s="106">
        <f t="shared" si="893"/>
        <v>1542.0081909999999</v>
      </c>
      <c r="K8191" s="105">
        <f t="shared" si="894"/>
        <v>0</v>
      </c>
      <c r="L8191" s="106">
        <f t="shared" si="895"/>
        <v>0</v>
      </c>
    </row>
    <row r="8192" spans="1:12" x14ac:dyDescent="0.3">
      <c r="A8192" s="104" t="s">
        <v>16743</v>
      </c>
      <c r="B8192" s="104" t="s">
        <v>16744</v>
      </c>
      <c r="C8192" s="105">
        <v>500</v>
      </c>
      <c r="D8192" s="105">
        <v>391</v>
      </c>
      <c r="E8192" s="106">
        <f t="shared" si="889"/>
        <v>0.78200000000000003</v>
      </c>
      <c r="F8192" s="107">
        <f t="shared" si="890"/>
        <v>98</v>
      </c>
      <c r="G8192" s="107">
        <f>COUNTIF(Data_Eksportir!$H$2:$H$3401,A8192)</f>
        <v>0</v>
      </c>
      <c r="H8192" s="104" t="str">
        <f t="shared" si="891"/>
        <v>Di bawah 1</v>
      </c>
      <c r="I8192" s="104" t="str">
        <f t="shared" si="892"/>
        <v>Di bawah ambang nilai</v>
      </c>
      <c r="J8192" s="106">
        <f t="shared" si="893"/>
        <v>391.00819200000001</v>
      </c>
      <c r="K8192" s="105">
        <f t="shared" si="894"/>
        <v>0</v>
      </c>
      <c r="L8192" s="106">
        <f t="shared" si="895"/>
        <v>0</v>
      </c>
    </row>
    <row r="8193" spans="1:12" x14ac:dyDescent="0.3">
      <c r="A8193" s="104" t="s">
        <v>16745</v>
      </c>
      <c r="B8193" s="104" t="s">
        <v>16746</v>
      </c>
      <c r="C8193" s="105">
        <v>6</v>
      </c>
      <c r="D8193" s="105">
        <v>24</v>
      </c>
      <c r="E8193" s="106">
        <f t="shared" si="889"/>
        <v>4</v>
      </c>
      <c r="F8193" s="107">
        <f t="shared" si="890"/>
        <v>98</v>
      </c>
      <c r="G8193" s="107">
        <f>COUNTIF(Data_Eksportir!$H$2:$H$3401,A8193)</f>
        <v>0</v>
      </c>
      <c r="H8193" s="104" t="str">
        <f t="shared" si="891"/>
        <v>1 – 5</v>
      </c>
      <c r="I8193" s="104" t="str">
        <f t="shared" si="892"/>
        <v>Di bawah ambang nilai</v>
      </c>
      <c r="J8193" s="106">
        <f t="shared" si="893"/>
        <v>24.008192999999999</v>
      </c>
      <c r="K8193" s="105">
        <f t="shared" si="894"/>
        <v>0</v>
      </c>
      <c r="L8193" s="106">
        <f t="shared" si="895"/>
        <v>0</v>
      </c>
    </row>
    <row r="8194" spans="1:12" x14ac:dyDescent="0.3">
      <c r="A8194" s="104" t="s">
        <v>16747</v>
      </c>
      <c r="B8194" s="104" t="s">
        <v>16748</v>
      </c>
      <c r="C8194" s="105">
        <v>9</v>
      </c>
      <c r="D8194" s="105">
        <v>1702</v>
      </c>
      <c r="E8194" s="106">
        <f t="shared" ref="E8194:E8257" si="896">IF(AND(ISNUMBER(C8194),C8194&gt;0),D8194/C8194,"")</f>
        <v>189.11111111111111</v>
      </c>
      <c r="F8194" s="107">
        <f t="shared" ref="F8194:F8217" si="897">VALUE(LEFT(A8194,2))</f>
        <v>98</v>
      </c>
      <c r="G8194" s="107">
        <f>COUNTIF(Data_Eksportir!$H$2:$H$3401,A8194)</f>
        <v>0</v>
      </c>
      <c r="H8194" s="104" t="str">
        <f t="shared" ref="H8194:H8217" si="898">IF(E8194="","Tanpa data berat",IF(E8194&lt;1,"Di bawah 1",IF(E8194&lt;5,"1 – 5",IF(E8194&lt;20,"5 – 20",IF(E8194&lt;100,"20 – 100","100 ke atas")))))</f>
        <v>100 ke atas</v>
      </c>
      <c r="I8194" s="104" t="str">
        <f t="shared" ref="I8194:I8217" si="899">IF(D8194&lt;p_nilai_besar,"Di bawah ambang nilai",IF(G8194=0,"Belum terwakili",IF(G8194&lt;=p_listing_rendah,"Keterwakilan rendah","Terwakili")))</f>
        <v>Di bawah ambang nilai</v>
      </c>
      <c r="J8194" s="106">
        <f t="shared" ref="J8194:J8217" si="900">D8194+ROW()/10^6</f>
        <v>1702.008194</v>
      </c>
      <c r="K8194" s="105">
        <f t="shared" ref="K8194:K8217" si="901">IF(D8194&gt;=p_nilai_besar,D8194/(1+G8194),0)</f>
        <v>0</v>
      </c>
      <c r="L8194" s="106">
        <f t="shared" ref="L8194:L8257" si="902">IF(K8194&gt;0,K8194+ROW()/10^6,0)</f>
        <v>0</v>
      </c>
    </row>
    <row r="8195" spans="1:12" x14ac:dyDescent="0.3">
      <c r="A8195" s="104" t="s">
        <v>16749</v>
      </c>
      <c r="B8195" s="104" t="s">
        <v>16750</v>
      </c>
      <c r="C8195" s="105">
        <v>1856</v>
      </c>
      <c r="D8195" s="105">
        <v>94796</v>
      </c>
      <c r="E8195" s="106">
        <f t="shared" si="896"/>
        <v>51.075431034482762</v>
      </c>
      <c r="F8195" s="107">
        <f t="shared" si="897"/>
        <v>98</v>
      </c>
      <c r="G8195" s="107">
        <f>COUNTIF(Data_Eksportir!$H$2:$H$3401,A8195)</f>
        <v>0</v>
      </c>
      <c r="H8195" s="104" t="str">
        <f t="shared" si="898"/>
        <v>20 – 100</v>
      </c>
      <c r="I8195" s="104" t="str">
        <f t="shared" si="899"/>
        <v>Di bawah ambang nilai</v>
      </c>
      <c r="J8195" s="106">
        <f t="shared" si="900"/>
        <v>94796.008195000002</v>
      </c>
      <c r="K8195" s="105">
        <f t="shared" si="901"/>
        <v>0</v>
      </c>
      <c r="L8195" s="106">
        <f t="shared" si="902"/>
        <v>0</v>
      </c>
    </row>
    <row r="8196" spans="1:12" x14ac:dyDescent="0.3">
      <c r="A8196" s="104" t="s">
        <v>16751</v>
      </c>
      <c r="B8196" s="104" t="s">
        <v>16752</v>
      </c>
      <c r="C8196" s="105">
        <v>1</v>
      </c>
      <c r="D8196" s="105">
        <v>5</v>
      </c>
      <c r="E8196" s="106">
        <f t="shared" si="896"/>
        <v>5</v>
      </c>
      <c r="F8196" s="107">
        <f t="shared" si="897"/>
        <v>98</v>
      </c>
      <c r="G8196" s="107">
        <f>COUNTIF(Data_Eksportir!$H$2:$H$3401,A8196)</f>
        <v>0</v>
      </c>
      <c r="H8196" s="104" t="str">
        <f t="shared" si="898"/>
        <v>5 – 20</v>
      </c>
      <c r="I8196" s="104" t="str">
        <f t="shared" si="899"/>
        <v>Di bawah ambang nilai</v>
      </c>
      <c r="J8196" s="106">
        <f t="shared" si="900"/>
        <v>5.0081959999999999</v>
      </c>
      <c r="K8196" s="105">
        <f t="shared" si="901"/>
        <v>0</v>
      </c>
      <c r="L8196" s="106">
        <f t="shared" si="902"/>
        <v>0</v>
      </c>
    </row>
    <row r="8197" spans="1:12" x14ac:dyDescent="0.3">
      <c r="A8197" s="104" t="s">
        <v>16753</v>
      </c>
      <c r="B8197" s="104" t="s">
        <v>16754</v>
      </c>
      <c r="C8197" s="105">
        <v>293</v>
      </c>
      <c r="D8197" s="105">
        <v>866</v>
      </c>
      <c r="E8197" s="106">
        <f t="shared" si="896"/>
        <v>2.9556313993174061</v>
      </c>
      <c r="F8197" s="107">
        <f t="shared" si="897"/>
        <v>98</v>
      </c>
      <c r="G8197" s="107">
        <f>COUNTIF(Data_Eksportir!$H$2:$H$3401,A8197)</f>
        <v>0</v>
      </c>
      <c r="H8197" s="104" t="str">
        <f t="shared" si="898"/>
        <v>1 – 5</v>
      </c>
      <c r="I8197" s="104" t="str">
        <f t="shared" si="899"/>
        <v>Di bawah ambang nilai</v>
      </c>
      <c r="J8197" s="106">
        <f t="shared" si="900"/>
        <v>866.008197</v>
      </c>
      <c r="K8197" s="105">
        <f t="shared" si="901"/>
        <v>0</v>
      </c>
      <c r="L8197" s="106">
        <f t="shared" si="902"/>
        <v>0</v>
      </c>
    </row>
    <row r="8198" spans="1:12" x14ac:dyDescent="0.3">
      <c r="A8198" s="104" t="s">
        <v>16755</v>
      </c>
      <c r="B8198" s="104" t="s">
        <v>16756</v>
      </c>
      <c r="C8198" s="105">
        <v>705</v>
      </c>
      <c r="D8198" s="105">
        <v>1655</v>
      </c>
      <c r="E8198" s="106">
        <f t="shared" si="896"/>
        <v>2.3475177304964538</v>
      </c>
      <c r="F8198" s="107">
        <f t="shared" si="897"/>
        <v>98</v>
      </c>
      <c r="G8198" s="107">
        <f>COUNTIF(Data_Eksportir!$H$2:$H$3401,A8198)</f>
        <v>0</v>
      </c>
      <c r="H8198" s="104" t="str">
        <f t="shared" si="898"/>
        <v>1 – 5</v>
      </c>
      <c r="I8198" s="104" t="str">
        <f t="shared" si="899"/>
        <v>Di bawah ambang nilai</v>
      </c>
      <c r="J8198" s="106">
        <f t="shared" si="900"/>
        <v>1655.008198</v>
      </c>
      <c r="K8198" s="105">
        <f t="shared" si="901"/>
        <v>0</v>
      </c>
      <c r="L8198" s="106">
        <f t="shared" si="902"/>
        <v>0</v>
      </c>
    </row>
    <row r="8199" spans="1:12" x14ac:dyDescent="0.3">
      <c r="A8199" s="104" t="s">
        <v>16757</v>
      </c>
      <c r="B8199" s="104" t="s">
        <v>16758</v>
      </c>
      <c r="C8199" s="105">
        <v>524</v>
      </c>
      <c r="D8199" s="105">
        <v>1872</v>
      </c>
      <c r="E8199" s="106">
        <f t="shared" si="896"/>
        <v>3.5725190839694658</v>
      </c>
      <c r="F8199" s="107">
        <f t="shared" si="897"/>
        <v>98</v>
      </c>
      <c r="G8199" s="107">
        <f>COUNTIF(Data_Eksportir!$H$2:$H$3401,A8199)</f>
        <v>0</v>
      </c>
      <c r="H8199" s="104" t="str">
        <f t="shared" si="898"/>
        <v>1 – 5</v>
      </c>
      <c r="I8199" s="104" t="str">
        <f t="shared" si="899"/>
        <v>Di bawah ambang nilai</v>
      </c>
      <c r="J8199" s="106">
        <f t="shared" si="900"/>
        <v>1872.0081990000001</v>
      </c>
      <c r="K8199" s="105">
        <f t="shared" si="901"/>
        <v>0</v>
      </c>
      <c r="L8199" s="106">
        <f t="shared" si="902"/>
        <v>0</v>
      </c>
    </row>
    <row r="8200" spans="1:12" x14ac:dyDescent="0.3">
      <c r="A8200" s="104" t="s">
        <v>16759</v>
      </c>
      <c r="B8200" s="104" t="s">
        <v>16760</v>
      </c>
      <c r="C8200" s="105">
        <v>440</v>
      </c>
      <c r="D8200" s="105">
        <v>3942</v>
      </c>
      <c r="E8200" s="106">
        <f t="shared" si="896"/>
        <v>8.959090909090909</v>
      </c>
      <c r="F8200" s="107">
        <f t="shared" si="897"/>
        <v>98</v>
      </c>
      <c r="G8200" s="107">
        <f>COUNTIF(Data_Eksportir!$H$2:$H$3401,A8200)</f>
        <v>0</v>
      </c>
      <c r="H8200" s="104" t="str">
        <f t="shared" si="898"/>
        <v>5 – 20</v>
      </c>
      <c r="I8200" s="104" t="str">
        <f t="shared" si="899"/>
        <v>Di bawah ambang nilai</v>
      </c>
      <c r="J8200" s="106">
        <f t="shared" si="900"/>
        <v>3942.0082000000002</v>
      </c>
      <c r="K8200" s="105">
        <f t="shared" si="901"/>
        <v>0</v>
      </c>
      <c r="L8200" s="106">
        <f t="shared" si="902"/>
        <v>0</v>
      </c>
    </row>
    <row r="8201" spans="1:12" x14ac:dyDescent="0.3">
      <c r="A8201" s="104" t="s">
        <v>16761</v>
      </c>
      <c r="B8201" s="104" t="s">
        <v>16762</v>
      </c>
      <c r="C8201" s="105">
        <v>765</v>
      </c>
      <c r="D8201" s="105">
        <v>16940</v>
      </c>
      <c r="E8201" s="106">
        <f t="shared" si="896"/>
        <v>22.143790849673202</v>
      </c>
      <c r="F8201" s="107">
        <f t="shared" si="897"/>
        <v>98</v>
      </c>
      <c r="G8201" s="107">
        <f>COUNTIF(Data_Eksportir!$H$2:$H$3401,A8201)</f>
        <v>0</v>
      </c>
      <c r="H8201" s="104" t="str">
        <f t="shared" si="898"/>
        <v>20 – 100</v>
      </c>
      <c r="I8201" s="104" t="str">
        <f t="shared" si="899"/>
        <v>Di bawah ambang nilai</v>
      </c>
      <c r="J8201" s="106">
        <f t="shared" si="900"/>
        <v>16940.008201000001</v>
      </c>
      <c r="K8201" s="105">
        <f t="shared" si="901"/>
        <v>0</v>
      </c>
      <c r="L8201" s="106">
        <f t="shared" si="902"/>
        <v>0</v>
      </c>
    </row>
    <row r="8202" spans="1:12" x14ac:dyDescent="0.3">
      <c r="A8202" s="104" t="s">
        <v>16763</v>
      </c>
      <c r="B8202" s="104" t="s">
        <v>16764</v>
      </c>
      <c r="C8202" s="105">
        <v>194</v>
      </c>
      <c r="D8202" s="105">
        <v>120</v>
      </c>
      <c r="E8202" s="106">
        <f t="shared" si="896"/>
        <v>0.61855670103092786</v>
      </c>
      <c r="F8202" s="107">
        <f t="shared" si="897"/>
        <v>98</v>
      </c>
      <c r="G8202" s="107">
        <f>COUNTIF(Data_Eksportir!$H$2:$H$3401,A8202)</f>
        <v>0</v>
      </c>
      <c r="H8202" s="104" t="str">
        <f t="shared" si="898"/>
        <v>Di bawah 1</v>
      </c>
      <c r="I8202" s="104" t="str">
        <f t="shared" si="899"/>
        <v>Di bawah ambang nilai</v>
      </c>
      <c r="J8202" s="106">
        <f t="shared" si="900"/>
        <v>120.008202</v>
      </c>
      <c r="K8202" s="105">
        <f t="shared" si="901"/>
        <v>0</v>
      </c>
      <c r="L8202" s="106">
        <f t="shared" si="902"/>
        <v>0</v>
      </c>
    </row>
    <row r="8203" spans="1:12" x14ac:dyDescent="0.3">
      <c r="A8203" s="104" t="s">
        <v>16765</v>
      </c>
      <c r="B8203" s="104" t="s">
        <v>16766</v>
      </c>
      <c r="C8203" s="105">
        <v>4</v>
      </c>
      <c r="D8203" s="105">
        <v>38</v>
      </c>
      <c r="E8203" s="106">
        <f t="shared" si="896"/>
        <v>9.5</v>
      </c>
      <c r="F8203" s="107">
        <f t="shared" si="897"/>
        <v>98</v>
      </c>
      <c r="G8203" s="107">
        <f>COUNTIF(Data_Eksportir!$H$2:$H$3401,A8203)</f>
        <v>0</v>
      </c>
      <c r="H8203" s="104" t="str">
        <f t="shared" si="898"/>
        <v>5 – 20</v>
      </c>
      <c r="I8203" s="104" t="str">
        <f t="shared" si="899"/>
        <v>Di bawah ambang nilai</v>
      </c>
      <c r="J8203" s="106">
        <f t="shared" si="900"/>
        <v>38.008203000000002</v>
      </c>
      <c r="K8203" s="105">
        <f t="shared" si="901"/>
        <v>0</v>
      </c>
      <c r="L8203" s="106">
        <f t="shared" si="902"/>
        <v>0</v>
      </c>
    </row>
    <row r="8204" spans="1:12" x14ac:dyDescent="0.3">
      <c r="A8204" s="104" t="s">
        <v>16767</v>
      </c>
      <c r="B8204" s="104" t="s">
        <v>16768</v>
      </c>
      <c r="C8204" s="105">
        <v>7</v>
      </c>
      <c r="D8204" s="105">
        <v>270</v>
      </c>
      <c r="E8204" s="106">
        <f t="shared" si="896"/>
        <v>38.571428571428569</v>
      </c>
      <c r="F8204" s="107">
        <f t="shared" si="897"/>
        <v>98</v>
      </c>
      <c r="G8204" s="107">
        <f>COUNTIF(Data_Eksportir!$H$2:$H$3401,A8204)</f>
        <v>1</v>
      </c>
      <c r="H8204" s="104" t="str">
        <f t="shared" si="898"/>
        <v>20 – 100</v>
      </c>
      <c r="I8204" s="104" t="str">
        <f t="shared" si="899"/>
        <v>Di bawah ambang nilai</v>
      </c>
      <c r="J8204" s="106">
        <f t="shared" si="900"/>
        <v>270.00820399999998</v>
      </c>
      <c r="K8204" s="105">
        <f t="shared" si="901"/>
        <v>0</v>
      </c>
      <c r="L8204" s="106">
        <f t="shared" si="902"/>
        <v>0</v>
      </c>
    </row>
    <row r="8205" spans="1:12" x14ac:dyDescent="0.3">
      <c r="A8205" s="104" t="s">
        <v>16769</v>
      </c>
      <c r="B8205" s="104" t="s">
        <v>16770</v>
      </c>
      <c r="C8205" s="105">
        <v>292</v>
      </c>
      <c r="D8205" s="105">
        <v>479728</v>
      </c>
      <c r="E8205" s="106">
        <f t="shared" si="896"/>
        <v>1642.9041095890411</v>
      </c>
      <c r="F8205" s="107">
        <f t="shared" si="897"/>
        <v>98</v>
      </c>
      <c r="G8205" s="107">
        <f>COUNTIF(Data_Eksportir!$H$2:$H$3401,A8205)</f>
        <v>0</v>
      </c>
      <c r="H8205" s="104" t="str">
        <f t="shared" si="898"/>
        <v>100 ke atas</v>
      </c>
      <c r="I8205" s="104" t="str">
        <f t="shared" si="899"/>
        <v>Di bawah ambang nilai</v>
      </c>
      <c r="J8205" s="106">
        <f t="shared" si="900"/>
        <v>479728.00820500002</v>
      </c>
      <c r="K8205" s="105">
        <f t="shared" si="901"/>
        <v>0</v>
      </c>
      <c r="L8205" s="106">
        <f t="shared" si="902"/>
        <v>0</v>
      </c>
    </row>
    <row r="8206" spans="1:12" x14ac:dyDescent="0.3">
      <c r="A8206" s="104" t="s">
        <v>16771</v>
      </c>
      <c r="B8206" s="104" t="s">
        <v>16772</v>
      </c>
      <c r="C8206" s="105">
        <v>20</v>
      </c>
      <c r="D8206" s="105">
        <v>683</v>
      </c>
      <c r="E8206" s="106">
        <f t="shared" si="896"/>
        <v>34.15</v>
      </c>
      <c r="F8206" s="107">
        <f t="shared" si="897"/>
        <v>98</v>
      </c>
      <c r="G8206" s="107">
        <f>COUNTIF(Data_Eksportir!$H$2:$H$3401,A8206)</f>
        <v>0</v>
      </c>
      <c r="H8206" s="104" t="str">
        <f t="shared" si="898"/>
        <v>20 – 100</v>
      </c>
      <c r="I8206" s="104" t="str">
        <f t="shared" si="899"/>
        <v>Di bawah ambang nilai</v>
      </c>
      <c r="J8206" s="106">
        <f t="shared" si="900"/>
        <v>683.00820599999997</v>
      </c>
      <c r="K8206" s="105">
        <f t="shared" si="901"/>
        <v>0</v>
      </c>
      <c r="L8206" s="106">
        <f t="shared" si="902"/>
        <v>0</v>
      </c>
    </row>
    <row r="8207" spans="1:12" x14ac:dyDescent="0.3">
      <c r="A8207" s="104" t="s">
        <v>16773</v>
      </c>
      <c r="B8207" s="104" t="s">
        <v>16774</v>
      </c>
      <c r="C8207" s="105">
        <v>1</v>
      </c>
      <c r="D8207" s="105">
        <v>16</v>
      </c>
      <c r="E8207" s="106">
        <f t="shared" si="896"/>
        <v>16</v>
      </c>
      <c r="F8207" s="107">
        <f t="shared" si="897"/>
        <v>98</v>
      </c>
      <c r="G8207" s="107">
        <f>COUNTIF(Data_Eksportir!$H$2:$H$3401,A8207)</f>
        <v>0</v>
      </c>
      <c r="H8207" s="104" t="str">
        <f t="shared" si="898"/>
        <v>5 – 20</v>
      </c>
      <c r="I8207" s="104" t="str">
        <f t="shared" si="899"/>
        <v>Di bawah ambang nilai</v>
      </c>
      <c r="J8207" s="106">
        <f t="shared" si="900"/>
        <v>16.008206999999999</v>
      </c>
      <c r="K8207" s="105">
        <f t="shared" si="901"/>
        <v>0</v>
      </c>
      <c r="L8207" s="106">
        <f t="shared" si="902"/>
        <v>0</v>
      </c>
    </row>
    <row r="8208" spans="1:12" x14ac:dyDescent="0.3">
      <c r="A8208" s="104" t="s">
        <v>16775</v>
      </c>
      <c r="B8208" s="104" t="s">
        <v>16776</v>
      </c>
      <c r="C8208" s="105">
        <v>28</v>
      </c>
      <c r="D8208" s="105">
        <v>3604169</v>
      </c>
      <c r="E8208" s="106">
        <f t="shared" si="896"/>
        <v>128720.32142857143</v>
      </c>
      <c r="F8208" s="107">
        <f t="shared" si="897"/>
        <v>98</v>
      </c>
      <c r="G8208" s="107">
        <f>COUNTIF(Data_Eksportir!$H$2:$H$3401,A8208)</f>
        <v>0</v>
      </c>
      <c r="H8208" s="104" t="str">
        <f t="shared" si="898"/>
        <v>100 ke atas</v>
      </c>
      <c r="I8208" s="104" t="str">
        <f t="shared" si="899"/>
        <v>Di bawah ambang nilai</v>
      </c>
      <c r="J8208" s="106">
        <f t="shared" si="900"/>
        <v>3604169.0082080001</v>
      </c>
      <c r="K8208" s="105">
        <f t="shared" si="901"/>
        <v>0</v>
      </c>
      <c r="L8208" s="106">
        <f t="shared" si="902"/>
        <v>0</v>
      </c>
    </row>
    <row r="8209" spans="1:12" x14ac:dyDescent="0.3">
      <c r="A8209" s="104" t="s">
        <v>16777</v>
      </c>
      <c r="B8209" s="104" t="s">
        <v>16778</v>
      </c>
      <c r="C8209" s="105">
        <v>240</v>
      </c>
      <c r="D8209" s="105">
        <v>4465</v>
      </c>
      <c r="E8209" s="106">
        <f t="shared" si="896"/>
        <v>18.604166666666668</v>
      </c>
      <c r="F8209" s="107">
        <f t="shared" si="897"/>
        <v>98</v>
      </c>
      <c r="G8209" s="107">
        <f>COUNTIF(Data_Eksportir!$H$2:$H$3401,A8209)</f>
        <v>0</v>
      </c>
      <c r="H8209" s="104" t="str">
        <f t="shared" si="898"/>
        <v>5 – 20</v>
      </c>
      <c r="I8209" s="104" t="str">
        <f t="shared" si="899"/>
        <v>Di bawah ambang nilai</v>
      </c>
      <c r="J8209" s="106">
        <f t="shared" si="900"/>
        <v>4465.0082089999996</v>
      </c>
      <c r="K8209" s="105">
        <f t="shared" si="901"/>
        <v>0</v>
      </c>
      <c r="L8209" s="106">
        <f t="shared" si="902"/>
        <v>0</v>
      </c>
    </row>
    <row r="8210" spans="1:12" x14ac:dyDescent="0.3">
      <c r="A8210" s="104" t="s">
        <v>16779</v>
      </c>
      <c r="B8210" s="104" t="s">
        <v>16780</v>
      </c>
      <c r="C8210" s="105">
        <v>36</v>
      </c>
      <c r="D8210" s="105">
        <v>801</v>
      </c>
      <c r="E8210" s="106">
        <f t="shared" si="896"/>
        <v>22.25</v>
      </c>
      <c r="F8210" s="107">
        <f t="shared" si="897"/>
        <v>98</v>
      </c>
      <c r="G8210" s="107">
        <f>COUNTIF(Data_Eksportir!$H$2:$H$3401,A8210)</f>
        <v>0</v>
      </c>
      <c r="H8210" s="104" t="str">
        <f t="shared" si="898"/>
        <v>20 – 100</v>
      </c>
      <c r="I8210" s="104" t="str">
        <f t="shared" si="899"/>
        <v>Di bawah ambang nilai</v>
      </c>
      <c r="J8210" s="106">
        <f t="shared" si="900"/>
        <v>801.00820999999996</v>
      </c>
      <c r="K8210" s="105">
        <f t="shared" si="901"/>
        <v>0</v>
      </c>
      <c r="L8210" s="106">
        <f t="shared" si="902"/>
        <v>0</v>
      </c>
    </row>
    <row r="8211" spans="1:12" x14ac:dyDescent="0.3">
      <c r="A8211" s="104" t="s">
        <v>16781</v>
      </c>
      <c r="B8211" s="104" t="s">
        <v>16782</v>
      </c>
      <c r="C8211" s="105">
        <v>5</v>
      </c>
      <c r="D8211" s="105">
        <v>14</v>
      </c>
      <c r="E8211" s="106">
        <f t="shared" si="896"/>
        <v>2.8</v>
      </c>
      <c r="F8211" s="107">
        <f t="shared" si="897"/>
        <v>98</v>
      </c>
      <c r="G8211" s="107">
        <f>COUNTIF(Data_Eksportir!$H$2:$H$3401,A8211)</f>
        <v>0</v>
      </c>
      <c r="H8211" s="104" t="str">
        <f t="shared" si="898"/>
        <v>1 – 5</v>
      </c>
      <c r="I8211" s="104" t="str">
        <f t="shared" si="899"/>
        <v>Di bawah ambang nilai</v>
      </c>
      <c r="J8211" s="106">
        <f t="shared" si="900"/>
        <v>14.008210999999999</v>
      </c>
      <c r="K8211" s="105">
        <f t="shared" si="901"/>
        <v>0</v>
      </c>
      <c r="L8211" s="106">
        <f t="shared" si="902"/>
        <v>0</v>
      </c>
    </row>
    <row r="8212" spans="1:12" x14ac:dyDescent="0.3">
      <c r="A8212" s="104" t="s">
        <v>16783</v>
      </c>
      <c r="B8212" s="104" t="s">
        <v>16784</v>
      </c>
      <c r="C8212" s="105">
        <v>111</v>
      </c>
      <c r="D8212" s="105">
        <v>2901</v>
      </c>
      <c r="E8212" s="106">
        <f t="shared" si="896"/>
        <v>26.135135135135137</v>
      </c>
      <c r="F8212" s="107">
        <f t="shared" si="897"/>
        <v>98</v>
      </c>
      <c r="G8212" s="107">
        <f>COUNTIF(Data_Eksportir!$H$2:$H$3401,A8212)</f>
        <v>0</v>
      </c>
      <c r="H8212" s="104" t="str">
        <f t="shared" si="898"/>
        <v>20 – 100</v>
      </c>
      <c r="I8212" s="104" t="str">
        <f t="shared" si="899"/>
        <v>Di bawah ambang nilai</v>
      </c>
      <c r="J8212" s="106">
        <f t="shared" si="900"/>
        <v>2901.0082120000002</v>
      </c>
      <c r="K8212" s="105">
        <f t="shared" si="901"/>
        <v>0</v>
      </c>
      <c r="L8212" s="106">
        <f t="shared" si="902"/>
        <v>0</v>
      </c>
    </row>
    <row r="8213" spans="1:12" x14ac:dyDescent="0.3">
      <c r="A8213" s="104" t="s">
        <v>16785</v>
      </c>
      <c r="B8213" s="104" t="s">
        <v>16786</v>
      </c>
      <c r="C8213" s="105">
        <v>107909</v>
      </c>
      <c r="D8213" s="105">
        <v>1176678</v>
      </c>
      <c r="E8213" s="106">
        <f t="shared" si="896"/>
        <v>10.90435459507548</v>
      </c>
      <c r="F8213" s="107">
        <f t="shared" si="897"/>
        <v>99</v>
      </c>
      <c r="G8213" s="107">
        <f>COUNTIF(Data_Eksportir!$H$2:$H$3401,A8213)</f>
        <v>0</v>
      </c>
      <c r="H8213" s="104" t="str">
        <f t="shared" si="898"/>
        <v>5 – 20</v>
      </c>
      <c r="I8213" s="104" t="str">
        <f t="shared" si="899"/>
        <v>Di bawah ambang nilai</v>
      </c>
      <c r="J8213" s="106">
        <f t="shared" si="900"/>
        <v>1176678.0082129999</v>
      </c>
      <c r="K8213" s="105">
        <f t="shared" si="901"/>
        <v>0</v>
      </c>
      <c r="L8213" s="106">
        <f t="shared" si="902"/>
        <v>0</v>
      </c>
    </row>
    <row r="8214" spans="1:12" x14ac:dyDescent="0.3">
      <c r="A8214" s="104" t="s">
        <v>16787</v>
      </c>
      <c r="B8214" s="104" t="s">
        <v>16788</v>
      </c>
      <c r="C8214" s="105">
        <v>69200</v>
      </c>
      <c r="D8214" s="105">
        <v>94486</v>
      </c>
      <c r="E8214" s="106">
        <f t="shared" si="896"/>
        <v>1.3654046242774567</v>
      </c>
      <c r="F8214" s="107">
        <f t="shared" si="897"/>
        <v>99</v>
      </c>
      <c r="G8214" s="107">
        <f>COUNTIF(Data_Eksportir!$H$2:$H$3401,A8214)</f>
        <v>0</v>
      </c>
      <c r="H8214" s="104" t="str">
        <f t="shared" si="898"/>
        <v>1 – 5</v>
      </c>
      <c r="I8214" s="104" t="str">
        <f t="shared" si="899"/>
        <v>Di bawah ambang nilai</v>
      </c>
      <c r="J8214" s="106">
        <f t="shared" si="900"/>
        <v>94486.008214000001</v>
      </c>
      <c r="K8214" s="105">
        <f t="shared" si="901"/>
        <v>0</v>
      </c>
      <c r="L8214" s="106">
        <f t="shared" si="902"/>
        <v>0</v>
      </c>
    </row>
    <row r="8215" spans="1:12" x14ac:dyDescent="0.3">
      <c r="A8215" s="104" t="s">
        <v>16789</v>
      </c>
      <c r="B8215" s="104" t="s">
        <v>16790</v>
      </c>
      <c r="C8215" s="105">
        <v>64</v>
      </c>
      <c r="D8215" s="105">
        <v>1444</v>
      </c>
      <c r="E8215" s="106">
        <f t="shared" si="896"/>
        <v>22.5625</v>
      </c>
      <c r="F8215" s="107">
        <f t="shared" si="897"/>
        <v>99</v>
      </c>
      <c r="G8215" s="107">
        <f>COUNTIF(Data_Eksportir!$H$2:$H$3401,A8215)</f>
        <v>0</v>
      </c>
      <c r="H8215" s="104" t="str">
        <f t="shared" si="898"/>
        <v>20 – 100</v>
      </c>
      <c r="I8215" s="104" t="str">
        <f t="shared" si="899"/>
        <v>Di bawah ambang nilai</v>
      </c>
      <c r="J8215" s="106">
        <f t="shared" si="900"/>
        <v>1444.0082150000001</v>
      </c>
      <c r="K8215" s="105">
        <f t="shared" si="901"/>
        <v>0</v>
      </c>
      <c r="L8215" s="106">
        <f t="shared" si="902"/>
        <v>0</v>
      </c>
    </row>
    <row r="8216" spans="1:12" x14ac:dyDescent="0.3">
      <c r="A8216" s="104" t="s">
        <v>16791</v>
      </c>
      <c r="B8216" s="104" t="s">
        <v>16792</v>
      </c>
      <c r="C8216" s="105">
        <v>194</v>
      </c>
      <c r="D8216" s="105">
        <v>52230</v>
      </c>
      <c r="E8216" s="106">
        <f t="shared" si="896"/>
        <v>269.22680412371136</v>
      </c>
      <c r="F8216" s="107">
        <f t="shared" si="897"/>
        <v>99</v>
      </c>
      <c r="G8216" s="107">
        <f>COUNTIF(Data_Eksportir!$H$2:$H$3401,A8216)</f>
        <v>0</v>
      </c>
      <c r="H8216" s="104" t="str">
        <f t="shared" si="898"/>
        <v>100 ke atas</v>
      </c>
      <c r="I8216" s="104" t="str">
        <f t="shared" si="899"/>
        <v>Di bawah ambang nilai</v>
      </c>
      <c r="J8216" s="106">
        <f t="shared" si="900"/>
        <v>52230.008216000002</v>
      </c>
      <c r="K8216" s="105">
        <f t="shared" si="901"/>
        <v>0</v>
      </c>
      <c r="L8216" s="106">
        <f t="shared" si="902"/>
        <v>0</v>
      </c>
    </row>
    <row r="8217" spans="1:12" x14ac:dyDescent="0.3">
      <c r="A8217" s="104" t="s">
        <v>16793</v>
      </c>
      <c r="B8217" s="104" t="s">
        <v>16794</v>
      </c>
      <c r="C8217" s="105">
        <v>1240676</v>
      </c>
      <c r="D8217" s="105">
        <v>474</v>
      </c>
      <c r="E8217" s="106">
        <f t="shared" si="896"/>
        <v>3.8204978576195558E-4</v>
      </c>
      <c r="F8217" s="107">
        <f t="shared" si="897"/>
        <v>99</v>
      </c>
      <c r="G8217" s="107">
        <f>COUNTIF(Data_Eksportir!$H$2:$H$3401,A8217)</f>
        <v>0</v>
      </c>
      <c r="H8217" s="104" t="str">
        <f t="shared" si="898"/>
        <v>Di bawah 1</v>
      </c>
      <c r="I8217" s="104" t="str">
        <f t="shared" si="899"/>
        <v>Di bawah ambang nilai</v>
      </c>
      <c r="J8217" s="106">
        <f t="shared" si="900"/>
        <v>474.008217</v>
      </c>
      <c r="K8217" s="105">
        <f t="shared" si="901"/>
        <v>0</v>
      </c>
      <c r="L8217" s="106">
        <f t="shared" si="902"/>
        <v>0</v>
      </c>
    </row>
  </sheetData>
  <autoFilter ref="A1:L8217" xr:uid="{00000000-0009-0000-0000-000007000000}"/>
  <conditionalFormatting sqref="I2:I8217">
    <cfRule type="cellIs" dxfId="4" priority="2" operator="equal">
      <formula>"Belum terwakili"</formula>
    </cfRule>
    <cfRule type="cellIs" dxfId="3" priority="3" operator="equal">
      <formula>"Keterwakilan rendah"</formula>
    </cfRule>
    <cfRule type="cellIs" dxfId="2" priority="4" operator="equal">
      <formula>"Terwakili"</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4A3B8"/>
  </sheetPr>
  <dimension ref="A1:Q3401"/>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6" customWidth="1"/>
    <col min="2" max="2" width="38" customWidth="1"/>
    <col min="3" max="4" width="20" customWidth="1"/>
    <col min="5" max="5" width="24" customWidth="1"/>
    <col min="6" max="6" width="11" customWidth="1"/>
    <col min="7" max="7" width="10" customWidth="1"/>
    <col min="8" max="8" width="11" customWidth="1"/>
    <col min="9" max="9" width="38" customWidth="1"/>
    <col min="10" max="12" width="14" customWidth="1"/>
    <col min="13" max="13" width="12" customWidth="1"/>
    <col min="14" max="14" width="17" customWidth="1"/>
    <col min="15" max="15" width="6" customWidth="1"/>
    <col min="16" max="16" width="18" customWidth="1"/>
    <col min="17" max="17" width="28" customWidth="1"/>
  </cols>
  <sheetData>
    <row r="1" spans="1:17" ht="43.5" customHeight="1" x14ac:dyDescent="0.3">
      <c r="A1" s="42" t="s">
        <v>48</v>
      </c>
      <c r="B1" s="42" t="s">
        <v>270</v>
      </c>
      <c r="C1" s="42" t="s">
        <v>269</v>
      </c>
      <c r="D1" s="42" t="s">
        <v>303</v>
      </c>
      <c r="E1" s="42" t="s">
        <v>16795</v>
      </c>
      <c r="F1" s="42" t="s">
        <v>341</v>
      </c>
      <c r="G1" s="42" t="s">
        <v>329</v>
      </c>
      <c r="H1" s="42" t="s">
        <v>242</v>
      </c>
      <c r="I1" s="42" t="s">
        <v>16796</v>
      </c>
      <c r="J1" s="42" t="s">
        <v>16797</v>
      </c>
      <c r="K1" s="42" t="s">
        <v>16798</v>
      </c>
      <c r="L1" s="42" t="s">
        <v>16799</v>
      </c>
      <c r="M1" s="42" t="s">
        <v>16800</v>
      </c>
      <c r="N1" s="42" t="s">
        <v>16801</v>
      </c>
      <c r="O1" s="102" t="s">
        <v>117</v>
      </c>
      <c r="P1" s="102" t="s">
        <v>16802</v>
      </c>
      <c r="Q1" s="102" t="s">
        <v>277</v>
      </c>
    </row>
    <row r="2" spans="1:17" x14ac:dyDescent="0.3">
      <c r="A2" s="104">
        <v>1</v>
      </c>
      <c r="B2" s="104" t="s">
        <v>16803</v>
      </c>
      <c r="C2" s="104" t="s">
        <v>282</v>
      </c>
      <c r="D2" s="104" t="s">
        <v>308</v>
      </c>
      <c r="E2" s="104" t="s">
        <v>320</v>
      </c>
      <c r="F2" s="104" t="s">
        <v>343</v>
      </c>
      <c r="G2" s="104" t="s">
        <v>335</v>
      </c>
      <c r="H2" s="104" t="s">
        <v>1298</v>
      </c>
      <c r="I2" s="104" t="s">
        <v>16804</v>
      </c>
      <c r="J2" s="105">
        <v>10000</v>
      </c>
      <c r="K2" s="105">
        <v>20000</v>
      </c>
      <c r="L2" s="105">
        <v>15000</v>
      </c>
      <c r="M2" s="106">
        <v>2.6156399370000001</v>
      </c>
      <c r="N2" s="105">
        <v>39234.59906</v>
      </c>
      <c r="O2" s="107">
        <f t="shared" ref="O2:O65" si="0">VALUE(LEFT(H2,2))</f>
        <v>8</v>
      </c>
      <c r="P2" s="105">
        <f>IFERROR(INDEX(Data_HS!$D$2:$D$8217,MATCH(H2,Data_HS!$A$2:$A$8217,0))/p_bulan,"")</f>
        <v>26062615.363636363</v>
      </c>
      <c r="Q2" s="104" t="str">
        <f t="shared" ref="Q2:Q65" si="1">IF(H2="00000000","HS tidak valid",IF(N2="","Tanpa estimasi",IF(P2="","HS tidak ada di data nasional",IF(N2=0,"Estimasi nol",IF(N2&gt;P2,"Melebihi ekspor nasional HS","Wajar")))))</f>
        <v>Wajar</v>
      </c>
    </row>
    <row r="3" spans="1:17" x14ac:dyDescent="0.3">
      <c r="A3" s="104">
        <v>2</v>
      </c>
      <c r="B3" s="104" t="s">
        <v>16803</v>
      </c>
      <c r="C3" s="104" t="s">
        <v>282</v>
      </c>
      <c r="D3" s="104" t="s">
        <v>308</v>
      </c>
      <c r="E3" s="104" t="s">
        <v>320</v>
      </c>
      <c r="F3" s="104" t="s">
        <v>343</v>
      </c>
      <c r="G3" s="104" t="s">
        <v>335</v>
      </c>
      <c r="H3" s="104" t="s">
        <v>4629</v>
      </c>
      <c r="I3" s="104" t="s">
        <v>16805</v>
      </c>
      <c r="J3" s="105">
        <v>18000</v>
      </c>
      <c r="K3" s="105">
        <v>30000</v>
      </c>
      <c r="L3" s="105">
        <v>24000</v>
      </c>
      <c r="M3" s="106">
        <v>1.77268161</v>
      </c>
      <c r="N3" s="105">
        <v>42544.358630000002</v>
      </c>
      <c r="O3" s="107">
        <f t="shared" si="0"/>
        <v>38</v>
      </c>
      <c r="P3" s="105">
        <f>IFERROR(INDEX(Data_HS!$D$2:$D$8217,MATCH(H3,Data_HS!$A$2:$A$8217,0))/p_bulan,"")</f>
        <v>2332469</v>
      </c>
      <c r="Q3" s="104" t="str">
        <f t="shared" si="1"/>
        <v>Wajar</v>
      </c>
    </row>
    <row r="4" spans="1:17" x14ac:dyDescent="0.3">
      <c r="A4" s="104">
        <v>3</v>
      </c>
      <c r="B4" s="104" t="s">
        <v>16803</v>
      </c>
      <c r="C4" s="104" t="s">
        <v>282</v>
      </c>
      <c r="D4" s="104" t="s">
        <v>308</v>
      </c>
      <c r="E4" s="104" t="s">
        <v>320</v>
      </c>
      <c r="F4" s="104" t="s">
        <v>343</v>
      </c>
      <c r="G4" s="104" t="s">
        <v>335</v>
      </c>
      <c r="H4" s="104" t="s">
        <v>1513</v>
      </c>
      <c r="I4" s="104" t="s">
        <v>16806</v>
      </c>
      <c r="J4" s="105">
        <v>10</v>
      </c>
      <c r="K4" s="105">
        <v>1000</v>
      </c>
      <c r="L4" s="105">
        <v>505</v>
      </c>
      <c r="M4" s="106">
        <v>48.166593229999997</v>
      </c>
      <c r="N4" s="105">
        <v>24324.129580000001</v>
      </c>
      <c r="O4" s="107">
        <f t="shared" si="0"/>
        <v>9</v>
      </c>
      <c r="P4" s="105">
        <f>IFERROR(INDEX(Data_HS!$D$2:$D$8217,MATCH(H4,Data_HS!$A$2:$A$8217,0))/p_bulan,"")</f>
        <v>785032.27272727271</v>
      </c>
      <c r="Q4" s="104" t="str">
        <f t="shared" si="1"/>
        <v>Wajar</v>
      </c>
    </row>
    <row r="5" spans="1:17" x14ac:dyDescent="0.3">
      <c r="A5" s="104">
        <v>4</v>
      </c>
      <c r="B5" s="104" t="s">
        <v>16803</v>
      </c>
      <c r="C5" s="104" t="s">
        <v>282</v>
      </c>
      <c r="D5" s="104" t="s">
        <v>308</v>
      </c>
      <c r="E5" s="104" t="s">
        <v>320</v>
      </c>
      <c r="F5" s="104" t="s">
        <v>343</v>
      </c>
      <c r="G5" s="104" t="s">
        <v>335</v>
      </c>
      <c r="H5" s="104" t="s">
        <v>1517</v>
      </c>
      <c r="I5" s="104" t="s">
        <v>16807</v>
      </c>
      <c r="J5" s="105">
        <v>1000</v>
      </c>
      <c r="K5" s="105">
        <v>10000</v>
      </c>
      <c r="L5" s="105">
        <v>5500</v>
      </c>
      <c r="M5" s="106">
        <v>4.5178611809999998</v>
      </c>
      <c r="N5" s="105">
        <v>24848.236489999999</v>
      </c>
      <c r="O5" s="107">
        <f t="shared" si="0"/>
        <v>9</v>
      </c>
      <c r="P5" s="105">
        <f>IFERROR(INDEX(Data_HS!$D$2:$D$8217,MATCH(H5,Data_HS!$A$2:$A$8217,0))/p_bulan,"")</f>
        <v>1296930.9090909092</v>
      </c>
      <c r="Q5" s="104" t="str">
        <f t="shared" si="1"/>
        <v>Wajar</v>
      </c>
    </row>
    <row r="6" spans="1:17" x14ac:dyDescent="0.3">
      <c r="A6" s="104">
        <v>5</v>
      </c>
      <c r="B6" s="104" t="s">
        <v>16803</v>
      </c>
      <c r="C6" s="104" t="s">
        <v>282</v>
      </c>
      <c r="D6" s="104" t="s">
        <v>308</v>
      </c>
      <c r="E6" s="104" t="s">
        <v>320</v>
      </c>
      <c r="F6" s="104" t="s">
        <v>343</v>
      </c>
      <c r="G6" s="104" t="s">
        <v>335</v>
      </c>
      <c r="H6" s="104" t="s">
        <v>1460</v>
      </c>
      <c r="I6" s="104" t="s">
        <v>16808</v>
      </c>
      <c r="J6" s="105">
        <v>5</v>
      </c>
      <c r="K6" s="105">
        <v>50</v>
      </c>
      <c r="L6" s="105">
        <v>27.5</v>
      </c>
      <c r="M6" s="106">
        <v>6.8828138010000002</v>
      </c>
      <c r="N6" s="105">
        <v>189.2773795</v>
      </c>
      <c r="O6" s="107">
        <f t="shared" si="0"/>
        <v>9</v>
      </c>
      <c r="P6" s="105">
        <f>IFERROR(INDEX(Data_HS!$D$2:$D$8217,MATCH(H6,Data_HS!$A$2:$A$8217,0))/p_bulan,"")</f>
        <v>60138.272727272728</v>
      </c>
      <c r="Q6" s="104" t="str">
        <f t="shared" si="1"/>
        <v>Wajar</v>
      </c>
    </row>
    <row r="7" spans="1:17" x14ac:dyDescent="0.3">
      <c r="A7" s="104">
        <v>6</v>
      </c>
      <c r="B7" s="104" t="s">
        <v>16809</v>
      </c>
      <c r="C7" s="104" t="s">
        <v>280</v>
      </c>
      <c r="D7" s="104" t="s">
        <v>308</v>
      </c>
      <c r="E7" s="104" t="s">
        <v>320</v>
      </c>
      <c r="F7" s="104" t="s">
        <v>343</v>
      </c>
      <c r="G7" s="104" t="s">
        <v>332</v>
      </c>
      <c r="H7" s="104" t="s">
        <v>1597</v>
      </c>
      <c r="I7" s="104" t="s">
        <v>16810</v>
      </c>
      <c r="J7" s="105">
        <v>1000</v>
      </c>
      <c r="K7" s="105"/>
      <c r="L7" s="105">
        <v>1000</v>
      </c>
      <c r="M7" s="106">
        <v>1.701830065</v>
      </c>
      <c r="N7" s="105">
        <v>1701.8300650000001</v>
      </c>
      <c r="O7" s="107">
        <f t="shared" si="0"/>
        <v>10</v>
      </c>
      <c r="P7" s="105">
        <f>IFERROR(INDEX(Data_HS!$D$2:$D$8217,MATCH(H7,Data_HS!$A$2:$A$8217,0))/p_bulan,"")</f>
        <v>1183.5454545454545</v>
      </c>
      <c r="Q7" s="104" t="str">
        <f t="shared" si="1"/>
        <v>Melebihi ekspor nasional HS</v>
      </c>
    </row>
    <row r="8" spans="1:17" x14ac:dyDescent="0.3">
      <c r="A8" s="104">
        <v>7</v>
      </c>
      <c r="B8" s="104" t="s">
        <v>16809</v>
      </c>
      <c r="C8" s="104" t="s">
        <v>280</v>
      </c>
      <c r="D8" s="104" t="s">
        <v>308</v>
      </c>
      <c r="E8" s="104" t="s">
        <v>320</v>
      </c>
      <c r="F8" s="104" t="s">
        <v>343</v>
      </c>
      <c r="G8" s="104" t="s">
        <v>332</v>
      </c>
      <c r="H8" s="104" t="s">
        <v>1380</v>
      </c>
      <c r="I8" s="104" t="s">
        <v>16811</v>
      </c>
      <c r="J8" s="105">
        <v>20000</v>
      </c>
      <c r="K8" s="105">
        <v>50000</v>
      </c>
      <c r="L8" s="105">
        <v>35000</v>
      </c>
      <c r="M8" s="106">
        <v>0.294986358</v>
      </c>
      <c r="N8" s="105">
        <v>10324.52252</v>
      </c>
      <c r="O8" s="107">
        <f t="shared" si="0"/>
        <v>8</v>
      </c>
      <c r="P8" s="105">
        <f>IFERROR(INDEX(Data_HS!$D$2:$D$8217,MATCH(H8,Data_HS!$A$2:$A$8217,0))/p_bulan,"")</f>
        <v>47668.454545454544</v>
      </c>
      <c r="Q8" s="104" t="str">
        <f t="shared" si="1"/>
        <v>Wajar</v>
      </c>
    </row>
    <row r="9" spans="1:17" x14ac:dyDescent="0.3">
      <c r="A9" s="104">
        <v>8</v>
      </c>
      <c r="B9" s="104" t="s">
        <v>16809</v>
      </c>
      <c r="C9" s="104" t="s">
        <v>280</v>
      </c>
      <c r="D9" s="104" t="s">
        <v>308</v>
      </c>
      <c r="E9" s="104" t="s">
        <v>320</v>
      </c>
      <c r="F9" s="104" t="s">
        <v>343</v>
      </c>
      <c r="G9" s="104" t="s">
        <v>332</v>
      </c>
      <c r="H9" s="104" t="s">
        <v>1523</v>
      </c>
      <c r="I9" s="104" t="s">
        <v>16812</v>
      </c>
      <c r="J9" s="105">
        <v>1000</v>
      </c>
      <c r="K9" s="105">
        <v>5000</v>
      </c>
      <c r="L9" s="105">
        <v>3000</v>
      </c>
      <c r="M9" s="106">
        <v>5.5373955229999998</v>
      </c>
      <c r="N9" s="105">
        <v>16612.186570000002</v>
      </c>
      <c r="O9" s="107">
        <f t="shared" si="0"/>
        <v>9</v>
      </c>
      <c r="P9" s="105">
        <f>IFERROR(INDEX(Data_HS!$D$2:$D$8217,MATCH(H9,Data_HS!$A$2:$A$8217,0))/p_bulan,"")</f>
        <v>18410584.636363637</v>
      </c>
      <c r="Q9" s="104" t="str">
        <f t="shared" si="1"/>
        <v>Wajar</v>
      </c>
    </row>
    <row r="10" spans="1:17" x14ac:dyDescent="0.3">
      <c r="A10" s="104">
        <v>9</v>
      </c>
      <c r="B10" s="104" t="s">
        <v>16809</v>
      </c>
      <c r="C10" s="104" t="s">
        <v>280</v>
      </c>
      <c r="D10" s="104" t="s">
        <v>308</v>
      </c>
      <c r="E10" s="104" t="s">
        <v>320</v>
      </c>
      <c r="F10" s="104" t="s">
        <v>343</v>
      </c>
      <c r="G10" s="104" t="s">
        <v>332</v>
      </c>
      <c r="H10" s="104" t="s">
        <v>1078</v>
      </c>
      <c r="I10" s="104" t="s">
        <v>16813</v>
      </c>
      <c r="J10" s="105">
        <v>10</v>
      </c>
      <c r="K10" s="105">
        <v>300</v>
      </c>
      <c r="L10" s="105">
        <v>155</v>
      </c>
      <c r="M10" s="106">
        <v>62.5</v>
      </c>
      <c r="N10" s="105">
        <v>9687.5</v>
      </c>
      <c r="O10" s="107">
        <f t="shared" si="0"/>
        <v>5</v>
      </c>
      <c r="P10" s="105">
        <f>IFERROR(INDEX(Data_HS!$D$2:$D$8217,MATCH(H10,Data_HS!$A$2:$A$8217,0))/p_bulan,"")</f>
        <v>454.54545454545456</v>
      </c>
      <c r="Q10" s="104" t="str">
        <f t="shared" si="1"/>
        <v>Melebihi ekspor nasional HS</v>
      </c>
    </row>
    <row r="11" spans="1:17" x14ac:dyDescent="0.3">
      <c r="A11" s="104">
        <v>10</v>
      </c>
      <c r="B11" s="104" t="s">
        <v>16809</v>
      </c>
      <c r="C11" s="104" t="s">
        <v>280</v>
      </c>
      <c r="D11" s="104" t="s">
        <v>308</v>
      </c>
      <c r="E11" s="104" t="s">
        <v>320</v>
      </c>
      <c r="F11" s="104" t="s">
        <v>343</v>
      </c>
      <c r="G11" s="104" t="s">
        <v>332</v>
      </c>
      <c r="H11" s="104" t="s">
        <v>1452</v>
      </c>
      <c r="I11" s="104" t="s">
        <v>16814</v>
      </c>
      <c r="J11" s="105">
        <v>10000</v>
      </c>
      <c r="K11" s="105">
        <v>50000</v>
      </c>
      <c r="L11" s="105">
        <v>30000</v>
      </c>
      <c r="M11" s="106">
        <v>4.5221524080000002</v>
      </c>
      <c r="N11" s="105">
        <v>135664.5723</v>
      </c>
      <c r="O11" s="107">
        <f t="shared" si="0"/>
        <v>9</v>
      </c>
      <c r="P11" s="105">
        <f>IFERROR(INDEX(Data_HS!$D$2:$D$8217,MATCH(H11,Data_HS!$A$2:$A$8217,0))/p_bulan,"")</f>
        <v>165482502.36363637</v>
      </c>
      <c r="Q11" s="104" t="str">
        <f t="shared" si="1"/>
        <v>Wajar</v>
      </c>
    </row>
    <row r="12" spans="1:17" x14ac:dyDescent="0.3">
      <c r="A12" s="104">
        <v>11</v>
      </c>
      <c r="B12" s="104" t="s">
        <v>16809</v>
      </c>
      <c r="C12" s="104" t="s">
        <v>280</v>
      </c>
      <c r="D12" s="104" t="s">
        <v>308</v>
      </c>
      <c r="E12" s="104" t="s">
        <v>320</v>
      </c>
      <c r="F12" s="104" t="s">
        <v>343</v>
      </c>
      <c r="G12" s="104" t="s">
        <v>332</v>
      </c>
      <c r="H12" s="104" t="s">
        <v>1460</v>
      </c>
      <c r="I12" s="104" t="s">
        <v>16815</v>
      </c>
      <c r="J12" s="105">
        <v>20000</v>
      </c>
      <c r="K12" s="105"/>
      <c r="L12" s="105">
        <v>20000</v>
      </c>
      <c r="M12" s="106">
        <v>6.8828138010000002</v>
      </c>
      <c r="N12" s="105">
        <v>137656.27600000001</v>
      </c>
      <c r="O12" s="107">
        <f t="shared" si="0"/>
        <v>9</v>
      </c>
      <c r="P12" s="105">
        <f>IFERROR(INDEX(Data_HS!$D$2:$D$8217,MATCH(H12,Data_HS!$A$2:$A$8217,0))/p_bulan,"")</f>
        <v>60138.272727272728</v>
      </c>
      <c r="Q12" s="104" t="str">
        <f t="shared" si="1"/>
        <v>Melebihi ekspor nasional HS</v>
      </c>
    </row>
    <row r="13" spans="1:17" x14ac:dyDescent="0.3">
      <c r="A13" s="104">
        <v>12</v>
      </c>
      <c r="B13" s="104" t="s">
        <v>16809</v>
      </c>
      <c r="C13" s="104" t="s">
        <v>280</v>
      </c>
      <c r="D13" s="104" t="s">
        <v>308</v>
      </c>
      <c r="E13" s="104" t="s">
        <v>320</v>
      </c>
      <c r="F13" s="104" t="s">
        <v>343</v>
      </c>
      <c r="G13" s="104" t="s">
        <v>332</v>
      </c>
      <c r="H13" s="104" t="s">
        <v>574</v>
      </c>
      <c r="I13" s="104" t="s">
        <v>16810</v>
      </c>
      <c r="J13" s="105">
        <v>1000</v>
      </c>
      <c r="K13" s="105"/>
      <c r="L13" s="105">
        <v>1000</v>
      </c>
      <c r="M13" s="106">
        <v>2.970627388</v>
      </c>
      <c r="N13" s="105">
        <v>2970.6273879999999</v>
      </c>
      <c r="O13" s="107">
        <f t="shared" si="0"/>
        <v>3</v>
      </c>
      <c r="P13" s="105">
        <f>IFERROR(INDEX(Data_HS!$D$2:$D$8217,MATCH(H13,Data_HS!$A$2:$A$8217,0))/p_bulan,"")</f>
        <v>461933.90909090912</v>
      </c>
      <c r="Q13" s="104" t="str">
        <f t="shared" si="1"/>
        <v>Wajar</v>
      </c>
    </row>
    <row r="14" spans="1:17" x14ac:dyDescent="0.3">
      <c r="A14" s="104">
        <v>13</v>
      </c>
      <c r="B14" s="104" t="s">
        <v>16809</v>
      </c>
      <c r="C14" s="104" t="s">
        <v>280</v>
      </c>
      <c r="D14" s="104" t="s">
        <v>308</v>
      </c>
      <c r="E14" s="104" t="s">
        <v>320</v>
      </c>
      <c r="F14" s="104" t="s">
        <v>343</v>
      </c>
      <c r="G14" s="104" t="s">
        <v>332</v>
      </c>
      <c r="H14" s="104" t="s">
        <v>1483</v>
      </c>
      <c r="I14" s="104" t="s">
        <v>16816</v>
      </c>
      <c r="J14" s="105">
        <v>0</v>
      </c>
      <c r="K14" s="105">
        <v>0</v>
      </c>
      <c r="L14" s="105">
        <v>0</v>
      </c>
      <c r="M14" s="106">
        <v>7.4154813590000002</v>
      </c>
      <c r="N14" s="105">
        <v>0</v>
      </c>
      <c r="O14" s="107">
        <f t="shared" si="0"/>
        <v>9</v>
      </c>
      <c r="P14" s="105">
        <f>IFERROR(INDEX(Data_HS!$D$2:$D$8217,MATCH(H14,Data_HS!$A$2:$A$8217,0))/p_bulan,"")</f>
        <v>9005.0909090909099</v>
      </c>
      <c r="Q14" s="104" t="str">
        <f t="shared" si="1"/>
        <v>Estimasi nol</v>
      </c>
    </row>
    <row r="15" spans="1:17" x14ac:dyDescent="0.3">
      <c r="A15" s="104">
        <v>14</v>
      </c>
      <c r="B15" s="104" t="s">
        <v>16809</v>
      </c>
      <c r="C15" s="104" t="s">
        <v>280</v>
      </c>
      <c r="D15" s="104" t="s">
        <v>308</v>
      </c>
      <c r="E15" s="104" t="s">
        <v>320</v>
      </c>
      <c r="F15" s="104" t="s">
        <v>343</v>
      </c>
      <c r="G15" s="104" t="s">
        <v>332</v>
      </c>
      <c r="H15" s="104" t="s">
        <v>1308</v>
      </c>
      <c r="I15" s="104" t="s">
        <v>16817</v>
      </c>
      <c r="J15" s="105">
        <v>20000</v>
      </c>
      <c r="K15" s="105">
        <v>50000</v>
      </c>
      <c r="L15" s="105">
        <v>35000</v>
      </c>
      <c r="M15" s="106">
        <v>1.5681875080000001</v>
      </c>
      <c r="N15" s="105">
        <v>54886.562790000004</v>
      </c>
      <c r="O15" s="107">
        <f t="shared" si="0"/>
        <v>8</v>
      </c>
      <c r="P15" s="105">
        <f>IFERROR(INDEX(Data_HS!$D$2:$D$8217,MATCH(H15,Data_HS!$A$2:$A$8217,0))/p_bulan,"")</f>
        <v>5437302.2727272725</v>
      </c>
      <c r="Q15" s="104" t="str">
        <f t="shared" si="1"/>
        <v>Wajar</v>
      </c>
    </row>
    <row r="16" spans="1:17" x14ac:dyDescent="0.3">
      <c r="A16" s="104">
        <v>15</v>
      </c>
      <c r="B16" s="104" t="s">
        <v>16809</v>
      </c>
      <c r="C16" s="104" t="s">
        <v>280</v>
      </c>
      <c r="D16" s="104" t="s">
        <v>308</v>
      </c>
      <c r="E16" s="104" t="s">
        <v>320</v>
      </c>
      <c r="F16" s="104" t="s">
        <v>343</v>
      </c>
      <c r="G16" s="104" t="s">
        <v>332</v>
      </c>
      <c r="H16" s="104" t="s">
        <v>2453</v>
      </c>
      <c r="I16" s="104" t="s">
        <v>16818</v>
      </c>
      <c r="J16" s="105">
        <v>1000</v>
      </c>
      <c r="K16" s="105">
        <v>1000</v>
      </c>
      <c r="L16" s="105">
        <v>1000</v>
      </c>
      <c r="M16" s="106">
        <v>0.84526558900000004</v>
      </c>
      <c r="N16" s="105">
        <v>845.26558890000001</v>
      </c>
      <c r="O16" s="107">
        <f t="shared" si="0"/>
        <v>20</v>
      </c>
      <c r="P16" s="105">
        <f>IFERROR(INDEX(Data_HS!$D$2:$D$8217,MATCH(H16,Data_HS!$A$2:$A$8217,0))/p_bulan,"")</f>
        <v>133.09090909090909</v>
      </c>
      <c r="Q16" s="104" t="str">
        <f t="shared" si="1"/>
        <v>Melebihi ekspor nasional HS</v>
      </c>
    </row>
    <row r="17" spans="1:17" x14ac:dyDescent="0.3">
      <c r="A17" s="104">
        <v>16</v>
      </c>
      <c r="B17" s="104" t="s">
        <v>16809</v>
      </c>
      <c r="C17" s="104" t="s">
        <v>280</v>
      </c>
      <c r="D17" s="104" t="s">
        <v>308</v>
      </c>
      <c r="E17" s="104" t="s">
        <v>320</v>
      </c>
      <c r="F17" s="104" t="s">
        <v>343</v>
      </c>
      <c r="G17" s="104" t="s">
        <v>332</v>
      </c>
      <c r="H17" s="104" t="s">
        <v>1476</v>
      </c>
      <c r="I17" s="104" t="s">
        <v>16819</v>
      </c>
      <c r="J17" s="105">
        <v>1000</v>
      </c>
      <c r="K17" s="105">
        <v>5000</v>
      </c>
      <c r="L17" s="105">
        <v>3000</v>
      </c>
      <c r="M17" s="106">
        <v>6.1750955760000004</v>
      </c>
      <c r="N17" s="105">
        <v>18525.28673</v>
      </c>
      <c r="O17" s="107">
        <f t="shared" si="0"/>
        <v>9</v>
      </c>
      <c r="P17" s="105">
        <f>IFERROR(INDEX(Data_HS!$D$2:$D$8217,MATCH(H17,Data_HS!$A$2:$A$8217,0))/p_bulan,"")</f>
        <v>5139.363636363636</v>
      </c>
      <c r="Q17" s="104" t="str">
        <f t="shared" si="1"/>
        <v>Melebihi ekspor nasional HS</v>
      </c>
    </row>
    <row r="18" spans="1:17" x14ac:dyDescent="0.3">
      <c r="A18" s="104">
        <v>17</v>
      </c>
      <c r="B18" s="104" t="s">
        <v>16809</v>
      </c>
      <c r="C18" s="104" t="s">
        <v>280</v>
      </c>
      <c r="D18" s="104" t="s">
        <v>308</v>
      </c>
      <c r="E18" s="104" t="s">
        <v>320</v>
      </c>
      <c r="F18" s="104" t="s">
        <v>343</v>
      </c>
      <c r="G18" s="104" t="s">
        <v>332</v>
      </c>
      <c r="H18" s="104" t="s">
        <v>4629</v>
      </c>
      <c r="I18" s="104" t="s">
        <v>16820</v>
      </c>
      <c r="J18" s="105">
        <v>20000</v>
      </c>
      <c r="K18" s="105">
        <v>50000</v>
      </c>
      <c r="L18" s="105">
        <v>35000</v>
      </c>
      <c r="M18" s="106">
        <v>1.77268161</v>
      </c>
      <c r="N18" s="105">
        <v>62043.856339999998</v>
      </c>
      <c r="O18" s="107">
        <f t="shared" si="0"/>
        <v>38</v>
      </c>
      <c r="P18" s="105">
        <f>IFERROR(INDEX(Data_HS!$D$2:$D$8217,MATCH(H18,Data_HS!$A$2:$A$8217,0))/p_bulan,"")</f>
        <v>2332469</v>
      </c>
      <c r="Q18" s="104" t="str">
        <f t="shared" si="1"/>
        <v>Wajar</v>
      </c>
    </row>
    <row r="19" spans="1:17" x14ac:dyDescent="0.3">
      <c r="A19" s="104">
        <v>18</v>
      </c>
      <c r="B19" s="104" t="s">
        <v>16809</v>
      </c>
      <c r="C19" s="104" t="s">
        <v>280</v>
      </c>
      <c r="D19" s="104" t="s">
        <v>308</v>
      </c>
      <c r="E19" s="104" t="s">
        <v>320</v>
      </c>
      <c r="F19" s="104" t="s">
        <v>343</v>
      </c>
      <c r="G19" s="104" t="s">
        <v>332</v>
      </c>
      <c r="H19" s="104" t="s">
        <v>1308</v>
      </c>
      <c r="I19" s="104" t="s">
        <v>16817</v>
      </c>
      <c r="J19" s="105">
        <v>10000</v>
      </c>
      <c r="K19" s="105">
        <v>50000</v>
      </c>
      <c r="L19" s="105">
        <v>30000</v>
      </c>
      <c r="M19" s="106">
        <v>1.5681875080000001</v>
      </c>
      <c r="N19" s="105">
        <v>47045.625249999997</v>
      </c>
      <c r="O19" s="107">
        <f t="shared" si="0"/>
        <v>8</v>
      </c>
      <c r="P19" s="105">
        <f>IFERROR(INDEX(Data_HS!$D$2:$D$8217,MATCH(H19,Data_HS!$A$2:$A$8217,0))/p_bulan,"")</f>
        <v>5437302.2727272725</v>
      </c>
      <c r="Q19" s="104" t="str">
        <f t="shared" si="1"/>
        <v>Wajar</v>
      </c>
    </row>
    <row r="20" spans="1:17" x14ac:dyDescent="0.3">
      <c r="A20" s="104">
        <v>19</v>
      </c>
      <c r="B20" s="104" t="s">
        <v>16809</v>
      </c>
      <c r="C20" s="104" t="s">
        <v>280</v>
      </c>
      <c r="D20" s="104" t="s">
        <v>308</v>
      </c>
      <c r="E20" s="104" t="s">
        <v>320</v>
      </c>
      <c r="F20" s="104" t="s">
        <v>343</v>
      </c>
      <c r="G20" s="104" t="s">
        <v>332</v>
      </c>
      <c r="H20" s="104" t="s">
        <v>1476</v>
      </c>
      <c r="I20" s="104" t="s">
        <v>16821</v>
      </c>
      <c r="J20" s="105">
        <v>5000</v>
      </c>
      <c r="K20" s="105">
        <v>25000</v>
      </c>
      <c r="L20" s="105">
        <v>15000</v>
      </c>
      <c r="M20" s="106">
        <v>6.1750955760000004</v>
      </c>
      <c r="N20" s="105">
        <v>92626.433640000003</v>
      </c>
      <c r="O20" s="107">
        <f t="shared" si="0"/>
        <v>9</v>
      </c>
      <c r="P20" s="105">
        <f>IFERROR(INDEX(Data_HS!$D$2:$D$8217,MATCH(H20,Data_HS!$A$2:$A$8217,0))/p_bulan,"")</f>
        <v>5139.363636363636</v>
      </c>
      <c r="Q20" s="104" t="str">
        <f t="shared" si="1"/>
        <v>Melebihi ekspor nasional HS</v>
      </c>
    </row>
    <row r="21" spans="1:17" x14ac:dyDescent="0.3">
      <c r="A21" s="104">
        <v>20</v>
      </c>
      <c r="B21" s="104" t="s">
        <v>16809</v>
      </c>
      <c r="C21" s="104" t="s">
        <v>280</v>
      </c>
      <c r="D21" s="104" t="s">
        <v>308</v>
      </c>
      <c r="E21" s="104" t="s">
        <v>320</v>
      </c>
      <c r="F21" s="104" t="s">
        <v>343</v>
      </c>
      <c r="G21" s="104" t="s">
        <v>332</v>
      </c>
      <c r="H21" s="104" t="s">
        <v>1557</v>
      </c>
      <c r="I21" s="104" t="s">
        <v>16822</v>
      </c>
      <c r="J21" s="105">
        <v>25000</v>
      </c>
      <c r="K21" s="105">
        <v>100000</v>
      </c>
      <c r="L21" s="105">
        <v>62500</v>
      </c>
      <c r="M21" s="106">
        <v>0.76696932900000003</v>
      </c>
      <c r="N21" s="105">
        <v>47935.583079999997</v>
      </c>
      <c r="O21" s="107">
        <f t="shared" si="0"/>
        <v>9</v>
      </c>
      <c r="P21" s="105">
        <f>IFERROR(INDEX(Data_HS!$D$2:$D$8217,MATCH(H21,Data_HS!$A$2:$A$8217,0))/p_bulan,"")</f>
        <v>171188.18181818182</v>
      </c>
      <c r="Q21" s="104" t="str">
        <f t="shared" si="1"/>
        <v>Wajar</v>
      </c>
    </row>
    <row r="22" spans="1:17" x14ac:dyDescent="0.3">
      <c r="A22" s="104">
        <v>21</v>
      </c>
      <c r="B22" s="104" t="s">
        <v>16823</v>
      </c>
      <c r="C22" s="104" t="s">
        <v>280</v>
      </c>
      <c r="D22" s="104" t="s">
        <v>311</v>
      </c>
      <c r="E22" s="104" t="s">
        <v>304</v>
      </c>
      <c r="F22" s="104" t="s">
        <v>344</v>
      </c>
      <c r="G22" s="104" t="s">
        <v>332</v>
      </c>
      <c r="H22" s="104" t="s">
        <v>1587</v>
      </c>
      <c r="I22" s="104" t="s">
        <v>16824</v>
      </c>
      <c r="J22" s="105">
        <v>25000</v>
      </c>
      <c r="K22" s="105">
        <v>500000</v>
      </c>
      <c r="L22" s="105">
        <v>262500</v>
      </c>
      <c r="M22" s="106">
        <v>11.25</v>
      </c>
      <c r="N22" s="105">
        <v>2953125</v>
      </c>
      <c r="O22" s="107">
        <f t="shared" si="0"/>
        <v>10</v>
      </c>
      <c r="P22" s="105">
        <f>IFERROR(INDEX(Data_HS!$D$2:$D$8217,MATCH(H22,Data_HS!$A$2:$A$8217,0))/p_bulan,"")</f>
        <v>32215.909090909092</v>
      </c>
      <c r="Q22" s="104" t="str">
        <f t="shared" si="1"/>
        <v>Melebihi ekspor nasional HS</v>
      </c>
    </row>
    <row r="23" spans="1:17" x14ac:dyDescent="0.3">
      <c r="A23" s="104">
        <v>22</v>
      </c>
      <c r="B23" s="104" t="s">
        <v>16823</v>
      </c>
      <c r="C23" s="104" t="s">
        <v>280</v>
      </c>
      <c r="D23" s="104" t="s">
        <v>311</v>
      </c>
      <c r="E23" s="104" t="s">
        <v>304</v>
      </c>
      <c r="F23" s="104" t="s">
        <v>344</v>
      </c>
      <c r="G23" s="104" t="s">
        <v>332</v>
      </c>
      <c r="H23" s="104" t="s">
        <v>9487</v>
      </c>
      <c r="I23" s="104" t="s">
        <v>16825</v>
      </c>
      <c r="J23" s="105">
        <v>20000</v>
      </c>
      <c r="K23" s="105">
        <v>50000</v>
      </c>
      <c r="L23" s="105">
        <v>35000</v>
      </c>
      <c r="M23" s="106">
        <v>0.75396179100000005</v>
      </c>
      <c r="N23" s="105">
        <v>26388.662670000002</v>
      </c>
      <c r="O23" s="107">
        <f t="shared" si="0"/>
        <v>72</v>
      </c>
      <c r="P23" s="105">
        <f>IFERROR(INDEX(Data_HS!$D$2:$D$8217,MATCH(H23,Data_HS!$A$2:$A$8217,0))/p_bulan,"")</f>
        <v>35938</v>
      </c>
      <c r="Q23" s="104" t="str">
        <f t="shared" si="1"/>
        <v>Wajar</v>
      </c>
    </row>
    <row r="24" spans="1:17" x14ac:dyDescent="0.3">
      <c r="A24" s="104">
        <v>23</v>
      </c>
      <c r="B24" s="104" t="s">
        <v>16823</v>
      </c>
      <c r="C24" s="104" t="s">
        <v>280</v>
      </c>
      <c r="D24" s="104" t="s">
        <v>311</v>
      </c>
      <c r="E24" s="104" t="s">
        <v>304</v>
      </c>
      <c r="F24" s="104" t="s">
        <v>344</v>
      </c>
      <c r="G24" s="104" t="s">
        <v>332</v>
      </c>
      <c r="H24" s="104" t="s">
        <v>1587</v>
      </c>
      <c r="I24" s="104" t="s">
        <v>16826</v>
      </c>
      <c r="J24" s="105">
        <v>200000</v>
      </c>
      <c r="K24" s="105">
        <v>700000</v>
      </c>
      <c r="L24" s="105">
        <v>450000</v>
      </c>
      <c r="M24" s="106">
        <v>11.25</v>
      </c>
      <c r="N24" s="105">
        <v>5062500</v>
      </c>
      <c r="O24" s="107">
        <f t="shared" si="0"/>
        <v>10</v>
      </c>
      <c r="P24" s="105">
        <f>IFERROR(INDEX(Data_HS!$D$2:$D$8217,MATCH(H24,Data_HS!$A$2:$A$8217,0))/p_bulan,"")</f>
        <v>32215.909090909092</v>
      </c>
      <c r="Q24" s="104" t="str">
        <f t="shared" si="1"/>
        <v>Melebihi ekspor nasional HS</v>
      </c>
    </row>
    <row r="25" spans="1:17" x14ac:dyDescent="0.3">
      <c r="A25" s="104">
        <v>24</v>
      </c>
      <c r="B25" s="104" t="s">
        <v>16823</v>
      </c>
      <c r="C25" s="104" t="s">
        <v>280</v>
      </c>
      <c r="D25" s="104" t="s">
        <v>311</v>
      </c>
      <c r="E25" s="104" t="s">
        <v>304</v>
      </c>
      <c r="F25" s="104" t="s">
        <v>344</v>
      </c>
      <c r="G25" s="104" t="s">
        <v>332</v>
      </c>
      <c r="H25" s="104" t="s">
        <v>1587</v>
      </c>
      <c r="I25" s="104" t="s">
        <v>16827</v>
      </c>
      <c r="J25" s="105">
        <v>20000</v>
      </c>
      <c r="K25" s="105">
        <v>200000</v>
      </c>
      <c r="L25" s="105">
        <v>110000</v>
      </c>
      <c r="M25" s="106">
        <v>11.25</v>
      </c>
      <c r="N25" s="105">
        <v>1237500</v>
      </c>
      <c r="O25" s="107">
        <f t="shared" si="0"/>
        <v>10</v>
      </c>
      <c r="P25" s="105">
        <f>IFERROR(INDEX(Data_HS!$D$2:$D$8217,MATCH(H25,Data_HS!$A$2:$A$8217,0))/p_bulan,"")</f>
        <v>32215.909090909092</v>
      </c>
      <c r="Q25" s="104" t="str">
        <f t="shared" si="1"/>
        <v>Melebihi ekspor nasional HS</v>
      </c>
    </row>
    <row r="26" spans="1:17" x14ac:dyDescent="0.3">
      <c r="A26" s="104">
        <v>25</v>
      </c>
      <c r="B26" s="104" t="s">
        <v>16828</v>
      </c>
      <c r="C26" s="104" t="s">
        <v>316</v>
      </c>
      <c r="D26" s="104" t="s">
        <v>311</v>
      </c>
      <c r="E26" s="104" t="s">
        <v>320</v>
      </c>
      <c r="F26" s="104" t="s">
        <v>320</v>
      </c>
      <c r="G26" s="104" t="s">
        <v>320</v>
      </c>
      <c r="H26" s="104" t="s">
        <v>1054</v>
      </c>
      <c r="I26" s="104" t="s">
        <v>16829</v>
      </c>
      <c r="J26" s="105">
        <v>1</v>
      </c>
      <c r="K26" s="105">
        <v>50</v>
      </c>
      <c r="L26" s="105">
        <v>25.5</v>
      </c>
      <c r="M26" s="106">
        <v>405.17109879999998</v>
      </c>
      <c r="N26" s="105">
        <v>10331.863020000001</v>
      </c>
      <c r="O26" s="107">
        <f t="shared" si="0"/>
        <v>4</v>
      </c>
      <c r="P26" s="105">
        <f>IFERROR(INDEX(Data_HS!$D$2:$D$8217,MATCH(H26,Data_HS!$A$2:$A$8217,0))/p_bulan,"")</f>
        <v>39162438.727272727</v>
      </c>
      <c r="Q26" s="104" t="str">
        <f t="shared" si="1"/>
        <v>Wajar</v>
      </c>
    </row>
    <row r="27" spans="1:17" x14ac:dyDescent="0.3">
      <c r="A27" s="104">
        <v>26</v>
      </c>
      <c r="B27" s="104" t="s">
        <v>16828</v>
      </c>
      <c r="C27" s="104" t="s">
        <v>316</v>
      </c>
      <c r="D27" s="104" t="s">
        <v>311</v>
      </c>
      <c r="E27" s="104" t="s">
        <v>320</v>
      </c>
      <c r="F27" s="104" t="s">
        <v>320</v>
      </c>
      <c r="G27" s="104" t="s">
        <v>320</v>
      </c>
      <c r="H27" s="104" t="s">
        <v>1054</v>
      </c>
      <c r="I27" s="104" t="s">
        <v>16830</v>
      </c>
      <c r="J27" s="105">
        <v>1</v>
      </c>
      <c r="K27" s="105">
        <v>20</v>
      </c>
      <c r="L27" s="105">
        <v>10.5</v>
      </c>
      <c r="M27" s="106">
        <v>405.17109879999998</v>
      </c>
      <c r="N27" s="105">
        <v>4254.2965370000002</v>
      </c>
      <c r="O27" s="107">
        <f t="shared" si="0"/>
        <v>4</v>
      </c>
      <c r="P27" s="105">
        <f>IFERROR(INDEX(Data_HS!$D$2:$D$8217,MATCH(H27,Data_HS!$A$2:$A$8217,0))/p_bulan,"")</f>
        <v>39162438.727272727</v>
      </c>
      <c r="Q27" s="104" t="str">
        <f t="shared" si="1"/>
        <v>Wajar</v>
      </c>
    </row>
    <row r="28" spans="1:17" x14ac:dyDescent="0.3">
      <c r="A28" s="104">
        <v>27</v>
      </c>
      <c r="B28" s="104" t="s">
        <v>16828</v>
      </c>
      <c r="C28" s="104" t="s">
        <v>316</v>
      </c>
      <c r="D28" s="104" t="s">
        <v>311</v>
      </c>
      <c r="E28" s="104" t="s">
        <v>320</v>
      </c>
      <c r="F28" s="104" t="s">
        <v>320</v>
      </c>
      <c r="G28" s="104" t="s">
        <v>320</v>
      </c>
      <c r="H28" s="104" t="s">
        <v>1460</v>
      </c>
      <c r="I28" s="104" t="s">
        <v>16831</v>
      </c>
      <c r="J28" s="105">
        <v>0</v>
      </c>
      <c r="K28" s="105">
        <v>20</v>
      </c>
      <c r="L28" s="105">
        <v>10</v>
      </c>
      <c r="M28" s="106">
        <v>6.8828138010000002</v>
      </c>
      <c r="N28" s="105">
        <v>68.828138010000004</v>
      </c>
      <c r="O28" s="107">
        <f t="shared" si="0"/>
        <v>9</v>
      </c>
      <c r="P28" s="105">
        <f>IFERROR(INDEX(Data_HS!$D$2:$D$8217,MATCH(H28,Data_HS!$A$2:$A$8217,0))/p_bulan,"")</f>
        <v>60138.272727272728</v>
      </c>
      <c r="Q28" s="104" t="str">
        <f t="shared" si="1"/>
        <v>Wajar</v>
      </c>
    </row>
    <row r="29" spans="1:17" x14ac:dyDescent="0.3">
      <c r="A29" s="104">
        <v>28</v>
      </c>
      <c r="B29" s="104" t="s">
        <v>16832</v>
      </c>
      <c r="C29" s="104" t="s">
        <v>284</v>
      </c>
      <c r="D29" s="104" t="s">
        <v>308</v>
      </c>
      <c r="E29" s="104" t="s">
        <v>320</v>
      </c>
      <c r="F29" s="104" t="s">
        <v>343</v>
      </c>
      <c r="G29" s="104" t="s">
        <v>332</v>
      </c>
      <c r="H29" s="104" t="s">
        <v>4629</v>
      </c>
      <c r="I29" s="104" t="s">
        <v>16833</v>
      </c>
      <c r="J29" s="105">
        <v>18000</v>
      </c>
      <c r="K29" s="105">
        <v>100000</v>
      </c>
      <c r="L29" s="105">
        <v>59000</v>
      </c>
      <c r="M29" s="106">
        <v>1.77268161</v>
      </c>
      <c r="N29" s="105">
        <v>104588.215</v>
      </c>
      <c r="O29" s="107">
        <f t="shared" si="0"/>
        <v>38</v>
      </c>
      <c r="P29" s="105">
        <f>IFERROR(INDEX(Data_HS!$D$2:$D$8217,MATCH(H29,Data_HS!$A$2:$A$8217,0))/p_bulan,"")</f>
        <v>2332469</v>
      </c>
      <c r="Q29" s="104" t="str">
        <f t="shared" si="1"/>
        <v>Wajar</v>
      </c>
    </row>
    <row r="30" spans="1:17" x14ac:dyDescent="0.3">
      <c r="A30" s="104">
        <v>29</v>
      </c>
      <c r="B30" s="104" t="s">
        <v>16834</v>
      </c>
      <c r="C30" s="104" t="s">
        <v>284</v>
      </c>
      <c r="D30" s="104" t="s">
        <v>311</v>
      </c>
      <c r="E30" s="104" t="s">
        <v>301</v>
      </c>
      <c r="F30" s="104" t="s">
        <v>344</v>
      </c>
      <c r="G30" s="104" t="s">
        <v>332</v>
      </c>
      <c r="H30" s="104" t="s">
        <v>1483</v>
      </c>
      <c r="I30" s="104" t="s">
        <v>16835</v>
      </c>
      <c r="J30" s="105">
        <v>100</v>
      </c>
      <c r="K30" s="105">
        <v>200000</v>
      </c>
      <c r="L30" s="105">
        <v>100050</v>
      </c>
      <c r="M30" s="106">
        <v>7.4154813590000002</v>
      </c>
      <c r="N30" s="105">
        <v>741918.91</v>
      </c>
      <c r="O30" s="107">
        <f t="shared" si="0"/>
        <v>9</v>
      </c>
      <c r="P30" s="105">
        <f>IFERROR(INDEX(Data_HS!$D$2:$D$8217,MATCH(H30,Data_HS!$A$2:$A$8217,0))/p_bulan,"")</f>
        <v>9005.0909090909099</v>
      </c>
      <c r="Q30" s="104" t="str">
        <f t="shared" si="1"/>
        <v>Melebihi ekspor nasional HS</v>
      </c>
    </row>
    <row r="31" spans="1:17" x14ac:dyDescent="0.3">
      <c r="A31" s="104">
        <v>30</v>
      </c>
      <c r="B31" s="104" t="s">
        <v>16836</v>
      </c>
      <c r="C31" s="104" t="s">
        <v>284</v>
      </c>
      <c r="D31" s="104" t="s">
        <v>308</v>
      </c>
      <c r="E31" s="104" t="s">
        <v>301</v>
      </c>
      <c r="F31" s="104" t="s">
        <v>343</v>
      </c>
      <c r="G31" s="104" t="s">
        <v>332</v>
      </c>
      <c r="H31" s="104" t="s">
        <v>6004</v>
      </c>
      <c r="I31" s="104" t="s">
        <v>16837</v>
      </c>
      <c r="J31" s="105">
        <v>25000</v>
      </c>
      <c r="K31" s="105">
        <v>5000</v>
      </c>
      <c r="L31" s="105">
        <v>15000</v>
      </c>
      <c r="M31" s="106">
        <v>0.54516819999999999</v>
      </c>
      <c r="N31" s="105">
        <v>8177.5229939999999</v>
      </c>
      <c r="O31" s="107">
        <f t="shared" si="0"/>
        <v>44</v>
      </c>
      <c r="P31" s="105">
        <f>IFERROR(INDEX(Data_HS!$D$2:$D$8217,MATCH(H31,Data_HS!$A$2:$A$8217,0))/p_bulan,"")</f>
        <v>1966.8181818181818</v>
      </c>
      <c r="Q31" s="104" t="str">
        <f t="shared" si="1"/>
        <v>Melebihi ekspor nasional HS</v>
      </c>
    </row>
    <row r="32" spans="1:17" x14ac:dyDescent="0.3">
      <c r="A32" s="104">
        <v>31</v>
      </c>
      <c r="B32" s="104" t="s">
        <v>16838</v>
      </c>
      <c r="C32" s="104" t="s">
        <v>282</v>
      </c>
      <c r="D32" s="104" t="s">
        <v>308</v>
      </c>
      <c r="E32" s="104" t="s">
        <v>301</v>
      </c>
      <c r="F32" s="104" t="s">
        <v>343</v>
      </c>
      <c r="G32" s="104" t="s">
        <v>332</v>
      </c>
      <c r="H32" s="104" t="s">
        <v>1436</v>
      </c>
      <c r="I32" s="104" t="s">
        <v>16839</v>
      </c>
      <c r="J32" s="105"/>
      <c r="K32" s="105"/>
      <c r="L32" s="105"/>
      <c r="M32" s="106">
        <v>0.56135284699999999</v>
      </c>
      <c r="N32" s="105"/>
      <c r="O32" s="107">
        <f t="shared" si="0"/>
        <v>8</v>
      </c>
      <c r="P32" s="105">
        <f>IFERROR(INDEX(Data_HS!$D$2:$D$8217,MATCH(H32,Data_HS!$A$2:$A$8217,0))/p_bulan,"")</f>
        <v>948346.18181818177</v>
      </c>
      <c r="Q32" s="104" t="str">
        <f t="shared" si="1"/>
        <v>Tanpa estimasi</v>
      </c>
    </row>
    <row r="33" spans="1:17" x14ac:dyDescent="0.3">
      <c r="A33" s="104">
        <v>32</v>
      </c>
      <c r="B33" s="104" t="s">
        <v>16838</v>
      </c>
      <c r="C33" s="104" t="s">
        <v>282</v>
      </c>
      <c r="D33" s="104" t="s">
        <v>308</v>
      </c>
      <c r="E33" s="104" t="s">
        <v>301</v>
      </c>
      <c r="F33" s="104" t="s">
        <v>343</v>
      </c>
      <c r="G33" s="104" t="s">
        <v>332</v>
      </c>
      <c r="H33" s="104" t="s">
        <v>1050</v>
      </c>
      <c r="I33" s="104" t="s">
        <v>16840</v>
      </c>
      <c r="J33" s="105"/>
      <c r="K33" s="105"/>
      <c r="L33" s="105"/>
      <c r="M33" s="106">
        <v>1.4064587070000001</v>
      </c>
      <c r="N33" s="105"/>
      <c r="O33" s="107">
        <f t="shared" si="0"/>
        <v>4</v>
      </c>
      <c r="P33" s="105">
        <f>IFERROR(INDEX(Data_HS!$D$2:$D$8217,MATCH(H33,Data_HS!$A$2:$A$8217,0))/p_bulan,"")</f>
        <v>107095.18181818182</v>
      </c>
      <c r="Q33" s="104" t="str">
        <f t="shared" si="1"/>
        <v>Tanpa estimasi</v>
      </c>
    </row>
    <row r="34" spans="1:17" x14ac:dyDescent="0.3">
      <c r="A34" s="104">
        <v>33</v>
      </c>
      <c r="B34" s="104" t="s">
        <v>16838</v>
      </c>
      <c r="C34" s="104" t="s">
        <v>282</v>
      </c>
      <c r="D34" s="104" t="s">
        <v>308</v>
      </c>
      <c r="E34" s="104" t="s">
        <v>301</v>
      </c>
      <c r="F34" s="104" t="s">
        <v>343</v>
      </c>
      <c r="G34" s="104" t="s">
        <v>332</v>
      </c>
      <c r="H34" s="104" t="s">
        <v>1717</v>
      </c>
      <c r="I34" s="104" t="s">
        <v>16841</v>
      </c>
      <c r="J34" s="105"/>
      <c r="K34" s="105"/>
      <c r="L34" s="105"/>
      <c r="M34" s="106">
        <v>3.24350607</v>
      </c>
      <c r="N34" s="105"/>
      <c r="O34" s="107">
        <f t="shared" si="0"/>
        <v>12</v>
      </c>
      <c r="P34" s="105">
        <f>IFERROR(INDEX(Data_HS!$D$2:$D$8217,MATCH(H34,Data_HS!$A$2:$A$8217,0))/p_bulan,"")</f>
        <v>9035.818181818182</v>
      </c>
      <c r="Q34" s="104" t="str">
        <f t="shared" si="1"/>
        <v>Tanpa estimasi</v>
      </c>
    </row>
    <row r="35" spans="1:17" x14ac:dyDescent="0.3">
      <c r="A35" s="104">
        <v>34</v>
      </c>
      <c r="B35" s="104" t="s">
        <v>16838</v>
      </c>
      <c r="C35" s="104" t="s">
        <v>282</v>
      </c>
      <c r="D35" s="104" t="s">
        <v>308</v>
      </c>
      <c r="E35" s="104" t="s">
        <v>301</v>
      </c>
      <c r="F35" s="104" t="s">
        <v>343</v>
      </c>
      <c r="G35" s="104" t="s">
        <v>332</v>
      </c>
      <c r="H35" s="104" t="s">
        <v>2225</v>
      </c>
      <c r="I35" s="104" t="s">
        <v>16842</v>
      </c>
      <c r="J35" s="105"/>
      <c r="K35" s="105"/>
      <c r="L35" s="105"/>
      <c r="M35" s="106">
        <v>2.077171989</v>
      </c>
      <c r="N35" s="105"/>
      <c r="O35" s="107">
        <f t="shared" si="0"/>
        <v>17</v>
      </c>
      <c r="P35" s="105">
        <f>IFERROR(INDEX(Data_HS!$D$2:$D$8217,MATCH(H35,Data_HS!$A$2:$A$8217,0))/p_bulan,"")</f>
        <v>1578024.7272727273</v>
      </c>
      <c r="Q35" s="104" t="str">
        <f t="shared" si="1"/>
        <v>Tanpa estimasi</v>
      </c>
    </row>
    <row r="36" spans="1:17" x14ac:dyDescent="0.3">
      <c r="A36" s="104">
        <v>35</v>
      </c>
      <c r="B36" s="104" t="s">
        <v>16838</v>
      </c>
      <c r="C36" s="104" t="s">
        <v>282</v>
      </c>
      <c r="D36" s="104" t="s">
        <v>308</v>
      </c>
      <c r="E36" s="104" t="s">
        <v>301</v>
      </c>
      <c r="F36" s="104" t="s">
        <v>343</v>
      </c>
      <c r="G36" s="104" t="s">
        <v>332</v>
      </c>
      <c r="H36" s="104" t="s">
        <v>1308</v>
      </c>
      <c r="I36" s="104" t="s">
        <v>16843</v>
      </c>
      <c r="J36" s="105"/>
      <c r="K36" s="105"/>
      <c r="L36" s="105"/>
      <c r="M36" s="106">
        <v>1.5681875080000001</v>
      </c>
      <c r="N36" s="105"/>
      <c r="O36" s="107">
        <f t="shared" si="0"/>
        <v>8</v>
      </c>
      <c r="P36" s="105">
        <f>IFERROR(INDEX(Data_HS!$D$2:$D$8217,MATCH(H36,Data_HS!$A$2:$A$8217,0))/p_bulan,"")</f>
        <v>5437302.2727272725</v>
      </c>
      <c r="Q36" s="104" t="str">
        <f t="shared" si="1"/>
        <v>Tanpa estimasi</v>
      </c>
    </row>
    <row r="37" spans="1:17" x14ac:dyDescent="0.3">
      <c r="A37" s="104">
        <v>36</v>
      </c>
      <c r="B37" s="104" t="s">
        <v>16838</v>
      </c>
      <c r="C37" s="104" t="s">
        <v>282</v>
      </c>
      <c r="D37" s="104" t="s">
        <v>308</v>
      </c>
      <c r="E37" s="104" t="s">
        <v>301</v>
      </c>
      <c r="F37" s="104" t="s">
        <v>343</v>
      </c>
      <c r="G37" s="104" t="s">
        <v>332</v>
      </c>
      <c r="H37" s="104" t="s">
        <v>2225</v>
      </c>
      <c r="I37" s="104" t="s">
        <v>16842</v>
      </c>
      <c r="J37" s="105">
        <v>5000</v>
      </c>
      <c r="K37" s="105"/>
      <c r="L37" s="105"/>
      <c r="M37" s="106">
        <v>2.077171989</v>
      </c>
      <c r="N37" s="105"/>
      <c r="O37" s="107">
        <f t="shared" si="0"/>
        <v>17</v>
      </c>
      <c r="P37" s="105">
        <f>IFERROR(INDEX(Data_HS!$D$2:$D$8217,MATCH(H37,Data_HS!$A$2:$A$8217,0))/p_bulan,"")</f>
        <v>1578024.7272727273</v>
      </c>
      <c r="Q37" s="104" t="str">
        <f t="shared" si="1"/>
        <v>Tanpa estimasi</v>
      </c>
    </row>
    <row r="38" spans="1:17" x14ac:dyDescent="0.3">
      <c r="A38" s="104">
        <v>37</v>
      </c>
      <c r="B38" s="104" t="s">
        <v>16844</v>
      </c>
      <c r="C38" s="104" t="s">
        <v>288</v>
      </c>
      <c r="D38" s="104" t="s">
        <v>317</v>
      </c>
      <c r="E38" s="104" t="s">
        <v>301</v>
      </c>
      <c r="F38" s="104" t="s">
        <v>343</v>
      </c>
      <c r="G38" s="104" t="s">
        <v>332</v>
      </c>
      <c r="H38" s="104" t="s">
        <v>16845</v>
      </c>
      <c r="I38" s="104" t="s">
        <v>16846</v>
      </c>
      <c r="J38" s="105"/>
      <c r="K38" s="105"/>
      <c r="L38" s="105"/>
      <c r="M38" s="106"/>
      <c r="N38" s="105"/>
      <c r="O38" s="107">
        <f t="shared" si="0"/>
        <v>0</v>
      </c>
      <c r="P38" s="105" t="str">
        <f>IFERROR(INDEX(Data_HS!$D$2:$D$8217,MATCH(H38,Data_HS!$A$2:$A$8217,0))/p_bulan,"")</f>
        <v/>
      </c>
      <c r="Q38" s="104" t="str">
        <f t="shared" si="1"/>
        <v>HS tidak valid</v>
      </c>
    </row>
    <row r="39" spans="1:17" x14ac:dyDescent="0.3">
      <c r="A39" s="104">
        <v>38</v>
      </c>
      <c r="B39" s="104" t="s">
        <v>16847</v>
      </c>
      <c r="C39" s="104" t="s">
        <v>290</v>
      </c>
      <c r="D39" s="104" t="s">
        <v>308</v>
      </c>
      <c r="E39" s="104" t="s">
        <v>315</v>
      </c>
      <c r="F39" s="104" t="s">
        <v>343</v>
      </c>
      <c r="G39" s="104" t="s">
        <v>332</v>
      </c>
      <c r="H39" s="104" t="s">
        <v>1587</v>
      </c>
      <c r="I39" s="104" t="s">
        <v>16848</v>
      </c>
      <c r="J39" s="105">
        <v>28000</v>
      </c>
      <c r="K39" s="105">
        <v>200000</v>
      </c>
      <c r="L39" s="105">
        <v>114000</v>
      </c>
      <c r="M39" s="106">
        <v>11.25</v>
      </c>
      <c r="N39" s="105">
        <v>1282500</v>
      </c>
      <c r="O39" s="107">
        <f t="shared" si="0"/>
        <v>10</v>
      </c>
      <c r="P39" s="105">
        <f>IFERROR(INDEX(Data_HS!$D$2:$D$8217,MATCH(H39,Data_HS!$A$2:$A$8217,0))/p_bulan,"")</f>
        <v>32215.909090909092</v>
      </c>
      <c r="Q39" s="104" t="str">
        <f t="shared" si="1"/>
        <v>Melebihi ekspor nasional HS</v>
      </c>
    </row>
    <row r="40" spans="1:17" x14ac:dyDescent="0.3">
      <c r="A40" s="104">
        <v>39</v>
      </c>
      <c r="B40" s="104" t="s">
        <v>16847</v>
      </c>
      <c r="C40" s="104" t="s">
        <v>290</v>
      </c>
      <c r="D40" s="104" t="s">
        <v>308</v>
      </c>
      <c r="E40" s="104" t="s">
        <v>315</v>
      </c>
      <c r="F40" s="104" t="s">
        <v>343</v>
      </c>
      <c r="G40" s="104" t="s">
        <v>332</v>
      </c>
      <c r="H40" s="104" t="s">
        <v>12216</v>
      </c>
      <c r="I40" s="104" t="s">
        <v>16849</v>
      </c>
      <c r="J40" s="105">
        <v>28000</v>
      </c>
      <c r="K40" s="105">
        <v>200000</v>
      </c>
      <c r="L40" s="105">
        <v>114000</v>
      </c>
      <c r="M40" s="106">
        <v>6.732307692</v>
      </c>
      <c r="N40" s="105">
        <v>767483.07689999999</v>
      </c>
      <c r="O40" s="107">
        <f t="shared" si="0"/>
        <v>84</v>
      </c>
      <c r="P40" s="105">
        <f>IFERROR(INDEX(Data_HS!$D$2:$D$8217,MATCH(H40,Data_HS!$A$2:$A$8217,0))/p_bulan,"")</f>
        <v>795.63636363636363</v>
      </c>
      <c r="Q40" s="104" t="str">
        <f t="shared" si="1"/>
        <v>Melebihi ekspor nasional HS</v>
      </c>
    </row>
    <row r="41" spans="1:17" x14ac:dyDescent="0.3">
      <c r="A41" s="104">
        <v>40</v>
      </c>
      <c r="B41" s="104" t="s">
        <v>16850</v>
      </c>
      <c r="C41" s="104" t="s">
        <v>280</v>
      </c>
      <c r="D41" s="104" t="s">
        <v>314</v>
      </c>
      <c r="E41" s="104" t="s">
        <v>320</v>
      </c>
      <c r="F41" s="104" t="s">
        <v>343</v>
      </c>
      <c r="G41" s="104" t="s">
        <v>332</v>
      </c>
      <c r="H41" s="104" t="s">
        <v>2221</v>
      </c>
      <c r="I41" s="104" t="s">
        <v>16851</v>
      </c>
      <c r="J41" s="105">
        <v>9450</v>
      </c>
      <c r="K41" s="105">
        <v>200000</v>
      </c>
      <c r="L41" s="105">
        <v>104725</v>
      </c>
      <c r="M41" s="106">
        <v>1.7014241560000001</v>
      </c>
      <c r="N41" s="105">
        <v>178181.64480000001</v>
      </c>
      <c r="O41" s="107">
        <f t="shared" si="0"/>
        <v>17</v>
      </c>
      <c r="P41" s="105">
        <f>IFERROR(INDEX(Data_HS!$D$2:$D$8217,MATCH(H41,Data_HS!$A$2:$A$8217,0))/p_bulan,"")</f>
        <v>75623.818181818177</v>
      </c>
      <c r="Q41" s="104" t="str">
        <f t="shared" si="1"/>
        <v>Melebihi ekspor nasional HS</v>
      </c>
    </row>
    <row r="42" spans="1:17" x14ac:dyDescent="0.3">
      <c r="A42" s="104">
        <v>41</v>
      </c>
      <c r="B42" s="104" t="s">
        <v>16850</v>
      </c>
      <c r="C42" s="104" t="s">
        <v>280</v>
      </c>
      <c r="D42" s="104" t="s">
        <v>314</v>
      </c>
      <c r="E42" s="104" t="s">
        <v>320</v>
      </c>
      <c r="F42" s="104" t="s">
        <v>343</v>
      </c>
      <c r="G42" s="104" t="s">
        <v>332</v>
      </c>
      <c r="H42" s="104" t="s">
        <v>1276</v>
      </c>
      <c r="I42" s="104" t="s">
        <v>16852</v>
      </c>
      <c r="J42" s="105">
        <v>0</v>
      </c>
      <c r="K42" s="105">
        <v>0</v>
      </c>
      <c r="L42" s="105">
        <v>0</v>
      </c>
      <c r="M42" s="106">
        <v>1.5806515269999999</v>
      </c>
      <c r="N42" s="105">
        <v>0</v>
      </c>
      <c r="O42" s="107">
        <f t="shared" si="0"/>
        <v>7</v>
      </c>
      <c r="P42" s="105">
        <f>IFERROR(INDEX(Data_HS!$D$2:$D$8217,MATCH(H42,Data_HS!$A$2:$A$8217,0))/p_bulan,"")</f>
        <v>97567.727272727279</v>
      </c>
      <c r="Q42" s="104" t="str">
        <f t="shared" si="1"/>
        <v>Estimasi nol</v>
      </c>
    </row>
    <row r="43" spans="1:17" x14ac:dyDescent="0.3">
      <c r="A43" s="104">
        <v>42</v>
      </c>
      <c r="B43" s="104" t="s">
        <v>16850</v>
      </c>
      <c r="C43" s="104" t="s">
        <v>280</v>
      </c>
      <c r="D43" s="104" t="s">
        <v>314</v>
      </c>
      <c r="E43" s="104" t="s">
        <v>320</v>
      </c>
      <c r="F43" s="104" t="s">
        <v>343</v>
      </c>
      <c r="G43" s="104" t="s">
        <v>332</v>
      </c>
      <c r="H43" s="104" t="s">
        <v>2263</v>
      </c>
      <c r="I43" s="104" t="s">
        <v>16853</v>
      </c>
      <c r="J43" s="105">
        <v>17000</v>
      </c>
      <c r="K43" s="105">
        <v>200000</v>
      </c>
      <c r="L43" s="105">
        <v>108500</v>
      </c>
      <c r="M43" s="106">
        <v>6.183815901</v>
      </c>
      <c r="N43" s="105">
        <v>670944.02520000003</v>
      </c>
      <c r="O43" s="107">
        <f t="shared" si="0"/>
        <v>18</v>
      </c>
      <c r="P43" s="105">
        <f>IFERROR(INDEX(Data_HS!$D$2:$D$8217,MATCH(H43,Data_HS!$A$2:$A$8217,0))/p_bulan,"")</f>
        <v>64124517</v>
      </c>
      <c r="Q43" s="104" t="str">
        <f t="shared" si="1"/>
        <v>Wajar</v>
      </c>
    </row>
    <row r="44" spans="1:17" x14ac:dyDescent="0.3">
      <c r="A44" s="104">
        <v>43</v>
      </c>
      <c r="B44" s="104" t="s">
        <v>16850</v>
      </c>
      <c r="C44" s="104" t="s">
        <v>280</v>
      </c>
      <c r="D44" s="104" t="s">
        <v>314</v>
      </c>
      <c r="E44" s="104" t="s">
        <v>320</v>
      </c>
      <c r="F44" s="104" t="s">
        <v>343</v>
      </c>
      <c r="G44" s="104" t="s">
        <v>332</v>
      </c>
      <c r="H44" s="104" t="s">
        <v>2641</v>
      </c>
      <c r="I44" s="104" t="s">
        <v>16854</v>
      </c>
      <c r="J44" s="105">
        <v>0</v>
      </c>
      <c r="K44" s="105">
        <v>0</v>
      </c>
      <c r="L44" s="105">
        <v>0</v>
      </c>
      <c r="M44" s="106">
        <v>2.6448912760000001</v>
      </c>
      <c r="N44" s="105">
        <v>0</v>
      </c>
      <c r="O44" s="107">
        <f t="shared" si="0"/>
        <v>21</v>
      </c>
      <c r="P44" s="105">
        <f>IFERROR(INDEX(Data_HS!$D$2:$D$8217,MATCH(H44,Data_HS!$A$2:$A$8217,0))/p_bulan,"")</f>
        <v>175340.18181818182</v>
      </c>
      <c r="Q44" s="104" t="str">
        <f t="shared" si="1"/>
        <v>Estimasi nol</v>
      </c>
    </row>
    <row r="45" spans="1:17" x14ac:dyDescent="0.3">
      <c r="A45" s="104">
        <v>44</v>
      </c>
      <c r="B45" s="104" t="s">
        <v>16850</v>
      </c>
      <c r="C45" s="104" t="s">
        <v>280</v>
      </c>
      <c r="D45" s="104" t="s">
        <v>314</v>
      </c>
      <c r="E45" s="104" t="s">
        <v>320</v>
      </c>
      <c r="F45" s="104" t="s">
        <v>343</v>
      </c>
      <c r="G45" s="104" t="s">
        <v>332</v>
      </c>
      <c r="H45" s="104" t="s">
        <v>5438</v>
      </c>
      <c r="I45" s="104" t="s">
        <v>16855</v>
      </c>
      <c r="J45" s="105">
        <v>0</v>
      </c>
      <c r="K45" s="105">
        <v>0</v>
      </c>
      <c r="L45" s="105">
        <v>0</v>
      </c>
      <c r="M45" s="106">
        <v>9.5853711910000001</v>
      </c>
      <c r="N45" s="105">
        <v>0</v>
      </c>
      <c r="O45" s="107">
        <f t="shared" si="0"/>
        <v>39</v>
      </c>
      <c r="P45" s="105">
        <f>IFERROR(INDEX(Data_HS!$D$2:$D$8217,MATCH(H45,Data_HS!$A$2:$A$8217,0))/p_bulan,"")</f>
        <v>2492578.1818181816</v>
      </c>
      <c r="Q45" s="104" t="str">
        <f t="shared" si="1"/>
        <v>Estimasi nol</v>
      </c>
    </row>
    <row r="46" spans="1:17" x14ac:dyDescent="0.3">
      <c r="A46" s="104">
        <v>45</v>
      </c>
      <c r="B46" s="104" t="s">
        <v>16850</v>
      </c>
      <c r="C46" s="104" t="s">
        <v>280</v>
      </c>
      <c r="D46" s="104" t="s">
        <v>314</v>
      </c>
      <c r="E46" s="104" t="s">
        <v>320</v>
      </c>
      <c r="F46" s="104" t="s">
        <v>343</v>
      </c>
      <c r="G46" s="104" t="s">
        <v>332</v>
      </c>
      <c r="H46" s="104" t="s">
        <v>538</v>
      </c>
      <c r="I46" s="104" t="s">
        <v>16856</v>
      </c>
      <c r="J46" s="105">
        <v>0</v>
      </c>
      <c r="K46" s="105">
        <v>0</v>
      </c>
      <c r="L46" s="105">
        <v>0</v>
      </c>
      <c r="M46" s="106">
        <v>1.998971168</v>
      </c>
      <c r="N46" s="105">
        <v>0</v>
      </c>
      <c r="O46" s="107">
        <f t="shared" si="0"/>
        <v>3</v>
      </c>
      <c r="P46" s="105">
        <f>IFERROR(INDEX(Data_HS!$D$2:$D$8217,MATCH(H46,Data_HS!$A$2:$A$8217,0))/p_bulan,"")</f>
        <v>7241.909090909091</v>
      </c>
      <c r="Q46" s="104" t="str">
        <f t="shared" si="1"/>
        <v>Estimasi nol</v>
      </c>
    </row>
    <row r="47" spans="1:17" x14ac:dyDescent="0.3">
      <c r="A47" s="104">
        <v>46</v>
      </c>
      <c r="B47" s="104" t="s">
        <v>16850</v>
      </c>
      <c r="C47" s="104" t="s">
        <v>280</v>
      </c>
      <c r="D47" s="104" t="s">
        <v>314</v>
      </c>
      <c r="E47" s="104" t="s">
        <v>320</v>
      </c>
      <c r="F47" s="104" t="s">
        <v>343</v>
      </c>
      <c r="G47" s="104" t="s">
        <v>332</v>
      </c>
      <c r="H47" s="104" t="s">
        <v>2263</v>
      </c>
      <c r="I47" s="104" t="s">
        <v>16857</v>
      </c>
      <c r="J47" s="105">
        <v>17000</v>
      </c>
      <c r="K47" s="105">
        <v>200000</v>
      </c>
      <c r="L47" s="105">
        <v>108500</v>
      </c>
      <c r="M47" s="106">
        <v>6.183815901</v>
      </c>
      <c r="N47" s="105">
        <v>670944.02520000003</v>
      </c>
      <c r="O47" s="107">
        <f t="shared" si="0"/>
        <v>18</v>
      </c>
      <c r="P47" s="105">
        <f>IFERROR(INDEX(Data_HS!$D$2:$D$8217,MATCH(H47,Data_HS!$A$2:$A$8217,0))/p_bulan,"")</f>
        <v>64124517</v>
      </c>
      <c r="Q47" s="104" t="str">
        <f t="shared" si="1"/>
        <v>Wajar</v>
      </c>
    </row>
    <row r="48" spans="1:17" x14ac:dyDescent="0.3">
      <c r="A48" s="104">
        <v>47</v>
      </c>
      <c r="B48" s="104" t="s">
        <v>16850</v>
      </c>
      <c r="C48" s="104" t="s">
        <v>280</v>
      </c>
      <c r="D48" s="104" t="s">
        <v>314</v>
      </c>
      <c r="E48" s="104" t="s">
        <v>320</v>
      </c>
      <c r="F48" s="104" t="s">
        <v>343</v>
      </c>
      <c r="G48" s="104" t="s">
        <v>332</v>
      </c>
      <c r="H48" s="104" t="s">
        <v>470</v>
      </c>
      <c r="I48" s="104" t="s">
        <v>16858</v>
      </c>
      <c r="J48" s="105">
        <v>0</v>
      </c>
      <c r="K48" s="105">
        <v>0</v>
      </c>
      <c r="L48" s="105">
        <v>0</v>
      </c>
      <c r="M48" s="106">
        <v>77.045294119999994</v>
      </c>
      <c r="N48" s="105">
        <v>0</v>
      </c>
      <c r="O48" s="107">
        <f t="shared" si="0"/>
        <v>3</v>
      </c>
      <c r="P48" s="105">
        <f>IFERROR(INDEX(Data_HS!$D$2:$D$8217,MATCH(H48,Data_HS!$A$2:$A$8217,0))/p_bulan,"")</f>
        <v>11907</v>
      </c>
      <c r="Q48" s="104" t="str">
        <f t="shared" si="1"/>
        <v>Estimasi nol</v>
      </c>
    </row>
    <row r="49" spans="1:17" x14ac:dyDescent="0.3">
      <c r="A49" s="104">
        <v>48</v>
      </c>
      <c r="B49" s="104" t="s">
        <v>16850</v>
      </c>
      <c r="C49" s="104" t="s">
        <v>280</v>
      </c>
      <c r="D49" s="104" t="s">
        <v>314</v>
      </c>
      <c r="E49" s="104" t="s">
        <v>320</v>
      </c>
      <c r="F49" s="104" t="s">
        <v>343</v>
      </c>
      <c r="G49" s="104" t="s">
        <v>332</v>
      </c>
      <c r="H49" s="104" t="s">
        <v>1276</v>
      </c>
      <c r="I49" s="104" t="s">
        <v>16859</v>
      </c>
      <c r="J49" s="105">
        <v>0</v>
      </c>
      <c r="K49" s="105">
        <v>0</v>
      </c>
      <c r="L49" s="105">
        <v>0</v>
      </c>
      <c r="M49" s="106">
        <v>1.5806515269999999</v>
      </c>
      <c r="N49" s="105">
        <v>0</v>
      </c>
      <c r="O49" s="107">
        <f t="shared" si="0"/>
        <v>7</v>
      </c>
      <c r="P49" s="105">
        <f>IFERROR(INDEX(Data_HS!$D$2:$D$8217,MATCH(H49,Data_HS!$A$2:$A$8217,0))/p_bulan,"")</f>
        <v>97567.727272727279</v>
      </c>
      <c r="Q49" s="104" t="str">
        <f t="shared" si="1"/>
        <v>Estimasi nol</v>
      </c>
    </row>
    <row r="50" spans="1:17" x14ac:dyDescent="0.3">
      <c r="A50" s="104">
        <v>49</v>
      </c>
      <c r="B50" s="104" t="s">
        <v>16850</v>
      </c>
      <c r="C50" s="104" t="s">
        <v>280</v>
      </c>
      <c r="D50" s="104" t="s">
        <v>314</v>
      </c>
      <c r="E50" s="104" t="s">
        <v>320</v>
      </c>
      <c r="F50" s="104" t="s">
        <v>343</v>
      </c>
      <c r="G50" s="104" t="s">
        <v>332</v>
      </c>
      <c r="H50" s="104" t="s">
        <v>2641</v>
      </c>
      <c r="I50" s="104" t="s">
        <v>16860</v>
      </c>
      <c r="J50" s="105">
        <v>0</v>
      </c>
      <c r="K50" s="105">
        <v>1500000</v>
      </c>
      <c r="L50" s="105">
        <v>750000</v>
      </c>
      <c r="M50" s="106">
        <v>2.6448912760000001</v>
      </c>
      <c r="N50" s="105">
        <v>1983668.4569999999</v>
      </c>
      <c r="O50" s="107">
        <f t="shared" si="0"/>
        <v>21</v>
      </c>
      <c r="P50" s="105">
        <f>IFERROR(INDEX(Data_HS!$D$2:$D$8217,MATCH(H50,Data_HS!$A$2:$A$8217,0))/p_bulan,"")</f>
        <v>175340.18181818182</v>
      </c>
      <c r="Q50" s="104" t="str">
        <f t="shared" si="1"/>
        <v>Melebihi ekspor nasional HS</v>
      </c>
    </row>
    <row r="51" spans="1:17" x14ac:dyDescent="0.3">
      <c r="A51" s="104">
        <v>50</v>
      </c>
      <c r="B51" s="104" t="s">
        <v>16850</v>
      </c>
      <c r="C51" s="104" t="s">
        <v>280</v>
      </c>
      <c r="D51" s="104" t="s">
        <v>314</v>
      </c>
      <c r="E51" s="104" t="s">
        <v>320</v>
      </c>
      <c r="F51" s="104" t="s">
        <v>343</v>
      </c>
      <c r="G51" s="104" t="s">
        <v>332</v>
      </c>
      <c r="H51" s="104" t="s">
        <v>2149</v>
      </c>
      <c r="I51" s="104" t="s">
        <v>16861</v>
      </c>
      <c r="J51" s="105">
        <v>0</v>
      </c>
      <c r="K51" s="105">
        <v>0</v>
      </c>
      <c r="L51" s="105">
        <v>0</v>
      </c>
      <c r="M51" s="106">
        <v>10.909810970000001</v>
      </c>
      <c r="N51" s="105">
        <v>0</v>
      </c>
      <c r="O51" s="107">
        <f t="shared" si="0"/>
        <v>16</v>
      </c>
      <c r="P51" s="105">
        <f>IFERROR(INDEX(Data_HS!$D$2:$D$8217,MATCH(H51,Data_HS!$A$2:$A$8217,0))/p_bulan,"")</f>
        <v>797375.27272727271</v>
      </c>
      <c r="Q51" s="104" t="str">
        <f t="shared" si="1"/>
        <v>Estimasi nol</v>
      </c>
    </row>
    <row r="52" spans="1:17" x14ac:dyDescent="0.3">
      <c r="A52" s="104">
        <v>51</v>
      </c>
      <c r="B52" s="104" t="s">
        <v>16862</v>
      </c>
      <c r="C52" s="104" t="s">
        <v>286</v>
      </c>
      <c r="D52" s="104" t="s">
        <v>308</v>
      </c>
      <c r="E52" s="104" t="s">
        <v>320</v>
      </c>
      <c r="F52" s="104" t="s">
        <v>343</v>
      </c>
      <c r="G52" s="104" t="s">
        <v>332</v>
      </c>
      <c r="H52" s="104" t="s">
        <v>16845</v>
      </c>
      <c r="I52" s="104" t="s">
        <v>16846</v>
      </c>
      <c r="J52" s="105"/>
      <c r="K52" s="105"/>
      <c r="L52" s="105"/>
      <c r="M52" s="106"/>
      <c r="N52" s="105"/>
      <c r="O52" s="107">
        <f t="shared" si="0"/>
        <v>0</v>
      </c>
      <c r="P52" s="105" t="str">
        <f>IFERROR(INDEX(Data_HS!$D$2:$D$8217,MATCH(H52,Data_HS!$A$2:$A$8217,0))/p_bulan,"")</f>
        <v/>
      </c>
      <c r="Q52" s="104" t="str">
        <f t="shared" si="1"/>
        <v>HS tidak valid</v>
      </c>
    </row>
    <row r="53" spans="1:17" x14ac:dyDescent="0.3">
      <c r="A53" s="104">
        <v>52</v>
      </c>
      <c r="B53" s="104" t="s">
        <v>16863</v>
      </c>
      <c r="C53" s="104" t="s">
        <v>292</v>
      </c>
      <c r="D53" s="104" t="s">
        <v>308</v>
      </c>
      <c r="E53" s="104" t="s">
        <v>320</v>
      </c>
      <c r="F53" s="104" t="s">
        <v>343</v>
      </c>
      <c r="G53" s="104" t="s">
        <v>332</v>
      </c>
      <c r="H53" s="104" t="s">
        <v>1460</v>
      </c>
      <c r="I53" s="104" t="s">
        <v>16864</v>
      </c>
      <c r="J53" s="105">
        <v>18000</v>
      </c>
      <c r="K53" s="105">
        <v>50000</v>
      </c>
      <c r="L53" s="105">
        <v>34000</v>
      </c>
      <c r="M53" s="106">
        <v>6.8828138010000002</v>
      </c>
      <c r="N53" s="105">
        <v>234015.6692</v>
      </c>
      <c r="O53" s="107">
        <f t="shared" si="0"/>
        <v>9</v>
      </c>
      <c r="P53" s="105">
        <f>IFERROR(INDEX(Data_HS!$D$2:$D$8217,MATCH(H53,Data_HS!$A$2:$A$8217,0))/p_bulan,"")</f>
        <v>60138.272727272728</v>
      </c>
      <c r="Q53" s="104" t="str">
        <f t="shared" si="1"/>
        <v>Melebihi ekspor nasional HS</v>
      </c>
    </row>
    <row r="54" spans="1:17" x14ac:dyDescent="0.3">
      <c r="A54" s="104">
        <v>53</v>
      </c>
      <c r="B54" s="104" t="s">
        <v>16865</v>
      </c>
      <c r="C54" s="104" t="s">
        <v>280</v>
      </c>
      <c r="D54" s="104" t="s">
        <v>311</v>
      </c>
      <c r="E54" s="104" t="s">
        <v>320</v>
      </c>
      <c r="F54" s="104" t="s">
        <v>343</v>
      </c>
      <c r="G54" s="104" t="s">
        <v>332</v>
      </c>
      <c r="H54" s="104" t="s">
        <v>1456</v>
      </c>
      <c r="I54" s="104" t="s">
        <v>16866</v>
      </c>
      <c r="J54" s="105"/>
      <c r="K54" s="105"/>
      <c r="L54" s="105"/>
      <c r="M54" s="106">
        <v>8.5556632439999998</v>
      </c>
      <c r="N54" s="105"/>
      <c r="O54" s="107">
        <f t="shared" si="0"/>
        <v>9</v>
      </c>
      <c r="P54" s="105">
        <f>IFERROR(INDEX(Data_HS!$D$2:$D$8217,MATCH(H54,Data_HS!$A$2:$A$8217,0))/p_bulan,"")</f>
        <v>101116.27272727272</v>
      </c>
      <c r="Q54" s="104" t="str">
        <f t="shared" si="1"/>
        <v>Tanpa estimasi</v>
      </c>
    </row>
    <row r="55" spans="1:17" x14ac:dyDescent="0.3">
      <c r="A55" s="104">
        <v>54</v>
      </c>
      <c r="B55" s="104" t="s">
        <v>16865</v>
      </c>
      <c r="C55" s="104" t="s">
        <v>280</v>
      </c>
      <c r="D55" s="104" t="s">
        <v>311</v>
      </c>
      <c r="E55" s="104" t="s">
        <v>320</v>
      </c>
      <c r="F55" s="104" t="s">
        <v>343</v>
      </c>
      <c r="G55" s="104" t="s">
        <v>332</v>
      </c>
      <c r="H55" s="104" t="s">
        <v>16845</v>
      </c>
      <c r="I55" s="104" t="s">
        <v>16867</v>
      </c>
      <c r="J55" s="105"/>
      <c r="K55" s="105"/>
      <c r="L55" s="105"/>
      <c r="M55" s="106"/>
      <c r="N55" s="105"/>
      <c r="O55" s="107">
        <f t="shared" si="0"/>
        <v>0</v>
      </c>
      <c r="P55" s="105" t="str">
        <f>IFERROR(INDEX(Data_HS!$D$2:$D$8217,MATCH(H55,Data_HS!$A$2:$A$8217,0))/p_bulan,"")</f>
        <v/>
      </c>
      <c r="Q55" s="104" t="str">
        <f t="shared" si="1"/>
        <v>HS tidak valid</v>
      </c>
    </row>
    <row r="56" spans="1:17" x14ac:dyDescent="0.3">
      <c r="A56" s="104">
        <v>55</v>
      </c>
      <c r="B56" s="104" t="s">
        <v>16865</v>
      </c>
      <c r="C56" s="104" t="s">
        <v>280</v>
      </c>
      <c r="D56" s="104" t="s">
        <v>311</v>
      </c>
      <c r="E56" s="104" t="s">
        <v>320</v>
      </c>
      <c r="F56" s="104" t="s">
        <v>343</v>
      </c>
      <c r="G56" s="104" t="s">
        <v>332</v>
      </c>
      <c r="H56" s="104" t="s">
        <v>16868</v>
      </c>
      <c r="I56" s="104" t="s">
        <v>16869</v>
      </c>
      <c r="J56" s="105"/>
      <c r="K56" s="105"/>
      <c r="L56" s="105"/>
      <c r="M56" s="106"/>
      <c r="N56" s="105"/>
      <c r="O56" s="107">
        <f t="shared" si="0"/>
        <v>9</v>
      </c>
      <c r="P56" s="105" t="str">
        <f>IFERROR(INDEX(Data_HS!$D$2:$D$8217,MATCH(H56,Data_HS!$A$2:$A$8217,0))/p_bulan,"")</f>
        <v/>
      </c>
      <c r="Q56" s="104" t="str">
        <f t="shared" si="1"/>
        <v>Tanpa estimasi</v>
      </c>
    </row>
    <row r="57" spans="1:17" x14ac:dyDescent="0.3">
      <c r="A57" s="104">
        <v>56</v>
      </c>
      <c r="B57" s="104" t="s">
        <v>16865</v>
      </c>
      <c r="C57" s="104" t="s">
        <v>280</v>
      </c>
      <c r="D57" s="104" t="s">
        <v>311</v>
      </c>
      <c r="E57" s="104" t="s">
        <v>320</v>
      </c>
      <c r="F57" s="104" t="s">
        <v>343</v>
      </c>
      <c r="G57" s="104" t="s">
        <v>332</v>
      </c>
      <c r="H57" s="104" t="s">
        <v>1450</v>
      </c>
      <c r="I57" s="104" t="s">
        <v>16870</v>
      </c>
      <c r="J57" s="105"/>
      <c r="K57" s="105"/>
      <c r="L57" s="105"/>
      <c r="M57" s="106">
        <v>7.4869302299999996</v>
      </c>
      <c r="N57" s="105"/>
      <c r="O57" s="107">
        <f t="shared" si="0"/>
        <v>9</v>
      </c>
      <c r="P57" s="105">
        <f>IFERROR(INDEX(Data_HS!$D$2:$D$8217,MATCH(H57,Data_HS!$A$2:$A$8217,0))/p_bulan,"")</f>
        <v>44220039</v>
      </c>
      <c r="Q57" s="104" t="str">
        <f t="shared" si="1"/>
        <v>Tanpa estimasi</v>
      </c>
    </row>
    <row r="58" spans="1:17" x14ac:dyDescent="0.3">
      <c r="A58" s="104">
        <v>57</v>
      </c>
      <c r="B58" s="104" t="s">
        <v>16865</v>
      </c>
      <c r="C58" s="104" t="s">
        <v>280</v>
      </c>
      <c r="D58" s="104" t="s">
        <v>311</v>
      </c>
      <c r="E58" s="104" t="s">
        <v>320</v>
      </c>
      <c r="F58" s="104" t="s">
        <v>343</v>
      </c>
      <c r="G58" s="104" t="s">
        <v>332</v>
      </c>
      <c r="H58" s="104" t="s">
        <v>1513</v>
      </c>
      <c r="I58" s="104" t="s">
        <v>16871</v>
      </c>
      <c r="J58" s="105"/>
      <c r="K58" s="105"/>
      <c r="L58" s="105"/>
      <c r="M58" s="106">
        <v>48.166593229999997</v>
      </c>
      <c r="N58" s="105"/>
      <c r="O58" s="107">
        <f t="shared" si="0"/>
        <v>9</v>
      </c>
      <c r="P58" s="105">
        <f>IFERROR(INDEX(Data_HS!$D$2:$D$8217,MATCH(H58,Data_HS!$A$2:$A$8217,0))/p_bulan,"")</f>
        <v>785032.27272727271</v>
      </c>
      <c r="Q58" s="104" t="str">
        <f t="shared" si="1"/>
        <v>Tanpa estimasi</v>
      </c>
    </row>
    <row r="59" spans="1:17" x14ac:dyDescent="0.3">
      <c r="A59" s="104">
        <v>58</v>
      </c>
      <c r="B59" s="104" t="s">
        <v>16865</v>
      </c>
      <c r="C59" s="104" t="s">
        <v>280</v>
      </c>
      <c r="D59" s="104" t="s">
        <v>311</v>
      </c>
      <c r="E59" s="104" t="s">
        <v>320</v>
      </c>
      <c r="F59" s="104" t="s">
        <v>343</v>
      </c>
      <c r="G59" s="104" t="s">
        <v>332</v>
      </c>
      <c r="H59" s="104" t="s">
        <v>1450</v>
      </c>
      <c r="I59" s="104" t="s">
        <v>16872</v>
      </c>
      <c r="J59" s="105"/>
      <c r="K59" s="105"/>
      <c r="L59" s="105"/>
      <c r="M59" s="106">
        <v>7.4869302299999996</v>
      </c>
      <c r="N59" s="105"/>
      <c r="O59" s="107">
        <f t="shared" si="0"/>
        <v>9</v>
      </c>
      <c r="P59" s="105">
        <f>IFERROR(INDEX(Data_HS!$D$2:$D$8217,MATCH(H59,Data_HS!$A$2:$A$8217,0))/p_bulan,"")</f>
        <v>44220039</v>
      </c>
      <c r="Q59" s="104" t="str">
        <f t="shared" si="1"/>
        <v>Tanpa estimasi</v>
      </c>
    </row>
    <row r="60" spans="1:17" x14ac:dyDescent="0.3">
      <c r="A60" s="104">
        <v>59</v>
      </c>
      <c r="B60" s="104" t="s">
        <v>16865</v>
      </c>
      <c r="C60" s="104" t="s">
        <v>280</v>
      </c>
      <c r="D60" s="104" t="s">
        <v>311</v>
      </c>
      <c r="E60" s="104" t="s">
        <v>320</v>
      </c>
      <c r="F60" s="104" t="s">
        <v>343</v>
      </c>
      <c r="G60" s="104" t="s">
        <v>332</v>
      </c>
      <c r="H60" s="104" t="s">
        <v>1452</v>
      </c>
      <c r="I60" s="104" t="s">
        <v>16873</v>
      </c>
      <c r="J60" s="105"/>
      <c r="K60" s="105"/>
      <c r="L60" s="105"/>
      <c r="M60" s="106">
        <v>4.5221524080000002</v>
      </c>
      <c r="N60" s="105"/>
      <c r="O60" s="107">
        <f t="shared" si="0"/>
        <v>9</v>
      </c>
      <c r="P60" s="105">
        <f>IFERROR(INDEX(Data_HS!$D$2:$D$8217,MATCH(H60,Data_HS!$A$2:$A$8217,0))/p_bulan,"")</f>
        <v>165482502.36363637</v>
      </c>
      <c r="Q60" s="104" t="str">
        <f t="shared" si="1"/>
        <v>Tanpa estimasi</v>
      </c>
    </row>
    <row r="61" spans="1:17" x14ac:dyDescent="0.3">
      <c r="A61" s="104">
        <v>60</v>
      </c>
      <c r="B61" s="104" t="s">
        <v>16874</v>
      </c>
      <c r="C61" s="104" t="s">
        <v>280</v>
      </c>
      <c r="D61" s="104" t="s">
        <v>320</v>
      </c>
      <c r="E61" s="104" t="s">
        <v>320</v>
      </c>
      <c r="F61" s="104" t="s">
        <v>344</v>
      </c>
      <c r="G61" s="104" t="s">
        <v>335</v>
      </c>
      <c r="H61" s="104" t="s">
        <v>1587</v>
      </c>
      <c r="I61" s="104" t="s">
        <v>16875</v>
      </c>
      <c r="J61" s="105">
        <v>1</v>
      </c>
      <c r="K61" s="105">
        <v>1000000</v>
      </c>
      <c r="L61" s="105">
        <v>500000.5</v>
      </c>
      <c r="M61" s="106">
        <v>11.25</v>
      </c>
      <c r="N61" s="105">
        <v>5625005.625</v>
      </c>
      <c r="O61" s="107">
        <f t="shared" si="0"/>
        <v>10</v>
      </c>
      <c r="P61" s="105">
        <f>IFERROR(INDEX(Data_HS!$D$2:$D$8217,MATCH(H61,Data_HS!$A$2:$A$8217,0))/p_bulan,"")</f>
        <v>32215.909090909092</v>
      </c>
      <c r="Q61" s="104" t="str">
        <f t="shared" si="1"/>
        <v>Melebihi ekspor nasional HS</v>
      </c>
    </row>
    <row r="62" spans="1:17" x14ac:dyDescent="0.3">
      <c r="A62" s="104">
        <v>61</v>
      </c>
      <c r="B62" s="104" t="s">
        <v>16876</v>
      </c>
      <c r="C62" s="104" t="s">
        <v>284</v>
      </c>
      <c r="D62" s="104" t="s">
        <v>311</v>
      </c>
      <c r="E62" s="104" t="s">
        <v>301</v>
      </c>
      <c r="F62" s="104" t="s">
        <v>344</v>
      </c>
      <c r="G62" s="104" t="s">
        <v>332</v>
      </c>
      <c r="H62" s="104" t="s">
        <v>1513</v>
      </c>
      <c r="I62" s="104" t="s">
        <v>16877</v>
      </c>
      <c r="J62" s="105">
        <v>5</v>
      </c>
      <c r="K62" s="105">
        <v>2000</v>
      </c>
      <c r="L62" s="105">
        <v>1002.5</v>
      </c>
      <c r="M62" s="106">
        <v>48.166593229999997</v>
      </c>
      <c r="N62" s="105">
        <v>48287.009709999998</v>
      </c>
      <c r="O62" s="107">
        <f t="shared" si="0"/>
        <v>9</v>
      </c>
      <c r="P62" s="105">
        <f>IFERROR(INDEX(Data_HS!$D$2:$D$8217,MATCH(H62,Data_HS!$A$2:$A$8217,0))/p_bulan,"")</f>
        <v>785032.27272727271</v>
      </c>
      <c r="Q62" s="104" t="str">
        <f t="shared" si="1"/>
        <v>Wajar</v>
      </c>
    </row>
    <row r="63" spans="1:17" x14ac:dyDescent="0.3">
      <c r="A63" s="104">
        <v>62</v>
      </c>
      <c r="B63" s="104" t="s">
        <v>16878</v>
      </c>
      <c r="C63" s="104" t="s">
        <v>280</v>
      </c>
      <c r="D63" s="104" t="s">
        <v>308</v>
      </c>
      <c r="E63" s="104" t="s">
        <v>320</v>
      </c>
      <c r="F63" s="104" t="s">
        <v>320</v>
      </c>
      <c r="G63" s="104" t="s">
        <v>320</v>
      </c>
      <c r="H63" s="104" t="s">
        <v>1460</v>
      </c>
      <c r="I63" s="104" t="s">
        <v>16879</v>
      </c>
      <c r="J63" s="105">
        <v>1000</v>
      </c>
      <c r="K63" s="105">
        <v>100000</v>
      </c>
      <c r="L63" s="105">
        <v>50500</v>
      </c>
      <c r="M63" s="106">
        <v>6.8828138010000002</v>
      </c>
      <c r="N63" s="105">
        <v>347582.0969</v>
      </c>
      <c r="O63" s="107">
        <f t="shared" si="0"/>
        <v>9</v>
      </c>
      <c r="P63" s="105">
        <f>IFERROR(INDEX(Data_HS!$D$2:$D$8217,MATCH(H63,Data_HS!$A$2:$A$8217,0))/p_bulan,"")</f>
        <v>60138.272727272728</v>
      </c>
      <c r="Q63" s="104" t="str">
        <f t="shared" si="1"/>
        <v>Melebihi ekspor nasional HS</v>
      </c>
    </row>
    <row r="64" spans="1:17" x14ac:dyDescent="0.3">
      <c r="A64" s="104">
        <v>63</v>
      </c>
      <c r="B64" s="104" t="s">
        <v>16878</v>
      </c>
      <c r="C64" s="104" t="s">
        <v>280</v>
      </c>
      <c r="D64" s="104" t="s">
        <v>308</v>
      </c>
      <c r="E64" s="104" t="s">
        <v>320</v>
      </c>
      <c r="F64" s="104" t="s">
        <v>320</v>
      </c>
      <c r="G64" s="104" t="s">
        <v>320</v>
      </c>
      <c r="H64" s="104" t="s">
        <v>1460</v>
      </c>
      <c r="I64" s="104" t="s">
        <v>16880</v>
      </c>
      <c r="J64" s="105">
        <v>1000</v>
      </c>
      <c r="K64" s="105">
        <v>100000</v>
      </c>
      <c r="L64" s="105">
        <v>50500</v>
      </c>
      <c r="M64" s="106">
        <v>6.8828138010000002</v>
      </c>
      <c r="N64" s="105">
        <v>347582.0969</v>
      </c>
      <c r="O64" s="107">
        <f t="shared" si="0"/>
        <v>9</v>
      </c>
      <c r="P64" s="105">
        <f>IFERROR(INDEX(Data_HS!$D$2:$D$8217,MATCH(H64,Data_HS!$A$2:$A$8217,0))/p_bulan,"")</f>
        <v>60138.272727272728</v>
      </c>
      <c r="Q64" s="104" t="str">
        <f t="shared" si="1"/>
        <v>Melebihi ekspor nasional HS</v>
      </c>
    </row>
    <row r="65" spans="1:17" x14ac:dyDescent="0.3">
      <c r="A65" s="104">
        <v>64</v>
      </c>
      <c r="B65" s="104" t="s">
        <v>16878</v>
      </c>
      <c r="C65" s="104" t="s">
        <v>280</v>
      </c>
      <c r="D65" s="104" t="s">
        <v>308</v>
      </c>
      <c r="E65" s="104" t="s">
        <v>320</v>
      </c>
      <c r="F65" s="104" t="s">
        <v>320</v>
      </c>
      <c r="G65" s="104" t="s">
        <v>320</v>
      </c>
      <c r="H65" s="104" t="s">
        <v>16845</v>
      </c>
      <c r="I65" s="104" t="s">
        <v>16881</v>
      </c>
      <c r="J65" s="105">
        <v>15000</v>
      </c>
      <c r="K65" s="105">
        <v>100000</v>
      </c>
      <c r="L65" s="105">
        <v>57500</v>
      </c>
      <c r="M65" s="106"/>
      <c r="N65" s="105"/>
      <c r="O65" s="107">
        <f t="shared" si="0"/>
        <v>0</v>
      </c>
      <c r="P65" s="105" t="str">
        <f>IFERROR(INDEX(Data_HS!$D$2:$D$8217,MATCH(H65,Data_HS!$A$2:$A$8217,0))/p_bulan,"")</f>
        <v/>
      </c>
      <c r="Q65" s="104" t="str">
        <f t="shared" si="1"/>
        <v>HS tidak valid</v>
      </c>
    </row>
    <row r="66" spans="1:17" x14ac:dyDescent="0.3">
      <c r="A66" s="104">
        <v>65</v>
      </c>
      <c r="B66" s="104" t="s">
        <v>16878</v>
      </c>
      <c r="C66" s="104" t="s">
        <v>280</v>
      </c>
      <c r="D66" s="104" t="s">
        <v>308</v>
      </c>
      <c r="E66" s="104" t="s">
        <v>320</v>
      </c>
      <c r="F66" s="104" t="s">
        <v>320</v>
      </c>
      <c r="G66" s="104" t="s">
        <v>320</v>
      </c>
      <c r="H66" s="104" t="s">
        <v>1460</v>
      </c>
      <c r="I66" s="104" t="s">
        <v>16882</v>
      </c>
      <c r="J66" s="105">
        <v>2000</v>
      </c>
      <c r="K66" s="105">
        <v>100000</v>
      </c>
      <c r="L66" s="105">
        <v>51000</v>
      </c>
      <c r="M66" s="106">
        <v>6.8828138010000002</v>
      </c>
      <c r="N66" s="105">
        <v>351023.50380000001</v>
      </c>
      <c r="O66" s="107">
        <f t="shared" ref="O66:O129" si="2">VALUE(LEFT(H66,2))</f>
        <v>9</v>
      </c>
      <c r="P66" s="105">
        <f>IFERROR(INDEX(Data_HS!$D$2:$D$8217,MATCH(H66,Data_HS!$A$2:$A$8217,0))/p_bulan,"")</f>
        <v>60138.272727272728</v>
      </c>
      <c r="Q66" s="104" t="str">
        <f t="shared" ref="Q66:Q129" si="3">IF(H66="00000000","HS tidak valid",IF(N66="","Tanpa estimasi",IF(P66="","HS tidak ada di data nasional",IF(N66=0,"Estimasi nol",IF(N66&gt;P66,"Melebihi ekspor nasional HS","Wajar")))))</f>
        <v>Melebihi ekspor nasional HS</v>
      </c>
    </row>
    <row r="67" spans="1:17" x14ac:dyDescent="0.3">
      <c r="A67" s="104">
        <v>66</v>
      </c>
      <c r="B67" s="104" t="s">
        <v>16878</v>
      </c>
      <c r="C67" s="104" t="s">
        <v>280</v>
      </c>
      <c r="D67" s="104" t="s">
        <v>308</v>
      </c>
      <c r="E67" s="104" t="s">
        <v>320</v>
      </c>
      <c r="F67" s="104" t="s">
        <v>320</v>
      </c>
      <c r="G67" s="104" t="s">
        <v>320</v>
      </c>
      <c r="H67" s="104" t="s">
        <v>4629</v>
      </c>
      <c r="I67" s="104" t="s">
        <v>16883</v>
      </c>
      <c r="J67" s="105">
        <v>15000</v>
      </c>
      <c r="K67" s="105">
        <v>100000</v>
      </c>
      <c r="L67" s="105">
        <v>57500</v>
      </c>
      <c r="M67" s="106">
        <v>1.77268161</v>
      </c>
      <c r="N67" s="105">
        <v>101929.19259999999</v>
      </c>
      <c r="O67" s="107">
        <f t="shared" si="2"/>
        <v>38</v>
      </c>
      <c r="P67" s="105">
        <f>IFERROR(INDEX(Data_HS!$D$2:$D$8217,MATCH(H67,Data_HS!$A$2:$A$8217,0))/p_bulan,"")</f>
        <v>2332469</v>
      </c>
      <c r="Q67" s="104" t="str">
        <f t="shared" si="3"/>
        <v>Wajar</v>
      </c>
    </row>
    <row r="68" spans="1:17" x14ac:dyDescent="0.3">
      <c r="A68" s="104">
        <v>67</v>
      </c>
      <c r="B68" s="104" t="s">
        <v>16878</v>
      </c>
      <c r="C68" s="104" t="s">
        <v>280</v>
      </c>
      <c r="D68" s="104" t="s">
        <v>308</v>
      </c>
      <c r="E68" s="104" t="s">
        <v>320</v>
      </c>
      <c r="F68" s="104" t="s">
        <v>320</v>
      </c>
      <c r="G68" s="104" t="s">
        <v>320</v>
      </c>
      <c r="H68" s="104" t="s">
        <v>4629</v>
      </c>
      <c r="I68" s="104" t="s">
        <v>16884</v>
      </c>
      <c r="J68" s="105">
        <v>15000</v>
      </c>
      <c r="K68" s="105">
        <v>0</v>
      </c>
      <c r="L68" s="105">
        <v>7500</v>
      </c>
      <c r="M68" s="106">
        <v>1.77268161</v>
      </c>
      <c r="N68" s="105">
        <v>13295.112069999999</v>
      </c>
      <c r="O68" s="107">
        <f t="shared" si="2"/>
        <v>38</v>
      </c>
      <c r="P68" s="105">
        <f>IFERROR(INDEX(Data_HS!$D$2:$D$8217,MATCH(H68,Data_HS!$A$2:$A$8217,0))/p_bulan,"")</f>
        <v>2332469</v>
      </c>
      <c r="Q68" s="104" t="str">
        <f t="shared" si="3"/>
        <v>Wajar</v>
      </c>
    </row>
    <row r="69" spans="1:17" x14ac:dyDescent="0.3">
      <c r="A69" s="104">
        <v>68</v>
      </c>
      <c r="B69" s="104" t="s">
        <v>16885</v>
      </c>
      <c r="C69" s="104" t="s">
        <v>313</v>
      </c>
      <c r="D69" s="104" t="s">
        <v>308</v>
      </c>
      <c r="E69" s="104" t="s">
        <v>320</v>
      </c>
      <c r="F69" s="104" t="s">
        <v>320</v>
      </c>
      <c r="G69" s="104" t="s">
        <v>320</v>
      </c>
      <c r="H69" s="104" t="s">
        <v>4629</v>
      </c>
      <c r="I69" s="104" t="s">
        <v>16886</v>
      </c>
      <c r="J69" s="105">
        <v>10000</v>
      </c>
      <c r="K69" s="105">
        <v>100000</v>
      </c>
      <c r="L69" s="105">
        <v>55000</v>
      </c>
      <c r="M69" s="106">
        <v>1.77268161</v>
      </c>
      <c r="N69" s="105">
        <v>97497.488540000006</v>
      </c>
      <c r="O69" s="107">
        <f t="shared" si="2"/>
        <v>38</v>
      </c>
      <c r="P69" s="105">
        <f>IFERROR(INDEX(Data_HS!$D$2:$D$8217,MATCH(H69,Data_HS!$A$2:$A$8217,0))/p_bulan,"")</f>
        <v>2332469</v>
      </c>
      <c r="Q69" s="104" t="str">
        <f t="shared" si="3"/>
        <v>Wajar</v>
      </c>
    </row>
    <row r="70" spans="1:17" x14ac:dyDescent="0.3">
      <c r="A70" s="104">
        <v>69</v>
      </c>
      <c r="B70" s="104" t="s">
        <v>16885</v>
      </c>
      <c r="C70" s="104" t="s">
        <v>313</v>
      </c>
      <c r="D70" s="104" t="s">
        <v>308</v>
      </c>
      <c r="E70" s="104" t="s">
        <v>320</v>
      </c>
      <c r="F70" s="104" t="s">
        <v>320</v>
      </c>
      <c r="G70" s="104" t="s">
        <v>320</v>
      </c>
      <c r="H70" s="104" t="s">
        <v>7051</v>
      </c>
      <c r="I70" s="104" t="s">
        <v>16887</v>
      </c>
      <c r="J70" s="105">
        <v>10000</v>
      </c>
      <c r="K70" s="105">
        <v>30000</v>
      </c>
      <c r="L70" s="105">
        <v>20000</v>
      </c>
      <c r="M70" s="106">
        <v>0.19363182200000001</v>
      </c>
      <c r="N70" s="105">
        <v>3872.6364440000002</v>
      </c>
      <c r="O70" s="107">
        <f t="shared" si="2"/>
        <v>53</v>
      </c>
      <c r="P70" s="105">
        <f>IFERROR(INDEX(Data_HS!$D$2:$D$8217,MATCH(H70,Data_HS!$A$2:$A$8217,0))/p_bulan,"")</f>
        <v>484444.18181818182</v>
      </c>
      <c r="Q70" s="104" t="str">
        <f t="shared" si="3"/>
        <v>Wajar</v>
      </c>
    </row>
    <row r="71" spans="1:17" x14ac:dyDescent="0.3">
      <c r="A71" s="104">
        <v>70</v>
      </c>
      <c r="B71" s="104" t="s">
        <v>16885</v>
      </c>
      <c r="C71" s="104" t="s">
        <v>313</v>
      </c>
      <c r="D71" s="104" t="s">
        <v>308</v>
      </c>
      <c r="E71" s="104" t="s">
        <v>320</v>
      </c>
      <c r="F71" s="104" t="s">
        <v>320</v>
      </c>
      <c r="G71" s="104" t="s">
        <v>320</v>
      </c>
      <c r="H71" s="104" t="s">
        <v>4629</v>
      </c>
      <c r="I71" s="104" t="s">
        <v>16888</v>
      </c>
      <c r="J71" s="105">
        <v>100</v>
      </c>
      <c r="K71" s="105">
        <v>75000</v>
      </c>
      <c r="L71" s="105">
        <v>37550</v>
      </c>
      <c r="M71" s="106">
        <v>1.77268161</v>
      </c>
      <c r="N71" s="105">
        <v>66564.194449999995</v>
      </c>
      <c r="O71" s="107">
        <f t="shared" si="2"/>
        <v>38</v>
      </c>
      <c r="P71" s="105">
        <f>IFERROR(INDEX(Data_HS!$D$2:$D$8217,MATCH(H71,Data_HS!$A$2:$A$8217,0))/p_bulan,"")</f>
        <v>2332469</v>
      </c>
      <c r="Q71" s="104" t="str">
        <f t="shared" si="3"/>
        <v>Wajar</v>
      </c>
    </row>
    <row r="72" spans="1:17" x14ac:dyDescent="0.3">
      <c r="A72" s="104">
        <v>71</v>
      </c>
      <c r="B72" s="104" t="s">
        <v>16885</v>
      </c>
      <c r="C72" s="104" t="s">
        <v>313</v>
      </c>
      <c r="D72" s="104" t="s">
        <v>308</v>
      </c>
      <c r="E72" s="104" t="s">
        <v>320</v>
      </c>
      <c r="F72" s="104" t="s">
        <v>320</v>
      </c>
      <c r="G72" s="104" t="s">
        <v>320</v>
      </c>
      <c r="H72" s="104" t="s">
        <v>7061</v>
      </c>
      <c r="I72" s="104" t="s">
        <v>16889</v>
      </c>
      <c r="J72" s="105">
        <v>10</v>
      </c>
      <c r="K72" s="105">
        <v>15</v>
      </c>
      <c r="L72" s="105">
        <v>12.5</v>
      </c>
      <c r="M72" s="106">
        <v>1.659895613</v>
      </c>
      <c r="N72" s="105">
        <v>20.74869516</v>
      </c>
      <c r="O72" s="107">
        <f t="shared" si="2"/>
        <v>53</v>
      </c>
      <c r="P72" s="105">
        <f>IFERROR(INDEX(Data_HS!$D$2:$D$8217,MATCH(H72,Data_HS!$A$2:$A$8217,0))/p_bulan,"")</f>
        <v>1069.7272727272727</v>
      </c>
      <c r="Q72" s="104" t="str">
        <f t="shared" si="3"/>
        <v>Wajar</v>
      </c>
    </row>
    <row r="73" spans="1:17" x14ac:dyDescent="0.3">
      <c r="A73" s="104">
        <v>72</v>
      </c>
      <c r="B73" s="104" t="s">
        <v>16890</v>
      </c>
      <c r="C73" s="104" t="s">
        <v>288</v>
      </c>
      <c r="D73" s="104" t="s">
        <v>317</v>
      </c>
      <c r="E73" s="104" t="s">
        <v>320</v>
      </c>
      <c r="F73" s="104" t="s">
        <v>344</v>
      </c>
      <c r="G73" s="104" t="s">
        <v>335</v>
      </c>
      <c r="H73" s="104" t="s">
        <v>1513</v>
      </c>
      <c r="I73" s="104" t="s">
        <v>16891</v>
      </c>
      <c r="J73" s="105">
        <v>1</v>
      </c>
      <c r="K73" s="105"/>
      <c r="L73" s="105"/>
      <c r="M73" s="106">
        <v>48.166593229999997</v>
      </c>
      <c r="N73" s="105"/>
      <c r="O73" s="107">
        <f t="shared" si="2"/>
        <v>9</v>
      </c>
      <c r="P73" s="105">
        <f>IFERROR(INDEX(Data_HS!$D$2:$D$8217,MATCH(H73,Data_HS!$A$2:$A$8217,0))/p_bulan,"")</f>
        <v>785032.27272727271</v>
      </c>
      <c r="Q73" s="104" t="str">
        <f t="shared" si="3"/>
        <v>Tanpa estimasi</v>
      </c>
    </row>
    <row r="74" spans="1:17" x14ac:dyDescent="0.3">
      <c r="A74" s="104">
        <v>73</v>
      </c>
      <c r="B74" s="104" t="s">
        <v>16892</v>
      </c>
      <c r="C74" s="104" t="s">
        <v>305</v>
      </c>
      <c r="D74" s="104" t="s">
        <v>308</v>
      </c>
      <c r="E74" s="104" t="s">
        <v>318</v>
      </c>
      <c r="F74" s="104" t="s">
        <v>344</v>
      </c>
      <c r="G74" s="104" t="s">
        <v>335</v>
      </c>
      <c r="H74" s="104" t="s">
        <v>6012</v>
      </c>
      <c r="I74" s="104" t="s">
        <v>16893</v>
      </c>
      <c r="J74" s="105"/>
      <c r="K74" s="105">
        <v>400000</v>
      </c>
      <c r="L74" s="105"/>
      <c r="M74" s="106">
        <v>0.57622691999999998</v>
      </c>
      <c r="N74" s="105"/>
      <c r="O74" s="107">
        <f t="shared" si="2"/>
        <v>44</v>
      </c>
      <c r="P74" s="105">
        <f>IFERROR(INDEX(Data_HS!$D$2:$D$8217,MATCH(H74,Data_HS!$A$2:$A$8217,0))/p_bulan,"")</f>
        <v>11232.181818181818</v>
      </c>
      <c r="Q74" s="104" t="str">
        <f t="shared" si="3"/>
        <v>Tanpa estimasi</v>
      </c>
    </row>
    <row r="75" spans="1:17" x14ac:dyDescent="0.3">
      <c r="A75" s="104">
        <v>74</v>
      </c>
      <c r="B75" s="104" t="s">
        <v>16894</v>
      </c>
      <c r="C75" s="104" t="s">
        <v>292</v>
      </c>
      <c r="D75" s="104" t="s">
        <v>320</v>
      </c>
      <c r="E75" s="104" t="s">
        <v>320</v>
      </c>
      <c r="F75" s="104" t="s">
        <v>320</v>
      </c>
      <c r="G75" s="104" t="s">
        <v>320</v>
      </c>
      <c r="H75" s="104" t="s">
        <v>1328</v>
      </c>
      <c r="I75" s="104" t="s">
        <v>16895</v>
      </c>
      <c r="J75" s="105">
        <v>16000</v>
      </c>
      <c r="K75" s="105">
        <v>500000</v>
      </c>
      <c r="L75" s="105">
        <v>258000</v>
      </c>
      <c r="M75" s="106">
        <v>1.220078137</v>
      </c>
      <c r="N75" s="105">
        <v>314780.15919999999</v>
      </c>
      <c r="O75" s="107">
        <f t="shared" si="2"/>
        <v>8</v>
      </c>
      <c r="P75" s="105">
        <f>IFERROR(INDEX(Data_HS!$D$2:$D$8217,MATCH(H75,Data_HS!$A$2:$A$8217,0))/p_bulan,"")</f>
        <v>24068985.181818184</v>
      </c>
      <c r="Q75" s="104" t="str">
        <f t="shared" si="3"/>
        <v>Wajar</v>
      </c>
    </row>
    <row r="76" spans="1:17" x14ac:dyDescent="0.3">
      <c r="A76" s="104">
        <v>75</v>
      </c>
      <c r="B76" s="104" t="s">
        <v>16896</v>
      </c>
      <c r="C76" s="104" t="s">
        <v>282</v>
      </c>
      <c r="D76" s="104" t="s">
        <v>311</v>
      </c>
      <c r="E76" s="104" t="s">
        <v>320</v>
      </c>
      <c r="F76" s="104" t="s">
        <v>344</v>
      </c>
      <c r="G76" s="104" t="s">
        <v>332</v>
      </c>
      <c r="H76" s="104" t="s">
        <v>1298</v>
      </c>
      <c r="I76" s="104" t="s">
        <v>16897</v>
      </c>
      <c r="J76" s="105">
        <v>25000</v>
      </c>
      <c r="K76" s="105">
        <v>60000</v>
      </c>
      <c r="L76" s="105">
        <v>42500</v>
      </c>
      <c r="M76" s="106">
        <v>2.6156399370000001</v>
      </c>
      <c r="N76" s="105">
        <v>111164.6973</v>
      </c>
      <c r="O76" s="107">
        <f t="shared" si="2"/>
        <v>8</v>
      </c>
      <c r="P76" s="105">
        <f>IFERROR(INDEX(Data_HS!$D$2:$D$8217,MATCH(H76,Data_HS!$A$2:$A$8217,0))/p_bulan,"")</f>
        <v>26062615.363636363</v>
      </c>
      <c r="Q76" s="104" t="str">
        <f t="shared" si="3"/>
        <v>Wajar</v>
      </c>
    </row>
    <row r="77" spans="1:17" x14ac:dyDescent="0.3">
      <c r="A77" s="104">
        <v>76</v>
      </c>
      <c r="B77" s="104" t="s">
        <v>16896</v>
      </c>
      <c r="C77" s="104" t="s">
        <v>282</v>
      </c>
      <c r="D77" s="104" t="s">
        <v>311</v>
      </c>
      <c r="E77" s="104" t="s">
        <v>320</v>
      </c>
      <c r="F77" s="104" t="s">
        <v>344</v>
      </c>
      <c r="G77" s="104" t="s">
        <v>332</v>
      </c>
      <c r="H77" s="104" t="s">
        <v>1294</v>
      </c>
      <c r="I77" s="104" t="s">
        <v>16898</v>
      </c>
      <c r="J77" s="105">
        <v>0</v>
      </c>
      <c r="K77" s="105">
        <v>0</v>
      </c>
      <c r="L77" s="105">
        <v>0</v>
      </c>
      <c r="M77" s="106">
        <v>0.26608473300000002</v>
      </c>
      <c r="N77" s="105">
        <v>0</v>
      </c>
      <c r="O77" s="107">
        <f t="shared" si="2"/>
        <v>7</v>
      </c>
      <c r="P77" s="105">
        <f>IFERROR(INDEX(Data_HS!$D$2:$D$8217,MATCH(H77,Data_HS!$A$2:$A$8217,0))/p_bulan,"")</f>
        <v>114934.09090909091</v>
      </c>
      <c r="Q77" s="104" t="str">
        <f t="shared" si="3"/>
        <v>Estimasi nol</v>
      </c>
    </row>
    <row r="78" spans="1:17" x14ac:dyDescent="0.3">
      <c r="A78" s="104">
        <v>77</v>
      </c>
      <c r="B78" s="104" t="s">
        <v>16896</v>
      </c>
      <c r="C78" s="104" t="s">
        <v>282</v>
      </c>
      <c r="D78" s="104" t="s">
        <v>311</v>
      </c>
      <c r="E78" s="104" t="s">
        <v>320</v>
      </c>
      <c r="F78" s="104" t="s">
        <v>344</v>
      </c>
      <c r="G78" s="104" t="s">
        <v>332</v>
      </c>
      <c r="H78" s="104" t="s">
        <v>4629</v>
      </c>
      <c r="I78" s="104" t="s">
        <v>16833</v>
      </c>
      <c r="J78" s="105"/>
      <c r="K78" s="105">
        <v>54000000</v>
      </c>
      <c r="L78" s="105"/>
      <c r="M78" s="106">
        <v>1.77268161</v>
      </c>
      <c r="N78" s="105"/>
      <c r="O78" s="107">
        <f t="shared" si="2"/>
        <v>38</v>
      </c>
      <c r="P78" s="105">
        <f>IFERROR(INDEX(Data_HS!$D$2:$D$8217,MATCH(H78,Data_HS!$A$2:$A$8217,0))/p_bulan,"")</f>
        <v>2332469</v>
      </c>
      <c r="Q78" s="104" t="str">
        <f t="shared" si="3"/>
        <v>Tanpa estimasi</v>
      </c>
    </row>
    <row r="79" spans="1:17" x14ac:dyDescent="0.3">
      <c r="A79" s="104">
        <v>78</v>
      </c>
      <c r="B79" s="104" t="s">
        <v>16899</v>
      </c>
      <c r="C79" s="104" t="s">
        <v>316</v>
      </c>
      <c r="D79" s="104" t="s">
        <v>308</v>
      </c>
      <c r="E79" s="104" t="s">
        <v>320</v>
      </c>
      <c r="F79" s="104" t="s">
        <v>343</v>
      </c>
      <c r="G79" s="104" t="s">
        <v>332</v>
      </c>
      <c r="H79" s="104" t="s">
        <v>2829</v>
      </c>
      <c r="I79" s="104" t="s">
        <v>16900</v>
      </c>
      <c r="J79" s="105"/>
      <c r="K79" s="105"/>
      <c r="L79" s="105"/>
      <c r="M79" s="106">
        <v>13.72142208</v>
      </c>
      <c r="N79" s="105"/>
      <c r="O79" s="107">
        <f t="shared" si="2"/>
        <v>24</v>
      </c>
      <c r="P79" s="105">
        <f>IFERROR(INDEX(Data_HS!$D$2:$D$8217,MATCH(H79,Data_HS!$A$2:$A$8217,0))/p_bulan,"")</f>
        <v>19492304.181818184</v>
      </c>
      <c r="Q79" s="104" t="str">
        <f t="shared" si="3"/>
        <v>Tanpa estimasi</v>
      </c>
    </row>
    <row r="80" spans="1:17" x14ac:dyDescent="0.3">
      <c r="A80" s="104">
        <v>79</v>
      </c>
      <c r="B80" s="104" t="s">
        <v>16901</v>
      </c>
      <c r="C80" s="104" t="s">
        <v>284</v>
      </c>
      <c r="D80" s="104" t="s">
        <v>308</v>
      </c>
      <c r="E80" s="104" t="s">
        <v>301</v>
      </c>
      <c r="F80" s="104" t="s">
        <v>344</v>
      </c>
      <c r="G80" s="104" t="s">
        <v>332</v>
      </c>
      <c r="H80" s="104" t="s">
        <v>4317</v>
      </c>
      <c r="I80" s="104" t="s">
        <v>16902</v>
      </c>
      <c r="J80" s="105">
        <v>15000</v>
      </c>
      <c r="K80" s="105">
        <v>100000</v>
      </c>
      <c r="L80" s="105">
        <v>57500</v>
      </c>
      <c r="M80" s="106">
        <v>59.799470110000001</v>
      </c>
      <c r="N80" s="105">
        <v>3438469.531</v>
      </c>
      <c r="O80" s="107">
        <f t="shared" si="2"/>
        <v>33</v>
      </c>
      <c r="P80" s="105">
        <f>IFERROR(INDEX(Data_HS!$D$2:$D$8217,MATCH(H80,Data_HS!$A$2:$A$8217,0))/p_bulan,"")</f>
        <v>229809.36363636365</v>
      </c>
      <c r="Q80" s="104" t="str">
        <f t="shared" si="3"/>
        <v>Melebihi ekspor nasional HS</v>
      </c>
    </row>
    <row r="81" spans="1:17" x14ac:dyDescent="0.3">
      <c r="A81" s="104">
        <v>80</v>
      </c>
      <c r="B81" s="104" t="s">
        <v>16901</v>
      </c>
      <c r="C81" s="104" t="s">
        <v>284</v>
      </c>
      <c r="D81" s="104" t="s">
        <v>308</v>
      </c>
      <c r="E81" s="104" t="s">
        <v>301</v>
      </c>
      <c r="F81" s="104" t="s">
        <v>344</v>
      </c>
      <c r="G81" s="104" t="s">
        <v>332</v>
      </c>
      <c r="H81" s="104" t="s">
        <v>1557</v>
      </c>
      <c r="I81" s="104" t="s">
        <v>16903</v>
      </c>
      <c r="J81" s="105">
        <v>15000</v>
      </c>
      <c r="K81" s="105">
        <v>30000</v>
      </c>
      <c r="L81" s="105">
        <v>22500</v>
      </c>
      <c r="M81" s="106">
        <v>0.76696932900000003</v>
      </c>
      <c r="N81" s="105">
        <v>17256.80991</v>
      </c>
      <c r="O81" s="107">
        <f t="shared" si="2"/>
        <v>9</v>
      </c>
      <c r="P81" s="105">
        <f>IFERROR(INDEX(Data_HS!$D$2:$D$8217,MATCH(H81,Data_HS!$A$2:$A$8217,0))/p_bulan,"")</f>
        <v>171188.18181818182</v>
      </c>
      <c r="Q81" s="104" t="str">
        <f t="shared" si="3"/>
        <v>Wajar</v>
      </c>
    </row>
    <row r="82" spans="1:17" x14ac:dyDescent="0.3">
      <c r="A82" s="104">
        <v>81</v>
      </c>
      <c r="B82" s="104" t="s">
        <v>16901</v>
      </c>
      <c r="C82" s="104" t="s">
        <v>284</v>
      </c>
      <c r="D82" s="104" t="s">
        <v>308</v>
      </c>
      <c r="E82" s="104" t="s">
        <v>301</v>
      </c>
      <c r="F82" s="104" t="s">
        <v>344</v>
      </c>
      <c r="G82" s="104" t="s">
        <v>332</v>
      </c>
      <c r="H82" s="104" t="s">
        <v>3019</v>
      </c>
      <c r="I82" s="104" t="s">
        <v>16904</v>
      </c>
      <c r="J82" s="105">
        <v>20000</v>
      </c>
      <c r="K82" s="105">
        <v>100000</v>
      </c>
      <c r="L82" s="105">
        <v>60000</v>
      </c>
      <c r="M82" s="106">
        <v>0.36135620200000002</v>
      </c>
      <c r="N82" s="105">
        <v>21681.37211</v>
      </c>
      <c r="O82" s="107">
        <f t="shared" si="2"/>
        <v>27</v>
      </c>
      <c r="P82" s="105">
        <f>IFERROR(INDEX(Data_HS!$D$2:$D$8217,MATCH(H82,Data_HS!$A$2:$A$8217,0))/p_bulan,"")</f>
        <v>10607202.545454545</v>
      </c>
      <c r="Q82" s="104" t="str">
        <f t="shared" si="3"/>
        <v>Wajar</v>
      </c>
    </row>
    <row r="83" spans="1:17" x14ac:dyDescent="0.3">
      <c r="A83" s="104">
        <v>82</v>
      </c>
      <c r="B83" s="104" t="s">
        <v>16901</v>
      </c>
      <c r="C83" s="104" t="s">
        <v>284</v>
      </c>
      <c r="D83" s="104" t="s">
        <v>308</v>
      </c>
      <c r="E83" s="104" t="s">
        <v>301</v>
      </c>
      <c r="F83" s="104" t="s">
        <v>344</v>
      </c>
      <c r="G83" s="104" t="s">
        <v>332</v>
      </c>
      <c r="H83" s="104" t="s">
        <v>1523</v>
      </c>
      <c r="I83" s="104" t="s">
        <v>16812</v>
      </c>
      <c r="J83" s="105">
        <v>15000</v>
      </c>
      <c r="K83" s="105">
        <v>100000</v>
      </c>
      <c r="L83" s="105">
        <v>57500</v>
      </c>
      <c r="M83" s="106">
        <v>5.5373955229999998</v>
      </c>
      <c r="N83" s="105">
        <v>318400.2426</v>
      </c>
      <c r="O83" s="107">
        <f t="shared" si="2"/>
        <v>9</v>
      </c>
      <c r="P83" s="105">
        <f>IFERROR(INDEX(Data_HS!$D$2:$D$8217,MATCH(H83,Data_HS!$A$2:$A$8217,0))/p_bulan,"")</f>
        <v>18410584.636363637</v>
      </c>
      <c r="Q83" s="104" t="str">
        <f t="shared" si="3"/>
        <v>Wajar</v>
      </c>
    </row>
    <row r="84" spans="1:17" x14ac:dyDescent="0.3">
      <c r="A84" s="104">
        <v>83</v>
      </c>
      <c r="B84" s="104" t="s">
        <v>16901</v>
      </c>
      <c r="C84" s="104" t="s">
        <v>284</v>
      </c>
      <c r="D84" s="104" t="s">
        <v>308</v>
      </c>
      <c r="E84" s="104" t="s">
        <v>301</v>
      </c>
      <c r="F84" s="104" t="s">
        <v>344</v>
      </c>
      <c r="G84" s="104" t="s">
        <v>332</v>
      </c>
      <c r="H84" s="104" t="s">
        <v>1517</v>
      </c>
      <c r="I84" s="104" t="s">
        <v>16807</v>
      </c>
      <c r="J84" s="105">
        <v>15000</v>
      </c>
      <c r="K84" s="105">
        <v>100000</v>
      </c>
      <c r="L84" s="105">
        <v>57500</v>
      </c>
      <c r="M84" s="106">
        <v>4.5178611809999998</v>
      </c>
      <c r="N84" s="105">
        <v>259777.01790000001</v>
      </c>
      <c r="O84" s="107">
        <f t="shared" si="2"/>
        <v>9</v>
      </c>
      <c r="P84" s="105">
        <f>IFERROR(INDEX(Data_HS!$D$2:$D$8217,MATCH(H84,Data_HS!$A$2:$A$8217,0))/p_bulan,"")</f>
        <v>1296930.9090909092</v>
      </c>
      <c r="Q84" s="104" t="str">
        <f t="shared" si="3"/>
        <v>Wajar</v>
      </c>
    </row>
    <row r="85" spans="1:17" x14ac:dyDescent="0.3">
      <c r="A85" s="104">
        <v>84</v>
      </c>
      <c r="B85" s="104" t="s">
        <v>16901</v>
      </c>
      <c r="C85" s="104" t="s">
        <v>284</v>
      </c>
      <c r="D85" s="104" t="s">
        <v>308</v>
      </c>
      <c r="E85" s="104" t="s">
        <v>301</v>
      </c>
      <c r="F85" s="104" t="s">
        <v>344</v>
      </c>
      <c r="G85" s="104" t="s">
        <v>332</v>
      </c>
      <c r="H85" s="104" t="s">
        <v>1527</v>
      </c>
      <c r="I85" s="104" t="s">
        <v>16905</v>
      </c>
      <c r="J85" s="105">
        <v>15000</v>
      </c>
      <c r="K85" s="105">
        <v>100000</v>
      </c>
      <c r="L85" s="105">
        <v>57500</v>
      </c>
      <c r="M85" s="106">
        <v>5.5014955480000003</v>
      </c>
      <c r="N85" s="105">
        <v>316335.99400000001</v>
      </c>
      <c r="O85" s="107">
        <f t="shared" si="2"/>
        <v>9</v>
      </c>
      <c r="P85" s="105">
        <f>IFERROR(INDEX(Data_HS!$D$2:$D$8217,MATCH(H85,Data_HS!$A$2:$A$8217,0))/p_bulan,"")</f>
        <v>8913202</v>
      </c>
      <c r="Q85" s="104" t="str">
        <f t="shared" si="3"/>
        <v>Wajar</v>
      </c>
    </row>
    <row r="86" spans="1:17" x14ac:dyDescent="0.3">
      <c r="A86" s="104">
        <v>85</v>
      </c>
      <c r="B86" s="104" t="s">
        <v>16901</v>
      </c>
      <c r="C86" s="104" t="s">
        <v>284</v>
      </c>
      <c r="D86" s="104" t="s">
        <v>308</v>
      </c>
      <c r="E86" s="104" t="s">
        <v>301</v>
      </c>
      <c r="F86" s="104" t="s">
        <v>344</v>
      </c>
      <c r="G86" s="104" t="s">
        <v>332</v>
      </c>
      <c r="H86" s="104" t="s">
        <v>1495</v>
      </c>
      <c r="I86" s="104" t="s">
        <v>16906</v>
      </c>
      <c r="J86" s="105">
        <v>15000</v>
      </c>
      <c r="K86" s="105">
        <v>100000</v>
      </c>
      <c r="L86" s="105">
        <v>57500</v>
      </c>
      <c r="M86" s="106">
        <v>6.7226702649999996</v>
      </c>
      <c r="N86" s="105">
        <v>386553.54019999999</v>
      </c>
      <c r="O86" s="107">
        <f t="shared" si="2"/>
        <v>9</v>
      </c>
      <c r="P86" s="105">
        <f>IFERROR(INDEX(Data_HS!$D$2:$D$8217,MATCH(H86,Data_HS!$A$2:$A$8217,0))/p_bulan,"")</f>
        <v>7877299.2727272725</v>
      </c>
      <c r="Q86" s="104" t="str">
        <f t="shared" si="3"/>
        <v>Wajar</v>
      </c>
    </row>
    <row r="87" spans="1:17" x14ac:dyDescent="0.3">
      <c r="A87" s="104">
        <v>86</v>
      </c>
      <c r="B87" s="104" t="s">
        <v>16901</v>
      </c>
      <c r="C87" s="104" t="s">
        <v>284</v>
      </c>
      <c r="D87" s="104" t="s">
        <v>308</v>
      </c>
      <c r="E87" s="104" t="s">
        <v>301</v>
      </c>
      <c r="F87" s="104" t="s">
        <v>344</v>
      </c>
      <c r="G87" s="104" t="s">
        <v>332</v>
      </c>
      <c r="H87" s="104" t="s">
        <v>4629</v>
      </c>
      <c r="I87" s="104" t="s">
        <v>16907</v>
      </c>
      <c r="J87" s="105">
        <v>18000</v>
      </c>
      <c r="K87" s="105">
        <v>75000</v>
      </c>
      <c r="L87" s="105">
        <v>46500</v>
      </c>
      <c r="M87" s="106">
        <v>1.77268161</v>
      </c>
      <c r="N87" s="105">
        <v>82429.69485</v>
      </c>
      <c r="O87" s="107">
        <f t="shared" si="2"/>
        <v>38</v>
      </c>
      <c r="P87" s="105">
        <f>IFERROR(INDEX(Data_HS!$D$2:$D$8217,MATCH(H87,Data_HS!$A$2:$A$8217,0))/p_bulan,"")</f>
        <v>2332469</v>
      </c>
      <c r="Q87" s="104" t="str">
        <f t="shared" si="3"/>
        <v>Wajar</v>
      </c>
    </row>
    <row r="88" spans="1:17" x14ac:dyDescent="0.3">
      <c r="A88" s="104">
        <v>87</v>
      </c>
      <c r="B88" s="104" t="s">
        <v>16901</v>
      </c>
      <c r="C88" s="104" t="s">
        <v>284</v>
      </c>
      <c r="D88" s="104" t="s">
        <v>308</v>
      </c>
      <c r="E88" s="104" t="s">
        <v>301</v>
      </c>
      <c r="F88" s="104" t="s">
        <v>344</v>
      </c>
      <c r="G88" s="104" t="s">
        <v>332</v>
      </c>
      <c r="H88" s="104" t="s">
        <v>2757</v>
      </c>
      <c r="I88" s="104" t="s">
        <v>16908</v>
      </c>
      <c r="J88" s="105">
        <v>100000</v>
      </c>
      <c r="K88" s="105">
        <v>5000000</v>
      </c>
      <c r="L88" s="105">
        <v>2550000</v>
      </c>
      <c r="M88" s="106">
        <v>0.30174964999999998</v>
      </c>
      <c r="N88" s="105">
        <v>769461.60770000005</v>
      </c>
      <c r="O88" s="107">
        <f t="shared" si="2"/>
        <v>23</v>
      </c>
      <c r="P88" s="105">
        <f>IFERROR(INDEX(Data_HS!$D$2:$D$8217,MATCH(H88,Data_HS!$A$2:$A$8217,0))/p_bulan,"")</f>
        <v>2743.7272727272725</v>
      </c>
      <c r="Q88" s="104" t="str">
        <f t="shared" si="3"/>
        <v>Melebihi ekspor nasional HS</v>
      </c>
    </row>
    <row r="89" spans="1:17" x14ac:dyDescent="0.3">
      <c r="A89" s="104">
        <v>88</v>
      </c>
      <c r="B89" s="104" t="s">
        <v>16909</v>
      </c>
      <c r="C89" s="104" t="s">
        <v>295</v>
      </c>
      <c r="D89" s="104" t="s">
        <v>311</v>
      </c>
      <c r="E89" s="104" t="s">
        <v>320</v>
      </c>
      <c r="F89" s="104" t="s">
        <v>343</v>
      </c>
      <c r="G89" s="104" t="s">
        <v>332</v>
      </c>
      <c r="H89" s="104" t="s">
        <v>1563</v>
      </c>
      <c r="I89" s="104" t="s">
        <v>16910</v>
      </c>
      <c r="J89" s="105">
        <v>0</v>
      </c>
      <c r="K89" s="105">
        <v>0</v>
      </c>
      <c r="L89" s="105">
        <v>0</v>
      </c>
      <c r="M89" s="106">
        <v>1.346506929</v>
      </c>
      <c r="N89" s="105">
        <v>0</v>
      </c>
      <c r="O89" s="107">
        <f t="shared" si="2"/>
        <v>9</v>
      </c>
      <c r="P89" s="105">
        <f>IFERROR(INDEX(Data_HS!$D$2:$D$8217,MATCH(H89,Data_HS!$A$2:$A$8217,0))/p_bulan,"")</f>
        <v>652267.90909090906</v>
      </c>
      <c r="Q89" s="104" t="str">
        <f t="shared" si="3"/>
        <v>Estimasi nol</v>
      </c>
    </row>
    <row r="90" spans="1:17" x14ac:dyDescent="0.3">
      <c r="A90" s="104">
        <v>89</v>
      </c>
      <c r="B90" s="104" t="s">
        <v>16909</v>
      </c>
      <c r="C90" s="104" t="s">
        <v>295</v>
      </c>
      <c r="D90" s="104" t="s">
        <v>311</v>
      </c>
      <c r="E90" s="104" t="s">
        <v>320</v>
      </c>
      <c r="F90" s="104" t="s">
        <v>343</v>
      </c>
      <c r="G90" s="104" t="s">
        <v>332</v>
      </c>
      <c r="H90" s="104" t="s">
        <v>16845</v>
      </c>
      <c r="I90" s="104" t="s">
        <v>16911</v>
      </c>
      <c r="J90" s="105">
        <v>50</v>
      </c>
      <c r="K90" s="105">
        <v>5000</v>
      </c>
      <c r="L90" s="105">
        <v>2525</v>
      </c>
      <c r="M90" s="106"/>
      <c r="N90" s="105"/>
      <c r="O90" s="107">
        <f t="shared" si="2"/>
        <v>0</v>
      </c>
      <c r="P90" s="105" t="str">
        <f>IFERROR(INDEX(Data_HS!$D$2:$D$8217,MATCH(H90,Data_HS!$A$2:$A$8217,0))/p_bulan,"")</f>
        <v/>
      </c>
      <c r="Q90" s="104" t="str">
        <f t="shared" si="3"/>
        <v>HS tidak valid</v>
      </c>
    </row>
    <row r="91" spans="1:17" x14ac:dyDescent="0.3">
      <c r="A91" s="104">
        <v>90</v>
      </c>
      <c r="B91" s="104" t="s">
        <v>16909</v>
      </c>
      <c r="C91" s="104" t="s">
        <v>295</v>
      </c>
      <c r="D91" s="104" t="s">
        <v>311</v>
      </c>
      <c r="E91" s="104" t="s">
        <v>320</v>
      </c>
      <c r="F91" s="104" t="s">
        <v>343</v>
      </c>
      <c r="G91" s="104" t="s">
        <v>332</v>
      </c>
      <c r="H91" s="104" t="s">
        <v>2829</v>
      </c>
      <c r="I91" s="104" t="s">
        <v>16912</v>
      </c>
      <c r="J91" s="105">
        <v>100</v>
      </c>
      <c r="K91" s="105">
        <v>10000</v>
      </c>
      <c r="L91" s="105">
        <v>5050</v>
      </c>
      <c r="M91" s="106">
        <v>13.72142208</v>
      </c>
      <c r="N91" s="105">
        <v>69293.181500000006</v>
      </c>
      <c r="O91" s="107">
        <f t="shared" si="2"/>
        <v>24</v>
      </c>
      <c r="P91" s="105">
        <f>IFERROR(INDEX(Data_HS!$D$2:$D$8217,MATCH(H91,Data_HS!$A$2:$A$8217,0))/p_bulan,"")</f>
        <v>19492304.181818184</v>
      </c>
      <c r="Q91" s="104" t="str">
        <f t="shared" si="3"/>
        <v>Wajar</v>
      </c>
    </row>
    <row r="92" spans="1:17" x14ac:dyDescent="0.3">
      <c r="A92" s="104">
        <v>91</v>
      </c>
      <c r="B92" s="104" t="s">
        <v>16909</v>
      </c>
      <c r="C92" s="104" t="s">
        <v>295</v>
      </c>
      <c r="D92" s="104" t="s">
        <v>311</v>
      </c>
      <c r="E92" s="104" t="s">
        <v>320</v>
      </c>
      <c r="F92" s="104" t="s">
        <v>343</v>
      </c>
      <c r="G92" s="104" t="s">
        <v>332</v>
      </c>
      <c r="H92" s="104" t="s">
        <v>1557</v>
      </c>
      <c r="I92" s="104" t="s">
        <v>16913</v>
      </c>
      <c r="J92" s="105">
        <v>0</v>
      </c>
      <c r="K92" s="105">
        <v>0</v>
      </c>
      <c r="L92" s="105">
        <v>0</v>
      </c>
      <c r="M92" s="106">
        <v>0.76696932900000003</v>
      </c>
      <c r="N92" s="105">
        <v>0</v>
      </c>
      <c r="O92" s="107">
        <f t="shared" si="2"/>
        <v>9</v>
      </c>
      <c r="P92" s="105">
        <f>IFERROR(INDEX(Data_HS!$D$2:$D$8217,MATCH(H92,Data_HS!$A$2:$A$8217,0))/p_bulan,"")</f>
        <v>171188.18181818182</v>
      </c>
      <c r="Q92" s="104" t="str">
        <f t="shared" si="3"/>
        <v>Estimasi nol</v>
      </c>
    </row>
    <row r="93" spans="1:17" x14ac:dyDescent="0.3">
      <c r="A93" s="104">
        <v>92</v>
      </c>
      <c r="B93" s="104" t="s">
        <v>16909</v>
      </c>
      <c r="C93" s="104" t="s">
        <v>295</v>
      </c>
      <c r="D93" s="104" t="s">
        <v>311</v>
      </c>
      <c r="E93" s="104" t="s">
        <v>320</v>
      </c>
      <c r="F93" s="104" t="s">
        <v>343</v>
      </c>
      <c r="G93" s="104" t="s">
        <v>332</v>
      </c>
      <c r="H93" s="104" t="s">
        <v>16845</v>
      </c>
      <c r="I93" s="104" t="s">
        <v>16914</v>
      </c>
      <c r="J93" s="105">
        <v>100</v>
      </c>
      <c r="K93" s="105">
        <v>30000</v>
      </c>
      <c r="L93" s="105">
        <v>15050</v>
      </c>
      <c r="M93" s="106"/>
      <c r="N93" s="105"/>
      <c r="O93" s="107">
        <f t="shared" si="2"/>
        <v>0</v>
      </c>
      <c r="P93" s="105" t="str">
        <f>IFERROR(INDEX(Data_HS!$D$2:$D$8217,MATCH(H93,Data_HS!$A$2:$A$8217,0))/p_bulan,"")</f>
        <v/>
      </c>
      <c r="Q93" s="104" t="str">
        <f t="shared" si="3"/>
        <v>HS tidak valid</v>
      </c>
    </row>
    <row r="94" spans="1:17" x14ac:dyDescent="0.3">
      <c r="A94" s="104">
        <v>93</v>
      </c>
      <c r="B94" s="104" t="s">
        <v>16909</v>
      </c>
      <c r="C94" s="104" t="s">
        <v>295</v>
      </c>
      <c r="D94" s="104" t="s">
        <v>311</v>
      </c>
      <c r="E94" s="104" t="s">
        <v>320</v>
      </c>
      <c r="F94" s="104" t="s">
        <v>343</v>
      </c>
      <c r="G94" s="104" t="s">
        <v>332</v>
      </c>
      <c r="H94" s="104" t="s">
        <v>4317</v>
      </c>
      <c r="I94" s="104" t="s">
        <v>16915</v>
      </c>
      <c r="J94" s="105">
        <v>100</v>
      </c>
      <c r="K94" s="105">
        <v>10000</v>
      </c>
      <c r="L94" s="105">
        <v>5050</v>
      </c>
      <c r="M94" s="106">
        <v>59.799470110000001</v>
      </c>
      <c r="N94" s="105">
        <v>301987.32410000003</v>
      </c>
      <c r="O94" s="107">
        <f t="shared" si="2"/>
        <v>33</v>
      </c>
      <c r="P94" s="105">
        <f>IFERROR(INDEX(Data_HS!$D$2:$D$8217,MATCH(H94,Data_HS!$A$2:$A$8217,0))/p_bulan,"")</f>
        <v>229809.36363636365</v>
      </c>
      <c r="Q94" s="104" t="str">
        <f t="shared" si="3"/>
        <v>Melebihi ekspor nasional HS</v>
      </c>
    </row>
    <row r="95" spans="1:17" x14ac:dyDescent="0.3">
      <c r="A95" s="104">
        <v>94</v>
      </c>
      <c r="B95" s="104" t="s">
        <v>16909</v>
      </c>
      <c r="C95" s="104" t="s">
        <v>295</v>
      </c>
      <c r="D95" s="104" t="s">
        <v>311</v>
      </c>
      <c r="E95" s="104" t="s">
        <v>320</v>
      </c>
      <c r="F95" s="104" t="s">
        <v>343</v>
      </c>
      <c r="G95" s="104" t="s">
        <v>332</v>
      </c>
      <c r="H95" s="104" t="s">
        <v>1563</v>
      </c>
      <c r="I95" s="104" t="s">
        <v>16916</v>
      </c>
      <c r="J95" s="105">
        <v>0</v>
      </c>
      <c r="K95" s="105">
        <v>0</v>
      </c>
      <c r="L95" s="105">
        <v>0</v>
      </c>
      <c r="M95" s="106">
        <v>1.346506929</v>
      </c>
      <c r="N95" s="105">
        <v>0</v>
      </c>
      <c r="O95" s="107">
        <f t="shared" si="2"/>
        <v>9</v>
      </c>
      <c r="P95" s="105">
        <f>IFERROR(INDEX(Data_HS!$D$2:$D$8217,MATCH(H95,Data_HS!$A$2:$A$8217,0))/p_bulan,"")</f>
        <v>652267.90909090906</v>
      </c>
      <c r="Q95" s="104" t="str">
        <f t="shared" si="3"/>
        <v>Estimasi nol</v>
      </c>
    </row>
    <row r="96" spans="1:17" x14ac:dyDescent="0.3">
      <c r="A96" s="104">
        <v>95</v>
      </c>
      <c r="B96" s="104" t="s">
        <v>16909</v>
      </c>
      <c r="C96" s="104" t="s">
        <v>295</v>
      </c>
      <c r="D96" s="104" t="s">
        <v>311</v>
      </c>
      <c r="E96" s="104" t="s">
        <v>320</v>
      </c>
      <c r="F96" s="104" t="s">
        <v>343</v>
      </c>
      <c r="G96" s="104" t="s">
        <v>332</v>
      </c>
      <c r="H96" s="104" t="s">
        <v>1246</v>
      </c>
      <c r="I96" s="104" t="s">
        <v>16917</v>
      </c>
      <c r="J96" s="105">
        <v>5</v>
      </c>
      <c r="K96" s="105">
        <v>200</v>
      </c>
      <c r="L96" s="105">
        <v>102.5</v>
      </c>
      <c r="M96" s="106">
        <v>13.63069307</v>
      </c>
      <c r="N96" s="105">
        <v>1397.1460400000001</v>
      </c>
      <c r="O96" s="107">
        <f t="shared" si="2"/>
        <v>7</v>
      </c>
      <c r="P96" s="105">
        <f>IFERROR(INDEX(Data_HS!$D$2:$D$8217,MATCH(H96,Data_HS!$A$2:$A$8217,0))/p_bulan,"")</f>
        <v>1251.5454545454545</v>
      </c>
      <c r="Q96" s="104" t="str">
        <f t="shared" si="3"/>
        <v>Melebihi ekspor nasional HS</v>
      </c>
    </row>
    <row r="97" spans="1:17" x14ac:dyDescent="0.3">
      <c r="A97" s="104">
        <v>96</v>
      </c>
      <c r="B97" s="104" t="s">
        <v>16909</v>
      </c>
      <c r="C97" s="104" t="s">
        <v>295</v>
      </c>
      <c r="D97" s="104" t="s">
        <v>311</v>
      </c>
      <c r="E97" s="104" t="s">
        <v>320</v>
      </c>
      <c r="F97" s="104" t="s">
        <v>343</v>
      </c>
      <c r="G97" s="104" t="s">
        <v>332</v>
      </c>
      <c r="H97" s="104" t="s">
        <v>1493</v>
      </c>
      <c r="I97" s="104" t="s">
        <v>16918</v>
      </c>
      <c r="J97" s="105">
        <v>100</v>
      </c>
      <c r="K97" s="105">
        <v>20000</v>
      </c>
      <c r="L97" s="105">
        <v>10050</v>
      </c>
      <c r="M97" s="106">
        <v>7.2449907680000001</v>
      </c>
      <c r="N97" s="105">
        <v>72812.157219999994</v>
      </c>
      <c r="O97" s="107">
        <f t="shared" si="2"/>
        <v>9</v>
      </c>
      <c r="P97" s="105">
        <f>IFERROR(INDEX(Data_HS!$D$2:$D$8217,MATCH(H97,Data_HS!$A$2:$A$8217,0))/p_bulan,"")</f>
        <v>10498596.909090908</v>
      </c>
      <c r="Q97" s="104" t="str">
        <f t="shared" si="3"/>
        <v>Wajar</v>
      </c>
    </row>
    <row r="98" spans="1:17" x14ac:dyDescent="0.3">
      <c r="A98" s="104">
        <v>97</v>
      </c>
      <c r="B98" s="104" t="s">
        <v>16909</v>
      </c>
      <c r="C98" s="104" t="s">
        <v>295</v>
      </c>
      <c r="D98" s="104" t="s">
        <v>311</v>
      </c>
      <c r="E98" s="104" t="s">
        <v>320</v>
      </c>
      <c r="F98" s="104" t="s">
        <v>343</v>
      </c>
      <c r="G98" s="104" t="s">
        <v>332</v>
      </c>
      <c r="H98" s="104" t="s">
        <v>1264</v>
      </c>
      <c r="I98" s="104" t="s">
        <v>16919</v>
      </c>
      <c r="J98" s="105">
        <v>5</v>
      </c>
      <c r="K98" s="105">
        <v>200</v>
      </c>
      <c r="L98" s="105">
        <v>102.5</v>
      </c>
      <c r="M98" s="106">
        <v>0.185</v>
      </c>
      <c r="N98" s="105">
        <v>18.962499999999999</v>
      </c>
      <c r="O98" s="107">
        <f t="shared" si="2"/>
        <v>7</v>
      </c>
      <c r="P98" s="105">
        <f>IFERROR(INDEX(Data_HS!$D$2:$D$8217,MATCH(H98,Data_HS!$A$2:$A$8217,0))/p_bulan,"")</f>
        <v>3.3636363636363638</v>
      </c>
      <c r="Q98" s="104" t="str">
        <f t="shared" si="3"/>
        <v>Melebihi ekspor nasional HS</v>
      </c>
    </row>
    <row r="99" spans="1:17" x14ac:dyDescent="0.3">
      <c r="A99" s="104">
        <v>98</v>
      </c>
      <c r="B99" s="104" t="s">
        <v>16920</v>
      </c>
      <c r="C99" s="104" t="s">
        <v>282</v>
      </c>
      <c r="D99" s="104" t="s">
        <v>311</v>
      </c>
      <c r="E99" s="104" t="s">
        <v>301</v>
      </c>
      <c r="F99" s="104" t="s">
        <v>343</v>
      </c>
      <c r="G99" s="104" t="s">
        <v>332</v>
      </c>
      <c r="H99" s="104" t="s">
        <v>1460</v>
      </c>
      <c r="I99" s="104" t="s">
        <v>16921</v>
      </c>
      <c r="J99" s="105">
        <v>18000</v>
      </c>
      <c r="K99" s="105">
        <v>20000</v>
      </c>
      <c r="L99" s="105">
        <v>19000</v>
      </c>
      <c r="M99" s="106">
        <v>6.8828138010000002</v>
      </c>
      <c r="N99" s="105">
        <v>130773.46219999999</v>
      </c>
      <c r="O99" s="107">
        <f t="shared" si="2"/>
        <v>9</v>
      </c>
      <c r="P99" s="105">
        <f>IFERROR(INDEX(Data_HS!$D$2:$D$8217,MATCH(H99,Data_HS!$A$2:$A$8217,0))/p_bulan,"")</f>
        <v>60138.272727272728</v>
      </c>
      <c r="Q99" s="104" t="str">
        <f t="shared" si="3"/>
        <v>Melebihi ekspor nasional HS</v>
      </c>
    </row>
    <row r="100" spans="1:17" x14ac:dyDescent="0.3">
      <c r="A100" s="104">
        <v>99</v>
      </c>
      <c r="B100" s="104" t="s">
        <v>16920</v>
      </c>
      <c r="C100" s="104" t="s">
        <v>282</v>
      </c>
      <c r="D100" s="104" t="s">
        <v>311</v>
      </c>
      <c r="E100" s="104" t="s">
        <v>301</v>
      </c>
      <c r="F100" s="104" t="s">
        <v>343</v>
      </c>
      <c r="G100" s="104" t="s">
        <v>332</v>
      </c>
      <c r="H100" s="104" t="s">
        <v>2597</v>
      </c>
      <c r="I100" s="104" t="s">
        <v>16922</v>
      </c>
      <c r="J100" s="105">
        <v>1000</v>
      </c>
      <c r="K100" s="105">
        <v>100000</v>
      </c>
      <c r="L100" s="105">
        <v>50500</v>
      </c>
      <c r="M100" s="106">
        <v>3.730552265</v>
      </c>
      <c r="N100" s="105">
        <v>188392.88939999999</v>
      </c>
      <c r="O100" s="107">
        <f t="shared" si="2"/>
        <v>21</v>
      </c>
      <c r="P100" s="105">
        <f>IFERROR(INDEX(Data_HS!$D$2:$D$8217,MATCH(H100,Data_HS!$A$2:$A$8217,0))/p_bulan,"")</f>
        <v>16893.636363636364</v>
      </c>
      <c r="Q100" s="104" t="str">
        <f t="shared" si="3"/>
        <v>Melebihi ekspor nasional HS</v>
      </c>
    </row>
    <row r="101" spans="1:17" x14ac:dyDescent="0.3">
      <c r="A101" s="104">
        <v>100</v>
      </c>
      <c r="B101" s="104" t="s">
        <v>16920</v>
      </c>
      <c r="C101" s="104" t="s">
        <v>282</v>
      </c>
      <c r="D101" s="104" t="s">
        <v>311</v>
      </c>
      <c r="E101" s="104" t="s">
        <v>301</v>
      </c>
      <c r="F101" s="104" t="s">
        <v>343</v>
      </c>
      <c r="G101" s="104" t="s">
        <v>332</v>
      </c>
      <c r="H101" s="104" t="s">
        <v>1298</v>
      </c>
      <c r="I101" s="104" t="s">
        <v>16923</v>
      </c>
      <c r="J101" s="105">
        <v>12000</v>
      </c>
      <c r="K101" s="105">
        <v>500000</v>
      </c>
      <c r="L101" s="105">
        <v>256000</v>
      </c>
      <c r="M101" s="106">
        <v>2.6156399370000001</v>
      </c>
      <c r="N101" s="105">
        <v>669603.82389999996</v>
      </c>
      <c r="O101" s="107">
        <f t="shared" si="2"/>
        <v>8</v>
      </c>
      <c r="P101" s="105">
        <f>IFERROR(INDEX(Data_HS!$D$2:$D$8217,MATCH(H101,Data_HS!$A$2:$A$8217,0))/p_bulan,"")</f>
        <v>26062615.363636363</v>
      </c>
      <c r="Q101" s="104" t="str">
        <f t="shared" si="3"/>
        <v>Wajar</v>
      </c>
    </row>
    <row r="102" spans="1:17" x14ac:dyDescent="0.3">
      <c r="A102" s="104">
        <v>101</v>
      </c>
      <c r="B102" s="104" t="s">
        <v>16920</v>
      </c>
      <c r="C102" s="104" t="s">
        <v>282</v>
      </c>
      <c r="D102" s="104" t="s">
        <v>311</v>
      </c>
      <c r="E102" s="104" t="s">
        <v>301</v>
      </c>
      <c r="F102" s="104" t="s">
        <v>343</v>
      </c>
      <c r="G102" s="104" t="s">
        <v>332</v>
      </c>
      <c r="H102" s="104" t="s">
        <v>1897</v>
      </c>
      <c r="I102" s="104" t="s">
        <v>16924</v>
      </c>
      <c r="J102" s="105">
        <v>23000</v>
      </c>
      <c r="K102" s="105">
        <v>200000</v>
      </c>
      <c r="L102" s="105">
        <v>111500</v>
      </c>
      <c r="M102" s="106">
        <v>2.2112699689999999</v>
      </c>
      <c r="N102" s="105">
        <v>246556.60149999999</v>
      </c>
      <c r="O102" s="107">
        <f t="shared" si="2"/>
        <v>15</v>
      </c>
      <c r="P102" s="105">
        <f>IFERROR(INDEX(Data_HS!$D$2:$D$8217,MATCH(H102,Data_HS!$A$2:$A$8217,0))/p_bulan,"")</f>
        <v>1986698.8181818181</v>
      </c>
      <c r="Q102" s="104" t="str">
        <f t="shared" si="3"/>
        <v>Wajar</v>
      </c>
    </row>
    <row r="103" spans="1:17" x14ac:dyDescent="0.3">
      <c r="A103" s="104">
        <v>102</v>
      </c>
      <c r="B103" s="104" t="s">
        <v>16920</v>
      </c>
      <c r="C103" s="104" t="s">
        <v>282</v>
      </c>
      <c r="D103" s="104" t="s">
        <v>311</v>
      </c>
      <c r="E103" s="104" t="s">
        <v>301</v>
      </c>
      <c r="F103" s="104" t="s">
        <v>343</v>
      </c>
      <c r="G103" s="104" t="s">
        <v>332</v>
      </c>
      <c r="H103" s="104" t="s">
        <v>1460</v>
      </c>
      <c r="I103" s="104" t="s">
        <v>16925</v>
      </c>
      <c r="J103" s="105">
        <v>18000</v>
      </c>
      <c r="K103" s="105">
        <v>20000</v>
      </c>
      <c r="L103" s="105">
        <v>19000</v>
      </c>
      <c r="M103" s="106">
        <v>6.8828138010000002</v>
      </c>
      <c r="N103" s="105">
        <v>130773.46219999999</v>
      </c>
      <c r="O103" s="107">
        <f t="shared" si="2"/>
        <v>9</v>
      </c>
      <c r="P103" s="105">
        <f>IFERROR(INDEX(Data_HS!$D$2:$D$8217,MATCH(H103,Data_HS!$A$2:$A$8217,0))/p_bulan,"")</f>
        <v>60138.272727272728</v>
      </c>
      <c r="Q103" s="104" t="str">
        <f t="shared" si="3"/>
        <v>Melebihi ekspor nasional HS</v>
      </c>
    </row>
    <row r="104" spans="1:17" x14ac:dyDescent="0.3">
      <c r="A104" s="104">
        <v>103</v>
      </c>
      <c r="B104" s="104" t="s">
        <v>16920</v>
      </c>
      <c r="C104" s="104" t="s">
        <v>282</v>
      </c>
      <c r="D104" s="104" t="s">
        <v>311</v>
      </c>
      <c r="E104" s="104" t="s">
        <v>301</v>
      </c>
      <c r="F104" s="104" t="s">
        <v>343</v>
      </c>
      <c r="G104" s="104" t="s">
        <v>332</v>
      </c>
      <c r="H104" s="104" t="s">
        <v>1857</v>
      </c>
      <c r="I104" s="104" t="s">
        <v>16926</v>
      </c>
      <c r="J104" s="105">
        <v>0</v>
      </c>
      <c r="K104" s="105">
        <v>300000</v>
      </c>
      <c r="L104" s="105">
        <v>150000</v>
      </c>
      <c r="M104" s="106">
        <v>2.5</v>
      </c>
      <c r="N104" s="105">
        <v>375000</v>
      </c>
      <c r="O104" s="107">
        <f t="shared" si="2"/>
        <v>15</v>
      </c>
      <c r="P104" s="105">
        <f>IFERROR(INDEX(Data_HS!$D$2:$D$8217,MATCH(H104,Data_HS!$A$2:$A$8217,0))/p_bulan,"")</f>
        <v>0.45454545454545453</v>
      </c>
      <c r="Q104" s="104" t="str">
        <f t="shared" si="3"/>
        <v>Melebihi ekspor nasional HS</v>
      </c>
    </row>
    <row r="105" spans="1:17" x14ac:dyDescent="0.3">
      <c r="A105" s="104">
        <v>104</v>
      </c>
      <c r="B105" s="104" t="s">
        <v>16920</v>
      </c>
      <c r="C105" s="104" t="s">
        <v>282</v>
      </c>
      <c r="D105" s="104" t="s">
        <v>311</v>
      </c>
      <c r="E105" s="104" t="s">
        <v>301</v>
      </c>
      <c r="F105" s="104" t="s">
        <v>343</v>
      </c>
      <c r="G105" s="104" t="s">
        <v>332</v>
      </c>
      <c r="H105" s="104" t="s">
        <v>1593</v>
      </c>
      <c r="I105" s="104" t="s">
        <v>16927</v>
      </c>
      <c r="J105" s="105">
        <v>20000</v>
      </c>
      <c r="K105" s="105">
        <v>3000000</v>
      </c>
      <c r="L105" s="105">
        <v>1510000</v>
      </c>
      <c r="M105" s="106">
        <v>4.2409638550000004</v>
      </c>
      <c r="N105" s="105">
        <v>6403855.4220000003</v>
      </c>
      <c r="O105" s="107">
        <f t="shared" si="2"/>
        <v>10</v>
      </c>
      <c r="P105" s="105">
        <f>IFERROR(INDEX(Data_HS!$D$2:$D$8217,MATCH(H105,Data_HS!$A$2:$A$8217,0))/p_bulan,"")</f>
        <v>4128</v>
      </c>
      <c r="Q105" s="104" t="str">
        <f t="shared" si="3"/>
        <v>Melebihi ekspor nasional HS</v>
      </c>
    </row>
    <row r="106" spans="1:17" x14ac:dyDescent="0.3">
      <c r="A106" s="104">
        <v>105</v>
      </c>
      <c r="B106" s="104" t="s">
        <v>16920</v>
      </c>
      <c r="C106" s="104" t="s">
        <v>282</v>
      </c>
      <c r="D106" s="104" t="s">
        <v>311</v>
      </c>
      <c r="E106" s="104" t="s">
        <v>301</v>
      </c>
      <c r="F106" s="104" t="s">
        <v>343</v>
      </c>
      <c r="G106" s="104" t="s">
        <v>332</v>
      </c>
      <c r="H106" s="104" t="s">
        <v>1302</v>
      </c>
      <c r="I106" s="104" t="s">
        <v>16928</v>
      </c>
      <c r="J106" s="105">
        <v>18000</v>
      </c>
      <c r="K106" s="105">
        <v>160000</v>
      </c>
      <c r="L106" s="105">
        <v>89000</v>
      </c>
      <c r="M106" s="106">
        <v>0.47623953400000002</v>
      </c>
      <c r="N106" s="105">
        <v>42385.31854</v>
      </c>
      <c r="O106" s="107">
        <f t="shared" si="2"/>
        <v>8</v>
      </c>
      <c r="P106" s="105">
        <f>IFERROR(INDEX(Data_HS!$D$2:$D$8217,MATCH(H106,Data_HS!$A$2:$A$8217,0))/p_bulan,"")</f>
        <v>48622.454545454544</v>
      </c>
      <c r="Q106" s="104" t="str">
        <f t="shared" si="3"/>
        <v>Wajar</v>
      </c>
    </row>
    <row r="107" spans="1:17" x14ac:dyDescent="0.3">
      <c r="A107" s="104">
        <v>106</v>
      </c>
      <c r="B107" s="104" t="s">
        <v>16920</v>
      </c>
      <c r="C107" s="104" t="s">
        <v>282</v>
      </c>
      <c r="D107" s="104" t="s">
        <v>311</v>
      </c>
      <c r="E107" s="104" t="s">
        <v>301</v>
      </c>
      <c r="F107" s="104" t="s">
        <v>343</v>
      </c>
      <c r="G107" s="104" t="s">
        <v>332</v>
      </c>
      <c r="H107" s="104" t="s">
        <v>1513</v>
      </c>
      <c r="I107" s="104" t="s">
        <v>16929</v>
      </c>
      <c r="J107" s="105">
        <v>5</v>
      </c>
      <c r="K107" s="105">
        <v>100</v>
      </c>
      <c r="L107" s="105">
        <v>52.5</v>
      </c>
      <c r="M107" s="106">
        <v>48.166593229999997</v>
      </c>
      <c r="N107" s="105">
        <v>2528.7461440000002</v>
      </c>
      <c r="O107" s="107">
        <f t="shared" si="2"/>
        <v>9</v>
      </c>
      <c r="P107" s="105">
        <f>IFERROR(INDEX(Data_HS!$D$2:$D$8217,MATCH(H107,Data_HS!$A$2:$A$8217,0))/p_bulan,"")</f>
        <v>785032.27272727271</v>
      </c>
      <c r="Q107" s="104" t="str">
        <f t="shared" si="3"/>
        <v>Wajar</v>
      </c>
    </row>
    <row r="108" spans="1:17" x14ac:dyDescent="0.3">
      <c r="A108" s="104">
        <v>107</v>
      </c>
      <c r="B108" s="104" t="s">
        <v>16920</v>
      </c>
      <c r="C108" s="104" t="s">
        <v>282</v>
      </c>
      <c r="D108" s="104" t="s">
        <v>311</v>
      </c>
      <c r="E108" s="104" t="s">
        <v>301</v>
      </c>
      <c r="F108" s="104" t="s">
        <v>343</v>
      </c>
      <c r="G108" s="104" t="s">
        <v>332</v>
      </c>
      <c r="H108" s="104" t="s">
        <v>7543</v>
      </c>
      <c r="I108" s="104" t="s">
        <v>16930</v>
      </c>
      <c r="J108" s="105">
        <v>18000</v>
      </c>
      <c r="K108" s="105">
        <v>200000</v>
      </c>
      <c r="L108" s="105">
        <v>109000</v>
      </c>
      <c r="M108" s="106">
        <v>0.34311060900000001</v>
      </c>
      <c r="N108" s="105">
        <v>37399.056340000003</v>
      </c>
      <c r="O108" s="107">
        <f t="shared" si="2"/>
        <v>57</v>
      </c>
      <c r="P108" s="105">
        <f>IFERROR(INDEX(Data_HS!$D$2:$D$8217,MATCH(H108,Data_HS!$A$2:$A$8217,0))/p_bulan,"")</f>
        <v>1434.5454545454545</v>
      </c>
      <c r="Q108" s="104" t="str">
        <f t="shared" si="3"/>
        <v>Melebihi ekspor nasional HS</v>
      </c>
    </row>
    <row r="109" spans="1:17" x14ac:dyDescent="0.3">
      <c r="A109" s="104">
        <v>108</v>
      </c>
      <c r="B109" s="104" t="s">
        <v>16920</v>
      </c>
      <c r="C109" s="104" t="s">
        <v>282</v>
      </c>
      <c r="D109" s="104" t="s">
        <v>311</v>
      </c>
      <c r="E109" s="104" t="s">
        <v>301</v>
      </c>
      <c r="F109" s="104" t="s">
        <v>343</v>
      </c>
      <c r="G109" s="104" t="s">
        <v>332</v>
      </c>
      <c r="H109" s="104" t="s">
        <v>2263</v>
      </c>
      <c r="I109" s="104" t="s">
        <v>16931</v>
      </c>
      <c r="J109" s="105">
        <v>17000</v>
      </c>
      <c r="K109" s="105">
        <v>100000</v>
      </c>
      <c r="L109" s="105">
        <v>58500</v>
      </c>
      <c r="M109" s="106">
        <v>6.183815901</v>
      </c>
      <c r="N109" s="105">
        <v>361753.23019999999</v>
      </c>
      <c r="O109" s="107">
        <f t="shared" si="2"/>
        <v>18</v>
      </c>
      <c r="P109" s="105">
        <f>IFERROR(INDEX(Data_HS!$D$2:$D$8217,MATCH(H109,Data_HS!$A$2:$A$8217,0))/p_bulan,"")</f>
        <v>64124517</v>
      </c>
      <c r="Q109" s="104" t="str">
        <f t="shared" si="3"/>
        <v>Wajar</v>
      </c>
    </row>
    <row r="110" spans="1:17" x14ac:dyDescent="0.3">
      <c r="A110" s="104">
        <v>109</v>
      </c>
      <c r="B110" s="104" t="s">
        <v>16920</v>
      </c>
      <c r="C110" s="104" t="s">
        <v>282</v>
      </c>
      <c r="D110" s="104" t="s">
        <v>311</v>
      </c>
      <c r="E110" s="104" t="s">
        <v>301</v>
      </c>
      <c r="F110" s="104" t="s">
        <v>343</v>
      </c>
      <c r="G110" s="104" t="s">
        <v>332</v>
      </c>
      <c r="H110" s="104" t="s">
        <v>1513</v>
      </c>
      <c r="I110" s="104" t="s">
        <v>16932</v>
      </c>
      <c r="J110" s="105">
        <v>10</v>
      </c>
      <c r="K110" s="105">
        <v>500</v>
      </c>
      <c r="L110" s="105">
        <v>255</v>
      </c>
      <c r="M110" s="106">
        <v>48.166593229999997</v>
      </c>
      <c r="N110" s="105">
        <v>12282.48127</v>
      </c>
      <c r="O110" s="107">
        <f t="shared" si="2"/>
        <v>9</v>
      </c>
      <c r="P110" s="105">
        <f>IFERROR(INDEX(Data_HS!$D$2:$D$8217,MATCH(H110,Data_HS!$A$2:$A$8217,0))/p_bulan,"")</f>
        <v>785032.27272727271</v>
      </c>
      <c r="Q110" s="104" t="str">
        <f t="shared" si="3"/>
        <v>Wajar</v>
      </c>
    </row>
    <row r="111" spans="1:17" x14ac:dyDescent="0.3">
      <c r="A111" s="104">
        <v>110</v>
      </c>
      <c r="B111" s="104" t="s">
        <v>16933</v>
      </c>
      <c r="C111" s="104" t="s">
        <v>280</v>
      </c>
      <c r="D111" s="104" t="s">
        <v>311</v>
      </c>
      <c r="E111" s="104" t="s">
        <v>320</v>
      </c>
      <c r="F111" s="104" t="s">
        <v>343</v>
      </c>
      <c r="G111" s="104" t="s">
        <v>332</v>
      </c>
      <c r="H111" s="104" t="s">
        <v>1689</v>
      </c>
      <c r="I111" s="104" t="s">
        <v>16934</v>
      </c>
      <c r="J111" s="105">
        <v>18000</v>
      </c>
      <c r="K111" s="105">
        <v>200000</v>
      </c>
      <c r="L111" s="105">
        <v>109000</v>
      </c>
      <c r="M111" s="106">
        <v>0.306666667</v>
      </c>
      <c r="N111" s="105">
        <v>33426.666669999999</v>
      </c>
      <c r="O111" s="107">
        <f t="shared" si="2"/>
        <v>12</v>
      </c>
      <c r="P111" s="105">
        <f>IFERROR(INDEX(Data_HS!$D$2:$D$8217,MATCH(H111,Data_HS!$A$2:$A$8217,0))/p_bulan,"")</f>
        <v>8.3636363636363633</v>
      </c>
      <c r="Q111" s="104" t="str">
        <f t="shared" si="3"/>
        <v>Melebihi ekspor nasional HS</v>
      </c>
    </row>
    <row r="112" spans="1:17" x14ac:dyDescent="0.3">
      <c r="A112" s="104">
        <v>111</v>
      </c>
      <c r="B112" s="104" t="s">
        <v>16933</v>
      </c>
      <c r="C112" s="104" t="s">
        <v>280</v>
      </c>
      <c r="D112" s="104" t="s">
        <v>311</v>
      </c>
      <c r="E112" s="104" t="s">
        <v>320</v>
      </c>
      <c r="F112" s="104" t="s">
        <v>343</v>
      </c>
      <c r="G112" s="104" t="s">
        <v>332</v>
      </c>
      <c r="H112" s="104" t="s">
        <v>1296</v>
      </c>
      <c r="I112" s="104" t="s">
        <v>16935</v>
      </c>
      <c r="J112" s="105">
        <v>18000</v>
      </c>
      <c r="K112" s="105">
        <v>200000</v>
      </c>
      <c r="L112" s="105">
        <v>109000</v>
      </c>
      <c r="M112" s="106">
        <v>1.212184615</v>
      </c>
      <c r="N112" s="105">
        <v>132128.1231</v>
      </c>
      <c r="O112" s="107">
        <f t="shared" si="2"/>
        <v>7</v>
      </c>
      <c r="P112" s="105">
        <f>IFERROR(INDEX(Data_HS!$D$2:$D$8217,MATCH(H112,Data_HS!$A$2:$A$8217,0))/p_bulan,"")</f>
        <v>1790.7272727272727</v>
      </c>
      <c r="Q112" s="104" t="str">
        <f t="shared" si="3"/>
        <v>Melebihi ekspor nasional HS</v>
      </c>
    </row>
    <row r="113" spans="1:17" x14ac:dyDescent="0.3">
      <c r="A113" s="104">
        <v>112</v>
      </c>
      <c r="B113" s="104" t="s">
        <v>16933</v>
      </c>
      <c r="C113" s="104" t="s">
        <v>280</v>
      </c>
      <c r="D113" s="104" t="s">
        <v>311</v>
      </c>
      <c r="E113" s="104" t="s">
        <v>320</v>
      </c>
      <c r="F113" s="104" t="s">
        <v>343</v>
      </c>
      <c r="G113" s="104" t="s">
        <v>332</v>
      </c>
      <c r="H113" s="104" t="s">
        <v>16845</v>
      </c>
      <c r="I113" s="104" t="s">
        <v>16936</v>
      </c>
      <c r="J113" s="105">
        <v>18000</v>
      </c>
      <c r="K113" s="105">
        <v>100000</v>
      </c>
      <c r="L113" s="105">
        <v>59000</v>
      </c>
      <c r="M113" s="106"/>
      <c r="N113" s="105"/>
      <c r="O113" s="107">
        <f t="shared" si="2"/>
        <v>0</v>
      </c>
      <c r="P113" s="105" t="str">
        <f>IFERROR(INDEX(Data_HS!$D$2:$D$8217,MATCH(H113,Data_HS!$A$2:$A$8217,0))/p_bulan,"")</f>
        <v/>
      </c>
      <c r="Q113" s="104" t="str">
        <f t="shared" si="3"/>
        <v>HS tidak valid</v>
      </c>
    </row>
    <row r="114" spans="1:17" x14ac:dyDescent="0.3">
      <c r="A114" s="104">
        <v>113</v>
      </c>
      <c r="B114" s="104" t="s">
        <v>16937</v>
      </c>
      <c r="C114" s="104" t="s">
        <v>282</v>
      </c>
      <c r="D114" s="104" t="s">
        <v>308</v>
      </c>
      <c r="E114" s="104" t="s">
        <v>320</v>
      </c>
      <c r="F114" s="104" t="s">
        <v>345</v>
      </c>
      <c r="G114" s="104" t="s">
        <v>335</v>
      </c>
      <c r="H114" s="104" t="s">
        <v>1452</v>
      </c>
      <c r="I114" s="104" t="s">
        <v>16938</v>
      </c>
      <c r="J114" s="105">
        <v>19000</v>
      </c>
      <c r="K114" s="105">
        <v>100000</v>
      </c>
      <c r="L114" s="105">
        <v>59500</v>
      </c>
      <c r="M114" s="106">
        <v>4.5221524080000002</v>
      </c>
      <c r="N114" s="105">
        <v>269068.06829999998</v>
      </c>
      <c r="O114" s="107">
        <f t="shared" si="2"/>
        <v>9</v>
      </c>
      <c r="P114" s="105">
        <f>IFERROR(INDEX(Data_HS!$D$2:$D$8217,MATCH(H114,Data_HS!$A$2:$A$8217,0))/p_bulan,"")</f>
        <v>165482502.36363637</v>
      </c>
      <c r="Q114" s="104" t="str">
        <f t="shared" si="3"/>
        <v>Wajar</v>
      </c>
    </row>
    <row r="115" spans="1:17" x14ac:dyDescent="0.3">
      <c r="A115" s="104">
        <v>114</v>
      </c>
      <c r="B115" s="104" t="s">
        <v>16937</v>
      </c>
      <c r="C115" s="104" t="s">
        <v>282</v>
      </c>
      <c r="D115" s="104" t="s">
        <v>308</v>
      </c>
      <c r="E115" s="104" t="s">
        <v>320</v>
      </c>
      <c r="F115" s="104" t="s">
        <v>345</v>
      </c>
      <c r="G115" s="104" t="s">
        <v>335</v>
      </c>
      <c r="H115" s="104" t="s">
        <v>1460</v>
      </c>
      <c r="I115" s="104" t="s">
        <v>16939</v>
      </c>
      <c r="J115" s="105">
        <v>19000</v>
      </c>
      <c r="K115" s="105">
        <v>65000</v>
      </c>
      <c r="L115" s="105">
        <v>42000</v>
      </c>
      <c r="M115" s="106">
        <v>6.8828138010000002</v>
      </c>
      <c r="N115" s="105">
        <v>289078.17959999997</v>
      </c>
      <c r="O115" s="107">
        <f t="shared" si="2"/>
        <v>9</v>
      </c>
      <c r="P115" s="105">
        <f>IFERROR(INDEX(Data_HS!$D$2:$D$8217,MATCH(H115,Data_HS!$A$2:$A$8217,0))/p_bulan,"")</f>
        <v>60138.272727272728</v>
      </c>
      <c r="Q115" s="104" t="str">
        <f t="shared" si="3"/>
        <v>Melebihi ekspor nasional HS</v>
      </c>
    </row>
    <row r="116" spans="1:17" x14ac:dyDescent="0.3">
      <c r="A116" s="104">
        <v>115</v>
      </c>
      <c r="B116" s="104" t="s">
        <v>16940</v>
      </c>
      <c r="C116" s="104" t="s">
        <v>280</v>
      </c>
      <c r="D116" s="104" t="s">
        <v>311</v>
      </c>
      <c r="E116" s="104" t="s">
        <v>320</v>
      </c>
      <c r="F116" s="104" t="s">
        <v>344</v>
      </c>
      <c r="G116" s="104" t="s">
        <v>332</v>
      </c>
      <c r="H116" s="104" t="s">
        <v>1304</v>
      </c>
      <c r="I116" s="104" t="s">
        <v>16941</v>
      </c>
      <c r="J116" s="105">
        <v>20000</v>
      </c>
      <c r="K116" s="105">
        <v>2500000</v>
      </c>
      <c r="L116" s="105">
        <v>1260000</v>
      </c>
      <c r="M116" s="106">
        <v>0.42636016700000001</v>
      </c>
      <c r="N116" s="105">
        <v>537213.81039999996</v>
      </c>
      <c r="O116" s="107">
        <f t="shared" si="2"/>
        <v>8</v>
      </c>
      <c r="P116" s="105">
        <f>IFERROR(INDEX(Data_HS!$D$2:$D$8217,MATCH(H116,Data_HS!$A$2:$A$8217,0))/p_bulan,"")</f>
        <v>24934517.727272727</v>
      </c>
      <c r="Q116" s="104" t="str">
        <f t="shared" si="3"/>
        <v>Wajar</v>
      </c>
    </row>
    <row r="117" spans="1:17" x14ac:dyDescent="0.3">
      <c r="A117" s="104">
        <v>116</v>
      </c>
      <c r="B117" s="104" t="s">
        <v>16940</v>
      </c>
      <c r="C117" s="104" t="s">
        <v>280</v>
      </c>
      <c r="D117" s="104" t="s">
        <v>311</v>
      </c>
      <c r="E117" s="104" t="s">
        <v>320</v>
      </c>
      <c r="F117" s="104" t="s">
        <v>344</v>
      </c>
      <c r="G117" s="104" t="s">
        <v>332</v>
      </c>
      <c r="H117" s="104" t="s">
        <v>4629</v>
      </c>
      <c r="I117" s="104" t="s">
        <v>16942</v>
      </c>
      <c r="J117" s="105">
        <v>18000</v>
      </c>
      <c r="K117" s="105">
        <v>0</v>
      </c>
      <c r="L117" s="105">
        <v>9000</v>
      </c>
      <c r="M117" s="106">
        <v>1.77268161</v>
      </c>
      <c r="N117" s="105">
        <v>15954.13449</v>
      </c>
      <c r="O117" s="107">
        <f t="shared" si="2"/>
        <v>38</v>
      </c>
      <c r="P117" s="105">
        <f>IFERROR(INDEX(Data_HS!$D$2:$D$8217,MATCH(H117,Data_HS!$A$2:$A$8217,0))/p_bulan,"")</f>
        <v>2332469</v>
      </c>
      <c r="Q117" s="104" t="str">
        <f t="shared" si="3"/>
        <v>Wajar</v>
      </c>
    </row>
    <row r="118" spans="1:17" x14ac:dyDescent="0.3">
      <c r="A118" s="104">
        <v>117</v>
      </c>
      <c r="B118" s="104" t="s">
        <v>16940</v>
      </c>
      <c r="C118" s="104" t="s">
        <v>280</v>
      </c>
      <c r="D118" s="104" t="s">
        <v>311</v>
      </c>
      <c r="E118" s="104" t="s">
        <v>320</v>
      </c>
      <c r="F118" s="104" t="s">
        <v>344</v>
      </c>
      <c r="G118" s="104" t="s">
        <v>332</v>
      </c>
      <c r="H118" s="104" t="s">
        <v>1304</v>
      </c>
      <c r="I118" s="104" t="s">
        <v>16943</v>
      </c>
      <c r="J118" s="105">
        <v>20000</v>
      </c>
      <c r="K118" s="105">
        <v>3000000</v>
      </c>
      <c r="L118" s="105">
        <v>1510000</v>
      </c>
      <c r="M118" s="106">
        <v>0.42636016700000001</v>
      </c>
      <c r="N118" s="105">
        <v>643803.85210000002</v>
      </c>
      <c r="O118" s="107">
        <f t="shared" si="2"/>
        <v>8</v>
      </c>
      <c r="P118" s="105">
        <f>IFERROR(INDEX(Data_HS!$D$2:$D$8217,MATCH(H118,Data_HS!$A$2:$A$8217,0))/p_bulan,"")</f>
        <v>24934517.727272727</v>
      </c>
      <c r="Q118" s="104" t="str">
        <f t="shared" si="3"/>
        <v>Wajar</v>
      </c>
    </row>
    <row r="119" spans="1:17" x14ac:dyDescent="0.3">
      <c r="A119" s="104">
        <v>118</v>
      </c>
      <c r="B119" s="104" t="s">
        <v>16944</v>
      </c>
      <c r="C119" s="104" t="s">
        <v>286</v>
      </c>
      <c r="D119" s="104" t="s">
        <v>308</v>
      </c>
      <c r="E119" s="104" t="s">
        <v>320</v>
      </c>
      <c r="F119" s="104" t="s">
        <v>343</v>
      </c>
      <c r="G119" s="104" t="s">
        <v>335</v>
      </c>
      <c r="H119" s="104" t="s">
        <v>16845</v>
      </c>
      <c r="I119" s="104" t="s">
        <v>16846</v>
      </c>
      <c r="J119" s="105"/>
      <c r="K119" s="105"/>
      <c r="L119" s="105"/>
      <c r="M119" s="106"/>
      <c r="N119" s="105"/>
      <c r="O119" s="107">
        <f t="shared" si="2"/>
        <v>0</v>
      </c>
      <c r="P119" s="105" t="str">
        <f>IFERROR(INDEX(Data_HS!$D$2:$D$8217,MATCH(H119,Data_HS!$A$2:$A$8217,0))/p_bulan,"")</f>
        <v/>
      </c>
      <c r="Q119" s="104" t="str">
        <f t="shared" si="3"/>
        <v>HS tidak valid</v>
      </c>
    </row>
    <row r="120" spans="1:17" x14ac:dyDescent="0.3">
      <c r="A120" s="104">
        <v>119</v>
      </c>
      <c r="B120" s="104" t="s">
        <v>16945</v>
      </c>
      <c r="C120" s="104" t="s">
        <v>282</v>
      </c>
      <c r="D120" s="104" t="s">
        <v>308</v>
      </c>
      <c r="E120" s="104" t="s">
        <v>320</v>
      </c>
      <c r="F120" s="104" t="s">
        <v>343</v>
      </c>
      <c r="G120" s="104" t="s">
        <v>332</v>
      </c>
      <c r="H120" s="104" t="s">
        <v>4785</v>
      </c>
      <c r="I120" s="104" t="s">
        <v>16946</v>
      </c>
      <c r="J120" s="105">
        <v>20000</v>
      </c>
      <c r="K120" s="105">
        <v>40000</v>
      </c>
      <c r="L120" s="105">
        <v>30000</v>
      </c>
      <c r="M120" s="106">
        <v>3.1793805000000001E-2</v>
      </c>
      <c r="N120" s="105">
        <v>953.81414700000005</v>
      </c>
      <c r="O120" s="107">
        <f t="shared" si="2"/>
        <v>38</v>
      </c>
      <c r="P120" s="105">
        <f>IFERROR(INDEX(Data_HS!$D$2:$D$8217,MATCH(H120,Data_HS!$A$2:$A$8217,0))/p_bulan,"")</f>
        <v>10002.90909090909</v>
      </c>
      <c r="Q120" s="104" t="str">
        <f t="shared" si="3"/>
        <v>Wajar</v>
      </c>
    </row>
    <row r="121" spans="1:17" x14ac:dyDescent="0.3">
      <c r="A121" s="104">
        <v>120</v>
      </c>
      <c r="B121" s="104" t="s">
        <v>16947</v>
      </c>
      <c r="C121" s="104" t="s">
        <v>316</v>
      </c>
      <c r="D121" s="104" t="s">
        <v>311</v>
      </c>
      <c r="E121" s="104" t="s">
        <v>320</v>
      </c>
      <c r="F121" s="104" t="s">
        <v>344</v>
      </c>
      <c r="G121" s="104" t="s">
        <v>335</v>
      </c>
      <c r="H121" s="104" t="s">
        <v>1308</v>
      </c>
      <c r="I121" s="104" t="s">
        <v>16948</v>
      </c>
      <c r="J121" s="105">
        <v>100</v>
      </c>
      <c r="K121" s="105">
        <v>25000</v>
      </c>
      <c r="L121" s="105">
        <v>12550</v>
      </c>
      <c r="M121" s="106">
        <v>1.5681875080000001</v>
      </c>
      <c r="N121" s="105">
        <v>19680.753229999998</v>
      </c>
      <c r="O121" s="107">
        <f t="shared" si="2"/>
        <v>8</v>
      </c>
      <c r="P121" s="105">
        <f>IFERROR(INDEX(Data_HS!$D$2:$D$8217,MATCH(H121,Data_HS!$A$2:$A$8217,0))/p_bulan,"")</f>
        <v>5437302.2727272725</v>
      </c>
      <c r="Q121" s="104" t="str">
        <f t="shared" si="3"/>
        <v>Wajar</v>
      </c>
    </row>
    <row r="122" spans="1:17" x14ac:dyDescent="0.3">
      <c r="A122" s="104">
        <v>121</v>
      </c>
      <c r="B122" s="104" t="s">
        <v>16949</v>
      </c>
      <c r="C122" s="104" t="s">
        <v>284</v>
      </c>
      <c r="D122" s="104" t="s">
        <v>311</v>
      </c>
      <c r="E122" s="104" t="s">
        <v>320</v>
      </c>
      <c r="F122" s="104" t="s">
        <v>344</v>
      </c>
      <c r="G122" s="104" t="s">
        <v>332</v>
      </c>
      <c r="H122" s="104" t="s">
        <v>1460</v>
      </c>
      <c r="I122" s="104" t="s">
        <v>16950</v>
      </c>
      <c r="J122" s="105">
        <v>6000</v>
      </c>
      <c r="K122" s="105">
        <v>50000</v>
      </c>
      <c r="L122" s="105">
        <v>28000</v>
      </c>
      <c r="M122" s="106">
        <v>6.8828138010000002</v>
      </c>
      <c r="N122" s="105">
        <v>192718.78640000001</v>
      </c>
      <c r="O122" s="107">
        <f t="shared" si="2"/>
        <v>9</v>
      </c>
      <c r="P122" s="105">
        <f>IFERROR(INDEX(Data_HS!$D$2:$D$8217,MATCH(H122,Data_HS!$A$2:$A$8217,0))/p_bulan,"")</f>
        <v>60138.272727272728</v>
      </c>
      <c r="Q122" s="104" t="str">
        <f t="shared" si="3"/>
        <v>Melebihi ekspor nasional HS</v>
      </c>
    </row>
    <row r="123" spans="1:17" x14ac:dyDescent="0.3">
      <c r="A123" s="104">
        <v>122</v>
      </c>
      <c r="B123" s="104" t="s">
        <v>16949</v>
      </c>
      <c r="C123" s="104" t="s">
        <v>284</v>
      </c>
      <c r="D123" s="104" t="s">
        <v>311</v>
      </c>
      <c r="E123" s="104" t="s">
        <v>320</v>
      </c>
      <c r="F123" s="104" t="s">
        <v>344</v>
      </c>
      <c r="G123" s="104" t="s">
        <v>332</v>
      </c>
      <c r="H123" s="104" t="s">
        <v>1304</v>
      </c>
      <c r="I123" s="104" t="s">
        <v>16951</v>
      </c>
      <c r="J123" s="105"/>
      <c r="K123" s="105">
        <v>300000</v>
      </c>
      <c r="L123" s="105"/>
      <c r="M123" s="106">
        <v>0.42636016700000001</v>
      </c>
      <c r="N123" s="105"/>
      <c r="O123" s="107">
        <f t="shared" si="2"/>
        <v>8</v>
      </c>
      <c r="P123" s="105">
        <f>IFERROR(INDEX(Data_HS!$D$2:$D$8217,MATCH(H123,Data_HS!$A$2:$A$8217,0))/p_bulan,"")</f>
        <v>24934517.727272727</v>
      </c>
      <c r="Q123" s="104" t="str">
        <f t="shared" si="3"/>
        <v>Tanpa estimasi</v>
      </c>
    </row>
    <row r="124" spans="1:17" x14ac:dyDescent="0.3">
      <c r="A124" s="104">
        <v>123</v>
      </c>
      <c r="B124" s="104" t="s">
        <v>16949</v>
      </c>
      <c r="C124" s="104" t="s">
        <v>284</v>
      </c>
      <c r="D124" s="104" t="s">
        <v>311</v>
      </c>
      <c r="E124" s="104" t="s">
        <v>320</v>
      </c>
      <c r="F124" s="104" t="s">
        <v>344</v>
      </c>
      <c r="G124" s="104" t="s">
        <v>332</v>
      </c>
      <c r="H124" s="104" t="s">
        <v>1460</v>
      </c>
      <c r="I124" s="104" t="s">
        <v>16952</v>
      </c>
      <c r="J124" s="105"/>
      <c r="K124" s="105">
        <v>100000</v>
      </c>
      <c r="L124" s="105"/>
      <c r="M124" s="106">
        <v>6.8828138010000002</v>
      </c>
      <c r="N124" s="105"/>
      <c r="O124" s="107">
        <f t="shared" si="2"/>
        <v>9</v>
      </c>
      <c r="P124" s="105">
        <f>IFERROR(INDEX(Data_HS!$D$2:$D$8217,MATCH(H124,Data_HS!$A$2:$A$8217,0))/p_bulan,"")</f>
        <v>60138.272727272728</v>
      </c>
      <c r="Q124" s="104" t="str">
        <f t="shared" si="3"/>
        <v>Tanpa estimasi</v>
      </c>
    </row>
    <row r="125" spans="1:17" x14ac:dyDescent="0.3">
      <c r="A125" s="104">
        <v>124</v>
      </c>
      <c r="B125" s="104" t="s">
        <v>16949</v>
      </c>
      <c r="C125" s="104" t="s">
        <v>284</v>
      </c>
      <c r="D125" s="104" t="s">
        <v>311</v>
      </c>
      <c r="E125" s="104" t="s">
        <v>320</v>
      </c>
      <c r="F125" s="104" t="s">
        <v>344</v>
      </c>
      <c r="G125" s="104" t="s">
        <v>332</v>
      </c>
      <c r="H125" s="104" t="s">
        <v>960</v>
      </c>
      <c r="I125" s="104" t="s">
        <v>16953</v>
      </c>
      <c r="J125" s="105"/>
      <c r="K125" s="105">
        <v>300000</v>
      </c>
      <c r="L125" s="105"/>
      <c r="M125" s="106">
        <v>0.74479684300000004</v>
      </c>
      <c r="N125" s="105"/>
      <c r="O125" s="107">
        <f t="shared" si="2"/>
        <v>4</v>
      </c>
      <c r="P125" s="105">
        <f>IFERROR(INDEX(Data_HS!$D$2:$D$8217,MATCH(H125,Data_HS!$A$2:$A$8217,0))/p_bulan,"")</f>
        <v>34266.545454545456</v>
      </c>
      <c r="Q125" s="104" t="str">
        <f t="shared" si="3"/>
        <v>Tanpa estimasi</v>
      </c>
    </row>
    <row r="126" spans="1:17" x14ac:dyDescent="0.3">
      <c r="A126" s="104">
        <v>125</v>
      </c>
      <c r="B126" s="104" t="s">
        <v>16949</v>
      </c>
      <c r="C126" s="104" t="s">
        <v>284</v>
      </c>
      <c r="D126" s="104" t="s">
        <v>311</v>
      </c>
      <c r="E126" s="104" t="s">
        <v>320</v>
      </c>
      <c r="F126" s="104" t="s">
        <v>344</v>
      </c>
      <c r="G126" s="104" t="s">
        <v>332</v>
      </c>
      <c r="H126" s="104" t="s">
        <v>4815</v>
      </c>
      <c r="I126" s="104" t="s">
        <v>16954</v>
      </c>
      <c r="J126" s="105"/>
      <c r="K126" s="105">
        <v>300000</v>
      </c>
      <c r="L126" s="105"/>
      <c r="M126" s="106">
        <v>1.4671838859999999</v>
      </c>
      <c r="N126" s="105"/>
      <c r="O126" s="107">
        <f t="shared" si="2"/>
        <v>38</v>
      </c>
      <c r="P126" s="105">
        <f>IFERROR(INDEX(Data_HS!$D$2:$D$8217,MATCH(H126,Data_HS!$A$2:$A$8217,0))/p_bulan,"")</f>
        <v>3021699.0909090908</v>
      </c>
      <c r="Q126" s="104" t="str">
        <f t="shared" si="3"/>
        <v>Tanpa estimasi</v>
      </c>
    </row>
    <row r="127" spans="1:17" x14ac:dyDescent="0.3">
      <c r="A127" s="104">
        <v>126</v>
      </c>
      <c r="B127" s="104" t="s">
        <v>16949</v>
      </c>
      <c r="C127" s="104" t="s">
        <v>284</v>
      </c>
      <c r="D127" s="104" t="s">
        <v>311</v>
      </c>
      <c r="E127" s="104" t="s">
        <v>320</v>
      </c>
      <c r="F127" s="104" t="s">
        <v>344</v>
      </c>
      <c r="G127" s="104" t="s">
        <v>332</v>
      </c>
      <c r="H127" s="104" t="s">
        <v>1557</v>
      </c>
      <c r="I127" s="104" t="s">
        <v>16955</v>
      </c>
      <c r="J127" s="105">
        <v>0</v>
      </c>
      <c r="K127" s="105">
        <v>0</v>
      </c>
      <c r="L127" s="105">
        <v>0</v>
      </c>
      <c r="M127" s="106">
        <v>0.76696932900000003</v>
      </c>
      <c r="N127" s="105">
        <v>0</v>
      </c>
      <c r="O127" s="107">
        <f t="shared" si="2"/>
        <v>9</v>
      </c>
      <c r="P127" s="105">
        <f>IFERROR(INDEX(Data_HS!$D$2:$D$8217,MATCH(H127,Data_HS!$A$2:$A$8217,0))/p_bulan,"")</f>
        <v>171188.18181818182</v>
      </c>
      <c r="Q127" s="104" t="str">
        <f t="shared" si="3"/>
        <v>Estimasi nol</v>
      </c>
    </row>
    <row r="128" spans="1:17" x14ac:dyDescent="0.3">
      <c r="A128" s="104">
        <v>127</v>
      </c>
      <c r="B128" s="104" t="s">
        <v>16949</v>
      </c>
      <c r="C128" s="104" t="s">
        <v>284</v>
      </c>
      <c r="D128" s="104" t="s">
        <v>311</v>
      </c>
      <c r="E128" s="104" t="s">
        <v>320</v>
      </c>
      <c r="F128" s="104" t="s">
        <v>344</v>
      </c>
      <c r="G128" s="104" t="s">
        <v>332</v>
      </c>
      <c r="H128" s="104" t="s">
        <v>1460</v>
      </c>
      <c r="I128" s="104" t="s">
        <v>16956</v>
      </c>
      <c r="J128" s="105">
        <v>18000</v>
      </c>
      <c r="K128" s="105">
        <v>100000</v>
      </c>
      <c r="L128" s="105">
        <v>59000</v>
      </c>
      <c r="M128" s="106">
        <v>6.8828138010000002</v>
      </c>
      <c r="N128" s="105">
        <v>406086.01419999998</v>
      </c>
      <c r="O128" s="107">
        <f t="shared" si="2"/>
        <v>9</v>
      </c>
      <c r="P128" s="105">
        <f>IFERROR(INDEX(Data_HS!$D$2:$D$8217,MATCH(H128,Data_HS!$A$2:$A$8217,0))/p_bulan,"")</f>
        <v>60138.272727272728</v>
      </c>
      <c r="Q128" s="104" t="str">
        <f t="shared" si="3"/>
        <v>Melebihi ekspor nasional HS</v>
      </c>
    </row>
    <row r="129" spans="1:17" x14ac:dyDescent="0.3">
      <c r="A129" s="104">
        <v>128</v>
      </c>
      <c r="B129" s="104" t="s">
        <v>16949</v>
      </c>
      <c r="C129" s="104" t="s">
        <v>284</v>
      </c>
      <c r="D129" s="104" t="s">
        <v>311</v>
      </c>
      <c r="E129" s="104" t="s">
        <v>320</v>
      </c>
      <c r="F129" s="104" t="s">
        <v>344</v>
      </c>
      <c r="G129" s="104" t="s">
        <v>332</v>
      </c>
      <c r="H129" s="104" t="s">
        <v>2535</v>
      </c>
      <c r="I129" s="104" t="s">
        <v>16957</v>
      </c>
      <c r="J129" s="105">
        <v>6000</v>
      </c>
      <c r="K129" s="105">
        <v>50000</v>
      </c>
      <c r="L129" s="105">
        <v>28000</v>
      </c>
      <c r="M129" s="106">
        <v>4.848510256</v>
      </c>
      <c r="N129" s="105">
        <v>135758.28719999999</v>
      </c>
      <c r="O129" s="107">
        <f t="shared" si="2"/>
        <v>21</v>
      </c>
      <c r="P129" s="105">
        <f>IFERROR(INDEX(Data_HS!$D$2:$D$8217,MATCH(H129,Data_HS!$A$2:$A$8217,0))/p_bulan,"")</f>
        <v>15981207.272727273</v>
      </c>
      <c r="Q129" s="104" t="str">
        <f t="shared" si="3"/>
        <v>Wajar</v>
      </c>
    </row>
    <row r="130" spans="1:17" x14ac:dyDescent="0.3">
      <c r="A130" s="104">
        <v>129</v>
      </c>
      <c r="B130" s="104" t="s">
        <v>16958</v>
      </c>
      <c r="C130" s="104" t="s">
        <v>284</v>
      </c>
      <c r="D130" s="104" t="s">
        <v>314</v>
      </c>
      <c r="E130" s="104" t="s">
        <v>320</v>
      </c>
      <c r="F130" s="104" t="s">
        <v>343</v>
      </c>
      <c r="G130" s="104" t="s">
        <v>332</v>
      </c>
      <c r="H130" s="104" t="s">
        <v>16845</v>
      </c>
      <c r="I130" s="104" t="s">
        <v>16846</v>
      </c>
      <c r="J130" s="105"/>
      <c r="K130" s="105"/>
      <c r="L130" s="105"/>
      <c r="M130" s="106"/>
      <c r="N130" s="105"/>
      <c r="O130" s="107">
        <f t="shared" ref="O130:O193" si="4">VALUE(LEFT(H130,2))</f>
        <v>0</v>
      </c>
      <c r="P130" s="105" t="str">
        <f>IFERROR(INDEX(Data_HS!$D$2:$D$8217,MATCH(H130,Data_HS!$A$2:$A$8217,0))/p_bulan,"")</f>
        <v/>
      </c>
      <c r="Q130" s="104" t="str">
        <f t="shared" ref="Q130:Q193" si="5">IF(H130="00000000","HS tidak valid",IF(N130="","Tanpa estimasi",IF(P130="","HS tidak ada di data nasional",IF(N130=0,"Estimasi nol",IF(N130&gt;P130,"Melebihi ekspor nasional HS","Wajar")))))</f>
        <v>HS tidak valid</v>
      </c>
    </row>
    <row r="131" spans="1:17" x14ac:dyDescent="0.3">
      <c r="A131" s="104">
        <v>130</v>
      </c>
      <c r="B131" s="104" t="s">
        <v>16959</v>
      </c>
      <c r="C131" s="104" t="s">
        <v>286</v>
      </c>
      <c r="D131" s="104" t="s">
        <v>308</v>
      </c>
      <c r="E131" s="104" t="s">
        <v>16960</v>
      </c>
      <c r="F131" s="104" t="s">
        <v>343</v>
      </c>
      <c r="G131" s="104" t="s">
        <v>335</v>
      </c>
      <c r="H131" s="104" t="s">
        <v>1513</v>
      </c>
      <c r="I131" s="104" t="s">
        <v>16961</v>
      </c>
      <c r="J131" s="105">
        <v>50</v>
      </c>
      <c r="K131" s="105">
        <v>200</v>
      </c>
      <c r="L131" s="105">
        <v>125</v>
      </c>
      <c r="M131" s="106">
        <v>48.166593229999997</v>
      </c>
      <c r="N131" s="105">
        <v>6020.8241529999996</v>
      </c>
      <c r="O131" s="107">
        <f t="shared" si="4"/>
        <v>9</v>
      </c>
      <c r="P131" s="105">
        <f>IFERROR(INDEX(Data_HS!$D$2:$D$8217,MATCH(H131,Data_HS!$A$2:$A$8217,0))/p_bulan,"")</f>
        <v>785032.27272727271</v>
      </c>
      <c r="Q131" s="104" t="str">
        <f t="shared" si="5"/>
        <v>Wajar</v>
      </c>
    </row>
    <row r="132" spans="1:17" x14ac:dyDescent="0.3">
      <c r="A132" s="104">
        <v>131</v>
      </c>
      <c r="B132" s="104" t="s">
        <v>16959</v>
      </c>
      <c r="C132" s="104" t="s">
        <v>286</v>
      </c>
      <c r="D132" s="104" t="s">
        <v>308</v>
      </c>
      <c r="E132" s="104" t="s">
        <v>16960</v>
      </c>
      <c r="F132" s="104" t="s">
        <v>343</v>
      </c>
      <c r="G132" s="104" t="s">
        <v>335</v>
      </c>
      <c r="H132" s="104" t="s">
        <v>1513</v>
      </c>
      <c r="I132" s="104" t="s">
        <v>16962</v>
      </c>
      <c r="J132" s="105">
        <v>50</v>
      </c>
      <c r="K132" s="105">
        <v>250</v>
      </c>
      <c r="L132" s="105">
        <v>150</v>
      </c>
      <c r="M132" s="106">
        <v>48.166593229999997</v>
      </c>
      <c r="N132" s="105">
        <v>7224.9889839999996</v>
      </c>
      <c r="O132" s="107">
        <f t="shared" si="4"/>
        <v>9</v>
      </c>
      <c r="P132" s="105">
        <f>IFERROR(INDEX(Data_HS!$D$2:$D$8217,MATCH(H132,Data_HS!$A$2:$A$8217,0))/p_bulan,"")</f>
        <v>785032.27272727271</v>
      </c>
      <c r="Q132" s="104" t="str">
        <f t="shared" si="5"/>
        <v>Wajar</v>
      </c>
    </row>
    <row r="133" spans="1:17" x14ac:dyDescent="0.3">
      <c r="A133" s="104">
        <v>132</v>
      </c>
      <c r="B133" s="104" t="s">
        <v>16959</v>
      </c>
      <c r="C133" s="104" t="s">
        <v>286</v>
      </c>
      <c r="D133" s="104" t="s">
        <v>308</v>
      </c>
      <c r="E133" s="104" t="s">
        <v>16960</v>
      </c>
      <c r="F133" s="104" t="s">
        <v>343</v>
      </c>
      <c r="G133" s="104" t="s">
        <v>335</v>
      </c>
      <c r="H133" s="104" t="s">
        <v>1513</v>
      </c>
      <c r="I133" s="104" t="s">
        <v>16963</v>
      </c>
      <c r="J133" s="105">
        <v>10</v>
      </c>
      <c r="K133" s="105">
        <v>200</v>
      </c>
      <c r="L133" s="105">
        <v>105</v>
      </c>
      <c r="M133" s="106">
        <v>48.166593229999997</v>
      </c>
      <c r="N133" s="105">
        <v>5057.4922889999998</v>
      </c>
      <c r="O133" s="107">
        <f t="shared" si="4"/>
        <v>9</v>
      </c>
      <c r="P133" s="105">
        <f>IFERROR(INDEX(Data_HS!$D$2:$D$8217,MATCH(H133,Data_HS!$A$2:$A$8217,0))/p_bulan,"")</f>
        <v>785032.27272727271</v>
      </c>
      <c r="Q133" s="104" t="str">
        <f t="shared" si="5"/>
        <v>Wajar</v>
      </c>
    </row>
    <row r="134" spans="1:17" x14ac:dyDescent="0.3">
      <c r="A134" s="104">
        <v>133</v>
      </c>
      <c r="B134" s="104" t="s">
        <v>16959</v>
      </c>
      <c r="C134" s="104" t="s">
        <v>286</v>
      </c>
      <c r="D134" s="104" t="s">
        <v>308</v>
      </c>
      <c r="E134" s="104" t="s">
        <v>16960</v>
      </c>
      <c r="F134" s="104" t="s">
        <v>343</v>
      </c>
      <c r="G134" s="104" t="s">
        <v>335</v>
      </c>
      <c r="H134" s="104" t="s">
        <v>1513</v>
      </c>
      <c r="I134" s="104" t="s">
        <v>16964</v>
      </c>
      <c r="J134" s="105">
        <v>50</v>
      </c>
      <c r="K134" s="105">
        <v>100</v>
      </c>
      <c r="L134" s="105">
        <v>75</v>
      </c>
      <c r="M134" s="106">
        <v>48.166593229999997</v>
      </c>
      <c r="N134" s="105">
        <v>3612.4944919999998</v>
      </c>
      <c r="O134" s="107">
        <f t="shared" si="4"/>
        <v>9</v>
      </c>
      <c r="P134" s="105">
        <f>IFERROR(INDEX(Data_HS!$D$2:$D$8217,MATCH(H134,Data_HS!$A$2:$A$8217,0))/p_bulan,"")</f>
        <v>785032.27272727271</v>
      </c>
      <c r="Q134" s="104" t="str">
        <f t="shared" si="5"/>
        <v>Wajar</v>
      </c>
    </row>
    <row r="135" spans="1:17" x14ac:dyDescent="0.3">
      <c r="A135" s="104">
        <v>134</v>
      </c>
      <c r="B135" s="104" t="s">
        <v>16959</v>
      </c>
      <c r="C135" s="104" t="s">
        <v>286</v>
      </c>
      <c r="D135" s="104" t="s">
        <v>308</v>
      </c>
      <c r="E135" s="104" t="s">
        <v>16960</v>
      </c>
      <c r="F135" s="104" t="s">
        <v>343</v>
      </c>
      <c r="G135" s="104" t="s">
        <v>335</v>
      </c>
      <c r="H135" s="104" t="s">
        <v>1513</v>
      </c>
      <c r="I135" s="104" t="s">
        <v>16965</v>
      </c>
      <c r="J135" s="105">
        <v>5</v>
      </c>
      <c r="K135" s="105">
        <v>50</v>
      </c>
      <c r="L135" s="105">
        <v>27.5</v>
      </c>
      <c r="M135" s="106">
        <v>48.166593229999997</v>
      </c>
      <c r="N135" s="105">
        <v>1324.581314</v>
      </c>
      <c r="O135" s="107">
        <f t="shared" si="4"/>
        <v>9</v>
      </c>
      <c r="P135" s="105">
        <f>IFERROR(INDEX(Data_HS!$D$2:$D$8217,MATCH(H135,Data_HS!$A$2:$A$8217,0))/p_bulan,"")</f>
        <v>785032.27272727271</v>
      </c>
      <c r="Q135" s="104" t="str">
        <f t="shared" si="5"/>
        <v>Wajar</v>
      </c>
    </row>
    <row r="136" spans="1:17" x14ac:dyDescent="0.3">
      <c r="A136" s="104">
        <v>135</v>
      </c>
      <c r="B136" s="104" t="s">
        <v>16966</v>
      </c>
      <c r="C136" s="104" t="s">
        <v>319</v>
      </c>
      <c r="D136" s="104" t="s">
        <v>314</v>
      </c>
      <c r="E136" s="104" t="s">
        <v>320</v>
      </c>
      <c r="F136" s="104" t="s">
        <v>343</v>
      </c>
      <c r="G136" s="104" t="s">
        <v>332</v>
      </c>
      <c r="H136" s="104" t="s">
        <v>1859</v>
      </c>
      <c r="I136" s="104" t="s">
        <v>16967</v>
      </c>
      <c r="J136" s="105">
        <v>17000</v>
      </c>
      <c r="K136" s="105">
        <v>200000</v>
      </c>
      <c r="L136" s="105">
        <v>108500</v>
      </c>
      <c r="M136" s="106">
        <v>2.097877859</v>
      </c>
      <c r="N136" s="105">
        <v>227619.74770000001</v>
      </c>
      <c r="O136" s="107">
        <f t="shared" si="4"/>
        <v>15</v>
      </c>
      <c r="P136" s="105">
        <f>IFERROR(INDEX(Data_HS!$D$2:$D$8217,MATCH(H136,Data_HS!$A$2:$A$8217,0))/p_bulan,"")</f>
        <v>16176.545454545454</v>
      </c>
      <c r="Q136" s="104" t="str">
        <f t="shared" si="5"/>
        <v>Melebihi ekspor nasional HS</v>
      </c>
    </row>
    <row r="137" spans="1:17" x14ac:dyDescent="0.3">
      <c r="A137" s="104">
        <v>136</v>
      </c>
      <c r="B137" s="104" t="s">
        <v>16968</v>
      </c>
      <c r="C137" s="104" t="s">
        <v>284</v>
      </c>
      <c r="D137" s="104" t="s">
        <v>308</v>
      </c>
      <c r="E137" s="104" t="s">
        <v>304</v>
      </c>
      <c r="F137" s="104" t="s">
        <v>343</v>
      </c>
      <c r="G137" s="104" t="s">
        <v>332</v>
      </c>
      <c r="H137" s="104" t="s">
        <v>1859</v>
      </c>
      <c r="I137" s="104" t="s">
        <v>16969</v>
      </c>
      <c r="J137" s="105">
        <v>18000</v>
      </c>
      <c r="K137" s="105">
        <v>80000</v>
      </c>
      <c r="L137" s="105">
        <v>49000</v>
      </c>
      <c r="M137" s="106">
        <v>2.097877859</v>
      </c>
      <c r="N137" s="105">
        <v>102796.0151</v>
      </c>
      <c r="O137" s="107">
        <f t="shared" si="4"/>
        <v>15</v>
      </c>
      <c r="P137" s="105">
        <f>IFERROR(INDEX(Data_HS!$D$2:$D$8217,MATCH(H137,Data_HS!$A$2:$A$8217,0))/p_bulan,"")</f>
        <v>16176.545454545454</v>
      </c>
      <c r="Q137" s="104" t="str">
        <f t="shared" si="5"/>
        <v>Melebihi ekspor nasional HS</v>
      </c>
    </row>
    <row r="138" spans="1:17" x14ac:dyDescent="0.3">
      <c r="A138" s="104">
        <v>137</v>
      </c>
      <c r="B138" s="104" t="s">
        <v>16968</v>
      </c>
      <c r="C138" s="104" t="s">
        <v>284</v>
      </c>
      <c r="D138" s="104" t="s">
        <v>308</v>
      </c>
      <c r="E138" s="104" t="s">
        <v>304</v>
      </c>
      <c r="F138" s="104" t="s">
        <v>343</v>
      </c>
      <c r="G138" s="104" t="s">
        <v>332</v>
      </c>
      <c r="H138" s="104" t="s">
        <v>6202</v>
      </c>
      <c r="I138" s="104" t="s">
        <v>16970</v>
      </c>
      <c r="J138" s="105">
        <v>18000</v>
      </c>
      <c r="K138" s="105">
        <v>70000</v>
      </c>
      <c r="L138" s="105">
        <v>44000</v>
      </c>
      <c r="M138" s="106">
        <v>1.874092688</v>
      </c>
      <c r="N138" s="105">
        <v>82460.078269999998</v>
      </c>
      <c r="O138" s="107">
        <f t="shared" si="4"/>
        <v>44</v>
      </c>
      <c r="P138" s="105">
        <f>IFERROR(INDEX(Data_HS!$D$2:$D$8217,MATCH(H138,Data_HS!$A$2:$A$8217,0))/p_bulan,"")</f>
        <v>3613175.9090909092</v>
      </c>
      <c r="Q138" s="104" t="str">
        <f t="shared" si="5"/>
        <v>Wajar</v>
      </c>
    </row>
    <row r="139" spans="1:17" x14ac:dyDescent="0.3">
      <c r="A139" s="104">
        <v>138</v>
      </c>
      <c r="B139" s="104" t="s">
        <v>16968</v>
      </c>
      <c r="C139" s="104" t="s">
        <v>284</v>
      </c>
      <c r="D139" s="104" t="s">
        <v>308</v>
      </c>
      <c r="E139" s="104" t="s">
        <v>304</v>
      </c>
      <c r="F139" s="104" t="s">
        <v>343</v>
      </c>
      <c r="G139" s="104" t="s">
        <v>332</v>
      </c>
      <c r="H139" s="104" t="s">
        <v>1302</v>
      </c>
      <c r="I139" s="104" t="s">
        <v>16971</v>
      </c>
      <c r="J139" s="105">
        <v>18000</v>
      </c>
      <c r="K139" s="105">
        <v>300000</v>
      </c>
      <c r="L139" s="105">
        <v>159000</v>
      </c>
      <c r="M139" s="106">
        <v>0.47623953400000002</v>
      </c>
      <c r="N139" s="105">
        <v>75722.085940000004</v>
      </c>
      <c r="O139" s="107">
        <f t="shared" si="4"/>
        <v>8</v>
      </c>
      <c r="P139" s="105">
        <f>IFERROR(INDEX(Data_HS!$D$2:$D$8217,MATCH(H139,Data_HS!$A$2:$A$8217,0))/p_bulan,"")</f>
        <v>48622.454545454544</v>
      </c>
      <c r="Q139" s="104" t="str">
        <f t="shared" si="5"/>
        <v>Melebihi ekspor nasional HS</v>
      </c>
    </row>
    <row r="140" spans="1:17" x14ac:dyDescent="0.3">
      <c r="A140" s="104">
        <v>139</v>
      </c>
      <c r="B140" s="104" t="s">
        <v>16968</v>
      </c>
      <c r="C140" s="104" t="s">
        <v>284</v>
      </c>
      <c r="D140" s="104" t="s">
        <v>308</v>
      </c>
      <c r="E140" s="104" t="s">
        <v>304</v>
      </c>
      <c r="F140" s="104" t="s">
        <v>343</v>
      </c>
      <c r="G140" s="104" t="s">
        <v>332</v>
      </c>
      <c r="H140" s="104" t="s">
        <v>4629</v>
      </c>
      <c r="I140" s="104" t="s">
        <v>16907</v>
      </c>
      <c r="J140" s="105">
        <v>18000</v>
      </c>
      <c r="K140" s="105">
        <v>100000</v>
      </c>
      <c r="L140" s="105">
        <v>59000</v>
      </c>
      <c r="M140" s="106">
        <v>1.77268161</v>
      </c>
      <c r="N140" s="105">
        <v>104588.215</v>
      </c>
      <c r="O140" s="107">
        <f t="shared" si="4"/>
        <v>38</v>
      </c>
      <c r="P140" s="105">
        <f>IFERROR(INDEX(Data_HS!$D$2:$D$8217,MATCH(H140,Data_HS!$A$2:$A$8217,0))/p_bulan,"")</f>
        <v>2332469</v>
      </c>
      <c r="Q140" s="104" t="str">
        <f t="shared" si="5"/>
        <v>Wajar</v>
      </c>
    </row>
    <row r="141" spans="1:17" x14ac:dyDescent="0.3">
      <c r="A141" s="104">
        <v>140</v>
      </c>
      <c r="B141" s="104" t="s">
        <v>16968</v>
      </c>
      <c r="C141" s="104" t="s">
        <v>284</v>
      </c>
      <c r="D141" s="104" t="s">
        <v>308</v>
      </c>
      <c r="E141" s="104" t="s">
        <v>304</v>
      </c>
      <c r="F141" s="104" t="s">
        <v>343</v>
      </c>
      <c r="G141" s="104" t="s">
        <v>332</v>
      </c>
      <c r="H141" s="104" t="s">
        <v>464</v>
      </c>
      <c r="I141" s="104" t="s">
        <v>16972</v>
      </c>
      <c r="J141" s="105">
        <v>25000</v>
      </c>
      <c r="K141" s="105">
        <v>100000</v>
      </c>
      <c r="L141" s="105">
        <v>62500</v>
      </c>
      <c r="M141" s="106">
        <v>24.768733879999999</v>
      </c>
      <c r="N141" s="105">
        <v>1548045.868</v>
      </c>
      <c r="O141" s="107">
        <f t="shared" si="4"/>
        <v>2</v>
      </c>
      <c r="P141" s="105">
        <f>IFERROR(INDEX(Data_HS!$D$2:$D$8217,MATCH(H141,Data_HS!$A$2:$A$8217,0))/p_bulan,"")</f>
        <v>276777.09090909088</v>
      </c>
      <c r="Q141" s="104" t="str">
        <f t="shared" si="5"/>
        <v>Melebihi ekspor nasional HS</v>
      </c>
    </row>
    <row r="142" spans="1:17" x14ac:dyDescent="0.3">
      <c r="A142" s="104">
        <v>141</v>
      </c>
      <c r="B142" s="104" t="s">
        <v>16968</v>
      </c>
      <c r="C142" s="104" t="s">
        <v>284</v>
      </c>
      <c r="D142" s="104" t="s">
        <v>308</v>
      </c>
      <c r="E142" s="104" t="s">
        <v>304</v>
      </c>
      <c r="F142" s="104" t="s">
        <v>343</v>
      </c>
      <c r="G142" s="104" t="s">
        <v>332</v>
      </c>
      <c r="H142" s="104" t="s">
        <v>1593</v>
      </c>
      <c r="I142" s="104" t="s">
        <v>16927</v>
      </c>
      <c r="J142" s="105">
        <v>18000</v>
      </c>
      <c r="K142" s="105">
        <v>100000</v>
      </c>
      <c r="L142" s="105">
        <v>59000</v>
      </c>
      <c r="M142" s="106">
        <v>4.2409638550000004</v>
      </c>
      <c r="N142" s="105">
        <v>250216.86749999999</v>
      </c>
      <c r="O142" s="107">
        <f t="shared" si="4"/>
        <v>10</v>
      </c>
      <c r="P142" s="105">
        <f>IFERROR(INDEX(Data_HS!$D$2:$D$8217,MATCH(H142,Data_HS!$A$2:$A$8217,0))/p_bulan,"")</f>
        <v>4128</v>
      </c>
      <c r="Q142" s="104" t="str">
        <f t="shared" si="5"/>
        <v>Melebihi ekspor nasional HS</v>
      </c>
    </row>
    <row r="143" spans="1:17" x14ac:dyDescent="0.3">
      <c r="A143" s="104">
        <v>142</v>
      </c>
      <c r="B143" s="104" t="s">
        <v>16973</v>
      </c>
      <c r="C143" s="104" t="s">
        <v>286</v>
      </c>
      <c r="D143" s="104" t="s">
        <v>308</v>
      </c>
      <c r="E143" s="104" t="s">
        <v>321</v>
      </c>
      <c r="F143" s="104" t="s">
        <v>343</v>
      </c>
      <c r="G143" s="104" t="s">
        <v>332</v>
      </c>
      <c r="H143" s="104" t="s">
        <v>1308</v>
      </c>
      <c r="I143" s="104" t="s">
        <v>16843</v>
      </c>
      <c r="J143" s="105">
        <v>10000</v>
      </c>
      <c r="K143" s="105">
        <v>50000</v>
      </c>
      <c r="L143" s="105">
        <v>30000</v>
      </c>
      <c r="M143" s="106">
        <v>1.5681875080000001</v>
      </c>
      <c r="N143" s="105">
        <v>47045.625249999997</v>
      </c>
      <c r="O143" s="107">
        <f t="shared" si="4"/>
        <v>8</v>
      </c>
      <c r="P143" s="105">
        <f>IFERROR(INDEX(Data_HS!$D$2:$D$8217,MATCH(H143,Data_HS!$A$2:$A$8217,0))/p_bulan,"")</f>
        <v>5437302.2727272725</v>
      </c>
      <c r="Q143" s="104" t="str">
        <f t="shared" si="5"/>
        <v>Wajar</v>
      </c>
    </row>
    <row r="144" spans="1:17" x14ac:dyDescent="0.3">
      <c r="A144" s="104">
        <v>143</v>
      </c>
      <c r="B144" s="104" t="s">
        <v>16973</v>
      </c>
      <c r="C144" s="104" t="s">
        <v>286</v>
      </c>
      <c r="D144" s="104" t="s">
        <v>308</v>
      </c>
      <c r="E144" s="104" t="s">
        <v>321</v>
      </c>
      <c r="F144" s="104" t="s">
        <v>343</v>
      </c>
      <c r="G144" s="104" t="s">
        <v>332</v>
      </c>
      <c r="H144" s="104" t="s">
        <v>16845</v>
      </c>
      <c r="I144" s="104" t="s">
        <v>16974</v>
      </c>
      <c r="J144" s="105">
        <v>18000</v>
      </c>
      <c r="K144" s="105">
        <v>1000000</v>
      </c>
      <c r="L144" s="105">
        <v>509000</v>
      </c>
      <c r="M144" s="106"/>
      <c r="N144" s="105"/>
      <c r="O144" s="107">
        <f t="shared" si="4"/>
        <v>0</v>
      </c>
      <c r="P144" s="105" t="str">
        <f>IFERROR(INDEX(Data_HS!$D$2:$D$8217,MATCH(H144,Data_HS!$A$2:$A$8217,0))/p_bulan,"")</f>
        <v/>
      </c>
      <c r="Q144" s="104" t="str">
        <f t="shared" si="5"/>
        <v>HS tidak valid</v>
      </c>
    </row>
    <row r="145" spans="1:17" x14ac:dyDescent="0.3">
      <c r="A145" s="104">
        <v>144</v>
      </c>
      <c r="B145" s="104" t="s">
        <v>16973</v>
      </c>
      <c r="C145" s="104" t="s">
        <v>286</v>
      </c>
      <c r="D145" s="104" t="s">
        <v>308</v>
      </c>
      <c r="E145" s="104" t="s">
        <v>321</v>
      </c>
      <c r="F145" s="104" t="s">
        <v>343</v>
      </c>
      <c r="G145" s="104" t="s">
        <v>332</v>
      </c>
      <c r="H145" s="104" t="s">
        <v>11022</v>
      </c>
      <c r="I145" s="104" t="s">
        <v>16975</v>
      </c>
      <c r="J145" s="105">
        <v>5000</v>
      </c>
      <c r="K145" s="105">
        <v>5000000</v>
      </c>
      <c r="L145" s="105">
        <v>2502500</v>
      </c>
      <c r="M145" s="106">
        <v>1.0984703629999999</v>
      </c>
      <c r="N145" s="105">
        <v>2748922.0839999998</v>
      </c>
      <c r="O145" s="107">
        <f t="shared" si="4"/>
        <v>83</v>
      </c>
      <c r="P145" s="105">
        <f>IFERROR(INDEX(Data_HS!$D$2:$D$8217,MATCH(H145,Data_HS!$A$2:$A$8217,0))/p_bulan,"")</f>
        <v>104.45454545454545</v>
      </c>
      <c r="Q145" s="104" t="str">
        <f t="shared" si="5"/>
        <v>Melebihi ekspor nasional HS</v>
      </c>
    </row>
    <row r="146" spans="1:17" x14ac:dyDescent="0.3">
      <c r="A146" s="104">
        <v>145</v>
      </c>
      <c r="B146" s="104" t="s">
        <v>16973</v>
      </c>
      <c r="C146" s="104" t="s">
        <v>286</v>
      </c>
      <c r="D146" s="104" t="s">
        <v>308</v>
      </c>
      <c r="E146" s="104" t="s">
        <v>321</v>
      </c>
      <c r="F146" s="104" t="s">
        <v>343</v>
      </c>
      <c r="G146" s="104" t="s">
        <v>332</v>
      </c>
      <c r="H146" s="104" t="s">
        <v>1695</v>
      </c>
      <c r="I146" s="104" t="s">
        <v>16976</v>
      </c>
      <c r="J146" s="105">
        <v>25000</v>
      </c>
      <c r="K146" s="105">
        <v>2000000</v>
      </c>
      <c r="L146" s="105">
        <v>1012500</v>
      </c>
      <c r="M146" s="106">
        <v>0.47619047599999997</v>
      </c>
      <c r="N146" s="105">
        <v>482142.85710000002</v>
      </c>
      <c r="O146" s="107">
        <f t="shared" si="4"/>
        <v>12</v>
      </c>
      <c r="P146" s="105">
        <f>IFERROR(INDEX(Data_HS!$D$2:$D$8217,MATCH(H146,Data_HS!$A$2:$A$8217,0))/p_bulan,"")</f>
        <v>0.90909090909090906</v>
      </c>
      <c r="Q146" s="104" t="str">
        <f t="shared" si="5"/>
        <v>Melebihi ekspor nasional HS</v>
      </c>
    </row>
    <row r="147" spans="1:17" x14ac:dyDescent="0.3">
      <c r="A147" s="104">
        <v>146</v>
      </c>
      <c r="B147" s="104" t="s">
        <v>16973</v>
      </c>
      <c r="C147" s="104" t="s">
        <v>286</v>
      </c>
      <c r="D147" s="104" t="s">
        <v>308</v>
      </c>
      <c r="E147" s="104" t="s">
        <v>321</v>
      </c>
      <c r="F147" s="104" t="s">
        <v>343</v>
      </c>
      <c r="G147" s="104" t="s">
        <v>332</v>
      </c>
      <c r="H147" s="104" t="s">
        <v>16845</v>
      </c>
      <c r="I147" s="104" t="s">
        <v>16936</v>
      </c>
      <c r="J147" s="105">
        <v>19000</v>
      </c>
      <c r="K147" s="105">
        <v>1000000</v>
      </c>
      <c r="L147" s="105">
        <v>509500</v>
      </c>
      <c r="M147" s="106"/>
      <c r="N147" s="105"/>
      <c r="O147" s="107">
        <f t="shared" si="4"/>
        <v>0</v>
      </c>
      <c r="P147" s="105" t="str">
        <f>IFERROR(INDEX(Data_HS!$D$2:$D$8217,MATCH(H147,Data_HS!$A$2:$A$8217,0))/p_bulan,"")</f>
        <v/>
      </c>
      <c r="Q147" s="104" t="str">
        <f t="shared" si="5"/>
        <v>HS tidak valid</v>
      </c>
    </row>
    <row r="148" spans="1:17" x14ac:dyDescent="0.3">
      <c r="A148" s="104">
        <v>147</v>
      </c>
      <c r="B148" s="104" t="s">
        <v>16973</v>
      </c>
      <c r="C148" s="104" t="s">
        <v>286</v>
      </c>
      <c r="D148" s="104" t="s">
        <v>308</v>
      </c>
      <c r="E148" s="104" t="s">
        <v>321</v>
      </c>
      <c r="F148" s="104" t="s">
        <v>343</v>
      </c>
      <c r="G148" s="104" t="s">
        <v>332</v>
      </c>
      <c r="H148" s="104" t="s">
        <v>426</v>
      </c>
      <c r="I148" s="104" t="s">
        <v>16977</v>
      </c>
      <c r="J148" s="105">
        <v>18000</v>
      </c>
      <c r="K148" s="105">
        <v>500000</v>
      </c>
      <c r="L148" s="105">
        <v>259000</v>
      </c>
      <c r="M148" s="106">
        <v>2.7272727269999999</v>
      </c>
      <c r="N148" s="105">
        <v>706363.63639999996</v>
      </c>
      <c r="O148" s="107">
        <f t="shared" si="4"/>
        <v>2</v>
      </c>
      <c r="P148" s="105">
        <f>IFERROR(INDEX(Data_HS!$D$2:$D$8217,MATCH(H148,Data_HS!$A$2:$A$8217,0))/p_bulan,"")</f>
        <v>10.909090909090908</v>
      </c>
      <c r="Q148" s="104" t="str">
        <f t="shared" si="5"/>
        <v>Melebihi ekspor nasional HS</v>
      </c>
    </row>
    <row r="149" spans="1:17" x14ac:dyDescent="0.3">
      <c r="A149" s="104">
        <v>148</v>
      </c>
      <c r="B149" s="104" t="s">
        <v>16973</v>
      </c>
      <c r="C149" s="104" t="s">
        <v>286</v>
      </c>
      <c r="D149" s="104" t="s">
        <v>308</v>
      </c>
      <c r="E149" s="104" t="s">
        <v>321</v>
      </c>
      <c r="F149" s="104" t="s">
        <v>343</v>
      </c>
      <c r="G149" s="104" t="s">
        <v>332</v>
      </c>
      <c r="H149" s="104" t="s">
        <v>3019</v>
      </c>
      <c r="I149" s="104" t="s">
        <v>16978</v>
      </c>
      <c r="J149" s="105">
        <v>18000</v>
      </c>
      <c r="K149" s="105">
        <v>1000000</v>
      </c>
      <c r="L149" s="105">
        <v>509000</v>
      </c>
      <c r="M149" s="106">
        <v>0.36135620200000002</v>
      </c>
      <c r="N149" s="105">
        <v>183930.30669999999</v>
      </c>
      <c r="O149" s="107">
        <f t="shared" si="4"/>
        <v>27</v>
      </c>
      <c r="P149" s="105">
        <f>IFERROR(INDEX(Data_HS!$D$2:$D$8217,MATCH(H149,Data_HS!$A$2:$A$8217,0))/p_bulan,"")</f>
        <v>10607202.545454545</v>
      </c>
      <c r="Q149" s="104" t="str">
        <f t="shared" si="5"/>
        <v>Wajar</v>
      </c>
    </row>
    <row r="150" spans="1:17" x14ac:dyDescent="0.3">
      <c r="A150" s="104">
        <v>149</v>
      </c>
      <c r="B150" s="104" t="s">
        <v>16979</v>
      </c>
      <c r="C150" s="104" t="s">
        <v>290</v>
      </c>
      <c r="D150" s="104" t="s">
        <v>311</v>
      </c>
      <c r="E150" s="104" t="s">
        <v>315</v>
      </c>
      <c r="F150" s="104" t="s">
        <v>343</v>
      </c>
      <c r="G150" s="104" t="s">
        <v>332</v>
      </c>
      <c r="H150" s="104" t="s">
        <v>16845</v>
      </c>
      <c r="I150" s="104" t="s">
        <v>16980</v>
      </c>
      <c r="J150" s="105">
        <v>1000</v>
      </c>
      <c r="K150" s="105">
        <v>100000</v>
      </c>
      <c r="L150" s="105">
        <v>50500</v>
      </c>
      <c r="M150" s="106"/>
      <c r="N150" s="105"/>
      <c r="O150" s="107">
        <f t="shared" si="4"/>
        <v>0</v>
      </c>
      <c r="P150" s="105" t="str">
        <f>IFERROR(INDEX(Data_HS!$D$2:$D$8217,MATCH(H150,Data_HS!$A$2:$A$8217,0))/p_bulan,"")</f>
        <v/>
      </c>
      <c r="Q150" s="104" t="str">
        <f t="shared" si="5"/>
        <v>HS tidak valid</v>
      </c>
    </row>
    <row r="151" spans="1:17" x14ac:dyDescent="0.3">
      <c r="A151" s="104">
        <v>150</v>
      </c>
      <c r="B151" s="104" t="s">
        <v>16979</v>
      </c>
      <c r="C151" s="104" t="s">
        <v>290</v>
      </c>
      <c r="D151" s="104" t="s">
        <v>311</v>
      </c>
      <c r="E151" s="104" t="s">
        <v>315</v>
      </c>
      <c r="F151" s="104" t="s">
        <v>343</v>
      </c>
      <c r="G151" s="104" t="s">
        <v>332</v>
      </c>
      <c r="H151" s="104" t="s">
        <v>2227</v>
      </c>
      <c r="I151" s="104" t="s">
        <v>16981</v>
      </c>
      <c r="J151" s="105">
        <v>1000</v>
      </c>
      <c r="K151" s="105">
        <v>15000</v>
      </c>
      <c r="L151" s="105">
        <v>8000</v>
      </c>
      <c r="M151" s="106">
        <v>1.2673870469999999</v>
      </c>
      <c r="N151" s="105">
        <v>10139.096380000001</v>
      </c>
      <c r="O151" s="107">
        <f t="shared" si="4"/>
        <v>17</v>
      </c>
      <c r="P151" s="105">
        <f>IFERROR(INDEX(Data_HS!$D$2:$D$8217,MATCH(H151,Data_HS!$A$2:$A$8217,0))/p_bulan,"")</f>
        <v>26006.090909090908</v>
      </c>
      <c r="Q151" s="104" t="str">
        <f t="shared" si="5"/>
        <v>Wajar</v>
      </c>
    </row>
    <row r="152" spans="1:17" x14ac:dyDescent="0.3">
      <c r="A152" s="104">
        <v>151</v>
      </c>
      <c r="B152" s="104" t="s">
        <v>16979</v>
      </c>
      <c r="C152" s="104" t="s">
        <v>290</v>
      </c>
      <c r="D152" s="104" t="s">
        <v>311</v>
      </c>
      <c r="E152" s="104" t="s">
        <v>315</v>
      </c>
      <c r="F152" s="104" t="s">
        <v>343</v>
      </c>
      <c r="G152" s="104" t="s">
        <v>332</v>
      </c>
      <c r="H152" s="104" t="s">
        <v>16845</v>
      </c>
      <c r="I152" s="104" t="s">
        <v>16982</v>
      </c>
      <c r="J152" s="105">
        <v>1000</v>
      </c>
      <c r="K152" s="105">
        <v>100000</v>
      </c>
      <c r="L152" s="105">
        <v>50500</v>
      </c>
      <c r="M152" s="106"/>
      <c r="N152" s="105"/>
      <c r="O152" s="107">
        <f t="shared" si="4"/>
        <v>0</v>
      </c>
      <c r="P152" s="105" t="str">
        <f>IFERROR(INDEX(Data_HS!$D$2:$D$8217,MATCH(H152,Data_HS!$A$2:$A$8217,0))/p_bulan,"")</f>
        <v/>
      </c>
      <c r="Q152" s="104" t="str">
        <f t="shared" si="5"/>
        <v>HS tidak valid</v>
      </c>
    </row>
    <row r="153" spans="1:17" x14ac:dyDescent="0.3">
      <c r="A153" s="104">
        <v>152</v>
      </c>
      <c r="B153" s="104" t="s">
        <v>16983</v>
      </c>
      <c r="C153" s="104" t="s">
        <v>282</v>
      </c>
      <c r="D153" s="104" t="s">
        <v>308</v>
      </c>
      <c r="E153" s="104" t="s">
        <v>320</v>
      </c>
      <c r="F153" s="104" t="s">
        <v>343</v>
      </c>
      <c r="G153" s="104" t="s">
        <v>335</v>
      </c>
      <c r="H153" s="104" t="s">
        <v>2263</v>
      </c>
      <c r="I153" s="104" t="s">
        <v>16984</v>
      </c>
      <c r="J153" s="105">
        <v>17000</v>
      </c>
      <c r="K153" s="105"/>
      <c r="L153" s="105"/>
      <c r="M153" s="106">
        <v>6.183815901</v>
      </c>
      <c r="N153" s="105"/>
      <c r="O153" s="107">
        <f t="shared" si="4"/>
        <v>18</v>
      </c>
      <c r="P153" s="105">
        <f>IFERROR(INDEX(Data_HS!$D$2:$D$8217,MATCH(H153,Data_HS!$A$2:$A$8217,0))/p_bulan,"")</f>
        <v>64124517</v>
      </c>
      <c r="Q153" s="104" t="str">
        <f t="shared" si="5"/>
        <v>Tanpa estimasi</v>
      </c>
    </row>
    <row r="154" spans="1:17" x14ac:dyDescent="0.3">
      <c r="A154" s="104">
        <v>153</v>
      </c>
      <c r="B154" s="104" t="s">
        <v>16983</v>
      </c>
      <c r="C154" s="104" t="s">
        <v>282</v>
      </c>
      <c r="D154" s="104" t="s">
        <v>308</v>
      </c>
      <c r="E154" s="104" t="s">
        <v>320</v>
      </c>
      <c r="F154" s="104" t="s">
        <v>343</v>
      </c>
      <c r="G154" s="104" t="s">
        <v>335</v>
      </c>
      <c r="H154" s="104" t="s">
        <v>1513</v>
      </c>
      <c r="I154" s="104" t="s">
        <v>16985</v>
      </c>
      <c r="J154" s="105">
        <v>5</v>
      </c>
      <c r="K154" s="105">
        <v>2000</v>
      </c>
      <c r="L154" s="105">
        <v>1002.5</v>
      </c>
      <c r="M154" s="106">
        <v>48.166593229999997</v>
      </c>
      <c r="N154" s="105">
        <v>48287.009709999998</v>
      </c>
      <c r="O154" s="107">
        <f t="shared" si="4"/>
        <v>9</v>
      </c>
      <c r="P154" s="105">
        <f>IFERROR(INDEX(Data_HS!$D$2:$D$8217,MATCH(H154,Data_HS!$A$2:$A$8217,0))/p_bulan,"")</f>
        <v>785032.27272727271</v>
      </c>
      <c r="Q154" s="104" t="str">
        <f t="shared" si="5"/>
        <v>Wajar</v>
      </c>
    </row>
    <row r="155" spans="1:17" x14ac:dyDescent="0.3">
      <c r="A155" s="104">
        <v>154</v>
      </c>
      <c r="B155" s="104" t="s">
        <v>16983</v>
      </c>
      <c r="C155" s="104" t="s">
        <v>282</v>
      </c>
      <c r="D155" s="104" t="s">
        <v>308</v>
      </c>
      <c r="E155" s="104" t="s">
        <v>320</v>
      </c>
      <c r="F155" s="104" t="s">
        <v>343</v>
      </c>
      <c r="G155" s="104" t="s">
        <v>335</v>
      </c>
      <c r="H155" s="104" t="s">
        <v>2263</v>
      </c>
      <c r="I155" s="104" t="s">
        <v>16986</v>
      </c>
      <c r="J155" s="105">
        <v>17000</v>
      </c>
      <c r="K155" s="105"/>
      <c r="L155" s="105"/>
      <c r="M155" s="106">
        <v>6.183815901</v>
      </c>
      <c r="N155" s="105"/>
      <c r="O155" s="107">
        <f t="shared" si="4"/>
        <v>18</v>
      </c>
      <c r="P155" s="105">
        <f>IFERROR(INDEX(Data_HS!$D$2:$D$8217,MATCH(H155,Data_HS!$A$2:$A$8217,0))/p_bulan,"")</f>
        <v>64124517</v>
      </c>
      <c r="Q155" s="104" t="str">
        <f t="shared" si="5"/>
        <v>Tanpa estimasi</v>
      </c>
    </row>
    <row r="156" spans="1:17" x14ac:dyDescent="0.3">
      <c r="A156" s="104">
        <v>155</v>
      </c>
      <c r="B156" s="104" t="s">
        <v>16987</v>
      </c>
      <c r="C156" s="104" t="s">
        <v>280</v>
      </c>
      <c r="D156" s="104" t="s">
        <v>311</v>
      </c>
      <c r="E156" s="104" t="s">
        <v>320</v>
      </c>
      <c r="F156" s="104" t="s">
        <v>343</v>
      </c>
      <c r="G156" s="104" t="s">
        <v>332</v>
      </c>
      <c r="H156" s="104" t="s">
        <v>16845</v>
      </c>
      <c r="I156" s="104" t="s">
        <v>16988</v>
      </c>
      <c r="J156" s="105">
        <v>10000</v>
      </c>
      <c r="K156" s="105">
        <v>500000</v>
      </c>
      <c r="L156" s="105">
        <v>255000</v>
      </c>
      <c r="M156" s="106"/>
      <c r="N156" s="105"/>
      <c r="O156" s="107">
        <f t="shared" si="4"/>
        <v>0</v>
      </c>
      <c r="P156" s="105" t="str">
        <f>IFERROR(INDEX(Data_HS!$D$2:$D$8217,MATCH(H156,Data_HS!$A$2:$A$8217,0))/p_bulan,"")</f>
        <v/>
      </c>
      <c r="Q156" s="104" t="str">
        <f t="shared" si="5"/>
        <v>HS tidak valid</v>
      </c>
    </row>
    <row r="157" spans="1:17" x14ac:dyDescent="0.3">
      <c r="A157" s="104">
        <v>156</v>
      </c>
      <c r="B157" s="104" t="s">
        <v>16987</v>
      </c>
      <c r="C157" s="104" t="s">
        <v>280</v>
      </c>
      <c r="D157" s="104" t="s">
        <v>311</v>
      </c>
      <c r="E157" s="104" t="s">
        <v>320</v>
      </c>
      <c r="F157" s="104" t="s">
        <v>343</v>
      </c>
      <c r="G157" s="104" t="s">
        <v>332</v>
      </c>
      <c r="H157" s="104" t="s">
        <v>1659</v>
      </c>
      <c r="I157" s="104" t="s">
        <v>16989</v>
      </c>
      <c r="J157" s="105">
        <v>25000</v>
      </c>
      <c r="K157" s="105">
        <v>1000000</v>
      </c>
      <c r="L157" s="105">
        <v>512500</v>
      </c>
      <c r="M157" s="106">
        <v>5.6622200180000002</v>
      </c>
      <c r="N157" s="105">
        <v>2901887.7590000001</v>
      </c>
      <c r="O157" s="107">
        <f t="shared" si="4"/>
        <v>11</v>
      </c>
      <c r="P157" s="105">
        <f>IFERROR(INDEX(Data_HS!$D$2:$D$8217,MATCH(H157,Data_HS!$A$2:$A$8217,0))/p_bulan,"")</f>
        <v>1187280.5454545454</v>
      </c>
      <c r="Q157" s="104" t="str">
        <f t="shared" si="5"/>
        <v>Melebihi ekspor nasional HS</v>
      </c>
    </row>
    <row r="158" spans="1:17" x14ac:dyDescent="0.3">
      <c r="A158" s="104">
        <v>157</v>
      </c>
      <c r="B158" s="104" t="s">
        <v>16987</v>
      </c>
      <c r="C158" s="104" t="s">
        <v>280</v>
      </c>
      <c r="D158" s="104" t="s">
        <v>311</v>
      </c>
      <c r="E158" s="104" t="s">
        <v>320</v>
      </c>
      <c r="F158" s="104" t="s">
        <v>343</v>
      </c>
      <c r="G158" s="104" t="s">
        <v>332</v>
      </c>
      <c r="H158" s="104" t="s">
        <v>15548</v>
      </c>
      <c r="I158" s="104" t="s">
        <v>16990</v>
      </c>
      <c r="J158" s="105">
        <v>25000</v>
      </c>
      <c r="K158" s="105">
        <v>1000000</v>
      </c>
      <c r="L158" s="105">
        <v>512500</v>
      </c>
      <c r="M158" s="106">
        <v>7.4248932429999996</v>
      </c>
      <c r="N158" s="105">
        <v>3805257.787</v>
      </c>
      <c r="O158" s="107">
        <f t="shared" si="4"/>
        <v>89</v>
      </c>
      <c r="P158" s="105">
        <f>IFERROR(INDEX(Data_HS!$D$2:$D$8217,MATCH(H158,Data_HS!$A$2:$A$8217,0))/p_bulan,"")</f>
        <v>5374.272727272727</v>
      </c>
      <c r="Q158" s="104" t="str">
        <f t="shared" si="5"/>
        <v>Melebihi ekspor nasional HS</v>
      </c>
    </row>
    <row r="159" spans="1:17" x14ac:dyDescent="0.3">
      <c r="A159" s="104">
        <v>158</v>
      </c>
      <c r="B159" s="104" t="s">
        <v>16987</v>
      </c>
      <c r="C159" s="104" t="s">
        <v>280</v>
      </c>
      <c r="D159" s="104" t="s">
        <v>311</v>
      </c>
      <c r="E159" s="104" t="s">
        <v>320</v>
      </c>
      <c r="F159" s="104" t="s">
        <v>343</v>
      </c>
      <c r="G159" s="104" t="s">
        <v>332</v>
      </c>
      <c r="H159" s="104" t="s">
        <v>16845</v>
      </c>
      <c r="I159" s="104" t="s">
        <v>16991</v>
      </c>
      <c r="J159" s="105">
        <v>10000</v>
      </c>
      <c r="K159" s="105">
        <v>500000</v>
      </c>
      <c r="L159" s="105">
        <v>255000</v>
      </c>
      <c r="M159" s="106"/>
      <c r="N159" s="105"/>
      <c r="O159" s="107">
        <f t="shared" si="4"/>
        <v>0</v>
      </c>
      <c r="P159" s="105" t="str">
        <f>IFERROR(INDEX(Data_HS!$D$2:$D$8217,MATCH(H159,Data_HS!$A$2:$A$8217,0))/p_bulan,"")</f>
        <v/>
      </c>
      <c r="Q159" s="104" t="str">
        <f t="shared" si="5"/>
        <v>HS tidak valid</v>
      </c>
    </row>
    <row r="160" spans="1:17" x14ac:dyDescent="0.3">
      <c r="A160" s="104">
        <v>159</v>
      </c>
      <c r="B160" s="104" t="s">
        <v>16987</v>
      </c>
      <c r="C160" s="104" t="s">
        <v>280</v>
      </c>
      <c r="D160" s="104" t="s">
        <v>311</v>
      </c>
      <c r="E160" s="104" t="s">
        <v>320</v>
      </c>
      <c r="F160" s="104" t="s">
        <v>343</v>
      </c>
      <c r="G160" s="104" t="s">
        <v>332</v>
      </c>
      <c r="H160" s="104" t="s">
        <v>1659</v>
      </c>
      <c r="I160" s="104" t="s">
        <v>16992</v>
      </c>
      <c r="J160" s="105">
        <v>25000</v>
      </c>
      <c r="K160" s="105">
        <v>1000000</v>
      </c>
      <c r="L160" s="105">
        <v>512500</v>
      </c>
      <c r="M160" s="106">
        <v>5.6622200180000002</v>
      </c>
      <c r="N160" s="105">
        <v>2901887.7590000001</v>
      </c>
      <c r="O160" s="107">
        <f t="shared" si="4"/>
        <v>11</v>
      </c>
      <c r="P160" s="105">
        <f>IFERROR(INDEX(Data_HS!$D$2:$D$8217,MATCH(H160,Data_HS!$A$2:$A$8217,0))/p_bulan,"")</f>
        <v>1187280.5454545454</v>
      </c>
      <c r="Q160" s="104" t="str">
        <f t="shared" si="5"/>
        <v>Melebihi ekspor nasional HS</v>
      </c>
    </row>
    <row r="161" spans="1:17" x14ac:dyDescent="0.3">
      <c r="A161" s="104">
        <v>160</v>
      </c>
      <c r="B161" s="104" t="s">
        <v>16987</v>
      </c>
      <c r="C161" s="104" t="s">
        <v>280</v>
      </c>
      <c r="D161" s="104" t="s">
        <v>311</v>
      </c>
      <c r="E161" s="104" t="s">
        <v>320</v>
      </c>
      <c r="F161" s="104" t="s">
        <v>343</v>
      </c>
      <c r="G161" s="104" t="s">
        <v>332</v>
      </c>
      <c r="H161" s="104" t="s">
        <v>2691</v>
      </c>
      <c r="I161" s="104" t="s">
        <v>16993</v>
      </c>
      <c r="J161" s="105">
        <v>25000</v>
      </c>
      <c r="K161" s="105">
        <v>1000000</v>
      </c>
      <c r="L161" s="105">
        <v>512500</v>
      </c>
      <c r="M161" s="106">
        <v>3.3856209150000001</v>
      </c>
      <c r="N161" s="105">
        <v>1735130.719</v>
      </c>
      <c r="O161" s="107">
        <f t="shared" si="4"/>
        <v>22</v>
      </c>
      <c r="P161" s="105">
        <f>IFERROR(INDEX(Data_HS!$D$2:$D$8217,MATCH(H161,Data_HS!$A$2:$A$8217,0))/p_bulan,"")</f>
        <v>47.090909090909093</v>
      </c>
      <c r="Q161" s="104" t="str">
        <f t="shared" si="5"/>
        <v>Melebihi ekspor nasional HS</v>
      </c>
    </row>
    <row r="162" spans="1:17" x14ac:dyDescent="0.3">
      <c r="A162" s="104">
        <v>161</v>
      </c>
      <c r="B162" s="104" t="s">
        <v>16987</v>
      </c>
      <c r="C162" s="104" t="s">
        <v>280</v>
      </c>
      <c r="D162" s="104" t="s">
        <v>311</v>
      </c>
      <c r="E162" s="104" t="s">
        <v>320</v>
      </c>
      <c r="F162" s="104" t="s">
        <v>343</v>
      </c>
      <c r="G162" s="104" t="s">
        <v>332</v>
      </c>
      <c r="H162" s="104" t="s">
        <v>2687</v>
      </c>
      <c r="I162" s="104" t="s">
        <v>16994</v>
      </c>
      <c r="J162" s="105">
        <v>25000</v>
      </c>
      <c r="K162" s="105">
        <v>1000000</v>
      </c>
      <c r="L162" s="105">
        <v>512500</v>
      </c>
      <c r="M162" s="106">
        <v>11.6247984</v>
      </c>
      <c r="N162" s="105">
        <v>5957709.1789999995</v>
      </c>
      <c r="O162" s="107">
        <f t="shared" si="4"/>
        <v>22</v>
      </c>
      <c r="P162" s="105">
        <f>IFERROR(INDEX(Data_HS!$D$2:$D$8217,MATCH(H162,Data_HS!$A$2:$A$8217,0))/p_bulan,"")</f>
        <v>114013.90909090909</v>
      </c>
      <c r="Q162" s="104" t="str">
        <f t="shared" si="5"/>
        <v>Melebihi ekspor nasional HS</v>
      </c>
    </row>
    <row r="163" spans="1:17" x14ac:dyDescent="0.3">
      <c r="A163" s="104">
        <v>162</v>
      </c>
      <c r="B163" s="104" t="s">
        <v>16987</v>
      </c>
      <c r="C163" s="104" t="s">
        <v>280</v>
      </c>
      <c r="D163" s="104" t="s">
        <v>311</v>
      </c>
      <c r="E163" s="104" t="s">
        <v>320</v>
      </c>
      <c r="F163" s="104" t="s">
        <v>343</v>
      </c>
      <c r="G163" s="104" t="s">
        <v>332</v>
      </c>
      <c r="H163" s="104" t="s">
        <v>1659</v>
      </c>
      <c r="I163" s="104" t="s">
        <v>16995</v>
      </c>
      <c r="J163" s="105">
        <v>25000</v>
      </c>
      <c r="K163" s="105">
        <v>1000000</v>
      </c>
      <c r="L163" s="105">
        <v>512500</v>
      </c>
      <c r="M163" s="106">
        <v>5.6622200180000002</v>
      </c>
      <c r="N163" s="105">
        <v>2901887.7590000001</v>
      </c>
      <c r="O163" s="107">
        <f t="shared" si="4"/>
        <v>11</v>
      </c>
      <c r="P163" s="105">
        <f>IFERROR(INDEX(Data_HS!$D$2:$D$8217,MATCH(H163,Data_HS!$A$2:$A$8217,0))/p_bulan,"")</f>
        <v>1187280.5454545454</v>
      </c>
      <c r="Q163" s="104" t="str">
        <f t="shared" si="5"/>
        <v>Melebihi ekspor nasional HS</v>
      </c>
    </row>
    <row r="164" spans="1:17" x14ac:dyDescent="0.3">
      <c r="A164" s="104">
        <v>163</v>
      </c>
      <c r="B164" s="104" t="s">
        <v>16987</v>
      </c>
      <c r="C164" s="104" t="s">
        <v>280</v>
      </c>
      <c r="D164" s="104" t="s">
        <v>311</v>
      </c>
      <c r="E164" s="104" t="s">
        <v>320</v>
      </c>
      <c r="F164" s="104" t="s">
        <v>343</v>
      </c>
      <c r="G164" s="104" t="s">
        <v>332</v>
      </c>
      <c r="H164" s="104" t="s">
        <v>1659</v>
      </c>
      <c r="I164" s="104" t="s">
        <v>16996</v>
      </c>
      <c r="J164" s="105">
        <v>25000</v>
      </c>
      <c r="K164" s="105">
        <v>1000000</v>
      </c>
      <c r="L164" s="105">
        <v>512500</v>
      </c>
      <c r="M164" s="106">
        <v>5.6622200180000002</v>
      </c>
      <c r="N164" s="105">
        <v>2901887.7590000001</v>
      </c>
      <c r="O164" s="107">
        <f t="shared" si="4"/>
        <v>11</v>
      </c>
      <c r="P164" s="105">
        <f>IFERROR(INDEX(Data_HS!$D$2:$D$8217,MATCH(H164,Data_HS!$A$2:$A$8217,0))/p_bulan,"")</f>
        <v>1187280.5454545454</v>
      </c>
      <c r="Q164" s="104" t="str">
        <f t="shared" si="5"/>
        <v>Melebihi ekspor nasional HS</v>
      </c>
    </row>
    <row r="165" spans="1:17" x14ac:dyDescent="0.3">
      <c r="A165" s="104">
        <v>164</v>
      </c>
      <c r="B165" s="104" t="s">
        <v>16987</v>
      </c>
      <c r="C165" s="104" t="s">
        <v>280</v>
      </c>
      <c r="D165" s="104" t="s">
        <v>311</v>
      </c>
      <c r="E165" s="104" t="s">
        <v>320</v>
      </c>
      <c r="F165" s="104" t="s">
        <v>343</v>
      </c>
      <c r="G165" s="104" t="s">
        <v>332</v>
      </c>
      <c r="H165" s="104" t="s">
        <v>10123</v>
      </c>
      <c r="I165" s="104" t="s">
        <v>16997</v>
      </c>
      <c r="J165" s="105">
        <v>25000</v>
      </c>
      <c r="K165" s="105">
        <v>1000000</v>
      </c>
      <c r="L165" s="105">
        <v>512500</v>
      </c>
      <c r="M165" s="106">
        <v>0.64812419099999996</v>
      </c>
      <c r="N165" s="105">
        <v>332163.64809999999</v>
      </c>
      <c r="O165" s="107">
        <f t="shared" si="4"/>
        <v>73</v>
      </c>
      <c r="P165" s="105">
        <f>IFERROR(INDEX(Data_HS!$D$2:$D$8217,MATCH(H165,Data_HS!$A$2:$A$8217,0))/p_bulan,"")</f>
        <v>136.63636363636363</v>
      </c>
      <c r="Q165" s="104" t="str">
        <f t="shared" si="5"/>
        <v>Melebihi ekspor nasional HS</v>
      </c>
    </row>
    <row r="166" spans="1:17" x14ac:dyDescent="0.3">
      <c r="A166" s="104">
        <v>165</v>
      </c>
      <c r="B166" s="104" t="s">
        <v>16987</v>
      </c>
      <c r="C166" s="104" t="s">
        <v>280</v>
      </c>
      <c r="D166" s="104" t="s">
        <v>311</v>
      </c>
      <c r="E166" s="104" t="s">
        <v>320</v>
      </c>
      <c r="F166" s="104" t="s">
        <v>343</v>
      </c>
      <c r="G166" s="104" t="s">
        <v>332</v>
      </c>
      <c r="H166" s="104" t="s">
        <v>1084</v>
      </c>
      <c r="I166" s="104" t="s">
        <v>16998</v>
      </c>
      <c r="J166" s="105">
        <v>25000</v>
      </c>
      <c r="K166" s="105">
        <v>1000000</v>
      </c>
      <c r="L166" s="105">
        <v>512500</v>
      </c>
      <c r="M166" s="106">
        <v>3.9162857619999998</v>
      </c>
      <c r="N166" s="105">
        <v>2007096.453</v>
      </c>
      <c r="O166" s="107">
        <f t="shared" si="4"/>
        <v>5</v>
      </c>
      <c r="P166" s="105">
        <f>IFERROR(INDEX(Data_HS!$D$2:$D$8217,MATCH(H166,Data_HS!$A$2:$A$8217,0))/p_bulan,"")</f>
        <v>239045.45454545456</v>
      </c>
      <c r="Q166" s="104" t="str">
        <f t="shared" si="5"/>
        <v>Melebihi ekspor nasional HS</v>
      </c>
    </row>
    <row r="167" spans="1:17" x14ac:dyDescent="0.3">
      <c r="A167" s="104">
        <v>166</v>
      </c>
      <c r="B167" s="104" t="s">
        <v>16987</v>
      </c>
      <c r="C167" s="104" t="s">
        <v>280</v>
      </c>
      <c r="D167" s="104" t="s">
        <v>311</v>
      </c>
      <c r="E167" s="104" t="s">
        <v>320</v>
      </c>
      <c r="F167" s="104" t="s">
        <v>343</v>
      </c>
      <c r="G167" s="104" t="s">
        <v>332</v>
      </c>
      <c r="H167" s="104" t="s">
        <v>2691</v>
      </c>
      <c r="I167" s="104" t="s">
        <v>16999</v>
      </c>
      <c r="J167" s="105">
        <v>25000</v>
      </c>
      <c r="K167" s="105">
        <v>1000000</v>
      </c>
      <c r="L167" s="105">
        <v>512500</v>
      </c>
      <c r="M167" s="106">
        <v>3.3856209150000001</v>
      </c>
      <c r="N167" s="105">
        <v>1735130.719</v>
      </c>
      <c r="O167" s="107">
        <f t="shared" si="4"/>
        <v>22</v>
      </c>
      <c r="P167" s="105">
        <f>IFERROR(INDEX(Data_HS!$D$2:$D$8217,MATCH(H167,Data_HS!$A$2:$A$8217,0))/p_bulan,"")</f>
        <v>47.090909090909093</v>
      </c>
      <c r="Q167" s="104" t="str">
        <f t="shared" si="5"/>
        <v>Melebihi ekspor nasional HS</v>
      </c>
    </row>
    <row r="168" spans="1:17" x14ac:dyDescent="0.3">
      <c r="A168" s="104">
        <v>167</v>
      </c>
      <c r="B168" s="104" t="s">
        <v>17000</v>
      </c>
      <c r="C168" s="104" t="s">
        <v>286</v>
      </c>
      <c r="D168" s="104" t="s">
        <v>308</v>
      </c>
      <c r="E168" s="104" t="s">
        <v>320</v>
      </c>
      <c r="F168" s="104" t="s">
        <v>345</v>
      </c>
      <c r="G168" s="104" t="s">
        <v>332</v>
      </c>
      <c r="H168" s="104" t="s">
        <v>1513</v>
      </c>
      <c r="I168" s="104" t="s">
        <v>17001</v>
      </c>
      <c r="J168" s="105">
        <v>1</v>
      </c>
      <c r="K168" s="105">
        <v>500</v>
      </c>
      <c r="L168" s="105">
        <v>250.5</v>
      </c>
      <c r="M168" s="106">
        <v>48.166593229999997</v>
      </c>
      <c r="N168" s="105">
        <v>12065.731599999999</v>
      </c>
      <c r="O168" s="107">
        <f t="shared" si="4"/>
        <v>9</v>
      </c>
      <c r="P168" s="105">
        <f>IFERROR(INDEX(Data_HS!$D$2:$D$8217,MATCH(H168,Data_HS!$A$2:$A$8217,0))/p_bulan,"")</f>
        <v>785032.27272727271</v>
      </c>
      <c r="Q168" s="104" t="str">
        <f t="shared" si="5"/>
        <v>Wajar</v>
      </c>
    </row>
    <row r="169" spans="1:17" x14ac:dyDescent="0.3">
      <c r="A169" s="104">
        <v>168</v>
      </c>
      <c r="B169" s="104" t="s">
        <v>17000</v>
      </c>
      <c r="C169" s="104" t="s">
        <v>286</v>
      </c>
      <c r="D169" s="104" t="s">
        <v>308</v>
      </c>
      <c r="E169" s="104" t="s">
        <v>320</v>
      </c>
      <c r="F169" s="104" t="s">
        <v>345</v>
      </c>
      <c r="G169" s="104" t="s">
        <v>332</v>
      </c>
      <c r="H169" s="104" t="s">
        <v>1513</v>
      </c>
      <c r="I169" s="104" t="s">
        <v>17002</v>
      </c>
      <c r="J169" s="105">
        <v>1</v>
      </c>
      <c r="K169" s="105">
        <v>500</v>
      </c>
      <c r="L169" s="105">
        <v>250.5</v>
      </c>
      <c r="M169" s="106">
        <v>48.166593229999997</v>
      </c>
      <c r="N169" s="105">
        <v>12065.731599999999</v>
      </c>
      <c r="O169" s="107">
        <f t="shared" si="4"/>
        <v>9</v>
      </c>
      <c r="P169" s="105">
        <f>IFERROR(INDEX(Data_HS!$D$2:$D$8217,MATCH(H169,Data_HS!$A$2:$A$8217,0))/p_bulan,"")</f>
        <v>785032.27272727271</v>
      </c>
      <c r="Q169" s="104" t="str">
        <f t="shared" si="5"/>
        <v>Wajar</v>
      </c>
    </row>
    <row r="170" spans="1:17" x14ac:dyDescent="0.3">
      <c r="A170" s="104">
        <v>169</v>
      </c>
      <c r="B170" s="104" t="s">
        <v>17003</v>
      </c>
      <c r="C170" s="104" t="s">
        <v>292</v>
      </c>
      <c r="D170" s="104" t="s">
        <v>311</v>
      </c>
      <c r="E170" s="104" t="s">
        <v>320</v>
      </c>
      <c r="F170" s="104" t="s">
        <v>343</v>
      </c>
      <c r="G170" s="104" t="s">
        <v>335</v>
      </c>
      <c r="H170" s="104" t="s">
        <v>2769</v>
      </c>
      <c r="I170" s="104" t="s">
        <v>17004</v>
      </c>
      <c r="J170" s="105">
        <v>5000000</v>
      </c>
      <c r="K170" s="105">
        <v>10000000</v>
      </c>
      <c r="L170" s="105">
        <v>7500000</v>
      </c>
      <c r="M170" s="106">
        <v>1.5</v>
      </c>
      <c r="N170" s="105">
        <v>11250000</v>
      </c>
      <c r="O170" s="107">
        <f t="shared" si="4"/>
        <v>23</v>
      </c>
      <c r="P170" s="105">
        <f>IFERROR(INDEX(Data_HS!$D$2:$D$8217,MATCH(H170,Data_HS!$A$2:$A$8217,0))/p_bulan,"")</f>
        <v>0.54545454545454541</v>
      </c>
      <c r="Q170" s="104" t="str">
        <f t="shared" si="5"/>
        <v>Melebihi ekspor nasional HS</v>
      </c>
    </row>
    <row r="171" spans="1:17" x14ac:dyDescent="0.3">
      <c r="A171" s="104">
        <v>170</v>
      </c>
      <c r="B171" s="104" t="s">
        <v>17003</v>
      </c>
      <c r="C171" s="104" t="s">
        <v>292</v>
      </c>
      <c r="D171" s="104" t="s">
        <v>311</v>
      </c>
      <c r="E171" s="104" t="s">
        <v>320</v>
      </c>
      <c r="F171" s="104" t="s">
        <v>343</v>
      </c>
      <c r="G171" s="104" t="s">
        <v>335</v>
      </c>
      <c r="H171" s="104" t="s">
        <v>1460</v>
      </c>
      <c r="I171" s="104" t="s">
        <v>17005</v>
      </c>
      <c r="J171" s="105">
        <v>19000</v>
      </c>
      <c r="K171" s="105">
        <v>100000</v>
      </c>
      <c r="L171" s="105">
        <v>59500</v>
      </c>
      <c r="M171" s="106">
        <v>6.8828138010000002</v>
      </c>
      <c r="N171" s="105">
        <v>409527.42109999998</v>
      </c>
      <c r="O171" s="107">
        <f t="shared" si="4"/>
        <v>9</v>
      </c>
      <c r="P171" s="105">
        <f>IFERROR(INDEX(Data_HS!$D$2:$D$8217,MATCH(H171,Data_HS!$A$2:$A$8217,0))/p_bulan,"")</f>
        <v>60138.272727272728</v>
      </c>
      <c r="Q171" s="104" t="str">
        <f t="shared" si="5"/>
        <v>Melebihi ekspor nasional HS</v>
      </c>
    </row>
    <row r="172" spans="1:17" x14ac:dyDescent="0.3">
      <c r="A172" s="104">
        <v>171</v>
      </c>
      <c r="B172" s="104" t="s">
        <v>17003</v>
      </c>
      <c r="C172" s="104" t="s">
        <v>292</v>
      </c>
      <c r="D172" s="104" t="s">
        <v>311</v>
      </c>
      <c r="E172" s="104" t="s">
        <v>320</v>
      </c>
      <c r="F172" s="104" t="s">
        <v>343</v>
      </c>
      <c r="G172" s="104" t="s">
        <v>335</v>
      </c>
      <c r="H172" s="104" t="s">
        <v>1833</v>
      </c>
      <c r="I172" s="104" t="s">
        <v>17006</v>
      </c>
      <c r="J172" s="105">
        <v>100000</v>
      </c>
      <c r="K172" s="105">
        <v>0</v>
      </c>
      <c r="L172" s="105">
        <v>50000</v>
      </c>
      <c r="M172" s="106">
        <v>0.10319235</v>
      </c>
      <c r="N172" s="105">
        <v>5159.6174760000004</v>
      </c>
      <c r="O172" s="107">
        <f t="shared" si="4"/>
        <v>14</v>
      </c>
      <c r="P172" s="105">
        <f>IFERROR(INDEX(Data_HS!$D$2:$D$8217,MATCH(H172,Data_HS!$A$2:$A$8217,0))/p_bulan,"")</f>
        <v>51044723.545454547</v>
      </c>
      <c r="Q172" s="104" t="str">
        <f t="shared" si="5"/>
        <v>Wajar</v>
      </c>
    </row>
    <row r="173" spans="1:17" x14ac:dyDescent="0.3">
      <c r="A173" s="104">
        <v>172</v>
      </c>
      <c r="B173" s="104" t="s">
        <v>17007</v>
      </c>
      <c r="C173" s="104" t="s">
        <v>280</v>
      </c>
      <c r="D173" s="104" t="s">
        <v>320</v>
      </c>
      <c r="E173" s="104" t="s">
        <v>320</v>
      </c>
      <c r="F173" s="104" t="s">
        <v>320</v>
      </c>
      <c r="G173" s="104" t="s">
        <v>320</v>
      </c>
      <c r="H173" s="104" t="s">
        <v>1897</v>
      </c>
      <c r="I173" s="104" t="s">
        <v>17008</v>
      </c>
      <c r="J173" s="105"/>
      <c r="K173" s="105">
        <v>0</v>
      </c>
      <c r="L173" s="105"/>
      <c r="M173" s="106">
        <v>2.2112699689999999</v>
      </c>
      <c r="N173" s="105"/>
      <c r="O173" s="107">
        <f t="shared" si="4"/>
        <v>15</v>
      </c>
      <c r="P173" s="105">
        <f>IFERROR(INDEX(Data_HS!$D$2:$D$8217,MATCH(H173,Data_HS!$A$2:$A$8217,0))/p_bulan,"")</f>
        <v>1986698.8181818181</v>
      </c>
      <c r="Q173" s="104" t="str">
        <f t="shared" si="5"/>
        <v>Tanpa estimasi</v>
      </c>
    </row>
    <row r="174" spans="1:17" x14ac:dyDescent="0.3">
      <c r="A174" s="104">
        <v>173</v>
      </c>
      <c r="B174" s="104" t="s">
        <v>17007</v>
      </c>
      <c r="C174" s="104" t="s">
        <v>280</v>
      </c>
      <c r="D174" s="104" t="s">
        <v>320</v>
      </c>
      <c r="E174" s="104" t="s">
        <v>320</v>
      </c>
      <c r="F174" s="104" t="s">
        <v>320</v>
      </c>
      <c r="G174" s="104" t="s">
        <v>320</v>
      </c>
      <c r="H174" s="104" t="s">
        <v>1897</v>
      </c>
      <c r="I174" s="104" t="s">
        <v>17009</v>
      </c>
      <c r="J174" s="105"/>
      <c r="K174" s="105">
        <v>0</v>
      </c>
      <c r="L174" s="105"/>
      <c r="M174" s="106">
        <v>2.2112699689999999</v>
      </c>
      <c r="N174" s="105"/>
      <c r="O174" s="107">
        <f t="shared" si="4"/>
        <v>15</v>
      </c>
      <c r="P174" s="105">
        <f>IFERROR(INDEX(Data_HS!$D$2:$D$8217,MATCH(H174,Data_HS!$A$2:$A$8217,0))/p_bulan,"")</f>
        <v>1986698.8181818181</v>
      </c>
      <c r="Q174" s="104" t="str">
        <f t="shared" si="5"/>
        <v>Tanpa estimasi</v>
      </c>
    </row>
    <row r="175" spans="1:17" x14ac:dyDescent="0.3">
      <c r="A175" s="104">
        <v>174</v>
      </c>
      <c r="B175" s="104" t="s">
        <v>17007</v>
      </c>
      <c r="C175" s="104" t="s">
        <v>280</v>
      </c>
      <c r="D175" s="104" t="s">
        <v>320</v>
      </c>
      <c r="E175" s="104" t="s">
        <v>320</v>
      </c>
      <c r="F175" s="104" t="s">
        <v>320</v>
      </c>
      <c r="G175" s="104" t="s">
        <v>320</v>
      </c>
      <c r="H175" s="104" t="s">
        <v>2225</v>
      </c>
      <c r="I175" s="104" t="s">
        <v>17010</v>
      </c>
      <c r="J175" s="105"/>
      <c r="K175" s="105">
        <v>0</v>
      </c>
      <c r="L175" s="105"/>
      <c r="M175" s="106">
        <v>2.077171989</v>
      </c>
      <c r="N175" s="105"/>
      <c r="O175" s="107">
        <f t="shared" si="4"/>
        <v>17</v>
      </c>
      <c r="P175" s="105">
        <f>IFERROR(INDEX(Data_HS!$D$2:$D$8217,MATCH(H175,Data_HS!$A$2:$A$8217,0))/p_bulan,"")</f>
        <v>1578024.7272727273</v>
      </c>
      <c r="Q175" s="104" t="str">
        <f t="shared" si="5"/>
        <v>Tanpa estimasi</v>
      </c>
    </row>
    <row r="176" spans="1:17" x14ac:dyDescent="0.3">
      <c r="A176" s="104">
        <v>175</v>
      </c>
      <c r="B176" s="104" t="s">
        <v>17011</v>
      </c>
      <c r="C176" s="104" t="s">
        <v>290</v>
      </c>
      <c r="D176" s="104" t="s">
        <v>320</v>
      </c>
      <c r="E176" s="104" t="s">
        <v>320</v>
      </c>
      <c r="F176" s="104" t="s">
        <v>344</v>
      </c>
      <c r="G176" s="104" t="s">
        <v>335</v>
      </c>
      <c r="H176" s="104" t="s">
        <v>16845</v>
      </c>
      <c r="I176" s="104" t="s">
        <v>16846</v>
      </c>
      <c r="J176" s="105"/>
      <c r="K176" s="105"/>
      <c r="L176" s="105"/>
      <c r="M176" s="106"/>
      <c r="N176" s="105"/>
      <c r="O176" s="107">
        <f t="shared" si="4"/>
        <v>0</v>
      </c>
      <c r="P176" s="105" t="str">
        <f>IFERROR(INDEX(Data_HS!$D$2:$D$8217,MATCH(H176,Data_HS!$A$2:$A$8217,0))/p_bulan,"")</f>
        <v/>
      </c>
      <c r="Q176" s="104" t="str">
        <f t="shared" si="5"/>
        <v>HS tidak valid</v>
      </c>
    </row>
    <row r="177" spans="1:17" x14ac:dyDescent="0.3">
      <c r="A177" s="104">
        <v>176</v>
      </c>
      <c r="B177" s="104" t="s">
        <v>17012</v>
      </c>
      <c r="C177" s="104" t="s">
        <v>290</v>
      </c>
      <c r="D177" s="104" t="s">
        <v>311</v>
      </c>
      <c r="E177" s="104" t="s">
        <v>315</v>
      </c>
      <c r="F177" s="104" t="s">
        <v>344</v>
      </c>
      <c r="G177" s="104" t="s">
        <v>335</v>
      </c>
      <c r="H177" s="104" t="s">
        <v>14108</v>
      </c>
      <c r="I177" s="104" t="s">
        <v>17013</v>
      </c>
      <c r="J177" s="105">
        <v>10</v>
      </c>
      <c r="K177" s="105">
        <v>100000</v>
      </c>
      <c r="L177" s="105">
        <v>50005</v>
      </c>
      <c r="M177" s="106">
        <v>51.687364590000001</v>
      </c>
      <c r="N177" s="105">
        <v>2584626.6660000002</v>
      </c>
      <c r="O177" s="107">
        <f t="shared" si="4"/>
        <v>85</v>
      </c>
      <c r="P177" s="105">
        <f>IFERROR(INDEX(Data_HS!$D$2:$D$8217,MATCH(H177,Data_HS!$A$2:$A$8217,0))/p_bulan,"")</f>
        <v>3313893.0909090908</v>
      </c>
      <c r="Q177" s="104" t="str">
        <f t="shared" si="5"/>
        <v>Wajar</v>
      </c>
    </row>
    <row r="178" spans="1:17" x14ac:dyDescent="0.3">
      <c r="A178" s="104">
        <v>177</v>
      </c>
      <c r="B178" s="104" t="s">
        <v>17012</v>
      </c>
      <c r="C178" s="104" t="s">
        <v>290</v>
      </c>
      <c r="D178" s="104" t="s">
        <v>311</v>
      </c>
      <c r="E178" s="104" t="s">
        <v>315</v>
      </c>
      <c r="F178" s="104" t="s">
        <v>344</v>
      </c>
      <c r="G178" s="104" t="s">
        <v>335</v>
      </c>
      <c r="H178" s="104" t="s">
        <v>1476</v>
      </c>
      <c r="I178" s="104" t="s">
        <v>17014</v>
      </c>
      <c r="J178" s="105">
        <v>100</v>
      </c>
      <c r="K178" s="105">
        <v>40000</v>
      </c>
      <c r="L178" s="105">
        <v>20050</v>
      </c>
      <c r="M178" s="106">
        <v>6.1750955760000004</v>
      </c>
      <c r="N178" s="105">
        <v>123810.6663</v>
      </c>
      <c r="O178" s="107">
        <f t="shared" si="4"/>
        <v>9</v>
      </c>
      <c r="P178" s="105">
        <f>IFERROR(INDEX(Data_HS!$D$2:$D$8217,MATCH(H178,Data_HS!$A$2:$A$8217,0))/p_bulan,"")</f>
        <v>5139.363636363636</v>
      </c>
      <c r="Q178" s="104" t="str">
        <f t="shared" si="5"/>
        <v>Melebihi ekspor nasional HS</v>
      </c>
    </row>
    <row r="179" spans="1:17" x14ac:dyDescent="0.3">
      <c r="A179" s="104">
        <v>178</v>
      </c>
      <c r="B179" s="104" t="s">
        <v>17012</v>
      </c>
      <c r="C179" s="104" t="s">
        <v>290</v>
      </c>
      <c r="D179" s="104" t="s">
        <v>311</v>
      </c>
      <c r="E179" s="104" t="s">
        <v>315</v>
      </c>
      <c r="F179" s="104" t="s">
        <v>344</v>
      </c>
      <c r="G179" s="104" t="s">
        <v>335</v>
      </c>
      <c r="H179" s="104" t="s">
        <v>1460</v>
      </c>
      <c r="I179" s="104" t="s">
        <v>17015</v>
      </c>
      <c r="J179" s="105">
        <v>0</v>
      </c>
      <c r="K179" s="105">
        <v>0</v>
      </c>
      <c r="L179" s="105">
        <v>0</v>
      </c>
      <c r="M179" s="106">
        <v>6.8828138010000002</v>
      </c>
      <c r="N179" s="105">
        <v>0</v>
      </c>
      <c r="O179" s="107">
        <f t="shared" si="4"/>
        <v>9</v>
      </c>
      <c r="P179" s="105">
        <f>IFERROR(INDEX(Data_HS!$D$2:$D$8217,MATCH(H179,Data_HS!$A$2:$A$8217,0))/p_bulan,"")</f>
        <v>60138.272727272728</v>
      </c>
      <c r="Q179" s="104" t="str">
        <f t="shared" si="5"/>
        <v>Estimasi nol</v>
      </c>
    </row>
    <row r="180" spans="1:17" x14ac:dyDescent="0.3">
      <c r="A180" s="104">
        <v>179</v>
      </c>
      <c r="B180" s="104" t="s">
        <v>17016</v>
      </c>
      <c r="C180" s="104" t="s">
        <v>282</v>
      </c>
      <c r="D180" s="104" t="s">
        <v>311</v>
      </c>
      <c r="E180" s="104" t="s">
        <v>320</v>
      </c>
      <c r="F180" s="104" t="s">
        <v>344</v>
      </c>
      <c r="G180" s="104" t="s">
        <v>335</v>
      </c>
      <c r="H180" s="104" t="s">
        <v>1527</v>
      </c>
      <c r="I180" s="104" t="s">
        <v>17017</v>
      </c>
      <c r="J180" s="105">
        <v>10</v>
      </c>
      <c r="K180" s="105">
        <v>1000</v>
      </c>
      <c r="L180" s="105">
        <v>505</v>
      </c>
      <c r="M180" s="106">
        <v>5.5014955480000003</v>
      </c>
      <c r="N180" s="105">
        <v>2778.2552519999999</v>
      </c>
      <c r="O180" s="107">
        <f t="shared" si="4"/>
        <v>9</v>
      </c>
      <c r="P180" s="105">
        <f>IFERROR(INDEX(Data_HS!$D$2:$D$8217,MATCH(H180,Data_HS!$A$2:$A$8217,0))/p_bulan,"")</f>
        <v>8913202</v>
      </c>
      <c r="Q180" s="104" t="str">
        <f t="shared" si="5"/>
        <v>Wajar</v>
      </c>
    </row>
    <row r="181" spans="1:17" x14ac:dyDescent="0.3">
      <c r="A181" s="104">
        <v>180</v>
      </c>
      <c r="B181" s="104" t="s">
        <v>17016</v>
      </c>
      <c r="C181" s="104" t="s">
        <v>282</v>
      </c>
      <c r="D181" s="104" t="s">
        <v>311</v>
      </c>
      <c r="E181" s="104" t="s">
        <v>320</v>
      </c>
      <c r="F181" s="104" t="s">
        <v>344</v>
      </c>
      <c r="G181" s="104" t="s">
        <v>335</v>
      </c>
      <c r="H181" s="104" t="s">
        <v>2769</v>
      </c>
      <c r="I181" s="104" t="s">
        <v>17018</v>
      </c>
      <c r="J181" s="105">
        <v>10</v>
      </c>
      <c r="K181" s="105">
        <v>1000</v>
      </c>
      <c r="L181" s="105">
        <v>505</v>
      </c>
      <c r="M181" s="106">
        <v>1.5</v>
      </c>
      <c r="N181" s="105">
        <v>757.5</v>
      </c>
      <c r="O181" s="107">
        <f t="shared" si="4"/>
        <v>23</v>
      </c>
      <c r="P181" s="105">
        <f>IFERROR(INDEX(Data_HS!$D$2:$D$8217,MATCH(H181,Data_HS!$A$2:$A$8217,0))/p_bulan,"")</f>
        <v>0.54545454545454541</v>
      </c>
      <c r="Q181" s="104" t="str">
        <f t="shared" si="5"/>
        <v>Melebihi ekspor nasional HS</v>
      </c>
    </row>
    <row r="182" spans="1:17" x14ac:dyDescent="0.3">
      <c r="A182" s="104">
        <v>181</v>
      </c>
      <c r="B182" s="104" t="s">
        <v>17016</v>
      </c>
      <c r="C182" s="104" t="s">
        <v>282</v>
      </c>
      <c r="D182" s="104" t="s">
        <v>311</v>
      </c>
      <c r="E182" s="104" t="s">
        <v>320</v>
      </c>
      <c r="F182" s="104" t="s">
        <v>344</v>
      </c>
      <c r="G182" s="104" t="s">
        <v>335</v>
      </c>
      <c r="H182" s="104" t="s">
        <v>4317</v>
      </c>
      <c r="I182" s="104" t="s">
        <v>17019</v>
      </c>
      <c r="J182" s="105">
        <v>10</v>
      </c>
      <c r="K182" s="105">
        <v>1000</v>
      </c>
      <c r="L182" s="105">
        <v>505</v>
      </c>
      <c r="M182" s="106">
        <v>59.799470110000001</v>
      </c>
      <c r="N182" s="105">
        <v>30198.732410000001</v>
      </c>
      <c r="O182" s="107">
        <f t="shared" si="4"/>
        <v>33</v>
      </c>
      <c r="P182" s="105">
        <f>IFERROR(INDEX(Data_HS!$D$2:$D$8217,MATCH(H182,Data_HS!$A$2:$A$8217,0))/p_bulan,"")</f>
        <v>229809.36363636365</v>
      </c>
      <c r="Q182" s="104" t="str">
        <f t="shared" si="5"/>
        <v>Wajar</v>
      </c>
    </row>
    <row r="183" spans="1:17" x14ac:dyDescent="0.3">
      <c r="A183" s="104">
        <v>182</v>
      </c>
      <c r="B183" s="104" t="s">
        <v>17016</v>
      </c>
      <c r="C183" s="104" t="s">
        <v>282</v>
      </c>
      <c r="D183" s="104" t="s">
        <v>311</v>
      </c>
      <c r="E183" s="104" t="s">
        <v>320</v>
      </c>
      <c r="F183" s="104" t="s">
        <v>344</v>
      </c>
      <c r="G183" s="104" t="s">
        <v>335</v>
      </c>
      <c r="H183" s="104" t="s">
        <v>2769</v>
      </c>
      <c r="I183" s="104" t="s">
        <v>17020</v>
      </c>
      <c r="J183" s="105">
        <v>10</v>
      </c>
      <c r="K183" s="105">
        <v>1000</v>
      </c>
      <c r="L183" s="105">
        <v>505</v>
      </c>
      <c r="M183" s="106">
        <v>1.5</v>
      </c>
      <c r="N183" s="105">
        <v>757.5</v>
      </c>
      <c r="O183" s="107">
        <f t="shared" si="4"/>
        <v>23</v>
      </c>
      <c r="P183" s="105">
        <f>IFERROR(INDEX(Data_HS!$D$2:$D$8217,MATCH(H183,Data_HS!$A$2:$A$8217,0))/p_bulan,"")</f>
        <v>0.54545454545454541</v>
      </c>
      <c r="Q183" s="104" t="str">
        <f t="shared" si="5"/>
        <v>Melebihi ekspor nasional HS</v>
      </c>
    </row>
    <row r="184" spans="1:17" x14ac:dyDescent="0.3">
      <c r="A184" s="104">
        <v>183</v>
      </c>
      <c r="B184" s="104" t="s">
        <v>17016</v>
      </c>
      <c r="C184" s="104" t="s">
        <v>282</v>
      </c>
      <c r="D184" s="104" t="s">
        <v>311</v>
      </c>
      <c r="E184" s="104" t="s">
        <v>320</v>
      </c>
      <c r="F184" s="104" t="s">
        <v>344</v>
      </c>
      <c r="G184" s="104" t="s">
        <v>335</v>
      </c>
      <c r="H184" s="104" t="s">
        <v>2769</v>
      </c>
      <c r="I184" s="104" t="s">
        <v>17021</v>
      </c>
      <c r="J184" s="105">
        <v>10</v>
      </c>
      <c r="K184" s="105">
        <v>1000</v>
      </c>
      <c r="L184" s="105">
        <v>505</v>
      </c>
      <c r="M184" s="106">
        <v>1.5</v>
      </c>
      <c r="N184" s="105">
        <v>757.5</v>
      </c>
      <c r="O184" s="107">
        <f t="shared" si="4"/>
        <v>23</v>
      </c>
      <c r="P184" s="105">
        <f>IFERROR(INDEX(Data_HS!$D$2:$D$8217,MATCH(H184,Data_HS!$A$2:$A$8217,0))/p_bulan,"")</f>
        <v>0.54545454545454541</v>
      </c>
      <c r="Q184" s="104" t="str">
        <f t="shared" si="5"/>
        <v>Melebihi ekspor nasional HS</v>
      </c>
    </row>
    <row r="185" spans="1:17" x14ac:dyDescent="0.3">
      <c r="A185" s="104">
        <v>184</v>
      </c>
      <c r="B185" s="104" t="s">
        <v>17016</v>
      </c>
      <c r="C185" s="104" t="s">
        <v>282</v>
      </c>
      <c r="D185" s="104" t="s">
        <v>311</v>
      </c>
      <c r="E185" s="104" t="s">
        <v>320</v>
      </c>
      <c r="F185" s="104" t="s">
        <v>344</v>
      </c>
      <c r="G185" s="104" t="s">
        <v>335</v>
      </c>
      <c r="H185" s="104" t="s">
        <v>2829</v>
      </c>
      <c r="I185" s="104" t="s">
        <v>17022</v>
      </c>
      <c r="J185" s="105">
        <v>10</v>
      </c>
      <c r="K185" s="105">
        <v>1000</v>
      </c>
      <c r="L185" s="105">
        <v>505</v>
      </c>
      <c r="M185" s="106">
        <v>13.72142208</v>
      </c>
      <c r="N185" s="105">
        <v>6929.3181500000001</v>
      </c>
      <c r="O185" s="107">
        <f t="shared" si="4"/>
        <v>24</v>
      </c>
      <c r="P185" s="105">
        <f>IFERROR(INDEX(Data_HS!$D$2:$D$8217,MATCH(H185,Data_HS!$A$2:$A$8217,0))/p_bulan,"")</f>
        <v>19492304.181818184</v>
      </c>
      <c r="Q185" s="104" t="str">
        <f t="shared" si="5"/>
        <v>Wajar</v>
      </c>
    </row>
    <row r="186" spans="1:17" x14ac:dyDescent="0.3">
      <c r="A186" s="104">
        <v>185</v>
      </c>
      <c r="B186" s="104" t="s">
        <v>17016</v>
      </c>
      <c r="C186" s="104" t="s">
        <v>282</v>
      </c>
      <c r="D186" s="104" t="s">
        <v>311</v>
      </c>
      <c r="E186" s="104" t="s">
        <v>320</v>
      </c>
      <c r="F186" s="104" t="s">
        <v>344</v>
      </c>
      <c r="G186" s="104" t="s">
        <v>335</v>
      </c>
      <c r="H186" s="104" t="s">
        <v>4169</v>
      </c>
      <c r="I186" s="104" t="s">
        <v>17023</v>
      </c>
      <c r="J186" s="105">
        <v>10</v>
      </c>
      <c r="K186" s="105">
        <v>1000</v>
      </c>
      <c r="L186" s="105">
        <v>505</v>
      </c>
      <c r="M186" s="106">
        <v>1.9314803140000001</v>
      </c>
      <c r="N186" s="105">
        <v>975.39755839999998</v>
      </c>
      <c r="O186" s="107">
        <f t="shared" si="4"/>
        <v>32</v>
      </c>
      <c r="P186" s="105">
        <f>IFERROR(INDEX(Data_HS!$D$2:$D$8217,MATCH(H186,Data_HS!$A$2:$A$8217,0))/p_bulan,"")</f>
        <v>545505</v>
      </c>
      <c r="Q186" s="104" t="str">
        <f t="shared" si="5"/>
        <v>Wajar</v>
      </c>
    </row>
    <row r="187" spans="1:17" x14ac:dyDescent="0.3">
      <c r="A187" s="104">
        <v>186</v>
      </c>
      <c r="B187" s="104" t="s">
        <v>17016</v>
      </c>
      <c r="C187" s="104" t="s">
        <v>282</v>
      </c>
      <c r="D187" s="104" t="s">
        <v>311</v>
      </c>
      <c r="E187" s="104" t="s">
        <v>320</v>
      </c>
      <c r="F187" s="104" t="s">
        <v>344</v>
      </c>
      <c r="G187" s="104" t="s">
        <v>335</v>
      </c>
      <c r="H187" s="104" t="s">
        <v>2769</v>
      </c>
      <c r="I187" s="104" t="s">
        <v>17024</v>
      </c>
      <c r="J187" s="105">
        <v>10</v>
      </c>
      <c r="K187" s="105">
        <v>1000</v>
      </c>
      <c r="L187" s="105">
        <v>505</v>
      </c>
      <c r="M187" s="106">
        <v>1.5</v>
      </c>
      <c r="N187" s="105">
        <v>757.5</v>
      </c>
      <c r="O187" s="107">
        <f t="shared" si="4"/>
        <v>23</v>
      </c>
      <c r="P187" s="105">
        <f>IFERROR(INDEX(Data_HS!$D$2:$D$8217,MATCH(H187,Data_HS!$A$2:$A$8217,0))/p_bulan,"")</f>
        <v>0.54545454545454541</v>
      </c>
      <c r="Q187" s="104" t="str">
        <f t="shared" si="5"/>
        <v>Melebihi ekspor nasional HS</v>
      </c>
    </row>
    <row r="188" spans="1:17" x14ac:dyDescent="0.3">
      <c r="A188" s="104">
        <v>187</v>
      </c>
      <c r="B188" s="104" t="s">
        <v>17016</v>
      </c>
      <c r="C188" s="104" t="s">
        <v>282</v>
      </c>
      <c r="D188" s="104" t="s">
        <v>311</v>
      </c>
      <c r="E188" s="104" t="s">
        <v>320</v>
      </c>
      <c r="F188" s="104" t="s">
        <v>344</v>
      </c>
      <c r="G188" s="104" t="s">
        <v>335</v>
      </c>
      <c r="H188" s="104" t="s">
        <v>1513</v>
      </c>
      <c r="I188" s="104" t="s">
        <v>17025</v>
      </c>
      <c r="J188" s="105">
        <v>10</v>
      </c>
      <c r="K188" s="105">
        <v>1000</v>
      </c>
      <c r="L188" s="105">
        <v>505</v>
      </c>
      <c r="M188" s="106">
        <v>48.166593229999997</v>
      </c>
      <c r="N188" s="105">
        <v>24324.129580000001</v>
      </c>
      <c r="O188" s="107">
        <f t="shared" si="4"/>
        <v>9</v>
      </c>
      <c r="P188" s="105">
        <f>IFERROR(INDEX(Data_HS!$D$2:$D$8217,MATCH(H188,Data_HS!$A$2:$A$8217,0))/p_bulan,"")</f>
        <v>785032.27272727271</v>
      </c>
      <c r="Q188" s="104" t="str">
        <f t="shared" si="5"/>
        <v>Wajar</v>
      </c>
    </row>
    <row r="189" spans="1:17" x14ac:dyDescent="0.3">
      <c r="A189" s="104">
        <v>188</v>
      </c>
      <c r="B189" s="104" t="s">
        <v>17016</v>
      </c>
      <c r="C189" s="104" t="s">
        <v>282</v>
      </c>
      <c r="D189" s="104" t="s">
        <v>311</v>
      </c>
      <c r="E189" s="104" t="s">
        <v>320</v>
      </c>
      <c r="F189" s="104" t="s">
        <v>344</v>
      </c>
      <c r="G189" s="104" t="s">
        <v>335</v>
      </c>
      <c r="H189" s="104" t="s">
        <v>2769</v>
      </c>
      <c r="I189" s="104" t="s">
        <v>17026</v>
      </c>
      <c r="J189" s="105">
        <v>10</v>
      </c>
      <c r="K189" s="105">
        <v>1000</v>
      </c>
      <c r="L189" s="105">
        <v>505</v>
      </c>
      <c r="M189" s="106">
        <v>1.5</v>
      </c>
      <c r="N189" s="105">
        <v>757.5</v>
      </c>
      <c r="O189" s="107">
        <f t="shared" si="4"/>
        <v>23</v>
      </c>
      <c r="P189" s="105">
        <f>IFERROR(INDEX(Data_HS!$D$2:$D$8217,MATCH(H189,Data_HS!$A$2:$A$8217,0))/p_bulan,"")</f>
        <v>0.54545454545454541</v>
      </c>
      <c r="Q189" s="104" t="str">
        <f t="shared" si="5"/>
        <v>Melebihi ekspor nasional HS</v>
      </c>
    </row>
    <row r="190" spans="1:17" x14ac:dyDescent="0.3">
      <c r="A190" s="104">
        <v>189</v>
      </c>
      <c r="B190" s="104" t="s">
        <v>17016</v>
      </c>
      <c r="C190" s="104" t="s">
        <v>282</v>
      </c>
      <c r="D190" s="104" t="s">
        <v>311</v>
      </c>
      <c r="E190" s="104" t="s">
        <v>320</v>
      </c>
      <c r="F190" s="104" t="s">
        <v>344</v>
      </c>
      <c r="G190" s="104" t="s">
        <v>335</v>
      </c>
      <c r="H190" s="104" t="s">
        <v>2769</v>
      </c>
      <c r="I190" s="104" t="s">
        <v>17027</v>
      </c>
      <c r="J190" s="105">
        <v>10</v>
      </c>
      <c r="K190" s="105">
        <v>1000</v>
      </c>
      <c r="L190" s="105">
        <v>505</v>
      </c>
      <c r="M190" s="106">
        <v>1.5</v>
      </c>
      <c r="N190" s="105">
        <v>757.5</v>
      </c>
      <c r="O190" s="107">
        <f t="shared" si="4"/>
        <v>23</v>
      </c>
      <c r="P190" s="105">
        <f>IFERROR(INDEX(Data_HS!$D$2:$D$8217,MATCH(H190,Data_HS!$A$2:$A$8217,0))/p_bulan,"")</f>
        <v>0.54545454545454541</v>
      </c>
      <c r="Q190" s="104" t="str">
        <f t="shared" si="5"/>
        <v>Melebihi ekspor nasional HS</v>
      </c>
    </row>
    <row r="191" spans="1:17" x14ac:dyDescent="0.3">
      <c r="A191" s="104">
        <v>190</v>
      </c>
      <c r="B191" s="104" t="s">
        <v>17016</v>
      </c>
      <c r="C191" s="104" t="s">
        <v>282</v>
      </c>
      <c r="D191" s="104" t="s">
        <v>311</v>
      </c>
      <c r="E191" s="104" t="s">
        <v>320</v>
      </c>
      <c r="F191" s="104" t="s">
        <v>344</v>
      </c>
      <c r="G191" s="104" t="s">
        <v>335</v>
      </c>
      <c r="H191" s="104" t="s">
        <v>2769</v>
      </c>
      <c r="I191" s="104" t="s">
        <v>17028</v>
      </c>
      <c r="J191" s="105">
        <v>10</v>
      </c>
      <c r="K191" s="105">
        <v>1000</v>
      </c>
      <c r="L191" s="105">
        <v>505</v>
      </c>
      <c r="M191" s="106">
        <v>1.5</v>
      </c>
      <c r="N191" s="105">
        <v>757.5</v>
      </c>
      <c r="O191" s="107">
        <f t="shared" si="4"/>
        <v>23</v>
      </c>
      <c r="P191" s="105">
        <f>IFERROR(INDEX(Data_HS!$D$2:$D$8217,MATCH(H191,Data_HS!$A$2:$A$8217,0))/p_bulan,"")</f>
        <v>0.54545454545454541</v>
      </c>
      <c r="Q191" s="104" t="str">
        <f t="shared" si="5"/>
        <v>Melebihi ekspor nasional HS</v>
      </c>
    </row>
    <row r="192" spans="1:17" x14ac:dyDescent="0.3">
      <c r="A192" s="104">
        <v>191</v>
      </c>
      <c r="B192" s="104" t="s">
        <v>17029</v>
      </c>
      <c r="C192" s="104" t="s">
        <v>280</v>
      </c>
      <c r="D192" s="104" t="s">
        <v>308</v>
      </c>
      <c r="E192" s="104" t="s">
        <v>304</v>
      </c>
      <c r="F192" s="104" t="s">
        <v>344</v>
      </c>
      <c r="G192" s="104" t="s">
        <v>332</v>
      </c>
      <c r="H192" s="104" t="s">
        <v>1476</v>
      </c>
      <c r="I192" s="104" t="s">
        <v>17030</v>
      </c>
      <c r="J192" s="105">
        <v>1000</v>
      </c>
      <c r="K192" s="105">
        <v>30000</v>
      </c>
      <c r="L192" s="105">
        <v>15500</v>
      </c>
      <c r="M192" s="106">
        <v>6.1750955760000004</v>
      </c>
      <c r="N192" s="105">
        <v>95713.98143</v>
      </c>
      <c r="O192" s="107">
        <f t="shared" si="4"/>
        <v>9</v>
      </c>
      <c r="P192" s="105">
        <f>IFERROR(INDEX(Data_HS!$D$2:$D$8217,MATCH(H192,Data_HS!$A$2:$A$8217,0))/p_bulan,"")</f>
        <v>5139.363636363636</v>
      </c>
      <c r="Q192" s="104" t="str">
        <f t="shared" si="5"/>
        <v>Melebihi ekspor nasional HS</v>
      </c>
    </row>
    <row r="193" spans="1:17" x14ac:dyDescent="0.3">
      <c r="A193" s="104">
        <v>192</v>
      </c>
      <c r="B193" s="104" t="s">
        <v>17029</v>
      </c>
      <c r="C193" s="104" t="s">
        <v>280</v>
      </c>
      <c r="D193" s="104" t="s">
        <v>308</v>
      </c>
      <c r="E193" s="104" t="s">
        <v>304</v>
      </c>
      <c r="F193" s="104" t="s">
        <v>344</v>
      </c>
      <c r="G193" s="104" t="s">
        <v>332</v>
      </c>
      <c r="H193" s="104" t="s">
        <v>1539</v>
      </c>
      <c r="I193" s="104" t="s">
        <v>17031</v>
      </c>
      <c r="J193" s="105">
        <v>1000</v>
      </c>
      <c r="K193" s="105">
        <v>10000</v>
      </c>
      <c r="L193" s="105">
        <v>5500</v>
      </c>
      <c r="M193" s="106">
        <v>2.4667046500000001</v>
      </c>
      <c r="N193" s="105">
        <v>13566.87557</v>
      </c>
      <c r="O193" s="107">
        <f t="shared" si="4"/>
        <v>9</v>
      </c>
      <c r="P193" s="105">
        <f>IFERROR(INDEX(Data_HS!$D$2:$D$8217,MATCH(H193,Data_HS!$A$2:$A$8217,0))/p_bulan,"")</f>
        <v>35423</v>
      </c>
      <c r="Q193" s="104" t="str">
        <f t="shared" si="5"/>
        <v>Wajar</v>
      </c>
    </row>
    <row r="194" spans="1:17" x14ac:dyDescent="0.3">
      <c r="A194" s="104">
        <v>193</v>
      </c>
      <c r="B194" s="104" t="s">
        <v>17029</v>
      </c>
      <c r="C194" s="104" t="s">
        <v>280</v>
      </c>
      <c r="D194" s="104" t="s">
        <v>308</v>
      </c>
      <c r="E194" s="104" t="s">
        <v>304</v>
      </c>
      <c r="F194" s="104" t="s">
        <v>344</v>
      </c>
      <c r="G194" s="104" t="s">
        <v>332</v>
      </c>
      <c r="H194" s="104" t="s">
        <v>978</v>
      </c>
      <c r="I194" s="104" t="s">
        <v>17032</v>
      </c>
      <c r="J194" s="105">
        <v>1000</v>
      </c>
      <c r="K194" s="105">
        <v>20000</v>
      </c>
      <c r="L194" s="105">
        <v>10500</v>
      </c>
      <c r="M194" s="106">
        <v>1.3588301460000001</v>
      </c>
      <c r="N194" s="105">
        <v>14267.716539999999</v>
      </c>
      <c r="O194" s="107">
        <f t="shared" ref="O194:O257" si="6">VALUE(LEFT(H194,2))</f>
        <v>4</v>
      </c>
      <c r="P194" s="105">
        <f>IFERROR(INDEX(Data_HS!$D$2:$D$8217,MATCH(H194,Data_HS!$A$2:$A$8217,0))/p_bulan,"")</f>
        <v>549.09090909090912</v>
      </c>
      <c r="Q194" s="104" t="str">
        <f t="shared" ref="Q194:Q257" si="7">IF(H194="00000000","HS tidak valid",IF(N194="","Tanpa estimasi",IF(P194="","HS tidak ada di data nasional",IF(N194=0,"Estimasi nol",IF(N194&gt;P194,"Melebihi ekspor nasional HS","Wajar")))))</f>
        <v>Melebihi ekspor nasional HS</v>
      </c>
    </row>
    <row r="195" spans="1:17" x14ac:dyDescent="0.3">
      <c r="A195" s="104">
        <v>194</v>
      </c>
      <c r="B195" s="104" t="s">
        <v>17033</v>
      </c>
      <c r="C195" s="104" t="s">
        <v>280</v>
      </c>
      <c r="D195" s="104" t="s">
        <v>308</v>
      </c>
      <c r="E195" s="104" t="s">
        <v>320</v>
      </c>
      <c r="F195" s="104" t="s">
        <v>343</v>
      </c>
      <c r="G195" s="104" t="s">
        <v>332</v>
      </c>
      <c r="H195" s="104" t="s">
        <v>2233</v>
      </c>
      <c r="I195" s="104" t="s">
        <v>17034</v>
      </c>
      <c r="J195" s="105">
        <v>25000</v>
      </c>
      <c r="K195" s="105">
        <v>1000000</v>
      </c>
      <c r="L195" s="105">
        <v>512500</v>
      </c>
      <c r="M195" s="106">
        <v>0.17141567799999999</v>
      </c>
      <c r="N195" s="105">
        <v>87850.535210000002</v>
      </c>
      <c r="O195" s="107">
        <f t="shared" si="6"/>
        <v>17</v>
      </c>
      <c r="P195" s="105">
        <f>IFERROR(INDEX(Data_HS!$D$2:$D$8217,MATCH(H195,Data_HS!$A$2:$A$8217,0))/p_bulan,"")</f>
        <v>3591.4545454545455</v>
      </c>
      <c r="Q195" s="104" t="str">
        <f t="shared" si="7"/>
        <v>Melebihi ekspor nasional HS</v>
      </c>
    </row>
    <row r="196" spans="1:17" x14ac:dyDescent="0.3">
      <c r="A196" s="104">
        <v>195</v>
      </c>
      <c r="B196" s="104" t="s">
        <v>17033</v>
      </c>
      <c r="C196" s="104" t="s">
        <v>280</v>
      </c>
      <c r="D196" s="104" t="s">
        <v>308</v>
      </c>
      <c r="E196" s="104" t="s">
        <v>320</v>
      </c>
      <c r="F196" s="104" t="s">
        <v>343</v>
      </c>
      <c r="G196" s="104" t="s">
        <v>332</v>
      </c>
      <c r="H196" s="104" t="s">
        <v>1831</v>
      </c>
      <c r="I196" s="104" t="s">
        <v>17035</v>
      </c>
      <c r="J196" s="105">
        <v>7000</v>
      </c>
      <c r="K196" s="105">
        <v>200000</v>
      </c>
      <c r="L196" s="105">
        <v>103500</v>
      </c>
      <c r="M196" s="106">
        <v>0.64973969499999995</v>
      </c>
      <c r="N196" s="105">
        <v>67248.058390000006</v>
      </c>
      <c r="O196" s="107">
        <f t="shared" si="6"/>
        <v>14</v>
      </c>
      <c r="P196" s="105">
        <f>IFERROR(INDEX(Data_HS!$D$2:$D$8217,MATCH(H196,Data_HS!$A$2:$A$8217,0))/p_bulan,"")</f>
        <v>495038.09090909088</v>
      </c>
      <c r="Q196" s="104" t="str">
        <f t="shared" si="7"/>
        <v>Wajar</v>
      </c>
    </row>
    <row r="197" spans="1:17" x14ac:dyDescent="0.3">
      <c r="A197" s="104">
        <v>196</v>
      </c>
      <c r="B197" s="104" t="s">
        <v>17033</v>
      </c>
      <c r="C197" s="104" t="s">
        <v>280</v>
      </c>
      <c r="D197" s="104" t="s">
        <v>308</v>
      </c>
      <c r="E197" s="104" t="s">
        <v>320</v>
      </c>
      <c r="F197" s="104" t="s">
        <v>343</v>
      </c>
      <c r="G197" s="104" t="s">
        <v>332</v>
      </c>
      <c r="H197" s="104" t="s">
        <v>2767</v>
      </c>
      <c r="I197" s="104" t="s">
        <v>17036</v>
      </c>
      <c r="J197" s="105">
        <v>18000</v>
      </c>
      <c r="K197" s="105">
        <v>1500000</v>
      </c>
      <c r="L197" s="105">
        <v>759000</v>
      </c>
      <c r="M197" s="106">
        <v>24.8</v>
      </c>
      <c r="N197" s="105">
        <v>18823200</v>
      </c>
      <c r="O197" s="107">
        <f t="shared" si="6"/>
        <v>23</v>
      </c>
      <c r="P197" s="105">
        <f>IFERROR(INDEX(Data_HS!$D$2:$D$8217,MATCH(H197,Data_HS!$A$2:$A$8217,0))/p_bulan,"")</f>
        <v>11.272727272727273</v>
      </c>
      <c r="Q197" s="104" t="str">
        <f t="shared" si="7"/>
        <v>Melebihi ekspor nasional HS</v>
      </c>
    </row>
    <row r="198" spans="1:17" x14ac:dyDescent="0.3">
      <c r="A198" s="104">
        <v>197</v>
      </c>
      <c r="B198" s="104" t="s">
        <v>17033</v>
      </c>
      <c r="C198" s="104" t="s">
        <v>280</v>
      </c>
      <c r="D198" s="104" t="s">
        <v>308</v>
      </c>
      <c r="E198" s="104" t="s">
        <v>320</v>
      </c>
      <c r="F198" s="104" t="s">
        <v>343</v>
      </c>
      <c r="G198" s="104" t="s">
        <v>332</v>
      </c>
      <c r="H198" s="104" t="s">
        <v>1893</v>
      </c>
      <c r="I198" s="104" t="s">
        <v>17037</v>
      </c>
      <c r="J198" s="105">
        <v>20000</v>
      </c>
      <c r="K198" s="105">
        <v>250000</v>
      </c>
      <c r="L198" s="105">
        <v>135000</v>
      </c>
      <c r="M198" s="106">
        <v>1.437352714</v>
      </c>
      <c r="N198" s="105">
        <v>194042.6164</v>
      </c>
      <c r="O198" s="107">
        <f t="shared" si="6"/>
        <v>15</v>
      </c>
      <c r="P198" s="105">
        <f>IFERROR(INDEX(Data_HS!$D$2:$D$8217,MATCH(H198,Data_HS!$A$2:$A$8217,0))/p_bulan,"")</f>
        <v>12531.363636363636</v>
      </c>
      <c r="Q198" s="104" t="str">
        <f t="shared" si="7"/>
        <v>Melebihi ekspor nasional HS</v>
      </c>
    </row>
    <row r="199" spans="1:17" x14ac:dyDescent="0.3">
      <c r="A199" s="104">
        <v>198</v>
      </c>
      <c r="B199" s="104" t="s">
        <v>17033</v>
      </c>
      <c r="C199" s="104" t="s">
        <v>280</v>
      </c>
      <c r="D199" s="104" t="s">
        <v>308</v>
      </c>
      <c r="E199" s="104" t="s">
        <v>320</v>
      </c>
      <c r="F199" s="104" t="s">
        <v>343</v>
      </c>
      <c r="G199" s="104" t="s">
        <v>332</v>
      </c>
      <c r="H199" s="104" t="s">
        <v>2769</v>
      </c>
      <c r="I199" s="104" t="s">
        <v>17038</v>
      </c>
      <c r="J199" s="105">
        <v>20000</v>
      </c>
      <c r="K199" s="105">
        <v>500000</v>
      </c>
      <c r="L199" s="105">
        <v>260000</v>
      </c>
      <c r="M199" s="106">
        <v>1.5</v>
      </c>
      <c r="N199" s="105">
        <v>390000</v>
      </c>
      <c r="O199" s="107">
        <f t="shared" si="6"/>
        <v>23</v>
      </c>
      <c r="P199" s="105">
        <f>IFERROR(INDEX(Data_HS!$D$2:$D$8217,MATCH(H199,Data_HS!$A$2:$A$8217,0))/p_bulan,"")</f>
        <v>0.54545454545454541</v>
      </c>
      <c r="Q199" s="104" t="str">
        <f t="shared" si="7"/>
        <v>Melebihi ekspor nasional HS</v>
      </c>
    </row>
    <row r="200" spans="1:17" x14ac:dyDescent="0.3">
      <c r="A200" s="104">
        <v>199</v>
      </c>
      <c r="B200" s="104" t="s">
        <v>17039</v>
      </c>
      <c r="C200" s="104" t="s">
        <v>280</v>
      </c>
      <c r="D200" s="104" t="s">
        <v>314</v>
      </c>
      <c r="E200" s="104" t="s">
        <v>320</v>
      </c>
      <c r="F200" s="104" t="s">
        <v>344</v>
      </c>
      <c r="G200" s="104" t="s">
        <v>332</v>
      </c>
      <c r="H200" s="104" t="s">
        <v>1460</v>
      </c>
      <c r="I200" s="104" t="s">
        <v>17040</v>
      </c>
      <c r="J200" s="105">
        <v>20000</v>
      </c>
      <c r="K200" s="105">
        <v>40000</v>
      </c>
      <c r="L200" s="105">
        <v>30000</v>
      </c>
      <c r="M200" s="106">
        <v>6.8828138010000002</v>
      </c>
      <c r="N200" s="105">
        <v>206484.41399999999</v>
      </c>
      <c r="O200" s="107">
        <f t="shared" si="6"/>
        <v>9</v>
      </c>
      <c r="P200" s="105">
        <f>IFERROR(INDEX(Data_HS!$D$2:$D$8217,MATCH(H200,Data_HS!$A$2:$A$8217,0))/p_bulan,"")</f>
        <v>60138.272727272728</v>
      </c>
      <c r="Q200" s="104" t="str">
        <f t="shared" si="7"/>
        <v>Melebihi ekspor nasional HS</v>
      </c>
    </row>
    <row r="201" spans="1:17" x14ac:dyDescent="0.3">
      <c r="A201" s="104">
        <v>200</v>
      </c>
      <c r="B201" s="104" t="s">
        <v>17039</v>
      </c>
      <c r="C201" s="104" t="s">
        <v>280</v>
      </c>
      <c r="D201" s="104" t="s">
        <v>314</v>
      </c>
      <c r="E201" s="104" t="s">
        <v>320</v>
      </c>
      <c r="F201" s="104" t="s">
        <v>344</v>
      </c>
      <c r="G201" s="104" t="s">
        <v>332</v>
      </c>
      <c r="H201" s="104" t="s">
        <v>4629</v>
      </c>
      <c r="I201" s="104" t="s">
        <v>17041</v>
      </c>
      <c r="J201" s="105">
        <v>121000</v>
      </c>
      <c r="K201" s="105">
        <v>1210000</v>
      </c>
      <c r="L201" s="105">
        <v>665500</v>
      </c>
      <c r="M201" s="106">
        <v>1.77268161</v>
      </c>
      <c r="N201" s="105">
        <v>1179719.611</v>
      </c>
      <c r="O201" s="107">
        <f t="shared" si="6"/>
        <v>38</v>
      </c>
      <c r="P201" s="105">
        <f>IFERROR(INDEX(Data_HS!$D$2:$D$8217,MATCH(H201,Data_HS!$A$2:$A$8217,0))/p_bulan,"")</f>
        <v>2332469</v>
      </c>
      <c r="Q201" s="104" t="str">
        <f t="shared" si="7"/>
        <v>Wajar</v>
      </c>
    </row>
    <row r="202" spans="1:17" x14ac:dyDescent="0.3">
      <c r="A202" s="104">
        <v>201</v>
      </c>
      <c r="B202" s="104" t="s">
        <v>17042</v>
      </c>
      <c r="C202" s="104" t="s">
        <v>280</v>
      </c>
      <c r="D202" s="104" t="s">
        <v>311</v>
      </c>
      <c r="E202" s="104" t="s">
        <v>320</v>
      </c>
      <c r="F202" s="104" t="s">
        <v>320</v>
      </c>
      <c r="G202" s="104" t="s">
        <v>320</v>
      </c>
      <c r="H202" s="104" t="s">
        <v>16845</v>
      </c>
      <c r="I202" s="104" t="s">
        <v>16846</v>
      </c>
      <c r="J202" s="105"/>
      <c r="K202" s="105"/>
      <c r="L202" s="105"/>
      <c r="M202" s="106"/>
      <c r="N202" s="105"/>
      <c r="O202" s="107">
        <f t="shared" si="6"/>
        <v>0</v>
      </c>
      <c r="P202" s="105" t="str">
        <f>IFERROR(INDEX(Data_HS!$D$2:$D$8217,MATCH(H202,Data_HS!$A$2:$A$8217,0))/p_bulan,"")</f>
        <v/>
      </c>
      <c r="Q202" s="104" t="str">
        <f t="shared" si="7"/>
        <v>HS tidak valid</v>
      </c>
    </row>
    <row r="203" spans="1:17" x14ac:dyDescent="0.3">
      <c r="A203" s="104">
        <v>202</v>
      </c>
      <c r="B203" s="104" t="s">
        <v>17043</v>
      </c>
      <c r="C203" s="104" t="s">
        <v>307</v>
      </c>
      <c r="D203" s="104" t="s">
        <v>308</v>
      </c>
      <c r="E203" s="104" t="s">
        <v>320</v>
      </c>
      <c r="F203" s="104" t="s">
        <v>343</v>
      </c>
      <c r="G203" s="104" t="s">
        <v>332</v>
      </c>
      <c r="H203" s="104" t="s">
        <v>2829</v>
      </c>
      <c r="I203" s="104" t="s">
        <v>16900</v>
      </c>
      <c r="J203" s="105">
        <v>18000</v>
      </c>
      <c r="K203" s="105">
        <v>30000</v>
      </c>
      <c r="L203" s="105">
        <v>24000</v>
      </c>
      <c r="M203" s="106">
        <v>13.72142208</v>
      </c>
      <c r="N203" s="105">
        <v>329314.1299</v>
      </c>
      <c r="O203" s="107">
        <f t="shared" si="6"/>
        <v>24</v>
      </c>
      <c r="P203" s="105">
        <f>IFERROR(INDEX(Data_HS!$D$2:$D$8217,MATCH(H203,Data_HS!$A$2:$A$8217,0))/p_bulan,"")</f>
        <v>19492304.181818184</v>
      </c>
      <c r="Q203" s="104" t="str">
        <f t="shared" si="7"/>
        <v>Wajar</v>
      </c>
    </row>
    <row r="204" spans="1:17" x14ac:dyDescent="0.3">
      <c r="A204" s="104">
        <v>203</v>
      </c>
      <c r="B204" s="104" t="s">
        <v>17043</v>
      </c>
      <c r="C204" s="104" t="s">
        <v>307</v>
      </c>
      <c r="D204" s="104" t="s">
        <v>308</v>
      </c>
      <c r="E204" s="104" t="s">
        <v>320</v>
      </c>
      <c r="F204" s="104" t="s">
        <v>343</v>
      </c>
      <c r="G204" s="104" t="s">
        <v>332</v>
      </c>
      <c r="H204" s="104" t="s">
        <v>1476</v>
      </c>
      <c r="I204" s="104" t="s">
        <v>17044</v>
      </c>
      <c r="J204" s="105">
        <v>18000</v>
      </c>
      <c r="K204" s="105">
        <v>200000</v>
      </c>
      <c r="L204" s="105">
        <v>109000</v>
      </c>
      <c r="M204" s="106">
        <v>6.1750955760000004</v>
      </c>
      <c r="N204" s="105">
        <v>673085.41780000005</v>
      </c>
      <c r="O204" s="107">
        <f t="shared" si="6"/>
        <v>9</v>
      </c>
      <c r="P204" s="105">
        <f>IFERROR(INDEX(Data_HS!$D$2:$D$8217,MATCH(H204,Data_HS!$A$2:$A$8217,0))/p_bulan,"")</f>
        <v>5139.363636363636</v>
      </c>
      <c r="Q204" s="104" t="str">
        <f t="shared" si="7"/>
        <v>Melebihi ekspor nasional HS</v>
      </c>
    </row>
    <row r="205" spans="1:17" x14ac:dyDescent="0.3">
      <c r="A205" s="104">
        <v>204</v>
      </c>
      <c r="B205" s="104" t="s">
        <v>17043</v>
      </c>
      <c r="C205" s="104" t="s">
        <v>307</v>
      </c>
      <c r="D205" s="104" t="s">
        <v>308</v>
      </c>
      <c r="E205" s="104" t="s">
        <v>320</v>
      </c>
      <c r="F205" s="104" t="s">
        <v>343</v>
      </c>
      <c r="G205" s="104" t="s">
        <v>332</v>
      </c>
      <c r="H205" s="104" t="s">
        <v>1476</v>
      </c>
      <c r="I205" s="104" t="s">
        <v>16821</v>
      </c>
      <c r="J205" s="105">
        <v>18000</v>
      </c>
      <c r="K205" s="105">
        <v>200000</v>
      </c>
      <c r="L205" s="105">
        <v>109000</v>
      </c>
      <c r="M205" s="106">
        <v>6.1750955760000004</v>
      </c>
      <c r="N205" s="105">
        <v>673085.41780000005</v>
      </c>
      <c r="O205" s="107">
        <f t="shared" si="6"/>
        <v>9</v>
      </c>
      <c r="P205" s="105">
        <f>IFERROR(INDEX(Data_HS!$D$2:$D$8217,MATCH(H205,Data_HS!$A$2:$A$8217,0))/p_bulan,"")</f>
        <v>5139.363636363636</v>
      </c>
      <c r="Q205" s="104" t="str">
        <f t="shared" si="7"/>
        <v>Melebihi ekspor nasional HS</v>
      </c>
    </row>
    <row r="206" spans="1:17" x14ac:dyDescent="0.3">
      <c r="A206" s="104">
        <v>205</v>
      </c>
      <c r="B206" s="104" t="s">
        <v>17043</v>
      </c>
      <c r="C206" s="104" t="s">
        <v>307</v>
      </c>
      <c r="D206" s="104" t="s">
        <v>308</v>
      </c>
      <c r="E206" s="104" t="s">
        <v>320</v>
      </c>
      <c r="F206" s="104" t="s">
        <v>343</v>
      </c>
      <c r="G206" s="104" t="s">
        <v>332</v>
      </c>
      <c r="H206" s="104" t="s">
        <v>1715</v>
      </c>
      <c r="I206" s="104" t="s">
        <v>17045</v>
      </c>
      <c r="J206" s="105">
        <v>20000</v>
      </c>
      <c r="K206" s="105">
        <v>40000</v>
      </c>
      <c r="L206" s="105">
        <v>30000</v>
      </c>
      <c r="M206" s="106">
        <v>2.9220159999999999E-3</v>
      </c>
      <c r="N206" s="105">
        <v>87.660471349999995</v>
      </c>
      <c r="O206" s="107">
        <f t="shared" si="6"/>
        <v>12</v>
      </c>
      <c r="P206" s="105">
        <f>IFERROR(INDEX(Data_HS!$D$2:$D$8217,MATCH(H206,Data_HS!$A$2:$A$8217,0))/p_bulan,"")</f>
        <v>11.090909090909092</v>
      </c>
      <c r="Q206" s="104" t="str">
        <f t="shared" si="7"/>
        <v>Melebihi ekspor nasional HS</v>
      </c>
    </row>
    <row r="207" spans="1:17" x14ac:dyDescent="0.3">
      <c r="A207" s="104">
        <v>206</v>
      </c>
      <c r="B207" s="104" t="s">
        <v>17043</v>
      </c>
      <c r="C207" s="104" t="s">
        <v>307</v>
      </c>
      <c r="D207" s="104" t="s">
        <v>308</v>
      </c>
      <c r="E207" s="104" t="s">
        <v>320</v>
      </c>
      <c r="F207" s="104" t="s">
        <v>343</v>
      </c>
      <c r="G207" s="104" t="s">
        <v>332</v>
      </c>
      <c r="H207" s="104" t="s">
        <v>1517</v>
      </c>
      <c r="I207" s="104" t="s">
        <v>16807</v>
      </c>
      <c r="J207" s="105">
        <v>12000</v>
      </c>
      <c r="K207" s="105">
        <v>50000</v>
      </c>
      <c r="L207" s="105">
        <v>31000</v>
      </c>
      <c r="M207" s="106">
        <v>4.5178611809999998</v>
      </c>
      <c r="N207" s="105">
        <v>140053.6966</v>
      </c>
      <c r="O207" s="107">
        <f t="shared" si="6"/>
        <v>9</v>
      </c>
      <c r="P207" s="105">
        <f>IFERROR(INDEX(Data_HS!$D$2:$D$8217,MATCH(H207,Data_HS!$A$2:$A$8217,0))/p_bulan,"")</f>
        <v>1296930.9090909092</v>
      </c>
      <c r="Q207" s="104" t="str">
        <f t="shared" si="7"/>
        <v>Wajar</v>
      </c>
    </row>
    <row r="208" spans="1:17" x14ac:dyDescent="0.3">
      <c r="A208" s="104">
        <v>207</v>
      </c>
      <c r="B208" s="104" t="s">
        <v>17043</v>
      </c>
      <c r="C208" s="104" t="s">
        <v>307</v>
      </c>
      <c r="D208" s="104" t="s">
        <v>308</v>
      </c>
      <c r="E208" s="104" t="s">
        <v>320</v>
      </c>
      <c r="F208" s="104" t="s">
        <v>343</v>
      </c>
      <c r="G208" s="104" t="s">
        <v>332</v>
      </c>
      <c r="H208" s="104" t="s">
        <v>1495</v>
      </c>
      <c r="I208" s="104" t="s">
        <v>16906</v>
      </c>
      <c r="J208" s="105">
        <v>15000</v>
      </c>
      <c r="K208" s="105">
        <v>70000</v>
      </c>
      <c r="L208" s="105">
        <v>42500</v>
      </c>
      <c r="M208" s="106">
        <v>6.7226702649999996</v>
      </c>
      <c r="N208" s="105">
        <v>285713.48629999999</v>
      </c>
      <c r="O208" s="107">
        <f t="shared" si="6"/>
        <v>9</v>
      </c>
      <c r="P208" s="105">
        <f>IFERROR(INDEX(Data_HS!$D$2:$D$8217,MATCH(H208,Data_HS!$A$2:$A$8217,0))/p_bulan,"")</f>
        <v>7877299.2727272725</v>
      </c>
      <c r="Q208" s="104" t="str">
        <f t="shared" si="7"/>
        <v>Wajar</v>
      </c>
    </row>
    <row r="209" spans="1:17" x14ac:dyDescent="0.3">
      <c r="A209" s="104">
        <v>208</v>
      </c>
      <c r="B209" s="104" t="s">
        <v>17046</v>
      </c>
      <c r="C209" s="104" t="s">
        <v>284</v>
      </c>
      <c r="D209" s="104" t="s">
        <v>308</v>
      </c>
      <c r="E209" s="104" t="s">
        <v>320</v>
      </c>
      <c r="F209" s="104" t="s">
        <v>344</v>
      </c>
      <c r="G209" s="104" t="s">
        <v>332</v>
      </c>
      <c r="H209" s="104" t="s">
        <v>6094</v>
      </c>
      <c r="I209" s="104" t="s">
        <v>17047</v>
      </c>
      <c r="J209" s="105"/>
      <c r="K209" s="105">
        <v>0</v>
      </c>
      <c r="L209" s="105"/>
      <c r="M209" s="106">
        <v>2.8305043159999999</v>
      </c>
      <c r="N209" s="105"/>
      <c r="O209" s="107">
        <f t="shared" si="6"/>
        <v>44</v>
      </c>
      <c r="P209" s="105">
        <f>IFERROR(INDEX(Data_HS!$D$2:$D$8217,MATCH(H209,Data_HS!$A$2:$A$8217,0))/p_bulan,"")</f>
        <v>11536.363636363636</v>
      </c>
      <c r="Q209" s="104" t="str">
        <f t="shared" si="7"/>
        <v>Tanpa estimasi</v>
      </c>
    </row>
    <row r="210" spans="1:17" x14ac:dyDescent="0.3">
      <c r="A210" s="104">
        <v>209</v>
      </c>
      <c r="B210" s="104" t="s">
        <v>17046</v>
      </c>
      <c r="C210" s="104" t="s">
        <v>284</v>
      </c>
      <c r="D210" s="104" t="s">
        <v>308</v>
      </c>
      <c r="E210" s="104" t="s">
        <v>320</v>
      </c>
      <c r="F210" s="104" t="s">
        <v>344</v>
      </c>
      <c r="G210" s="104" t="s">
        <v>332</v>
      </c>
      <c r="H210" s="104" t="s">
        <v>1476</v>
      </c>
      <c r="I210" s="104" t="s">
        <v>17048</v>
      </c>
      <c r="J210" s="105">
        <v>0</v>
      </c>
      <c r="K210" s="105">
        <v>0</v>
      </c>
      <c r="L210" s="105">
        <v>0</v>
      </c>
      <c r="M210" s="106">
        <v>6.1750955760000004</v>
      </c>
      <c r="N210" s="105">
        <v>0</v>
      </c>
      <c r="O210" s="107">
        <f t="shared" si="6"/>
        <v>9</v>
      </c>
      <c r="P210" s="105">
        <f>IFERROR(INDEX(Data_HS!$D$2:$D$8217,MATCH(H210,Data_HS!$A$2:$A$8217,0))/p_bulan,"")</f>
        <v>5139.363636363636</v>
      </c>
      <c r="Q210" s="104" t="str">
        <f t="shared" si="7"/>
        <v>Estimasi nol</v>
      </c>
    </row>
    <row r="211" spans="1:17" x14ac:dyDescent="0.3">
      <c r="A211" s="104">
        <v>210</v>
      </c>
      <c r="B211" s="104" t="s">
        <v>17046</v>
      </c>
      <c r="C211" s="104" t="s">
        <v>284</v>
      </c>
      <c r="D211" s="104" t="s">
        <v>308</v>
      </c>
      <c r="E211" s="104" t="s">
        <v>320</v>
      </c>
      <c r="F211" s="104" t="s">
        <v>344</v>
      </c>
      <c r="G211" s="104" t="s">
        <v>332</v>
      </c>
      <c r="H211" s="104" t="s">
        <v>2225</v>
      </c>
      <c r="I211" s="104" t="s">
        <v>17049</v>
      </c>
      <c r="J211" s="105">
        <v>20000</v>
      </c>
      <c r="K211" s="105">
        <v>100000</v>
      </c>
      <c r="L211" s="105">
        <v>60000</v>
      </c>
      <c r="M211" s="106">
        <v>2.077171989</v>
      </c>
      <c r="N211" s="105">
        <v>124630.3193</v>
      </c>
      <c r="O211" s="107">
        <f t="shared" si="6"/>
        <v>17</v>
      </c>
      <c r="P211" s="105">
        <f>IFERROR(INDEX(Data_HS!$D$2:$D$8217,MATCH(H211,Data_HS!$A$2:$A$8217,0))/p_bulan,"")</f>
        <v>1578024.7272727273</v>
      </c>
      <c r="Q211" s="104" t="str">
        <f t="shared" si="7"/>
        <v>Wajar</v>
      </c>
    </row>
    <row r="212" spans="1:17" x14ac:dyDescent="0.3">
      <c r="A212" s="104">
        <v>211</v>
      </c>
      <c r="B212" s="104" t="s">
        <v>17050</v>
      </c>
      <c r="C212" s="104" t="s">
        <v>316</v>
      </c>
      <c r="D212" s="104" t="s">
        <v>308</v>
      </c>
      <c r="E212" s="104" t="s">
        <v>320</v>
      </c>
      <c r="F212" s="104" t="s">
        <v>320</v>
      </c>
      <c r="G212" s="104" t="s">
        <v>320</v>
      </c>
      <c r="H212" s="104" t="s">
        <v>16845</v>
      </c>
      <c r="I212" s="104" t="s">
        <v>16846</v>
      </c>
      <c r="J212" s="105"/>
      <c r="K212" s="105"/>
      <c r="L212" s="105"/>
      <c r="M212" s="106"/>
      <c r="N212" s="105"/>
      <c r="O212" s="107">
        <f t="shared" si="6"/>
        <v>0</v>
      </c>
      <c r="P212" s="105" t="str">
        <f>IFERROR(INDEX(Data_HS!$D$2:$D$8217,MATCH(H212,Data_HS!$A$2:$A$8217,0))/p_bulan,"")</f>
        <v/>
      </c>
      <c r="Q212" s="104" t="str">
        <f t="shared" si="7"/>
        <v>HS tidak valid</v>
      </c>
    </row>
    <row r="213" spans="1:17" x14ac:dyDescent="0.3">
      <c r="A213" s="104">
        <v>212</v>
      </c>
      <c r="B213" s="104" t="s">
        <v>17051</v>
      </c>
      <c r="C213" s="104" t="s">
        <v>290</v>
      </c>
      <c r="D213" s="104" t="s">
        <v>317</v>
      </c>
      <c r="E213" s="104" t="s">
        <v>320</v>
      </c>
      <c r="F213" s="104" t="s">
        <v>344</v>
      </c>
      <c r="G213" s="104" t="s">
        <v>332</v>
      </c>
      <c r="H213" s="104" t="s">
        <v>2261</v>
      </c>
      <c r="I213" s="104" t="s">
        <v>17052</v>
      </c>
      <c r="J213" s="105">
        <v>0</v>
      </c>
      <c r="K213" s="105">
        <v>1000</v>
      </c>
      <c r="L213" s="105">
        <v>500</v>
      </c>
      <c r="M213" s="106">
        <v>18.039173040000001</v>
      </c>
      <c r="N213" s="105">
        <v>9019.5865200000007</v>
      </c>
      <c r="O213" s="107">
        <f t="shared" si="6"/>
        <v>18</v>
      </c>
      <c r="P213" s="105">
        <f>IFERROR(INDEX(Data_HS!$D$2:$D$8217,MATCH(H213,Data_HS!$A$2:$A$8217,0))/p_bulan,"")</f>
        <v>189518479.45454547</v>
      </c>
      <c r="Q213" s="104" t="str">
        <f t="shared" si="7"/>
        <v>Wajar</v>
      </c>
    </row>
    <row r="214" spans="1:17" x14ac:dyDescent="0.3">
      <c r="A214" s="104">
        <v>213</v>
      </c>
      <c r="B214" s="104" t="s">
        <v>17051</v>
      </c>
      <c r="C214" s="104" t="s">
        <v>290</v>
      </c>
      <c r="D214" s="104" t="s">
        <v>317</v>
      </c>
      <c r="E214" s="104" t="s">
        <v>320</v>
      </c>
      <c r="F214" s="104" t="s">
        <v>344</v>
      </c>
      <c r="G214" s="104" t="s">
        <v>332</v>
      </c>
      <c r="H214" s="104" t="s">
        <v>1513</v>
      </c>
      <c r="I214" s="104" t="s">
        <v>17053</v>
      </c>
      <c r="J214" s="105">
        <v>5</v>
      </c>
      <c r="K214" s="105">
        <v>50</v>
      </c>
      <c r="L214" s="105">
        <v>27.5</v>
      </c>
      <c r="M214" s="106">
        <v>48.166593229999997</v>
      </c>
      <c r="N214" s="105">
        <v>1324.581314</v>
      </c>
      <c r="O214" s="107">
        <f t="shared" si="6"/>
        <v>9</v>
      </c>
      <c r="P214" s="105">
        <f>IFERROR(INDEX(Data_HS!$D$2:$D$8217,MATCH(H214,Data_HS!$A$2:$A$8217,0))/p_bulan,"")</f>
        <v>785032.27272727271</v>
      </c>
      <c r="Q214" s="104" t="str">
        <f t="shared" si="7"/>
        <v>Wajar</v>
      </c>
    </row>
    <row r="215" spans="1:17" x14ac:dyDescent="0.3">
      <c r="A215" s="104">
        <v>214</v>
      </c>
      <c r="B215" s="104" t="s">
        <v>17051</v>
      </c>
      <c r="C215" s="104" t="s">
        <v>290</v>
      </c>
      <c r="D215" s="104" t="s">
        <v>317</v>
      </c>
      <c r="E215" s="104" t="s">
        <v>320</v>
      </c>
      <c r="F215" s="104" t="s">
        <v>344</v>
      </c>
      <c r="G215" s="104" t="s">
        <v>332</v>
      </c>
      <c r="H215" s="104" t="s">
        <v>16845</v>
      </c>
      <c r="I215" s="104" t="s">
        <v>17054</v>
      </c>
      <c r="J215" s="105">
        <v>0</v>
      </c>
      <c r="K215" s="105">
        <v>0</v>
      </c>
      <c r="L215" s="105">
        <v>0</v>
      </c>
      <c r="M215" s="106"/>
      <c r="N215" s="105"/>
      <c r="O215" s="107">
        <f t="shared" si="6"/>
        <v>0</v>
      </c>
      <c r="P215" s="105" t="str">
        <f>IFERROR(INDEX(Data_HS!$D$2:$D$8217,MATCH(H215,Data_HS!$A$2:$A$8217,0))/p_bulan,"")</f>
        <v/>
      </c>
      <c r="Q215" s="104" t="str">
        <f t="shared" si="7"/>
        <v>HS tidak valid</v>
      </c>
    </row>
    <row r="216" spans="1:17" x14ac:dyDescent="0.3">
      <c r="A216" s="104">
        <v>215</v>
      </c>
      <c r="B216" s="104" t="s">
        <v>17051</v>
      </c>
      <c r="C216" s="104" t="s">
        <v>290</v>
      </c>
      <c r="D216" s="104" t="s">
        <v>317</v>
      </c>
      <c r="E216" s="104" t="s">
        <v>320</v>
      </c>
      <c r="F216" s="104" t="s">
        <v>344</v>
      </c>
      <c r="G216" s="104" t="s">
        <v>332</v>
      </c>
      <c r="H216" s="104" t="s">
        <v>4867</v>
      </c>
      <c r="I216" s="104" t="s">
        <v>17055</v>
      </c>
      <c r="J216" s="105">
        <v>5</v>
      </c>
      <c r="K216" s="105">
        <v>15000</v>
      </c>
      <c r="L216" s="105">
        <v>7502.5</v>
      </c>
      <c r="M216" s="106">
        <v>3.2000109999999998E-2</v>
      </c>
      <c r="N216" s="105">
        <v>240.0808222</v>
      </c>
      <c r="O216" s="107">
        <f t="shared" si="6"/>
        <v>38</v>
      </c>
      <c r="P216" s="105">
        <f>IFERROR(INDEX(Data_HS!$D$2:$D$8217,MATCH(H216,Data_HS!$A$2:$A$8217,0))/p_bulan,"")</f>
        <v>77091.181818181823</v>
      </c>
      <c r="Q216" s="104" t="str">
        <f t="shared" si="7"/>
        <v>Wajar</v>
      </c>
    </row>
    <row r="217" spans="1:17" x14ac:dyDescent="0.3">
      <c r="A217" s="104">
        <v>216</v>
      </c>
      <c r="B217" s="104" t="s">
        <v>17051</v>
      </c>
      <c r="C217" s="104" t="s">
        <v>290</v>
      </c>
      <c r="D217" s="104" t="s">
        <v>317</v>
      </c>
      <c r="E217" s="104" t="s">
        <v>320</v>
      </c>
      <c r="F217" s="104" t="s">
        <v>344</v>
      </c>
      <c r="G217" s="104" t="s">
        <v>332</v>
      </c>
      <c r="H217" s="104" t="s">
        <v>2251</v>
      </c>
      <c r="I217" s="104" t="s">
        <v>17056</v>
      </c>
      <c r="J217" s="105">
        <v>0</v>
      </c>
      <c r="K217" s="105">
        <v>5000</v>
      </c>
      <c r="L217" s="105">
        <v>2500</v>
      </c>
      <c r="M217" s="106">
        <v>5.5569576200000004</v>
      </c>
      <c r="N217" s="105">
        <v>13892.394050000001</v>
      </c>
      <c r="O217" s="107">
        <f t="shared" si="6"/>
        <v>18</v>
      </c>
      <c r="P217" s="105">
        <f>IFERROR(INDEX(Data_HS!$D$2:$D$8217,MATCH(H217,Data_HS!$A$2:$A$8217,0))/p_bulan,"")</f>
        <v>256941.09090909091</v>
      </c>
      <c r="Q217" s="104" t="str">
        <f t="shared" si="7"/>
        <v>Wajar</v>
      </c>
    </row>
    <row r="218" spans="1:17" x14ac:dyDescent="0.3">
      <c r="A218" s="104">
        <v>217</v>
      </c>
      <c r="B218" s="104" t="s">
        <v>17051</v>
      </c>
      <c r="C218" s="104" t="s">
        <v>290</v>
      </c>
      <c r="D218" s="104" t="s">
        <v>317</v>
      </c>
      <c r="E218" s="104" t="s">
        <v>320</v>
      </c>
      <c r="F218" s="104" t="s">
        <v>344</v>
      </c>
      <c r="G218" s="104" t="s">
        <v>332</v>
      </c>
      <c r="H218" s="104" t="s">
        <v>1523</v>
      </c>
      <c r="I218" s="104" t="s">
        <v>17057</v>
      </c>
      <c r="J218" s="105">
        <v>0</v>
      </c>
      <c r="K218" s="105">
        <v>0</v>
      </c>
      <c r="L218" s="105">
        <v>0</v>
      </c>
      <c r="M218" s="106">
        <v>5.5373955229999998</v>
      </c>
      <c r="N218" s="105">
        <v>0</v>
      </c>
      <c r="O218" s="107">
        <f t="shared" si="6"/>
        <v>9</v>
      </c>
      <c r="P218" s="105">
        <f>IFERROR(INDEX(Data_HS!$D$2:$D$8217,MATCH(H218,Data_HS!$A$2:$A$8217,0))/p_bulan,"")</f>
        <v>18410584.636363637</v>
      </c>
      <c r="Q218" s="104" t="str">
        <f t="shared" si="7"/>
        <v>Estimasi nol</v>
      </c>
    </row>
    <row r="219" spans="1:17" x14ac:dyDescent="0.3">
      <c r="A219" s="104">
        <v>218</v>
      </c>
      <c r="B219" s="104" t="s">
        <v>17058</v>
      </c>
      <c r="C219" s="104" t="s">
        <v>282</v>
      </c>
      <c r="D219" s="104" t="s">
        <v>308</v>
      </c>
      <c r="E219" s="104" t="s">
        <v>320</v>
      </c>
      <c r="F219" s="104" t="s">
        <v>344</v>
      </c>
      <c r="G219" s="104" t="s">
        <v>335</v>
      </c>
      <c r="H219" s="104" t="s">
        <v>1593</v>
      </c>
      <c r="I219" s="104" t="s">
        <v>16927</v>
      </c>
      <c r="J219" s="105">
        <v>20000</v>
      </c>
      <c r="K219" s="105">
        <v>0</v>
      </c>
      <c r="L219" s="105">
        <v>10000</v>
      </c>
      <c r="M219" s="106">
        <v>4.2409638550000004</v>
      </c>
      <c r="N219" s="105">
        <v>42409.638550000003</v>
      </c>
      <c r="O219" s="107">
        <f t="shared" si="6"/>
        <v>10</v>
      </c>
      <c r="P219" s="105">
        <f>IFERROR(INDEX(Data_HS!$D$2:$D$8217,MATCH(H219,Data_HS!$A$2:$A$8217,0))/p_bulan,"")</f>
        <v>4128</v>
      </c>
      <c r="Q219" s="104" t="str">
        <f t="shared" si="7"/>
        <v>Melebihi ekspor nasional HS</v>
      </c>
    </row>
    <row r="220" spans="1:17" x14ac:dyDescent="0.3">
      <c r="A220" s="104">
        <v>219</v>
      </c>
      <c r="B220" s="104" t="s">
        <v>17058</v>
      </c>
      <c r="C220" s="104" t="s">
        <v>282</v>
      </c>
      <c r="D220" s="104" t="s">
        <v>308</v>
      </c>
      <c r="E220" s="104" t="s">
        <v>320</v>
      </c>
      <c r="F220" s="104" t="s">
        <v>344</v>
      </c>
      <c r="G220" s="104" t="s">
        <v>335</v>
      </c>
      <c r="H220" s="104" t="s">
        <v>4629</v>
      </c>
      <c r="I220" s="104" t="s">
        <v>17059</v>
      </c>
      <c r="J220" s="105">
        <v>20000</v>
      </c>
      <c r="K220" s="105">
        <v>120000</v>
      </c>
      <c r="L220" s="105">
        <v>70000</v>
      </c>
      <c r="M220" s="106">
        <v>1.77268161</v>
      </c>
      <c r="N220" s="105">
        <v>124087.7127</v>
      </c>
      <c r="O220" s="107">
        <f t="shared" si="6"/>
        <v>38</v>
      </c>
      <c r="P220" s="105">
        <f>IFERROR(INDEX(Data_HS!$D$2:$D$8217,MATCH(H220,Data_HS!$A$2:$A$8217,0))/p_bulan,"")</f>
        <v>2332469</v>
      </c>
      <c r="Q220" s="104" t="str">
        <f t="shared" si="7"/>
        <v>Wajar</v>
      </c>
    </row>
    <row r="221" spans="1:17" x14ac:dyDescent="0.3">
      <c r="A221" s="104">
        <v>220</v>
      </c>
      <c r="B221" s="104" t="s">
        <v>17058</v>
      </c>
      <c r="C221" s="104" t="s">
        <v>282</v>
      </c>
      <c r="D221" s="104" t="s">
        <v>308</v>
      </c>
      <c r="E221" s="104" t="s">
        <v>320</v>
      </c>
      <c r="F221" s="104" t="s">
        <v>344</v>
      </c>
      <c r="G221" s="104" t="s">
        <v>335</v>
      </c>
      <c r="H221" s="104" t="s">
        <v>4629</v>
      </c>
      <c r="I221" s="104" t="s">
        <v>17059</v>
      </c>
      <c r="J221" s="105">
        <v>20000</v>
      </c>
      <c r="K221" s="105">
        <v>120000</v>
      </c>
      <c r="L221" s="105">
        <v>70000</v>
      </c>
      <c r="M221" s="106">
        <v>1.77268161</v>
      </c>
      <c r="N221" s="105">
        <v>124087.7127</v>
      </c>
      <c r="O221" s="107">
        <f t="shared" si="6"/>
        <v>38</v>
      </c>
      <c r="P221" s="105">
        <f>IFERROR(INDEX(Data_HS!$D$2:$D$8217,MATCH(H221,Data_HS!$A$2:$A$8217,0))/p_bulan,"")</f>
        <v>2332469</v>
      </c>
      <c r="Q221" s="104" t="str">
        <f t="shared" si="7"/>
        <v>Wajar</v>
      </c>
    </row>
    <row r="222" spans="1:17" x14ac:dyDescent="0.3">
      <c r="A222" s="104">
        <v>221</v>
      </c>
      <c r="B222" s="104" t="s">
        <v>17060</v>
      </c>
      <c r="C222" s="104" t="s">
        <v>284</v>
      </c>
      <c r="D222" s="104" t="s">
        <v>314</v>
      </c>
      <c r="E222" s="104" t="s">
        <v>320</v>
      </c>
      <c r="F222" s="104" t="s">
        <v>344</v>
      </c>
      <c r="G222" s="104" t="s">
        <v>332</v>
      </c>
      <c r="H222" s="104" t="s">
        <v>9283</v>
      </c>
      <c r="I222" s="104" t="s">
        <v>17061</v>
      </c>
      <c r="J222" s="105">
        <v>8000</v>
      </c>
      <c r="K222" s="105">
        <v>30000</v>
      </c>
      <c r="L222" s="105">
        <v>19000</v>
      </c>
      <c r="M222" s="106">
        <v>10.60635059</v>
      </c>
      <c r="N222" s="105">
        <v>201520.6612</v>
      </c>
      <c r="O222" s="107">
        <f t="shared" si="6"/>
        <v>70</v>
      </c>
      <c r="P222" s="105">
        <f>IFERROR(INDEX(Data_HS!$D$2:$D$8217,MATCH(H222,Data_HS!$A$2:$A$8217,0))/p_bulan,"")</f>
        <v>2216.7272727272725</v>
      </c>
      <c r="Q222" s="104" t="str">
        <f t="shared" si="7"/>
        <v>Melebihi ekspor nasional HS</v>
      </c>
    </row>
    <row r="223" spans="1:17" x14ac:dyDescent="0.3">
      <c r="A223" s="104">
        <v>222</v>
      </c>
      <c r="B223" s="104" t="s">
        <v>17060</v>
      </c>
      <c r="C223" s="104" t="s">
        <v>284</v>
      </c>
      <c r="D223" s="104" t="s">
        <v>314</v>
      </c>
      <c r="E223" s="104" t="s">
        <v>320</v>
      </c>
      <c r="F223" s="104" t="s">
        <v>344</v>
      </c>
      <c r="G223" s="104" t="s">
        <v>332</v>
      </c>
      <c r="H223" s="104" t="s">
        <v>3061</v>
      </c>
      <c r="I223" s="104" t="s">
        <v>17062</v>
      </c>
      <c r="J223" s="105">
        <v>8000</v>
      </c>
      <c r="K223" s="105">
        <v>30000</v>
      </c>
      <c r="L223" s="105">
        <v>19000</v>
      </c>
      <c r="M223" s="106">
        <v>0.69626136599999999</v>
      </c>
      <c r="N223" s="105">
        <v>13228.96596</v>
      </c>
      <c r="O223" s="107">
        <f t="shared" si="6"/>
        <v>27</v>
      </c>
      <c r="P223" s="105">
        <f>IFERROR(INDEX(Data_HS!$D$2:$D$8217,MATCH(H223,Data_HS!$A$2:$A$8217,0))/p_bulan,"")</f>
        <v>337226.09090909088</v>
      </c>
      <c r="Q223" s="104" t="str">
        <f t="shared" si="7"/>
        <v>Wajar</v>
      </c>
    </row>
    <row r="224" spans="1:17" x14ac:dyDescent="0.3">
      <c r="A224" s="104">
        <v>223</v>
      </c>
      <c r="B224" s="104" t="s">
        <v>17060</v>
      </c>
      <c r="C224" s="104" t="s">
        <v>284</v>
      </c>
      <c r="D224" s="104" t="s">
        <v>314</v>
      </c>
      <c r="E224" s="104" t="s">
        <v>320</v>
      </c>
      <c r="F224" s="104" t="s">
        <v>344</v>
      </c>
      <c r="G224" s="104" t="s">
        <v>332</v>
      </c>
      <c r="H224" s="104" t="s">
        <v>4107</v>
      </c>
      <c r="I224" s="104" t="s">
        <v>17063</v>
      </c>
      <c r="J224" s="105">
        <v>25000</v>
      </c>
      <c r="K224" s="105">
        <v>50000000</v>
      </c>
      <c r="L224" s="105">
        <v>25012500</v>
      </c>
      <c r="M224" s="106">
        <v>0.35566632100000001</v>
      </c>
      <c r="N224" s="105">
        <v>8896103.852</v>
      </c>
      <c r="O224" s="107">
        <f t="shared" si="6"/>
        <v>31</v>
      </c>
      <c r="P224" s="105">
        <f>IFERROR(INDEX(Data_HS!$D$2:$D$8217,MATCH(H224,Data_HS!$A$2:$A$8217,0))/p_bulan,"")</f>
        <v>308773.81818181818</v>
      </c>
      <c r="Q224" s="104" t="str">
        <f t="shared" si="7"/>
        <v>Melebihi ekspor nasional HS</v>
      </c>
    </row>
    <row r="225" spans="1:17" x14ac:dyDescent="0.3">
      <c r="A225" s="104">
        <v>224</v>
      </c>
      <c r="B225" s="104" t="s">
        <v>17060</v>
      </c>
      <c r="C225" s="104" t="s">
        <v>284</v>
      </c>
      <c r="D225" s="104" t="s">
        <v>314</v>
      </c>
      <c r="E225" s="104" t="s">
        <v>320</v>
      </c>
      <c r="F225" s="104" t="s">
        <v>344</v>
      </c>
      <c r="G225" s="104" t="s">
        <v>332</v>
      </c>
      <c r="H225" s="104" t="s">
        <v>1304</v>
      </c>
      <c r="I225" s="104" t="s">
        <v>17064</v>
      </c>
      <c r="J225" s="105">
        <v>12000</v>
      </c>
      <c r="K225" s="105">
        <v>50000</v>
      </c>
      <c r="L225" s="105">
        <v>31000</v>
      </c>
      <c r="M225" s="106">
        <v>0.42636016700000001</v>
      </c>
      <c r="N225" s="105">
        <v>13217.16518</v>
      </c>
      <c r="O225" s="107">
        <f t="shared" si="6"/>
        <v>8</v>
      </c>
      <c r="P225" s="105">
        <f>IFERROR(INDEX(Data_HS!$D$2:$D$8217,MATCH(H225,Data_HS!$A$2:$A$8217,0))/p_bulan,"")</f>
        <v>24934517.727272727</v>
      </c>
      <c r="Q225" s="104" t="str">
        <f t="shared" si="7"/>
        <v>Wajar</v>
      </c>
    </row>
    <row r="226" spans="1:17" x14ac:dyDescent="0.3">
      <c r="A226" s="104">
        <v>225</v>
      </c>
      <c r="B226" s="104" t="s">
        <v>17060</v>
      </c>
      <c r="C226" s="104" t="s">
        <v>284</v>
      </c>
      <c r="D226" s="104" t="s">
        <v>314</v>
      </c>
      <c r="E226" s="104" t="s">
        <v>320</v>
      </c>
      <c r="F226" s="104" t="s">
        <v>344</v>
      </c>
      <c r="G226" s="104" t="s">
        <v>332</v>
      </c>
      <c r="H226" s="104" t="s">
        <v>8419</v>
      </c>
      <c r="I226" s="104" t="s">
        <v>17065</v>
      </c>
      <c r="J226" s="105">
        <v>0</v>
      </c>
      <c r="K226" s="105">
        <v>0</v>
      </c>
      <c r="L226" s="105">
        <v>0</v>
      </c>
      <c r="M226" s="106">
        <v>31.692387119999999</v>
      </c>
      <c r="N226" s="105">
        <v>0</v>
      </c>
      <c r="O226" s="107">
        <f t="shared" si="6"/>
        <v>62</v>
      </c>
      <c r="P226" s="105">
        <f>IFERROR(INDEX(Data_HS!$D$2:$D$8217,MATCH(H226,Data_HS!$A$2:$A$8217,0))/p_bulan,"")</f>
        <v>1598817.5454545454</v>
      </c>
      <c r="Q226" s="104" t="str">
        <f t="shared" si="7"/>
        <v>Estimasi nol</v>
      </c>
    </row>
    <row r="227" spans="1:17" x14ac:dyDescent="0.3">
      <c r="A227" s="104">
        <v>226</v>
      </c>
      <c r="B227" s="104" t="s">
        <v>17060</v>
      </c>
      <c r="C227" s="104" t="s">
        <v>284</v>
      </c>
      <c r="D227" s="104" t="s">
        <v>314</v>
      </c>
      <c r="E227" s="104" t="s">
        <v>320</v>
      </c>
      <c r="F227" s="104" t="s">
        <v>344</v>
      </c>
      <c r="G227" s="104" t="s">
        <v>332</v>
      </c>
      <c r="H227" s="104" t="s">
        <v>16263</v>
      </c>
      <c r="I227" s="104" t="s">
        <v>17066</v>
      </c>
      <c r="J227" s="105">
        <v>8000</v>
      </c>
      <c r="K227" s="105">
        <v>30000</v>
      </c>
      <c r="L227" s="105">
        <v>19000</v>
      </c>
      <c r="M227" s="106">
        <v>14.694963209999999</v>
      </c>
      <c r="N227" s="105">
        <v>279204.30109999998</v>
      </c>
      <c r="O227" s="107">
        <f t="shared" si="6"/>
        <v>94</v>
      </c>
      <c r="P227" s="105">
        <f>IFERROR(INDEX(Data_HS!$D$2:$D$8217,MATCH(H227,Data_HS!$A$2:$A$8217,0))/p_bulan,"")</f>
        <v>2360.5454545454545</v>
      </c>
      <c r="Q227" s="104" t="str">
        <f t="shared" si="7"/>
        <v>Melebihi ekspor nasional HS</v>
      </c>
    </row>
    <row r="228" spans="1:17" x14ac:dyDescent="0.3">
      <c r="A228" s="104">
        <v>227</v>
      </c>
      <c r="B228" s="104" t="s">
        <v>17060</v>
      </c>
      <c r="C228" s="104" t="s">
        <v>284</v>
      </c>
      <c r="D228" s="104" t="s">
        <v>314</v>
      </c>
      <c r="E228" s="104" t="s">
        <v>320</v>
      </c>
      <c r="F228" s="104" t="s">
        <v>344</v>
      </c>
      <c r="G228" s="104" t="s">
        <v>332</v>
      </c>
      <c r="H228" s="104" t="s">
        <v>6062</v>
      </c>
      <c r="I228" s="104" t="s">
        <v>17067</v>
      </c>
      <c r="J228" s="105">
        <v>12000</v>
      </c>
      <c r="K228" s="105">
        <v>100000</v>
      </c>
      <c r="L228" s="105">
        <v>56000</v>
      </c>
      <c r="M228" s="106">
        <v>0.69158345799999998</v>
      </c>
      <c r="N228" s="105">
        <v>38728.67366</v>
      </c>
      <c r="O228" s="107">
        <f t="shared" si="6"/>
        <v>44</v>
      </c>
      <c r="P228" s="105">
        <f>IFERROR(INDEX(Data_HS!$D$2:$D$8217,MATCH(H228,Data_HS!$A$2:$A$8217,0))/p_bulan,"")</f>
        <v>26804.454545454544</v>
      </c>
      <c r="Q228" s="104" t="str">
        <f t="shared" si="7"/>
        <v>Melebihi ekspor nasional HS</v>
      </c>
    </row>
    <row r="229" spans="1:17" x14ac:dyDescent="0.3">
      <c r="A229" s="104">
        <v>228</v>
      </c>
      <c r="B229" s="104" t="s">
        <v>17060</v>
      </c>
      <c r="C229" s="104" t="s">
        <v>284</v>
      </c>
      <c r="D229" s="104" t="s">
        <v>314</v>
      </c>
      <c r="E229" s="104" t="s">
        <v>320</v>
      </c>
      <c r="F229" s="104" t="s">
        <v>344</v>
      </c>
      <c r="G229" s="104" t="s">
        <v>332</v>
      </c>
      <c r="H229" s="104" t="s">
        <v>9407</v>
      </c>
      <c r="I229" s="104" t="s">
        <v>17068</v>
      </c>
      <c r="J229" s="105">
        <v>8000</v>
      </c>
      <c r="K229" s="105">
        <v>30000</v>
      </c>
      <c r="L229" s="105">
        <v>19000</v>
      </c>
      <c r="M229" s="106">
        <v>81089.249309999999</v>
      </c>
      <c r="N229" s="105">
        <v>1540695737</v>
      </c>
      <c r="O229" s="107">
        <f t="shared" si="6"/>
        <v>71</v>
      </c>
      <c r="P229" s="105">
        <f>IFERROR(INDEX(Data_HS!$D$2:$D$8217,MATCH(H229,Data_HS!$A$2:$A$8217,0))/p_bulan,"")</f>
        <v>5351890.4545454541</v>
      </c>
      <c r="Q229" s="104" t="str">
        <f t="shared" si="7"/>
        <v>Melebihi ekspor nasional HS</v>
      </c>
    </row>
    <row r="230" spans="1:17" x14ac:dyDescent="0.3">
      <c r="A230" s="104">
        <v>229</v>
      </c>
      <c r="B230" s="104" t="s">
        <v>17060</v>
      </c>
      <c r="C230" s="104" t="s">
        <v>284</v>
      </c>
      <c r="D230" s="104" t="s">
        <v>314</v>
      </c>
      <c r="E230" s="104" t="s">
        <v>320</v>
      </c>
      <c r="F230" s="104" t="s">
        <v>344</v>
      </c>
      <c r="G230" s="104" t="s">
        <v>332</v>
      </c>
      <c r="H230" s="104" t="s">
        <v>1931</v>
      </c>
      <c r="I230" s="104" t="s">
        <v>17069</v>
      </c>
      <c r="J230" s="105">
        <v>0</v>
      </c>
      <c r="K230" s="105">
        <v>0</v>
      </c>
      <c r="L230" s="105">
        <v>0</v>
      </c>
      <c r="M230" s="106">
        <v>3.5</v>
      </c>
      <c r="N230" s="105">
        <v>0</v>
      </c>
      <c r="O230" s="107">
        <f t="shared" si="6"/>
        <v>15</v>
      </c>
      <c r="P230" s="105">
        <f>IFERROR(INDEX(Data_HS!$D$2:$D$8217,MATCH(H230,Data_HS!$A$2:$A$8217,0))/p_bulan,"")</f>
        <v>7</v>
      </c>
      <c r="Q230" s="104" t="str">
        <f t="shared" si="7"/>
        <v>Estimasi nol</v>
      </c>
    </row>
    <row r="231" spans="1:17" x14ac:dyDescent="0.3">
      <c r="A231" s="104">
        <v>230</v>
      </c>
      <c r="B231" s="104" t="s">
        <v>17060</v>
      </c>
      <c r="C231" s="104" t="s">
        <v>284</v>
      </c>
      <c r="D231" s="104" t="s">
        <v>314</v>
      </c>
      <c r="E231" s="104" t="s">
        <v>320</v>
      </c>
      <c r="F231" s="104" t="s">
        <v>344</v>
      </c>
      <c r="G231" s="104" t="s">
        <v>332</v>
      </c>
      <c r="H231" s="104" t="s">
        <v>14120</v>
      </c>
      <c r="I231" s="104" t="s">
        <v>17070</v>
      </c>
      <c r="J231" s="105">
        <v>8000</v>
      </c>
      <c r="K231" s="105">
        <v>30000</v>
      </c>
      <c r="L231" s="105">
        <v>19000</v>
      </c>
      <c r="M231" s="106">
        <v>22.160921219999999</v>
      </c>
      <c r="N231" s="105">
        <v>421057.50319999998</v>
      </c>
      <c r="O231" s="107">
        <f t="shared" si="6"/>
        <v>85</v>
      </c>
      <c r="P231" s="105">
        <f>IFERROR(INDEX(Data_HS!$D$2:$D$8217,MATCH(H231,Data_HS!$A$2:$A$8217,0))/p_bulan,"")</f>
        <v>90229089.272727266</v>
      </c>
      <c r="Q231" s="104" t="str">
        <f t="shared" si="7"/>
        <v>Wajar</v>
      </c>
    </row>
    <row r="232" spans="1:17" x14ac:dyDescent="0.3">
      <c r="A232" s="104">
        <v>231</v>
      </c>
      <c r="B232" s="104" t="s">
        <v>17060</v>
      </c>
      <c r="C232" s="104" t="s">
        <v>284</v>
      </c>
      <c r="D232" s="104" t="s">
        <v>314</v>
      </c>
      <c r="E232" s="104" t="s">
        <v>320</v>
      </c>
      <c r="F232" s="104" t="s">
        <v>344</v>
      </c>
      <c r="G232" s="104" t="s">
        <v>332</v>
      </c>
      <c r="H232" s="104" t="s">
        <v>16263</v>
      </c>
      <c r="I232" s="104" t="s">
        <v>17071</v>
      </c>
      <c r="J232" s="105">
        <v>8000</v>
      </c>
      <c r="K232" s="105">
        <v>30000</v>
      </c>
      <c r="L232" s="105">
        <v>19000</v>
      </c>
      <c r="M232" s="106">
        <v>14.694963209999999</v>
      </c>
      <c r="N232" s="105">
        <v>279204.30109999998</v>
      </c>
      <c r="O232" s="107">
        <f t="shared" si="6"/>
        <v>94</v>
      </c>
      <c r="P232" s="105">
        <f>IFERROR(INDEX(Data_HS!$D$2:$D$8217,MATCH(H232,Data_HS!$A$2:$A$8217,0))/p_bulan,"")</f>
        <v>2360.5454545454545</v>
      </c>
      <c r="Q232" s="104" t="str">
        <f t="shared" si="7"/>
        <v>Melebihi ekspor nasional HS</v>
      </c>
    </row>
    <row r="233" spans="1:17" x14ac:dyDescent="0.3">
      <c r="A233" s="104">
        <v>232</v>
      </c>
      <c r="B233" s="104" t="s">
        <v>17060</v>
      </c>
      <c r="C233" s="104" t="s">
        <v>284</v>
      </c>
      <c r="D233" s="104" t="s">
        <v>314</v>
      </c>
      <c r="E233" s="104" t="s">
        <v>320</v>
      </c>
      <c r="F233" s="104" t="s">
        <v>344</v>
      </c>
      <c r="G233" s="104" t="s">
        <v>332</v>
      </c>
      <c r="H233" s="104" t="s">
        <v>1899</v>
      </c>
      <c r="I233" s="104" t="s">
        <v>17072</v>
      </c>
      <c r="J233" s="105">
        <v>21000</v>
      </c>
      <c r="K233" s="105">
        <v>400000</v>
      </c>
      <c r="L233" s="105">
        <v>210500</v>
      </c>
      <c r="M233" s="106">
        <v>2.2402451989999999</v>
      </c>
      <c r="N233" s="105">
        <v>471571.61430000002</v>
      </c>
      <c r="O233" s="107">
        <f t="shared" si="6"/>
        <v>15</v>
      </c>
      <c r="P233" s="105">
        <f>IFERROR(INDEX(Data_HS!$D$2:$D$8217,MATCH(H233,Data_HS!$A$2:$A$8217,0))/p_bulan,"")</f>
        <v>48881285.909090906</v>
      </c>
      <c r="Q233" s="104" t="str">
        <f t="shared" si="7"/>
        <v>Wajar</v>
      </c>
    </row>
    <row r="234" spans="1:17" x14ac:dyDescent="0.3">
      <c r="A234" s="104">
        <v>233</v>
      </c>
      <c r="B234" s="104" t="s">
        <v>17073</v>
      </c>
      <c r="C234" s="104" t="s">
        <v>280</v>
      </c>
      <c r="D234" s="104" t="s">
        <v>308</v>
      </c>
      <c r="E234" s="104" t="s">
        <v>320</v>
      </c>
      <c r="F234" s="104" t="s">
        <v>344</v>
      </c>
      <c r="G234" s="104" t="s">
        <v>332</v>
      </c>
      <c r="H234" s="104" t="s">
        <v>4629</v>
      </c>
      <c r="I234" s="104" t="s">
        <v>16820</v>
      </c>
      <c r="J234" s="105">
        <v>20000</v>
      </c>
      <c r="K234" s="105">
        <v>30000</v>
      </c>
      <c r="L234" s="105">
        <v>25000</v>
      </c>
      <c r="M234" s="106">
        <v>1.77268161</v>
      </c>
      <c r="N234" s="105">
        <v>44317.040240000002</v>
      </c>
      <c r="O234" s="107">
        <f t="shared" si="6"/>
        <v>38</v>
      </c>
      <c r="P234" s="105">
        <f>IFERROR(INDEX(Data_HS!$D$2:$D$8217,MATCH(H234,Data_HS!$A$2:$A$8217,0))/p_bulan,"")</f>
        <v>2332469</v>
      </c>
      <c r="Q234" s="104" t="str">
        <f t="shared" si="7"/>
        <v>Wajar</v>
      </c>
    </row>
    <row r="235" spans="1:17" x14ac:dyDescent="0.3">
      <c r="A235" s="104">
        <v>234</v>
      </c>
      <c r="B235" s="104" t="s">
        <v>17073</v>
      </c>
      <c r="C235" s="104" t="s">
        <v>280</v>
      </c>
      <c r="D235" s="104" t="s">
        <v>308</v>
      </c>
      <c r="E235" s="104" t="s">
        <v>320</v>
      </c>
      <c r="F235" s="104" t="s">
        <v>344</v>
      </c>
      <c r="G235" s="104" t="s">
        <v>332</v>
      </c>
      <c r="H235" s="104" t="s">
        <v>1563</v>
      </c>
      <c r="I235" s="104" t="s">
        <v>16910</v>
      </c>
      <c r="J235" s="105">
        <v>20000</v>
      </c>
      <c r="K235" s="105">
        <v>20000</v>
      </c>
      <c r="L235" s="105">
        <v>20000</v>
      </c>
      <c r="M235" s="106">
        <v>1.346506929</v>
      </c>
      <c r="N235" s="105">
        <v>26930.138579999999</v>
      </c>
      <c r="O235" s="107">
        <f t="shared" si="6"/>
        <v>9</v>
      </c>
      <c r="P235" s="105">
        <f>IFERROR(INDEX(Data_HS!$D$2:$D$8217,MATCH(H235,Data_HS!$A$2:$A$8217,0))/p_bulan,"")</f>
        <v>652267.90909090906</v>
      </c>
      <c r="Q235" s="104" t="str">
        <f t="shared" si="7"/>
        <v>Wajar</v>
      </c>
    </row>
    <row r="236" spans="1:17" x14ac:dyDescent="0.3">
      <c r="A236" s="104">
        <v>235</v>
      </c>
      <c r="B236" s="104" t="s">
        <v>17073</v>
      </c>
      <c r="C236" s="104" t="s">
        <v>280</v>
      </c>
      <c r="D236" s="104" t="s">
        <v>308</v>
      </c>
      <c r="E236" s="104" t="s">
        <v>320</v>
      </c>
      <c r="F236" s="104" t="s">
        <v>344</v>
      </c>
      <c r="G236" s="104" t="s">
        <v>332</v>
      </c>
      <c r="H236" s="104" t="s">
        <v>6202</v>
      </c>
      <c r="I236" s="104" t="s">
        <v>17074</v>
      </c>
      <c r="J236" s="105">
        <v>24000</v>
      </c>
      <c r="K236" s="105">
        <v>100000</v>
      </c>
      <c r="L236" s="105">
        <v>62000</v>
      </c>
      <c r="M236" s="106">
        <v>1.874092688</v>
      </c>
      <c r="N236" s="105">
        <v>116193.7467</v>
      </c>
      <c r="O236" s="107">
        <f t="shared" si="6"/>
        <v>44</v>
      </c>
      <c r="P236" s="105">
        <f>IFERROR(INDEX(Data_HS!$D$2:$D$8217,MATCH(H236,Data_HS!$A$2:$A$8217,0))/p_bulan,"")</f>
        <v>3613175.9090909092</v>
      </c>
      <c r="Q236" s="104" t="str">
        <f t="shared" si="7"/>
        <v>Wajar</v>
      </c>
    </row>
    <row r="237" spans="1:17" x14ac:dyDescent="0.3">
      <c r="A237" s="104">
        <v>236</v>
      </c>
      <c r="B237" s="104" t="s">
        <v>17075</v>
      </c>
      <c r="C237" s="104" t="s">
        <v>284</v>
      </c>
      <c r="D237" s="104" t="s">
        <v>311</v>
      </c>
      <c r="E237" s="104" t="s">
        <v>320</v>
      </c>
      <c r="F237" s="104" t="s">
        <v>344</v>
      </c>
      <c r="G237" s="104" t="s">
        <v>335</v>
      </c>
      <c r="H237" s="104" t="s">
        <v>1302</v>
      </c>
      <c r="I237" s="104" t="s">
        <v>17076</v>
      </c>
      <c r="J237" s="105">
        <v>1000000</v>
      </c>
      <c r="K237" s="105"/>
      <c r="L237" s="105">
        <v>1000000</v>
      </c>
      <c r="M237" s="106">
        <v>0.47623953400000002</v>
      </c>
      <c r="N237" s="105">
        <v>476239.53419999999</v>
      </c>
      <c r="O237" s="107">
        <f t="shared" si="6"/>
        <v>8</v>
      </c>
      <c r="P237" s="105">
        <f>IFERROR(INDEX(Data_HS!$D$2:$D$8217,MATCH(H237,Data_HS!$A$2:$A$8217,0))/p_bulan,"")</f>
        <v>48622.454545454544</v>
      </c>
      <c r="Q237" s="104" t="str">
        <f t="shared" si="7"/>
        <v>Melebihi ekspor nasional HS</v>
      </c>
    </row>
    <row r="238" spans="1:17" x14ac:dyDescent="0.3">
      <c r="A238" s="104">
        <v>237</v>
      </c>
      <c r="B238" s="104" t="s">
        <v>17075</v>
      </c>
      <c r="C238" s="104" t="s">
        <v>284</v>
      </c>
      <c r="D238" s="104" t="s">
        <v>311</v>
      </c>
      <c r="E238" s="104" t="s">
        <v>320</v>
      </c>
      <c r="F238" s="104" t="s">
        <v>344</v>
      </c>
      <c r="G238" s="104" t="s">
        <v>335</v>
      </c>
      <c r="H238" s="104" t="s">
        <v>2907</v>
      </c>
      <c r="I238" s="104" t="s">
        <v>17077</v>
      </c>
      <c r="J238" s="105">
        <v>15000</v>
      </c>
      <c r="K238" s="105">
        <v>120000</v>
      </c>
      <c r="L238" s="105">
        <v>67500</v>
      </c>
      <c r="M238" s="106">
        <v>7.7776308000000002E-2</v>
      </c>
      <c r="N238" s="105">
        <v>5249.9008009999998</v>
      </c>
      <c r="O238" s="107">
        <f t="shared" si="6"/>
        <v>25</v>
      </c>
      <c r="P238" s="105">
        <f>IFERROR(INDEX(Data_HS!$D$2:$D$8217,MATCH(H238,Data_HS!$A$2:$A$8217,0))/p_bulan,"")</f>
        <v>625508.90909090906</v>
      </c>
      <c r="Q238" s="104" t="str">
        <f t="shared" si="7"/>
        <v>Wajar</v>
      </c>
    </row>
    <row r="239" spans="1:17" x14ac:dyDescent="0.3">
      <c r="A239" s="104">
        <v>238</v>
      </c>
      <c r="B239" s="104" t="s">
        <v>17078</v>
      </c>
      <c r="C239" s="104" t="s">
        <v>280</v>
      </c>
      <c r="D239" s="104" t="s">
        <v>314</v>
      </c>
      <c r="E239" s="104" t="s">
        <v>320</v>
      </c>
      <c r="F239" s="104" t="s">
        <v>343</v>
      </c>
      <c r="G239" s="104" t="s">
        <v>332</v>
      </c>
      <c r="H239" s="104" t="s">
        <v>1338</v>
      </c>
      <c r="I239" s="104" t="s">
        <v>17079</v>
      </c>
      <c r="J239" s="105">
        <v>1500</v>
      </c>
      <c r="K239" s="105"/>
      <c r="L239" s="105">
        <v>1500</v>
      </c>
      <c r="M239" s="106">
        <v>1.5809700950000001</v>
      </c>
      <c r="N239" s="105">
        <v>2371.4551430000001</v>
      </c>
      <c r="O239" s="107">
        <f t="shared" si="6"/>
        <v>8</v>
      </c>
      <c r="P239" s="105">
        <f>IFERROR(INDEX(Data_HS!$D$2:$D$8217,MATCH(H239,Data_HS!$A$2:$A$8217,0))/p_bulan,"")</f>
        <v>10972.363636363636</v>
      </c>
      <c r="Q239" s="104" t="str">
        <f t="shared" si="7"/>
        <v>Wajar</v>
      </c>
    </row>
    <row r="240" spans="1:17" x14ac:dyDescent="0.3">
      <c r="A240" s="104">
        <v>239</v>
      </c>
      <c r="B240" s="104" t="s">
        <v>17078</v>
      </c>
      <c r="C240" s="104" t="s">
        <v>280</v>
      </c>
      <c r="D240" s="104" t="s">
        <v>314</v>
      </c>
      <c r="E240" s="104" t="s">
        <v>320</v>
      </c>
      <c r="F240" s="104" t="s">
        <v>343</v>
      </c>
      <c r="G240" s="104" t="s">
        <v>332</v>
      </c>
      <c r="H240" s="104" t="s">
        <v>4317</v>
      </c>
      <c r="I240" s="104" t="s">
        <v>16902</v>
      </c>
      <c r="J240" s="105">
        <v>1500</v>
      </c>
      <c r="K240" s="105"/>
      <c r="L240" s="105">
        <v>1500</v>
      </c>
      <c r="M240" s="106">
        <v>59.799470110000001</v>
      </c>
      <c r="N240" s="105">
        <v>89699.205170000001</v>
      </c>
      <c r="O240" s="107">
        <f t="shared" si="6"/>
        <v>33</v>
      </c>
      <c r="P240" s="105">
        <f>IFERROR(INDEX(Data_HS!$D$2:$D$8217,MATCH(H240,Data_HS!$A$2:$A$8217,0))/p_bulan,"")</f>
        <v>229809.36363636365</v>
      </c>
      <c r="Q240" s="104" t="str">
        <f t="shared" si="7"/>
        <v>Wajar</v>
      </c>
    </row>
    <row r="241" spans="1:17" x14ac:dyDescent="0.3">
      <c r="A241" s="104">
        <v>240</v>
      </c>
      <c r="B241" s="104" t="s">
        <v>17078</v>
      </c>
      <c r="C241" s="104" t="s">
        <v>280</v>
      </c>
      <c r="D241" s="104" t="s">
        <v>314</v>
      </c>
      <c r="E241" s="104" t="s">
        <v>320</v>
      </c>
      <c r="F241" s="104" t="s">
        <v>343</v>
      </c>
      <c r="G241" s="104" t="s">
        <v>332</v>
      </c>
      <c r="H241" s="104" t="s">
        <v>2225</v>
      </c>
      <c r="I241" s="104" t="s">
        <v>17010</v>
      </c>
      <c r="J241" s="105">
        <v>100000</v>
      </c>
      <c r="K241" s="105">
        <v>25000</v>
      </c>
      <c r="L241" s="105">
        <v>62500</v>
      </c>
      <c r="M241" s="106">
        <v>2.077171989</v>
      </c>
      <c r="N241" s="105">
        <v>129823.2493</v>
      </c>
      <c r="O241" s="107">
        <f t="shared" si="6"/>
        <v>17</v>
      </c>
      <c r="P241" s="105">
        <f>IFERROR(INDEX(Data_HS!$D$2:$D$8217,MATCH(H241,Data_HS!$A$2:$A$8217,0))/p_bulan,"")</f>
        <v>1578024.7272727273</v>
      </c>
      <c r="Q241" s="104" t="str">
        <f t="shared" si="7"/>
        <v>Wajar</v>
      </c>
    </row>
    <row r="242" spans="1:17" x14ac:dyDescent="0.3">
      <c r="A242" s="104">
        <v>241</v>
      </c>
      <c r="B242" s="104" t="s">
        <v>17078</v>
      </c>
      <c r="C242" s="104" t="s">
        <v>280</v>
      </c>
      <c r="D242" s="104" t="s">
        <v>314</v>
      </c>
      <c r="E242" s="104" t="s">
        <v>320</v>
      </c>
      <c r="F242" s="104" t="s">
        <v>343</v>
      </c>
      <c r="G242" s="104" t="s">
        <v>332</v>
      </c>
      <c r="H242" s="104" t="s">
        <v>1340</v>
      </c>
      <c r="I242" s="104" t="s">
        <v>17080</v>
      </c>
      <c r="J242" s="105">
        <v>1500</v>
      </c>
      <c r="K242" s="105"/>
      <c r="L242" s="105">
        <v>1500</v>
      </c>
      <c r="M242" s="106">
        <v>0.56251206799999998</v>
      </c>
      <c r="N242" s="105">
        <v>843.76810260000002</v>
      </c>
      <c r="O242" s="107">
        <f t="shared" si="6"/>
        <v>8</v>
      </c>
      <c r="P242" s="105">
        <f>IFERROR(INDEX(Data_HS!$D$2:$D$8217,MATCH(H242,Data_HS!$A$2:$A$8217,0))/p_bulan,"")</f>
        <v>682207.27272727271</v>
      </c>
      <c r="Q242" s="104" t="str">
        <f t="shared" si="7"/>
        <v>Wajar</v>
      </c>
    </row>
    <row r="243" spans="1:17" x14ac:dyDescent="0.3">
      <c r="A243" s="104">
        <v>242</v>
      </c>
      <c r="B243" s="104" t="s">
        <v>17078</v>
      </c>
      <c r="C243" s="104" t="s">
        <v>280</v>
      </c>
      <c r="D243" s="104" t="s">
        <v>314</v>
      </c>
      <c r="E243" s="104" t="s">
        <v>320</v>
      </c>
      <c r="F243" s="104" t="s">
        <v>343</v>
      </c>
      <c r="G243" s="104" t="s">
        <v>332</v>
      </c>
      <c r="H243" s="104" t="s">
        <v>1338</v>
      </c>
      <c r="I243" s="104" t="s">
        <v>17081</v>
      </c>
      <c r="J243" s="105">
        <v>1500</v>
      </c>
      <c r="K243" s="105"/>
      <c r="L243" s="105">
        <v>1500</v>
      </c>
      <c r="M243" s="106">
        <v>1.5809700950000001</v>
      </c>
      <c r="N243" s="105">
        <v>2371.4551430000001</v>
      </c>
      <c r="O243" s="107">
        <f t="shared" si="6"/>
        <v>8</v>
      </c>
      <c r="P243" s="105">
        <f>IFERROR(INDEX(Data_HS!$D$2:$D$8217,MATCH(H243,Data_HS!$A$2:$A$8217,0))/p_bulan,"")</f>
        <v>10972.363636363636</v>
      </c>
      <c r="Q243" s="104" t="str">
        <f t="shared" si="7"/>
        <v>Wajar</v>
      </c>
    </row>
    <row r="244" spans="1:17" x14ac:dyDescent="0.3">
      <c r="A244" s="104">
        <v>243</v>
      </c>
      <c r="B244" s="104" t="s">
        <v>17078</v>
      </c>
      <c r="C244" s="104" t="s">
        <v>280</v>
      </c>
      <c r="D244" s="104" t="s">
        <v>314</v>
      </c>
      <c r="E244" s="104" t="s">
        <v>320</v>
      </c>
      <c r="F244" s="104" t="s">
        <v>343</v>
      </c>
      <c r="G244" s="104" t="s">
        <v>332</v>
      </c>
      <c r="H244" s="104" t="s">
        <v>4629</v>
      </c>
      <c r="I244" s="104" t="s">
        <v>17082</v>
      </c>
      <c r="J244" s="105">
        <v>20000</v>
      </c>
      <c r="K244" s="105">
        <v>100000</v>
      </c>
      <c r="L244" s="105">
        <v>60000</v>
      </c>
      <c r="M244" s="106">
        <v>1.77268161</v>
      </c>
      <c r="N244" s="105">
        <v>106360.89659999999</v>
      </c>
      <c r="O244" s="107">
        <f t="shared" si="6"/>
        <v>38</v>
      </c>
      <c r="P244" s="105">
        <f>IFERROR(INDEX(Data_HS!$D$2:$D$8217,MATCH(H244,Data_HS!$A$2:$A$8217,0))/p_bulan,"")</f>
        <v>2332469</v>
      </c>
      <c r="Q244" s="104" t="str">
        <f t="shared" si="7"/>
        <v>Wajar</v>
      </c>
    </row>
    <row r="245" spans="1:17" x14ac:dyDescent="0.3">
      <c r="A245" s="104">
        <v>244</v>
      </c>
      <c r="B245" s="104" t="s">
        <v>17078</v>
      </c>
      <c r="C245" s="104" t="s">
        <v>280</v>
      </c>
      <c r="D245" s="104" t="s">
        <v>314</v>
      </c>
      <c r="E245" s="104" t="s">
        <v>320</v>
      </c>
      <c r="F245" s="104" t="s">
        <v>343</v>
      </c>
      <c r="G245" s="104" t="s">
        <v>332</v>
      </c>
      <c r="H245" s="104" t="s">
        <v>1304</v>
      </c>
      <c r="I245" s="104" t="s">
        <v>17083</v>
      </c>
      <c r="J245" s="105">
        <v>2000</v>
      </c>
      <c r="K245" s="105">
        <v>40000</v>
      </c>
      <c r="L245" s="105">
        <v>21000</v>
      </c>
      <c r="M245" s="106">
        <v>0.42636016700000001</v>
      </c>
      <c r="N245" s="105">
        <v>8953.5635060000004</v>
      </c>
      <c r="O245" s="107">
        <f t="shared" si="6"/>
        <v>8</v>
      </c>
      <c r="P245" s="105">
        <f>IFERROR(INDEX(Data_HS!$D$2:$D$8217,MATCH(H245,Data_HS!$A$2:$A$8217,0))/p_bulan,"")</f>
        <v>24934517.727272727</v>
      </c>
      <c r="Q245" s="104" t="str">
        <f t="shared" si="7"/>
        <v>Wajar</v>
      </c>
    </row>
    <row r="246" spans="1:17" x14ac:dyDescent="0.3">
      <c r="A246" s="104">
        <v>245</v>
      </c>
      <c r="B246" s="104" t="s">
        <v>17078</v>
      </c>
      <c r="C246" s="104" t="s">
        <v>280</v>
      </c>
      <c r="D246" s="104" t="s">
        <v>314</v>
      </c>
      <c r="E246" s="104" t="s">
        <v>320</v>
      </c>
      <c r="F246" s="104" t="s">
        <v>343</v>
      </c>
      <c r="G246" s="104" t="s">
        <v>332</v>
      </c>
      <c r="H246" s="104" t="s">
        <v>1338</v>
      </c>
      <c r="I246" s="104" t="s">
        <v>17084</v>
      </c>
      <c r="J246" s="105">
        <v>1500</v>
      </c>
      <c r="K246" s="105"/>
      <c r="L246" s="105">
        <v>1500</v>
      </c>
      <c r="M246" s="106">
        <v>1.5809700950000001</v>
      </c>
      <c r="N246" s="105">
        <v>2371.4551430000001</v>
      </c>
      <c r="O246" s="107">
        <f t="shared" si="6"/>
        <v>8</v>
      </c>
      <c r="P246" s="105">
        <f>IFERROR(INDEX(Data_HS!$D$2:$D$8217,MATCH(H246,Data_HS!$A$2:$A$8217,0))/p_bulan,"")</f>
        <v>10972.363636363636</v>
      </c>
      <c r="Q246" s="104" t="str">
        <f t="shared" si="7"/>
        <v>Wajar</v>
      </c>
    </row>
    <row r="247" spans="1:17" x14ac:dyDescent="0.3">
      <c r="A247" s="104">
        <v>246</v>
      </c>
      <c r="B247" s="104" t="s">
        <v>17085</v>
      </c>
      <c r="C247" s="104" t="s">
        <v>282</v>
      </c>
      <c r="D247" s="104" t="s">
        <v>308</v>
      </c>
      <c r="E247" s="104" t="s">
        <v>304</v>
      </c>
      <c r="F247" s="104" t="s">
        <v>344</v>
      </c>
      <c r="G247" s="104" t="s">
        <v>335</v>
      </c>
      <c r="H247" s="104" t="s">
        <v>6202</v>
      </c>
      <c r="I247" s="104" t="s">
        <v>17086</v>
      </c>
      <c r="J247" s="105">
        <v>20000</v>
      </c>
      <c r="K247" s="105">
        <v>60000</v>
      </c>
      <c r="L247" s="105">
        <v>40000</v>
      </c>
      <c r="M247" s="106">
        <v>1.874092688</v>
      </c>
      <c r="N247" s="105">
        <v>74963.707519999996</v>
      </c>
      <c r="O247" s="107">
        <f t="shared" si="6"/>
        <v>44</v>
      </c>
      <c r="P247" s="105">
        <f>IFERROR(INDEX(Data_HS!$D$2:$D$8217,MATCH(H247,Data_HS!$A$2:$A$8217,0))/p_bulan,"")</f>
        <v>3613175.9090909092</v>
      </c>
      <c r="Q247" s="104" t="str">
        <f t="shared" si="7"/>
        <v>Wajar</v>
      </c>
    </row>
    <row r="248" spans="1:17" x14ac:dyDescent="0.3">
      <c r="A248" s="104">
        <v>247</v>
      </c>
      <c r="B248" s="104" t="s">
        <v>17085</v>
      </c>
      <c r="C248" s="104" t="s">
        <v>282</v>
      </c>
      <c r="D248" s="104" t="s">
        <v>308</v>
      </c>
      <c r="E248" s="104" t="s">
        <v>304</v>
      </c>
      <c r="F248" s="104" t="s">
        <v>344</v>
      </c>
      <c r="G248" s="104" t="s">
        <v>335</v>
      </c>
      <c r="H248" s="104" t="s">
        <v>1495</v>
      </c>
      <c r="I248" s="104" t="s">
        <v>17087</v>
      </c>
      <c r="J248" s="105">
        <v>12000</v>
      </c>
      <c r="K248" s="105">
        <v>50000</v>
      </c>
      <c r="L248" s="105">
        <v>31000</v>
      </c>
      <c r="M248" s="106">
        <v>6.7226702649999996</v>
      </c>
      <c r="N248" s="105">
        <v>208402.7782</v>
      </c>
      <c r="O248" s="107">
        <f t="shared" si="6"/>
        <v>9</v>
      </c>
      <c r="P248" s="105">
        <f>IFERROR(INDEX(Data_HS!$D$2:$D$8217,MATCH(H248,Data_HS!$A$2:$A$8217,0))/p_bulan,"")</f>
        <v>7877299.2727272725</v>
      </c>
      <c r="Q248" s="104" t="str">
        <f t="shared" si="7"/>
        <v>Wajar</v>
      </c>
    </row>
    <row r="249" spans="1:17" x14ac:dyDescent="0.3">
      <c r="A249" s="104">
        <v>248</v>
      </c>
      <c r="B249" s="104" t="s">
        <v>17085</v>
      </c>
      <c r="C249" s="104" t="s">
        <v>282</v>
      </c>
      <c r="D249" s="104" t="s">
        <v>308</v>
      </c>
      <c r="E249" s="104" t="s">
        <v>304</v>
      </c>
      <c r="F249" s="104" t="s">
        <v>344</v>
      </c>
      <c r="G249" s="104" t="s">
        <v>335</v>
      </c>
      <c r="H249" s="104" t="s">
        <v>1527</v>
      </c>
      <c r="I249" s="104" t="s">
        <v>17088</v>
      </c>
      <c r="J249" s="105">
        <v>12000</v>
      </c>
      <c r="K249" s="105">
        <v>25000</v>
      </c>
      <c r="L249" s="105">
        <v>18500</v>
      </c>
      <c r="M249" s="106">
        <v>5.5014955480000003</v>
      </c>
      <c r="N249" s="105">
        <v>101777.6676</v>
      </c>
      <c r="O249" s="107">
        <f t="shared" si="6"/>
        <v>9</v>
      </c>
      <c r="P249" s="105">
        <f>IFERROR(INDEX(Data_HS!$D$2:$D$8217,MATCH(H249,Data_HS!$A$2:$A$8217,0))/p_bulan,"")</f>
        <v>8913202</v>
      </c>
      <c r="Q249" s="104" t="str">
        <f t="shared" si="7"/>
        <v>Wajar</v>
      </c>
    </row>
    <row r="250" spans="1:17" x14ac:dyDescent="0.3">
      <c r="A250" s="104">
        <v>249</v>
      </c>
      <c r="B250" s="104" t="s">
        <v>17085</v>
      </c>
      <c r="C250" s="104" t="s">
        <v>282</v>
      </c>
      <c r="D250" s="104" t="s">
        <v>308</v>
      </c>
      <c r="E250" s="104" t="s">
        <v>304</v>
      </c>
      <c r="F250" s="104" t="s">
        <v>344</v>
      </c>
      <c r="G250" s="104" t="s">
        <v>335</v>
      </c>
      <c r="H250" s="104" t="s">
        <v>1517</v>
      </c>
      <c r="I250" s="104" t="s">
        <v>17089</v>
      </c>
      <c r="J250" s="105">
        <v>12000</v>
      </c>
      <c r="K250" s="105">
        <v>20000</v>
      </c>
      <c r="L250" s="105">
        <v>16000</v>
      </c>
      <c r="M250" s="106">
        <v>4.5178611809999998</v>
      </c>
      <c r="N250" s="105">
        <v>72285.778890000001</v>
      </c>
      <c r="O250" s="107">
        <f t="shared" si="6"/>
        <v>9</v>
      </c>
      <c r="P250" s="105">
        <f>IFERROR(INDEX(Data_HS!$D$2:$D$8217,MATCH(H250,Data_HS!$A$2:$A$8217,0))/p_bulan,"")</f>
        <v>1296930.9090909092</v>
      </c>
      <c r="Q250" s="104" t="str">
        <f t="shared" si="7"/>
        <v>Wajar</v>
      </c>
    </row>
    <row r="251" spans="1:17" x14ac:dyDescent="0.3">
      <c r="A251" s="104">
        <v>250</v>
      </c>
      <c r="B251" s="104" t="s">
        <v>17085</v>
      </c>
      <c r="C251" s="104" t="s">
        <v>282</v>
      </c>
      <c r="D251" s="104" t="s">
        <v>308</v>
      </c>
      <c r="E251" s="104" t="s">
        <v>304</v>
      </c>
      <c r="F251" s="104" t="s">
        <v>344</v>
      </c>
      <c r="G251" s="104" t="s">
        <v>335</v>
      </c>
      <c r="H251" s="104" t="s">
        <v>1302</v>
      </c>
      <c r="I251" s="104" t="s">
        <v>17090</v>
      </c>
      <c r="J251" s="105">
        <v>27000</v>
      </c>
      <c r="K251" s="105">
        <v>300000</v>
      </c>
      <c r="L251" s="105">
        <v>163500</v>
      </c>
      <c r="M251" s="106">
        <v>0.47623953400000002</v>
      </c>
      <c r="N251" s="105">
        <v>77865.163839999994</v>
      </c>
      <c r="O251" s="107">
        <f t="shared" si="6"/>
        <v>8</v>
      </c>
      <c r="P251" s="105">
        <f>IFERROR(INDEX(Data_HS!$D$2:$D$8217,MATCH(H251,Data_HS!$A$2:$A$8217,0))/p_bulan,"")</f>
        <v>48622.454545454544</v>
      </c>
      <c r="Q251" s="104" t="str">
        <f t="shared" si="7"/>
        <v>Melebihi ekspor nasional HS</v>
      </c>
    </row>
    <row r="252" spans="1:17" x14ac:dyDescent="0.3">
      <c r="A252" s="104">
        <v>251</v>
      </c>
      <c r="B252" s="104" t="s">
        <v>17085</v>
      </c>
      <c r="C252" s="104" t="s">
        <v>282</v>
      </c>
      <c r="D252" s="104" t="s">
        <v>308</v>
      </c>
      <c r="E252" s="104" t="s">
        <v>304</v>
      </c>
      <c r="F252" s="104" t="s">
        <v>344</v>
      </c>
      <c r="G252" s="104" t="s">
        <v>335</v>
      </c>
      <c r="H252" s="104" t="s">
        <v>7543</v>
      </c>
      <c r="I252" s="104" t="s">
        <v>17091</v>
      </c>
      <c r="J252" s="105">
        <v>20000</v>
      </c>
      <c r="K252" s="105">
        <v>40000</v>
      </c>
      <c r="L252" s="105">
        <v>30000</v>
      </c>
      <c r="M252" s="106">
        <v>0.34311060900000001</v>
      </c>
      <c r="N252" s="105">
        <v>10293.31826</v>
      </c>
      <c r="O252" s="107">
        <f t="shared" si="6"/>
        <v>57</v>
      </c>
      <c r="P252" s="105">
        <f>IFERROR(INDEX(Data_HS!$D$2:$D$8217,MATCH(H252,Data_HS!$A$2:$A$8217,0))/p_bulan,"")</f>
        <v>1434.5454545454545</v>
      </c>
      <c r="Q252" s="104" t="str">
        <f t="shared" si="7"/>
        <v>Melebihi ekspor nasional HS</v>
      </c>
    </row>
    <row r="253" spans="1:17" x14ac:dyDescent="0.3">
      <c r="A253" s="104">
        <v>252</v>
      </c>
      <c r="B253" s="104" t="s">
        <v>17092</v>
      </c>
      <c r="C253" s="104" t="s">
        <v>282</v>
      </c>
      <c r="D253" s="104" t="s">
        <v>308</v>
      </c>
      <c r="E253" s="104" t="s">
        <v>320</v>
      </c>
      <c r="F253" s="104" t="s">
        <v>343</v>
      </c>
      <c r="G253" s="104" t="s">
        <v>332</v>
      </c>
      <c r="H253" s="104" t="s">
        <v>16845</v>
      </c>
      <c r="I253" s="104" t="s">
        <v>17093</v>
      </c>
      <c r="J253" s="105">
        <v>23000</v>
      </c>
      <c r="K253" s="105">
        <v>0</v>
      </c>
      <c r="L253" s="105">
        <v>11500</v>
      </c>
      <c r="M253" s="106"/>
      <c r="N253" s="105"/>
      <c r="O253" s="107">
        <f t="shared" si="6"/>
        <v>0</v>
      </c>
      <c r="P253" s="105" t="str">
        <f>IFERROR(INDEX(Data_HS!$D$2:$D$8217,MATCH(H253,Data_HS!$A$2:$A$8217,0))/p_bulan,"")</f>
        <v/>
      </c>
      <c r="Q253" s="104" t="str">
        <f t="shared" si="7"/>
        <v>HS tidak valid</v>
      </c>
    </row>
    <row r="254" spans="1:17" x14ac:dyDescent="0.3">
      <c r="A254" s="104">
        <v>253</v>
      </c>
      <c r="B254" s="104" t="s">
        <v>17092</v>
      </c>
      <c r="C254" s="104" t="s">
        <v>282</v>
      </c>
      <c r="D254" s="104" t="s">
        <v>308</v>
      </c>
      <c r="E254" s="104" t="s">
        <v>320</v>
      </c>
      <c r="F254" s="104" t="s">
        <v>343</v>
      </c>
      <c r="G254" s="104" t="s">
        <v>332</v>
      </c>
      <c r="H254" s="104" t="s">
        <v>16845</v>
      </c>
      <c r="I254" s="104" t="s">
        <v>17094</v>
      </c>
      <c r="J254" s="105">
        <v>18000</v>
      </c>
      <c r="K254" s="105">
        <v>0</v>
      </c>
      <c r="L254" s="105">
        <v>9000</v>
      </c>
      <c r="M254" s="106"/>
      <c r="N254" s="105"/>
      <c r="O254" s="107">
        <f t="shared" si="6"/>
        <v>0</v>
      </c>
      <c r="P254" s="105" t="str">
        <f>IFERROR(INDEX(Data_HS!$D$2:$D$8217,MATCH(H254,Data_HS!$A$2:$A$8217,0))/p_bulan,"")</f>
        <v/>
      </c>
      <c r="Q254" s="104" t="str">
        <f t="shared" si="7"/>
        <v>HS tidak valid</v>
      </c>
    </row>
    <row r="255" spans="1:17" x14ac:dyDescent="0.3">
      <c r="A255" s="104">
        <v>254</v>
      </c>
      <c r="B255" s="104" t="s">
        <v>17095</v>
      </c>
      <c r="C255" s="104" t="s">
        <v>294</v>
      </c>
      <c r="D255" s="104" t="s">
        <v>311</v>
      </c>
      <c r="E255" s="104" t="s">
        <v>306</v>
      </c>
      <c r="F255" s="104" t="s">
        <v>343</v>
      </c>
      <c r="G255" s="104" t="s">
        <v>332</v>
      </c>
      <c r="H255" s="104" t="s">
        <v>1208</v>
      </c>
      <c r="I255" s="104" t="s">
        <v>17096</v>
      </c>
      <c r="J255" s="105">
        <v>10000</v>
      </c>
      <c r="K255" s="105">
        <v>50000</v>
      </c>
      <c r="L255" s="105">
        <v>30000</v>
      </c>
      <c r="M255" s="106">
        <v>0.27171113699999999</v>
      </c>
      <c r="N255" s="105">
        <v>8151.3341090000004</v>
      </c>
      <c r="O255" s="107">
        <f t="shared" si="6"/>
        <v>7</v>
      </c>
      <c r="P255" s="105">
        <f>IFERROR(INDEX(Data_HS!$D$2:$D$8217,MATCH(H255,Data_HS!$A$2:$A$8217,0))/p_bulan,"")</f>
        <v>3778.909090909091</v>
      </c>
      <c r="Q255" s="104" t="str">
        <f t="shared" si="7"/>
        <v>Melebihi ekspor nasional HS</v>
      </c>
    </row>
    <row r="256" spans="1:17" x14ac:dyDescent="0.3">
      <c r="A256" s="104">
        <v>255</v>
      </c>
      <c r="B256" s="104" t="s">
        <v>17095</v>
      </c>
      <c r="C256" s="104" t="s">
        <v>294</v>
      </c>
      <c r="D256" s="104" t="s">
        <v>311</v>
      </c>
      <c r="E256" s="104" t="s">
        <v>306</v>
      </c>
      <c r="F256" s="104" t="s">
        <v>343</v>
      </c>
      <c r="G256" s="104" t="s">
        <v>332</v>
      </c>
      <c r="H256" s="104" t="s">
        <v>1220</v>
      </c>
      <c r="I256" s="104" t="s">
        <v>17097</v>
      </c>
      <c r="J256" s="105">
        <v>10000</v>
      </c>
      <c r="K256" s="105">
        <v>50000</v>
      </c>
      <c r="L256" s="105">
        <v>30000</v>
      </c>
      <c r="M256" s="106">
        <v>2.035273782</v>
      </c>
      <c r="N256" s="105">
        <v>61058.213450000003</v>
      </c>
      <c r="O256" s="107">
        <f t="shared" si="6"/>
        <v>7</v>
      </c>
      <c r="P256" s="105">
        <f>IFERROR(INDEX(Data_HS!$D$2:$D$8217,MATCH(H256,Data_HS!$A$2:$A$8217,0))/p_bulan,"")</f>
        <v>719526.45454545459</v>
      </c>
      <c r="Q256" s="104" t="str">
        <f t="shared" si="7"/>
        <v>Wajar</v>
      </c>
    </row>
    <row r="257" spans="1:17" x14ac:dyDescent="0.3">
      <c r="A257" s="104">
        <v>256</v>
      </c>
      <c r="B257" s="104" t="s">
        <v>17095</v>
      </c>
      <c r="C257" s="104" t="s">
        <v>294</v>
      </c>
      <c r="D257" s="104" t="s">
        <v>311</v>
      </c>
      <c r="E257" s="104" t="s">
        <v>306</v>
      </c>
      <c r="F257" s="104" t="s">
        <v>343</v>
      </c>
      <c r="G257" s="104" t="s">
        <v>332</v>
      </c>
      <c r="H257" s="104" t="s">
        <v>1695</v>
      </c>
      <c r="I257" s="104" t="s">
        <v>17098</v>
      </c>
      <c r="J257" s="105">
        <v>1000</v>
      </c>
      <c r="K257" s="105">
        <v>50000</v>
      </c>
      <c r="L257" s="105">
        <v>25500</v>
      </c>
      <c r="M257" s="106">
        <v>0.47619047599999997</v>
      </c>
      <c r="N257" s="105">
        <v>12142.85714</v>
      </c>
      <c r="O257" s="107">
        <f t="shared" si="6"/>
        <v>12</v>
      </c>
      <c r="P257" s="105">
        <f>IFERROR(INDEX(Data_HS!$D$2:$D$8217,MATCH(H257,Data_HS!$A$2:$A$8217,0))/p_bulan,"")</f>
        <v>0.90909090909090906</v>
      </c>
      <c r="Q257" s="104" t="str">
        <f t="shared" si="7"/>
        <v>Melebihi ekspor nasional HS</v>
      </c>
    </row>
    <row r="258" spans="1:17" x14ac:dyDescent="0.3">
      <c r="A258" s="104">
        <v>257</v>
      </c>
      <c r="B258" s="104" t="s">
        <v>17095</v>
      </c>
      <c r="C258" s="104" t="s">
        <v>294</v>
      </c>
      <c r="D258" s="104" t="s">
        <v>311</v>
      </c>
      <c r="E258" s="104" t="s">
        <v>306</v>
      </c>
      <c r="F258" s="104" t="s">
        <v>343</v>
      </c>
      <c r="G258" s="104" t="s">
        <v>332</v>
      </c>
      <c r="H258" s="104" t="s">
        <v>1460</v>
      </c>
      <c r="I258" s="104" t="s">
        <v>17099</v>
      </c>
      <c r="J258" s="105">
        <v>18000</v>
      </c>
      <c r="K258" s="105">
        <v>50000</v>
      </c>
      <c r="L258" s="105">
        <v>34000</v>
      </c>
      <c r="M258" s="106">
        <v>6.8828138010000002</v>
      </c>
      <c r="N258" s="105">
        <v>234015.6692</v>
      </c>
      <c r="O258" s="107">
        <f t="shared" ref="O258:O321" si="8">VALUE(LEFT(H258,2))</f>
        <v>9</v>
      </c>
      <c r="P258" s="105">
        <f>IFERROR(INDEX(Data_HS!$D$2:$D$8217,MATCH(H258,Data_HS!$A$2:$A$8217,0))/p_bulan,"")</f>
        <v>60138.272727272728</v>
      </c>
      <c r="Q258" s="104" t="str">
        <f t="shared" ref="Q258:Q321" si="9">IF(H258="00000000","HS tidak valid",IF(N258="","Tanpa estimasi",IF(P258="","HS tidak ada di data nasional",IF(N258=0,"Estimasi nol",IF(N258&gt;P258,"Melebihi ekspor nasional HS","Wajar")))))</f>
        <v>Melebihi ekspor nasional HS</v>
      </c>
    </row>
    <row r="259" spans="1:17" x14ac:dyDescent="0.3">
      <c r="A259" s="104">
        <v>258</v>
      </c>
      <c r="B259" s="104" t="s">
        <v>17095</v>
      </c>
      <c r="C259" s="104" t="s">
        <v>294</v>
      </c>
      <c r="D259" s="104" t="s">
        <v>311</v>
      </c>
      <c r="E259" s="104" t="s">
        <v>306</v>
      </c>
      <c r="F259" s="104" t="s">
        <v>343</v>
      </c>
      <c r="G259" s="104" t="s">
        <v>332</v>
      </c>
      <c r="H259" s="104" t="s">
        <v>1460</v>
      </c>
      <c r="I259" s="104" t="s">
        <v>17100</v>
      </c>
      <c r="J259" s="105">
        <v>18000</v>
      </c>
      <c r="K259" s="105">
        <v>50000</v>
      </c>
      <c r="L259" s="105">
        <v>34000</v>
      </c>
      <c r="M259" s="106">
        <v>6.8828138010000002</v>
      </c>
      <c r="N259" s="105">
        <v>234015.6692</v>
      </c>
      <c r="O259" s="107">
        <f t="shared" si="8"/>
        <v>9</v>
      </c>
      <c r="P259" s="105">
        <f>IFERROR(INDEX(Data_HS!$D$2:$D$8217,MATCH(H259,Data_HS!$A$2:$A$8217,0))/p_bulan,"")</f>
        <v>60138.272727272728</v>
      </c>
      <c r="Q259" s="104" t="str">
        <f t="shared" si="9"/>
        <v>Melebihi ekspor nasional HS</v>
      </c>
    </row>
    <row r="260" spans="1:17" x14ac:dyDescent="0.3">
      <c r="A260" s="104">
        <v>259</v>
      </c>
      <c r="B260" s="104" t="s">
        <v>17095</v>
      </c>
      <c r="C260" s="104" t="s">
        <v>294</v>
      </c>
      <c r="D260" s="104" t="s">
        <v>311</v>
      </c>
      <c r="E260" s="104" t="s">
        <v>306</v>
      </c>
      <c r="F260" s="104" t="s">
        <v>343</v>
      </c>
      <c r="G260" s="104" t="s">
        <v>332</v>
      </c>
      <c r="H260" s="104" t="s">
        <v>1328</v>
      </c>
      <c r="I260" s="104" t="s">
        <v>17101</v>
      </c>
      <c r="J260" s="105">
        <v>1000</v>
      </c>
      <c r="K260" s="105">
        <v>50000</v>
      </c>
      <c r="L260" s="105">
        <v>25500</v>
      </c>
      <c r="M260" s="106">
        <v>1.220078137</v>
      </c>
      <c r="N260" s="105">
        <v>31111.992480000001</v>
      </c>
      <c r="O260" s="107">
        <f t="shared" si="8"/>
        <v>8</v>
      </c>
      <c r="P260" s="105">
        <f>IFERROR(INDEX(Data_HS!$D$2:$D$8217,MATCH(H260,Data_HS!$A$2:$A$8217,0))/p_bulan,"")</f>
        <v>24068985.181818184</v>
      </c>
      <c r="Q260" s="104" t="str">
        <f t="shared" si="9"/>
        <v>Wajar</v>
      </c>
    </row>
    <row r="261" spans="1:17" x14ac:dyDescent="0.3">
      <c r="A261" s="104">
        <v>260</v>
      </c>
      <c r="B261" s="104" t="s">
        <v>17095</v>
      </c>
      <c r="C261" s="104" t="s">
        <v>294</v>
      </c>
      <c r="D261" s="104" t="s">
        <v>311</v>
      </c>
      <c r="E261" s="104" t="s">
        <v>306</v>
      </c>
      <c r="F261" s="104" t="s">
        <v>343</v>
      </c>
      <c r="G261" s="104" t="s">
        <v>332</v>
      </c>
      <c r="H261" s="104" t="s">
        <v>4195</v>
      </c>
      <c r="I261" s="104" t="s">
        <v>17102</v>
      </c>
      <c r="J261" s="105">
        <v>1000</v>
      </c>
      <c r="K261" s="105">
        <v>50000</v>
      </c>
      <c r="L261" s="105">
        <v>25500</v>
      </c>
      <c r="M261" s="106">
        <v>5.4421262319999997</v>
      </c>
      <c r="N261" s="105">
        <v>138774.21890000001</v>
      </c>
      <c r="O261" s="107">
        <f t="shared" si="8"/>
        <v>32</v>
      </c>
      <c r="P261" s="105">
        <f>IFERROR(INDEX(Data_HS!$D$2:$D$8217,MATCH(H261,Data_HS!$A$2:$A$8217,0))/p_bulan,"")</f>
        <v>159443.90909090909</v>
      </c>
      <c r="Q261" s="104" t="str">
        <f t="shared" si="9"/>
        <v>Wajar</v>
      </c>
    </row>
    <row r="262" spans="1:17" x14ac:dyDescent="0.3">
      <c r="A262" s="104">
        <v>261</v>
      </c>
      <c r="B262" s="104" t="s">
        <v>17095</v>
      </c>
      <c r="C262" s="104" t="s">
        <v>294</v>
      </c>
      <c r="D262" s="104" t="s">
        <v>311</v>
      </c>
      <c r="E262" s="104" t="s">
        <v>306</v>
      </c>
      <c r="F262" s="104" t="s">
        <v>343</v>
      </c>
      <c r="G262" s="104" t="s">
        <v>332</v>
      </c>
      <c r="H262" s="104" t="s">
        <v>1593</v>
      </c>
      <c r="I262" s="104" t="s">
        <v>17103</v>
      </c>
      <c r="J262" s="105">
        <v>18000</v>
      </c>
      <c r="K262" s="105">
        <v>50000</v>
      </c>
      <c r="L262" s="105">
        <v>34000</v>
      </c>
      <c r="M262" s="106">
        <v>4.2409638550000004</v>
      </c>
      <c r="N262" s="105">
        <v>144192.77110000001</v>
      </c>
      <c r="O262" s="107">
        <f t="shared" si="8"/>
        <v>10</v>
      </c>
      <c r="P262" s="105">
        <f>IFERROR(INDEX(Data_HS!$D$2:$D$8217,MATCH(H262,Data_HS!$A$2:$A$8217,0))/p_bulan,"")</f>
        <v>4128</v>
      </c>
      <c r="Q262" s="104" t="str">
        <f t="shared" si="9"/>
        <v>Melebihi ekspor nasional HS</v>
      </c>
    </row>
    <row r="263" spans="1:17" x14ac:dyDescent="0.3">
      <c r="A263" s="104">
        <v>262</v>
      </c>
      <c r="B263" s="104" t="s">
        <v>17095</v>
      </c>
      <c r="C263" s="104" t="s">
        <v>294</v>
      </c>
      <c r="D263" s="104" t="s">
        <v>311</v>
      </c>
      <c r="E263" s="104" t="s">
        <v>306</v>
      </c>
      <c r="F263" s="104" t="s">
        <v>343</v>
      </c>
      <c r="G263" s="104" t="s">
        <v>332</v>
      </c>
      <c r="H263" s="104" t="s">
        <v>1328</v>
      </c>
      <c r="I263" s="104" t="s">
        <v>17104</v>
      </c>
      <c r="J263" s="105">
        <v>1000</v>
      </c>
      <c r="K263" s="105">
        <v>50000</v>
      </c>
      <c r="L263" s="105">
        <v>25500</v>
      </c>
      <c r="M263" s="106">
        <v>1.220078137</v>
      </c>
      <c r="N263" s="105">
        <v>31111.992480000001</v>
      </c>
      <c r="O263" s="107">
        <f t="shared" si="8"/>
        <v>8</v>
      </c>
      <c r="P263" s="105">
        <f>IFERROR(INDEX(Data_HS!$D$2:$D$8217,MATCH(H263,Data_HS!$A$2:$A$8217,0))/p_bulan,"")</f>
        <v>24068985.181818184</v>
      </c>
      <c r="Q263" s="104" t="str">
        <f t="shared" si="9"/>
        <v>Wajar</v>
      </c>
    </row>
    <row r="264" spans="1:17" x14ac:dyDescent="0.3">
      <c r="A264" s="104">
        <v>263</v>
      </c>
      <c r="B264" s="104" t="s">
        <v>17105</v>
      </c>
      <c r="C264" s="104" t="s">
        <v>280</v>
      </c>
      <c r="D264" s="104" t="s">
        <v>314</v>
      </c>
      <c r="E264" s="104" t="s">
        <v>320</v>
      </c>
      <c r="F264" s="104" t="s">
        <v>344</v>
      </c>
      <c r="G264" s="104" t="s">
        <v>332</v>
      </c>
      <c r="H264" s="104" t="s">
        <v>16495</v>
      </c>
      <c r="I264" s="104" t="s">
        <v>17106</v>
      </c>
      <c r="J264" s="105">
        <v>0</v>
      </c>
      <c r="K264" s="105">
        <v>0</v>
      </c>
      <c r="L264" s="105">
        <v>0</v>
      </c>
      <c r="M264" s="106">
        <v>25.732673269999999</v>
      </c>
      <c r="N264" s="105">
        <v>0</v>
      </c>
      <c r="O264" s="107">
        <f t="shared" si="8"/>
        <v>95</v>
      </c>
      <c r="P264" s="105">
        <f>IFERROR(INDEX(Data_HS!$D$2:$D$8217,MATCH(H264,Data_HS!$A$2:$A$8217,0))/p_bulan,"")</f>
        <v>945.09090909090912</v>
      </c>
      <c r="Q264" s="104" t="str">
        <f t="shared" si="9"/>
        <v>Estimasi nol</v>
      </c>
    </row>
    <row r="265" spans="1:17" x14ac:dyDescent="0.3">
      <c r="A265" s="104">
        <v>264</v>
      </c>
      <c r="B265" s="104" t="s">
        <v>17105</v>
      </c>
      <c r="C265" s="104" t="s">
        <v>280</v>
      </c>
      <c r="D265" s="104" t="s">
        <v>314</v>
      </c>
      <c r="E265" s="104" t="s">
        <v>320</v>
      </c>
      <c r="F265" s="104" t="s">
        <v>344</v>
      </c>
      <c r="G265" s="104" t="s">
        <v>332</v>
      </c>
      <c r="H265" s="104" t="s">
        <v>4649</v>
      </c>
      <c r="I265" s="104" t="s">
        <v>17107</v>
      </c>
      <c r="J265" s="105">
        <v>18000</v>
      </c>
      <c r="K265" s="105">
        <v>100000</v>
      </c>
      <c r="L265" s="105">
        <v>59000</v>
      </c>
      <c r="M265" s="106">
        <v>1.1275942269999999</v>
      </c>
      <c r="N265" s="105">
        <v>66528.059389999995</v>
      </c>
      <c r="O265" s="107">
        <f t="shared" si="8"/>
        <v>38</v>
      </c>
      <c r="P265" s="105">
        <f>IFERROR(INDEX(Data_HS!$D$2:$D$8217,MATCH(H265,Data_HS!$A$2:$A$8217,0))/p_bulan,"")</f>
        <v>9322889.8181818184</v>
      </c>
      <c r="Q265" s="104" t="str">
        <f t="shared" si="9"/>
        <v>Wajar</v>
      </c>
    </row>
    <row r="266" spans="1:17" x14ac:dyDescent="0.3">
      <c r="A266" s="104">
        <v>265</v>
      </c>
      <c r="B266" s="104" t="s">
        <v>17108</v>
      </c>
      <c r="C266" s="104" t="s">
        <v>292</v>
      </c>
      <c r="D266" s="104" t="s">
        <v>308</v>
      </c>
      <c r="E266" s="104" t="s">
        <v>306</v>
      </c>
      <c r="F266" s="104" t="s">
        <v>343</v>
      </c>
      <c r="G266" s="104" t="s">
        <v>335</v>
      </c>
      <c r="H266" s="104" t="s">
        <v>1557</v>
      </c>
      <c r="I266" s="104" t="s">
        <v>17109</v>
      </c>
      <c r="J266" s="105">
        <v>18000</v>
      </c>
      <c r="K266" s="105">
        <v>120000</v>
      </c>
      <c r="L266" s="105">
        <v>69000</v>
      </c>
      <c r="M266" s="106">
        <v>0.76696932900000003</v>
      </c>
      <c r="N266" s="105">
        <v>52920.883719999998</v>
      </c>
      <c r="O266" s="107">
        <f t="shared" si="8"/>
        <v>9</v>
      </c>
      <c r="P266" s="105">
        <f>IFERROR(INDEX(Data_HS!$D$2:$D$8217,MATCH(H266,Data_HS!$A$2:$A$8217,0))/p_bulan,"")</f>
        <v>171188.18181818182</v>
      </c>
      <c r="Q266" s="104" t="str">
        <f t="shared" si="9"/>
        <v>Wajar</v>
      </c>
    </row>
    <row r="267" spans="1:17" x14ac:dyDescent="0.3">
      <c r="A267" s="104">
        <v>266</v>
      </c>
      <c r="B267" s="104" t="s">
        <v>17108</v>
      </c>
      <c r="C267" s="104" t="s">
        <v>292</v>
      </c>
      <c r="D267" s="104" t="s">
        <v>308</v>
      </c>
      <c r="E267" s="104" t="s">
        <v>306</v>
      </c>
      <c r="F267" s="104" t="s">
        <v>343</v>
      </c>
      <c r="G267" s="104" t="s">
        <v>335</v>
      </c>
      <c r="H267" s="104" t="s">
        <v>4629</v>
      </c>
      <c r="I267" s="104" t="s">
        <v>17110</v>
      </c>
      <c r="J267" s="105">
        <v>15000</v>
      </c>
      <c r="K267" s="105">
        <v>150000</v>
      </c>
      <c r="L267" s="105">
        <v>82500</v>
      </c>
      <c r="M267" s="106">
        <v>1.77268161</v>
      </c>
      <c r="N267" s="105">
        <v>146246.2328</v>
      </c>
      <c r="O267" s="107">
        <f t="shared" si="8"/>
        <v>38</v>
      </c>
      <c r="P267" s="105">
        <f>IFERROR(INDEX(Data_HS!$D$2:$D$8217,MATCH(H267,Data_HS!$A$2:$A$8217,0))/p_bulan,"")</f>
        <v>2332469</v>
      </c>
      <c r="Q267" s="104" t="str">
        <f t="shared" si="9"/>
        <v>Wajar</v>
      </c>
    </row>
    <row r="268" spans="1:17" x14ac:dyDescent="0.3">
      <c r="A268" s="104">
        <v>267</v>
      </c>
      <c r="B268" s="104" t="s">
        <v>17108</v>
      </c>
      <c r="C268" s="104" t="s">
        <v>292</v>
      </c>
      <c r="D268" s="104" t="s">
        <v>308</v>
      </c>
      <c r="E268" s="104" t="s">
        <v>306</v>
      </c>
      <c r="F268" s="104" t="s">
        <v>343</v>
      </c>
      <c r="G268" s="104" t="s">
        <v>335</v>
      </c>
      <c r="H268" s="104" t="s">
        <v>1328</v>
      </c>
      <c r="I268" s="104" t="s">
        <v>17111</v>
      </c>
      <c r="J268" s="105">
        <v>18000</v>
      </c>
      <c r="K268" s="105">
        <v>120000</v>
      </c>
      <c r="L268" s="105">
        <v>69000</v>
      </c>
      <c r="M268" s="106">
        <v>1.220078137</v>
      </c>
      <c r="N268" s="105">
        <v>84185.39142</v>
      </c>
      <c r="O268" s="107">
        <f t="shared" si="8"/>
        <v>8</v>
      </c>
      <c r="P268" s="105">
        <f>IFERROR(INDEX(Data_HS!$D$2:$D$8217,MATCH(H268,Data_HS!$A$2:$A$8217,0))/p_bulan,"")</f>
        <v>24068985.181818184</v>
      </c>
      <c r="Q268" s="104" t="str">
        <f t="shared" si="9"/>
        <v>Wajar</v>
      </c>
    </row>
    <row r="269" spans="1:17" x14ac:dyDescent="0.3">
      <c r="A269" s="104">
        <v>268</v>
      </c>
      <c r="B269" s="104" t="s">
        <v>17112</v>
      </c>
      <c r="C269" s="104" t="s">
        <v>288</v>
      </c>
      <c r="D269" s="104" t="s">
        <v>308</v>
      </c>
      <c r="E269" s="104" t="s">
        <v>301</v>
      </c>
      <c r="F269" s="104" t="s">
        <v>343</v>
      </c>
      <c r="G269" s="104" t="s">
        <v>332</v>
      </c>
      <c r="H269" s="104" t="s">
        <v>1833</v>
      </c>
      <c r="I269" s="104" t="s">
        <v>17113</v>
      </c>
      <c r="J269" s="105"/>
      <c r="K269" s="105">
        <v>1000000</v>
      </c>
      <c r="L269" s="105"/>
      <c r="M269" s="106">
        <v>0.10319235</v>
      </c>
      <c r="N269" s="105"/>
      <c r="O269" s="107">
        <f t="shared" si="8"/>
        <v>14</v>
      </c>
      <c r="P269" s="105">
        <f>IFERROR(INDEX(Data_HS!$D$2:$D$8217,MATCH(H269,Data_HS!$A$2:$A$8217,0))/p_bulan,"")</f>
        <v>51044723.545454547</v>
      </c>
      <c r="Q269" s="104" t="str">
        <f t="shared" si="9"/>
        <v>Tanpa estimasi</v>
      </c>
    </row>
    <row r="270" spans="1:17" x14ac:dyDescent="0.3">
      <c r="A270" s="104">
        <v>269</v>
      </c>
      <c r="B270" s="104" t="s">
        <v>17112</v>
      </c>
      <c r="C270" s="104" t="s">
        <v>288</v>
      </c>
      <c r="D270" s="104" t="s">
        <v>308</v>
      </c>
      <c r="E270" s="104" t="s">
        <v>301</v>
      </c>
      <c r="F270" s="104" t="s">
        <v>343</v>
      </c>
      <c r="G270" s="104" t="s">
        <v>332</v>
      </c>
      <c r="H270" s="104" t="s">
        <v>5520</v>
      </c>
      <c r="I270" s="104" t="s">
        <v>17114</v>
      </c>
      <c r="J270" s="105">
        <v>100</v>
      </c>
      <c r="K270" s="105">
        <v>25000</v>
      </c>
      <c r="L270" s="105">
        <v>12550</v>
      </c>
      <c r="M270" s="106">
        <v>2.3177416399999999</v>
      </c>
      <c r="N270" s="105">
        <v>29087.657589999999</v>
      </c>
      <c r="O270" s="107">
        <f t="shared" si="8"/>
        <v>40</v>
      </c>
      <c r="P270" s="105">
        <f>IFERROR(INDEX(Data_HS!$D$2:$D$8217,MATCH(H270,Data_HS!$A$2:$A$8217,0))/p_bulan,"")</f>
        <v>6486814.1818181816</v>
      </c>
      <c r="Q270" s="104" t="str">
        <f t="shared" si="9"/>
        <v>Wajar</v>
      </c>
    </row>
    <row r="271" spans="1:17" x14ac:dyDescent="0.3">
      <c r="A271" s="104">
        <v>270</v>
      </c>
      <c r="B271" s="104" t="s">
        <v>17112</v>
      </c>
      <c r="C271" s="104" t="s">
        <v>288</v>
      </c>
      <c r="D271" s="104" t="s">
        <v>308</v>
      </c>
      <c r="E271" s="104" t="s">
        <v>301</v>
      </c>
      <c r="F271" s="104" t="s">
        <v>343</v>
      </c>
      <c r="G271" s="104" t="s">
        <v>332</v>
      </c>
      <c r="H271" s="104" t="s">
        <v>2329</v>
      </c>
      <c r="I271" s="104" t="s">
        <v>17115</v>
      </c>
      <c r="J271" s="105">
        <v>0</v>
      </c>
      <c r="K271" s="105">
        <v>100000</v>
      </c>
      <c r="L271" s="105">
        <v>50000</v>
      </c>
      <c r="M271" s="106">
        <v>1.0173792399999999</v>
      </c>
      <c r="N271" s="105">
        <v>50868.961990000003</v>
      </c>
      <c r="O271" s="107">
        <f t="shared" si="8"/>
        <v>19</v>
      </c>
      <c r="P271" s="105">
        <f>IFERROR(INDEX(Data_HS!$D$2:$D$8217,MATCH(H271,Data_HS!$A$2:$A$8217,0))/p_bulan,"")</f>
        <v>327647.90909090912</v>
      </c>
      <c r="Q271" s="104" t="str">
        <f t="shared" si="9"/>
        <v>Wajar</v>
      </c>
    </row>
    <row r="272" spans="1:17" x14ac:dyDescent="0.3">
      <c r="A272" s="104">
        <v>271</v>
      </c>
      <c r="B272" s="104" t="s">
        <v>17112</v>
      </c>
      <c r="C272" s="104" t="s">
        <v>288</v>
      </c>
      <c r="D272" s="104" t="s">
        <v>308</v>
      </c>
      <c r="E272" s="104" t="s">
        <v>301</v>
      </c>
      <c r="F272" s="104" t="s">
        <v>343</v>
      </c>
      <c r="G272" s="104" t="s">
        <v>332</v>
      </c>
      <c r="H272" s="104" t="s">
        <v>1593</v>
      </c>
      <c r="I272" s="104" t="s">
        <v>17116</v>
      </c>
      <c r="J272" s="105">
        <v>18000</v>
      </c>
      <c r="K272" s="105">
        <v>0</v>
      </c>
      <c r="L272" s="105">
        <v>9000</v>
      </c>
      <c r="M272" s="106">
        <v>4.2409638550000004</v>
      </c>
      <c r="N272" s="105">
        <v>38168.674700000003</v>
      </c>
      <c r="O272" s="107">
        <f t="shared" si="8"/>
        <v>10</v>
      </c>
      <c r="P272" s="105">
        <f>IFERROR(INDEX(Data_HS!$D$2:$D$8217,MATCH(H272,Data_HS!$A$2:$A$8217,0))/p_bulan,"")</f>
        <v>4128</v>
      </c>
      <c r="Q272" s="104" t="str">
        <f t="shared" si="9"/>
        <v>Melebihi ekspor nasional HS</v>
      </c>
    </row>
    <row r="273" spans="1:17" x14ac:dyDescent="0.3">
      <c r="A273" s="104">
        <v>272</v>
      </c>
      <c r="B273" s="104" t="s">
        <v>17112</v>
      </c>
      <c r="C273" s="104" t="s">
        <v>288</v>
      </c>
      <c r="D273" s="104" t="s">
        <v>308</v>
      </c>
      <c r="E273" s="104" t="s">
        <v>301</v>
      </c>
      <c r="F273" s="104" t="s">
        <v>343</v>
      </c>
      <c r="G273" s="104" t="s">
        <v>332</v>
      </c>
      <c r="H273" s="104" t="s">
        <v>1034</v>
      </c>
      <c r="I273" s="104" t="s">
        <v>17117</v>
      </c>
      <c r="J273" s="105"/>
      <c r="K273" s="105"/>
      <c r="L273" s="105"/>
      <c r="M273" s="106">
        <v>4.6758065780000004</v>
      </c>
      <c r="N273" s="105"/>
      <c r="O273" s="107">
        <f t="shared" si="8"/>
        <v>4</v>
      </c>
      <c r="P273" s="105">
        <f>IFERROR(INDEX(Data_HS!$D$2:$D$8217,MATCH(H273,Data_HS!$A$2:$A$8217,0))/p_bulan,"")</f>
        <v>5441.363636363636</v>
      </c>
      <c r="Q273" s="104" t="str">
        <f t="shared" si="9"/>
        <v>Tanpa estimasi</v>
      </c>
    </row>
    <row r="274" spans="1:17" x14ac:dyDescent="0.3">
      <c r="A274" s="104">
        <v>273</v>
      </c>
      <c r="B274" s="104" t="s">
        <v>17112</v>
      </c>
      <c r="C274" s="104" t="s">
        <v>288</v>
      </c>
      <c r="D274" s="104" t="s">
        <v>308</v>
      </c>
      <c r="E274" s="104" t="s">
        <v>301</v>
      </c>
      <c r="F274" s="104" t="s">
        <v>343</v>
      </c>
      <c r="G274" s="104" t="s">
        <v>332</v>
      </c>
      <c r="H274" s="104" t="s">
        <v>978</v>
      </c>
      <c r="I274" s="104" t="s">
        <v>17118</v>
      </c>
      <c r="J274" s="105">
        <v>100</v>
      </c>
      <c r="K274" s="105">
        <v>1000000</v>
      </c>
      <c r="L274" s="105">
        <v>500050</v>
      </c>
      <c r="M274" s="106">
        <v>1.3588301460000001</v>
      </c>
      <c r="N274" s="105">
        <v>679483.01459999999</v>
      </c>
      <c r="O274" s="107">
        <f t="shared" si="8"/>
        <v>4</v>
      </c>
      <c r="P274" s="105">
        <f>IFERROR(INDEX(Data_HS!$D$2:$D$8217,MATCH(H274,Data_HS!$A$2:$A$8217,0))/p_bulan,"")</f>
        <v>549.09090909090912</v>
      </c>
      <c r="Q274" s="104" t="str">
        <f t="shared" si="9"/>
        <v>Melebihi ekspor nasional HS</v>
      </c>
    </row>
    <row r="275" spans="1:17" x14ac:dyDescent="0.3">
      <c r="A275" s="104">
        <v>274</v>
      </c>
      <c r="B275" s="104" t="s">
        <v>17112</v>
      </c>
      <c r="C275" s="104" t="s">
        <v>288</v>
      </c>
      <c r="D275" s="104" t="s">
        <v>308</v>
      </c>
      <c r="E275" s="104" t="s">
        <v>301</v>
      </c>
      <c r="F275" s="104" t="s">
        <v>343</v>
      </c>
      <c r="G275" s="104" t="s">
        <v>332</v>
      </c>
      <c r="H275" s="104" t="s">
        <v>1460</v>
      </c>
      <c r="I275" s="104" t="s">
        <v>17119</v>
      </c>
      <c r="J275" s="105">
        <v>10</v>
      </c>
      <c r="K275" s="105">
        <v>10000</v>
      </c>
      <c r="L275" s="105">
        <v>5005</v>
      </c>
      <c r="M275" s="106">
        <v>6.8828138010000002</v>
      </c>
      <c r="N275" s="105">
        <v>34448.483070000002</v>
      </c>
      <c r="O275" s="107">
        <f t="shared" si="8"/>
        <v>9</v>
      </c>
      <c r="P275" s="105">
        <f>IFERROR(INDEX(Data_HS!$D$2:$D$8217,MATCH(H275,Data_HS!$A$2:$A$8217,0))/p_bulan,"")</f>
        <v>60138.272727272728</v>
      </c>
      <c r="Q275" s="104" t="str">
        <f t="shared" si="9"/>
        <v>Wajar</v>
      </c>
    </row>
    <row r="276" spans="1:17" x14ac:dyDescent="0.3">
      <c r="A276" s="104">
        <v>275</v>
      </c>
      <c r="B276" s="104" t="s">
        <v>17112</v>
      </c>
      <c r="C276" s="104" t="s">
        <v>288</v>
      </c>
      <c r="D276" s="104" t="s">
        <v>308</v>
      </c>
      <c r="E276" s="104" t="s">
        <v>301</v>
      </c>
      <c r="F276" s="104" t="s">
        <v>343</v>
      </c>
      <c r="G276" s="104" t="s">
        <v>332</v>
      </c>
      <c r="H276" s="104" t="s">
        <v>1667</v>
      </c>
      <c r="I276" s="104" t="s">
        <v>17120</v>
      </c>
      <c r="J276" s="105">
        <v>19200</v>
      </c>
      <c r="K276" s="105">
        <v>50000</v>
      </c>
      <c r="L276" s="105">
        <v>34600</v>
      </c>
      <c r="M276" s="106">
        <v>3.8089330019999998</v>
      </c>
      <c r="N276" s="105">
        <v>131789.08189999999</v>
      </c>
      <c r="O276" s="107">
        <f t="shared" si="8"/>
        <v>11</v>
      </c>
      <c r="P276" s="105">
        <f>IFERROR(INDEX(Data_HS!$D$2:$D$8217,MATCH(H276,Data_HS!$A$2:$A$8217,0))/p_bulan,"")</f>
        <v>139.54545454545453</v>
      </c>
      <c r="Q276" s="104" t="str">
        <f t="shared" si="9"/>
        <v>Melebihi ekspor nasional HS</v>
      </c>
    </row>
    <row r="277" spans="1:17" x14ac:dyDescent="0.3">
      <c r="A277" s="104">
        <v>276</v>
      </c>
      <c r="B277" s="104" t="s">
        <v>17112</v>
      </c>
      <c r="C277" s="104" t="s">
        <v>288</v>
      </c>
      <c r="D277" s="104" t="s">
        <v>308</v>
      </c>
      <c r="E277" s="104" t="s">
        <v>301</v>
      </c>
      <c r="F277" s="104" t="s">
        <v>343</v>
      </c>
      <c r="G277" s="104" t="s">
        <v>332</v>
      </c>
      <c r="H277" s="104" t="s">
        <v>1450</v>
      </c>
      <c r="I277" s="104" t="s">
        <v>17121</v>
      </c>
      <c r="J277" s="105">
        <v>1</v>
      </c>
      <c r="K277" s="105">
        <v>50000</v>
      </c>
      <c r="L277" s="105">
        <v>25000.5</v>
      </c>
      <c r="M277" s="106">
        <v>7.4869302299999996</v>
      </c>
      <c r="N277" s="105">
        <v>187176.99919999999</v>
      </c>
      <c r="O277" s="107">
        <f t="shared" si="8"/>
        <v>9</v>
      </c>
      <c r="P277" s="105">
        <f>IFERROR(INDEX(Data_HS!$D$2:$D$8217,MATCH(H277,Data_HS!$A$2:$A$8217,0))/p_bulan,"")</f>
        <v>44220039</v>
      </c>
      <c r="Q277" s="104" t="str">
        <f t="shared" si="9"/>
        <v>Wajar</v>
      </c>
    </row>
    <row r="278" spans="1:17" x14ac:dyDescent="0.3">
      <c r="A278" s="104">
        <v>277</v>
      </c>
      <c r="B278" s="104" t="s">
        <v>17112</v>
      </c>
      <c r="C278" s="104" t="s">
        <v>288</v>
      </c>
      <c r="D278" s="104" t="s">
        <v>308</v>
      </c>
      <c r="E278" s="104" t="s">
        <v>301</v>
      </c>
      <c r="F278" s="104" t="s">
        <v>343</v>
      </c>
      <c r="G278" s="104" t="s">
        <v>332</v>
      </c>
      <c r="H278" s="104" t="s">
        <v>1460</v>
      </c>
      <c r="I278" s="104" t="s">
        <v>17122</v>
      </c>
      <c r="J278" s="105">
        <v>10000</v>
      </c>
      <c r="K278" s="105">
        <v>100000</v>
      </c>
      <c r="L278" s="105">
        <v>55000</v>
      </c>
      <c r="M278" s="106">
        <v>6.8828138010000002</v>
      </c>
      <c r="N278" s="105">
        <v>378554.75900000002</v>
      </c>
      <c r="O278" s="107">
        <f t="shared" si="8"/>
        <v>9</v>
      </c>
      <c r="P278" s="105">
        <f>IFERROR(INDEX(Data_HS!$D$2:$D$8217,MATCH(H278,Data_HS!$A$2:$A$8217,0))/p_bulan,"")</f>
        <v>60138.272727272728</v>
      </c>
      <c r="Q278" s="104" t="str">
        <f t="shared" si="9"/>
        <v>Melebihi ekspor nasional HS</v>
      </c>
    </row>
    <row r="279" spans="1:17" x14ac:dyDescent="0.3">
      <c r="A279" s="104">
        <v>278</v>
      </c>
      <c r="B279" s="104" t="s">
        <v>17112</v>
      </c>
      <c r="C279" s="104" t="s">
        <v>288</v>
      </c>
      <c r="D279" s="104" t="s">
        <v>308</v>
      </c>
      <c r="E279" s="104" t="s">
        <v>301</v>
      </c>
      <c r="F279" s="104" t="s">
        <v>343</v>
      </c>
      <c r="G279" s="104" t="s">
        <v>332</v>
      </c>
      <c r="H279" s="104" t="s">
        <v>1452</v>
      </c>
      <c r="I279" s="104" t="s">
        <v>17123</v>
      </c>
      <c r="J279" s="105">
        <v>10000</v>
      </c>
      <c r="K279" s="105">
        <v>50000</v>
      </c>
      <c r="L279" s="105">
        <v>30000</v>
      </c>
      <c r="M279" s="106">
        <v>4.5221524080000002</v>
      </c>
      <c r="N279" s="105">
        <v>135664.5723</v>
      </c>
      <c r="O279" s="107">
        <f t="shared" si="8"/>
        <v>9</v>
      </c>
      <c r="P279" s="105">
        <f>IFERROR(INDEX(Data_HS!$D$2:$D$8217,MATCH(H279,Data_HS!$A$2:$A$8217,0))/p_bulan,"")</f>
        <v>165482502.36363637</v>
      </c>
      <c r="Q279" s="104" t="str">
        <f t="shared" si="9"/>
        <v>Wajar</v>
      </c>
    </row>
    <row r="280" spans="1:17" x14ac:dyDescent="0.3">
      <c r="A280" s="104">
        <v>279</v>
      </c>
      <c r="B280" s="104" t="s">
        <v>17112</v>
      </c>
      <c r="C280" s="104" t="s">
        <v>288</v>
      </c>
      <c r="D280" s="104" t="s">
        <v>308</v>
      </c>
      <c r="E280" s="104" t="s">
        <v>301</v>
      </c>
      <c r="F280" s="104" t="s">
        <v>343</v>
      </c>
      <c r="G280" s="104" t="s">
        <v>332</v>
      </c>
      <c r="H280" s="104" t="s">
        <v>1050</v>
      </c>
      <c r="I280" s="104" t="s">
        <v>17124</v>
      </c>
      <c r="J280" s="105">
        <v>10000</v>
      </c>
      <c r="K280" s="105">
        <v>50000</v>
      </c>
      <c r="L280" s="105">
        <v>30000</v>
      </c>
      <c r="M280" s="106">
        <v>1.4064587070000001</v>
      </c>
      <c r="N280" s="105">
        <v>42193.761209999997</v>
      </c>
      <c r="O280" s="107">
        <f t="shared" si="8"/>
        <v>4</v>
      </c>
      <c r="P280" s="105">
        <f>IFERROR(INDEX(Data_HS!$D$2:$D$8217,MATCH(H280,Data_HS!$A$2:$A$8217,0))/p_bulan,"")</f>
        <v>107095.18181818182</v>
      </c>
      <c r="Q280" s="104" t="str">
        <f t="shared" si="9"/>
        <v>Wajar</v>
      </c>
    </row>
    <row r="281" spans="1:17" x14ac:dyDescent="0.3">
      <c r="A281" s="104">
        <v>280</v>
      </c>
      <c r="B281" s="104" t="s">
        <v>17112</v>
      </c>
      <c r="C281" s="104" t="s">
        <v>288</v>
      </c>
      <c r="D281" s="104" t="s">
        <v>308</v>
      </c>
      <c r="E281" s="104" t="s">
        <v>301</v>
      </c>
      <c r="F281" s="104" t="s">
        <v>343</v>
      </c>
      <c r="G281" s="104" t="s">
        <v>332</v>
      </c>
      <c r="H281" s="104" t="s">
        <v>1460</v>
      </c>
      <c r="I281" s="104" t="s">
        <v>17125</v>
      </c>
      <c r="J281" s="105">
        <v>50</v>
      </c>
      <c r="K281" s="105">
        <v>19000</v>
      </c>
      <c r="L281" s="105">
        <v>9525</v>
      </c>
      <c r="M281" s="106">
        <v>6.8828138010000002</v>
      </c>
      <c r="N281" s="105">
        <v>65558.801449999999</v>
      </c>
      <c r="O281" s="107">
        <f t="shared" si="8"/>
        <v>9</v>
      </c>
      <c r="P281" s="105">
        <f>IFERROR(INDEX(Data_HS!$D$2:$D$8217,MATCH(H281,Data_HS!$A$2:$A$8217,0))/p_bulan,"")</f>
        <v>60138.272727272728</v>
      </c>
      <c r="Q281" s="104" t="str">
        <f t="shared" si="9"/>
        <v>Melebihi ekspor nasional HS</v>
      </c>
    </row>
    <row r="282" spans="1:17" x14ac:dyDescent="0.3">
      <c r="A282" s="104">
        <v>281</v>
      </c>
      <c r="B282" s="104" t="s">
        <v>17112</v>
      </c>
      <c r="C282" s="104" t="s">
        <v>288</v>
      </c>
      <c r="D282" s="104" t="s">
        <v>308</v>
      </c>
      <c r="E282" s="104" t="s">
        <v>301</v>
      </c>
      <c r="F282" s="104" t="s">
        <v>343</v>
      </c>
      <c r="G282" s="104" t="s">
        <v>332</v>
      </c>
      <c r="H282" s="104" t="s">
        <v>978</v>
      </c>
      <c r="I282" s="104" t="s">
        <v>17126</v>
      </c>
      <c r="J282" s="105">
        <v>1000</v>
      </c>
      <c r="K282" s="105">
        <v>10000</v>
      </c>
      <c r="L282" s="105">
        <v>5500</v>
      </c>
      <c r="M282" s="106">
        <v>1.3588301460000001</v>
      </c>
      <c r="N282" s="105">
        <v>7473.5658039999998</v>
      </c>
      <c r="O282" s="107">
        <f t="shared" si="8"/>
        <v>4</v>
      </c>
      <c r="P282" s="105">
        <f>IFERROR(INDEX(Data_HS!$D$2:$D$8217,MATCH(H282,Data_HS!$A$2:$A$8217,0))/p_bulan,"")</f>
        <v>549.09090909090912</v>
      </c>
      <c r="Q282" s="104" t="str">
        <f t="shared" si="9"/>
        <v>Melebihi ekspor nasional HS</v>
      </c>
    </row>
    <row r="283" spans="1:17" x14ac:dyDescent="0.3">
      <c r="A283" s="104">
        <v>282</v>
      </c>
      <c r="B283" s="104" t="s">
        <v>17112</v>
      </c>
      <c r="C283" s="104" t="s">
        <v>288</v>
      </c>
      <c r="D283" s="104" t="s">
        <v>308</v>
      </c>
      <c r="E283" s="104" t="s">
        <v>301</v>
      </c>
      <c r="F283" s="104" t="s">
        <v>343</v>
      </c>
      <c r="G283" s="104" t="s">
        <v>332</v>
      </c>
      <c r="H283" s="104" t="s">
        <v>16845</v>
      </c>
      <c r="I283" s="104" t="s">
        <v>17127</v>
      </c>
      <c r="J283" s="105">
        <v>0</v>
      </c>
      <c r="K283" s="105">
        <v>0</v>
      </c>
      <c r="L283" s="105">
        <v>0</v>
      </c>
      <c r="M283" s="106"/>
      <c r="N283" s="105"/>
      <c r="O283" s="107">
        <f t="shared" si="8"/>
        <v>0</v>
      </c>
      <c r="P283" s="105" t="str">
        <f>IFERROR(INDEX(Data_HS!$D$2:$D$8217,MATCH(H283,Data_HS!$A$2:$A$8217,0))/p_bulan,"")</f>
        <v/>
      </c>
      <c r="Q283" s="104" t="str">
        <f t="shared" si="9"/>
        <v>HS tidak valid</v>
      </c>
    </row>
    <row r="284" spans="1:17" x14ac:dyDescent="0.3">
      <c r="A284" s="104">
        <v>283</v>
      </c>
      <c r="B284" s="104" t="s">
        <v>17112</v>
      </c>
      <c r="C284" s="104" t="s">
        <v>288</v>
      </c>
      <c r="D284" s="104" t="s">
        <v>308</v>
      </c>
      <c r="E284" s="104" t="s">
        <v>301</v>
      </c>
      <c r="F284" s="104" t="s">
        <v>343</v>
      </c>
      <c r="G284" s="104" t="s">
        <v>332</v>
      </c>
      <c r="H284" s="104" t="s">
        <v>14671</v>
      </c>
      <c r="I284" s="104" t="s">
        <v>17128</v>
      </c>
      <c r="J284" s="105"/>
      <c r="K284" s="105">
        <v>0</v>
      </c>
      <c r="L284" s="105"/>
      <c r="M284" s="106">
        <v>9.0256478990000009</v>
      </c>
      <c r="N284" s="105"/>
      <c r="O284" s="107">
        <f t="shared" si="8"/>
        <v>85</v>
      </c>
      <c r="P284" s="105">
        <f>IFERROR(INDEX(Data_HS!$D$2:$D$8217,MATCH(H284,Data_HS!$A$2:$A$8217,0))/p_bulan,"")</f>
        <v>1980430.6363636365</v>
      </c>
      <c r="Q284" s="104" t="str">
        <f t="shared" si="9"/>
        <v>Tanpa estimasi</v>
      </c>
    </row>
    <row r="285" spans="1:17" x14ac:dyDescent="0.3">
      <c r="A285" s="104">
        <v>284</v>
      </c>
      <c r="B285" s="104" t="s">
        <v>17112</v>
      </c>
      <c r="C285" s="104" t="s">
        <v>288</v>
      </c>
      <c r="D285" s="104" t="s">
        <v>308</v>
      </c>
      <c r="E285" s="104" t="s">
        <v>301</v>
      </c>
      <c r="F285" s="104" t="s">
        <v>343</v>
      </c>
      <c r="G285" s="104" t="s">
        <v>332</v>
      </c>
      <c r="H285" s="104" t="s">
        <v>2261</v>
      </c>
      <c r="I285" s="104" t="s">
        <v>17129</v>
      </c>
      <c r="J285" s="105">
        <v>1000</v>
      </c>
      <c r="K285" s="105">
        <v>50000</v>
      </c>
      <c r="L285" s="105">
        <v>25500</v>
      </c>
      <c r="M285" s="106">
        <v>18.039173040000001</v>
      </c>
      <c r="N285" s="105">
        <v>459998.91249999998</v>
      </c>
      <c r="O285" s="107">
        <f t="shared" si="8"/>
        <v>18</v>
      </c>
      <c r="P285" s="105">
        <f>IFERROR(INDEX(Data_HS!$D$2:$D$8217,MATCH(H285,Data_HS!$A$2:$A$8217,0))/p_bulan,"")</f>
        <v>189518479.45454547</v>
      </c>
      <c r="Q285" s="104" t="str">
        <f t="shared" si="9"/>
        <v>Wajar</v>
      </c>
    </row>
    <row r="286" spans="1:17" x14ac:dyDescent="0.3">
      <c r="A286" s="104">
        <v>285</v>
      </c>
      <c r="B286" s="104" t="s">
        <v>17112</v>
      </c>
      <c r="C286" s="104" t="s">
        <v>288</v>
      </c>
      <c r="D286" s="104" t="s">
        <v>308</v>
      </c>
      <c r="E286" s="104" t="s">
        <v>301</v>
      </c>
      <c r="F286" s="104" t="s">
        <v>343</v>
      </c>
      <c r="G286" s="104" t="s">
        <v>332</v>
      </c>
      <c r="H286" s="104" t="s">
        <v>2829</v>
      </c>
      <c r="I286" s="104" t="s">
        <v>17130</v>
      </c>
      <c r="J286" s="105">
        <v>1000</v>
      </c>
      <c r="K286" s="105">
        <v>100000</v>
      </c>
      <c r="L286" s="105">
        <v>50500</v>
      </c>
      <c r="M286" s="106">
        <v>13.72142208</v>
      </c>
      <c r="N286" s="105">
        <v>692931.81499999994</v>
      </c>
      <c r="O286" s="107">
        <f t="shared" si="8"/>
        <v>24</v>
      </c>
      <c r="P286" s="105">
        <f>IFERROR(INDEX(Data_HS!$D$2:$D$8217,MATCH(H286,Data_HS!$A$2:$A$8217,0))/p_bulan,"")</f>
        <v>19492304.181818184</v>
      </c>
      <c r="Q286" s="104" t="str">
        <f t="shared" si="9"/>
        <v>Wajar</v>
      </c>
    </row>
    <row r="287" spans="1:17" x14ac:dyDescent="0.3">
      <c r="A287" s="104">
        <v>286</v>
      </c>
      <c r="B287" s="104" t="s">
        <v>17112</v>
      </c>
      <c r="C287" s="104" t="s">
        <v>288</v>
      </c>
      <c r="D287" s="104" t="s">
        <v>308</v>
      </c>
      <c r="E287" s="104" t="s">
        <v>301</v>
      </c>
      <c r="F287" s="104" t="s">
        <v>343</v>
      </c>
      <c r="G287" s="104" t="s">
        <v>332</v>
      </c>
      <c r="H287" s="104" t="s">
        <v>1833</v>
      </c>
      <c r="I287" s="104" t="s">
        <v>17006</v>
      </c>
      <c r="J287" s="105"/>
      <c r="K287" s="105">
        <v>2000</v>
      </c>
      <c r="L287" s="105"/>
      <c r="M287" s="106">
        <v>0.10319235</v>
      </c>
      <c r="N287" s="105"/>
      <c r="O287" s="107">
        <f t="shared" si="8"/>
        <v>14</v>
      </c>
      <c r="P287" s="105">
        <f>IFERROR(INDEX(Data_HS!$D$2:$D$8217,MATCH(H287,Data_HS!$A$2:$A$8217,0))/p_bulan,"")</f>
        <v>51044723.545454547</v>
      </c>
      <c r="Q287" s="104" t="str">
        <f t="shared" si="9"/>
        <v>Tanpa estimasi</v>
      </c>
    </row>
    <row r="288" spans="1:17" x14ac:dyDescent="0.3">
      <c r="A288" s="104">
        <v>287</v>
      </c>
      <c r="B288" s="104" t="s">
        <v>17112</v>
      </c>
      <c r="C288" s="104" t="s">
        <v>288</v>
      </c>
      <c r="D288" s="104" t="s">
        <v>308</v>
      </c>
      <c r="E288" s="104" t="s">
        <v>301</v>
      </c>
      <c r="F288" s="104" t="s">
        <v>343</v>
      </c>
      <c r="G288" s="104" t="s">
        <v>332</v>
      </c>
      <c r="H288" s="104" t="s">
        <v>1460</v>
      </c>
      <c r="I288" s="104" t="s">
        <v>17131</v>
      </c>
      <c r="J288" s="105">
        <v>19000</v>
      </c>
      <c r="K288" s="105">
        <v>100000</v>
      </c>
      <c r="L288" s="105">
        <v>59500</v>
      </c>
      <c r="M288" s="106">
        <v>6.8828138010000002</v>
      </c>
      <c r="N288" s="105">
        <v>409527.42109999998</v>
      </c>
      <c r="O288" s="107">
        <f t="shared" si="8"/>
        <v>9</v>
      </c>
      <c r="P288" s="105">
        <f>IFERROR(INDEX(Data_HS!$D$2:$D$8217,MATCH(H288,Data_HS!$A$2:$A$8217,0))/p_bulan,"")</f>
        <v>60138.272727272728</v>
      </c>
      <c r="Q288" s="104" t="str">
        <f t="shared" si="9"/>
        <v>Melebihi ekspor nasional HS</v>
      </c>
    </row>
    <row r="289" spans="1:17" x14ac:dyDescent="0.3">
      <c r="A289" s="104">
        <v>288</v>
      </c>
      <c r="B289" s="104" t="s">
        <v>17112</v>
      </c>
      <c r="C289" s="104" t="s">
        <v>288</v>
      </c>
      <c r="D289" s="104" t="s">
        <v>308</v>
      </c>
      <c r="E289" s="104" t="s">
        <v>301</v>
      </c>
      <c r="F289" s="104" t="s">
        <v>343</v>
      </c>
      <c r="G289" s="104" t="s">
        <v>332</v>
      </c>
      <c r="H289" s="104" t="s">
        <v>4629</v>
      </c>
      <c r="I289" s="104" t="s">
        <v>17132</v>
      </c>
      <c r="J289" s="105">
        <v>10000</v>
      </c>
      <c r="K289" s="105">
        <v>100000</v>
      </c>
      <c r="L289" s="105">
        <v>55000</v>
      </c>
      <c r="M289" s="106">
        <v>1.77268161</v>
      </c>
      <c r="N289" s="105">
        <v>97497.488540000006</v>
      </c>
      <c r="O289" s="107">
        <f t="shared" si="8"/>
        <v>38</v>
      </c>
      <c r="P289" s="105">
        <f>IFERROR(INDEX(Data_HS!$D$2:$D$8217,MATCH(H289,Data_HS!$A$2:$A$8217,0))/p_bulan,"")</f>
        <v>2332469</v>
      </c>
      <c r="Q289" s="104" t="str">
        <f t="shared" si="9"/>
        <v>Wajar</v>
      </c>
    </row>
    <row r="290" spans="1:17" x14ac:dyDescent="0.3">
      <c r="A290" s="104">
        <v>289</v>
      </c>
      <c r="B290" s="104" t="s">
        <v>17133</v>
      </c>
      <c r="C290" s="104" t="s">
        <v>292</v>
      </c>
      <c r="D290" s="104" t="s">
        <v>314</v>
      </c>
      <c r="E290" s="104" t="s">
        <v>320</v>
      </c>
      <c r="F290" s="104" t="s">
        <v>343</v>
      </c>
      <c r="G290" s="104" t="s">
        <v>332</v>
      </c>
      <c r="H290" s="104" t="s">
        <v>7049</v>
      </c>
      <c r="I290" s="104" t="s">
        <v>17134</v>
      </c>
      <c r="J290" s="105">
        <v>100</v>
      </c>
      <c r="K290" s="105">
        <v>1000</v>
      </c>
      <c r="L290" s="105">
        <v>550</v>
      </c>
      <c r="M290" s="106">
        <v>0.15903830599999999</v>
      </c>
      <c r="N290" s="105">
        <v>87.471068349999996</v>
      </c>
      <c r="O290" s="107">
        <f t="shared" si="8"/>
        <v>53</v>
      </c>
      <c r="P290" s="105">
        <f>IFERROR(INDEX(Data_HS!$D$2:$D$8217,MATCH(H290,Data_HS!$A$2:$A$8217,0))/p_bulan,"")</f>
        <v>14667.09090909091</v>
      </c>
      <c r="Q290" s="104" t="str">
        <f t="shared" si="9"/>
        <v>Wajar</v>
      </c>
    </row>
    <row r="291" spans="1:17" x14ac:dyDescent="0.3">
      <c r="A291" s="104">
        <v>290</v>
      </c>
      <c r="B291" s="104" t="s">
        <v>17133</v>
      </c>
      <c r="C291" s="104" t="s">
        <v>292</v>
      </c>
      <c r="D291" s="104" t="s">
        <v>314</v>
      </c>
      <c r="E291" s="104" t="s">
        <v>320</v>
      </c>
      <c r="F291" s="104" t="s">
        <v>343</v>
      </c>
      <c r="G291" s="104" t="s">
        <v>332</v>
      </c>
      <c r="H291" s="104" t="s">
        <v>1833</v>
      </c>
      <c r="I291" s="104" t="s">
        <v>17135</v>
      </c>
      <c r="J291" s="105">
        <v>10</v>
      </c>
      <c r="K291" s="105">
        <v>100</v>
      </c>
      <c r="L291" s="105">
        <v>55</v>
      </c>
      <c r="M291" s="106">
        <v>0.10319235</v>
      </c>
      <c r="N291" s="105">
        <v>5.6755792229999997</v>
      </c>
      <c r="O291" s="107">
        <f t="shared" si="8"/>
        <v>14</v>
      </c>
      <c r="P291" s="105">
        <f>IFERROR(INDEX(Data_HS!$D$2:$D$8217,MATCH(H291,Data_HS!$A$2:$A$8217,0))/p_bulan,"")</f>
        <v>51044723.545454547</v>
      </c>
      <c r="Q291" s="104" t="str">
        <f t="shared" si="9"/>
        <v>Wajar</v>
      </c>
    </row>
    <row r="292" spans="1:17" x14ac:dyDescent="0.3">
      <c r="A292" s="104">
        <v>291</v>
      </c>
      <c r="B292" s="104" t="s">
        <v>17136</v>
      </c>
      <c r="C292" s="104" t="s">
        <v>330</v>
      </c>
      <c r="D292" s="104" t="s">
        <v>308</v>
      </c>
      <c r="E292" s="104" t="s">
        <v>320</v>
      </c>
      <c r="F292" s="104" t="s">
        <v>343</v>
      </c>
      <c r="G292" s="104" t="s">
        <v>332</v>
      </c>
      <c r="H292" s="104" t="s">
        <v>1460</v>
      </c>
      <c r="I292" s="104" t="s">
        <v>17137</v>
      </c>
      <c r="J292" s="105">
        <v>5000</v>
      </c>
      <c r="K292" s="105">
        <v>20000</v>
      </c>
      <c r="L292" s="105">
        <v>12500</v>
      </c>
      <c r="M292" s="106">
        <v>6.8828138010000002</v>
      </c>
      <c r="N292" s="105">
        <v>86035.172510000004</v>
      </c>
      <c r="O292" s="107">
        <f t="shared" si="8"/>
        <v>9</v>
      </c>
      <c r="P292" s="105">
        <f>IFERROR(INDEX(Data_HS!$D$2:$D$8217,MATCH(H292,Data_HS!$A$2:$A$8217,0))/p_bulan,"")</f>
        <v>60138.272727272728</v>
      </c>
      <c r="Q292" s="104" t="str">
        <f t="shared" si="9"/>
        <v>Melebihi ekspor nasional HS</v>
      </c>
    </row>
    <row r="293" spans="1:17" x14ac:dyDescent="0.3">
      <c r="A293" s="104">
        <v>292</v>
      </c>
      <c r="B293" s="104" t="s">
        <v>17136</v>
      </c>
      <c r="C293" s="104" t="s">
        <v>330</v>
      </c>
      <c r="D293" s="104" t="s">
        <v>308</v>
      </c>
      <c r="E293" s="104" t="s">
        <v>320</v>
      </c>
      <c r="F293" s="104" t="s">
        <v>343</v>
      </c>
      <c r="G293" s="104" t="s">
        <v>332</v>
      </c>
      <c r="H293" s="104" t="s">
        <v>1460</v>
      </c>
      <c r="I293" s="104" t="s">
        <v>17138</v>
      </c>
      <c r="J293" s="105">
        <v>5000</v>
      </c>
      <c r="K293" s="105">
        <v>20000</v>
      </c>
      <c r="L293" s="105">
        <v>12500</v>
      </c>
      <c r="M293" s="106">
        <v>6.8828138010000002</v>
      </c>
      <c r="N293" s="105">
        <v>86035.172510000004</v>
      </c>
      <c r="O293" s="107">
        <f t="shared" si="8"/>
        <v>9</v>
      </c>
      <c r="P293" s="105">
        <f>IFERROR(INDEX(Data_HS!$D$2:$D$8217,MATCH(H293,Data_HS!$A$2:$A$8217,0))/p_bulan,"")</f>
        <v>60138.272727272728</v>
      </c>
      <c r="Q293" s="104" t="str">
        <f t="shared" si="9"/>
        <v>Melebihi ekspor nasional HS</v>
      </c>
    </row>
    <row r="294" spans="1:17" x14ac:dyDescent="0.3">
      <c r="A294" s="104">
        <v>293</v>
      </c>
      <c r="B294" s="104" t="s">
        <v>17136</v>
      </c>
      <c r="C294" s="104" t="s">
        <v>330</v>
      </c>
      <c r="D294" s="104" t="s">
        <v>308</v>
      </c>
      <c r="E294" s="104" t="s">
        <v>320</v>
      </c>
      <c r="F294" s="104" t="s">
        <v>343</v>
      </c>
      <c r="G294" s="104" t="s">
        <v>332</v>
      </c>
      <c r="H294" s="104" t="s">
        <v>1593</v>
      </c>
      <c r="I294" s="104" t="s">
        <v>16927</v>
      </c>
      <c r="J294" s="105">
        <v>20000</v>
      </c>
      <c r="K294" s="105">
        <v>200000</v>
      </c>
      <c r="L294" s="105">
        <v>110000</v>
      </c>
      <c r="M294" s="106">
        <v>4.2409638550000004</v>
      </c>
      <c r="N294" s="105">
        <v>466506.02409999998</v>
      </c>
      <c r="O294" s="107">
        <f t="shared" si="8"/>
        <v>10</v>
      </c>
      <c r="P294" s="105">
        <f>IFERROR(INDEX(Data_HS!$D$2:$D$8217,MATCH(H294,Data_HS!$A$2:$A$8217,0))/p_bulan,"")</f>
        <v>4128</v>
      </c>
      <c r="Q294" s="104" t="str">
        <f t="shared" si="9"/>
        <v>Melebihi ekspor nasional HS</v>
      </c>
    </row>
    <row r="295" spans="1:17" x14ac:dyDescent="0.3">
      <c r="A295" s="104">
        <v>294</v>
      </c>
      <c r="B295" s="104" t="s">
        <v>17139</v>
      </c>
      <c r="C295" s="104" t="s">
        <v>280</v>
      </c>
      <c r="D295" s="104" t="s">
        <v>308</v>
      </c>
      <c r="E295" s="104" t="s">
        <v>320</v>
      </c>
      <c r="F295" s="104" t="s">
        <v>343</v>
      </c>
      <c r="G295" s="104" t="s">
        <v>335</v>
      </c>
      <c r="H295" s="104" t="s">
        <v>1897</v>
      </c>
      <c r="I295" s="104" t="s">
        <v>17140</v>
      </c>
      <c r="J295" s="105">
        <v>1000</v>
      </c>
      <c r="K295" s="105">
        <v>20000</v>
      </c>
      <c r="L295" s="105">
        <v>10500</v>
      </c>
      <c r="M295" s="106">
        <v>2.2112699689999999</v>
      </c>
      <c r="N295" s="105">
        <v>23218.33467</v>
      </c>
      <c r="O295" s="107">
        <f t="shared" si="8"/>
        <v>15</v>
      </c>
      <c r="P295" s="105">
        <f>IFERROR(INDEX(Data_HS!$D$2:$D$8217,MATCH(H295,Data_HS!$A$2:$A$8217,0))/p_bulan,"")</f>
        <v>1986698.8181818181</v>
      </c>
      <c r="Q295" s="104" t="str">
        <f t="shared" si="9"/>
        <v>Wajar</v>
      </c>
    </row>
    <row r="296" spans="1:17" x14ac:dyDescent="0.3">
      <c r="A296" s="104">
        <v>295</v>
      </c>
      <c r="B296" s="104" t="s">
        <v>17139</v>
      </c>
      <c r="C296" s="104" t="s">
        <v>280</v>
      </c>
      <c r="D296" s="104" t="s">
        <v>308</v>
      </c>
      <c r="E296" s="104" t="s">
        <v>320</v>
      </c>
      <c r="F296" s="104" t="s">
        <v>343</v>
      </c>
      <c r="G296" s="104" t="s">
        <v>335</v>
      </c>
      <c r="H296" s="104" t="s">
        <v>6002</v>
      </c>
      <c r="I296" s="104" t="s">
        <v>17141</v>
      </c>
      <c r="J296" s="105">
        <v>20000</v>
      </c>
      <c r="K296" s="105">
        <v>500000</v>
      </c>
      <c r="L296" s="105">
        <v>260000</v>
      </c>
      <c r="M296" s="106">
        <v>0.12792705400000001</v>
      </c>
      <c r="N296" s="105">
        <v>33261.03398</v>
      </c>
      <c r="O296" s="107">
        <f t="shared" si="8"/>
        <v>44</v>
      </c>
      <c r="P296" s="105">
        <f>IFERROR(INDEX(Data_HS!$D$2:$D$8217,MATCH(H296,Data_HS!$A$2:$A$8217,0))/p_bulan,"")</f>
        <v>13965413.818181818</v>
      </c>
      <c r="Q296" s="104" t="str">
        <f t="shared" si="9"/>
        <v>Wajar</v>
      </c>
    </row>
    <row r="297" spans="1:17" x14ac:dyDescent="0.3">
      <c r="A297" s="104">
        <v>296</v>
      </c>
      <c r="B297" s="104" t="s">
        <v>17139</v>
      </c>
      <c r="C297" s="104" t="s">
        <v>280</v>
      </c>
      <c r="D297" s="104" t="s">
        <v>308</v>
      </c>
      <c r="E297" s="104" t="s">
        <v>320</v>
      </c>
      <c r="F297" s="104" t="s">
        <v>343</v>
      </c>
      <c r="G297" s="104" t="s">
        <v>335</v>
      </c>
      <c r="H297" s="104" t="s">
        <v>1833</v>
      </c>
      <c r="I297" s="104" t="s">
        <v>17006</v>
      </c>
      <c r="J297" s="105">
        <v>500000</v>
      </c>
      <c r="K297" s="105">
        <v>1000000</v>
      </c>
      <c r="L297" s="105">
        <v>750000</v>
      </c>
      <c r="M297" s="106">
        <v>0.10319235</v>
      </c>
      <c r="N297" s="105">
        <v>77394.262130000003</v>
      </c>
      <c r="O297" s="107">
        <f t="shared" si="8"/>
        <v>14</v>
      </c>
      <c r="P297" s="105">
        <f>IFERROR(INDEX(Data_HS!$D$2:$D$8217,MATCH(H297,Data_HS!$A$2:$A$8217,0))/p_bulan,"")</f>
        <v>51044723.545454547</v>
      </c>
      <c r="Q297" s="104" t="str">
        <f t="shared" si="9"/>
        <v>Wajar</v>
      </c>
    </row>
    <row r="298" spans="1:17" x14ac:dyDescent="0.3">
      <c r="A298" s="104">
        <v>297</v>
      </c>
      <c r="B298" s="104" t="s">
        <v>17142</v>
      </c>
      <c r="C298" s="104" t="s">
        <v>280</v>
      </c>
      <c r="D298" s="104" t="s">
        <v>311</v>
      </c>
      <c r="E298" s="104" t="s">
        <v>304</v>
      </c>
      <c r="F298" s="104" t="s">
        <v>343</v>
      </c>
      <c r="G298" s="104" t="s">
        <v>332</v>
      </c>
      <c r="H298" s="104" t="s">
        <v>1627</v>
      </c>
      <c r="I298" s="104" t="s">
        <v>17143</v>
      </c>
      <c r="J298" s="105">
        <v>12000</v>
      </c>
      <c r="K298" s="105">
        <v>30000</v>
      </c>
      <c r="L298" s="105">
        <v>21000</v>
      </c>
      <c r="M298" s="106">
        <v>0.40666776799999999</v>
      </c>
      <c r="N298" s="105">
        <v>8540.0231289999992</v>
      </c>
      <c r="O298" s="107">
        <f t="shared" si="8"/>
        <v>11</v>
      </c>
      <c r="P298" s="105">
        <f>IFERROR(INDEX(Data_HS!$D$2:$D$8217,MATCH(H298,Data_HS!$A$2:$A$8217,0))/p_bulan,"")</f>
        <v>11188.90909090909</v>
      </c>
      <c r="Q298" s="104" t="str">
        <f t="shared" si="9"/>
        <v>Wajar</v>
      </c>
    </row>
    <row r="299" spans="1:17" x14ac:dyDescent="0.3">
      <c r="A299" s="104">
        <v>298</v>
      </c>
      <c r="B299" s="104" t="s">
        <v>17142</v>
      </c>
      <c r="C299" s="104" t="s">
        <v>280</v>
      </c>
      <c r="D299" s="104" t="s">
        <v>311</v>
      </c>
      <c r="E299" s="104" t="s">
        <v>304</v>
      </c>
      <c r="F299" s="104" t="s">
        <v>343</v>
      </c>
      <c r="G299" s="104" t="s">
        <v>332</v>
      </c>
      <c r="H299" s="104" t="s">
        <v>9953</v>
      </c>
      <c r="I299" s="104" t="s">
        <v>17144</v>
      </c>
      <c r="J299" s="105">
        <v>0</v>
      </c>
      <c r="K299" s="105">
        <v>0</v>
      </c>
      <c r="L299" s="105">
        <v>0</v>
      </c>
      <c r="M299" s="106">
        <v>1.507531636</v>
      </c>
      <c r="N299" s="105">
        <v>0</v>
      </c>
      <c r="O299" s="107">
        <f t="shared" si="8"/>
        <v>73</v>
      </c>
      <c r="P299" s="105">
        <f>IFERROR(INDEX(Data_HS!$D$2:$D$8217,MATCH(H299,Data_HS!$A$2:$A$8217,0))/p_bulan,"")</f>
        <v>271953.63636363635</v>
      </c>
      <c r="Q299" s="104" t="str">
        <f t="shared" si="9"/>
        <v>Estimasi nol</v>
      </c>
    </row>
    <row r="300" spans="1:17" x14ac:dyDescent="0.3">
      <c r="A300" s="104">
        <v>299</v>
      </c>
      <c r="B300" s="104" t="s">
        <v>17142</v>
      </c>
      <c r="C300" s="104" t="s">
        <v>280</v>
      </c>
      <c r="D300" s="104" t="s">
        <v>311</v>
      </c>
      <c r="E300" s="104" t="s">
        <v>304</v>
      </c>
      <c r="F300" s="104" t="s">
        <v>343</v>
      </c>
      <c r="G300" s="104" t="s">
        <v>332</v>
      </c>
      <c r="H300" s="104" t="s">
        <v>5392</v>
      </c>
      <c r="I300" s="104" t="s">
        <v>17145</v>
      </c>
      <c r="J300" s="105">
        <v>0</v>
      </c>
      <c r="K300" s="105">
        <v>0</v>
      </c>
      <c r="L300" s="105">
        <v>0</v>
      </c>
      <c r="M300" s="106">
        <v>1.43223E-3</v>
      </c>
      <c r="N300" s="105">
        <v>0</v>
      </c>
      <c r="O300" s="107">
        <f t="shared" si="8"/>
        <v>39</v>
      </c>
      <c r="P300" s="105">
        <f>IFERROR(INDEX(Data_HS!$D$2:$D$8217,MATCH(H300,Data_HS!$A$2:$A$8217,0))/p_bulan,"")</f>
        <v>18</v>
      </c>
      <c r="Q300" s="104" t="str">
        <f t="shared" si="9"/>
        <v>Estimasi nol</v>
      </c>
    </row>
    <row r="301" spans="1:17" x14ac:dyDescent="0.3">
      <c r="A301" s="104">
        <v>300</v>
      </c>
      <c r="B301" s="104" t="s">
        <v>17142</v>
      </c>
      <c r="C301" s="104" t="s">
        <v>280</v>
      </c>
      <c r="D301" s="104" t="s">
        <v>311</v>
      </c>
      <c r="E301" s="104" t="s">
        <v>304</v>
      </c>
      <c r="F301" s="104" t="s">
        <v>343</v>
      </c>
      <c r="G301" s="104" t="s">
        <v>332</v>
      </c>
      <c r="H301" s="104" t="s">
        <v>9953</v>
      </c>
      <c r="I301" s="104" t="s">
        <v>17146</v>
      </c>
      <c r="J301" s="105">
        <v>0</v>
      </c>
      <c r="K301" s="105">
        <v>0</v>
      </c>
      <c r="L301" s="105">
        <v>0</v>
      </c>
      <c r="M301" s="106">
        <v>1.507531636</v>
      </c>
      <c r="N301" s="105">
        <v>0</v>
      </c>
      <c r="O301" s="107">
        <f t="shared" si="8"/>
        <v>73</v>
      </c>
      <c r="P301" s="105">
        <f>IFERROR(INDEX(Data_HS!$D$2:$D$8217,MATCH(H301,Data_HS!$A$2:$A$8217,0))/p_bulan,"")</f>
        <v>271953.63636363635</v>
      </c>
      <c r="Q301" s="104" t="str">
        <f t="shared" si="9"/>
        <v>Estimasi nol</v>
      </c>
    </row>
    <row r="302" spans="1:17" x14ac:dyDescent="0.3">
      <c r="A302" s="104">
        <v>301</v>
      </c>
      <c r="B302" s="104" t="s">
        <v>17142</v>
      </c>
      <c r="C302" s="104" t="s">
        <v>280</v>
      </c>
      <c r="D302" s="104" t="s">
        <v>311</v>
      </c>
      <c r="E302" s="104" t="s">
        <v>304</v>
      </c>
      <c r="F302" s="104" t="s">
        <v>343</v>
      </c>
      <c r="G302" s="104" t="s">
        <v>332</v>
      </c>
      <c r="H302" s="104" t="s">
        <v>1627</v>
      </c>
      <c r="I302" s="104" t="s">
        <v>17147</v>
      </c>
      <c r="J302" s="105">
        <v>12000</v>
      </c>
      <c r="K302" s="105">
        <v>30000</v>
      </c>
      <c r="L302" s="105">
        <v>21000</v>
      </c>
      <c r="M302" s="106">
        <v>0.40666776799999999</v>
      </c>
      <c r="N302" s="105">
        <v>8540.0231289999992</v>
      </c>
      <c r="O302" s="107">
        <f t="shared" si="8"/>
        <v>11</v>
      </c>
      <c r="P302" s="105">
        <f>IFERROR(INDEX(Data_HS!$D$2:$D$8217,MATCH(H302,Data_HS!$A$2:$A$8217,0))/p_bulan,"")</f>
        <v>11188.90909090909</v>
      </c>
      <c r="Q302" s="104" t="str">
        <f t="shared" si="9"/>
        <v>Wajar</v>
      </c>
    </row>
    <row r="303" spans="1:17" x14ac:dyDescent="0.3">
      <c r="A303" s="104">
        <v>302</v>
      </c>
      <c r="B303" s="104" t="s">
        <v>17142</v>
      </c>
      <c r="C303" s="104" t="s">
        <v>280</v>
      </c>
      <c r="D303" s="104" t="s">
        <v>311</v>
      </c>
      <c r="E303" s="104" t="s">
        <v>304</v>
      </c>
      <c r="F303" s="104" t="s">
        <v>343</v>
      </c>
      <c r="G303" s="104" t="s">
        <v>332</v>
      </c>
      <c r="H303" s="104" t="s">
        <v>1208</v>
      </c>
      <c r="I303" s="104" t="s">
        <v>17148</v>
      </c>
      <c r="J303" s="105">
        <v>12000</v>
      </c>
      <c r="K303" s="105">
        <v>30000</v>
      </c>
      <c r="L303" s="105">
        <v>21000</v>
      </c>
      <c r="M303" s="106">
        <v>0.27171113699999999</v>
      </c>
      <c r="N303" s="105">
        <v>5705.9338760000001</v>
      </c>
      <c r="O303" s="107">
        <f t="shared" si="8"/>
        <v>7</v>
      </c>
      <c r="P303" s="105">
        <f>IFERROR(INDEX(Data_HS!$D$2:$D$8217,MATCH(H303,Data_HS!$A$2:$A$8217,0))/p_bulan,"")</f>
        <v>3778.909090909091</v>
      </c>
      <c r="Q303" s="104" t="str">
        <f t="shared" si="9"/>
        <v>Melebihi ekspor nasional HS</v>
      </c>
    </row>
    <row r="304" spans="1:17" x14ac:dyDescent="0.3">
      <c r="A304" s="104">
        <v>303</v>
      </c>
      <c r="B304" s="104" t="s">
        <v>17142</v>
      </c>
      <c r="C304" s="104" t="s">
        <v>280</v>
      </c>
      <c r="D304" s="104" t="s">
        <v>311</v>
      </c>
      <c r="E304" s="104" t="s">
        <v>304</v>
      </c>
      <c r="F304" s="104" t="s">
        <v>343</v>
      </c>
      <c r="G304" s="104" t="s">
        <v>332</v>
      </c>
      <c r="H304" s="104" t="s">
        <v>9953</v>
      </c>
      <c r="I304" s="104" t="s">
        <v>17149</v>
      </c>
      <c r="J304" s="105">
        <v>0</v>
      </c>
      <c r="K304" s="105">
        <v>0</v>
      </c>
      <c r="L304" s="105">
        <v>0</v>
      </c>
      <c r="M304" s="106">
        <v>1.507531636</v>
      </c>
      <c r="N304" s="105">
        <v>0</v>
      </c>
      <c r="O304" s="107">
        <f t="shared" si="8"/>
        <v>73</v>
      </c>
      <c r="P304" s="105">
        <f>IFERROR(INDEX(Data_HS!$D$2:$D$8217,MATCH(H304,Data_HS!$A$2:$A$8217,0))/p_bulan,"")</f>
        <v>271953.63636363635</v>
      </c>
      <c r="Q304" s="104" t="str">
        <f t="shared" si="9"/>
        <v>Estimasi nol</v>
      </c>
    </row>
    <row r="305" spans="1:17" x14ac:dyDescent="0.3">
      <c r="A305" s="104">
        <v>304</v>
      </c>
      <c r="B305" s="104" t="s">
        <v>17142</v>
      </c>
      <c r="C305" s="104" t="s">
        <v>280</v>
      </c>
      <c r="D305" s="104" t="s">
        <v>311</v>
      </c>
      <c r="E305" s="104" t="s">
        <v>304</v>
      </c>
      <c r="F305" s="104" t="s">
        <v>343</v>
      </c>
      <c r="G305" s="104" t="s">
        <v>332</v>
      </c>
      <c r="H305" s="104" t="s">
        <v>9953</v>
      </c>
      <c r="I305" s="104" t="s">
        <v>17150</v>
      </c>
      <c r="J305" s="105">
        <v>0</v>
      </c>
      <c r="K305" s="105">
        <v>0</v>
      </c>
      <c r="L305" s="105">
        <v>0</v>
      </c>
      <c r="M305" s="106">
        <v>1.507531636</v>
      </c>
      <c r="N305" s="105">
        <v>0</v>
      </c>
      <c r="O305" s="107">
        <f t="shared" si="8"/>
        <v>73</v>
      </c>
      <c r="P305" s="105">
        <f>IFERROR(INDEX(Data_HS!$D$2:$D$8217,MATCH(H305,Data_HS!$A$2:$A$8217,0))/p_bulan,"")</f>
        <v>271953.63636363635</v>
      </c>
      <c r="Q305" s="104" t="str">
        <f t="shared" si="9"/>
        <v>Estimasi nol</v>
      </c>
    </row>
    <row r="306" spans="1:17" x14ac:dyDescent="0.3">
      <c r="A306" s="104">
        <v>305</v>
      </c>
      <c r="B306" s="104" t="s">
        <v>17142</v>
      </c>
      <c r="C306" s="104" t="s">
        <v>280</v>
      </c>
      <c r="D306" s="104" t="s">
        <v>311</v>
      </c>
      <c r="E306" s="104" t="s">
        <v>304</v>
      </c>
      <c r="F306" s="104" t="s">
        <v>343</v>
      </c>
      <c r="G306" s="104" t="s">
        <v>332</v>
      </c>
      <c r="H306" s="104" t="s">
        <v>1208</v>
      </c>
      <c r="I306" s="104" t="s">
        <v>17151</v>
      </c>
      <c r="J306" s="105">
        <v>12000</v>
      </c>
      <c r="K306" s="105">
        <v>30000</v>
      </c>
      <c r="L306" s="105">
        <v>21000</v>
      </c>
      <c r="M306" s="106">
        <v>0.27171113699999999</v>
      </c>
      <c r="N306" s="105">
        <v>5705.9338760000001</v>
      </c>
      <c r="O306" s="107">
        <f t="shared" si="8"/>
        <v>7</v>
      </c>
      <c r="P306" s="105">
        <f>IFERROR(INDEX(Data_HS!$D$2:$D$8217,MATCH(H306,Data_HS!$A$2:$A$8217,0))/p_bulan,"")</f>
        <v>3778.909090909091</v>
      </c>
      <c r="Q306" s="104" t="str">
        <f t="shared" si="9"/>
        <v>Melebihi ekspor nasional HS</v>
      </c>
    </row>
    <row r="307" spans="1:17" x14ac:dyDescent="0.3">
      <c r="A307" s="104">
        <v>306</v>
      </c>
      <c r="B307" s="104" t="s">
        <v>17142</v>
      </c>
      <c r="C307" s="104" t="s">
        <v>280</v>
      </c>
      <c r="D307" s="104" t="s">
        <v>311</v>
      </c>
      <c r="E307" s="104" t="s">
        <v>304</v>
      </c>
      <c r="F307" s="104" t="s">
        <v>343</v>
      </c>
      <c r="G307" s="104" t="s">
        <v>332</v>
      </c>
      <c r="H307" s="104" t="s">
        <v>1208</v>
      </c>
      <c r="I307" s="104" t="s">
        <v>17152</v>
      </c>
      <c r="J307" s="105">
        <v>12000</v>
      </c>
      <c r="K307" s="105">
        <v>30000</v>
      </c>
      <c r="L307" s="105">
        <v>21000</v>
      </c>
      <c r="M307" s="106">
        <v>0.27171113699999999</v>
      </c>
      <c r="N307" s="105">
        <v>5705.9338760000001</v>
      </c>
      <c r="O307" s="107">
        <f t="shared" si="8"/>
        <v>7</v>
      </c>
      <c r="P307" s="105">
        <f>IFERROR(INDEX(Data_HS!$D$2:$D$8217,MATCH(H307,Data_HS!$A$2:$A$8217,0))/p_bulan,"")</f>
        <v>3778.909090909091</v>
      </c>
      <c r="Q307" s="104" t="str">
        <f t="shared" si="9"/>
        <v>Melebihi ekspor nasional HS</v>
      </c>
    </row>
    <row r="308" spans="1:17" x14ac:dyDescent="0.3">
      <c r="A308" s="104">
        <v>307</v>
      </c>
      <c r="B308" s="104" t="s">
        <v>17142</v>
      </c>
      <c r="C308" s="104" t="s">
        <v>280</v>
      </c>
      <c r="D308" s="104" t="s">
        <v>311</v>
      </c>
      <c r="E308" s="104" t="s">
        <v>304</v>
      </c>
      <c r="F308" s="104" t="s">
        <v>343</v>
      </c>
      <c r="G308" s="104" t="s">
        <v>332</v>
      </c>
      <c r="H308" s="104" t="s">
        <v>5392</v>
      </c>
      <c r="I308" s="104" t="s">
        <v>17145</v>
      </c>
      <c r="J308" s="105">
        <v>0</v>
      </c>
      <c r="K308" s="105">
        <v>0</v>
      </c>
      <c r="L308" s="105">
        <v>0</v>
      </c>
      <c r="M308" s="106">
        <v>1.43223E-3</v>
      </c>
      <c r="N308" s="105">
        <v>0</v>
      </c>
      <c r="O308" s="107">
        <f t="shared" si="8"/>
        <v>39</v>
      </c>
      <c r="P308" s="105">
        <f>IFERROR(INDEX(Data_HS!$D$2:$D$8217,MATCH(H308,Data_HS!$A$2:$A$8217,0))/p_bulan,"")</f>
        <v>18</v>
      </c>
      <c r="Q308" s="104" t="str">
        <f t="shared" si="9"/>
        <v>Estimasi nol</v>
      </c>
    </row>
    <row r="309" spans="1:17" x14ac:dyDescent="0.3">
      <c r="A309" s="104">
        <v>308</v>
      </c>
      <c r="B309" s="104" t="s">
        <v>17142</v>
      </c>
      <c r="C309" s="104" t="s">
        <v>280</v>
      </c>
      <c r="D309" s="104" t="s">
        <v>311</v>
      </c>
      <c r="E309" s="104" t="s">
        <v>304</v>
      </c>
      <c r="F309" s="104" t="s">
        <v>343</v>
      </c>
      <c r="G309" s="104" t="s">
        <v>332</v>
      </c>
      <c r="H309" s="104" t="s">
        <v>1627</v>
      </c>
      <c r="I309" s="104" t="s">
        <v>17153</v>
      </c>
      <c r="J309" s="105">
        <v>12000</v>
      </c>
      <c r="K309" s="105">
        <v>30000</v>
      </c>
      <c r="L309" s="105">
        <v>21000</v>
      </c>
      <c r="M309" s="106">
        <v>0.40666776799999999</v>
      </c>
      <c r="N309" s="105">
        <v>8540.0231289999992</v>
      </c>
      <c r="O309" s="107">
        <f t="shared" si="8"/>
        <v>11</v>
      </c>
      <c r="P309" s="105">
        <f>IFERROR(INDEX(Data_HS!$D$2:$D$8217,MATCH(H309,Data_HS!$A$2:$A$8217,0))/p_bulan,"")</f>
        <v>11188.90909090909</v>
      </c>
      <c r="Q309" s="104" t="str">
        <f t="shared" si="9"/>
        <v>Wajar</v>
      </c>
    </row>
    <row r="310" spans="1:17" x14ac:dyDescent="0.3">
      <c r="A310" s="104">
        <v>309</v>
      </c>
      <c r="B310" s="104" t="s">
        <v>17142</v>
      </c>
      <c r="C310" s="104" t="s">
        <v>280</v>
      </c>
      <c r="D310" s="104" t="s">
        <v>311</v>
      </c>
      <c r="E310" s="104" t="s">
        <v>304</v>
      </c>
      <c r="F310" s="104" t="s">
        <v>343</v>
      </c>
      <c r="G310" s="104" t="s">
        <v>332</v>
      </c>
      <c r="H310" s="104" t="s">
        <v>9953</v>
      </c>
      <c r="I310" s="104" t="s">
        <v>17154</v>
      </c>
      <c r="J310" s="105">
        <v>0</v>
      </c>
      <c r="K310" s="105">
        <v>0</v>
      </c>
      <c r="L310" s="105">
        <v>0</v>
      </c>
      <c r="M310" s="106">
        <v>1.507531636</v>
      </c>
      <c r="N310" s="105">
        <v>0</v>
      </c>
      <c r="O310" s="107">
        <f t="shared" si="8"/>
        <v>73</v>
      </c>
      <c r="P310" s="105">
        <f>IFERROR(INDEX(Data_HS!$D$2:$D$8217,MATCH(H310,Data_HS!$A$2:$A$8217,0))/p_bulan,"")</f>
        <v>271953.63636363635</v>
      </c>
      <c r="Q310" s="104" t="str">
        <f t="shared" si="9"/>
        <v>Estimasi nol</v>
      </c>
    </row>
    <row r="311" spans="1:17" x14ac:dyDescent="0.3">
      <c r="A311" s="104">
        <v>310</v>
      </c>
      <c r="B311" s="104" t="s">
        <v>17142</v>
      </c>
      <c r="C311" s="104" t="s">
        <v>280</v>
      </c>
      <c r="D311" s="104" t="s">
        <v>311</v>
      </c>
      <c r="E311" s="104" t="s">
        <v>304</v>
      </c>
      <c r="F311" s="104" t="s">
        <v>343</v>
      </c>
      <c r="G311" s="104" t="s">
        <v>332</v>
      </c>
      <c r="H311" s="104" t="s">
        <v>1154</v>
      </c>
      <c r="I311" s="104" t="s">
        <v>17155</v>
      </c>
      <c r="J311" s="105">
        <v>0</v>
      </c>
      <c r="K311" s="105">
        <v>0</v>
      </c>
      <c r="L311" s="105">
        <v>0</v>
      </c>
      <c r="M311" s="106">
        <v>0.23932978499999999</v>
      </c>
      <c r="N311" s="105">
        <v>0</v>
      </c>
      <c r="O311" s="107">
        <f t="shared" si="8"/>
        <v>7</v>
      </c>
      <c r="P311" s="105">
        <f>IFERROR(INDEX(Data_HS!$D$2:$D$8217,MATCH(H311,Data_HS!$A$2:$A$8217,0))/p_bulan,"")</f>
        <v>499797.54545454547</v>
      </c>
      <c r="Q311" s="104" t="str">
        <f t="shared" si="9"/>
        <v>Estimasi nol</v>
      </c>
    </row>
    <row r="312" spans="1:17" x14ac:dyDescent="0.3">
      <c r="A312" s="104">
        <v>311</v>
      </c>
      <c r="B312" s="104" t="s">
        <v>17142</v>
      </c>
      <c r="C312" s="104" t="s">
        <v>280</v>
      </c>
      <c r="D312" s="104" t="s">
        <v>311</v>
      </c>
      <c r="E312" s="104" t="s">
        <v>304</v>
      </c>
      <c r="F312" s="104" t="s">
        <v>343</v>
      </c>
      <c r="G312" s="104" t="s">
        <v>332</v>
      </c>
      <c r="H312" s="104" t="s">
        <v>1627</v>
      </c>
      <c r="I312" s="104" t="s">
        <v>17156</v>
      </c>
      <c r="J312" s="105">
        <v>12000</v>
      </c>
      <c r="K312" s="105">
        <v>30000</v>
      </c>
      <c r="L312" s="105">
        <v>21000</v>
      </c>
      <c r="M312" s="106">
        <v>0.40666776799999999</v>
      </c>
      <c r="N312" s="105">
        <v>8540.0231289999992</v>
      </c>
      <c r="O312" s="107">
        <f t="shared" si="8"/>
        <v>11</v>
      </c>
      <c r="P312" s="105">
        <f>IFERROR(INDEX(Data_HS!$D$2:$D$8217,MATCH(H312,Data_HS!$A$2:$A$8217,0))/p_bulan,"")</f>
        <v>11188.90909090909</v>
      </c>
      <c r="Q312" s="104" t="str">
        <f t="shared" si="9"/>
        <v>Wajar</v>
      </c>
    </row>
    <row r="313" spans="1:17" x14ac:dyDescent="0.3">
      <c r="A313" s="104">
        <v>312</v>
      </c>
      <c r="B313" s="104" t="s">
        <v>17157</v>
      </c>
      <c r="C313" s="104" t="s">
        <v>293</v>
      </c>
      <c r="D313" s="104" t="s">
        <v>311</v>
      </c>
      <c r="E313" s="104" t="s">
        <v>301</v>
      </c>
      <c r="F313" s="104" t="s">
        <v>343</v>
      </c>
      <c r="G313" s="104" t="s">
        <v>332</v>
      </c>
      <c r="H313" s="104" t="s">
        <v>2227</v>
      </c>
      <c r="I313" s="104" t="s">
        <v>17158</v>
      </c>
      <c r="J313" s="105">
        <v>1000</v>
      </c>
      <c r="K313" s="105">
        <v>28000</v>
      </c>
      <c r="L313" s="105">
        <v>14500</v>
      </c>
      <c r="M313" s="106">
        <v>1.2673870469999999</v>
      </c>
      <c r="N313" s="105">
        <v>18377.11219</v>
      </c>
      <c r="O313" s="107">
        <f t="shared" si="8"/>
        <v>17</v>
      </c>
      <c r="P313" s="105">
        <f>IFERROR(INDEX(Data_HS!$D$2:$D$8217,MATCH(H313,Data_HS!$A$2:$A$8217,0))/p_bulan,"")</f>
        <v>26006.090909090908</v>
      </c>
      <c r="Q313" s="104" t="str">
        <f t="shared" si="9"/>
        <v>Wajar</v>
      </c>
    </row>
    <row r="314" spans="1:17" x14ac:dyDescent="0.3">
      <c r="A314" s="104">
        <v>313</v>
      </c>
      <c r="B314" s="104" t="s">
        <v>17157</v>
      </c>
      <c r="C314" s="104" t="s">
        <v>293</v>
      </c>
      <c r="D314" s="104" t="s">
        <v>311</v>
      </c>
      <c r="E314" s="104" t="s">
        <v>301</v>
      </c>
      <c r="F314" s="104" t="s">
        <v>343</v>
      </c>
      <c r="G314" s="104" t="s">
        <v>332</v>
      </c>
      <c r="H314" s="104" t="s">
        <v>2227</v>
      </c>
      <c r="I314" s="104" t="s">
        <v>17159</v>
      </c>
      <c r="J314" s="105">
        <v>1000</v>
      </c>
      <c r="K314" s="105">
        <v>20000</v>
      </c>
      <c r="L314" s="105">
        <v>10500</v>
      </c>
      <c r="M314" s="106">
        <v>1.2673870469999999</v>
      </c>
      <c r="N314" s="105">
        <v>13307.564</v>
      </c>
      <c r="O314" s="107">
        <f t="shared" si="8"/>
        <v>17</v>
      </c>
      <c r="P314" s="105">
        <f>IFERROR(INDEX(Data_HS!$D$2:$D$8217,MATCH(H314,Data_HS!$A$2:$A$8217,0))/p_bulan,"")</f>
        <v>26006.090909090908</v>
      </c>
      <c r="Q314" s="104" t="str">
        <f t="shared" si="9"/>
        <v>Wajar</v>
      </c>
    </row>
    <row r="315" spans="1:17" x14ac:dyDescent="0.3">
      <c r="A315" s="104">
        <v>314</v>
      </c>
      <c r="B315" s="104" t="s">
        <v>17157</v>
      </c>
      <c r="C315" s="104" t="s">
        <v>293</v>
      </c>
      <c r="D315" s="104" t="s">
        <v>311</v>
      </c>
      <c r="E315" s="104" t="s">
        <v>301</v>
      </c>
      <c r="F315" s="104" t="s">
        <v>343</v>
      </c>
      <c r="G315" s="104" t="s">
        <v>332</v>
      </c>
      <c r="H315" s="104" t="s">
        <v>2227</v>
      </c>
      <c r="I315" s="104" t="s">
        <v>17160</v>
      </c>
      <c r="J315" s="105">
        <v>0</v>
      </c>
      <c r="K315" s="105">
        <v>0</v>
      </c>
      <c r="L315" s="105">
        <v>0</v>
      </c>
      <c r="M315" s="106">
        <v>1.2673870469999999</v>
      </c>
      <c r="N315" s="105">
        <v>0</v>
      </c>
      <c r="O315" s="107">
        <f t="shared" si="8"/>
        <v>17</v>
      </c>
      <c r="P315" s="105">
        <f>IFERROR(INDEX(Data_HS!$D$2:$D$8217,MATCH(H315,Data_HS!$A$2:$A$8217,0))/p_bulan,"")</f>
        <v>26006.090909090908</v>
      </c>
      <c r="Q315" s="104" t="str">
        <f t="shared" si="9"/>
        <v>Estimasi nol</v>
      </c>
    </row>
    <row r="316" spans="1:17" x14ac:dyDescent="0.3">
      <c r="A316" s="104">
        <v>315</v>
      </c>
      <c r="B316" s="104" t="s">
        <v>17161</v>
      </c>
      <c r="C316" s="104" t="s">
        <v>310</v>
      </c>
      <c r="D316" s="104" t="s">
        <v>311</v>
      </c>
      <c r="E316" s="104" t="s">
        <v>320</v>
      </c>
      <c r="F316" s="104" t="s">
        <v>344</v>
      </c>
      <c r="G316" s="104" t="s">
        <v>332</v>
      </c>
      <c r="H316" s="104" t="s">
        <v>1476</v>
      </c>
      <c r="I316" s="104" t="s">
        <v>17162</v>
      </c>
      <c r="J316" s="105">
        <v>1000</v>
      </c>
      <c r="K316" s="105">
        <v>60000</v>
      </c>
      <c r="L316" s="105">
        <v>30500</v>
      </c>
      <c r="M316" s="106">
        <v>6.1750955760000004</v>
      </c>
      <c r="N316" s="105">
        <v>188340.41510000001</v>
      </c>
      <c r="O316" s="107">
        <f t="shared" si="8"/>
        <v>9</v>
      </c>
      <c r="P316" s="105">
        <f>IFERROR(INDEX(Data_HS!$D$2:$D$8217,MATCH(H316,Data_HS!$A$2:$A$8217,0))/p_bulan,"")</f>
        <v>5139.363636363636</v>
      </c>
      <c r="Q316" s="104" t="str">
        <f t="shared" si="9"/>
        <v>Melebihi ekspor nasional HS</v>
      </c>
    </row>
    <row r="317" spans="1:17" x14ac:dyDescent="0.3">
      <c r="A317" s="104">
        <v>316</v>
      </c>
      <c r="B317" s="104" t="s">
        <v>17163</v>
      </c>
      <c r="C317" s="104" t="s">
        <v>282</v>
      </c>
      <c r="D317" s="104" t="s">
        <v>314</v>
      </c>
      <c r="E317" s="104" t="s">
        <v>320</v>
      </c>
      <c r="F317" s="104" t="s">
        <v>344</v>
      </c>
      <c r="G317" s="104" t="s">
        <v>332</v>
      </c>
      <c r="H317" s="104" t="s">
        <v>1913</v>
      </c>
      <c r="I317" s="104" t="s">
        <v>17164</v>
      </c>
      <c r="J317" s="105">
        <v>5000000</v>
      </c>
      <c r="K317" s="105">
        <v>20000000</v>
      </c>
      <c r="L317" s="105">
        <v>12500000</v>
      </c>
      <c r="M317" s="106">
        <v>1.6782351209999999</v>
      </c>
      <c r="N317" s="105">
        <v>20977939.02</v>
      </c>
      <c r="O317" s="107">
        <f t="shared" si="8"/>
        <v>15</v>
      </c>
      <c r="P317" s="105">
        <f>IFERROR(INDEX(Data_HS!$D$2:$D$8217,MATCH(H317,Data_HS!$A$2:$A$8217,0))/p_bulan,"")</f>
        <v>31997779.90909091</v>
      </c>
      <c r="Q317" s="104" t="str">
        <f t="shared" si="9"/>
        <v>Wajar</v>
      </c>
    </row>
    <row r="318" spans="1:17" x14ac:dyDescent="0.3">
      <c r="A318" s="104">
        <v>317</v>
      </c>
      <c r="B318" s="104" t="s">
        <v>17163</v>
      </c>
      <c r="C318" s="104" t="s">
        <v>282</v>
      </c>
      <c r="D318" s="104" t="s">
        <v>314</v>
      </c>
      <c r="E318" s="104" t="s">
        <v>320</v>
      </c>
      <c r="F318" s="104" t="s">
        <v>344</v>
      </c>
      <c r="G318" s="104" t="s">
        <v>332</v>
      </c>
      <c r="H318" s="104" t="s">
        <v>10540</v>
      </c>
      <c r="I318" s="104" t="s">
        <v>17165</v>
      </c>
      <c r="J318" s="105">
        <v>1000000</v>
      </c>
      <c r="K318" s="105">
        <v>5000000</v>
      </c>
      <c r="L318" s="105">
        <v>3000000</v>
      </c>
      <c r="M318" s="106">
        <v>4.8758730950000002</v>
      </c>
      <c r="N318" s="105">
        <v>14627619.289999999</v>
      </c>
      <c r="O318" s="107">
        <f t="shared" si="8"/>
        <v>74</v>
      </c>
      <c r="P318" s="105">
        <f>IFERROR(INDEX(Data_HS!$D$2:$D$8217,MATCH(H318,Data_HS!$A$2:$A$8217,0))/p_bulan,"")</f>
        <v>44359.36363636364</v>
      </c>
      <c r="Q318" s="104" t="str">
        <f t="shared" si="9"/>
        <v>Melebihi ekspor nasional HS</v>
      </c>
    </row>
    <row r="319" spans="1:17" x14ac:dyDescent="0.3">
      <c r="A319" s="104">
        <v>318</v>
      </c>
      <c r="B319" s="104" t="s">
        <v>17163</v>
      </c>
      <c r="C319" s="104" t="s">
        <v>282</v>
      </c>
      <c r="D319" s="104" t="s">
        <v>314</v>
      </c>
      <c r="E319" s="104" t="s">
        <v>320</v>
      </c>
      <c r="F319" s="104" t="s">
        <v>344</v>
      </c>
      <c r="G319" s="104" t="s">
        <v>332</v>
      </c>
      <c r="H319" s="104" t="s">
        <v>1693</v>
      </c>
      <c r="I319" s="104" t="s">
        <v>17166</v>
      </c>
      <c r="J319" s="105">
        <v>10000000</v>
      </c>
      <c r="K319" s="105">
        <v>30000000</v>
      </c>
      <c r="L319" s="105">
        <v>20000000</v>
      </c>
      <c r="M319" s="106">
        <v>198.98812219999999</v>
      </c>
      <c r="N319" s="105">
        <v>3979762445</v>
      </c>
      <c r="O319" s="107">
        <f t="shared" si="8"/>
        <v>12</v>
      </c>
      <c r="P319" s="105">
        <f>IFERROR(INDEX(Data_HS!$D$2:$D$8217,MATCH(H319,Data_HS!$A$2:$A$8217,0))/p_bulan,"")</f>
        <v>303077</v>
      </c>
      <c r="Q319" s="104" t="str">
        <f t="shared" si="9"/>
        <v>Melebihi ekspor nasional HS</v>
      </c>
    </row>
    <row r="320" spans="1:17" x14ac:dyDescent="0.3">
      <c r="A320" s="104">
        <v>319</v>
      </c>
      <c r="B320" s="104" t="s">
        <v>17163</v>
      </c>
      <c r="C320" s="104" t="s">
        <v>282</v>
      </c>
      <c r="D320" s="104" t="s">
        <v>314</v>
      </c>
      <c r="E320" s="104" t="s">
        <v>320</v>
      </c>
      <c r="F320" s="104" t="s">
        <v>344</v>
      </c>
      <c r="G320" s="104" t="s">
        <v>332</v>
      </c>
      <c r="H320" s="104" t="s">
        <v>4819</v>
      </c>
      <c r="I320" s="104" t="s">
        <v>17167</v>
      </c>
      <c r="J320" s="105">
        <v>1000000</v>
      </c>
      <c r="K320" s="105">
        <v>15000000</v>
      </c>
      <c r="L320" s="105">
        <v>8000000</v>
      </c>
      <c r="M320" s="106">
        <v>0.94106053199999995</v>
      </c>
      <c r="N320" s="105">
        <v>7528484.2570000002</v>
      </c>
      <c r="O320" s="107">
        <f t="shared" si="8"/>
        <v>38</v>
      </c>
      <c r="P320" s="105">
        <f>IFERROR(INDEX(Data_HS!$D$2:$D$8217,MATCH(H320,Data_HS!$A$2:$A$8217,0))/p_bulan,"")</f>
        <v>146201730</v>
      </c>
      <c r="Q320" s="104" t="str">
        <f t="shared" si="9"/>
        <v>Wajar</v>
      </c>
    </row>
    <row r="321" spans="1:17" x14ac:dyDescent="0.3">
      <c r="A321" s="104">
        <v>320</v>
      </c>
      <c r="B321" s="104" t="s">
        <v>17163</v>
      </c>
      <c r="C321" s="104" t="s">
        <v>282</v>
      </c>
      <c r="D321" s="104" t="s">
        <v>314</v>
      </c>
      <c r="E321" s="104" t="s">
        <v>320</v>
      </c>
      <c r="F321" s="104" t="s">
        <v>344</v>
      </c>
      <c r="G321" s="104" t="s">
        <v>332</v>
      </c>
      <c r="H321" s="104" t="s">
        <v>4819</v>
      </c>
      <c r="I321" s="104" t="s">
        <v>17168</v>
      </c>
      <c r="J321" s="105">
        <v>1000000</v>
      </c>
      <c r="K321" s="105">
        <v>20000000</v>
      </c>
      <c r="L321" s="105">
        <v>10500000</v>
      </c>
      <c r="M321" s="106">
        <v>0.94106053199999995</v>
      </c>
      <c r="N321" s="105">
        <v>9881135.5869999994</v>
      </c>
      <c r="O321" s="107">
        <f t="shared" si="8"/>
        <v>38</v>
      </c>
      <c r="P321" s="105">
        <f>IFERROR(INDEX(Data_HS!$D$2:$D$8217,MATCH(H321,Data_HS!$A$2:$A$8217,0))/p_bulan,"")</f>
        <v>146201730</v>
      </c>
      <c r="Q321" s="104" t="str">
        <f t="shared" si="9"/>
        <v>Wajar</v>
      </c>
    </row>
    <row r="322" spans="1:17" x14ac:dyDescent="0.3">
      <c r="A322" s="104">
        <v>321</v>
      </c>
      <c r="B322" s="104" t="s">
        <v>17163</v>
      </c>
      <c r="C322" s="104" t="s">
        <v>282</v>
      </c>
      <c r="D322" s="104" t="s">
        <v>314</v>
      </c>
      <c r="E322" s="104" t="s">
        <v>320</v>
      </c>
      <c r="F322" s="104" t="s">
        <v>344</v>
      </c>
      <c r="G322" s="104" t="s">
        <v>332</v>
      </c>
      <c r="H322" s="104" t="s">
        <v>2779</v>
      </c>
      <c r="I322" s="104" t="s">
        <v>17169</v>
      </c>
      <c r="J322" s="105">
        <v>1000000</v>
      </c>
      <c r="K322" s="105">
        <v>20000000</v>
      </c>
      <c r="L322" s="105">
        <v>10500000</v>
      </c>
      <c r="M322" s="106">
        <v>0.11749256299999999</v>
      </c>
      <c r="N322" s="105">
        <v>1233671.9099999999</v>
      </c>
      <c r="O322" s="107">
        <f t="shared" ref="O322:O385" si="10">VALUE(LEFT(H322,2))</f>
        <v>23</v>
      </c>
      <c r="P322" s="105">
        <f>IFERROR(INDEX(Data_HS!$D$2:$D$8217,MATCH(H322,Data_HS!$A$2:$A$8217,0))/p_bulan,"")</f>
        <v>26243813.454545453</v>
      </c>
      <c r="Q322" s="104" t="str">
        <f t="shared" ref="Q322:Q385" si="11">IF(H322="00000000","HS tidak valid",IF(N322="","Tanpa estimasi",IF(P322="","HS tidak ada di data nasional",IF(N322=0,"Estimasi nol",IF(N322&gt;P322,"Melebihi ekspor nasional HS","Wajar")))))</f>
        <v>Wajar</v>
      </c>
    </row>
    <row r="323" spans="1:17" x14ac:dyDescent="0.3">
      <c r="A323" s="104">
        <v>322</v>
      </c>
      <c r="B323" s="104" t="s">
        <v>17163</v>
      </c>
      <c r="C323" s="104" t="s">
        <v>282</v>
      </c>
      <c r="D323" s="104" t="s">
        <v>314</v>
      </c>
      <c r="E323" s="104" t="s">
        <v>320</v>
      </c>
      <c r="F323" s="104" t="s">
        <v>344</v>
      </c>
      <c r="G323" s="104" t="s">
        <v>332</v>
      </c>
      <c r="H323" s="104" t="s">
        <v>1833</v>
      </c>
      <c r="I323" s="104" t="s">
        <v>17006</v>
      </c>
      <c r="J323" s="105">
        <v>1000000</v>
      </c>
      <c r="K323" s="105">
        <v>20000000</v>
      </c>
      <c r="L323" s="105">
        <v>10500000</v>
      </c>
      <c r="M323" s="106">
        <v>0.10319235</v>
      </c>
      <c r="N323" s="105">
        <v>1083519.67</v>
      </c>
      <c r="O323" s="107">
        <f t="shared" si="10"/>
        <v>14</v>
      </c>
      <c r="P323" s="105">
        <f>IFERROR(INDEX(Data_HS!$D$2:$D$8217,MATCH(H323,Data_HS!$A$2:$A$8217,0))/p_bulan,"")</f>
        <v>51044723.545454547</v>
      </c>
      <c r="Q323" s="104" t="str">
        <f t="shared" si="11"/>
        <v>Wajar</v>
      </c>
    </row>
    <row r="324" spans="1:17" x14ac:dyDescent="0.3">
      <c r="A324" s="104">
        <v>323</v>
      </c>
      <c r="B324" s="104" t="s">
        <v>17163</v>
      </c>
      <c r="C324" s="104" t="s">
        <v>282</v>
      </c>
      <c r="D324" s="104" t="s">
        <v>314</v>
      </c>
      <c r="E324" s="104" t="s">
        <v>320</v>
      </c>
      <c r="F324" s="104" t="s">
        <v>344</v>
      </c>
      <c r="G324" s="104" t="s">
        <v>332</v>
      </c>
      <c r="H324" s="104" t="s">
        <v>1875</v>
      </c>
      <c r="I324" s="104" t="s">
        <v>17170</v>
      </c>
      <c r="J324" s="105">
        <v>10000000</v>
      </c>
      <c r="K324" s="105">
        <v>100000000</v>
      </c>
      <c r="L324" s="105">
        <v>55000000</v>
      </c>
      <c r="M324" s="106">
        <v>1.047031058</v>
      </c>
      <c r="N324" s="105">
        <v>57586708.170000002</v>
      </c>
      <c r="O324" s="107">
        <f t="shared" si="10"/>
        <v>15</v>
      </c>
      <c r="P324" s="105">
        <f>IFERROR(INDEX(Data_HS!$D$2:$D$8217,MATCH(H324,Data_HS!$A$2:$A$8217,0))/p_bulan,"")</f>
        <v>236260961.54545453</v>
      </c>
      <c r="Q324" s="104" t="str">
        <f t="shared" si="11"/>
        <v>Wajar</v>
      </c>
    </row>
    <row r="325" spans="1:17" x14ac:dyDescent="0.3">
      <c r="A325" s="104">
        <v>324</v>
      </c>
      <c r="B325" s="104" t="s">
        <v>17171</v>
      </c>
      <c r="C325" s="104" t="s">
        <v>293</v>
      </c>
      <c r="D325" s="104" t="s">
        <v>308</v>
      </c>
      <c r="E325" s="104" t="s">
        <v>17172</v>
      </c>
      <c r="F325" s="104" t="s">
        <v>344</v>
      </c>
      <c r="G325" s="104" t="s">
        <v>332</v>
      </c>
      <c r="H325" s="104" t="s">
        <v>1517</v>
      </c>
      <c r="I325" s="104" t="s">
        <v>17173</v>
      </c>
      <c r="J325" s="105">
        <v>1000</v>
      </c>
      <c r="K325" s="105">
        <v>15000</v>
      </c>
      <c r="L325" s="105">
        <v>8000</v>
      </c>
      <c r="M325" s="106">
        <v>4.5178611809999998</v>
      </c>
      <c r="N325" s="105">
        <v>36142.889439999999</v>
      </c>
      <c r="O325" s="107">
        <f t="shared" si="10"/>
        <v>9</v>
      </c>
      <c r="P325" s="105">
        <f>IFERROR(INDEX(Data_HS!$D$2:$D$8217,MATCH(H325,Data_HS!$A$2:$A$8217,0))/p_bulan,"")</f>
        <v>1296930.9090909092</v>
      </c>
      <c r="Q325" s="104" t="str">
        <f t="shared" si="11"/>
        <v>Wajar</v>
      </c>
    </row>
    <row r="326" spans="1:17" x14ac:dyDescent="0.3">
      <c r="A326" s="104">
        <v>325</v>
      </c>
      <c r="B326" s="104" t="s">
        <v>17174</v>
      </c>
      <c r="C326" s="104" t="s">
        <v>282</v>
      </c>
      <c r="D326" s="104" t="s">
        <v>308</v>
      </c>
      <c r="E326" s="104" t="s">
        <v>320</v>
      </c>
      <c r="F326" s="104" t="s">
        <v>343</v>
      </c>
      <c r="G326" s="104" t="s">
        <v>332</v>
      </c>
      <c r="H326" s="104" t="s">
        <v>1515</v>
      </c>
      <c r="I326" s="104" t="s">
        <v>17175</v>
      </c>
      <c r="J326" s="105">
        <v>1</v>
      </c>
      <c r="K326" s="105">
        <v>50</v>
      </c>
      <c r="L326" s="105">
        <v>25.5</v>
      </c>
      <c r="M326" s="106">
        <v>32.24555823</v>
      </c>
      <c r="N326" s="105">
        <v>822.2617348</v>
      </c>
      <c r="O326" s="107">
        <f t="shared" si="10"/>
        <v>9</v>
      </c>
      <c r="P326" s="105">
        <f>IFERROR(INDEX(Data_HS!$D$2:$D$8217,MATCH(H326,Data_HS!$A$2:$A$8217,0))/p_bulan,"")</f>
        <v>162186.36363636365</v>
      </c>
      <c r="Q326" s="104" t="str">
        <f t="shared" si="11"/>
        <v>Wajar</v>
      </c>
    </row>
    <row r="327" spans="1:17" x14ac:dyDescent="0.3">
      <c r="A327" s="104">
        <v>326</v>
      </c>
      <c r="B327" s="104" t="s">
        <v>17174</v>
      </c>
      <c r="C327" s="104" t="s">
        <v>282</v>
      </c>
      <c r="D327" s="104" t="s">
        <v>308</v>
      </c>
      <c r="E327" s="104" t="s">
        <v>320</v>
      </c>
      <c r="F327" s="104" t="s">
        <v>343</v>
      </c>
      <c r="G327" s="104" t="s">
        <v>332</v>
      </c>
      <c r="H327" s="104" t="s">
        <v>7049</v>
      </c>
      <c r="I327" s="104" t="s">
        <v>17176</v>
      </c>
      <c r="J327" s="105">
        <v>25000</v>
      </c>
      <c r="K327" s="105">
        <v>25000</v>
      </c>
      <c r="L327" s="105">
        <v>25000</v>
      </c>
      <c r="M327" s="106">
        <v>0.15903830599999999</v>
      </c>
      <c r="N327" s="105">
        <v>3975.9576520000001</v>
      </c>
      <c r="O327" s="107">
        <f t="shared" si="10"/>
        <v>53</v>
      </c>
      <c r="P327" s="105">
        <f>IFERROR(INDEX(Data_HS!$D$2:$D$8217,MATCH(H327,Data_HS!$A$2:$A$8217,0))/p_bulan,"")</f>
        <v>14667.09090909091</v>
      </c>
      <c r="Q327" s="104" t="str">
        <f t="shared" si="11"/>
        <v>Wajar</v>
      </c>
    </row>
    <row r="328" spans="1:17" x14ac:dyDescent="0.3">
      <c r="A328" s="104">
        <v>327</v>
      </c>
      <c r="B328" s="104" t="s">
        <v>17174</v>
      </c>
      <c r="C328" s="104" t="s">
        <v>282</v>
      </c>
      <c r="D328" s="104" t="s">
        <v>308</v>
      </c>
      <c r="E328" s="104" t="s">
        <v>320</v>
      </c>
      <c r="F328" s="104" t="s">
        <v>343</v>
      </c>
      <c r="G328" s="104" t="s">
        <v>332</v>
      </c>
      <c r="H328" s="104" t="s">
        <v>2225</v>
      </c>
      <c r="I328" s="104" t="s">
        <v>16842</v>
      </c>
      <c r="J328" s="105">
        <v>10000</v>
      </c>
      <c r="K328" s="105">
        <v>100000</v>
      </c>
      <c r="L328" s="105">
        <v>55000</v>
      </c>
      <c r="M328" s="106">
        <v>2.077171989</v>
      </c>
      <c r="N328" s="105">
        <v>114244.45940000001</v>
      </c>
      <c r="O328" s="107">
        <f t="shared" si="10"/>
        <v>17</v>
      </c>
      <c r="P328" s="105">
        <f>IFERROR(INDEX(Data_HS!$D$2:$D$8217,MATCH(H328,Data_HS!$A$2:$A$8217,0))/p_bulan,"")</f>
        <v>1578024.7272727273</v>
      </c>
      <c r="Q328" s="104" t="str">
        <f t="shared" si="11"/>
        <v>Wajar</v>
      </c>
    </row>
    <row r="329" spans="1:17" x14ac:dyDescent="0.3">
      <c r="A329" s="104">
        <v>328</v>
      </c>
      <c r="B329" s="104" t="s">
        <v>17174</v>
      </c>
      <c r="C329" s="104" t="s">
        <v>282</v>
      </c>
      <c r="D329" s="104" t="s">
        <v>308</v>
      </c>
      <c r="E329" s="104" t="s">
        <v>320</v>
      </c>
      <c r="F329" s="104" t="s">
        <v>343</v>
      </c>
      <c r="G329" s="104" t="s">
        <v>332</v>
      </c>
      <c r="H329" s="104" t="s">
        <v>7173</v>
      </c>
      <c r="I329" s="104" t="s">
        <v>17177</v>
      </c>
      <c r="J329" s="105">
        <v>1000</v>
      </c>
      <c r="K329" s="105">
        <v>10000</v>
      </c>
      <c r="L329" s="105">
        <v>5500</v>
      </c>
      <c r="M329" s="106">
        <v>31.705427950000001</v>
      </c>
      <c r="N329" s="105">
        <v>174379.85370000001</v>
      </c>
      <c r="O329" s="107">
        <f t="shared" si="10"/>
        <v>54</v>
      </c>
      <c r="P329" s="105">
        <f>IFERROR(INDEX(Data_HS!$D$2:$D$8217,MATCH(H329,Data_HS!$A$2:$A$8217,0))/p_bulan,"")</f>
        <v>98131.181818181823</v>
      </c>
      <c r="Q329" s="104" t="str">
        <f t="shared" si="11"/>
        <v>Melebihi ekspor nasional HS</v>
      </c>
    </row>
    <row r="330" spans="1:17" x14ac:dyDescent="0.3">
      <c r="A330" s="104">
        <v>329</v>
      </c>
      <c r="B330" s="104" t="s">
        <v>17174</v>
      </c>
      <c r="C330" s="104" t="s">
        <v>282</v>
      </c>
      <c r="D330" s="104" t="s">
        <v>308</v>
      </c>
      <c r="E330" s="104" t="s">
        <v>320</v>
      </c>
      <c r="F330" s="104" t="s">
        <v>343</v>
      </c>
      <c r="G330" s="104" t="s">
        <v>332</v>
      </c>
      <c r="H330" s="104" t="s">
        <v>1302</v>
      </c>
      <c r="I330" s="104" t="s">
        <v>17178</v>
      </c>
      <c r="J330" s="105"/>
      <c r="K330" s="105"/>
      <c r="L330" s="105"/>
      <c r="M330" s="106">
        <v>0.47623953400000002</v>
      </c>
      <c r="N330" s="105"/>
      <c r="O330" s="107">
        <f t="shared" si="10"/>
        <v>8</v>
      </c>
      <c r="P330" s="105">
        <f>IFERROR(INDEX(Data_HS!$D$2:$D$8217,MATCH(H330,Data_HS!$A$2:$A$8217,0))/p_bulan,"")</f>
        <v>48622.454545454544</v>
      </c>
      <c r="Q330" s="104" t="str">
        <f t="shared" si="11"/>
        <v>Tanpa estimasi</v>
      </c>
    </row>
    <row r="331" spans="1:17" x14ac:dyDescent="0.3">
      <c r="A331" s="104">
        <v>330</v>
      </c>
      <c r="B331" s="104" t="s">
        <v>17174</v>
      </c>
      <c r="C331" s="104" t="s">
        <v>282</v>
      </c>
      <c r="D331" s="104" t="s">
        <v>308</v>
      </c>
      <c r="E331" s="104" t="s">
        <v>320</v>
      </c>
      <c r="F331" s="104" t="s">
        <v>343</v>
      </c>
      <c r="G331" s="104" t="s">
        <v>332</v>
      </c>
      <c r="H331" s="104" t="s">
        <v>7523</v>
      </c>
      <c r="I331" s="104" t="s">
        <v>17179</v>
      </c>
      <c r="J331" s="105">
        <v>1000</v>
      </c>
      <c r="K331" s="105">
        <v>10000</v>
      </c>
      <c r="L331" s="105">
        <v>5500</v>
      </c>
      <c r="M331" s="106">
        <v>2.8743770890000002</v>
      </c>
      <c r="N331" s="105">
        <v>15809.073990000001</v>
      </c>
      <c r="O331" s="107">
        <f t="shared" si="10"/>
        <v>56</v>
      </c>
      <c r="P331" s="105">
        <f>IFERROR(INDEX(Data_HS!$D$2:$D$8217,MATCH(H331,Data_HS!$A$2:$A$8217,0))/p_bulan,"")</f>
        <v>29626.727272727272</v>
      </c>
      <c r="Q331" s="104" t="str">
        <f t="shared" si="11"/>
        <v>Wajar</v>
      </c>
    </row>
    <row r="332" spans="1:17" x14ac:dyDescent="0.3">
      <c r="A332" s="104">
        <v>331</v>
      </c>
      <c r="B332" s="104" t="s">
        <v>17174</v>
      </c>
      <c r="C332" s="104" t="s">
        <v>282</v>
      </c>
      <c r="D332" s="104" t="s">
        <v>308</v>
      </c>
      <c r="E332" s="104" t="s">
        <v>320</v>
      </c>
      <c r="F332" s="104" t="s">
        <v>343</v>
      </c>
      <c r="G332" s="104" t="s">
        <v>332</v>
      </c>
      <c r="H332" s="104" t="s">
        <v>6202</v>
      </c>
      <c r="I332" s="104" t="s">
        <v>17180</v>
      </c>
      <c r="J332" s="105">
        <v>12000</v>
      </c>
      <c r="K332" s="105">
        <v>12000</v>
      </c>
      <c r="L332" s="105">
        <v>12000</v>
      </c>
      <c r="M332" s="106">
        <v>1.874092688</v>
      </c>
      <c r="N332" s="105">
        <v>22489.112260000002</v>
      </c>
      <c r="O332" s="107">
        <f t="shared" si="10"/>
        <v>44</v>
      </c>
      <c r="P332" s="105">
        <f>IFERROR(INDEX(Data_HS!$D$2:$D$8217,MATCH(H332,Data_HS!$A$2:$A$8217,0))/p_bulan,"")</f>
        <v>3613175.9090909092</v>
      </c>
      <c r="Q332" s="104" t="str">
        <f t="shared" si="11"/>
        <v>Wajar</v>
      </c>
    </row>
    <row r="333" spans="1:17" x14ac:dyDescent="0.3">
      <c r="A333" s="104">
        <v>332</v>
      </c>
      <c r="B333" s="104" t="s">
        <v>17181</v>
      </c>
      <c r="C333" s="104" t="s">
        <v>280</v>
      </c>
      <c r="D333" s="104" t="s">
        <v>308</v>
      </c>
      <c r="E333" s="104" t="s">
        <v>320</v>
      </c>
      <c r="F333" s="104" t="s">
        <v>344</v>
      </c>
      <c r="G333" s="104" t="s">
        <v>332</v>
      </c>
      <c r="H333" s="104" t="s">
        <v>2255</v>
      </c>
      <c r="I333" s="104" t="s">
        <v>17182</v>
      </c>
      <c r="J333" s="105">
        <v>500</v>
      </c>
      <c r="K333" s="105">
        <v>3000</v>
      </c>
      <c r="L333" s="105">
        <v>1750</v>
      </c>
      <c r="M333" s="106">
        <v>0.48503075899999998</v>
      </c>
      <c r="N333" s="105">
        <v>848.80382859999997</v>
      </c>
      <c r="O333" s="107">
        <f t="shared" si="10"/>
        <v>18</v>
      </c>
      <c r="P333" s="105">
        <f>IFERROR(INDEX(Data_HS!$D$2:$D$8217,MATCH(H333,Data_HS!$A$2:$A$8217,0))/p_bulan,"")</f>
        <v>94769.454545454544</v>
      </c>
      <c r="Q333" s="104" t="str">
        <f t="shared" si="11"/>
        <v>Wajar</v>
      </c>
    </row>
    <row r="334" spans="1:17" x14ac:dyDescent="0.3">
      <c r="A334" s="104">
        <v>333</v>
      </c>
      <c r="B334" s="104" t="s">
        <v>17181</v>
      </c>
      <c r="C334" s="104" t="s">
        <v>280</v>
      </c>
      <c r="D334" s="104" t="s">
        <v>308</v>
      </c>
      <c r="E334" s="104" t="s">
        <v>320</v>
      </c>
      <c r="F334" s="104" t="s">
        <v>344</v>
      </c>
      <c r="G334" s="104" t="s">
        <v>332</v>
      </c>
      <c r="H334" s="104" t="s">
        <v>2261</v>
      </c>
      <c r="I334" s="104" t="s">
        <v>17052</v>
      </c>
      <c r="J334" s="105">
        <v>500</v>
      </c>
      <c r="K334" s="105">
        <v>2000</v>
      </c>
      <c r="L334" s="105">
        <v>1250</v>
      </c>
      <c r="M334" s="106">
        <v>18.039173040000001</v>
      </c>
      <c r="N334" s="105">
        <v>22548.9663</v>
      </c>
      <c r="O334" s="107">
        <f t="shared" si="10"/>
        <v>18</v>
      </c>
      <c r="P334" s="105">
        <f>IFERROR(INDEX(Data_HS!$D$2:$D$8217,MATCH(H334,Data_HS!$A$2:$A$8217,0))/p_bulan,"")</f>
        <v>189518479.45454547</v>
      </c>
      <c r="Q334" s="104" t="str">
        <f t="shared" si="11"/>
        <v>Wajar</v>
      </c>
    </row>
    <row r="335" spans="1:17" x14ac:dyDescent="0.3">
      <c r="A335" s="104">
        <v>334</v>
      </c>
      <c r="B335" s="104" t="s">
        <v>17181</v>
      </c>
      <c r="C335" s="104" t="s">
        <v>280</v>
      </c>
      <c r="D335" s="104" t="s">
        <v>308</v>
      </c>
      <c r="E335" s="104" t="s">
        <v>320</v>
      </c>
      <c r="F335" s="104" t="s">
        <v>344</v>
      </c>
      <c r="G335" s="104" t="s">
        <v>332</v>
      </c>
      <c r="H335" s="104" t="s">
        <v>2263</v>
      </c>
      <c r="I335" s="104" t="s">
        <v>17183</v>
      </c>
      <c r="J335" s="105">
        <v>500</v>
      </c>
      <c r="K335" s="105">
        <v>2000</v>
      </c>
      <c r="L335" s="105">
        <v>1250</v>
      </c>
      <c r="M335" s="106">
        <v>6.183815901</v>
      </c>
      <c r="N335" s="105">
        <v>7729.7698760000003</v>
      </c>
      <c r="O335" s="107">
        <f t="shared" si="10"/>
        <v>18</v>
      </c>
      <c r="P335" s="105">
        <f>IFERROR(INDEX(Data_HS!$D$2:$D$8217,MATCH(H335,Data_HS!$A$2:$A$8217,0))/p_bulan,"")</f>
        <v>64124517</v>
      </c>
      <c r="Q335" s="104" t="str">
        <f t="shared" si="11"/>
        <v>Wajar</v>
      </c>
    </row>
    <row r="336" spans="1:17" x14ac:dyDescent="0.3">
      <c r="A336" s="104">
        <v>335</v>
      </c>
      <c r="B336" s="104" t="s">
        <v>17181</v>
      </c>
      <c r="C336" s="104" t="s">
        <v>280</v>
      </c>
      <c r="D336" s="104" t="s">
        <v>308</v>
      </c>
      <c r="E336" s="104" t="s">
        <v>320</v>
      </c>
      <c r="F336" s="104" t="s">
        <v>344</v>
      </c>
      <c r="G336" s="104" t="s">
        <v>332</v>
      </c>
      <c r="H336" s="104" t="s">
        <v>2257</v>
      </c>
      <c r="I336" s="104" t="s">
        <v>17184</v>
      </c>
      <c r="J336" s="105">
        <v>500</v>
      </c>
      <c r="K336" s="105">
        <v>2000</v>
      </c>
      <c r="L336" s="105">
        <v>1250</v>
      </c>
      <c r="M336" s="106">
        <v>13.27290268</v>
      </c>
      <c r="N336" s="105">
        <v>16591.128349999999</v>
      </c>
      <c r="O336" s="107">
        <f t="shared" si="10"/>
        <v>18</v>
      </c>
      <c r="P336" s="105">
        <f>IFERROR(INDEX(Data_HS!$D$2:$D$8217,MATCH(H336,Data_HS!$A$2:$A$8217,0))/p_bulan,"")</f>
        <v>18887580.636363637</v>
      </c>
      <c r="Q336" s="104" t="str">
        <f t="shared" si="11"/>
        <v>Wajar</v>
      </c>
    </row>
    <row r="337" spans="1:17" x14ac:dyDescent="0.3">
      <c r="A337" s="104">
        <v>336</v>
      </c>
      <c r="B337" s="104" t="s">
        <v>17181</v>
      </c>
      <c r="C337" s="104" t="s">
        <v>280</v>
      </c>
      <c r="D337" s="104" t="s">
        <v>308</v>
      </c>
      <c r="E337" s="104" t="s">
        <v>320</v>
      </c>
      <c r="F337" s="104" t="s">
        <v>344</v>
      </c>
      <c r="G337" s="104" t="s">
        <v>332</v>
      </c>
      <c r="H337" s="104" t="s">
        <v>2251</v>
      </c>
      <c r="I337" s="104" t="s">
        <v>17185</v>
      </c>
      <c r="J337" s="105">
        <v>500</v>
      </c>
      <c r="K337" s="105">
        <v>500</v>
      </c>
      <c r="L337" s="105">
        <v>500</v>
      </c>
      <c r="M337" s="106">
        <v>5.5569576200000004</v>
      </c>
      <c r="N337" s="105">
        <v>2778.4788100000001</v>
      </c>
      <c r="O337" s="107">
        <f t="shared" si="10"/>
        <v>18</v>
      </c>
      <c r="P337" s="105">
        <f>IFERROR(INDEX(Data_HS!$D$2:$D$8217,MATCH(H337,Data_HS!$A$2:$A$8217,0))/p_bulan,"")</f>
        <v>256941.09090909091</v>
      </c>
      <c r="Q337" s="104" t="str">
        <f t="shared" si="11"/>
        <v>Wajar</v>
      </c>
    </row>
    <row r="338" spans="1:17" x14ac:dyDescent="0.3">
      <c r="A338" s="104">
        <v>337</v>
      </c>
      <c r="B338" s="104" t="s">
        <v>17186</v>
      </c>
      <c r="C338" s="104" t="s">
        <v>280</v>
      </c>
      <c r="D338" s="104" t="s">
        <v>317</v>
      </c>
      <c r="E338" s="104" t="s">
        <v>320</v>
      </c>
      <c r="F338" s="104" t="s">
        <v>344</v>
      </c>
      <c r="G338" s="104" t="s">
        <v>335</v>
      </c>
      <c r="H338" s="104" t="s">
        <v>16845</v>
      </c>
      <c r="I338" s="104" t="s">
        <v>17187</v>
      </c>
      <c r="J338" s="105">
        <v>500</v>
      </c>
      <c r="K338" s="105">
        <v>5000</v>
      </c>
      <c r="L338" s="105">
        <v>2750</v>
      </c>
      <c r="M338" s="106"/>
      <c r="N338" s="105"/>
      <c r="O338" s="107">
        <f t="shared" si="10"/>
        <v>0</v>
      </c>
      <c r="P338" s="105" t="str">
        <f>IFERROR(INDEX(Data_HS!$D$2:$D$8217,MATCH(H338,Data_HS!$A$2:$A$8217,0))/p_bulan,"")</f>
        <v/>
      </c>
      <c r="Q338" s="104" t="str">
        <f t="shared" si="11"/>
        <v>HS tidak valid</v>
      </c>
    </row>
    <row r="339" spans="1:17" x14ac:dyDescent="0.3">
      <c r="A339" s="104">
        <v>338</v>
      </c>
      <c r="B339" s="104" t="s">
        <v>17188</v>
      </c>
      <c r="C339" s="104" t="s">
        <v>286</v>
      </c>
      <c r="D339" s="104" t="s">
        <v>311</v>
      </c>
      <c r="E339" s="104" t="s">
        <v>320</v>
      </c>
      <c r="F339" s="104" t="s">
        <v>343</v>
      </c>
      <c r="G339" s="104" t="s">
        <v>332</v>
      </c>
      <c r="H339" s="104" t="s">
        <v>1048</v>
      </c>
      <c r="I339" s="104" t="s">
        <v>17189</v>
      </c>
      <c r="J339" s="105">
        <v>0</v>
      </c>
      <c r="K339" s="105">
        <v>0</v>
      </c>
      <c r="L339" s="105">
        <v>0</v>
      </c>
      <c r="M339" s="106">
        <v>0.72052845499999996</v>
      </c>
      <c r="N339" s="105">
        <v>0</v>
      </c>
      <c r="O339" s="107">
        <f t="shared" si="10"/>
        <v>4</v>
      </c>
      <c r="P339" s="105">
        <f>IFERROR(INDEX(Data_HS!$D$2:$D$8217,MATCH(H339,Data_HS!$A$2:$A$8217,0))/p_bulan,"")</f>
        <v>1546.909090909091</v>
      </c>
      <c r="Q339" s="104" t="str">
        <f t="shared" si="11"/>
        <v>Estimasi nol</v>
      </c>
    </row>
    <row r="340" spans="1:17" x14ac:dyDescent="0.3">
      <c r="A340" s="104">
        <v>339</v>
      </c>
      <c r="B340" s="104" t="s">
        <v>17188</v>
      </c>
      <c r="C340" s="104" t="s">
        <v>286</v>
      </c>
      <c r="D340" s="104" t="s">
        <v>311</v>
      </c>
      <c r="E340" s="104" t="s">
        <v>320</v>
      </c>
      <c r="F340" s="104" t="s">
        <v>343</v>
      </c>
      <c r="G340" s="104" t="s">
        <v>332</v>
      </c>
      <c r="H340" s="104" t="s">
        <v>1048</v>
      </c>
      <c r="I340" s="104" t="s">
        <v>17190</v>
      </c>
      <c r="J340" s="105">
        <v>0</v>
      </c>
      <c r="K340" s="105">
        <v>0</v>
      </c>
      <c r="L340" s="105">
        <v>0</v>
      </c>
      <c r="M340" s="106">
        <v>0.72052845499999996</v>
      </c>
      <c r="N340" s="105">
        <v>0</v>
      </c>
      <c r="O340" s="107">
        <f t="shared" si="10"/>
        <v>4</v>
      </c>
      <c r="P340" s="105">
        <f>IFERROR(INDEX(Data_HS!$D$2:$D$8217,MATCH(H340,Data_HS!$A$2:$A$8217,0))/p_bulan,"")</f>
        <v>1546.909090909091</v>
      </c>
      <c r="Q340" s="104" t="str">
        <f t="shared" si="11"/>
        <v>Estimasi nol</v>
      </c>
    </row>
    <row r="341" spans="1:17" x14ac:dyDescent="0.3">
      <c r="A341" s="104">
        <v>340</v>
      </c>
      <c r="B341" s="104" t="s">
        <v>17188</v>
      </c>
      <c r="C341" s="104" t="s">
        <v>286</v>
      </c>
      <c r="D341" s="104" t="s">
        <v>311</v>
      </c>
      <c r="E341" s="104" t="s">
        <v>320</v>
      </c>
      <c r="F341" s="104" t="s">
        <v>343</v>
      </c>
      <c r="G341" s="104" t="s">
        <v>332</v>
      </c>
      <c r="H341" s="104" t="s">
        <v>1048</v>
      </c>
      <c r="I341" s="104" t="s">
        <v>17189</v>
      </c>
      <c r="J341" s="105">
        <v>0</v>
      </c>
      <c r="K341" s="105">
        <v>0</v>
      </c>
      <c r="L341" s="105">
        <v>0</v>
      </c>
      <c r="M341" s="106">
        <v>0.72052845499999996</v>
      </c>
      <c r="N341" s="105">
        <v>0</v>
      </c>
      <c r="O341" s="107">
        <f t="shared" si="10"/>
        <v>4</v>
      </c>
      <c r="P341" s="105">
        <f>IFERROR(INDEX(Data_HS!$D$2:$D$8217,MATCH(H341,Data_HS!$A$2:$A$8217,0))/p_bulan,"")</f>
        <v>1546.909090909091</v>
      </c>
      <c r="Q341" s="104" t="str">
        <f t="shared" si="11"/>
        <v>Estimasi nol</v>
      </c>
    </row>
    <row r="342" spans="1:17" x14ac:dyDescent="0.3">
      <c r="A342" s="104">
        <v>341</v>
      </c>
      <c r="B342" s="104" t="s">
        <v>17188</v>
      </c>
      <c r="C342" s="104" t="s">
        <v>286</v>
      </c>
      <c r="D342" s="104" t="s">
        <v>311</v>
      </c>
      <c r="E342" s="104" t="s">
        <v>320</v>
      </c>
      <c r="F342" s="104" t="s">
        <v>343</v>
      </c>
      <c r="G342" s="104" t="s">
        <v>332</v>
      </c>
      <c r="H342" s="104" t="s">
        <v>1048</v>
      </c>
      <c r="I342" s="104" t="s">
        <v>17190</v>
      </c>
      <c r="J342" s="105">
        <v>0</v>
      </c>
      <c r="K342" s="105">
        <v>0</v>
      </c>
      <c r="L342" s="105">
        <v>0</v>
      </c>
      <c r="M342" s="106">
        <v>0.72052845499999996</v>
      </c>
      <c r="N342" s="105">
        <v>0</v>
      </c>
      <c r="O342" s="107">
        <f t="shared" si="10"/>
        <v>4</v>
      </c>
      <c r="P342" s="105">
        <f>IFERROR(INDEX(Data_HS!$D$2:$D$8217,MATCH(H342,Data_HS!$A$2:$A$8217,0))/p_bulan,"")</f>
        <v>1546.909090909091</v>
      </c>
      <c r="Q342" s="104" t="str">
        <f t="shared" si="11"/>
        <v>Estimasi nol</v>
      </c>
    </row>
    <row r="343" spans="1:17" x14ac:dyDescent="0.3">
      <c r="A343" s="104">
        <v>342</v>
      </c>
      <c r="B343" s="104" t="s">
        <v>17188</v>
      </c>
      <c r="C343" s="104" t="s">
        <v>286</v>
      </c>
      <c r="D343" s="104" t="s">
        <v>311</v>
      </c>
      <c r="E343" s="104" t="s">
        <v>320</v>
      </c>
      <c r="F343" s="104" t="s">
        <v>343</v>
      </c>
      <c r="G343" s="104" t="s">
        <v>332</v>
      </c>
      <c r="H343" s="104" t="s">
        <v>1569</v>
      </c>
      <c r="I343" s="104" t="s">
        <v>17191</v>
      </c>
      <c r="J343" s="105">
        <v>0</v>
      </c>
      <c r="K343" s="105">
        <v>0</v>
      </c>
      <c r="L343" s="105">
        <v>0</v>
      </c>
      <c r="M343" s="106">
        <v>6.2618575410000004</v>
      </c>
      <c r="N343" s="105">
        <v>0</v>
      </c>
      <c r="O343" s="107">
        <f t="shared" si="10"/>
        <v>9</v>
      </c>
      <c r="P343" s="105">
        <f>IFERROR(INDEX(Data_HS!$D$2:$D$8217,MATCH(H343,Data_HS!$A$2:$A$8217,0))/p_bulan,"")</f>
        <v>16934.909090909092</v>
      </c>
      <c r="Q343" s="104" t="str">
        <f t="shared" si="11"/>
        <v>Estimasi nol</v>
      </c>
    </row>
    <row r="344" spans="1:17" x14ac:dyDescent="0.3">
      <c r="A344" s="104">
        <v>343</v>
      </c>
      <c r="B344" s="104" t="s">
        <v>17188</v>
      </c>
      <c r="C344" s="104" t="s">
        <v>286</v>
      </c>
      <c r="D344" s="104" t="s">
        <v>311</v>
      </c>
      <c r="E344" s="104" t="s">
        <v>320</v>
      </c>
      <c r="F344" s="104" t="s">
        <v>343</v>
      </c>
      <c r="G344" s="104" t="s">
        <v>332</v>
      </c>
      <c r="H344" s="104" t="s">
        <v>1302</v>
      </c>
      <c r="I344" s="104" t="s">
        <v>17192</v>
      </c>
      <c r="J344" s="105">
        <v>0</v>
      </c>
      <c r="K344" s="105">
        <v>0</v>
      </c>
      <c r="L344" s="105">
        <v>0</v>
      </c>
      <c r="M344" s="106">
        <v>0.47623953400000002</v>
      </c>
      <c r="N344" s="105">
        <v>0</v>
      </c>
      <c r="O344" s="107">
        <f t="shared" si="10"/>
        <v>8</v>
      </c>
      <c r="P344" s="105">
        <f>IFERROR(INDEX(Data_HS!$D$2:$D$8217,MATCH(H344,Data_HS!$A$2:$A$8217,0))/p_bulan,"")</f>
        <v>48622.454545454544</v>
      </c>
      <c r="Q344" s="104" t="str">
        <f t="shared" si="11"/>
        <v>Estimasi nol</v>
      </c>
    </row>
    <row r="345" spans="1:17" x14ac:dyDescent="0.3">
      <c r="A345" s="104">
        <v>344</v>
      </c>
      <c r="B345" s="104" t="s">
        <v>17193</v>
      </c>
      <c r="C345" s="104" t="s">
        <v>295</v>
      </c>
      <c r="D345" s="104" t="s">
        <v>308</v>
      </c>
      <c r="E345" s="104" t="s">
        <v>306</v>
      </c>
      <c r="F345" s="104" t="s">
        <v>344</v>
      </c>
      <c r="G345" s="104" t="s">
        <v>332</v>
      </c>
      <c r="H345" s="104" t="s">
        <v>1517</v>
      </c>
      <c r="I345" s="104" t="s">
        <v>17194</v>
      </c>
      <c r="J345" s="105">
        <v>1000</v>
      </c>
      <c r="K345" s="105">
        <v>24000</v>
      </c>
      <c r="L345" s="105">
        <v>12500</v>
      </c>
      <c r="M345" s="106">
        <v>4.5178611809999998</v>
      </c>
      <c r="N345" s="105">
        <v>56473.264759999998</v>
      </c>
      <c r="O345" s="107">
        <f t="shared" si="10"/>
        <v>9</v>
      </c>
      <c r="P345" s="105">
        <f>IFERROR(INDEX(Data_HS!$D$2:$D$8217,MATCH(H345,Data_HS!$A$2:$A$8217,0))/p_bulan,"")</f>
        <v>1296930.9090909092</v>
      </c>
      <c r="Q345" s="104" t="str">
        <f t="shared" si="11"/>
        <v>Wajar</v>
      </c>
    </row>
    <row r="346" spans="1:17" x14ac:dyDescent="0.3">
      <c r="A346" s="104">
        <v>345</v>
      </c>
      <c r="B346" s="104" t="s">
        <v>17193</v>
      </c>
      <c r="C346" s="104" t="s">
        <v>295</v>
      </c>
      <c r="D346" s="104" t="s">
        <v>308</v>
      </c>
      <c r="E346" s="104" t="s">
        <v>306</v>
      </c>
      <c r="F346" s="104" t="s">
        <v>344</v>
      </c>
      <c r="G346" s="104" t="s">
        <v>332</v>
      </c>
      <c r="H346" s="104" t="s">
        <v>4313</v>
      </c>
      <c r="I346" s="104" t="s">
        <v>17195</v>
      </c>
      <c r="J346" s="105">
        <v>1000</v>
      </c>
      <c r="K346" s="105">
        <v>24000</v>
      </c>
      <c r="L346" s="105">
        <v>12500</v>
      </c>
      <c r="M346" s="106">
        <v>11.73545309</v>
      </c>
      <c r="N346" s="105">
        <v>146693.1636</v>
      </c>
      <c r="O346" s="107">
        <f t="shared" si="10"/>
        <v>33</v>
      </c>
      <c r="P346" s="105">
        <f>IFERROR(INDEX(Data_HS!$D$2:$D$8217,MATCH(H346,Data_HS!$A$2:$A$8217,0))/p_bulan,"")</f>
        <v>535101.45454545459</v>
      </c>
      <c r="Q346" s="104" t="str">
        <f t="shared" si="11"/>
        <v>Wajar</v>
      </c>
    </row>
    <row r="347" spans="1:17" x14ac:dyDescent="0.3">
      <c r="A347" s="104">
        <v>346</v>
      </c>
      <c r="B347" s="104" t="s">
        <v>17193</v>
      </c>
      <c r="C347" s="104" t="s">
        <v>295</v>
      </c>
      <c r="D347" s="104" t="s">
        <v>308</v>
      </c>
      <c r="E347" s="104" t="s">
        <v>306</v>
      </c>
      <c r="F347" s="104" t="s">
        <v>344</v>
      </c>
      <c r="G347" s="104" t="s">
        <v>332</v>
      </c>
      <c r="H347" s="104" t="s">
        <v>1899</v>
      </c>
      <c r="I347" s="104" t="s">
        <v>17196</v>
      </c>
      <c r="J347" s="105">
        <v>1000</v>
      </c>
      <c r="K347" s="105">
        <v>25000</v>
      </c>
      <c r="L347" s="105">
        <v>13000</v>
      </c>
      <c r="M347" s="106">
        <v>2.2402451989999999</v>
      </c>
      <c r="N347" s="105">
        <v>29123.187580000002</v>
      </c>
      <c r="O347" s="107">
        <f t="shared" si="10"/>
        <v>15</v>
      </c>
      <c r="P347" s="105">
        <f>IFERROR(INDEX(Data_HS!$D$2:$D$8217,MATCH(H347,Data_HS!$A$2:$A$8217,0))/p_bulan,"")</f>
        <v>48881285.909090906</v>
      </c>
      <c r="Q347" s="104" t="str">
        <f t="shared" si="11"/>
        <v>Wajar</v>
      </c>
    </row>
    <row r="348" spans="1:17" x14ac:dyDescent="0.3">
      <c r="A348" s="104">
        <v>347</v>
      </c>
      <c r="B348" s="104" t="s">
        <v>17193</v>
      </c>
      <c r="C348" s="104" t="s">
        <v>295</v>
      </c>
      <c r="D348" s="104" t="s">
        <v>308</v>
      </c>
      <c r="E348" s="104" t="s">
        <v>306</v>
      </c>
      <c r="F348" s="104" t="s">
        <v>344</v>
      </c>
      <c r="G348" s="104" t="s">
        <v>332</v>
      </c>
      <c r="H348" s="104" t="s">
        <v>4481</v>
      </c>
      <c r="I348" s="104" t="s">
        <v>17197</v>
      </c>
      <c r="J348" s="105">
        <v>1000</v>
      </c>
      <c r="K348" s="105">
        <v>10000</v>
      </c>
      <c r="L348" s="105">
        <v>5500</v>
      </c>
      <c r="M348" s="106">
        <v>1.697966393</v>
      </c>
      <c r="N348" s="105">
        <v>9338.8151639999996</v>
      </c>
      <c r="O348" s="107">
        <f t="shared" si="10"/>
        <v>34</v>
      </c>
      <c r="P348" s="105">
        <f>IFERROR(INDEX(Data_HS!$D$2:$D$8217,MATCH(H348,Data_HS!$A$2:$A$8217,0))/p_bulan,"")</f>
        <v>72269</v>
      </c>
      <c r="Q348" s="104" t="str">
        <f t="shared" si="11"/>
        <v>Wajar</v>
      </c>
    </row>
    <row r="349" spans="1:17" x14ac:dyDescent="0.3">
      <c r="A349" s="104">
        <v>348</v>
      </c>
      <c r="B349" s="104" t="s">
        <v>17193</v>
      </c>
      <c r="C349" s="104" t="s">
        <v>295</v>
      </c>
      <c r="D349" s="104" t="s">
        <v>308</v>
      </c>
      <c r="E349" s="104" t="s">
        <v>306</v>
      </c>
      <c r="F349" s="104" t="s">
        <v>344</v>
      </c>
      <c r="G349" s="104" t="s">
        <v>332</v>
      </c>
      <c r="H349" s="104" t="s">
        <v>2779</v>
      </c>
      <c r="I349" s="104" t="s">
        <v>17198</v>
      </c>
      <c r="J349" s="105">
        <v>1000</v>
      </c>
      <c r="K349" s="105">
        <v>25000</v>
      </c>
      <c r="L349" s="105">
        <v>13000</v>
      </c>
      <c r="M349" s="106">
        <v>0.11749256299999999</v>
      </c>
      <c r="N349" s="105">
        <v>1527.403317</v>
      </c>
      <c r="O349" s="107">
        <f t="shared" si="10"/>
        <v>23</v>
      </c>
      <c r="P349" s="105">
        <f>IFERROR(INDEX(Data_HS!$D$2:$D$8217,MATCH(H349,Data_HS!$A$2:$A$8217,0))/p_bulan,"")</f>
        <v>26243813.454545453</v>
      </c>
      <c r="Q349" s="104" t="str">
        <f t="shared" si="11"/>
        <v>Wajar</v>
      </c>
    </row>
    <row r="350" spans="1:17" x14ac:dyDescent="0.3">
      <c r="A350" s="104">
        <v>349</v>
      </c>
      <c r="B350" s="104" t="s">
        <v>17199</v>
      </c>
      <c r="C350" s="104" t="s">
        <v>290</v>
      </c>
      <c r="D350" s="104" t="s">
        <v>308</v>
      </c>
      <c r="E350" s="104" t="s">
        <v>320</v>
      </c>
      <c r="F350" s="104" t="s">
        <v>344</v>
      </c>
      <c r="G350" s="104" t="s">
        <v>335</v>
      </c>
      <c r="H350" s="104" t="s">
        <v>16845</v>
      </c>
      <c r="I350" s="104" t="s">
        <v>16846</v>
      </c>
      <c r="J350" s="105"/>
      <c r="K350" s="105"/>
      <c r="L350" s="105"/>
      <c r="M350" s="106"/>
      <c r="N350" s="105"/>
      <c r="O350" s="107">
        <f t="shared" si="10"/>
        <v>0</v>
      </c>
      <c r="P350" s="105" t="str">
        <f>IFERROR(INDEX(Data_HS!$D$2:$D$8217,MATCH(H350,Data_HS!$A$2:$A$8217,0))/p_bulan,"")</f>
        <v/>
      </c>
      <c r="Q350" s="104" t="str">
        <f t="shared" si="11"/>
        <v>HS tidak valid</v>
      </c>
    </row>
    <row r="351" spans="1:17" x14ac:dyDescent="0.3">
      <c r="A351" s="104">
        <v>350</v>
      </c>
      <c r="B351" s="104" t="s">
        <v>17200</v>
      </c>
      <c r="C351" s="104" t="s">
        <v>297</v>
      </c>
      <c r="D351" s="104" t="s">
        <v>314</v>
      </c>
      <c r="E351" s="104" t="s">
        <v>320</v>
      </c>
      <c r="F351" s="104" t="s">
        <v>343</v>
      </c>
      <c r="G351" s="104" t="s">
        <v>332</v>
      </c>
      <c r="H351" s="104" t="s">
        <v>2779</v>
      </c>
      <c r="I351" s="104" t="s">
        <v>17201</v>
      </c>
      <c r="J351" s="105">
        <v>20000</v>
      </c>
      <c r="K351" s="105">
        <v>0</v>
      </c>
      <c r="L351" s="105">
        <v>10000</v>
      </c>
      <c r="M351" s="106">
        <v>0.11749256299999999</v>
      </c>
      <c r="N351" s="105">
        <v>1174.925628</v>
      </c>
      <c r="O351" s="107">
        <f t="shared" si="10"/>
        <v>23</v>
      </c>
      <c r="P351" s="105">
        <f>IFERROR(INDEX(Data_HS!$D$2:$D$8217,MATCH(H351,Data_HS!$A$2:$A$8217,0))/p_bulan,"")</f>
        <v>26243813.454545453</v>
      </c>
      <c r="Q351" s="104" t="str">
        <f t="shared" si="11"/>
        <v>Wajar</v>
      </c>
    </row>
    <row r="352" spans="1:17" x14ac:dyDescent="0.3">
      <c r="A352" s="104">
        <v>351</v>
      </c>
      <c r="B352" s="104" t="s">
        <v>17202</v>
      </c>
      <c r="C352" s="104" t="s">
        <v>282</v>
      </c>
      <c r="D352" s="104" t="s">
        <v>308</v>
      </c>
      <c r="E352" s="104" t="s">
        <v>320</v>
      </c>
      <c r="F352" s="104" t="s">
        <v>343</v>
      </c>
      <c r="G352" s="104" t="s">
        <v>332</v>
      </c>
      <c r="H352" s="104" t="s">
        <v>1513</v>
      </c>
      <c r="I352" s="104" t="s">
        <v>16962</v>
      </c>
      <c r="J352" s="105">
        <v>1</v>
      </c>
      <c r="K352" s="105">
        <v>50</v>
      </c>
      <c r="L352" s="105">
        <v>25.5</v>
      </c>
      <c r="M352" s="106">
        <v>48.166593229999997</v>
      </c>
      <c r="N352" s="105">
        <v>1228.2481270000001</v>
      </c>
      <c r="O352" s="107">
        <f t="shared" si="10"/>
        <v>9</v>
      </c>
      <c r="P352" s="105">
        <f>IFERROR(INDEX(Data_HS!$D$2:$D$8217,MATCH(H352,Data_HS!$A$2:$A$8217,0))/p_bulan,"")</f>
        <v>785032.27272727271</v>
      </c>
      <c r="Q352" s="104" t="str">
        <f t="shared" si="11"/>
        <v>Wajar</v>
      </c>
    </row>
    <row r="353" spans="1:17" x14ac:dyDescent="0.3">
      <c r="A353" s="104">
        <v>352</v>
      </c>
      <c r="B353" s="104" t="s">
        <v>17203</v>
      </c>
      <c r="C353" s="104" t="s">
        <v>288</v>
      </c>
      <c r="D353" s="104" t="s">
        <v>308</v>
      </c>
      <c r="E353" s="104" t="s">
        <v>320</v>
      </c>
      <c r="F353" s="104" t="s">
        <v>343</v>
      </c>
      <c r="G353" s="104" t="s">
        <v>332</v>
      </c>
      <c r="H353" s="104" t="s">
        <v>3005</v>
      </c>
      <c r="I353" s="104" t="s">
        <v>17204</v>
      </c>
      <c r="J353" s="105">
        <v>0</v>
      </c>
      <c r="K353" s="105">
        <v>0</v>
      </c>
      <c r="L353" s="105">
        <v>0</v>
      </c>
      <c r="M353" s="106">
        <v>0.26504628600000002</v>
      </c>
      <c r="N353" s="105">
        <v>0</v>
      </c>
      <c r="O353" s="107">
        <f t="shared" si="10"/>
        <v>26</v>
      </c>
      <c r="P353" s="105">
        <f>IFERROR(INDEX(Data_HS!$D$2:$D$8217,MATCH(H353,Data_HS!$A$2:$A$8217,0))/p_bulan,"")</f>
        <v>30747.272727272728</v>
      </c>
      <c r="Q353" s="104" t="str">
        <f t="shared" si="11"/>
        <v>Estimasi nol</v>
      </c>
    </row>
    <row r="354" spans="1:17" x14ac:dyDescent="0.3">
      <c r="A354" s="104">
        <v>353</v>
      </c>
      <c r="B354" s="104" t="s">
        <v>17203</v>
      </c>
      <c r="C354" s="104" t="s">
        <v>288</v>
      </c>
      <c r="D354" s="104" t="s">
        <v>308</v>
      </c>
      <c r="E354" s="104" t="s">
        <v>320</v>
      </c>
      <c r="F354" s="104" t="s">
        <v>343</v>
      </c>
      <c r="G354" s="104" t="s">
        <v>332</v>
      </c>
      <c r="H354" s="104" t="s">
        <v>1242</v>
      </c>
      <c r="I354" s="104" t="s">
        <v>17205</v>
      </c>
      <c r="J354" s="105">
        <v>12000</v>
      </c>
      <c r="K354" s="105">
        <v>50000</v>
      </c>
      <c r="L354" s="105">
        <v>31000</v>
      </c>
      <c r="M354" s="106">
        <v>5.1240976280000003</v>
      </c>
      <c r="N354" s="105">
        <v>158847.02650000001</v>
      </c>
      <c r="O354" s="107">
        <f t="shared" si="10"/>
        <v>7</v>
      </c>
      <c r="P354" s="105">
        <f>IFERROR(INDEX(Data_HS!$D$2:$D$8217,MATCH(H354,Data_HS!$A$2:$A$8217,0))/p_bulan,"")</f>
        <v>1355.090909090909</v>
      </c>
      <c r="Q354" s="104" t="str">
        <f t="shared" si="11"/>
        <v>Melebihi ekspor nasional HS</v>
      </c>
    </row>
    <row r="355" spans="1:17" x14ac:dyDescent="0.3">
      <c r="A355" s="104">
        <v>354</v>
      </c>
      <c r="B355" s="104" t="s">
        <v>17203</v>
      </c>
      <c r="C355" s="104" t="s">
        <v>288</v>
      </c>
      <c r="D355" s="104" t="s">
        <v>308</v>
      </c>
      <c r="E355" s="104" t="s">
        <v>320</v>
      </c>
      <c r="F355" s="104" t="s">
        <v>343</v>
      </c>
      <c r="G355" s="104" t="s">
        <v>332</v>
      </c>
      <c r="H355" s="104" t="s">
        <v>1593</v>
      </c>
      <c r="I355" s="104" t="s">
        <v>16927</v>
      </c>
      <c r="J355" s="105">
        <v>28000</v>
      </c>
      <c r="K355" s="105">
        <v>50000</v>
      </c>
      <c r="L355" s="105">
        <v>39000</v>
      </c>
      <c r="M355" s="106">
        <v>4.2409638550000004</v>
      </c>
      <c r="N355" s="105">
        <v>165397.59039999999</v>
      </c>
      <c r="O355" s="107">
        <f t="shared" si="10"/>
        <v>10</v>
      </c>
      <c r="P355" s="105">
        <f>IFERROR(INDEX(Data_HS!$D$2:$D$8217,MATCH(H355,Data_HS!$A$2:$A$8217,0))/p_bulan,"")</f>
        <v>4128</v>
      </c>
      <c r="Q355" s="104" t="str">
        <f t="shared" si="11"/>
        <v>Melebihi ekspor nasional HS</v>
      </c>
    </row>
    <row r="356" spans="1:17" x14ac:dyDescent="0.3">
      <c r="A356" s="104">
        <v>355</v>
      </c>
      <c r="B356" s="104" t="s">
        <v>17203</v>
      </c>
      <c r="C356" s="104" t="s">
        <v>288</v>
      </c>
      <c r="D356" s="104" t="s">
        <v>308</v>
      </c>
      <c r="E356" s="104" t="s">
        <v>320</v>
      </c>
      <c r="F356" s="104" t="s">
        <v>343</v>
      </c>
      <c r="G356" s="104" t="s">
        <v>332</v>
      </c>
      <c r="H356" s="104" t="s">
        <v>1539</v>
      </c>
      <c r="I356" s="104" t="s">
        <v>17206</v>
      </c>
      <c r="J356" s="105">
        <v>0</v>
      </c>
      <c r="K356" s="105">
        <v>0</v>
      </c>
      <c r="L356" s="105">
        <v>0</v>
      </c>
      <c r="M356" s="106">
        <v>2.4667046500000001</v>
      </c>
      <c r="N356" s="105">
        <v>0</v>
      </c>
      <c r="O356" s="107">
        <f t="shared" si="10"/>
        <v>9</v>
      </c>
      <c r="P356" s="105">
        <f>IFERROR(INDEX(Data_HS!$D$2:$D$8217,MATCH(H356,Data_HS!$A$2:$A$8217,0))/p_bulan,"")</f>
        <v>35423</v>
      </c>
      <c r="Q356" s="104" t="str">
        <f t="shared" si="11"/>
        <v>Estimasi nol</v>
      </c>
    </row>
    <row r="357" spans="1:17" x14ac:dyDescent="0.3">
      <c r="A357" s="104">
        <v>356</v>
      </c>
      <c r="B357" s="104" t="s">
        <v>17203</v>
      </c>
      <c r="C357" s="104" t="s">
        <v>288</v>
      </c>
      <c r="D357" s="104" t="s">
        <v>308</v>
      </c>
      <c r="E357" s="104" t="s">
        <v>320</v>
      </c>
      <c r="F357" s="104" t="s">
        <v>343</v>
      </c>
      <c r="G357" s="104" t="s">
        <v>332</v>
      </c>
      <c r="H357" s="104" t="s">
        <v>1517</v>
      </c>
      <c r="I357" s="104" t="s">
        <v>17207</v>
      </c>
      <c r="J357" s="105">
        <v>5000</v>
      </c>
      <c r="K357" s="105">
        <v>20000</v>
      </c>
      <c r="L357" s="105">
        <v>12500</v>
      </c>
      <c r="M357" s="106">
        <v>4.5178611809999998</v>
      </c>
      <c r="N357" s="105">
        <v>56473.264759999998</v>
      </c>
      <c r="O357" s="107">
        <f t="shared" si="10"/>
        <v>9</v>
      </c>
      <c r="P357" s="105">
        <f>IFERROR(INDEX(Data_HS!$D$2:$D$8217,MATCH(H357,Data_HS!$A$2:$A$8217,0))/p_bulan,"")</f>
        <v>1296930.9090909092</v>
      </c>
      <c r="Q357" s="104" t="str">
        <f t="shared" si="11"/>
        <v>Wajar</v>
      </c>
    </row>
    <row r="358" spans="1:17" x14ac:dyDescent="0.3">
      <c r="A358" s="104">
        <v>357</v>
      </c>
      <c r="B358" s="104" t="s">
        <v>17203</v>
      </c>
      <c r="C358" s="104" t="s">
        <v>288</v>
      </c>
      <c r="D358" s="104" t="s">
        <v>308</v>
      </c>
      <c r="E358" s="104" t="s">
        <v>320</v>
      </c>
      <c r="F358" s="104" t="s">
        <v>343</v>
      </c>
      <c r="G358" s="104" t="s">
        <v>332</v>
      </c>
      <c r="H358" s="104" t="s">
        <v>16845</v>
      </c>
      <c r="I358" s="104" t="s">
        <v>17208</v>
      </c>
      <c r="J358" s="105">
        <v>20000</v>
      </c>
      <c r="K358" s="105">
        <v>100000</v>
      </c>
      <c r="L358" s="105">
        <v>60000</v>
      </c>
      <c r="M358" s="106"/>
      <c r="N358" s="105"/>
      <c r="O358" s="107">
        <f t="shared" si="10"/>
        <v>0</v>
      </c>
      <c r="P358" s="105" t="str">
        <f>IFERROR(INDEX(Data_HS!$D$2:$D$8217,MATCH(H358,Data_HS!$A$2:$A$8217,0))/p_bulan,"")</f>
        <v/>
      </c>
      <c r="Q358" s="104" t="str">
        <f t="shared" si="11"/>
        <v>HS tidak valid</v>
      </c>
    </row>
    <row r="359" spans="1:17" x14ac:dyDescent="0.3">
      <c r="A359" s="104">
        <v>358</v>
      </c>
      <c r="B359" s="104" t="s">
        <v>17203</v>
      </c>
      <c r="C359" s="104" t="s">
        <v>288</v>
      </c>
      <c r="D359" s="104" t="s">
        <v>308</v>
      </c>
      <c r="E359" s="104" t="s">
        <v>320</v>
      </c>
      <c r="F359" s="104" t="s">
        <v>343</v>
      </c>
      <c r="G359" s="104" t="s">
        <v>332</v>
      </c>
      <c r="H359" s="104" t="s">
        <v>1022</v>
      </c>
      <c r="I359" s="104" t="s">
        <v>17209</v>
      </c>
      <c r="J359" s="105">
        <v>0</v>
      </c>
      <c r="K359" s="105">
        <v>0</v>
      </c>
      <c r="L359" s="105">
        <v>0</v>
      </c>
      <c r="M359" s="106">
        <v>12.71761908</v>
      </c>
      <c r="N359" s="105">
        <v>0</v>
      </c>
      <c r="O359" s="107">
        <f t="shared" si="10"/>
        <v>4</v>
      </c>
      <c r="P359" s="105">
        <f>IFERROR(INDEX(Data_HS!$D$2:$D$8217,MATCH(H359,Data_HS!$A$2:$A$8217,0))/p_bulan,"")</f>
        <v>17986.18181818182</v>
      </c>
      <c r="Q359" s="104" t="str">
        <f t="shared" si="11"/>
        <v>Estimasi nol</v>
      </c>
    </row>
    <row r="360" spans="1:17" x14ac:dyDescent="0.3">
      <c r="A360" s="104">
        <v>359</v>
      </c>
      <c r="B360" s="104" t="s">
        <v>17203</v>
      </c>
      <c r="C360" s="104" t="s">
        <v>288</v>
      </c>
      <c r="D360" s="104" t="s">
        <v>308</v>
      </c>
      <c r="E360" s="104" t="s">
        <v>320</v>
      </c>
      <c r="F360" s="104" t="s">
        <v>343</v>
      </c>
      <c r="G360" s="104" t="s">
        <v>332</v>
      </c>
      <c r="H360" s="104" t="s">
        <v>6709</v>
      </c>
      <c r="I360" s="104" t="s">
        <v>17210</v>
      </c>
      <c r="J360" s="105">
        <v>0</v>
      </c>
      <c r="K360" s="105">
        <v>0</v>
      </c>
      <c r="L360" s="105">
        <v>0</v>
      </c>
      <c r="M360" s="106">
        <v>16.81818182</v>
      </c>
      <c r="N360" s="105">
        <v>0</v>
      </c>
      <c r="O360" s="107">
        <f t="shared" si="10"/>
        <v>49</v>
      </c>
      <c r="P360" s="105">
        <f>IFERROR(INDEX(Data_HS!$D$2:$D$8217,MATCH(H360,Data_HS!$A$2:$A$8217,0))/p_bulan,"")</f>
        <v>67.272727272727266</v>
      </c>
      <c r="Q360" s="104" t="str">
        <f t="shared" si="11"/>
        <v>Estimasi nol</v>
      </c>
    </row>
    <row r="361" spans="1:17" x14ac:dyDescent="0.3">
      <c r="A361" s="104">
        <v>360</v>
      </c>
      <c r="B361" s="104" t="s">
        <v>17203</v>
      </c>
      <c r="C361" s="104" t="s">
        <v>288</v>
      </c>
      <c r="D361" s="104" t="s">
        <v>308</v>
      </c>
      <c r="E361" s="104" t="s">
        <v>320</v>
      </c>
      <c r="F361" s="104" t="s">
        <v>343</v>
      </c>
      <c r="G361" s="104" t="s">
        <v>332</v>
      </c>
      <c r="H361" s="104" t="s">
        <v>1276</v>
      </c>
      <c r="I361" s="104" t="s">
        <v>17211</v>
      </c>
      <c r="J361" s="105">
        <v>20000</v>
      </c>
      <c r="K361" s="105">
        <v>50000</v>
      </c>
      <c r="L361" s="105">
        <v>35000</v>
      </c>
      <c r="M361" s="106">
        <v>1.5806515269999999</v>
      </c>
      <c r="N361" s="105">
        <v>55322.803460000003</v>
      </c>
      <c r="O361" s="107">
        <f t="shared" si="10"/>
        <v>7</v>
      </c>
      <c r="P361" s="105">
        <f>IFERROR(INDEX(Data_HS!$D$2:$D$8217,MATCH(H361,Data_HS!$A$2:$A$8217,0))/p_bulan,"")</f>
        <v>97567.727272727279</v>
      </c>
      <c r="Q361" s="104" t="str">
        <f t="shared" si="11"/>
        <v>Wajar</v>
      </c>
    </row>
    <row r="362" spans="1:17" x14ac:dyDescent="0.3">
      <c r="A362" s="104">
        <v>361</v>
      </c>
      <c r="B362" s="104" t="s">
        <v>17203</v>
      </c>
      <c r="C362" s="104" t="s">
        <v>288</v>
      </c>
      <c r="D362" s="104" t="s">
        <v>308</v>
      </c>
      <c r="E362" s="104" t="s">
        <v>320</v>
      </c>
      <c r="F362" s="104" t="s">
        <v>343</v>
      </c>
      <c r="G362" s="104" t="s">
        <v>332</v>
      </c>
      <c r="H362" s="104" t="s">
        <v>16845</v>
      </c>
      <c r="I362" s="104" t="s">
        <v>17212</v>
      </c>
      <c r="J362" s="105">
        <v>0</v>
      </c>
      <c r="K362" s="105">
        <v>0</v>
      </c>
      <c r="L362" s="105">
        <v>0</v>
      </c>
      <c r="M362" s="106"/>
      <c r="N362" s="105"/>
      <c r="O362" s="107">
        <f t="shared" si="10"/>
        <v>0</v>
      </c>
      <c r="P362" s="105" t="str">
        <f>IFERROR(INDEX(Data_HS!$D$2:$D$8217,MATCH(H362,Data_HS!$A$2:$A$8217,0))/p_bulan,"")</f>
        <v/>
      </c>
      <c r="Q362" s="104" t="str">
        <f t="shared" si="11"/>
        <v>HS tidak valid</v>
      </c>
    </row>
    <row r="363" spans="1:17" x14ac:dyDescent="0.3">
      <c r="A363" s="104">
        <v>362</v>
      </c>
      <c r="B363" s="104" t="s">
        <v>17203</v>
      </c>
      <c r="C363" s="104" t="s">
        <v>288</v>
      </c>
      <c r="D363" s="104" t="s">
        <v>308</v>
      </c>
      <c r="E363" s="104" t="s">
        <v>320</v>
      </c>
      <c r="F363" s="104" t="s">
        <v>343</v>
      </c>
      <c r="G363" s="104" t="s">
        <v>332</v>
      </c>
      <c r="H363" s="104" t="s">
        <v>4629</v>
      </c>
      <c r="I363" s="104" t="s">
        <v>17213</v>
      </c>
      <c r="J363" s="105">
        <v>19000</v>
      </c>
      <c r="K363" s="105">
        <v>300000</v>
      </c>
      <c r="L363" s="105">
        <v>159500</v>
      </c>
      <c r="M363" s="106">
        <v>1.77268161</v>
      </c>
      <c r="N363" s="105">
        <v>282742.71679999999</v>
      </c>
      <c r="O363" s="107">
        <f t="shared" si="10"/>
        <v>38</v>
      </c>
      <c r="P363" s="105">
        <f>IFERROR(INDEX(Data_HS!$D$2:$D$8217,MATCH(H363,Data_HS!$A$2:$A$8217,0))/p_bulan,"")</f>
        <v>2332469</v>
      </c>
      <c r="Q363" s="104" t="str">
        <f t="shared" si="11"/>
        <v>Wajar</v>
      </c>
    </row>
    <row r="364" spans="1:17" x14ac:dyDescent="0.3">
      <c r="A364" s="104">
        <v>363</v>
      </c>
      <c r="B364" s="104" t="s">
        <v>17203</v>
      </c>
      <c r="C364" s="104" t="s">
        <v>288</v>
      </c>
      <c r="D364" s="104" t="s">
        <v>308</v>
      </c>
      <c r="E364" s="104" t="s">
        <v>320</v>
      </c>
      <c r="F364" s="104" t="s">
        <v>343</v>
      </c>
      <c r="G364" s="104" t="s">
        <v>332</v>
      </c>
      <c r="H364" s="104" t="s">
        <v>1495</v>
      </c>
      <c r="I364" s="104" t="s">
        <v>17214</v>
      </c>
      <c r="J364" s="105">
        <v>0</v>
      </c>
      <c r="K364" s="105">
        <v>0</v>
      </c>
      <c r="L364" s="105">
        <v>0</v>
      </c>
      <c r="M364" s="106">
        <v>6.7226702649999996</v>
      </c>
      <c r="N364" s="105">
        <v>0</v>
      </c>
      <c r="O364" s="107">
        <f t="shared" si="10"/>
        <v>9</v>
      </c>
      <c r="P364" s="105">
        <f>IFERROR(INDEX(Data_HS!$D$2:$D$8217,MATCH(H364,Data_HS!$A$2:$A$8217,0))/p_bulan,"")</f>
        <v>7877299.2727272725</v>
      </c>
      <c r="Q364" s="104" t="str">
        <f t="shared" si="11"/>
        <v>Estimasi nol</v>
      </c>
    </row>
    <row r="365" spans="1:17" x14ac:dyDescent="0.3">
      <c r="A365" s="104">
        <v>364</v>
      </c>
      <c r="B365" s="104" t="s">
        <v>17215</v>
      </c>
      <c r="C365" s="104" t="s">
        <v>282</v>
      </c>
      <c r="D365" s="104" t="s">
        <v>314</v>
      </c>
      <c r="E365" s="104" t="s">
        <v>320</v>
      </c>
      <c r="F365" s="104" t="s">
        <v>343</v>
      </c>
      <c r="G365" s="104" t="s">
        <v>332</v>
      </c>
      <c r="H365" s="104" t="s">
        <v>1304</v>
      </c>
      <c r="I365" s="104" t="s">
        <v>17216</v>
      </c>
      <c r="J365" s="105">
        <v>12000</v>
      </c>
      <c r="K365" s="105">
        <v>100000</v>
      </c>
      <c r="L365" s="105">
        <v>56000</v>
      </c>
      <c r="M365" s="106">
        <v>0.42636016700000001</v>
      </c>
      <c r="N365" s="105">
        <v>23876.16935</v>
      </c>
      <c r="O365" s="107">
        <f t="shared" si="10"/>
        <v>8</v>
      </c>
      <c r="P365" s="105">
        <f>IFERROR(INDEX(Data_HS!$D$2:$D$8217,MATCH(H365,Data_HS!$A$2:$A$8217,0))/p_bulan,"")</f>
        <v>24934517.727272727</v>
      </c>
      <c r="Q365" s="104" t="str">
        <f t="shared" si="11"/>
        <v>Wajar</v>
      </c>
    </row>
    <row r="366" spans="1:17" x14ac:dyDescent="0.3">
      <c r="A366" s="104">
        <v>365</v>
      </c>
      <c r="B366" s="104" t="s">
        <v>17215</v>
      </c>
      <c r="C366" s="104" t="s">
        <v>282</v>
      </c>
      <c r="D366" s="104" t="s">
        <v>314</v>
      </c>
      <c r="E366" s="104" t="s">
        <v>320</v>
      </c>
      <c r="F366" s="104" t="s">
        <v>343</v>
      </c>
      <c r="G366" s="104" t="s">
        <v>332</v>
      </c>
      <c r="H366" s="104" t="s">
        <v>4629</v>
      </c>
      <c r="I366" s="104" t="s">
        <v>17217</v>
      </c>
      <c r="J366" s="105">
        <v>0</v>
      </c>
      <c r="K366" s="105">
        <v>100000</v>
      </c>
      <c r="L366" s="105">
        <v>50000</v>
      </c>
      <c r="M366" s="106">
        <v>1.77268161</v>
      </c>
      <c r="N366" s="105">
        <v>88634.080489999993</v>
      </c>
      <c r="O366" s="107">
        <f t="shared" si="10"/>
        <v>38</v>
      </c>
      <c r="P366" s="105">
        <f>IFERROR(INDEX(Data_HS!$D$2:$D$8217,MATCH(H366,Data_HS!$A$2:$A$8217,0))/p_bulan,"")</f>
        <v>2332469</v>
      </c>
      <c r="Q366" s="104" t="str">
        <f t="shared" si="11"/>
        <v>Wajar</v>
      </c>
    </row>
    <row r="367" spans="1:17" x14ac:dyDescent="0.3">
      <c r="A367" s="104">
        <v>366</v>
      </c>
      <c r="B367" s="104" t="s">
        <v>17215</v>
      </c>
      <c r="C367" s="104" t="s">
        <v>282</v>
      </c>
      <c r="D367" s="104" t="s">
        <v>314</v>
      </c>
      <c r="E367" s="104" t="s">
        <v>320</v>
      </c>
      <c r="F367" s="104" t="s">
        <v>343</v>
      </c>
      <c r="G367" s="104" t="s">
        <v>332</v>
      </c>
      <c r="H367" s="104" t="s">
        <v>16845</v>
      </c>
      <c r="I367" s="104" t="s">
        <v>17218</v>
      </c>
      <c r="J367" s="105">
        <v>7000</v>
      </c>
      <c r="K367" s="105">
        <v>7000</v>
      </c>
      <c r="L367" s="105">
        <v>7000</v>
      </c>
      <c r="M367" s="106"/>
      <c r="N367" s="105"/>
      <c r="O367" s="107">
        <f t="shared" si="10"/>
        <v>0</v>
      </c>
      <c r="P367" s="105" t="str">
        <f>IFERROR(INDEX(Data_HS!$D$2:$D$8217,MATCH(H367,Data_HS!$A$2:$A$8217,0))/p_bulan,"")</f>
        <v/>
      </c>
      <c r="Q367" s="104" t="str">
        <f t="shared" si="11"/>
        <v>HS tidak valid</v>
      </c>
    </row>
    <row r="368" spans="1:17" x14ac:dyDescent="0.3">
      <c r="A368" s="104">
        <v>367</v>
      </c>
      <c r="B368" s="104" t="s">
        <v>17215</v>
      </c>
      <c r="C368" s="104" t="s">
        <v>282</v>
      </c>
      <c r="D368" s="104" t="s">
        <v>314</v>
      </c>
      <c r="E368" s="104" t="s">
        <v>320</v>
      </c>
      <c r="F368" s="104" t="s">
        <v>343</v>
      </c>
      <c r="G368" s="104" t="s">
        <v>332</v>
      </c>
      <c r="H368" s="104" t="s">
        <v>1857</v>
      </c>
      <c r="I368" s="104" t="s">
        <v>17219</v>
      </c>
      <c r="J368" s="105">
        <v>5000</v>
      </c>
      <c r="K368" s="105">
        <v>25000</v>
      </c>
      <c r="L368" s="105">
        <v>15000</v>
      </c>
      <c r="M368" s="106">
        <v>2.5</v>
      </c>
      <c r="N368" s="105">
        <v>37500</v>
      </c>
      <c r="O368" s="107">
        <f t="shared" si="10"/>
        <v>15</v>
      </c>
      <c r="P368" s="105">
        <f>IFERROR(INDEX(Data_HS!$D$2:$D$8217,MATCH(H368,Data_HS!$A$2:$A$8217,0))/p_bulan,"")</f>
        <v>0.45454545454545453</v>
      </c>
      <c r="Q368" s="104" t="str">
        <f t="shared" si="11"/>
        <v>Melebihi ekspor nasional HS</v>
      </c>
    </row>
    <row r="369" spans="1:17" x14ac:dyDescent="0.3">
      <c r="A369" s="104">
        <v>368</v>
      </c>
      <c r="B369" s="104" t="s">
        <v>17215</v>
      </c>
      <c r="C369" s="104" t="s">
        <v>282</v>
      </c>
      <c r="D369" s="104" t="s">
        <v>314</v>
      </c>
      <c r="E369" s="104" t="s">
        <v>320</v>
      </c>
      <c r="F369" s="104" t="s">
        <v>343</v>
      </c>
      <c r="G369" s="104" t="s">
        <v>332</v>
      </c>
      <c r="H369" s="104" t="s">
        <v>2031</v>
      </c>
      <c r="I369" s="104" t="s">
        <v>17220</v>
      </c>
      <c r="J369" s="105">
        <v>22680</v>
      </c>
      <c r="K369" s="105">
        <v>700000</v>
      </c>
      <c r="L369" s="105">
        <v>361340</v>
      </c>
      <c r="M369" s="106">
        <v>0.95245170899999998</v>
      </c>
      <c r="N369" s="105">
        <v>344158.90039999998</v>
      </c>
      <c r="O369" s="107">
        <f t="shared" si="10"/>
        <v>15</v>
      </c>
      <c r="P369" s="105">
        <f>IFERROR(INDEX(Data_HS!$D$2:$D$8217,MATCH(H369,Data_HS!$A$2:$A$8217,0))/p_bulan,"")</f>
        <v>58.272727272727273</v>
      </c>
      <c r="Q369" s="104" t="str">
        <f t="shared" si="11"/>
        <v>Melebihi ekspor nasional HS</v>
      </c>
    </row>
    <row r="370" spans="1:17" x14ac:dyDescent="0.3">
      <c r="A370" s="104">
        <v>369</v>
      </c>
      <c r="B370" s="104" t="s">
        <v>17215</v>
      </c>
      <c r="C370" s="104" t="s">
        <v>282</v>
      </c>
      <c r="D370" s="104" t="s">
        <v>314</v>
      </c>
      <c r="E370" s="104" t="s">
        <v>320</v>
      </c>
      <c r="F370" s="104" t="s">
        <v>343</v>
      </c>
      <c r="G370" s="104" t="s">
        <v>332</v>
      </c>
      <c r="H370" s="104" t="s">
        <v>7061</v>
      </c>
      <c r="I370" s="104" t="s">
        <v>17221</v>
      </c>
      <c r="J370" s="105">
        <v>18000</v>
      </c>
      <c r="K370" s="105">
        <v>200000</v>
      </c>
      <c r="L370" s="105">
        <v>109000</v>
      </c>
      <c r="M370" s="106">
        <v>1.659895613</v>
      </c>
      <c r="N370" s="105">
        <v>180928.62179999999</v>
      </c>
      <c r="O370" s="107">
        <f t="shared" si="10"/>
        <v>53</v>
      </c>
      <c r="P370" s="105">
        <f>IFERROR(INDEX(Data_HS!$D$2:$D$8217,MATCH(H370,Data_HS!$A$2:$A$8217,0))/p_bulan,"")</f>
        <v>1069.7272727272727</v>
      </c>
      <c r="Q370" s="104" t="str">
        <f t="shared" si="11"/>
        <v>Melebihi ekspor nasional HS</v>
      </c>
    </row>
    <row r="371" spans="1:17" x14ac:dyDescent="0.3">
      <c r="A371" s="104">
        <v>370</v>
      </c>
      <c r="B371" s="104" t="s">
        <v>17215</v>
      </c>
      <c r="C371" s="104" t="s">
        <v>282</v>
      </c>
      <c r="D371" s="104" t="s">
        <v>314</v>
      </c>
      <c r="E371" s="104" t="s">
        <v>320</v>
      </c>
      <c r="F371" s="104" t="s">
        <v>343</v>
      </c>
      <c r="G371" s="104" t="s">
        <v>332</v>
      </c>
      <c r="H371" s="104" t="s">
        <v>2641</v>
      </c>
      <c r="I371" s="104" t="s">
        <v>17222</v>
      </c>
      <c r="J371" s="105">
        <v>0</v>
      </c>
      <c r="K371" s="105">
        <v>216000</v>
      </c>
      <c r="L371" s="105">
        <v>108000</v>
      </c>
      <c r="M371" s="106">
        <v>2.6448912760000001</v>
      </c>
      <c r="N371" s="105">
        <v>285648.25780000002</v>
      </c>
      <c r="O371" s="107">
        <f t="shared" si="10"/>
        <v>21</v>
      </c>
      <c r="P371" s="105">
        <f>IFERROR(INDEX(Data_HS!$D$2:$D$8217,MATCH(H371,Data_HS!$A$2:$A$8217,0))/p_bulan,"")</f>
        <v>175340.18181818182</v>
      </c>
      <c r="Q371" s="104" t="str">
        <f t="shared" si="11"/>
        <v>Melebihi ekspor nasional HS</v>
      </c>
    </row>
    <row r="372" spans="1:17" x14ac:dyDescent="0.3">
      <c r="A372" s="104">
        <v>371</v>
      </c>
      <c r="B372" s="104" t="s">
        <v>17215</v>
      </c>
      <c r="C372" s="104" t="s">
        <v>282</v>
      </c>
      <c r="D372" s="104" t="s">
        <v>314</v>
      </c>
      <c r="E372" s="104" t="s">
        <v>320</v>
      </c>
      <c r="F372" s="104" t="s">
        <v>343</v>
      </c>
      <c r="G372" s="104" t="s">
        <v>332</v>
      </c>
      <c r="H372" s="104" t="s">
        <v>5520</v>
      </c>
      <c r="I372" s="104" t="s">
        <v>17223</v>
      </c>
      <c r="J372" s="105">
        <v>17000</v>
      </c>
      <c r="K372" s="105">
        <v>40000</v>
      </c>
      <c r="L372" s="105">
        <v>28500</v>
      </c>
      <c r="M372" s="106">
        <v>2.3177416399999999</v>
      </c>
      <c r="N372" s="105">
        <v>66055.636750000005</v>
      </c>
      <c r="O372" s="107">
        <f t="shared" si="10"/>
        <v>40</v>
      </c>
      <c r="P372" s="105">
        <f>IFERROR(INDEX(Data_HS!$D$2:$D$8217,MATCH(H372,Data_HS!$A$2:$A$8217,0))/p_bulan,"")</f>
        <v>6486814.1818181816</v>
      </c>
      <c r="Q372" s="104" t="str">
        <f t="shared" si="11"/>
        <v>Wajar</v>
      </c>
    </row>
    <row r="373" spans="1:17" x14ac:dyDescent="0.3">
      <c r="A373" s="104">
        <v>372</v>
      </c>
      <c r="B373" s="104" t="s">
        <v>17215</v>
      </c>
      <c r="C373" s="104" t="s">
        <v>282</v>
      </c>
      <c r="D373" s="104" t="s">
        <v>314</v>
      </c>
      <c r="E373" s="104" t="s">
        <v>320</v>
      </c>
      <c r="F373" s="104" t="s">
        <v>343</v>
      </c>
      <c r="G373" s="104" t="s">
        <v>332</v>
      </c>
      <c r="H373" s="104" t="s">
        <v>1527</v>
      </c>
      <c r="I373" s="104" t="s">
        <v>17224</v>
      </c>
      <c r="J373" s="105">
        <v>10000</v>
      </c>
      <c r="K373" s="105">
        <v>25000</v>
      </c>
      <c r="L373" s="105">
        <v>17500</v>
      </c>
      <c r="M373" s="106">
        <v>5.5014955480000003</v>
      </c>
      <c r="N373" s="105">
        <v>96276.172089999993</v>
      </c>
      <c r="O373" s="107">
        <f t="shared" si="10"/>
        <v>9</v>
      </c>
      <c r="P373" s="105">
        <f>IFERROR(INDEX(Data_HS!$D$2:$D$8217,MATCH(H373,Data_HS!$A$2:$A$8217,0))/p_bulan,"")</f>
        <v>8913202</v>
      </c>
      <c r="Q373" s="104" t="str">
        <f t="shared" si="11"/>
        <v>Wajar</v>
      </c>
    </row>
    <row r="374" spans="1:17" x14ac:dyDescent="0.3">
      <c r="A374" s="104">
        <v>373</v>
      </c>
      <c r="B374" s="104" t="s">
        <v>17215</v>
      </c>
      <c r="C374" s="104" t="s">
        <v>282</v>
      </c>
      <c r="D374" s="104" t="s">
        <v>314</v>
      </c>
      <c r="E374" s="104" t="s">
        <v>320</v>
      </c>
      <c r="F374" s="104" t="s">
        <v>343</v>
      </c>
      <c r="G374" s="104" t="s">
        <v>332</v>
      </c>
      <c r="H374" s="104" t="s">
        <v>2641</v>
      </c>
      <c r="I374" s="104" t="s">
        <v>17225</v>
      </c>
      <c r="J374" s="105">
        <v>0</v>
      </c>
      <c r="K374" s="105">
        <v>216000</v>
      </c>
      <c r="L374" s="105">
        <v>108000</v>
      </c>
      <c r="M374" s="106">
        <v>2.6448912760000001</v>
      </c>
      <c r="N374" s="105">
        <v>285648.25780000002</v>
      </c>
      <c r="O374" s="107">
        <f t="shared" si="10"/>
        <v>21</v>
      </c>
      <c r="P374" s="105">
        <f>IFERROR(INDEX(Data_HS!$D$2:$D$8217,MATCH(H374,Data_HS!$A$2:$A$8217,0))/p_bulan,"")</f>
        <v>175340.18181818182</v>
      </c>
      <c r="Q374" s="104" t="str">
        <f t="shared" si="11"/>
        <v>Melebihi ekspor nasional HS</v>
      </c>
    </row>
    <row r="375" spans="1:17" x14ac:dyDescent="0.3">
      <c r="A375" s="104">
        <v>374</v>
      </c>
      <c r="B375" s="104" t="s">
        <v>17215</v>
      </c>
      <c r="C375" s="104" t="s">
        <v>282</v>
      </c>
      <c r="D375" s="104" t="s">
        <v>314</v>
      </c>
      <c r="E375" s="104" t="s">
        <v>320</v>
      </c>
      <c r="F375" s="104" t="s">
        <v>343</v>
      </c>
      <c r="G375" s="104" t="s">
        <v>332</v>
      </c>
      <c r="H375" s="104" t="s">
        <v>4629</v>
      </c>
      <c r="I375" s="104" t="s">
        <v>17226</v>
      </c>
      <c r="J375" s="105">
        <v>11000</v>
      </c>
      <c r="K375" s="105">
        <v>55000</v>
      </c>
      <c r="L375" s="105">
        <v>33000</v>
      </c>
      <c r="M375" s="106">
        <v>1.77268161</v>
      </c>
      <c r="N375" s="105">
        <v>58498.493119999999</v>
      </c>
      <c r="O375" s="107">
        <f t="shared" si="10"/>
        <v>38</v>
      </c>
      <c r="P375" s="105">
        <f>IFERROR(INDEX(Data_HS!$D$2:$D$8217,MATCH(H375,Data_HS!$A$2:$A$8217,0))/p_bulan,"")</f>
        <v>2332469</v>
      </c>
      <c r="Q375" s="104" t="str">
        <f t="shared" si="11"/>
        <v>Wajar</v>
      </c>
    </row>
    <row r="376" spans="1:17" x14ac:dyDescent="0.3">
      <c r="A376" s="104">
        <v>375</v>
      </c>
      <c r="B376" s="104" t="s">
        <v>17215</v>
      </c>
      <c r="C376" s="104" t="s">
        <v>282</v>
      </c>
      <c r="D376" s="104" t="s">
        <v>314</v>
      </c>
      <c r="E376" s="104" t="s">
        <v>320</v>
      </c>
      <c r="F376" s="104" t="s">
        <v>343</v>
      </c>
      <c r="G376" s="104" t="s">
        <v>332</v>
      </c>
      <c r="H376" s="104" t="s">
        <v>1861</v>
      </c>
      <c r="I376" s="104" t="s">
        <v>17227</v>
      </c>
      <c r="J376" s="105">
        <v>3000</v>
      </c>
      <c r="K376" s="105">
        <v>15000</v>
      </c>
      <c r="L376" s="105">
        <v>9000</v>
      </c>
      <c r="M376" s="106">
        <v>21.72626387</v>
      </c>
      <c r="N376" s="105">
        <v>195536.37479999999</v>
      </c>
      <c r="O376" s="107">
        <f t="shared" si="10"/>
        <v>15</v>
      </c>
      <c r="P376" s="105">
        <f>IFERROR(INDEX(Data_HS!$D$2:$D$8217,MATCH(H376,Data_HS!$A$2:$A$8217,0))/p_bulan,"")</f>
        <v>1601.8181818181818</v>
      </c>
      <c r="Q376" s="104" t="str">
        <f t="shared" si="11"/>
        <v>Melebihi ekspor nasional HS</v>
      </c>
    </row>
    <row r="377" spans="1:17" x14ac:dyDescent="0.3">
      <c r="A377" s="104">
        <v>376</v>
      </c>
      <c r="B377" s="104" t="s">
        <v>17228</v>
      </c>
      <c r="C377" s="104" t="s">
        <v>284</v>
      </c>
      <c r="D377" s="104" t="s">
        <v>311</v>
      </c>
      <c r="E377" s="104" t="s">
        <v>320</v>
      </c>
      <c r="F377" s="104" t="s">
        <v>344</v>
      </c>
      <c r="G377" s="104" t="s">
        <v>332</v>
      </c>
      <c r="H377" s="104" t="s">
        <v>5892</v>
      </c>
      <c r="I377" s="104" t="s">
        <v>17229</v>
      </c>
      <c r="J377" s="105">
        <v>18000</v>
      </c>
      <c r="K377" s="105">
        <v>402000</v>
      </c>
      <c r="L377" s="105">
        <v>210000</v>
      </c>
      <c r="M377" s="106">
        <v>7.6465217819999998</v>
      </c>
      <c r="N377" s="105">
        <v>1605769.574</v>
      </c>
      <c r="O377" s="107">
        <f t="shared" si="10"/>
        <v>41</v>
      </c>
      <c r="P377" s="105">
        <f>IFERROR(INDEX(Data_HS!$D$2:$D$8217,MATCH(H377,Data_HS!$A$2:$A$8217,0))/p_bulan,"")</f>
        <v>140098.18181818182</v>
      </c>
      <c r="Q377" s="104" t="str">
        <f t="shared" si="11"/>
        <v>Melebihi ekspor nasional HS</v>
      </c>
    </row>
    <row r="378" spans="1:17" x14ac:dyDescent="0.3">
      <c r="A378" s="104">
        <v>377</v>
      </c>
      <c r="B378" s="104" t="s">
        <v>17230</v>
      </c>
      <c r="C378" s="104" t="s">
        <v>282</v>
      </c>
      <c r="D378" s="104" t="s">
        <v>308</v>
      </c>
      <c r="E378" s="104" t="s">
        <v>320</v>
      </c>
      <c r="F378" s="104" t="s">
        <v>344</v>
      </c>
      <c r="G378" s="104" t="s">
        <v>332</v>
      </c>
      <c r="H378" s="104" t="s">
        <v>1513</v>
      </c>
      <c r="I378" s="104" t="s">
        <v>16871</v>
      </c>
      <c r="J378" s="105">
        <v>1000</v>
      </c>
      <c r="K378" s="105">
        <v>2500</v>
      </c>
      <c r="L378" s="105">
        <v>1750</v>
      </c>
      <c r="M378" s="106">
        <v>48.166593229999997</v>
      </c>
      <c r="N378" s="105">
        <v>84291.538140000004</v>
      </c>
      <c r="O378" s="107">
        <f t="shared" si="10"/>
        <v>9</v>
      </c>
      <c r="P378" s="105">
        <f>IFERROR(INDEX(Data_HS!$D$2:$D$8217,MATCH(H378,Data_HS!$A$2:$A$8217,0))/p_bulan,"")</f>
        <v>785032.27272727271</v>
      </c>
      <c r="Q378" s="104" t="str">
        <f t="shared" si="11"/>
        <v>Wajar</v>
      </c>
    </row>
    <row r="379" spans="1:17" x14ac:dyDescent="0.3">
      <c r="A379" s="104">
        <v>378</v>
      </c>
      <c r="B379" s="104" t="s">
        <v>17230</v>
      </c>
      <c r="C379" s="104" t="s">
        <v>282</v>
      </c>
      <c r="D379" s="104" t="s">
        <v>308</v>
      </c>
      <c r="E379" s="104" t="s">
        <v>320</v>
      </c>
      <c r="F379" s="104" t="s">
        <v>344</v>
      </c>
      <c r="G379" s="104" t="s">
        <v>332</v>
      </c>
      <c r="H379" s="104" t="s">
        <v>1497</v>
      </c>
      <c r="I379" s="104" t="s">
        <v>17231</v>
      </c>
      <c r="J379" s="105">
        <v>1000</v>
      </c>
      <c r="K379" s="105">
        <v>6500</v>
      </c>
      <c r="L379" s="105">
        <v>3750</v>
      </c>
      <c r="M379" s="106">
        <v>5.6753517569999996</v>
      </c>
      <c r="N379" s="105">
        <v>21282.569090000001</v>
      </c>
      <c r="O379" s="107">
        <f t="shared" si="10"/>
        <v>9</v>
      </c>
      <c r="P379" s="105">
        <f>IFERROR(INDEX(Data_HS!$D$2:$D$8217,MATCH(H379,Data_HS!$A$2:$A$8217,0))/p_bulan,"")</f>
        <v>1041653.5454545454</v>
      </c>
      <c r="Q379" s="104" t="str">
        <f t="shared" si="11"/>
        <v>Wajar</v>
      </c>
    </row>
    <row r="380" spans="1:17" x14ac:dyDescent="0.3">
      <c r="A380" s="104">
        <v>379</v>
      </c>
      <c r="B380" s="104" t="s">
        <v>17230</v>
      </c>
      <c r="C380" s="104" t="s">
        <v>282</v>
      </c>
      <c r="D380" s="104" t="s">
        <v>308</v>
      </c>
      <c r="E380" s="104" t="s">
        <v>320</v>
      </c>
      <c r="F380" s="104" t="s">
        <v>344</v>
      </c>
      <c r="G380" s="104" t="s">
        <v>332</v>
      </c>
      <c r="H380" s="104" t="s">
        <v>526</v>
      </c>
      <c r="I380" s="104" t="s">
        <v>17232</v>
      </c>
      <c r="J380" s="105">
        <v>0</v>
      </c>
      <c r="K380" s="105">
        <v>0</v>
      </c>
      <c r="L380" s="105">
        <v>0</v>
      </c>
      <c r="M380" s="106">
        <v>1.8307692310000001</v>
      </c>
      <c r="N380" s="105">
        <v>0</v>
      </c>
      <c r="O380" s="107">
        <f t="shared" si="10"/>
        <v>3</v>
      </c>
      <c r="P380" s="105">
        <f>IFERROR(INDEX(Data_HS!$D$2:$D$8217,MATCH(H380,Data_HS!$A$2:$A$8217,0))/p_bulan,"")</f>
        <v>43.272727272727273</v>
      </c>
      <c r="Q380" s="104" t="str">
        <f t="shared" si="11"/>
        <v>Estimasi nol</v>
      </c>
    </row>
    <row r="381" spans="1:17" x14ac:dyDescent="0.3">
      <c r="A381" s="104">
        <v>380</v>
      </c>
      <c r="B381" s="104" t="s">
        <v>17230</v>
      </c>
      <c r="C381" s="104" t="s">
        <v>282</v>
      </c>
      <c r="D381" s="104" t="s">
        <v>308</v>
      </c>
      <c r="E381" s="104" t="s">
        <v>320</v>
      </c>
      <c r="F381" s="104" t="s">
        <v>344</v>
      </c>
      <c r="G381" s="104" t="s">
        <v>332</v>
      </c>
      <c r="H381" s="104" t="s">
        <v>1242</v>
      </c>
      <c r="I381" s="104" t="s">
        <v>17233</v>
      </c>
      <c r="J381" s="105">
        <v>2000</v>
      </c>
      <c r="K381" s="105">
        <v>5000</v>
      </c>
      <c r="L381" s="105">
        <v>3500</v>
      </c>
      <c r="M381" s="106">
        <v>5.1240976280000003</v>
      </c>
      <c r="N381" s="105">
        <v>17934.341700000001</v>
      </c>
      <c r="O381" s="107">
        <f t="shared" si="10"/>
        <v>7</v>
      </c>
      <c r="P381" s="105">
        <f>IFERROR(INDEX(Data_HS!$D$2:$D$8217,MATCH(H381,Data_HS!$A$2:$A$8217,0))/p_bulan,"")</f>
        <v>1355.090909090909</v>
      </c>
      <c r="Q381" s="104" t="str">
        <f t="shared" si="11"/>
        <v>Melebihi ekspor nasional HS</v>
      </c>
    </row>
    <row r="382" spans="1:17" x14ac:dyDescent="0.3">
      <c r="A382" s="104">
        <v>381</v>
      </c>
      <c r="B382" s="104" t="s">
        <v>17230</v>
      </c>
      <c r="C382" s="104" t="s">
        <v>282</v>
      </c>
      <c r="D382" s="104" t="s">
        <v>308</v>
      </c>
      <c r="E382" s="104" t="s">
        <v>320</v>
      </c>
      <c r="F382" s="104" t="s">
        <v>344</v>
      </c>
      <c r="G382" s="104" t="s">
        <v>332</v>
      </c>
      <c r="H382" s="104" t="s">
        <v>1338</v>
      </c>
      <c r="I382" s="104" t="s">
        <v>17234</v>
      </c>
      <c r="J382" s="105">
        <v>0</v>
      </c>
      <c r="K382" s="105">
        <v>5000</v>
      </c>
      <c r="L382" s="105">
        <v>2500</v>
      </c>
      <c r="M382" s="106">
        <v>1.5809700950000001</v>
      </c>
      <c r="N382" s="105">
        <v>3952.4252390000001</v>
      </c>
      <c r="O382" s="107">
        <f t="shared" si="10"/>
        <v>8</v>
      </c>
      <c r="P382" s="105">
        <f>IFERROR(INDEX(Data_HS!$D$2:$D$8217,MATCH(H382,Data_HS!$A$2:$A$8217,0))/p_bulan,"")</f>
        <v>10972.363636363636</v>
      </c>
      <c r="Q382" s="104" t="str">
        <f t="shared" si="11"/>
        <v>Wajar</v>
      </c>
    </row>
    <row r="383" spans="1:17" x14ac:dyDescent="0.3">
      <c r="A383" s="104">
        <v>382</v>
      </c>
      <c r="B383" s="104" t="s">
        <v>17235</v>
      </c>
      <c r="C383" s="104" t="s">
        <v>294</v>
      </c>
      <c r="D383" s="104" t="s">
        <v>311</v>
      </c>
      <c r="E383" s="104" t="s">
        <v>306</v>
      </c>
      <c r="F383" s="104" t="s">
        <v>343</v>
      </c>
      <c r="G383" s="104" t="s">
        <v>332</v>
      </c>
      <c r="H383" s="104" t="s">
        <v>1020</v>
      </c>
      <c r="I383" s="104" t="s">
        <v>17236</v>
      </c>
      <c r="J383" s="105">
        <v>1000</v>
      </c>
      <c r="K383" s="105">
        <v>1000</v>
      </c>
      <c r="L383" s="105">
        <v>1000</v>
      </c>
      <c r="M383" s="106">
        <v>0.17726610700000001</v>
      </c>
      <c r="N383" s="105">
        <v>177.26610719999999</v>
      </c>
      <c r="O383" s="107">
        <f t="shared" si="10"/>
        <v>4</v>
      </c>
      <c r="P383" s="105">
        <f>IFERROR(INDEX(Data_HS!$D$2:$D$8217,MATCH(H383,Data_HS!$A$2:$A$8217,0))/p_bulan,"")</f>
        <v>464.72727272727275</v>
      </c>
      <c r="Q383" s="104" t="str">
        <f t="shared" si="11"/>
        <v>Wajar</v>
      </c>
    </row>
    <row r="384" spans="1:17" x14ac:dyDescent="0.3">
      <c r="A384" s="104">
        <v>383</v>
      </c>
      <c r="B384" s="104" t="s">
        <v>17235</v>
      </c>
      <c r="C384" s="104" t="s">
        <v>294</v>
      </c>
      <c r="D384" s="104" t="s">
        <v>311</v>
      </c>
      <c r="E384" s="104" t="s">
        <v>306</v>
      </c>
      <c r="F384" s="104" t="s">
        <v>343</v>
      </c>
      <c r="G384" s="104" t="s">
        <v>332</v>
      </c>
      <c r="H384" s="104" t="s">
        <v>1058</v>
      </c>
      <c r="I384" s="104" t="s">
        <v>17237</v>
      </c>
      <c r="J384" s="105">
        <v>1000</v>
      </c>
      <c r="K384" s="105">
        <v>30000</v>
      </c>
      <c r="L384" s="105">
        <v>15500</v>
      </c>
      <c r="M384" s="106">
        <v>29.679931969999998</v>
      </c>
      <c r="N384" s="105">
        <v>460038.94559999998</v>
      </c>
      <c r="O384" s="107">
        <f t="shared" si="10"/>
        <v>5</v>
      </c>
      <c r="P384" s="105">
        <f>IFERROR(INDEX(Data_HS!$D$2:$D$8217,MATCH(H384,Data_HS!$A$2:$A$8217,0))/p_bulan,"")</f>
        <v>7932.636363636364</v>
      </c>
      <c r="Q384" s="104" t="str">
        <f t="shared" si="11"/>
        <v>Melebihi ekspor nasional HS</v>
      </c>
    </row>
    <row r="385" spans="1:17" x14ac:dyDescent="0.3">
      <c r="A385" s="104">
        <v>384</v>
      </c>
      <c r="B385" s="104" t="s">
        <v>17238</v>
      </c>
      <c r="C385" s="104" t="s">
        <v>284</v>
      </c>
      <c r="D385" s="104" t="s">
        <v>308</v>
      </c>
      <c r="E385" s="104" t="s">
        <v>320</v>
      </c>
      <c r="F385" s="104" t="s">
        <v>344</v>
      </c>
      <c r="G385" s="104" t="s">
        <v>335</v>
      </c>
      <c r="H385" s="104" t="s">
        <v>16845</v>
      </c>
      <c r="I385" s="104" t="s">
        <v>16846</v>
      </c>
      <c r="J385" s="105"/>
      <c r="K385" s="105"/>
      <c r="L385" s="105"/>
      <c r="M385" s="106"/>
      <c r="N385" s="105"/>
      <c r="O385" s="107">
        <f t="shared" si="10"/>
        <v>0</v>
      </c>
      <c r="P385" s="105" t="str">
        <f>IFERROR(INDEX(Data_HS!$D$2:$D$8217,MATCH(H385,Data_HS!$A$2:$A$8217,0))/p_bulan,"")</f>
        <v/>
      </c>
      <c r="Q385" s="104" t="str">
        <f t="shared" si="11"/>
        <v>HS tidak valid</v>
      </c>
    </row>
    <row r="386" spans="1:17" x14ac:dyDescent="0.3">
      <c r="A386" s="104">
        <v>385</v>
      </c>
      <c r="B386" s="104" t="s">
        <v>17239</v>
      </c>
      <c r="C386" s="104" t="s">
        <v>290</v>
      </c>
      <c r="D386" s="104" t="s">
        <v>308</v>
      </c>
      <c r="E386" s="104" t="s">
        <v>320</v>
      </c>
      <c r="F386" s="104" t="s">
        <v>344</v>
      </c>
      <c r="G386" s="104" t="s">
        <v>335</v>
      </c>
      <c r="H386" s="104" t="s">
        <v>4629</v>
      </c>
      <c r="I386" s="104" t="s">
        <v>17240</v>
      </c>
      <c r="J386" s="105">
        <v>18000</v>
      </c>
      <c r="K386" s="105">
        <v>100000</v>
      </c>
      <c r="L386" s="105">
        <v>59000</v>
      </c>
      <c r="M386" s="106">
        <v>1.77268161</v>
      </c>
      <c r="N386" s="105">
        <v>104588.215</v>
      </c>
      <c r="O386" s="107">
        <f t="shared" ref="O386:O449" si="12">VALUE(LEFT(H386,2))</f>
        <v>38</v>
      </c>
      <c r="P386" s="105">
        <f>IFERROR(INDEX(Data_HS!$D$2:$D$8217,MATCH(H386,Data_HS!$A$2:$A$8217,0))/p_bulan,"")</f>
        <v>2332469</v>
      </c>
      <c r="Q386" s="104" t="str">
        <f t="shared" ref="Q386:Q449" si="13">IF(H386="00000000","HS tidak valid",IF(N386="","Tanpa estimasi",IF(P386="","HS tidak ada di data nasional",IF(N386=0,"Estimasi nol",IF(N386&gt;P386,"Melebihi ekspor nasional HS","Wajar")))))</f>
        <v>Wajar</v>
      </c>
    </row>
    <row r="387" spans="1:17" x14ac:dyDescent="0.3">
      <c r="A387" s="104">
        <v>386</v>
      </c>
      <c r="B387" s="104" t="s">
        <v>17239</v>
      </c>
      <c r="C387" s="104" t="s">
        <v>290</v>
      </c>
      <c r="D387" s="104" t="s">
        <v>308</v>
      </c>
      <c r="E387" s="104" t="s">
        <v>320</v>
      </c>
      <c r="F387" s="104" t="s">
        <v>344</v>
      </c>
      <c r="G387" s="104" t="s">
        <v>335</v>
      </c>
      <c r="H387" s="104" t="s">
        <v>1276</v>
      </c>
      <c r="I387" s="104" t="s">
        <v>17211</v>
      </c>
      <c r="J387" s="105">
        <v>270000</v>
      </c>
      <c r="K387" s="105">
        <v>108000</v>
      </c>
      <c r="L387" s="105">
        <v>189000</v>
      </c>
      <c r="M387" s="106">
        <v>1.5806515269999999</v>
      </c>
      <c r="N387" s="105">
        <v>298743.13870000001</v>
      </c>
      <c r="O387" s="107">
        <f t="shared" si="12"/>
        <v>7</v>
      </c>
      <c r="P387" s="105">
        <f>IFERROR(INDEX(Data_HS!$D$2:$D$8217,MATCH(H387,Data_HS!$A$2:$A$8217,0))/p_bulan,"")</f>
        <v>97567.727272727279</v>
      </c>
      <c r="Q387" s="104" t="str">
        <f t="shared" si="13"/>
        <v>Melebihi ekspor nasional HS</v>
      </c>
    </row>
    <row r="388" spans="1:17" x14ac:dyDescent="0.3">
      <c r="A388" s="104">
        <v>387</v>
      </c>
      <c r="B388" s="104" t="s">
        <v>17241</v>
      </c>
      <c r="C388" s="104" t="s">
        <v>282</v>
      </c>
      <c r="D388" s="104" t="s">
        <v>320</v>
      </c>
      <c r="E388" s="104" t="s">
        <v>320</v>
      </c>
      <c r="F388" s="104" t="s">
        <v>320</v>
      </c>
      <c r="G388" s="104" t="s">
        <v>320</v>
      </c>
      <c r="H388" s="104" t="s">
        <v>1513</v>
      </c>
      <c r="I388" s="104" t="s">
        <v>17242</v>
      </c>
      <c r="J388" s="105">
        <v>1</v>
      </c>
      <c r="K388" s="105">
        <v>300</v>
      </c>
      <c r="L388" s="105">
        <v>150.5</v>
      </c>
      <c r="M388" s="106">
        <v>48.166593229999997</v>
      </c>
      <c r="N388" s="105">
        <v>7249.0722800000003</v>
      </c>
      <c r="O388" s="107">
        <f t="shared" si="12"/>
        <v>9</v>
      </c>
      <c r="P388" s="105">
        <f>IFERROR(INDEX(Data_HS!$D$2:$D$8217,MATCH(H388,Data_HS!$A$2:$A$8217,0))/p_bulan,"")</f>
        <v>785032.27272727271</v>
      </c>
      <c r="Q388" s="104" t="str">
        <f t="shared" si="13"/>
        <v>Wajar</v>
      </c>
    </row>
    <row r="389" spans="1:17" x14ac:dyDescent="0.3">
      <c r="A389" s="104">
        <v>388</v>
      </c>
      <c r="B389" s="104" t="s">
        <v>17243</v>
      </c>
      <c r="C389" s="104" t="s">
        <v>284</v>
      </c>
      <c r="D389" s="104" t="s">
        <v>314</v>
      </c>
      <c r="E389" s="104" t="s">
        <v>320</v>
      </c>
      <c r="F389" s="104" t="s">
        <v>344</v>
      </c>
      <c r="G389" s="104" t="s">
        <v>332</v>
      </c>
      <c r="H389" s="104" t="s">
        <v>1276</v>
      </c>
      <c r="I389" s="104" t="s">
        <v>17244</v>
      </c>
      <c r="J389" s="105">
        <v>80000</v>
      </c>
      <c r="K389" s="105"/>
      <c r="L389" s="105">
        <v>80000</v>
      </c>
      <c r="M389" s="106">
        <v>1.5806515269999999</v>
      </c>
      <c r="N389" s="105">
        <v>126452.1222</v>
      </c>
      <c r="O389" s="107">
        <f t="shared" si="12"/>
        <v>7</v>
      </c>
      <c r="P389" s="105">
        <f>IFERROR(INDEX(Data_HS!$D$2:$D$8217,MATCH(H389,Data_HS!$A$2:$A$8217,0))/p_bulan,"")</f>
        <v>97567.727272727279</v>
      </c>
      <c r="Q389" s="104" t="str">
        <f t="shared" si="13"/>
        <v>Melebihi ekspor nasional HS</v>
      </c>
    </row>
    <row r="390" spans="1:17" x14ac:dyDescent="0.3">
      <c r="A390" s="104">
        <v>389</v>
      </c>
      <c r="B390" s="104" t="s">
        <v>17243</v>
      </c>
      <c r="C390" s="104" t="s">
        <v>284</v>
      </c>
      <c r="D390" s="104" t="s">
        <v>314</v>
      </c>
      <c r="E390" s="104" t="s">
        <v>320</v>
      </c>
      <c r="F390" s="104" t="s">
        <v>344</v>
      </c>
      <c r="G390" s="104" t="s">
        <v>332</v>
      </c>
      <c r="H390" s="104" t="s">
        <v>4317</v>
      </c>
      <c r="I390" s="104" t="s">
        <v>17245</v>
      </c>
      <c r="J390" s="105">
        <v>18000</v>
      </c>
      <c r="K390" s="105">
        <v>40000</v>
      </c>
      <c r="L390" s="105">
        <v>29000</v>
      </c>
      <c r="M390" s="106">
        <v>59.799470110000001</v>
      </c>
      <c r="N390" s="105">
        <v>1734184.6329999999</v>
      </c>
      <c r="O390" s="107">
        <f t="shared" si="12"/>
        <v>33</v>
      </c>
      <c r="P390" s="105">
        <f>IFERROR(INDEX(Data_HS!$D$2:$D$8217,MATCH(H390,Data_HS!$A$2:$A$8217,0))/p_bulan,"")</f>
        <v>229809.36363636365</v>
      </c>
      <c r="Q390" s="104" t="str">
        <f t="shared" si="13"/>
        <v>Melebihi ekspor nasional HS</v>
      </c>
    </row>
    <row r="391" spans="1:17" x14ac:dyDescent="0.3">
      <c r="A391" s="104">
        <v>390</v>
      </c>
      <c r="B391" s="104" t="s">
        <v>17246</v>
      </c>
      <c r="C391" s="104" t="s">
        <v>288</v>
      </c>
      <c r="D391" s="104" t="s">
        <v>308</v>
      </c>
      <c r="E391" s="104" t="s">
        <v>320</v>
      </c>
      <c r="F391" s="104" t="s">
        <v>343</v>
      </c>
      <c r="G391" s="104" t="s">
        <v>332</v>
      </c>
      <c r="H391" s="104" t="s">
        <v>5520</v>
      </c>
      <c r="I391" s="104" t="s">
        <v>17247</v>
      </c>
      <c r="J391" s="105">
        <v>18000</v>
      </c>
      <c r="K391" s="105"/>
      <c r="L391" s="105">
        <v>18000</v>
      </c>
      <c r="M391" s="106">
        <v>2.3177416399999999</v>
      </c>
      <c r="N391" s="105">
        <v>41719.349520000003</v>
      </c>
      <c r="O391" s="107">
        <f t="shared" si="12"/>
        <v>40</v>
      </c>
      <c r="P391" s="105">
        <f>IFERROR(INDEX(Data_HS!$D$2:$D$8217,MATCH(H391,Data_HS!$A$2:$A$8217,0))/p_bulan,"")</f>
        <v>6486814.1818181816</v>
      </c>
      <c r="Q391" s="104" t="str">
        <f t="shared" si="13"/>
        <v>Wajar</v>
      </c>
    </row>
    <row r="392" spans="1:17" x14ac:dyDescent="0.3">
      <c r="A392" s="104">
        <v>391</v>
      </c>
      <c r="B392" s="104" t="s">
        <v>17248</v>
      </c>
      <c r="C392" s="104" t="s">
        <v>286</v>
      </c>
      <c r="D392" s="104" t="s">
        <v>311</v>
      </c>
      <c r="E392" s="104" t="s">
        <v>312</v>
      </c>
      <c r="F392" s="104" t="s">
        <v>343</v>
      </c>
      <c r="G392" s="104" t="s">
        <v>332</v>
      </c>
      <c r="H392" s="104" t="s">
        <v>1108</v>
      </c>
      <c r="I392" s="104" t="s">
        <v>17249</v>
      </c>
      <c r="J392" s="105">
        <v>0</v>
      </c>
      <c r="K392" s="105">
        <v>0</v>
      </c>
      <c r="L392" s="105">
        <v>0</v>
      </c>
      <c r="M392" s="106">
        <v>8.5208878890000008</v>
      </c>
      <c r="N392" s="105">
        <v>0</v>
      </c>
      <c r="O392" s="107">
        <f t="shared" si="12"/>
        <v>6</v>
      </c>
      <c r="P392" s="105">
        <f>IFERROR(INDEX(Data_HS!$D$2:$D$8217,MATCH(H392,Data_HS!$A$2:$A$8217,0))/p_bulan,"")</f>
        <v>334561.81818181818</v>
      </c>
      <c r="Q392" s="104" t="str">
        <f t="shared" si="13"/>
        <v>Estimasi nol</v>
      </c>
    </row>
    <row r="393" spans="1:17" x14ac:dyDescent="0.3">
      <c r="A393" s="104">
        <v>392</v>
      </c>
      <c r="B393" s="104" t="s">
        <v>17248</v>
      </c>
      <c r="C393" s="104" t="s">
        <v>286</v>
      </c>
      <c r="D393" s="104" t="s">
        <v>311</v>
      </c>
      <c r="E393" s="104" t="s">
        <v>312</v>
      </c>
      <c r="F393" s="104" t="s">
        <v>343</v>
      </c>
      <c r="G393" s="104" t="s">
        <v>332</v>
      </c>
      <c r="H393" s="104" t="s">
        <v>4507</v>
      </c>
      <c r="I393" s="104" t="s">
        <v>17250</v>
      </c>
      <c r="J393" s="105">
        <v>0</v>
      </c>
      <c r="K393" s="105">
        <v>0</v>
      </c>
      <c r="L393" s="105">
        <v>0</v>
      </c>
      <c r="M393" s="106">
        <v>1.8010268780000001</v>
      </c>
      <c r="N393" s="105">
        <v>0</v>
      </c>
      <c r="O393" s="107">
        <f t="shared" si="12"/>
        <v>34</v>
      </c>
      <c r="P393" s="105">
        <f>IFERROR(INDEX(Data_HS!$D$2:$D$8217,MATCH(H393,Data_HS!$A$2:$A$8217,0))/p_bulan,"")</f>
        <v>5293.545454545455</v>
      </c>
      <c r="Q393" s="104" t="str">
        <f t="shared" si="13"/>
        <v>Estimasi nol</v>
      </c>
    </row>
    <row r="394" spans="1:17" x14ac:dyDescent="0.3">
      <c r="A394" s="104">
        <v>393</v>
      </c>
      <c r="B394" s="104" t="s">
        <v>17248</v>
      </c>
      <c r="C394" s="104" t="s">
        <v>286</v>
      </c>
      <c r="D394" s="104" t="s">
        <v>311</v>
      </c>
      <c r="E394" s="104" t="s">
        <v>312</v>
      </c>
      <c r="F394" s="104" t="s">
        <v>343</v>
      </c>
      <c r="G394" s="104" t="s">
        <v>332</v>
      </c>
      <c r="H394" s="104" t="s">
        <v>5436</v>
      </c>
      <c r="I394" s="104" t="s">
        <v>17251</v>
      </c>
      <c r="J394" s="105">
        <v>0</v>
      </c>
      <c r="K394" s="105">
        <v>0</v>
      </c>
      <c r="L394" s="105">
        <v>0</v>
      </c>
      <c r="M394" s="106">
        <v>2.1972380380000001</v>
      </c>
      <c r="N394" s="105">
        <v>0</v>
      </c>
      <c r="O394" s="107">
        <f t="shared" si="12"/>
        <v>39</v>
      </c>
      <c r="P394" s="105">
        <f>IFERROR(INDEX(Data_HS!$D$2:$D$8217,MATCH(H394,Data_HS!$A$2:$A$8217,0))/p_bulan,"")</f>
        <v>74867.090909090912</v>
      </c>
      <c r="Q394" s="104" t="str">
        <f t="shared" si="13"/>
        <v>Estimasi nol</v>
      </c>
    </row>
    <row r="395" spans="1:17" x14ac:dyDescent="0.3">
      <c r="A395" s="104">
        <v>394</v>
      </c>
      <c r="B395" s="104" t="s">
        <v>17248</v>
      </c>
      <c r="C395" s="104" t="s">
        <v>286</v>
      </c>
      <c r="D395" s="104" t="s">
        <v>311</v>
      </c>
      <c r="E395" s="104" t="s">
        <v>312</v>
      </c>
      <c r="F395" s="104" t="s">
        <v>343</v>
      </c>
      <c r="G395" s="104" t="s">
        <v>332</v>
      </c>
      <c r="H395" s="104" t="s">
        <v>16845</v>
      </c>
      <c r="I395" s="104" t="s">
        <v>17252</v>
      </c>
      <c r="J395" s="105">
        <v>0</v>
      </c>
      <c r="K395" s="105">
        <v>0</v>
      </c>
      <c r="L395" s="105">
        <v>0</v>
      </c>
      <c r="M395" s="106"/>
      <c r="N395" s="105"/>
      <c r="O395" s="107">
        <f t="shared" si="12"/>
        <v>0</v>
      </c>
      <c r="P395" s="105" t="str">
        <f>IFERROR(INDEX(Data_HS!$D$2:$D$8217,MATCH(H395,Data_HS!$A$2:$A$8217,0))/p_bulan,"")</f>
        <v/>
      </c>
      <c r="Q395" s="104" t="str">
        <f t="shared" si="13"/>
        <v>HS tidak valid</v>
      </c>
    </row>
    <row r="396" spans="1:17" x14ac:dyDescent="0.3">
      <c r="A396" s="104">
        <v>395</v>
      </c>
      <c r="B396" s="104" t="s">
        <v>17248</v>
      </c>
      <c r="C396" s="104" t="s">
        <v>286</v>
      </c>
      <c r="D396" s="104" t="s">
        <v>311</v>
      </c>
      <c r="E396" s="104" t="s">
        <v>312</v>
      </c>
      <c r="F396" s="104" t="s">
        <v>343</v>
      </c>
      <c r="G396" s="104" t="s">
        <v>332</v>
      </c>
      <c r="H396" s="104" t="s">
        <v>9953</v>
      </c>
      <c r="I396" s="104" t="s">
        <v>17253</v>
      </c>
      <c r="J396" s="105">
        <v>0</v>
      </c>
      <c r="K396" s="105">
        <v>0</v>
      </c>
      <c r="L396" s="105">
        <v>0</v>
      </c>
      <c r="M396" s="106">
        <v>1.507531636</v>
      </c>
      <c r="N396" s="105">
        <v>0</v>
      </c>
      <c r="O396" s="107">
        <f t="shared" si="12"/>
        <v>73</v>
      </c>
      <c r="P396" s="105">
        <f>IFERROR(INDEX(Data_HS!$D$2:$D$8217,MATCH(H396,Data_HS!$A$2:$A$8217,0))/p_bulan,"")</f>
        <v>271953.63636363635</v>
      </c>
      <c r="Q396" s="104" t="str">
        <f t="shared" si="13"/>
        <v>Estimasi nol</v>
      </c>
    </row>
    <row r="397" spans="1:17" x14ac:dyDescent="0.3">
      <c r="A397" s="104">
        <v>396</v>
      </c>
      <c r="B397" s="104" t="s">
        <v>17248</v>
      </c>
      <c r="C397" s="104" t="s">
        <v>286</v>
      </c>
      <c r="D397" s="104" t="s">
        <v>311</v>
      </c>
      <c r="E397" s="104" t="s">
        <v>312</v>
      </c>
      <c r="F397" s="104" t="s">
        <v>343</v>
      </c>
      <c r="G397" s="104" t="s">
        <v>332</v>
      </c>
      <c r="H397" s="104" t="s">
        <v>16237</v>
      </c>
      <c r="I397" s="104" t="s">
        <v>17254</v>
      </c>
      <c r="J397" s="105">
        <v>0</v>
      </c>
      <c r="K397" s="105">
        <v>0</v>
      </c>
      <c r="L397" s="105">
        <v>0</v>
      </c>
      <c r="M397" s="106">
        <v>3.1636447849999998</v>
      </c>
      <c r="N397" s="105">
        <v>0</v>
      </c>
      <c r="O397" s="107">
        <f t="shared" si="12"/>
        <v>94</v>
      </c>
      <c r="P397" s="105">
        <f>IFERROR(INDEX(Data_HS!$D$2:$D$8217,MATCH(H397,Data_HS!$A$2:$A$8217,0))/p_bulan,"")</f>
        <v>2858736.7272727271</v>
      </c>
      <c r="Q397" s="104" t="str">
        <f t="shared" si="13"/>
        <v>Estimasi nol</v>
      </c>
    </row>
    <row r="398" spans="1:17" x14ac:dyDescent="0.3">
      <c r="A398" s="104">
        <v>397</v>
      </c>
      <c r="B398" s="104" t="s">
        <v>17248</v>
      </c>
      <c r="C398" s="104" t="s">
        <v>286</v>
      </c>
      <c r="D398" s="104" t="s">
        <v>311</v>
      </c>
      <c r="E398" s="104" t="s">
        <v>312</v>
      </c>
      <c r="F398" s="104" t="s">
        <v>343</v>
      </c>
      <c r="G398" s="104" t="s">
        <v>332</v>
      </c>
      <c r="H398" s="104" t="s">
        <v>2877</v>
      </c>
      <c r="I398" s="104" t="s">
        <v>17255</v>
      </c>
      <c r="J398" s="105">
        <v>0</v>
      </c>
      <c r="K398" s="105">
        <v>0</v>
      </c>
      <c r="L398" s="105">
        <v>0</v>
      </c>
      <c r="M398" s="106">
        <v>0.72362326899999996</v>
      </c>
      <c r="N398" s="105">
        <v>0</v>
      </c>
      <c r="O398" s="107">
        <f t="shared" si="12"/>
        <v>25</v>
      </c>
      <c r="P398" s="105">
        <f>IFERROR(INDEX(Data_HS!$D$2:$D$8217,MATCH(H398,Data_HS!$A$2:$A$8217,0))/p_bulan,"")</f>
        <v>24259.272727272728</v>
      </c>
      <c r="Q398" s="104" t="str">
        <f t="shared" si="13"/>
        <v>Estimasi nol</v>
      </c>
    </row>
    <row r="399" spans="1:17" x14ac:dyDescent="0.3">
      <c r="A399" s="104">
        <v>398</v>
      </c>
      <c r="B399" s="104" t="s">
        <v>17256</v>
      </c>
      <c r="C399" s="104" t="s">
        <v>286</v>
      </c>
      <c r="D399" s="104" t="s">
        <v>308</v>
      </c>
      <c r="E399" s="104" t="s">
        <v>312</v>
      </c>
      <c r="F399" s="104" t="s">
        <v>344</v>
      </c>
      <c r="G399" s="104" t="s">
        <v>335</v>
      </c>
      <c r="H399" s="104" t="s">
        <v>1513</v>
      </c>
      <c r="I399" s="104" t="s">
        <v>16871</v>
      </c>
      <c r="J399" s="105">
        <v>5</v>
      </c>
      <c r="K399" s="105">
        <v>1000</v>
      </c>
      <c r="L399" s="105">
        <v>502.5</v>
      </c>
      <c r="M399" s="106">
        <v>48.166593229999997</v>
      </c>
      <c r="N399" s="105">
        <v>24203.713100000001</v>
      </c>
      <c r="O399" s="107">
        <f t="shared" si="12"/>
        <v>9</v>
      </c>
      <c r="P399" s="105">
        <f>IFERROR(INDEX(Data_HS!$D$2:$D$8217,MATCH(H399,Data_HS!$A$2:$A$8217,0))/p_bulan,"")</f>
        <v>785032.27272727271</v>
      </c>
      <c r="Q399" s="104" t="str">
        <f t="shared" si="13"/>
        <v>Wajar</v>
      </c>
    </row>
    <row r="400" spans="1:17" x14ac:dyDescent="0.3">
      <c r="A400" s="104">
        <v>399</v>
      </c>
      <c r="B400" s="104" t="s">
        <v>17256</v>
      </c>
      <c r="C400" s="104" t="s">
        <v>286</v>
      </c>
      <c r="D400" s="104" t="s">
        <v>308</v>
      </c>
      <c r="E400" s="104" t="s">
        <v>312</v>
      </c>
      <c r="F400" s="104" t="s">
        <v>344</v>
      </c>
      <c r="G400" s="104" t="s">
        <v>335</v>
      </c>
      <c r="H400" s="104" t="s">
        <v>1667</v>
      </c>
      <c r="I400" s="104" t="s">
        <v>17257</v>
      </c>
      <c r="J400" s="105">
        <v>18000000</v>
      </c>
      <c r="K400" s="105">
        <v>40000</v>
      </c>
      <c r="L400" s="105">
        <v>9020000</v>
      </c>
      <c r="M400" s="106">
        <v>3.8089330019999998</v>
      </c>
      <c r="N400" s="105">
        <v>34356575.68</v>
      </c>
      <c r="O400" s="107">
        <f t="shared" si="12"/>
        <v>11</v>
      </c>
      <c r="P400" s="105">
        <f>IFERROR(INDEX(Data_HS!$D$2:$D$8217,MATCH(H400,Data_HS!$A$2:$A$8217,0))/p_bulan,"")</f>
        <v>139.54545454545453</v>
      </c>
      <c r="Q400" s="104" t="str">
        <f t="shared" si="13"/>
        <v>Melebihi ekspor nasional HS</v>
      </c>
    </row>
    <row r="401" spans="1:17" x14ac:dyDescent="0.3">
      <c r="A401" s="104">
        <v>400</v>
      </c>
      <c r="B401" s="104" t="s">
        <v>17258</v>
      </c>
      <c r="C401" s="104" t="s">
        <v>290</v>
      </c>
      <c r="D401" s="104" t="s">
        <v>311</v>
      </c>
      <c r="E401" s="104" t="s">
        <v>315</v>
      </c>
      <c r="F401" s="104" t="s">
        <v>344</v>
      </c>
      <c r="G401" s="104" t="s">
        <v>332</v>
      </c>
      <c r="H401" s="104" t="s">
        <v>1460</v>
      </c>
      <c r="I401" s="104" t="s">
        <v>17259</v>
      </c>
      <c r="J401" s="105">
        <v>1000</v>
      </c>
      <c r="K401" s="105">
        <v>15000</v>
      </c>
      <c r="L401" s="105">
        <v>8000</v>
      </c>
      <c r="M401" s="106">
        <v>6.8828138010000002</v>
      </c>
      <c r="N401" s="105">
        <v>55062.510399999999</v>
      </c>
      <c r="O401" s="107">
        <f t="shared" si="12"/>
        <v>9</v>
      </c>
      <c r="P401" s="105">
        <f>IFERROR(INDEX(Data_HS!$D$2:$D$8217,MATCH(H401,Data_HS!$A$2:$A$8217,0))/p_bulan,"")</f>
        <v>60138.272727272728</v>
      </c>
      <c r="Q401" s="104" t="str">
        <f t="shared" si="13"/>
        <v>Wajar</v>
      </c>
    </row>
    <row r="402" spans="1:17" x14ac:dyDescent="0.3">
      <c r="A402" s="104">
        <v>401</v>
      </c>
      <c r="B402" s="104" t="s">
        <v>17258</v>
      </c>
      <c r="C402" s="104" t="s">
        <v>290</v>
      </c>
      <c r="D402" s="104" t="s">
        <v>311</v>
      </c>
      <c r="E402" s="104" t="s">
        <v>315</v>
      </c>
      <c r="F402" s="104" t="s">
        <v>344</v>
      </c>
      <c r="G402" s="104" t="s">
        <v>332</v>
      </c>
      <c r="H402" s="104" t="s">
        <v>1493</v>
      </c>
      <c r="I402" s="104" t="s">
        <v>17260</v>
      </c>
      <c r="J402" s="105">
        <v>20000</v>
      </c>
      <c r="K402" s="105">
        <v>50000</v>
      </c>
      <c r="L402" s="105">
        <v>35000</v>
      </c>
      <c r="M402" s="106">
        <v>7.2449907680000001</v>
      </c>
      <c r="N402" s="105">
        <v>253574.67689999999</v>
      </c>
      <c r="O402" s="107">
        <f t="shared" si="12"/>
        <v>9</v>
      </c>
      <c r="P402" s="105">
        <f>IFERROR(INDEX(Data_HS!$D$2:$D$8217,MATCH(H402,Data_HS!$A$2:$A$8217,0))/p_bulan,"")</f>
        <v>10498596.909090908</v>
      </c>
      <c r="Q402" s="104" t="str">
        <f t="shared" si="13"/>
        <v>Wajar</v>
      </c>
    </row>
    <row r="403" spans="1:17" x14ac:dyDescent="0.3">
      <c r="A403" s="104">
        <v>402</v>
      </c>
      <c r="B403" s="104" t="s">
        <v>17258</v>
      </c>
      <c r="C403" s="104" t="s">
        <v>290</v>
      </c>
      <c r="D403" s="104" t="s">
        <v>311</v>
      </c>
      <c r="E403" s="104" t="s">
        <v>315</v>
      </c>
      <c r="F403" s="104" t="s">
        <v>344</v>
      </c>
      <c r="G403" s="104" t="s">
        <v>332</v>
      </c>
      <c r="H403" s="104" t="s">
        <v>4629</v>
      </c>
      <c r="I403" s="104" t="s">
        <v>17261</v>
      </c>
      <c r="J403" s="105">
        <v>1000</v>
      </c>
      <c r="K403" s="105">
        <v>130000</v>
      </c>
      <c r="L403" s="105">
        <v>65500</v>
      </c>
      <c r="M403" s="106">
        <v>1.77268161</v>
      </c>
      <c r="N403" s="105">
        <v>116110.64539999999</v>
      </c>
      <c r="O403" s="107">
        <f t="shared" si="12"/>
        <v>38</v>
      </c>
      <c r="P403" s="105">
        <f>IFERROR(INDEX(Data_HS!$D$2:$D$8217,MATCH(H403,Data_HS!$A$2:$A$8217,0))/p_bulan,"")</f>
        <v>2332469</v>
      </c>
      <c r="Q403" s="104" t="str">
        <f t="shared" si="13"/>
        <v>Wajar</v>
      </c>
    </row>
    <row r="404" spans="1:17" x14ac:dyDescent="0.3">
      <c r="A404" s="104">
        <v>403</v>
      </c>
      <c r="B404" s="104" t="s">
        <v>17258</v>
      </c>
      <c r="C404" s="104" t="s">
        <v>290</v>
      </c>
      <c r="D404" s="104" t="s">
        <v>311</v>
      </c>
      <c r="E404" s="104" t="s">
        <v>315</v>
      </c>
      <c r="F404" s="104" t="s">
        <v>344</v>
      </c>
      <c r="G404" s="104" t="s">
        <v>332</v>
      </c>
      <c r="H404" s="104" t="s">
        <v>2829</v>
      </c>
      <c r="I404" s="104" t="s">
        <v>16900</v>
      </c>
      <c r="J404" s="105">
        <v>14000</v>
      </c>
      <c r="K404" s="105">
        <v>100000</v>
      </c>
      <c r="L404" s="105">
        <v>57000</v>
      </c>
      <c r="M404" s="106">
        <v>13.72142208</v>
      </c>
      <c r="N404" s="105">
        <v>782121.05859999999</v>
      </c>
      <c r="O404" s="107">
        <f t="shared" si="12"/>
        <v>24</v>
      </c>
      <c r="P404" s="105">
        <f>IFERROR(INDEX(Data_HS!$D$2:$D$8217,MATCH(H404,Data_HS!$A$2:$A$8217,0))/p_bulan,"")</f>
        <v>19492304.181818184</v>
      </c>
      <c r="Q404" s="104" t="str">
        <f t="shared" si="13"/>
        <v>Wajar</v>
      </c>
    </row>
    <row r="405" spans="1:17" x14ac:dyDescent="0.3">
      <c r="A405" s="104">
        <v>404</v>
      </c>
      <c r="B405" s="104" t="s">
        <v>17258</v>
      </c>
      <c r="C405" s="104" t="s">
        <v>290</v>
      </c>
      <c r="D405" s="104" t="s">
        <v>311</v>
      </c>
      <c r="E405" s="104" t="s">
        <v>315</v>
      </c>
      <c r="F405" s="104" t="s">
        <v>344</v>
      </c>
      <c r="G405" s="104" t="s">
        <v>332</v>
      </c>
      <c r="H405" s="104" t="s">
        <v>1460</v>
      </c>
      <c r="I405" s="104" t="s">
        <v>17262</v>
      </c>
      <c r="J405" s="105">
        <v>1000</v>
      </c>
      <c r="K405" s="105">
        <v>2000</v>
      </c>
      <c r="L405" s="105">
        <v>1500</v>
      </c>
      <c r="M405" s="106">
        <v>6.8828138010000002</v>
      </c>
      <c r="N405" s="105">
        <v>10324.2207</v>
      </c>
      <c r="O405" s="107">
        <f t="shared" si="12"/>
        <v>9</v>
      </c>
      <c r="P405" s="105">
        <f>IFERROR(INDEX(Data_HS!$D$2:$D$8217,MATCH(H405,Data_HS!$A$2:$A$8217,0))/p_bulan,"")</f>
        <v>60138.272727272728</v>
      </c>
      <c r="Q405" s="104" t="str">
        <f t="shared" si="13"/>
        <v>Wajar</v>
      </c>
    </row>
    <row r="406" spans="1:17" x14ac:dyDescent="0.3">
      <c r="A406" s="104">
        <v>405</v>
      </c>
      <c r="B406" s="104" t="s">
        <v>17263</v>
      </c>
      <c r="C406" s="104" t="s">
        <v>280</v>
      </c>
      <c r="D406" s="104" t="s">
        <v>314</v>
      </c>
      <c r="E406" s="104" t="s">
        <v>320</v>
      </c>
      <c r="F406" s="104" t="s">
        <v>344</v>
      </c>
      <c r="G406" s="104" t="s">
        <v>332</v>
      </c>
      <c r="H406" s="104" t="s">
        <v>16845</v>
      </c>
      <c r="I406" s="104" t="s">
        <v>17264</v>
      </c>
      <c r="J406" s="105">
        <v>0</v>
      </c>
      <c r="K406" s="105"/>
      <c r="L406" s="105">
        <v>0</v>
      </c>
      <c r="M406" s="106"/>
      <c r="N406" s="105"/>
      <c r="O406" s="107">
        <f t="shared" si="12"/>
        <v>0</v>
      </c>
      <c r="P406" s="105" t="str">
        <f>IFERROR(INDEX(Data_HS!$D$2:$D$8217,MATCH(H406,Data_HS!$A$2:$A$8217,0))/p_bulan,"")</f>
        <v/>
      </c>
      <c r="Q406" s="104" t="str">
        <f t="shared" si="13"/>
        <v>HS tidak valid</v>
      </c>
    </row>
    <row r="407" spans="1:17" x14ac:dyDescent="0.3">
      <c r="A407" s="104">
        <v>406</v>
      </c>
      <c r="B407" s="104" t="s">
        <v>17265</v>
      </c>
      <c r="C407" s="104" t="s">
        <v>293</v>
      </c>
      <c r="D407" s="104" t="s">
        <v>308</v>
      </c>
      <c r="E407" s="104" t="s">
        <v>320</v>
      </c>
      <c r="F407" s="104" t="s">
        <v>344</v>
      </c>
      <c r="G407" s="104" t="s">
        <v>332</v>
      </c>
      <c r="H407" s="104" t="s">
        <v>16845</v>
      </c>
      <c r="I407" s="104" t="s">
        <v>16846</v>
      </c>
      <c r="J407" s="105"/>
      <c r="K407" s="105"/>
      <c r="L407" s="105"/>
      <c r="M407" s="106"/>
      <c r="N407" s="105"/>
      <c r="O407" s="107">
        <f t="shared" si="12"/>
        <v>0</v>
      </c>
      <c r="P407" s="105" t="str">
        <f>IFERROR(INDEX(Data_HS!$D$2:$D$8217,MATCH(H407,Data_HS!$A$2:$A$8217,0))/p_bulan,"")</f>
        <v/>
      </c>
      <c r="Q407" s="104" t="str">
        <f t="shared" si="13"/>
        <v>HS tidak valid</v>
      </c>
    </row>
    <row r="408" spans="1:17" x14ac:dyDescent="0.3">
      <c r="A408" s="104">
        <v>407</v>
      </c>
      <c r="B408" s="104" t="s">
        <v>17266</v>
      </c>
      <c r="C408" s="104" t="s">
        <v>282</v>
      </c>
      <c r="D408" s="104" t="s">
        <v>314</v>
      </c>
      <c r="E408" s="104" t="s">
        <v>320</v>
      </c>
      <c r="F408" s="104" t="s">
        <v>344</v>
      </c>
      <c r="G408" s="104" t="s">
        <v>332</v>
      </c>
      <c r="H408" s="104" t="s">
        <v>16845</v>
      </c>
      <c r="I408" s="104" t="s">
        <v>16846</v>
      </c>
      <c r="J408" s="105"/>
      <c r="K408" s="105"/>
      <c r="L408" s="105"/>
      <c r="M408" s="106"/>
      <c r="N408" s="105"/>
      <c r="O408" s="107">
        <f t="shared" si="12"/>
        <v>0</v>
      </c>
      <c r="P408" s="105" t="str">
        <f>IFERROR(INDEX(Data_HS!$D$2:$D$8217,MATCH(H408,Data_HS!$A$2:$A$8217,0))/p_bulan,"")</f>
        <v/>
      </c>
      <c r="Q408" s="104" t="str">
        <f t="shared" si="13"/>
        <v>HS tidak valid</v>
      </c>
    </row>
    <row r="409" spans="1:17" x14ac:dyDescent="0.3">
      <c r="A409" s="104">
        <v>408</v>
      </c>
      <c r="B409" s="104" t="s">
        <v>17267</v>
      </c>
      <c r="C409" s="104" t="s">
        <v>293</v>
      </c>
      <c r="D409" s="104" t="s">
        <v>311</v>
      </c>
      <c r="E409" s="104" t="s">
        <v>320</v>
      </c>
      <c r="F409" s="104" t="s">
        <v>343</v>
      </c>
      <c r="G409" s="104" t="s">
        <v>335</v>
      </c>
      <c r="H409" s="104" t="s">
        <v>3019</v>
      </c>
      <c r="I409" s="104" t="s">
        <v>17268</v>
      </c>
      <c r="J409" s="105">
        <v>0</v>
      </c>
      <c r="K409" s="105">
        <v>145000</v>
      </c>
      <c r="L409" s="105">
        <v>72500</v>
      </c>
      <c r="M409" s="106">
        <v>0.36135620200000002</v>
      </c>
      <c r="N409" s="105">
        <v>26198.324629999999</v>
      </c>
      <c r="O409" s="107">
        <f t="shared" si="12"/>
        <v>27</v>
      </c>
      <c r="P409" s="105">
        <f>IFERROR(INDEX(Data_HS!$D$2:$D$8217,MATCH(H409,Data_HS!$A$2:$A$8217,0))/p_bulan,"")</f>
        <v>10607202.545454545</v>
      </c>
      <c r="Q409" s="104" t="str">
        <f t="shared" si="13"/>
        <v>Wajar</v>
      </c>
    </row>
    <row r="410" spans="1:17" x14ac:dyDescent="0.3">
      <c r="A410" s="104">
        <v>409</v>
      </c>
      <c r="B410" s="104" t="s">
        <v>17267</v>
      </c>
      <c r="C410" s="104" t="s">
        <v>293</v>
      </c>
      <c r="D410" s="104" t="s">
        <v>311</v>
      </c>
      <c r="E410" s="104" t="s">
        <v>320</v>
      </c>
      <c r="F410" s="104" t="s">
        <v>343</v>
      </c>
      <c r="G410" s="104" t="s">
        <v>335</v>
      </c>
      <c r="H410" s="104" t="s">
        <v>4629</v>
      </c>
      <c r="I410" s="104" t="s">
        <v>17269</v>
      </c>
      <c r="J410" s="105">
        <v>30000</v>
      </c>
      <c r="K410" s="105">
        <v>125000</v>
      </c>
      <c r="L410" s="105">
        <v>77500</v>
      </c>
      <c r="M410" s="106">
        <v>1.77268161</v>
      </c>
      <c r="N410" s="105">
        <v>137382.8248</v>
      </c>
      <c r="O410" s="107">
        <f t="shared" si="12"/>
        <v>38</v>
      </c>
      <c r="P410" s="105">
        <f>IFERROR(INDEX(Data_HS!$D$2:$D$8217,MATCH(H410,Data_HS!$A$2:$A$8217,0))/p_bulan,"")</f>
        <v>2332469</v>
      </c>
      <c r="Q410" s="104" t="str">
        <f t="shared" si="13"/>
        <v>Wajar</v>
      </c>
    </row>
    <row r="411" spans="1:17" x14ac:dyDescent="0.3">
      <c r="A411" s="104">
        <v>410</v>
      </c>
      <c r="B411" s="104" t="s">
        <v>17267</v>
      </c>
      <c r="C411" s="104" t="s">
        <v>293</v>
      </c>
      <c r="D411" s="104" t="s">
        <v>311</v>
      </c>
      <c r="E411" s="104" t="s">
        <v>320</v>
      </c>
      <c r="F411" s="104" t="s">
        <v>343</v>
      </c>
      <c r="G411" s="104" t="s">
        <v>335</v>
      </c>
      <c r="H411" s="104" t="s">
        <v>1302</v>
      </c>
      <c r="I411" s="104" t="s">
        <v>17270</v>
      </c>
      <c r="J411" s="105">
        <v>30000</v>
      </c>
      <c r="K411" s="105">
        <v>500000</v>
      </c>
      <c r="L411" s="105">
        <v>265000</v>
      </c>
      <c r="M411" s="106">
        <v>0.47623953400000002</v>
      </c>
      <c r="N411" s="105">
        <v>126203.47659999999</v>
      </c>
      <c r="O411" s="107">
        <f t="shared" si="12"/>
        <v>8</v>
      </c>
      <c r="P411" s="105">
        <f>IFERROR(INDEX(Data_HS!$D$2:$D$8217,MATCH(H411,Data_HS!$A$2:$A$8217,0))/p_bulan,"")</f>
        <v>48622.454545454544</v>
      </c>
      <c r="Q411" s="104" t="str">
        <f t="shared" si="13"/>
        <v>Melebihi ekspor nasional HS</v>
      </c>
    </row>
    <row r="412" spans="1:17" x14ac:dyDescent="0.3">
      <c r="A412" s="104">
        <v>411</v>
      </c>
      <c r="B412" s="104" t="s">
        <v>17271</v>
      </c>
      <c r="C412" s="104" t="s">
        <v>280</v>
      </c>
      <c r="D412" s="104" t="s">
        <v>308</v>
      </c>
      <c r="E412" s="104" t="s">
        <v>320</v>
      </c>
      <c r="F412" s="104" t="s">
        <v>344</v>
      </c>
      <c r="G412" s="104" t="s">
        <v>335</v>
      </c>
      <c r="H412" s="104" t="s">
        <v>1242</v>
      </c>
      <c r="I412" s="104" t="s">
        <v>17272</v>
      </c>
      <c r="J412" s="105">
        <v>10000</v>
      </c>
      <c r="K412" s="105">
        <v>10000</v>
      </c>
      <c r="L412" s="105">
        <v>10000</v>
      </c>
      <c r="M412" s="106">
        <v>5.1240976280000003</v>
      </c>
      <c r="N412" s="105">
        <v>51240.976280000003</v>
      </c>
      <c r="O412" s="107">
        <f t="shared" si="12"/>
        <v>7</v>
      </c>
      <c r="P412" s="105">
        <f>IFERROR(INDEX(Data_HS!$D$2:$D$8217,MATCH(H412,Data_HS!$A$2:$A$8217,0))/p_bulan,"")</f>
        <v>1355.090909090909</v>
      </c>
      <c r="Q412" s="104" t="str">
        <f t="shared" si="13"/>
        <v>Melebihi ekspor nasional HS</v>
      </c>
    </row>
    <row r="413" spans="1:17" x14ac:dyDescent="0.3">
      <c r="A413" s="104">
        <v>412</v>
      </c>
      <c r="B413" s="104" t="s">
        <v>17271</v>
      </c>
      <c r="C413" s="104" t="s">
        <v>280</v>
      </c>
      <c r="D413" s="104" t="s">
        <v>308</v>
      </c>
      <c r="E413" s="104" t="s">
        <v>320</v>
      </c>
      <c r="F413" s="104" t="s">
        <v>344</v>
      </c>
      <c r="G413" s="104" t="s">
        <v>335</v>
      </c>
      <c r="H413" s="104" t="s">
        <v>2221</v>
      </c>
      <c r="I413" s="104" t="s">
        <v>17273</v>
      </c>
      <c r="J413" s="105">
        <v>5000</v>
      </c>
      <c r="K413" s="105">
        <v>5000</v>
      </c>
      <c r="L413" s="105">
        <v>5000</v>
      </c>
      <c r="M413" s="106">
        <v>1.7014241560000001</v>
      </c>
      <c r="N413" s="105">
        <v>8507.120782</v>
      </c>
      <c r="O413" s="107">
        <f t="shared" si="12"/>
        <v>17</v>
      </c>
      <c r="P413" s="105">
        <f>IFERROR(INDEX(Data_HS!$D$2:$D$8217,MATCH(H413,Data_HS!$A$2:$A$8217,0))/p_bulan,"")</f>
        <v>75623.818181818177</v>
      </c>
      <c r="Q413" s="104" t="str">
        <f t="shared" si="13"/>
        <v>Wajar</v>
      </c>
    </row>
    <row r="414" spans="1:17" x14ac:dyDescent="0.3">
      <c r="A414" s="104">
        <v>413</v>
      </c>
      <c r="B414" s="104" t="s">
        <v>17271</v>
      </c>
      <c r="C414" s="104" t="s">
        <v>280</v>
      </c>
      <c r="D414" s="104" t="s">
        <v>308</v>
      </c>
      <c r="E414" s="104" t="s">
        <v>320</v>
      </c>
      <c r="F414" s="104" t="s">
        <v>344</v>
      </c>
      <c r="G414" s="104" t="s">
        <v>335</v>
      </c>
      <c r="H414" s="104" t="s">
        <v>16845</v>
      </c>
      <c r="I414" s="104" t="s">
        <v>17274</v>
      </c>
      <c r="J414" s="105">
        <v>1000</v>
      </c>
      <c r="K414" s="105">
        <v>1000</v>
      </c>
      <c r="L414" s="105">
        <v>1000</v>
      </c>
      <c r="M414" s="106"/>
      <c r="N414" s="105"/>
      <c r="O414" s="107">
        <f t="shared" si="12"/>
        <v>0</v>
      </c>
      <c r="P414" s="105" t="str">
        <f>IFERROR(INDEX(Data_HS!$D$2:$D$8217,MATCH(H414,Data_HS!$A$2:$A$8217,0))/p_bulan,"")</f>
        <v/>
      </c>
      <c r="Q414" s="104" t="str">
        <f t="shared" si="13"/>
        <v>HS tidak valid</v>
      </c>
    </row>
    <row r="415" spans="1:17" x14ac:dyDescent="0.3">
      <c r="A415" s="104">
        <v>414</v>
      </c>
      <c r="B415" s="104" t="s">
        <v>17271</v>
      </c>
      <c r="C415" s="104" t="s">
        <v>280</v>
      </c>
      <c r="D415" s="104" t="s">
        <v>308</v>
      </c>
      <c r="E415" s="104" t="s">
        <v>320</v>
      </c>
      <c r="F415" s="104" t="s">
        <v>344</v>
      </c>
      <c r="G415" s="104" t="s">
        <v>335</v>
      </c>
      <c r="H415" s="104" t="s">
        <v>1517</v>
      </c>
      <c r="I415" s="104" t="s">
        <v>16807</v>
      </c>
      <c r="J415" s="105">
        <v>1000</v>
      </c>
      <c r="K415" s="105">
        <v>1000</v>
      </c>
      <c r="L415" s="105">
        <v>1000</v>
      </c>
      <c r="M415" s="106">
        <v>4.5178611809999998</v>
      </c>
      <c r="N415" s="105">
        <v>4517.8611810000002</v>
      </c>
      <c r="O415" s="107">
        <f t="shared" si="12"/>
        <v>9</v>
      </c>
      <c r="P415" s="105">
        <f>IFERROR(INDEX(Data_HS!$D$2:$D$8217,MATCH(H415,Data_HS!$A$2:$A$8217,0))/p_bulan,"")</f>
        <v>1296930.9090909092</v>
      </c>
      <c r="Q415" s="104" t="str">
        <f t="shared" si="13"/>
        <v>Wajar</v>
      </c>
    </row>
    <row r="416" spans="1:17" x14ac:dyDescent="0.3">
      <c r="A416" s="104">
        <v>415</v>
      </c>
      <c r="B416" s="104" t="s">
        <v>17271</v>
      </c>
      <c r="C416" s="104" t="s">
        <v>280</v>
      </c>
      <c r="D416" s="104" t="s">
        <v>308</v>
      </c>
      <c r="E416" s="104" t="s">
        <v>320</v>
      </c>
      <c r="F416" s="104" t="s">
        <v>344</v>
      </c>
      <c r="G416" s="104" t="s">
        <v>335</v>
      </c>
      <c r="H416" s="104" t="s">
        <v>16845</v>
      </c>
      <c r="I416" s="104" t="s">
        <v>17275</v>
      </c>
      <c r="J416" s="105">
        <v>5000</v>
      </c>
      <c r="K416" s="105">
        <v>5000</v>
      </c>
      <c r="L416" s="105">
        <v>5000</v>
      </c>
      <c r="M416" s="106"/>
      <c r="N416" s="105"/>
      <c r="O416" s="107">
        <f t="shared" si="12"/>
        <v>0</v>
      </c>
      <c r="P416" s="105" t="str">
        <f>IFERROR(INDEX(Data_HS!$D$2:$D$8217,MATCH(H416,Data_HS!$A$2:$A$8217,0))/p_bulan,"")</f>
        <v/>
      </c>
      <c r="Q416" s="104" t="str">
        <f t="shared" si="13"/>
        <v>HS tidak valid</v>
      </c>
    </row>
    <row r="417" spans="1:17" x14ac:dyDescent="0.3">
      <c r="A417" s="104">
        <v>416</v>
      </c>
      <c r="B417" s="104" t="s">
        <v>17271</v>
      </c>
      <c r="C417" s="104" t="s">
        <v>280</v>
      </c>
      <c r="D417" s="104" t="s">
        <v>308</v>
      </c>
      <c r="E417" s="104" t="s">
        <v>320</v>
      </c>
      <c r="F417" s="104" t="s">
        <v>344</v>
      </c>
      <c r="G417" s="104" t="s">
        <v>335</v>
      </c>
      <c r="H417" s="104" t="s">
        <v>1476</v>
      </c>
      <c r="I417" s="104" t="s">
        <v>17276</v>
      </c>
      <c r="J417" s="105">
        <v>5000</v>
      </c>
      <c r="K417" s="105">
        <v>5000</v>
      </c>
      <c r="L417" s="105">
        <v>5000</v>
      </c>
      <c r="M417" s="106">
        <v>6.1750955760000004</v>
      </c>
      <c r="N417" s="105">
        <v>30875.477879999999</v>
      </c>
      <c r="O417" s="107">
        <f t="shared" si="12"/>
        <v>9</v>
      </c>
      <c r="P417" s="105">
        <f>IFERROR(INDEX(Data_HS!$D$2:$D$8217,MATCH(H417,Data_HS!$A$2:$A$8217,0))/p_bulan,"")</f>
        <v>5139.363636363636</v>
      </c>
      <c r="Q417" s="104" t="str">
        <f t="shared" si="13"/>
        <v>Melebihi ekspor nasional HS</v>
      </c>
    </row>
    <row r="418" spans="1:17" x14ac:dyDescent="0.3">
      <c r="A418" s="104">
        <v>417</v>
      </c>
      <c r="B418" s="104" t="s">
        <v>17271</v>
      </c>
      <c r="C418" s="104" t="s">
        <v>280</v>
      </c>
      <c r="D418" s="104" t="s">
        <v>308</v>
      </c>
      <c r="E418" s="104" t="s">
        <v>320</v>
      </c>
      <c r="F418" s="104" t="s">
        <v>344</v>
      </c>
      <c r="G418" s="104" t="s">
        <v>335</v>
      </c>
      <c r="H418" s="104" t="s">
        <v>1132</v>
      </c>
      <c r="I418" s="104" t="s">
        <v>17277</v>
      </c>
      <c r="J418" s="105">
        <v>1000</v>
      </c>
      <c r="K418" s="105">
        <v>1000</v>
      </c>
      <c r="L418" s="105">
        <v>1000</v>
      </c>
      <c r="M418" s="106">
        <v>1.292034911</v>
      </c>
      <c r="N418" s="105">
        <v>1292.034911</v>
      </c>
      <c r="O418" s="107">
        <f t="shared" si="12"/>
        <v>7</v>
      </c>
      <c r="P418" s="105">
        <f>IFERROR(INDEX(Data_HS!$D$2:$D$8217,MATCH(H418,Data_HS!$A$2:$A$8217,0))/p_bulan,"")</f>
        <v>51207.454545454544</v>
      </c>
      <c r="Q418" s="104" t="str">
        <f t="shared" si="13"/>
        <v>Wajar</v>
      </c>
    </row>
    <row r="419" spans="1:17" x14ac:dyDescent="0.3">
      <c r="A419" s="104">
        <v>418</v>
      </c>
      <c r="B419" s="104" t="s">
        <v>17271</v>
      </c>
      <c r="C419" s="104" t="s">
        <v>280</v>
      </c>
      <c r="D419" s="104" t="s">
        <v>308</v>
      </c>
      <c r="E419" s="104" t="s">
        <v>320</v>
      </c>
      <c r="F419" s="104" t="s">
        <v>344</v>
      </c>
      <c r="G419" s="104" t="s">
        <v>335</v>
      </c>
      <c r="H419" s="104" t="s">
        <v>16845</v>
      </c>
      <c r="I419" s="104" t="s">
        <v>17278</v>
      </c>
      <c r="J419" s="105">
        <v>1000</v>
      </c>
      <c r="K419" s="105">
        <v>1000</v>
      </c>
      <c r="L419" s="105">
        <v>1000</v>
      </c>
      <c r="M419" s="106"/>
      <c r="N419" s="105"/>
      <c r="O419" s="107">
        <f t="shared" si="12"/>
        <v>0</v>
      </c>
      <c r="P419" s="105" t="str">
        <f>IFERROR(INDEX(Data_HS!$D$2:$D$8217,MATCH(H419,Data_HS!$A$2:$A$8217,0))/p_bulan,"")</f>
        <v/>
      </c>
      <c r="Q419" s="104" t="str">
        <f t="shared" si="13"/>
        <v>HS tidak valid</v>
      </c>
    </row>
    <row r="420" spans="1:17" x14ac:dyDescent="0.3">
      <c r="A420" s="104">
        <v>419</v>
      </c>
      <c r="B420" s="104" t="s">
        <v>17271</v>
      </c>
      <c r="C420" s="104" t="s">
        <v>280</v>
      </c>
      <c r="D420" s="104" t="s">
        <v>308</v>
      </c>
      <c r="E420" s="104" t="s">
        <v>320</v>
      </c>
      <c r="F420" s="104" t="s">
        <v>344</v>
      </c>
      <c r="G420" s="104" t="s">
        <v>335</v>
      </c>
      <c r="H420" s="104" t="s">
        <v>2571</v>
      </c>
      <c r="I420" s="104" t="s">
        <v>17279</v>
      </c>
      <c r="J420" s="105">
        <v>5000</v>
      </c>
      <c r="K420" s="105">
        <v>5000</v>
      </c>
      <c r="L420" s="105">
        <v>5000</v>
      </c>
      <c r="M420" s="106">
        <v>2.0533328879999999</v>
      </c>
      <c r="N420" s="105">
        <v>10266.66444</v>
      </c>
      <c r="O420" s="107">
        <f t="shared" si="12"/>
        <v>21</v>
      </c>
      <c r="P420" s="105">
        <f>IFERROR(INDEX(Data_HS!$D$2:$D$8217,MATCH(H420,Data_HS!$A$2:$A$8217,0))/p_bulan,"")</f>
        <v>1568772.2727272727</v>
      </c>
      <c r="Q420" s="104" t="str">
        <f t="shared" si="13"/>
        <v>Wajar</v>
      </c>
    </row>
    <row r="421" spans="1:17" x14ac:dyDescent="0.3">
      <c r="A421" s="104">
        <v>420</v>
      </c>
      <c r="B421" s="104" t="s">
        <v>17271</v>
      </c>
      <c r="C421" s="104" t="s">
        <v>280</v>
      </c>
      <c r="D421" s="104" t="s">
        <v>308</v>
      </c>
      <c r="E421" s="104" t="s">
        <v>320</v>
      </c>
      <c r="F421" s="104" t="s">
        <v>344</v>
      </c>
      <c r="G421" s="104" t="s">
        <v>335</v>
      </c>
      <c r="H421" s="104" t="s">
        <v>1563</v>
      </c>
      <c r="I421" s="104" t="s">
        <v>17280</v>
      </c>
      <c r="J421" s="105">
        <v>10000</v>
      </c>
      <c r="K421" s="105">
        <v>10000</v>
      </c>
      <c r="L421" s="105">
        <v>10000</v>
      </c>
      <c r="M421" s="106">
        <v>1.346506929</v>
      </c>
      <c r="N421" s="105">
        <v>13465.069289999999</v>
      </c>
      <c r="O421" s="107">
        <f t="shared" si="12"/>
        <v>9</v>
      </c>
      <c r="P421" s="105">
        <f>IFERROR(INDEX(Data_HS!$D$2:$D$8217,MATCH(H421,Data_HS!$A$2:$A$8217,0))/p_bulan,"")</f>
        <v>652267.90909090906</v>
      </c>
      <c r="Q421" s="104" t="str">
        <f t="shared" si="13"/>
        <v>Wajar</v>
      </c>
    </row>
    <row r="422" spans="1:17" x14ac:dyDescent="0.3">
      <c r="A422" s="104">
        <v>421</v>
      </c>
      <c r="B422" s="104" t="s">
        <v>17271</v>
      </c>
      <c r="C422" s="104" t="s">
        <v>280</v>
      </c>
      <c r="D422" s="104" t="s">
        <v>308</v>
      </c>
      <c r="E422" s="104" t="s">
        <v>320</v>
      </c>
      <c r="F422" s="104" t="s">
        <v>344</v>
      </c>
      <c r="G422" s="104" t="s">
        <v>335</v>
      </c>
      <c r="H422" s="104" t="s">
        <v>2405</v>
      </c>
      <c r="I422" s="104" t="s">
        <v>17281</v>
      </c>
      <c r="J422" s="105">
        <v>5000</v>
      </c>
      <c r="K422" s="105">
        <v>5000</v>
      </c>
      <c r="L422" s="105">
        <v>5000</v>
      </c>
      <c r="M422" s="106">
        <v>28.091000000000001</v>
      </c>
      <c r="N422" s="105">
        <v>140455</v>
      </c>
      <c r="O422" s="107">
        <f t="shared" si="12"/>
        <v>20</v>
      </c>
      <c r="P422" s="105">
        <f>IFERROR(INDEX(Data_HS!$D$2:$D$8217,MATCH(H422,Data_HS!$A$2:$A$8217,0))/p_bulan,"")</f>
        <v>2553.7272727272725</v>
      </c>
      <c r="Q422" s="104" t="str">
        <f t="shared" si="13"/>
        <v>Melebihi ekspor nasional HS</v>
      </c>
    </row>
    <row r="423" spans="1:17" x14ac:dyDescent="0.3">
      <c r="A423" s="104">
        <v>422</v>
      </c>
      <c r="B423" s="104" t="s">
        <v>17271</v>
      </c>
      <c r="C423" s="104" t="s">
        <v>280</v>
      </c>
      <c r="D423" s="104" t="s">
        <v>308</v>
      </c>
      <c r="E423" s="104" t="s">
        <v>320</v>
      </c>
      <c r="F423" s="104" t="s">
        <v>344</v>
      </c>
      <c r="G423" s="104" t="s">
        <v>335</v>
      </c>
      <c r="H423" s="104" t="s">
        <v>7515</v>
      </c>
      <c r="I423" s="104" t="s">
        <v>17282</v>
      </c>
      <c r="J423" s="105">
        <v>1000</v>
      </c>
      <c r="K423" s="105">
        <v>1000</v>
      </c>
      <c r="L423" s="105">
        <v>1000</v>
      </c>
      <c r="M423" s="106">
        <v>2.1745283020000001</v>
      </c>
      <c r="N423" s="105">
        <v>2174.5283020000002</v>
      </c>
      <c r="O423" s="107">
        <f t="shared" si="12"/>
        <v>56</v>
      </c>
      <c r="P423" s="105">
        <f>IFERROR(INDEX(Data_HS!$D$2:$D$8217,MATCH(H423,Data_HS!$A$2:$A$8217,0))/p_bulan,"")</f>
        <v>41.909090909090907</v>
      </c>
      <c r="Q423" s="104" t="str">
        <f t="shared" si="13"/>
        <v>Melebihi ekspor nasional HS</v>
      </c>
    </row>
    <row r="424" spans="1:17" x14ac:dyDescent="0.3">
      <c r="A424" s="104">
        <v>423</v>
      </c>
      <c r="B424" s="104" t="s">
        <v>17283</v>
      </c>
      <c r="C424" s="104" t="s">
        <v>280</v>
      </c>
      <c r="D424" s="104" t="s">
        <v>317</v>
      </c>
      <c r="E424" s="104" t="s">
        <v>320</v>
      </c>
      <c r="F424" s="104" t="s">
        <v>344</v>
      </c>
      <c r="G424" s="104" t="s">
        <v>335</v>
      </c>
      <c r="H424" s="104" t="s">
        <v>1466</v>
      </c>
      <c r="I424" s="104" t="s">
        <v>17284</v>
      </c>
      <c r="J424" s="105">
        <v>0</v>
      </c>
      <c r="K424" s="105">
        <v>0</v>
      </c>
      <c r="L424" s="105">
        <v>0</v>
      </c>
      <c r="M424" s="106">
        <v>3.8745176309999998</v>
      </c>
      <c r="N424" s="105">
        <v>0</v>
      </c>
      <c r="O424" s="107">
        <f t="shared" si="12"/>
        <v>9</v>
      </c>
      <c r="P424" s="105">
        <f>IFERROR(INDEX(Data_HS!$D$2:$D$8217,MATCH(H424,Data_HS!$A$2:$A$8217,0))/p_bulan,"")</f>
        <v>236130.36363636365</v>
      </c>
      <c r="Q424" s="104" t="str">
        <f t="shared" si="13"/>
        <v>Estimasi nol</v>
      </c>
    </row>
    <row r="425" spans="1:17" x14ac:dyDescent="0.3">
      <c r="A425" s="104">
        <v>424</v>
      </c>
      <c r="B425" s="104" t="s">
        <v>17283</v>
      </c>
      <c r="C425" s="104" t="s">
        <v>280</v>
      </c>
      <c r="D425" s="104" t="s">
        <v>317</v>
      </c>
      <c r="E425" s="104" t="s">
        <v>320</v>
      </c>
      <c r="F425" s="104" t="s">
        <v>344</v>
      </c>
      <c r="G425" s="104" t="s">
        <v>335</v>
      </c>
      <c r="H425" s="104" t="s">
        <v>2251</v>
      </c>
      <c r="I425" s="104" t="s">
        <v>17285</v>
      </c>
      <c r="J425" s="105">
        <v>100</v>
      </c>
      <c r="K425" s="105">
        <v>5000</v>
      </c>
      <c r="L425" s="105">
        <v>2550</v>
      </c>
      <c r="M425" s="106">
        <v>5.5569576200000004</v>
      </c>
      <c r="N425" s="105">
        <v>14170.24193</v>
      </c>
      <c r="O425" s="107">
        <f t="shared" si="12"/>
        <v>18</v>
      </c>
      <c r="P425" s="105">
        <f>IFERROR(INDEX(Data_HS!$D$2:$D$8217,MATCH(H425,Data_HS!$A$2:$A$8217,0))/p_bulan,"")</f>
        <v>256941.09090909091</v>
      </c>
      <c r="Q425" s="104" t="str">
        <f t="shared" si="13"/>
        <v>Wajar</v>
      </c>
    </row>
    <row r="426" spans="1:17" x14ac:dyDescent="0.3">
      <c r="A426" s="104">
        <v>425</v>
      </c>
      <c r="B426" s="104" t="s">
        <v>17283</v>
      </c>
      <c r="C426" s="104" t="s">
        <v>280</v>
      </c>
      <c r="D426" s="104" t="s">
        <v>317</v>
      </c>
      <c r="E426" s="104" t="s">
        <v>320</v>
      </c>
      <c r="F426" s="104" t="s">
        <v>344</v>
      </c>
      <c r="G426" s="104" t="s">
        <v>335</v>
      </c>
      <c r="H426" s="104" t="s">
        <v>1220</v>
      </c>
      <c r="I426" s="104" t="s">
        <v>17286</v>
      </c>
      <c r="J426" s="105">
        <v>10</v>
      </c>
      <c r="K426" s="105">
        <v>100</v>
      </c>
      <c r="L426" s="105">
        <v>55</v>
      </c>
      <c r="M426" s="106">
        <v>2.035273782</v>
      </c>
      <c r="N426" s="105">
        <v>111.94005799999999</v>
      </c>
      <c r="O426" s="107">
        <f t="shared" si="12"/>
        <v>7</v>
      </c>
      <c r="P426" s="105">
        <f>IFERROR(INDEX(Data_HS!$D$2:$D$8217,MATCH(H426,Data_HS!$A$2:$A$8217,0))/p_bulan,"")</f>
        <v>719526.45454545459</v>
      </c>
      <c r="Q426" s="104" t="str">
        <f t="shared" si="13"/>
        <v>Wajar</v>
      </c>
    </row>
    <row r="427" spans="1:17" x14ac:dyDescent="0.3">
      <c r="A427" s="104">
        <v>426</v>
      </c>
      <c r="B427" s="104" t="s">
        <v>17283</v>
      </c>
      <c r="C427" s="104" t="s">
        <v>280</v>
      </c>
      <c r="D427" s="104" t="s">
        <v>317</v>
      </c>
      <c r="E427" s="104" t="s">
        <v>320</v>
      </c>
      <c r="F427" s="104" t="s">
        <v>344</v>
      </c>
      <c r="G427" s="104" t="s">
        <v>335</v>
      </c>
      <c r="H427" s="104" t="s">
        <v>2507</v>
      </c>
      <c r="I427" s="104" t="s">
        <v>17287</v>
      </c>
      <c r="J427" s="105">
        <v>7000</v>
      </c>
      <c r="K427" s="105">
        <v>1600000</v>
      </c>
      <c r="L427" s="105">
        <v>803500</v>
      </c>
      <c r="M427" s="106">
        <v>0.79103796999999998</v>
      </c>
      <c r="N427" s="105">
        <v>635599.00899999996</v>
      </c>
      <c r="O427" s="107">
        <f t="shared" si="12"/>
        <v>20</v>
      </c>
      <c r="P427" s="105">
        <f>IFERROR(INDEX(Data_HS!$D$2:$D$8217,MATCH(H427,Data_HS!$A$2:$A$8217,0))/p_bulan,"")</f>
        <v>8831.363636363636</v>
      </c>
      <c r="Q427" s="104" t="str">
        <f t="shared" si="13"/>
        <v>Melebihi ekspor nasional HS</v>
      </c>
    </row>
    <row r="428" spans="1:17" x14ac:dyDescent="0.3">
      <c r="A428" s="104">
        <v>427</v>
      </c>
      <c r="B428" s="104" t="s">
        <v>17283</v>
      </c>
      <c r="C428" s="104" t="s">
        <v>280</v>
      </c>
      <c r="D428" s="104" t="s">
        <v>317</v>
      </c>
      <c r="E428" s="104" t="s">
        <v>320</v>
      </c>
      <c r="F428" s="104" t="s">
        <v>344</v>
      </c>
      <c r="G428" s="104" t="s">
        <v>335</v>
      </c>
      <c r="H428" s="104" t="s">
        <v>1338</v>
      </c>
      <c r="I428" s="104" t="s">
        <v>17288</v>
      </c>
      <c r="J428" s="105">
        <v>80</v>
      </c>
      <c r="K428" s="105">
        <v>200</v>
      </c>
      <c r="L428" s="105">
        <v>140</v>
      </c>
      <c r="M428" s="106">
        <v>1.5809700950000001</v>
      </c>
      <c r="N428" s="105">
        <v>221.33581340000001</v>
      </c>
      <c r="O428" s="107">
        <f t="shared" si="12"/>
        <v>8</v>
      </c>
      <c r="P428" s="105">
        <f>IFERROR(INDEX(Data_HS!$D$2:$D$8217,MATCH(H428,Data_HS!$A$2:$A$8217,0))/p_bulan,"")</f>
        <v>10972.363636363636</v>
      </c>
      <c r="Q428" s="104" t="str">
        <f t="shared" si="13"/>
        <v>Wajar</v>
      </c>
    </row>
    <row r="429" spans="1:17" x14ac:dyDescent="0.3">
      <c r="A429" s="104">
        <v>428</v>
      </c>
      <c r="B429" s="104" t="s">
        <v>17283</v>
      </c>
      <c r="C429" s="104" t="s">
        <v>280</v>
      </c>
      <c r="D429" s="104" t="s">
        <v>317</v>
      </c>
      <c r="E429" s="104" t="s">
        <v>320</v>
      </c>
      <c r="F429" s="104" t="s">
        <v>344</v>
      </c>
      <c r="G429" s="104" t="s">
        <v>335</v>
      </c>
      <c r="H429" s="104" t="s">
        <v>1460</v>
      </c>
      <c r="I429" s="104" t="s">
        <v>17289</v>
      </c>
      <c r="J429" s="105">
        <v>100</v>
      </c>
      <c r="K429" s="105">
        <v>10000</v>
      </c>
      <c r="L429" s="105">
        <v>5050</v>
      </c>
      <c r="M429" s="106">
        <v>6.8828138010000002</v>
      </c>
      <c r="N429" s="105">
        <v>34758.209690000003</v>
      </c>
      <c r="O429" s="107">
        <f t="shared" si="12"/>
        <v>9</v>
      </c>
      <c r="P429" s="105">
        <f>IFERROR(INDEX(Data_HS!$D$2:$D$8217,MATCH(H429,Data_HS!$A$2:$A$8217,0))/p_bulan,"")</f>
        <v>60138.272727272728</v>
      </c>
      <c r="Q429" s="104" t="str">
        <f t="shared" si="13"/>
        <v>Wajar</v>
      </c>
    </row>
    <row r="430" spans="1:17" x14ac:dyDescent="0.3">
      <c r="A430" s="104">
        <v>429</v>
      </c>
      <c r="B430" s="104" t="s">
        <v>17283</v>
      </c>
      <c r="C430" s="104" t="s">
        <v>280</v>
      </c>
      <c r="D430" s="104" t="s">
        <v>317</v>
      </c>
      <c r="E430" s="104" t="s">
        <v>320</v>
      </c>
      <c r="F430" s="104" t="s">
        <v>344</v>
      </c>
      <c r="G430" s="104" t="s">
        <v>335</v>
      </c>
      <c r="H430" s="104" t="s">
        <v>16845</v>
      </c>
      <c r="I430" s="104" t="s">
        <v>17290</v>
      </c>
      <c r="J430" s="105">
        <v>0</v>
      </c>
      <c r="K430" s="105">
        <v>0</v>
      </c>
      <c r="L430" s="105">
        <v>0</v>
      </c>
      <c r="M430" s="106"/>
      <c r="N430" s="105"/>
      <c r="O430" s="107">
        <f t="shared" si="12"/>
        <v>0</v>
      </c>
      <c r="P430" s="105" t="str">
        <f>IFERROR(INDEX(Data_HS!$D$2:$D$8217,MATCH(H430,Data_HS!$A$2:$A$8217,0))/p_bulan,"")</f>
        <v/>
      </c>
      <c r="Q430" s="104" t="str">
        <f t="shared" si="13"/>
        <v>HS tidak valid</v>
      </c>
    </row>
    <row r="431" spans="1:17" x14ac:dyDescent="0.3">
      <c r="A431" s="104">
        <v>430</v>
      </c>
      <c r="B431" s="104" t="s">
        <v>17291</v>
      </c>
      <c r="C431" s="104" t="s">
        <v>307</v>
      </c>
      <c r="D431" s="104" t="s">
        <v>308</v>
      </c>
      <c r="E431" s="104" t="s">
        <v>304</v>
      </c>
      <c r="F431" s="104" t="s">
        <v>343</v>
      </c>
      <c r="G431" s="104" t="s">
        <v>332</v>
      </c>
      <c r="H431" s="104" t="s">
        <v>1476</v>
      </c>
      <c r="I431" s="104" t="s">
        <v>17292</v>
      </c>
      <c r="J431" s="105">
        <v>50000</v>
      </c>
      <c r="K431" s="105">
        <v>1000000</v>
      </c>
      <c r="L431" s="105">
        <v>525000</v>
      </c>
      <c r="M431" s="106">
        <v>6.1750955760000004</v>
      </c>
      <c r="N431" s="105">
        <v>3241925.1770000001</v>
      </c>
      <c r="O431" s="107">
        <f t="shared" si="12"/>
        <v>9</v>
      </c>
      <c r="P431" s="105">
        <f>IFERROR(INDEX(Data_HS!$D$2:$D$8217,MATCH(H431,Data_HS!$A$2:$A$8217,0))/p_bulan,"")</f>
        <v>5139.363636363636</v>
      </c>
      <c r="Q431" s="104" t="str">
        <f t="shared" si="13"/>
        <v>Melebihi ekspor nasional HS</v>
      </c>
    </row>
    <row r="432" spans="1:17" x14ac:dyDescent="0.3">
      <c r="A432" s="104">
        <v>431</v>
      </c>
      <c r="B432" s="104" t="s">
        <v>17291</v>
      </c>
      <c r="C432" s="104" t="s">
        <v>307</v>
      </c>
      <c r="D432" s="104" t="s">
        <v>308</v>
      </c>
      <c r="E432" s="104" t="s">
        <v>304</v>
      </c>
      <c r="F432" s="104" t="s">
        <v>343</v>
      </c>
      <c r="G432" s="104" t="s">
        <v>332</v>
      </c>
      <c r="H432" s="104" t="s">
        <v>1302</v>
      </c>
      <c r="I432" s="104" t="s">
        <v>17293</v>
      </c>
      <c r="J432" s="105">
        <v>15000</v>
      </c>
      <c r="K432" s="105">
        <v>5000000</v>
      </c>
      <c r="L432" s="105">
        <v>2507500</v>
      </c>
      <c r="M432" s="106">
        <v>0.47623953400000002</v>
      </c>
      <c r="N432" s="105">
        <v>1194170.632</v>
      </c>
      <c r="O432" s="107">
        <f t="shared" si="12"/>
        <v>8</v>
      </c>
      <c r="P432" s="105">
        <f>IFERROR(INDEX(Data_HS!$D$2:$D$8217,MATCH(H432,Data_HS!$A$2:$A$8217,0))/p_bulan,"")</f>
        <v>48622.454545454544</v>
      </c>
      <c r="Q432" s="104" t="str">
        <f t="shared" si="13"/>
        <v>Melebihi ekspor nasional HS</v>
      </c>
    </row>
    <row r="433" spans="1:17" x14ac:dyDescent="0.3">
      <c r="A433" s="104">
        <v>432</v>
      </c>
      <c r="B433" s="104" t="s">
        <v>17291</v>
      </c>
      <c r="C433" s="104" t="s">
        <v>307</v>
      </c>
      <c r="D433" s="104" t="s">
        <v>308</v>
      </c>
      <c r="E433" s="104" t="s">
        <v>304</v>
      </c>
      <c r="F433" s="104" t="s">
        <v>343</v>
      </c>
      <c r="G433" s="104" t="s">
        <v>332</v>
      </c>
      <c r="H433" s="104" t="s">
        <v>1460</v>
      </c>
      <c r="I433" s="104" t="s">
        <v>17294</v>
      </c>
      <c r="J433" s="105">
        <v>10000</v>
      </c>
      <c r="K433" s="105">
        <v>10000000</v>
      </c>
      <c r="L433" s="105">
        <v>5005000</v>
      </c>
      <c r="M433" s="106">
        <v>6.8828138010000002</v>
      </c>
      <c r="N433" s="105">
        <v>34448483.07</v>
      </c>
      <c r="O433" s="107">
        <f t="shared" si="12"/>
        <v>9</v>
      </c>
      <c r="P433" s="105">
        <f>IFERROR(INDEX(Data_HS!$D$2:$D$8217,MATCH(H433,Data_HS!$A$2:$A$8217,0))/p_bulan,"")</f>
        <v>60138.272727272728</v>
      </c>
      <c r="Q433" s="104" t="str">
        <f t="shared" si="13"/>
        <v>Melebihi ekspor nasional HS</v>
      </c>
    </row>
    <row r="434" spans="1:17" x14ac:dyDescent="0.3">
      <c r="A434" s="104">
        <v>433</v>
      </c>
      <c r="B434" s="104" t="s">
        <v>17291</v>
      </c>
      <c r="C434" s="104" t="s">
        <v>307</v>
      </c>
      <c r="D434" s="104" t="s">
        <v>308</v>
      </c>
      <c r="E434" s="104" t="s">
        <v>304</v>
      </c>
      <c r="F434" s="104" t="s">
        <v>343</v>
      </c>
      <c r="G434" s="104" t="s">
        <v>332</v>
      </c>
      <c r="H434" s="104" t="s">
        <v>2599</v>
      </c>
      <c r="I434" s="104" t="s">
        <v>17295</v>
      </c>
      <c r="J434" s="105">
        <v>10000</v>
      </c>
      <c r="K434" s="105">
        <v>800000</v>
      </c>
      <c r="L434" s="105">
        <v>405000</v>
      </c>
      <c r="M434" s="106">
        <v>4.9344718590000003</v>
      </c>
      <c r="N434" s="105">
        <v>1998461.1029999999</v>
      </c>
      <c r="O434" s="107">
        <f t="shared" si="12"/>
        <v>21</v>
      </c>
      <c r="P434" s="105">
        <f>IFERROR(INDEX(Data_HS!$D$2:$D$8217,MATCH(H434,Data_HS!$A$2:$A$8217,0))/p_bulan,"")</f>
        <v>115234.27272727272</v>
      </c>
      <c r="Q434" s="104" t="str">
        <f t="shared" si="13"/>
        <v>Melebihi ekspor nasional HS</v>
      </c>
    </row>
    <row r="435" spans="1:17" x14ac:dyDescent="0.3">
      <c r="A435" s="104">
        <v>434</v>
      </c>
      <c r="B435" s="104" t="s">
        <v>17291</v>
      </c>
      <c r="C435" s="104" t="s">
        <v>307</v>
      </c>
      <c r="D435" s="104" t="s">
        <v>308</v>
      </c>
      <c r="E435" s="104" t="s">
        <v>304</v>
      </c>
      <c r="F435" s="104" t="s">
        <v>343</v>
      </c>
      <c r="G435" s="104" t="s">
        <v>332</v>
      </c>
      <c r="H435" s="104" t="s">
        <v>574</v>
      </c>
      <c r="I435" s="104" t="s">
        <v>17296</v>
      </c>
      <c r="J435" s="105">
        <v>10000</v>
      </c>
      <c r="K435" s="105">
        <v>800000</v>
      </c>
      <c r="L435" s="105">
        <v>405000</v>
      </c>
      <c r="M435" s="106">
        <v>2.970627388</v>
      </c>
      <c r="N435" s="105">
        <v>1203104.0919999999</v>
      </c>
      <c r="O435" s="107">
        <f t="shared" si="12"/>
        <v>3</v>
      </c>
      <c r="P435" s="105">
        <f>IFERROR(INDEX(Data_HS!$D$2:$D$8217,MATCH(H435,Data_HS!$A$2:$A$8217,0))/p_bulan,"")</f>
        <v>461933.90909090912</v>
      </c>
      <c r="Q435" s="104" t="str">
        <f t="shared" si="13"/>
        <v>Melebihi ekspor nasional HS</v>
      </c>
    </row>
    <row r="436" spans="1:17" x14ac:dyDescent="0.3">
      <c r="A436" s="104">
        <v>435</v>
      </c>
      <c r="B436" s="104" t="s">
        <v>17291</v>
      </c>
      <c r="C436" s="104" t="s">
        <v>307</v>
      </c>
      <c r="D436" s="104" t="s">
        <v>308</v>
      </c>
      <c r="E436" s="104" t="s">
        <v>304</v>
      </c>
      <c r="F436" s="104" t="s">
        <v>343</v>
      </c>
      <c r="G436" s="104" t="s">
        <v>332</v>
      </c>
      <c r="H436" s="104" t="s">
        <v>7049</v>
      </c>
      <c r="I436" s="104" t="s">
        <v>17297</v>
      </c>
      <c r="J436" s="105">
        <v>10000</v>
      </c>
      <c r="K436" s="105">
        <v>100000</v>
      </c>
      <c r="L436" s="105">
        <v>55000</v>
      </c>
      <c r="M436" s="106">
        <v>0.15903830599999999</v>
      </c>
      <c r="N436" s="105">
        <v>8747.1068350000005</v>
      </c>
      <c r="O436" s="107">
        <f t="shared" si="12"/>
        <v>53</v>
      </c>
      <c r="P436" s="105">
        <f>IFERROR(INDEX(Data_HS!$D$2:$D$8217,MATCH(H436,Data_HS!$A$2:$A$8217,0))/p_bulan,"")</f>
        <v>14667.09090909091</v>
      </c>
      <c r="Q436" s="104" t="str">
        <f t="shared" si="13"/>
        <v>Wajar</v>
      </c>
    </row>
    <row r="437" spans="1:17" x14ac:dyDescent="0.3">
      <c r="A437" s="104">
        <v>436</v>
      </c>
      <c r="B437" s="104" t="s">
        <v>17291</v>
      </c>
      <c r="C437" s="104" t="s">
        <v>307</v>
      </c>
      <c r="D437" s="104" t="s">
        <v>308</v>
      </c>
      <c r="E437" s="104" t="s">
        <v>304</v>
      </c>
      <c r="F437" s="104" t="s">
        <v>343</v>
      </c>
      <c r="G437" s="104" t="s">
        <v>332</v>
      </c>
      <c r="H437" s="104" t="s">
        <v>1897</v>
      </c>
      <c r="I437" s="104" t="s">
        <v>17008</v>
      </c>
      <c r="J437" s="105">
        <v>1000</v>
      </c>
      <c r="K437" s="105">
        <v>1000000</v>
      </c>
      <c r="L437" s="105">
        <v>500500</v>
      </c>
      <c r="M437" s="106">
        <v>2.2112699689999999</v>
      </c>
      <c r="N437" s="105">
        <v>1106740.6189999999</v>
      </c>
      <c r="O437" s="107">
        <f t="shared" si="12"/>
        <v>15</v>
      </c>
      <c r="P437" s="105">
        <f>IFERROR(INDEX(Data_HS!$D$2:$D$8217,MATCH(H437,Data_HS!$A$2:$A$8217,0))/p_bulan,"")</f>
        <v>1986698.8181818181</v>
      </c>
      <c r="Q437" s="104" t="str">
        <f t="shared" si="13"/>
        <v>Wajar</v>
      </c>
    </row>
    <row r="438" spans="1:17" x14ac:dyDescent="0.3">
      <c r="A438" s="104">
        <v>437</v>
      </c>
      <c r="B438" s="104" t="s">
        <v>17291</v>
      </c>
      <c r="C438" s="104" t="s">
        <v>307</v>
      </c>
      <c r="D438" s="104" t="s">
        <v>308</v>
      </c>
      <c r="E438" s="104" t="s">
        <v>304</v>
      </c>
      <c r="F438" s="104" t="s">
        <v>343</v>
      </c>
      <c r="G438" s="104" t="s">
        <v>332</v>
      </c>
      <c r="H438" s="104" t="s">
        <v>1338</v>
      </c>
      <c r="I438" s="104" t="s">
        <v>17298</v>
      </c>
      <c r="J438" s="105">
        <v>10000</v>
      </c>
      <c r="K438" s="105">
        <v>800000</v>
      </c>
      <c r="L438" s="105">
        <v>405000</v>
      </c>
      <c r="M438" s="106">
        <v>1.5809700950000001</v>
      </c>
      <c r="N438" s="105">
        <v>640292.88870000001</v>
      </c>
      <c r="O438" s="107">
        <f t="shared" si="12"/>
        <v>8</v>
      </c>
      <c r="P438" s="105">
        <f>IFERROR(INDEX(Data_HS!$D$2:$D$8217,MATCH(H438,Data_HS!$A$2:$A$8217,0))/p_bulan,"")</f>
        <v>10972.363636363636</v>
      </c>
      <c r="Q438" s="104" t="str">
        <f t="shared" si="13"/>
        <v>Melebihi ekspor nasional HS</v>
      </c>
    </row>
    <row r="439" spans="1:17" x14ac:dyDescent="0.3">
      <c r="A439" s="104">
        <v>438</v>
      </c>
      <c r="B439" s="104" t="s">
        <v>17291</v>
      </c>
      <c r="C439" s="104" t="s">
        <v>307</v>
      </c>
      <c r="D439" s="104" t="s">
        <v>308</v>
      </c>
      <c r="E439" s="104" t="s">
        <v>304</v>
      </c>
      <c r="F439" s="104" t="s">
        <v>343</v>
      </c>
      <c r="G439" s="104" t="s">
        <v>332</v>
      </c>
      <c r="H439" s="104" t="s">
        <v>2599</v>
      </c>
      <c r="I439" s="104" t="s">
        <v>17299</v>
      </c>
      <c r="J439" s="105">
        <v>10000</v>
      </c>
      <c r="K439" s="105">
        <v>10000000</v>
      </c>
      <c r="L439" s="105">
        <v>5005000</v>
      </c>
      <c r="M439" s="106">
        <v>4.9344718590000003</v>
      </c>
      <c r="N439" s="105">
        <v>24697031.649999999</v>
      </c>
      <c r="O439" s="107">
        <f t="shared" si="12"/>
        <v>21</v>
      </c>
      <c r="P439" s="105">
        <f>IFERROR(INDEX(Data_HS!$D$2:$D$8217,MATCH(H439,Data_HS!$A$2:$A$8217,0))/p_bulan,"")</f>
        <v>115234.27272727272</v>
      </c>
      <c r="Q439" s="104" t="str">
        <f t="shared" si="13"/>
        <v>Melebihi ekspor nasional HS</v>
      </c>
    </row>
    <row r="440" spans="1:17" x14ac:dyDescent="0.3">
      <c r="A440" s="104">
        <v>439</v>
      </c>
      <c r="B440" s="104" t="s">
        <v>17291</v>
      </c>
      <c r="C440" s="104" t="s">
        <v>307</v>
      </c>
      <c r="D440" s="104" t="s">
        <v>308</v>
      </c>
      <c r="E440" s="104" t="s">
        <v>304</v>
      </c>
      <c r="F440" s="104" t="s">
        <v>343</v>
      </c>
      <c r="G440" s="104" t="s">
        <v>332</v>
      </c>
      <c r="H440" s="104" t="s">
        <v>6002</v>
      </c>
      <c r="I440" s="104" t="s">
        <v>17300</v>
      </c>
      <c r="J440" s="105">
        <v>500000</v>
      </c>
      <c r="K440" s="105">
        <v>30000000</v>
      </c>
      <c r="L440" s="105">
        <v>15250000</v>
      </c>
      <c r="M440" s="106">
        <v>0.12792705400000001</v>
      </c>
      <c r="N440" s="105">
        <v>1950887.57</v>
      </c>
      <c r="O440" s="107">
        <f t="shared" si="12"/>
        <v>44</v>
      </c>
      <c r="P440" s="105">
        <f>IFERROR(INDEX(Data_HS!$D$2:$D$8217,MATCH(H440,Data_HS!$A$2:$A$8217,0))/p_bulan,"")</f>
        <v>13965413.818181818</v>
      </c>
      <c r="Q440" s="104" t="str">
        <f t="shared" si="13"/>
        <v>Wajar</v>
      </c>
    </row>
    <row r="441" spans="1:17" x14ac:dyDescent="0.3">
      <c r="A441" s="104">
        <v>440</v>
      </c>
      <c r="B441" s="104" t="s">
        <v>17291</v>
      </c>
      <c r="C441" s="104" t="s">
        <v>307</v>
      </c>
      <c r="D441" s="104" t="s">
        <v>308</v>
      </c>
      <c r="E441" s="104" t="s">
        <v>304</v>
      </c>
      <c r="F441" s="104" t="s">
        <v>343</v>
      </c>
      <c r="G441" s="104" t="s">
        <v>332</v>
      </c>
      <c r="H441" s="104" t="s">
        <v>1304</v>
      </c>
      <c r="I441" s="104" t="s">
        <v>16951</v>
      </c>
      <c r="J441" s="105">
        <v>10000</v>
      </c>
      <c r="K441" s="105">
        <v>800000</v>
      </c>
      <c r="L441" s="105">
        <v>405000</v>
      </c>
      <c r="M441" s="106">
        <v>0.42636016700000001</v>
      </c>
      <c r="N441" s="105">
        <v>172675.8676</v>
      </c>
      <c r="O441" s="107">
        <f t="shared" si="12"/>
        <v>8</v>
      </c>
      <c r="P441" s="105">
        <f>IFERROR(INDEX(Data_HS!$D$2:$D$8217,MATCH(H441,Data_HS!$A$2:$A$8217,0))/p_bulan,"")</f>
        <v>24934517.727272727</v>
      </c>
      <c r="Q441" s="104" t="str">
        <f t="shared" si="13"/>
        <v>Wajar</v>
      </c>
    </row>
    <row r="442" spans="1:17" x14ac:dyDescent="0.3">
      <c r="A442" s="104">
        <v>441</v>
      </c>
      <c r="B442" s="104" t="s">
        <v>17291</v>
      </c>
      <c r="C442" s="104" t="s">
        <v>307</v>
      </c>
      <c r="D442" s="104" t="s">
        <v>308</v>
      </c>
      <c r="E442" s="104" t="s">
        <v>304</v>
      </c>
      <c r="F442" s="104" t="s">
        <v>343</v>
      </c>
      <c r="G442" s="104" t="s">
        <v>332</v>
      </c>
      <c r="H442" s="104" t="s">
        <v>1460</v>
      </c>
      <c r="I442" s="104" t="s">
        <v>17301</v>
      </c>
      <c r="J442" s="105">
        <v>10000</v>
      </c>
      <c r="K442" s="105">
        <v>10000000</v>
      </c>
      <c r="L442" s="105">
        <v>5005000</v>
      </c>
      <c r="M442" s="106">
        <v>6.8828138010000002</v>
      </c>
      <c r="N442" s="105">
        <v>34448483.07</v>
      </c>
      <c r="O442" s="107">
        <f t="shared" si="12"/>
        <v>9</v>
      </c>
      <c r="P442" s="105">
        <f>IFERROR(INDEX(Data_HS!$D$2:$D$8217,MATCH(H442,Data_HS!$A$2:$A$8217,0))/p_bulan,"")</f>
        <v>60138.272727272728</v>
      </c>
      <c r="Q442" s="104" t="str">
        <f t="shared" si="13"/>
        <v>Melebihi ekspor nasional HS</v>
      </c>
    </row>
    <row r="443" spans="1:17" x14ac:dyDescent="0.3">
      <c r="A443" s="104">
        <v>442</v>
      </c>
      <c r="B443" s="104" t="s">
        <v>17291</v>
      </c>
      <c r="C443" s="104" t="s">
        <v>307</v>
      </c>
      <c r="D443" s="104" t="s">
        <v>308</v>
      </c>
      <c r="E443" s="104" t="s">
        <v>304</v>
      </c>
      <c r="F443" s="104" t="s">
        <v>343</v>
      </c>
      <c r="G443" s="104" t="s">
        <v>332</v>
      </c>
      <c r="H443" s="104" t="s">
        <v>2535</v>
      </c>
      <c r="I443" s="104" t="s">
        <v>17302</v>
      </c>
      <c r="J443" s="105">
        <v>0</v>
      </c>
      <c r="K443" s="105">
        <v>0</v>
      </c>
      <c r="L443" s="105">
        <v>0</v>
      </c>
      <c r="M443" s="106">
        <v>4.848510256</v>
      </c>
      <c r="N443" s="105">
        <v>0</v>
      </c>
      <c r="O443" s="107">
        <f t="shared" si="12"/>
        <v>21</v>
      </c>
      <c r="P443" s="105">
        <f>IFERROR(INDEX(Data_HS!$D$2:$D$8217,MATCH(H443,Data_HS!$A$2:$A$8217,0))/p_bulan,"")</f>
        <v>15981207.272727273</v>
      </c>
      <c r="Q443" s="104" t="str">
        <f t="shared" si="13"/>
        <v>Estimasi nol</v>
      </c>
    </row>
    <row r="444" spans="1:17" x14ac:dyDescent="0.3">
      <c r="A444" s="104">
        <v>443</v>
      </c>
      <c r="B444" s="104" t="s">
        <v>17291</v>
      </c>
      <c r="C444" s="104" t="s">
        <v>307</v>
      </c>
      <c r="D444" s="104" t="s">
        <v>308</v>
      </c>
      <c r="E444" s="104" t="s">
        <v>304</v>
      </c>
      <c r="F444" s="104" t="s">
        <v>343</v>
      </c>
      <c r="G444" s="104" t="s">
        <v>332</v>
      </c>
      <c r="H444" s="104" t="s">
        <v>6505</v>
      </c>
      <c r="I444" s="104" t="s">
        <v>17303</v>
      </c>
      <c r="J444" s="105">
        <v>0</v>
      </c>
      <c r="K444" s="105">
        <v>0</v>
      </c>
      <c r="L444" s="105">
        <v>0</v>
      </c>
      <c r="M444" s="106">
        <v>1.4268240649999999</v>
      </c>
      <c r="N444" s="105">
        <v>0</v>
      </c>
      <c r="O444" s="107">
        <f t="shared" si="12"/>
        <v>48</v>
      </c>
      <c r="P444" s="105">
        <f>IFERROR(INDEX(Data_HS!$D$2:$D$8217,MATCH(H444,Data_HS!$A$2:$A$8217,0))/p_bulan,"")</f>
        <v>7406842.1818181816</v>
      </c>
      <c r="Q444" s="104" t="str">
        <f t="shared" si="13"/>
        <v>Estimasi nol</v>
      </c>
    </row>
    <row r="445" spans="1:17" x14ac:dyDescent="0.3">
      <c r="A445" s="104">
        <v>444</v>
      </c>
      <c r="B445" s="104" t="s">
        <v>17291</v>
      </c>
      <c r="C445" s="104" t="s">
        <v>307</v>
      </c>
      <c r="D445" s="104" t="s">
        <v>308</v>
      </c>
      <c r="E445" s="104" t="s">
        <v>304</v>
      </c>
      <c r="F445" s="104" t="s">
        <v>343</v>
      </c>
      <c r="G445" s="104" t="s">
        <v>332</v>
      </c>
      <c r="H445" s="104" t="s">
        <v>4819</v>
      </c>
      <c r="I445" s="104" t="s">
        <v>17304</v>
      </c>
      <c r="J445" s="105">
        <v>3000000</v>
      </c>
      <c r="K445" s="105">
        <v>20000000</v>
      </c>
      <c r="L445" s="105">
        <v>11500000</v>
      </c>
      <c r="M445" s="106">
        <v>0.94106053199999995</v>
      </c>
      <c r="N445" s="105">
        <v>10822196.119999999</v>
      </c>
      <c r="O445" s="107">
        <f t="shared" si="12"/>
        <v>38</v>
      </c>
      <c r="P445" s="105">
        <f>IFERROR(INDEX(Data_HS!$D$2:$D$8217,MATCH(H445,Data_HS!$A$2:$A$8217,0))/p_bulan,"")</f>
        <v>146201730</v>
      </c>
      <c r="Q445" s="104" t="str">
        <f t="shared" si="13"/>
        <v>Wajar</v>
      </c>
    </row>
    <row r="446" spans="1:17" x14ac:dyDescent="0.3">
      <c r="A446" s="104">
        <v>445</v>
      </c>
      <c r="B446" s="104" t="s">
        <v>17291</v>
      </c>
      <c r="C446" s="104" t="s">
        <v>307</v>
      </c>
      <c r="D446" s="104" t="s">
        <v>308</v>
      </c>
      <c r="E446" s="104" t="s">
        <v>304</v>
      </c>
      <c r="F446" s="104" t="s">
        <v>343</v>
      </c>
      <c r="G446" s="104" t="s">
        <v>332</v>
      </c>
      <c r="H446" s="104" t="s">
        <v>2263</v>
      </c>
      <c r="I446" s="104" t="s">
        <v>17305</v>
      </c>
      <c r="J446" s="105">
        <v>10000</v>
      </c>
      <c r="K446" s="105">
        <v>800000</v>
      </c>
      <c r="L446" s="105">
        <v>405000</v>
      </c>
      <c r="M446" s="106">
        <v>6.183815901</v>
      </c>
      <c r="N446" s="105">
        <v>2504445.44</v>
      </c>
      <c r="O446" s="107">
        <f t="shared" si="12"/>
        <v>18</v>
      </c>
      <c r="P446" s="105">
        <f>IFERROR(INDEX(Data_HS!$D$2:$D$8217,MATCH(H446,Data_HS!$A$2:$A$8217,0))/p_bulan,"")</f>
        <v>64124517</v>
      </c>
      <c r="Q446" s="104" t="str">
        <f t="shared" si="13"/>
        <v>Wajar</v>
      </c>
    </row>
    <row r="447" spans="1:17" x14ac:dyDescent="0.3">
      <c r="A447" s="104">
        <v>446</v>
      </c>
      <c r="B447" s="104" t="s">
        <v>17291</v>
      </c>
      <c r="C447" s="104" t="s">
        <v>307</v>
      </c>
      <c r="D447" s="104" t="s">
        <v>308</v>
      </c>
      <c r="E447" s="104" t="s">
        <v>304</v>
      </c>
      <c r="F447" s="104" t="s">
        <v>343</v>
      </c>
      <c r="G447" s="104" t="s">
        <v>332</v>
      </c>
      <c r="H447" s="104" t="s">
        <v>2535</v>
      </c>
      <c r="I447" s="104" t="s">
        <v>17306</v>
      </c>
      <c r="J447" s="105">
        <v>0</v>
      </c>
      <c r="K447" s="105">
        <v>0</v>
      </c>
      <c r="L447" s="105">
        <v>0</v>
      </c>
      <c r="M447" s="106">
        <v>4.848510256</v>
      </c>
      <c r="N447" s="105">
        <v>0</v>
      </c>
      <c r="O447" s="107">
        <f t="shared" si="12"/>
        <v>21</v>
      </c>
      <c r="P447" s="105">
        <f>IFERROR(INDEX(Data_HS!$D$2:$D$8217,MATCH(H447,Data_HS!$A$2:$A$8217,0))/p_bulan,"")</f>
        <v>15981207.272727273</v>
      </c>
      <c r="Q447" s="104" t="str">
        <f t="shared" si="13"/>
        <v>Estimasi nol</v>
      </c>
    </row>
    <row r="448" spans="1:17" x14ac:dyDescent="0.3">
      <c r="A448" s="104">
        <v>447</v>
      </c>
      <c r="B448" s="104" t="s">
        <v>17291</v>
      </c>
      <c r="C448" s="104" t="s">
        <v>307</v>
      </c>
      <c r="D448" s="104" t="s">
        <v>308</v>
      </c>
      <c r="E448" s="104" t="s">
        <v>304</v>
      </c>
      <c r="F448" s="104" t="s">
        <v>343</v>
      </c>
      <c r="G448" s="104" t="s">
        <v>332</v>
      </c>
      <c r="H448" s="104" t="s">
        <v>1897</v>
      </c>
      <c r="I448" s="104" t="s">
        <v>17008</v>
      </c>
      <c r="J448" s="105">
        <v>1000</v>
      </c>
      <c r="K448" s="105">
        <v>1000000</v>
      </c>
      <c r="L448" s="105">
        <v>500500</v>
      </c>
      <c r="M448" s="106">
        <v>2.2112699689999999</v>
      </c>
      <c r="N448" s="105">
        <v>1106740.6189999999</v>
      </c>
      <c r="O448" s="107">
        <f t="shared" si="12"/>
        <v>15</v>
      </c>
      <c r="P448" s="105">
        <f>IFERROR(INDEX(Data_HS!$D$2:$D$8217,MATCH(H448,Data_HS!$A$2:$A$8217,0))/p_bulan,"")</f>
        <v>1986698.8181818181</v>
      </c>
      <c r="Q448" s="104" t="str">
        <f t="shared" si="13"/>
        <v>Wajar</v>
      </c>
    </row>
    <row r="449" spans="1:17" x14ac:dyDescent="0.3">
      <c r="A449" s="104">
        <v>448</v>
      </c>
      <c r="B449" s="104" t="s">
        <v>17291</v>
      </c>
      <c r="C449" s="104" t="s">
        <v>307</v>
      </c>
      <c r="D449" s="104" t="s">
        <v>308</v>
      </c>
      <c r="E449" s="104" t="s">
        <v>304</v>
      </c>
      <c r="F449" s="104" t="s">
        <v>343</v>
      </c>
      <c r="G449" s="104" t="s">
        <v>332</v>
      </c>
      <c r="H449" s="104" t="s">
        <v>2267</v>
      </c>
      <c r="I449" s="104" t="s">
        <v>17307</v>
      </c>
      <c r="J449" s="105">
        <v>12000</v>
      </c>
      <c r="K449" s="105">
        <v>500000</v>
      </c>
      <c r="L449" s="105">
        <v>256000</v>
      </c>
      <c r="M449" s="106">
        <v>3.7048763820000001</v>
      </c>
      <c r="N449" s="105">
        <v>948448.35389999999</v>
      </c>
      <c r="O449" s="107">
        <f t="shared" si="12"/>
        <v>18</v>
      </c>
      <c r="P449" s="105">
        <f>IFERROR(INDEX(Data_HS!$D$2:$D$8217,MATCH(H449,Data_HS!$A$2:$A$8217,0))/p_bulan,"")</f>
        <v>2451010.8181818184</v>
      </c>
      <c r="Q449" s="104" t="str">
        <f t="shared" si="13"/>
        <v>Wajar</v>
      </c>
    </row>
    <row r="450" spans="1:17" x14ac:dyDescent="0.3">
      <c r="A450" s="104">
        <v>449</v>
      </c>
      <c r="B450" s="104" t="s">
        <v>17291</v>
      </c>
      <c r="C450" s="104" t="s">
        <v>307</v>
      </c>
      <c r="D450" s="104" t="s">
        <v>308</v>
      </c>
      <c r="E450" s="104" t="s">
        <v>304</v>
      </c>
      <c r="F450" s="104" t="s">
        <v>343</v>
      </c>
      <c r="G450" s="104" t="s">
        <v>332</v>
      </c>
      <c r="H450" s="104" t="s">
        <v>2263</v>
      </c>
      <c r="I450" s="104" t="s">
        <v>17308</v>
      </c>
      <c r="J450" s="105">
        <v>5000</v>
      </c>
      <c r="K450" s="105">
        <v>5000000</v>
      </c>
      <c r="L450" s="105">
        <v>2502500</v>
      </c>
      <c r="M450" s="106">
        <v>6.183815901</v>
      </c>
      <c r="N450" s="105">
        <v>15474999.289999999</v>
      </c>
      <c r="O450" s="107">
        <f t="shared" ref="O450:O513" si="14">VALUE(LEFT(H450,2))</f>
        <v>18</v>
      </c>
      <c r="P450" s="105">
        <f>IFERROR(INDEX(Data_HS!$D$2:$D$8217,MATCH(H450,Data_HS!$A$2:$A$8217,0))/p_bulan,"")</f>
        <v>64124517</v>
      </c>
      <c r="Q450" s="104" t="str">
        <f t="shared" ref="Q450:Q513" si="15">IF(H450="00000000","HS tidak valid",IF(N450="","Tanpa estimasi",IF(P450="","HS tidak ada di data nasional",IF(N450=0,"Estimasi nol",IF(N450&gt;P450,"Melebihi ekspor nasional HS","Wajar")))))</f>
        <v>Wajar</v>
      </c>
    </row>
    <row r="451" spans="1:17" x14ac:dyDescent="0.3">
      <c r="A451" s="104">
        <v>450</v>
      </c>
      <c r="B451" s="104" t="s">
        <v>17291</v>
      </c>
      <c r="C451" s="104" t="s">
        <v>307</v>
      </c>
      <c r="D451" s="104" t="s">
        <v>308</v>
      </c>
      <c r="E451" s="104" t="s">
        <v>304</v>
      </c>
      <c r="F451" s="104" t="s">
        <v>343</v>
      </c>
      <c r="G451" s="104" t="s">
        <v>332</v>
      </c>
      <c r="H451" s="104" t="s">
        <v>2379</v>
      </c>
      <c r="I451" s="104" t="s">
        <v>17309</v>
      </c>
      <c r="J451" s="105">
        <v>18000</v>
      </c>
      <c r="K451" s="105">
        <v>500000</v>
      </c>
      <c r="L451" s="105">
        <v>259000</v>
      </c>
      <c r="M451" s="106">
        <v>1.16137505</v>
      </c>
      <c r="N451" s="105">
        <v>300796.13799999998</v>
      </c>
      <c r="O451" s="107">
        <f t="shared" si="14"/>
        <v>19</v>
      </c>
      <c r="P451" s="105">
        <f>IFERROR(INDEX(Data_HS!$D$2:$D$8217,MATCH(H451,Data_HS!$A$2:$A$8217,0))/p_bulan,"")</f>
        <v>377449.63636363635</v>
      </c>
      <c r="Q451" s="104" t="str">
        <f t="shared" si="15"/>
        <v>Wajar</v>
      </c>
    </row>
    <row r="452" spans="1:17" x14ac:dyDescent="0.3">
      <c r="A452" s="104">
        <v>451</v>
      </c>
      <c r="B452" s="104" t="s">
        <v>17291</v>
      </c>
      <c r="C452" s="104" t="s">
        <v>307</v>
      </c>
      <c r="D452" s="104" t="s">
        <v>308</v>
      </c>
      <c r="E452" s="104" t="s">
        <v>304</v>
      </c>
      <c r="F452" s="104" t="s">
        <v>343</v>
      </c>
      <c r="G452" s="104" t="s">
        <v>332</v>
      </c>
      <c r="H452" s="104" t="s">
        <v>6012</v>
      </c>
      <c r="I452" s="104" t="s">
        <v>17310</v>
      </c>
      <c r="J452" s="105">
        <v>10000</v>
      </c>
      <c r="K452" s="105">
        <v>500000</v>
      </c>
      <c r="L452" s="105">
        <v>255000</v>
      </c>
      <c r="M452" s="106">
        <v>0.57622691999999998</v>
      </c>
      <c r="N452" s="105">
        <v>146937.8646</v>
      </c>
      <c r="O452" s="107">
        <f t="shared" si="14"/>
        <v>44</v>
      </c>
      <c r="P452" s="105">
        <f>IFERROR(INDEX(Data_HS!$D$2:$D$8217,MATCH(H452,Data_HS!$A$2:$A$8217,0))/p_bulan,"")</f>
        <v>11232.181818181818</v>
      </c>
      <c r="Q452" s="104" t="str">
        <f t="shared" si="15"/>
        <v>Melebihi ekspor nasional HS</v>
      </c>
    </row>
    <row r="453" spans="1:17" x14ac:dyDescent="0.3">
      <c r="A453" s="104">
        <v>452</v>
      </c>
      <c r="B453" s="104" t="s">
        <v>17291</v>
      </c>
      <c r="C453" s="104" t="s">
        <v>307</v>
      </c>
      <c r="D453" s="104" t="s">
        <v>308</v>
      </c>
      <c r="E453" s="104" t="s">
        <v>304</v>
      </c>
      <c r="F453" s="104" t="s">
        <v>343</v>
      </c>
      <c r="G453" s="104" t="s">
        <v>332</v>
      </c>
      <c r="H453" s="104" t="s">
        <v>5998</v>
      </c>
      <c r="I453" s="104" t="s">
        <v>17311</v>
      </c>
      <c r="J453" s="105">
        <v>5000000</v>
      </c>
      <c r="K453" s="105">
        <v>20000000</v>
      </c>
      <c r="L453" s="105">
        <v>12500000</v>
      </c>
      <c r="M453" s="106"/>
      <c r="N453" s="105"/>
      <c r="O453" s="107">
        <f t="shared" si="14"/>
        <v>44</v>
      </c>
      <c r="P453" s="105">
        <f>IFERROR(INDEX(Data_HS!$D$2:$D$8217,MATCH(H453,Data_HS!$A$2:$A$8217,0))/p_bulan,"")</f>
        <v>19.272727272727273</v>
      </c>
      <c r="Q453" s="104" t="str">
        <f t="shared" si="15"/>
        <v>Tanpa estimasi</v>
      </c>
    </row>
    <row r="454" spans="1:17" x14ac:dyDescent="0.3">
      <c r="A454" s="104">
        <v>453</v>
      </c>
      <c r="B454" s="104" t="s">
        <v>17291</v>
      </c>
      <c r="C454" s="104" t="s">
        <v>307</v>
      </c>
      <c r="D454" s="104" t="s">
        <v>308</v>
      </c>
      <c r="E454" s="104" t="s">
        <v>304</v>
      </c>
      <c r="F454" s="104" t="s">
        <v>343</v>
      </c>
      <c r="G454" s="104" t="s">
        <v>332</v>
      </c>
      <c r="H454" s="104" t="s">
        <v>1913</v>
      </c>
      <c r="I454" s="104" t="s">
        <v>17312</v>
      </c>
      <c r="J454" s="105">
        <v>0</v>
      </c>
      <c r="K454" s="105">
        <v>0</v>
      </c>
      <c r="L454" s="105">
        <v>0</v>
      </c>
      <c r="M454" s="106">
        <v>1.6782351209999999</v>
      </c>
      <c r="N454" s="105">
        <v>0</v>
      </c>
      <c r="O454" s="107">
        <f t="shared" si="14"/>
        <v>15</v>
      </c>
      <c r="P454" s="105">
        <f>IFERROR(INDEX(Data_HS!$D$2:$D$8217,MATCH(H454,Data_HS!$A$2:$A$8217,0))/p_bulan,"")</f>
        <v>31997779.90909091</v>
      </c>
      <c r="Q454" s="104" t="str">
        <f t="shared" si="15"/>
        <v>Estimasi nol</v>
      </c>
    </row>
    <row r="455" spans="1:17" x14ac:dyDescent="0.3">
      <c r="A455" s="104">
        <v>454</v>
      </c>
      <c r="B455" s="104" t="s">
        <v>17291</v>
      </c>
      <c r="C455" s="104" t="s">
        <v>307</v>
      </c>
      <c r="D455" s="104" t="s">
        <v>308</v>
      </c>
      <c r="E455" s="104" t="s">
        <v>304</v>
      </c>
      <c r="F455" s="104" t="s">
        <v>343</v>
      </c>
      <c r="G455" s="104" t="s">
        <v>332</v>
      </c>
      <c r="H455" s="104" t="s">
        <v>1833</v>
      </c>
      <c r="I455" s="104" t="s">
        <v>17313</v>
      </c>
      <c r="J455" s="105">
        <v>200000</v>
      </c>
      <c r="K455" s="105">
        <v>30000000</v>
      </c>
      <c r="L455" s="105">
        <v>15100000</v>
      </c>
      <c r="M455" s="106">
        <v>0.10319235</v>
      </c>
      <c r="N455" s="105">
        <v>1558204.4779999999</v>
      </c>
      <c r="O455" s="107">
        <f t="shared" si="14"/>
        <v>14</v>
      </c>
      <c r="P455" s="105">
        <f>IFERROR(INDEX(Data_HS!$D$2:$D$8217,MATCH(H455,Data_HS!$A$2:$A$8217,0))/p_bulan,"")</f>
        <v>51044723.545454547</v>
      </c>
      <c r="Q455" s="104" t="str">
        <f t="shared" si="15"/>
        <v>Wajar</v>
      </c>
    </row>
    <row r="456" spans="1:17" x14ac:dyDescent="0.3">
      <c r="A456" s="104">
        <v>455</v>
      </c>
      <c r="B456" s="104" t="s">
        <v>17291</v>
      </c>
      <c r="C456" s="104" t="s">
        <v>307</v>
      </c>
      <c r="D456" s="104" t="s">
        <v>308</v>
      </c>
      <c r="E456" s="104" t="s">
        <v>304</v>
      </c>
      <c r="F456" s="104" t="s">
        <v>343</v>
      </c>
      <c r="G456" s="104" t="s">
        <v>332</v>
      </c>
      <c r="H456" s="104" t="s">
        <v>1460</v>
      </c>
      <c r="I456" s="104" t="s">
        <v>17314</v>
      </c>
      <c r="J456" s="105">
        <v>50000</v>
      </c>
      <c r="K456" s="105">
        <v>1000000</v>
      </c>
      <c r="L456" s="105">
        <v>525000</v>
      </c>
      <c r="M456" s="106">
        <v>6.8828138010000002</v>
      </c>
      <c r="N456" s="105">
        <v>3613477.2450000001</v>
      </c>
      <c r="O456" s="107">
        <f t="shared" si="14"/>
        <v>9</v>
      </c>
      <c r="P456" s="105">
        <f>IFERROR(INDEX(Data_HS!$D$2:$D$8217,MATCH(H456,Data_HS!$A$2:$A$8217,0))/p_bulan,"")</f>
        <v>60138.272727272728</v>
      </c>
      <c r="Q456" s="104" t="str">
        <f t="shared" si="15"/>
        <v>Melebihi ekspor nasional HS</v>
      </c>
    </row>
    <row r="457" spans="1:17" x14ac:dyDescent="0.3">
      <c r="A457" s="104">
        <v>456</v>
      </c>
      <c r="B457" s="104" t="s">
        <v>17291</v>
      </c>
      <c r="C457" s="104" t="s">
        <v>307</v>
      </c>
      <c r="D457" s="104" t="s">
        <v>308</v>
      </c>
      <c r="E457" s="104" t="s">
        <v>304</v>
      </c>
      <c r="F457" s="104" t="s">
        <v>343</v>
      </c>
      <c r="G457" s="104" t="s">
        <v>332</v>
      </c>
      <c r="H457" s="104" t="s">
        <v>1338</v>
      </c>
      <c r="I457" s="104" t="s">
        <v>17315</v>
      </c>
      <c r="J457" s="105">
        <v>500</v>
      </c>
      <c r="K457" s="105">
        <v>3000</v>
      </c>
      <c r="L457" s="105">
        <v>1750</v>
      </c>
      <c r="M457" s="106">
        <v>1.5809700950000001</v>
      </c>
      <c r="N457" s="105">
        <v>2766.6976669999999</v>
      </c>
      <c r="O457" s="107">
        <f t="shared" si="14"/>
        <v>8</v>
      </c>
      <c r="P457" s="105">
        <f>IFERROR(INDEX(Data_HS!$D$2:$D$8217,MATCH(H457,Data_HS!$A$2:$A$8217,0))/p_bulan,"")</f>
        <v>10972.363636363636</v>
      </c>
      <c r="Q457" s="104" t="str">
        <f t="shared" si="15"/>
        <v>Wajar</v>
      </c>
    </row>
    <row r="458" spans="1:17" x14ac:dyDescent="0.3">
      <c r="A458" s="104">
        <v>457</v>
      </c>
      <c r="B458" s="104" t="s">
        <v>17291</v>
      </c>
      <c r="C458" s="104" t="s">
        <v>307</v>
      </c>
      <c r="D458" s="104" t="s">
        <v>308</v>
      </c>
      <c r="E458" s="104" t="s">
        <v>304</v>
      </c>
      <c r="F458" s="104" t="s">
        <v>343</v>
      </c>
      <c r="G458" s="104" t="s">
        <v>332</v>
      </c>
      <c r="H458" s="104" t="s">
        <v>2263</v>
      </c>
      <c r="I458" s="104" t="s">
        <v>17316</v>
      </c>
      <c r="J458" s="105">
        <v>5000</v>
      </c>
      <c r="K458" s="105">
        <v>800000</v>
      </c>
      <c r="L458" s="105">
        <v>402500</v>
      </c>
      <c r="M458" s="106">
        <v>6.183815901</v>
      </c>
      <c r="N458" s="105">
        <v>2488985.9</v>
      </c>
      <c r="O458" s="107">
        <f t="shared" si="14"/>
        <v>18</v>
      </c>
      <c r="P458" s="105">
        <f>IFERROR(INDEX(Data_HS!$D$2:$D$8217,MATCH(H458,Data_HS!$A$2:$A$8217,0))/p_bulan,"")</f>
        <v>64124517</v>
      </c>
      <c r="Q458" s="104" t="str">
        <f t="shared" si="15"/>
        <v>Wajar</v>
      </c>
    </row>
    <row r="459" spans="1:17" x14ac:dyDescent="0.3">
      <c r="A459" s="104">
        <v>458</v>
      </c>
      <c r="B459" s="104" t="s">
        <v>17291</v>
      </c>
      <c r="C459" s="104" t="s">
        <v>307</v>
      </c>
      <c r="D459" s="104" t="s">
        <v>308</v>
      </c>
      <c r="E459" s="104" t="s">
        <v>304</v>
      </c>
      <c r="F459" s="104" t="s">
        <v>343</v>
      </c>
      <c r="G459" s="104" t="s">
        <v>332</v>
      </c>
      <c r="H459" s="104" t="s">
        <v>1897</v>
      </c>
      <c r="I459" s="104" t="s">
        <v>17008</v>
      </c>
      <c r="J459" s="105">
        <v>1000</v>
      </c>
      <c r="K459" s="105">
        <v>1000000</v>
      </c>
      <c r="L459" s="105">
        <v>500500</v>
      </c>
      <c r="M459" s="106">
        <v>2.2112699689999999</v>
      </c>
      <c r="N459" s="105">
        <v>1106740.6189999999</v>
      </c>
      <c r="O459" s="107">
        <f t="shared" si="14"/>
        <v>15</v>
      </c>
      <c r="P459" s="105">
        <f>IFERROR(INDEX(Data_HS!$D$2:$D$8217,MATCH(H459,Data_HS!$A$2:$A$8217,0))/p_bulan,"")</f>
        <v>1986698.8181818181</v>
      </c>
      <c r="Q459" s="104" t="str">
        <f t="shared" si="15"/>
        <v>Wajar</v>
      </c>
    </row>
    <row r="460" spans="1:17" x14ac:dyDescent="0.3">
      <c r="A460" s="104">
        <v>459</v>
      </c>
      <c r="B460" s="104" t="s">
        <v>17291</v>
      </c>
      <c r="C460" s="104" t="s">
        <v>307</v>
      </c>
      <c r="D460" s="104" t="s">
        <v>308</v>
      </c>
      <c r="E460" s="104" t="s">
        <v>304</v>
      </c>
      <c r="F460" s="104" t="s">
        <v>343</v>
      </c>
      <c r="G460" s="104" t="s">
        <v>332</v>
      </c>
      <c r="H460" s="104" t="s">
        <v>1338</v>
      </c>
      <c r="I460" s="104" t="s">
        <v>17234</v>
      </c>
      <c r="J460" s="105">
        <v>500</v>
      </c>
      <c r="K460" s="105">
        <v>3000</v>
      </c>
      <c r="L460" s="105">
        <v>1750</v>
      </c>
      <c r="M460" s="106">
        <v>1.5809700950000001</v>
      </c>
      <c r="N460" s="105">
        <v>2766.6976669999999</v>
      </c>
      <c r="O460" s="107">
        <f t="shared" si="14"/>
        <v>8</v>
      </c>
      <c r="P460" s="105">
        <f>IFERROR(INDEX(Data_HS!$D$2:$D$8217,MATCH(H460,Data_HS!$A$2:$A$8217,0))/p_bulan,"")</f>
        <v>10972.363636363636</v>
      </c>
      <c r="Q460" s="104" t="str">
        <f t="shared" si="15"/>
        <v>Wajar</v>
      </c>
    </row>
    <row r="461" spans="1:17" x14ac:dyDescent="0.3">
      <c r="A461" s="104">
        <v>460</v>
      </c>
      <c r="B461" s="104" t="s">
        <v>17291</v>
      </c>
      <c r="C461" s="104" t="s">
        <v>307</v>
      </c>
      <c r="D461" s="104" t="s">
        <v>308</v>
      </c>
      <c r="E461" s="104" t="s">
        <v>304</v>
      </c>
      <c r="F461" s="104" t="s">
        <v>343</v>
      </c>
      <c r="G461" s="104" t="s">
        <v>332</v>
      </c>
      <c r="H461" s="104" t="s">
        <v>1899</v>
      </c>
      <c r="I461" s="104" t="s">
        <v>17317</v>
      </c>
      <c r="J461" s="105">
        <v>1000</v>
      </c>
      <c r="K461" s="105">
        <v>1000000</v>
      </c>
      <c r="L461" s="105">
        <v>500500</v>
      </c>
      <c r="M461" s="106">
        <v>2.2402451989999999</v>
      </c>
      <c r="N461" s="105">
        <v>1121242.7220000001</v>
      </c>
      <c r="O461" s="107">
        <f t="shared" si="14"/>
        <v>15</v>
      </c>
      <c r="P461" s="105">
        <f>IFERROR(INDEX(Data_HS!$D$2:$D$8217,MATCH(H461,Data_HS!$A$2:$A$8217,0))/p_bulan,"")</f>
        <v>48881285.909090906</v>
      </c>
      <c r="Q461" s="104" t="str">
        <f t="shared" si="15"/>
        <v>Wajar</v>
      </c>
    </row>
    <row r="462" spans="1:17" x14ac:dyDescent="0.3">
      <c r="A462" s="104">
        <v>461</v>
      </c>
      <c r="B462" s="104" t="s">
        <v>17291</v>
      </c>
      <c r="C462" s="104" t="s">
        <v>307</v>
      </c>
      <c r="D462" s="104" t="s">
        <v>308</v>
      </c>
      <c r="E462" s="104" t="s">
        <v>304</v>
      </c>
      <c r="F462" s="104" t="s">
        <v>343</v>
      </c>
      <c r="G462" s="104" t="s">
        <v>332</v>
      </c>
      <c r="H462" s="104" t="s">
        <v>16845</v>
      </c>
      <c r="I462" s="104" t="s">
        <v>17318</v>
      </c>
      <c r="J462" s="105">
        <v>1000</v>
      </c>
      <c r="K462" s="105">
        <v>800000</v>
      </c>
      <c r="L462" s="105">
        <v>400500</v>
      </c>
      <c r="M462" s="106"/>
      <c r="N462" s="105"/>
      <c r="O462" s="107">
        <f t="shared" si="14"/>
        <v>0</v>
      </c>
      <c r="P462" s="105" t="str">
        <f>IFERROR(INDEX(Data_HS!$D$2:$D$8217,MATCH(H462,Data_HS!$A$2:$A$8217,0))/p_bulan,"")</f>
        <v/>
      </c>
      <c r="Q462" s="104" t="str">
        <f t="shared" si="15"/>
        <v>HS tidak valid</v>
      </c>
    </row>
    <row r="463" spans="1:17" x14ac:dyDescent="0.3">
      <c r="A463" s="104">
        <v>462</v>
      </c>
      <c r="B463" s="104" t="s">
        <v>17291</v>
      </c>
      <c r="C463" s="104" t="s">
        <v>307</v>
      </c>
      <c r="D463" s="104" t="s">
        <v>308</v>
      </c>
      <c r="E463" s="104" t="s">
        <v>304</v>
      </c>
      <c r="F463" s="104" t="s">
        <v>343</v>
      </c>
      <c r="G463" s="104" t="s">
        <v>332</v>
      </c>
      <c r="H463" s="104" t="s">
        <v>2599</v>
      </c>
      <c r="I463" s="104" t="s">
        <v>17295</v>
      </c>
      <c r="J463" s="105">
        <v>10000</v>
      </c>
      <c r="K463" s="105">
        <v>10000000</v>
      </c>
      <c r="L463" s="105">
        <v>5005000</v>
      </c>
      <c r="M463" s="106">
        <v>4.9344718590000003</v>
      </c>
      <c r="N463" s="105">
        <v>24697031.649999999</v>
      </c>
      <c r="O463" s="107">
        <f t="shared" si="14"/>
        <v>21</v>
      </c>
      <c r="P463" s="105">
        <f>IFERROR(INDEX(Data_HS!$D$2:$D$8217,MATCH(H463,Data_HS!$A$2:$A$8217,0))/p_bulan,"")</f>
        <v>115234.27272727272</v>
      </c>
      <c r="Q463" s="104" t="str">
        <f t="shared" si="15"/>
        <v>Melebihi ekspor nasional HS</v>
      </c>
    </row>
    <row r="464" spans="1:17" x14ac:dyDescent="0.3">
      <c r="A464" s="104">
        <v>463</v>
      </c>
      <c r="B464" s="104" t="s">
        <v>17291</v>
      </c>
      <c r="C464" s="104" t="s">
        <v>307</v>
      </c>
      <c r="D464" s="104" t="s">
        <v>308</v>
      </c>
      <c r="E464" s="104" t="s">
        <v>304</v>
      </c>
      <c r="F464" s="104" t="s">
        <v>343</v>
      </c>
      <c r="G464" s="104" t="s">
        <v>332</v>
      </c>
      <c r="H464" s="104" t="s">
        <v>2377</v>
      </c>
      <c r="I464" s="104" t="s">
        <v>17319</v>
      </c>
      <c r="J464" s="105">
        <v>10000</v>
      </c>
      <c r="K464" s="105">
        <v>100000</v>
      </c>
      <c r="L464" s="105">
        <v>55000</v>
      </c>
      <c r="M464" s="106">
        <v>0.5</v>
      </c>
      <c r="N464" s="105">
        <v>27500</v>
      </c>
      <c r="O464" s="107">
        <f t="shared" si="14"/>
        <v>19</v>
      </c>
      <c r="P464" s="105">
        <f>IFERROR(INDEX(Data_HS!$D$2:$D$8217,MATCH(H464,Data_HS!$A$2:$A$8217,0))/p_bulan,"")</f>
        <v>0.63636363636363635</v>
      </c>
      <c r="Q464" s="104" t="str">
        <f t="shared" si="15"/>
        <v>Melebihi ekspor nasional HS</v>
      </c>
    </row>
    <row r="465" spans="1:17" x14ac:dyDescent="0.3">
      <c r="A465" s="104">
        <v>464</v>
      </c>
      <c r="B465" s="104" t="s">
        <v>17291</v>
      </c>
      <c r="C465" s="104" t="s">
        <v>307</v>
      </c>
      <c r="D465" s="104" t="s">
        <v>308</v>
      </c>
      <c r="E465" s="104" t="s">
        <v>304</v>
      </c>
      <c r="F465" s="104" t="s">
        <v>343</v>
      </c>
      <c r="G465" s="104" t="s">
        <v>332</v>
      </c>
      <c r="H465" s="104" t="s">
        <v>1302</v>
      </c>
      <c r="I465" s="104" t="s">
        <v>17320</v>
      </c>
      <c r="J465" s="105">
        <v>10000</v>
      </c>
      <c r="K465" s="105">
        <v>5000000</v>
      </c>
      <c r="L465" s="105">
        <v>2505000</v>
      </c>
      <c r="M465" s="106">
        <v>0.47623953400000002</v>
      </c>
      <c r="N465" s="105">
        <v>1192980.0330000001</v>
      </c>
      <c r="O465" s="107">
        <f t="shared" si="14"/>
        <v>8</v>
      </c>
      <c r="P465" s="105">
        <f>IFERROR(INDEX(Data_HS!$D$2:$D$8217,MATCH(H465,Data_HS!$A$2:$A$8217,0))/p_bulan,"")</f>
        <v>48622.454545454544</v>
      </c>
      <c r="Q465" s="104" t="str">
        <f t="shared" si="15"/>
        <v>Melebihi ekspor nasional HS</v>
      </c>
    </row>
    <row r="466" spans="1:17" x14ac:dyDescent="0.3">
      <c r="A466" s="104">
        <v>465</v>
      </c>
      <c r="B466" s="104" t="s">
        <v>17291</v>
      </c>
      <c r="C466" s="104" t="s">
        <v>307</v>
      </c>
      <c r="D466" s="104" t="s">
        <v>308</v>
      </c>
      <c r="E466" s="104" t="s">
        <v>304</v>
      </c>
      <c r="F466" s="104" t="s">
        <v>343</v>
      </c>
      <c r="G466" s="104" t="s">
        <v>332</v>
      </c>
      <c r="H466" s="104" t="s">
        <v>2225</v>
      </c>
      <c r="I466" s="104" t="s">
        <v>16842</v>
      </c>
      <c r="J466" s="105">
        <v>10000</v>
      </c>
      <c r="K466" s="105">
        <v>800000</v>
      </c>
      <c r="L466" s="105">
        <v>405000</v>
      </c>
      <c r="M466" s="106">
        <v>2.077171989</v>
      </c>
      <c r="N466" s="105">
        <v>841254.65540000005</v>
      </c>
      <c r="O466" s="107">
        <f t="shared" si="14"/>
        <v>17</v>
      </c>
      <c r="P466" s="105">
        <f>IFERROR(INDEX(Data_HS!$D$2:$D$8217,MATCH(H466,Data_HS!$A$2:$A$8217,0))/p_bulan,"")</f>
        <v>1578024.7272727273</v>
      </c>
      <c r="Q466" s="104" t="str">
        <f t="shared" si="15"/>
        <v>Wajar</v>
      </c>
    </row>
    <row r="467" spans="1:17" x14ac:dyDescent="0.3">
      <c r="A467" s="104">
        <v>466</v>
      </c>
      <c r="B467" s="104" t="s">
        <v>17291</v>
      </c>
      <c r="C467" s="104" t="s">
        <v>307</v>
      </c>
      <c r="D467" s="104" t="s">
        <v>308</v>
      </c>
      <c r="E467" s="104" t="s">
        <v>304</v>
      </c>
      <c r="F467" s="104" t="s">
        <v>343</v>
      </c>
      <c r="G467" s="104" t="s">
        <v>332</v>
      </c>
      <c r="H467" s="104" t="s">
        <v>5998</v>
      </c>
      <c r="I467" s="104" t="s">
        <v>17311</v>
      </c>
      <c r="J467" s="105">
        <v>5000000</v>
      </c>
      <c r="K467" s="105">
        <v>20000000</v>
      </c>
      <c r="L467" s="105">
        <v>12500000</v>
      </c>
      <c r="M467" s="106"/>
      <c r="N467" s="105"/>
      <c r="O467" s="107">
        <f t="shared" si="14"/>
        <v>44</v>
      </c>
      <c r="P467" s="105">
        <f>IFERROR(INDEX(Data_HS!$D$2:$D$8217,MATCH(H467,Data_HS!$A$2:$A$8217,0))/p_bulan,"")</f>
        <v>19.272727272727273</v>
      </c>
      <c r="Q467" s="104" t="str">
        <f t="shared" si="15"/>
        <v>Tanpa estimasi</v>
      </c>
    </row>
    <row r="468" spans="1:17" x14ac:dyDescent="0.3">
      <c r="A468" s="104">
        <v>467</v>
      </c>
      <c r="B468" s="104" t="s">
        <v>17291</v>
      </c>
      <c r="C468" s="104" t="s">
        <v>307</v>
      </c>
      <c r="D468" s="104" t="s">
        <v>308</v>
      </c>
      <c r="E468" s="104" t="s">
        <v>304</v>
      </c>
      <c r="F468" s="104" t="s">
        <v>343</v>
      </c>
      <c r="G468" s="104" t="s">
        <v>332</v>
      </c>
      <c r="H468" s="104" t="s">
        <v>16845</v>
      </c>
      <c r="I468" s="104" t="s">
        <v>16980</v>
      </c>
      <c r="J468" s="105">
        <v>18000</v>
      </c>
      <c r="K468" s="105">
        <v>800000</v>
      </c>
      <c r="L468" s="105">
        <v>409000</v>
      </c>
      <c r="M468" s="106"/>
      <c r="N468" s="105"/>
      <c r="O468" s="107">
        <f t="shared" si="14"/>
        <v>0</v>
      </c>
      <c r="P468" s="105" t="str">
        <f>IFERROR(INDEX(Data_HS!$D$2:$D$8217,MATCH(H468,Data_HS!$A$2:$A$8217,0))/p_bulan,"")</f>
        <v/>
      </c>
      <c r="Q468" s="104" t="str">
        <f t="shared" si="15"/>
        <v>HS tidak valid</v>
      </c>
    </row>
    <row r="469" spans="1:17" x14ac:dyDescent="0.3">
      <c r="A469" s="104">
        <v>468</v>
      </c>
      <c r="B469" s="104" t="s">
        <v>17291</v>
      </c>
      <c r="C469" s="104" t="s">
        <v>307</v>
      </c>
      <c r="D469" s="104" t="s">
        <v>308</v>
      </c>
      <c r="E469" s="104" t="s">
        <v>304</v>
      </c>
      <c r="F469" s="104" t="s">
        <v>343</v>
      </c>
      <c r="G469" s="104" t="s">
        <v>332</v>
      </c>
      <c r="H469" s="104" t="s">
        <v>1476</v>
      </c>
      <c r="I469" s="104" t="s">
        <v>17321</v>
      </c>
      <c r="J469" s="105">
        <v>10000</v>
      </c>
      <c r="K469" s="105">
        <v>300000</v>
      </c>
      <c r="L469" s="105">
        <v>155000</v>
      </c>
      <c r="M469" s="106">
        <v>6.1750955760000004</v>
      </c>
      <c r="N469" s="105">
        <v>957139.81429999997</v>
      </c>
      <c r="O469" s="107">
        <f t="shared" si="14"/>
        <v>9</v>
      </c>
      <c r="P469" s="105">
        <f>IFERROR(INDEX(Data_HS!$D$2:$D$8217,MATCH(H469,Data_HS!$A$2:$A$8217,0))/p_bulan,"")</f>
        <v>5139.363636363636</v>
      </c>
      <c r="Q469" s="104" t="str">
        <f t="shared" si="15"/>
        <v>Melebihi ekspor nasional HS</v>
      </c>
    </row>
    <row r="470" spans="1:17" x14ac:dyDescent="0.3">
      <c r="A470" s="104">
        <v>469</v>
      </c>
      <c r="B470" s="104" t="s">
        <v>17291</v>
      </c>
      <c r="C470" s="104" t="s">
        <v>307</v>
      </c>
      <c r="D470" s="104" t="s">
        <v>308</v>
      </c>
      <c r="E470" s="104" t="s">
        <v>304</v>
      </c>
      <c r="F470" s="104" t="s">
        <v>343</v>
      </c>
      <c r="G470" s="104" t="s">
        <v>332</v>
      </c>
      <c r="H470" s="104" t="s">
        <v>1308</v>
      </c>
      <c r="I470" s="104" t="s">
        <v>17322</v>
      </c>
      <c r="J470" s="105">
        <v>10000</v>
      </c>
      <c r="K470" s="105">
        <v>800000</v>
      </c>
      <c r="L470" s="105">
        <v>405000</v>
      </c>
      <c r="M470" s="106">
        <v>1.5681875080000001</v>
      </c>
      <c r="N470" s="105">
        <v>635115.94090000005</v>
      </c>
      <c r="O470" s="107">
        <f t="shared" si="14"/>
        <v>8</v>
      </c>
      <c r="P470" s="105">
        <f>IFERROR(INDEX(Data_HS!$D$2:$D$8217,MATCH(H470,Data_HS!$A$2:$A$8217,0))/p_bulan,"")</f>
        <v>5437302.2727272725</v>
      </c>
      <c r="Q470" s="104" t="str">
        <f t="shared" si="15"/>
        <v>Wajar</v>
      </c>
    </row>
    <row r="471" spans="1:17" x14ac:dyDescent="0.3">
      <c r="A471" s="104">
        <v>470</v>
      </c>
      <c r="B471" s="104" t="s">
        <v>17291</v>
      </c>
      <c r="C471" s="104" t="s">
        <v>307</v>
      </c>
      <c r="D471" s="104" t="s">
        <v>308</v>
      </c>
      <c r="E471" s="104" t="s">
        <v>304</v>
      </c>
      <c r="F471" s="104" t="s">
        <v>343</v>
      </c>
      <c r="G471" s="104" t="s">
        <v>332</v>
      </c>
      <c r="H471" s="104" t="s">
        <v>9003</v>
      </c>
      <c r="I471" s="104" t="s">
        <v>17323</v>
      </c>
      <c r="J471" s="105">
        <v>10000</v>
      </c>
      <c r="K471" s="105">
        <v>300000</v>
      </c>
      <c r="L471" s="105">
        <v>155000</v>
      </c>
      <c r="M471" s="106">
        <v>0.717629234</v>
      </c>
      <c r="N471" s="105">
        <v>111232.5312</v>
      </c>
      <c r="O471" s="107">
        <f t="shared" si="14"/>
        <v>68</v>
      </c>
      <c r="P471" s="105">
        <f>IFERROR(INDEX(Data_HS!$D$2:$D$8217,MATCH(H471,Data_HS!$A$2:$A$8217,0))/p_bulan,"")</f>
        <v>69109</v>
      </c>
      <c r="Q471" s="104" t="str">
        <f t="shared" si="15"/>
        <v>Melebihi ekspor nasional HS</v>
      </c>
    </row>
    <row r="472" spans="1:17" x14ac:dyDescent="0.3">
      <c r="A472" s="104">
        <v>471</v>
      </c>
      <c r="B472" s="104" t="s">
        <v>17291</v>
      </c>
      <c r="C472" s="104" t="s">
        <v>307</v>
      </c>
      <c r="D472" s="104" t="s">
        <v>308</v>
      </c>
      <c r="E472" s="104" t="s">
        <v>304</v>
      </c>
      <c r="F472" s="104" t="s">
        <v>343</v>
      </c>
      <c r="G472" s="104" t="s">
        <v>332</v>
      </c>
      <c r="H472" s="104" t="s">
        <v>1476</v>
      </c>
      <c r="I472" s="104" t="s">
        <v>17324</v>
      </c>
      <c r="J472" s="105">
        <v>0</v>
      </c>
      <c r="K472" s="105">
        <v>0</v>
      </c>
      <c r="L472" s="105">
        <v>0</v>
      </c>
      <c r="M472" s="106">
        <v>6.1750955760000004</v>
      </c>
      <c r="N472" s="105">
        <v>0</v>
      </c>
      <c r="O472" s="107">
        <f t="shared" si="14"/>
        <v>9</v>
      </c>
      <c r="P472" s="105">
        <f>IFERROR(INDEX(Data_HS!$D$2:$D$8217,MATCH(H472,Data_HS!$A$2:$A$8217,0))/p_bulan,"")</f>
        <v>5139.363636363636</v>
      </c>
      <c r="Q472" s="104" t="str">
        <f t="shared" si="15"/>
        <v>Estimasi nol</v>
      </c>
    </row>
    <row r="473" spans="1:17" x14ac:dyDescent="0.3">
      <c r="A473" s="104">
        <v>472</v>
      </c>
      <c r="B473" s="104" t="s">
        <v>17291</v>
      </c>
      <c r="C473" s="104" t="s">
        <v>307</v>
      </c>
      <c r="D473" s="104" t="s">
        <v>308</v>
      </c>
      <c r="E473" s="104" t="s">
        <v>304</v>
      </c>
      <c r="F473" s="104" t="s">
        <v>343</v>
      </c>
      <c r="G473" s="104" t="s">
        <v>332</v>
      </c>
      <c r="H473" s="104" t="s">
        <v>2779</v>
      </c>
      <c r="I473" s="104" t="s">
        <v>17325</v>
      </c>
      <c r="J473" s="105">
        <v>15000</v>
      </c>
      <c r="K473" s="105">
        <v>30000000</v>
      </c>
      <c r="L473" s="105">
        <v>15007500</v>
      </c>
      <c r="M473" s="106">
        <v>0.11749256299999999</v>
      </c>
      <c r="N473" s="105">
        <v>1763269.6370000001</v>
      </c>
      <c r="O473" s="107">
        <f t="shared" si="14"/>
        <v>23</v>
      </c>
      <c r="P473" s="105">
        <f>IFERROR(INDEX(Data_HS!$D$2:$D$8217,MATCH(H473,Data_HS!$A$2:$A$8217,0))/p_bulan,"")</f>
        <v>26243813.454545453</v>
      </c>
      <c r="Q473" s="104" t="str">
        <f t="shared" si="15"/>
        <v>Wajar</v>
      </c>
    </row>
    <row r="474" spans="1:17" x14ac:dyDescent="0.3">
      <c r="A474" s="104">
        <v>473</v>
      </c>
      <c r="B474" s="104" t="s">
        <v>17291</v>
      </c>
      <c r="C474" s="104" t="s">
        <v>307</v>
      </c>
      <c r="D474" s="104" t="s">
        <v>308</v>
      </c>
      <c r="E474" s="104" t="s">
        <v>304</v>
      </c>
      <c r="F474" s="104" t="s">
        <v>343</v>
      </c>
      <c r="G474" s="104" t="s">
        <v>332</v>
      </c>
      <c r="H474" s="104" t="s">
        <v>1483</v>
      </c>
      <c r="I474" s="104" t="s">
        <v>16835</v>
      </c>
      <c r="J474" s="105">
        <v>1000</v>
      </c>
      <c r="K474" s="105">
        <v>800000</v>
      </c>
      <c r="L474" s="105">
        <v>400500</v>
      </c>
      <c r="M474" s="106">
        <v>7.4154813590000002</v>
      </c>
      <c r="N474" s="105">
        <v>2969900.284</v>
      </c>
      <c r="O474" s="107">
        <f t="shared" si="14"/>
        <v>9</v>
      </c>
      <c r="P474" s="105">
        <f>IFERROR(INDEX(Data_HS!$D$2:$D$8217,MATCH(H474,Data_HS!$A$2:$A$8217,0))/p_bulan,"")</f>
        <v>9005.0909090909099</v>
      </c>
      <c r="Q474" s="104" t="str">
        <f t="shared" si="15"/>
        <v>Melebihi ekspor nasional HS</v>
      </c>
    </row>
    <row r="475" spans="1:17" x14ac:dyDescent="0.3">
      <c r="A475" s="104">
        <v>474</v>
      </c>
      <c r="B475" s="104" t="s">
        <v>17291</v>
      </c>
      <c r="C475" s="104" t="s">
        <v>307</v>
      </c>
      <c r="D475" s="104" t="s">
        <v>308</v>
      </c>
      <c r="E475" s="104" t="s">
        <v>304</v>
      </c>
      <c r="F475" s="104" t="s">
        <v>343</v>
      </c>
      <c r="G475" s="104" t="s">
        <v>332</v>
      </c>
      <c r="H475" s="104" t="s">
        <v>2329</v>
      </c>
      <c r="I475" s="104" t="s">
        <v>17326</v>
      </c>
      <c r="J475" s="105">
        <v>0</v>
      </c>
      <c r="K475" s="105">
        <v>0</v>
      </c>
      <c r="L475" s="105">
        <v>0</v>
      </c>
      <c r="M475" s="106">
        <v>1.0173792399999999</v>
      </c>
      <c r="N475" s="105">
        <v>0</v>
      </c>
      <c r="O475" s="107">
        <f t="shared" si="14"/>
        <v>19</v>
      </c>
      <c r="P475" s="105">
        <f>IFERROR(INDEX(Data_HS!$D$2:$D$8217,MATCH(H475,Data_HS!$A$2:$A$8217,0))/p_bulan,"")</f>
        <v>327647.90909090912</v>
      </c>
      <c r="Q475" s="104" t="str">
        <f t="shared" si="15"/>
        <v>Estimasi nol</v>
      </c>
    </row>
    <row r="476" spans="1:17" x14ac:dyDescent="0.3">
      <c r="A476" s="104">
        <v>475</v>
      </c>
      <c r="B476" s="104" t="s">
        <v>17291</v>
      </c>
      <c r="C476" s="104" t="s">
        <v>307</v>
      </c>
      <c r="D476" s="104" t="s">
        <v>308</v>
      </c>
      <c r="E476" s="104" t="s">
        <v>304</v>
      </c>
      <c r="F476" s="104" t="s">
        <v>343</v>
      </c>
      <c r="G476" s="104" t="s">
        <v>332</v>
      </c>
      <c r="H476" s="104" t="s">
        <v>1685</v>
      </c>
      <c r="I476" s="104" t="s">
        <v>17327</v>
      </c>
      <c r="J476" s="105">
        <v>500000</v>
      </c>
      <c r="K476" s="105">
        <v>15000000</v>
      </c>
      <c r="L476" s="105">
        <v>7750000</v>
      </c>
      <c r="M476" s="106">
        <v>1.711527295</v>
      </c>
      <c r="N476" s="105">
        <v>13264336.529999999</v>
      </c>
      <c r="O476" s="107">
        <f t="shared" si="14"/>
        <v>12</v>
      </c>
      <c r="P476" s="105">
        <f>IFERROR(INDEX(Data_HS!$D$2:$D$8217,MATCH(H476,Data_HS!$A$2:$A$8217,0))/p_bulan,"")</f>
        <v>4130712</v>
      </c>
      <c r="Q476" s="104" t="str">
        <f t="shared" si="15"/>
        <v>Melebihi ekspor nasional HS</v>
      </c>
    </row>
    <row r="477" spans="1:17" x14ac:dyDescent="0.3">
      <c r="A477" s="104">
        <v>476</v>
      </c>
      <c r="B477" s="104" t="s">
        <v>17291</v>
      </c>
      <c r="C477" s="104" t="s">
        <v>307</v>
      </c>
      <c r="D477" s="104" t="s">
        <v>308</v>
      </c>
      <c r="E477" s="104" t="s">
        <v>304</v>
      </c>
      <c r="F477" s="104" t="s">
        <v>343</v>
      </c>
      <c r="G477" s="104" t="s">
        <v>332</v>
      </c>
      <c r="H477" s="104" t="s">
        <v>5998</v>
      </c>
      <c r="I477" s="104" t="s">
        <v>17328</v>
      </c>
      <c r="J477" s="105">
        <v>5000000</v>
      </c>
      <c r="K477" s="105">
        <v>20000000</v>
      </c>
      <c r="L477" s="105">
        <v>12500000</v>
      </c>
      <c r="M477" s="106"/>
      <c r="N477" s="105"/>
      <c r="O477" s="107">
        <f t="shared" si="14"/>
        <v>44</v>
      </c>
      <c r="P477" s="105">
        <f>IFERROR(INDEX(Data_HS!$D$2:$D$8217,MATCH(H477,Data_HS!$A$2:$A$8217,0))/p_bulan,"")</f>
        <v>19.272727272727273</v>
      </c>
      <c r="Q477" s="104" t="str">
        <f t="shared" si="15"/>
        <v>Tanpa estimasi</v>
      </c>
    </row>
    <row r="478" spans="1:17" x14ac:dyDescent="0.3">
      <c r="A478" s="104">
        <v>477</v>
      </c>
      <c r="B478" s="104" t="s">
        <v>17291</v>
      </c>
      <c r="C478" s="104" t="s">
        <v>307</v>
      </c>
      <c r="D478" s="104" t="s">
        <v>308</v>
      </c>
      <c r="E478" s="104" t="s">
        <v>304</v>
      </c>
      <c r="F478" s="104" t="s">
        <v>343</v>
      </c>
      <c r="G478" s="104" t="s">
        <v>332</v>
      </c>
      <c r="H478" s="104" t="s">
        <v>1366</v>
      </c>
      <c r="I478" s="104" t="s">
        <v>17329</v>
      </c>
      <c r="J478" s="105">
        <v>1000</v>
      </c>
      <c r="K478" s="105">
        <v>100000</v>
      </c>
      <c r="L478" s="105">
        <v>50500</v>
      </c>
      <c r="M478" s="106">
        <v>1.4882230409999999</v>
      </c>
      <c r="N478" s="105">
        <v>75155.263579999999</v>
      </c>
      <c r="O478" s="107">
        <f t="shared" si="14"/>
        <v>8</v>
      </c>
      <c r="P478" s="105">
        <f>IFERROR(INDEX(Data_HS!$D$2:$D$8217,MATCH(H478,Data_HS!$A$2:$A$8217,0))/p_bulan,"")</f>
        <v>844.36363636363637</v>
      </c>
      <c r="Q478" s="104" t="str">
        <f t="shared" si="15"/>
        <v>Melebihi ekspor nasional HS</v>
      </c>
    </row>
    <row r="479" spans="1:17" x14ac:dyDescent="0.3">
      <c r="A479" s="104">
        <v>478</v>
      </c>
      <c r="B479" s="104" t="s">
        <v>17291</v>
      </c>
      <c r="C479" s="104" t="s">
        <v>307</v>
      </c>
      <c r="D479" s="104" t="s">
        <v>308</v>
      </c>
      <c r="E479" s="104" t="s">
        <v>304</v>
      </c>
      <c r="F479" s="104" t="s">
        <v>343</v>
      </c>
      <c r="G479" s="104" t="s">
        <v>332</v>
      </c>
      <c r="H479" s="104" t="s">
        <v>1833</v>
      </c>
      <c r="I479" s="104" t="s">
        <v>1834</v>
      </c>
      <c r="J479" s="105">
        <v>5000000</v>
      </c>
      <c r="K479" s="105">
        <v>50000000</v>
      </c>
      <c r="L479" s="105">
        <v>27500000</v>
      </c>
      <c r="M479" s="106">
        <v>0.10319235</v>
      </c>
      <c r="N479" s="105">
        <v>2837789.6120000002</v>
      </c>
      <c r="O479" s="107">
        <f t="shared" si="14"/>
        <v>14</v>
      </c>
      <c r="P479" s="105">
        <f>IFERROR(INDEX(Data_HS!$D$2:$D$8217,MATCH(H479,Data_HS!$A$2:$A$8217,0))/p_bulan,"")</f>
        <v>51044723.545454547</v>
      </c>
      <c r="Q479" s="104" t="str">
        <f t="shared" si="15"/>
        <v>Wajar</v>
      </c>
    </row>
    <row r="480" spans="1:17" x14ac:dyDescent="0.3">
      <c r="A480" s="104">
        <v>479</v>
      </c>
      <c r="B480" s="104" t="s">
        <v>17291</v>
      </c>
      <c r="C480" s="104" t="s">
        <v>307</v>
      </c>
      <c r="D480" s="104" t="s">
        <v>308</v>
      </c>
      <c r="E480" s="104" t="s">
        <v>304</v>
      </c>
      <c r="F480" s="104" t="s">
        <v>343</v>
      </c>
      <c r="G480" s="104" t="s">
        <v>332</v>
      </c>
      <c r="H480" s="104" t="s">
        <v>1376</v>
      </c>
      <c r="I480" s="104" t="s">
        <v>17330</v>
      </c>
      <c r="J480" s="105">
        <v>1000</v>
      </c>
      <c r="K480" s="105">
        <v>100000</v>
      </c>
      <c r="L480" s="105">
        <v>50500</v>
      </c>
      <c r="M480" s="106">
        <v>6.3574730349999999</v>
      </c>
      <c r="N480" s="105">
        <v>321052.38829999999</v>
      </c>
      <c r="O480" s="107">
        <f t="shared" si="14"/>
        <v>8</v>
      </c>
      <c r="P480" s="105">
        <f>IFERROR(INDEX(Data_HS!$D$2:$D$8217,MATCH(H480,Data_HS!$A$2:$A$8217,0))/p_bulan,"")</f>
        <v>375.09090909090907</v>
      </c>
      <c r="Q480" s="104" t="str">
        <f t="shared" si="15"/>
        <v>Melebihi ekspor nasional HS</v>
      </c>
    </row>
    <row r="481" spans="1:17" x14ac:dyDescent="0.3">
      <c r="A481" s="104">
        <v>480</v>
      </c>
      <c r="B481" s="104" t="s">
        <v>17291</v>
      </c>
      <c r="C481" s="104" t="s">
        <v>307</v>
      </c>
      <c r="D481" s="104" t="s">
        <v>308</v>
      </c>
      <c r="E481" s="104" t="s">
        <v>304</v>
      </c>
      <c r="F481" s="104" t="s">
        <v>343</v>
      </c>
      <c r="G481" s="104" t="s">
        <v>332</v>
      </c>
      <c r="H481" s="104" t="s">
        <v>1483</v>
      </c>
      <c r="I481" s="104" t="s">
        <v>17331</v>
      </c>
      <c r="J481" s="105">
        <v>10000</v>
      </c>
      <c r="K481" s="105">
        <v>10000000</v>
      </c>
      <c r="L481" s="105">
        <v>5005000</v>
      </c>
      <c r="M481" s="106">
        <v>7.4154813590000002</v>
      </c>
      <c r="N481" s="105">
        <v>37114484.200000003</v>
      </c>
      <c r="O481" s="107">
        <f t="shared" si="14"/>
        <v>9</v>
      </c>
      <c r="P481" s="105">
        <f>IFERROR(INDEX(Data_HS!$D$2:$D$8217,MATCH(H481,Data_HS!$A$2:$A$8217,0))/p_bulan,"")</f>
        <v>9005.0909090909099</v>
      </c>
      <c r="Q481" s="104" t="str">
        <f t="shared" si="15"/>
        <v>Melebihi ekspor nasional HS</v>
      </c>
    </row>
    <row r="482" spans="1:17" x14ac:dyDescent="0.3">
      <c r="A482" s="104">
        <v>481</v>
      </c>
      <c r="B482" s="104" t="s">
        <v>17291</v>
      </c>
      <c r="C482" s="104" t="s">
        <v>307</v>
      </c>
      <c r="D482" s="104" t="s">
        <v>308</v>
      </c>
      <c r="E482" s="104" t="s">
        <v>304</v>
      </c>
      <c r="F482" s="104" t="s">
        <v>343</v>
      </c>
      <c r="G482" s="104" t="s">
        <v>332</v>
      </c>
      <c r="H482" s="104" t="s">
        <v>1302</v>
      </c>
      <c r="I482" s="104" t="s">
        <v>17332</v>
      </c>
      <c r="J482" s="105">
        <v>10000</v>
      </c>
      <c r="K482" s="105">
        <v>200000</v>
      </c>
      <c r="L482" s="105">
        <v>105000</v>
      </c>
      <c r="M482" s="106">
        <v>0.47623953400000002</v>
      </c>
      <c r="N482" s="105">
        <v>50005.151089999999</v>
      </c>
      <c r="O482" s="107">
        <f t="shared" si="14"/>
        <v>8</v>
      </c>
      <c r="P482" s="105">
        <f>IFERROR(INDEX(Data_HS!$D$2:$D$8217,MATCH(H482,Data_HS!$A$2:$A$8217,0))/p_bulan,"")</f>
        <v>48622.454545454544</v>
      </c>
      <c r="Q482" s="104" t="str">
        <f t="shared" si="15"/>
        <v>Melebihi ekspor nasional HS</v>
      </c>
    </row>
    <row r="483" spans="1:17" x14ac:dyDescent="0.3">
      <c r="A483" s="104">
        <v>482</v>
      </c>
      <c r="B483" s="104" t="s">
        <v>17291</v>
      </c>
      <c r="C483" s="104" t="s">
        <v>307</v>
      </c>
      <c r="D483" s="104" t="s">
        <v>308</v>
      </c>
      <c r="E483" s="104" t="s">
        <v>304</v>
      </c>
      <c r="F483" s="104" t="s">
        <v>343</v>
      </c>
      <c r="G483" s="104" t="s">
        <v>332</v>
      </c>
      <c r="H483" s="104" t="s">
        <v>2261</v>
      </c>
      <c r="I483" s="104" t="s">
        <v>17333</v>
      </c>
      <c r="J483" s="105">
        <v>5000</v>
      </c>
      <c r="K483" s="105">
        <v>5000000</v>
      </c>
      <c r="L483" s="105">
        <v>2502500</v>
      </c>
      <c r="M483" s="106">
        <v>18.039173040000001</v>
      </c>
      <c r="N483" s="105">
        <v>45143030.530000001</v>
      </c>
      <c r="O483" s="107">
        <f t="shared" si="14"/>
        <v>18</v>
      </c>
      <c r="P483" s="105">
        <f>IFERROR(INDEX(Data_HS!$D$2:$D$8217,MATCH(H483,Data_HS!$A$2:$A$8217,0))/p_bulan,"")</f>
        <v>189518479.45454547</v>
      </c>
      <c r="Q483" s="104" t="str">
        <f t="shared" si="15"/>
        <v>Wajar</v>
      </c>
    </row>
    <row r="484" spans="1:17" x14ac:dyDescent="0.3">
      <c r="A484" s="104">
        <v>483</v>
      </c>
      <c r="B484" s="104" t="s">
        <v>17291</v>
      </c>
      <c r="C484" s="104" t="s">
        <v>307</v>
      </c>
      <c r="D484" s="104" t="s">
        <v>308</v>
      </c>
      <c r="E484" s="104" t="s">
        <v>304</v>
      </c>
      <c r="F484" s="104" t="s">
        <v>343</v>
      </c>
      <c r="G484" s="104" t="s">
        <v>332</v>
      </c>
      <c r="H484" s="104" t="s">
        <v>2263</v>
      </c>
      <c r="I484" s="104" t="s">
        <v>17316</v>
      </c>
      <c r="J484" s="105">
        <v>5000</v>
      </c>
      <c r="K484" s="105">
        <v>5000000</v>
      </c>
      <c r="L484" s="105">
        <v>2502500</v>
      </c>
      <c r="M484" s="106">
        <v>6.183815901</v>
      </c>
      <c r="N484" s="105">
        <v>15474999.289999999</v>
      </c>
      <c r="O484" s="107">
        <f t="shared" si="14"/>
        <v>18</v>
      </c>
      <c r="P484" s="105">
        <f>IFERROR(INDEX(Data_HS!$D$2:$D$8217,MATCH(H484,Data_HS!$A$2:$A$8217,0))/p_bulan,"")</f>
        <v>64124517</v>
      </c>
      <c r="Q484" s="104" t="str">
        <f t="shared" si="15"/>
        <v>Wajar</v>
      </c>
    </row>
    <row r="485" spans="1:17" x14ac:dyDescent="0.3">
      <c r="A485" s="104">
        <v>484</v>
      </c>
      <c r="B485" s="104" t="s">
        <v>17291</v>
      </c>
      <c r="C485" s="104" t="s">
        <v>307</v>
      </c>
      <c r="D485" s="104" t="s">
        <v>308</v>
      </c>
      <c r="E485" s="104" t="s">
        <v>304</v>
      </c>
      <c r="F485" s="104" t="s">
        <v>343</v>
      </c>
      <c r="G485" s="104" t="s">
        <v>332</v>
      </c>
      <c r="H485" s="104" t="s">
        <v>1513</v>
      </c>
      <c r="I485" s="104" t="s">
        <v>17334</v>
      </c>
      <c r="J485" s="105">
        <v>10</v>
      </c>
      <c r="K485" s="105">
        <v>800000</v>
      </c>
      <c r="L485" s="105">
        <v>400005</v>
      </c>
      <c r="M485" s="106">
        <v>48.166593229999997</v>
      </c>
      <c r="N485" s="105">
        <v>19266878.120000001</v>
      </c>
      <c r="O485" s="107">
        <f t="shared" si="14"/>
        <v>9</v>
      </c>
      <c r="P485" s="105">
        <f>IFERROR(INDEX(Data_HS!$D$2:$D$8217,MATCH(H485,Data_HS!$A$2:$A$8217,0))/p_bulan,"")</f>
        <v>785032.27272727271</v>
      </c>
      <c r="Q485" s="104" t="str">
        <f t="shared" si="15"/>
        <v>Melebihi ekspor nasional HS</v>
      </c>
    </row>
    <row r="486" spans="1:17" x14ac:dyDescent="0.3">
      <c r="A486" s="104">
        <v>485</v>
      </c>
      <c r="B486" s="104" t="s">
        <v>17291</v>
      </c>
      <c r="C486" s="104" t="s">
        <v>307</v>
      </c>
      <c r="D486" s="104" t="s">
        <v>308</v>
      </c>
      <c r="E486" s="104" t="s">
        <v>304</v>
      </c>
      <c r="F486" s="104" t="s">
        <v>343</v>
      </c>
      <c r="G486" s="104" t="s">
        <v>332</v>
      </c>
      <c r="H486" s="104" t="s">
        <v>4629</v>
      </c>
      <c r="I486" s="104" t="s">
        <v>17335</v>
      </c>
      <c r="J486" s="105">
        <v>10000</v>
      </c>
      <c r="K486" s="105">
        <v>1000000</v>
      </c>
      <c r="L486" s="105">
        <v>505000</v>
      </c>
      <c r="M486" s="106">
        <v>1.77268161</v>
      </c>
      <c r="N486" s="105">
        <v>895204.21290000004</v>
      </c>
      <c r="O486" s="107">
        <f t="shared" si="14"/>
        <v>38</v>
      </c>
      <c r="P486" s="105">
        <f>IFERROR(INDEX(Data_HS!$D$2:$D$8217,MATCH(H486,Data_HS!$A$2:$A$8217,0))/p_bulan,"")</f>
        <v>2332469</v>
      </c>
      <c r="Q486" s="104" t="str">
        <f t="shared" si="15"/>
        <v>Wajar</v>
      </c>
    </row>
    <row r="487" spans="1:17" x14ac:dyDescent="0.3">
      <c r="A487" s="104">
        <v>486</v>
      </c>
      <c r="B487" s="104" t="s">
        <v>17291</v>
      </c>
      <c r="C487" s="104" t="s">
        <v>307</v>
      </c>
      <c r="D487" s="104" t="s">
        <v>308</v>
      </c>
      <c r="E487" s="104" t="s">
        <v>304</v>
      </c>
      <c r="F487" s="104" t="s">
        <v>343</v>
      </c>
      <c r="G487" s="104" t="s">
        <v>332</v>
      </c>
      <c r="H487" s="104" t="s">
        <v>1452</v>
      </c>
      <c r="I487" s="104" t="s">
        <v>17336</v>
      </c>
      <c r="J487" s="105">
        <v>1000</v>
      </c>
      <c r="K487" s="105">
        <v>20000</v>
      </c>
      <c r="L487" s="105">
        <v>10500</v>
      </c>
      <c r="M487" s="106">
        <v>4.5221524080000002</v>
      </c>
      <c r="N487" s="105">
        <v>47482.600290000002</v>
      </c>
      <c r="O487" s="107">
        <f t="shared" si="14"/>
        <v>9</v>
      </c>
      <c r="P487" s="105">
        <f>IFERROR(INDEX(Data_HS!$D$2:$D$8217,MATCH(H487,Data_HS!$A$2:$A$8217,0))/p_bulan,"")</f>
        <v>165482502.36363637</v>
      </c>
      <c r="Q487" s="104" t="str">
        <f t="shared" si="15"/>
        <v>Wajar</v>
      </c>
    </row>
    <row r="488" spans="1:17" x14ac:dyDescent="0.3">
      <c r="A488" s="104">
        <v>487</v>
      </c>
      <c r="B488" s="104" t="s">
        <v>17291</v>
      </c>
      <c r="C488" s="104" t="s">
        <v>307</v>
      </c>
      <c r="D488" s="104" t="s">
        <v>308</v>
      </c>
      <c r="E488" s="104" t="s">
        <v>304</v>
      </c>
      <c r="F488" s="104" t="s">
        <v>343</v>
      </c>
      <c r="G488" s="104" t="s">
        <v>332</v>
      </c>
      <c r="H488" s="104" t="s">
        <v>6006</v>
      </c>
      <c r="I488" s="104" t="s">
        <v>17337</v>
      </c>
      <c r="J488" s="105">
        <v>1000</v>
      </c>
      <c r="K488" s="105">
        <v>500000</v>
      </c>
      <c r="L488" s="105">
        <v>250500</v>
      </c>
      <c r="M488" s="106">
        <v>0.86113799000000002</v>
      </c>
      <c r="N488" s="105">
        <v>215715.06649999999</v>
      </c>
      <c r="O488" s="107">
        <f t="shared" si="14"/>
        <v>44</v>
      </c>
      <c r="P488" s="105">
        <f>IFERROR(INDEX(Data_HS!$D$2:$D$8217,MATCH(H488,Data_HS!$A$2:$A$8217,0))/p_bulan,"")</f>
        <v>49836.090909090912</v>
      </c>
      <c r="Q488" s="104" t="str">
        <f t="shared" si="15"/>
        <v>Melebihi ekspor nasional HS</v>
      </c>
    </row>
    <row r="489" spans="1:17" x14ac:dyDescent="0.3">
      <c r="A489" s="104">
        <v>488</v>
      </c>
      <c r="B489" s="104" t="s">
        <v>17291</v>
      </c>
      <c r="C489" s="104" t="s">
        <v>307</v>
      </c>
      <c r="D489" s="104" t="s">
        <v>308</v>
      </c>
      <c r="E489" s="104" t="s">
        <v>304</v>
      </c>
      <c r="F489" s="104" t="s">
        <v>343</v>
      </c>
      <c r="G489" s="104" t="s">
        <v>332</v>
      </c>
      <c r="H489" s="104" t="s">
        <v>1460</v>
      </c>
      <c r="I489" s="104" t="s">
        <v>17338</v>
      </c>
      <c r="J489" s="105">
        <v>50000</v>
      </c>
      <c r="K489" s="105">
        <v>1000000</v>
      </c>
      <c r="L489" s="105">
        <v>525000</v>
      </c>
      <c r="M489" s="106">
        <v>6.8828138010000002</v>
      </c>
      <c r="N489" s="105">
        <v>3613477.2450000001</v>
      </c>
      <c r="O489" s="107">
        <f t="shared" si="14"/>
        <v>9</v>
      </c>
      <c r="P489" s="105">
        <f>IFERROR(INDEX(Data_HS!$D$2:$D$8217,MATCH(H489,Data_HS!$A$2:$A$8217,0))/p_bulan,"")</f>
        <v>60138.272727272728</v>
      </c>
      <c r="Q489" s="104" t="str">
        <f t="shared" si="15"/>
        <v>Melebihi ekspor nasional HS</v>
      </c>
    </row>
    <row r="490" spans="1:17" x14ac:dyDescent="0.3">
      <c r="A490" s="104">
        <v>489</v>
      </c>
      <c r="B490" s="104" t="s">
        <v>17291</v>
      </c>
      <c r="C490" s="104" t="s">
        <v>307</v>
      </c>
      <c r="D490" s="104" t="s">
        <v>308</v>
      </c>
      <c r="E490" s="104" t="s">
        <v>304</v>
      </c>
      <c r="F490" s="104" t="s">
        <v>343</v>
      </c>
      <c r="G490" s="104" t="s">
        <v>332</v>
      </c>
      <c r="H490" s="104" t="s">
        <v>1308</v>
      </c>
      <c r="I490" s="104" t="s">
        <v>17339</v>
      </c>
      <c r="J490" s="105">
        <v>10000</v>
      </c>
      <c r="K490" s="105">
        <v>800000</v>
      </c>
      <c r="L490" s="105">
        <v>405000</v>
      </c>
      <c r="M490" s="106">
        <v>1.5681875080000001</v>
      </c>
      <c r="N490" s="105">
        <v>635115.94090000005</v>
      </c>
      <c r="O490" s="107">
        <f t="shared" si="14"/>
        <v>8</v>
      </c>
      <c r="P490" s="105">
        <f>IFERROR(INDEX(Data_HS!$D$2:$D$8217,MATCH(H490,Data_HS!$A$2:$A$8217,0))/p_bulan,"")</f>
        <v>5437302.2727272725</v>
      </c>
      <c r="Q490" s="104" t="str">
        <f t="shared" si="15"/>
        <v>Wajar</v>
      </c>
    </row>
    <row r="491" spans="1:17" x14ac:dyDescent="0.3">
      <c r="A491" s="104">
        <v>490</v>
      </c>
      <c r="B491" s="104" t="s">
        <v>17291</v>
      </c>
      <c r="C491" s="104" t="s">
        <v>307</v>
      </c>
      <c r="D491" s="104" t="s">
        <v>308</v>
      </c>
      <c r="E491" s="104" t="s">
        <v>304</v>
      </c>
      <c r="F491" s="104" t="s">
        <v>343</v>
      </c>
      <c r="G491" s="104" t="s">
        <v>332</v>
      </c>
      <c r="H491" s="104" t="s">
        <v>4629</v>
      </c>
      <c r="I491" s="104" t="s">
        <v>17340</v>
      </c>
      <c r="J491" s="105">
        <v>10000</v>
      </c>
      <c r="K491" s="105">
        <v>800000</v>
      </c>
      <c r="L491" s="105">
        <v>405000</v>
      </c>
      <c r="M491" s="106">
        <v>1.77268161</v>
      </c>
      <c r="N491" s="105">
        <v>717936.05200000003</v>
      </c>
      <c r="O491" s="107">
        <f t="shared" si="14"/>
        <v>38</v>
      </c>
      <c r="P491" s="105">
        <f>IFERROR(INDEX(Data_HS!$D$2:$D$8217,MATCH(H491,Data_HS!$A$2:$A$8217,0))/p_bulan,"")</f>
        <v>2332469</v>
      </c>
      <c r="Q491" s="104" t="str">
        <f t="shared" si="15"/>
        <v>Wajar</v>
      </c>
    </row>
    <row r="492" spans="1:17" x14ac:dyDescent="0.3">
      <c r="A492" s="104">
        <v>491</v>
      </c>
      <c r="B492" s="104" t="s">
        <v>17291</v>
      </c>
      <c r="C492" s="104" t="s">
        <v>307</v>
      </c>
      <c r="D492" s="104" t="s">
        <v>308</v>
      </c>
      <c r="E492" s="104" t="s">
        <v>304</v>
      </c>
      <c r="F492" s="104" t="s">
        <v>343</v>
      </c>
      <c r="G492" s="104" t="s">
        <v>332</v>
      </c>
      <c r="H492" s="104" t="s">
        <v>2829</v>
      </c>
      <c r="I492" s="104" t="s">
        <v>17341</v>
      </c>
      <c r="J492" s="105">
        <v>10000</v>
      </c>
      <c r="K492" s="105">
        <v>200000</v>
      </c>
      <c r="L492" s="105">
        <v>105000</v>
      </c>
      <c r="M492" s="106">
        <v>13.72142208</v>
      </c>
      <c r="N492" s="105">
        <v>1440749.318</v>
      </c>
      <c r="O492" s="107">
        <f t="shared" si="14"/>
        <v>24</v>
      </c>
      <c r="P492" s="105">
        <f>IFERROR(INDEX(Data_HS!$D$2:$D$8217,MATCH(H492,Data_HS!$A$2:$A$8217,0))/p_bulan,"")</f>
        <v>19492304.181818184</v>
      </c>
      <c r="Q492" s="104" t="str">
        <f t="shared" si="15"/>
        <v>Wajar</v>
      </c>
    </row>
    <row r="493" spans="1:17" x14ac:dyDescent="0.3">
      <c r="A493" s="104">
        <v>492</v>
      </c>
      <c r="B493" s="104" t="s">
        <v>17342</v>
      </c>
      <c r="C493" s="104" t="s">
        <v>300</v>
      </c>
      <c r="D493" s="104" t="s">
        <v>308</v>
      </c>
      <c r="E493" s="104" t="s">
        <v>320</v>
      </c>
      <c r="F493" s="104" t="s">
        <v>344</v>
      </c>
      <c r="G493" s="104" t="s">
        <v>335</v>
      </c>
      <c r="H493" s="104" t="s">
        <v>1513</v>
      </c>
      <c r="I493" s="104" t="s">
        <v>16871</v>
      </c>
      <c r="J493" s="105"/>
      <c r="K493" s="105"/>
      <c r="L493" s="105"/>
      <c r="M493" s="106">
        <v>48.166593229999997</v>
      </c>
      <c r="N493" s="105"/>
      <c r="O493" s="107">
        <f t="shared" si="14"/>
        <v>9</v>
      </c>
      <c r="P493" s="105">
        <f>IFERROR(INDEX(Data_HS!$D$2:$D$8217,MATCH(H493,Data_HS!$A$2:$A$8217,0))/p_bulan,"")</f>
        <v>785032.27272727271</v>
      </c>
      <c r="Q493" s="104" t="str">
        <f t="shared" si="15"/>
        <v>Tanpa estimasi</v>
      </c>
    </row>
    <row r="494" spans="1:17" x14ac:dyDescent="0.3">
      <c r="A494" s="104">
        <v>493</v>
      </c>
      <c r="B494" s="104" t="s">
        <v>17342</v>
      </c>
      <c r="C494" s="104" t="s">
        <v>300</v>
      </c>
      <c r="D494" s="104" t="s">
        <v>308</v>
      </c>
      <c r="E494" s="104" t="s">
        <v>320</v>
      </c>
      <c r="F494" s="104" t="s">
        <v>344</v>
      </c>
      <c r="G494" s="104" t="s">
        <v>335</v>
      </c>
      <c r="H494" s="104" t="s">
        <v>16231</v>
      </c>
      <c r="I494" s="104" t="s">
        <v>17343</v>
      </c>
      <c r="J494" s="105"/>
      <c r="K494" s="105"/>
      <c r="L494" s="105"/>
      <c r="M494" s="106">
        <v>6.6998434229999999</v>
      </c>
      <c r="N494" s="105"/>
      <c r="O494" s="107">
        <f t="shared" si="14"/>
        <v>94</v>
      </c>
      <c r="P494" s="105">
        <f>IFERROR(INDEX(Data_HS!$D$2:$D$8217,MATCH(H494,Data_HS!$A$2:$A$8217,0))/p_bulan,"")</f>
        <v>1632220.7272727273</v>
      </c>
      <c r="Q494" s="104" t="str">
        <f t="shared" si="15"/>
        <v>Tanpa estimasi</v>
      </c>
    </row>
    <row r="495" spans="1:17" x14ac:dyDescent="0.3">
      <c r="A495" s="104">
        <v>494</v>
      </c>
      <c r="B495" s="104" t="s">
        <v>17342</v>
      </c>
      <c r="C495" s="104" t="s">
        <v>300</v>
      </c>
      <c r="D495" s="104" t="s">
        <v>308</v>
      </c>
      <c r="E495" s="104" t="s">
        <v>320</v>
      </c>
      <c r="F495" s="104" t="s">
        <v>344</v>
      </c>
      <c r="G495" s="104" t="s">
        <v>335</v>
      </c>
      <c r="H495" s="104" t="s">
        <v>6753</v>
      </c>
      <c r="I495" s="104" t="s">
        <v>17344</v>
      </c>
      <c r="J495" s="105"/>
      <c r="K495" s="105"/>
      <c r="L495" s="105"/>
      <c r="M495" s="106">
        <v>4.8225806450000004</v>
      </c>
      <c r="N495" s="105"/>
      <c r="O495" s="107">
        <f t="shared" si="14"/>
        <v>50</v>
      </c>
      <c r="P495" s="105">
        <f>IFERROR(INDEX(Data_HS!$D$2:$D$8217,MATCH(H495,Data_HS!$A$2:$A$8217,0))/p_bulan,"")</f>
        <v>27.181818181818183</v>
      </c>
      <c r="Q495" s="104" t="str">
        <f t="shared" si="15"/>
        <v>Tanpa estimasi</v>
      </c>
    </row>
    <row r="496" spans="1:17" x14ac:dyDescent="0.3">
      <c r="A496" s="104">
        <v>495</v>
      </c>
      <c r="B496" s="104" t="s">
        <v>17342</v>
      </c>
      <c r="C496" s="104" t="s">
        <v>300</v>
      </c>
      <c r="D496" s="104" t="s">
        <v>308</v>
      </c>
      <c r="E496" s="104" t="s">
        <v>320</v>
      </c>
      <c r="F496" s="104" t="s">
        <v>344</v>
      </c>
      <c r="G496" s="104" t="s">
        <v>335</v>
      </c>
      <c r="H496" s="104" t="s">
        <v>1567</v>
      </c>
      <c r="I496" s="104" t="s">
        <v>17345</v>
      </c>
      <c r="J496" s="105"/>
      <c r="K496" s="105"/>
      <c r="L496" s="105"/>
      <c r="M496" s="106">
        <v>1.373354741</v>
      </c>
      <c r="N496" s="105"/>
      <c r="O496" s="107">
        <f t="shared" si="14"/>
        <v>9</v>
      </c>
      <c r="P496" s="105">
        <f>IFERROR(INDEX(Data_HS!$D$2:$D$8217,MATCH(H496,Data_HS!$A$2:$A$8217,0))/p_bulan,"")</f>
        <v>78303.818181818177</v>
      </c>
      <c r="Q496" s="104" t="str">
        <f t="shared" si="15"/>
        <v>Tanpa estimasi</v>
      </c>
    </row>
    <row r="497" spans="1:17" x14ac:dyDescent="0.3">
      <c r="A497" s="104">
        <v>496</v>
      </c>
      <c r="B497" s="104" t="s">
        <v>17342</v>
      </c>
      <c r="C497" s="104" t="s">
        <v>300</v>
      </c>
      <c r="D497" s="104" t="s">
        <v>308</v>
      </c>
      <c r="E497" s="104" t="s">
        <v>320</v>
      </c>
      <c r="F497" s="104" t="s">
        <v>344</v>
      </c>
      <c r="G497" s="104" t="s">
        <v>335</v>
      </c>
      <c r="H497" s="104" t="s">
        <v>1460</v>
      </c>
      <c r="I497" s="104" t="s">
        <v>17346</v>
      </c>
      <c r="J497" s="105"/>
      <c r="K497" s="105"/>
      <c r="L497" s="105"/>
      <c r="M497" s="106">
        <v>6.8828138010000002</v>
      </c>
      <c r="N497" s="105"/>
      <c r="O497" s="107">
        <f t="shared" si="14"/>
        <v>9</v>
      </c>
      <c r="P497" s="105">
        <f>IFERROR(INDEX(Data_HS!$D$2:$D$8217,MATCH(H497,Data_HS!$A$2:$A$8217,0))/p_bulan,"")</f>
        <v>60138.272727272728</v>
      </c>
      <c r="Q497" s="104" t="str">
        <f t="shared" si="15"/>
        <v>Tanpa estimasi</v>
      </c>
    </row>
    <row r="498" spans="1:17" x14ac:dyDescent="0.3">
      <c r="A498" s="104">
        <v>497</v>
      </c>
      <c r="B498" s="104" t="s">
        <v>17347</v>
      </c>
      <c r="C498" s="104" t="s">
        <v>288</v>
      </c>
      <c r="D498" s="104" t="s">
        <v>311</v>
      </c>
      <c r="E498" s="104" t="s">
        <v>320</v>
      </c>
      <c r="F498" s="104" t="s">
        <v>344</v>
      </c>
      <c r="G498" s="104" t="s">
        <v>335</v>
      </c>
      <c r="H498" s="104" t="s">
        <v>1513</v>
      </c>
      <c r="I498" s="104" t="s">
        <v>17348</v>
      </c>
      <c r="J498" s="105">
        <v>5</v>
      </c>
      <c r="K498" s="105"/>
      <c r="L498" s="105">
        <v>5</v>
      </c>
      <c r="M498" s="106">
        <v>48.166593229999997</v>
      </c>
      <c r="N498" s="105">
        <v>240.83296609999999</v>
      </c>
      <c r="O498" s="107">
        <f t="shared" si="14"/>
        <v>9</v>
      </c>
      <c r="P498" s="105">
        <f>IFERROR(INDEX(Data_HS!$D$2:$D$8217,MATCH(H498,Data_HS!$A$2:$A$8217,0))/p_bulan,"")</f>
        <v>785032.27272727271</v>
      </c>
      <c r="Q498" s="104" t="str">
        <f t="shared" si="15"/>
        <v>Wajar</v>
      </c>
    </row>
    <row r="499" spans="1:17" x14ac:dyDescent="0.3">
      <c r="A499" s="104">
        <v>498</v>
      </c>
      <c r="B499" s="104" t="s">
        <v>17347</v>
      </c>
      <c r="C499" s="104" t="s">
        <v>288</v>
      </c>
      <c r="D499" s="104" t="s">
        <v>311</v>
      </c>
      <c r="E499" s="104" t="s">
        <v>320</v>
      </c>
      <c r="F499" s="104" t="s">
        <v>344</v>
      </c>
      <c r="G499" s="104" t="s">
        <v>335</v>
      </c>
      <c r="H499" s="104" t="s">
        <v>1495</v>
      </c>
      <c r="I499" s="104" t="s">
        <v>17349</v>
      </c>
      <c r="J499" s="105">
        <v>5000</v>
      </c>
      <c r="K499" s="105"/>
      <c r="L499" s="105">
        <v>5000</v>
      </c>
      <c r="M499" s="106">
        <v>6.7226702649999996</v>
      </c>
      <c r="N499" s="105">
        <v>33613.351329999998</v>
      </c>
      <c r="O499" s="107">
        <f t="shared" si="14"/>
        <v>9</v>
      </c>
      <c r="P499" s="105">
        <f>IFERROR(INDEX(Data_HS!$D$2:$D$8217,MATCH(H499,Data_HS!$A$2:$A$8217,0))/p_bulan,"")</f>
        <v>7877299.2727272725</v>
      </c>
      <c r="Q499" s="104" t="str">
        <f t="shared" si="15"/>
        <v>Wajar</v>
      </c>
    </row>
    <row r="500" spans="1:17" x14ac:dyDescent="0.3">
      <c r="A500" s="104">
        <v>499</v>
      </c>
      <c r="B500" s="104" t="s">
        <v>17347</v>
      </c>
      <c r="C500" s="104" t="s">
        <v>288</v>
      </c>
      <c r="D500" s="104" t="s">
        <v>311</v>
      </c>
      <c r="E500" s="104" t="s">
        <v>320</v>
      </c>
      <c r="F500" s="104" t="s">
        <v>344</v>
      </c>
      <c r="G500" s="104" t="s">
        <v>335</v>
      </c>
      <c r="H500" s="104" t="s">
        <v>2829</v>
      </c>
      <c r="I500" s="104" t="s">
        <v>16900</v>
      </c>
      <c r="J500" s="105">
        <v>5000</v>
      </c>
      <c r="K500" s="105"/>
      <c r="L500" s="105">
        <v>5000</v>
      </c>
      <c r="M500" s="106">
        <v>13.72142208</v>
      </c>
      <c r="N500" s="105">
        <v>68607.110400000005</v>
      </c>
      <c r="O500" s="107">
        <f t="shared" si="14"/>
        <v>24</v>
      </c>
      <c r="P500" s="105">
        <f>IFERROR(INDEX(Data_HS!$D$2:$D$8217,MATCH(H500,Data_HS!$A$2:$A$8217,0))/p_bulan,"")</f>
        <v>19492304.181818184</v>
      </c>
      <c r="Q500" s="104" t="str">
        <f t="shared" si="15"/>
        <v>Wajar</v>
      </c>
    </row>
    <row r="501" spans="1:17" x14ac:dyDescent="0.3">
      <c r="A501" s="104">
        <v>500</v>
      </c>
      <c r="B501" s="104" t="s">
        <v>17347</v>
      </c>
      <c r="C501" s="104" t="s">
        <v>288</v>
      </c>
      <c r="D501" s="104" t="s">
        <v>311</v>
      </c>
      <c r="E501" s="104" t="s">
        <v>320</v>
      </c>
      <c r="F501" s="104" t="s">
        <v>344</v>
      </c>
      <c r="G501" s="104" t="s">
        <v>335</v>
      </c>
      <c r="H501" s="104" t="s">
        <v>4317</v>
      </c>
      <c r="I501" s="104" t="s">
        <v>17350</v>
      </c>
      <c r="J501" s="105">
        <v>5000</v>
      </c>
      <c r="K501" s="105"/>
      <c r="L501" s="105">
        <v>5000</v>
      </c>
      <c r="M501" s="106">
        <v>59.799470110000001</v>
      </c>
      <c r="N501" s="105">
        <v>298997.35060000001</v>
      </c>
      <c r="O501" s="107">
        <f t="shared" si="14"/>
        <v>33</v>
      </c>
      <c r="P501" s="105">
        <f>IFERROR(INDEX(Data_HS!$D$2:$D$8217,MATCH(H501,Data_HS!$A$2:$A$8217,0))/p_bulan,"")</f>
        <v>229809.36363636365</v>
      </c>
      <c r="Q501" s="104" t="str">
        <f t="shared" si="15"/>
        <v>Melebihi ekspor nasional HS</v>
      </c>
    </row>
    <row r="502" spans="1:17" x14ac:dyDescent="0.3">
      <c r="A502" s="104">
        <v>501</v>
      </c>
      <c r="B502" s="104" t="s">
        <v>17351</v>
      </c>
      <c r="C502" s="104" t="s">
        <v>280</v>
      </c>
      <c r="D502" s="104" t="s">
        <v>308</v>
      </c>
      <c r="E502" s="104" t="s">
        <v>320</v>
      </c>
      <c r="F502" s="104" t="s">
        <v>343</v>
      </c>
      <c r="G502" s="104" t="s">
        <v>332</v>
      </c>
      <c r="H502" s="104" t="s">
        <v>426</v>
      </c>
      <c r="I502" s="104" t="s">
        <v>17352</v>
      </c>
      <c r="J502" s="105">
        <v>5000</v>
      </c>
      <c r="K502" s="105"/>
      <c r="L502" s="105">
        <v>5000</v>
      </c>
      <c r="M502" s="106">
        <v>2.7272727269999999</v>
      </c>
      <c r="N502" s="105">
        <v>13636.36364</v>
      </c>
      <c r="O502" s="107">
        <f t="shared" si="14"/>
        <v>2</v>
      </c>
      <c r="P502" s="105">
        <f>IFERROR(INDEX(Data_HS!$D$2:$D$8217,MATCH(H502,Data_HS!$A$2:$A$8217,0))/p_bulan,"")</f>
        <v>10.909090909090908</v>
      </c>
      <c r="Q502" s="104" t="str">
        <f t="shared" si="15"/>
        <v>Melebihi ekspor nasional HS</v>
      </c>
    </row>
    <row r="503" spans="1:17" x14ac:dyDescent="0.3">
      <c r="A503" s="104">
        <v>502</v>
      </c>
      <c r="B503" s="104" t="s">
        <v>17351</v>
      </c>
      <c r="C503" s="104" t="s">
        <v>280</v>
      </c>
      <c r="D503" s="104" t="s">
        <v>308</v>
      </c>
      <c r="E503" s="104" t="s">
        <v>320</v>
      </c>
      <c r="F503" s="104" t="s">
        <v>343</v>
      </c>
      <c r="G503" s="104" t="s">
        <v>332</v>
      </c>
      <c r="H503" s="104" t="s">
        <v>1557</v>
      </c>
      <c r="I503" s="104" t="s">
        <v>17353</v>
      </c>
      <c r="J503" s="105">
        <v>27000</v>
      </c>
      <c r="K503" s="105">
        <v>200000</v>
      </c>
      <c r="L503" s="105">
        <v>113500</v>
      </c>
      <c r="M503" s="106">
        <v>0.76696932900000003</v>
      </c>
      <c r="N503" s="105">
        <v>87051.01887</v>
      </c>
      <c r="O503" s="107">
        <f t="shared" si="14"/>
        <v>9</v>
      </c>
      <c r="P503" s="105">
        <f>IFERROR(INDEX(Data_HS!$D$2:$D$8217,MATCH(H503,Data_HS!$A$2:$A$8217,0))/p_bulan,"")</f>
        <v>171188.18181818182</v>
      </c>
      <c r="Q503" s="104" t="str">
        <f t="shared" si="15"/>
        <v>Wajar</v>
      </c>
    </row>
    <row r="504" spans="1:17" x14ac:dyDescent="0.3">
      <c r="A504" s="104">
        <v>503</v>
      </c>
      <c r="B504" s="104" t="s">
        <v>17351</v>
      </c>
      <c r="C504" s="104" t="s">
        <v>280</v>
      </c>
      <c r="D504" s="104" t="s">
        <v>308</v>
      </c>
      <c r="E504" s="104" t="s">
        <v>320</v>
      </c>
      <c r="F504" s="104" t="s">
        <v>343</v>
      </c>
      <c r="G504" s="104" t="s">
        <v>332</v>
      </c>
      <c r="H504" s="104" t="s">
        <v>460</v>
      </c>
      <c r="I504" s="104" t="s">
        <v>17354</v>
      </c>
      <c r="J504" s="105">
        <v>15000</v>
      </c>
      <c r="K504" s="105">
        <v>15000</v>
      </c>
      <c r="L504" s="105">
        <v>15000</v>
      </c>
      <c r="M504" s="106">
        <v>18.88888889</v>
      </c>
      <c r="N504" s="105">
        <v>283333.3333</v>
      </c>
      <c r="O504" s="107">
        <f t="shared" si="14"/>
        <v>2</v>
      </c>
      <c r="P504" s="105">
        <f>IFERROR(INDEX(Data_HS!$D$2:$D$8217,MATCH(H504,Data_HS!$A$2:$A$8217,0))/p_bulan,"")</f>
        <v>46.363636363636367</v>
      </c>
      <c r="Q504" s="104" t="str">
        <f t="shared" si="15"/>
        <v>Melebihi ekspor nasional HS</v>
      </c>
    </row>
    <row r="505" spans="1:17" x14ac:dyDescent="0.3">
      <c r="A505" s="104">
        <v>504</v>
      </c>
      <c r="B505" s="104" t="s">
        <v>17351</v>
      </c>
      <c r="C505" s="104" t="s">
        <v>280</v>
      </c>
      <c r="D505" s="104" t="s">
        <v>308</v>
      </c>
      <c r="E505" s="104" t="s">
        <v>320</v>
      </c>
      <c r="F505" s="104" t="s">
        <v>343</v>
      </c>
      <c r="G505" s="104" t="s">
        <v>332</v>
      </c>
      <c r="H505" s="104" t="s">
        <v>1513</v>
      </c>
      <c r="I505" s="104" t="s">
        <v>17348</v>
      </c>
      <c r="J505" s="105">
        <v>500</v>
      </c>
      <c r="K505" s="105">
        <v>3000</v>
      </c>
      <c r="L505" s="105">
        <v>1750</v>
      </c>
      <c r="M505" s="106">
        <v>48.166593229999997</v>
      </c>
      <c r="N505" s="105">
        <v>84291.538140000004</v>
      </c>
      <c r="O505" s="107">
        <f t="shared" si="14"/>
        <v>9</v>
      </c>
      <c r="P505" s="105">
        <f>IFERROR(INDEX(Data_HS!$D$2:$D$8217,MATCH(H505,Data_HS!$A$2:$A$8217,0))/p_bulan,"")</f>
        <v>785032.27272727271</v>
      </c>
      <c r="Q505" s="104" t="str">
        <f t="shared" si="15"/>
        <v>Wajar</v>
      </c>
    </row>
    <row r="506" spans="1:17" x14ac:dyDescent="0.3">
      <c r="A506" s="104">
        <v>505</v>
      </c>
      <c r="B506" s="104" t="s">
        <v>17351</v>
      </c>
      <c r="C506" s="104" t="s">
        <v>280</v>
      </c>
      <c r="D506" s="104" t="s">
        <v>308</v>
      </c>
      <c r="E506" s="104" t="s">
        <v>320</v>
      </c>
      <c r="F506" s="104" t="s">
        <v>343</v>
      </c>
      <c r="G506" s="104" t="s">
        <v>332</v>
      </c>
      <c r="H506" s="104" t="s">
        <v>15554</v>
      </c>
      <c r="I506" s="104" t="s">
        <v>17355</v>
      </c>
      <c r="J506" s="105"/>
      <c r="K506" s="105"/>
      <c r="L506" s="105"/>
      <c r="M506" s="106">
        <v>19.727891159999999</v>
      </c>
      <c r="N506" s="105"/>
      <c r="O506" s="107">
        <f t="shared" si="14"/>
        <v>89</v>
      </c>
      <c r="P506" s="105">
        <f>IFERROR(INDEX(Data_HS!$D$2:$D$8217,MATCH(H506,Data_HS!$A$2:$A$8217,0))/p_bulan,"")</f>
        <v>263636.36363636365</v>
      </c>
      <c r="Q506" s="104" t="str">
        <f t="shared" si="15"/>
        <v>Tanpa estimasi</v>
      </c>
    </row>
    <row r="507" spans="1:17" x14ac:dyDescent="0.3">
      <c r="A507" s="104">
        <v>506</v>
      </c>
      <c r="B507" s="104" t="s">
        <v>17356</v>
      </c>
      <c r="C507" s="104" t="s">
        <v>282</v>
      </c>
      <c r="D507" s="104" t="s">
        <v>320</v>
      </c>
      <c r="E507" s="104" t="s">
        <v>17357</v>
      </c>
      <c r="F507" s="104" t="s">
        <v>320</v>
      </c>
      <c r="G507" s="104" t="s">
        <v>320</v>
      </c>
      <c r="H507" s="104" t="s">
        <v>1460</v>
      </c>
      <c r="I507" s="104" t="s">
        <v>17358</v>
      </c>
      <c r="J507" s="105">
        <v>300</v>
      </c>
      <c r="K507" s="105">
        <v>1000</v>
      </c>
      <c r="L507" s="105">
        <v>650</v>
      </c>
      <c r="M507" s="106">
        <v>6.8828138010000002</v>
      </c>
      <c r="N507" s="105">
        <v>4473.8289699999996</v>
      </c>
      <c r="O507" s="107">
        <f t="shared" si="14"/>
        <v>9</v>
      </c>
      <c r="P507" s="105">
        <f>IFERROR(INDEX(Data_HS!$D$2:$D$8217,MATCH(H507,Data_HS!$A$2:$A$8217,0))/p_bulan,"")</f>
        <v>60138.272727272728</v>
      </c>
      <c r="Q507" s="104" t="str">
        <f t="shared" si="15"/>
        <v>Wajar</v>
      </c>
    </row>
    <row r="508" spans="1:17" x14ac:dyDescent="0.3">
      <c r="A508" s="104">
        <v>507</v>
      </c>
      <c r="B508" s="104" t="s">
        <v>17356</v>
      </c>
      <c r="C508" s="104" t="s">
        <v>282</v>
      </c>
      <c r="D508" s="104" t="s">
        <v>320</v>
      </c>
      <c r="E508" s="104" t="s">
        <v>17357</v>
      </c>
      <c r="F508" s="104" t="s">
        <v>320</v>
      </c>
      <c r="G508" s="104" t="s">
        <v>320</v>
      </c>
      <c r="H508" s="104" t="s">
        <v>834</v>
      </c>
      <c r="I508" s="104" t="s">
        <v>17359</v>
      </c>
      <c r="J508" s="105">
        <v>100</v>
      </c>
      <c r="K508" s="105">
        <v>30000</v>
      </c>
      <c r="L508" s="105">
        <v>15050</v>
      </c>
      <c r="M508" s="106">
        <v>7.0437868549999996</v>
      </c>
      <c r="N508" s="105">
        <v>106008.99219999999</v>
      </c>
      <c r="O508" s="107">
        <f t="shared" si="14"/>
        <v>3</v>
      </c>
      <c r="P508" s="105">
        <f>IFERROR(INDEX(Data_HS!$D$2:$D$8217,MATCH(H508,Data_HS!$A$2:$A$8217,0))/p_bulan,"")</f>
        <v>8479153.0909090918</v>
      </c>
      <c r="Q508" s="104" t="str">
        <f t="shared" si="15"/>
        <v>Wajar</v>
      </c>
    </row>
    <row r="509" spans="1:17" x14ac:dyDescent="0.3">
      <c r="A509" s="104">
        <v>508</v>
      </c>
      <c r="B509" s="104" t="s">
        <v>17356</v>
      </c>
      <c r="C509" s="104" t="s">
        <v>282</v>
      </c>
      <c r="D509" s="104" t="s">
        <v>320</v>
      </c>
      <c r="E509" s="104" t="s">
        <v>17357</v>
      </c>
      <c r="F509" s="104" t="s">
        <v>320</v>
      </c>
      <c r="G509" s="104" t="s">
        <v>320</v>
      </c>
      <c r="H509" s="104" t="s">
        <v>820</v>
      </c>
      <c r="I509" s="104" t="s">
        <v>17360</v>
      </c>
      <c r="J509" s="105">
        <v>100</v>
      </c>
      <c r="K509" s="105">
        <v>3000</v>
      </c>
      <c r="L509" s="105">
        <v>1550</v>
      </c>
      <c r="M509" s="106">
        <v>452.03851479999997</v>
      </c>
      <c r="N509" s="105">
        <v>700659.69790000003</v>
      </c>
      <c r="O509" s="107">
        <f t="shared" si="14"/>
        <v>3</v>
      </c>
      <c r="P509" s="105">
        <f>IFERROR(INDEX(Data_HS!$D$2:$D$8217,MATCH(H509,Data_HS!$A$2:$A$8217,0))/p_bulan,"")</f>
        <v>4332994.6363636367</v>
      </c>
      <c r="Q509" s="104" t="str">
        <f t="shared" si="15"/>
        <v>Wajar</v>
      </c>
    </row>
    <row r="510" spans="1:17" x14ac:dyDescent="0.3">
      <c r="A510" s="104">
        <v>509</v>
      </c>
      <c r="B510" s="104" t="s">
        <v>17361</v>
      </c>
      <c r="C510" s="104" t="s">
        <v>284</v>
      </c>
      <c r="D510" s="104" t="s">
        <v>311</v>
      </c>
      <c r="E510" s="104" t="s">
        <v>320</v>
      </c>
      <c r="F510" s="104" t="s">
        <v>343</v>
      </c>
      <c r="G510" s="104" t="s">
        <v>332</v>
      </c>
      <c r="H510" s="104" t="s">
        <v>2129</v>
      </c>
      <c r="I510" s="104" t="s">
        <v>17362</v>
      </c>
      <c r="J510" s="105">
        <v>0</v>
      </c>
      <c r="K510" s="105">
        <v>0</v>
      </c>
      <c r="L510" s="105">
        <v>0</v>
      </c>
      <c r="M510" s="106">
        <v>2.5394535020000002</v>
      </c>
      <c r="N510" s="105">
        <v>0</v>
      </c>
      <c r="O510" s="107">
        <f t="shared" si="14"/>
        <v>16</v>
      </c>
      <c r="P510" s="105">
        <f>IFERROR(INDEX(Data_HS!$D$2:$D$8217,MATCH(H510,Data_HS!$A$2:$A$8217,0))/p_bulan,"")</f>
        <v>220645.72727272726</v>
      </c>
      <c r="Q510" s="104" t="str">
        <f t="shared" si="15"/>
        <v>Estimasi nol</v>
      </c>
    </row>
    <row r="511" spans="1:17" x14ac:dyDescent="0.3">
      <c r="A511" s="104">
        <v>510</v>
      </c>
      <c r="B511" s="104" t="s">
        <v>17361</v>
      </c>
      <c r="C511" s="104" t="s">
        <v>284</v>
      </c>
      <c r="D511" s="104" t="s">
        <v>311</v>
      </c>
      <c r="E511" s="104" t="s">
        <v>320</v>
      </c>
      <c r="F511" s="104" t="s">
        <v>343</v>
      </c>
      <c r="G511" s="104" t="s">
        <v>332</v>
      </c>
      <c r="H511" s="104" t="s">
        <v>2073</v>
      </c>
      <c r="I511" s="104" t="s">
        <v>17363</v>
      </c>
      <c r="J511" s="105">
        <v>20000</v>
      </c>
      <c r="K511" s="105">
        <v>100000</v>
      </c>
      <c r="L511" s="105">
        <v>60000</v>
      </c>
      <c r="M511" s="106">
        <v>5.0042577499999998</v>
      </c>
      <c r="N511" s="105">
        <v>300255.46500000003</v>
      </c>
      <c r="O511" s="107">
        <f t="shared" si="14"/>
        <v>16</v>
      </c>
      <c r="P511" s="105">
        <f>IFERROR(INDEX(Data_HS!$D$2:$D$8217,MATCH(H511,Data_HS!$A$2:$A$8217,0))/p_bulan,"")</f>
        <v>129820.45454545454</v>
      </c>
      <c r="Q511" s="104" t="str">
        <f t="shared" si="15"/>
        <v>Melebihi ekspor nasional HS</v>
      </c>
    </row>
    <row r="512" spans="1:17" x14ac:dyDescent="0.3">
      <c r="A512" s="104">
        <v>511</v>
      </c>
      <c r="B512" s="104" t="s">
        <v>17361</v>
      </c>
      <c r="C512" s="104" t="s">
        <v>284</v>
      </c>
      <c r="D512" s="104" t="s">
        <v>311</v>
      </c>
      <c r="E512" s="104" t="s">
        <v>320</v>
      </c>
      <c r="F512" s="104" t="s">
        <v>343</v>
      </c>
      <c r="G512" s="104" t="s">
        <v>332</v>
      </c>
      <c r="H512" s="104" t="s">
        <v>456</v>
      </c>
      <c r="I512" s="104" t="s">
        <v>17364</v>
      </c>
      <c r="J512" s="105">
        <v>20000</v>
      </c>
      <c r="K512" s="105">
        <v>100000</v>
      </c>
      <c r="L512" s="105">
        <v>60000</v>
      </c>
      <c r="M512" s="106">
        <v>4.1100000000000003</v>
      </c>
      <c r="N512" s="105">
        <v>246600</v>
      </c>
      <c r="O512" s="107">
        <f t="shared" si="14"/>
        <v>2</v>
      </c>
      <c r="P512" s="105">
        <f>IFERROR(INDEX(Data_HS!$D$2:$D$8217,MATCH(H512,Data_HS!$A$2:$A$8217,0))/p_bulan,"")</f>
        <v>11209.09090909091</v>
      </c>
      <c r="Q512" s="104" t="str">
        <f t="shared" si="15"/>
        <v>Melebihi ekspor nasional HS</v>
      </c>
    </row>
    <row r="513" spans="1:17" x14ac:dyDescent="0.3">
      <c r="A513" s="104">
        <v>512</v>
      </c>
      <c r="B513" s="104" t="s">
        <v>17365</v>
      </c>
      <c r="C513" s="104" t="s">
        <v>292</v>
      </c>
      <c r="D513" s="104" t="s">
        <v>320</v>
      </c>
      <c r="E513" s="104" t="s">
        <v>320</v>
      </c>
      <c r="F513" s="104" t="s">
        <v>343</v>
      </c>
      <c r="G513" s="104" t="s">
        <v>332</v>
      </c>
      <c r="H513" s="104" t="s">
        <v>2597</v>
      </c>
      <c r="I513" s="104" t="s">
        <v>17366</v>
      </c>
      <c r="J513" s="105">
        <v>15000</v>
      </c>
      <c r="K513" s="105">
        <v>15000</v>
      </c>
      <c r="L513" s="105">
        <v>15000</v>
      </c>
      <c r="M513" s="106">
        <v>3.730552265</v>
      </c>
      <c r="N513" s="105">
        <v>55958.28398</v>
      </c>
      <c r="O513" s="107">
        <f t="shared" si="14"/>
        <v>21</v>
      </c>
      <c r="P513" s="105">
        <f>IFERROR(INDEX(Data_HS!$D$2:$D$8217,MATCH(H513,Data_HS!$A$2:$A$8217,0))/p_bulan,"")</f>
        <v>16893.636363636364</v>
      </c>
      <c r="Q513" s="104" t="str">
        <f t="shared" si="15"/>
        <v>Melebihi ekspor nasional HS</v>
      </c>
    </row>
    <row r="514" spans="1:17" x14ac:dyDescent="0.3">
      <c r="A514" s="104">
        <v>513</v>
      </c>
      <c r="B514" s="104" t="s">
        <v>17365</v>
      </c>
      <c r="C514" s="104" t="s">
        <v>292</v>
      </c>
      <c r="D514" s="104" t="s">
        <v>320</v>
      </c>
      <c r="E514" s="104" t="s">
        <v>320</v>
      </c>
      <c r="F514" s="104" t="s">
        <v>343</v>
      </c>
      <c r="G514" s="104" t="s">
        <v>332</v>
      </c>
      <c r="H514" s="104" t="s">
        <v>4629</v>
      </c>
      <c r="I514" s="104" t="s">
        <v>17367</v>
      </c>
      <c r="J514" s="105">
        <v>15000</v>
      </c>
      <c r="K514" s="105">
        <v>15000</v>
      </c>
      <c r="L514" s="105">
        <v>15000</v>
      </c>
      <c r="M514" s="106">
        <v>1.77268161</v>
      </c>
      <c r="N514" s="105">
        <v>26590.224149999998</v>
      </c>
      <c r="O514" s="107">
        <f t="shared" ref="O514:O577" si="16">VALUE(LEFT(H514,2))</f>
        <v>38</v>
      </c>
      <c r="P514" s="105">
        <f>IFERROR(INDEX(Data_HS!$D$2:$D$8217,MATCH(H514,Data_HS!$A$2:$A$8217,0))/p_bulan,"")</f>
        <v>2332469</v>
      </c>
      <c r="Q514" s="104" t="str">
        <f t="shared" ref="Q514:Q577" si="17">IF(H514="00000000","HS tidak valid",IF(N514="","Tanpa estimasi",IF(P514="","HS tidak ada di data nasional",IF(N514=0,"Estimasi nol",IF(N514&gt;P514,"Melebihi ekspor nasional HS","Wajar")))))</f>
        <v>Wajar</v>
      </c>
    </row>
    <row r="515" spans="1:17" x14ac:dyDescent="0.3">
      <c r="A515" s="104">
        <v>514</v>
      </c>
      <c r="B515" s="104" t="s">
        <v>17368</v>
      </c>
      <c r="C515" s="104" t="s">
        <v>286</v>
      </c>
      <c r="D515" s="104" t="s">
        <v>311</v>
      </c>
      <c r="E515" s="104" t="s">
        <v>320</v>
      </c>
      <c r="F515" s="104" t="s">
        <v>343</v>
      </c>
      <c r="G515" s="104" t="s">
        <v>332</v>
      </c>
      <c r="H515" s="104" t="s">
        <v>1899</v>
      </c>
      <c r="I515" s="104" t="s">
        <v>17369</v>
      </c>
      <c r="J515" s="105">
        <v>40000</v>
      </c>
      <c r="K515" s="105">
        <v>1000000</v>
      </c>
      <c r="L515" s="105">
        <v>520000</v>
      </c>
      <c r="M515" s="106">
        <v>2.2402451989999999</v>
      </c>
      <c r="N515" s="105">
        <v>1164927.503</v>
      </c>
      <c r="O515" s="107">
        <f t="shared" si="16"/>
        <v>15</v>
      </c>
      <c r="P515" s="105">
        <f>IFERROR(INDEX(Data_HS!$D$2:$D$8217,MATCH(H515,Data_HS!$A$2:$A$8217,0))/p_bulan,"")</f>
        <v>48881285.909090906</v>
      </c>
      <c r="Q515" s="104" t="str">
        <f t="shared" si="17"/>
        <v>Wajar</v>
      </c>
    </row>
    <row r="516" spans="1:17" x14ac:dyDescent="0.3">
      <c r="A516" s="104">
        <v>515</v>
      </c>
      <c r="B516" s="104" t="s">
        <v>17368</v>
      </c>
      <c r="C516" s="104" t="s">
        <v>286</v>
      </c>
      <c r="D516" s="104" t="s">
        <v>311</v>
      </c>
      <c r="E516" s="104" t="s">
        <v>320</v>
      </c>
      <c r="F516" s="104" t="s">
        <v>343</v>
      </c>
      <c r="G516" s="104" t="s">
        <v>332</v>
      </c>
      <c r="H516" s="104" t="s">
        <v>6174</v>
      </c>
      <c r="I516" s="104" t="s">
        <v>17370</v>
      </c>
      <c r="J516" s="105">
        <v>20000</v>
      </c>
      <c r="K516" s="105">
        <v>30000</v>
      </c>
      <c r="L516" s="105">
        <v>25000</v>
      </c>
      <c r="M516" s="106">
        <v>2.3792928459999998</v>
      </c>
      <c r="N516" s="105">
        <v>59482.321150000003</v>
      </c>
      <c r="O516" s="107">
        <f t="shared" si="16"/>
        <v>44</v>
      </c>
      <c r="P516" s="105">
        <f>IFERROR(INDEX(Data_HS!$D$2:$D$8217,MATCH(H516,Data_HS!$A$2:$A$8217,0))/p_bulan,"")</f>
        <v>287282.09090909088</v>
      </c>
      <c r="Q516" s="104" t="str">
        <f t="shared" si="17"/>
        <v>Wajar</v>
      </c>
    </row>
    <row r="517" spans="1:17" x14ac:dyDescent="0.3">
      <c r="A517" s="104">
        <v>516</v>
      </c>
      <c r="B517" s="104" t="s">
        <v>17368</v>
      </c>
      <c r="C517" s="104" t="s">
        <v>286</v>
      </c>
      <c r="D517" s="104" t="s">
        <v>311</v>
      </c>
      <c r="E517" s="104" t="s">
        <v>320</v>
      </c>
      <c r="F517" s="104" t="s">
        <v>343</v>
      </c>
      <c r="G517" s="104" t="s">
        <v>332</v>
      </c>
      <c r="H517" s="104" t="s">
        <v>1304</v>
      </c>
      <c r="I517" s="104" t="s">
        <v>16951</v>
      </c>
      <c r="J517" s="105">
        <v>25000</v>
      </c>
      <c r="K517" s="105">
        <v>100000</v>
      </c>
      <c r="L517" s="105">
        <v>62500</v>
      </c>
      <c r="M517" s="106">
        <v>0.42636016700000001</v>
      </c>
      <c r="N517" s="105">
        <v>26647.510439999998</v>
      </c>
      <c r="O517" s="107">
        <f t="shared" si="16"/>
        <v>8</v>
      </c>
      <c r="P517" s="105">
        <f>IFERROR(INDEX(Data_HS!$D$2:$D$8217,MATCH(H517,Data_HS!$A$2:$A$8217,0))/p_bulan,"")</f>
        <v>24934517.727272727</v>
      </c>
      <c r="Q517" s="104" t="str">
        <f t="shared" si="17"/>
        <v>Wajar</v>
      </c>
    </row>
    <row r="518" spans="1:17" x14ac:dyDescent="0.3">
      <c r="A518" s="104">
        <v>517</v>
      </c>
      <c r="B518" s="104" t="s">
        <v>17368</v>
      </c>
      <c r="C518" s="104" t="s">
        <v>286</v>
      </c>
      <c r="D518" s="104" t="s">
        <v>311</v>
      </c>
      <c r="E518" s="104" t="s">
        <v>320</v>
      </c>
      <c r="F518" s="104" t="s">
        <v>343</v>
      </c>
      <c r="G518" s="104" t="s">
        <v>332</v>
      </c>
      <c r="H518" s="104" t="s">
        <v>2251</v>
      </c>
      <c r="I518" s="104" t="s">
        <v>17371</v>
      </c>
      <c r="J518" s="105"/>
      <c r="K518" s="105">
        <v>25000</v>
      </c>
      <c r="L518" s="105"/>
      <c r="M518" s="106">
        <v>5.5569576200000004</v>
      </c>
      <c r="N518" s="105"/>
      <c r="O518" s="107">
        <f t="shared" si="16"/>
        <v>18</v>
      </c>
      <c r="P518" s="105">
        <f>IFERROR(INDEX(Data_HS!$D$2:$D$8217,MATCH(H518,Data_HS!$A$2:$A$8217,0))/p_bulan,"")</f>
        <v>256941.09090909091</v>
      </c>
      <c r="Q518" s="104" t="str">
        <f t="shared" si="17"/>
        <v>Tanpa estimasi</v>
      </c>
    </row>
    <row r="519" spans="1:17" x14ac:dyDescent="0.3">
      <c r="A519" s="104">
        <v>518</v>
      </c>
      <c r="B519" s="104" t="s">
        <v>17368</v>
      </c>
      <c r="C519" s="104" t="s">
        <v>286</v>
      </c>
      <c r="D519" s="104" t="s">
        <v>311</v>
      </c>
      <c r="E519" s="104" t="s">
        <v>320</v>
      </c>
      <c r="F519" s="104" t="s">
        <v>343</v>
      </c>
      <c r="G519" s="104" t="s">
        <v>332</v>
      </c>
      <c r="H519" s="104" t="s">
        <v>4353</v>
      </c>
      <c r="I519" s="104" t="s">
        <v>17372</v>
      </c>
      <c r="J519" s="105">
        <v>100000</v>
      </c>
      <c r="K519" s="105">
        <v>20000</v>
      </c>
      <c r="L519" s="105">
        <v>60000</v>
      </c>
      <c r="M519" s="106">
        <v>5.6063640330000002</v>
      </c>
      <c r="N519" s="105">
        <v>336381.842</v>
      </c>
      <c r="O519" s="107">
        <f t="shared" si="16"/>
        <v>33</v>
      </c>
      <c r="P519" s="105">
        <f>IFERROR(INDEX(Data_HS!$D$2:$D$8217,MATCH(H519,Data_HS!$A$2:$A$8217,0))/p_bulan,"")</f>
        <v>8180232</v>
      </c>
      <c r="Q519" s="104" t="str">
        <f t="shared" si="17"/>
        <v>Wajar</v>
      </c>
    </row>
    <row r="520" spans="1:17" x14ac:dyDescent="0.3">
      <c r="A520" s="104">
        <v>519</v>
      </c>
      <c r="B520" s="104" t="s">
        <v>17368</v>
      </c>
      <c r="C520" s="104" t="s">
        <v>286</v>
      </c>
      <c r="D520" s="104" t="s">
        <v>311</v>
      </c>
      <c r="E520" s="104" t="s">
        <v>320</v>
      </c>
      <c r="F520" s="104" t="s">
        <v>343</v>
      </c>
      <c r="G520" s="104" t="s">
        <v>332</v>
      </c>
      <c r="H520" s="104" t="s">
        <v>1460</v>
      </c>
      <c r="I520" s="104" t="s">
        <v>17373</v>
      </c>
      <c r="J520" s="105">
        <v>0</v>
      </c>
      <c r="K520" s="105">
        <v>0</v>
      </c>
      <c r="L520" s="105">
        <v>0</v>
      </c>
      <c r="M520" s="106">
        <v>6.8828138010000002</v>
      </c>
      <c r="N520" s="105">
        <v>0</v>
      </c>
      <c r="O520" s="107">
        <f t="shared" si="16"/>
        <v>9</v>
      </c>
      <c r="P520" s="105">
        <f>IFERROR(INDEX(Data_HS!$D$2:$D$8217,MATCH(H520,Data_HS!$A$2:$A$8217,0))/p_bulan,"")</f>
        <v>60138.272727272728</v>
      </c>
      <c r="Q520" s="104" t="str">
        <f t="shared" si="17"/>
        <v>Estimasi nol</v>
      </c>
    </row>
    <row r="521" spans="1:17" x14ac:dyDescent="0.3">
      <c r="A521" s="104">
        <v>520</v>
      </c>
      <c r="B521" s="104" t="s">
        <v>17368</v>
      </c>
      <c r="C521" s="104" t="s">
        <v>286</v>
      </c>
      <c r="D521" s="104" t="s">
        <v>311</v>
      </c>
      <c r="E521" s="104" t="s">
        <v>320</v>
      </c>
      <c r="F521" s="104" t="s">
        <v>343</v>
      </c>
      <c r="G521" s="104" t="s">
        <v>332</v>
      </c>
      <c r="H521" s="104" t="s">
        <v>1557</v>
      </c>
      <c r="I521" s="104" t="s">
        <v>17374</v>
      </c>
      <c r="J521" s="105">
        <v>10000</v>
      </c>
      <c r="K521" s="105">
        <v>100000</v>
      </c>
      <c r="L521" s="105">
        <v>55000</v>
      </c>
      <c r="M521" s="106">
        <v>0.76696932900000003</v>
      </c>
      <c r="N521" s="105">
        <v>42183.313110000003</v>
      </c>
      <c r="O521" s="107">
        <f t="shared" si="16"/>
        <v>9</v>
      </c>
      <c r="P521" s="105">
        <f>IFERROR(INDEX(Data_HS!$D$2:$D$8217,MATCH(H521,Data_HS!$A$2:$A$8217,0))/p_bulan,"")</f>
        <v>171188.18181818182</v>
      </c>
      <c r="Q521" s="104" t="str">
        <f t="shared" si="17"/>
        <v>Wajar</v>
      </c>
    </row>
    <row r="522" spans="1:17" x14ac:dyDescent="0.3">
      <c r="A522" s="104">
        <v>521</v>
      </c>
      <c r="B522" s="104" t="s">
        <v>17368</v>
      </c>
      <c r="C522" s="104" t="s">
        <v>286</v>
      </c>
      <c r="D522" s="104" t="s">
        <v>311</v>
      </c>
      <c r="E522" s="104" t="s">
        <v>320</v>
      </c>
      <c r="F522" s="104" t="s">
        <v>343</v>
      </c>
      <c r="G522" s="104" t="s">
        <v>332</v>
      </c>
      <c r="H522" s="104" t="s">
        <v>1302</v>
      </c>
      <c r="I522" s="104" t="s">
        <v>17178</v>
      </c>
      <c r="J522" s="105">
        <v>27000</v>
      </c>
      <c r="K522" s="105">
        <v>30000</v>
      </c>
      <c r="L522" s="105">
        <v>28500</v>
      </c>
      <c r="M522" s="106">
        <v>0.47623953400000002</v>
      </c>
      <c r="N522" s="105">
        <v>13572.826719999999</v>
      </c>
      <c r="O522" s="107">
        <f t="shared" si="16"/>
        <v>8</v>
      </c>
      <c r="P522" s="105">
        <f>IFERROR(INDEX(Data_HS!$D$2:$D$8217,MATCH(H522,Data_HS!$A$2:$A$8217,0))/p_bulan,"")</f>
        <v>48622.454545454544</v>
      </c>
      <c r="Q522" s="104" t="str">
        <f t="shared" si="17"/>
        <v>Wajar</v>
      </c>
    </row>
    <row r="523" spans="1:17" x14ac:dyDescent="0.3">
      <c r="A523" s="104">
        <v>522</v>
      </c>
      <c r="B523" s="104" t="s">
        <v>17368</v>
      </c>
      <c r="C523" s="104" t="s">
        <v>286</v>
      </c>
      <c r="D523" s="104" t="s">
        <v>311</v>
      </c>
      <c r="E523" s="104" t="s">
        <v>320</v>
      </c>
      <c r="F523" s="104" t="s">
        <v>343</v>
      </c>
      <c r="G523" s="104" t="s">
        <v>332</v>
      </c>
      <c r="H523" s="104" t="s">
        <v>2225</v>
      </c>
      <c r="I523" s="104" t="s">
        <v>17375</v>
      </c>
      <c r="J523" s="105">
        <v>20000</v>
      </c>
      <c r="K523" s="105">
        <v>25000</v>
      </c>
      <c r="L523" s="105">
        <v>22500</v>
      </c>
      <c r="M523" s="106">
        <v>2.077171989</v>
      </c>
      <c r="N523" s="105">
        <v>46736.369740000002</v>
      </c>
      <c r="O523" s="107">
        <f t="shared" si="16"/>
        <v>17</v>
      </c>
      <c r="P523" s="105">
        <f>IFERROR(INDEX(Data_HS!$D$2:$D$8217,MATCH(H523,Data_HS!$A$2:$A$8217,0))/p_bulan,"")</f>
        <v>1578024.7272727273</v>
      </c>
      <c r="Q523" s="104" t="str">
        <f t="shared" si="17"/>
        <v>Wajar</v>
      </c>
    </row>
    <row r="524" spans="1:17" x14ac:dyDescent="0.3">
      <c r="A524" s="104">
        <v>523</v>
      </c>
      <c r="B524" s="104" t="s">
        <v>17368</v>
      </c>
      <c r="C524" s="104" t="s">
        <v>286</v>
      </c>
      <c r="D524" s="104" t="s">
        <v>311</v>
      </c>
      <c r="E524" s="104" t="s">
        <v>320</v>
      </c>
      <c r="F524" s="104" t="s">
        <v>343</v>
      </c>
      <c r="G524" s="104" t="s">
        <v>332</v>
      </c>
      <c r="H524" s="104" t="s">
        <v>1557</v>
      </c>
      <c r="I524" s="104" t="s">
        <v>17376</v>
      </c>
      <c r="J524" s="105">
        <v>25000</v>
      </c>
      <c r="K524" s="105">
        <v>1000</v>
      </c>
      <c r="L524" s="105">
        <v>13000</v>
      </c>
      <c r="M524" s="106">
        <v>0.76696932900000003</v>
      </c>
      <c r="N524" s="105">
        <v>9970.6012809999993</v>
      </c>
      <c r="O524" s="107">
        <f t="shared" si="16"/>
        <v>9</v>
      </c>
      <c r="P524" s="105">
        <f>IFERROR(INDEX(Data_HS!$D$2:$D$8217,MATCH(H524,Data_HS!$A$2:$A$8217,0))/p_bulan,"")</f>
        <v>171188.18181818182</v>
      </c>
      <c r="Q524" s="104" t="str">
        <f t="shared" si="17"/>
        <v>Wajar</v>
      </c>
    </row>
    <row r="525" spans="1:17" x14ac:dyDescent="0.3">
      <c r="A525" s="104">
        <v>524</v>
      </c>
      <c r="B525" s="104" t="s">
        <v>17368</v>
      </c>
      <c r="C525" s="104" t="s">
        <v>286</v>
      </c>
      <c r="D525" s="104" t="s">
        <v>311</v>
      </c>
      <c r="E525" s="104" t="s">
        <v>320</v>
      </c>
      <c r="F525" s="104" t="s">
        <v>343</v>
      </c>
      <c r="G525" s="104" t="s">
        <v>332</v>
      </c>
      <c r="H525" s="104" t="s">
        <v>6202</v>
      </c>
      <c r="I525" s="104" t="s">
        <v>17074</v>
      </c>
      <c r="J525" s="105">
        <v>0</v>
      </c>
      <c r="K525" s="105">
        <v>0</v>
      </c>
      <c r="L525" s="105">
        <v>0</v>
      </c>
      <c r="M525" s="106">
        <v>1.874092688</v>
      </c>
      <c r="N525" s="105">
        <v>0</v>
      </c>
      <c r="O525" s="107">
        <f t="shared" si="16"/>
        <v>44</v>
      </c>
      <c r="P525" s="105">
        <f>IFERROR(INDEX(Data_HS!$D$2:$D$8217,MATCH(H525,Data_HS!$A$2:$A$8217,0))/p_bulan,"")</f>
        <v>3613175.9090909092</v>
      </c>
      <c r="Q525" s="104" t="str">
        <f t="shared" si="17"/>
        <v>Estimasi nol</v>
      </c>
    </row>
    <row r="526" spans="1:17" x14ac:dyDescent="0.3">
      <c r="A526" s="104">
        <v>525</v>
      </c>
      <c r="B526" s="104" t="s">
        <v>17368</v>
      </c>
      <c r="C526" s="104" t="s">
        <v>286</v>
      </c>
      <c r="D526" s="104" t="s">
        <v>311</v>
      </c>
      <c r="E526" s="104" t="s">
        <v>320</v>
      </c>
      <c r="F526" s="104" t="s">
        <v>343</v>
      </c>
      <c r="G526" s="104" t="s">
        <v>332</v>
      </c>
      <c r="H526" s="104" t="s">
        <v>5460</v>
      </c>
      <c r="I526" s="104" t="s">
        <v>17377</v>
      </c>
      <c r="J526" s="105">
        <v>0</v>
      </c>
      <c r="K526" s="105">
        <v>0</v>
      </c>
      <c r="L526" s="105">
        <v>0</v>
      </c>
      <c r="M526" s="106">
        <v>51.834983029999997</v>
      </c>
      <c r="N526" s="105">
        <v>0</v>
      </c>
      <c r="O526" s="107">
        <f t="shared" si="16"/>
        <v>39</v>
      </c>
      <c r="P526" s="105">
        <f>IFERROR(INDEX(Data_HS!$D$2:$D$8217,MATCH(H526,Data_HS!$A$2:$A$8217,0))/p_bulan,"")</f>
        <v>266601.45454545453</v>
      </c>
      <c r="Q526" s="104" t="str">
        <f t="shared" si="17"/>
        <v>Estimasi nol</v>
      </c>
    </row>
    <row r="527" spans="1:17" x14ac:dyDescent="0.3">
      <c r="A527" s="104">
        <v>526</v>
      </c>
      <c r="B527" s="104" t="s">
        <v>17368</v>
      </c>
      <c r="C527" s="104" t="s">
        <v>286</v>
      </c>
      <c r="D527" s="104" t="s">
        <v>311</v>
      </c>
      <c r="E527" s="104" t="s">
        <v>320</v>
      </c>
      <c r="F527" s="104" t="s">
        <v>343</v>
      </c>
      <c r="G527" s="104" t="s">
        <v>332</v>
      </c>
      <c r="H527" s="104" t="s">
        <v>602</v>
      </c>
      <c r="I527" s="104" t="s">
        <v>17378</v>
      </c>
      <c r="J527" s="105">
        <v>10000</v>
      </c>
      <c r="K527" s="105">
        <v>16000</v>
      </c>
      <c r="L527" s="105">
        <v>13000</v>
      </c>
      <c r="M527" s="106">
        <v>2.339234979</v>
      </c>
      <c r="N527" s="105">
        <v>30410.05473</v>
      </c>
      <c r="O527" s="107">
        <f t="shared" si="16"/>
        <v>3</v>
      </c>
      <c r="P527" s="105">
        <f>IFERROR(INDEX(Data_HS!$D$2:$D$8217,MATCH(H527,Data_HS!$A$2:$A$8217,0))/p_bulan,"")</f>
        <v>7110.636363636364</v>
      </c>
      <c r="Q527" s="104" t="str">
        <f t="shared" si="17"/>
        <v>Melebihi ekspor nasional HS</v>
      </c>
    </row>
    <row r="528" spans="1:17" x14ac:dyDescent="0.3">
      <c r="A528" s="104">
        <v>527</v>
      </c>
      <c r="B528" s="104" t="s">
        <v>17368</v>
      </c>
      <c r="C528" s="104" t="s">
        <v>286</v>
      </c>
      <c r="D528" s="104" t="s">
        <v>311</v>
      </c>
      <c r="E528" s="104" t="s">
        <v>320</v>
      </c>
      <c r="F528" s="104" t="s">
        <v>343</v>
      </c>
      <c r="G528" s="104" t="s">
        <v>332</v>
      </c>
      <c r="H528" s="104" t="s">
        <v>1667</v>
      </c>
      <c r="I528" s="104" t="s">
        <v>17379</v>
      </c>
      <c r="J528" s="105">
        <v>10000</v>
      </c>
      <c r="K528" s="105">
        <v>10000</v>
      </c>
      <c r="L528" s="105">
        <v>10000</v>
      </c>
      <c r="M528" s="106">
        <v>3.8089330019999998</v>
      </c>
      <c r="N528" s="105">
        <v>38089.330020000001</v>
      </c>
      <c r="O528" s="107">
        <f t="shared" si="16"/>
        <v>11</v>
      </c>
      <c r="P528" s="105">
        <f>IFERROR(INDEX(Data_HS!$D$2:$D$8217,MATCH(H528,Data_HS!$A$2:$A$8217,0))/p_bulan,"")</f>
        <v>139.54545454545453</v>
      </c>
      <c r="Q528" s="104" t="str">
        <f t="shared" si="17"/>
        <v>Melebihi ekspor nasional HS</v>
      </c>
    </row>
    <row r="529" spans="1:17" x14ac:dyDescent="0.3">
      <c r="A529" s="104">
        <v>528</v>
      </c>
      <c r="B529" s="104" t="s">
        <v>17368</v>
      </c>
      <c r="C529" s="104" t="s">
        <v>286</v>
      </c>
      <c r="D529" s="104" t="s">
        <v>311</v>
      </c>
      <c r="E529" s="104" t="s">
        <v>320</v>
      </c>
      <c r="F529" s="104" t="s">
        <v>343</v>
      </c>
      <c r="G529" s="104" t="s">
        <v>332</v>
      </c>
      <c r="H529" s="104" t="s">
        <v>960</v>
      </c>
      <c r="I529" s="104" t="s">
        <v>17380</v>
      </c>
      <c r="J529" s="105">
        <v>4000</v>
      </c>
      <c r="K529" s="105">
        <v>5000</v>
      </c>
      <c r="L529" s="105">
        <v>4500</v>
      </c>
      <c r="M529" s="106">
        <v>0.74479684300000004</v>
      </c>
      <c r="N529" s="105">
        <v>3351.585795</v>
      </c>
      <c r="O529" s="107">
        <f t="shared" si="16"/>
        <v>4</v>
      </c>
      <c r="P529" s="105">
        <f>IFERROR(INDEX(Data_HS!$D$2:$D$8217,MATCH(H529,Data_HS!$A$2:$A$8217,0))/p_bulan,"")</f>
        <v>34266.545454545456</v>
      </c>
      <c r="Q529" s="104" t="str">
        <f t="shared" si="17"/>
        <v>Wajar</v>
      </c>
    </row>
    <row r="530" spans="1:17" x14ac:dyDescent="0.3">
      <c r="A530" s="104">
        <v>529</v>
      </c>
      <c r="B530" s="104" t="s">
        <v>17368</v>
      </c>
      <c r="C530" s="104" t="s">
        <v>286</v>
      </c>
      <c r="D530" s="104" t="s">
        <v>311</v>
      </c>
      <c r="E530" s="104" t="s">
        <v>320</v>
      </c>
      <c r="F530" s="104" t="s">
        <v>343</v>
      </c>
      <c r="G530" s="104" t="s">
        <v>332</v>
      </c>
      <c r="H530" s="104" t="s">
        <v>1601</v>
      </c>
      <c r="I530" s="104" t="s">
        <v>17381</v>
      </c>
      <c r="J530" s="105">
        <v>10000</v>
      </c>
      <c r="K530" s="105">
        <v>100000</v>
      </c>
      <c r="L530" s="105">
        <v>55000</v>
      </c>
      <c r="M530" s="106">
        <v>0.93204868200000002</v>
      </c>
      <c r="N530" s="105">
        <v>51262.677479999998</v>
      </c>
      <c r="O530" s="107">
        <f t="shared" si="16"/>
        <v>10</v>
      </c>
      <c r="P530" s="105">
        <f>IFERROR(INDEX(Data_HS!$D$2:$D$8217,MATCH(H530,Data_HS!$A$2:$A$8217,0))/p_bulan,"")</f>
        <v>167.09090909090909</v>
      </c>
      <c r="Q530" s="104" t="str">
        <f t="shared" si="17"/>
        <v>Melebihi ekspor nasional HS</v>
      </c>
    </row>
    <row r="531" spans="1:17" x14ac:dyDescent="0.3">
      <c r="A531" s="104">
        <v>530</v>
      </c>
      <c r="B531" s="104" t="s">
        <v>17368</v>
      </c>
      <c r="C531" s="104" t="s">
        <v>286</v>
      </c>
      <c r="D531" s="104" t="s">
        <v>311</v>
      </c>
      <c r="E531" s="104" t="s">
        <v>320</v>
      </c>
      <c r="F531" s="104" t="s">
        <v>343</v>
      </c>
      <c r="G531" s="104" t="s">
        <v>332</v>
      </c>
      <c r="H531" s="104" t="s">
        <v>1523</v>
      </c>
      <c r="I531" s="104" t="s">
        <v>17382</v>
      </c>
      <c r="J531" s="105">
        <v>1000</v>
      </c>
      <c r="K531" s="105">
        <v>5000</v>
      </c>
      <c r="L531" s="105">
        <v>3000</v>
      </c>
      <c r="M531" s="106">
        <v>5.5373955229999998</v>
      </c>
      <c r="N531" s="105">
        <v>16612.186570000002</v>
      </c>
      <c r="O531" s="107">
        <f t="shared" si="16"/>
        <v>9</v>
      </c>
      <c r="P531" s="105">
        <f>IFERROR(INDEX(Data_HS!$D$2:$D$8217,MATCH(H531,Data_HS!$A$2:$A$8217,0))/p_bulan,"")</f>
        <v>18410584.636363637</v>
      </c>
      <c r="Q531" s="104" t="str">
        <f t="shared" si="17"/>
        <v>Wajar</v>
      </c>
    </row>
    <row r="532" spans="1:17" x14ac:dyDescent="0.3">
      <c r="A532" s="104">
        <v>531</v>
      </c>
      <c r="B532" s="104" t="s">
        <v>17368</v>
      </c>
      <c r="C532" s="104" t="s">
        <v>286</v>
      </c>
      <c r="D532" s="104" t="s">
        <v>311</v>
      </c>
      <c r="E532" s="104" t="s">
        <v>320</v>
      </c>
      <c r="F532" s="104" t="s">
        <v>343</v>
      </c>
      <c r="G532" s="104" t="s">
        <v>332</v>
      </c>
      <c r="H532" s="104" t="s">
        <v>1833</v>
      </c>
      <c r="I532" s="104" t="s">
        <v>17313</v>
      </c>
      <c r="J532" s="105">
        <v>15000</v>
      </c>
      <c r="K532" s="105">
        <v>25000000</v>
      </c>
      <c r="L532" s="105">
        <v>12507500</v>
      </c>
      <c r="M532" s="106">
        <v>0.10319235</v>
      </c>
      <c r="N532" s="105">
        <v>1290678.3119999999</v>
      </c>
      <c r="O532" s="107">
        <f t="shared" si="16"/>
        <v>14</v>
      </c>
      <c r="P532" s="105">
        <f>IFERROR(INDEX(Data_HS!$D$2:$D$8217,MATCH(H532,Data_HS!$A$2:$A$8217,0))/p_bulan,"")</f>
        <v>51044723.545454547</v>
      </c>
      <c r="Q532" s="104" t="str">
        <f t="shared" si="17"/>
        <v>Wajar</v>
      </c>
    </row>
    <row r="533" spans="1:17" x14ac:dyDescent="0.3">
      <c r="A533" s="104">
        <v>532</v>
      </c>
      <c r="B533" s="104" t="s">
        <v>17368</v>
      </c>
      <c r="C533" s="104" t="s">
        <v>286</v>
      </c>
      <c r="D533" s="104" t="s">
        <v>311</v>
      </c>
      <c r="E533" s="104" t="s">
        <v>320</v>
      </c>
      <c r="F533" s="104" t="s">
        <v>343</v>
      </c>
      <c r="G533" s="104" t="s">
        <v>332</v>
      </c>
      <c r="H533" s="104" t="s">
        <v>1833</v>
      </c>
      <c r="I533" s="104" t="s">
        <v>17313</v>
      </c>
      <c r="J533" s="105">
        <v>500000</v>
      </c>
      <c r="K533" s="105">
        <v>5000000</v>
      </c>
      <c r="L533" s="105">
        <v>2750000</v>
      </c>
      <c r="M533" s="106">
        <v>0.10319235</v>
      </c>
      <c r="N533" s="105">
        <v>283778.96120000002</v>
      </c>
      <c r="O533" s="107">
        <f t="shared" si="16"/>
        <v>14</v>
      </c>
      <c r="P533" s="105">
        <f>IFERROR(INDEX(Data_HS!$D$2:$D$8217,MATCH(H533,Data_HS!$A$2:$A$8217,0))/p_bulan,"")</f>
        <v>51044723.545454547</v>
      </c>
      <c r="Q533" s="104" t="str">
        <f t="shared" si="17"/>
        <v>Wajar</v>
      </c>
    </row>
    <row r="534" spans="1:17" x14ac:dyDescent="0.3">
      <c r="A534" s="104">
        <v>533</v>
      </c>
      <c r="B534" s="104" t="s">
        <v>17368</v>
      </c>
      <c r="C534" s="104" t="s">
        <v>286</v>
      </c>
      <c r="D534" s="104" t="s">
        <v>311</v>
      </c>
      <c r="E534" s="104" t="s">
        <v>320</v>
      </c>
      <c r="F534" s="104" t="s">
        <v>343</v>
      </c>
      <c r="G534" s="104" t="s">
        <v>332</v>
      </c>
      <c r="H534" s="104" t="s">
        <v>1328</v>
      </c>
      <c r="I534" s="104" t="s">
        <v>17383</v>
      </c>
      <c r="J534" s="105">
        <v>40000</v>
      </c>
      <c r="K534" s="105">
        <v>100000</v>
      </c>
      <c r="L534" s="105">
        <v>70000</v>
      </c>
      <c r="M534" s="106">
        <v>1.220078137</v>
      </c>
      <c r="N534" s="105">
        <v>85405.469559999998</v>
      </c>
      <c r="O534" s="107">
        <f t="shared" si="16"/>
        <v>8</v>
      </c>
      <c r="P534" s="105">
        <f>IFERROR(INDEX(Data_HS!$D$2:$D$8217,MATCH(H534,Data_HS!$A$2:$A$8217,0))/p_bulan,"")</f>
        <v>24068985.181818184</v>
      </c>
      <c r="Q534" s="104" t="str">
        <f t="shared" si="17"/>
        <v>Wajar</v>
      </c>
    </row>
    <row r="535" spans="1:17" x14ac:dyDescent="0.3">
      <c r="A535" s="104">
        <v>534</v>
      </c>
      <c r="B535" s="104" t="s">
        <v>17368</v>
      </c>
      <c r="C535" s="104" t="s">
        <v>286</v>
      </c>
      <c r="D535" s="104" t="s">
        <v>311</v>
      </c>
      <c r="E535" s="104" t="s">
        <v>320</v>
      </c>
      <c r="F535" s="104" t="s">
        <v>343</v>
      </c>
      <c r="G535" s="104" t="s">
        <v>332</v>
      </c>
      <c r="H535" s="104" t="s">
        <v>12212</v>
      </c>
      <c r="I535" s="104" t="s">
        <v>17384</v>
      </c>
      <c r="J535" s="105">
        <v>300000</v>
      </c>
      <c r="K535" s="105">
        <v>500000</v>
      </c>
      <c r="L535" s="105">
        <v>400000</v>
      </c>
      <c r="M535" s="106">
        <v>4.6995235260000001</v>
      </c>
      <c r="N535" s="105">
        <v>1879809.41</v>
      </c>
      <c r="O535" s="107">
        <f t="shared" si="16"/>
        <v>84</v>
      </c>
      <c r="P535" s="105">
        <f>IFERROR(INDEX(Data_HS!$D$2:$D$8217,MATCH(H535,Data_HS!$A$2:$A$8217,0))/p_bulan,"")</f>
        <v>1434.6363636363637</v>
      </c>
      <c r="Q535" s="104" t="str">
        <f t="shared" si="17"/>
        <v>Melebihi ekspor nasional HS</v>
      </c>
    </row>
    <row r="536" spans="1:17" x14ac:dyDescent="0.3">
      <c r="A536" s="104">
        <v>535</v>
      </c>
      <c r="B536" s="104" t="s">
        <v>17368</v>
      </c>
      <c r="C536" s="104" t="s">
        <v>286</v>
      </c>
      <c r="D536" s="104" t="s">
        <v>311</v>
      </c>
      <c r="E536" s="104" t="s">
        <v>320</v>
      </c>
      <c r="F536" s="104" t="s">
        <v>343</v>
      </c>
      <c r="G536" s="104" t="s">
        <v>332</v>
      </c>
      <c r="H536" s="104" t="s">
        <v>1513</v>
      </c>
      <c r="I536" s="104" t="s">
        <v>16985</v>
      </c>
      <c r="J536" s="105">
        <v>2000</v>
      </c>
      <c r="K536" s="105">
        <v>4000</v>
      </c>
      <c r="L536" s="105">
        <v>3000</v>
      </c>
      <c r="M536" s="106">
        <v>48.166593229999997</v>
      </c>
      <c r="N536" s="105">
        <v>144499.77970000001</v>
      </c>
      <c r="O536" s="107">
        <f t="shared" si="16"/>
        <v>9</v>
      </c>
      <c r="P536" s="105">
        <f>IFERROR(INDEX(Data_HS!$D$2:$D$8217,MATCH(H536,Data_HS!$A$2:$A$8217,0))/p_bulan,"")</f>
        <v>785032.27272727271</v>
      </c>
      <c r="Q536" s="104" t="str">
        <f t="shared" si="17"/>
        <v>Wajar</v>
      </c>
    </row>
    <row r="537" spans="1:17" x14ac:dyDescent="0.3">
      <c r="A537" s="104">
        <v>536</v>
      </c>
      <c r="B537" s="104" t="s">
        <v>17385</v>
      </c>
      <c r="C537" s="104" t="s">
        <v>310</v>
      </c>
      <c r="D537" s="104" t="s">
        <v>308</v>
      </c>
      <c r="E537" s="104" t="s">
        <v>320</v>
      </c>
      <c r="F537" s="104" t="s">
        <v>344</v>
      </c>
      <c r="G537" s="104" t="s">
        <v>332</v>
      </c>
      <c r="H537" s="104" t="s">
        <v>2463</v>
      </c>
      <c r="I537" s="104" t="s">
        <v>17386</v>
      </c>
      <c r="J537" s="105">
        <v>5000</v>
      </c>
      <c r="K537" s="105">
        <v>20000</v>
      </c>
      <c r="L537" s="105">
        <v>12500</v>
      </c>
      <c r="M537" s="106">
        <v>8.8151246249999993</v>
      </c>
      <c r="N537" s="105">
        <v>110189.0578</v>
      </c>
      <c r="O537" s="107">
        <f t="shared" si="16"/>
        <v>20</v>
      </c>
      <c r="P537" s="105">
        <f>IFERROR(INDEX(Data_HS!$D$2:$D$8217,MATCH(H537,Data_HS!$A$2:$A$8217,0))/p_bulan,"")</f>
        <v>401603.45454545453</v>
      </c>
      <c r="Q537" s="104" t="str">
        <f t="shared" si="17"/>
        <v>Wajar</v>
      </c>
    </row>
    <row r="538" spans="1:17" x14ac:dyDescent="0.3">
      <c r="A538" s="104">
        <v>537</v>
      </c>
      <c r="B538" s="104" t="s">
        <v>17385</v>
      </c>
      <c r="C538" s="104" t="s">
        <v>310</v>
      </c>
      <c r="D538" s="104" t="s">
        <v>308</v>
      </c>
      <c r="E538" s="104" t="s">
        <v>320</v>
      </c>
      <c r="F538" s="104" t="s">
        <v>344</v>
      </c>
      <c r="G538" s="104" t="s">
        <v>332</v>
      </c>
      <c r="H538" s="104" t="s">
        <v>1523</v>
      </c>
      <c r="I538" s="104" t="s">
        <v>16812</v>
      </c>
      <c r="J538" s="105">
        <v>1000</v>
      </c>
      <c r="K538" s="105">
        <v>20000</v>
      </c>
      <c r="L538" s="105">
        <v>10500</v>
      </c>
      <c r="M538" s="106">
        <v>5.5373955229999998</v>
      </c>
      <c r="N538" s="105">
        <v>58142.652990000002</v>
      </c>
      <c r="O538" s="107">
        <f t="shared" si="16"/>
        <v>9</v>
      </c>
      <c r="P538" s="105">
        <f>IFERROR(INDEX(Data_HS!$D$2:$D$8217,MATCH(H538,Data_HS!$A$2:$A$8217,0))/p_bulan,"")</f>
        <v>18410584.636363637</v>
      </c>
      <c r="Q538" s="104" t="str">
        <f t="shared" si="17"/>
        <v>Wajar</v>
      </c>
    </row>
    <row r="539" spans="1:17" x14ac:dyDescent="0.3">
      <c r="A539" s="104">
        <v>538</v>
      </c>
      <c r="B539" s="104" t="s">
        <v>17385</v>
      </c>
      <c r="C539" s="104" t="s">
        <v>310</v>
      </c>
      <c r="D539" s="104" t="s">
        <v>308</v>
      </c>
      <c r="E539" s="104" t="s">
        <v>320</v>
      </c>
      <c r="F539" s="104" t="s">
        <v>344</v>
      </c>
      <c r="G539" s="104" t="s">
        <v>332</v>
      </c>
      <c r="H539" s="104" t="s">
        <v>6004</v>
      </c>
      <c r="I539" s="104" t="s">
        <v>17387</v>
      </c>
      <c r="J539" s="105">
        <v>1000</v>
      </c>
      <c r="K539" s="105">
        <v>20000</v>
      </c>
      <c r="L539" s="105">
        <v>10500</v>
      </c>
      <c r="M539" s="106">
        <v>0.54516819999999999</v>
      </c>
      <c r="N539" s="105">
        <v>5724.2660960000003</v>
      </c>
      <c r="O539" s="107">
        <f t="shared" si="16"/>
        <v>44</v>
      </c>
      <c r="P539" s="105">
        <f>IFERROR(INDEX(Data_HS!$D$2:$D$8217,MATCH(H539,Data_HS!$A$2:$A$8217,0))/p_bulan,"")</f>
        <v>1966.8181818181818</v>
      </c>
      <c r="Q539" s="104" t="str">
        <f t="shared" si="17"/>
        <v>Melebihi ekspor nasional HS</v>
      </c>
    </row>
    <row r="540" spans="1:17" x14ac:dyDescent="0.3">
      <c r="A540" s="104">
        <v>539</v>
      </c>
      <c r="B540" s="104" t="s">
        <v>17385</v>
      </c>
      <c r="C540" s="104" t="s">
        <v>310</v>
      </c>
      <c r="D540" s="104" t="s">
        <v>308</v>
      </c>
      <c r="E540" s="104" t="s">
        <v>320</v>
      </c>
      <c r="F540" s="104" t="s">
        <v>344</v>
      </c>
      <c r="G540" s="104" t="s">
        <v>332</v>
      </c>
      <c r="H540" s="104" t="s">
        <v>1593</v>
      </c>
      <c r="I540" s="104" t="s">
        <v>17388</v>
      </c>
      <c r="J540" s="105">
        <v>10000</v>
      </c>
      <c r="K540" s="105">
        <v>500000</v>
      </c>
      <c r="L540" s="105">
        <v>255000</v>
      </c>
      <c r="M540" s="106">
        <v>4.2409638550000004</v>
      </c>
      <c r="N540" s="105">
        <v>1081445.7830000001</v>
      </c>
      <c r="O540" s="107">
        <f t="shared" si="16"/>
        <v>10</v>
      </c>
      <c r="P540" s="105">
        <f>IFERROR(INDEX(Data_HS!$D$2:$D$8217,MATCH(H540,Data_HS!$A$2:$A$8217,0))/p_bulan,"")</f>
        <v>4128</v>
      </c>
      <c r="Q540" s="104" t="str">
        <f t="shared" si="17"/>
        <v>Melebihi ekspor nasional HS</v>
      </c>
    </row>
    <row r="541" spans="1:17" x14ac:dyDescent="0.3">
      <c r="A541" s="104">
        <v>540</v>
      </c>
      <c r="B541" s="104" t="s">
        <v>17385</v>
      </c>
      <c r="C541" s="104" t="s">
        <v>310</v>
      </c>
      <c r="D541" s="104" t="s">
        <v>308</v>
      </c>
      <c r="E541" s="104" t="s">
        <v>320</v>
      </c>
      <c r="F541" s="104" t="s">
        <v>344</v>
      </c>
      <c r="G541" s="104" t="s">
        <v>332</v>
      </c>
      <c r="H541" s="104" t="s">
        <v>6174</v>
      </c>
      <c r="I541" s="104" t="s">
        <v>17389</v>
      </c>
      <c r="J541" s="105">
        <v>1000</v>
      </c>
      <c r="K541" s="105">
        <v>50000</v>
      </c>
      <c r="L541" s="105">
        <v>25500</v>
      </c>
      <c r="M541" s="106">
        <v>2.3792928459999998</v>
      </c>
      <c r="N541" s="105">
        <v>60671.967570000001</v>
      </c>
      <c r="O541" s="107">
        <f t="shared" si="16"/>
        <v>44</v>
      </c>
      <c r="P541" s="105">
        <f>IFERROR(INDEX(Data_HS!$D$2:$D$8217,MATCH(H541,Data_HS!$A$2:$A$8217,0))/p_bulan,"")</f>
        <v>287282.09090909088</v>
      </c>
      <c r="Q541" s="104" t="str">
        <f t="shared" si="17"/>
        <v>Wajar</v>
      </c>
    </row>
    <row r="542" spans="1:17" x14ac:dyDescent="0.3">
      <c r="A542" s="104">
        <v>541</v>
      </c>
      <c r="B542" s="104" t="s">
        <v>17385</v>
      </c>
      <c r="C542" s="104" t="s">
        <v>310</v>
      </c>
      <c r="D542" s="104" t="s">
        <v>308</v>
      </c>
      <c r="E542" s="104" t="s">
        <v>320</v>
      </c>
      <c r="F542" s="104" t="s">
        <v>344</v>
      </c>
      <c r="G542" s="104" t="s">
        <v>332</v>
      </c>
      <c r="H542" s="104" t="s">
        <v>1460</v>
      </c>
      <c r="I542" s="104" t="s">
        <v>17390</v>
      </c>
      <c r="J542" s="105">
        <v>100</v>
      </c>
      <c r="K542" s="105">
        <v>20000</v>
      </c>
      <c r="L542" s="105">
        <v>10050</v>
      </c>
      <c r="M542" s="106">
        <v>6.8828138010000002</v>
      </c>
      <c r="N542" s="105">
        <v>69172.278699999995</v>
      </c>
      <c r="O542" s="107">
        <f t="shared" si="16"/>
        <v>9</v>
      </c>
      <c r="P542" s="105">
        <f>IFERROR(INDEX(Data_HS!$D$2:$D$8217,MATCH(H542,Data_HS!$A$2:$A$8217,0))/p_bulan,"")</f>
        <v>60138.272727272728</v>
      </c>
      <c r="Q542" s="104" t="str">
        <f t="shared" si="17"/>
        <v>Melebihi ekspor nasional HS</v>
      </c>
    </row>
    <row r="543" spans="1:17" x14ac:dyDescent="0.3">
      <c r="A543" s="104">
        <v>542</v>
      </c>
      <c r="B543" s="104" t="s">
        <v>17385</v>
      </c>
      <c r="C543" s="104" t="s">
        <v>310</v>
      </c>
      <c r="D543" s="104" t="s">
        <v>308</v>
      </c>
      <c r="E543" s="104" t="s">
        <v>320</v>
      </c>
      <c r="F543" s="104" t="s">
        <v>344</v>
      </c>
      <c r="G543" s="104" t="s">
        <v>332</v>
      </c>
      <c r="H543" s="104" t="s">
        <v>2805</v>
      </c>
      <c r="I543" s="104" t="s">
        <v>17391</v>
      </c>
      <c r="J543" s="105">
        <v>1000</v>
      </c>
      <c r="K543" s="105">
        <v>50000</v>
      </c>
      <c r="L543" s="105">
        <v>25500</v>
      </c>
      <c r="M543" s="106">
        <v>3.4249999999999998</v>
      </c>
      <c r="N543" s="105">
        <v>87337.5</v>
      </c>
      <c r="O543" s="107">
        <f t="shared" si="16"/>
        <v>24</v>
      </c>
      <c r="P543" s="105">
        <f>IFERROR(INDEX(Data_HS!$D$2:$D$8217,MATCH(H543,Data_HS!$A$2:$A$8217,0))/p_bulan,"")</f>
        <v>12330</v>
      </c>
      <c r="Q543" s="104" t="str">
        <f t="shared" si="17"/>
        <v>Melebihi ekspor nasional HS</v>
      </c>
    </row>
    <row r="544" spans="1:17" x14ac:dyDescent="0.3">
      <c r="A544" s="104">
        <v>543</v>
      </c>
      <c r="B544" s="104" t="s">
        <v>17392</v>
      </c>
      <c r="C544" s="104" t="s">
        <v>292</v>
      </c>
      <c r="D544" s="104" t="s">
        <v>308</v>
      </c>
      <c r="E544" s="104" t="s">
        <v>320</v>
      </c>
      <c r="F544" s="104" t="s">
        <v>343</v>
      </c>
      <c r="G544" s="104" t="s">
        <v>332</v>
      </c>
      <c r="H544" s="104" t="s">
        <v>4819</v>
      </c>
      <c r="I544" s="104" t="s">
        <v>17393</v>
      </c>
      <c r="J544" s="105">
        <v>21000</v>
      </c>
      <c r="K544" s="105">
        <v>2205000</v>
      </c>
      <c r="L544" s="105">
        <v>1113000</v>
      </c>
      <c r="M544" s="106">
        <v>0.94106053199999995</v>
      </c>
      <c r="N544" s="105">
        <v>1047400.372</v>
      </c>
      <c r="O544" s="107">
        <f t="shared" si="16"/>
        <v>38</v>
      </c>
      <c r="P544" s="105">
        <f>IFERROR(INDEX(Data_HS!$D$2:$D$8217,MATCH(H544,Data_HS!$A$2:$A$8217,0))/p_bulan,"")</f>
        <v>146201730</v>
      </c>
      <c r="Q544" s="104" t="str">
        <f t="shared" si="17"/>
        <v>Wajar</v>
      </c>
    </row>
    <row r="545" spans="1:17" x14ac:dyDescent="0.3">
      <c r="A545" s="104">
        <v>544</v>
      </c>
      <c r="B545" s="104" t="s">
        <v>17392</v>
      </c>
      <c r="C545" s="104" t="s">
        <v>292</v>
      </c>
      <c r="D545" s="104" t="s">
        <v>308</v>
      </c>
      <c r="E545" s="104" t="s">
        <v>320</v>
      </c>
      <c r="F545" s="104" t="s">
        <v>343</v>
      </c>
      <c r="G545" s="104" t="s">
        <v>332</v>
      </c>
      <c r="H545" s="104" t="s">
        <v>1915</v>
      </c>
      <c r="I545" s="104" t="s">
        <v>17394</v>
      </c>
      <c r="J545" s="105">
        <v>21000</v>
      </c>
      <c r="K545" s="105">
        <v>42525000</v>
      </c>
      <c r="L545" s="105">
        <v>21273000</v>
      </c>
      <c r="M545" s="106">
        <v>1.78943242</v>
      </c>
      <c r="N545" s="105">
        <v>38066595.880000003</v>
      </c>
      <c r="O545" s="107">
        <f t="shared" si="16"/>
        <v>15</v>
      </c>
      <c r="P545" s="105">
        <f>IFERROR(INDEX(Data_HS!$D$2:$D$8217,MATCH(H545,Data_HS!$A$2:$A$8217,0))/p_bulan,"")</f>
        <v>149046021.36363637</v>
      </c>
      <c r="Q545" s="104" t="str">
        <f t="shared" si="17"/>
        <v>Wajar</v>
      </c>
    </row>
    <row r="546" spans="1:17" x14ac:dyDescent="0.3">
      <c r="A546" s="104">
        <v>545</v>
      </c>
      <c r="B546" s="104" t="s">
        <v>17392</v>
      </c>
      <c r="C546" s="104" t="s">
        <v>292</v>
      </c>
      <c r="D546" s="104" t="s">
        <v>308</v>
      </c>
      <c r="E546" s="104" t="s">
        <v>320</v>
      </c>
      <c r="F546" s="104" t="s">
        <v>343</v>
      </c>
      <c r="G546" s="104" t="s">
        <v>332</v>
      </c>
      <c r="H546" s="104" t="s">
        <v>1913</v>
      </c>
      <c r="I546" s="104" t="s">
        <v>17395</v>
      </c>
      <c r="J546" s="105">
        <v>21000</v>
      </c>
      <c r="K546" s="105">
        <v>33594000</v>
      </c>
      <c r="L546" s="105">
        <v>16807500</v>
      </c>
      <c r="M546" s="106">
        <v>1.6782351209999999</v>
      </c>
      <c r="N546" s="105">
        <v>28206936.800000001</v>
      </c>
      <c r="O546" s="107">
        <f t="shared" si="16"/>
        <v>15</v>
      </c>
      <c r="P546" s="105">
        <f>IFERROR(INDEX(Data_HS!$D$2:$D$8217,MATCH(H546,Data_HS!$A$2:$A$8217,0))/p_bulan,"")</f>
        <v>31997779.90909091</v>
      </c>
      <c r="Q546" s="104" t="str">
        <f t="shared" si="17"/>
        <v>Wajar</v>
      </c>
    </row>
    <row r="547" spans="1:17" x14ac:dyDescent="0.3">
      <c r="A547" s="104">
        <v>546</v>
      </c>
      <c r="B547" s="104" t="s">
        <v>17392</v>
      </c>
      <c r="C547" s="104" t="s">
        <v>292</v>
      </c>
      <c r="D547" s="104" t="s">
        <v>308</v>
      </c>
      <c r="E547" s="104" t="s">
        <v>320</v>
      </c>
      <c r="F547" s="104" t="s">
        <v>343</v>
      </c>
      <c r="G547" s="104" t="s">
        <v>332</v>
      </c>
      <c r="H547" s="104" t="s">
        <v>1913</v>
      </c>
      <c r="I547" s="104" t="s">
        <v>17396</v>
      </c>
      <c r="J547" s="105">
        <v>21000</v>
      </c>
      <c r="K547" s="105">
        <v>33594000</v>
      </c>
      <c r="L547" s="105">
        <v>16807500</v>
      </c>
      <c r="M547" s="106">
        <v>1.6782351209999999</v>
      </c>
      <c r="N547" s="105">
        <v>28206936.800000001</v>
      </c>
      <c r="O547" s="107">
        <f t="shared" si="16"/>
        <v>15</v>
      </c>
      <c r="P547" s="105">
        <f>IFERROR(INDEX(Data_HS!$D$2:$D$8217,MATCH(H547,Data_HS!$A$2:$A$8217,0))/p_bulan,"")</f>
        <v>31997779.90909091</v>
      </c>
      <c r="Q547" s="104" t="str">
        <f t="shared" si="17"/>
        <v>Wajar</v>
      </c>
    </row>
    <row r="548" spans="1:17" x14ac:dyDescent="0.3">
      <c r="A548" s="104">
        <v>547</v>
      </c>
      <c r="B548" s="104" t="s">
        <v>17392</v>
      </c>
      <c r="C548" s="104" t="s">
        <v>292</v>
      </c>
      <c r="D548" s="104" t="s">
        <v>308</v>
      </c>
      <c r="E548" s="104" t="s">
        <v>320</v>
      </c>
      <c r="F548" s="104" t="s">
        <v>343</v>
      </c>
      <c r="G548" s="104" t="s">
        <v>332</v>
      </c>
      <c r="H548" s="104" t="s">
        <v>1999</v>
      </c>
      <c r="I548" s="104" t="s">
        <v>17397</v>
      </c>
      <c r="J548" s="105">
        <v>21000</v>
      </c>
      <c r="K548" s="105">
        <v>8910000</v>
      </c>
      <c r="L548" s="105">
        <v>4465500</v>
      </c>
      <c r="M548" s="106">
        <v>0.169491525</v>
      </c>
      <c r="N548" s="105">
        <v>756864.4068</v>
      </c>
      <c r="O548" s="107">
        <f t="shared" si="16"/>
        <v>15</v>
      </c>
      <c r="P548" s="105">
        <f>IFERROR(INDEX(Data_HS!$D$2:$D$8217,MATCH(H548,Data_HS!$A$2:$A$8217,0))/p_bulan,"")</f>
        <v>0.90909090909090906</v>
      </c>
      <c r="Q548" s="104" t="str">
        <f t="shared" si="17"/>
        <v>Melebihi ekspor nasional HS</v>
      </c>
    </row>
    <row r="549" spans="1:17" x14ac:dyDescent="0.3">
      <c r="A549" s="104">
        <v>548</v>
      </c>
      <c r="B549" s="104" t="s">
        <v>17398</v>
      </c>
      <c r="C549" s="104" t="s">
        <v>290</v>
      </c>
      <c r="D549" s="104" t="s">
        <v>311</v>
      </c>
      <c r="E549" s="104" t="s">
        <v>315</v>
      </c>
      <c r="F549" s="104" t="s">
        <v>344</v>
      </c>
      <c r="G549" s="104" t="s">
        <v>332</v>
      </c>
      <c r="H549" s="104" t="s">
        <v>1460</v>
      </c>
      <c r="I549" s="104" t="s">
        <v>17399</v>
      </c>
      <c r="J549" s="105">
        <v>18000</v>
      </c>
      <c r="K549" s="105">
        <v>100000</v>
      </c>
      <c r="L549" s="105">
        <v>59000</v>
      </c>
      <c r="M549" s="106">
        <v>6.8828138010000002</v>
      </c>
      <c r="N549" s="105">
        <v>406086.01419999998</v>
      </c>
      <c r="O549" s="107">
        <f t="shared" si="16"/>
        <v>9</v>
      </c>
      <c r="P549" s="105">
        <f>IFERROR(INDEX(Data_HS!$D$2:$D$8217,MATCH(H549,Data_HS!$A$2:$A$8217,0))/p_bulan,"")</f>
        <v>60138.272727272728</v>
      </c>
      <c r="Q549" s="104" t="str">
        <f t="shared" si="17"/>
        <v>Melebihi ekspor nasional HS</v>
      </c>
    </row>
    <row r="550" spans="1:17" x14ac:dyDescent="0.3">
      <c r="A550" s="104">
        <v>549</v>
      </c>
      <c r="B550" s="104" t="s">
        <v>17398</v>
      </c>
      <c r="C550" s="104" t="s">
        <v>290</v>
      </c>
      <c r="D550" s="104" t="s">
        <v>311</v>
      </c>
      <c r="E550" s="104" t="s">
        <v>315</v>
      </c>
      <c r="F550" s="104" t="s">
        <v>344</v>
      </c>
      <c r="G550" s="104" t="s">
        <v>332</v>
      </c>
      <c r="H550" s="104" t="s">
        <v>1833</v>
      </c>
      <c r="I550" s="104" t="s">
        <v>17400</v>
      </c>
      <c r="J550" s="105">
        <v>18000</v>
      </c>
      <c r="K550" s="105">
        <v>1000000</v>
      </c>
      <c r="L550" s="105">
        <v>509000</v>
      </c>
      <c r="M550" s="106">
        <v>0.10319235</v>
      </c>
      <c r="N550" s="105">
        <v>52524.905899999998</v>
      </c>
      <c r="O550" s="107">
        <f t="shared" si="16"/>
        <v>14</v>
      </c>
      <c r="P550" s="105">
        <f>IFERROR(INDEX(Data_HS!$D$2:$D$8217,MATCH(H550,Data_HS!$A$2:$A$8217,0))/p_bulan,"")</f>
        <v>51044723.545454547</v>
      </c>
      <c r="Q550" s="104" t="str">
        <f t="shared" si="17"/>
        <v>Wajar</v>
      </c>
    </row>
    <row r="551" spans="1:17" x14ac:dyDescent="0.3">
      <c r="A551" s="104">
        <v>550</v>
      </c>
      <c r="B551" s="104" t="s">
        <v>17398</v>
      </c>
      <c r="C551" s="104" t="s">
        <v>290</v>
      </c>
      <c r="D551" s="104" t="s">
        <v>311</v>
      </c>
      <c r="E551" s="104" t="s">
        <v>315</v>
      </c>
      <c r="F551" s="104" t="s">
        <v>344</v>
      </c>
      <c r="G551" s="104" t="s">
        <v>332</v>
      </c>
      <c r="H551" s="104" t="s">
        <v>1833</v>
      </c>
      <c r="I551" s="104" t="s">
        <v>17401</v>
      </c>
      <c r="J551" s="105">
        <v>18000</v>
      </c>
      <c r="K551" s="105">
        <v>1000000</v>
      </c>
      <c r="L551" s="105">
        <v>509000</v>
      </c>
      <c r="M551" s="106">
        <v>0.10319235</v>
      </c>
      <c r="N551" s="105">
        <v>52524.905899999998</v>
      </c>
      <c r="O551" s="107">
        <f t="shared" si="16"/>
        <v>14</v>
      </c>
      <c r="P551" s="105">
        <f>IFERROR(INDEX(Data_HS!$D$2:$D$8217,MATCH(H551,Data_HS!$A$2:$A$8217,0))/p_bulan,"")</f>
        <v>51044723.545454547</v>
      </c>
      <c r="Q551" s="104" t="str">
        <f t="shared" si="17"/>
        <v>Wajar</v>
      </c>
    </row>
    <row r="552" spans="1:17" x14ac:dyDescent="0.3">
      <c r="A552" s="104">
        <v>551</v>
      </c>
      <c r="B552" s="104" t="s">
        <v>17398</v>
      </c>
      <c r="C552" s="104" t="s">
        <v>290</v>
      </c>
      <c r="D552" s="104" t="s">
        <v>311</v>
      </c>
      <c r="E552" s="104" t="s">
        <v>315</v>
      </c>
      <c r="F552" s="104" t="s">
        <v>344</v>
      </c>
      <c r="G552" s="104" t="s">
        <v>332</v>
      </c>
      <c r="H552" s="104" t="s">
        <v>1693</v>
      </c>
      <c r="I552" s="104" t="s">
        <v>17402</v>
      </c>
      <c r="J552" s="105">
        <v>18000</v>
      </c>
      <c r="K552" s="105">
        <v>100000</v>
      </c>
      <c r="L552" s="105">
        <v>59000</v>
      </c>
      <c r="M552" s="106">
        <v>198.98812219999999</v>
      </c>
      <c r="N552" s="105">
        <v>11740299.210000001</v>
      </c>
      <c r="O552" s="107">
        <f t="shared" si="16"/>
        <v>12</v>
      </c>
      <c r="P552" s="105">
        <f>IFERROR(INDEX(Data_HS!$D$2:$D$8217,MATCH(H552,Data_HS!$A$2:$A$8217,0))/p_bulan,"")</f>
        <v>303077</v>
      </c>
      <c r="Q552" s="104" t="str">
        <f t="shared" si="17"/>
        <v>Melebihi ekspor nasional HS</v>
      </c>
    </row>
    <row r="553" spans="1:17" x14ac:dyDescent="0.3">
      <c r="A553" s="104">
        <v>552</v>
      </c>
      <c r="B553" s="104" t="s">
        <v>17398</v>
      </c>
      <c r="C553" s="104" t="s">
        <v>290</v>
      </c>
      <c r="D553" s="104" t="s">
        <v>311</v>
      </c>
      <c r="E553" s="104" t="s">
        <v>315</v>
      </c>
      <c r="F553" s="104" t="s">
        <v>344</v>
      </c>
      <c r="G553" s="104" t="s">
        <v>332</v>
      </c>
      <c r="H553" s="104" t="s">
        <v>2777</v>
      </c>
      <c r="I553" s="104" t="s">
        <v>17403</v>
      </c>
      <c r="J553" s="105">
        <v>18000</v>
      </c>
      <c r="K553" s="105">
        <v>100000</v>
      </c>
      <c r="L553" s="105">
        <v>59000</v>
      </c>
      <c r="M553" s="106">
        <v>0.149501562</v>
      </c>
      <c r="N553" s="105">
        <v>8820.5921469999994</v>
      </c>
      <c r="O553" s="107">
        <f t="shared" si="16"/>
        <v>23</v>
      </c>
      <c r="P553" s="105">
        <f>IFERROR(INDEX(Data_HS!$D$2:$D$8217,MATCH(H553,Data_HS!$A$2:$A$8217,0))/p_bulan,"")</f>
        <v>2303086.7272727271</v>
      </c>
      <c r="Q553" s="104" t="str">
        <f t="shared" si="17"/>
        <v>Wajar</v>
      </c>
    </row>
    <row r="554" spans="1:17" x14ac:dyDescent="0.3">
      <c r="A554" s="104">
        <v>553</v>
      </c>
      <c r="B554" s="104" t="s">
        <v>17398</v>
      </c>
      <c r="C554" s="104" t="s">
        <v>290</v>
      </c>
      <c r="D554" s="104" t="s">
        <v>311</v>
      </c>
      <c r="E554" s="104" t="s">
        <v>315</v>
      </c>
      <c r="F554" s="104" t="s">
        <v>344</v>
      </c>
      <c r="G554" s="104" t="s">
        <v>332</v>
      </c>
      <c r="H554" s="104" t="s">
        <v>1460</v>
      </c>
      <c r="I554" s="104" t="s">
        <v>17404</v>
      </c>
      <c r="J554" s="105">
        <v>18000</v>
      </c>
      <c r="K554" s="105">
        <v>100000</v>
      </c>
      <c r="L554" s="105">
        <v>59000</v>
      </c>
      <c r="M554" s="106">
        <v>6.8828138010000002</v>
      </c>
      <c r="N554" s="105">
        <v>406086.01419999998</v>
      </c>
      <c r="O554" s="107">
        <f t="shared" si="16"/>
        <v>9</v>
      </c>
      <c r="P554" s="105">
        <f>IFERROR(INDEX(Data_HS!$D$2:$D$8217,MATCH(H554,Data_HS!$A$2:$A$8217,0))/p_bulan,"")</f>
        <v>60138.272727272728</v>
      </c>
      <c r="Q554" s="104" t="str">
        <f t="shared" si="17"/>
        <v>Melebihi ekspor nasional HS</v>
      </c>
    </row>
    <row r="555" spans="1:17" x14ac:dyDescent="0.3">
      <c r="A555" s="104">
        <v>554</v>
      </c>
      <c r="B555" s="104" t="s">
        <v>17398</v>
      </c>
      <c r="C555" s="104" t="s">
        <v>290</v>
      </c>
      <c r="D555" s="104" t="s">
        <v>311</v>
      </c>
      <c r="E555" s="104" t="s">
        <v>315</v>
      </c>
      <c r="F555" s="104" t="s">
        <v>344</v>
      </c>
      <c r="G555" s="104" t="s">
        <v>332</v>
      </c>
      <c r="H555" s="104" t="s">
        <v>2757</v>
      </c>
      <c r="I555" s="104" t="s">
        <v>17405</v>
      </c>
      <c r="J555" s="105">
        <v>18000</v>
      </c>
      <c r="K555" s="105">
        <v>100000</v>
      </c>
      <c r="L555" s="105">
        <v>59000</v>
      </c>
      <c r="M555" s="106">
        <v>0.30174964999999998</v>
      </c>
      <c r="N555" s="105">
        <v>17803.229350000001</v>
      </c>
      <c r="O555" s="107">
        <f t="shared" si="16"/>
        <v>23</v>
      </c>
      <c r="P555" s="105">
        <f>IFERROR(INDEX(Data_HS!$D$2:$D$8217,MATCH(H555,Data_HS!$A$2:$A$8217,0))/p_bulan,"")</f>
        <v>2743.7272727272725</v>
      </c>
      <c r="Q555" s="104" t="str">
        <f t="shared" si="17"/>
        <v>Melebihi ekspor nasional HS</v>
      </c>
    </row>
    <row r="556" spans="1:17" x14ac:dyDescent="0.3">
      <c r="A556" s="104">
        <v>555</v>
      </c>
      <c r="B556" s="104" t="s">
        <v>17398</v>
      </c>
      <c r="C556" s="104" t="s">
        <v>290</v>
      </c>
      <c r="D556" s="104" t="s">
        <v>311</v>
      </c>
      <c r="E556" s="104" t="s">
        <v>315</v>
      </c>
      <c r="F556" s="104" t="s">
        <v>344</v>
      </c>
      <c r="G556" s="104" t="s">
        <v>332</v>
      </c>
      <c r="H556" s="104" t="s">
        <v>2463</v>
      </c>
      <c r="I556" s="104" t="s">
        <v>17406</v>
      </c>
      <c r="J556" s="105">
        <v>18000</v>
      </c>
      <c r="K556" s="105">
        <v>100000</v>
      </c>
      <c r="L556" s="105">
        <v>59000</v>
      </c>
      <c r="M556" s="106">
        <v>8.8151246249999993</v>
      </c>
      <c r="N556" s="105">
        <v>520092.3529</v>
      </c>
      <c r="O556" s="107">
        <f t="shared" si="16"/>
        <v>20</v>
      </c>
      <c r="P556" s="105">
        <f>IFERROR(INDEX(Data_HS!$D$2:$D$8217,MATCH(H556,Data_HS!$A$2:$A$8217,0))/p_bulan,"")</f>
        <v>401603.45454545453</v>
      </c>
      <c r="Q556" s="104" t="str">
        <f t="shared" si="17"/>
        <v>Melebihi ekspor nasional HS</v>
      </c>
    </row>
    <row r="557" spans="1:17" x14ac:dyDescent="0.3">
      <c r="A557" s="104">
        <v>556</v>
      </c>
      <c r="B557" s="104" t="s">
        <v>17407</v>
      </c>
      <c r="C557" s="104" t="s">
        <v>300</v>
      </c>
      <c r="D557" s="104" t="s">
        <v>311</v>
      </c>
      <c r="E557" s="104" t="s">
        <v>320</v>
      </c>
      <c r="F557" s="104" t="s">
        <v>343</v>
      </c>
      <c r="G557" s="104" t="s">
        <v>332</v>
      </c>
      <c r="H557" s="104" t="s">
        <v>1450</v>
      </c>
      <c r="I557" s="104" t="s">
        <v>17408</v>
      </c>
      <c r="J557" s="105">
        <v>100</v>
      </c>
      <c r="K557" s="105">
        <v>20000</v>
      </c>
      <c r="L557" s="105">
        <v>10050</v>
      </c>
      <c r="M557" s="106">
        <v>7.4869302299999996</v>
      </c>
      <c r="N557" s="105">
        <v>75243.648809999999</v>
      </c>
      <c r="O557" s="107">
        <f t="shared" si="16"/>
        <v>9</v>
      </c>
      <c r="P557" s="105">
        <f>IFERROR(INDEX(Data_HS!$D$2:$D$8217,MATCH(H557,Data_HS!$A$2:$A$8217,0))/p_bulan,"")</f>
        <v>44220039</v>
      </c>
      <c r="Q557" s="104" t="str">
        <f t="shared" si="17"/>
        <v>Wajar</v>
      </c>
    </row>
    <row r="558" spans="1:17" x14ac:dyDescent="0.3">
      <c r="A558" s="104">
        <v>557</v>
      </c>
      <c r="B558" s="104" t="s">
        <v>17407</v>
      </c>
      <c r="C558" s="104" t="s">
        <v>300</v>
      </c>
      <c r="D558" s="104" t="s">
        <v>311</v>
      </c>
      <c r="E558" s="104" t="s">
        <v>320</v>
      </c>
      <c r="F558" s="104" t="s">
        <v>343</v>
      </c>
      <c r="G558" s="104" t="s">
        <v>332</v>
      </c>
      <c r="H558" s="104" t="s">
        <v>1476</v>
      </c>
      <c r="I558" s="104" t="s">
        <v>17409</v>
      </c>
      <c r="J558" s="105">
        <v>100</v>
      </c>
      <c r="K558" s="105">
        <v>40000</v>
      </c>
      <c r="L558" s="105">
        <v>20050</v>
      </c>
      <c r="M558" s="106">
        <v>6.1750955760000004</v>
      </c>
      <c r="N558" s="105">
        <v>123810.6663</v>
      </c>
      <c r="O558" s="107">
        <f t="shared" si="16"/>
        <v>9</v>
      </c>
      <c r="P558" s="105">
        <f>IFERROR(INDEX(Data_HS!$D$2:$D$8217,MATCH(H558,Data_HS!$A$2:$A$8217,0))/p_bulan,"")</f>
        <v>5139.363636363636</v>
      </c>
      <c r="Q558" s="104" t="str">
        <f t="shared" si="17"/>
        <v>Melebihi ekspor nasional HS</v>
      </c>
    </row>
    <row r="559" spans="1:17" x14ac:dyDescent="0.3">
      <c r="A559" s="104">
        <v>558</v>
      </c>
      <c r="B559" s="104" t="s">
        <v>17410</v>
      </c>
      <c r="C559" s="104" t="s">
        <v>300</v>
      </c>
      <c r="D559" s="104" t="s">
        <v>308</v>
      </c>
      <c r="E559" s="104" t="s">
        <v>17411</v>
      </c>
      <c r="F559" s="104" t="s">
        <v>344</v>
      </c>
      <c r="G559" s="104" t="s">
        <v>335</v>
      </c>
      <c r="H559" s="104" t="s">
        <v>16845</v>
      </c>
      <c r="I559" s="104" t="s">
        <v>16846</v>
      </c>
      <c r="J559" s="105"/>
      <c r="K559" s="105"/>
      <c r="L559" s="105"/>
      <c r="M559" s="106"/>
      <c r="N559" s="105"/>
      <c r="O559" s="107">
        <f t="shared" si="16"/>
        <v>0</v>
      </c>
      <c r="P559" s="105" t="str">
        <f>IFERROR(INDEX(Data_HS!$D$2:$D$8217,MATCH(H559,Data_HS!$A$2:$A$8217,0))/p_bulan,"")</f>
        <v/>
      </c>
      <c r="Q559" s="104" t="str">
        <f t="shared" si="17"/>
        <v>HS tidak valid</v>
      </c>
    </row>
    <row r="560" spans="1:17" x14ac:dyDescent="0.3">
      <c r="A560" s="104">
        <v>559</v>
      </c>
      <c r="B560" s="104" t="s">
        <v>17412</v>
      </c>
      <c r="C560" s="104" t="s">
        <v>282</v>
      </c>
      <c r="D560" s="104" t="s">
        <v>308</v>
      </c>
      <c r="E560" s="104" t="s">
        <v>320</v>
      </c>
      <c r="F560" s="104" t="s">
        <v>343</v>
      </c>
      <c r="G560" s="104" t="s">
        <v>335</v>
      </c>
      <c r="H560" s="104" t="s">
        <v>1056</v>
      </c>
      <c r="I560" s="104" t="s">
        <v>17413</v>
      </c>
      <c r="J560" s="105">
        <v>300</v>
      </c>
      <c r="K560" s="105">
        <v>300</v>
      </c>
      <c r="L560" s="105">
        <v>300</v>
      </c>
      <c r="M560" s="106">
        <v>43</v>
      </c>
      <c r="N560" s="105">
        <v>12900</v>
      </c>
      <c r="O560" s="107">
        <f t="shared" si="16"/>
        <v>4</v>
      </c>
      <c r="P560" s="105">
        <f>IFERROR(INDEX(Data_HS!$D$2:$D$8217,MATCH(H560,Data_HS!$A$2:$A$8217,0))/p_bulan,"")</f>
        <v>19.545454545454547</v>
      </c>
      <c r="Q560" s="104" t="str">
        <f t="shared" si="17"/>
        <v>Melebihi ekspor nasional HS</v>
      </c>
    </row>
    <row r="561" spans="1:17" x14ac:dyDescent="0.3">
      <c r="A561" s="104">
        <v>560</v>
      </c>
      <c r="B561" s="104" t="s">
        <v>17412</v>
      </c>
      <c r="C561" s="104" t="s">
        <v>282</v>
      </c>
      <c r="D561" s="104" t="s">
        <v>308</v>
      </c>
      <c r="E561" s="104" t="s">
        <v>320</v>
      </c>
      <c r="F561" s="104" t="s">
        <v>343</v>
      </c>
      <c r="G561" s="104" t="s">
        <v>335</v>
      </c>
      <c r="H561" s="104" t="s">
        <v>1476</v>
      </c>
      <c r="I561" s="104" t="s">
        <v>17414</v>
      </c>
      <c r="J561" s="105">
        <v>1000</v>
      </c>
      <c r="K561" s="105">
        <v>2000</v>
      </c>
      <c r="L561" s="105">
        <v>1500</v>
      </c>
      <c r="M561" s="106">
        <v>6.1750955760000004</v>
      </c>
      <c r="N561" s="105">
        <v>9262.6433639999996</v>
      </c>
      <c r="O561" s="107">
        <f t="shared" si="16"/>
        <v>9</v>
      </c>
      <c r="P561" s="105">
        <f>IFERROR(INDEX(Data_HS!$D$2:$D$8217,MATCH(H561,Data_HS!$A$2:$A$8217,0))/p_bulan,"")</f>
        <v>5139.363636363636</v>
      </c>
      <c r="Q561" s="104" t="str">
        <f t="shared" si="17"/>
        <v>Melebihi ekspor nasional HS</v>
      </c>
    </row>
    <row r="562" spans="1:17" x14ac:dyDescent="0.3">
      <c r="A562" s="104">
        <v>561</v>
      </c>
      <c r="B562" s="104" t="s">
        <v>17415</v>
      </c>
      <c r="C562" s="104" t="s">
        <v>280</v>
      </c>
      <c r="D562" s="104" t="s">
        <v>311</v>
      </c>
      <c r="E562" s="104" t="s">
        <v>304</v>
      </c>
      <c r="F562" s="104" t="s">
        <v>343</v>
      </c>
      <c r="G562" s="104" t="s">
        <v>332</v>
      </c>
      <c r="H562" s="104" t="s">
        <v>16845</v>
      </c>
      <c r="I562" s="104" t="s">
        <v>16846</v>
      </c>
      <c r="J562" s="105"/>
      <c r="K562" s="105"/>
      <c r="L562" s="105"/>
      <c r="M562" s="106"/>
      <c r="N562" s="105"/>
      <c r="O562" s="107">
        <f t="shared" si="16"/>
        <v>0</v>
      </c>
      <c r="P562" s="105" t="str">
        <f>IFERROR(INDEX(Data_HS!$D$2:$D$8217,MATCH(H562,Data_HS!$A$2:$A$8217,0))/p_bulan,"")</f>
        <v/>
      </c>
      <c r="Q562" s="104" t="str">
        <f t="shared" si="17"/>
        <v>HS tidak valid</v>
      </c>
    </row>
    <row r="563" spans="1:17" x14ac:dyDescent="0.3">
      <c r="A563" s="104">
        <v>562</v>
      </c>
      <c r="B563" s="104" t="s">
        <v>17416</v>
      </c>
      <c r="C563" s="104" t="s">
        <v>282</v>
      </c>
      <c r="D563" s="104" t="s">
        <v>308</v>
      </c>
      <c r="E563" s="104" t="s">
        <v>17417</v>
      </c>
      <c r="F563" s="104" t="s">
        <v>343</v>
      </c>
      <c r="G563" s="104" t="s">
        <v>332</v>
      </c>
      <c r="H563" s="104" t="s">
        <v>1833</v>
      </c>
      <c r="I563" s="104" t="s">
        <v>17006</v>
      </c>
      <c r="J563" s="105">
        <v>10000000</v>
      </c>
      <c r="K563" s="105">
        <v>20000000</v>
      </c>
      <c r="L563" s="105">
        <v>15000000</v>
      </c>
      <c r="M563" s="106">
        <v>0.10319235</v>
      </c>
      <c r="N563" s="105">
        <v>1547885.243</v>
      </c>
      <c r="O563" s="107">
        <f t="shared" si="16"/>
        <v>14</v>
      </c>
      <c r="P563" s="105">
        <f>IFERROR(INDEX(Data_HS!$D$2:$D$8217,MATCH(H563,Data_HS!$A$2:$A$8217,0))/p_bulan,"")</f>
        <v>51044723.545454547</v>
      </c>
      <c r="Q563" s="104" t="str">
        <f t="shared" si="17"/>
        <v>Wajar</v>
      </c>
    </row>
    <row r="564" spans="1:17" x14ac:dyDescent="0.3">
      <c r="A564" s="104">
        <v>563</v>
      </c>
      <c r="B564" s="104" t="s">
        <v>17418</v>
      </c>
      <c r="C564" s="104" t="s">
        <v>284</v>
      </c>
      <c r="D564" s="104" t="s">
        <v>314</v>
      </c>
      <c r="E564" s="104" t="s">
        <v>320</v>
      </c>
      <c r="F564" s="104" t="s">
        <v>344</v>
      </c>
      <c r="G564" s="104" t="s">
        <v>335</v>
      </c>
      <c r="H564" s="104" t="s">
        <v>9953</v>
      </c>
      <c r="I564" s="104" t="s">
        <v>17419</v>
      </c>
      <c r="J564" s="105">
        <v>0</v>
      </c>
      <c r="K564" s="105">
        <v>0</v>
      </c>
      <c r="L564" s="105">
        <v>0</v>
      </c>
      <c r="M564" s="106">
        <v>1.507531636</v>
      </c>
      <c r="N564" s="105">
        <v>0</v>
      </c>
      <c r="O564" s="107">
        <f t="shared" si="16"/>
        <v>73</v>
      </c>
      <c r="P564" s="105">
        <f>IFERROR(INDEX(Data_HS!$D$2:$D$8217,MATCH(H564,Data_HS!$A$2:$A$8217,0))/p_bulan,"")</f>
        <v>271953.63636363635</v>
      </c>
      <c r="Q564" s="104" t="str">
        <f t="shared" si="17"/>
        <v>Estimasi nol</v>
      </c>
    </row>
    <row r="565" spans="1:17" x14ac:dyDescent="0.3">
      <c r="A565" s="104">
        <v>564</v>
      </c>
      <c r="B565" s="104" t="s">
        <v>17418</v>
      </c>
      <c r="C565" s="104" t="s">
        <v>284</v>
      </c>
      <c r="D565" s="104" t="s">
        <v>314</v>
      </c>
      <c r="E565" s="104" t="s">
        <v>320</v>
      </c>
      <c r="F565" s="104" t="s">
        <v>344</v>
      </c>
      <c r="G565" s="104" t="s">
        <v>335</v>
      </c>
      <c r="H565" s="104" t="s">
        <v>960</v>
      </c>
      <c r="I565" s="104" t="s">
        <v>17420</v>
      </c>
      <c r="J565" s="105">
        <v>0</v>
      </c>
      <c r="K565" s="105">
        <v>1000000</v>
      </c>
      <c r="L565" s="105">
        <v>500000</v>
      </c>
      <c r="M565" s="106">
        <v>0.74479684300000004</v>
      </c>
      <c r="N565" s="105">
        <v>372398.4216</v>
      </c>
      <c r="O565" s="107">
        <f t="shared" si="16"/>
        <v>4</v>
      </c>
      <c r="P565" s="105">
        <f>IFERROR(INDEX(Data_HS!$D$2:$D$8217,MATCH(H565,Data_HS!$A$2:$A$8217,0))/p_bulan,"")</f>
        <v>34266.545454545456</v>
      </c>
      <c r="Q565" s="104" t="str">
        <f t="shared" si="17"/>
        <v>Melebihi ekspor nasional HS</v>
      </c>
    </row>
    <row r="566" spans="1:17" x14ac:dyDescent="0.3">
      <c r="A566" s="104">
        <v>565</v>
      </c>
      <c r="B566" s="104" t="s">
        <v>17418</v>
      </c>
      <c r="C566" s="104" t="s">
        <v>284</v>
      </c>
      <c r="D566" s="104" t="s">
        <v>314</v>
      </c>
      <c r="E566" s="104" t="s">
        <v>320</v>
      </c>
      <c r="F566" s="104" t="s">
        <v>344</v>
      </c>
      <c r="G566" s="104" t="s">
        <v>335</v>
      </c>
      <c r="H566" s="104" t="s">
        <v>2349</v>
      </c>
      <c r="I566" s="104" t="s">
        <v>17421</v>
      </c>
      <c r="J566" s="105">
        <v>0</v>
      </c>
      <c r="K566" s="105">
        <v>1000000</v>
      </c>
      <c r="L566" s="105">
        <v>500000</v>
      </c>
      <c r="M566" s="106">
        <v>2.1947317869999998</v>
      </c>
      <c r="N566" s="105">
        <v>1097365.8940000001</v>
      </c>
      <c r="O566" s="107">
        <f t="shared" si="16"/>
        <v>19</v>
      </c>
      <c r="P566" s="105">
        <f>IFERROR(INDEX(Data_HS!$D$2:$D$8217,MATCH(H566,Data_HS!$A$2:$A$8217,0))/p_bulan,"")</f>
        <v>351715.54545454547</v>
      </c>
      <c r="Q566" s="104" t="str">
        <f t="shared" si="17"/>
        <v>Melebihi ekspor nasional HS</v>
      </c>
    </row>
    <row r="567" spans="1:17" x14ac:dyDescent="0.3">
      <c r="A567" s="104">
        <v>566</v>
      </c>
      <c r="B567" s="104" t="s">
        <v>17422</v>
      </c>
      <c r="C567" s="104" t="s">
        <v>284</v>
      </c>
      <c r="D567" s="104" t="s">
        <v>308</v>
      </c>
      <c r="E567" s="104" t="s">
        <v>320</v>
      </c>
      <c r="F567" s="104" t="s">
        <v>344</v>
      </c>
      <c r="G567" s="104" t="s">
        <v>332</v>
      </c>
      <c r="H567" s="104" t="s">
        <v>4317</v>
      </c>
      <c r="I567" s="104" t="s">
        <v>17423</v>
      </c>
      <c r="J567" s="105">
        <v>5000</v>
      </c>
      <c r="K567" s="105">
        <v>40000</v>
      </c>
      <c r="L567" s="105">
        <v>22500</v>
      </c>
      <c r="M567" s="106">
        <v>59.799470110000001</v>
      </c>
      <c r="N567" s="105">
        <v>1345488.077</v>
      </c>
      <c r="O567" s="107">
        <f t="shared" si="16"/>
        <v>33</v>
      </c>
      <c r="P567" s="105">
        <f>IFERROR(INDEX(Data_HS!$D$2:$D$8217,MATCH(H567,Data_HS!$A$2:$A$8217,0))/p_bulan,"")</f>
        <v>229809.36363636365</v>
      </c>
      <c r="Q567" s="104" t="str">
        <f t="shared" si="17"/>
        <v>Melebihi ekspor nasional HS</v>
      </c>
    </row>
    <row r="568" spans="1:17" x14ac:dyDescent="0.3">
      <c r="A568" s="104">
        <v>567</v>
      </c>
      <c r="B568" s="104" t="s">
        <v>17422</v>
      </c>
      <c r="C568" s="104" t="s">
        <v>284</v>
      </c>
      <c r="D568" s="104" t="s">
        <v>308</v>
      </c>
      <c r="E568" s="104" t="s">
        <v>320</v>
      </c>
      <c r="F568" s="104" t="s">
        <v>344</v>
      </c>
      <c r="G568" s="104" t="s">
        <v>332</v>
      </c>
      <c r="H568" s="104" t="s">
        <v>1523</v>
      </c>
      <c r="I568" s="104" t="s">
        <v>17424</v>
      </c>
      <c r="J568" s="105">
        <v>10000</v>
      </c>
      <c r="K568" s="105">
        <v>60000</v>
      </c>
      <c r="L568" s="105">
        <v>35000</v>
      </c>
      <c r="M568" s="106">
        <v>5.5373955229999998</v>
      </c>
      <c r="N568" s="105">
        <v>193808.84330000001</v>
      </c>
      <c r="O568" s="107">
        <f t="shared" si="16"/>
        <v>9</v>
      </c>
      <c r="P568" s="105">
        <f>IFERROR(INDEX(Data_HS!$D$2:$D$8217,MATCH(H568,Data_HS!$A$2:$A$8217,0))/p_bulan,"")</f>
        <v>18410584.636363637</v>
      </c>
      <c r="Q568" s="104" t="str">
        <f t="shared" si="17"/>
        <v>Wajar</v>
      </c>
    </row>
    <row r="569" spans="1:17" x14ac:dyDescent="0.3">
      <c r="A569" s="104">
        <v>568</v>
      </c>
      <c r="B569" s="104" t="s">
        <v>17422</v>
      </c>
      <c r="C569" s="104" t="s">
        <v>284</v>
      </c>
      <c r="D569" s="104" t="s">
        <v>308</v>
      </c>
      <c r="E569" s="104" t="s">
        <v>320</v>
      </c>
      <c r="F569" s="104" t="s">
        <v>344</v>
      </c>
      <c r="G569" s="104" t="s">
        <v>332</v>
      </c>
      <c r="H569" s="104" t="s">
        <v>16845</v>
      </c>
      <c r="I569" s="104" t="s">
        <v>17318</v>
      </c>
      <c r="J569" s="105">
        <v>10000</v>
      </c>
      <c r="K569" s="105">
        <v>70000</v>
      </c>
      <c r="L569" s="105">
        <v>40000</v>
      </c>
      <c r="M569" s="106"/>
      <c r="N569" s="105"/>
      <c r="O569" s="107">
        <f t="shared" si="16"/>
        <v>0</v>
      </c>
      <c r="P569" s="105" t="str">
        <f>IFERROR(INDEX(Data_HS!$D$2:$D$8217,MATCH(H569,Data_HS!$A$2:$A$8217,0))/p_bulan,"")</f>
        <v/>
      </c>
      <c r="Q569" s="104" t="str">
        <f t="shared" si="17"/>
        <v>HS tidak valid</v>
      </c>
    </row>
    <row r="570" spans="1:17" x14ac:dyDescent="0.3">
      <c r="A570" s="104">
        <v>569</v>
      </c>
      <c r="B570" s="104" t="s">
        <v>17425</v>
      </c>
      <c r="C570" s="104" t="s">
        <v>284</v>
      </c>
      <c r="D570" s="104" t="s">
        <v>308</v>
      </c>
      <c r="E570" s="104" t="s">
        <v>320</v>
      </c>
      <c r="F570" s="104" t="s">
        <v>344</v>
      </c>
      <c r="G570" s="104" t="s">
        <v>332</v>
      </c>
      <c r="H570" s="104" t="s">
        <v>4629</v>
      </c>
      <c r="I570" s="104" t="s">
        <v>17426</v>
      </c>
      <c r="J570" s="105">
        <v>18000</v>
      </c>
      <c r="K570" s="105">
        <v>100000</v>
      </c>
      <c r="L570" s="105">
        <v>59000</v>
      </c>
      <c r="M570" s="106">
        <v>1.77268161</v>
      </c>
      <c r="N570" s="105">
        <v>104588.215</v>
      </c>
      <c r="O570" s="107">
        <f t="shared" si="16"/>
        <v>38</v>
      </c>
      <c r="P570" s="105">
        <f>IFERROR(INDEX(Data_HS!$D$2:$D$8217,MATCH(H570,Data_HS!$A$2:$A$8217,0))/p_bulan,"")</f>
        <v>2332469</v>
      </c>
      <c r="Q570" s="104" t="str">
        <f t="shared" si="17"/>
        <v>Wajar</v>
      </c>
    </row>
    <row r="571" spans="1:17" x14ac:dyDescent="0.3">
      <c r="A571" s="104">
        <v>570</v>
      </c>
      <c r="B571" s="104" t="s">
        <v>17427</v>
      </c>
      <c r="C571" s="104" t="s">
        <v>294</v>
      </c>
      <c r="D571" s="104" t="s">
        <v>308</v>
      </c>
      <c r="E571" s="104" t="s">
        <v>306</v>
      </c>
      <c r="F571" s="104" t="s">
        <v>343</v>
      </c>
      <c r="G571" s="104" t="s">
        <v>332</v>
      </c>
      <c r="H571" s="104" t="s">
        <v>1276</v>
      </c>
      <c r="I571" s="104" t="s">
        <v>17428</v>
      </c>
      <c r="J571" s="105">
        <v>2000</v>
      </c>
      <c r="K571" s="105">
        <v>25000</v>
      </c>
      <c r="L571" s="105">
        <v>13500</v>
      </c>
      <c r="M571" s="106">
        <v>1.5806515269999999</v>
      </c>
      <c r="N571" s="105">
        <v>21338.795620000001</v>
      </c>
      <c r="O571" s="107">
        <f t="shared" si="16"/>
        <v>7</v>
      </c>
      <c r="P571" s="105">
        <f>IFERROR(INDEX(Data_HS!$D$2:$D$8217,MATCH(H571,Data_HS!$A$2:$A$8217,0))/p_bulan,"")</f>
        <v>97567.727272727279</v>
      </c>
      <c r="Q571" s="104" t="str">
        <f t="shared" si="17"/>
        <v>Wajar</v>
      </c>
    </row>
    <row r="572" spans="1:17" x14ac:dyDescent="0.3">
      <c r="A572" s="104">
        <v>571</v>
      </c>
      <c r="B572" s="104" t="s">
        <v>17427</v>
      </c>
      <c r="C572" s="104" t="s">
        <v>294</v>
      </c>
      <c r="D572" s="104" t="s">
        <v>308</v>
      </c>
      <c r="E572" s="104" t="s">
        <v>306</v>
      </c>
      <c r="F572" s="104" t="s">
        <v>343</v>
      </c>
      <c r="G572" s="104" t="s">
        <v>332</v>
      </c>
      <c r="H572" s="104" t="s">
        <v>1897</v>
      </c>
      <c r="I572" s="104" t="s">
        <v>17008</v>
      </c>
      <c r="J572" s="105">
        <v>0</v>
      </c>
      <c r="K572" s="105">
        <v>0</v>
      </c>
      <c r="L572" s="105">
        <v>0</v>
      </c>
      <c r="M572" s="106">
        <v>2.2112699689999999</v>
      </c>
      <c r="N572" s="105">
        <v>0</v>
      </c>
      <c r="O572" s="107">
        <f t="shared" si="16"/>
        <v>15</v>
      </c>
      <c r="P572" s="105">
        <f>IFERROR(INDEX(Data_HS!$D$2:$D$8217,MATCH(H572,Data_HS!$A$2:$A$8217,0))/p_bulan,"")</f>
        <v>1986698.8181818181</v>
      </c>
      <c r="Q572" s="104" t="str">
        <f t="shared" si="17"/>
        <v>Estimasi nol</v>
      </c>
    </row>
    <row r="573" spans="1:17" x14ac:dyDescent="0.3">
      <c r="A573" s="104">
        <v>572</v>
      </c>
      <c r="B573" s="104" t="s">
        <v>17429</v>
      </c>
      <c r="C573" s="104" t="s">
        <v>293</v>
      </c>
      <c r="D573" s="104" t="s">
        <v>311</v>
      </c>
      <c r="E573" s="104" t="s">
        <v>320</v>
      </c>
      <c r="F573" s="104" t="s">
        <v>343</v>
      </c>
      <c r="G573" s="104" t="s">
        <v>332</v>
      </c>
      <c r="H573" s="104" t="s">
        <v>4629</v>
      </c>
      <c r="I573" s="104" t="s">
        <v>17430</v>
      </c>
      <c r="J573" s="105">
        <v>18000</v>
      </c>
      <c r="K573" s="105">
        <v>60000</v>
      </c>
      <c r="L573" s="105">
        <v>39000</v>
      </c>
      <c r="M573" s="106">
        <v>1.77268161</v>
      </c>
      <c r="N573" s="105">
        <v>69134.582779999997</v>
      </c>
      <c r="O573" s="107">
        <f t="shared" si="16"/>
        <v>38</v>
      </c>
      <c r="P573" s="105">
        <f>IFERROR(INDEX(Data_HS!$D$2:$D$8217,MATCH(H573,Data_HS!$A$2:$A$8217,0))/p_bulan,"")</f>
        <v>2332469</v>
      </c>
      <c r="Q573" s="104" t="str">
        <f t="shared" si="17"/>
        <v>Wajar</v>
      </c>
    </row>
    <row r="574" spans="1:17" x14ac:dyDescent="0.3">
      <c r="A574" s="104">
        <v>573</v>
      </c>
      <c r="B574" s="104" t="s">
        <v>17429</v>
      </c>
      <c r="C574" s="104" t="s">
        <v>293</v>
      </c>
      <c r="D574" s="104" t="s">
        <v>311</v>
      </c>
      <c r="E574" s="104" t="s">
        <v>320</v>
      </c>
      <c r="F574" s="104" t="s">
        <v>343</v>
      </c>
      <c r="G574" s="104" t="s">
        <v>332</v>
      </c>
      <c r="H574" s="104" t="s">
        <v>4629</v>
      </c>
      <c r="I574" s="104" t="s">
        <v>17430</v>
      </c>
      <c r="J574" s="105">
        <v>18000</v>
      </c>
      <c r="K574" s="105">
        <v>60000</v>
      </c>
      <c r="L574" s="105">
        <v>39000</v>
      </c>
      <c r="M574" s="106">
        <v>1.77268161</v>
      </c>
      <c r="N574" s="105">
        <v>69134.582779999997</v>
      </c>
      <c r="O574" s="107">
        <f t="shared" si="16"/>
        <v>38</v>
      </c>
      <c r="P574" s="105">
        <f>IFERROR(INDEX(Data_HS!$D$2:$D$8217,MATCH(H574,Data_HS!$A$2:$A$8217,0))/p_bulan,"")</f>
        <v>2332469</v>
      </c>
      <c r="Q574" s="104" t="str">
        <f t="shared" si="17"/>
        <v>Wajar</v>
      </c>
    </row>
    <row r="575" spans="1:17" x14ac:dyDescent="0.3">
      <c r="A575" s="104">
        <v>574</v>
      </c>
      <c r="B575" s="104" t="s">
        <v>17429</v>
      </c>
      <c r="C575" s="104" t="s">
        <v>293</v>
      </c>
      <c r="D575" s="104" t="s">
        <v>311</v>
      </c>
      <c r="E575" s="104" t="s">
        <v>320</v>
      </c>
      <c r="F575" s="104" t="s">
        <v>343</v>
      </c>
      <c r="G575" s="104" t="s">
        <v>332</v>
      </c>
      <c r="H575" s="104" t="s">
        <v>4629</v>
      </c>
      <c r="I575" s="104" t="s">
        <v>17430</v>
      </c>
      <c r="J575" s="105">
        <v>18000</v>
      </c>
      <c r="K575" s="105">
        <v>60000</v>
      </c>
      <c r="L575" s="105">
        <v>39000</v>
      </c>
      <c r="M575" s="106">
        <v>1.77268161</v>
      </c>
      <c r="N575" s="105">
        <v>69134.582779999997</v>
      </c>
      <c r="O575" s="107">
        <f t="shared" si="16"/>
        <v>38</v>
      </c>
      <c r="P575" s="105">
        <f>IFERROR(INDEX(Data_HS!$D$2:$D$8217,MATCH(H575,Data_HS!$A$2:$A$8217,0))/p_bulan,"")</f>
        <v>2332469</v>
      </c>
      <c r="Q575" s="104" t="str">
        <f t="shared" si="17"/>
        <v>Wajar</v>
      </c>
    </row>
    <row r="576" spans="1:17" x14ac:dyDescent="0.3">
      <c r="A576" s="104">
        <v>575</v>
      </c>
      <c r="B576" s="104" t="s">
        <v>17429</v>
      </c>
      <c r="C576" s="104" t="s">
        <v>293</v>
      </c>
      <c r="D576" s="104" t="s">
        <v>311</v>
      </c>
      <c r="E576" s="104" t="s">
        <v>320</v>
      </c>
      <c r="F576" s="104" t="s">
        <v>343</v>
      </c>
      <c r="G576" s="104" t="s">
        <v>332</v>
      </c>
      <c r="H576" s="104" t="s">
        <v>4629</v>
      </c>
      <c r="I576" s="104" t="s">
        <v>17431</v>
      </c>
      <c r="J576" s="105">
        <v>0</v>
      </c>
      <c r="K576" s="105">
        <v>60000</v>
      </c>
      <c r="L576" s="105">
        <v>30000</v>
      </c>
      <c r="M576" s="106">
        <v>1.77268161</v>
      </c>
      <c r="N576" s="105">
        <v>53180.44829</v>
      </c>
      <c r="O576" s="107">
        <f t="shared" si="16"/>
        <v>38</v>
      </c>
      <c r="P576" s="105">
        <f>IFERROR(INDEX(Data_HS!$D$2:$D$8217,MATCH(H576,Data_HS!$A$2:$A$8217,0))/p_bulan,"")</f>
        <v>2332469</v>
      </c>
      <c r="Q576" s="104" t="str">
        <f t="shared" si="17"/>
        <v>Wajar</v>
      </c>
    </row>
    <row r="577" spans="1:17" x14ac:dyDescent="0.3">
      <c r="A577" s="104">
        <v>576</v>
      </c>
      <c r="B577" s="104" t="s">
        <v>17432</v>
      </c>
      <c r="C577" s="104" t="s">
        <v>280</v>
      </c>
      <c r="D577" s="104" t="s">
        <v>314</v>
      </c>
      <c r="E577" s="104" t="s">
        <v>304</v>
      </c>
      <c r="F577" s="104" t="s">
        <v>343</v>
      </c>
      <c r="G577" s="104" t="s">
        <v>335</v>
      </c>
      <c r="H577" s="104" t="s">
        <v>16845</v>
      </c>
      <c r="I577" s="104" t="s">
        <v>17433</v>
      </c>
      <c r="J577" s="105">
        <v>1000</v>
      </c>
      <c r="K577" s="105">
        <v>20000</v>
      </c>
      <c r="L577" s="105">
        <v>10500</v>
      </c>
      <c r="M577" s="106"/>
      <c r="N577" s="105"/>
      <c r="O577" s="107">
        <f t="shared" si="16"/>
        <v>0</v>
      </c>
      <c r="P577" s="105" t="str">
        <f>IFERROR(INDEX(Data_HS!$D$2:$D$8217,MATCH(H577,Data_HS!$A$2:$A$8217,0))/p_bulan,"")</f>
        <v/>
      </c>
      <c r="Q577" s="104" t="str">
        <f t="shared" si="17"/>
        <v>HS tidak valid</v>
      </c>
    </row>
    <row r="578" spans="1:17" x14ac:dyDescent="0.3">
      <c r="A578" s="104">
        <v>577</v>
      </c>
      <c r="B578" s="104" t="s">
        <v>17432</v>
      </c>
      <c r="C578" s="104" t="s">
        <v>280</v>
      </c>
      <c r="D578" s="104" t="s">
        <v>314</v>
      </c>
      <c r="E578" s="104" t="s">
        <v>304</v>
      </c>
      <c r="F578" s="104" t="s">
        <v>343</v>
      </c>
      <c r="G578" s="104" t="s">
        <v>335</v>
      </c>
      <c r="H578" s="104" t="s">
        <v>1302</v>
      </c>
      <c r="I578" s="104" t="s">
        <v>17434</v>
      </c>
      <c r="J578" s="105">
        <v>1000</v>
      </c>
      <c r="K578" s="105">
        <v>75000</v>
      </c>
      <c r="L578" s="105">
        <v>38000</v>
      </c>
      <c r="M578" s="106">
        <v>0.47623953400000002</v>
      </c>
      <c r="N578" s="105">
        <v>18097.102299999999</v>
      </c>
      <c r="O578" s="107">
        <f t="shared" ref="O578:O641" si="18">VALUE(LEFT(H578,2))</f>
        <v>8</v>
      </c>
      <c r="P578" s="105">
        <f>IFERROR(INDEX(Data_HS!$D$2:$D$8217,MATCH(H578,Data_HS!$A$2:$A$8217,0))/p_bulan,"")</f>
        <v>48622.454545454544</v>
      </c>
      <c r="Q578" s="104" t="str">
        <f t="shared" ref="Q578:Q641" si="19">IF(H578="00000000","HS tidak valid",IF(N578="","Tanpa estimasi",IF(P578="","HS tidak ada di data nasional",IF(N578=0,"Estimasi nol",IF(N578&gt;P578,"Melebihi ekspor nasional HS","Wajar")))))</f>
        <v>Wajar</v>
      </c>
    </row>
    <row r="579" spans="1:17" x14ac:dyDescent="0.3">
      <c r="A579" s="104">
        <v>578</v>
      </c>
      <c r="B579" s="104" t="s">
        <v>17432</v>
      </c>
      <c r="C579" s="104" t="s">
        <v>280</v>
      </c>
      <c r="D579" s="104" t="s">
        <v>314</v>
      </c>
      <c r="E579" s="104" t="s">
        <v>304</v>
      </c>
      <c r="F579" s="104" t="s">
        <v>343</v>
      </c>
      <c r="G579" s="104" t="s">
        <v>335</v>
      </c>
      <c r="H579" s="104" t="s">
        <v>1513</v>
      </c>
      <c r="I579" s="104" t="s">
        <v>16877</v>
      </c>
      <c r="J579" s="105">
        <v>5</v>
      </c>
      <c r="K579" s="105">
        <v>75</v>
      </c>
      <c r="L579" s="105">
        <v>40</v>
      </c>
      <c r="M579" s="106">
        <v>48.166593229999997</v>
      </c>
      <c r="N579" s="105">
        <v>1926.6637290000001</v>
      </c>
      <c r="O579" s="107">
        <f t="shared" si="18"/>
        <v>9</v>
      </c>
      <c r="P579" s="105">
        <f>IFERROR(INDEX(Data_HS!$D$2:$D$8217,MATCH(H579,Data_HS!$A$2:$A$8217,0))/p_bulan,"")</f>
        <v>785032.27272727271</v>
      </c>
      <c r="Q579" s="104" t="str">
        <f t="shared" si="19"/>
        <v>Wajar</v>
      </c>
    </row>
    <row r="580" spans="1:17" x14ac:dyDescent="0.3">
      <c r="A580" s="104">
        <v>579</v>
      </c>
      <c r="B580" s="104" t="s">
        <v>17432</v>
      </c>
      <c r="C580" s="104" t="s">
        <v>280</v>
      </c>
      <c r="D580" s="104" t="s">
        <v>314</v>
      </c>
      <c r="E580" s="104" t="s">
        <v>304</v>
      </c>
      <c r="F580" s="104" t="s">
        <v>343</v>
      </c>
      <c r="G580" s="104" t="s">
        <v>335</v>
      </c>
      <c r="H580" s="104" t="s">
        <v>16845</v>
      </c>
      <c r="I580" s="104" t="s">
        <v>17435</v>
      </c>
      <c r="J580" s="105">
        <v>1000</v>
      </c>
      <c r="K580" s="105">
        <v>20000</v>
      </c>
      <c r="L580" s="105">
        <v>10500</v>
      </c>
      <c r="M580" s="106"/>
      <c r="N580" s="105"/>
      <c r="O580" s="107">
        <f t="shared" si="18"/>
        <v>0</v>
      </c>
      <c r="P580" s="105" t="str">
        <f>IFERROR(INDEX(Data_HS!$D$2:$D$8217,MATCH(H580,Data_HS!$A$2:$A$8217,0))/p_bulan,"")</f>
        <v/>
      </c>
      <c r="Q580" s="104" t="str">
        <f t="shared" si="19"/>
        <v>HS tidak valid</v>
      </c>
    </row>
    <row r="581" spans="1:17" x14ac:dyDescent="0.3">
      <c r="A581" s="104">
        <v>580</v>
      </c>
      <c r="B581" s="104" t="s">
        <v>17436</v>
      </c>
      <c r="C581" s="104" t="s">
        <v>280</v>
      </c>
      <c r="D581" s="104" t="s">
        <v>311</v>
      </c>
      <c r="E581" s="104" t="s">
        <v>320</v>
      </c>
      <c r="F581" s="104" t="s">
        <v>344</v>
      </c>
      <c r="G581" s="104" t="s">
        <v>332</v>
      </c>
      <c r="H581" s="104" t="s">
        <v>4317</v>
      </c>
      <c r="I581" s="104" t="s">
        <v>17437</v>
      </c>
      <c r="J581" s="105">
        <v>12000</v>
      </c>
      <c r="K581" s="105">
        <v>60000</v>
      </c>
      <c r="L581" s="105">
        <v>36000</v>
      </c>
      <c r="M581" s="106">
        <v>59.799470110000001</v>
      </c>
      <c r="N581" s="105">
        <v>2152780.9240000001</v>
      </c>
      <c r="O581" s="107">
        <f t="shared" si="18"/>
        <v>33</v>
      </c>
      <c r="P581" s="105">
        <f>IFERROR(INDEX(Data_HS!$D$2:$D$8217,MATCH(H581,Data_HS!$A$2:$A$8217,0))/p_bulan,"")</f>
        <v>229809.36363636365</v>
      </c>
      <c r="Q581" s="104" t="str">
        <f t="shared" si="19"/>
        <v>Melebihi ekspor nasional HS</v>
      </c>
    </row>
    <row r="582" spans="1:17" x14ac:dyDescent="0.3">
      <c r="A582" s="104">
        <v>581</v>
      </c>
      <c r="B582" s="104" t="s">
        <v>17436</v>
      </c>
      <c r="C582" s="104" t="s">
        <v>280</v>
      </c>
      <c r="D582" s="104" t="s">
        <v>311</v>
      </c>
      <c r="E582" s="104" t="s">
        <v>320</v>
      </c>
      <c r="F582" s="104" t="s">
        <v>344</v>
      </c>
      <c r="G582" s="104" t="s">
        <v>332</v>
      </c>
      <c r="H582" s="104" t="s">
        <v>1859</v>
      </c>
      <c r="I582" s="104" t="s">
        <v>17438</v>
      </c>
      <c r="J582" s="105">
        <v>12000</v>
      </c>
      <c r="K582" s="105">
        <v>70000</v>
      </c>
      <c r="L582" s="105">
        <v>41000</v>
      </c>
      <c r="M582" s="106">
        <v>2.097877859</v>
      </c>
      <c r="N582" s="105">
        <v>86012.99222</v>
      </c>
      <c r="O582" s="107">
        <f t="shared" si="18"/>
        <v>15</v>
      </c>
      <c r="P582" s="105">
        <f>IFERROR(INDEX(Data_HS!$D$2:$D$8217,MATCH(H582,Data_HS!$A$2:$A$8217,0))/p_bulan,"")</f>
        <v>16176.545454545454</v>
      </c>
      <c r="Q582" s="104" t="str">
        <f t="shared" si="19"/>
        <v>Melebihi ekspor nasional HS</v>
      </c>
    </row>
    <row r="583" spans="1:17" x14ac:dyDescent="0.3">
      <c r="A583" s="104">
        <v>582</v>
      </c>
      <c r="B583" s="104" t="s">
        <v>17436</v>
      </c>
      <c r="C583" s="104" t="s">
        <v>280</v>
      </c>
      <c r="D583" s="104" t="s">
        <v>311</v>
      </c>
      <c r="E583" s="104" t="s">
        <v>320</v>
      </c>
      <c r="F583" s="104" t="s">
        <v>344</v>
      </c>
      <c r="G583" s="104" t="s">
        <v>332</v>
      </c>
      <c r="H583" s="104" t="s">
        <v>1563</v>
      </c>
      <c r="I583" s="104" t="s">
        <v>16910</v>
      </c>
      <c r="J583" s="105">
        <v>12000</v>
      </c>
      <c r="K583" s="105">
        <v>150000</v>
      </c>
      <c r="L583" s="105">
        <v>81000</v>
      </c>
      <c r="M583" s="106">
        <v>1.346506929</v>
      </c>
      <c r="N583" s="105">
        <v>109067.0612</v>
      </c>
      <c r="O583" s="107">
        <f t="shared" si="18"/>
        <v>9</v>
      </c>
      <c r="P583" s="105">
        <f>IFERROR(INDEX(Data_HS!$D$2:$D$8217,MATCH(H583,Data_HS!$A$2:$A$8217,0))/p_bulan,"")</f>
        <v>652267.90909090906</v>
      </c>
      <c r="Q583" s="104" t="str">
        <f t="shared" si="19"/>
        <v>Wajar</v>
      </c>
    </row>
    <row r="584" spans="1:17" x14ac:dyDescent="0.3">
      <c r="A584" s="104">
        <v>583</v>
      </c>
      <c r="B584" s="104" t="s">
        <v>17436</v>
      </c>
      <c r="C584" s="104" t="s">
        <v>280</v>
      </c>
      <c r="D584" s="104" t="s">
        <v>311</v>
      </c>
      <c r="E584" s="104" t="s">
        <v>320</v>
      </c>
      <c r="F584" s="104" t="s">
        <v>344</v>
      </c>
      <c r="G584" s="104" t="s">
        <v>332</v>
      </c>
      <c r="H584" s="104" t="s">
        <v>1162</v>
      </c>
      <c r="I584" s="104" t="s">
        <v>17439</v>
      </c>
      <c r="J584" s="105">
        <v>18000</v>
      </c>
      <c r="K584" s="105">
        <v>650000</v>
      </c>
      <c r="L584" s="105">
        <v>334000</v>
      </c>
      <c r="M584" s="106">
        <v>0.62434642299999998</v>
      </c>
      <c r="N584" s="105">
        <v>208531.7053</v>
      </c>
      <c r="O584" s="107">
        <f t="shared" si="18"/>
        <v>7</v>
      </c>
      <c r="P584" s="105">
        <f>IFERROR(INDEX(Data_HS!$D$2:$D$8217,MATCH(H584,Data_HS!$A$2:$A$8217,0))/p_bulan,"")</f>
        <v>54450.727272727272</v>
      </c>
      <c r="Q584" s="104" t="str">
        <f t="shared" si="19"/>
        <v>Melebihi ekspor nasional HS</v>
      </c>
    </row>
    <row r="585" spans="1:17" x14ac:dyDescent="0.3">
      <c r="A585" s="104">
        <v>584</v>
      </c>
      <c r="B585" s="104" t="s">
        <v>17436</v>
      </c>
      <c r="C585" s="104" t="s">
        <v>280</v>
      </c>
      <c r="D585" s="104" t="s">
        <v>311</v>
      </c>
      <c r="E585" s="104" t="s">
        <v>320</v>
      </c>
      <c r="F585" s="104" t="s">
        <v>344</v>
      </c>
      <c r="G585" s="104" t="s">
        <v>332</v>
      </c>
      <c r="H585" s="104" t="s">
        <v>6202</v>
      </c>
      <c r="I585" s="104" t="s">
        <v>17440</v>
      </c>
      <c r="J585" s="105">
        <v>12000</v>
      </c>
      <c r="K585" s="105">
        <v>35000</v>
      </c>
      <c r="L585" s="105">
        <v>23500</v>
      </c>
      <c r="M585" s="106">
        <v>1.874092688</v>
      </c>
      <c r="N585" s="105">
        <v>44041.178169999999</v>
      </c>
      <c r="O585" s="107">
        <f t="shared" si="18"/>
        <v>44</v>
      </c>
      <c r="P585" s="105">
        <f>IFERROR(INDEX(Data_HS!$D$2:$D$8217,MATCH(H585,Data_HS!$A$2:$A$8217,0))/p_bulan,"")</f>
        <v>3613175.9090909092</v>
      </c>
      <c r="Q585" s="104" t="str">
        <f t="shared" si="19"/>
        <v>Wajar</v>
      </c>
    </row>
    <row r="586" spans="1:17" x14ac:dyDescent="0.3">
      <c r="A586" s="104">
        <v>585</v>
      </c>
      <c r="B586" s="104" t="s">
        <v>17441</v>
      </c>
      <c r="C586" s="104" t="s">
        <v>282</v>
      </c>
      <c r="D586" s="104" t="s">
        <v>308</v>
      </c>
      <c r="E586" s="104" t="s">
        <v>320</v>
      </c>
      <c r="F586" s="104" t="s">
        <v>343</v>
      </c>
      <c r="G586" s="104" t="s">
        <v>332</v>
      </c>
      <c r="H586" s="104" t="s">
        <v>1460</v>
      </c>
      <c r="I586" s="104" t="s">
        <v>17442</v>
      </c>
      <c r="J586" s="105">
        <v>5</v>
      </c>
      <c r="K586" s="105">
        <v>120000</v>
      </c>
      <c r="L586" s="105">
        <v>60002.5</v>
      </c>
      <c r="M586" s="106">
        <v>6.8828138010000002</v>
      </c>
      <c r="N586" s="105">
        <v>412986.03509999998</v>
      </c>
      <c r="O586" s="107">
        <f t="shared" si="18"/>
        <v>9</v>
      </c>
      <c r="P586" s="105">
        <f>IFERROR(INDEX(Data_HS!$D$2:$D$8217,MATCH(H586,Data_HS!$A$2:$A$8217,0))/p_bulan,"")</f>
        <v>60138.272727272728</v>
      </c>
      <c r="Q586" s="104" t="str">
        <f t="shared" si="19"/>
        <v>Melebihi ekspor nasional HS</v>
      </c>
    </row>
    <row r="587" spans="1:17" x14ac:dyDescent="0.3">
      <c r="A587" s="104">
        <v>586</v>
      </c>
      <c r="B587" s="104" t="s">
        <v>17441</v>
      </c>
      <c r="C587" s="104" t="s">
        <v>282</v>
      </c>
      <c r="D587" s="104" t="s">
        <v>308</v>
      </c>
      <c r="E587" s="104" t="s">
        <v>320</v>
      </c>
      <c r="F587" s="104" t="s">
        <v>343</v>
      </c>
      <c r="G587" s="104" t="s">
        <v>332</v>
      </c>
      <c r="H587" s="104" t="s">
        <v>1460</v>
      </c>
      <c r="I587" s="104" t="s">
        <v>17443</v>
      </c>
      <c r="J587" s="105">
        <v>5</v>
      </c>
      <c r="K587" s="105">
        <v>120000</v>
      </c>
      <c r="L587" s="105">
        <v>60002.5</v>
      </c>
      <c r="M587" s="106">
        <v>6.8828138010000002</v>
      </c>
      <c r="N587" s="105">
        <v>412986.03509999998</v>
      </c>
      <c r="O587" s="107">
        <f t="shared" si="18"/>
        <v>9</v>
      </c>
      <c r="P587" s="105">
        <f>IFERROR(INDEX(Data_HS!$D$2:$D$8217,MATCH(H587,Data_HS!$A$2:$A$8217,0))/p_bulan,"")</f>
        <v>60138.272727272728</v>
      </c>
      <c r="Q587" s="104" t="str">
        <f t="shared" si="19"/>
        <v>Melebihi ekspor nasional HS</v>
      </c>
    </row>
    <row r="588" spans="1:17" x14ac:dyDescent="0.3">
      <c r="A588" s="104">
        <v>587</v>
      </c>
      <c r="B588" s="104" t="s">
        <v>17441</v>
      </c>
      <c r="C588" s="104" t="s">
        <v>282</v>
      </c>
      <c r="D588" s="104" t="s">
        <v>308</v>
      </c>
      <c r="E588" s="104" t="s">
        <v>320</v>
      </c>
      <c r="F588" s="104" t="s">
        <v>343</v>
      </c>
      <c r="G588" s="104" t="s">
        <v>332</v>
      </c>
      <c r="H588" s="104" t="s">
        <v>1460</v>
      </c>
      <c r="I588" s="104" t="s">
        <v>17444</v>
      </c>
      <c r="J588" s="105">
        <v>6000</v>
      </c>
      <c r="K588" s="105">
        <v>100000</v>
      </c>
      <c r="L588" s="105">
        <v>53000</v>
      </c>
      <c r="M588" s="106">
        <v>6.8828138010000002</v>
      </c>
      <c r="N588" s="105">
        <v>364789.13140000001</v>
      </c>
      <c r="O588" s="107">
        <f t="shared" si="18"/>
        <v>9</v>
      </c>
      <c r="P588" s="105">
        <f>IFERROR(INDEX(Data_HS!$D$2:$D$8217,MATCH(H588,Data_HS!$A$2:$A$8217,0))/p_bulan,"")</f>
        <v>60138.272727272728</v>
      </c>
      <c r="Q588" s="104" t="str">
        <f t="shared" si="19"/>
        <v>Melebihi ekspor nasional HS</v>
      </c>
    </row>
    <row r="589" spans="1:17" x14ac:dyDescent="0.3">
      <c r="A589" s="104">
        <v>588</v>
      </c>
      <c r="B589" s="104" t="s">
        <v>17441</v>
      </c>
      <c r="C589" s="104" t="s">
        <v>282</v>
      </c>
      <c r="D589" s="104" t="s">
        <v>308</v>
      </c>
      <c r="E589" s="104" t="s">
        <v>320</v>
      </c>
      <c r="F589" s="104" t="s">
        <v>343</v>
      </c>
      <c r="G589" s="104" t="s">
        <v>332</v>
      </c>
      <c r="H589" s="104" t="s">
        <v>1460</v>
      </c>
      <c r="I589" s="104" t="s">
        <v>17445</v>
      </c>
      <c r="J589" s="105">
        <v>0</v>
      </c>
      <c r="K589" s="105">
        <v>120000</v>
      </c>
      <c r="L589" s="105">
        <v>60000</v>
      </c>
      <c r="M589" s="106">
        <v>6.8828138010000002</v>
      </c>
      <c r="N589" s="105">
        <v>412968.82799999998</v>
      </c>
      <c r="O589" s="107">
        <f t="shared" si="18"/>
        <v>9</v>
      </c>
      <c r="P589" s="105">
        <f>IFERROR(INDEX(Data_HS!$D$2:$D$8217,MATCH(H589,Data_HS!$A$2:$A$8217,0))/p_bulan,"")</f>
        <v>60138.272727272728</v>
      </c>
      <c r="Q589" s="104" t="str">
        <f t="shared" si="19"/>
        <v>Melebihi ekspor nasional HS</v>
      </c>
    </row>
    <row r="590" spans="1:17" x14ac:dyDescent="0.3">
      <c r="A590" s="104">
        <v>589</v>
      </c>
      <c r="B590" s="104" t="s">
        <v>17441</v>
      </c>
      <c r="C590" s="104" t="s">
        <v>282</v>
      </c>
      <c r="D590" s="104" t="s">
        <v>308</v>
      </c>
      <c r="E590" s="104" t="s">
        <v>320</v>
      </c>
      <c r="F590" s="104" t="s">
        <v>343</v>
      </c>
      <c r="G590" s="104" t="s">
        <v>332</v>
      </c>
      <c r="H590" s="104" t="s">
        <v>1460</v>
      </c>
      <c r="I590" s="104" t="s">
        <v>17446</v>
      </c>
      <c r="J590" s="105">
        <v>1000</v>
      </c>
      <c r="K590" s="105">
        <v>1000</v>
      </c>
      <c r="L590" s="105">
        <v>1000</v>
      </c>
      <c r="M590" s="106">
        <v>6.8828138010000002</v>
      </c>
      <c r="N590" s="105">
        <v>6882.8138010000002</v>
      </c>
      <c r="O590" s="107">
        <f t="shared" si="18"/>
        <v>9</v>
      </c>
      <c r="P590" s="105">
        <f>IFERROR(INDEX(Data_HS!$D$2:$D$8217,MATCH(H590,Data_HS!$A$2:$A$8217,0))/p_bulan,"")</f>
        <v>60138.272727272728</v>
      </c>
      <c r="Q590" s="104" t="str">
        <f t="shared" si="19"/>
        <v>Wajar</v>
      </c>
    </row>
    <row r="591" spans="1:17" x14ac:dyDescent="0.3">
      <c r="A591" s="104">
        <v>590</v>
      </c>
      <c r="B591" s="104" t="s">
        <v>17441</v>
      </c>
      <c r="C591" s="104" t="s">
        <v>282</v>
      </c>
      <c r="D591" s="104" t="s">
        <v>308</v>
      </c>
      <c r="E591" s="104" t="s">
        <v>320</v>
      </c>
      <c r="F591" s="104" t="s">
        <v>343</v>
      </c>
      <c r="G591" s="104" t="s">
        <v>332</v>
      </c>
      <c r="H591" s="104" t="s">
        <v>1460</v>
      </c>
      <c r="I591" s="104" t="s">
        <v>17447</v>
      </c>
      <c r="J591" s="105">
        <v>5</v>
      </c>
      <c r="K591" s="105">
        <v>120000</v>
      </c>
      <c r="L591" s="105">
        <v>60002.5</v>
      </c>
      <c r="M591" s="106">
        <v>6.8828138010000002</v>
      </c>
      <c r="N591" s="105">
        <v>412986.03509999998</v>
      </c>
      <c r="O591" s="107">
        <f t="shared" si="18"/>
        <v>9</v>
      </c>
      <c r="P591" s="105">
        <f>IFERROR(INDEX(Data_HS!$D$2:$D$8217,MATCH(H591,Data_HS!$A$2:$A$8217,0))/p_bulan,"")</f>
        <v>60138.272727272728</v>
      </c>
      <c r="Q591" s="104" t="str">
        <f t="shared" si="19"/>
        <v>Melebihi ekspor nasional HS</v>
      </c>
    </row>
    <row r="592" spans="1:17" x14ac:dyDescent="0.3">
      <c r="A592" s="104">
        <v>591</v>
      </c>
      <c r="B592" s="104" t="s">
        <v>17441</v>
      </c>
      <c r="C592" s="104" t="s">
        <v>282</v>
      </c>
      <c r="D592" s="104" t="s">
        <v>308</v>
      </c>
      <c r="E592" s="104" t="s">
        <v>320</v>
      </c>
      <c r="F592" s="104" t="s">
        <v>343</v>
      </c>
      <c r="G592" s="104" t="s">
        <v>332</v>
      </c>
      <c r="H592" s="104" t="s">
        <v>1460</v>
      </c>
      <c r="I592" s="104" t="s">
        <v>17448</v>
      </c>
      <c r="J592" s="105">
        <v>18000</v>
      </c>
      <c r="K592" s="105">
        <v>160000</v>
      </c>
      <c r="L592" s="105">
        <v>89000</v>
      </c>
      <c r="M592" s="106">
        <v>6.8828138010000002</v>
      </c>
      <c r="N592" s="105">
        <v>612570.42830000003</v>
      </c>
      <c r="O592" s="107">
        <f t="shared" si="18"/>
        <v>9</v>
      </c>
      <c r="P592" s="105">
        <f>IFERROR(INDEX(Data_HS!$D$2:$D$8217,MATCH(H592,Data_HS!$A$2:$A$8217,0))/p_bulan,"")</f>
        <v>60138.272727272728</v>
      </c>
      <c r="Q592" s="104" t="str">
        <f t="shared" si="19"/>
        <v>Melebihi ekspor nasional HS</v>
      </c>
    </row>
    <row r="593" spans="1:17" x14ac:dyDescent="0.3">
      <c r="A593" s="104">
        <v>592</v>
      </c>
      <c r="B593" s="104" t="s">
        <v>17441</v>
      </c>
      <c r="C593" s="104" t="s">
        <v>282</v>
      </c>
      <c r="D593" s="104" t="s">
        <v>308</v>
      </c>
      <c r="E593" s="104" t="s">
        <v>320</v>
      </c>
      <c r="F593" s="104" t="s">
        <v>343</v>
      </c>
      <c r="G593" s="104" t="s">
        <v>332</v>
      </c>
      <c r="H593" s="104" t="s">
        <v>1460</v>
      </c>
      <c r="I593" s="104" t="s">
        <v>17449</v>
      </c>
      <c r="J593" s="105">
        <v>6000</v>
      </c>
      <c r="K593" s="105">
        <v>100000</v>
      </c>
      <c r="L593" s="105">
        <v>53000</v>
      </c>
      <c r="M593" s="106">
        <v>6.8828138010000002</v>
      </c>
      <c r="N593" s="105">
        <v>364789.13140000001</v>
      </c>
      <c r="O593" s="107">
        <f t="shared" si="18"/>
        <v>9</v>
      </c>
      <c r="P593" s="105">
        <f>IFERROR(INDEX(Data_HS!$D$2:$D$8217,MATCH(H593,Data_HS!$A$2:$A$8217,0))/p_bulan,"")</f>
        <v>60138.272727272728</v>
      </c>
      <c r="Q593" s="104" t="str">
        <f t="shared" si="19"/>
        <v>Melebihi ekspor nasional HS</v>
      </c>
    </row>
    <row r="594" spans="1:17" x14ac:dyDescent="0.3">
      <c r="A594" s="104">
        <v>593</v>
      </c>
      <c r="B594" s="104" t="s">
        <v>17441</v>
      </c>
      <c r="C594" s="104" t="s">
        <v>282</v>
      </c>
      <c r="D594" s="104" t="s">
        <v>308</v>
      </c>
      <c r="E594" s="104" t="s">
        <v>320</v>
      </c>
      <c r="F594" s="104" t="s">
        <v>343</v>
      </c>
      <c r="G594" s="104" t="s">
        <v>332</v>
      </c>
      <c r="H594" s="104" t="s">
        <v>1460</v>
      </c>
      <c r="I594" s="104" t="s">
        <v>17450</v>
      </c>
      <c r="J594" s="105">
        <v>5</v>
      </c>
      <c r="K594" s="105">
        <v>120000</v>
      </c>
      <c r="L594" s="105">
        <v>60002.5</v>
      </c>
      <c r="M594" s="106">
        <v>6.8828138010000002</v>
      </c>
      <c r="N594" s="105">
        <v>412986.03509999998</v>
      </c>
      <c r="O594" s="107">
        <f t="shared" si="18"/>
        <v>9</v>
      </c>
      <c r="P594" s="105">
        <f>IFERROR(INDEX(Data_HS!$D$2:$D$8217,MATCH(H594,Data_HS!$A$2:$A$8217,0))/p_bulan,"")</f>
        <v>60138.272727272728</v>
      </c>
      <c r="Q594" s="104" t="str">
        <f t="shared" si="19"/>
        <v>Melebihi ekspor nasional HS</v>
      </c>
    </row>
    <row r="595" spans="1:17" x14ac:dyDescent="0.3">
      <c r="A595" s="104">
        <v>594</v>
      </c>
      <c r="B595" s="104" t="s">
        <v>17441</v>
      </c>
      <c r="C595" s="104" t="s">
        <v>282</v>
      </c>
      <c r="D595" s="104" t="s">
        <v>308</v>
      </c>
      <c r="E595" s="104" t="s">
        <v>320</v>
      </c>
      <c r="F595" s="104" t="s">
        <v>343</v>
      </c>
      <c r="G595" s="104" t="s">
        <v>332</v>
      </c>
      <c r="H595" s="104" t="s">
        <v>1460</v>
      </c>
      <c r="I595" s="104" t="s">
        <v>17451</v>
      </c>
      <c r="J595" s="105">
        <v>18000</v>
      </c>
      <c r="K595" s="105">
        <v>160000</v>
      </c>
      <c r="L595" s="105">
        <v>89000</v>
      </c>
      <c r="M595" s="106">
        <v>6.8828138010000002</v>
      </c>
      <c r="N595" s="105">
        <v>612570.42830000003</v>
      </c>
      <c r="O595" s="107">
        <f t="shared" si="18"/>
        <v>9</v>
      </c>
      <c r="P595" s="105">
        <f>IFERROR(INDEX(Data_HS!$D$2:$D$8217,MATCH(H595,Data_HS!$A$2:$A$8217,0))/p_bulan,"")</f>
        <v>60138.272727272728</v>
      </c>
      <c r="Q595" s="104" t="str">
        <f t="shared" si="19"/>
        <v>Melebihi ekspor nasional HS</v>
      </c>
    </row>
    <row r="596" spans="1:17" x14ac:dyDescent="0.3">
      <c r="A596" s="104">
        <v>595</v>
      </c>
      <c r="B596" s="104" t="s">
        <v>17441</v>
      </c>
      <c r="C596" s="104" t="s">
        <v>282</v>
      </c>
      <c r="D596" s="104" t="s">
        <v>308</v>
      </c>
      <c r="E596" s="104" t="s">
        <v>320</v>
      </c>
      <c r="F596" s="104" t="s">
        <v>343</v>
      </c>
      <c r="G596" s="104" t="s">
        <v>332</v>
      </c>
      <c r="H596" s="104" t="s">
        <v>1460</v>
      </c>
      <c r="I596" s="104" t="s">
        <v>17452</v>
      </c>
      <c r="J596" s="105">
        <v>5</v>
      </c>
      <c r="K596" s="105">
        <v>120000</v>
      </c>
      <c r="L596" s="105">
        <v>60002.5</v>
      </c>
      <c r="M596" s="106">
        <v>6.8828138010000002</v>
      </c>
      <c r="N596" s="105">
        <v>412986.03509999998</v>
      </c>
      <c r="O596" s="107">
        <f t="shared" si="18"/>
        <v>9</v>
      </c>
      <c r="P596" s="105">
        <f>IFERROR(INDEX(Data_HS!$D$2:$D$8217,MATCH(H596,Data_HS!$A$2:$A$8217,0))/p_bulan,"")</f>
        <v>60138.272727272728</v>
      </c>
      <c r="Q596" s="104" t="str">
        <f t="shared" si="19"/>
        <v>Melebihi ekspor nasional HS</v>
      </c>
    </row>
    <row r="597" spans="1:17" x14ac:dyDescent="0.3">
      <c r="A597" s="104">
        <v>596</v>
      </c>
      <c r="B597" s="104" t="s">
        <v>17441</v>
      </c>
      <c r="C597" s="104" t="s">
        <v>282</v>
      </c>
      <c r="D597" s="104" t="s">
        <v>308</v>
      </c>
      <c r="E597" s="104" t="s">
        <v>320</v>
      </c>
      <c r="F597" s="104" t="s">
        <v>343</v>
      </c>
      <c r="G597" s="104" t="s">
        <v>332</v>
      </c>
      <c r="H597" s="104" t="s">
        <v>1460</v>
      </c>
      <c r="I597" s="104" t="s">
        <v>17453</v>
      </c>
      <c r="J597" s="105">
        <v>0</v>
      </c>
      <c r="K597" s="105">
        <v>120000</v>
      </c>
      <c r="L597" s="105">
        <v>60000</v>
      </c>
      <c r="M597" s="106">
        <v>6.8828138010000002</v>
      </c>
      <c r="N597" s="105">
        <v>412968.82799999998</v>
      </c>
      <c r="O597" s="107">
        <f t="shared" si="18"/>
        <v>9</v>
      </c>
      <c r="P597" s="105">
        <f>IFERROR(INDEX(Data_HS!$D$2:$D$8217,MATCH(H597,Data_HS!$A$2:$A$8217,0))/p_bulan,"")</f>
        <v>60138.272727272728</v>
      </c>
      <c r="Q597" s="104" t="str">
        <f t="shared" si="19"/>
        <v>Melebihi ekspor nasional HS</v>
      </c>
    </row>
    <row r="598" spans="1:17" x14ac:dyDescent="0.3">
      <c r="A598" s="104">
        <v>597</v>
      </c>
      <c r="B598" s="104" t="s">
        <v>17454</v>
      </c>
      <c r="C598" s="104" t="s">
        <v>297</v>
      </c>
      <c r="D598" s="104" t="s">
        <v>314</v>
      </c>
      <c r="E598" s="104" t="s">
        <v>320</v>
      </c>
      <c r="F598" s="104" t="s">
        <v>344</v>
      </c>
      <c r="G598" s="104" t="s">
        <v>335</v>
      </c>
      <c r="H598" s="104" t="s">
        <v>16845</v>
      </c>
      <c r="I598" s="104" t="s">
        <v>16846</v>
      </c>
      <c r="J598" s="105"/>
      <c r="K598" s="105"/>
      <c r="L598" s="105"/>
      <c r="M598" s="106"/>
      <c r="N598" s="105"/>
      <c r="O598" s="107">
        <f t="shared" si="18"/>
        <v>0</v>
      </c>
      <c r="P598" s="105" t="str">
        <f>IFERROR(INDEX(Data_HS!$D$2:$D$8217,MATCH(H598,Data_HS!$A$2:$A$8217,0))/p_bulan,"")</f>
        <v/>
      </c>
      <c r="Q598" s="104" t="str">
        <f t="shared" si="19"/>
        <v>HS tidak valid</v>
      </c>
    </row>
    <row r="599" spans="1:17" x14ac:dyDescent="0.3">
      <c r="A599" s="104">
        <v>598</v>
      </c>
      <c r="B599" s="104" t="s">
        <v>17455</v>
      </c>
      <c r="C599" s="104" t="s">
        <v>284</v>
      </c>
      <c r="D599" s="104" t="s">
        <v>311</v>
      </c>
      <c r="E599" s="104" t="s">
        <v>320</v>
      </c>
      <c r="F599" s="104" t="s">
        <v>344</v>
      </c>
      <c r="G599" s="104" t="s">
        <v>335</v>
      </c>
      <c r="H599" s="104" t="s">
        <v>2525</v>
      </c>
      <c r="I599" s="104" t="s">
        <v>17456</v>
      </c>
      <c r="J599" s="105">
        <v>0</v>
      </c>
      <c r="K599" s="105">
        <v>0</v>
      </c>
      <c r="L599" s="105">
        <v>0</v>
      </c>
      <c r="M599" s="106">
        <v>3.8378272089999999</v>
      </c>
      <c r="N599" s="105">
        <v>0</v>
      </c>
      <c r="O599" s="107">
        <f t="shared" si="18"/>
        <v>20</v>
      </c>
      <c r="P599" s="105">
        <f>IFERROR(INDEX(Data_HS!$D$2:$D$8217,MATCH(H599,Data_HS!$A$2:$A$8217,0))/p_bulan,"")</f>
        <v>2174394.2727272729</v>
      </c>
      <c r="Q599" s="104" t="str">
        <f t="shared" si="19"/>
        <v>Estimasi nol</v>
      </c>
    </row>
    <row r="600" spans="1:17" x14ac:dyDescent="0.3">
      <c r="A600" s="104">
        <v>599</v>
      </c>
      <c r="B600" s="104" t="s">
        <v>17455</v>
      </c>
      <c r="C600" s="104" t="s">
        <v>284</v>
      </c>
      <c r="D600" s="104" t="s">
        <v>311</v>
      </c>
      <c r="E600" s="104" t="s">
        <v>320</v>
      </c>
      <c r="F600" s="104" t="s">
        <v>344</v>
      </c>
      <c r="G600" s="104" t="s">
        <v>335</v>
      </c>
      <c r="H600" s="104" t="s">
        <v>4847</v>
      </c>
      <c r="I600" s="104" t="s">
        <v>17457</v>
      </c>
      <c r="J600" s="105">
        <v>0</v>
      </c>
      <c r="K600" s="105">
        <v>0</v>
      </c>
      <c r="L600" s="105">
        <v>0</v>
      </c>
      <c r="M600" s="106">
        <v>4.3467168430000003</v>
      </c>
      <c r="N600" s="105">
        <v>0</v>
      </c>
      <c r="O600" s="107">
        <f t="shared" si="18"/>
        <v>38</v>
      </c>
      <c r="P600" s="105">
        <f>IFERROR(INDEX(Data_HS!$D$2:$D$8217,MATCH(H600,Data_HS!$A$2:$A$8217,0))/p_bulan,"")</f>
        <v>14280.545454545454</v>
      </c>
      <c r="Q600" s="104" t="str">
        <f t="shared" si="19"/>
        <v>Estimasi nol</v>
      </c>
    </row>
    <row r="601" spans="1:17" x14ac:dyDescent="0.3">
      <c r="A601" s="104">
        <v>600</v>
      </c>
      <c r="B601" s="104" t="s">
        <v>17455</v>
      </c>
      <c r="C601" s="104" t="s">
        <v>284</v>
      </c>
      <c r="D601" s="104" t="s">
        <v>311</v>
      </c>
      <c r="E601" s="104" t="s">
        <v>320</v>
      </c>
      <c r="F601" s="104" t="s">
        <v>344</v>
      </c>
      <c r="G601" s="104" t="s">
        <v>335</v>
      </c>
      <c r="H601" s="104" t="s">
        <v>4847</v>
      </c>
      <c r="I601" s="104" t="s">
        <v>17458</v>
      </c>
      <c r="J601" s="105">
        <v>0</v>
      </c>
      <c r="K601" s="105">
        <v>0</v>
      </c>
      <c r="L601" s="105">
        <v>0</v>
      </c>
      <c r="M601" s="106">
        <v>4.3467168430000003</v>
      </c>
      <c r="N601" s="105">
        <v>0</v>
      </c>
      <c r="O601" s="107">
        <f t="shared" si="18"/>
        <v>38</v>
      </c>
      <c r="P601" s="105">
        <f>IFERROR(INDEX(Data_HS!$D$2:$D$8217,MATCH(H601,Data_HS!$A$2:$A$8217,0))/p_bulan,"")</f>
        <v>14280.545454545454</v>
      </c>
      <c r="Q601" s="104" t="str">
        <f t="shared" si="19"/>
        <v>Estimasi nol</v>
      </c>
    </row>
    <row r="602" spans="1:17" x14ac:dyDescent="0.3">
      <c r="A602" s="104">
        <v>601</v>
      </c>
      <c r="B602" s="104" t="s">
        <v>17459</v>
      </c>
      <c r="C602" s="104" t="s">
        <v>286</v>
      </c>
      <c r="D602" s="104" t="s">
        <v>317</v>
      </c>
      <c r="E602" s="104" t="s">
        <v>320</v>
      </c>
      <c r="F602" s="104" t="s">
        <v>343</v>
      </c>
      <c r="G602" s="104" t="s">
        <v>332</v>
      </c>
      <c r="H602" s="104" t="s">
        <v>6050</v>
      </c>
      <c r="I602" s="104" t="s">
        <v>17460</v>
      </c>
      <c r="J602" s="105">
        <v>0</v>
      </c>
      <c r="K602" s="105">
        <v>0</v>
      </c>
      <c r="L602" s="105">
        <v>0</v>
      </c>
      <c r="M602" s="106">
        <v>2.5375484070000001</v>
      </c>
      <c r="N602" s="105">
        <v>0</v>
      </c>
      <c r="O602" s="107">
        <f t="shared" si="18"/>
        <v>44</v>
      </c>
      <c r="P602" s="105">
        <f>IFERROR(INDEX(Data_HS!$D$2:$D$8217,MATCH(H602,Data_HS!$A$2:$A$8217,0))/p_bulan,"")</f>
        <v>327333.36363636365</v>
      </c>
      <c r="Q602" s="104" t="str">
        <f t="shared" si="19"/>
        <v>Estimasi nol</v>
      </c>
    </row>
    <row r="603" spans="1:17" x14ac:dyDescent="0.3">
      <c r="A603" s="104">
        <v>602</v>
      </c>
      <c r="B603" s="104" t="s">
        <v>17459</v>
      </c>
      <c r="C603" s="104" t="s">
        <v>286</v>
      </c>
      <c r="D603" s="104" t="s">
        <v>317</v>
      </c>
      <c r="E603" s="104" t="s">
        <v>320</v>
      </c>
      <c r="F603" s="104" t="s">
        <v>343</v>
      </c>
      <c r="G603" s="104" t="s">
        <v>332</v>
      </c>
      <c r="H603" s="104" t="s">
        <v>1220</v>
      </c>
      <c r="I603" s="104" t="s">
        <v>17461</v>
      </c>
      <c r="J603" s="105">
        <v>17000</v>
      </c>
      <c r="K603" s="105">
        <v>17000</v>
      </c>
      <c r="L603" s="105">
        <v>17000</v>
      </c>
      <c r="M603" s="106">
        <v>2.035273782</v>
      </c>
      <c r="N603" s="105">
        <v>34599.654289999999</v>
      </c>
      <c r="O603" s="107">
        <f t="shared" si="18"/>
        <v>7</v>
      </c>
      <c r="P603" s="105">
        <f>IFERROR(INDEX(Data_HS!$D$2:$D$8217,MATCH(H603,Data_HS!$A$2:$A$8217,0))/p_bulan,"")</f>
        <v>719526.45454545459</v>
      </c>
      <c r="Q603" s="104" t="str">
        <f t="shared" si="19"/>
        <v>Wajar</v>
      </c>
    </row>
    <row r="604" spans="1:17" x14ac:dyDescent="0.3">
      <c r="A604" s="104">
        <v>603</v>
      </c>
      <c r="B604" s="104" t="s">
        <v>17459</v>
      </c>
      <c r="C604" s="104" t="s">
        <v>286</v>
      </c>
      <c r="D604" s="104" t="s">
        <v>317</v>
      </c>
      <c r="E604" s="104" t="s">
        <v>320</v>
      </c>
      <c r="F604" s="104" t="s">
        <v>343</v>
      </c>
      <c r="G604" s="104" t="s">
        <v>332</v>
      </c>
      <c r="H604" s="104" t="s">
        <v>1338</v>
      </c>
      <c r="I604" s="104" t="s">
        <v>17462</v>
      </c>
      <c r="J604" s="105">
        <v>0</v>
      </c>
      <c r="K604" s="105">
        <v>0</v>
      </c>
      <c r="L604" s="105">
        <v>0</v>
      </c>
      <c r="M604" s="106">
        <v>1.5809700950000001</v>
      </c>
      <c r="N604" s="105">
        <v>0</v>
      </c>
      <c r="O604" s="107">
        <f t="shared" si="18"/>
        <v>8</v>
      </c>
      <c r="P604" s="105">
        <f>IFERROR(INDEX(Data_HS!$D$2:$D$8217,MATCH(H604,Data_HS!$A$2:$A$8217,0))/p_bulan,"")</f>
        <v>10972.363636363636</v>
      </c>
      <c r="Q604" s="104" t="str">
        <f t="shared" si="19"/>
        <v>Estimasi nol</v>
      </c>
    </row>
    <row r="605" spans="1:17" x14ac:dyDescent="0.3">
      <c r="A605" s="104">
        <v>604</v>
      </c>
      <c r="B605" s="104" t="s">
        <v>17459</v>
      </c>
      <c r="C605" s="104" t="s">
        <v>286</v>
      </c>
      <c r="D605" s="104" t="s">
        <v>317</v>
      </c>
      <c r="E605" s="104" t="s">
        <v>320</v>
      </c>
      <c r="F605" s="104" t="s">
        <v>343</v>
      </c>
      <c r="G605" s="104" t="s">
        <v>332</v>
      </c>
      <c r="H605" s="104" t="s">
        <v>2889</v>
      </c>
      <c r="I605" s="104" t="s">
        <v>17463</v>
      </c>
      <c r="J605" s="105">
        <v>17000</v>
      </c>
      <c r="K605" s="105">
        <v>17000</v>
      </c>
      <c r="L605" s="105">
        <v>17000</v>
      </c>
      <c r="M605" s="106">
        <v>0.56082514100000003</v>
      </c>
      <c r="N605" s="105">
        <v>9534.0273949999992</v>
      </c>
      <c r="O605" s="107">
        <f t="shared" si="18"/>
        <v>25</v>
      </c>
      <c r="P605" s="105">
        <f>IFERROR(INDEX(Data_HS!$D$2:$D$8217,MATCH(H605,Data_HS!$A$2:$A$8217,0))/p_bulan,"")</f>
        <v>245010.63636363635</v>
      </c>
      <c r="Q605" s="104" t="str">
        <f t="shared" si="19"/>
        <v>Wajar</v>
      </c>
    </row>
    <row r="606" spans="1:17" x14ac:dyDescent="0.3">
      <c r="A606" s="104">
        <v>605</v>
      </c>
      <c r="B606" s="104" t="s">
        <v>17459</v>
      </c>
      <c r="C606" s="104" t="s">
        <v>286</v>
      </c>
      <c r="D606" s="104" t="s">
        <v>317</v>
      </c>
      <c r="E606" s="104" t="s">
        <v>320</v>
      </c>
      <c r="F606" s="104" t="s">
        <v>343</v>
      </c>
      <c r="G606" s="104" t="s">
        <v>332</v>
      </c>
      <c r="H606" s="104" t="s">
        <v>9719</v>
      </c>
      <c r="I606" s="104" t="s">
        <v>17464</v>
      </c>
      <c r="J606" s="105">
        <v>0</v>
      </c>
      <c r="K606" s="105">
        <v>0</v>
      </c>
      <c r="L606" s="105">
        <v>0</v>
      </c>
      <c r="M606" s="106">
        <v>0.96100952100000003</v>
      </c>
      <c r="N606" s="105">
        <v>0</v>
      </c>
      <c r="O606" s="107">
        <f t="shared" si="18"/>
        <v>72</v>
      </c>
      <c r="P606" s="105">
        <f>IFERROR(INDEX(Data_HS!$D$2:$D$8217,MATCH(H606,Data_HS!$A$2:$A$8217,0))/p_bulan,"")</f>
        <v>1156.1818181818182</v>
      </c>
      <c r="Q606" s="104" t="str">
        <f t="shared" si="19"/>
        <v>Estimasi nol</v>
      </c>
    </row>
    <row r="607" spans="1:17" x14ac:dyDescent="0.3">
      <c r="A607" s="104">
        <v>606</v>
      </c>
      <c r="B607" s="104" t="s">
        <v>17459</v>
      </c>
      <c r="C607" s="104" t="s">
        <v>286</v>
      </c>
      <c r="D607" s="104" t="s">
        <v>317</v>
      </c>
      <c r="E607" s="104" t="s">
        <v>320</v>
      </c>
      <c r="F607" s="104" t="s">
        <v>343</v>
      </c>
      <c r="G607" s="104" t="s">
        <v>332</v>
      </c>
      <c r="H607" s="104" t="s">
        <v>1338</v>
      </c>
      <c r="I607" s="104" t="s">
        <v>17465</v>
      </c>
      <c r="J607" s="105">
        <v>100</v>
      </c>
      <c r="K607" s="105">
        <v>2000</v>
      </c>
      <c r="L607" s="105">
        <v>1050</v>
      </c>
      <c r="M607" s="106">
        <v>1.5809700950000001</v>
      </c>
      <c r="N607" s="105">
        <v>1660.0186000000001</v>
      </c>
      <c r="O607" s="107">
        <f t="shared" si="18"/>
        <v>8</v>
      </c>
      <c r="P607" s="105">
        <f>IFERROR(INDEX(Data_HS!$D$2:$D$8217,MATCH(H607,Data_HS!$A$2:$A$8217,0))/p_bulan,"")</f>
        <v>10972.363636363636</v>
      </c>
      <c r="Q607" s="104" t="str">
        <f t="shared" si="19"/>
        <v>Wajar</v>
      </c>
    </row>
    <row r="608" spans="1:17" x14ac:dyDescent="0.3">
      <c r="A608" s="104">
        <v>607</v>
      </c>
      <c r="B608" s="104" t="s">
        <v>17459</v>
      </c>
      <c r="C608" s="104" t="s">
        <v>286</v>
      </c>
      <c r="D608" s="104" t="s">
        <v>317</v>
      </c>
      <c r="E608" s="104" t="s">
        <v>320</v>
      </c>
      <c r="F608" s="104" t="s">
        <v>343</v>
      </c>
      <c r="G608" s="104" t="s">
        <v>332</v>
      </c>
      <c r="H608" s="104" t="s">
        <v>5035</v>
      </c>
      <c r="I608" s="104" t="s">
        <v>17466</v>
      </c>
      <c r="J608" s="105">
        <v>17000</v>
      </c>
      <c r="K608" s="105">
        <v>17000</v>
      </c>
      <c r="L608" s="105">
        <v>17000</v>
      </c>
      <c r="M608" s="106">
        <v>0.86387670699999997</v>
      </c>
      <c r="N608" s="105">
        <v>14685.90401</v>
      </c>
      <c r="O608" s="107">
        <f t="shared" si="18"/>
        <v>39</v>
      </c>
      <c r="P608" s="105">
        <f>IFERROR(INDEX(Data_HS!$D$2:$D$8217,MATCH(H608,Data_HS!$A$2:$A$8217,0))/p_bulan,"")</f>
        <v>151155.72727272726</v>
      </c>
      <c r="Q608" s="104" t="str">
        <f t="shared" si="19"/>
        <v>Wajar</v>
      </c>
    </row>
    <row r="609" spans="1:17" x14ac:dyDescent="0.3">
      <c r="A609" s="104">
        <v>608</v>
      </c>
      <c r="B609" s="104" t="s">
        <v>17459</v>
      </c>
      <c r="C609" s="104" t="s">
        <v>286</v>
      </c>
      <c r="D609" s="104" t="s">
        <v>317</v>
      </c>
      <c r="E609" s="104" t="s">
        <v>320</v>
      </c>
      <c r="F609" s="104" t="s">
        <v>343</v>
      </c>
      <c r="G609" s="104" t="s">
        <v>332</v>
      </c>
      <c r="H609" s="104" t="s">
        <v>1517</v>
      </c>
      <c r="I609" s="104" t="s">
        <v>17467</v>
      </c>
      <c r="J609" s="105">
        <v>0</v>
      </c>
      <c r="K609" s="105">
        <v>0</v>
      </c>
      <c r="L609" s="105">
        <v>0</v>
      </c>
      <c r="M609" s="106">
        <v>4.5178611809999998</v>
      </c>
      <c r="N609" s="105">
        <v>0</v>
      </c>
      <c r="O609" s="107">
        <f t="shared" si="18"/>
        <v>9</v>
      </c>
      <c r="P609" s="105">
        <f>IFERROR(INDEX(Data_HS!$D$2:$D$8217,MATCH(H609,Data_HS!$A$2:$A$8217,0))/p_bulan,"")</f>
        <v>1296930.9090909092</v>
      </c>
      <c r="Q609" s="104" t="str">
        <f t="shared" si="19"/>
        <v>Estimasi nol</v>
      </c>
    </row>
    <row r="610" spans="1:17" x14ac:dyDescent="0.3">
      <c r="A610" s="104">
        <v>609</v>
      </c>
      <c r="B610" s="104" t="s">
        <v>17459</v>
      </c>
      <c r="C610" s="104" t="s">
        <v>286</v>
      </c>
      <c r="D610" s="104" t="s">
        <v>317</v>
      </c>
      <c r="E610" s="104" t="s">
        <v>320</v>
      </c>
      <c r="F610" s="104" t="s">
        <v>343</v>
      </c>
      <c r="G610" s="104" t="s">
        <v>332</v>
      </c>
      <c r="H610" s="104" t="s">
        <v>4289</v>
      </c>
      <c r="I610" s="104" t="s">
        <v>17468</v>
      </c>
      <c r="J610" s="105">
        <v>100</v>
      </c>
      <c r="K610" s="105">
        <v>2000</v>
      </c>
      <c r="L610" s="105">
        <v>1050</v>
      </c>
      <c r="M610" s="106"/>
      <c r="N610" s="105"/>
      <c r="O610" s="107">
        <f t="shared" si="18"/>
        <v>32</v>
      </c>
      <c r="P610" s="105">
        <f>IFERROR(INDEX(Data_HS!$D$2:$D$8217,MATCH(H610,Data_HS!$A$2:$A$8217,0))/p_bulan,"")</f>
        <v>0</v>
      </c>
      <c r="Q610" s="104" t="str">
        <f t="shared" si="19"/>
        <v>Tanpa estimasi</v>
      </c>
    </row>
    <row r="611" spans="1:17" x14ac:dyDescent="0.3">
      <c r="A611" s="104">
        <v>610</v>
      </c>
      <c r="B611" s="104" t="s">
        <v>17459</v>
      </c>
      <c r="C611" s="104" t="s">
        <v>286</v>
      </c>
      <c r="D611" s="104" t="s">
        <v>317</v>
      </c>
      <c r="E611" s="104" t="s">
        <v>320</v>
      </c>
      <c r="F611" s="104" t="s">
        <v>343</v>
      </c>
      <c r="G611" s="104" t="s">
        <v>332</v>
      </c>
      <c r="H611" s="104" t="s">
        <v>1338</v>
      </c>
      <c r="I611" s="104" t="s">
        <v>17469</v>
      </c>
      <c r="J611" s="105">
        <v>0</v>
      </c>
      <c r="K611" s="105">
        <v>0</v>
      </c>
      <c r="L611" s="105">
        <v>0</v>
      </c>
      <c r="M611" s="106">
        <v>1.5809700950000001</v>
      </c>
      <c r="N611" s="105">
        <v>0</v>
      </c>
      <c r="O611" s="107">
        <f t="shared" si="18"/>
        <v>8</v>
      </c>
      <c r="P611" s="105">
        <f>IFERROR(INDEX(Data_HS!$D$2:$D$8217,MATCH(H611,Data_HS!$A$2:$A$8217,0))/p_bulan,"")</f>
        <v>10972.363636363636</v>
      </c>
      <c r="Q611" s="104" t="str">
        <f t="shared" si="19"/>
        <v>Estimasi nol</v>
      </c>
    </row>
    <row r="612" spans="1:17" x14ac:dyDescent="0.3">
      <c r="A612" s="104">
        <v>611</v>
      </c>
      <c r="B612" s="104" t="s">
        <v>17459</v>
      </c>
      <c r="C612" s="104" t="s">
        <v>286</v>
      </c>
      <c r="D612" s="104" t="s">
        <v>317</v>
      </c>
      <c r="E612" s="104" t="s">
        <v>320</v>
      </c>
      <c r="F612" s="104" t="s">
        <v>343</v>
      </c>
      <c r="G612" s="104" t="s">
        <v>332</v>
      </c>
      <c r="H612" s="104" t="s">
        <v>2263</v>
      </c>
      <c r="I612" s="104" t="s">
        <v>17470</v>
      </c>
      <c r="J612" s="105">
        <v>17000</v>
      </c>
      <c r="K612" s="105">
        <v>17000</v>
      </c>
      <c r="L612" s="105">
        <v>17000</v>
      </c>
      <c r="M612" s="106">
        <v>6.183815901</v>
      </c>
      <c r="N612" s="105">
        <v>105124.8703</v>
      </c>
      <c r="O612" s="107">
        <f t="shared" si="18"/>
        <v>18</v>
      </c>
      <c r="P612" s="105">
        <f>IFERROR(INDEX(Data_HS!$D$2:$D$8217,MATCH(H612,Data_HS!$A$2:$A$8217,0))/p_bulan,"")</f>
        <v>64124517</v>
      </c>
      <c r="Q612" s="104" t="str">
        <f t="shared" si="19"/>
        <v>Wajar</v>
      </c>
    </row>
    <row r="613" spans="1:17" x14ac:dyDescent="0.3">
      <c r="A613" s="104">
        <v>612</v>
      </c>
      <c r="B613" s="104" t="s">
        <v>17471</v>
      </c>
      <c r="C613" s="104" t="s">
        <v>286</v>
      </c>
      <c r="D613" s="104" t="s">
        <v>311</v>
      </c>
      <c r="E613" s="104" t="s">
        <v>320</v>
      </c>
      <c r="F613" s="104" t="s">
        <v>343</v>
      </c>
      <c r="G613" s="104" t="s">
        <v>332</v>
      </c>
      <c r="H613" s="104" t="s">
        <v>1587</v>
      </c>
      <c r="I613" s="104" t="s">
        <v>17472</v>
      </c>
      <c r="J613" s="105">
        <v>8000</v>
      </c>
      <c r="K613" s="105">
        <v>250000</v>
      </c>
      <c r="L613" s="105">
        <v>129000</v>
      </c>
      <c r="M613" s="106">
        <v>11.25</v>
      </c>
      <c r="N613" s="105">
        <v>1451250</v>
      </c>
      <c r="O613" s="107">
        <f t="shared" si="18"/>
        <v>10</v>
      </c>
      <c r="P613" s="105">
        <f>IFERROR(INDEX(Data_HS!$D$2:$D$8217,MATCH(H613,Data_HS!$A$2:$A$8217,0))/p_bulan,"")</f>
        <v>32215.909090909092</v>
      </c>
      <c r="Q613" s="104" t="str">
        <f t="shared" si="19"/>
        <v>Melebihi ekspor nasional HS</v>
      </c>
    </row>
    <row r="614" spans="1:17" x14ac:dyDescent="0.3">
      <c r="A614" s="104">
        <v>613</v>
      </c>
      <c r="B614" s="104" t="s">
        <v>17471</v>
      </c>
      <c r="C614" s="104" t="s">
        <v>286</v>
      </c>
      <c r="D614" s="104" t="s">
        <v>311</v>
      </c>
      <c r="E614" s="104" t="s">
        <v>320</v>
      </c>
      <c r="F614" s="104" t="s">
        <v>343</v>
      </c>
      <c r="G614" s="104" t="s">
        <v>332</v>
      </c>
      <c r="H614" s="104" t="s">
        <v>1587</v>
      </c>
      <c r="I614" s="104" t="s">
        <v>17473</v>
      </c>
      <c r="J614" s="105">
        <v>12000</v>
      </c>
      <c r="K614" s="105">
        <v>300000</v>
      </c>
      <c r="L614" s="105">
        <v>156000</v>
      </c>
      <c r="M614" s="106">
        <v>11.25</v>
      </c>
      <c r="N614" s="105">
        <v>1755000</v>
      </c>
      <c r="O614" s="107">
        <f t="shared" si="18"/>
        <v>10</v>
      </c>
      <c r="P614" s="105">
        <f>IFERROR(INDEX(Data_HS!$D$2:$D$8217,MATCH(H614,Data_HS!$A$2:$A$8217,0))/p_bulan,"")</f>
        <v>32215.909090909092</v>
      </c>
      <c r="Q614" s="104" t="str">
        <f t="shared" si="19"/>
        <v>Melebihi ekspor nasional HS</v>
      </c>
    </row>
    <row r="615" spans="1:17" x14ac:dyDescent="0.3">
      <c r="A615" s="104">
        <v>614</v>
      </c>
      <c r="B615" s="104" t="s">
        <v>17474</v>
      </c>
      <c r="C615" s="104" t="s">
        <v>284</v>
      </c>
      <c r="D615" s="104" t="s">
        <v>314</v>
      </c>
      <c r="E615" s="104" t="s">
        <v>320</v>
      </c>
      <c r="F615" s="104" t="s">
        <v>344</v>
      </c>
      <c r="G615" s="104" t="s">
        <v>332</v>
      </c>
      <c r="H615" s="104" t="s">
        <v>744</v>
      </c>
      <c r="I615" s="104" t="s">
        <v>17475</v>
      </c>
      <c r="J615" s="105">
        <v>0</v>
      </c>
      <c r="K615" s="105">
        <v>0</v>
      </c>
      <c r="L615" s="105">
        <v>0</v>
      </c>
      <c r="M615" s="106">
        <v>17.737802890000001</v>
      </c>
      <c r="N615" s="105">
        <v>0</v>
      </c>
      <c r="O615" s="107">
        <f t="shared" si="18"/>
        <v>3</v>
      </c>
      <c r="P615" s="105">
        <f>IFERROR(INDEX(Data_HS!$D$2:$D$8217,MATCH(H615,Data_HS!$A$2:$A$8217,0))/p_bulan,"")</f>
        <v>2764322.0909090908</v>
      </c>
      <c r="Q615" s="104" t="str">
        <f t="shared" si="19"/>
        <v>Estimasi nol</v>
      </c>
    </row>
    <row r="616" spans="1:17" x14ac:dyDescent="0.3">
      <c r="A616" s="104">
        <v>615</v>
      </c>
      <c r="B616" s="104" t="s">
        <v>17474</v>
      </c>
      <c r="C616" s="104" t="s">
        <v>284</v>
      </c>
      <c r="D616" s="104" t="s">
        <v>314</v>
      </c>
      <c r="E616" s="104" t="s">
        <v>320</v>
      </c>
      <c r="F616" s="104" t="s">
        <v>344</v>
      </c>
      <c r="G616" s="104" t="s">
        <v>332</v>
      </c>
      <c r="H616" s="104" t="s">
        <v>9719</v>
      </c>
      <c r="I616" s="104" t="s">
        <v>17476</v>
      </c>
      <c r="J616" s="105"/>
      <c r="K616" s="105">
        <v>0</v>
      </c>
      <c r="L616" s="105"/>
      <c r="M616" s="106">
        <v>0.96100952100000003</v>
      </c>
      <c r="N616" s="105"/>
      <c r="O616" s="107">
        <f t="shared" si="18"/>
        <v>72</v>
      </c>
      <c r="P616" s="105">
        <f>IFERROR(INDEX(Data_HS!$D$2:$D$8217,MATCH(H616,Data_HS!$A$2:$A$8217,0))/p_bulan,"")</f>
        <v>1156.1818181818182</v>
      </c>
      <c r="Q616" s="104" t="str">
        <f t="shared" si="19"/>
        <v>Tanpa estimasi</v>
      </c>
    </row>
    <row r="617" spans="1:17" x14ac:dyDescent="0.3">
      <c r="A617" s="104">
        <v>616</v>
      </c>
      <c r="B617" s="104" t="s">
        <v>17474</v>
      </c>
      <c r="C617" s="104" t="s">
        <v>284</v>
      </c>
      <c r="D617" s="104" t="s">
        <v>314</v>
      </c>
      <c r="E617" s="104" t="s">
        <v>320</v>
      </c>
      <c r="F617" s="104" t="s">
        <v>344</v>
      </c>
      <c r="G617" s="104" t="s">
        <v>332</v>
      </c>
      <c r="H617" s="104" t="s">
        <v>820</v>
      </c>
      <c r="I617" s="104" t="s">
        <v>17477</v>
      </c>
      <c r="J617" s="105">
        <v>250</v>
      </c>
      <c r="K617" s="105">
        <v>5000</v>
      </c>
      <c r="L617" s="105">
        <v>2625</v>
      </c>
      <c r="M617" s="106">
        <v>452.03851479999997</v>
      </c>
      <c r="N617" s="105">
        <v>1186601.101</v>
      </c>
      <c r="O617" s="107">
        <f t="shared" si="18"/>
        <v>3</v>
      </c>
      <c r="P617" s="105">
        <f>IFERROR(INDEX(Data_HS!$D$2:$D$8217,MATCH(H617,Data_HS!$A$2:$A$8217,0))/p_bulan,"")</f>
        <v>4332994.6363636367</v>
      </c>
      <c r="Q617" s="104" t="str">
        <f t="shared" si="19"/>
        <v>Wajar</v>
      </c>
    </row>
    <row r="618" spans="1:17" x14ac:dyDescent="0.3">
      <c r="A618" s="104">
        <v>617</v>
      </c>
      <c r="B618" s="104" t="s">
        <v>17474</v>
      </c>
      <c r="C618" s="104" t="s">
        <v>284</v>
      </c>
      <c r="D618" s="104" t="s">
        <v>314</v>
      </c>
      <c r="E618" s="104" t="s">
        <v>320</v>
      </c>
      <c r="F618" s="104" t="s">
        <v>344</v>
      </c>
      <c r="G618" s="104" t="s">
        <v>332</v>
      </c>
      <c r="H618" s="104" t="s">
        <v>6293</v>
      </c>
      <c r="I618" s="104" t="s">
        <v>17478</v>
      </c>
      <c r="J618" s="105">
        <v>0</v>
      </c>
      <c r="K618" s="105">
        <v>0</v>
      </c>
      <c r="L618" s="105">
        <v>0</v>
      </c>
      <c r="M618" s="106">
        <v>1.4137942910000001</v>
      </c>
      <c r="N618" s="105">
        <v>0</v>
      </c>
      <c r="O618" s="107">
        <f t="shared" si="18"/>
        <v>46</v>
      </c>
      <c r="P618" s="105">
        <f>IFERROR(INDEX(Data_HS!$D$2:$D$8217,MATCH(H618,Data_HS!$A$2:$A$8217,0))/p_bulan,"")</f>
        <v>104492.63636363637</v>
      </c>
      <c r="Q618" s="104" t="str">
        <f t="shared" si="19"/>
        <v>Estimasi nol</v>
      </c>
    </row>
    <row r="619" spans="1:17" x14ac:dyDescent="0.3">
      <c r="A619" s="104">
        <v>618</v>
      </c>
      <c r="B619" s="104" t="s">
        <v>17474</v>
      </c>
      <c r="C619" s="104" t="s">
        <v>284</v>
      </c>
      <c r="D619" s="104" t="s">
        <v>314</v>
      </c>
      <c r="E619" s="104" t="s">
        <v>320</v>
      </c>
      <c r="F619" s="104" t="s">
        <v>344</v>
      </c>
      <c r="G619" s="104" t="s">
        <v>332</v>
      </c>
      <c r="H619" s="104" t="s">
        <v>1154</v>
      </c>
      <c r="I619" s="104" t="s">
        <v>17479</v>
      </c>
      <c r="J619" s="105">
        <v>0</v>
      </c>
      <c r="K619" s="105">
        <v>0</v>
      </c>
      <c r="L619" s="105">
        <v>0</v>
      </c>
      <c r="M619" s="106">
        <v>0.23932978499999999</v>
      </c>
      <c r="N619" s="105">
        <v>0</v>
      </c>
      <c r="O619" s="107">
        <f t="shared" si="18"/>
        <v>7</v>
      </c>
      <c r="P619" s="105">
        <f>IFERROR(INDEX(Data_HS!$D$2:$D$8217,MATCH(H619,Data_HS!$A$2:$A$8217,0))/p_bulan,"")</f>
        <v>499797.54545454547</v>
      </c>
      <c r="Q619" s="104" t="str">
        <f t="shared" si="19"/>
        <v>Estimasi nol</v>
      </c>
    </row>
    <row r="620" spans="1:17" x14ac:dyDescent="0.3">
      <c r="A620" s="104">
        <v>619</v>
      </c>
      <c r="B620" s="104" t="s">
        <v>17474</v>
      </c>
      <c r="C620" s="104" t="s">
        <v>284</v>
      </c>
      <c r="D620" s="104" t="s">
        <v>314</v>
      </c>
      <c r="E620" s="104" t="s">
        <v>320</v>
      </c>
      <c r="F620" s="104" t="s">
        <v>344</v>
      </c>
      <c r="G620" s="104" t="s">
        <v>332</v>
      </c>
      <c r="H620" s="104" t="s">
        <v>4397</v>
      </c>
      <c r="I620" s="104" t="s">
        <v>17480</v>
      </c>
      <c r="J620" s="105">
        <v>0</v>
      </c>
      <c r="K620" s="105">
        <v>0</v>
      </c>
      <c r="L620" s="105">
        <v>0</v>
      </c>
      <c r="M620" s="106">
        <v>1.4667031290000001</v>
      </c>
      <c r="N620" s="105">
        <v>0</v>
      </c>
      <c r="O620" s="107">
        <f t="shared" si="18"/>
        <v>34</v>
      </c>
      <c r="P620" s="105">
        <f>IFERROR(INDEX(Data_HS!$D$2:$D$8217,MATCH(H620,Data_HS!$A$2:$A$8217,0))/p_bulan,"")</f>
        <v>3463999.1818181816</v>
      </c>
      <c r="Q620" s="104" t="str">
        <f t="shared" si="19"/>
        <v>Estimasi nol</v>
      </c>
    </row>
    <row r="621" spans="1:17" x14ac:dyDescent="0.3">
      <c r="A621" s="104">
        <v>620</v>
      </c>
      <c r="B621" s="104" t="s">
        <v>17474</v>
      </c>
      <c r="C621" s="104" t="s">
        <v>284</v>
      </c>
      <c r="D621" s="104" t="s">
        <v>314</v>
      </c>
      <c r="E621" s="104" t="s">
        <v>320</v>
      </c>
      <c r="F621" s="104" t="s">
        <v>344</v>
      </c>
      <c r="G621" s="104" t="s">
        <v>332</v>
      </c>
      <c r="H621" s="104" t="s">
        <v>8811</v>
      </c>
      <c r="I621" s="104" t="s">
        <v>17481</v>
      </c>
      <c r="J621" s="105">
        <v>0</v>
      </c>
      <c r="K621" s="105">
        <v>0</v>
      </c>
      <c r="L621" s="105">
        <v>0</v>
      </c>
      <c r="M621" s="106">
        <v>6.7584436639999996</v>
      </c>
      <c r="N621" s="105">
        <v>0</v>
      </c>
      <c r="O621" s="107">
        <f t="shared" si="18"/>
        <v>64</v>
      </c>
      <c r="P621" s="105">
        <f>IFERROR(INDEX(Data_HS!$D$2:$D$8217,MATCH(H621,Data_HS!$A$2:$A$8217,0))/p_bulan,"")</f>
        <v>9095.636363636364</v>
      </c>
      <c r="Q621" s="104" t="str">
        <f t="shared" si="19"/>
        <v>Estimasi nol</v>
      </c>
    </row>
    <row r="622" spans="1:17" x14ac:dyDescent="0.3">
      <c r="A622" s="104">
        <v>621</v>
      </c>
      <c r="B622" s="104" t="s">
        <v>17474</v>
      </c>
      <c r="C622" s="104" t="s">
        <v>284</v>
      </c>
      <c r="D622" s="104" t="s">
        <v>314</v>
      </c>
      <c r="E622" s="104" t="s">
        <v>320</v>
      </c>
      <c r="F622" s="104" t="s">
        <v>344</v>
      </c>
      <c r="G622" s="104" t="s">
        <v>332</v>
      </c>
      <c r="H622" s="104" t="s">
        <v>1154</v>
      </c>
      <c r="I622" s="104" t="s">
        <v>17482</v>
      </c>
      <c r="J622" s="105">
        <v>0</v>
      </c>
      <c r="K622" s="105">
        <v>0</v>
      </c>
      <c r="L622" s="105">
        <v>0</v>
      </c>
      <c r="M622" s="106">
        <v>0.23932978499999999</v>
      </c>
      <c r="N622" s="105">
        <v>0</v>
      </c>
      <c r="O622" s="107">
        <f t="shared" si="18"/>
        <v>7</v>
      </c>
      <c r="P622" s="105">
        <f>IFERROR(INDEX(Data_HS!$D$2:$D$8217,MATCH(H622,Data_HS!$A$2:$A$8217,0))/p_bulan,"")</f>
        <v>499797.54545454547</v>
      </c>
      <c r="Q622" s="104" t="str">
        <f t="shared" si="19"/>
        <v>Estimasi nol</v>
      </c>
    </row>
    <row r="623" spans="1:17" x14ac:dyDescent="0.3">
      <c r="A623" s="104">
        <v>622</v>
      </c>
      <c r="B623" s="104" t="s">
        <v>17474</v>
      </c>
      <c r="C623" s="104" t="s">
        <v>284</v>
      </c>
      <c r="D623" s="104" t="s">
        <v>314</v>
      </c>
      <c r="E623" s="104" t="s">
        <v>320</v>
      </c>
      <c r="F623" s="104" t="s">
        <v>344</v>
      </c>
      <c r="G623" s="104" t="s">
        <v>332</v>
      </c>
      <c r="H623" s="104" t="s">
        <v>720</v>
      </c>
      <c r="I623" s="104" t="s">
        <v>17483</v>
      </c>
      <c r="J623" s="105">
        <v>18000</v>
      </c>
      <c r="K623" s="105">
        <v>200000</v>
      </c>
      <c r="L623" s="105">
        <v>109000</v>
      </c>
      <c r="M623" s="106">
        <v>6.996796185</v>
      </c>
      <c r="N623" s="105">
        <v>762650.78410000005</v>
      </c>
      <c r="O623" s="107">
        <f t="shared" si="18"/>
        <v>3</v>
      </c>
      <c r="P623" s="105">
        <f>IFERROR(INDEX(Data_HS!$D$2:$D$8217,MATCH(H623,Data_HS!$A$2:$A$8217,0))/p_bulan,"")</f>
        <v>26462850</v>
      </c>
      <c r="Q623" s="104" t="str">
        <f t="shared" si="19"/>
        <v>Wajar</v>
      </c>
    </row>
    <row r="624" spans="1:17" x14ac:dyDescent="0.3">
      <c r="A624" s="104">
        <v>623</v>
      </c>
      <c r="B624" s="104" t="s">
        <v>17474</v>
      </c>
      <c r="C624" s="104" t="s">
        <v>284</v>
      </c>
      <c r="D624" s="104" t="s">
        <v>314</v>
      </c>
      <c r="E624" s="104" t="s">
        <v>320</v>
      </c>
      <c r="F624" s="104" t="s">
        <v>344</v>
      </c>
      <c r="G624" s="104" t="s">
        <v>332</v>
      </c>
      <c r="H624" s="104" t="s">
        <v>1154</v>
      </c>
      <c r="I624" s="104" t="s">
        <v>17484</v>
      </c>
      <c r="J624" s="105">
        <v>0</v>
      </c>
      <c r="K624" s="105">
        <v>0</v>
      </c>
      <c r="L624" s="105">
        <v>0</v>
      </c>
      <c r="M624" s="106">
        <v>0.23932978499999999</v>
      </c>
      <c r="N624" s="105">
        <v>0</v>
      </c>
      <c r="O624" s="107">
        <f t="shared" si="18"/>
        <v>7</v>
      </c>
      <c r="P624" s="105">
        <f>IFERROR(INDEX(Data_HS!$D$2:$D$8217,MATCH(H624,Data_HS!$A$2:$A$8217,0))/p_bulan,"")</f>
        <v>499797.54545454547</v>
      </c>
      <c r="Q624" s="104" t="str">
        <f t="shared" si="19"/>
        <v>Estimasi nol</v>
      </c>
    </row>
    <row r="625" spans="1:17" x14ac:dyDescent="0.3">
      <c r="A625" s="104">
        <v>624</v>
      </c>
      <c r="B625" s="104" t="s">
        <v>17474</v>
      </c>
      <c r="C625" s="104" t="s">
        <v>284</v>
      </c>
      <c r="D625" s="104" t="s">
        <v>314</v>
      </c>
      <c r="E625" s="104" t="s">
        <v>320</v>
      </c>
      <c r="F625" s="104" t="s">
        <v>344</v>
      </c>
      <c r="G625" s="104" t="s">
        <v>332</v>
      </c>
      <c r="H625" s="104" t="s">
        <v>1012</v>
      </c>
      <c r="I625" s="104" t="s">
        <v>17485</v>
      </c>
      <c r="J625" s="105">
        <v>50</v>
      </c>
      <c r="K625" s="105">
        <v>1000</v>
      </c>
      <c r="L625" s="105">
        <v>525</v>
      </c>
      <c r="M625" s="106">
        <v>0.96830788199999995</v>
      </c>
      <c r="N625" s="105">
        <v>508.36163809999999</v>
      </c>
      <c r="O625" s="107">
        <f t="shared" si="18"/>
        <v>4</v>
      </c>
      <c r="P625" s="105">
        <f>IFERROR(INDEX(Data_HS!$D$2:$D$8217,MATCH(H625,Data_HS!$A$2:$A$8217,0))/p_bulan,"")</f>
        <v>2073619.1818181819</v>
      </c>
      <c r="Q625" s="104" t="str">
        <f t="shared" si="19"/>
        <v>Wajar</v>
      </c>
    </row>
    <row r="626" spans="1:17" x14ac:dyDescent="0.3">
      <c r="A626" s="104">
        <v>625</v>
      </c>
      <c r="B626" s="104" t="s">
        <v>17474</v>
      </c>
      <c r="C626" s="104" t="s">
        <v>284</v>
      </c>
      <c r="D626" s="104" t="s">
        <v>314</v>
      </c>
      <c r="E626" s="104" t="s">
        <v>320</v>
      </c>
      <c r="F626" s="104" t="s">
        <v>344</v>
      </c>
      <c r="G626" s="104" t="s">
        <v>332</v>
      </c>
      <c r="H626" s="104" t="s">
        <v>6286</v>
      </c>
      <c r="I626" s="104" t="s">
        <v>17486</v>
      </c>
      <c r="J626" s="105">
        <v>0</v>
      </c>
      <c r="K626" s="105">
        <v>0</v>
      </c>
      <c r="L626" s="105">
        <v>0</v>
      </c>
      <c r="M626" s="106">
        <v>9.8006626640000007</v>
      </c>
      <c r="N626" s="105">
        <v>0</v>
      </c>
      <c r="O626" s="107">
        <f t="shared" si="18"/>
        <v>46</v>
      </c>
      <c r="P626" s="105">
        <f>IFERROR(INDEX(Data_HS!$D$2:$D$8217,MATCH(H626,Data_HS!$A$2:$A$8217,0))/p_bulan,"")</f>
        <v>505004.09090909088</v>
      </c>
      <c r="Q626" s="104" t="str">
        <f t="shared" si="19"/>
        <v>Estimasi nol</v>
      </c>
    </row>
    <row r="627" spans="1:17" x14ac:dyDescent="0.3">
      <c r="A627" s="104">
        <v>626</v>
      </c>
      <c r="B627" s="104" t="s">
        <v>17487</v>
      </c>
      <c r="C627" s="104" t="s">
        <v>280</v>
      </c>
      <c r="D627" s="104" t="s">
        <v>308</v>
      </c>
      <c r="E627" s="104" t="s">
        <v>320</v>
      </c>
      <c r="F627" s="104" t="s">
        <v>344</v>
      </c>
      <c r="G627" s="104" t="s">
        <v>332</v>
      </c>
      <c r="H627" s="104" t="s">
        <v>1753</v>
      </c>
      <c r="I627" s="104" t="s">
        <v>17488</v>
      </c>
      <c r="J627" s="105">
        <v>0</v>
      </c>
      <c r="K627" s="105">
        <v>0</v>
      </c>
      <c r="L627" s="105">
        <v>0</v>
      </c>
      <c r="M627" s="106">
        <v>17.68034274</v>
      </c>
      <c r="N627" s="105">
        <v>0</v>
      </c>
      <c r="O627" s="107">
        <f t="shared" si="18"/>
        <v>12</v>
      </c>
      <c r="P627" s="105">
        <f>IFERROR(INDEX(Data_HS!$D$2:$D$8217,MATCH(H627,Data_HS!$A$2:$A$8217,0))/p_bulan,"")</f>
        <v>1474019.8181818181</v>
      </c>
      <c r="Q627" s="104" t="str">
        <f t="shared" si="19"/>
        <v>Estimasi nol</v>
      </c>
    </row>
    <row r="628" spans="1:17" x14ac:dyDescent="0.3">
      <c r="A628" s="104">
        <v>627</v>
      </c>
      <c r="B628" s="104" t="s">
        <v>17489</v>
      </c>
      <c r="C628" s="104" t="s">
        <v>280</v>
      </c>
      <c r="D628" s="104" t="s">
        <v>308</v>
      </c>
      <c r="E628" s="104" t="s">
        <v>301</v>
      </c>
      <c r="F628" s="104" t="s">
        <v>343</v>
      </c>
      <c r="G628" s="104" t="s">
        <v>332</v>
      </c>
      <c r="H628" s="104" t="s">
        <v>2907</v>
      </c>
      <c r="I628" s="104" t="s">
        <v>17490</v>
      </c>
      <c r="J628" s="105">
        <v>0</v>
      </c>
      <c r="K628" s="105">
        <v>0</v>
      </c>
      <c r="L628" s="105">
        <v>0</v>
      </c>
      <c r="M628" s="106">
        <v>7.7776308000000002E-2</v>
      </c>
      <c r="N628" s="105">
        <v>0</v>
      </c>
      <c r="O628" s="107">
        <f t="shared" si="18"/>
        <v>25</v>
      </c>
      <c r="P628" s="105">
        <f>IFERROR(INDEX(Data_HS!$D$2:$D$8217,MATCH(H628,Data_HS!$A$2:$A$8217,0))/p_bulan,"")</f>
        <v>625508.90909090906</v>
      </c>
      <c r="Q628" s="104" t="str">
        <f t="shared" si="19"/>
        <v>Estimasi nol</v>
      </c>
    </row>
    <row r="629" spans="1:17" x14ac:dyDescent="0.3">
      <c r="A629" s="104">
        <v>628</v>
      </c>
      <c r="B629" s="104" t="s">
        <v>17489</v>
      </c>
      <c r="C629" s="104" t="s">
        <v>280</v>
      </c>
      <c r="D629" s="104" t="s">
        <v>308</v>
      </c>
      <c r="E629" s="104" t="s">
        <v>301</v>
      </c>
      <c r="F629" s="104" t="s">
        <v>343</v>
      </c>
      <c r="G629" s="104" t="s">
        <v>332</v>
      </c>
      <c r="H629" s="104" t="s">
        <v>2907</v>
      </c>
      <c r="I629" s="104" t="s">
        <v>17491</v>
      </c>
      <c r="J629" s="105">
        <v>0</v>
      </c>
      <c r="K629" s="105">
        <v>0</v>
      </c>
      <c r="L629" s="105">
        <v>0</v>
      </c>
      <c r="M629" s="106">
        <v>7.7776308000000002E-2</v>
      </c>
      <c r="N629" s="105">
        <v>0</v>
      </c>
      <c r="O629" s="107">
        <f t="shared" si="18"/>
        <v>25</v>
      </c>
      <c r="P629" s="105">
        <f>IFERROR(INDEX(Data_HS!$D$2:$D$8217,MATCH(H629,Data_HS!$A$2:$A$8217,0))/p_bulan,"")</f>
        <v>625508.90909090906</v>
      </c>
      <c r="Q629" s="104" t="str">
        <f t="shared" si="19"/>
        <v>Estimasi nol</v>
      </c>
    </row>
    <row r="630" spans="1:17" x14ac:dyDescent="0.3">
      <c r="A630" s="104">
        <v>629</v>
      </c>
      <c r="B630" s="104" t="s">
        <v>17489</v>
      </c>
      <c r="C630" s="104" t="s">
        <v>280</v>
      </c>
      <c r="D630" s="104" t="s">
        <v>308</v>
      </c>
      <c r="E630" s="104" t="s">
        <v>301</v>
      </c>
      <c r="F630" s="104" t="s">
        <v>343</v>
      </c>
      <c r="G630" s="104" t="s">
        <v>332</v>
      </c>
      <c r="H630" s="104" t="s">
        <v>2907</v>
      </c>
      <c r="I630" s="104" t="s">
        <v>17492</v>
      </c>
      <c r="J630" s="105">
        <v>0</v>
      </c>
      <c r="K630" s="105">
        <v>0</v>
      </c>
      <c r="L630" s="105">
        <v>0</v>
      </c>
      <c r="M630" s="106">
        <v>7.7776308000000002E-2</v>
      </c>
      <c r="N630" s="105">
        <v>0</v>
      </c>
      <c r="O630" s="107">
        <f t="shared" si="18"/>
        <v>25</v>
      </c>
      <c r="P630" s="105">
        <f>IFERROR(INDEX(Data_HS!$D$2:$D$8217,MATCH(H630,Data_HS!$A$2:$A$8217,0))/p_bulan,"")</f>
        <v>625508.90909090906</v>
      </c>
      <c r="Q630" s="104" t="str">
        <f t="shared" si="19"/>
        <v>Estimasi nol</v>
      </c>
    </row>
    <row r="631" spans="1:17" x14ac:dyDescent="0.3">
      <c r="A631" s="104">
        <v>630</v>
      </c>
      <c r="B631" s="104" t="s">
        <v>17489</v>
      </c>
      <c r="C631" s="104" t="s">
        <v>280</v>
      </c>
      <c r="D631" s="104" t="s">
        <v>308</v>
      </c>
      <c r="E631" s="104" t="s">
        <v>301</v>
      </c>
      <c r="F631" s="104" t="s">
        <v>343</v>
      </c>
      <c r="G631" s="104" t="s">
        <v>332</v>
      </c>
      <c r="H631" s="104" t="s">
        <v>2907</v>
      </c>
      <c r="I631" s="104" t="s">
        <v>17493</v>
      </c>
      <c r="J631" s="105">
        <v>0</v>
      </c>
      <c r="K631" s="105">
        <v>0</v>
      </c>
      <c r="L631" s="105">
        <v>0</v>
      </c>
      <c r="M631" s="106">
        <v>7.7776308000000002E-2</v>
      </c>
      <c r="N631" s="105">
        <v>0</v>
      </c>
      <c r="O631" s="107">
        <f t="shared" si="18"/>
        <v>25</v>
      </c>
      <c r="P631" s="105">
        <f>IFERROR(INDEX(Data_HS!$D$2:$D$8217,MATCH(H631,Data_HS!$A$2:$A$8217,0))/p_bulan,"")</f>
        <v>625508.90909090906</v>
      </c>
      <c r="Q631" s="104" t="str">
        <f t="shared" si="19"/>
        <v>Estimasi nol</v>
      </c>
    </row>
    <row r="632" spans="1:17" x14ac:dyDescent="0.3">
      <c r="A632" s="104">
        <v>631</v>
      </c>
      <c r="B632" s="104" t="s">
        <v>17489</v>
      </c>
      <c r="C632" s="104" t="s">
        <v>280</v>
      </c>
      <c r="D632" s="104" t="s">
        <v>308</v>
      </c>
      <c r="E632" s="104" t="s">
        <v>301</v>
      </c>
      <c r="F632" s="104" t="s">
        <v>343</v>
      </c>
      <c r="G632" s="104" t="s">
        <v>332</v>
      </c>
      <c r="H632" s="104" t="s">
        <v>2907</v>
      </c>
      <c r="I632" s="104" t="s">
        <v>17494</v>
      </c>
      <c r="J632" s="105">
        <v>0</v>
      </c>
      <c r="K632" s="105">
        <v>0</v>
      </c>
      <c r="L632" s="105">
        <v>0</v>
      </c>
      <c r="M632" s="106">
        <v>7.7776308000000002E-2</v>
      </c>
      <c r="N632" s="105">
        <v>0</v>
      </c>
      <c r="O632" s="107">
        <f t="shared" si="18"/>
        <v>25</v>
      </c>
      <c r="P632" s="105">
        <f>IFERROR(INDEX(Data_HS!$D$2:$D$8217,MATCH(H632,Data_HS!$A$2:$A$8217,0))/p_bulan,"")</f>
        <v>625508.90909090906</v>
      </c>
      <c r="Q632" s="104" t="str">
        <f t="shared" si="19"/>
        <v>Estimasi nol</v>
      </c>
    </row>
    <row r="633" spans="1:17" x14ac:dyDescent="0.3">
      <c r="A633" s="104">
        <v>632</v>
      </c>
      <c r="B633" s="104" t="s">
        <v>17489</v>
      </c>
      <c r="C633" s="104" t="s">
        <v>280</v>
      </c>
      <c r="D633" s="104" t="s">
        <v>308</v>
      </c>
      <c r="E633" s="104" t="s">
        <v>301</v>
      </c>
      <c r="F633" s="104" t="s">
        <v>343</v>
      </c>
      <c r="G633" s="104" t="s">
        <v>332</v>
      </c>
      <c r="H633" s="104" t="s">
        <v>2907</v>
      </c>
      <c r="I633" s="104" t="s">
        <v>17492</v>
      </c>
      <c r="J633" s="105">
        <v>0</v>
      </c>
      <c r="K633" s="105">
        <v>0</v>
      </c>
      <c r="L633" s="105">
        <v>0</v>
      </c>
      <c r="M633" s="106">
        <v>7.7776308000000002E-2</v>
      </c>
      <c r="N633" s="105">
        <v>0</v>
      </c>
      <c r="O633" s="107">
        <f t="shared" si="18"/>
        <v>25</v>
      </c>
      <c r="P633" s="105">
        <f>IFERROR(INDEX(Data_HS!$D$2:$D$8217,MATCH(H633,Data_HS!$A$2:$A$8217,0))/p_bulan,"")</f>
        <v>625508.90909090906</v>
      </c>
      <c r="Q633" s="104" t="str">
        <f t="shared" si="19"/>
        <v>Estimasi nol</v>
      </c>
    </row>
    <row r="634" spans="1:17" x14ac:dyDescent="0.3">
      <c r="A634" s="104">
        <v>633</v>
      </c>
      <c r="B634" s="104" t="s">
        <v>17495</v>
      </c>
      <c r="C634" s="104" t="s">
        <v>280</v>
      </c>
      <c r="D634" s="104" t="s">
        <v>311</v>
      </c>
      <c r="E634" s="104" t="s">
        <v>304</v>
      </c>
      <c r="F634" s="104" t="s">
        <v>343</v>
      </c>
      <c r="G634" s="104" t="s">
        <v>332</v>
      </c>
      <c r="H634" s="104" t="s">
        <v>9953</v>
      </c>
      <c r="I634" s="104" t="s">
        <v>17496</v>
      </c>
      <c r="J634" s="105">
        <v>0</v>
      </c>
      <c r="K634" s="105">
        <v>0</v>
      </c>
      <c r="L634" s="105">
        <v>0</v>
      </c>
      <c r="M634" s="106">
        <v>1.507531636</v>
      </c>
      <c r="N634" s="105">
        <v>0</v>
      </c>
      <c r="O634" s="107">
        <f t="shared" si="18"/>
        <v>73</v>
      </c>
      <c r="P634" s="105">
        <f>IFERROR(INDEX(Data_HS!$D$2:$D$8217,MATCH(H634,Data_HS!$A$2:$A$8217,0))/p_bulan,"")</f>
        <v>271953.63636363635</v>
      </c>
      <c r="Q634" s="104" t="str">
        <f t="shared" si="19"/>
        <v>Estimasi nol</v>
      </c>
    </row>
    <row r="635" spans="1:17" x14ac:dyDescent="0.3">
      <c r="A635" s="104">
        <v>634</v>
      </c>
      <c r="B635" s="104" t="s">
        <v>17495</v>
      </c>
      <c r="C635" s="104" t="s">
        <v>280</v>
      </c>
      <c r="D635" s="104" t="s">
        <v>311</v>
      </c>
      <c r="E635" s="104" t="s">
        <v>304</v>
      </c>
      <c r="F635" s="104" t="s">
        <v>343</v>
      </c>
      <c r="G635" s="104" t="s">
        <v>332</v>
      </c>
      <c r="H635" s="104" t="s">
        <v>9953</v>
      </c>
      <c r="I635" s="104" t="s">
        <v>17497</v>
      </c>
      <c r="J635" s="105">
        <v>0</v>
      </c>
      <c r="K635" s="105">
        <v>0</v>
      </c>
      <c r="L635" s="105">
        <v>0</v>
      </c>
      <c r="M635" s="106">
        <v>1.507531636</v>
      </c>
      <c r="N635" s="105">
        <v>0</v>
      </c>
      <c r="O635" s="107">
        <f t="shared" si="18"/>
        <v>73</v>
      </c>
      <c r="P635" s="105">
        <f>IFERROR(INDEX(Data_HS!$D$2:$D$8217,MATCH(H635,Data_HS!$A$2:$A$8217,0))/p_bulan,"")</f>
        <v>271953.63636363635</v>
      </c>
      <c r="Q635" s="104" t="str">
        <f t="shared" si="19"/>
        <v>Estimasi nol</v>
      </c>
    </row>
    <row r="636" spans="1:17" x14ac:dyDescent="0.3">
      <c r="A636" s="104">
        <v>635</v>
      </c>
      <c r="B636" s="104" t="s">
        <v>17495</v>
      </c>
      <c r="C636" s="104" t="s">
        <v>280</v>
      </c>
      <c r="D636" s="104" t="s">
        <v>311</v>
      </c>
      <c r="E636" s="104" t="s">
        <v>304</v>
      </c>
      <c r="F636" s="104" t="s">
        <v>343</v>
      </c>
      <c r="G636" s="104" t="s">
        <v>332</v>
      </c>
      <c r="H636" s="104" t="s">
        <v>9953</v>
      </c>
      <c r="I636" s="104" t="s">
        <v>17498</v>
      </c>
      <c r="J636" s="105">
        <v>0</v>
      </c>
      <c r="K636" s="105">
        <v>0</v>
      </c>
      <c r="L636" s="105">
        <v>0</v>
      </c>
      <c r="M636" s="106">
        <v>1.507531636</v>
      </c>
      <c r="N636" s="105">
        <v>0</v>
      </c>
      <c r="O636" s="107">
        <f t="shared" si="18"/>
        <v>73</v>
      </c>
      <c r="P636" s="105">
        <f>IFERROR(INDEX(Data_HS!$D$2:$D$8217,MATCH(H636,Data_HS!$A$2:$A$8217,0))/p_bulan,"")</f>
        <v>271953.63636363635</v>
      </c>
      <c r="Q636" s="104" t="str">
        <f t="shared" si="19"/>
        <v>Estimasi nol</v>
      </c>
    </row>
    <row r="637" spans="1:17" x14ac:dyDescent="0.3">
      <c r="A637" s="104">
        <v>636</v>
      </c>
      <c r="B637" s="104" t="s">
        <v>17499</v>
      </c>
      <c r="C637" s="104" t="s">
        <v>282</v>
      </c>
      <c r="D637" s="104" t="s">
        <v>308</v>
      </c>
      <c r="E637" s="104" t="s">
        <v>320</v>
      </c>
      <c r="F637" s="104" t="s">
        <v>343</v>
      </c>
      <c r="G637" s="104" t="s">
        <v>332</v>
      </c>
      <c r="H637" s="104" t="s">
        <v>6202</v>
      </c>
      <c r="I637" s="104" t="s">
        <v>17500</v>
      </c>
      <c r="J637" s="105">
        <v>26000</v>
      </c>
      <c r="K637" s="105">
        <v>26000</v>
      </c>
      <c r="L637" s="105">
        <v>26000</v>
      </c>
      <c r="M637" s="106">
        <v>1.874092688</v>
      </c>
      <c r="N637" s="105">
        <v>48726.409890000003</v>
      </c>
      <c r="O637" s="107">
        <f t="shared" si="18"/>
        <v>44</v>
      </c>
      <c r="P637" s="105">
        <f>IFERROR(INDEX(Data_HS!$D$2:$D$8217,MATCH(H637,Data_HS!$A$2:$A$8217,0))/p_bulan,"")</f>
        <v>3613175.9090909092</v>
      </c>
      <c r="Q637" s="104" t="str">
        <f t="shared" si="19"/>
        <v>Wajar</v>
      </c>
    </row>
    <row r="638" spans="1:17" x14ac:dyDescent="0.3">
      <c r="A638" s="104">
        <v>637</v>
      </c>
      <c r="B638" s="104" t="s">
        <v>17499</v>
      </c>
      <c r="C638" s="104" t="s">
        <v>282</v>
      </c>
      <c r="D638" s="104" t="s">
        <v>308</v>
      </c>
      <c r="E638" s="104" t="s">
        <v>320</v>
      </c>
      <c r="F638" s="104" t="s">
        <v>343</v>
      </c>
      <c r="G638" s="104" t="s">
        <v>332</v>
      </c>
      <c r="H638" s="104" t="s">
        <v>1689</v>
      </c>
      <c r="I638" s="104" t="s">
        <v>17501</v>
      </c>
      <c r="J638" s="105">
        <v>26000</v>
      </c>
      <c r="K638" s="105">
        <v>52000</v>
      </c>
      <c r="L638" s="105">
        <v>39000</v>
      </c>
      <c r="M638" s="106">
        <v>0.306666667</v>
      </c>
      <c r="N638" s="105">
        <v>11960</v>
      </c>
      <c r="O638" s="107">
        <f t="shared" si="18"/>
        <v>12</v>
      </c>
      <c r="P638" s="105">
        <f>IFERROR(INDEX(Data_HS!$D$2:$D$8217,MATCH(H638,Data_HS!$A$2:$A$8217,0))/p_bulan,"")</f>
        <v>8.3636363636363633</v>
      </c>
      <c r="Q638" s="104" t="str">
        <f t="shared" si="19"/>
        <v>Melebihi ekspor nasional HS</v>
      </c>
    </row>
    <row r="639" spans="1:17" x14ac:dyDescent="0.3">
      <c r="A639" s="104">
        <v>638</v>
      </c>
      <c r="B639" s="104" t="s">
        <v>17499</v>
      </c>
      <c r="C639" s="104" t="s">
        <v>282</v>
      </c>
      <c r="D639" s="104" t="s">
        <v>308</v>
      </c>
      <c r="E639" s="104" t="s">
        <v>320</v>
      </c>
      <c r="F639" s="104" t="s">
        <v>343</v>
      </c>
      <c r="G639" s="104" t="s">
        <v>332</v>
      </c>
      <c r="H639" s="104" t="s">
        <v>1296</v>
      </c>
      <c r="I639" s="104" t="s">
        <v>17502</v>
      </c>
      <c r="J639" s="105">
        <v>24000</v>
      </c>
      <c r="K639" s="105">
        <v>24000</v>
      </c>
      <c r="L639" s="105">
        <v>24000</v>
      </c>
      <c r="M639" s="106">
        <v>1.212184615</v>
      </c>
      <c r="N639" s="105">
        <v>29092.430769999999</v>
      </c>
      <c r="O639" s="107">
        <f t="shared" si="18"/>
        <v>7</v>
      </c>
      <c r="P639" s="105">
        <f>IFERROR(INDEX(Data_HS!$D$2:$D$8217,MATCH(H639,Data_HS!$A$2:$A$8217,0))/p_bulan,"")</f>
        <v>1790.7272727272727</v>
      </c>
      <c r="Q639" s="104" t="str">
        <f t="shared" si="19"/>
        <v>Melebihi ekspor nasional HS</v>
      </c>
    </row>
    <row r="640" spans="1:17" x14ac:dyDescent="0.3">
      <c r="A640" s="104">
        <v>639</v>
      </c>
      <c r="B640" s="104" t="s">
        <v>17499</v>
      </c>
      <c r="C640" s="104" t="s">
        <v>282</v>
      </c>
      <c r="D640" s="104" t="s">
        <v>308</v>
      </c>
      <c r="E640" s="104" t="s">
        <v>320</v>
      </c>
      <c r="F640" s="104" t="s">
        <v>343</v>
      </c>
      <c r="G640" s="104" t="s">
        <v>332</v>
      </c>
      <c r="H640" s="104" t="s">
        <v>6202</v>
      </c>
      <c r="I640" s="104" t="s">
        <v>17503</v>
      </c>
      <c r="J640" s="105">
        <v>24000</v>
      </c>
      <c r="K640" s="105">
        <v>24000</v>
      </c>
      <c r="L640" s="105">
        <v>24000</v>
      </c>
      <c r="M640" s="106">
        <v>1.874092688</v>
      </c>
      <c r="N640" s="105">
        <v>44978.22451</v>
      </c>
      <c r="O640" s="107">
        <f t="shared" si="18"/>
        <v>44</v>
      </c>
      <c r="P640" s="105">
        <f>IFERROR(INDEX(Data_HS!$D$2:$D$8217,MATCH(H640,Data_HS!$A$2:$A$8217,0))/p_bulan,"")</f>
        <v>3613175.9090909092</v>
      </c>
      <c r="Q640" s="104" t="str">
        <f t="shared" si="19"/>
        <v>Wajar</v>
      </c>
    </row>
    <row r="641" spans="1:17" x14ac:dyDescent="0.3">
      <c r="A641" s="104">
        <v>640</v>
      </c>
      <c r="B641" s="104" t="s">
        <v>17504</v>
      </c>
      <c r="C641" s="104" t="s">
        <v>295</v>
      </c>
      <c r="D641" s="104" t="s">
        <v>308</v>
      </c>
      <c r="E641" s="104" t="s">
        <v>320</v>
      </c>
      <c r="F641" s="104" t="s">
        <v>343</v>
      </c>
      <c r="G641" s="104" t="s">
        <v>332</v>
      </c>
      <c r="H641" s="104" t="s">
        <v>4629</v>
      </c>
      <c r="I641" s="104" t="s">
        <v>17505</v>
      </c>
      <c r="J641" s="105">
        <v>18000</v>
      </c>
      <c r="K641" s="105">
        <v>50000</v>
      </c>
      <c r="L641" s="105">
        <v>34000</v>
      </c>
      <c r="M641" s="106">
        <v>1.77268161</v>
      </c>
      <c r="N641" s="105">
        <v>60271.174729999999</v>
      </c>
      <c r="O641" s="107">
        <f t="shared" si="18"/>
        <v>38</v>
      </c>
      <c r="P641" s="105">
        <f>IFERROR(INDEX(Data_HS!$D$2:$D$8217,MATCH(H641,Data_HS!$A$2:$A$8217,0))/p_bulan,"")</f>
        <v>2332469</v>
      </c>
      <c r="Q641" s="104" t="str">
        <f t="shared" si="19"/>
        <v>Wajar</v>
      </c>
    </row>
    <row r="642" spans="1:17" x14ac:dyDescent="0.3">
      <c r="A642" s="104">
        <v>641</v>
      </c>
      <c r="B642" s="104" t="s">
        <v>17504</v>
      </c>
      <c r="C642" s="104" t="s">
        <v>295</v>
      </c>
      <c r="D642" s="104" t="s">
        <v>308</v>
      </c>
      <c r="E642" s="104" t="s">
        <v>320</v>
      </c>
      <c r="F642" s="104" t="s">
        <v>343</v>
      </c>
      <c r="G642" s="104" t="s">
        <v>332</v>
      </c>
      <c r="H642" s="104" t="s">
        <v>4629</v>
      </c>
      <c r="I642" s="104" t="s">
        <v>17506</v>
      </c>
      <c r="J642" s="105">
        <v>18000</v>
      </c>
      <c r="K642" s="105">
        <v>60000</v>
      </c>
      <c r="L642" s="105">
        <v>39000</v>
      </c>
      <c r="M642" s="106">
        <v>1.77268161</v>
      </c>
      <c r="N642" s="105">
        <v>69134.582779999997</v>
      </c>
      <c r="O642" s="107">
        <f t="shared" ref="O642:O705" si="20">VALUE(LEFT(H642,2))</f>
        <v>38</v>
      </c>
      <c r="P642" s="105">
        <f>IFERROR(INDEX(Data_HS!$D$2:$D$8217,MATCH(H642,Data_HS!$A$2:$A$8217,0))/p_bulan,"")</f>
        <v>2332469</v>
      </c>
      <c r="Q642" s="104" t="str">
        <f t="shared" ref="Q642:Q705" si="21">IF(H642="00000000","HS tidak valid",IF(N642="","Tanpa estimasi",IF(P642="","HS tidak ada di data nasional",IF(N642=0,"Estimasi nol",IF(N642&gt;P642,"Melebihi ekspor nasional HS","Wajar")))))</f>
        <v>Wajar</v>
      </c>
    </row>
    <row r="643" spans="1:17" x14ac:dyDescent="0.3">
      <c r="A643" s="104">
        <v>642</v>
      </c>
      <c r="B643" s="104" t="s">
        <v>17504</v>
      </c>
      <c r="C643" s="104" t="s">
        <v>295</v>
      </c>
      <c r="D643" s="104" t="s">
        <v>308</v>
      </c>
      <c r="E643" s="104" t="s">
        <v>320</v>
      </c>
      <c r="F643" s="104" t="s">
        <v>343</v>
      </c>
      <c r="G643" s="104" t="s">
        <v>332</v>
      </c>
      <c r="H643" s="104" t="s">
        <v>4629</v>
      </c>
      <c r="I643" s="104" t="s">
        <v>17507</v>
      </c>
      <c r="J643" s="105">
        <v>18000</v>
      </c>
      <c r="K643" s="105">
        <v>60000</v>
      </c>
      <c r="L643" s="105">
        <v>39000</v>
      </c>
      <c r="M643" s="106">
        <v>1.77268161</v>
      </c>
      <c r="N643" s="105">
        <v>69134.582779999997</v>
      </c>
      <c r="O643" s="107">
        <f t="shared" si="20"/>
        <v>38</v>
      </c>
      <c r="P643" s="105">
        <f>IFERROR(INDEX(Data_HS!$D$2:$D$8217,MATCH(H643,Data_HS!$A$2:$A$8217,0))/p_bulan,"")</f>
        <v>2332469</v>
      </c>
      <c r="Q643" s="104" t="str">
        <f t="shared" si="21"/>
        <v>Wajar</v>
      </c>
    </row>
    <row r="644" spans="1:17" x14ac:dyDescent="0.3">
      <c r="A644" s="104">
        <v>643</v>
      </c>
      <c r="B644" s="104" t="s">
        <v>17508</v>
      </c>
      <c r="C644" s="104" t="s">
        <v>322</v>
      </c>
      <c r="D644" s="104" t="s">
        <v>308</v>
      </c>
      <c r="E644" s="104" t="s">
        <v>320</v>
      </c>
      <c r="F644" s="104" t="s">
        <v>344</v>
      </c>
      <c r="G644" s="104" t="s">
        <v>335</v>
      </c>
      <c r="H644" s="104" t="s">
        <v>16845</v>
      </c>
      <c r="I644" s="104" t="s">
        <v>16846</v>
      </c>
      <c r="J644" s="105"/>
      <c r="K644" s="105"/>
      <c r="L644" s="105"/>
      <c r="M644" s="106"/>
      <c r="N644" s="105"/>
      <c r="O644" s="107">
        <f t="shared" si="20"/>
        <v>0</v>
      </c>
      <c r="P644" s="105" t="str">
        <f>IFERROR(INDEX(Data_HS!$D$2:$D$8217,MATCH(H644,Data_HS!$A$2:$A$8217,0))/p_bulan,"")</f>
        <v/>
      </c>
      <c r="Q644" s="104" t="str">
        <f t="shared" si="21"/>
        <v>HS tidak valid</v>
      </c>
    </row>
    <row r="645" spans="1:17" x14ac:dyDescent="0.3">
      <c r="A645" s="104">
        <v>644</v>
      </c>
      <c r="B645" s="104" t="s">
        <v>17509</v>
      </c>
      <c r="C645" s="104" t="s">
        <v>307</v>
      </c>
      <c r="D645" s="104" t="s">
        <v>311</v>
      </c>
      <c r="E645" s="104" t="s">
        <v>320</v>
      </c>
      <c r="F645" s="104" t="s">
        <v>344</v>
      </c>
      <c r="G645" s="104" t="s">
        <v>335</v>
      </c>
      <c r="H645" s="104" t="s">
        <v>2777</v>
      </c>
      <c r="I645" s="104" t="s">
        <v>17510</v>
      </c>
      <c r="J645" s="105">
        <v>21000</v>
      </c>
      <c r="K645" s="105">
        <v>150000</v>
      </c>
      <c r="L645" s="105">
        <v>85500</v>
      </c>
      <c r="M645" s="106">
        <v>0.149501562</v>
      </c>
      <c r="N645" s="105">
        <v>12782.383529999999</v>
      </c>
      <c r="O645" s="107">
        <f t="shared" si="20"/>
        <v>23</v>
      </c>
      <c r="P645" s="105">
        <f>IFERROR(INDEX(Data_HS!$D$2:$D$8217,MATCH(H645,Data_HS!$A$2:$A$8217,0))/p_bulan,"")</f>
        <v>2303086.7272727271</v>
      </c>
      <c r="Q645" s="104" t="str">
        <f t="shared" si="21"/>
        <v>Wajar</v>
      </c>
    </row>
    <row r="646" spans="1:17" x14ac:dyDescent="0.3">
      <c r="A646" s="104">
        <v>645</v>
      </c>
      <c r="B646" s="104" t="s">
        <v>17509</v>
      </c>
      <c r="C646" s="104" t="s">
        <v>307</v>
      </c>
      <c r="D646" s="104" t="s">
        <v>311</v>
      </c>
      <c r="E646" s="104" t="s">
        <v>320</v>
      </c>
      <c r="F646" s="104" t="s">
        <v>344</v>
      </c>
      <c r="G646" s="104" t="s">
        <v>335</v>
      </c>
      <c r="H646" s="104" t="s">
        <v>4629</v>
      </c>
      <c r="I646" s="104" t="s">
        <v>17511</v>
      </c>
      <c r="J646" s="105">
        <v>21000</v>
      </c>
      <c r="K646" s="105">
        <v>150000</v>
      </c>
      <c r="L646" s="105">
        <v>85500</v>
      </c>
      <c r="M646" s="106">
        <v>1.77268161</v>
      </c>
      <c r="N646" s="105">
        <v>151564.2776</v>
      </c>
      <c r="O646" s="107">
        <f t="shared" si="20"/>
        <v>38</v>
      </c>
      <c r="P646" s="105">
        <f>IFERROR(INDEX(Data_HS!$D$2:$D$8217,MATCH(H646,Data_HS!$A$2:$A$8217,0))/p_bulan,"")</f>
        <v>2332469</v>
      </c>
      <c r="Q646" s="104" t="str">
        <f t="shared" si="21"/>
        <v>Wajar</v>
      </c>
    </row>
    <row r="647" spans="1:17" x14ac:dyDescent="0.3">
      <c r="A647" s="104">
        <v>646</v>
      </c>
      <c r="B647" s="104" t="s">
        <v>17509</v>
      </c>
      <c r="C647" s="104" t="s">
        <v>307</v>
      </c>
      <c r="D647" s="104" t="s">
        <v>311</v>
      </c>
      <c r="E647" s="104" t="s">
        <v>320</v>
      </c>
      <c r="F647" s="104" t="s">
        <v>344</v>
      </c>
      <c r="G647" s="104" t="s">
        <v>335</v>
      </c>
      <c r="H647" s="104" t="s">
        <v>1899</v>
      </c>
      <c r="I647" s="104" t="s">
        <v>17512</v>
      </c>
      <c r="J647" s="105">
        <v>21000</v>
      </c>
      <c r="K647" s="105">
        <v>150000</v>
      </c>
      <c r="L647" s="105">
        <v>85500</v>
      </c>
      <c r="M647" s="106">
        <v>2.2402451989999999</v>
      </c>
      <c r="N647" s="105">
        <v>191540.9645</v>
      </c>
      <c r="O647" s="107">
        <f t="shared" si="20"/>
        <v>15</v>
      </c>
      <c r="P647" s="105">
        <f>IFERROR(INDEX(Data_HS!$D$2:$D$8217,MATCH(H647,Data_HS!$A$2:$A$8217,0))/p_bulan,"")</f>
        <v>48881285.909090906</v>
      </c>
      <c r="Q647" s="104" t="str">
        <f t="shared" si="21"/>
        <v>Wajar</v>
      </c>
    </row>
    <row r="648" spans="1:17" x14ac:dyDescent="0.3">
      <c r="A648" s="104">
        <v>647</v>
      </c>
      <c r="B648" s="104" t="s">
        <v>17513</v>
      </c>
      <c r="C648" s="104" t="s">
        <v>302</v>
      </c>
      <c r="D648" s="104" t="s">
        <v>308</v>
      </c>
      <c r="E648" s="104" t="s">
        <v>320</v>
      </c>
      <c r="F648" s="104" t="s">
        <v>344</v>
      </c>
      <c r="G648" s="104" t="s">
        <v>335</v>
      </c>
      <c r="H648" s="104" t="s">
        <v>16845</v>
      </c>
      <c r="I648" s="104" t="s">
        <v>16846</v>
      </c>
      <c r="J648" s="105"/>
      <c r="K648" s="105"/>
      <c r="L648" s="105"/>
      <c r="M648" s="106"/>
      <c r="N648" s="105"/>
      <c r="O648" s="107">
        <f t="shared" si="20"/>
        <v>0</v>
      </c>
      <c r="P648" s="105" t="str">
        <f>IFERROR(INDEX(Data_HS!$D$2:$D$8217,MATCH(H648,Data_HS!$A$2:$A$8217,0))/p_bulan,"")</f>
        <v/>
      </c>
      <c r="Q648" s="104" t="str">
        <f t="shared" si="21"/>
        <v>HS tidak valid</v>
      </c>
    </row>
    <row r="649" spans="1:17" x14ac:dyDescent="0.3">
      <c r="A649" s="104">
        <v>648</v>
      </c>
      <c r="B649" s="104" t="s">
        <v>17514</v>
      </c>
      <c r="C649" s="104" t="s">
        <v>286</v>
      </c>
      <c r="D649" s="104" t="s">
        <v>311</v>
      </c>
      <c r="E649" s="104" t="s">
        <v>320</v>
      </c>
      <c r="F649" s="104" t="s">
        <v>344</v>
      </c>
      <c r="G649" s="104" t="s">
        <v>332</v>
      </c>
      <c r="H649" s="104" t="s">
        <v>1833</v>
      </c>
      <c r="I649" s="104" t="s">
        <v>17515</v>
      </c>
      <c r="J649" s="105">
        <v>100000</v>
      </c>
      <c r="K649" s="105">
        <v>7000000</v>
      </c>
      <c r="L649" s="105">
        <v>3550000</v>
      </c>
      <c r="M649" s="106">
        <v>0.10319235</v>
      </c>
      <c r="N649" s="105">
        <v>366332.84080000001</v>
      </c>
      <c r="O649" s="107">
        <f t="shared" si="20"/>
        <v>14</v>
      </c>
      <c r="P649" s="105">
        <f>IFERROR(INDEX(Data_HS!$D$2:$D$8217,MATCH(H649,Data_HS!$A$2:$A$8217,0))/p_bulan,"")</f>
        <v>51044723.545454547</v>
      </c>
      <c r="Q649" s="104" t="str">
        <f t="shared" si="21"/>
        <v>Wajar</v>
      </c>
    </row>
    <row r="650" spans="1:17" x14ac:dyDescent="0.3">
      <c r="A650" s="104">
        <v>649</v>
      </c>
      <c r="B650" s="104" t="s">
        <v>17514</v>
      </c>
      <c r="C650" s="104" t="s">
        <v>286</v>
      </c>
      <c r="D650" s="104" t="s">
        <v>311</v>
      </c>
      <c r="E650" s="104" t="s">
        <v>320</v>
      </c>
      <c r="F650" s="104" t="s">
        <v>344</v>
      </c>
      <c r="G650" s="104" t="s">
        <v>332</v>
      </c>
      <c r="H650" s="104" t="s">
        <v>1294</v>
      </c>
      <c r="I650" s="104" t="s">
        <v>17516</v>
      </c>
      <c r="J650" s="105">
        <v>20000</v>
      </c>
      <c r="K650" s="105"/>
      <c r="L650" s="105">
        <v>20000</v>
      </c>
      <c r="M650" s="106">
        <v>0.26608473300000002</v>
      </c>
      <c r="N650" s="105">
        <v>5321.6946580000003</v>
      </c>
      <c r="O650" s="107">
        <f t="shared" si="20"/>
        <v>7</v>
      </c>
      <c r="P650" s="105">
        <f>IFERROR(INDEX(Data_HS!$D$2:$D$8217,MATCH(H650,Data_HS!$A$2:$A$8217,0))/p_bulan,"")</f>
        <v>114934.09090909091</v>
      </c>
      <c r="Q650" s="104" t="str">
        <f t="shared" si="21"/>
        <v>Wajar</v>
      </c>
    </row>
    <row r="651" spans="1:17" x14ac:dyDescent="0.3">
      <c r="A651" s="104">
        <v>650</v>
      </c>
      <c r="B651" s="104" t="s">
        <v>17514</v>
      </c>
      <c r="C651" s="104" t="s">
        <v>286</v>
      </c>
      <c r="D651" s="104" t="s">
        <v>311</v>
      </c>
      <c r="E651" s="104" t="s">
        <v>320</v>
      </c>
      <c r="F651" s="104" t="s">
        <v>344</v>
      </c>
      <c r="G651" s="104" t="s">
        <v>332</v>
      </c>
      <c r="H651" s="104" t="s">
        <v>5123</v>
      </c>
      <c r="I651" s="104" t="s">
        <v>17517</v>
      </c>
      <c r="J651" s="105">
        <v>20000</v>
      </c>
      <c r="K651" s="105">
        <v>80000</v>
      </c>
      <c r="L651" s="105">
        <v>50000</v>
      </c>
      <c r="M651" s="106"/>
      <c r="N651" s="105"/>
      <c r="O651" s="107">
        <f t="shared" si="20"/>
        <v>39</v>
      </c>
      <c r="P651" s="105">
        <f>IFERROR(INDEX(Data_HS!$D$2:$D$8217,MATCH(H651,Data_HS!$A$2:$A$8217,0))/p_bulan,"")</f>
        <v>9.0909090909090912E-2</v>
      </c>
      <c r="Q651" s="104" t="str">
        <f t="shared" si="21"/>
        <v>Tanpa estimasi</v>
      </c>
    </row>
    <row r="652" spans="1:17" x14ac:dyDescent="0.3">
      <c r="A652" s="104">
        <v>651</v>
      </c>
      <c r="B652" s="104" t="s">
        <v>17514</v>
      </c>
      <c r="C652" s="104" t="s">
        <v>286</v>
      </c>
      <c r="D652" s="104" t="s">
        <v>311</v>
      </c>
      <c r="E652" s="104" t="s">
        <v>320</v>
      </c>
      <c r="F652" s="104" t="s">
        <v>344</v>
      </c>
      <c r="G652" s="104" t="s">
        <v>332</v>
      </c>
      <c r="H652" s="104" t="s">
        <v>3019</v>
      </c>
      <c r="I652" s="104" t="s">
        <v>17518</v>
      </c>
      <c r="J652" s="105">
        <v>0</v>
      </c>
      <c r="K652" s="105">
        <v>0</v>
      </c>
      <c r="L652" s="105">
        <v>0</v>
      </c>
      <c r="M652" s="106">
        <v>0.36135620200000002</v>
      </c>
      <c r="N652" s="105">
        <v>0</v>
      </c>
      <c r="O652" s="107">
        <f t="shared" si="20"/>
        <v>27</v>
      </c>
      <c r="P652" s="105">
        <f>IFERROR(INDEX(Data_HS!$D$2:$D$8217,MATCH(H652,Data_HS!$A$2:$A$8217,0))/p_bulan,"")</f>
        <v>10607202.545454545</v>
      </c>
      <c r="Q652" s="104" t="str">
        <f t="shared" si="21"/>
        <v>Estimasi nol</v>
      </c>
    </row>
    <row r="653" spans="1:17" x14ac:dyDescent="0.3">
      <c r="A653" s="104">
        <v>652</v>
      </c>
      <c r="B653" s="104" t="s">
        <v>17514</v>
      </c>
      <c r="C653" s="104" t="s">
        <v>286</v>
      </c>
      <c r="D653" s="104" t="s">
        <v>311</v>
      </c>
      <c r="E653" s="104" t="s">
        <v>320</v>
      </c>
      <c r="F653" s="104" t="s">
        <v>344</v>
      </c>
      <c r="G653" s="104" t="s">
        <v>332</v>
      </c>
      <c r="H653" s="104" t="s">
        <v>4681</v>
      </c>
      <c r="I653" s="104" t="s">
        <v>17519</v>
      </c>
      <c r="J653" s="105"/>
      <c r="K653" s="105"/>
      <c r="L653" s="105"/>
      <c r="M653" s="106">
        <v>1.2357998160000001</v>
      </c>
      <c r="N653" s="105"/>
      <c r="O653" s="107">
        <f t="shared" si="20"/>
        <v>38</v>
      </c>
      <c r="P653" s="105">
        <f>IFERROR(INDEX(Data_HS!$D$2:$D$8217,MATCH(H653,Data_HS!$A$2:$A$8217,0))/p_bulan,"")</f>
        <v>365.90909090909093</v>
      </c>
      <c r="Q653" s="104" t="str">
        <f t="shared" si="21"/>
        <v>Tanpa estimasi</v>
      </c>
    </row>
    <row r="654" spans="1:17" x14ac:dyDescent="0.3">
      <c r="A654" s="104">
        <v>653</v>
      </c>
      <c r="B654" s="104" t="s">
        <v>17520</v>
      </c>
      <c r="C654" s="104" t="s">
        <v>288</v>
      </c>
      <c r="D654" s="104" t="s">
        <v>308</v>
      </c>
      <c r="E654" s="104" t="s">
        <v>320</v>
      </c>
      <c r="F654" s="104" t="s">
        <v>344</v>
      </c>
      <c r="G654" s="104" t="s">
        <v>332</v>
      </c>
      <c r="H654" s="104" t="s">
        <v>2221</v>
      </c>
      <c r="I654" s="104" t="s">
        <v>17521</v>
      </c>
      <c r="J654" s="105">
        <v>18000</v>
      </c>
      <c r="K654" s="105">
        <v>100000</v>
      </c>
      <c r="L654" s="105">
        <v>59000</v>
      </c>
      <c r="M654" s="106">
        <v>1.7014241560000001</v>
      </c>
      <c r="N654" s="105">
        <v>100384.0252</v>
      </c>
      <c r="O654" s="107">
        <f t="shared" si="20"/>
        <v>17</v>
      </c>
      <c r="P654" s="105">
        <f>IFERROR(INDEX(Data_HS!$D$2:$D$8217,MATCH(H654,Data_HS!$A$2:$A$8217,0))/p_bulan,"")</f>
        <v>75623.818181818177</v>
      </c>
      <c r="Q654" s="104" t="str">
        <f t="shared" si="21"/>
        <v>Melebihi ekspor nasional HS</v>
      </c>
    </row>
    <row r="655" spans="1:17" x14ac:dyDescent="0.3">
      <c r="A655" s="104">
        <v>654</v>
      </c>
      <c r="B655" s="104" t="s">
        <v>17520</v>
      </c>
      <c r="C655" s="104" t="s">
        <v>288</v>
      </c>
      <c r="D655" s="104" t="s">
        <v>308</v>
      </c>
      <c r="E655" s="104" t="s">
        <v>320</v>
      </c>
      <c r="F655" s="104" t="s">
        <v>344</v>
      </c>
      <c r="G655" s="104" t="s">
        <v>332</v>
      </c>
      <c r="H655" s="104" t="s">
        <v>1294</v>
      </c>
      <c r="I655" s="104" t="s">
        <v>17522</v>
      </c>
      <c r="J655" s="105">
        <v>24000</v>
      </c>
      <c r="K655" s="105">
        <v>48000</v>
      </c>
      <c r="L655" s="105">
        <v>36000</v>
      </c>
      <c r="M655" s="106">
        <v>0.26608473300000002</v>
      </c>
      <c r="N655" s="105">
        <v>9579.0503850000005</v>
      </c>
      <c r="O655" s="107">
        <f t="shared" si="20"/>
        <v>7</v>
      </c>
      <c r="P655" s="105">
        <f>IFERROR(INDEX(Data_HS!$D$2:$D$8217,MATCH(H655,Data_HS!$A$2:$A$8217,0))/p_bulan,"")</f>
        <v>114934.09090909091</v>
      </c>
      <c r="Q655" s="104" t="str">
        <f t="shared" si="21"/>
        <v>Wajar</v>
      </c>
    </row>
    <row r="656" spans="1:17" x14ac:dyDescent="0.3">
      <c r="A656" s="104">
        <v>655</v>
      </c>
      <c r="B656" s="104" t="s">
        <v>17520</v>
      </c>
      <c r="C656" s="104" t="s">
        <v>288</v>
      </c>
      <c r="D656" s="104" t="s">
        <v>308</v>
      </c>
      <c r="E656" s="104" t="s">
        <v>320</v>
      </c>
      <c r="F656" s="104" t="s">
        <v>344</v>
      </c>
      <c r="G656" s="104" t="s">
        <v>332</v>
      </c>
      <c r="H656" s="104" t="s">
        <v>1294</v>
      </c>
      <c r="I656" s="104" t="s">
        <v>17523</v>
      </c>
      <c r="J656" s="105">
        <v>22000</v>
      </c>
      <c r="K656" s="105">
        <v>75000</v>
      </c>
      <c r="L656" s="105">
        <v>48500</v>
      </c>
      <c r="M656" s="106">
        <v>0.26608473300000002</v>
      </c>
      <c r="N656" s="105">
        <v>12905.109549999999</v>
      </c>
      <c r="O656" s="107">
        <f t="shared" si="20"/>
        <v>7</v>
      </c>
      <c r="P656" s="105">
        <f>IFERROR(INDEX(Data_HS!$D$2:$D$8217,MATCH(H656,Data_HS!$A$2:$A$8217,0))/p_bulan,"")</f>
        <v>114934.09090909091</v>
      </c>
      <c r="Q656" s="104" t="str">
        <f t="shared" si="21"/>
        <v>Wajar</v>
      </c>
    </row>
    <row r="657" spans="1:17" x14ac:dyDescent="0.3">
      <c r="A657" s="104">
        <v>656</v>
      </c>
      <c r="B657" s="104" t="s">
        <v>17520</v>
      </c>
      <c r="C657" s="104" t="s">
        <v>288</v>
      </c>
      <c r="D657" s="104" t="s">
        <v>308</v>
      </c>
      <c r="E657" s="104" t="s">
        <v>320</v>
      </c>
      <c r="F657" s="104" t="s">
        <v>344</v>
      </c>
      <c r="G657" s="104" t="s">
        <v>332</v>
      </c>
      <c r="H657" s="104" t="s">
        <v>1302</v>
      </c>
      <c r="I657" s="104" t="s">
        <v>17524</v>
      </c>
      <c r="J657" s="105">
        <v>18000</v>
      </c>
      <c r="K657" s="105">
        <v>100000</v>
      </c>
      <c r="L657" s="105">
        <v>59000</v>
      </c>
      <c r="M657" s="106">
        <v>0.47623953400000002</v>
      </c>
      <c r="N657" s="105">
        <v>28098.132519999999</v>
      </c>
      <c r="O657" s="107">
        <f t="shared" si="20"/>
        <v>8</v>
      </c>
      <c r="P657" s="105">
        <f>IFERROR(INDEX(Data_HS!$D$2:$D$8217,MATCH(H657,Data_HS!$A$2:$A$8217,0))/p_bulan,"")</f>
        <v>48622.454545454544</v>
      </c>
      <c r="Q657" s="104" t="str">
        <f t="shared" si="21"/>
        <v>Wajar</v>
      </c>
    </row>
    <row r="658" spans="1:17" x14ac:dyDescent="0.3">
      <c r="A658" s="104">
        <v>657</v>
      </c>
      <c r="B658" s="104" t="s">
        <v>17520</v>
      </c>
      <c r="C658" s="104" t="s">
        <v>288</v>
      </c>
      <c r="D658" s="104" t="s">
        <v>308</v>
      </c>
      <c r="E658" s="104" t="s">
        <v>320</v>
      </c>
      <c r="F658" s="104" t="s">
        <v>344</v>
      </c>
      <c r="G658" s="104" t="s">
        <v>332</v>
      </c>
      <c r="H658" s="104" t="s">
        <v>4317</v>
      </c>
      <c r="I658" s="104" t="s">
        <v>17525</v>
      </c>
      <c r="J658" s="105">
        <v>6000</v>
      </c>
      <c r="K658" s="105">
        <v>0</v>
      </c>
      <c r="L658" s="105">
        <v>3000</v>
      </c>
      <c r="M658" s="106">
        <v>59.799470110000001</v>
      </c>
      <c r="N658" s="105">
        <v>179398.41029999999</v>
      </c>
      <c r="O658" s="107">
        <f t="shared" si="20"/>
        <v>33</v>
      </c>
      <c r="P658" s="105">
        <f>IFERROR(INDEX(Data_HS!$D$2:$D$8217,MATCH(H658,Data_HS!$A$2:$A$8217,0))/p_bulan,"")</f>
        <v>229809.36363636365</v>
      </c>
      <c r="Q658" s="104" t="str">
        <f t="shared" si="21"/>
        <v>Wajar</v>
      </c>
    </row>
    <row r="659" spans="1:17" x14ac:dyDescent="0.3">
      <c r="A659" s="104">
        <v>658</v>
      </c>
      <c r="B659" s="104" t="s">
        <v>17520</v>
      </c>
      <c r="C659" s="104" t="s">
        <v>288</v>
      </c>
      <c r="D659" s="104" t="s">
        <v>308</v>
      </c>
      <c r="E659" s="104" t="s">
        <v>320</v>
      </c>
      <c r="F659" s="104" t="s">
        <v>344</v>
      </c>
      <c r="G659" s="104" t="s">
        <v>332</v>
      </c>
      <c r="H659" s="104" t="s">
        <v>1294</v>
      </c>
      <c r="I659" s="104" t="s">
        <v>17526</v>
      </c>
      <c r="J659" s="105">
        <v>24000</v>
      </c>
      <c r="K659" s="105">
        <v>48000</v>
      </c>
      <c r="L659" s="105">
        <v>36000</v>
      </c>
      <c r="M659" s="106">
        <v>0.26608473300000002</v>
      </c>
      <c r="N659" s="105">
        <v>9579.0503850000005</v>
      </c>
      <c r="O659" s="107">
        <f t="shared" si="20"/>
        <v>7</v>
      </c>
      <c r="P659" s="105">
        <f>IFERROR(INDEX(Data_HS!$D$2:$D$8217,MATCH(H659,Data_HS!$A$2:$A$8217,0))/p_bulan,"")</f>
        <v>114934.09090909091</v>
      </c>
      <c r="Q659" s="104" t="str">
        <f t="shared" si="21"/>
        <v>Wajar</v>
      </c>
    </row>
    <row r="660" spans="1:17" x14ac:dyDescent="0.3">
      <c r="A660" s="104">
        <v>659</v>
      </c>
      <c r="B660" s="104" t="s">
        <v>17527</v>
      </c>
      <c r="C660" s="104" t="s">
        <v>280</v>
      </c>
      <c r="D660" s="104" t="s">
        <v>311</v>
      </c>
      <c r="E660" s="104" t="s">
        <v>320</v>
      </c>
      <c r="F660" s="104" t="s">
        <v>343</v>
      </c>
      <c r="G660" s="104" t="s">
        <v>332</v>
      </c>
      <c r="H660" s="104" t="s">
        <v>1460</v>
      </c>
      <c r="I660" s="104" t="s">
        <v>17528</v>
      </c>
      <c r="J660" s="105">
        <v>10000</v>
      </c>
      <c r="K660" s="105">
        <v>30000</v>
      </c>
      <c r="L660" s="105">
        <v>20000</v>
      </c>
      <c r="M660" s="106">
        <v>6.8828138010000002</v>
      </c>
      <c r="N660" s="105">
        <v>137656.27600000001</v>
      </c>
      <c r="O660" s="107">
        <f t="shared" si="20"/>
        <v>9</v>
      </c>
      <c r="P660" s="105">
        <f>IFERROR(INDEX(Data_HS!$D$2:$D$8217,MATCH(H660,Data_HS!$A$2:$A$8217,0))/p_bulan,"")</f>
        <v>60138.272727272728</v>
      </c>
      <c r="Q660" s="104" t="str">
        <f t="shared" si="21"/>
        <v>Melebihi ekspor nasional HS</v>
      </c>
    </row>
    <row r="661" spans="1:17" x14ac:dyDescent="0.3">
      <c r="A661" s="104">
        <v>660</v>
      </c>
      <c r="B661" s="104" t="s">
        <v>17527</v>
      </c>
      <c r="C661" s="104" t="s">
        <v>280</v>
      </c>
      <c r="D661" s="104" t="s">
        <v>311</v>
      </c>
      <c r="E661" s="104" t="s">
        <v>320</v>
      </c>
      <c r="F661" s="104" t="s">
        <v>343</v>
      </c>
      <c r="G661" s="104" t="s">
        <v>332</v>
      </c>
      <c r="H661" s="104" t="s">
        <v>1460</v>
      </c>
      <c r="I661" s="104" t="s">
        <v>17529</v>
      </c>
      <c r="J661" s="105">
        <v>1</v>
      </c>
      <c r="K661" s="105">
        <v>5000</v>
      </c>
      <c r="L661" s="105">
        <v>2500.5</v>
      </c>
      <c r="M661" s="106">
        <v>6.8828138010000002</v>
      </c>
      <c r="N661" s="105">
        <v>17210.475910000001</v>
      </c>
      <c r="O661" s="107">
        <f t="shared" si="20"/>
        <v>9</v>
      </c>
      <c r="P661" s="105">
        <f>IFERROR(INDEX(Data_HS!$D$2:$D$8217,MATCH(H661,Data_HS!$A$2:$A$8217,0))/p_bulan,"")</f>
        <v>60138.272727272728</v>
      </c>
      <c r="Q661" s="104" t="str">
        <f t="shared" si="21"/>
        <v>Wajar</v>
      </c>
    </row>
    <row r="662" spans="1:17" x14ac:dyDescent="0.3">
      <c r="A662" s="104">
        <v>661</v>
      </c>
      <c r="B662" s="104" t="s">
        <v>17530</v>
      </c>
      <c r="C662" s="104" t="s">
        <v>288</v>
      </c>
      <c r="D662" s="104" t="s">
        <v>308</v>
      </c>
      <c r="E662" s="104" t="s">
        <v>320</v>
      </c>
      <c r="F662" s="104" t="s">
        <v>343</v>
      </c>
      <c r="G662" s="104" t="s">
        <v>332</v>
      </c>
      <c r="H662" s="104" t="s">
        <v>16845</v>
      </c>
      <c r="I662" s="104" t="s">
        <v>16846</v>
      </c>
      <c r="J662" s="105"/>
      <c r="K662" s="105"/>
      <c r="L662" s="105"/>
      <c r="M662" s="106"/>
      <c r="N662" s="105"/>
      <c r="O662" s="107">
        <f t="shared" si="20"/>
        <v>0</v>
      </c>
      <c r="P662" s="105" t="str">
        <f>IFERROR(INDEX(Data_HS!$D$2:$D$8217,MATCH(H662,Data_HS!$A$2:$A$8217,0))/p_bulan,"")</f>
        <v/>
      </c>
      <c r="Q662" s="104" t="str">
        <f t="shared" si="21"/>
        <v>HS tidak valid</v>
      </c>
    </row>
    <row r="663" spans="1:17" x14ac:dyDescent="0.3">
      <c r="A663" s="104">
        <v>662</v>
      </c>
      <c r="B663" s="104" t="s">
        <v>17531</v>
      </c>
      <c r="C663" s="104" t="s">
        <v>286</v>
      </c>
      <c r="D663" s="104" t="s">
        <v>311</v>
      </c>
      <c r="E663" s="104" t="s">
        <v>320</v>
      </c>
      <c r="F663" s="104" t="s">
        <v>320</v>
      </c>
      <c r="G663" s="104" t="s">
        <v>320</v>
      </c>
      <c r="H663" s="104" t="s">
        <v>10832</v>
      </c>
      <c r="I663" s="104" t="s">
        <v>17532</v>
      </c>
      <c r="J663" s="105">
        <v>0</v>
      </c>
      <c r="K663" s="105">
        <v>0.5</v>
      </c>
      <c r="L663" s="105">
        <v>0.25</v>
      </c>
      <c r="M663" s="106">
        <v>0.598006645</v>
      </c>
      <c r="N663" s="105">
        <v>0.14950166100000001</v>
      </c>
      <c r="O663" s="107">
        <f t="shared" si="20"/>
        <v>82</v>
      </c>
      <c r="P663" s="105">
        <f>IFERROR(INDEX(Data_HS!$D$2:$D$8217,MATCH(H663,Data_HS!$A$2:$A$8217,0))/p_bulan,"")</f>
        <v>343.63636363636363</v>
      </c>
      <c r="Q663" s="104" t="str">
        <f t="shared" si="21"/>
        <v>Wajar</v>
      </c>
    </row>
    <row r="664" spans="1:17" x14ac:dyDescent="0.3">
      <c r="A664" s="104">
        <v>663</v>
      </c>
      <c r="B664" s="104" t="s">
        <v>17531</v>
      </c>
      <c r="C664" s="104" t="s">
        <v>286</v>
      </c>
      <c r="D664" s="104" t="s">
        <v>311</v>
      </c>
      <c r="E664" s="104" t="s">
        <v>320</v>
      </c>
      <c r="F664" s="104" t="s">
        <v>320</v>
      </c>
      <c r="G664" s="104" t="s">
        <v>320</v>
      </c>
      <c r="H664" s="104" t="s">
        <v>6012</v>
      </c>
      <c r="I664" s="104" t="s">
        <v>16893</v>
      </c>
      <c r="J664" s="105">
        <v>18000</v>
      </c>
      <c r="K664" s="105">
        <v>36000</v>
      </c>
      <c r="L664" s="105">
        <v>27000</v>
      </c>
      <c r="M664" s="106">
        <v>0.57622691999999998</v>
      </c>
      <c r="N664" s="105">
        <v>15558.126850000001</v>
      </c>
      <c r="O664" s="107">
        <f t="shared" si="20"/>
        <v>44</v>
      </c>
      <c r="P664" s="105">
        <f>IFERROR(INDEX(Data_HS!$D$2:$D$8217,MATCH(H664,Data_HS!$A$2:$A$8217,0))/p_bulan,"")</f>
        <v>11232.181818181818</v>
      </c>
      <c r="Q664" s="104" t="str">
        <f t="shared" si="21"/>
        <v>Melebihi ekspor nasional HS</v>
      </c>
    </row>
    <row r="665" spans="1:17" x14ac:dyDescent="0.3">
      <c r="A665" s="104">
        <v>664</v>
      </c>
      <c r="B665" s="104" t="s">
        <v>17533</v>
      </c>
      <c r="C665" s="104" t="s">
        <v>288</v>
      </c>
      <c r="D665" s="104" t="s">
        <v>308</v>
      </c>
      <c r="E665" s="104" t="s">
        <v>320</v>
      </c>
      <c r="F665" s="104" t="s">
        <v>344</v>
      </c>
      <c r="G665" s="104" t="s">
        <v>332</v>
      </c>
      <c r="H665" s="104" t="s">
        <v>2261</v>
      </c>
      <c r="I665" s="104" t="s">
        <v>17534</v>
      </c>
      <c r="J665" s="105">
        <v>20000</v>
      </c>
      <c r="K665" s="105">
        <v>1000000</v>
      </c>
      <c r="L665" s="105">
        <v>510000</v>
      </c>
      <c r="M665" s="106">
        <v>18.039173040000001</v>
      </c>
      <c r="N665" s="105">
        <v>9199978.2510000002</v>
      </c>
      <c r="O665" s="107">
        <f t="shared" si="20"/>
        <v>18</v>
      </c>
      <c r="P665" s="105">
        <f>IFERROR(INDEX(Data_HS!$D$2:$D$8217,MATCH(H665,Data_HS!$A$2:$A$8217,0))/p_bulan,"")</f>
        <v>189518479.45454547</v>
      </c>
      <c r="Q665" s="104" t="str">
        <f t="shared" si="21"/>
        <v>Wajar</v>
      </c>
    </row>
    <row r="666" spans="1:17" x14ac:dyDescent="0.3">
      <c r="A666" s="104">
        <v>665</v>
      </c>
      <c r="B666" s="104" t="s">
        <v>17533</v>
      </c>
      <c r="C666" s="104" t="s">
        <v>288</v>
      </c>
      <c r="D666" s="104" t="s">
        <v>308</v>
      </c>
      <c r="E666" s="104" t="s">
        <v>320</v>
      </c>
      <c r="F666" s="104" t="s">
        <v>344</v>
      </c>
      <c r="G666" s="104" t="s">
        <v>332</v>
      </c>
      <c r="H666" s="104" t="s">
        <v>2769</v>
      </c>
      <c r="I666" s="104" t="s">
        <v>17535</v>
      </c>
      <c r="J666" s="105">
        <v>20000</v>
      </c>
      <c r="K666" s="105">
        <v>2000000</v>
      </c>
      <c r="L666" s="105">
        <v>1010000</v>
      </c>
      <c r="M666" s="106">
        <v>1.5</v>
      </c>
      <c r="N666" s="105">
        <v>1515000</v>
      </c>
      <c r="O666" s="107">
        <f t="shared" si="20"/>
        <v>23</v>
      </c>
      <c r="P666" s="105">
        <f>IFERROR(INDEX(Data_HS!$D$2:$D$8217,MATCH(H666,Data_HS!$A$2:$A$8217,0))/p_bulan,"")</f>
        <v>0.54545454545454541</v>
      </c>
      <c r="Q666" s="104" t="str">
        <f t="shared" si="21"/>
        <v>Melebihi ekspor nasional HS</v>
      </c>
    </row>
    <row r="667" spans="1:17" x14ac:dyDescent="0.3">
      <c r="A667" s="104">
        <v>666</v>
      </c>
      <c r="B667" s="104" t="s">
        <v>17533</v>
      </c>
      <c r="C667" s="104" t="s">
        <v>288</v>
      </c>
      <c r="D667" s="104" t="s">
        <v>308</v>
      </c>
      <c r="E667" s="104" t="s">
        <v>320</v>
      </c>
      <c r="F667" s="104" t="s">
        <v>344</v>
      </c>
      <c r="G667" s="104" t="s">
        <v>332</v>
      </c>
      <c r="H667" s="104" t="s">
        <v>2263</v>
      </c>
      <c r="I667" s="104" t="s">
        <v>17183</v>
      </c>
      <c r="J667" s="105">
        <v>1000</v>
      </c>
      <c r="K667" s="105">
        <v>100000</v>
      </c>
      <c r="L667" s="105">
        <v>50500</v>
      </c>
      <c r="M667" s="106">
        <v>6.183815901</v>
      </c>
      <c r="N667" s="105">
        <v>312282.70299999998</v>
      </c>
      <c r="O667" s="107">
        <f t="shared" si="20"/>
        <v>18</v>
      </c>
      <c r="P667" s="105">
        <f>IFERROR(INDEX(Data_HS!$D$2:$D$8217,MATCH(H667,Data_HS!$A$2:$A$8217,0))/p_bulan,"")</f>
        <v>64124517</v>
      </c>
      <c r="Q667" s="104" t="str">
        <f t="shared" si="21"/>
        <v>Wajar</v>
      </c>
    </row>
    <row r="668" spans="1:17" x14ac:dyDescent="0.3">
      <c r="A668" s="104">
        <v>667</v>
      </c>
      <c r="B668" s="104" t="s">
        <v>17536</v>
      </c>
      <c r="C668" s="104" t="s">
        <v>284</v>
      </c>
      <c r="D668" s="104" t="s">
        <v>311</v>
      </c>
      <c r="E668" s="104" t="s">
        <v>301</v>
      </c>
      <c r="F668" s="104" t="s">
        <v>343</v>
      </c>
      <c r="G668" s="104" t="s">
        <v>332</v>
      </c>
      <c r="H668" s="104" t="s">
        <v>1563</v>
      </c>
      <c r="I668" s="104" t="s">
        <v>17537</v>
      </c>
      <c r="J668" s="105">
        <v>10000</v>
      </c>
      <c r="K668" s="105">
        <v>100000</v>
      </c>
      <c r="L668" s="105">
        <v>55000</v>
      </c>
      <c r="M668" s="106">
        <v>1.346506929</v>
      </c>
      <c r="N668" s="105">
        <v>74057.881080000006</v>
      </c>
      <c r="O668" s="107">
        <f t="shared" si="20"/>
        <v>9</v>
      </c>
      <c r="P668" s="105">
        <f>IFERROR(INDEX(Data_HS!$D$2:$D$8217,MATCH(H668,Data_HS!$A$2:$A$8217,0))/p_bulan,"")</f>
        <v>652267.90909090906</v>
      </c>
      <c r="Q668" s="104" t="str">
        <f t="shared" si="21"/>
        <v>Wajar</v>
      </c>
    </row>
    <row r="669" spans="1:17" x14ac:dyDescent="0.3">
      <c r="A669" s="104">
        <v>668</v>
      </c>
      <c r="B669" s="104" t="s">
        <v>17536</v>
      </c>
      <c r="C669" s="104" t="s">
        <v>284</v>
      </c>
      <c r="D669" s="104" t="s">
        <v>311</v>
      </c>
      <c r="E669" s="104" t="s">
        <v>301</v>
      </c>
      <c r="F669" s="104" t="s">
        <v>343</v>
      </c>
      <c r="G669" s="104" t="s">
        <v>332</v>
      </c>
      <c r="H669" s="104" t="s">
        <v>1563</v>
      </c>
      <c r="I669" s="104" t="s">
        <v>17538</v>
      </c>
      <c r="J669" s="105">
        <v>10000</v>
      </c>
      <c r="K669" s="105">
        <v>100000</v>
      </c>
      <c r="L669" s="105">
        <v>55000</v>
      </c>
      <c r="M669" s="106">
        <v>1.346506929</v>
      </c>
      <c r="N669" s="105">
        <v>74057.881080000006</v>
      </c>
      <c r="O669" s="107">
        <f t="shared" si="20"/>
        <v>9</v>
      </c>
      <c r="P669" s="105">
        <f>IFERROR(INDEX(Data_HS!$D$2:$D$8217,MATCH(H669,Data_HS!$A$2:$A$8217,0))/p_bulan,"")</f>
        <v>652267.90909090906</v>
      </c>
      <c r="Q669" s="104" t="str">
        <f t="shared" si="21"/>
        <v>Wajar</v>
      </c>
    </row>
    <row r="670" spans="1:17" x14ac:dyDescent="0.3">
      <c r="A670" s="104">
        <v>669</v>
      </c>
      <c r="B670" s="104" t="s">
        <v>17536</v>
      </c>
      <c r="C670" s="104" t="s">
        <v>284</v>
      </c>
      <c r="D670" s="104" t="s">
        <v>311</v>
      </c>
      <c r="E670" s="104" t="s">
        <v>301</v>
      </c>
      <c r="F670" s="104" t="s">
        <v>343</v>
      </c>
      <c r="G670" s="104" t="s">
        <v>332</v>
      </c>
      <c r="H670" s="104" t="s">
        <v>1563</v>
      </c>
      <c r="I670" s="104" t="s">
        <v>17539</v>
      </c>
      <c r="J670" s="105">
        <v>10000</v>
      </c>
      <c r="K670" s="105">
        <v>100000</v>
      </c>
      <c r="L670" s="105">
        <v>55000</v>
      </c>
      <c r="M670" s="106">
        <v>1.346506929</v>
      </c>
      <c r="N670" s="105">
        <v>74057.881080000006</v>
      </c>
      <c r="O670" s="107">
        <f t="shared" si="20"/>
        <v>9</v>
      </c>
      <c r="P670" s="105">
        <f>IFERROR(INDEX(Data_HS!$D$2:$D$8217,MATCH(H670,Data_HS!$A$2:$A$8217,0))/p_bulan,"")</f>
        <v>652267.90909090906</v>
      </c>
      <c r="Q670" s="104" t="str">
        <f t="shared" si="21"/>
        <v>Wajar</v>
      </c>
    </row>
    <row r="671" spans="1:17" x14ac:dyDescent="0.3">
      <c r="A671" s="104">
        <v>670</v>
      </c>
      <c r="B671" s="104" t="s">
        <v>17540</v>
      </c>
      <c r="C671" s="104" t="s">
        <v>288</v>
      </c>
      <c r="D671" s="104" t="s">
        <v>308</v>
      </c>
      <c r="E671" s="104" t="s">
        <v>320</v>
      </c>
      <c r="F671" s="104" t="s">
        <v>343</v>
      </c>
      <c r="G671" s="104" t="s">
        <v>332</v>
      </c>
      <c r="H671" s="104" t="s">
        <v>6174</v>
      </c>
      <c r="I671" s="104" t="s">
        <v>17541</v>
      </c>
      <c r="J671" s="105">
        <v>0</v>
      </c>
      <c r="K671" s="105">
        <v>0</v>
      </c>
      <c r="L671" s="105">
        <v>0</v>
      </c>
      <c r="M671" s="106">
        <v>2.3792928459999998</v>
      </c>
      <c r="N671" s="105">
        <v>0</v>
      </c>
      <c r="O671" s="107">
        <f t="shared" si="20"/>
        <v>44</v>
      </c>
      <c r="P671" s="105">
        <f>IFERROR(INDEX(Data_HS!$D$2:$D$8217,MATCH(H671,Data_HS!$A$2:$A$8217,0))/p_bulan,"")</f>
        <v>287282.09090909088</v>
      </c>
      <c r="Q671" s="104" t="str">
        <f t="shared" si="21"/>
        <v>Estimasi nol</v>
      </c>
    </row>
    <row r="672" spans="1:17" x14ac:dyDescent="0.3">
      <c r="A672" s="104">
        <v>671</v>
      </c>
      <c r="B672" s="104" t="s">
        <v>17540</v>
      </c>
      <c r="C672" s="104" t="s">
        <v>288</v>
      </c>
      <c r="D672" s="104" t="s">
        <v>308</v>
      </c>
      <c r="E672" s="104" t="s">
        <v>320</v>
      </c>
      <c r="F672" s="104" t="s">
        <v>343</v>
      </c>
      <c r="G672" s="104" t="s">
        <v>332</v>
      </c>
      <c r="H672" s="104" t="s">
        <v>1338</v>
      </c>
      <c r="I672" s="104" t="s">
        <v>17542</v>
      </c>
      <c r="J672" s="105">
        <v>1000</v>
      </c>
      <c r="K672" s="105">
        <v>100000</v>
      </c>
      <c r="L672" s="105">
        <v>50500</v>
      </c>
      <c r="M672" s="106">
        <v>1.5809700950000001</v>
      </c>
      <c r="N672" s="105">
        <v>79838.989820000003</v>
      </c>
      <c r="O672" s="107">
        <f t="shared" si="20"/>
        <v>8</v>
      </c>
      <c r="P672" s="105">
        <f>IFERROR(INDEX(Data_HS!$D$2:$D$8217,MATCH(H672,Data_HS!$A$2:$A$8217,0))/p_bulan,"")</f>
        <v>10972.363636363636</v>
      </c>
      <c r="Q672" s="104" t="str">
        <f t="shared" si="21"/>
        <v>Melebihi ekspor nasional HS</v>
      </c>
    </row>
    <row r="673" spans="1:17" x14ac:dyDescent="0.3">
      <c r="A673" s="104">
        <v>672</v>
      </c>
      <c r="B673" s="104" t="s">
        <v>17543</v>
      </c>
      <c r="C673" s="104" t="s">
        <v>305</v>
      </c>
      <c r="D673" s="104" t="s">
        <v>311</v>
      </c>
      <c r="E673" s="104" t="s">
        <v>318</v>
      </c>
      <c r="F673" s="104" t="s">
        <v>343</v>
      </c>
      <c r="G673" s="104" t="s">
        <v>332</v>
      </c>
      <c r="H673" s="104" t="s">
        <v>1791</v>
      </c>
      <c r="I673" s="104" t="s">
        <v>17544</v>
      </c>
      <c r="J673" s="105">
        <v>10000</v>
      </c>
      <c r="K673" s="105">
        <v>30000</v>
      </c>
      <c r="L673" s="105">
        <v>20000</v>
      </c>
      <c r="M673" s="106">
        <v>2.150613356</v>
      </c>
      <c r="N673" s="105">
        <v>43012.267119999997</v>
      </c>
      <c r="O673" s="107">
        <f t="shared" si="20"/>
        <v>13</v>
      </c>
      <c r="P673" s="105">
        <f>IFERROR(INDEX(Data_HS!$D$2:$D$8217,MATCH(H673,Data_HS!$A$2:$A$8217,0))/p_bulan,"")</f>
        <v>30233.909090909092</v>
      </c>
      <c r="Q673" s="104" t="str">
        <f t="shared" si="21"/>
        <v>Melebihi ekspor nasional HS</v>
      </c>
    </row>
    <row r="674" spans="1:17" x14ac:dyDescent="0.3">
      <c r="A674" s="104">
        <v>673</v>
      </c>
      <c r="B674" s="104" t="s">
        <v>17543</v>
      </c>
      <c r="C674" s="104" t="s">
        <v>305</v>
      </c>
      <c r="D674" s="104" t="s">
        <v>311</v>
      </c>
      <c r="E674" s="104" t="s">
        <v>318</v>
      </c>
      <c r="F674" s="104" t="s">
        <v>343</v>
      </c>
      <c r="G674" s="104" t="s">
        <v>332</v>
      </c>
      <c r="H674" s="104" t="s">
        <v>1791</v>
      </c>
      <c r="I674" s="104" t="s">
        <v>17545</v>
      </c>
      <c r="J674" s="105">
        <v>100</v>
      </c>
      <c r="K674" s="105">
        <v>1000</v>
      </c>
      <c r="L674" s="105">
        <v>550</v>
      </c>
      <c r="M674" s="106">
        <v>2.150613356</v>
      </c>
      <c r="N674" s="105">
        <v>1182.837346</v>
      </c>
      <c r="O674" s="107">
        <f t="shared" si="20"/>
        <v>13</v>
      </c>
      <c r="P674" s="105">
        <f>IFERROR(INDEX(Data_HS!$D$2:$D$8217,MATCH(H674,Data_HS!$A$2:$A$8217,0))/p_bulan,"")</f>
        <v>30233.909090909092</v>
      </c>
      <c r="Q674" s="104" t="str">
        <f t="shared" si="21"/>
        <v>Wajar</v>
      </c>
    </row>
    <row r="675" spans="1:17" x14ac:dyDescent="0.3">
      <c r="A675" s="104">
        <v>674</v>
      </c>
      <c r="B675" s="104" t="s">
        <v>17543</v>
      </c>
      <c r="C675" s="104" t="s">
        <v>305</v>
      </c>
      <c r="D675" s="104" t="s">
        <v>311</v>
      </c>
      <c r="E675" s="104" t="s">
        <v>318</v>
      </c>
      <c r="F675" s="104" t="s">
        <v>343</v>
      </c>
      <c r="G675" s="104" t="s">
        <v>332</v>
      </c>
      <c r="H675" s="104" t="s">
        <v>7061</v>
      </c>
      <c r="I675" s="104" t="s">
        <v>17546</v>
      </c>
      <c r="J675" s="105">
        <v>18000</v>
      </c>
      <c r="K675" s="105">
        <v>40000</v>
      </c>
      <c r="L675" s="105">
        <v>29000</v>
      </c>
      <c r="M675" s="106">
        <v>1.659895613</v>
      </c>
      <c r="N675" s="105">
        <v>48136.97277</v>
      </c>
      <c r="O675" s="107">
        <f t="shared" si="20"/>
        <v>53</v>
      </c>
      <c r="P675" s="105">
        <f>IFERROR(INDEX(Data_HS!$D$2:$D$8217,MATCH(H675,Data_HS!$A$2:$A$8217,0))/p_bulan,"")</f>
        <v>1069.7272727272727</v>
      </c>
      <c r="Q675" s="104" t="str">
        <f t="shared" si="21"/>
        <v>Melebihi ekspor nasional HS</v>
      </c>
    </row>
    <row r="676" spans="1:17" x14ac:dyDescent="0.3">
      <c r="A676" s="104">
        <v>675</v>
      </c>
      <c r="B676" s="104" t="s">
        <v>17547</v>
      </c>
      <c r="C676" s="104" t="s">
        <v>286</v>
      </c>
      <c r="D676" s="104" t="s">
        <v>311</v>
      </c>
      <c r="E676" s="104" t="s">
        <v>320</v>
      </c>
      <c r="F676" s="104" t="s">
        <v>343</v>
      </c>
      <c r="G676" s="104" t="s">
        <v>332</v>
      </c>
      <c r="H676" s="104" t="s">
        <v>9123</v>
      </c>
      <c r="I676" s="104" t="s">
        <v>17548</v>
      </c>
      <c r="J676" s="105">
        <v>15000</v>
      </c>
      <c r="K676" s="105">
        <v>0</v>
      </c>
      <c r="L676" s="105">
        <v>7500</v>
      </c>
      <c r="M676" s="106">
        <v>0.61514563099999997</v>
      </c>
      <c r="N676" s="105">
        <v>4613.5922330000003</v>
      </c>
      <c r="O676" s="107">
        <f t="shared" si="20"/>
        <v>69</v>
      </c>
      <c r="P676" s="105">
        <f>IFERROR(INDEX(Data_HS!$D$2:$D$8217,MATCH(H676,Data_HS!$A$2:$A$8217,0))/p_bulan,"")</f>
        <v>2592</v>
      </c>
      <c r="Q676" s="104" t="str">
        <f t="shared" si="21"/>
        <v>Melebihi ekspor nasional HS</v>
      </c>
    </row>
    <row r="677" spans="1:17" x14ac:dyDescent="0.3">
      <c r="A677" s="104">
        <v>676</v>
      </c>
      <c r="B677" s="104" t="s">
        <v>17547</v>
      </c>
      <c r="C677" s="104" t="s">
        <v>286</v>
      </c>
      <c r="D677" s="104" t="s">
        <v>311</v>
      </c>
      <c r="E677" s="104" t="s">
        <v>320</v>
      </c>
      <c r="F677" s="104" t="s">
        <v>343</v>
      </c>
      <c r="G677" s="104" t="s">
        <v>332</v>
      </c>
      <c r="H677" s="104" t="s">
        <v>1689</v>
      </c>
      <c r="I677" s="104" t="s">
        <v>17549</v>
      </c>
      <c r="J677" s="105">
        <v>15000</v>
      </c>
      <c r="K677" s="105">
        <v>20000</v>
      </c>
      <c r="L677" s="105">
        <v>17500</v>
      </c>
      <c r="M677" s="106">
        <v>0.306666667</v>
      </c>
      <c r="N677" s="105">
        <v>5366.6666670000004</v>
      </c>
      <c r="O677" s="107">
        <f t="shared" si="20"/>
        <v>12</v>
      </c>
      <c r="P677" s="105">
        <f>IFERROR(INDEX(Data_HS!$D$2:$D$8217,MATCH(H677,Data_HS!$A$2:$A$8217,0))/p_bulan,"")</f>
        <v>8.3636363636363633</v>
      </c>
      <c r="Q677" s="104" t="str">
        <f t="shared" si="21"/>
        <v>Melebihi ekspor nasional HS</v>
      </c>
    </row>
    <row r="678" spans="1:17" x14ac:dyDescent="0.3">
      <c r="A678" s="104">
        <v>677</v>
      </c>
      <c r="B678" s="104" t="s">
        <v>17547</v>
      </c>
      <c r="C678" s="104" t="s">
        <v>286</v>
      </c>
      <c r="D678" s="104" t="s">
        <v>311</v>
      </c>
      <c r="E678" s="104" t="s">
        <v>320</v>
      </c>
      <c r="F678" s="104" t="s">
        <v>343</v>
      </c>
      <c r="G678" s="104" t="s">
        <v>332</v>
      </c>
      <c r="H678" s="104" t="s">
        <v>1154</v>
      </c>
      <c r="I678" s="104" t="s">
        <v>17550</v>
      </c>
      <c r="J678" s="105">
        <v>15000</v>
      </c>
      <c r="K678" s="105">
        <v>0</v>
      </c>
      <c r="L678" s="105">
        <v>7500</v>
      </c>
      <c r="M678" s="106">
        <v>0.23932978499999999</v>
      </c>
      <c r="N678" s="105">
        <v>1794.9733839999999</v>
      </c>
      <c r="O678" s="107">
        <f t="shared" si="20"/>
        <v>7</v>
      </c>
      <c r="P678" s="105">
        <f>IFERROR(INDEX(Data_HS!$D$2:$D$8217,MATCH(H678,Data_HS!$A$2:$A$8217,0))/p_bulan,"")</f>
        <v>499797.54545454547</v>
      </c>
      <c r="Q678" s="104" t="str">
        <f t="shared" si="21"/>
        <v>Wajar</v>
      </c>
    </row>
    <row r="679" spans="1:17" x14ac:dyDescent="0.3">
      <c r="A679" s="104">
        <v>678</v>
      </c>
      <c r="B679" s="104" t="s">
        <v>17547</v>
      </c>
      <c r="C679" s="104" t="s">
        <v>286</v>
      </c>
      <c r="D679" s="104" t="s">
        <v>311</v>
      </c>
      <c r="E679" s="104" t="s">
        <v>320</v>
      </c>
      <c r="F679" s="104" t="s">
        <v>343</v>
      </c>
      <c r="G679" s="104" t="s">
        <v>332</v>
      </c>
      <c r="H679" s="104" t="s">
        <v>2267</v>
      </c>
      <c r="I679" s="104" t="s">
        <v>17551</v>
      </c>
      <c r="J679" s="105">
        <v>9000</v>
      </c>
      <c r="K679" s="105">
        <v>200000</v>
      </c>
      <c r="L679" s="105">
        <v>104500</v>
      </c>
      <c r="M679" s="106">
        <v>3.7048763820000001</v>
      </c>
      <c r="N679" s="105">
        <v>387159.58199999999</v>
      </c>
      <c r="O679" s="107">
        <f t="shared" si="20"/>
        <v>18</v>
      </c>
      <c r="P679" s="105">
        <f>IFERROR(INDEX(Data_HS!$D$2:$D$8217,MATCH(H679,Data_HS!$A$2:$A$8217,0))/p_bulan,"")</f>
        <v>2451010.8181818184</v>
      </c>
      <c r="Q679" s="104" t="str">
        <f t="shared" si="21"/>
        <v>Wajar</v>
      </c>
    </row>
    <row r="680" spans="1:17" x14ac:dyDescent="0.3">
      <c r="A680" s="104">
        <v>679</v>
      </c>
      <c r="B680" s="104" t="s">
        <v>17547</v>
      </c>
      <c r="C680" s="104" t="s">
        <v>286</v>
      </c>
      <c r="D680" s="104" t="s">
        <v>311</v>
      </c>
      <c r="E680" s="104" t="s">
        <v>320</v>
      </c>
      <c r="F680" s="104" t="s">
        <v>343</v>
      </c>
      <c r="G680" s="104" t="s">
        <v>332</v>
      </c>
      <c r="H680" s="104" t="s">
        <v>3071</v>
      </c>
      <c r="I680" s="104" t="s">
        <v>17552</v>
      </c>
      <c r="J680" s="105">
        <v>15000</v>
      </c>
      <c r="K680" s="105">
        <v>0</v>
      </c>
      <c r="L680" s="105">
        <v>7500</v>
      </c>
      <c r="M680" s="106">
        <v>1.6084137780000001</v>
      </c>
      <c r="N680" s="105">
        <v>12063.10334</v>
      </c>
      <c r="O680" s="107">
        <f t="shared" si="20"/>
        <v>27</v>
      </c>
      <c r="P680" s="105">
        <f>IFERROR(INDEX(Data_HS!$D$2:$D$8217,MATCH(H680,Data_HS!$A$2:$A$8217,0))/p_bulan,"")</f>
        <v>4104.818181818182</v>
      </c>
      <c r="Q680" s="104" t="str">
        <f t="shared" si="21"/>
        <v>Melebihi ekspor nasional HS</v>
      </c>
    </row>
    <row r="681" spans="1:17" x14ac:dyDescent="0.3">
      <c r="A681" s="104">
        <v>680</v>
      </c>
      <c r="B681" s="104" t="s">
        <v>17547</v>
      </c>
      <c r="C681" s="104" t="s">
        <v>286</v>
      </c>
      <c r="D681" s="104" t="s">
        <v>311</v>
      </c>
      <c r="E681" s="104" t="s">
        <v>320</v>
      </c>
      <c r="F681" s="104" t="s">
        <v>343</v>
      </c>
      <c r="G681" s="104" t="s">
        <v>332</v>
      </c>
      <c r="H681" s="104" t="s">
        <v>3499</v>
      </c>
      <c r="I681" s="104" t="s">
        <v>17553</v>
      </c>
      <c r="J681" s="105">
        <v>15000</v>
      </c>
      <c r="K681" s="105">
        <v>200000</v>
      </c>
      <c r="L681" s="105">
        <v>107500</v>
      </c>
      <c r="M681" s="106">
        <v>6.8575498579999996</v>
      </c>
      <c r="N681" s="105">
        <v>737186.60970000003</v>
      </c>
      <c r="O681" s="107">
        <f t="shared" si="20"/>
        <v>29</v>
      </c>
      <c r="P681" s="105">
        <f>IFERROR(INDEX(Data_HS!$D$2:$D$8217,MATCH(H681,Data_HS!$A$2:$A$8217,0))/p_bulan,"")</f>
        <v>218.81818181818181</v>
      </c>
      <c r="Q681" s="104" t="str">
        <f t="shared" si="21"/>
        <v>Melebihi ekspor nasional HS</v>
      </c>
    </row>
    <row r="682" spans="1:17" x14ac:dyDescent="0.3">
      <c r="A682" s="104">
        <v>681</v>
      </c>
      <c r="B682" s="104" t="s">
        <v>17547</v>
      </c>
      <c r="C682" s="104" t="s">
        <v>286</v>
      </c>
      <c r="D682" s="104" t="s">
        <v>311</v>
      </c>
      <c r="E682" s="104" t="s">
        <v>320</v>
      </c>
      <c r="F682" s="104" t="s">
        <v>343</v>
      </c>
      <c r="G682" s="104" t="s">
        <v>332</v>
      </c>
      <c r="H682" s="104" t="s">
        <v>5213</v>
      </c>
      <c r="I682" s="104" t="s">
        <v>17554</v>
      </c>
      <c r="J682" s="105">
        <v>15000</v>
      </c>
      <c r="K682" s="105">
        <v>0</v>
      </c>
      <c r="L682" s="105">
        <v>7500</v>
      </c>
      <c r="M682" s="106">
        <v>3.7039113029999999</v>
      </c>
      <c r="N682" s="105">
        <v>27779.334770000001</v>
      </c>
      <c r="O682" s="107">
        <f t="shared" si="20"/>
        <v>39</v>
      </c>
      <c r="P682" s="105">
        <f>IFERROR(INDEX(Data_HS!$D$2:$D$8217,MATCH(H682,Data_HS!$A$2:$A$8217,0))/p_bulan,"")</f>
        <v>10933.272727272728</v>
      </c>
      <c r="Q682" s="104" t="str">
        <f t="shared" si="21"/>
        <v>Melebihi ekspor nasional HS</v>
      </c>
    </row>
    <row r="683" spans="1:17" x14ac:dyDescent="0.3">
      <c r="A683" s="104">
        <v>682</v>
      </c>
      <c r="B683" s="104" t="s">
        <v>17547</v>
      </c>
      <c r="C683" s="104" t="s">
        <v>286</v>
      </c>
      <c r="D683" s="104" t="s">
        <v>311</v>
      </c>
      <c r="E683" s="104" t="s">
        <v>320</v>
      </c>
      <c r="F683" s="104" t="s">
        <v>343</v>
      </c>
      <c r="G683" s="104" t="s">
        <v>332</v>
      </c>
      <c r="H683" s="104" t="s">
        <v>5502</v>
      </c>
      <c r="I683" s="104" t="s">
        <v>17555</v>
      </c>
      <c r="J683" s="105">
        <v>15000</v>
      </c>
      <c r="K683" s="105">
        <v>0</v>
      </c>
      <c r="L683" s="105">
        <v>7500</v>
      </c>
      <c r="M683" s="106">
        <v>4.377392317</v>
      </c>
      <c r="N683" s="105">
        <v>32830.44238</v>
      </c>
      <c r="O683" s="107">
        <f t="shared" si="20"/>
        <v>39</v>
      </c>
      <c r="P683" s="105">
        <f>IFERROR(INDEX(Data_HS!$D$2:$D$8217,MATCH(H683,Data_HS!$A$2:$A$8217,0))/p_bulan,"")</f>
        <v>210423.63636363635</v>
      </c>
      <c r="Q683" s="104" t="str">
        <f t="shared" si="21"/>
        <v>Wajar</v>
      </c>
    </row>
    <row r="684" spans="1:17" x14ac:dyDescent="0.3">
      <c r="A684" s="104">
        <v>683</v>
      </c>
      <c r="B684" s="104" t="s">
        <v>17547</v>
      </c>
      <c r="C684" s="104" t="s">
        <v>286</v>
      </c>
      <c r="D684" s="104" t="s">
        <v>311</v>
      </c>
      <c r="E684" s="104" t="s">
        <v>320</v>
      </c>
      <c r="F684" s="104" t="s">
        <v>343</v>
      </c>
      <c r="G684" s="104" t="s">
        <v>332</v>
      </c>
      <c r="H684" s="104" t="s">
        <v>1154</v>
      </c>
      <c r="I684" s="104" t="s">
        <v>17556</v>
      </c>
      <c r="J684" s="105">
        <v>15000</v>
      </c>
      <c r="K684" s="105">
        <v>0</v>
      </c>
      <c r="L684" s="105">
        <v>7500</v>
      </c>
      <c r="M684" s="106">
        <v>0.23932978499999999</v>
      </c>
      <c r="N684" s="105">
        <v>1794.9733839999999</v>
      </c>
      <c r="O684" s="107">
        <f t="shared" si="20"/>
        <v>7</v>
      </c>
      <c r="P684" s="105">
        <f>IFERROR(INDEX(Data_HS!$D$2:$D$8217,MATCH(H684,Data_HS!$A$2:$A$8217,0))/p_bulan,"")</f>
        <v>499797.54545454547</v>
      </c>
      <c r="Q684" s="104" t="str">
        <f t="shared" si="21"/>
        <v>Wajar</v>
      </c>
    </row>
    <row r="685" spans="1:17" x14ac:dyDescent="0.3">
      <c r="A685" s="104">
        <v>684</v>
      </c>
      <c r="B685" s="104" t="s">
        <v>17547</v>
      </c>
      <c r="C685" s="104" t="s">
        <v>286</v>
      </c>
      <c r="D685" s="104" t="s">
        <v>311</v>
      </c>
      <c r="E685" s="104" t="s">
        <v>320</v>
      </c>
      <c r="F685" s="104" t="s">
        <v>343</v>
      </c>
      <c r="G685" s="104" t="s">
        <v>332</v>
      </c>
      <c r="H685" s="104" t="s">
        <v>1689</v>
      </c>
      <c r="I685" s="104" t="s">
        <v>17557</v>
      </c>
      <c r="J685" s="105">
        <v>15000</v>
      </c>
      <c r="K685" s="105">
        <v>20000</v>
      </c>
      <c r="L685" s="105">
        <v>17500</v>
      </c>
      <c r="M685" s="106">
        <v>0.306666667</v>
      </c>
      <c r="N685" s="105">
        <v>5366.6666670000004</v>
      </c>
      <c r="O685" s="107">
        <f t="shared" si="20"/>
        <v>12</v>
      </c>
      <c r="P685" s="105">
        <f>IFERROR(INDEX(Data_HS!$D$2:$D$8217,MATCH(H685,Data_HS!$A$2:$A$8217,0))/p_bulan,"")</f>
        <v>8.3636363636363633</v>
      </c>
      <c r="Q685" s="104" t="str">
        <f t="shared" si="21"/>
        <v>Melebihi ekspor nasional HS</v>
      </c>
    </row>
    <row r="686" spans="1:17" x14ac:dyDescent="0.3">
      <c r="A686" s="104">
        <v>685</v>
      </c>
      <c r="B686" s="104" t="s">
        <v>17547</v>
      </c>
      <c r="C686" s="104" t="s">
        <v>286</v>
      </c>
      <c r="D686" s="104" t="s">
        <v>311</v>
      </c>
      <c r="E686" s="104" t="s">
        <v>320</v>
      </c>
      <c r="F686" s="104" t="s">
        <v>343</v>
      </c>
      <c r="G686" s="104" t="s">
        <v>332</v>
      </c>
      <c r="H686" s="104" t="s">
        <v>16845</v>
      </c>
      <c r="I686" s="104" t="s">
        <v>17558</v>
      </c>
      <c r="J686" s="105">
        <v>50000</v>
      </c>
      <c r="K686" s="105">
        <v>50000</v>
      </c>
      <c r="L686" s="105">
        <v>50000</v>
      </c>
      <c r="M686" s="106"/>
      <c r="N686" s="105"/>
      <c r="O686" s="107">
        <f t="shared" si="20"/>
        <v>0</v>
      </c>
      <c r="P686" s="105" t="str">
        <f>IFERROR(INDEX(Data_HS!$D$2:$D$8217,MATCH(H686,Data_HS!$A$2:$A$8217,0))/p_bulan,"")</f>
        <v/>
      </c>
      <c r="Q686" s="104" t="str">
        <f t="shared" si="21"/>
        <v>HS tidak valid</v>
      </c>
    </row>
    <row r="687" spans="1:17" x14ac:dyDescent="0.3">
      <c r="A687" s="104">
        <v>686</v>
      </c>
      <c r="B687" s="104" t="s">
        <v>17547</v>
      </c>
      <c r="C687" s="104" t="s">
        <v>286</v>
      </c>
      <c r="D687" s="104" t="s">
        <v>311</v>
      </c>
      <c r="E687" s="104" t="s">
        <v>320</v>
      </c>
      <c r="F687" s="104" t="s">
        <v>343</v>
      </c>
      <c r="G687" s="104" t="s">
        <v>332</v>
      </c>
      <c r="H687" s="104" t="s">
        <v>1154</v>
      </c>
      <c r="I687" s="104" t="s">
        <v>17559</v>
      </c>
      <c r="J687" s="105">
        <v>15000</v>
      </c>
      <c r="K687" s="105">
        <v>0</v>
      </c>
      <c r="L687" s="105">
        <v>7500</v>
      </c>
      <c r="M687" s="106">
        <v>0.23932978499999999</v>
      </c>
      <c r="N687" s="105">
        <v>1794.9733839999999</v>
      </c>
      <c r="O687" s="107">
        <f t="shared" si="20"/>
        <v>7</v>
      </c>
      <c r="P687" s="105">
        <f>IFERROR(INDEX(Data_HS!$D$2:$D$8217,MATCH(H687,Data_HS!$A$2:$A$8217,0))/p_bulan,"")</f>
        <v>499797.54545454547</v>
      </c>
      <c r="Q687" s="104" t="str">
        <f t="shared" si="21"/>
        <v>Wajar</v>
      </c>
    </row>
    <row r="688" spans="1:17" x14ac:dyDescent="0.3">
      <c r="A688" s="104">
        <v>687</v>
      </c>
      <c r="B688" s="104" t="s">
        <v>17560</v>
      </c>
      <c r="C688" s="104" t="s">
        <v>310</v>
      </c>
      <c r="D688" s="104" t="s">
        <v>311</v>
      </c>
      <c r="E688" s="104" t="s">
        <v>320</v>
      </c>
      <c r="F688" s="104" t="s">
        <v>344</v>
      </c>
      <c r="G688" s="104" t="s">
        <v>332</v>
      </c>
      <c r="H688" s="104" t="s">
        <v>1811</v>
      </c>
      <c r="I688" s="104" t="s">
        <v>17561</v>
      </c>
      <c r="J688" s="105">
        <v>1000</v>
      </c>
      <c r="K688" s="105"/>
      <c r="L688" s="105">
        <v>1000</v>
      </c>
      <c r="M688" s="106"/>
      <c r="N688" s="105"/>
      <c r="O688" s="107">
        <f t="shared" si="20"/>
        <v>13</v>
      </c>
      <c r="P688" s="105">
        <f>IFERROR(INDEX(Data_HS!$D$2:$D$8217,MATCH(H688,Data_HS!$A$2:$A$8217,0))/p_bulan,"")</f>
        <v>11.272727272727273</v>
      </c>
      <c r="Q688" s="104" t="str">
        <f t="shared" si="21"/>
        <v>Tanpa estimasi</v>
      </c>
    </row>
    <row r="689" spans="1:17" x14ac:dyDescent="0.3">
      <c r="A689" s="104">
        <v>688</v>
      </c>
      <c r="B689" s="104" t="s">
        <v>17562</v>
      </c>
      <c r="C689" s="104" t="s">
        <v>284</v>
      </c>
      <c r="D689" s="104" t="s">
        <v>308</v>
      </c>
      <c r="E689" s="104" t="s">
        <v>320</v>
      </c>
      <c r="F689" s="104" t="s">
        <v>344</v>
      </c>
      <c r="G689" s="104" t="s">
        <v>335</v>
      </c>
      <c r="H689" s="104" t="s">
        <v>16845</v>
      </c>
      <c r="I689" s="104" t="s">
        <v>16936</v>
      </c>
      <c r="J689" s="105"/>
      <c r="K689" s="105"/>
      <c r="L689" s="105"/>
      <c r="M689" s="106"/>
      <c r="N689" s="105"/>
      <c r="O689" s="107">
        <f t="shared" si="20"/>
        <v>0</v>
      </c>
      <c r="P689" s="105" t="str">
        <f>IFERROR(INDEX(Data_HS!$D$2:$D$8217,MATCH(H689,Data_HS!$A$2:$A$8217,0))/p_bulan,"")</f>
        <v/>
      </c>
      <c r="Q689" s="104" t="str">
        <f t="shared" si="21"/>
        <v>HS tidak valid</v>
      </c>
    </row>
    <row r="690" spans="1:17" x14ac:dyDescent="0.3">
      <c r="A690" s="104">
        <v>689</v>
      </c>
      <c r="B690" s="104" t="s">
        <v>17562</v>
      </c>
      <c r="C690" s="104" t="s">
        <v>284</v>
      </c>
      <c r="D690" s="104" t="s">
        <v>308</v>
      </c>
      <c r="E690" s="104" t="s">
        <v>320</v>
      </c>
      <c r="F690" s="104" t="s">
        <v>344</v>
      </c>
      <c r="G690" s="104" t="s">
        <v>335</v>
      </c>
      <c r="H690" s="104" t="s">
        <v>16259</v>
      </c>
      <c r="I690" s="104" t="s">
        <v>17563</v>
      </c>
      <c r="J690" s="105"/>
      <c r="K690" s="105"/>
      <c r="L690" s="105"/>
      <c r="M690" s="106">
        <v>10.436192180000001</v>
      </c>
      <c r="N690" s="105"/>
      <c r="O690" s="107">
        <f t="shared" si="20"/>
        <v>94</v>
      </c>
      <c r="P690" s="105">
        <f>IFERROR(INDEX(Data_HS!$D$2:$D$8217,MATCH(H690,Data_HS!$A$2:$A$8217,0))/p_bulan,"")</f>
        <v>3353855.3636363638</v>
      </c>
      <c r="Q690" s="104" t="str">
        <f t="shared" si="21"/>
        <v>Tanpa estimasi</v>
      </c>
    </row>
    <row r="691" spans="1:17" x14ac:dyDescent="0.3">
      <c r="A691" s="104">
        <v>690</v>
      </c>
      <c r="B691" s="104" t="s">
        <v>17562</v>
      </c>
      <c r="C691" s="104" t="s">
        <v>284</v>
      </c>
      <c r="D691" s="104" t="s">
        <v>308</v>
      </c>
      <c r="E691" s="104" t="s">
        <v>320</v>
      </c>
      <c r="F691" s="104" t="s">
        <v>344</v>
      </c>
      <c r="G691" s="104" t="s">
        <v>335</v>
      </c>
      <c r="H691" s="104" t="s">
        <v>3019</v>
      </c>
      <c r="I691" s="104" t="s">
        <v>17564</v>
      </c>
      <c r="J691" s="105"/>
      <c r="K691" s="105"/>
      <c r="L691" s="105"/>
      <c r="M691" s="106">
        <v>0.36135620200000002</v>
      </c>
      <c r="N691" s="105"/>
      <c r="O691" s="107">
        <f t="shared" si="20"/>
        <v>27</v>
      </c>
      <c r="P691" s="105">
        <f>IFERROR(INDEX(Data_HS!$D$2:$D$8217,MATCH(H691,Data_HS!$A$2:$A$8217,0))/p_bulan,"")</f>
        <v>10607202.545454545</v>
      </c>
      <c r="Q691" s="104" t="str">
        <f t="shared" si="21"/>
        <v>Tanpa estimasi</v>
      </c>
    </row>
    <row r="692" spans="1:17" x14ac:dyDescent="0.3">
      <c r="A692" s="104">
        <v>691</v>
      </c>
      <c r="B692" s="104" t="s">
        <v>17562</v>
      </c>
      <c r="C692" s="104" t="s">
        <v>284</v>
      </c>
      <c r="D692" s="104" t="s">
        <v>308</v>
      </c>
      <c r="E692" s="104" t="s">
        <v>320</v>
      </c>
      <c r="F692" s="104" t="s">
        <v>344</v>
      </c>
      <c r="G692" s="104" t="s">
        <v>335</v>
      </c>
      <c r="H692" s="104" t="s">
        <v>6202</v>
      </c>
      <c r="I692" s="104" t="s">
        <v>17180</v>
      </c>
      <c r="J692" s="105"/>
      <c r="K692" s="105"/>
      <c r="L692" s="105"/>
      <c r="M692" s="106">
        <v>1.874092688</v>
      </c>
      <c r="N692" s="105"/>
      <c r="O692" s="107">
        <f t="shared" si="20"/>
        <v>44</v>
      </c>
      <c r="P692" s="105">
        <f>IFERROR(INDEX(Data_HS!$D$2:$D$8217,MATCH(H692,Data_HS!$A$2:$A$8217,0))/p_bulan,"")</f>
        <v>3613175.9090909092</v>
      </c>
      <c r="Q692" s="104" t="str">
        <f t="shared" si="21"/>
        <v>Tanpa estimasi</v>
      </c>
    </row>
    <row r="693" spans="1:17" x14ac:dyDescent="0.3">
      <c r="A693" s="104">
        <v>692</v>
      </c>
      <c r="B693" s="104" t="s">
        <v>17562</v>
      </c>
      <c r="C693" s="104" t="s">
        <v>284</v>
      </c>
      <c r="D693" s="104" t="s">
        <v>308</v>
      </c>
      <c r="E693" s="104" t="s">
        <v>320</v>
      </c>
      <c r="F693" s="104" t="s">
        <v>344</v>
      </c>
      <c r="G693" s="104" t="s">
        <v>335</v>
      </c>
      <c r="H693" s="104" t="s">
        <v>3019</v>
      </c>
      <c r="I693" s="104" t="s">
        <v>17565</v>
      </c>
      <c r="J693" s="105"/>
      <c r="K693" s="105"/>
      <c r="L693" s="105"/>
      <c r="M693" s="106">
        <v>0.36135620200000002</v>
      </c>
      <c r="N693" s="105"/>
      <c r="O693" s="107">
        <f t="shared" si="20"/>
        <v>27</v>
      </c>
      <c r="P693" s="105">
        <f>IFERROR(INDEX(Data_HS!$D$2:$D$8217,MATCH(H693,Data_HS!$A$2:$A$8217,0))/p_bulan,"")</f>
        <v>10607202.545454545</v>
      </c>
      <c r="Q693" s="104" t="str">
        <f t="shared" si="21"/>
        <v>Tanpa estimasi</v>
      </c>
    </row>
    <row r="694" spans="1:17" x14ac:dyDescent="0.3">
      <c r="A694" s="104">
        <v>693</v>
      </c>
      <c r="B694" s="104" t="s">
        <v>17566</v>
      </c>
      <c r="C694" s="104" t="s">
        <v>324</v>
      </c>
      <c r="D694" s="104" t="s">
        <v>311</v>
      </c>
      <c r="E694" s="104" t="s">
        <v>17567</v>
      </c>
      <c r="F694" s="104" t="s">
        <v>343</v>
      </c>
      <c r="G694" s="104" t="s">
        <v>332</v>
      </c>
      <c r="H694" s="104" t="s">
        <v>1012</v>
      </c>
      <c r="I694" s="104" t="s">
        <v>17568</v>
      </c>
      <c r="J694" s="105">
        <v>2000</v>
      </c>
      <c r="K694" s="105">
        <v>1000</v>
      </c>
      <c r="L694" s="105">
        <v>1500</v>
      </c>
      <c r="M694" s="106">
        <v>0.96830788199999995</v>
      </c>
      <c r="N694" s="105">
        <v>1452.4618230000001</v>
      </c>
      <c r="O694" s="107">
        <f t="shared" si="20"/>
        <v>4</v>
      </c>
      <c r="P694" s="105">
        <f>IFERROR(INDEX(Data_HS!$D$2:$D$8217,MATCH(H694,Data_HS!$A$2:$A$8217,0))/p_bulan,"")</f>
        <v>2073619.1818181819</v>
      </c>
      <c r="Q694" s="104" t="str">
        <f t="shared" si="21"/>
        <v>Wajar</v>
      </c>
    </row>
    <row r="695" spans="1:17" x14ac:dyDescent="0.3">
      <c r="A695" s="104">
        <v>694</v>
      </c>
      <c r="B695" s="104" t="s">
        <v>17566</v>
      </c>
      <c r="C695" s="104" t="s">
        <v>324</v>
      </c>
      <c r="D695" s="104" t="s">
        <v>311</v>
      </c>
      <c r="E695" s="104" t="s">
        <v>17567</v>
      </c>
      <c r="F695" s="104" t="s">
        <v>343</v>
      </c>
      <c r="G695" s="104" t="s">
        <v>332</v>
      </c>
      <c r="H695" s="104" t="s">
        <v>2485</v>
      </c>
      <c r="I695" s="104" t="s">
        <v>17569</v>
      </c>
      <c r="J695" s="105">
        <v>10000</v>
      </c>
      <c r="K695" s="105">
        <v>10000</v>
      </c>
      <c r="L695" s="105">
        <v>10000</v>
      </c>
      <c r="M695" s="106">
        <v>3.6220471999999997E-2</v>
      </c>
      <c r="N695" s="105">
        <v>362.20472439999998</v>
      </c>
      <c r="O695" s="107">
        <f t="shared" si="20"/>
        <v>20</v>
      </c>
      <c r="P695" s="105">
        <f>IFERROR(INDEX(Data_HS!$D$2:$D$8217,MATCH(H695,Data_HS!$A$2:$A$8217,0))/p_bulan,"")</f>
        <v>12.545454545454545</v>
      </c>
      <c r="Q695" s="104" t="str">
        <f t="shared" si="21"/>
        <v>Melebihi ekspor nasional HS</v>
      </c>
    </row>
    <row r="696" spans="1:17" x14ac:dyDescent="0.3">
      <c r="A696" s="104">
        <v>695</v>
      </c>
      <c r="B696" s="104" t="s">
        <v>17566</v>
      </c>
      <c r="C696" s="104" t="s">
        <v>324</v>
      </c>
      <c r="D696" s="104" t="s">
        <v>311</v>
      </c>
      <c r="E696" s="104" t="s">
        <v>17567</v>
      </c>
      <c r="F696" s="104" t="s">
        <v>343</v>
      </c>
      <c r="G696" s="104" t="s">
        <v>332</v>
      </c>
      <c r="H696" s="104" t="s">
        <v>1493</v>
      </c>
      <c r="I696" s="104" t="s">
        <v>17260</v>
      </c>
      <c r="J696" s="105">
        <v>2000</v>
      </c>
      <c r="K696" s="105">
        <v>1000</v>
      </c>
      <c r="L696" s="105">
        <v>1500</v>
      </c>
      <c r="M696" s="106">
        <v>7.2449907680000001</v>
      </c>
      <c r="N696" s="105">
        <v>10867.486150000001</v>
      </c>
      <c r="O696" s="107">
        <f t="shared" si="20"/>
        <v>9</v>
      </c>
      <c r="P696" s="105">
        <f>IFERROR(INDEX(Data_HS!$D$2:$D$8217,MATCH(H696,Data_HS!$A$2:$A$8217,0))/p_bulan,"")</f>
        <v>10498596.909090908</v>
      </c>
      <c r="Q696" s="104" t="str">
        <f t="shared" si="21"/>
        <v>Wajar</v>
      </c>
    </row>
    <row r="697" spans="1:17" x14ac:dyDescent="0.3">
      <c r="A697" s="104">
        <v>696</v>
      </c>
      <c r="B697" s="104" t="s">
        <v>17566</v>
      </c>
      <c r="C697" s="104" t="s">
        <v>324</v>
      </c>
      <c r="D697" s="104" t="s">
        <v>311</v>
      </c>
      <c r="E697" s="104" t="s">
        <v>17567</v>
      </c>
      <c r="F697" s="104" t="s">
        <v>343</v>
      </c>
      <c r="G697" s="104" t="s">
        <v>332</v>
      </c>
      <c r="H697" s="104" t="s">
        <v>1557</v>
      </c>
      <c r="I697" s="104" t="s">
        <v>16903</v>
      </c>
      <c r="J697" s="105">
        <v>5000</v>
      </c>
      <c r="K697" s="105">
        <v>5000</v>
      </c>
      <c r="L697" s="105">
        <v>5000</v>
      </c>
      <c r="M697" s="106">
        <v>0.76696932900000003</v>
      </c>
      <c r="N697" s="105">
        <v>3834.846646</v>
      </c>
      <c r="O697" s="107">
        <f t="shared" si="20"/>
        <v>9</v>
      </c>
      <c r="P697" s="105">
        <f>IFERROR(INDEX(Data_HS!$D$2:$D$8217,MATCH(H697,Data_HS!$A$2:$A$8217,0))/p_bulan,"")</f>
        <v>171188.18181818182</v>
      </c>
      <c r="Q697" s="104" t="str">
        <f t="shared" si="21"/>
        <v>Wajar</v>
      </c>
    </row>
    <row r="698" spans="1:17" x14ac:dyDescent="0.3">
      <c r="A698" s="104">
        <v>697</v>
      </c>
      <c r="B698" s="104" t="s">
        <v>17566</v>
      </c>
      <c r="C698" s="104" t="s">
        <v>324</v>
      </c>
      <c r="D698" s="104" t="s">
        <v>311</v>
      </c>
      <c r="E698" s="104" t="s">
        <v>17567</v>
      </c>
      <c r="F698" s="104" t="s">
        <v>343</v>
      </c>
      <c r="G698" s="104" t="s">
        <v>332</v>
      </c>
      <c r="H698" s="104" t="s">
        <v>1338</v>
      </c>
      <c r="I698" s="104" t="s">
        <v>17570</v>
      </c>
      <c r="J698" s="105">
        <v>500</v>
      </c>
      <c r="K698" s="105">
        <v>2000</v>
      </c>
      <c r="L698" s="105">
        <v>1250</v>
      </c>
      <c r="M698" s="106">
        <v>1.5809700950000001</v>
      </c>
      <c r="N698" s="105">
        <v>1976.2126189999999</v>
      </c>
      <c r="O698" s="107">
        <f t="shared" si="20"/>
        <v>8</v>
      </c>
      <c r="P698" s="105">
        <f>IFERROR(INDEX(Data_HS!$D$2:$D$8217,MATCH(H698,Data_HS!$A$2:$A$8217,0))/p_bulan,"")</f>
        <v>10972.363636363636</v>
      </c>
      <c r="Q698" s="104" t="str">
        <f t="shared" si="21"/>
        <v>Wajar</v>
      </c>
    </row>
    <row r="699" spans="1:17" x14ac:dyDescent="0.3">
      <c r="A699" s="104">
        <v>698</v>
      </c>
      <c r="B699" s="104" t="s">
        <v>17566</v>
      </c>
      <c r="C699" s="104" t="s">
        <v>324</v>
      </c>
      <c r="D699" s="104" t="s">
        <v>311</v>
      </c>
      <c r="E699" s="104" t="s">
        <v>17567</v>
      </c>
      <c r="F699" s="104" t="s">
        <v>343</v>
      </c>
      <c r="G699" s="104" t="s">
        <v>332</v>
      </c>
      <c r="H699" s="104" t="s">
        <v>1012</v>
      </c>
      <c r="I699" s="104" t="s">
        <v>17571</v>
      </c>
      <c r="J699" s="105">
        <v>1000</v>
      </c>
      <c r="K699" s="105">
        <v>500</v>
      </c>
      <c r="L699" s="105">
        <v>750</v>
      </c>
      <c r="M699" s="106">
        <v>0.96830788199999995</v>
      </c>
      <c r="N699" s="105">
        <v>726.23091160000001</v>
      </c>
      <c r="O699" s="107">
        <f t="shared" si="20"/>
        <v>4</v>
      </c>
      <c r="P699" s="105">
        <f>IFERROR(INDEX(Data_HS!$D$2:$D$8217,MATCH(H699,Data_HS!$A$2:$A$8217,0))/p_bulan,"")</f>
        <v>2073619.1818181819</v>
      </c>
      <c r="Q699" s="104" t="str">
        <f t="shared" si="21"/>
        <v>Wajar</v>
      </c>
    </row>
    <row r="700" spans="1:17" x14ac:dyDescent="0.3">
      <c r="A700" s="104">
        <v>699</v>
      </c>
      <c r="B700" s="104" t="s">
        <v>17566</v>
      </c>
      <c r="C700" s="104" t="s">
        <v>324</v>
      </c>
      <c r="D700" s="104" t="s">
        <v>311</v>
      </c>
      <c r="E700" s="104" t="s">
        <v>17567</v>
      </c>
      <c r="F700" s="104" t="s">
        <v>343</v>
      </c>
      <c r="G700" s="104" t="s">
        <v>332</v>
      </c>
      <c r="H700" s="104" t="s">
        <v>1414</v>
      </c>
      <c r="I700" s="104" t="s">
        <v>16839</v>
      </c>
      <c r="J700" s="105">
        <v>2000</v>
      </c>
      <c r="K700" s="105">
        <v>500</v>
      </c>
      <c r="L700" s="105">
        <v>1250</v>
      </c>
      <c r="M700" s="106">
        <v>0.64855445300000003</v>
      </c>
      <c r="N700" s="105">
        <v>810.69306640000002</v>
      </c>
      <c r="O700" s="107">
        <f t="shared" si="20"/>
        <v>8</v>
      </c>
      <c r="P700" s="105">
        <f>IFERROR(INDEX(Data_HS!$D$2:$D$8217,MATCH(H700,Data_HS!$A$2:$A$8217,0))/p_bulan,"")</f>
        <v>40736</v>
      </c>
      <c r="Q700" s="104" t="str">
        <f t="shared" si="21"/>
        <v>Wajar</v>
      </c>
    </row>
    <row r="701" spans="1:17" x14ac:dyDescent="0.3">
      <c r="A701" s="104">
        <v>700</v>
      </c>
      <c r="B701" s="104" t="s">
        <v>17566</v>
      </c>
      <c r="C701" s="104" t="s">
        <v>324</v>
      </c>
      <c r="D701" s="104" t="s">
        <v>311</v>
      </c>
      <c r="E701" s="104" t="s">
        <v>17567</v>
      </c>
      <c r="F701" s="104" t="s">
        <v>343</v>
      </c>
      <c r="G701" s="104" t="s">
        <v>332</v>
      </c>
      <c r="H701" s="104" t="s">
        <v>2491</v>
      </c>
      <c r="I701" s="104" t="s">
        <v>17572</v>
      </c>
      <c r="J701" s="105">
        <v>2000</v>
      </c>
      <c r="K701" s="105">
        <v>1000</v>
      </c>
      <c r="L701" s="105">
        <v>1500</v>
      </c>
      <c r="M701" s="106">
        <v>0.79744334299999997</v>
      </c>
      <c r="N701" s="105">
        <v>1196.1650139999999</v>
      </c>
      <c r="O701" s="107">
        <f t="shared" si="20"/>
        <v>20</v>
      </c>
      <c r="P701" s="105">
        <f>IFERROR(INDEX(Data_HS!$D$2:$D$8217,MATCH(H701,Data_HS!$A$2:$A$8217,0))/p_bulan,"")</f>
        <v>4219.272727272727</v>
      </c>
      <c r="Q701" s="104" t="str">
        <f t="shared" si="21"/>
        <v>Wajar</v>
      </c>
    </row>
    <row r="702" spans="1:17" x14ac:dyDescent="0.3">
      <c r="A702" s="104">
        <v>701</v>
      </c>
      <c r="B702" s="104" t="s">
        <v>17566</v>
      </c>
      <c r="C702" s="104" t="s">
        <v>324</v>
      </c>
      <c r="D702" s="104" t="s">
        <v>311</v>
      </c>
      <c r="E702" s="104" t="s">
        <v>17567</v>
      </c>
      <c r="F702" s="104" t="s">
        <v>343</v>
      </c>
      <c r="G702" s="104" t="s">
        <v>332</v>
      </c>
      <c r="H702" s="104" t="s">
        <v>1527</v>
      </c>
      <c r="I702" s="104" t="s">
        <v>16905</v>
      </c>
      <c r="J702" s="105">
        <v>2000</v>
      </c>
      <c r="K702" s="105">
        <v>500</v>
      </c>
      <c r="L702" s="105">
        <v>1250</v>
      </c>
      <c r="M702" s="106">
        <v>5.5014955480000003</v>
      </c>
      <c r="N702" s="105">
        <v>6876.8694349999996</v>
      </c>
      <c r="O702" s="107">
        <f t="shared" si="20"/>
        <v>9</v>
      </c>
      <c r="P702" s="105">
        <f>IFERROR(INDEX(Data_HS!$D$2:$D$8217,MATCH(H702,Data_HS!$A$2:$A$8217,0))/p_bulan,"")</f>
        <v>8913202</v>
      </c>
      <c r="Q702" s="104" t="str">
        <f t="shared" si="21"/>
        <v>Wajar</v>
      </c>
    </row>
    <row r="703" spans="1:17" x14ac:dyDescent="0.3">
      <c r="A703" s="104">
        <v>702</v>
      </c>
      <c r="B703" s="104" t="s">
        <v>17566</v>
      </c>
      <c r="C703" s="104" t="s">
        <v>324</v>
      </c>
      <c r="D703" s="104" t="s">
        <v>311</v>
      </c>
      <c r="E703" s="104" t="s">
        <v>17567</v>
      </c>
      <c r="F703" s="104" t="s">
        <v>343</v>
      </c>
      <c r="G703" s="104" t="s">
        <v>332</v>
      </c>
      <c r="H703" s="104" t="s">
        <v>490</v>
      </c>
      <c r="I703" s="104" t="s">
        <v>17573</v>
      </c>
      <c r="J703" s="105">
        <v>100</v>
      </c>
      <c r="K703" s="105">
        <v>500</v>
      </c>
      <c r="L703" s="105">
        <v>300</v>
      </c>
      <c r="M703" s="106">
        <v>24.218097400000001</v>
      </c>
      <c r="N703" s="105">
        <v>7265.42922</v>
      </c>
      <c r="O703" s="107">
        <f t="shared" si="20"/>
        <v>3</v>
      </c>
      <c r="P703" s="105">
        <f>IFERROR(INDEX(Data_HS!$D$2:$D$8217,MATCH(H703,Data_HS!$A$2:$A$8217,0))/p_bulan,"")</f>
        <v>216230.18181818182</v>
      </c>
      <c r="Q703" s="104" t="str">
        <f t="shared" si="21"/>
        <v>Wajar</v>
      </c>
    </row>
    <row r="704" spans="1:17" x14ac:dyDescent="0.3">
      <c r="A704" s="104">
        <v>703</v>
      </c>
      <c r="B704" s="104" t="s">
        <v>17566</v>
      </c>
      <c r="C704" s="104" t="s">
        <v>324</v>
      </c>
      <c r="D704" s="104" t="s">
        <v>311</v>
      </c>
      <c r="E704" s="104" t="s">
        <v>17567</v>
      </c>
      <c r="F704" s="104" t="s">
        <v>343</v>
      </c>
      <c r="G704" s="104" t="s">
        <v>332</v>
      </c>
      <c r="H704" s="104" t="s">
        <v>2829</v>
      </c>
      <c r="I704" s="104" t="s">
        <v>16900</v>
      </c>
      <c r="J704" s="105">
        <v>10000</v>
      </c>
      <c r="K704" s="105">
        <v>1000</v>
      </c>
      <c r="L704" s="105">
        <v>5500</v>
      </c>
      <c r="M704" s="106">
        <v>13.72142208</v>
      </c>
      <c r="N704" s="105">
        <v>75467.82144</v>
      </c>
      <c r="O704" s="107">
        <f t="shared" si="20"/>
        <v>24</v>
      </c>
      <c r="P704" s="105">
        <f>IFERROR(INDEX(Data_HS!$D$2:$D$8217,MATCH(H704,Data_HS!$A$2:$A$8217,0))/p_bulan,"")</f>
        <v>19492304.181818184</v>
      </c>
      <c r="Q704" s="104" t="str">
        <f t="shared" si="21"/>
        <v>Wajar</v>
      </c>
    </row>
    <row r="705" spans="1:17" x14ac:dyDescent="0.3">
      <c r="A705" s="104">
        <v>704</v>
      </c>
      <c r="B705" s="104" t="s">
        <v>17566</v>
      </c>
      <c r="C705" s="104" t="s">
        <v>324</v>
      </c>
      <c r="D705" s="104" t="s">
        <v>311</v>
      </c>
      <c r="E705" s="104" t="s">
        <v>17567</v>
      </c>
      <c r="F705" s="104" t="s">
        <v>343</v>
      </c>
      <c r="G705" s="104" t="s">
        <v>332</v>
      </c>
      <c r="H705" s="104" t="s">
        <v>476</v>
      </c>
      <c r="I705" s="104" t="s">
        <v>17574</v>
      </c>
      <c r="J705" s="105">
        <v>2000</v>
      </c>
      <c r="K705" s="105">
        <v>1000</v>
      </c>
      <c r="L705" s="105">
        <v>1500</v>
      </c>
      <c r="M705" s="106">
        <v>25.333363869999999</v>
      </c>
      <c r="N705" s="105">
        <v>38000.0458</v>
      </c>
      <c r="O705" s="107">
        <f t="shared" si="20"/>
        <v>3</v>
      </c>
      <c r="P705" s="105">
        <f>IFERROR(INDEX(Data_HS!$D$2:$D$8217,MATCH(H705,Data_HS!$A$2:$A$8217,0))/p_bulan,"")</f>
        <v>50279.818181818184</v>
      </c>
      <c r="Q705" s="104" t="str">
        <f t="shared" si="21"/>
        <v>Wajar</v>
      </c>
    </row>
    <row r="706" spans="1:17" x14ac:dyDescent="0.3">
      <c r="A706" s="104">
        <v>705</v>
      </c>
      <c r="B706" s="104" t="s">
        <v>17566</v>
      </c>
      <c r="C706" s="104" t="s">
        <v>324</v>
      </c>
      <c r="D706" s="104" t="s">
        <v>311</v>
      </c>
      <c r="E706" s="104" t="s">
        <v>17567</v>
      </c>
      <c r="F706" s="104" t="s">
        <v>343</v>
      </c>
      <c r="G706" s="104" t="s">
        <v>332</v>
      </c>
      <c r="H706" s="104" t="s">
        <v>1356</v>
      </c>
      <c r="I706" s="104" t="s">
        <v>17275</v>
      </c>
      <c r="J706" s="105">
        <v>1000</v>
      </c>
      <c r="K706" s="105">
        <v>500</v>
      </c>
      <c r="L706" s="105">
        <v>750</v>
      </c>
      <c r="M706" s="106">
        <v>2.5026321789999999</v>
      </c>
      <c r="N706" s="105">
        <v>1876.9741349999999</v>
      </c>
      <c r="O706" s="107">
        <f t="shared" ref="O706:O769" si="22">VALUE(LEFT(H706,2))</f>
        <v>8</v>
      </c>
      <c r="P706" s="105">
        <f>IFERROR(INDEX(Data_HS!$D$2:$D$8217,MATCH(H706,Data_HS!$A$2:$A$8217,0))/p_bulan,"")</f>
        <v>8504713.3636363633</v>
      </c>
      <c r="Q706" s="104" t="str">
        <f t="shared" ref="Q706:Q769" si="23">IF(H706="00000000","HS tidak valid",IF(N706="","Tanpa estimasi",IF(P706="","HS tidak ada di data nasional",IF(N706=0,"Estimasi nol",IF(N706&gt;P706,"Melebihi ekspor nasional HS","Wajar")))))</f>
        <v>Wajar</v>
      </c>
    </row>
    <row r="707" spans="1:17" x14ac:dyDescent="0.3">
      <c r="A707" s="104">
        <v>706</v>
      </c>
      <c r="B707" s="104" t="s">
        <v>17566</v>
      </c>
      <c r="C707" s="104" t="s">
        <v>324</v>
      </c>
      <c r="D707" s="104" t="s">
        <v>311</v>
      </c>
      <c r="E707" s="104" t="s">
        <v>17567</v>
      </c>
      <c r="F707" s="104" t="s">
        <v>343</v>
      </c>
      <c r="G707" s="104" t="s">
        <v>332</v>
      </c>
      <c r="H707" s="104" t="s">
        <v>1410</v>
      </c>
      <c r="I707" s="104" t="s">
        <v>17575</v>
      </c>
      <c r="J707" s="105">
        <v>5000</v>
      </c>
      <c r="K707" s="105">
        <v>1000</v>
      </c>
      <c r="L707" s="105">
        <v>3000</v>
      </c>
      <c r="M707" s="106">
        <v>0.47389675199999998</v>
      </c>
      <c r="N707" s="105">
        <v>1421.690255</v>
      </c>
      <c r="O707" s="107">
        <f t="shared" si="22"/>
        <v>8</v>
      </c>
      <c r="P707" s="105">
        <f>IFERROR(INDEX(Data_HS!$D$2:$D$8217,MATCH(H707,Data_HS!$A$2:$A$8217,0))/p_bulan,"")</f>
        <v>25742.545454545456</v>
      </c>
      <c r="Q707" s="104" t="str">
        <f t="shared" si="23"/>
        <v>Wajar</v>
      </c>
    </row>
    <row r="708" spans="1:17" x14ac:dyDescent="0.3">
      <c r="A708" s="104">
        <v>707</v>
      </c>
      <c r="B708" s="104" t="s">
        <v>17566</v>
      </c>
      <c r="C708" s="104" t="s">
        <v>324</v>
      </c>
      <c r="D708" s="104" t="s">
        <v>311</v>
      </c>
      <c r="E708" s="104" t="s">
        <v>17567</v>
      </c>
      <c r="F708" s="104" t="s">
        <v>343</v>
      </c>
      <c r="G708" s="104" t="s">
        <v>332</v>
      </c>
      <c r="H708" s="104" t="s">
        <v>1346</v>
      </c>
      <c r="I708" s="104" t="s">
        <v>17576</v>
      </c>
      <c r="J708" s="105">
        <v>3000</v>
      </c>
      <c r="K708" s="105">
        <v>2000</v>
      </c>
      <c r="L708" s="105">
        <v>2500</v>
      </c>
      <c r="M708" s="106">
        <v>0.64915914200000002</v>
      </c>
      <c r="N708" s="105">
        <v>1622.8978540000001</v>
      </c>
      <c r="O708" s="107">
        <f t="shared" si="22"/>
        <v>8</v>
      </c>
      <c r="P708" s="105">
        <f>IFERROR(INDEX(Data_HS!$D$2:$D$8217,MATCH(H708,Data_HS!$A$2:$A$8217,0))/p_bulan,"")</f>
        <v>589865.18181818177</v>
      </c>
      <c r="Q708" s="104" t="str">
        <f t="shared" si="23"/>
        <v>Wajar</v>
      </c>
    </row>
    <row r="709" spans="1:17" x14ac:dyDescent="0.3">
      <c r="A709" s="104">
        <v>708</v>
      </c>
      <c r="B709" s="104" t="s">
        <v>17566</v>
      </c>
      <c r="C709" s="104" t="s">
        <v>324</v>
      </c>
      <c r="D709" s="104" t="s">
        <v>311</v>
      </c>
      <c r="E709" s="104" t="s">
        <v>17567</v>
      </c>
      <c r="F709" s="104" t="s">
        <v>343</v>
      </c>
      <c r="G709" s="104" t="s">
        <v>332</v>
      </c>
      <c r="H709" s="104" t="s">
        <v>1220</v>
      </c>
      <c r="I709" s="104" t="s">
        <v>17577</v>
      </c>
      <c r="J709" s="105">
        <v>1000</v>
      </c>
      <c r="K709" s="105">
        <v>100</v>
      </c>
      <c r="L709" s="105">
        <v>550</v>
      </c>
      <c r="M709" s="106">
        <v>2.035273782</v>
      </c>
      <c r="N709" s="105">
        <v>1119.40058</v>
      </c>
      <c r="O709" s="107">
        <f t="shared" si="22"/>
        <v>7</v>
      </c>
      <c r="P709" s="105">
        <f>IFERROR(INDEX(Data_HS!$D$2:$D$8217,MATCH(H709,Data_HS!$A$2:$A$8217,0))/p_bulan,"")</f>
        <v>719526.45454545459</v>
      </c>
      <c r="Q709" s="104" t="str">
        <f t="shared" si="23"/>
        <v>Wajar</v>
      </c>
    </row>
    <row r="710" spans="1:17" x14ac:dyDescent="0.3">
      <c r="A710" s="104">
        <v>709</v>
      </c>
      <c r="B710" s="104" t="s">
        <v>17566</v>
      </c>
      <c r="C710" s="104" t="s">
        <v>324</v>
      </c>
      <c r="D710" s="104" t="s">
        <v>311</v>
      </c>
      <c r="E710" s="104" t="s">
        <v>17567</v>
      </c>
      <c r="F710" s="104" t="s">
        <v>343</v>
      </c>
      <c r="G710" s="104" t="s">
        <v>332</v>
      </c>
      <c r="H710" s="104" t="s">
        <v>1899</v>
      </c>
      <c r="I710" s="104" t="s">
        <v>17578</v>
      </c>
      <c r="J710" s="105">
        <v>5000</v>
      </c>
      <c r="K710" s="105">
        <v>3000</v>
      </c>
      <c r="L710" s="105">
        <v>4000</v>
      </c>
      <c r="M710" s="106">
        <v>2.2402451989999999</v>
      </c>
      <c r="N710" s="105">
        <v>8960.9807949999995</v>
      </c>
      <c r="O710" s="107">
        <f t="shared" si="22"/>
        <v>15</v>
      </c>
      <c r="P710" s="105">
        <f>IFERROR(INDEX(Data_HS!$D$2:$D$8217,MATCH(H710,Data_HS!$A$2:$A$8217,0))/p_bulan,"")</f>
        <v>48881285.909090906</v>
      </c>
      <c r="Q710" s="104" t="str">
        <f t="shared" si="23"/>
        <v>Wajar</v>
      </c>
    </row>
    <row r="711" spans="1:17" x14ac:dyDescent="0.3">
      <c r="A711" s="104">
        <v>710</v>
      </c>
      <c r="B711" s="104" t="s">
        <v>17566</v>
      </c>
      <c r="C711" s="104" t="s">
        <v>324</v>
      </c>
      <c r="D711" s="104" t="s">
        <v>311</v>
      </c>
      <c r="E711" s="104" t="s">
        <v>17567</v>
      </c>
      <c r="F711" s="104" t="s">
        <v>343</v>
      </c>
      <c r="G711" s="104" t="s">
        <v>332</v>
      </c>
      <c r="H711" s="104" t="s">
        <v>470</v>
      </c>
      <c r="I711" s="104" t="s">
        <v>17579</v>
      </c>
      <c r="J711" s="105">
        <v>5000</v>
      </c>
      <c r="K711" s="105">
        <v>5000</v>
      </c>
      <c r="L711" s="105">
        <v>5000</v>
      </c>
      <c r="M711" s="106">
        <v>77.045294119999994</v>
      </c>
      <c r="N711" s="105">
        <v>385226.4706</v>
      </c>
      <c r="O711" s="107">
        <f t="shared" si="22"/>
        <v>3</v>
      </c>
      <c r="P711" s="105">
        <f>IFERROR(INDEX(Data_HS!$D$2:$D$8217,MATCH(H711,Data_HS!$A$2:$A$8217,0))/p_bulan,"")</f>
        <v>11907</v>
      </c>
      <c r="Q711" s="104" t="str">
        <f t="shared" si="23"/>
        <v>Melebihi ekspor nasional HS</v>
      </c>
    </row>
    <row r="712" spans="1:17" x14ac:dyDescent="0.3">
      <c r="A712" s="104">
        <v>711</v>
      </c>
      <c r="B712" s="104" t="s">
        <v>17580</v>
      </c>
      <c r="C712" s="104" t="s">
        <v>286</v>
      </c>
      <c r="D712" s="104" t="s">
        <v>311</v>
      </c>
      <c r="E712" s="104" t="s">
        <v>320</v>
      </c>
      <c r="F712" s="104" t="s">
        <v>343</v>
      </c>
      <c r="G712" s="104" t="s">
        <v>332</v>
      </c>
      <c r="H712" s="104" t="s">
        <v>16229</v>
      </c>
      <c r="I712" s="104" t="s">
        <v>17581</v>
      </c>
      <c r="J712" s="105">
        <v>0</v>
      </c>
      <c r="K712" s="105">
        <v>0</v>
      </c>
      <c r="L712" s="105">
        <v>0</v>
      </c>
      <c r="M712" s="106">
        <v>1.55806343</v>
      </c>
      <c r="N712" s="105">
        <v>0</v>
      </c>
      <c r="O712" s="107">
        <f t="shared" si="22"/>
        <v>94</v>
      </c>
      <c r="P712" s="105">
        <f>IFERROR(INDEX(Data_HS!$D$2:$D$8217,MATCH(H712,Data_HS!$A$2:$A$8217,0))/p_bulan,"")</f>
        <v>112317.81818181818</v>
      </c>
      <c r="Q712" s="104" t="str">
        <f t="shared" si="23"/>
        <v>Estimasi nol</v>
      </c>
    </row>
    <row r="713" spans="1:17" x14ac:dyDescent="0.3">
      <c r="A713" s="104">
        <v>712</v>
      </c>
      <c r="B713" s="104" t="s">
        <v>17580</v>
      </c>
      <c r="C713" s="104" t="s">
        <v>286</v>
      </c>
      <c r="D713" s="104" t="s">
        <v>311</v>
      </c>
      <c r="E713" s="104" t="s">
        <v>320</v>
      </c>
      <c r="F713" s="104" t="s">
        <v>343</v>
      </c>
      <c r="G713" s="104" t="s">
        <v>332</v>
      </c>
      <c r="H713" s="104" t="s">
        <v>16845</v>
      </c>
      <c r="I713" s="104" t="s">
        <v>17582</v>
      </c>
      <c r="J713" s="105">
        <v>25000</v>
      </c>
      <c r="K713" s="105">
        <v>100000</v>
      </c>
      <c r="L713" s="105">
        <v>62500</v>
      </c>
      <c r="M713" s="106"/>
      <c r="N713" s="105"/>
      <c r="O713" s="107">
        <f t="shared" si="22"/>
        <v>0</v>
      </c>
      <c r="P713" s="105" t="str">
        <f>IFERROR(INDEX(Data_HS!$D$2:$D$8217,MATCH(H713,Data_HS!$A$2:$A$8217,0))/p_bulan,"")</f>
        <v/>
      </c>
      <c r="Q713" s="104" t="str">
        <f t="shared" si="23"/>
        <v>HS tidak valid</v>
      </c>
    </row>
    <row r="714" spans="1:17" x14ac:dyDescent="0.3">
      <c r="A714" s="104">
        <v>713</v>
      </c>
      <c r="B714" s="104" t="s">
        <v>17580</v>
      </c>
      <c r="C714" s="104" t="s">
        <v>286</v>
      </c>
      <c r="D714" s="104" t="s">
        <v>311</v>
      </c>
      <c r="E714" s="104" t="s">
        <v>320</v>
      </c>
      <c r="F714" s="104" t="s">
        <v>343</v>
      </c>
      <c r="G714" s="104" t="s">
        <v>332</v>
      </c>
      <c r="H714" s="104" t="s">
        <v>1557</v>
      </c>
      <c r="I714" s="104" t="s">
        <v>17583</v>
      </c>
      <c r="J714" s="105">
        <v>10000</v>
      </c>
      <c r="K714" s="105">
        <v>5000</v>
      </c>
      <c r="L714" s="105">
        <v>7500</v>
      </c>
      <c r="M714" s="106">
        <v>0.76696932900000003</v>
      </c>
      <c r="N714" s="105">
        <v>5752.2699700000003</v>
      </c>
      <c r="O714" s="107">
        <f t="shared" si="22"/>
        <v>9</v>
      </c>
      <c r="P714" s="105">
        <f>IFERROR(INDEX(Data_HS!$D$2:$D$8217,MATCH(H714,Data_HS!$A$2:$A$8217,0))/p_bulan,"")</f>
        <v>171188.18181818182</v>
      </c>
      <c r="Q714" s="104" t="str">
        <f t="shared" si="23"/>
        <v>Wajar</v>
      </c>
    </row>
    <row r="715" spans="1:17" x14ac:dyDescent="0.3">
      <c r="A715" s="104">
        <v>714</v>
      </c>
      <c r="B715" s="104" t="s">
        <v>17580</v>
      </c>
      <c r="C715" s="104" t="s">
        <v>286</v>
      </c>
      <c r="D715" s="104" t="s">
        <v>311</v>
      </c>
      <c r="E715" s="104" t="s">
        <v>320</v>
      </c>
      <c r="F715" s="104" t="s">
        <v>343</v>
      </c>
      <c r="G715" s="104" t="s">
        <v>332</v>
      </c>
      <c r="H715" s="104" t="s">
        <v>1667</v>
      </c>
      <c r="I715" s="104" t="s">
        <v>17584</v>
      </c>
      <c r="J715" s="105">
        <v>10000</v>
      </c>
      <c r="K715" s="105">
        <v>5000</v>
      </c>
      <c r="L715" s="105">
        <v>7500</v>
      </c>
      <c r="M715" s="106">
        <v>3.8089330019999998</v>
      </c>
      <c r="N715" s="105">
        <v>28566.997520000001</v>
      </c>
      <c r="O715" s="107">
        <f t="shared" si="22"/>
        <v>11</v>
      </c>
      <c r="P715" s="105">
        <f>IFERROR(INDEX(Data_HS!$D$2:$D$8217,MATCH(H715,Data_HS!$A$2:$A$8217,0))/p_bulan,"")</f>
        <v>139.54545454545453</v>
      </c>
      <c r="Q715" s="104" t="str">
        <f t="shared" si="23"/>
        <v>Melebihi ekspor nasional HS</v>
      </c>
    </row>
    <row r="716" spans="1:17" x14ac:dyDescent="0.3">
      <c r="A716" s="104">
        <v>715</v>
      </c>
      <c r="B716" s="104" t="s">
        <v>17580</v>
      </c>
      <c r="C716" s="104" t="s">
        <v>286</v>
      </c>
      <c r="D716" s="104" t="s">
        <v>311</v>
      </c>
      <c r="E716" s="104" t="s">
        <v>320</v>
      </c>
      <c r="F716" s="104" t="s">
        <v>343</v>
      </c>
      <c r="G716" s="104" t="s">
        <v>332</v>
      </c>
      <c r="H716" s="104" t="s">
        <v>16231</v>
      </c>
      <c r="I716" s="104" t="s">
        <v>17585</v>
      </c>
      <c r="J716" s="105">
        <v>0</v>
      </c>
      <c r="K716" s="105">
        <v>0</v>
      </c>
      <c r="L716" s="105">
        <v>0</v>
      </c>
      <c r="M716" s="106">
        <v>6.6998434229999999</v>
      </c>
      <c r="N716" s="105">
        <v>0</v>
      </c>
      <c r="O716" s="107">
        <f t="shared" si="22"/>
        <v>94</v>
      </c>
      <c r="P716" s="105">
        <f>IFERROR(INDEX(Data_HS!$D$2:$D$8217,MATCH(H716,Data_HS!$A$2:$A$8217,0))/p_bulan,"")</f>
        <v>1632220.7272727273</v>
      </c>
      <c r="Q716" s="104" t="str">
        <f t="shared" si="23"/>
        <v>Estimasi nol</v>
      </c>
    </row>
    <row r="717" spans="1:17" x14ac:dyDescent="0.3">
      <c r="A717" s="104">
        <v>716</v>
      </c>
      <c r="B717" s="104" t="s">
        <v>17580</v>
      </c>
      <c r="C717" s="104" t="s">
        <v>286</v>
      </c>
      <c r="D717" s="104" t="s">
        <v>311</v>
      </c>
      <c r="E717" s="104" t="s">
        <v>320</v>
      </c>
      <c r="F717" s="104" t="s">
        <v>343</v>
      </c>
      <c r="G717" s="104" t="s">
        <v>332</v>
      </c>
      <c r="H717" s="104" t="s">
        <v>1563</v>
      </c>
      <c r="I717" s="104" t="s">
        <v>17586</v>
      </c>
      <c r="J717" s="105">
        <v>11000</v>
      </c>
      <c r="K717" s="105">
        <v>10000</v>
      </c>
      <c r="L717" s="105">
        <v>10500</v>
      </c>
      <c r="M717" s="106">
        <v>1.346506929</v>
      </c>
      <c r="N717" s="105">
        <v>14138.322749999999</v>
      </c>
      <c r="O717" s="107">
        <f t="shared" si="22"/>
        <v>9</v>
      </c>
      <c r="P717" s="105">
        <f>IFERROR(INDEX(Data_HS!$D$2:$D$8217,MATCH(H717,Data_HS!$A$2:$A$8217,0))/p_bulan,"")</f>
        <v>652267.90909090906</v>
      </c>
      <c r="Q717" s="104" t="str">
        <f t="shared" si="23"/>
        <v>Wajar</v>
      </c>
    </row>
    <row r="718" spans="1:17" x14ac:dyDescent="0.3">
      <c r="A718" s="104">
        <v>717</v>
      </c>
      <c r="B718" s="104" t="s">
        <v>17580</v>
      </c>
      <c r="C718" s="104" t="s">
        <v>286</v>
      </c>
      <c r="D718" s="104" t="s">
        <v>311</v>
      </c>
      <c r="E718" s="104" t="s">
        <v>320</v>
      </c>
      <c r="F718" s="104" t="s">
        <v>343</v>
      </c>
      <c r="G718" s="104" t="s">
        <v>332</v>
      </c>
      <c r="H718" s="104" t="s">
        <v>5436</v>
      </c>
      <c r="I718" s="104" t="s">
        <v>17587</v>
      </c>
      <c r="J718" s="105">
        <v>0</v>
      </c>
      <c r="K718" s="105">
        <v>0</v>
      </c>
      <c r="L718" s="105">
        <v>0</v>
      </c>
      <c r="M718" s="106">
        <v>2.1972380380000001</v>
      </c>
      <c r="N718" s="105">
        <v>0</v>
      </c>
      <c r="O718" s="107">
        <f t="shared" si="22"/>
        <v>39</v>
      </c>
      <c r="P718" s="105">
        <f>IFERROR(INDEX(Data_HS!$D$2:$D$8217,MATCH(H718,Data_HS!$A$2:$A$8217,0))/p_bulan,"")</f>
        <v>74867.090909090912</v>
      </c>
      <c r="Q718" s="104" t="str">
        <f t="shared" si="23"/>
        <v>Estimasi nol</v>
      </c>
    </row>
    <row r="719" spans="1:17" x14ac:dyDescent="0.3">
      <c r="A719" s="104">
        <v>718</v>
      </c>
      <c r="B719" s="104" t="s">
        <v>17580</v>
      </c>
      <c r="C719" s="104" t="s">
        <v>286</v>
      </c>
      <c r="D719" s="104" t="s">
        <v>311</v>
      </c>
      <c r="E719" s="104" t="s">
        <v>320</v>
      </c>
      <c r="F719" s="104" t="s">
        <v>343</v>
      </c>
      <c r="G719" s="104" t="s">
        <v>332</v>
      </c>
      <c r="H719" s="104" t="s">
        <v>6286</v>
      </c>
      <c r="I719" s="104" t="s">
        <v>17588</v>
      </c>
      <c r="J719" s="105">
        <v>0</v>
      </c>
      <c r="K719" s="105">
        <v>0</v>
      </c>
      <c r="L719" s="105">
        <v>0</v>
      </c>
      <c r="M719" s="106">
        <v>9.8006626640000007</v>
      </c>
      <c r="N719" s="105">
        <v>0</v>
      </c>
      <c r="O719" s="107">
        <f t="shared" si="22"/>
        <v>46</v>
      </c>
      <c r="P719" s="105">
        <f>IFERROR(INDEX(Data_HS!$D$2:$D$8217,MATCH(H719,Data_HS!$A$2:$A$8217,0))/p_bulan,"")</f>
        <v>505004.09090909088</v>
      </c>
      <c r="Q719" s="104" t="str">
        <f t="shared" si="23"/>
        <v>Estimasi nol</v>
      </c>
    </row>
    <row r="720" spans="1:17" x14ac:dyDescent="0.3">
      <c r="A720" s="104">
        <v>719</v>
      </c>
      <c r="B720" s="104" t="s">
        <v>17580</v>
      </c>
      <c r="C720" s="104" t="s">
        <v>286</v>
      </c>
      <c r="D720" s="104" t="s">
        <v>311</v>
      </c>
      <c r="E720" s="104" t="s">
        <v>320</v>
      </c>
      <c r="F720" s="104" t="s">
        <v>343</v>
      </c>
      <c r="G720" s="104" t="s">
        <v>332</v>
      </c>
      <c r="H720" s="104" t="s">
        <v>6168</v>
      </c>
      <c r="I720" s="104" t="s">
        <v>17589</v>
      </c>
      <c r="J720" s="105">
        <v>12000</v>
      </c>
      <c r="K720" s="105">
        <v>1000000</v>
      </c>
      <c r="L720" s="105">
        <v>506000</v>
      </c>
      <c r="M720" s="106">
        <v>0.81219412700000004</v>
      </c>
      <c r="N720" s="105">
        <v>410970.22810000001</v>
      </c>
      <c r="O720" s="107">
        <f t="shared" si="22"/>
        <v>44</v>
      </c>
      <c r="P720" s="105">
        <f>IFERROR(INDEX(Data_HS!$D$2:$D$8217,MATCH(H720,Data_HS!$A$2:$A$8217,0))/p_bulan,"")</f>
        <v>154356.09090909091</v>
      </c>
      <c r="Q720" s="104" t="str">
        <f t="shared" si="23"/>
        <v>Melebihi ekspor nasional HS</v>
      </c>
    </row>
    <row r="721" spans="1:17" x14ac:dyDescent="0.3">
      <c r="A721" s="104">
        <v>720</v>
      </c>
      <c r="B721" s="104" t="s">
        <v>17580</v>
      </c>
      <c r="C721" s="104" t="s">
        <v>286</v>
      </c>
      <c r="D721" s="104" t="s">
        <v>311</v>
      </c>
      <c r="E721" s="104" t="s">
        <v>320</v>
      </c>
      <c r="F721" s="104" t="s">
        <v>343</v>
      </c>
      <c r="G721" s="104" t="s">
        <v>332</v>
      </c>
      <c r="H721" s="104" t="s">
        <v>1899</v>
      </c>
      <c r="I721" s="104" t="s">
        <v>17578</v>
      </c>
      <c r="J721" s="105">
        <v>10000</v>
      </c>
      <c r="K721" s="105">
        <v>10000</v>
      </c>
      <c r="L721" s="105">
        <v>10000</v>
      </c>
      <c r="M721" s="106">
        <v>2.2402451989999999</v>
      </c>
      <c r="N721" s="105">
        <v>22402.451990000001</v>
      </c>
      <c r="O721" s="107">
        <f t="shared" si="22"/>
        <v>15</v>
      </c>
      <c r="P721" s="105">
        <f>IFERROR(INDEX(Data_HS!$D$2:$D$8217,MATCH(H721,Data_HS!$A$2:$A$8217,0))/p_bulan,"")</f>
        <v>48881285.909090906</v>
      </c>
      <c r="Q721" s="104" t="str">
        <f t="shared" si="23"/>
        <v>Wajar</v>
      </c>
    </row>
    <row r="722" spans="1:17" x14ac:dyDescent="0.3">
      <c r="A722" s="104">
        <v>721</v>
      </c>
      <c r="B722" s="104" t="s">
        <v>17590</v>
      </c>
      <c r="C722" s="104" t="s">
        <v>295</v>
      </c>
      <c r="D722" s="104" t="s">
        <v>308</v>
      </c>
      <c r="E722" s="104" t="s">
        <v>320</v>
      </c>
      <c r="F722" s="104" t="s">
        <v>344</v>
      </c>
      <c r="G722" s="104" t="s">
        <v>335</v>
      </c>
      <c r="H722" s="104" t="s">
        <v>16845</v>
      </c>
      <c r="I722" s="104" t="s">
        <v>17591</v>
      </c>
      <c r="J722" s="105"/>
      <c r="K722" s="105"/>
      <c r="L722" s="105"/>
      <c r="M722" s="106"/>
      <c r="N722" s="105"/>
      <c r="O722" s="107">
        <f t="shared" si="22"/>
        <v>0</v>
      </c>
      <c r="P722" s="105" t="str">
        <f>IFERROR(INDEX(Data_HS!$D$2:$D$8217,MATCH(H722,Data_HS!$A$2:$A$8217,0))/p_bulan,"")</f>
        <v/>
      </c>
      <c r="Q722" s="104" t="str">
        <f t="shared" si="23"/>
        <v>HS tidak valid</v>
      </c>
    </row>
    <row r="723" spans="1:17" x14ac:dyDescent="0.3">
      <c r="A723" s="104">
        <v>722</v>
      </c>
      <c r="B723" s="104" t="s">
        <v>17590</v>
      </c>
      <c r="C723" s="104" t="s">
        <v>295</v>
      </c>
      <c r="D723" s="104" t="s">
        <v>308</v>
      </c>
      <c r="E723" s="104" t="s">
        <v>320</v>
      </c>
      <c r="F723" s="104" t="s">
        <v>344</v>
      </c>
      <c r="G723" s="104" t="s">
        <v>335</v>
      </c>
      <c r="H723" s="104" t="s">
        <v>2599</v>
      </c>
      <c r="I723" s="104" t="s">
        <v>17592</v>
      </c>
      <c r="J723" s="105"/>
      <c r="K723" s="105">
        <v>0</v>
      </c>
      <c r="L723" s="105"/>
      <c r="M723" s="106">
        <v>4.9344718590000003</v>
      </c>
      <c r="N723" s="105"/>
      <c r="O723" s="107">
        <f t="shared" si="22"/>
        <v>21</v>
      </c>
      <c r="P723" s="105">
        <f>IFERROR(INDEX(Data_HS!$D$2:$D$8217,MATCH(H723,Data_HS!$A$2:$A$8217,0))/p_bulan,"")</f>
        <v>115234.27272727272</v>
      </c>
      <c r="Q723" s="104" t="str">
        <f t="shared" si="23"/>
        <v>Tanpa estimasi</v>
      </c>
    </row>
    <row r="724" spans="1:17" x14ac:dyDescent="0.3">
      <c r="A724" s="104">
        <v>723</v>
      </c>
      <c r="B724" s="104" t="s">
        <v>17590</v>
      </c>
      <c r="C724" s="104" t="s">
        <v>295</v>
      </c>
      <c r="D724" s="104" t="s">
        <v>308</v>
      </c>
      <c r="E724" s="104" t="s">
        <v>320</v>
      </c>
      <c r="F724" s="104" t="s">
        <v>344</v>
      </c>
      <c r="G724" s="104" t="s">
        <v>335</v>
      </c>
      <c r="H724" s="104" t="s">
        <v>1460</v>
      </c>
      <c r="I724" s="104" t="s">
        <v>17390</v>
      </c>
      <c r="J724" s="105"/>
      <c r="K724" s="105"/>
      <c r="L724" s="105"/>
      <c r="M724" s="106">
        <v>6.8828138010000002</v>
      </c>
      <c r="N724" s="105"/>
      <c r="O724" s="107">
        <f t="shared" si="22"/>
        <v>9</v>
      </c>
      <c r="P724" s="105">
        <f>IFERROR(INDEX(Data_HS!$D$2:$D$8217,MATCH(H724,Data_HS!$A$2:$A$8217,0))/p_bulan,"")</f>
        <v>60138.272727272728</v>
      </c>
      <c r="Q724" s="104" t="str">
        <f t="shared" si="23"/>
        <v>Tanpa estimasi</v>
      </c>
    </row>
    <row r="725" spans="1:17" x14ac:dyDescent="0.3">
      <c r="A725" s="104">
        <v>724</v>
      </c>
      <c r="B725" s="104" t="s">
        <v>17593</v>
      </c>
      <c r="C725" s="104" t="s">
        <v>286</v>
      </c>
      <c r="D725" s="104" t="s">
        <v>308</v>
      </c>
      <c r="E725" s="104" t="s">
        <v>320</v>
      </c>
      <c r="F725" s="104" t="s">
        <v>343</v>
      </c>
      <c r="G725" s="104" t="s">
        <v>332</v>
      </c>
      <c r="H725" s="104" t="s">
        <v>2263</v>
      </c>
      <c r="I725" s="104" t="s">
        <v>17183</v>
      </c>
      <c r="J725" s="105">
        <v>18000</v>
      </c>
      <c r="K725" s="105">
        <v>20000</v>
      </c>
      <c r="L725" s="105">
        <v>19000</v>
      </c>
      <c r="M725" s="106">
        <v>6.183815901</v>
      </c>
      <c r="N725" s="105">
        <v>117492.5021</v>
      </c>
      <c r="O725" s="107">
        <f t="shared" si="22"/>
        <v>18</v>
      </c>
      <c r="P725" s="105">
        <f>IFERROR(INDEX(Data_HS!$D$2:$D$8217,MATCH(H725,Data_HS!$A$2:$A$8217,0))/p_bulan,"")</f>
        <v>64124517</v>
      </c>
      <c r="Q725" s="104" t="str">
        <f t="shared" si="23"/>
        <v>Wajar</v>
      </c>
    </row>
    <row r="726" spans="1:17" x14ac:dyDescent="0.3">
      <c r="A726" s="104">
        <v>725</v>
      </c>
      <c r="B726" s="104" t="s">
        <v>17593</v>
      </c>
      <c r="C726" s="104" t="s">
        <v>286</v>
      </c>
      <c r="D726" s="104" t="s">
        <v>308</v>
      </c>
      <c r="E726" s="104" t="s">
        <v>320</v>
      </c>
      <c r="F726" s="104" t="s">
        <v>343</v>
      </c>
      <c r="G726" s="104" t="s">
        <v>332</v>
      </c>
      <c r="H726" s="104" t="s">
        <v>2369</v>
      </c>
      <c r="I726" s="104" t="s">
        <v>17594</v>
      </c>
      <c r="J726" s="105">
        <v>17000</v>
      </c>
      <c r="K726" s="105">
        <v>20000</v>
      </c>
      <c r="L726" s="105">
        <v>18500</v>
      </c>
      <c r="M726" s="106">
        <v>2.7464299680000002</v>
      </c>
      <c r="N726" s="105">
        <v>50808.954409999998</v>
      </c>
      <c r="O726" s="107">
        <f t="shared" si="22"/>
        <v>19</v>
      </c>
      <c r="P726" s="105">
        <f>IFERROR(INDEX(Data_HS!$D$2:$D$8217,MATCH(H726,Data_HS!$A$2:$A$8217,0))/p_bulan,"")</f>
        <v>20537265</v>
      </c>
      <c r="Q726" s="104" t="str">
        <f t="shared" si="23"/>
        <v>Wajar</v>
      </c>
    </row>
    <row r="727" spans="1:17" x14ac:dyDescent="0.3">
      <c r="A727" s="104">
        <v>726</v>
      </c>
      <c r="B727" s="104" t="s">
        <v>17593</v>
      </c>
      <c r="C727" s="104" t="s">
        <v>286</v>
      </c>
      <c r="D727" s="104" t="s">
        <v>308</v>
      </c>
      <c r="E727" s="104" t="s">
        <v>320</v>
      </c>
      <c r="F727" s="104" t="s">
        <v>343</v>
      </c>
      <c r="G727" s="104" t="s">
        <v>332</v>
      </c>
      <c r="H727" s="104" t="s">
        <v>1476</v>
      </c>
      <c r="I727" s="104" t="s">
        <v>17595</v>
      </c>
      <c r="J727" s="105">
        <v>17000</v>
      </c>
      <c r="K727" s="105">
        <v>20000</v>
      </c>
      <c r="L727" s="105">
        <v>18500</v>
      </c>
      <c r="M727" s="106">
        <v>6.1750955760000004</v>
      </c>
      <c r="N727" s="105">
        <v>114239.26820000001</v>
      </c>
      <c r="O727" s="107">
        <f t="shared" si="22"/>
        <v>9</v>
      </c>
      <c r="P727" s="105">
        <f>IFERROR(INDEX(Data_HS!$D$2:$D$8217,MATCH(H727,Data_HS!$A$2:$A$8217,0))/p_bulan,"")</f>
        <v>5139.363636363636</v>
      </c>
      <c r="Q727" s="104" t="str">
        <f t="shared" si="23"/>
        <v>Melebihi ekspor nasional HS</v>
      </c>
    </row>
    <row r="728" spans="1:17" x14ac:dyDescent="0.3">
      <c r="A728" s="104">
        <v>727</v>
      </c>
      <c r="B728" s="104" t="s">
        <v>17596</v>
      </c>
      <c r="C728" s="104" t="s">
        <v>280</v>
      </c>
      <c r="D728" s="104" t="s">
        <v>308</v>
      </c>
      <c r="E728" s="104" t="s">
        <v>320</v>
      </c>
      <c r="F728" s="104" t="s">
        <v>344</v>
      </c>
      <c r="G728" s="104" t="s">
        <v>335</v>
      </c>
      <c r="H728" s="104" t="s">
        <v>1460</v>
      </c>
      <c r="I728" s="104" t="s">
        <v>17597</v>
      </c>
      <c r="J728" s="105"/>
      <c r="K728" s="105">
        <v>20000000</v>
      </c>
      <c r="L728" s="105"/>
      <c r="M728" s="106">
        <v>6.8828138010000002</v>
      </c>
      <c r="N728" s="105"/>
      <c r="O728" s="107">
        <f t="shared" si="22"/>
        <v>9</v>
      </c>
      <c r="P728" s="105">
        <f>IFERROR(INDEX(Data_HS!$D$2:$D$8217,MATCH(H728,Data_HS!$A$2:$A$8217,0))/p_bulan,"")</f>
        <v>60138.272727272728</v>
      </c>
      <c r="Q728" s="104" t="str">
        <f t="shared" si="23"/>
        <v>Tanpa estimasi</v>
      </c>
    </row>
    <row r="729" spans="1:17" x14ac:dyDescent="0.3">
      <c r="A729" s="104">
        <v>728</v>
      </c>
      <c r="B729" s="104" t="s">
        <v>17598</v>
      </c>
      <c r="C729" s="104" t="s">
        <v>286</v>
      </c>
      <c r="D729" s="104" t="s">
        <v>314</v>
      </c>
      <c r="E729" s="104" t="s">
        <v>320</v>
      </c>
      <c r="F729" s="104" t="s">
        <v>343</v>
      </c>
      <c r="G729" s="104" t="s">
        <v>332</v>
      </c>
      <c r="H729" s="104" t="s">
        <v>1304</v>
      </c>
      <c r="I729" s="104" t="s">
        <v>16951</v>
      </c>
      <c r="J729" s="105">
        <v>26000</v>
      </c>
      <c r="K729" s="105">
        <v>100000</v>
      </c>
      <c r="L729" s="105">
        <v>63000</v>
      </c>
      <c r="M729" s="106">
        <v>0.42636016700000001</v>
      </c>
      <c r="N729" s="105">
        <v>26860.69052</v>
      </c>
      <c r="O729" s="107">
        <f t="shared" si="22"/>
        <v>8</v>
      </c>
      <c r="P729" s="105">
        <f>IFERROR(INDEX(Data_HS!$D$2:$D$8217,MATCH(H729,Data_HS!$A$2:$A$8217,0))/p_bulan,"")</f>
        <v>24934517.727272727</v>
      </c>
      <c r="Q729" s="104" t="str">
        <f t="shared" si="23"/>
        <v>Wajar</v>
      </c>
    </row>
    <row r="730" spans="1:17" x14ac:dyDescent="0.3">
      <c r="A730" s="104">
        <v>729</v>
      </c>
      <c r="B730" s="104" t="s">
        <v>17598</v>
      </c>
      <c r="C730" s="104" t="s">
        <v>286</v>
      </c>
      <c r="D730" s="104" t="s">
        <v>314</v>
      </c>
      <c r="E730" s="104" t="s">
        <v>320</v>
      </c>
      <c r="F730" s="104" t="s">
        <v>343</v>
      </c>
      <c r="G730" s="104" t="s">
        <v>332</v>
      </c>
      <c r="H730" s="104" t="s">
        <v>1304</v>
      </c>
      <c r="I730" s="104" t="s">
        <v>17599</v>
      </c>
      <c r="J730" s="105">
        <v>12000</v>
      </c>
      <c r="K730" s="105">
        <v>100000</v>
      </c>
      <c r="L730" s="105">
        <v>56000</v>
      </c>
      <c r="M730" s="106">
        <v>0.42636016700000001</v>
      </c>
      <c r="N730" s="105">
        <v>23876.16935</v>
      </c>
      <c r="O730" s="107">
        <f t="shared" si="22"/>
        <v>8</v>
      </c>
      <c r="P730" s="105">
        <f>IFERROR(INDEX(Data_HS!$D$2:$D$8217,MATCH(H730,Data_HS!$A$2:$A$8217,0))/p_bulan,"")</f>
        <v>24934517.727272727</v>
      </c>
      <c r="Q730" s="104" t="str">
        <f t="shared" si="23"/>
        <v>Wajar</v>
      </c>
    </row>
    <row r="731" spans="1:17" x14ac:dyDescent="0.3">
      <c r="A731" s="104">
        <v>730</v>
      </c>
      <c r="B731" s="104" t="s">
        <v>17598</v>
      </c>
      <c r="C731" s="104" t="s">
        <v>286</v>
      </c>
      <c r="D731" s="104" t="s">
        <v>314</v>
      </c>
      <c r="E731" s="104" t="s">
        <v>320</v>
      </c>
      <c r="F731" s="104" t="s">
        <v>343</v>
      </c>
      <c r="G731" s="104" t="s">
        <v>332</v>
      </c>
      <c r="H731" s="104" t="s">
        <v>3019</v>
      </c>
      <c r="I731" s="104" t="s">
        <v>17600</v>
      </c>
      <c r="J731" s="105">
        <v>24000</v>
      </c>
      <c r="K731" s="105">
        <v>100000</v>
      </c>
      <c r="L731" s="105">
        <v>62000</v>
      </c>
      <c r="M731" s="106">
        <v>0.36135620200000002</v>
      </c>
      <c r="N731" s="105">
        <v>22404.084510000001</v>
      </c>
      <c r="O731" s="107">
        <f t="shared" si="22"/>
        <v>27</v>
      </c>
      <c r="P731" s="105">
        <f>IFERROR(INDEX(Data_HS!$D$2:$D$8217,MATCH(H731,Data_HS!$A$2:$A$8217,0))/p_bulan,"")</f>
        <v>10607202.545454545</v>
      </c>
      <c r="Q731" s="104" t="str">
        <f t="shared" si="23"/>
        <v>Wajar</v>
      </c>
    </row>
    <row r="732" spans="1:17" x14ac:dyDescent="0.3">
      <c r="A732" s="104">
        <v>731</v>
      </c>
      <c r="B732" s="104" t="s">
        <v>17598</v>
      </c>
      <c r="C732" s="104" t="s">
        <v>286</v>
      </c>
      <c r="D732" s="104" t="s">
        <v>314</v>
      </c>
      <c r="E732" s="104" t="s">
        <v>320</v>
      </c>
      <c r="F732" s="104" t="s">
        <v>343</v>
      </c>
      <c r="G732" s="104" t="s">
        <v>332</v>
      </c>
      <c r="H732" s="104" t="s">
        <v>1897</v>
      </c>
      <c r="I732" s="104" t="s">
        <v>16924</v>
      </c>
      <c r="J732" s="105">
        <v>16000</v>
      </c>
      <c r="K732" s="105">
        <v>100000</v>
      </c>
      <c r="L732" s="105">
        <v>58000</v>
      </c>
      <c r="M732" s="106">
        <v>2.2112699689999999</v>
      </c>
      <c r="N732" s="105">
        <v>128253.65820000001</v>
      </c>
      <c r="O732" s="107">
        <f t="shared" si="22"/>
        <v>15</v>
      </c>
      <c r="P732" s="105">
        <f>IFERROR(INDEX(Data_HS!$D$2:$D$8217,MATCH(H732,Data_HS!$A$2:$A$8217,0))/p_bulan,"")</f>
        <v>1986698.8181818181</v>
      </c>
      <c r="Q732" s="104" t="str">
        <f t="shared" si="23"/>
        <v>Wajar</v>
      </c>
    </row>
    <row r="733" spans="1:17" x14ac:dyDescent="0.3">
      <c r="A733" s="104">
        <v>732</v>
      </c>
      <c r="B733" s="104" t="s">
        <v>17598</v>
      </c>
      <c r="C733" s="104" t="s">
        <v>286</v>
      </c>
      <c r="D733" s="104" t="s">
        <v>314</v>
      </c>
      <c r="E733" s="104" t="s">
        <v>320</v>
      </c>
      <c r="F733" s="104" t="s">
        <v>343</v>
      </c>
      <c r="G733" s="104" t="s">
        <v>332</v>
      </c>
      <c r="H733" s="104" t="s">
        <v>16845</v>
      </c>
      <c r="I733" s="104" t="s">
        <v>17601</v>
      </c>
      <c r="J733" s="105">
        <v>20000</v>
      </c>
      <c r="K733" s="105">
        <v>100000</v>
      </c>
      <c r="L733" s="105">
        <v>60000</v>
      </c>
      <c r="M733" s="106"/>
      <c r="N733" s="105"/>
      <c r="O733" s="107">
        <f t="shared" si="22"/>
        <v>0</v>
      </c>
      <c r="P733" s="105" t="str">
        <f>IFERROR(INDEX(Data_HS!$D$2:$D$8217,MATCH(H733,Data_HS!$A$2:$A$8217,0))/p_bulan,"")</f>
        <v/>
      </c>
      <c r="Q733" s="104" t="str">
        <f t="shared" si="23"/>
        <v>HS tidak valid</v>
      </c>
    </row>
    <row r="734" spans="1:17" x14ac:dyDescent="0.3">
      <c r="A734" s="104">
        <v>733</v>
      </c>
      <c r="B734" s="104" t="s">
        <v>17598</v>
      </c>
      <c r="C734" s="104" t="s">
        <v>286</v>
      </c>
      <c r="D734" s="104" t="s">
        <v>314</v>
      </c>
      <c r="E734" s="104" t="s">
        <v>320</v>
      </c>
      <c r="F734" s="104" t="s">
        <v>343</v>
      </c>
      <c r="G734" s="104" t="s">
        <v>332</v>
      </c>
      <c r="H734" s="104" t="s">
        <v>4629</v>
      </c>
      <c r="I734" s="104" t="s">
        <v>17602</v>
      </c>
      <c r="J734" s="105">
        <v>18000</v>
      </c>
      <c r="K734" s="105">
        <v>100000</v>
      </c>
      <c r="L734" s="105">
        <v>59000</v>
      </c>
      <c r="M734" s="106">
        <v>1.77268161</v>
      </c>
      <c r="N734" s="105">
        <v>104588.215</v>
      </c>
      <c r="O734" s="107">
        <f t="shared" si="22"/>
        <v>38</v>
      </c>
      <c r="P734" s="105">
        <f>IFERROR(INDEX(Data_HS!$D$2:$D$8217,MATCH(H734,Data_HS!$A$2:$A$8217,0))/p_bulan,"")</f>
        <v>2332469</v>
      </c>
      <c r="Q734" s="104" t="str">
        <f t="shared" si="23"/>
        <v>Wajar</v>
      </c>
    </row>
    <row r="735" spans="1:17" x14ac:dyDescent="0.3">
      <c r="A735" s="104">
        <v>734</v>
      </c>
      <c r="B735" s="104" t="s">
        <v>17598</v>
      </c>
      <c r="C735" s="104" t="s">
        <v>286</v>
      </c>
      <c r="D735" s="104" t="s">
        <v>314</v>
      </c>
      <c r="E735" s="104" t="s">
        <v>320</v>
      </c>
      <c r="F735" s="104" t="s">
        <v>343</v>
      </c>
      <c r="G735" s="104" t="s">
        <v>332</v>
      </c>
      <c r="H735" s="104" t="s">
        <v>1302</v>
      </c>
      <c r="I735" s="104" t="s">
        <v>17270</v>
      </c>
      <c r="J735" s="105">
        <v>18000</v>
      </c>
      <c r="K735" s="105">
        <v>100000</v>
      </c>
      <c r="L735" s="105">
        <v>59000</v>
      </c>
      <c r="M735" s="106">
        <v>0.47623953400000002</v>
      </c>
      <c r="N735" s="105">
        <v>28098.132519999999</v>
      </c>
      <c r="O735" s="107">
        <f t="shared" si="22"/>
        <v>8</v>
      </c>
      <c r="P735" s="105">
        <f>IFERROR(INDEX(Data_HS!$D$2:$D$8217,MATCH(H735,Data_HS!$A$2:$A$8217,0))/p_bulan,"")</f>
        <v>48622.454545454544</v>
      </c>
      <c r="Q735" s="104" t="str">
        <f t="shared" si="23"/>
        <v>Wajar</v>
      </c>
    </row>
    <row r="736" spans="1:17" x14ac:dyDescent="0.3">
      <c r="A736" s="104">
        <v>735</v>
      </c>
      <c r="B736" s="104" t="s">
        <v>17598</v>
      </c>
      <c r="C736" s="104" t="s">
        <v>286</v>
      </c>
      <c r="D736" s="104" t="s">
        <v>314</v>
      </c>
      <c r="E736" s="104" t="s">
        <v>320</v>
      </c>
      <c r="F736" s="104" t="s">
        <v>343</v>
      </c>
      <c r="G736" s="104" t="s">
        <v>332</v>
      </c>
      <c r="H736" s="104" t="s">
        <v>4629</v>
      </c>
      <c r="I736" s="104" t="s">
        <v>17261</v>
      </c>
      <c r="J736" s="105">
        <v>15000</v>
      </c>
      <c r="K736" s="105">
        <v>100000</v>
      </c>
      <c r="L736" s="105">
        <v>57500</v>
      </c>
      <c r="M736" s="106">
        <v>1.77268161</v>
      </c>
      <c r="N736" s="105">
        <v>101929.19259999999</v>
      </c>
      <c r="O736" s="107">
        <f t="shared" si="22"/>
        <v>38</v>
      </c>
      <c r="P736" s="105">
        <f>IFERROR(INDEX(Data_HS!$D$2:$D$8217,MATCH(H736,Data_HS!$A$2:$A$8217,0))/p_bulan,"")</f>
        <v>2332469</v>
      </c>
      <c r="Q736" s="104" t="str">
        <f t="shared" si="23"/>
        <v>Wajar</v>
      </c>
    </row>
    <row r="737" spans="1:17" x14ac:dyDescent="0.3">
      <c r="A737" s="104">
        <v>736</v>
      </c>
      <c r="B737" s="104" t="s">
        <v>17603</v>
      </c>
      <c r="C737" s="104" t="s">
        <v>328</v>
      </c>
      <c r="D737" s="104" t="s">
        <v>311</v>
      </c>
      <c r="E737" s="104" t="s">
        <v>320</v>
      </c>
      <c r="F737" s="104" t="s">
        <v>344</v>
      </c>
      <c r="G737" s="104" t="s">
        <v>332</v>
      </c>
      <c r="H737" s="104" t="s">
        <v>1527</v>
      </c>
      <c r="I737" s="104" t="s">
        <v>17604</v>
      </c>
      <c r="J737" s="105"/>
      <c r="K737" s="105"/>
      <c r="L737" s="105"/>
      <c r="M737" s="106">
        <v>5.5014955480000003</v>
      </c>
      <c r="N737" s="105"/>
      <c r="O737" s="107">
        <f t="shared" si="22"/>
        <v>9</v>
      </c>
      <c r="P737" s="105">
        <f>IFERROR(INDEX(Data_HS!$D$2:$D$8217,MATCH(H737,Data_HS!$A$2:$A$8217,0))/p_bulan,"")</f>
        <v>8913202</v>
      </c>
      <c r="Q737" s="104" t="str">
        <f t="shared" si="23"/>
        <v>Tanpa estimasi</v>
      </c>
    </row>
    <row r="738" spans="1:17" x14ac:dyDescent="0.3">
      <c r="A738" s="104">
        <v>737</v>
      </c>
      <c r="B738" s="104" t="s">
        <v>17603</v>
      </c>
      <c r="C738" s="104" t="s">
        <v>328</v>
      </c>
      <c r="D738" s="104" t="s">
        <v>311</v>
      </c>
      <c r="E738" s="104" t="s">
        <v>320</v>
      </c>
      <c r="F738" s="104" t="s">
        <v>344</v>
      </c>
      <c r="G738" s="104" t="s">
        <v>332</v>
      </c>
      <c r="H738" s="104" t="s">
        <v>2597</v>
      </c>
      <c r="I738" s="104" t="s">
        <v>17605</v>
      </c>
      <c r="J738" s="105"/>
      <c r="K738" s="105"/>
      <c r="L738" s="105"/>
      <c r="M738" s="106">
        <v>3.730552265</v>
      </c>
      <c r="N738" s="105"/>
      <c r="O738" s="107">
        <f t="shared" si="22"/>
        <v>21</v>
      </c>
      <c r="P738" s="105">
        <f>IFERROR(INDEX(Data_HS!$D$2:$D$8217,MATCH(H738,Data_HS!$A$2:$A$8217,0))/p_bulan,"")</f>
        <v>16893.636363636364</v>
      </c>
      <c r="Q738" s="104" t="str">
        <f t="shared" si="23"/>
        <v>Tanpa estimasi</v>
      </c>
    </row>
    <row r="739" spans="1:17" x14ac:dyDescent="0.3">
      <c r="A739" s="104">
        <v>738</v>
      </c>
      <c r="B739" s="104" t="s">
        <v>17603</v>
      </c>
      <c r="C739" s="104" t="s">
        <v>328</v>
      </c>
      <c r="D739" s="104" t="s">
        <v>311</v>
      </c>
      <c r="E739" s="104" t="s">
        <v>320</v>
      </c>
      <c r="F739" s="104" t="s">
        <v>344</v>
      </c>
      <c r="G739" s="104" t="s">
        <v>332</v>
      </c>
      <c r="H739" s="104" t="s">
        <v>16845</v>
      </c>
      <c r="I739" s="104" t="s">
        <v>16980</v>
      </c>
      <c r="J739" s="105"/>
      <c r="K739" s="105"/>
      <c r="L739" s="105"/>
      <c r="M739" s="106"/>
      <c r="N739" s="105"/>
      <c r="O739" s="107">
        <f t="shared" si="22"/>
        <v>0</v>
      </c>
      <c r="P739" s="105" t="str">
        <f>IFERROR(INDEX(Data_HS!$D$2:$D$8217,MATCH(H739,Data_HS!$A$2:$A$8217,0))/p_bulan,"")</f>
        <v/>
      </c>
      <c r="Q739" s="104" t="str">
        <f t="shared" si="23"/>
        <v>HS tidak valid</v>
      </c>
    </row>
    <row r="740" spans="1:17" x14ac:dyDescent="0.3">
      <c r="A740" s="104">
        <v>739</v>
      </c>
      <c r="B740" s="104" t="s">
        <v>17603</v>
      </c>
      <c r="C740" s="104" t="s">
        <v>328</v>
      </c>
      <c r="D740" s="104" t="s">
        <v>311</v>
      </c>
      <c r="E740" s="104" t="s">
        <v>320</v>
      </c>
      <c r="F740" s="104" t="s">
        <v>344</v>
      </c>
      <c r="G740" s="104" t="s">
        <v>332</v>
      </c>
      <c r="H740" s="104" t="s">
        <v>1685</v>
      </c>
      <c r="I740" s="104" t="s">
        <v>17606</v>
      </c>
      <c r="J740" s="105"/>
      <c r="K740" s="105"/>
      <c r="L740" s="105"/>
      <c r="M740" s="106">
        <v>1.711527295</v>
      </c>
      <c r="N740" s="105"/>
      <c r="O740" s="107">
        <f t="shared" si="22"/>
        <v>12</v>
      </c>
      <c r="P740" s="105">
        <f>IFERROR(INDEX(Data_HS!$D$2:$D$8217,MATCH(H740,Data_HS!$A$2:$A$8217,0))/p_bulan,"")</f>
        <v>4130712</v>
      </c>
      <c r="Q740" s="104" t="str">
        <f t="shared" si="23"/>
        <v>Tanpa estimasi</v>
      </c>
    </row>
    <row r="741" spans="1:17" x14ac:dyDescent="0.3">
      <c r="A741" s="104">
        <v>740</v>
      </c>
      <c r="B741" s="104" t="s">
        <v>17603</v>
      </c>
      <c r="C741" s="104" t="s">
        <v>328</v>
      </c>
      <c r="D741" s="104" t="s">
        <v>311</v>
      </c>
      <c r="E741" s="104" t="s">
        <v>320</v>
      </c>
      <c r="F741" s="104" t="s">
        <v>344</v>
      </c>
      <c r="G741" s="104" t="s">
        <v>332</v>
      </c>
      <c r="H741" s="104" t="s">
        <v>1242</v>
      </c>
      <c r="I741" s="104" t="s">
        <v>17607</v>
      </c>
      <c r="J741" s="105">
        <v>18000</v>
      </c>
      <c r="K741" s="105"/>
      <c r="L741" s="105">
        <v>18000</v>
      </c>
      <c r="M741" s="106">
        <v>5.1240976280000003</v>
      </c>
      <c r="N741" s="105">
        <v>92233.757299999997</v>
      </c>
      <c r="O741" s="107">
        <f t="shared" si="22"/>
        <v>7</v>
      </c>
      <c r="P741" s="105">
        <f>IFERROR(INDEX(Data_HS!$D$2:$D$8217,MATCH(H741,Data_HS!$A$2:$A$8217,0))/p_bulan,"")</f>
        <v>1355.090909090909</v>
      </c>
      <c r="Q741" s="104" t="str">
        <f t="shared" si="23"/>
        <v>Melebihi ekspor nasional HS</v>
      </c>
    </row>
    <row r="742" spans="1:17" x14ac:dyDescent="0.3">
      <c r="A742" s="104">
        <v>741</v>
      </c>
      <c r="B742" s="104" t="s">
        <v>17603</v>
      </c>
      <c r="C742" s="104" t="s">
        <v>328</v>
      </c>
      <c r="D742" s="104" t="s">
        <v>311</v>
      </c>
      <c r="E742" s="104" t="s">
        <v>320</v>
      </c>
      <c r="F742" s="104" t="s">
        <v>344</v>
      </c>
      <c r="G742" s="104" t="s">
        <v>332</v>
      </c>
      <c r="H742" s="104" t="s">
        <v>1460</v>
      </c>
      <c r="I742" s="104" t="s">
        <v>17608</v>
      </c>
      <c r="J742" s="105"/>
      <c r="K742" s="105"/>
      <c r="L742" s="105"/>
      <c r="M742" s="106">
        <v>6.8828138010000002</v>
      </c>
      <c r="N742" s="105"/>
      <c r="O742" s="107">
        <f t="shared" si="22"/>
        <v>9</v>
      </c>
      <c r="P742" s="105">
        <f>IFERROR(INDEX(Data_HS!$D$2:$D$8217,MATCH(H742,Data_HS!$A$2:$A$8217,0))/p_bulan,"")</f>
        <v>60138.272727272728</v>
      </c>
      <c r="Q742" s="104" t="str">
        <f t="shared" si="23"/>
        <v>Tanpa estimasi</v>
      </c>
    </row>
    <row r="743" spans="1:17" x14ac:dyDescent="0.3">
      <c r="A743" s="104">
        <v>742</v>
      </c>
      <c r="B743" s="104" t="s">
        <v>17603</v>
      </c>
      <c r="C743" s="104" t="s">
        <v>328</v>
      </c>
      <c r="D743" s="104" t="s">
        <v>311</v>
      </c>
      <c r="E743" s="104" t="s">
        <v>320</v>
      </c>
      <c r="F743" s="104" t="s">
        <v>344</v>
      </c>
      <c r="G743" s="104" t="s">
        <v>332</v>
      </c>
      <c r="H743" s="104" t="s">
        <v>1256</v>
      </c>
      <c r="I743" s="104" t="s">
        <v>17609</v>
      </c>
      <c r="J743" s="105">
        <v>18000</v>
      </c>
      <c r="K743" s="105"/>
      <c r="L743" s="105">
        <v>18000</v>
      </c>
      <c r="M743" s="106">
        <v>22.4</v>
      </c>
      <c r="N743" s="105">
        <v>403200</v>
      </c>
      <c r="O743" s="107">
        <f t="shared" si="22"/>
        <v>7</v>
      </c>
      <c r="P743" s="105">
        <f>IFERROR(INDEX(Data_HS!$D$2:$D$8217,MATCH(H743,Data_HS!$A$2:$A$8217,0))/p_bulan,"")</f>
        <v>10.181818181818182</v>
      </c>
      <c r="Q743" s="104" t="str">
        <f t="shared" si="23"/>
        <v>Melebihi ekspor nasional HS</v>
      </c>
    </row>
    <row r="744" spans="1:17" x14ac:dyDescent="0.3">
      <c r="A744" s="104">
        <v>743</v>
      </c>
      <c r="B744" s="104" t="s">
        <v>17603</v>
      </c>
      <c r="C744" s="104" t="s">
        <v>328</v>
      </c>
      <c r="D744" s="104" t="s">
        <v>311</v>
      </c>
      <c r="E744" s="104" t="s">
        <v>320</v>
      </c>
      <c r="F744" s="104" t="s">
        <v>344</v>
      </c>
      <c r="G744" s="104" t="s">
        <v>332</v>
      </c>
      <c r="H744" s="104" t="s">
        <v>1493</v>
      </c>
      <c r="I744" s="104" t="s">
        <v>17610</v>
      </c>
      <c r="J744" s="105"/>
      <c r="K744" s="105"/>
      <c r="L744" s="105"/>
      <c r="M744" s="106">
        <v>7.2449907680000001</v>
      </c>
      <c r="N744" s="105"/>
      <c r="O744" s="107">
        <f t="shared" si="22"/>
        <v>9</v>
      </c>
      <c r="P744" s="105">
        <f>IFERROR(INDEX(Data_HS!$D$2:$D$8217,MATCH(H744,Data_HS!$A$2:$A$8217,0))/p_bulan,"")</f>
        <v>10498596.909090908</v>
      </c>
      <c r="Q744" s="104" t="str">
        <f t="shared" si="23"/>
        <v>Tanpa estimasi</v>
      </c>
    </row>
    <row r="745" spans="1:17" x14ac:dyDescent="0.3">
      <c r="A745" s="104">
        <v>744</v>
      </c>
      <c r="B745" s="104" t="s">
        <v>17603</v>
      </c>
      <c r="C745" s="104" t="s">
        <v>328</v>
      </c>
      <c r="D745" s="104" t="s">
        <v>311</v>
      </c>
      <c r="E745" s="104" t="s">
        <v>320</v>
      </c>
      <c r="F745" s="104" t="s">
        <v>344</v>
      </c>
      <c r="G745" s="104" t="s">
        <v>332</v>
      </c>
      <c r="H745" s="104" t="s">
        <v>2463</v>
      </c>
      <c r="I745" s="104" t="s">
        <v>17406</v>
      </c>
      <c r="J745" s="105"/>
      <c r="K745" s="105"/>
      <c r="L745" s="105"/>
      <c r="M745" s="106">
        <v>8.8151246249999993</v>
      </c>
      <c r="N745" s="105"/>
      <c r="O745" s="107">
        <f t="shared" si="22"/>
        <v>20</v>
      </c>
      <c r="P745" s="105">
        <f>IFERROR(INDEX(Data_HS!$D$2:$D$8217,MATCH(H745,Data_HS!$A$2:$A$8217,0))/p_bulan,"")</f>
        <v>401603.45454545453</v>
      </c>
      <c r="Q745" s="104" t="str">
        <f t="shared" si="23"/>
        <v>Tanpa estimasi</v>
      </c>
    </row>
    <row r="746" spans="1:17" x14ac:dyDescent="0.3">
      <c r="A746" s="104">
        <v>745</v>
      </c>
      <c r="B746" s="104" t="s">
        <v>17603</v>
      </c>
      <c r="C746" s="104" t="s">
        <v>328</v>
      </c>
      <c r="D746" s="104" t="s">
        <v>311</v>
      </c>
      <c r="E746" s="104" t="s">
        <v>320</v>
      </c>
      <c r="F746" s="104" t="s">
        <v>344</v>
      </c>
      <c r="G746" s="104" t="s">
        <v>332</v>
      </c>
      <c r="H746" s="104" t="s">
        <v>1557</v>
      </c>
      <c r="I746" s="104" t="s">
        <v>17109</v>
      </c>
      <c r="J746" s="105">
        <v>10000</v>
      </c>
      <c r="K746" s="105"/>
      <c r="L746" s="105">
        <v>10000</v>
      </c>
      <c r="M746" s="106">
        <v>0.76696932900000003</v>
      </c>
      <c r="N746" s="105">
        <v>7669.6932930000003</v>
      </c>
      <c r="O746" s="107">
        <f t="shared" si="22"/>
        <v>9</v>
      </c>
      <c r="P746" s="105">
        <f>IFERROR(INDEX(Data_HS!$D$2:$D$8217,MATCH(H746,Data_HS!$A$2:$A$8217,0))/p_bulan,"")</f>
        <v>171188.18181818182</v>
      </c>
      <c r="Q746" s="104" t="str">
        <f t="shared" si="23"/>
        <v>Wajar</v>
      </c>
    </row>
    <row r="747" spans="1:17" x14ac:dyDescent="0.3">
      <c r="A747" s="104">
        <v>746</v>
      </c>
      <c r="B747" s="104" t="s">
        <v>17603</v>
      </c>
      <c r="C747" s="104" t="s">
        <v>328</v>
      </c>
      <c r="D747" s="104" t="s">
        <v>311</v>
      </c>
      <c r="E747" s="104" t="s">
        <v>320</v>
      </c>
      <c r="F747" s="104" t="s">
        <v>344</v>
      </c>
      <c r="G747" s="104" t="s">
        <v>332</v>
      </c>
      <c r="H747" s="104" t="s">
        <v>1523</v>
      </c>
      <c r="I747" s="104" t="s">
        <v>16812</v>
      </c>
      <c r="J747" s="105">
        <v>17000</v>
      </c>
      <c r="K747" s="105"/>
      <c r="L747" s="105">
        <v>17000</v>
      </c>
      <c r="M747" s="106">
        <v>5.5373955229999998</v>
      </c>
      <c r="N747" s="105">
        <v>94135.723899999997</v>
      </c>
      <c r="O747" s="107">
        <f t="shared" si="22"/>
        <v>9</v>
      </c>
      <c r="P747" s="105">
        <f>IFERROR(INDEX(Data_HS!$D$2:$D$8217,MATCH(H747,Data_HS!$A$2:$A$8217,0))/p_bulan,"")</f>
        <v>18410584.636363637</v>
      </c>
      <c r="Q747" s="104" t="str">
        <f t="shared" si="23"/>
        <v>Wajar</v>
      </c>
    </row>
    <row r="748" spans="1:17" x14ac:dyDescent="0.3">
      <c r="A748" s="104">
        <v>747</v>
      </c>
      <c r="B748" s="104" t="s">
        <v>17603</v>
      </c>
      <c r="C748" s="104" t="s">
        <v>328</v>
      </c>
      <c r="D748" s="104" t="s">
        <v>311</v>
      </c>
      <c r="E748" s="104" t="s">
        <v>320</v>
      </c>
      <c r="F748" s="104" t="s">
        <v>344</v>
      </c>
      <c r="G748" s="104" t="s">
        <v>332</v>
      </c>
      <c r="H748" s="104" t="s">
        <v>2829</v>
      </c>
      <c r="I748" s="104" t="s">
        <v>17611</v>
      </c>
      <c r="J748" s="105"/>
      <c r="K748" s="105"/>
      <c r="L748" s="105"/>
      <c r="M748" s="106">
        <v>13.72142208</v>
      </c>
      <c r="N748" s="105"/>
      <c r="O748" s="107">
        <f t="shared" si="22"/>
        <v>24</v>
      </c>
      <c r="P748" s="105">
        <f>IFERROR(INDEX(Data_HS!$D$2:$D$8217,MATCH(H748,Data_HS!$A$2:$A$8217,0))/p_bulan,"")</f>
        <v>19492304.181818184</v>
      </c>
      <c r="Q748" s="104" t="str">
        <f t="shared" si="23"/>
        <v>Tanpa estimasi</v>
      </c>
    </row>
    <row r="749" spans="1:17" x14ac:dyDescent="0.3">
      <c r="A749" s="104">
        <v>748</v>
      </c>
      <c r="B749" s="104" t="s">
        <v>17603</v>
      </c>
      <c r="C749" s="104" t="s">
        <v>328</v>
      </c>
      <c r="D749" s="104" t="s">
        <v>311</v>
      </c>
      <c r="E749" s="104" t="s">
        <v>320</v>
      </c>
      <c r="F749" s="104" t="s">
        <v>344</v>
      </c>
      <c r="G749" s="104" t="s">
        <v>332</v>
      </c>
      <c r="H749" s="104" t="s">
        <v>1593</v>
      </c>
      <c r="I749" s="104" t="s">
        <v>16927</v>
      </c>
      <c r="J749" s="105"/>
      <c r="K749" s="105"/>
      <c r="L749" s="105"/>
      <c r="M749" s="106">
        <v>4.2409638550000004</v>
      </c>
      <c r="N749" s="105"/>
      <c r="O749" s="107">
        <f t="shared" si="22"/>
        <v>10</v>
      </c>
      <c r="P749" s="105">
        <f>IFERROR(INDEX(Data_HS!$D$2:$D$8217,MATCH(H749,Data_HS!$A$2:$A$8217,0))/p_bulan,"")</f>
        <v>4128</v>
      </c>
      <c r="Q749" s="104" t="str">
        <f t="shared" si="23"/>
        <v>Tanpa estimasi</v>
      </c>
    </row>
    <row r="750" spans="1:17" x14ac:dyDescent="0.3">
      <c r="A750" s="104">
        <v>749</v>
      </c>
      <c r="B750" s="104" t="s">
        <v>17603</v>
      </c>
      <c r="C750" s="104" t="s">
        <v>328</v>
      </c>
      <c r="D750" s="104" t="s">
        <v>311</v>
      </c>
      <c r="E750" s="104" t="s">
        <v>320</v>
      </c>
      <c r="F750" s="104" t="s">
        <v>344</v>
      </c>
      <c r="G750" s="104" t="s">
        <v>332</v>
      </c>
      <c r="H750" s="104" t="s">
        <v>4317</v>
      </c>
      <c r="I750" s="104" t="s">
        <v>16902</v>
      </c>
      <c r="J750" s="105"/>
      <c r="K750" s="105"/>
      <c r="L750" s="105"/>
      <c r="M750" s="106">
        <v>59.799470110000001</v>
      </c>
      <c r="N750" s="105"/>
      <c r="O750" s="107">
        <f t="shared" si="22"/>
        <v>33</v>
      </c>
      <c r="P750" s="105">
        <f>IFERROR(INDEX(Data_HS!$D$2:$D$8217,MATCH(H750,Data_HS!$A$2:$A$8217,0))/p_bulan,"")</f>
        <v>229809.36363636365</v>
      </c>
      <c r="Q750" s="104" t="str">
        <f t="shared" si="23"/>
        <v>Tanpa estimasi</v>
      </c>
    </row>
    <row r="751" spans="1:17" x14ac:dyDescent="0.3">
      <c r="A751" s="104">
        <v>750</v>
      </c>
      <c r="B751" s="104" t="s">
        <v>17603</v>
      </c>
      <c r="C751" s="104" t="s">
        <v>328</v>
      </c>
      <c r="D751" s="104" t="s">
        <v>311</v>
      </c>
      <c r="E751" s="104" t="s">
        <v>320</v>
      </c>
      <c r="F751" s="104" t="s">
        <v>344</v>
      </c>
      <c r="G751" s="104" t="s">
        <v>332</v>
      </c>
      <c r="H751" s="104" t="s">
        <v>16845</v>
      </c>
      <c r="I751" s="104" t="s">
        <v>16841</v>
      </c>
      <c r="J751" s="105"/>
      <c r="K751" s="105"/>
      <c r="L751" s="105"/>
      <c r="M751" s="106"/>
      <c r="N751" s="105"/>
      <c r="O751" s="107">
        <f t="shared" si="22"/>
        <v>0</v>
      </c>
      <c r="P751" s="105" t="str">
        <f>IFERROR(INDEX(Data_HS!$D$2:$D$8217,MATCH(H751,Data_HS!$A$2:$A$8217,0))/p_bulan,"")</f>
        <v/>
      </c>
      <c r="Q751" s="104" t="str">
        <f t="shared" si="23"/>
        <v>HS tidak valid</v>
      </c>
    </row>
    <row r="752" spans="1:17" x14ac:dyDescent="0.3">
      <c r="A752" s="104">
        <v>751</v>
      </c>
      <c r="B752" s="104" t="s">
        <v>17603</v>
      </c>
      <c r="C752" s="104" t="s">
        <v>328</v>
      </c>
      <c r="D752" s="104" t="s">
        <v>311</v>
      </c>
      <c r="E752" s="104" t="s">
        <v>320</v>
      </c>
      <c r="F752" s="104" t="s">
        <v>344</v>
      </c>
      <c r="G752" s="104" t="s">
        <v>332</v>
      </c>
      <c r="H752" s="104" t="s">
        <v>1495</v>
      </c>
      <c r="I752" s="104" t="s">
        <v>16906</v>
      </c>
      <c r="J752" s="105">
        <v>15000</v>
      </c>
      <c r="K752" s="105"/>
      <c r="L752" s="105"/>
      <c r="M752" s="106">
        <v>6.7226702649999996</v>
      </c>
      <c r="N752" s="105"/>
      <c r="O752" s="107">
        <f t="shared" si="22"/>
        <v>9</v>
      </c>
      <c r="P752" s="105">
        <f>IFERROR(INDEX(Data_HS!$D$2:$D$8217,MATCH(H752,Data_HS!$A$2:$A$8217,0))/p_bulan,"")</f>
        <v>7877299.2727272725</v>
      </c>
      <c r="Q752" s="104" t="str">
        <f t="shared" si="23"/>
        <v>Tanpa estimasi</v>
      </c>
    </row>
    <row r="753" spans="1:17" x14ac:dyDescent="0.3">
      <c r="A753" s="104">
        <v>752</v>
      </c>
      <c r="B753" s="104" t="s">
        <v>17603</v>
      </c>
      <c r="C753" s="104" t="s">
        <v>328</v>
      </c>
      <c r="D753" s="104" t="s">
        <v>311</v>
      </c>
      <c r="E753" s="104" t="s">
        <v>320</v>
      </c>
      <c r="F753" s="104" t="s">
        <v>344</v>
      </c>
      <c r="G753" s="104" t="s">
        <v>332</v>
      </c>
      <c r="H753" s="104" t="s">
        <v>1493</v>
      </c>
      <c r="I753" s="104" t="s">
        <v>17260</v>
      </c>
      <c r="J753" s="105">
        <v>15000</v>
      </c>
      <c r="K753" s="105"/>
      <c r="L753" s="105"/>
      <c r="M753" s="106">
        <v>7.2449907680000001</v>
      </c>
      <c r="N753" s="105"/>
      <c r="O753" s="107">
        <f t="shared" si="22"/>
        <v>9</v>
      </c>
      <c r="P753" s="105">
        <f>IFERROR(INDEX(Data_HS!$D$2:$D$8217,MATCH(H753,Data_HS!$A$2:$A$8217,0))/p_bulan,"")</f>
        <v>10498596.909090908</v>
      </c>
      <c r="Q753" s="104" t="str">
        <f t="shared" si="23"/>
        <v>Tanpa estimasi</v>
      </c>
    </row>
    <row r="754" spans="1:17" x14ac:dyDescent="0.3">
      <c r="A754" s="104">
        <v>753</v>
      </c>
      <c r="B754" s="104" t="s">
        <v>17612</v>
      </c>
      <c r="C754" s="104" t="s">
        <v>280</v>
      </c>
      <c r="D754" s="104" t="s">
        <v>311</v>
      </c>
      <c r="E754" s="104" t="s">
        <v>304</v>
      </c>
      <c r="F754" s="104" t="s">
        <v>343</v>
      </c>
      <c r="G754" s="104" t="s">
        <v>332</v>
      </c>
      <c r="H754" s="104" t="s">
        <v>16845</v>
      </c>
      <c r="I754" s="104" t="s">
        <v>16846</v>
      </c>
      <c r="J754" s="105"/>
      <c r="K754" s="105"/>
      <c r="L754" s="105"/>
      <c r="M754" s="106"/>
      <c r="N754" s="105"/>
      <c r="O754" s="107">
        <f t="shared" si="22"/>
        <v>0</v>
      </c>
      <c r="P754" s="105" t="str">
        <f>IFERROR(INDEX(Data_HS!$D$2:$D$8217,MATCH(H754,Data_HS!$A$2:$A$8217,0))/p_bulan,"")</f>
        <v/>
      </c>
      <c r="Q754" s="104" t="str">
        <f t="shared" si="23"/>
        <v>HS tidak valid</v>
      </c>
    </row>
    <row r="755" spans="1:17" x14ac:dyDescent="0.3">
      <c r="A755" s="104">
        <v>754</v>
      </c>
      <c r="B755" s="104" t="s">
        <v>17613</v>
      </c>
      <c r="C755" s="104" t="s">
        <v>284</v>
      </c>
      <c r="D755" s="104" t="s">
        <v>311</v>
      </c>
      <c r="E755" s="104" t="s">
        <v>320</v>
      </c>
      <c r="F755" s="104" t="s">
        <v>343</v>
      </c>
      <c r="G755" s="104" t="s">
        <v>332</v>
      </c>
      <c r="H755" s="104" t="s">
        <v>6174</v>
      </c>
      <c r="I755" s="104" t="s">
        <v>17541</v>
      </c>
      <c r="J755" s="105"/>
      <c r="K755" s="105">
        <v>20000</v>
      </c>
      <c r="L755" s="105"/>
      <c r="M755" s="106">
        <v>2.3792928459999998</v>
      </c>
      <c r="N755" s="105"/>
      <c r="O755" s="107">
        <f t="shared" si="22"/>
        <v>44</v>
      </c>
      <c r="P755" s="105">
        <f>IFERROR(INDEX(Data_HS!$D$2:$D$8217,MATCH(H755,Data_HS!$A$2:$A$8217,0))/p_bulan,"")</f>
        <v>287282.09090909088</v>
      </c>
      <c r="Q755" s="104" t="str">
        <f t="shared" si="23"/>
        <v>Tanpa estimasi</v>
      </c>
    </row>
    <row r="756" spans="1:17" x14ac:dyDescent="0.3">
      <c r="A756" s="104">
        <v>755</v>
      </c>
      <c r="B756" s="104" t="s">
        <v>17613</v>
      </c>
      <c r="C756" s="104" t="s">
        <v>284</v>
      </c>
      <c r="D756" s="104" t="s">
        <v>311</v>
      </c>
      <c r="E756" s="104" t="s">
        <v>320</v>
      </c>
      <c r="F756" s="104" t="s">
        <v>343</v>
      </c>
      <c r="G756" s="104" t="s">
        <v>332</v>
      </c>
      <c r="H756" s="104" t="s">
        <v>4629</v>
      </c>
      <c r="I756" s="104" t="s">
        <v>16907</v>
      </c>
      <c r="J756" s="105"/>
      <c r="K756" s="105">
        <v>20000</v>
      </c>
      <c r="L756" s="105"/>
      <c r="M756" s="106">
        <v>1.77268161</v>
      </c>
      <c r="N756" s="105"/>
      <c r="O756" s="107">
        <f t="shared" si="22"/>
        <v>38</v>
      </c>
      <c r="P756" s="105">
        <f>IFERROR(INDEX(Data_HS!$D$2:$D$8217,MATCH(H756,Data_HS!$A$2:$A$8217,0))/p_bulan,"")</f>
        <v>2332469</v>
      </c>
      <c r="Q756" s="104" t="str">
        <f t="shared" si="23"/>
        <v>Tanpa estimasi</v>
      </c>
    </row>
    <row r="757" spans="1:17" x14ac:dyDescent="0.3">
      <c r="A757" s="104">
        <v>756</v>
      </c>
      <c r="B757" s="104" t="s">
        <v>17613</v>
      </c>
      <c r="C757" s="104" t="s">
        <v>284</v>
      </c>
      <c r="D757" s="104" t="s">
        <v>311</v>
      </c>
      <c r="E757" s="104" t="s">
        <v>320</v>
      </c>
      <c r="F757" s="104" t="s">
        <v>343</v>
      </c>
      <c r="G757" s="104" t="s">
        <v>332</v>
      </c>
      <c r="H757" s="104" t="s">
        <v>526</v>
      </c>
      <c r="I757" s="104" t="s">
        <v>17614</v>
      </c>
      <c r="J757" s="105"/>
      <c r="K757" s="105"/>
      <c r="L757" s="105"/>
      <c r="M757" s="106">
        <v>1.8307692310000001</v>
      </c>
      <c r="N757" s="105"/>
      <c r="O757" s="107">
        <f t="shared" si="22"/>
        <v>3</v>
      </c>
      <c r="P757" s="105">
        <f>IFERROR(INDEX(Data_HS!$D$2:$D$8217,MATCH(H757,Data_HS!$A$2:$A$8217,0))/p_bulan,"")</f>
        <v>43.272727272727273</v>
      </c>
      <c r="Q757" s="104" t="str">
        <f t="shared" si="23"/>
        <v>Tanpa estimasi</v>
      </c>
    </row>
    <row r="758" spans="1:17" x14ac:dyDescent="0.3">
      <c r="A758" s="104">
        <v>757</v>
      </c>
      <c r="B758" s="104" t="s">
        <v>17613</v>
      </c>
      <c r="C758" s="104" t="s">
        <v>284</v>
      </c>
      <c r="D758" s="104" t="s">
        <v>311</v>
      </c>
      <c r="E758" s="104" t="s">
        <v>320</v>
      </c>
      <c r="F758" s="104" t="s">
        <v>343</v>
      </c>
      <c r="G758" s="104" t="s">
        <v>332</v>
      </c>
      <c r="H758" s="104" t="s">
        <v>1605</v>
      </c>
      <c r="I758" s="104" t="s">
        <v>17615</v>
      </c>
      <c r="J758" s="105"/>
      <c r="K758" s="105"/>
      <c r="L758" s="105"/>
      <c r="M758" s="106">
        <v>0.5</v>
      </c>
      <c r="N758" s="105"/>
      <c r="O758" s="107">
        <f t="shared" si="22"/>
        <v>10</v>
      </c>
      <c r="P758" s="105">
        <f>IFERROR(INDEX(Data_HS!$D$2:$D$8217,MATCH(H758,Data_HS!$A$2:$A$8217,0))/p_bulan,"")</f>
        <v>1.3636363636363635</v>
      </c>
      <c r="Q758" s="104" t="str">
        <f t="shared" si="23"/>
        <v>Tanpa estimasi</v>
      </c>
    </row>
    <row r="759" spans="1:17" x14ac:dyDescent="0.3">
      <c r="A759" s="104">
        <v>758</v>
      </c>
      <c r="B759" s="104" t="s">
        <v>17613</v>
      </c>
      <c r="C759" s="104" t="s">
        <v>284</v>
      </c>
      <c r="D759" s="104" t="s">
        <v>311</v>
      </c>
      <c r="E759" s="104" t="s">
        <v>320</v>
      </c>
      <c r="F759" s="104" t="s">
        <v>343</v>
      </c>
      <c r="G759" s="104" t="s">
        <v>332</v>
      </c>
      <c r="H759" s="104" t="s">
        <v>1513</v>
      </c>
      <c r="I759" s="104" t="s">
        <v>17348</v>
      </c>
      <c r="J759" s="105"/>
      <c r="K759" s="105"/>
      <c r="L759" s="105"/>
      <c r="M759" s="106">
        <v>48.166593229999997</v>
      </c>
      <c r="N759" s="105"/>
      <c r="O759" s="107">
        <f t="shared" si="22"/>
        <v>9</v>
      </c>
      <c r="P759" s="105">
        <f>IFERROR(INDEX(Data_HS!$D$2:$D$8217,MATCH(H759,Data_HS!$A$2:$A$8217,0))/p_bulan,"")</f>
        <v>785032.27272727271</v>
      </c>
      <c r="Q759" s="104" t="str">
        <f t="shared" si="23"/>
        <v>Tanpa estimasi</v>
      </c>
    </row>
    <row r="760" spans="1:17" x14ac:dyDescent="0.3">
      <c r="A760" s="104">
        <v>759</v>
      </c>
      <c r="B760" s="104" t="s">
        <v>17613</v>
      </c>
      <c r="C760" s="104" t="s">
        <v>284</v>
      </c>
      <c r="D760" s="104" t="s">
        <v>311</v>
      </c>
      <c r="E760" s="104" t="s">
        <v>320</v>
      </c>
      <c r="F760" s="104" t="s">
        <v>343</v>
      </c>
      <c r="G760" s="104" t="s">
        <v>332</v>
      </c>
      <c r="H760" s="104" t="s">
        <v>1593</v>
      </c>
      <c r="I760" s="104" t="s">
        <v>16927</v>
      </c>
      <c r="J760" s="105"/>
      <c r="K760" s="105">
        <v>20000</v>
      </c>
      <c r="L760" s="105"/>
      <c r="M760" s="106">
        <v>4.2409638550000004</v>
      </c>
      <c r="N760" s="105"/>
      <c r="O760" s="107">
        <f t="shared" si="22"/>
        <v>10</v>
      </c>
      <c r="P760" s="105">
        <f>IFERROR(INDEX(Data_HS!$D$2:$D$8217,MATCH(H760,Data_HS!$A$2:$A$8217,0))/p_bulan,"")</f>
        <v>4128</v>
      </c>
      <c r="Q760" s="104" t="str">
        <f t="shared" si="23"/>
        <v>Tanpa estimasi</v>
      </c>
    </row>
    <row r="761" spans="1:17" x14ac:dyDescent="0.3">
      <c r="A761" s="104">
        <v>760</v>
      </c>
      <c r="B761" s="104" t="s">
        <v>17616</v>
      </c>
      <c r="C761" s="104" t="s">
        <v>319</v>
      </c>
      <c r="D761" s="104" t="s">
        <v>311</v>
      </c>
      <c r="E761" s="104" t="s">
        <v>17617</v>
      </c>
      <c r="F761" s="104" t="s">
        <v>344</v>
      </c>
      <c r="G761" s="104" t="s">
        <v>332</v>
      </c>
      <c r="H761" s="104" t="s">
        <v>1460</v>
      </c>
      <c r="I761" s="104" t="s">
        <v>17618</v>
      </c>
      <c r="J761" s="105">
        <v>100</v>
      </c>
      <c r="K761" s="105">
        <v>10000</v>
      </c>
      <c r="L761" s="105">
        <v>5050</v>
      </c>
      <c r="M761" s="106">
        <v>6.8828138010000002</v>
      </c>
      <c r="N761" s="105">
        <v>34758.209690000003</v>
      </c>
      <c r="O761" s="107">
        <f t="shared" si="22"/>
        <v>9</v>
      </c>
      <c r="P761" s="105">
        <f>IFERROR(INDEX(Data_HS!$D$2:$D$8217,MATCH(H761,Data_HS!$A$2:$A$8217,0))/p_bulan,"")</f>
        <v>60138.272727272728</v>
      </c>
      <c r="Q761" s="104" t="str">
        <f t="shared" si="23"/>
        <v>Wajar</v>
      </c>
    </row>
    <row r="762" spans="1:17" x14ac:dyDescent="0.3">
      <c r="A762" s="104">
        <v>761</v>
      </c>
      <c r="B762" s="104" t="s">
        <v>17619</v>
      </c>
      <c r="C762" s="104" t="s">
        <v>337</v>
      </c>
      <c r="D762" s="104" t="s">
        <v>308</v>
      </c>
      <c r="E762" s="104" t="s">
        <v>320</v>
      </c>
      <c r="F762" s="104" t="s">
        <v>344</v>
      </c>
      <c r="G762" s="104" t="s">
        <v>335</v>
      </c>
      <c r="H762" s="104" t="s">
        <v>16845</v>
      </c>
      <c r="I762" s="104" t="s">
        <v>16846</v>
      </c>
      <c r="J762" s="105"/>
      <c r="K762" s="105"/>
      <c r="L762" s="105"/>
      <c r="M762" s="106"/>
      <c r="N762" s="105"/>
      <c r="O762" s="107">
        <f t="shared" si="22"/>
        <v>0</v>
      </c>
      <c r="P762" s="105" t="str">
        <f>IFERROR(INDEX(Data_HS!$D$2:$D$8217,MATCH(H762,Data_HS!$A$2:$A$8217,0))/p_bulan,"")</f>
        <v/>
      </c>
      <c r="Q762" s="104" t="str">
        <f t="shared" si="23"/>
        <v>HS tidak valid</v>
      </c>
    </row>
    <row r="763" spans="1:17" x14ac:dyDescent="0.3">
      <c r="A763" s="104">
        <v>762</v>
      </c>
      <c r="B763" s="104" t="s">
        <v>17620</v>
      </c>
      <c r="C763" s="104" t="s">
        <v>326</v>
      </c>
      <c r="D763" s="104" t="s">
        <v>308</v>
      </c>
      <c r="E763" s="104" t="s">
        <v>320</v>
      </c>
      <c r="F763" s="104" t="s">
        <v>343</v>
      </c>
      <c r="G763" s="104" t="s">
        <v>332</v>
      </c>
      <c r="H763" s="104" t="s">
        <v>1833</v>
      </c>
      <c r="I763" s="104" t="s">
        <v>17313</v>
      </c>
      <c r="J763" s="105">
        <v>100</v>
      </c>
      <c r="K763" s="105">
        <v>100000</v>
      </c>
      <c r="L763" s="105">
        <v>50050</v>
      </c>
      <c r="M763" s="106">
        <v>0.10319235</v>
      </c>
      <c r="N763" s="105">
        <v>5164.7770929999997</v>
      </c>
      <c r="O763" s="107">
        <f t="shared" si="22"/>
        <v>14</v>
      </c>
      <c r="P763" s="105">
        <f>IFERROR(INDEX(Data_HS!$D$2:$D$8217,MATCH(H763,Data_HS!$A$2:$A$8217,0))/p_bulan,"")</f>
        <v>51044723.545454547</v>
      </c>
      <c r="Q763" s="104" t="str">
        <f t="shared" si="23"/>
        <v>Wajar</v>
      </c>
    </row>
    <row r="764" spans="1:17" x14ac:dyDescent="0.3">
      <c r="A764" s="104">
        <v>763</v>
      </c>
      <c r="B764" s="104" t="s">
        <v>17620</v>
      </c>
      <c r="C764" s="104" t="s">
        <v>326</v>
      </c>
      <c r="D764" s="104" t="s">
        <v>308</v>
      </c>
      <c r="E764" s="104" t="s">
        <v>320</v>
      </c>
      <c r="F764" s="104" t="s">
        <v>343</v>
      </c>
      <c r="G764" s="104" t="s">
        <v>332</v>
      </c>
      <c r="H764" s="104" t="s">
        <v>4629</v>
      </c>
      <c r="I764" s="104" t="s">
        <v>17621</v>
      </c>
      <c r="J764" s="105">
        <v>20000</v>
      </c>
      <c r="K764" s="105">
        <v>350000</v>
      </c>
      <c r="L764" s="105">
        <v>185000</v>
      </c>
      <c r="M764" s="106">
        <v>1.77268161</v>
      </c>
      <c r="N764" s="105">
        <v>327946.09779999999</v>
      </c>
      <c r="O764" s="107">
        <f t="shared" si="22"/>
        <v>38</v>
      </c>
      <c r="P764" s="105">
        <f>IFERROR(INDEX(Data_HS!$D$2:$D$8217,MATCH(H764,Data_HS!$A$2:$A$8217,0))/p_bulan,"")</f>
        <v>2332469</v>
      </c>
      <c r="Q764" s="104" t="str">
        <f t="shared" si="23"/>
        <v>Wajar</v>
      </c>
    </row>
    <row r="765" spans="1:17" x14ac:dyDescent="0.3">
      <c r="A765" s="104">
        <v>764</v>
      </c>
      <c r="B765" s="104" t="s">
        <v>17620</v>
      </c>
      <c r="C765" s="104" t="s">
        <v>326</v>
      </c>
      <c r="D765" s="104" t="s">
        <v>308</v>
      </c>
      <c r="E765" s="104" t="s">
        <v>320</v>
      </c>
      <c r="F765" s="104" t="s">
        <v>343</v>
      </c>
      <c r="G765" s="104" t="s">
        <v>332</v>
      </c>
      <c r="H765" s="104" t="s">
        <v>6012</v>
      </c>
      <c r="I765" s="104" t="s">
        <v>17310</v>
      </c>
      <c r="J765" s="105">
        <v>1000</v>
      </c>
      <c r="K765" s="105">
        <v>100000</v>
      </c>
      <c r="L765" s="105">
        <v>50500</v>
      </c>
      <c r="M765" s="106">
        <v>0.57622691999999998</v>
      </c>
      <c r="N765" s="105">
        <v>29099.459470000002</v>
      </c>
      <c r="O765" s="107">
        <f t="shared" si="22"/>
        <v>44</v>
      </c>
      <c r="P765" s="105">
        <f>IFERROR(INDEX(Data_HS!$D$2:$D$8217,MATCH(H765,Data_HS!$A$2:$A$8217,0))/p_bulan,"")</f>
        <v>11232.181818181818</v>
      </c>
      <c r="Q765" s="104" t="str">
        <f t="shared" si="23"/>
        <v>Melebihi ekspor nasional HS</v>
      </c>
    </row>
    <row r="766" spans="1:17" x14ac:dyDescent="0.3">
      <c r="A766" s="104">
        <v>765</v>
      </c>
      <c r="B766" s="104" t="s">
        <v>17622</v>
      </c>
      <c r="C766" s="104" t="s">
        <v>282</v>
      </c>
      <c r="D766" s="104" t="s">
        <v>308</v>
      </c>
      <c r="E766" s="104" t="s">
        <v>301</v>
      </c>
      <c r="F766" s="104" t="s">
        <v>344</v>
      </c>
      <c r="G766" s="104" t="s">
        <v>332</v>
      </c>
      <c r="H766" s="104" t="s">
        <v>1557</v>
      </c>
      <c r="I766" s="104" t="s">
        <v>17623</v>
      </c>
      <c r="J766" s="105">
        <v>2000</v>
      </c>
      <c r="K766" s="105">
        <v>20000</v>
      </c>
      <c r="L766" s="105">
        <v>11000</v>
      </c>
      <c r="M766" s="106">
        <v>0.76696932900000003</v>
      </c>
      <c r="N766" s="105">
        <v>8436.6626219999998</v>
      </c>
      <c r="O766" s="107">
        <f t="shared" si="22"/>
        <v>9</v>
      </c>
      <c r="P766" s="105">
        <f>IFERROR(INDEX(Data_HS!$D$2:$D$8217,MATCH(H766,Data_HS!$A$2:$A$8217,0))/p_bulan,"")</f>
        <v>171188.18181818182</v>
      </c>
      <c r="Q766" s="104" t="str">
        <f t="shared" si="23"/>
        <v>Wajar</v>
      </c>
    </row>
    <row r="767" spans="1:17" x14ac:dyDescent="0.3">
      <c r="A767" s="104">
        <v>766</v>
      </c>
      <c r="B767" s="104" t="s">
        <v>17622</v>
      </c>
      <c r="C767" s="104" t="s">
        <v>282</v>
      </c>
      <c r="D767" s="104" t="s">
        <v>308</v>
      </c>
      <c r="E767" s="104" t="s">
        <v>301</v>
      </c>
      <c r="F767" s="104" t="s">
        <v>344</v>
      </c>
      <c r="G767" s="104" t="s">
        <v>332</v>
      </c>
      <c r="H767" s="104" t="s">
        <v>16845</v>
      </c>
      <c r="I767" s="104" t="s">
        <v>17624</v>
      </c>
      <c r="J767" s="105">
        <v>1000</v>
      </c>
      <c r="K767" s="105">
        <v>200000</v>
      </c>
      <c r="L767" s="105">
        <v>100500</v>
      </c>
      <c r="M767" s="106"/>
      <c r="N767" s="105"/>
      <c r="O767" s="107">
        <f t="shared" si="22"/>
        <v>0</v>
      </c>
      <c r="P767" s="105" t="str">
        <f>IFERROR(INDEX(Data_HS!$D$2:$D$8217,MATCH(H767,Data_HS!$A$2:$A$8217,0))/p_bulan,"")</f>
        <v/>
      </c>
      <c r="Q767" s="104" t="str">
        <f t="shared" si="23"/>
        <v>HS tidak valid</v>
      </c>
    </row>
    <row r="768" spans="1:17" x14ac:dyDescent="0.3">
      <c r="A768" s="104">
        <v>767</v>
      </c>
      <c r="B768" s="104" t="s">
        <v>17622</v>
      </c>
      <c r="C768" s="104" t="s">
        <v>282</v>
      </c>
      <c r="D768" s="104" t="s">
        <v>308</v>
      </c>
      <c r="E768" s="104" t="s">
        <v>301</v>
      </c>
      <c r="F768" s="104" t="s">
        <v>344</v>
      </c>
      <c r="G768" s="104" t="s">
        <v>332</v>
      </c>
      <c r="H768" s="104" t="s">
        <v>13380</v>
      </c>
      <c r="I768" s="104" t="s">
        <v>17625</v>
      </c>
      <c r="J768" s="105">
        <v>0</v>
      </c>
      <c r="K768" s="105">
        <v>0</v>
      </c>
      <c r="L768" s="105">
        <v>0</v>
      </c>
      <c r="M768" s="106">
        <v>11.839903959999999</v>
      </c>
      <c r="N768" s="105">
        <v>0</v>
      </c>
      <c r="O768" s="107">
        <f t="shared" si="22"/>
        <v>85</v>
      </c>
      <c r="P768" s="105">
        <f>IFERROR(INDEX(Data_HS!$D$2:$D$8217,MATCH(H768,Data_HS!$A$2:$A$8217,0))/p_bulan,"")</f>
        <v>6423631.1818181816</v>
      </c>
      <c r="Q768" s="104" t="str">
        <f t="shared" si="23"/>
        <v>Estimasi nol</v>
      </c>
    </row>
    <row r="769" spans="1:17" x14ac:dyDescent="0.3">
      <c r="A769" s="104">
        <v>768</v>
      </c>
      <c r="B769" s="104" t="s">
        <v>17622</v>
      </c>
      <c r="C769" s="104" t="s">
        <v>282</v>
      </c>
      <c r="D769" s="104" t="s">
        <v>308</v>
      </c>
      <c r="E769" s="104" t="s">
        <v>301</v>
      </c>
      <c r="F769" s="104" t="s">
        <v>344</v>
      </c>
      <c r="G769" s="104" t="s">
        <v>332</v>
      </c>
      <c r="H769" s="104" t="s">
        <v>2497</v>
      </c>
      <c r="I769" s="104" t="s">
        <v>17626</v>
      </c>
      <c r="J769" s="105">
        <v>0</v>
      </c>
      <c r="K769" s="105">
        <v>0</v>
      </c>
      <c r="L769" s="105">
        <v>0</v>
      </c>
      <c r="M769" s="106">
        <v>0.98893593800000001</v>
      </c>
      <c r="N769" s="105">
        <v>0</v>
      </c>
      <c r="O769" s="107">
        <f t="shared" si="22"/>
        <v>20</v>
      </c>
      <c r="P769" s="105">
        <f>IFERROR(INDEX(Data_HS!$D$2:$D$8217,MATCH(H769,Data_HS!$A$2:$A$8217,0))/p_bulan,"")</f>
        <v>658.18181818181813</v>
      </c>
      <c r="Q769" s="104" t="str">
        <f t="shared" si="23"/>
        <v>Estimasi nol</v>
      </c>
    </row>
    <row r="770" spans="1:17" x14ac:dyDescent="0.3">
      <c r="A770" s="104">
        <v>769</v>
      </c>
      <c r="B770" s="104" t="s">
        <v>17622</v>
      </c>
      <c r="C770" s="104" t="s">
        <v>282</v>
      </c>
      <c r="D770" s="104" t="s">
        <v>308</v>
      </c>
      <c r="E770" s="104" t="s">
        <v>301</v>
      </c>
      <c r="F770" s="104" t="s">
        <v>344</v>
      </c>
      <c r="G770" s="104" t="s">
        <v>332</v>
      </c>
      <c r="H770" s="104" t="s">
        <v>4379</v>
      </c>
      <c r="I770" s="104" t="s">
        <v>17627</v>
      </c>
      <c r="J770" s="105">
        <v>0</v>
      </c>
      <c r="K770" s="105">
        <v>0</v>
      </c>
      <c r="L770" s="105">
        <v>0</v>
      </c>
      <c r="M770" s="106">
        <v>0.74124433599999995</v>
      </c>
      <c r="N770" s="105">
        <v>0</v>
      </c>
      <c r="O770" s="107">
        <f t="shared" ref="O770:O833" si="24">VALUE(LEFT(H770,2))</f>
        <v>33</v>
      </c>
      <c r="P770" s="105">
        <f>IFERROR(INDEX(Data_HS!$D$2:$D$8217,MATCH(H770,Data_HS!$A$2:$A$8217,0))/p_bulan,"")</f>
        <v>92938.090909090912</v>
      </c>
      <c r="Q770" s="104" t="str">
        <f t="shared" ref="Q770:Q833" si="25">IF(H770="00000000","HS tidak valid",IF(N770="","Tanpa estimasi",IF(P770="","HS tidak ada di data nasional",IF(N770=0,"Estimasi nol",IF(N770&gt;P770,"Melebihi ekspor nasional HS","Wajar")))))</f>
        <v>Estimasi nol</v>
      </c>
    </row>
    <row r="771" spans="1:17" x14ac:dyDescent="0.3">
      <c r="A771" s="104">
        <v>770</v>
      </c>
      <c r="B771" s="104" t="s">
        <v>17622</v>
      </c>
      <c r="C771" s="104" t="s">
        <v>282</v>
      </c>
      <c r="D771" s="104" t="s">
        <v>308</v>
      </c>
      <c r="E771" s="104" t="s">
        <v>301</v>
      </c>
      <c r="F771" s="104" t="s">
        <v>344</v>
      </c>
      <c r="G771" s="104" t="s">
        <v>332</v>
      </c>
      <c r="H771" s="104" t="s">
        <v>1450</v>
      </c>
      <c r="I771" s="104" t="s">
        <v>17628</v>
      </c>
      <c r="J771" s="105">
        <v>1000</v>
      </c>
      <c r="K771" s="105">
        <v>100000</v>
      </c>
      <c r="L771" s="105">
        <v>50500</v>
      </c>
      <c r="M771" s="106">
        <v>7.4869302299999996</v>
      </c>
      <c r="N771" s="105">
        <v>378089.97659999999</v>
      </c>
      <c r="O771" s="107">
        <f t="shared" si="24"/>
        <v>9</v>
      </c>
      <c r="P771" s="105">
        <f>IFERROR(INDEX(Data_HS!$D$2:$D$8217,MATCH(H771,Data_HS!$A$2:$A$8217,0))/p_bulan,"")</f>
        <v>44220039</v>
      </c>
      <c r="Q771" s="104" t="str">
        <f t="shared" si="25"/>
        <v>Wajar</v>
      </c>
    </row>
    <row r="772" spans="1:17" x14ac:dyDescent="0.3">
      <c r="A772" s="104">
        <v>771</v>
      </c>
      <c r="B772" s="104" t="s">
        <v>17622</v>
      </c>
      <c r="C772" s="104" t="s">
        <v>282</v>
      </c>
      <c r="D772" s="104" t="s">
        <v>308</v>
      </c>
      <c r="E772" s="104" t="s">
        <v>301</v>
      </c>
      <c r="F772" s="104" t="s">
        <v>344</v>
      </c>
      <c r="G772" s="104" t="s">
        <v>332</v>
      </c>
      <c r="H772" s="104" t="s">
        <v>1563</v>
      </c>
      <c r="I772" s="104" t="s">
        <v>17629</v>
      </c>
      <c r="J772" s="105">
        <v>10000</v>
      </c>
      <c r="K772" s="105">
        <v>100000</v>
      </c>
      <c r="L772" s="105">
        <v>55000</v>
      </c>
      <c r="M772" s="106">
        <v>1.346506929</v>
      </c>
      <c r="N772" s="105">
        <v>74057.881080000006</v>
      </c>
      <c r="O772" s="107">
        <f t="shared" si="24"/>
        <v>9</v>
      </c>
      <c r="P772" s="105">
        <f>IFERROR(INDEX(Data_HS!$D$2:$D$8217,MATCH(H772,Data_HS!$A$2:$A$8217,0))/p_bulan,"")</f>
        <v>652267.90909090906</v>
      </c>
      <c r="Q772" s="104" t="str">
        <f t="shared" si="25"/>
        <v>Wajar</v>
      </c>
    </row>
    <row r="773" spans="1:17" x14ac:dyDescent="0.3">
      <c r="A773" s="104">
        <v>772</v>
      </c>
      <c r="B773" s="104" t="s">
        <v>17622</v>
      </c>
      <c r="C773" s="104" t="s">
        <v>282</v>
      </c>
      <c r="D773" s="104" t="s">
        <v>308</v>
      </c>
      <c r="E773" s="104" t="s">
        <v>301</v>
      </c>
      <c r="F773" s="104" t="s">
        <v>344</v>
      </c>
      <c r="G773" s="104" t="s">
        <v>332</v>
      </c>
      <c r="H773" s="104" t="s">
        <v>4309</v>
      </c>
      <c r="I773" s="104" t="s">
        <v>17630</v>
      </c>
      <c r="J773" s="105">
        <v>100</v>
      </c>
      <c r="K773" s="105">
        <v>1000</v>
      </c>
      <c r="L773" s="105">
        <v>550</v>
      </c>
      <c r="M773" s="106">
        <v>19.975047419999999</v>
      </c>
      <c r="N773" s="105">
        <v>10986.27608</v>
      </c>
      <c r="O773" s="107">
        <f t="shared" si="24"/>
        <v>33</v>
      </c>
      <c r="P773" s="105">
        <f>IFERROR(INDEX(Data_HS!$D$2:$D$8217,MATCH(H773,Data_HS!$A$2:$A$8217,0))/p_bulan,"")</f>
        <v>495886</v>
      </c>
      <c r="Q773" s="104" t="str">
        <f t="shared" si="25"/>
        <v>Wajar</v>
      </c>
    </row>
    <row r="774" spans="1:17" x14ac:dyDescent="0.3">
      <c r="A774" s="104">
        <v>773</v>
      </c>
      <c r="B774" s="104" t="s">
        <v>17622</v>
      </c>
      <c r="C774" s="104" t="s">
        <v>282</v>
      </c>
      <c r="D774" s="104" t="s">
        <v>308</v>
      </c>
      <c r="E774" s="104" t="s">
        <v>301</v>
      </c>
      <c r="F774" s="104" t="s">
        <v>344</v>
      </c>
      <c r="G774" s="104" t="s">
        <v>332</v>
      </c>
      <c r="H774" s="104" t="s">
        <v>1557</v>
      </c>
      <c r="I774" s="104" t="s">
        <v>17631</v>
      </c>
      <c r="J774" s="105">
        <v>5000</v>
      </c>
      <c r="K774" s="105">
        <v>10000</v>
      </c>
      <c r="L774" s="105">
        <v>7500</v>
      </c>
      <c r="M774" s="106">
        <v>0.76696932900000003</v>
      </c>
      <c r="N774" s="105">
        <v>5752.2699700000003</v>
      </c>
      <c r="O774" s="107">
        <f t="shared" si="24"/>
        <v>9</v>
      </c>
      <c r="P774" s="105">
        <f>IFERROR(INDEX(Data_HS!$D$2:$D$8217,MATCH(H774,Data_HS!$A$2:$A$8217,0))/p_bulan,"")</f>
        <v>171188.18181818182</v>
      </c>
      <c r="Q774" s="104" t="str">
        <f t="shared" si="25"/>
        <v>Wajar</v>
      </c>
    </row>
    <row r="775" spans="1:17" x14ac:dyDescent="0.3">
      <c r="A775" s="104">
        <v>774</v>
      </c>
      <c r="B775" s="104" t="s">
        <v>17622</v>
      </c>
      <c r="C775" s="104" t="s">
        <v>282</v>
      </c>
      <c r="D775" s="104" t="s">
        <v>308</v>
      </c>
      <c r="E775" s="104" t="s">
        <v>301</v>
      </c>
      <c r="F775" s="104" t="s">
        <v>344</v>
      </c>
      <c r="G775" s="104" t="s">
        <v>332</v>
      </c>
      <c r="H775" s="104" t="s">
        <v>1715</v>
      </c>
      <c r="I775" s="104" t="s">
        <v>17632</v>
      </c>
      <c r="J775" s="105">
        <v>100</v>
      </c>
      <c r="K775" s="105">
        <v>1000</v>
      </c>
      <c r="L775" s="105">
        <v>550</v>
      </c>
      <c r="M775" s="106">
        <v>2.9220159999999999E-3</v>
      </c>
      <c r="N775" s="105">
        <v>1.607108642</v>
      </c>
      <c r="O775" s="107">
        <f t="shared" si="24"/>
        <v>12</v>
      </c>
      <c r="P775" s="105">
        <f>IFERROR(INDEX(Data_HS!$D$2:$D$8217,MATCH(H775,Data_HS!$A$2:$A$8217,0))/p_bulan,"")</f>
        <v>11.090909090909092</v>
      </c>
      <c r="Q775" s="104" t="str">
        <f t="shared" si="25"/>
        <v>Wajar</v>
      </c>
    </row>
    <row r="776" spans="1:17" x14ac:dyDescent="0.3">
      <c r="A776" s="104">
        <v>775</v>
      </c>
      <c r="B776" s="104" t="s">
        <v>17622</v>
      </c>
      <c r="C776" s="104" t="s">
        <v>282</v>
      </c>
      <c r="D776" s="104" t="s">
        <v>308</v>
      </c>
      <c r="E776" s="104" t="s">
        <v>301</v>
      </c>
      <c r="F776" s="104" t="s">
        <v>344</v>
      </c>
      <c r="G776" s="104" t="s">
        <v>332</v>
      </c>
      <c r="H776" s="104" t="s">
        <v>1290</v>
      </c>
      <c r="I776" s="104" t="s">
        <v>17633</v>
      </c>
      <c r="J776" s="105">
        <v>0</v>
      </c>
      <c r="K776" s="105">
        <v>0</v>
      </c>
      <c r="L776" s="105">
        <v>0</v>
      </c>
      <c r="M776" s="106">
        <v>1.927416612</v>
      </c>
      <c r="N776" s="105">
        <v>0</v>
      </c>
      <c r="O776" s="107">
        <f t="shared" si="24"/>
        <v>7</v>
      </c>
      <c r="P776" s="105">
        <f>IFERROR(INDEX(Data_HS!$D$2:$D$8217,MATCH(H776,Data_HS!$A$2:$A$8217,0))/p_bulan,"")</f>
        <v>28850.272727272728</v>
      </c>
      <c r="Q776" s="104" t="str">
        <f t="shared" si="25"/>
        <v>Estimasi nol</v>
      </c>
    </row>
    <row r="777" spans="1:17" x14ac:dyDescent="0.3">
      <c r="A777" s="104">
        <v>776</v>
      </c>
      <c r="B777" s="104" t="s">
        <v>17622</v>
      </c>
      <c r="C777" s="104" t="s">
        <v>282</v>
      </c>
      <c r="D777" s="104" t="s">
        <v>308</v>
      </c>
      <c r="E777" s="104" t="s">
        <v>301</v>
      </c>
      <c r="F777" s="104" t="s">
        <v>344</v>
      </c>
      <c r="G777" s="104" t="s">
        <v>332</v>
      </c>
      <c r="H777" s="104" t="s">
        <v>1460</v>
      </c>
      <c r="I777" s="104" t="s">
        <v>17634</v>
      </c>
      <c r="J777" s="105">
        <v>0</v>
      </c>
      <c r="K777" s="105">
        <v>0</v>
      </c>
      <c r="L777" s="105">
        <v>0</v>
      </c>
      <c r="M777" s="106">
        <v>6.8828138010000002</v>
      </c>
      <c r="N777" s="105">
        <v>0</v>
      </c>
      <c r="O777" s="107">
        <f t="shared" si="24"/>
        <v>9</v>
      </c>
      <c r="P777" s="105">
        <f>IFERROR(INDEX(Data_HS!$D$2:$D$8217,MATCH(H777,Data_HS!$A$2:$A$8217,0))/p_bulan,"")</f>
        <v>60138.272727272728</v>
      </c>
      <c r="Q777" s="104" t="str">
        <f t="shared" si="25"/>
        <v>Estimasi nol</v>
      </c>
    </row>
    <row r="778" spans="1:17" x14ac:dyDescent="0.3">
      <c r="A778" s="104">
        <v>777</v>
      </c>
      <c r="B778" s="104" t="s">
        <v>17622</v>
      </c>
      <c r="C778" s="104" t="s">
        <v>282</v>
      </c>
      <c r="D778" s="104" t="s">
        <v>308</v>
      </c>
      <c r="E778" s="104" t="s">
        <v>301</v>
      </c>
      <c r="F778" s="104" t="s">
        <v>344</v>
      </c>
      <c r="G778" s="104" t="s">
        <v>332</v>
      </c>
      <c r="H778" s="104" t="s">
        <v>1527</v>
      </c>
      <c r="I778" s="104" t="s">
        <v>17635</v>
      </c>
      <c r="J778" s="105">
        <v>1000</v>
      </c>
      <c r="K778" s="105">
        <v>200000</v>
      </c>
      <c r="L778" s="105">
        <v>100500</v>
      </c>
      <c r="M778" s="106">
        <v>5.5014955480000003</v>
      </c>
      <c r="N778" s="105">
        <v>552900.30260000005</v>
      </c>
      <c r="O778" s="107">
        <f t="shared" si="24"/>
        <v>9</v>
      </c>
      <c r="P778" s="105">
        <f>IFERROR(INDEX(Data_HS!$D$2:$D$8217,MATCH(H778,Data_HS!$A$2:$A$8217,0))/p_bulan,"")</f>
        <v>8913202</v>
      </c>
      <c r="Q778" s="104" t="str">
        <f t="shared" si="25"/>
        <v>Wajar</v>
      </c>
    </row>
    <row r="779" spans="1:17" x14ac:dyDescent="0.3">
      <c r="A779" s="104">
        <v>778</v>
      </c>
      <c r="B779" s="104" t="s">
        <v>17622</v>
      </c>
      <c r="C779" s="104" t="s">
        <v>282</v>
      </c>
      <c r="D779" s="104" t="s">
        <v>308</v>
      </c>
      <c r="E779" s="104" t="s">
        <v>301</v>
      </c>
      <c r="F779" s="104" t="s">
        <v>344</v>
      </c>
      <c r="G779" s="104" t="s">
        <v>332</v>
      </c>
      <c r="H779" s="104" t="s">
        <v>13380</v>
      </c>
      <c r="I779" s="104" t="s">
        <v>17636</v>
      </c>
      <c r="J779" s="105">
        <v>0</v>
      </c>
      <c r="K779" s="105">
        <v>0</v>
      </c>
      <c r="L779" s="105">
        <v>0</v>
      </c>
      <c r="M779" s="106">
        <v>11.839903959999999</v>
      </c>
      <c r="N779" s="105">
        <v>0</v>
      </c>
      <c r="O779" s="107">
        <f t="shared" si="24"/>
        <v>85</v>
      </c>
      <c r="P779" s="105">
        <f>IFERROR(INDEX(Data_HS!$D$2:$D$8217,MATCH(H779,Data_HS!$A$2:$A$8217,0))/p_bulan,"")</f>
        <v>6423631.1818181816</v>
      </c>
      <c r="Q779" s="104" t="str">
        <f t="shared" si="25"/>
        <v>Estimasi nol</v>
      </c>
    </row>
    <row r="780" spans="1:17" x14ac:dyDescent="0.3">
      <c r="A780" s="104">
        <v>779</v>
      </c>
      <c r="B780" s="104" t="s">
        <v>17622</v>
      </c>
      <c r="C780" s="104" t="s">
        <v>282</v>
      </c>
      <c r="D780" s="104" t="s">
        <v>308</v>
      </c>
      <c r="E780" s="104" t="s">
        <v>301</v>
      </c>
      <c r="F780" s="104" t="s">
        <v>344</v>
      </c>
      <c r="G780" s="104" t="s">
        <v>332</v>
      </c>
      <c r="H780" s="104" t="s">
        <v>1517</v>
      </c>
      <c r="I780" s="104" t="s">
        <v>17637</v>
      </c>
      <c r="J780" s="105">
        <v>1000</v>
      </c>
      <c r="K780" s="105">
        <v>200000</v>
      </c>
      <c r="L780" s="105">
        <v>100500</v>
      </c>
      <c r="M780" s="106">
        <v>4.5178611809999998</v>
      </c>
      <c r="N780" s="105">
        <v>454045.04859999998</v>
      </c>
      <c r="O780" s="107">
        <f t="shared" si="24"/>
        <v>9</v>
      </c>
      <c r="P780" s="105">
        <f>IFERROR(INDEX(Data_HS!$D$2:$D$8217,MATCH(H780,Data_HS!$A$2:$A$8217,0))/p_bulan,"")</f>
        <v>1296930.9090909092</v>
      </c>
      <c r="Q780" s="104" t="str">
        <f t="shared" si="25"/>
        <v>Wajar</v>
      </c>
    </row>
    <row r="781" spans="1:17" x14ac:dyDescent="0.3">
      <c r="A781" s="104">
        <v>780</v>
      </c>
      <c r="B781" s="104" t="s">
        <v>17622</v>
      </c>
      <c r="C781" s="104" t="s">
        <v>282</v>
      </c>
      <c r="D781" s="104" t="s">
        <v>308</v>
      </c>
      <c r="E781" s="104" t="s">
        <v>301</v>
      </c>
      <c r="F781" s="104" t="s">
        <v>344</v>
      </c>
      <c r="G781" s="104" t="s">
        <v>332</v>
      </c>
      <c r="H781" s="104" t="s">
        <v>1517</v>
      </c>
      <c r="I781" s="104" t="s">
        <v>17638</v>
      </c>
      <c r="J781" s="105">
        <v>0</v>
      </c>
      <c r="K781" s="105">
        <v>0</v>
      </c>
      <c r="L781" s="105">
        <v>0</v>
      </c>
      <c r="M781" s="106">
        <v>4.5178611809999998</v>
      </c>
      <c r="N781" s="105">
        <v>0</v>
      </c>
      <c r="O781" s="107">
        <f t="shared" si="24"/>
        <v>9</v>
      </c>
      <c r="P781" s="105">
        <f>IFERROR(INDEX(Data_HS!$D$2:$D$8217,MATCH(H781,Data_HS!$A$2:$A$8217,0))/p_bulan,"")</f>
        <v>1296930.9090909092</v>
      </c>
      <c r="Q781" s="104" t="str">
        <f t="shared" si="25"/>
        <v>Estimasi nol</v>
      </c>
    </row>
    <row r="782" spans="1:17" x14ac:dyDescent="0.3">
      <c r="A782" s="104">
        <v>781</v>
      </c>
      <c r="B782" s="104" t="s">
        <v>17622</v>
      </c>
      <c r="C782" s="104" t="s">
        <v>282</v>
      </c>
      <c r="D782" s="104" t="s">
        <v>308</v>
      </c>
      <c r="E782" s="104" t="s">
        <v>301</v>
      </c>
      <c r="F782" s="104" t="s">
        <v>344</v>
      </c>
      <c r="G782" s="104" t="s">
        <v>332</v>
      </c>
      <c r="H782" s="104" t="s">
        <v>13380</v>
      </c>
      <c r="I782" s="104" t="s">
        <v>17639</v>
      </c>
      <c r="J782" s="105">
        <v>0</v>
      </c>
      <c r="K782" s="105">
        <v>0</v>
      </c>
      <c r="L782" s="105">
        <v>0</v>
      </c>
      <c r="M782" s="106">
        <v>11.839903959999999</v>
      </c>
      <c r="N782" s="105">
        <v>0</v>
      </c>
      <c r="O782" s="107">
        <f t="shared" si="24"/>
        <v>85</v>
      </c>
      <c r="P782" s="105">
        <f>IFERROR(INDEX(Data_HS!$D$2:$D$8217,MATCH(H782,Data_HS!$A$2:$A$8217,0))/p_bulan,"")</f>
        <v>6423631.1818181816</v>
      </c>
      <c r="Q782" s="104" t="str">
        <f t="shared" si="25"/>
        <v>Estimasi nol</v>
      </c>
    </row>
    <row r="783" spans="1:17" x14ac:dyDescent="0.3">
      <c r="A783" s="104">
        <v>782</v>
      </c>
      <c r="B783" s="104" t="s">
        <v>17622</v>
      </c>
      <c r="C783" s="104" t="s">
        <v>282</v>
      </c>
      <c r="D783" s="104" t="s">
        <v>308</v>
      </c>
      <c r="E783" s="104" t="s">
        <v>301</v>
      </c>
      <c r="F783" s="104" t="s">
        <v>344</v>
      </c>
      <c r="G783" s="104" t="s">
        <v>332</v>
      </c>
      <c r="H783" s="104" t="s">
        <v>4379</v>
      </c>
      <c r="I783" s="104" t="s">
        <v>17640</v>
      </c>
      <c r="J783" s="105">
        <v>0</v>
      </c>
      <c r="K783" s="105">
        <v>0</v>
      </c>
      <c r="L783" s="105">
        <v>0</v>
      </c>
      <c r="M783" s="106">
        <v>0.74124433599999995</v>
      </c>
      <c r="N783" s="105">
        <v>0</v>
      </c>
      <c r="O783" s="107">
        <f t="shared" si="24"/>
        <v>33</v>
      </c>
      <c r="P783" s="105">
        <f>IFERROR(INDEX(Data_HS!$D$2:$D$8217,MATCH(H783,Data_HS!$A$2:$A$8217,0))/p_bulan,"")</f>
        <v>92938.090909090912</v>
      </c>
      <c r="Q783" s="104" t="str">
        <f t="shared" si="25"/>
        <v>Estimasi nol</v>
      </c>
    </row>
    <row r="784" spans="1:17" x14ac:dyDescent="0.3">
      <c r="A784" s="104">
        <v>783</v>
      </c>
      <c r="B784" s="104" t="s">
        <v>17622</v>
      </c>
      <c r="C784" s="104" t="s">
        <v>282</v>
      </c>
      <c r="D784" s="104" t="s">
        <v>308</v>
      </c>
      <c r="E784" s="104" t="s">
        <v>301</v>
      </c>
      <c r="F784" s="104" t="s">
        <v>344</v>
      </c>
      <c r="G784" s="104" t="s">
        <v>332</v>
      </c>
      <c r="H784" s="104" t="s">
        <v>2251</v>
      </c>
      <c r="I784" s="104" t="s">
        <v>17641</v>
      </c>
      <c r="J784" s="105">
        <v>1000</v>
      </c>
      <c r="K784" s="105">
        <v>200000</v>
      </c>
      <c r="L784" s="105">
        <v>100500</v>
      </c>
      <c r="M784" s="106">
        <v>5.5569576200000004</v>
      </c>
      <c r="N784" s="105">
        <v>558474.24080000003</v>
      </c>
      <c r="O784" s="107">
        <f t="shared" si="24"/>
        <v>18</v>
      </c>
      <c r="P784" s="105">
        <f>IFERROR(INDEX(Data_HS!$D$2:$D$8217,MATCH(H784,Data_HS!$A$2:$A$8217,0))/p_bulan,"")</f>
        <v>256941.09090909091</v>
      </c>
      <c r="Q784" s="104" t="str">
        <f t="shared" si="25"/>
        <v>Melebihi ekspor nasional HS</v>
      </c>
    </row>
    <row r="785" spans="1:17" x14ac:dyDescent="0.3">
      <c r="A785" s="104">
        <v>784</v>
      </c>
      <c r="B785" s="104" t="s">
        <v>17622</v>
      </c>
      <c r="C785" s="104" t="s">
        <v>282</v>
      </c>
      <c r="D785" s="104" t="s">
        <v>308</v>
      </c>
      <c r="E785" s="104" t="s">
        <v>301</v>
      </c>
      <c r="F785" s="104" t="s">
        <v>344</v>
      </c>
      <c r="G785" s="104" t="s">
        <v>332</v>
      </c>
      <c r="H785" s="104" t="s">
        <v>2497</v>
      </c>
      <c r="I785" s="104" t="s">
        <v>17642</v>
      </c>
      <c r="J785" s="105">
        <v>0</v>
      </c>
      <c r="K785" s="105">
        <v>0</v>
      </c>
      <c r="L785" s="105">
        <v>0</v>
      </c>
      <c r="M785" s="106">
        <v>0.98893593800000001</v>
      </c>
      <c r="N785" s="105">
        <v>0</v>
      </c>
      <c r="O785" s="107">
        <f t="shared" si="24"/>
        <v>20</v>
      </c>
      <c r="P785" s="105">
        <f>IFERROR(INDEX(Data_HS!$D$2:$D$8217,MATCH(H785,Data_HS!$A$2:$A$8217,0))/p_bulan,"")</f>
        <v>658.18181818181813</v>
      </c>
      <c r="Q785" s="104" t="str">
        <f t="shared" si="25"/>
        <v>Estimasi nol</v>
      </c>
    </row>
    <row r="786" spans="1:17" x14ac:dyDescent="0.3">
      <c r="A786" s="104">
        <v>785</v>
      </c>
      <c r="B786" s="104" t="s">
        <v>17643</v>
      </c>
      <c r="C786" s="104" t="s">
        <v>286</v>
      </c>
      <c r="D786" s="104" t="s">
        <v>311</v>
      </c>
      <c r="E786" s="104" t="s">
        <v>301</v>
      </c>
      <c r="F786" s="104" t="s">
        <v>344</v>
      </c>
      <c r="G786" s="104" t="s">
        <v>332</v>
      </c>
      <c r="H786" s="104" t="s">
        <v>16845</v>
      </c>
      <c r="I786" s="104" t="s">
        <v>17644</v>
      </c>
      <c r="J786" s="105">
        <v>20000</v>
      </c>
      <c r="K786" s="105">
        <v>300000</v>
      </c>
      <c r="L786" s="105">
        <v>160000</v>
      </c>
      <c r="M786" s="106"/>
      <c r="N786" s="105"/>
      <c r="O786" s="107">
        <f t="shared" si="24"/>
        <v>0</v>
      </c>
      <c r="P786" s="105" t="str">
        <f>IFERROR(INDEX(Data_HS!$D$2:$D$8217,MATCH(H786,Data_HS!$A$2:$A$8217,0))/p_bulan,"")</f>
        <v/>
      </c>
      <c r="Q786" s="104" t="str">
        <f t="shared" si="25"/>
        <v>HS tidak valid</v>
      </c>
    </row>
    <row r="787" spans="1:17" x14ac:dyDescent="0.3">
      <c r="A787" s="104">
        <v>786</v>
      </c>
      <c r="B787" s="104" t="s">
        <v>17643</v>
      </c>
      <c r="C787" s="104" t="s">
        <v>286</v>
      </c>
      <c r="D787" s="104" t="s">
        <v>311</v>
      </c>
      <c r="E787" s="104" t="s">
        <v>301</v>
      </c>
      <c r="F787" s="104" t="s">
        <v>344</v>
      </c>
      <c r="G787" s="104" t="s">
        <v>332</v>
      </c>
      <c r="H787" s="104" t="s">
        <v>16845</v>
      </c>
      <c r="I787" s="104" t="s">
        <v>17645</v>
      </c>
      <c r="J787" s="105">
        <v>15000</v>
      </c>
      <c r="K787" s="105">
        <v>20000</v>
      </c>
      <c r="L787" s="105">
        <v>17500</v>
      </c>
      <c r="M787" s="106"/>
      <c r="N787" s="105"/>
      <c r="O787" s="107">
        <f t="shared" si="24"/>
        <v>0</v>
      </c>
      <c r="P787" s="105" t="str">
        <f>IFERROR(INDEX(Data_HS!$D$2:$D$8217,MATCH(H787,Data_HS!$A$2:$A$8217,0))/p_bulan,"")</f>
        <v/>
      </c>
      <c r="Q787" s="104" t="str">
        <f t="shared" si="25"/>
        <v>HS tidak valid</v>
      </c>
    </row>
    <row r="788" spans="1:17" x14ac:dyDescent="0.3">
      <c r="A788" s="104">
        <v>787</v>
      </c>
      <c r="B788" s="104" t="s">
        <v>17643</v>
      </c>
      <c r="C788" s="104" t="s">
        <v>286</v>
      </c>
      <c r="D788" s="104" t="s">
        <v>311</v>
      </c>
      <c r="E788" s="104" t="s">
        <v>301</v>
      </c>
      <c r="F788" s="104" t="s">
        <v>344</v>
      </c>
      <c r="G788" s="104" t="s">
        <v>332</v>
      </c>
      <c r="H788" s="104" t="s">
        <v>4629</v>
      </c>
      <c r="I788" s="104" t="s">
        <v>17646</v>
      </c>
      <c r="J788" s="105">
        <v>20000</v>
      </c>
      <c r="K788" s="105">
        <v>100000</v>
      </c>
      <c r="L788" s="105">
        <v>60000</v>
      </c>
      <c r="M788" s="106">
        <v>1.77268161</v>
      </c>
      <c r="N788" s="105">
        <v>106360.89659999999</v>
      </c>
      <c r="O788" s="107">
        <f t="shared" si="24"/>
        <v>38</v>
      </c>
      <c r="P788" s="105">
        <f>IFERROR(INDEX(Data_HS!$D$2:$D$8217,MATCH(H788,Data_HS!$A$2:$A$8217,0))/p_bulan,"")</f>
        <v>2332469</v>
      </c>
      <c r="Q788" s="104" t="str">
        <f t="shared" si="25"/>
        <v>Wajar</v>
      </c>
    </row>
    <row r="789" spans="1:17" x14ac:dyDescent="0.3">
      <c r="A789" s="104">
        <v>788</v>
      </c>
      <c r="B789" s="104" t="s">
        <v>17643</v>
      </c>
      <c r="C789" s="104" t="s">
        <v>286</v>
      </c>
      <c r="D789" s="104" t="s">
        <v>311</v>
      </c>
      <c r="E789" s="104" t="s">
        <v>301</v>
      </c>
      <c r="F789" s="104" t="s">
        <v>344</v>
      </c>
      <c r="G789" s="104" t="s">
        <v>332</v>
      </c>
      <c r="H789" s="104" t="s">
        <v>1294</v>
      </c>
      <c r="I789" s="104" t="s">
        <v>17647</v>
      </c>
      <c r="J789" s="105">
        <v>400000</v>
      </c>
      <c r="K789" s="105">
        <v>100000</v>
      </c>
      <c r="L789" s="105">
        <v>250000</v>
      </c>
      <c r="M789" s="106">
        <v>0.26608473300000002</v>
      </c>
      <c r="N789" s="105">
        <v>66521.183229999995</v>
      </c>
      <c r="O789" s="107">
        <f t="shared" si="24"/>
        <v>7</v>
      </c>
      <c r="P789" s="105">
        <f>IFERROR(INDEX(Data_HS!$D$2:$D$8217,MATCH(H789,Data_HS!$A$2:$A$8217,0))/p_bulan,"")</f>
        <v>114934.09090909091</v>
      </c>
      <c r="Q789" s="104" t="str">
        <f t="shared" si="25"/>
        <v>Wajar</v>
      </c>
    </row>
    <row r="790" spans="1:17" x14ac:dyDescent="0.3">
      <c r="A790" s="104">
        <v>789</v>
      </c>
      <c r="B790" s="104" t="s">
        <v>17643</v>
      </c>
      <c r="C790" s="104" t="s">
        <v>286</v>
      </c>
      <c r="D790" s="104" t="s">
        <v>311</v>
      </c>
      <c r="E790" s="104" t="s">
        <v>301</v>
      </c>
      <c r="F790" s="104" t="s">
        <v>344</v>
      </c>
      <c r="G790" s="104" t="s">
        <v>332</v>
      </c>
      <c r="H790" s="104" t="s">
        <v>4629</v>
      </c>
      <c r="I790" s="104" t="s">
        <v>17648</v>
      </c>
      <c r="J790" s="105">
        <v>20000</v>
      </c>
      <c r="K790" s="105">
        <v>50000</v>
      </c>
      <c r="L790" s="105">
        <v>35000</v>
      </c>
      <c r="M790" s="106">
        <v>1.77268161</v>
      </c>
      <c r="N790" s="105">
        <v>62043.856339999998</v>
      </c>
      <c r="O790" s="107">
        <f t="shared" si="24"/>
        <v>38</v>
      </c>
      <c r="P790" s="105">
        <f>IFERROR(INDEX(Data_HS!$D$2:$D$8217,MATCH(H790,Data_HS!$A$2:$A$8217,0))/p_bulan,"")</f>
        <v>2332469</v>
      </c>
      <c r="Q790" s="104" t="str">
        <f t="shared" si="25"/>
        <v>Wajar</v>
      </c>
    </row>
    <row r="791" spans="1:17" x14ac:dyDescent="0.3">
      <c r="A791" s="104">
        <v>790</v>
      </c>
      <c r="B791" s="104" t="s">
        <v>17643</v>
      </c>
      <c r="C791" s="104" t="s">
        <v>286</v>
      </c>
      <c r="D791" s="104" t="s">
        <v>311</v>
      </c>
      <c r="E791" s="104" t="s">
        <v>301</v>
      </c>
      <c r="F791" s="104" t="s">
        <v>344</v>
      </c>
      <c r="G791" s="104" t="s">
        <v>332</v>
      </c>
      <c r="H791" s="104" t="s">
        <v>1667</v>
      </c>
      <c r="I791" s="104" t="s">
        <v>17649</v>
      </c>
      <c r="J791" s="105">
        <v>5000</v>
      </c>
      <c r="K791" s="105">
        <v>40000</v>
      </c>
      <c r="L791" s="105">
        <v>22500</v>
      </c>
      <c r="M791" s="106">
        <v>3.8089330019999998</v>
      </c>
      <c r="N791" s="105">
        <v>85700.992559999999</v>
      </c>
      <c r="O791" s="107">
        <f t="shared" si="24"/>
        <v>11</v>
      </c>
      <c r="P791" s="105">
        <f>IFERROR(INDEX(Data_HS!$D$2:$D$8217,MATCH(H791,Data_HS!$A$2:$A$8217,0))/p_bulan,"")</f>
        <v>139.54545454545453</v>
      </c>
      <c r="Q791" s="104" t="str">
        <f t="shared" si="25"/>
        <v>Melebihi ekspor nasional HS</v>
      </c>
    </row>
    <row r="792" spans="1:17" x14ac:dyDescent="0.3">
      <c r="A792" s="104">
        <v>791</v>
      </c>
      <c r="B792" s="104" t="s">
        <v>17643</v>
      </c>
      <c r="C792" s="104" t="s">
        <v>286</v>
      </c>
      <c r="D792" s="104" t="s">
        <v>311</v>
      </c>
      <c r="E792" s="104" t="s">
        <v>301</v>
      </c>
      <c r="F792" s="104" t="s">
        <v>344</v>
      </c>
      <c r="G792" s="104" t="s">
        <v>332</v>
      </c>
      <c r="H792" s="104" t="s">
        <v>576</v>
      </c>
      <c r="I792" s="104" t="s">
        <v>17650</v>
      </c>
      <c r="J792" s="105">
        <v>15000</v>
      </c>
      <c r="K792" s="105">
        <v>50000</v>
      </c>
      <c r="L792" s="105">
        <v>32500</v>
      </c>
      <c r="M792" s="106">
        <v>3.6465860569999999</v>
      </c>
      <c r="N792" s="105">
        <v>118514.0468</v>
      </c>
      <c r="O792" s="107">
        <f t="shared" si="24"/>
        <v>3</v>
      </c>
      <c r="P792" s="105">
        <f>IFERROR(INDEX(Data_HS!$D$2:$D$8217,MATCH(H792,Data_HS!$A$2:$A$8217,0))/p_bulan,"")</f>
        <v>428850.45454545453</v>
      </c>
      <c r="Q792" s="104" t="str">
        <f t="shared" si="25"/>
        <v>Wajar</v>
      </c>
    </row>
    <row r="793" spans="1:17" x14ac:dyDescent="0.3">
      <c r="A793" s="104">
        <v>792</v>
      </c>
      <c r="B793" s="104" t="s">
        <v>17643</v>
      </c>
      <c r="C793" s="104" t="s">
        <v>286</v>
      </c>
      <c r="D793" s="104" t="s">
        <v>311</v>
      </c>
      <c r="E793" s="104" t="s">
        <v>301</v>
      </c>
      <c r="F793" s="104" t="s">
        <v>344</v>
      </c>
      <c r="G793" s="104" t="s">
        <v>332</v>
      </c>
      <c r="H793" s="104" t="s">
        <v>4629</v>
      </c>
      <c r="I793" s="104" t="s">
        <v>17651</v>
      </c>
      <c r="J793" s="105">
        <v>20000</v>
      </c>
      <c r="K793" s="105">
        <v>30000</v>
      </c>
      <c r="L793" s="105">
        <v>25000</v>
      </c>
      <c r="M793" s="106">
        <v>1.77268161</v>
      </c>
      <c r="N793" s="105">
        <v>44317.040240000002</v>
      </c>
      <c r="O793" s="107">
        <f t="shared" si="24"/>
        <v>38</v>
      </c>
      <c r="P793" s="105">
        <f>IFERROR(INDEX(Data_HS!$D$2:$D$8217,MATCH(H793,Data_HS!$A$2:$A$8217,0))/p_bulan,"")</f>
        <v>2332469</v>
      </c>
      <c r="Q793" s="104" t="str">
        <f t="shared" si="25"/>
        <v>Wajar</v>
      </c>
    </row>
    <row r="794" spans="1:17" x14ac:dyDescent="0.3">
      <c r="A794" s="104">
        <v>793</v>
      </c>
      <c r="B794" s="104" t="s">
        <v>17643</v>
      </c>
      <c r="C794" s="104" t="s">
        <v>286</v>
      </c>
      <c r="D794" s="104" t="s">
        <v>311</v>
      </c>
      <c r="E794" s="104" t="s">
        <v>301</v>
      </c>
      <c r="F794" s="104" t="s">
        <v>344</v>
      </c>
      <c r="G794" s="104" t="s">
        <v>332</v>
      </c>
      <c r="H794" s="104" t="s">
        <v>2907</v>
      </c>
      <c r="I794" s="104" t="s">
        <v>17652</v>
      </c>
      <c r="J794" s="105">
        <v>1000</v>
      </c>
      <c r="K794" s="105">
        <v>10000</v>
      </c>
      <c r="L794" s="105">
        <v>5500</v>
      </c>
      <c r="M794" s="106">
        <v>7.7776308000000002E-2</v>
      </c>
      <c r="N794" s="105">
        <v>427.76969489999999</v>
      </c>
      <c r="O794" s="107">
        <f t="shared" si="24"/>
        <v>25</v>
      </c>
      <c r="P794" s="105">
        <f>IFERROR(INDEX(Data_HS!$D$2:$D$8217,MATCH(H794,Data_HS!$A$2:$A$8217,0))/p_bulan,"")</f>
        <v>625508.90909090906</v>
      </c>
      <c r="Q794" s="104" t="str">
        <f t="shared" si="25"/>
        <v>Wajar</v>
      </c>
    </row>
    <row r="795" spans="1:17" x14ac:dyDescent="0.3">
      <c r="A795" s="104">
        <v>794</v>
      </c>
      <c r="B795" s="104" t="s">
        <v>17653</v>
      </c>
      <c r="C795" s="104" t="s">
        <v>286</v>
      </c>
      <c r="D795" s="104" t="s">
        <v>311</v>
      </c>
      <c r="E795" s="104" t="s">
        <v>320</v>
      </c>
      <c r="F795" s="104" t="s">
        <v>344</v>
      </c>
      <c r="G795" s="104" t="s">
        <v>335</v>
      </c>
      <c r="H795" s="104" t="s">
        <v>14559</v>
      </c>
      <c r="I795" s="104" t="s">
        <v>17654</v>
      </c>
      <c r="J795" s="105">
        <v>0</v>
      </c>
      <c r="K795" s="105">
        <v>0</v>
      </c>
      <c r="L795" s="105">
        <v>0</v>
      </c>
      <c r="M795" s="106">
        <v>40</v>
      </c>
      <c r="N795" s="105">
        <v>0</v>
      </c>
      <c r="O795" s="107">
        <f t="shared" si="24"/>
        <v>85</v>
      </c>
      <c r="P795" s="105">
        <f>IFERROR(INDEX(Data_HS!$D$2:$D$8217,MATCH(H795,Data_HS!$A$2:$A$8217,0))/p_bulan,"")</f>
        <v>7.2727272727272725</v>
      </c>
      <c r="Q795" s="104" t="str">
        <f t="shared" si="25"/>
        <v>Estimasi nol</v>
      </c>
    </row>
    <row r="796" spans="1:17" x14ac:dyDescent="0.3">
      <c r="A796" s="104">
        <v>795</v>
      </c>
      <c r="B796" s="104" t="s">
        <v>17653</v>
      </c>
      <c r="C796" s="104" t="s">
        <v>286</v>
      </c>
      <c r="D796" s="104" t="s">
        <v>311</v>
      </c>
      <c r="E796" s="104" t="s">
        <v>320</v>
      </c>
      <c r="F796" s="104" t="s">
        <v>344</v>
      </c>
      <c r="G796" s="104" t="s">
        <v>335</v>
      </c>
      <c r="H796" s="104" t="s">
        <v>1002</v>
      </c>
      <c r="I796" s="104" t="s">
        <v>17655</v>
      </c>
      <c r="J796" s="105">
        <v>10000</v>
      </c>
      <c r="K796" s="105">
        <v>500000</v>
      </c>
      <c r="L796" s="105">
        <v>255000</v>
      </c>
      <c r="M796" s="106">
        <v>1.5342119759999999</v>
      </c>
      <c r="N796" s="105">
        <v>391224.054</v>
      </c>
      <c r="O796" s="107">
        <f t="shared" si="24"/>
        <v>4</v>
      </c>
      <c r="P796" s="105">
        <f>IFERROR(INDEX(Data_HS!$D$2:$D$8217,MATCH(H796,Data_HS!$A$2:$A$8217,0))/p_bulan,"")</f>
        <v>819541.72727272729</v>
      </c>
      <c r="Q796" s="104" t="str">
        <f t="shared" si="25"/>
        <v>Wajar</v>
      </c>
    </row>
    <row r="797" spans="1:17" x14ac:dyDescent="0.3">
      <c r="A797" s="104">
        <v>796</v>
      </c>
      <c r="B797" s="104" t="s">
        <v>17653</v>
      </c>
      <c r="C797" s="104" t="s">
        <v>286</v>
      </c>
      <c r="D797" s="104" t="s">
        <v>311</v>
      </c>
      <c r="E797" s="104" t="s">
        <v>320</v>
      </c>
      <c r="F797" s="104" t="s">
        <v>344</v>
      </c>
      <c r="G797" s="104" t="s">
        <v>335</v>
      </c>
      <c r="H797" s="104" t="s">
        <v>2507</v>
      </c>
      <c r="I797" s="104" t="s">
        <v>17656</v>
      </c>
      <c r="J797" s="105">
        <v>0</v>
      </c>
      <c r="K797" s="105">
        <v>0</v>
      </c>
      <c r="L797" s="105">
        <v>0</v>
      </c>
      <c r="M797" s="106">
        <v>0.79103796999999998</v>
      </c>
      <c r="N797" s="105">
        <v>0</v>
      </c>
      <c r="O797" s="107">
        <f t="shared" si="24"/>
        <v>20</v>
      </c>
      <c r="P797" s="105">
        <f>IFERROR(INDEX(Data_HS!$D$2:$D$8217,MATCH(H797,Data_HS!$A$2:$A$8217,0))/p_bulan,"")</f>
        <v>8831.363636363636</v>
      </c>
      <c r="Q797" s="104" t="str">
        <f t="shared" si="25"/>
        <v>Estimasi nol</v>
      </c>
    </row>
    <row r="798" spans="1:17" x14ac:dyDescent="0.3">
      <c r="A798" s="104">
        <v>797</v>
      </c>
      <c r="B798" s="104" t="s">
        <v>17653</v>
      </c>
      <c r="C798" s="104" t="s">
        <v>286</v>
      </c>
      <c r="D798" s="104" t="s">
        <v>311</v>
      </c>
      <c r="E798" s="104" t="s">
        <v>320</v>
      </c>
      <c r="F798" s="104" t="s">
        <v>344</v>
      </c>
      <c r="G798" s="104" t="s">
        <v>335</v>
      </c>
      <c r="H798" s="104" t="s">
        <v>1517</v>
      </c>
      <c r="I798" s="104" t="s">
        <v>17657</v>
      </c>
      <c r="J798" s="105">
        <v>10000</v>
      </c>
      <c r="K798" s="105">
        <v>100000</v>
      </c>
      <c r="L798" s="105">
        <v>55000</v>
      </c>
      <c r="M798" s="106">
        <v>4.5178611809999998</v>
      </c>
      <c r="N798" s="105">
        <v>248482.36489999999</v>
      </c>
      <c r="O798" s="107">
        <f t="shared" si="24"/>
        <v>9</v>
      </c>
      <c r="P798" s="105">
        <f>IFERROR(INDEX(Data_HS!$D$2:$D$8217,MATCH(H798,Data_HS!$A$2:$A$8217,0))/p_bulan,"")</f>
        <v>1296930.9090909092</v>
      </c>
      <c r="Q798" s="104" t="str">
        <f t="shared" si="25"/>
        <v>Wajar</v>
      </c>
    </row>
    <row r="799" spans="1:17" x14ac:dyDescent="0.3">
      <c r="A799" s="104">
        <v>798</v>
      </c>
      <c r="B799" s="104" t="s">
        <v>17653</v>
      </c>
      <c r="C799" s="104" t="s">
        <v>286</v>
      </c>
      <c r="D799" s="104" t="s">
        <v>311</v>
      </c>
      <c r="E799" s="104" t="s">
        <v>320</v>
      </c>
      <c r="F799" s="104" t="s">
        <v>344</v>
      </c>
      <c r="G799" s="104" t="s">
        <v>335</v>
      </c>
      <c r="H799" s="104" t="s">
        <v>1557</v>
      </c>
      <c r="I799" s="104" t="s">
        <v>17109</v>
      </c>
      <c r="J799" s="105">
        <v>10000</v>
      </c>
      <c r="K799" s="105">
        <v>100000</v>
      </c>
      <c r="L799" s="105">
        <v>55000</v>
      </c>
      <c r="M799" s="106">
        <v>0.76696932900000003</v>
      </c>
      <c r="N799" s="105">
        <v>42183.313110000003</v>
      </c>
      <c r="O799" s="107">
        <f t="shared" si="24"/>
        <v>9</v>
      </c>
      <c r="P799" s="105">
        <f>IFERROR(INDEX(Data_HS!$D$2:$D$8217,MATCH(H799,Data_HS!$A$2:$A$8217,0))/p_bulan,"")</f>
        <v>171188.18181818182</v>
      </c>
      <c r="Q799" s="104" t="str">
        <f t="shared" si="25"/>
        <v>Wajar</v>
      </c>
    </row>
    <row r="800" spans="1:17" x14ac:dyDescent="0.3">
      <c r="A800" s="104">
        <v>799</v>
      </c>
      <c r="B800" s="104" t="s">
        <v>17653</v>
      </c>
      <c r="C800" s="104" t="s">
        <v>286</v>
      </c>
      <c r="D800" s="104" t="s">
        <v>311</v>
      </c>
      <c r="E800" s="104" t="s">
        <v>320</v>
      </c>
      <c r="F800" s="104" t="s">
        <v>344</v>
      </c>
      <c r="G800" s="104" t="s">
        <v>335</v>
      </c>
      <c r="H800" s="104" t="s">
        <v>8495</v>
      </c>
      <c r="I800" s="104" t="s">
        <v>17658</v>
      </c>
      <c r="J800" s="105">
        <v>0</v>
      </c>
      <c r="K800" s="105">
        <v>0</v>
      </c>
      <c r="L800" s="105">
        <v>0</v>
      </c>
      <c r="M800" s="106">
        <v>8.8508407790000003</v>
      </c>
      <c r="N800" s="105">
        <v>0</v>
      </c>
      <c r="O800" s="107">
        <f t="shared" si="24"/>
        <v>62</v>
      </c>
      <c r="P800" s="105">
        <f>IFERROR(INDEX(Data_HS!$D$2:$D$8217,MATCH(H800,Data_HS!$A$2:$A$8217,0))/p_bulan,"")</f>
        <v>1161027.5454545454</v>
      </c>
      <c r="Q800" s="104" t="str">
        <f t="shared" si="25"/>
        <v>Estimasi nol</v>
      </c>
    </row>
    <row r="801" spans="1:17" x14ac:dyDescent="0.3">
      <c r="A801" s="104">
        <v>800</v>
      </c>
      <c r="B801" s="104" t="s">
        <v>17653</v>
      </c>
      <c r="C801" s="104" t="s">
        <v>286</v>
      </c>
      <c r="D801" s="104" t="s">
        <v>311</v>
      </c>
      <c r="E801" s="104" t="s">
        <v>320</v>
      </c>
      <c r="F801" s="104" t="s">
        <v>344</v>
      </c>
      <c r="G801" s="104" t="s">
        <v>335</v>
      </c>
      <c r="H801" s="104" t="s">
        <v>1625</v>
      </c>
      <c r="I801" s="104" t="s">
        <v>17659</v>
      </c>
      <c r="J801" s="105">
        <v>20000</v>
      </c>
      <c r="K801" s="105">
        <v>1000000</v>
      </c>
      <c r="L801" s="105">
        <v>510000</v>
      </c>
      <c r="M801" s="106">
        <v>7.396840149</v>
      </c>
      <c r="N801" s="105">
        <v>3772388.4759999998</v>
      </c>
      <c r="O801" s="107">
        <f t="shared" si="24"/>
        <v>11</v>
      </c>
      <c r="P801" s="105">
        <f>IFERROR(INDEX(Data_HS!$D$2:$D$8217,MATCH(H801,Data_HS!$A$2:$A$8217,0))/p_bulan,"")</f>
        <v>723.5454545454545</v>
      </c>
      <c r="Q801" s="104" t="str">
        <f t="shared" si="25"/>
        <v>Melebihi ekspor nasional HS</v>
      </c>
    </row>
    <row r="802" spans="1:17" x14ac:dyDescent="0.3">
      <c r="A802" s="104">
        <v>801</v>
      </c>
      <c r="B802" s="104" t="s">
        <v>17653</v>
      </c>
      <c r="C802" s="104" t="s">
        <v>286</v>
      </c>
      <c r="D802" s="104" t="s">
        <v>311</v>
      </c>
      <c r="E802" s="104" t="s">
        <v>320</v>
      </c>
      <c r="F802" s="104" t="s">
        <v>344</v>
      </c>
      <c r="G802" s="104" t="s">
        <v>335</v>
      </c>
      <c r="H802" s="104" t="s">
        <v>6002</v>
      </c>
      <c r="I802" s="104" t="s">
        <v>17660</v>
      </c>
      <c r="J802" s="105">
        <v>5000</v>
      </c>
      <c r="K802" s="105">
        <v>1000000</v>
      </c>
      <c r="L802" s="105">
        <v>502500</v>
      </c>
      <c r="M802" s="106">
        <v>0.12792705400000001</v>
      </c>
      <c r="N802" s="105">
        <v>64283.344519999999</v>
      </c>
      <c r="O802" s="107">
        <f t="shared" si="24"/>
        <v>44</v>
      </c>
      <c r="P802" s="105">
        <f>IFERROR(INDEX(Data_HS!$D$2:$D$8217,MATCH(H802,Data_HS!$A$2:$A$8217,0))/p_bulan,"")</f>
        <v>13965413.818181818</v>
      </c>
      <c r="Q802" s="104" t="str">
        <f t="shared" si="25"/>
        <v>Wajar</v>
      </c>
    </row>
    <row r="803" spans="1:17" x14ac:dyDescent="0.3">
      <c r="A803" s="104">
        <v>802</v>
      </c>
      <c r="B803" s="104" t="s">
        <v>17653</v>
      </c>
      <c r="C803" s="104" t="s">
        <v>286</v>
      </c>
      <c r="D803" s="104" t="s">
        <v>311</v>
      </c>
      <c r="E803" s="104" t="s">
        <v>320</v>
      </c>
      <c r="F803" s="104" t="s">
        <v>344</v>
      </c>
      <c r="G803" s="104" t="s">
        <v>335</v>
      </c>
      <c r="H803" s="104" t="s">
        <v>2507</v>
      </c>
      <c r="I803" s="104" t="s">
        <v>17661</v>
      </c>
      <c r="J803" s="105">
        <v>10000</v>
      </c>
      <c r="K803" s="105">
        <v>1000000</v>
      </c>
      <c r="L803" s="105">
        <v>505000</v>
      </c>
      <c r="M803" s="106">
        <v>0.79103796999999998</v>
      </c>
      <c r="N803" s="105">
        <v>399474.17489999998</v>
      </c>
      <c r="O803" s="107">
        <f t="shared" si="24"/>
        <v>20</v>
      </c>
      <c r="P803" s="105">
        <f>IFERROR(INDEX(Data_HS!$D$2:$D$8217,MATCH(H803,Data_HS!$A$2:$A$8217,0))/p_bulan,"")</f>
        <v>8831.363636363636</v>
      </c>
      <c r="Q803" s="104" t="str">
        <f t="shared" si="25"/>
        <v>Melebihi ekspor nasional HS</v>
      </c>
    </row>
    <row r="804" spans="1:17" x14ac:dyDescent="0.3">
      <c r="A804" s="104">
        <v>803</v>
      </c>
      <c r="B804" s="104" t="s">
        <v>17653</v>
      </c>
      <c r="C804" s="104" t="s">
        <v>286</v>
      </c>
      <c r="D804" s="104" t="s">
        <v>311</v>
      </c>
      <c r="E804" s="104" t="s">
        <v>320</v>
      </c>
      <c r="F804" s="104" t="s">
        <v>344</v>
      </c>
      <c r="G804" s="104" t="s">
        <v>335</v>
      </c>
      <c r="H804" s="104" t="s">
        <v>4317</v>
      </c>
      <c r="I804" s="104" t="s">
        <v>17423</v>
      </c>
      <c r="J804" s="105">
        <v>10000</v>
      </c>
      <c r="K804" s="105">
        <v>100000</v>
      </c>
      <c r="L804" s="105">
        <v>55000</v>
      </c>
      <c r="M804" s="106">
        <v>59.799470110000001</v>
      </c>
      <c r="N804" s="105">
        <v>3288970.8560000001</v>
      </c>
      <c r="O804" s="107">
        <f t="shared" si="24"/>
        <v>33</v>
      </c>
      <c r="P804" s="105">
        <f>IFERROR(INDEX(Data_HS!$D$2:$D$8217,MATCH(H804,Data_HS!$A$2:$A$8217,0))/p_bulan,"")</f>
        <v>229809.36363636365</v>
      </c>
      <c r="Q804" s="104" t="str">
        <f t="shared" si="25"/>
        <v>Melebihi ekspor nasional HS</v>
      </c>
    </row>
    <row r="805" spans="1:17" x14ac:dyDescent="0.3">
      <c r="A805" s="104">
        <v>804</v>
      </c>
      <c r="B805" s="104" t="s">
        <v>17662</v>
      </c>
      <c r="C805" s="104" t="s">
        <v>288</v>
      </c>
      <c r="D805" s="104" t="s">
        <v>308</v>
      </c>
      <c r="E805" s="104" t="s">
        <v>306</v>
      </c>
      <c r="F805" s="104" t="s">
        <v>344</v>
      </c>
      <c r="G805" s="104" t="s">
        <v>332</v>
      </c>
      <c r="H805" s="104" t="s">
        <v>1563</v>
      </c>
      <c r="I805" s="104" t="s">
        <v>17663</v>
      </c>
      <c r="J805" s="105">
        <v>1000</v>
      </c>
      <c r="K805" s="105">
        <v>50000</v>
      </c>
      <c r="L805" s="105">
        <v>25500</v>
      </c>
      <c r="M805" s="106">
        <v>1.346506929</v>
      </c>
      <c r="N805" s="105">
        <v>34335.926679999997</v>
      </c>
      <c r="O805" s="107">
        <f t="shared" si="24"/>
        <v>9</v>
      </c>
      <c r="P805" s="105">
        <f>IFERROR(INDEX(Data_HS!$D$2:$D$8217,MATCH(H805,Data_HS!$A$2:$A$8217,0))/p_bulan,"")</f>
        <v>652267.90909090906</v>
      </c>
      <c r="Q805" s="104" t="str">
        <f t="shared" si="25"/>
        <v>Wajar</v>
      </c>
    </row>
    <row r="806" spans="1:17" x14ac:dyDescent="0.3">
      <c r="A806" s="104">
        <v>805</v>
      </c>
      <c r="B806" s="104" t="s">
        <v>17662</v>
      </c>
      <c r="C806" s="104" t="s">
        <v>288</v>
      </c>
      <c r="D806" s="104" t="s">
        <v>308</v>
      </c>
      <c r="E806" s="104" t="s">
        <v>306</v>
      </c>
      <c r="F806" s="104" t="s">
        <v>344</v>
      </c>
      <c r="G806" s="104" t="s">
        <v>332</v>
      </c>
      <c r="H806" s="104" t="s">
        <v>1493</v>
      </c>
      <c r="I806" s="104" t="s">
        <v>17260</v>
      </c>
      <c r="J806" s="105">
        <v>1000</v>
      </c>
      <c r="K806" s="105">
        <v>150000</v>
      </c>
      <c r="L806" s="105">
        <v>75500</v>
      </c>
      <c r="M806" s="106">
        <v>7.2449907680000001</v>
      </c>
      <c r="N806" s="105">
        <v>546996.80299999996</v>
      </c>
      <c r="O806" s="107">
        <f t="shared" si="24"/>
        <v>9</v>
      </c>
      <c r="P806" s="105">
        <f>IFERROR(INDEX(Data_HS!$D$2:$D$8217,MATCH(H806,Data_HS!$A$2:$A$8217,0))/p_bulan,"")</f>
        <v>10498596.909090908</v>
      </c>
      <c r="Q806" s="104" t="str">
        <f t="shared" si="25"/>
        <v>Wajar</v>
      </c>
    </row>
    <row r="807" spans="1:17" x14ac:dyDescent="0.3">
      <c r="A807" s="104">
        <v>806</v>
      </c>
      <c r="B807" s="104" t="s">
        <v>17662</v>
      </c>
      <c r="C807" s="104" t="s">
        <v>288</v>
      </c>
      <c r="D807" s="104" t="s">
        <v>308</v>
      </c>
      <c r="E807" s="104" t="s">
        <v>306</v>
      </c>
      <c r="F807" s="104" t="s">
        <v>344</v>
      </c>
      <c r="G807" s="104" t="s">
        <v>332</v>
      </c>
      <c r="H807" s="104" t="s">
        <v>1208</v>
      </c>
      <c r="I807" s="104" t="s">
        <v>17096</v>
      </c>
      <c r="J807" s="105">
        <v>1</v>
      </c>
      <c r="K807" s="105">
        <v>100000</v>
      </c>
      <c r="L807" s="105">
        <v>50000.5</v>
      </c>
      <c r="M807" s="106">
        <v>0.27171113699999999</v>
      </c>
      <c r="N807" s="105">
        <v>13585.6927</v>
      </c>
      <c r="O807" s="107">
        <f t="shared" si="24"/>
        <v>7</v>
      </c>
      <c r="P807" s="105">
        <f>IFERROR(INDEX(Data_HS!$D$2:$D$8217,MATCH(H807,Data_HS!$A$2:$A$8217,0))/p_bulan,"")</f>
        <v>3778.909090909091</v>
      </c>
      <c r="Q807" s="104" t="str">
        <f t="shared" si="25"/>
        <v>Melebihi ekspor nasional HS</v>
      </c>
    </row>
    <row r="808" spans="1:17" x14ac:dyDescent="0.3">
      <c r="A808" s="104">
        <v>807</v>
      </c>
      <c r="B808" s="104" t="s">
        <v>17662</v>
      </c>
      <c r="C808" s="104" t="s">
        <v>288</v>
      </c>
      <c r="D808" s="104" t="s">
        <v>308</v>
      </c>
      <c r="E808" s="104" t="s">
        <v>306</v>
      </c>
      <c r="F808" s="104" t="s">
        <v>344</v>
      </c>
      <c r="G808" s="104" t="s">
        <v>332</v>
      </c>
      <c r="H808" s="104" t="s">
        <v>2597</v>
      </c>
      <c r="I808" s="104" t="s">
        <v>17664</v>
      </c>
      <c r="J808" s="105">
        <v>1000</v>
      </c>
      <c r="K808" s="105">
        <v>30000</v>
      </c>
      <c r="L808" s="105">
        <v>15500</v>
      </c>
      <c r="M808" s="106">
        <v>3.730552265</v>
      </c>
      <c r="N808" s="105">
        <v>57823.560109999999</v>
      </c>
      <c r="O808" s="107">
        <f t="shared" si="24"/>
        <v>21</v>
      </c>
      <c r="P808" s="105">
        <f>IFERROR(INDEX(Data_HS!$D$2:$D$8217,MATCH(H808,Data_HS!$A$2:$A$8217,0))/p_bulan,"")</f>
        <v>16893.636363636364</v>
      </c>
      <c r="Q808" s="104" t="str">
        <f t="shared" si="25"/>
        <v>Melebihi ekspor nasional HS</v>
      </c>
    </row>
    <row r="809" spans="1:17" x14ac:dyDescent="0.3">
      <c r="A809" s="104">
        <v>808</v>
      </c>
      <c r="B809" s="104" t="s">
        <v>17662</v>
      </c>
      <c r="C809" s="104" t="s">
        <v>288</v>
      </c>
      <c r="D809" s="104" t="s">
        <v>308</v>
      </c>
      <c r="E809" s="104" t="s">
        <v>306</v>
      </c>
      <c r="F809" s="104" t="s">
        <v>344</v>
      </c>
      <c r="G809" s="104" t="s">
        <v>332</v>
      </c>
      <c r="H809" s="104" t="s">
        <v>1859</v>
      </c>
      <c r="I809" s="104" t="s">
        <v>16967</v>
      </c>
      <c r="J809" s="105">
        <v>1000</v>
      </c>
      <c r="K809" s="105">
        <v>120000</v>
      </c>
      <c r="L809" s="105">
        <v>60500</v>
      </c>
      <c r="M809" s="106">
        <v>2.097877859</v>
      </c>
      <c r="N809" s="105">
        <v>126921.6105</v>
      </c>
      <c r="O809" s="107">
        <f t="shared" si="24"/>
        <v>15</v>
      </c>
      <c r="P809" s="105">
        <f>IFERROR(INDEX(Data_HS!$D$2:$D$8217,MATCH(H809,Data_HS!$A$2:$A$8217,0))/p_bulan,"")</f>
        <v>16176.545454545454</v>
      </c>
      <c r="Q809" s="104" t="str">
        <f t="shared" si="25"/>
        <v>Melebihi ekspor nasional HS</v>
      </c>
    </row>
    <row r="810" spans="1:17" x14ac:dyDescent="0.3">
      <c r="A810" s="104">
        <v>809</v>
      </c>
      <c r="B810" s="104" t="s">
        <v>17662</v>
      </c>
      <c r="C810" s="104" t="s">
        <v>288</v>
      </c>
      <c r="D810" s="104" t="s">
        <v>308</v>
      </c>
      <c r="E810" s="104" t="s">
        <v>306</v>
      </c>
      <c r="F810" s="104" t="s">
        <v>344</v>
      </c>
      <c r="G810" s="104" t="s">
        <v>332</v>
      </c>
      <c r="H810" s="104" t="s">
        <v>1523</v>
      </c>
      <c r="I810" s="104" t="s">
        <v>17665</v>
      </c>
      <c r="J810" s="105">
        <v>1000</v>
      </c>
      <c r="K810" s="105">
        <v>25000</v>
      </c>
      <c r="L810" s="105">
        <v>13000</v>
      </c>
      <c r="M810" s="106">
        <v>5.5373955229999998</v>
      </c>
      <c r="N810" s="105">
        <v>71986.141799999998</v>
      </c>
      <c r="O810" s="107">
        <f t="shared" si="24"/>
        <v>9</v>
      </c>
      <c r="P810" s="105">
        <f>IFERROR(INDEX(Data_HS!$D$2:$D$8217,MATCH(H810,Data_HS!$A$2:$A$8217,0))/p_bulan,"")</f>
        <v>18410584.636363637</v>
      </c>
      <c r="Q810" s="104" t="str">
        <f t="shared" si="25"/>
        <v>Wajar</v>
      </c>
    </row>
    <row r="811" spans="1:17" x14ac:dyDescent="0.3">
      <c r="A811" s="104">
        <v>810</v>
      </c>
      <c r="B811" s="104" t="s">
        <v>17662</v>
      </c>
      <c r="C811" s="104" t="s">
        <v>288</v>
      </c>
      <c r="D811" s="104" t="s">
        <v>308</v>
      </c>
      <c r="E811" s="104" t="s">
        <v>306</v>
      </c>
      <c r="F811" s="104" t="s">
        <v>344</v>
      </c>
      <c r="G811" s="104" t="s">
        <v>332</v>
      </c>
      <c r="H811" s="104" t="s">
        <v>4317</v>
      </c>
      <c r="I811" s="104" t="s">
        <v>16902</v>
      </c>
      <c r="J811" s="105">
        <v>1000</v>
      </c>
      <c r="K811" s="105">
        <v>30000</v>
      </c>
      <c r="L811" s="105">
        <v>15500</v>
      </c>
      <c r="M811" s="106">
        <v>59.799470110000001</v>
      </c>
      <c r="N811" s="105">
        <v>926891.78670000006</v>
      </c>
      <c r="O811" s="107">
        <f t="shared" si="24"/>
        <v>33</v>
      </c>
      <c r="P811" s="105">
        <f>IFERROR(INDEX(Data_HS!$D$2:$D$8217,MATCH(H811,Data_HS!$A$2:$A$8217,0))/p_bulan,"")</f>
        <v>229809.36363636365</v>
      </c>
      <c r="Q811" s="104" t="str">
        <f t="shared" si="25"/>
        <v>Melebihi ekspor nasional HS</v>
      </c>
    </row>
    <row r="812" spans="1:17" x14ac:dyDescent="0.3">
      <c r="A812" s="104">
        <v>811</v>
      </c>
      <c r="B812" s="104" t="s">
        <v>17662</v>
      </c>
      <c r="C812" s="104" t="s">
        <v>288</v>
      </c>
      <c r="D812" s="104" t="s">
        <v>308</v>
      </c>
      <c r="E812" s="104" t="s">
        <v>306</v>
      </c>
      <c r="F812" s="104" t="s">
        <v>344</v>
      </c>
      <c r="G812" s="104" t="s">
        <v>332</v>
      </c>
      <c r="H812" s="104" t="s">
        <v>1729</v>
      </c>
      <c r="I812" s="104" t="s">
        <v>17666</v>
      </c>
      <c r="J812" s="105">
        <v>1000</v>
      </c>
      <c r="K812" s="105">
        <v>30000</v>
      </c>
      <c r="L812" s="105">
        <v>15500</v>
      </c>
      <c r="M812" s="106">
        <v>2.0850385990000002</v>
      </c>
      <c r="N812" s="105">
        <v>32318.098290000002</v>
      </c>
      <c r="O812" s="107">
        <f t="shared" si="24"/>
        <v>12</v>
      </c>
      <c r="P812" s="105">
        <f>IFERROR(INDEX(Data_HS!$D$2:$D$8217,MATCH(H812,Data_HS!$A$2:$A$8217,0))/p_bulan,"")</f>
        <v>446408.09090909088</v>
      </c>
      <c r="Q812" s="104" t="str">
        <f t="shared" si="25"/>
        <v>Wajar</v>
      </c>
    </row>
    <row r="813" spans="1:17" x14ac:dyDescent="0.3">
      <c r="A813" s="104">
        <v>812</v>
      </c>
      <c r="B813" s="104" t="s">
        <v>17662</v>
      </c>
      <c r="C813" s="104" t="s">
        <v>288</v>
      </c>
      <c r="D813" s="104" t="s">
        <v>308</v>
      </c>
      <c r="E813" s="104" t="s">
        <v>306</v>
      </c>
      <c r="F813" s="104" t="s">
        <v>344</v>
      </c>
      <c r="G813" s="104" t="s">
        <v>332</v>
      </c>
      <c r="H813" s="104" t="s">
        <v>1200</v>
      </c>
      <c r="I813" s="104" t="s">
        <v>17667</v>
      </c>
      <c r="J813" s="105">
        <v>1000</v>
      </c>
      <c r="K813" s="105">
        <v>30000</v>
      </c>
      <c r="L813" s="105">
        <v>15500</v>
      </c>
      <c r="M813" s="106">
        <v>1.2393975909999999</v>
      </c>
      <c r="N813" s="105">
        <v>19210.662660000002</v>
      </c>
      <c r="O813" s="107">
        <f t="shared" si="24"/>
        <v>7</v>
      </c>
      <c r="P813" s="105">
        <f>IFERROR(INDEX(Data_HS!$D$2:$D$8217,MATCH(H813,Data_HS!$A$2:$A$8217,0))/p_bulan,"")</f>
        <v>58063.63636363636</v>
      </c>
      <c r="Q813" s="104" t="str">
        <f t="shared" si="25"/>
        <v>Wajar</v>
      </c>
    </row>
    <row r="814" spans="1:17" x14ac:dyDescent="0.3">
      <c r="A814" s="104">
        <v>813</v>
      </c>
      <c r="B814" s="104" t="s">
        <v>17662</v>
      </c>
      <c r="C814" s="104" t="s">
        <v>288</v>
      </c>
      <c r="D814" s="104" t="s">
        <v>308</v>
      </c>
      <c r="E814" s="104" t="s">
        <v>306</v>
      </c>
      <c r="F814" s="104" t="s">
        <v>344</v>
      </c>
      <c r="G814" s="104" t="s">
        <v>332</v>
      </c>
      <c r="H814" s="104" t="s">
        <v>1495</v>
      </c>
      <c r="I814" s="104" t="s">
        <v>17668</v>
      </c>
      <c r="J814" s="105">
        <v>1000</v>
      </c>
      <c r="K814" s="105">
        <v>25000</v>
      </c>
      <c r="L814" s="105">
        <v>13000</v>
      </c>
      <c r="M814" s="106">
        <v>6.7226702649999996</v>
      </c>
      <c r="N814" s="105">
        <v>87394.713449999996</v>
      </c>
      <c r="O814" s="107">
        <f t="shared" si="24"/>
        <v>9</v>
      </c>
      <c r="P814" s="105">
        <f>IFERROR(INDEX(Data_HS!$D$2:$D$8217,MATCH(H814,Data_HS!$A$2:$A$8217,0))/p_bulan,"")</f>
        <v>7877299.2727272725</v>
      </c>
      <c r="Q814" s="104" t="str">
        <f t="shared" si="25"/>
        <v>Wajar</v>
      </c>
    </row>
    <row r="815" spans="1:17" x14ac:dyDescent="0.3">
      <c r="A815" s="104">
        <v>814</v>
      </c>
      <c r="B815" s="104" t="s">
        <v>17662</v>
      </c>
      <c r="C815" s="104" t="s">
        <v>288</v>
      </c>
      <c r="D815" s="104" t="s">
        <v>308</v>
      </c>
      <c r="E815" s="104" t="s">
        <v>306</v>
      </c>
      <c r="F815" s="104" t="s">
        <v>344</v>
      </c>
      <c r="G815" s="104" t="s">
        <v>332</v>
      </c>
      <c r="H815" s="104" t="s">
        <v>6006</v>
      </c>
      <c r="I815" s="104" t="s">
        <v>17337</v>
      </c>
      <c r="J815" s="105">
        <v>10000</v>
      </c>
      <c r="K815" s="105">
        <v>100000</v>
      </c>
      <c r="L815" s="105">
        <v>55000</v>
      </c>
      <c r="M815" s="106">
        <v>0.86113799000000002</v>
      </c>
      <c r="N815" s="105">
        <v>47362.589460000003</v>
      </c>
      <c r="O815" s="107">
        <f t="shared" si="24"/>
        <v>44</v>
      </c>
      <c r="P815" s="105">
        <f>IFERROR(INDEX(Data_HS!$D$2:$D$8217,MATCH(H815,Data_HS!$A$2:$A$8217,0))/p_bulan,"")</f>
        <v>49836.090909090912</v>
      </c>
      <c r="Q815" s="104" t="str">
        <f t="shared" si="25"/>
        <v>Wajar</v>
      </c>
    </row>
    <row r="816" spans="1:17" x14ac:dyDescent="0.3">
      <c r="A816" s="104">
        <v>815</v>
      </c>
      <c r="B816" s="104" t="s">
        <v>17662</v>
      </c>
      <c r="C816" s="104" t="s">
        <v>288</v>
      </c>
      <c r="D816" s="104" t="s">
        <v>308</v>
      </c>
      <c r="E816" s="104" t="s">
        <v>306</v>
      </c>
      <c r="F816" s="104" t="s">
        <v>344</v>
      </c>
      <c r="G816" s="104" t="s">
        <v>332</v>
      </c>
      <c r="H816" s="104" t="s">
        <v>2597</v>
      </c>
      <c r="I816" s="104" t="s">
        <v>17669</v>
      </c>
      <c r="J816" s="105">
        <v>1000</v>
      </c>
      <c r="K816" s="105">
        <v>30000</v>
      </c>
      <c r="L816" s="105">
        <v>15500</v>
      </c>
      <c r="M816" s="106">
        <v>3.730552265</v>
      </c>
      <c r="N816" s="105">
        <v>57823.560109999999</v>
      </c>
      <c r="O816" s="107">
        <f t="shared" si="24"/>
        <v>21</v>
      </c>
      <c r="P816" s="105">
        <f>IFERROR(INDEX(Data_HS!$D$2:$D$8217,MATCH(H816,Data_HS!$A$2:$A$8217,0))/p_bulan,"")</f>
        <v>16893.636363636364</v>
      </c>
      <c r="Q816" s="104" t="str">
        <f t="shared" si="25"/>
        <v>Melebihi ekspor nasional HS</v>
      </c>
    </row>
    <row r="817" spans="1:17" x14ac:dyDescent="0.3">
      <c r="A817" s="104">
        <v>816</v>
      </c>
      <c r="B817" s="104" t="s">
        <v>17670</v>
      </c>
      <c r="C817" s="104" t="s">
        <v>319</v>
      </c>
      <c r="D817" s="104" t="s">
        <v>314</v>
      </c>
      <c r="E817" s="104" t="s">
        <v>320</v>
      </c>
      <c r="F817" s="104" t="s">
        <v>344</v>
      </c>
      <c r="G817" s="104" t="s">
        <v>335</v>
      </c>
      <c r="H817" s="104" t="s">
        <v>2829</v>
      </c>
      <c r="I817" s="104" t="s">
        <v>16900</v>
      </c>
      <c r="J817" s="105">
        <v>5000</v>
      </c>
      <c r="K817" s="105">
        <v>30000</v>
      </c>
      <c r="L817" s="105">
        <v>17500</v>
      </c>
      <c r="M817" s="106">
        <v>13.72142208</v>
      </c>
      <c r="N817" s="105">
        <v>240124.88639999999</v>
      </c>
      <c r="O817" s="107">
        <f t="shared" si="24"/>
        <v>24</v>
      </c>
      <c r="P817" s="105">
        <f>IFERROR(INDEX(Data_HS!$D$2:$D$8217,MATCH(H817,Data_HS!$A$2:$A$8217,0))/p_bulan,"")</f>
        <v>19492304.181818184</v>
      </c>
      <c r="Q817" s="104" t="str">
        <f t="shared" si="25"/>
        <v>Wajar</v>
      </c>
    </row>
    <row r="818" spans="1:17" x14ac:dyDescent="0.3">
      <c r="A818" s="104">
        <v>817</v>
      </c>
      <c r="B818" s="104" t="s">
        <v>17670</v>
      </c>
      <c r="C818" s="104" t="s">
        <v>319</v>
      </c>
      <c r="D818" s="104" t="s">
        <v>314</v>
      </c>
      <c r="E818" s="104" t="s">
        <v>320</v>
      </c>
      <c r="F818" s="104" t="s">
        <v>344</v>
      </c>
      <c r="G818" s="104" t="s">
        <v>335</v>
      </c>
      <c r="H818" s="104" t="s">
        <v>1328</v>
      </c>
      <c r="I818" s="104" t="s">
        <v>17671</v>
      </c>
      <c r="J818" s="105">
        <v>5000</v>
      </c>
      <c r="K818" s="105">
        <v>50000</v>
      </c>
      <c r="L818" s="105">
        <v>27500</v>
      </c>
      <c r="M818" s="106">
        <v>1.220078137</v>
      </c>
      <c r="N818" s="105">
        <v>33552.148759999996</v>
      </c>
      <c r="O818" s="107">
        <f t="shared" si="24"/>
        <v>8</v>
      </c>
      <c r="P818" s="105">
        <f>IFERROR(INDEX(Data_HS!$D$2:$D$8217,MATCH(H818,Data_HS!$A$2:$A$8217,0))/p_bulan,"")</f>
        <v>24068985.181818184</v>
      </c>
      <c r="Q818" s="104" t="str">
        <f t="shared" si="25"/>
        <v>Wajar</v>
      </c>
    </row>
    <row r="819" spans="1:17" x14ac:dyDescent="0.3">
      <c r="A819" s="104">
        <v>818</v>
      </c>
      <c r="B819" s="104" t="s">
        <v>17670</v>
      </c>
      <c r="C819" s="104" t="s">
        <v>319</v>
      </c>
      <c r="D819" s="104" t="s">
        <v>314</v>
      </c>
      <c r="E819" s="104" t="s">
        <v>320</v>
      </c>
      <c r="F819" s="104" t="s">
        <v>344</v>
      </c>
      <c r="G819" s="104" t="s">
        <v>335</v>
      </c>
      <c r="H819" s="104" t="s">
        <v>1517</v>
      </c>
      <c r="I819" s="104" t="s">
        <v>16807</v>
      </c>
      <c r="J819" s="105">
        <v>2000</v>
      </c>
      <c r="K819" s="105">
        <v>30000</v>
      </c>
      <c r="L819" s="105">
        <v>16000</v>
      </c>
      <c r="M819" s="106">
        <v>4.5178611809999998</v>
      </c>
      <c r="N819" s="105">
        <v>72285.778890000001</v>
      </c>
      <c r="O819" s="107">
        <f t="shared" si="24"/>
        <v>9</v>
      </c>
      <c r="P819" s="105">
        <f>IFERROR(INDEX(Data_HS!$D$2:$D$8217,MATCH(H819,Data_HS!$A$2:$A$8217,0))/p_bulan,"")</f>
        <v>1296930.9090909092</v>
      </c>
      <c r="Q819" s="104" t="str">
        <f t="shared" si="25"/>
        <v>Wajar</v>
      </c>
    </row>
    <row r="820" spans="1:17" x14ac:dyDescent="0.3">
      <c r="A820" s="104">
        <v>819</v>
      </c>
      <c r="B820" s="104" t="s">
        <v>17670</v>
      </c>
      <c r="C820" s="104" t="s">
        <v>319</v>
      </c>
      <c r="D820" s="104" t="s">
        <v>314</v>
      </c>
      <c r="E820" s="104" t="s">
        <v>320</v>
      </c>
      <c r="F820" s="104" t="s">
        <v>344</v>
      </c>
      <c r="G820" s="104" t="s">
        <v>335</v>
      </c>
      <c r="H820" s="104" t="s">
        <v>1557</v>
      </c>
      <c r="I820" s="104" t="s">
        <v>17672</v>
      </c>
      <c r="J820" s="105">
        <v>2000</v>
      </c>
      <c r="K820" s="105">
        <v>10000</v>
      </c>
      <c r="L820" s="105">
        <v>6000</v>
      </c>
      <c r="M820" s="106">
        <v>0.76696932900000003</v>
      </c>
      <c r="N820" s="105">
        <v>4601.8159759999999</v>
      </c>
      <c r="O820" s="107">
        <f t="shared" si="24"/>
        <v>9</v>
      </c>
      <c r="P820" s="105">
        <f>IFERROR(INDEX(Data_HS!$D$2:$D$8217,MATCH(H820,Data_HS!$A$2:$A$8217,0))/p_bulan,"")</f>
        <v>171188.18181818182</v>
      </c>
      <c r="Q820" s="104" t="str">
        <f t="shared" si="25"/>
        <v>Wajar</v>
      </c>
    </row>
    <row r="821" spans="1:17" x14ac:dyDescent="0.3">
      <c r="A821" s="104">
        <v>820</v>
      </c>
      <c r="B821" s="104" t="s">
        <v>17670</v>
      </c>
      <c r="C821" s="104" t="s">
        <v>319</v>
      </c>
      <c r="D821" s="104" t="s">
        <v>314</v>
      </c>
      <c r="E821" s="104" t="s">
        <v>320</v>
      </c>
      <c r="F821" s="104" t="s">
        <v>344</v>
      </c>
      <c r="G821" s="104" t="s">
        <v>335</v>
      </c>
      <c r="H821" s="104" t="s">
        <v>1563</v>
      </c>
      <c r="I821" s="104" t="s">
        <v>17673</v>
      </c>
      <c r="J821" s="105">
        <v>2000</v>
      </c>
      <c r="K821" s="105">
        <v>10000</v>
      </c>
      <c r="L821" s="105">
        <v>6000</v>
      </c>
      <c r="M821" s="106">
        <v>1.346506929</v>
      </c>
      <c r="N821" s="105">
        <v>8079.0415730000004</v>
      </c>
      <c r="O821" s="107">
        <f t="shared" si="24"/>
        <v>9</v>
      </c>
      <c r="P821" s="105">
        <f>IFERROR(INDEX(Data_HS!$D$2:$D$8217,MATCH(H821,Data_HS!$A$2:$A$8217,0))/p_bulan,"")</f>
        <v>652267.90909090906</v>
      </c>
      <c r="Q821" s="104" t="str">
        <f t="shared" si="25"/>
        <v>Wajar</v>
      </c>
    </row>
    <row r="822" spans="1:17" x14ac:dyDescent="0.3">
      <c r="A822" s="104">
        <v>821</v>
      </c>
      <c r="B822" s="104" t="s">
        <v>17674</v>
      </c>
      <c r="C822" s="104" t="s">
        <v>280</v>
      </c>
      <c r="D822" s="104" t="s">
        <v>308</v>
      </c>
      <c r="E822" s="104" t="s">
        <v>304</v>
      </c>
      <c r="F822" s="104" t="s">
        <v>344</v>
      </c>
      <c r="G822" s="104" t="s">
        <v>335</v>
      </c>
      <c r="H822" s="104" t="s">
        <v>1527</v>
      </c>
      <c r="I822" s="104" t="s">
        <v>17675</v>
      </c>
      <c r="J822" s="105">
        <v>10000</v>
      </c>
      <c r="K822" s="105">
        <v>15000</v>
      </c>
      <c r="L822" s="105">
        <v>12500</v>
      </c>
      <c r="M822" s="106">
        <v>5.5014955480000003</v>
      </c>
      <c r="N822" s="105">
        <v>68768.694350000005</v>
      </c>
      <c r="O822" s="107">
        <f t="shared" si="24"/>
        <v>9</v>
      </c>
      <c r="P822" s="105">
        <f>IFERROR(INDEX(Data_HS!$D$2:$D$8217,MATCH(H822,Data_HS!$A$2:$A$8217,0))/p_bulan,"")</f>
        <v>8913202</v>
      </c>
      <c r="Q822" s="104" t="str">
        <f t="shared" si="25"/>
        <v>Wajar</v>
      </c>
    </row>
    <row r="823" spans="1:17" x14ac:dyDescent="0.3">
      <c r="A823" s="104">
        <v>822</v>
      </c>
      <c r="B823" s="104" t="s">
        <v>17674</v>
      </c>
      <c r="C823" s="104" t="s">
        <v>280</v>
      </c>
      <c r="D823" s="104" t="s">
        <v>308</v>
      </c>
      <c r="E823" s="104" t="s">
        <v>304</v>
      </c>
      <c r="F823" s="104" t="s">
        <v>344</v>
      </c>
      <c r="G823" s="104" t="s">
        <v>335</v>
      </c>
      <c r="H823" s="104" t="s">
        <v>2829</v>
      </c>
      <c r="I823" s="104" t="s">
        <v>16900</v>
      </c>
      <c r="J823" s="105">
        <v>5000</v>
      </c>
      <c r="K823" s="105">
        <v>10000</v>
      </c>
      <c r="L823" s="105">
        <v>7500</v>
      </c>
      <c r="M823" s="106">
        <v>13.72142208</v>
      </c>
      <c r="N823" s="105">
        <v>102910.66559999999</v>
      </c>
      <c r="O823" s="107">
        <f t="shared" si="24"/>
        <v>24</v>
      </c>
      <c r="P823" s="105">
        <f>IFERROR(INDEX(Data_HS!$D$2:$D$8217,MATCH(H823,Data_HS!$A$2:$A$8217,0))/p_bulan,"")</f>
        <v>19492304.181818184</v>
      </c>
      <c r="Q823" s="104" t="str">
        <f t="shared" si="25"/>
        <v>Wajar</v>
      </c>
    </row>
    <row r="824" spans="1:17" x14ac:dyDescent="0.3">
      <c r="A824" s="104">
        <v>823</v>
      </c>
      <c r="B824" s="104" t="s">
        <v>17674</v>
      </c>
      <c r="C824" s="104" t="s">
        <v>280</v>
      </c>
      <c r="D824" s="104" t="s">
        <v>308</v>
      </c>
      <c r="E824" s="104" t="s">
        <v>304</v>
      </c>
      <c r="F824" s="104" t="s">
        <v>344</v>
      </c>
      <c r="G824" s="104" t="s">
        <v>335</v>
      </c>
      <c r="H824" s="104" t="s">
        <v>1527</v>
      </c>
      <c r="I824" s="104" t="s">
        <v>17676</v>
      </c>
      <c r="J824" s="105">
        <v>10000</v>
      </c>
      <c r="K824" s="105">
        <v>15000</v>
      </c>
      <c r="L824" s="105">
        <v>12500</v>
      </c>
      <c r="M824" s="106">
        <v>5.5014955480000003</v>
      </c>
      <c r="N824" s="105">
        <v>68768.694350000005</v>
      </c>
      <c r="O824" s="107">
        <f t="shared" si="24"/>
        <v>9</v>
      </c>
      <c r="P824" s="105">
        <f>IFERROR(INDEX(Data_HS!$D$2:$D$8217,MATCH(H824,Data_HS!$A$2:$A$8217,0))/p_bulan,"")</f>
        <v>8913202</v>
      </c>
      <c r="Q824" s="104" t="str">
        <f t="shared" si="25"/>
        <v>Wajar</v>
      </c>
    </row>
    <row r="825" spans="1:17" x14ac:dyDescent="0.3">
      <c r="A825" s="104">
        <v>824</v>
      </c>
      <c r="B825" s="104" t="s">
        <v>17674</v>
      </c>
      <c r="C825" s="104" t="s">
        <v>280</v>
      </c>
      <c r="D825" s="104" t="s">
        <v>308</v>
      </c>
      <c r="E825" s="104" t="s">
        <v>304</v>
      </c>
      <c r="F825" s="104" t="s">
        <v>344</v>
      </c>
      <c r="G825" s="104" t="s">
        <v>335</v>
      </c>
      <c r="H825" s="104" t="s">
        <v>1531</v>
      </c>
      <c r="I825" s="104" t="s">
        <v>17677</v>
      </c>
      <c r="J825" s="105">
        <v>5000</v>
      </c>
      <c r="K825" s="105">
        <v>7000</v>
      </c>
      <c r="L825" s="105">
        <v>6000</v>
      </c>
      <c r="M825" s="106">
        <v>12.257010360000001</v>
      </c>
      <c r="N825" s="105">
        <v>73542.062170000005</v>
      </c>
      <c r="O825" s="107">
        <f t="shared" si="24"/>
        <v>9</v>
      </c>
      <c r="P825" s="105">
        <f>IFERROR(INDEX(Data_HS!$D$2:$D$8217,MATCH(H825,Data_HS!$A$2:$A$8217,0))/p_bulan,"")</f>
        <v>5599810.1818181816</v>
      </c>
      <c r="Q825" s="104" t="str">
        <f t="shared" si="25"/>
        <v>Wajar</v>
      </c>
    </row>
    <row r="826" spans="1:17" x14ac:dyDescent="0.3">
      <c r="A826" s="104">
        <v>825</v>
      </c>
      <c r="B826" s="104" t="s">
        <v>17678</v>
      </c>
      <c r="C826" s="104" t="s">
        <v>280</v>
      </c>
      <c r="D826" s="104" t="s">
        <v>308</v>
      </c>
      <c r="E826" s="104" t="s">
        <v>306</v>
      </c>
      <c r="F826" s="104" t="s">
        <v>343</v>
      </c>
      <c r="G826" s="104" t="s">
        <v>335</v>
      </c>
      <c r="H826" s="104" t="s">
        <v>1715</v>
      </c>
      <c r="I826" s="104" t="s">
        <v>17679</v>
      </c>
      <c r="J826" s="105">
        <v>20000</v>
      </c>
      <c r="K826" s="105">
        <v>100000</v>
      </c>
      <c r="L826" s="105">
        <v>60000</v>
      </c>
      <c r="M826" s="106">
        <v>2.9220159999999999E-3</v>
      </c>
      <c r="N826" s="105">
        <v>175.32094269999999</v>
      </c>
      <c r="O826" s="107">
        <f t="shared" si="24"/>
        <v>12</v>
      </c>
      <c r="P826" s="105">
        <f>IFERROR(INDEX(Data_HS!$D$2:$D$8217,MATCH(H826,Data_HS!$A$2:$A$8217,0))/p_bulan,"")</f>
        <v>11.090909090909092</v>
      </c>
      <c r="Q826" s="104" t="str">
        <f t="shared" si="25"/>
        <v>Melebihi ekspor nasional HS</v>
      </c>
    </row>
    <row r="827" spans="1:17" x14ac:dyDescent="0.3">
      <c r="A827" s="104">
        <v>826</v>
      </c>
      <c r="B827" s="104" t="s">
        <v>17678</v>
      </c>
      <c r="C827" s="104" t="s">
        <v>280</v>
      </c>
      <c r="D827" s="104" t="s">
        <v>308</v>
      </c>
      <c r="E827" s="104" t="s">
        <v>306</v>
      </c>
      <c r="F827" s="104" t="s">
        <v>343</v>
      </c>
      <c r="G827" s="104" t="s">
        <v>335</v>
      </c>
      <c r="H827" s="104" t="s">
        <v>1294</v>
      </c>
      <c r="I827" s="104" t="s">
        <v>17680</v>
      </c>
      <c r="J827" s="105">
        <v>22000</v>
      </c>
      <c r="K827" s="105">
        <v>200000</v>
      </c>
      <c r="L827" s="105">
        <v>111000</v>
      </c>
      <c r="M827" s="106">
        <v>0.26608473300000002</v>
      </c>
      <c r="N827" s="105">
        <v>29535.405350000001</v>
      </c>
      <c r="O827" s="107">
        <f t="shared" si="24"/>
        <v>7</v>
      </c>
      <c r="P827" s="105">
        <f>IFERROR(INDEX(Data_HS!$D$2:$D$8217,MATCH(H827,Data_HS!$A$2:$A$8217,0))/p_bulan,"")</f>
        <v>114934.09090909091</v>
      </c>
      <c r="Q827" s="104" t="str">
        <f t="shared" si="25"/>
        <v>Wajar</v>
      </c>
    </row>
    <row r="828" spans="1:17" x14ac:dyDescent="0.3">
      <c r="A828" s="104">
        <v>827</v>
      </c>
      <c r="B828" s="104" t="s">
        <v>17678</v>
      </c>
      <c r="C828" s="104" t="s">
        <v>280</v>
      </c>
      <c r="D828" s="104" t="s">
        <v>308</v>
      </c>
      <c r="E828" s="104" t="s">
        <v>306</v>
      </c>
      <c r="F828" s="104" t="s">
        <v>343</v>
      </c>
      <c r="G828" s="104" t="s">
        <v>335</v>
      </c>
      <c r="H828" s="104" t="s">
        <v>1302</v>
      </c>
      <c r="I828" s="104" t="s">
        <v>17681</v>
      </c>
      <c r="J828" s="105">
        <v>20000</v>
      </c>
      <c r="K828" s="105">
        <v>200000</v>
      </c>
      <c r="L828" s="105">
        <v>110000</v>
      </c>
      <c r="M828" s="106">
        <v>0.47623953400000002</v>
      </c>
      <c r="N828" s="105">
        <v>52386.348760000001</v>
      </c>
      <c r="O828" s="107">
        <f t="shared" si="24"/>
        <v>8</v>
      </c>
      <c r="P828" s="105">
        <f>IFERROR(INDEX(Data_HS!$D$2:$D$8217,MATCH(H828,Data_HS!$A$2:$A$8217,0))/p_bulan,"")</f>
        <v>48622.454545454544</v>
      </c>
      <c r="Q828" s="104" t="str">
        <f t="shared" si="25"/>
        <v>Melebihi ekspor nasional HS</v>
      </c>
    </row>
    <row r="829" spans="1:17" x14ac:dyDescent="0.3">
      <c r="A829" s="104">
        <v>828</v>
      </c>
      <c r="B829" s="104" t="s">
        <v>17678</v>
      </c>
      <c r="C829" s="104" t="s">
        <v>280</v>
      </c>
      <c r="D829" s="104" t="s">
        <v>308</v>
      </c>
      <c r="E829" s="104" t="s">
        <v>306</v>
      </c>
      <c r="F829" s="104" t="s">
        <v>343</v>
      </c>
      <c r="G829" s="104" t="s">
        <v>335</v>
      </c>
      <c r="H829" s="104" t="s">
        <v>1302</v>
      </c>
      <c r="I829" s="104" t="s">
        <v>17682</v>
      </c>
      <c r="J829" s="105">
        <v>27000</v>
      </c>
      <c r="K829" s="105">
        <v>500000</v>
      </c>
      <c r="L829" s="105">
        <v>263500</v>
      </c>
      <c r="M829" s="106">
        <v>0.47623953400000002</v>
      </c>
      <c r="N829" s="105">
        <v>125489.1173</v>
      </c>
      <c r="O829" s="107">
        <f t="shared" si="24"/>
        <v>8</v>
      </c>
      <c r="P829" s="105">
        <f>IFERROR(INDEX(Data_HS!$D$2:$D$8217,MATCH(H829,Data_HS!$A$2:$A$8217,0))/p_bulan,"")</f>
        <v>48622.454545454544</v>
      </c>
      <c r="Q829" s="104" t="str">
        <f t="shared" si="25"/>
        <v>Melebihi ekspor nasional HS</v>
      </c>
    </row>
    <row r="830" spans="1:17" x14ac:dyDescent="0.3">
      <c r="A830" s="104">
        <v>829</v>
      </c>
      <c r="B830" s="104" t="s">
        <v>17678</v>
      </c>
      <c r="C830" s="104" t="s">
        <v>280</v>
      </c>
      <c r="D830" s="104" t="s">
        <v>308</v>
      </c>
      <c r="E830" s="104" t="s">
        <v>306</v>
      </c>
      <c r="F830" s="104" t="s">
        <v>343</v>
      </c>
      <c r="G830" s="104" t="s">
        <v>335</v>
      </c>
      <c r="H830" s="104" t="s">
        <v>1833</v>
      </c>
      <c r="I830" s="104" t="s">
        <v>17683</v>
      </c>
      <c r="J830" s="105">
        <v>20000</v>
      </c>
      <c r="K830" s="105">
        <v>500000</v>
      </c>
      <c r="L830" s="105">
        <v>260000</v>
      </c>
      <c r="M830" s="106">
        <v>0.10319235</v>
      </c>
      <c r="N830" s="105">
        <v>26830.010869999998</v>
      </c>
      <c r="O830" s="107">
        <f t="shared" si="24"/>
        <v>14</v>
      </c>
      <c r="P830" s="105">
        <f>IFERROR(INDEX(Data_HS!$D$2:$D$8217,MATCH(H830,Data_HS!$A$2:$A$8217,0))/p_bulan,"")</f>
        <v>51044723.545454547</v>
      </c>
      <c r="Q830" s="104" t="str">
        <f t="shared" si="25"/>
        <v>Wajar</v>
      </c>
    </row>
    <row r="831" spans="1:17" x14ac:dyDescent="0.3">
      <c r="A831" s="104">
        <v>830</v>
      </c>
      <c r="B831" s="104" t="s">
        <v>17684</v>
      </c>
      <c r="C831" s="104" t="s">
        <v>284</v>
      </c>
      <c r="D831" s="104" t="s">
        <v>308</v>
      </c>
      <c r="E831" s="104" t="s">
        <v>320</v>
      </c>
      <c r="F831" s="104" t="s">
        <v>343</v>
      </c>
      <c r="G831" s="104" t="s">
        <v>332</v>
      </c>
      <c r="H831" s="104" t="s">
        <v>16845</v>
      </c>
      <c r="I831" s="104" t="s">
        <v>17685</v>
      </c>
      <c r="J831" s="105">
        <v>500</v>
      </c>
      <c r="K831" s="105">
        <v>20000</v>
      </c>
      <c r="L831" s="105">
        <v>10250</v>
      </c>
      <c r="M831" s="106"/>
      <c r="N831" s="105"/>
      <c r="O831" s="107">
        <f t="shared" si="24"/>
        <v>0</v>
      </c>
      <c r="P831" s="105" t="str">
        <f>IFERROR(INDEX(Data_HS!$D$2:$D$8217,MATCH(H831,Data_HS!$A$2:$A$8217,0))/p_bulan,"")</f>
        <v/>
      </c>
      <c r="Q831" s="104" t="str">
        <f t="shared" si="25"/>
        <v>HS tidak valid</v>
      </c>
    </row>
    <row r="832" spans="1:17" x14ac:dyDescent="0.3">
      <c r="A832" s="104">
        <v>831</v>
      </c>
      <c r="B832" s="104" t="s">
        <v>17684</v>
      </c>
      <c r="C832" s="104" t="s">
        <v>284</v>
      </c>
      <c r="D832" s="104" t="s">
        <v>308</v>
      </c>
      <c r="E832" s="104" t="s">
        <v>320</v>
      </c>
      <c r="F832" s="104" t="s">
        <v>343</v>
      </c>
      <c r="G832" s="104" t="s">
        <v>332</v>
      </c>
      <c r="H832" s="104" t="s">
        <v>1284</v>
      </c>
      <c r="I832" s="104" t="s">
        <v>17686</v>
      </c>
      <c r="J832" s="105">
        <v>500</v>
      </c>
      <c r="K832" s="105">
        <v>80000</v>
      </c>
      <c r="L832" s="105">
        <v>40250</v>
      </c>
      <c r="M832" s="106">
        <v>1.617703844</v>
      </c>
      <c r="N832" s="105">
        <v>65112.579709999998</v>
      </c>
      <c r="O832" s="107">
        <f t="shared" si="24"/>
        <v>7</v>
      </c>
      <c r="P832" s="105">
        <f>IFERROR(INDEX(Data_HS!$D$2:$D$8217,MATCH(H832,Data_HS!$A$2:$A$8217,0))/p_bulan,"")</f>
        <v>419325.45454545453</v>
      </c>
      <c r="Q832" s="104" t="str">
        <f t="shared" si="25"/>
        <v>Wajar</v>
      </c>
    </row>
    <row r="833" spans="1:17" x14ac:dyDescent="0.3">
      <c r="A833" s="104">
        <v>832</v>
      </c>
      <c r="B833" s="104" t="s">
        <v>17684</v>
      </c>
      <c r="C833" s="104" t="s">
        <v>284</v>
      </c>
      <c r="D833" s="104" t="s">
        <v>308</v>
      </c>
      <c r="E833" s="104" t="s">
        <v>320</v>
      </c>
      <c r="F833" s="104" t="s">
        <v>343</v>
      </c>
      <c r="G833" s="104" t="s">
        <v>332</v>
      </c>
      <c r="H833" s="104" t="s">
        <v>16845</v>
      </c>
      <c r="I833" s="104" t="s">
        <v>17687</v>
      </c>
      <c r="J833" s="105">
        <v>100</v>
      </c>
      <c r="K833" s="105">
        <v>5000</v>
      </c>
      <c r="L833" s="105">
        <v>2550</v>
      </c>
      <c r="M833" s="106"/>
      <c r="N833" s="105"/>
      <c r="O833" s="107">
        <f t="shared" si="24"/>
        <v>0</v>
      </c>
      <c r="P833" s="105" t="str">
        <f>IFERROR(INDEX(Data_HS!$D$2:$D$8217,MATCH(H833,Data_HS!$A$2:$A$8217,0))/p_bulan,"")</f>
        <v/>
      </c>
      <c r="Q833" s="104" t="str">
        <f t="shared" si="25"/>
        <v>HS tidak valid</v>
      </c>
    </row>
    <row r="834" spans="1:17" x14ac:dyDescent="0.3">
      <c r="A834" s="104">
        <v>833</v>
      </c>
      <c r="B834" s="104" t="s">
        <v>17684</v>
      </c>
      <c r="C834" s="104" t="s">
        <v>284</v>
      </c>
      <c r="D834" s="104" t="s">
        <v>308</v>
      </c>
      <c r="E834" s="104" t="s">
        <v>320</v>
      </c>
      <c r="F834" s="104" t="s">
        <v>343</v>
      </c>
      <c r="G834" s="104" t="s">
        <v>332</v>
      </c>
      <c r="H834" s="104" t="s">
        <v>16845</v>
      </c>
      <c r="I834" s="104" t="s">
        <v>17688</v>
      </c>
      <c r="J834" s="105">
        <v>0</v>
      </c>
      <c r="K834" s="105">
        <v>0</v>
      </c>
      <c r="L834" s="105">
        <v>0</v>
      </c>
      <c r="M834" s="106"/>
      <c r="N834" s="105"/>
      <c r="O834" s="107">
        <f t="shared" ref="O834:O897" si="26">VALUE(LEFT(H834,2))</f>
        <v>0</v>
      </c>
      <c r="P834" s="105" t="str">
        <f>IFERROR(INDEX(Data_HS!$D$2:$D$8217,MATCH(H834,Data_HS!$A$2:$A$8217,0))/p_bulan,"")</f>
        <v/>
      </c>
      <c r="Q834" s="104" t="str">
        <f t="shared" ref="Q834:Q897" si="27">IF(H834="00000000","HS tidak valid",IF(N834="","Tanpa estimasi",IF(P834="","HS tidak ada di data nasional",IF(N834=0,"Estimasi nol",IF(N834&gt;P834,"Melebihi ekspor nasional HS","Wajar")))))</f>
        <v>HS tidak valid</v>
      </c>
    </row>
    <row r="835" spans="1:17" x14ac:dyDescent="0.3">
      <c r="A835" s="104">
        <v>834</v>
      </c>
      <c r="B835" s="104" t="s">
        <v>17684</v>
      </c>
      <c r="C835" s="104" t="s">
        <v>284</v>
      </c>
      <c r="D835" s="104" t="s">
        <v>308</v>
      </c>
      <c r="E835" s="104" t="s">
        <v>320</v>
      </c>
      <c r="F835" s="104" t="s">
        <v>343</v>
      </c>
      <c r="G835" s="104" t="s">
        <v>332</v>
      </c>
      <c r="H835" s="104" t="s">
        <v>16845</v>
      </c>
      <c r="I835" s="104" t="s">
        <v>17689</v>
      </c>
      <c r="J835" s="105">
        <v>0</v>
      </c>
      <c r="K835" s="105">
        <v>0</v>
      </c>
      <c r="L835" s="105">
        <v>0</v>
      </c>
      <c r="M835" s="106"/>
      <c r="N835" s="105"/>
      <c r="O835" s="107">
        <f t="shared" si="26"/>
        <v>0</v>
      </c>
      <c r="P835" s="105" t="str">
        <f>IFERROR(INDEX(Data_HS!$D$2:$D$8217,MATCH(H835,Data_HS!$A$2:$A$8217,0))/p_bulan,"")</f>
        <v/>
      </c>
      <c r="Q835" s="104" t="str">
        <f t="shared" si="27"/>
        <v>HS tidak valid</v>
      </c>
    </row>
    <row r="836" spans="1:17" x14ac:dyDescent="0.3">
      <c r="A836" s="104">
        <v>835</v>
      </c>
      <c r="B836" s="104" t="s">
        <v>17684</v>
      </c>
      <c r="C836" s="104" t="s">
        <v>284</v>
      </c>
      <c r="D836" s="104" t="s">
        <v>308</v>
      </c>
      <c r="E836" s="104" t="s">
        <v>320</v>
      </c>
      <c r="F836" s="104" t="s">
        <v>343</v>
      </c>
      <c r="G836" s="104" t="s">
        <v>332</v>
      </c>
      <c r="H836" s="104" t="s">
        <v>16845</v>
      </c>
      <c r="I836" s="104" t="s">
        <v>17690</v>
      </c>
      <c r="J836" s="105">
        <v>0</v>
      </c>
      <c r="K836" s="105">
        <v>0</v>
      </c>
      <c r="L836" s="105">
        <v>0</v>
      </c>
      <c r="M836" s="106"/>
      <c r="N836" s="105"/>
      <c r="O836" s="107">
        <f t="shared" si="26"/>
        <v>0</v>
      </c>
      <c r="P836" s="105" t="str">
        <f>IFERROR(INDEX(Data_HS!$D$2:$D$8217,MATCH(H836,Data_HS!$A$2:$A$8217,0))/p_bulan,"")</f>
        <v/>
      </c>
      <c r="Q836" s="104" t="str">
        <f t="shared" si="27"/>
        <v>HS tidak valid</v>
      </c>
    </row>
    <row r="837" spans="1:17" x14ac:dyDescent="0.3">
      <c r="A837" s="104">
        <v>836</v>
      </c>
      <c r="B837" s="104" t="s">
        <v>17684</v>
      </c>
      <c r="C837" s="104" t="s">
        <v>284</v>
      </c>
      <c r="D837" s="104" t="s">
        <v>308</v>
      </c>
      <c r="E837" s="104" t="s">
        <v>320</v>
      </c>
      <c r="F837" s="104" t="s">
        <v>343</v>
      </c>
      <c r="G837" s="104" t="s">
        <v>332</v>
      </c>
      <c r="H837" s="104" t="s">
        <v>7047</v>
      </c>
      <c r="I837" s="104" t="s">
        <v>17691</v>
      </c>
      <c r="J837" s="105">
        <v>0</v>
      </c>
      <c r="K837" s="105">
        <v>0</v>
      </c>
      <c r="L837" s="105">
        <v>0</v>
      </c>
      <c r="M837" s="106">
        <v>2.2313082909999999</v>
      </c>
      <c r="N837" s="105">
        <v>0</v>
      </c>
      <c r="O837" s="107">
        <f t="shared" si="26"/>
        <v>53</v>
      </c>
      <c r="P837" s="105">
        <f>IFERROR(INDEX(Data_HS!$D$2:$D$8217,MATCH(H837,Data_HS!$A$2:$A$8217,0))/p_bulan,"")</f>
        <v>15833.363636363636</v>
      </c>
      <c r="Q837" s="104" t="str">
        <f t="shared" si="27"/>
        <v>Estimasi nol</v>
      </c>
    </row>
    <row r="838" spans="1:17" x14ac:dyDescent="0.3">
      <c r="A838" s="104">
        <v>837</v>
      </c>
      <c r="B838" s="104" t="s">
        <v>17684</v>
      </c>
      <c r="C838" s="104" t="s">
        <v>284</v>
      </c>
      <c r="D838" s="104" t="s">
        <v>308</v>
      </c>
      <c r="E838" s="104" t="s">
        <v>320</v>
      </c>
      <c r="F838" s="104" t="s">
        <v>343</v>
      </c>
      <c r="G838" s="104" t="s">
        <v>332</v>
      </c>
      <c r="H838" s="104" t="s">
        <v>7047</v>
      </c>
      <c r="I838" s="104" t="s">
        <v>17692</v>
      </c>
      <c r="J838" s="105">
        <v>0</v>
      </c>
      <c r="K838" s="105">
        <v>0</v>
      </c>
      <c r="L838" s="105">
        <v>0</v>
      </c>
      <c r="M838" s="106">
        <v>2.2313082909999999</v>
      </c>
      <c r="N838" s="105">
        <v>0</v>
      </c>
      <c r="O838" s="107">
        <f t="shared" si="26"/>
        <v>53</v>
      </c>
      <c r="P838" s="105">
        <f>IFERROR(INDEX(Data_HS!$D$2:$D$8217,MATCH(H838,Data_HS!$A$2:$A$8217,0))/p_bulan,"")</f>
        <v>15833.363636363636</v>
      </c>
      <c r="Q838" s="104" t="str">
        <f t="shared" si="27"/>
        <v>Estimasi nol</v>
      </c>
    </row>
    <row r="839" spans="1:17" x14ac:dyDescent="0.3">
      <c r="A839" s="104">
        <v>838</v>
      </c>
      <c r="B839" s="104" t="s">
        <v>17684</v>
      </c>
      <c r="C839" s="104" t="s">
        <v>284</v>
      </c>
      <c r="D839" s="104" t="s">
        <v>308</v>
      </c>
      <c r="E839" s="104" t="s">
        <v>320</v>
      </c>
      <c r="F839" s="104" t="s">
        <v>343</v>
      </c>
      <c r="G839" s="104" t="s">
        <v>332</v>
      </c>
      <c r="H839" s="104" t="s">
        <v>1208</v>
      </c>
      <c r="I839" s="104" t="s">
        <v>17693</v>
      </c>
      <c r="J839" s="105">
        <v>1000</v>
      </c>
      <c r="K839" s="105">
        <v>10000000</v>
      </c>
      <c r="L839" s="105">
        <v>5000500</v>
      </c>
      <c r="M839" s="106">
        <v>0.27171113699999999</v>
      </c>
      <c r="N839" s="105">
        <v>1358691.54</v>
      </c>
      <c r="O839" s="107">
        <f t="shared" si="26"/>
        <v>7</v>
      </c>
      <c r="P839" s="105">
        <f>IFERROR(INDEX(Data_HS!$D$2:$D$8217,MATCH(H839,Data_HS!$A$2:$A$8217,0))/p_bulan,"")</f>
        <v>3778.909090909091</v>
      </c>
      <c r="Q839" s="104" t="str">
        <f t="shared" si="27"/>
        <v>Melebihi ekspor nasional HS</v>
      </c>
    </row>
    <row r="840" spans="1:17" x14ac:dyDescent="0.3">
      <c r="A840" s="104">
        <v>839</v>
      </c>
      <c r="B840" s="104" t="s">
        <v>17684</v>
      </c>
      <c r="C840" s="104" t="s">
        <v>284</v>
      </c>
      <c r="D840" s="104" t="s">
        <v>308</v>
      </c>
      <c r="E840" s="104" t="s">
        <v>320</v>
      </c>
      <c r="F840" s="104" t="s">
        <v>343</v>
      </c>
      <c r="G840" s="104" t="s">
        <v>332</v>
      </c>
      <c r="H840" s="104" t="s">
        <v>16845</v>
      </c>
      <c r="I840" s="104" t="s">
        <v>17694</v>
      </c>
      <c r="J840" s="105">
        <v>0</v>
      </c>
      <c r="K840" s="105">
        <v>0</v>
      </c>
      <c r="L840" s="105">
        <v>0</v>
      </c>
      <c r="M840" s="106"/>
      <c r="N840" s="105"/>
      <c r="O840" s="107">
        <f t="shared" si="26"/>
        <v>0</v>
      </c>
      <c r="P840" s="105" t="str">
        <f>IFERROR(INDEX(Data_HS!$D$2:$D$8217,MATCH(H840,Data_HS!$A$2:$A$8217,0))/p_bulan,"")</f>
        <v/>
      </c>
      <c r="Q840" s="104" t="str">
        <f t="shared" si="27"/>
        <v>HS tidak valid</v>
      </c>
    </row>
    <row r="841" spans="1:17" x14ac:dyDescent="0.3">
      <c r="A841" s="104">
        <v>840</v>
      </c>
      <c r="B841" s="104" t="s">
        <v>17684</v>
      </c>
      <c r="C841" s="104" t="s">
        <v>284</v>
      </c>
      <c r="D841" s="104" t="s">
        <v>308</v>
      </c>
      <c r="E841" s="104" t="s">
        <v>320</v>
      </c>
      <c r="F841" s="104" t="s">
        <v>343</v>
      </c>
      <c r="G841" s="104" t="s">
        <v>332</v>
      </c>
      <c r="H841" s="104" t="s">
        <v>7047</v>
      </c>
      <c r="I841" s="104" t="s">
        <v>17695</v>
      </c>
      <c r="J841" s="105">
        <v>0</v>
      </c>
      <c r="K841" s="105">
        <v>0</v>
      </c>
      <c r="L841" s="105">
        <v>0</v>
      </c>
      <c r="M841" s="106">
        <v>2.2313082909999999</v>
      </c>
      <c r="N841" s="105">
        <v>0</v>
      </c>
      <c r="O841" s="107">
        <f t="shared" si="26"/>
        <v>53</v>
      </c>
      <c r="P841" s="105">
        <f>IFERROR(INDEX(Data_HS!$D$2:$D$8217,MATCH(H841,Data_HS!$A$2:$A$8217,0))/p_bulan,"")</f>
        <v>15833.363636363636</v>
      </c>
      <c r="Q841" s="104" t="str">
        <f t="shared" si="27"/>
        <v>Estimasi nol</v>
      </c>
    </row>
    <row r="842" spans="1:17" x14ac:dyDescent="0.3">
      <c r="A842" s="104">
        <v>841</v>
      </c>
      <c r="B842" s="104" t="s">
        <v>17684</v>
      </c>
      <c r="C842" s="104" t="s">
        <v>284</v>
      </c>
      <c r="D842" s="104" t="s">
        <v>308</v>
      </c>
      <c r="E842" s="104" t="s">
        <v>320</v>
      </c>
      <c r="F842" s="104" t="s">
        <v>343</v>
      </c>
      <c r="G842" s="104" t="s">
        <v>332</v>
      </c>
      <c r="H842" s="104" t="s">
        <v>16845</v>
      </c>
      <c r="I842" s="104" t="s">
        <v>17696</v>
      </c>
      <c r="J842" s="105">
        <v>0</v>
      </c>
      <c r="K842" s="105">
        <v>0</v>
      </c>
      <c r="L842" s="105">
        <v>0</v>
      </c>
      <c r="M842" s="106"/>
      <c r="N842" s="105"/>
      <c r="O842" s="107">
        <f t="shared" si="26"/>
        <v>0</v>
      </c>
      <c r="P842" s="105" t="str">
        <f>IFERROR(INDEX(Data_HS!$D$2:$D$8217,MATCH(H842,Data_HS!$A$2:$A$8217,0))/p_bulan,"")</f>
        <v/>
      </c>
      <c r="Q842" s="104" t="str">
        <f t="shared" si="27"/>
        <v>HS tidak valid</v>
      </c>
    </row>
    <row r="843" spans="1:17" x14ac:dyDescent="0.3">
      <c r="A843" s="104">
        <v>842</v>
      </c>
      <c r="B843" s="104" t="s">
        <v>17697</v>
      </c>
      <c r="C843" s="104" t="s">
        <v>286</v>
      </c>
      <c r="D843" s="104" t="s">
        <v>308</v>
      </c>
      <c r="E843" s="104" t="s">
        <v>320</v>
      </c>
      <c r="F843" s="104" t="s">
        <v>343</v>
      </c>
      <c r="G843" s="104" t="s">
        <v>332</v>
      </c>
      <c r="H843" s="104" t="s">
        <v>1513</v>
      </c>
      <c r="I843" s="104" t="s">
        <v>17698</v>
      </c>
      <c r="J843" s="105">
        <v>1</v>
      </c>
      <c r="K843" s="105">
        <v>150</v>
      </c>
      <c r="L843" s="105">
        <v>75.5</v>
      </c>
      <c r="M843" s="106">
        <v>48.166593229999997</v>
      </c>
      <c r="N843" s="105">
        <v>3636.5777880000001</v>
      </c>
      <c r="O843" s="107">
        <f t="shared" si="26"/>
        <v>9</v>
      </c>
      <c r="P843" s="105">
        <f>IFERROR(INDEX(Data_HS!$D$2:$D$8217,MATCH(H843,Data_HS!$A$2:$A$8217,0))/p_bulan,"")</f>
        <v>785032.27272727271</v>
      </c>
      <c r="Q843" s="104" t="str">
        <f t="shared" si="27"/>
        <v>Wajar</v>
      </c>
    </row>
    <row r="844" spans="1:17" x14ac:dyDescent="0.3">
      <c r="A844" s="104">
        <v>843</v>
      </c>
      <c r="B844" s="104" t="s">
        <v>17697</v>
      </c>
      <c r="C844" s="104" t="s">
        <v>286</v>
      </c>
      <c r="D844" s="104" t="s">
        <v>308</v>
      </c>
      <c r="E844" s="104" t="s">
        <v>320</v>
      </c>
      <c r="F844" s="104" t="s">
        <v>343</v>
      </c>
      <c r="G844" s="104" t="s">
        <v>332</v>
      </c>
      <c r="H844" s="104" t="s">
        <v>1476</v>
      </c>
      <c r="I844" s="104" t="s">
        <v>17699</v>
      </c>
      <c r="J844" s="105">
        <v>1</v>
      </c>
      <c r="K844" s="105">
        <v>50000</v>
      </c>
      <c r="L844" s="105">
        <v>25000.5</v>
      </c>
      <c r="M844" s="106">
        <v>6.1750955760000004</v>
      </c>
      <c r="N844" s="105">
        <v>154380.47700000001</v>
      </c>
      <c r="O844" s="107">
        <f t="shared" si="26"/>
        <v>9</v>
      </c>
      <c r="P844" s="105">
        <f>IFERROR(INDEX(Data_HS!$D$2:$D$8217,MATCH(H844,Data_HS!$A$2:$A$8217,0))/p_bulan,"")</f>
        <v>5139.363636363636</v>
      </c>
      <c r="Q844" s="104" t="str">
        <f t="shared" si="27"/>
        <v>Melebihi ekspor nasional HS</v>
      </c>
    </row>
    <row r="845" spans="1:17" x14ac:dyDescent="0.3">
      <c r="A845" s="104">
        <v>844</v>
      </c>
      <c r="B845" s="104" t="s">
        <v>17697</v>
      </c>
      <c r="C845" s="104" t="s">
        <v>286</v>
      </c>
      <c r="D845" s="104" t="s">
        <v>308</v>
      </c>
      <c r="E845" s="104" t="s">
        <v>320</v>
      </c>
      <c r="F845" s="104" t="s">
        <v>343</v>
      </c>
      <c r="G845" s="104" t="s">
        <v>332</v>
      </c>
      <c r="H845" s="104" t="s">
        <v>1513</v>
      </c>
      <c r="I845" s="104" t="s">
        <v>17700</v>
      </c>
      <c r="J845" s="105">
        <v>1</v>
      </c>
      <c r="K845" s="105">
        <v>150</v>
      </c>
      <c r="L845" s="105">
        <v>75.5</v>
      </c>
      <c r="M845" s="106">
        <v>48.166593229999997</v>
      </c>
      <c r="N845" s="105">
        <v>3636.5777880000001</v>
      </c>
      <c r="O845" s="107">
        <f t="shared" si="26"/>
        <v>9</v>
      </c>
      <c r="P845" s="105">
        <f>IFERROR(INDEX(Data_HS!$D$2:$D$8217,MATCH(H845,Data_HS!$A$2:$A$8217,0))/p_bulan,"")</f>
        <v>785032.27272727271</v>
      </c>
      <c r="Q845" s="104" t="str">
        <f t="shared" si="27"/>
        <v>Wajar</v>
      </c>
    </row>
    <row r="846" spans="1:17" x14ac:dyDescent="0.3">
      <c r="A846" s="104">
        <v>845</v>
      </c>
      <c r="B846" s="104" t="s">
        <v>17697</v>
      </c>
      <c r="C846" s="104" t="s">
        <v>286</v>
      </c>
      <c r="D846" s="104" t="s">
        <v>308</v>
      </c>
      <c r="E846" s="104" t="s">
        <v>320</v>
      </c>
      <c r="F846" s="104" t="s">
        <v>343</v>
      </c>
      <c r="G846" s="104" t="s">
        <v>332</v>
      </c>
      <c r="H846" s="104" t="s">
        <v>1513</v>
      </c>
      <c r="I846" s="104" t="s">
        <v>17701</v>
      </c>
      <c r="J846" s="105"/>
      <c r="K846" s="105">
        <v>150</v>
      </c>
      <c r="L846" s="105"/>
      <c r="M846" s="106">
        <v>48.166593229999997</v>
      </c>
      <c r="N846" s="105"/>
      <c r="O846" s="107">
        <f t="shared" si="26"/>
        <v>9</v>
      </c>
      <c r="P846" s="105">
        <f>IFERROR(INDEX(Data_HS!$D$2:$D$8217,MATCH(H846,Data_HS!$A$2:$A$8217,0))/p_bulan,"")</f>
        <v>785032.27272727271</v>
      </c>
      <c r="Q846" s="104" t="str">
        <f t="shared" si="27"/>
        <v>Tanpa estimasi</v>
      </c>
    </row>
    <row r="847" spans="1:17" x14ac:dyDescent="0.3">
      <c r="A847" s="104">
        <v>846</v>
      </c>
      <c r="B847" s="104" t="s">
        <v>17697</v>
      </c>
      <c r="C847" s="104" t="s">
        <v>286</v>
      </c>
      <c r="D847" s="104" t="s">
        <v>308</v>
      </c>
      <c r="E847" s="104" t="s">
        <v>320</v>
      </c>
      <c r="F847" s="104" t="s">
        <v>343</v>
      </c>
      <c r="G847" s="104" t="s">
        <v>332</v>
      </c>
      <c r="H847" s="104" t="s">
        <v>1513</v>
      </c>
      <c r="I847" s="104" t="s">
        <v>17702</v>
      </c>
      <c r="J847" s="105">
        <v>1</v>
      </c>
      <c r="K847" s="105">
        <v>150</v>
      </c>
      <c r="L847" s="105">
        <v>75.5</v>
      </c>
      <c r="M847" s="106">
        <v>48.166593229999997</v>
      </c>
      <c r="N847" s="105">
        <v>3636.5777880000001</v>
      </c>
      <c r="O847" s="107">
        <f t="shared" si="26"/>
        <v>9</v>
      </c>
      <c r="P847" s="105">
        <f>IFERROR(INDEX(Data_HS!$D$2:$D$8217,MATCH(H847,Data_HS!$A$2:$A$8217,0))/p_bulan,"")</f>
        <v>785032.27272727271</v>
      </c>
      <c r="Q847" s="104" t="str">
        <f t="shared" si="27"/>
        <v>Wajar</v>
      </c>
    </row>
    <row r="848" spans="1:17" x14ac:dyDescent="0.3">
      <c r="A848" s="104">
        <v>847</v>
      </c>
      <c r="B848" s="104" t="s">
        <v>17703</v>
      </c>
      <c r="C848" s="104" t="s">
        <v>290</v>
      </c>
      <c r="D848" s="104" t="s">
        <v>320</v>
      </c>
      <c r="E848" s="104" t="s">
        <v>320</v>
      </c>
      <c r="F848" s="104" t="s">
        <v>344</v>
      </c>
      <c r="G848" s="104" t="s">
        <v>335</v>
      </c>
      <c r="H848" s="104" t="s">
        <v>2761</v>
      </c>
      <c r="I848" s="104" t="s">
        <v>17704</v>
      </c>
      <c r="J848" s="105">
        <v>50000</v>
      </c>
      <c r="K848" s="105">
        <v>1000000</v>
      </c>
      <c r="L848" s="105">
        <v>525000</v>
      </c>
      <c r="M848" s="106">
        <v>1.613627565</v>
      </c>
      <c r="N848" s="105">
        <v>847154.47149999999</v>
      </c>
      <c r="O848" s="107">
        <f t="shared" si="26"/>
        <v>23</v>
      </c>
      <c r="P848" s="105">
        <f>IFERROR(INDEX(Data_HS!$D$2:$D$8217,MATCH(H848,Data_HS!$A$2:$A$8217,0))/p_bulan,"")</f>
        <v>378.90909090909093</v>
      </c>
      <c r="Q848" s="104" t="str">
        <f t="shared" si="27"/>
        <v>Melebihi ekspor nasional HS</v>
      </c>
    </row>
    <row r="849" spans="1:17" x14ac:dyDescent="0.3">
      <c r="A849" s="104">
        <v>848</v>
      </c>
      <c r="B849" s="104" t="s">
        <v>17703</v>
      </c>
      <c r="C849" s="104" t="s">
        <v>290</v>
      </c>
      <c r="D849" s="104" t="s">
        <v>320</v>
      </c>
      <c r="E849" s="104" t="s">
        <v>320</v>
      </c>
      <c r="F849" s="104" t="s">
        <v>344</v>
      </c>
      <c r="G849" s="104" t="s">
        <v>335</v>
      </c>
      <c r="H849" s="104" t="s">
        <v>2829</v>
      </c>
      <c r="I849" s="104" t="s">
        <v>16900</v>
      </c>
      <c r="J849" s="105">
        <v>1000</v>
      </c>
      <c r="K849" s="105">
        <v>500000</v>
      </c>
      <c r="L849" s="105">
        <v>250500</v>
      </c>
      <c r="M849" s="106">
        <v>13.72142208</v>
      </c>
      <c r="N849" s="105">
        <v>3437216.2310000001</v>
      </c>
      <c r="O849" s="107">
        <f t="shared" si="26"/>
        <v>24</v>
      </c>
      <c r="P849" s="105">
        <f>IFERROR(INDEX(Data_HS!$D$2:$D$8217,MATCH(H849,Data_HS!$A$2:$A$8217,0))/p_bulan,"")</f>
        <v>19492304.181818184</v>
      </c>
      <c r="Q849" s="104" t="str">
        <f t="shared" si="27"/>
        <v>Wajar</v>
      </c>
    </row>
    <row r="850" spans="1:17" x14ac:dyDescent="0.3">
      <c r="A850" s="104">
        <v>849</v>
      </c>
      <c r="B850" s="104" t="s">
        <v>17703</v>
      </c>
      <c r="C850" s="104" t="s">
        <v>290</v>
      </c>
      <c r="D850" s="104" t="s">
        <v>320</v>
      </c>
      <c r="E850" s="104" t="s">
        <v>320</v>
      </c>
      <c r="F850" s="104" t="s">
        <v>344</v>
      </c>
      <c r="G850" s="104" t="s">
        <v>335</v>
      </c>
      <c r="H850" s="104" t="s">
        <v>1527</v>
      </c>
      <c r="I850" s="104" t="s">
        <v>17705</v>
      </c>
      <c r="J850" s="105">
        <v>1</v>
      </c>
      <c r="K850" s="105">
        <v>50000</v>
      </c>
      <c r="L850" s="105">
        <v>25000.5</v>
      </c>
      <c r="M850" s="106">
        <v>5.5014955480000003</v>
      </c>
      <c r="N850" s="105">
        <v>137540.13949999999</v>
      </c>
      <c r="O850" s="107">
        <f t="shared" si="26"/>
        <v>9</v>
      </c>
      <c r="P850" s="105">
        <f>IFERROR(INDEX(Data_HS!$D$2:$D$8217,MATCH(H850,Data_HS!$A$2:$A$8217,0))/p_bulan,"")</f>
        <v>8913202</v>
      </c>
      <c r="Q850" s="104" t="str">
        <f t="shared" si="27"/>
        <v>Wajar</v>
      </c>
    </row>
    <row r="851" spans="1:17" x14ac:dyDescent="0.3">
      <c r="A851" s="104">
        <v>850</v>
      </c>
      <c r="B851" s="104" t="s">
        <v>17703</v>
      </c>
      <c r="C851" s="104" t="s">
        <v>290</v>
      </c>
      <c r="D851" s="104" t="s">
        <v>320</v>
      </c>
      <c r="E851" s="104" t="s">
        <v>320</v>
      </c>
      <c r="F851" s="104" t="s">
        <v>344</v>
      </c>
      <c r="G851" s="104" t="s">
        <v>335</v>
      </c>
      <c r="H851" s="104" t="s">
        <v>4629</v>
      </c>
      <c r="I851" s="104" t="s">
        <v>17706</v>
      </c>
      <c r="J851" s="105"/>
      <c r="K851" s="105">
        <v>250000</v>
      </c>
      <c r="L851" s="105"/>
      <c r="M851" s="106">
        <v>1.77268161</v>
      </c>
      <c r="N851" s="105"/>
      <c r="O851" s="107">
        <f t="shared" si="26"/>
        <v>38</v>
      </c>
      <c r="P851" s="105">
        <f>IFERROR(INDEX(Data_HS!$D$2:$D$8217,MATCH(H851,Data_HS!$A$2:$A$8217,0))/p_bulan,"")</f>
        <v>2332469</v>
      </c>
      <c r="Q851" s="104" t="str">
        <f t="shared" si="27"/>
        <v>Tanpa estimasi</v>
      </c>
    </row>
    <row r="852" spans="1:17" x14ac:dyDescent="0.3">
      <c r="A852" s="104">
        <v>851</v>
      </c>
      <c r="B852" s="104" t="s">
        <v>17703</v>
      </c>
      <c r="C852" s="104" t="s">
        <v>290</v>
      </c>
      <c r="D852" s="104" t="s">
        <v>320</v>
      </c>
      <c r="E852" s="104" t="s">
        <v>320</v>
      </c>
      <c r="F852" s="104" t="s">
        <v>344</v>
      </c>
      <c r="G852" s="104" t="s">
        <v>335</v>
      </c>
      <c r="H852" s="104" t="s">
        <v>3005</v>
      </c>
      <c r="I852" s="104" t="s">
        <v>17707</v>
      </c>
      <c r="J852" s="105">
        <v>15000</v>
      </c>
      <c r="K852" s="105">
        <v>1000000</v>
      </c>
      <c r="L852" s="105">
        <v>507500</v>
      </c>
      <c r="M852" s="106">
        <v>0.26504628600000002</v>
      </c>
      <c r="N852" s="105">
        <v>134510.9903</v>
      </c>
      <c r="O852" s="107">
        <f t="shared" si="26"/>
        <v>26</v>
      </c>
      <c r="P852" s="105">
        <f>IFERROR(INDEX(Data_HS!$D$2:$D$8217,MATCH(H852,Data_HS!$A$2:$A$8217,0))/p_bulan,"")</f>
        <v>30747.272727272728</v>
      </c>
      <c r="Q852" s="104" t="str">
        <f t="shared" si="27"/>
        <v>Melebihi ekspor nasional HS</v>
      </c>
    </row>
    <row r="853" spans="1:17" x14ac:dyDescent="0.3">
      <c r="A853" s="104">
        <v>852</v>
      </c>
      <c r="B853" s="104" t="s">
        <v>17703</v>
      </c>
      <c r="C853" s="104" t="s">
        <v>290</v>
      </c>
      <c r="D853" s="104" t="s">
        <v>320</v>
      </c>
      <c r="E853" s="104" t="s">
        <v>320</v>
      </c>
      <c r="F853" s="104" t="s">
        <v>344</v>
      </c>
      <c r="G853" s="104" t="s">
        <v>335</v>
      </c>
      <c r="H853" s="104" t="s">
        <v>1308</v>
      </c>
      <c r="I853" s="104" t="s">
        <v>16843</v>
      </c>
      <c r="J853" s="105">
        <v>10000</v>
      </c>
      <c r="K853" s="105">
        <v>200000</v>
      </c>
      <c r="L853" s="105">
        <v>105000</v>
      </c>
      <c r="M853" s="106">
        <v>1.5681875080000001</v>
      </c>
      <c r="N853" s="105">
        <v>164659.68840000001</v>
      </c>
      <c r="O853" s="107">
        <f t="shared" si="26"/>
        <v>8</v>
      </c>
      <c r="P853" s="105">
        <f>IFERROR(INDEX(Data_HS!$D$2:$D$8217,MATCH(H853,Data_HS!$A$2:$A$8217,0))/p_bulan,"")</f>
        <v>5437302.2727272725</v>
      </c>
      <c r="Q853" s="104" t="str">
        <f t="shared" si="27"/>
        <v>Wajar</v>
      </c>
    </row>
    <row r="854" spans="1:17" x14ac:dyDescent="0.3">
      <c r="A854" s="104">
        <v>853</v>
      </c>
      <c r="B854" s="104" t="s">
        <v>17708</v>
      </c>
      <c r="C854" s="104" t="s">
        <v>290</v>
      </c>
      <c r="D854" s="104" t="s">
        <v>311</v>
      </c>
      <c r="E854" s="104" t="s">
        <v>315</v>
      </c>
      <c r="F854" s="104" t="s">
        <v>344</v>
      </c>
      <c r="G854" s="104" t="s">
        <v>332</v>
      </c>
      <c r="H854" s="104" t="s">
        <v>16845</v>
      </c>
      <c r="I854" s="104" t="s">
        <v>17709</v>
      </c>
      <c r="J854" s="105">
        <v>0</v>
      </c>
      <c r="K854" s="105">
        <v>0</v>
      </c>
      <c r="L854" s="105">
        <v>0</v>
      </c>
      <c r="M854" s="106"/>
      <c r="N854" s="105"/>
      <c r="O854" s="107">
        <f t="shared" si="26"/>
        <v>0</v>
      </c>
      <c r="P854" s="105" t="str">
        <f>IFERROR(INDEX(Data_HS!$D$2:$D$8217,MATCH(H854,Data_HS!$A$2:$A$8217,0))/p_bulan,"")</f>
        <v/>
      </c>
      <c r="Q854" s="104" t="str">
        <f t="shared" si="27"/>
        <v>HS tidak valid</v>
      </c>
    </row>
    <row r="855" spans="1:17" x14ac:dyDescent="0.3">
      <c r="A855" s="104">
        <v>854</v>
      </c>
      <c r="B855" s="104" t="s">
        <v>17710</v>
      </c>
      <c r="C855" s="104" t="s">
        <v>280</v>
      </c>
      <c r="D855" s="104" t="s">
        <v>308</v>
      </c>
      <c r="E855" s="104" t="s">
        <v>320</v>
      </c>
      <c r="F855" s="104" t="s">
        <v>344</v>
      </c>
      <c r="G855" s="104" t="s">
        <v>335</v>
      </c>
      <c r="H855" s="104" t="s">
        <v>9633</v>
      </c>
      <c r="I855" s="104" t="s">
        <v>17711</v>
      </c>
      <c r="J855" s="105">
        <v>0</v>
      </c>
      <c r="K855" s="105">
        <v>0</v>
      </c>
      <c r="L855" s="105">
        <v>0</v>
      </c>
      <c r="M855" s="106">
        <v>4.1684949539999998</v>
      </c>
      <c r="N855" s="105">
        <v>0</v>
      </c>
      <c r="O855" s="107">
        <f t="shared" si="26"/>
        <v>72</v>
      </c>
      <c r="P855" s="105">
        <f>IFERROR(INDEX(Data_HS!$D$2:$D$8217,MATCH(H855,Data_HS!$A$2:$A$8217,0))/p_bulan,"")</f>
        <v>14681.818181818182</v>
      </c>
      <c r="Q855" s="104" t="str">
        <f t="shared" si="27"/>
        <v>Estimasi nol</v>
      </c>
    </row>
    <row r="856" spans="1:17" x14ac:dyDescent="0.3">
      <c r="A856" s="104">
        <v>855</v>
      </c>
      <c r="B856" s="104" t="s">
        <v>17710</v>
      </c>
      <c r="C856" s="104" t="s">
        <v>280</v>
      </c>
      <c r="D856" s="104" t="s">
        <v>308</v>
      </c>
      <c r="E856" s="104" t="s">
        <v>320</v>
      </c>
      <c r="F856" s="104" t="s">
        <v>344</v>
      </c>
      <c r="G856" s="104" t="s">
        <v>335</v>
      </c>
      <c r="H856" s="104" t="s">
        <v>2491</v>
      </c>
      <c r="I856" s="104" t="s">
        <v>17712</v>
      </c>
      <c r="J856" s="105">
        <v>0</v>
      </c>
      <c r="K856" s="105">
        <v>0</v>
      </c>
      <c r="L856" s="105">
        <v>0</v>
      </c>
      <c r="M856" s="106">
        <v>0.79744334299999997</v>
      </c>
      <c r="N856" s="105">
        <v>0</v>
      </c>
      <c r="O856" s="107">
        <f t="shared" si="26"/>
        <v>20</v>
      </c>
      <c r="P856" s="105">
        <f>IFERROR(INDEX(Data_HS!$D$2:$D$8217,MATCH(H856,Data_HS!$A$2:$A$8217,0))/p_bulan,"")</f>
        <v>4219.272727272727</v>
      </c>
      <c r="Q856" s="104" t="str">
        <f t="shared" si="27"/>
        <v>Estimasi nol</v>
      </c>
    </row>
    <row r="857" spans="1:17" x14ac:dyDescent="0.3">
      <c r="A857" s="104">
        <v>856</v>
      </c>
      <c r="B857" s="104" t="s">
        <v>17710</v>
      </c>
      <c r="C857" s="104" t="s">
        <v>280</v>
      </c>
      <c r="D857" s="104" t="s">
        <v>308</v>
      </c>
      <c r="E857" s="104" t="s">
        <v>320</v>
      </c>
      <c r="F857" s="104" t="s">
        <v>344</v>
      </c>
      <c r="G857" s="104" t="s">
        <v>335</v>
      </c>
      <c r="H857" s="104" t="s">
        <v>10081</v>
      </c>
      <c r="I857" s="104" t="s">
        <v>17713</v>
      </c>
      <c r="J857" s="105">
        <v>0</v>
      </c>
      <c r="K857" s="105">
        <v>0</v>
      </c>
      <c r="L857" s="105">
        <v>0</v>
      </c>
      <c r="M857" s="106">
        <v>4.3048314750000003</v>
      </c>
      <c r="N857" s="105">
        <v>0</v>
      </c>
      <c r="O857" s="107">
        <f t="shared" si="26"/>
        <v>73</v>
      </c>
      <c r="P857" s="105">
        <f>IFERROR(INDEX(Data_HS!$D$2:$D$8217,MATCH(H857,Data_HS!$A$2:$A$8217,0))/p_bulan,"")</f>
        <v>48162.454545454544</v>
      </c>
      <c r="Q857" s="104" t="str">
        <f t="shared" si="27"/>
        <v>Estimasi nol</v>
      </c>
    </row>
    <row r="858" spans="1:17" x14ac:dyDescent="0.3">
      <c r="A858" s="104">
        <v>857</v>
      </c>
      <c r="B858" s="104" t="s">
        <v>17710</v>
      </c>
      <c r="C858" s="104" t="s">
        <v>280</v>
      </c>
      <c r="D858" s="104" t="s">
        <v>308</v>
      </c>
      <c r="E858" s="104" t="s">
        <v>320</v>
      </c>
      <c r="F858" s="104" t="s">
        <v>344</v>
      </c>
      <c r="G858" s="104" t="s">
        <v>335</v>
      </c>
      <c r="H858" s="104" t="s">
        <v>9633</v>
      </c>
      <c r="I858" s="104" t="s">
        <v>17711</v>
      </c>
      <c r="J858" s="105">
        <v>0</v>
      </c>
      <c r="K858" s="105">
        <v>0</v>
      </c>
      <c r="L858" s="105">
        <v>0</v>
      </c>
      <c r="M858" s="106">
        <v>4.1684949539999998</v>
      </c>
      <c r="N858" s="105">
        <v>0</v>
      </c>
      <c r="O858" s="107">
        <f t="shared" si="26"/>
        <v>72</v>
      </c>
      <c r="P858" s="105">
        <f>IFERROR(INDEX(Data_HS!$D$2:$D$8217,MATCH(H858,Data_HS!$A$2:$A$8217,0))/p_bulan,"")</f>
        <v>14681.818181818182</v>
      </c>
      <c r="Q858" s="104" t="str">
        <f t="shared" si="27"/>
        <v>Estimasi nol</v>
      </c>
    </row>
    <row r="859" spans="1:17" x14ac:dyDescent="0.3">
      <c r="A859" s="104">
        <v>858</v>
      </c>
      <c r="B859" s="104" t="s">
        <v>17710</v>
      </c>
      <c r="C859" s="104" t="s">
        <v>280</v>
      </c>
      <c r="D859" s="104" t="s">
        <v>308</v>
      </c>
      <c r="E859" s="104" t="s">
        <v>320</v>
      </c>
      <c r="F859" s="104" t="s">
        <v>344</v>
      </c>
      <c r="G859" s="104" t="s">
        <v>335</v>
      </c>
      <c r="H859" s="104" t="s">
        <v>978</v>
      </c>
      <c r="I859" s="104" t="s">
        <v>17714</v>
      </c>
      <c r="J859" s="105">
        <v>0</v>
      </c>
      <c r="K859" s="105">
        <v>0</v>
      </c>
      <c r="L859" s="105">
        <v>0</v>
      </c>
      <c r="M859" s="106">
        <v>1.3588301460000001</v>
      </c>
      <c r="N859" s="105">
        <v>0</v>
      </c>
      <c r="O859" s="107">
        <f t="shared" si="26"/>
        <v>4</v>
      </c>
      <c r="P859" s="105">
        <f>IFERROR(INDEX(Data_HS!$D$2:$D$8217,MATCH(H859,Data_HS!$A$2:$A$8217,0))/p_bulan,"")</f>
        <v>549.09090909090912</v>
      </c>
      <c r="Q859" s="104" t="str">
        <f t="shared" si="27"/>
        <v>Estimasi nol</v>
      </c>
    </row>
    <row r="860" spans="1:17" x14ac:dyDescent="0.3">
      <c r="A860" s="104">
        <v>859</v>
      </c>
      <c r="B860" s="104" t="s">
        <v>17710</v>
      </c>
      <c r="C860" s="104" t="s">
        <v>280</v>
      </c>
      <c r="D860" s="104" t="s">
        <v>308</v>
      </c>
      <c r="E860" s="104" t="s">
        <v>320</v>
      </c>
      <c r="F860" s="104" t="s">
        <v>344</v>
      </c>
      <c r="G860" s="104" t="s">
        <v>335</v>
      </c>
      <c r="H860" s="104" t="s">
        <v>9633</v>
      </c>
      <c r="I860" s="104" t="s">
        <v>17715</v>
      </c>
      <c r="J860" s="105">
        <v>0</v>
      </c>
      <c r="K860" s="105">
        <v>0</v>
      </c>
      <c r="L860" s="105">
        <v>0</v>
      </c>
      <c r="M860" s="106">
        <v>4.1684949539999998</v>
      </c>
      <c r="N860" s="105">
        <v>0</v>
      </c>
      <c r="O860" s="107">
        <f t="shared" si="26"/>
        <v>72</v>
      </c>
      <c r="P860" s="105">
        <f>IFERROR(INDEX(Data_HS!$D$2:$D$8217,MATCH(H860,Data_HS!$A$2:$A$8217,0))/p_bulan,"")</f>
        <v>14681.818181818182</v>
      </c>
      <c r="Q860" s="104" t="str">
        <f t="shared" si="27"/>
        <v>Estimasi nol</v>
      </c>
    </row>
    <row r="861" spans="1:17" x14ac:dyDescent="0.3">
      <c r="A861" s="104">
        <v>860</v>
      </c>
      <c r="B861" s="104" t="s">
        <v>17710</v>
      </c>
      <c r="C861" s="104" t="s">
        <v>280</v>
      </c>
      <c r="D861" s="104" t="s">
        <v>308</v>
      </c>
      <c r="E861" s="104" t="s">
        <v>320</v>
      </c>
      <c r="F861" s="104" t="s">
        <v>344</v>
      </c>
      <c r="G861" s="104" t="s">
        <v>335</v>
      </c>
      <c r="H861" s="104" t="s">
        <v>10039</v>
      </c>
      <c r="I861" s="104" t="s">
        <v>17716</v>
      </c>
      <c r="J861" s="105">
        <v>0</v>
      </c>
      <c r="K861" s="105">
        <v>0</v>
      </c>
      <c r="L861" s="105">
        <v>0</v>
      </c>
      <c r="M861" s="106">
        <v>1.483119697</v>
      </c>
      <c r="N861" s="105">
        <v>0</v>
      </c>
      <c r="O861" s="107">
        <f t="shared" si="26"/>
        <v>73</v>
      </c>
      <c r="P861" s="105">
        <f>IFERROR(INDEX(Data_HS!$D$2:$D$8217,MATCH(H861,Data_HS!$A$2:$A$8217,0))/p_bulan,"")</f>
        <v>4480.909090909091</v>
      </c>
      <c r="Q861" s="104" t="str">
        <f t="shared" si="27"/>
        <v>Estimasi nol</v>
      </c>
    </row>
    <row r="862" spans="1:17" x14ac:dyDescent="0.3">
      <c r="A862" s="104">
        <v>861</v>
      </c>
      <c r="B862" s="104" t="s">
        <v>17717</v>
      </c>
      <c r="C862" s="104" t="s">
        <v>292</v>
      </c>
      <c r="D862" s="104" t="s">
        <v>311</v>
      </c>
      <c r="E862" s="104" t="s">
        <v>320</v>
      </c>
      <c r="F862" s="104" t="s">
        <v>343</v>
      </c>
      <c r="G862" s="104" t="s">
        <v>332</v>
      </c>
      <c r="H862" s="104" t="s">
        <v>16437</v>
      </c>
      <c r="I862" s="104" t="s">
        <v>17718</v>
      </c>
      <c r="J862" s="105">
        <v>10</v>
      </c>
      <c r="K862" s="105">
        <v>20</v>
      </c>
      <c r="L862" s="105">
        <v>15</v>
      </c>
      <c r="M862" s="106">
        <v>22.175810469999998</v>
      </c>
      <c r="N862" s="105">
        <v>332.63715710000002</v>
      </c>
      <c r="O862" s="107">
        <f t="shared" si="26"/>
        <v>95</v>
      </c>
      <c r="P862" s="105">
        <f>IFERROR(INDEX(Data_HS!$D$2:$D$8217,MATCH(H862,Data_HS!$A$2:$A$8217,0))/p_bulan,"")</f>
        <v>19401.81818181818</v>
      </c>
      <c r="Q862" s="104" t="str">
        <f t="shared" si="27"/>
        <v>Wajar</v>
      </c>
    </row>
    <row r="863" spans="1:17" x14ac:dyDescent="0.3">
      <c r="A863" s="104">
        <v>862</v>
      </c>
      <c r="B863" s="104" t="s">
        <v>17717</v>
      </c>
      <c r="C863" s="104" t="s">
        <v>292</v>
      </c>
      <c r="D863" s="104" t="s">
        <v>311</v>
      </c>
      <c r="E863" s="104" t="s">
        <v>320</v>
      </c>
      <c r="F863" s="104" t="s">
        <v>343</v>
      </c>
      <c r="G863" s="104" t="s">
        <v>332</v>
      </c>
      <c r="H863" s="104" t="s">
        <v>16437</v>
      </c>
      <c r="I863" s="104" t="s">
        <v>17719</v>
      </c>
      <c r="J863" s="105">
        <v>10</v>
      </c>
      <c r="K863" s="105">
        <v>20</v>
      </c>
      <c r="L863" s="105">
        <v>15</v>
      </c>
      <c r="M863" s="106">
        <v>22.175810469999998</v>
      </c>
      <c r="N863" s="105">
        <v>332.63715710000002</v>
      </c>
      <c r="O863" s="107">
        <f t="shared" si="26"/>
        <v>95</v>
      </c>
      <c r="P863" s="105">
        <f>IFERROR(INDEX(Data_HS!$D$2:$D$8217,MATCH(H863,Data_HS!$A$2:$A$8217,0))/p_bulan,"")</f>
        <v>19401.81818181818</v>
      </c>
      <c r="Q863" s="104" t="str">
        <f t="shared" si="27"/>
        <v>Wajar</v>
      </c>
    </row>
    <row r="864" spans="1:17" x14ac:dyDescent="0.3">
      <c r="A864" s="104">
        <v>863</v>
      </c>
      <c r="B864" s="104" t="s">
        <v>17717</v>
      </c>
      <c r="C864" s="104" t="s">
        <v>292</v>
      </c>
      <c r="D864" s="104" t="s">
        <v>311</v>
      </c>
      <c r="E864" s="104" t="s">
        <v>320</v>
      </c>
      <c r="F864" s="104" t="s">
        <v>343</v>
      </c>
      <c r="G864" s="104" t="s">
        <v>332</v>
      </c>
      <c r="H864" s="104" t="s">
        <v>1460</v>
      </c>
      <c r="I864" s="104" t="s">
        <v>17720</v>
      </c>
      <c r="J864" s="105">
        <v>1000</v>
      </c>
      <c r="K864" s="105">
        <v>2000</v>
      </c>
      <c r="L864" s="105">
        <v>1500</v>
      </c>
      <c r="M864" s="106">
        <v>6.8828138010000002</v>
      </c>
      <c r="N864" s="105">
        <v>10324.2207</v>
      </c>
      <c r="O864" s="107">
        <f t="shared" si="26"/>
        <v>9</v>
      </c>
      <c r="P864" s="105">
        <f>IFERROR(INDEX(Data_HS!$D$2:$D$8217,MATCH(H864,Data_HS!$A$2:$A$8217,0))/p_bulan,"")</f>
        <v>60138.272727272728</v>
      </c>
      <c r="Q864" s="104" t="str">
        <f t="shared" si="27"/>
        <v>Wajar</v>
      </c>
    </row>
    <row r="865" spans="1:17" x14ac:dyDescent="0.3">
      <c r="A865" s="104">
        <v>864</v>
      </c>
      <c r="B865" s="104" t="s">
        <v>17717</v>
      </c>
      <c r="C865" s="104" t="s">
        <v>292</v>
      </c>
      <c r="D865" s="104" t="s">
        <v>311</v>
      </c>
      <c r="E865" s="104" t="s">
        <v>320</v>
      </c>
      <c r="F865" s="104" t="s">
        <v>343</v>
      </c>
      <c r="G865" s="104" t="s">
        <v>332</v>
      </c>
      <c r="H865" s="104" t="s">
        <v>1450</v>
      </c>
      <c r="I865" s="104" t="s">
        <v>17721</v>
      </c>
      <c r="J865" s="105">
        <v>10000</v>
      </c>
      <c r="K865" s="105">
        <v>20000</v>
      </c>
      <c r="L865" s="105">
        <v>15000</v>
      </c>
      <c r="M865" s="106">
        <v>7.4869302299999996</v>
      </c>
      <c r="N865" s="105">
        <v>112303.9534</v>
      </c>
      <c r="O865" s="107">
        <f t="shared" si="26"/>
        <v>9</v>
      </c>
      <c r="P865" s="105">
        <f>IFERROR(INDEX(Data_HS!$D$2:$D$8217,MATCH(H865,Data_HS!$A$2:$A$8217,0))/p_bulan,"")</f>
        <v>44220039</v>
      </c>
      <c r="Q865" s="104" t="str">
        <f t="shared" si="27"/>
        <v>Wajar</v>
      </c>
    </row>
    <row r="866" spans="1:17" x14ac:dyDescent="0.3">
      <c r="A866" s="104">
        <v>865</v>
      </c>
      <c r="B866" s="104" t="s">
        <v>17717</v>
      </c>
      <c r="C866" s="104" t="s">
        <v>292</v>
      </c>
      <c r="D866" s="104" t="s">
        <v>311</v>
      </c>
      <c r="E866" s="104" t="s">
        <v>320</v>
      </c>
      <c r="F866" s="104" t="s">
        <v>343</v>
      </c>
      <c r="G866" s="104" t="s">
        <v>332</v>
      </c>
      <c r="H866" s="104" t="s">
        <v>16437</v>
      </c>
      <c r="I866" s="104" t="s">
        <v>17722</v>
      </c>
      <c r="J866" s="105">
        <v>10</v>
      </c>
      <c r="K866" s="105">
        <v>20</v>
      </c>
      <c r="L866" s="105">
        <v>15</v>
      </c>
      <c r="M866" s="106">
        <v>22.175810469999998</v>
      </c>
      <c r="N866" s="105">
        <v>332.63715710000002</v>
      </c>
      <c r="O866" s="107">
        <f t="shared" si="26"/>
        <v>95</v>
      </c>
      <c r="P866" s="105">
        <f>IFERROR(INDEX(Data_HS!$D$2:$D$8217,MATCH(H866,Data_HS!$A$2:$A$8217,0))/p_bulan,"")</f>
        <v>19401.81818181818</v>
      </c>
      <c r="Q866" s="104" t="str">
        <f t="shared" si="27"/>
        <v>Wajar</v>
      </c>
    </row>
    <row r="867" spans="1:17" x14ac:dyDescent="0.3">
      <c r="A867" s="104">
        <v>866</v>
      </c>
      <c r="B867" s="104" t="s">
        <v>17717</v>
      </c>
      <c r="C867" s="104" t="s">
        <v>292</v>
      </c>
      <c r="D867" s="104" t="s">
        <v>311</v>
      </c>
      <c r="E867" s="104" t="s">
        <v>320</v>
      </c>
      <c r="F867" s="104" t="s">
        <v>343</v>
      </c>
      <c r="G867" s="104" t="s">
        <v>332</v>
      </c>
      <c r="H867" s="104" t="s">
        <v>16437</v>
      </c>
      <c r="I867" s="104" t="s">
        <v>17723</v>
      </c>
      <c r="J867" s="105">
        <v>10</v>
      </c>
      <c r="K867" s="105">
        <v>20</v>
      </c>
      <c r="L867" s="105">
        <v>15</v>
      </c>
      <c r="M867" s="106">
        <v>22.175810469999998</v>
      </c>
      <c r="N867" s="105">
        <v>332.63715710000002</v>
      </c>
      <c r="O867" s="107">
        <f t="shared" si="26"/>
        <v>95</v>
      </c>
      <c r="P867" s="105">
        <f>IFERROR(INDEX(Data_HS!$D$2:$D$8217,MATCH(H867,Data_HS!$A$2:$A$8217,0))/p_bulan,"")</f>
        <v>19401.81818181818</v>
      </c>
      <c r="Q867" s="104" t="str">
        <f t="shared" si="27"/>
        <v>Wajar</v>
      </c>
    </row>
    <row r="868" spans="1:17" x14ac:dyDescent="0.3">
      <c r="A868" s="104">
        <v>867</v>
      </c>
      <c r="B868" s="104" t="s">
        <v>17724</v>
      </c>
      <c r="C868" s="104" t="s">
        <v>282</v>
      </c>
      <c r="D868" s="104" t="s">
        <v>314</v>
      </c>
      <c r="E868" s="104" t="s">
        <v>320</v>
      </c>
      <c r="F868" s="104" t="s">
        <v>344</v>
      </c>
      <c r="G868" s="104" t="s">
        <v>332</v>
      </c>
      <c r="H868" s="104" t="s">
        <v>1460</v>
      </c>
      <c r="I868" s="104" t="s">
        <v>17725</v>
      </c>
      <c r="J868" s="105">
        <v>20000</v>
      </c>
      <c r="K868" s="105">
        <v>1500000</v>
      </c>
      <c r="L868" s="105">
        <v>760000</v>
      </c>
      <c r="M868" s="106">
        <v>6.8828138010000002</v>
      </c>
      <c r="N868" s="105">
        <v>5230938.4879999999</v>
      </c>
      <c r="O868" s="107">
        <f t="shared" si="26"/>
        <v>9</v>
      </c>
      <c r="P868" s="105">
        <f>IFERROR(INDEX(Data_HS!$D$2:$D$8217,MATCH(H868,Data_HS!$A$2:$A$8217,0))/p_bulan,"")</f>
        <v>60138.272727272728</v>
      </c>
      <c r="Q868" s="104" t="str">
        <f t="shared" si="27"/>
        <v>Melebihi ekspor nasional HS</v>
      </c>
    </row>
    <row r="869" spans="1:17" x14ac:dyDescent="0.3">
      <c r="A869" s="104">
        <v>868</v>
      </c>
      <c r="B869" s="104" t="s">
        <v>17726</v>
      </c>
      <c r="C869" s="104" t="s">
        <v>280</v>
      </c>
      <c r="D869" s="104" t="s">
        <v>308</v>
      </c>
      <c r="E869" s="104" t="s">
        <v>320</v>
      </c>
      <c r="F869" s="104" t="s">
        <v>343</v>
      </c>
      <c r="G869" s="104" t="s">
        <v>332</v>
      </c>
      <c r="H869" s="104" t="s">
        <v>4629</v>
      </c>
      <c r="I869" s="104" t="s">
        <v>17727</v>
      </c>
      <c r="J869" s="105">
        <v>15000</v>
      </c>
      <c r="K869" s="105">
        <v>5000000</v>
      </c>
      <c r="L869" s="105">
        <v>2507500</v>
      </c>
      <c r="M869" s="106">
        <v>1.77268161</v>
      </c>
      <c r="N869" s="105">
        <v>4444999.1370000001</v>
      </c>
      <c r="O869" s="107">
        <f t="shared" si="26"/>
        <v>38</v>
      </c>
      <c r="P869" s="105">
        <f>IFERROR(INDEX(Data_HS!$D$2:$D$8217,MATCH(H869,Data_HS!$A$2:$A$8217,0))/p_bulan,"")</f>
        <v>2332469</v>
      </c>
      <c r="Q869" s="104" t="str">
        <f t="shared" si="27"/>
        <v>Melebihi ekspor nasional HS</v>
      </c>
    </row>
    <row r="870" spans="1:17" x14ac:dyDescent="0.3">
      <c r="A870" s="104">
        <v>869</v>
      </c>
      <c r="B870" s="104" t="s">
        <v>17726</v>
      </c>
      <c r="C870" s="104" t="s">
        <v>280</v>
      </c>
      <c r="D870" s="104" t="s">
        <v>308</v>
      </c>
      <c r="E870" s="104" t="s">
        <v>320</v>
      </c>
      <c r="F870" s="104" t="s">
        <v>343</v>
      </c>
      <c r="G870" s="104" t="s">
        <v>332</v>
      </c>
      <c r="H870" s="104" t="s">
        <v>2757</v>
      </c>
      <c r="I870" s="104" t="s">
        <v>16908</v>
      </c>
      <c r="J870" s="105">
        <v>15000</v>
      </c>
      <c r="K870" s="105">
        <v>5000000</v>
      </c>
      <c r="L870" s="105">
        <v>2507500</v>
      </c>
      <c r="M870" s="106">
        <v>0.30174964999999998</v>
      </c>
      <c r="N870" s="105">
        <v>756637.2476</v>
      </c>
      <c r="O870" s="107">
        <f t="shared" si="26"/>
        <v>23</v>
      </c>
      <c r="P870" s="105">
        <f>IFERROR(INDEX(Data_HS!$D$2:$D$8217,MATCH(H870,Data_HS!$A$2:$A$8217,0))/p_bulan,"")</f>
        <v>2743.7272727272725</v>
      </c>
      <c r="Q870" s="104" t="str">
        <f t="shared" si="27"/>
        <v>Melebihi ekspor nasional HS</v>
      </c>
    </row>
    <row r="871" spans="1:17" x14ac:dyDescent="0.3">
      <c r="A871" s="104">
        <v>870</v>
      </c>
      <c r="B871" s="104" t="s">
        <v>17726</v>
      </c>
      <c r="C871" s="104" t="s">
        <v>280</v>
      </c>
      <c r="D871" s="104" t="s">
        <v>308</v>
      </c>
      <c r="E871" s="104" t="s">
        <v>320</v>
      </c>
      <c r="F871" s="104" t="s">
        <v>343</v>
      </c>
      <c r="G871" s="104" t="s">
        <v>332</v>
      </c>
      <c r="H871" s="104" t="s">
        <v>1593</v>
      </c>
      <c r="I871" s="104" t="s">
        <v>16927</v>
      </c>
      <c r="J871" s="105">
        <v>15000</v>
      </c>
      <c r="K871" s="105">
        <v>500000</v>
      </c>
      <c r="L871" s="105">
        <v>257500</v>
      </c>
      <c r="M871" s="106">
        <v>4.2409638550000004</v>
      </c>
      <c r="N871" s="105">
        <v>1092048.193</v>
      </c>
      <c r="O871" s="107">
        <f t="shared" si="26"/>
        <v>10</v>
      </c>
      <c r="P871" s="105">
        <f>IFERROR(INDEX(Data_HS!$D$2:$D$8217,MATCH(H871,Data_HS!$A$2:$A$8217,0))/p_bulan,"")</f>
        <v>4128</v>
      </c>
      <c r="Q871" s="104" t="str">
        <f t="shared" si="27"/>
        <v>Melebihi ekspor nasional HS</v>
      </c>
    </row>
    <row r="872" spans="1:17" x14ac:dyDescent="0.3">
      <c r="A872" s="104">
        <v>871</v>
      </c>
      <c r="B872" s="104" t="s">
        <v>17728</v>
      </c>
      <c r="C872" s="104" t="s">
        <v>282</v>
      </c>
      <c r="D872" s="104" t="s">
        <v>308</v>
      </c>
      <c r="E872" s="104" t="s">
        <v>320</v>
      </c>
      <c r="F872" s="104" t="s">
        <v>344</v>
      </c>
      <c r="G872" s="104" t="s">
        <v>335</v>
      </c>
      <c r="H872" s="104" t="s">
        <v>16845</v>
      </c>
      <c r="I872" s="104" t="s">
        <v>16846</v>
      </c>
      <c r="J872" s="105"/>
      <c r="K872" s="105"/>
      <c r="L872" s="105"/>
      <c r="M872" s="106"/>
      <c r="N872" s="105"/>
      <c r="O872" s="107">
        <f t="shared" si="26"/>
        <v>0</v>
      </c>
      <c r="P872" s="105" t="str">
        <f>IFERROR(INDEX(Data_HS!$D$2:$D$8217,MATCH(H872,Data_HS!$A$2:$A$8217,0))/p_bulan,"")</f>
        <v/>
      </c>
      <c r="Q872" s="104" t="str">
        <f t="shared" si="27"/>
        <v>HS tidak valid</v>
      </c>
    </row>
    <row r="873" spans="1:17" x14ac:dyDescent="0.3">
      <c r="A873" s="104">
        <v>872</v>
      </c>
      <c r="B873" s="104" t="s">
        <v>17729</v>
      </c>
      <c r="C873" s="104" t="s">
        <v>300</v>
      </c>
      <c r="D873" s="104" t="s">
        <v>311</v>
      </c>
      <c r="E873" s="104" t="s">
        <v>320</v>
      </c>
      <c r="F873" s="104" t="s">
        <v>344</v>
      </c>
      <c r="G873" s="104" t="s">
        <v>335</v>
      </c>
      <c r="H873" s="104" t="s">
        <v>16845</v>
      </c>
      <c r="I873" s="104" t="s">
        <v>17730</v>
      </c>
      <c r="J873" s="105"/>
      <c r="K873" s="105">
        <v>160000</v>
      </c>
      <c r="L873" s="105"/>
      <c r="M873" s="106"/>
      <c r="N873" s="105"/>
      <c r="O873" s="107">
        <f t="shared" si="26"/>
        <v>0</v>
      </c>
      <c r="P873" s="105" t="str">
        <f>IFERROR(INDEX(Data_HS!$D$2:$D$8217,MATCH(H873,Data_HS!$A$2:$A$8217,0))/p_bulan,"")</f>
        <v/>
      </c>
      <c r="Q873" s="104" t="str">
        <f t="shared" si="27"/>
        <v>HS tidak valid</v>
      </c>
    </row>
    <row r="874" spans="1:17" x14ac:dyDescent="0.3">
      <c r="A874" s="104">
        <v>873</v>
      </c>
      <c r="B874" s="104" t="s">
        <v>17729</v>
      </c>
      <c r="C874" s="104" t="s">
        <v>300</v>
      </c>
      <c r="D874" s="104" t="s">
        <v>311</v>
      </c>
      <c r="E874" s="104" t="s">
        <v>320</v>
      </c>
      <c r="F874" s="104" t="s">
        <v>344</v>
      </c>
      <c r="G874" s="104" t="s">
        <v>335</v>
      </c>
      <c r="H874" s="104" t="s">
        <v>3019</v>
      </c>
      <c r="I874" s="104" t="s">
        <v>17600</v>
      </c>
      <c r="J874" s="105"/>
      <c r="K874" s="105">
        <v>240000</v>
      </c>
      <c r="L874" s="105"/>
      <c r="M874" s="106">
        <v>0.36135620200000002</v>
      </c>
      <c r="N874" s="105"/>
      <c r="O874" s="107">
        <f t="shared" si="26"/>
        <v>27</v>
      </c>
      <c r="P874" s="105">
        <f>IFERROR(INDEX(Data_HS!$D$2:$D$8217,MATCH(H874,Data_HS!$A$2:$A$8217,0))/p_bulan,"")</f>
        <v>10607202.545454545</v>
      </c>
      <c r="Q874" s="104" t="str">
        <f t="shared" si="27"/>
        <v>Tanpa estimasi</v>
      </c>
    </row>
    <row r="875" spans="1:17" x14ac:dyDescent="0.3">
      <c r="A875" s="104">
        <v>874</v>
      </c>
      <c r="B875" s="104" t="s">
        <v>17731</v>
      </c>
      <c r="C875" s="104" t="s">
        <v>282</v>
      </c>
      <c r="D875" s="104" t="s">
        <v>314</v>
      </c>
      <c r="E875" s="104" t="s">
        <v>320</v>
      </c>
      <c r="F875" s="104" t="s">
        <v>344</v>
      </c>
      <c r="G875" s="104" t="s">
        <v>332</v>
      </c>
      <c r="H875" s="104" t="s">
        <v>1460</v>
      </c>
      <c r="I875" s="104" t="s">
        <v>17138</v>
      </c>
      <c r="J875" s="105">
        <v>17000</v>
      </c>
      <c r="K875" s="105">
        <v>83000</v>
      </c>
      <c r="L875" s="105">
        <v>50000</v>
      </c>
      <c r="M875" s="106">
        <v>6.8828138010000002</v>
      </c>
      <c r="N875" s="105">
        <v>344140.69</v>
      </c>
      <c r="O875" s="107">
        <f t="shared" si="26"/>
        <v>9</v>
      </c>
      <c r="P875" s="105">
        <f>IFERROR(INDEX(Data_HS!$D$2:$D$8217,MATCH(H875,Data_HS!$A$2:$A$8217,0))/p_bulan,"")</f>
        <v>60138.272727272728</v>
      </c>
      <c r="Q875" s="104" t="str">
        <f t="shared" si="27"/>
        <v>Melebihi ekspor nasional HS</v>
      </c>
    </row>
    <row r="876" spans="1:17" x14ac:dyDescent="0.3">
      <c r="A876" s="104">
        <v>875</v>
      </c>
      <c r="B876" s="104" t="s">
        <v>17731</v>
      </c>
      <c r="C876" s="104" t="s">
        <v>282</v>
      </c>
      <c r="D876" s="104" t="s">
        <v>314</v>
      </c>
      <c r="E876" s="104" t="s">
        <v>320</v>
      </c>
      <c r="F876" s="104" t="s">
        <v>344</v>
      </c>
      <c r="G876" s="104" t="s">
        <v>332</v>
      </c>
      <c r="H876" s="104" t="s">
        <v>1460</v>
      </c>
      <c r="I876" s="104" t="s">
        <v>17732</v>
      </c>
      <c r="J876" s="105">
        <v>17000</v>
      </c>
      <c r="K876" s="105">
        <v>58000</v>
      </c>
      <c r="L876" s="105">
        <v>37500</v>
      </c>
      <c r="M876" s="106">
        <v>6.8828138010000002</v>
      </c>
      <c r="N876" s="105">
        <v>258105.51749999999</v>
      </c>
      <c r="O876" s="107">
        <f t="shared" si="26"/>
        <v>9</v>
      </c>
      <c r="P876" s="105">
        <f>IFERROR(INDEX(Data_HS!$D$2:$D$8217,MATCH(H876,Data_HS!$A$2:$A$8217,0))/p_bulan,"")</f>
        <v>60138.272727272728</v>
      </c>
      <c r="Q876" s="104" t="str">
        <f t="shared" si="27"/>
        <v>Melebihi ekspor nasional HS</v>
      </c>
    </row>
    <row r="877" spans="1:17" x14ac:dyDescent="0.3">
      <c r="A877" s="104">
        <v>876</v>
      </c>
      <c r="B877" s="104" t="s">
        <v>17731</v>
      </c>
      <c r="C877" s="104" t="s">
        <v>282</v>
      </c>
      <c r="D877" s="104" t="s">
        <v>314</v>
      </c>
      <c r="E877" s="104" t="s">
        <v>320</v>
      </c>
      <c r="F877" s="104" t="s">
        <v>344</v>
      </c>
      <c r="G877" s="104" t="s">
        <v>332</v>
      </c>
      <c r="H877" s="104" t="s">
        <v>466</v>
      </c>
      <c r="I877" s="104" t="s">
        <v>17733</v>
      </c>
      <c r="J877" s="105">
        <v>0</v>
      </c>
      <c r="K877" s="105">
        <v>0</v>
      </c>
      <c r="L877" s="105">
        <v>0</v>
      </c>
      <c r="M877" s="106">
        <v>5.2306273059999997</v>
      </c>
      <c r="N877" s="105">
        <v>0</v>
      </c>
      <c r="O877" s="107">
        <f t="shared" si="26"/>
        <v>2</v>
      </c>
      <c r="P877" s="105">
        <f>IFERROR(INDEX(Data_HS!$D$2:$D$8217,MATCH(H877,Data_HS!$A$2:$A$8217,0))/p_bulan,"")</f>
        <v>2577.2727272727275</v>
      </c>
      <c r="Q877" s="104" t="str">
        <f t="shared" si="27"/>
        <v>Estimasi nol</v>
      </c>
    </row>
    <row r="878" spans="1:17" x14ac:dyDescent="0.3">
      <c r="A878" s="104">
        <v>877</v>
      </c>
      <c r="B878" s="104" t="s">
        <v>17731</v>
      </c>
      <c r="C878" s="104" t="s">
        <v>282</v>
      </c>
      <c r="D878" s="104" t="s">
        <v>314</v>
      </c>
      <c r="E878" s="104" t="s">
        <v>320</v>
      </c>
      <c r="F878" s="104" t="s">
        <v>344</v>
      </c>
      <c r="G878" s="104" t="s">
        <v>332</v>
      </c>
      <c r="H878" s="104" t="s">
        <v>1328</v>
      </c>
      <c r="I878" s="104" t="s">
        <v>17101</v>
      </c>
      <c r="J878" s="105">
        <v>50000</v>
      </c>
      <c r="K878" s="105">
        <v>300000</v>
      </c>
      <c r="L878" s="105">
        <v>175000</v>
      </c>
      <c r="M878" s="106">
        <v>1.220078137</v>
      </c>
      <c r="N878" s="105">
        <v>213513.67389999999</v>
      </c>
      <c r="O878" s="107">
        <f t="shared" si="26"/>
        <v>8</v>
      </c>
      <c r="P878" s="105">
        <f>IFERROR(INDEX(Data_HS!$D$2:$D$8217,MATCH(H878,Data_HS!$A$2:$A$8217,0))/p_bulan,"")</f>
        <v>24068985.181818184</v>
      </c>
      <c r="Q878" s="104" t="str">
        <f t="shared" si="27"/>
        <v>Wajar</v>
      </c>
    </row>
    <row r="879" spans="1:17" x14ac:dyDescent="0.3">
      <c r="A879" s="104">
        <v>878</v>
      </c>
      <c r="B879" s="104" t="s">
        <v>17731</v>
      </c>
      <c r="C879" s="104" t="s">
        <v>282</v>
      </c>
      <c r="D879" s="104" t="s">
        <v>314</v>
      </c>
      <c r="E879" s="104" t="s">
        <v>320</v>
      </c>
      <c r="F879" s="104" t="s">
        <v>344</v>
      </c>
      <c r="G879" s="104" t="s">
        <v>332</v>
      </c>
      <c r="H879" s="104" t="s">
        <v>1899</v>
      </c>
      <c r="I879" s="104" t="s">
        <v>17734</v>
      </c>
      <c r="J879" s="105">
        <v>17000</v>
      </c>
      <c r="K879" s="105">
        <v>45000</v>
      </c>
      <c r="L879" s="105">
        <v>31000</v>
      </c>
      <c r="M879" s="106">
        <v>2.2402451989999999</v>
      </c>
      <c r="N879" s="105">
        <v>69447.601160000006</v>
      </c>
      <c r="O879" s="107">
        <f t="shared" si="26"/>
        <v>15</v>
      </c>
      <c r="P879" s="105">
        <f>IFERROR(INDEX(Data_HS!$D$2:$D$8217,MATCH(H879,Data_HS!$A$2:$A$8217,0))/p_bulan,"")</f>
        <v>48881285.909090906</v>
      </c>
      <c r="Q879" s="104" t="str">
        <f t="shared" si="27"/>
        <v>Wajar</v>
      </c>
    </row>
    <row r="880" spans="1:17" x14ac:dyDescent="0.3">
      <c r="A880" s="104">
        <v>879</v>
      </c>
      <c r="B880" s="104" t="s">
        <v>17735</v>
      </c>
      <c r="C880" s="104" t="s">
        <v>288</v>
      </c>
      <c r="D880" s="104" t="s">
        <v>311</v>
      </c>
      <c r="E880" s="104" t="s">
        <v>320</v>
      </c>
      <c r="F880" s="104" t="s">
        <v>343</v>
      </c>
      <c r="G880" s="104" t="s">
        <v>332</v>
      </c>
      <c r="H880" s="104" t="s">
        <v>1495</v>
      </c>
      <c r="I880" s="104" t="s">
        <v>17736</v>
      </c>
      <c r="J880" s="105">
        <v>15000</v>
      </c>
      <c r="K880" s="105">
        <v>100000</v>
      </c>
      <c r="L880" s="105">
        <v>57500</v>
      </c>
      <c r="M880" s="106">
        <v>6.7226702649999996</v>
      </c>
      <c r="N880" s="105">
        <v>386553.54019999999</v>
      </c>
      <c r="O880" s="107">
        <f t="shared" si="26"/>
        <v>9</v>
      </c>
      <c r="P880" s="105">
        <f>IFERROR(INDEX(Data_HS!$D$2:$D$8217,MATCH(H880,Data_HS!$A$2:$A$8217,0))/p_bulan,"")</f>
        <v>7877299.2727272725</v>
      </c>
      <c r="Q880" s="104" t="str">
        <f t="shared" si="27"/>
        <v>Wajar</v>
      </c>
    </row>
    <row r="881" spans="1:17" x14ac:dyDescent="0.3">
      <c r="A881" s="104">
        <v>880</v>
      </c>
      <c r="B881" s="104" t="s">
        <v>17735</v>
      </c>
      <c r="C881" s="104" t="s">
        <v>288</v>
      </c>
      <c r="D881" s="104" t="s">
        <v>311</v>
      </c>
      <c r="E881" s="104" t="s">
        <v>320</v>
      </c>
      <c r="F881" s="104" t="s">
        <v>343</v>
      </c>
      <c r="G881" s="104" t="s">
        <v>332</v>
      </c>
      <c r="H881" s="104" t="s">
        <v>7523</v>
      </c>
      <c r="I881" s="104" t="s">
        <v>17737</v>
      </c>
      <c r="J881" s="105">
        <v>0</v>
      </c>
      <c r="K881" s="105">
        <v>50000</v>
      </c>
      <c r="L881" s="105">
        <v>25000</v>
      </c>
      <c r="M881" s="106">
        <v>2.8743770890000002</v>
      </c>
      <c r="N881" s="105">
        <v>71859.427230000001</v>
      </c>
      <c r="O881" s="107">
        <f t="shared" si="26"/>
        <v>56</v>
      </c>
      <c r="P881" s="105">
        <f>IFERROR(INDEX(Data_HS!$D$2:$D$8217,MATCH(H881,Data_HS!$A$2:$A$8217,0))/p_bulan,"")</f>
        <v>29626.727272727272</v>
      </c>
      <c r="Q881" s="104" t="str">
        <f t="shared" si="27"/>
        <v>Melebihi ekspor nasional HS</v>
      </c>
    </row>
    <row r="882" spans="1:17" x14ac:dyDescent="0.3">
      <c r="A882" s="104">
        <v>881</v>
      </c>
      <c r="B882" s="104" t="s">
        <v>17735</v>
      </c>
      <c r="C882" s="104" t="s">
        <v>288</v>
      </c>
      <c r="D882" s="104" t="s">
        <v>311</v>
      </c>
      <c r="E882" s="104" t="s">
        <v>320</v>
      </c>
      <c r="F882" s="104" t="s">
        <v>343</v>
      </c>
      <c r="G882" s="104" t="s">
        <v>332</v>
      </c>
      <c r="H882" s="104" t="s">
        <v>16845</v>
      </c>
      <c r="I882" s="104" t="s">
        <v>17738</v>
      </c>
      <c r="J882" s="105">
        <v>25000</v>
      </c>
      <c r="K882" s="105">
        <v>100000</v>
      </c>
      <c r="L882" s="105">
        <v>62500</v>
      </c>
      <c r="M882" s="106"/>
      <c r="N882" s="105"/>
      <c r="O882" s="107">
        <f t="shared" si="26"/>
        <v>0</v>
      </c>
      <c r="P882" s="105" t="str">
        <f>IFERROR(INDEX(Data_HS!$D$2:$D$8217,MATCH(H882,Data_HS!$A$2:$A$8217,0))/p_bulan,"")</f>
        <v/>
      </c>
      <c r="Q882" s="104" t="str">
        <f t="shared" si="27"/>
        <v>HS tidak valid</v>
      </c>
    </row>
    <row r="883" spans="1:17" x14ac:dyDescent="0.3">
      <c r="A883" s="104">
        <v>882</v>
      </c>
      <c r="B883" s="104" t="s">
        <v>17735</v>
      </c>
      <c r="C883" s="104" t="s">
        <v>288</v>
      </c>
      <c r="D883" s="104" t="s">
        <v>311</v>
      </c>
      <c r="E883" s="104" t="s">
        <v>320</v>
      </c>
      <c r="F883" s="104" t="s">
        <v>343</v>
      </c>
      <c r="G883" s="104" t="s">
        <v>332</v>
      </c>
      <c r="H883" s="104" t="s">
        <v>2465</v>
      </c>
      <c r="I883" s="104" t="s">
        <v>17739</v>
      </c>
      <c r="J883" s="105">
        <v>0</v>
      </c>
      <c r="K883" s="105">
        <v>0</v>
      </c>
      <c r="L883" s="105">
        <v>0</v>
      </c>
      <c r="M883" s="106">
        <v>1.581350904</v>
      </c>
      <c r="N883" s="105">
        <v>0</v>
      </c>
      <c r="O883" s="107">
        <f t="shared" si="26"/>
        <v>20</v>
      </c>
      <c r="P883" s="105">
        <f>IFERROR(INDEX(Data_HS!$D$2:$D$8217,MATCH(H883,Data_HS!$A$2:$A$8217,0))/p_bulan,"")</f>
        <v>3646228.4545454546</v>
      </c>
      <c r="Q883" s="104" t="str">
        <f t="shared" si="27"/>
        <v>Estimasi nol</v>
      </c>
    </row>
    <row r="884" spans="1:17" x14ac:dyDescent="0.3">
      <c r="A884" s="104">
        <v>883</v>
      </c>
      <c r="B884" s="104" t="s">
        <v>17735</v>
      </c>
      <c r="C884" s="104" t="s">
        <v>288</v>
      </c>
      <c r="D884" s="104" t="s">
        <v>311</v>
      </c>
      <c r="E884" s="104" t="s">
        <v>320</v>
      </c>
      <c r="F884" s="104" t="s">
        <v>343</v>
      </c>
      <c r="G884" s="104" t="s">
        <v>332</v>
      </c>
      <c r="H884" s="104" t="s">
        <v>1557</v>
      </c>
      <c r="I884" s="104" t="s">
        <v>17740</v>
      </c>
      <c r="J884" s="105">
        <v>15000</v>
      </c>
      <c r="K884" s="105">
        <v>50000</v>
      </c>
      <c r="L884" s="105">
        <v>32500</v>
      </c>
      <c r="M884" s="106">
        <v>0.76696932900000003</v>
      </c>
      <c r="N884" s="105">
        <v>24926.503199999999</v>
      </c>
      <c r="O884" s="107">
        <f t="shared" si="26"/>
        <v>9</v>
      </c>
      <c r="P884" s="105">
        <f>IFERROR(INDEX(Data_HS!$D$2:$D$8217,MATCH(H884,Data_HS!$A$2:$A$8217,0))/p_bulan,"")</f>
        <v>171188.18181818182</v>
      </c>
      <c r="Q884" s="104" t="str">
        <f t="shared" si="27"/>
        <v>Wajar</v>
      </c>
    </row>
    <row r="885" spans="1:17" x14ac:dyDescent="0.3">
      <c r="A885" s="104">
        <v>884</v>
      </c>
      <c r="B885" s="104" t="s">
        <v>17735</v>
      </c>
      <c r="C885" s="104" t="s">
        <v>288</v>
      </c>
      <c r="D885" s="104" t="s">
        <v>311</v>
      </c>
      <c r="E885" s="104" t="s">
        <v>320</v>
      </c>
      <c r="F885" s="104" t="s">
        <v>343</v>
      </c>
      <c r="G885" s="104" t="s">
        <v>332</v>
      </c>
      <c r="H885" s="104" t="s">
        <v>2225</v>
      </c>
      <c r="I885" s="104" t="s">
        <v>16842</v>
      </c>
      <c r="J885" s="105">
        <v>19500</v>
      </c>
      <c r="K885" s="105">
        <v>100000</v>
      </c>
      <c r="L885" s="105">
        <v>59750</v>
      </c>
      <c r="M885" s="106">
        <v>2.077171989</v>
      </c>
      <c r="N885" s="105">
        <v>124111.0263</v>
      </c>
      <c r="O885" s="107">
        <f t="shared" si="26"/>
        <v>17</v>
      </c>
      <c r="P885" s="105">
        <f>IFERROR(INDEX(Data_HS!$D$2:$D$8217,MATCH(H885,Data_HS!$A$2:$A$8217,0))/p_bulan,"")</f>
        <v>1578024.7272727273</v>
      </c>
      <c r="Q885" s="104" t="str">
        <f t="shared" si="27"/>
        <v>Wajar</v>
      </c>
    </row>
    <row r="886" spans="1:17" x14ac:dyDescent="0.3">
      <c r="A886" s="104">
        <v>885</v>
      </c>
      <c r="B886" s="104" t="s">
        <v>17735</v>
      </c>
      <c r="C886" s="104" t="s">
        <v>288</v>
      </c>
      <c r="D886" s="104" t="s">
        <v>311</v>
      </c>
      <c r="E886" s="104" t="s">
        <v>320</v>
      </c>
      <c r="F886" s="104" t="s">
        <v>343</v>
      </c>
      <c r="G886" s="104" t="s">
        <v>332</v>
      </c>
      <c r="H886" s="104" t="s">
        <v>2523</v>
      </c>
      <c r="I886" s="104" t="s">
        <v>17741</v>
      </c>
      <c r="J886" s="105">
        <v>0</v>
      </c>
      <c r="K886" s="105">
        <v>0</v>
      </c>
      <c r="L886" s="105">
        <v>0</v>
      </c>
      <c r="M886" s="106">
        <v>0.79913110499999995</v>
      </c>
      <c r="N886" s="105">
        <v>0</v>
      </c>
      <c r="O886" s="107">
        <f t="shared" si="26"/>
        <v>20</v>
      </c>
      <c r="P886" s="105">
        <f>IFERROR(INDEX(Data_HS!$D$2:$D$8217,MATCH(H886,Data_HS!$A$2:$A$8217,0))/p_bulan,"")</f>
        <v>480422.72727272729</v>
      </c>
      <c r="Q886" s="104" t="str">
        <f t="shared" si="27"/>
        <v>Estimasi nol</v>
      </c>
    </row>
    <row r="887" spans="1:17" x14ac:dyDescent="0.3">
      <c r="A887" s="104">
        <v>886</v>
      </c>
      <c r="B887" s="104" t="s">
        <v>17735</v>
      </c>
      <c r="C887" s="104" t="s">
        <v>288</v>
      </c>
      <c r="D887" s="104" t="s">
        <v>311</v>
      </c>
      <c r="E887" s="104" t="s">
        <v>320</v>
      </c>
      <c r="F887" s="104" t="s">
        <v>343</v>
      </c>
      <c r="G887" s="104" t="s">
        <v>332</v>
      </c>
      <c r="H887" s="104" t="s">
        <v>2199</v>
      </c>
      <c r="I887" s="104" t="s">
        <v>17742</v>
      </c>
      <c r="J887" s="105">
        <v>15000</v>
      </c>
      <c r="K887" s="105">
        <v>50000</v>
      </c>
      <c r="L887" s="105">
        <v>32500</v>
      </c>
      <c r="M887" s="106">
        <v>0.67297667400000005</v>
      </c>
      <c r="N887" s="105">
        <v>21871.74192</v>
      </c>
      <c r="O887" s="107">
        <f t="shared" si="26"/>
        <v>17</v>
      </c>
      <c r="P887" s="105">
        <f>IFERROR(INDEX(Data_HS!$D$2:$D$8217,MATCH(H887,Data_HS!$A$2:$A$8217,0))/p_bulan,"")</f>
        <v>27697.272727272728</v>
      </c>
      <c r="Q887" s="104" t="str">
        <f t="shared" si="27"/>
        <v>Wajar</v>
      </c>
    </row>
    <row r="888" spans="1:17" x14ac:dyDescent="0.3">
      <c r="A888" s="104">
        <v>887</v>
      </c>
      <c r="B888" s="104" t="s">
        <v>17735</v>
      </c>
      <c r="C888" s="104" t="s">
        <v>288</v>
      </c>
      <c r="D888" s="104" t="s">
        <v>311</v>
      </c>
      <c r="E888" s="104" t="s">
        <v>320</v>
      </c>
      <c r="F888" s="104" t="s">
        <v>343</v>
      </c>
      <c r="G888" s="104" t="s">
        <v>332</v>
      </c>
      <c r="H888" s="104" t="s">
        <v>1328</v>
      </c>
      <c r="I888" s="104" t="s">
        <v>17743</v>
      </c>
      <c r="J888" s="105">
        <v>15000</v>
      </c>
      <c r="K888" s="105">
        <v>100000</v>
      </c>
      <c r="L888" s="105">
        <v>57500</v>
      </c>
      <c r="M888" s="106">
        <v>1.220078137</v>
      </c>
      <c r="N888" s="105">
        <v>70154.492849999995</v>
      </c>
      <c r="O888" s="107">
        <f t="shared" si="26"/>
        <v>8</v>
      </c>
      <c r="P888" s="105">
        <f>IFERROR(INDEX(Data_HS!$D$2:$D$8217,MATCH(H888,Data_HS!$A$2:$A$8217,0))/p_bulan,"")</f>
        <v>24068985.181818184</v>
      </c>
      <c r="Q888" s="104" t="str">
        <f t="shared" si="27"/>
        <v>Wajar</v>
      </c>
    </row>
    <row r="889" spans="1:17" x14ac:dyDescent="0.3">
      <c r="A889" s="104">
        <v>888</v>
      </c>
      <c r="B889" s="104" t="s">
        <v>17735</v>
      </c>
      <c r="C889" s="104" t="s">
        <v>288</v>
      </c>
      <c r="D889" s="104" t="s">
        <v>311</v>
      </c>
      <c r="E889" s="104" t="s">
        <v>320</v>
      </c>
      <c r="F889" s="104" t="s">
        <v>343</v>
      </c>
      <c r="G889" s="104" t="s">
        <v>332</v>
      </c>
      <c r="H889" s="104" t="s">
        <v>1302</v>
      </c>
      <c r="I889" s="104" t="s">
        <v>17744</v>
      </c>
      <c r="J889" s="105">
        <v>0</v>
      </c>
      <c r="K889" s="105">
        <v>200000</v>
      </c>
      <c r="L889" s="105">
        <v>100000</v>
      </c>
      <c r="M889" s="106">
        <v>0.47623953400000002</v>
      </c>
      <c r="N889" s="105">
        <v>47623.953419999998</v>
      </c>
      <c r="O889" s="107">
        <f t="shared" si="26"/>
        <v>8</v>
      </c>
      <c r="P889" s="105">
        <f>IFERROR(INDEX(Data_HS!$D$2:$D$8217,MATCH(H889,Data_HS!$A$2:$A$8217,0))/p_bulan,"")</f>
        <v>48622.454545454544</v>
      </c>
      <c r="Q889" s="104" t="str">
        <f t="shared" si="27"/>
        <v>Wajar</v>
      </c>
    </row>
    <row r="890" spans="1:17" x14ac:dyDescent="0.3">
      <c r="A890" s="104">
        <v>889</v>
      </c>
      <c r="B890" s="104" t="s">
        <v>17735</v>
      </c>
      <c r="C890" s="104" t="s">
        <v>288</v>
      </c>
      <c r="D890" s="104" t="s">
        <v>311</v>
      </c>
      <c r="E890" s="104" t="s">
        <v>320</v>
      </c>
      <c r="F890" s="104" t="s">
        <v>343</v>
      </c>
      <c r="G890" s="104" t="s">
        <v>332</v>
      </c>
      <c r="H890" s="104" t="s">
        <v>4629</v>
      </c>
      <c r="I890" s="104" t="s">
        <v>16833</v>
      </c>
      <c r="J890" s="105">
        <v>24000</v>
      </c>
      <c r="K890" s="105">
        <v>100000</v>
      </c>
      <c r="L890" s="105">
        <v>62000</v>
      </c>
      <c r="M890" s="106">
        <v>1.77268161</v>
      </c>
      <c r="N890" s="105">
        <v>109906.2598</v>
      </c>
      <c r="O890" s="107">
        <f t="shared" si="26"/>
        <v>38</v>
      </c>
      <c r="P890" s="105">
        <f>IFERROR(INDEX(Data_HS!$D$2:$D$8217,MATCH(H890,Data_HS!$A$2:$A$8217,0))/p_bulan,"")</f>
        <v>2332469</v>
      </c>
      <c r="Q890" s="104" t="str">
        <f t="shared" si="27"/>
        <v>Wajar</v>
      </c>
    </row>
    <row r="891" spans="1:17" x14ac:dyDescent="0.3">
      <c r="A891" s="104">
        <v>890</v>
      </c>
      <c r="B891" s="104" t="s">
        <v>17735</v>
      </c>
      <c r="C891" s="104" t="s">
        <v>288</v>
      </c>
      <c r="D891" s="104" t="s">
        <v>311</v>
      </c>
      <c r="E891" s="104" t="s">
        <v>320</v>
      </c>
      <c r="F891" s="104" t="s">
        <v>343</v>
      </c>
      <c r="G891" s="104" t="s">
        <v>332</v>
      </c>
      <c r="H891" s="104" t="s">
        <v>2635</v>
      </c>
      <c r="I891" s="104" t="s">
        <v>17745</v>
      </c>
      <c r="J891" s="105">
        <v>16000</v>
      </c>
      <c r="K891" s="105">
        <v>100000</v>
      </c>
      <c r="L891" s="105">
        <v>58000</v>
      </c>
      <c r="M891" s="106">
        <v>1.974208231</v>
      </c>
      <c r="N891" s="105">
        <v>114504.07739999999</v>
      </c>
      <c r="O891" s="107">
        <f t="shared" si="26"/>
        <v>21</v>
      </c>
      <c r="P891" s="105">
        <f>IFERROR(INDEX(Data_HS!$D$2:$D$8217,MATCH(H891,Data_HS!$A$2:$A$8217,0))/p_bulan,"")</f>
        <v>32914694.181818184</v>
      </c>
      <c r="Q891" s="104" t="str">
        <f t="shared" si="27"/>
        <v>Wajar</v>
      </c>
    </row>
    <row r="892" spans="1:17" x14ac:dyDescent="0.3">
      <c r="A892" s="104">
        <v>891</v>
      </c>
      <c r="B892" s="104" t="s">
        <v>17746</v>
      </c>
      <c r="C892" s="104" t="s">
        <v>284</v>
      </c>
      <c r="D892" s="104" t="s">
        <v>311</v>
      </c>
      <c r="E892" s="104" t="s">
        <v>320</v>
      </c>
      <c r="F892" s="104" t="s">
        <v>344</v>
      </c>
      <c r="G892" s="104" t="s">
        <v>332</v>
      </c>
      <c r="H892" s="104" t="s">
        <v>1056</v>
      </c>
      <c r="I892" s="104" t="s">
        <v>17747</v>
      </c>
      <c r="J892" s="105">
        <v>0</v>
      </c>
      <c r="K892" s="105">
        <v>0</v>
      </c>
      <c r="L892" s="105">
        <v>0</v>
      </c>
      <c r="M892" s="106">
        <v>43</v>
      </c>
      <c r="N892" s="105">
        <v>0</v>
      </c>
      <c r="O892" s="107">
        <f t="shared" si="26"/>
        <v>4</v>
      </c>
      <c r="P892" s="105">
        <f>IFERROR(INDEX(Data_HS!$D$2:$D$8217,MATCH(H892,Data_HS!$A$2:$A$8217,0))/p_bulan,"")</f>
        <v>19.545454545454547</v>
      </c>
      <c r="Q892" s="104" t="str">
        <f t="shared" si="27"/>
        <v>Estimasi nol</v>
      </c>
    </row>
    <row r="893" spans="1:17" x14ac:dyDescent="0.3">
      <c r="A893" s="104">
        <v>892</v>
      </c>
      <c r="B893" s="104" t="s">
        <v>17746</v>
      </c>
      <c r="C893" s="104" t="s">
        <v>284</v>
      </c>
      <c r="D893" s="104" t="s">
        <v>311</v>
      </c>
      <c r="E893" s="104" t="s">
        <v>320</v>
      </c>
      <c r="F893" s="104" t="s">
        <v>344</v>
      </c>
      <c r="G893" s="104" t="s">
        <v>332</v>
      </c>
      <c r="H893" s="104" t="s">
        <v>16845</v>
      </c>
      <c r="I893" s="104" t="s">
        <v>17748</v>
      </c>
      <c r="J893" s="105">
        <v>10000</v>
      </c>
      <c r="K893" s="105">
        <v>275000</v>
      </c>
      <c r="L893" s="105">
        <v>142500</v>
      </c>
      <c r="M893" s="106"/>
      <c r="N893" s="105"/>
      <c r="O893" s="107">
        <f t="shared" si="26"/>
        <v>0</v>
      </c>
      <c r="P893" s="105" t="str">
        <f>IFERROR(INDEX(Data_HS!$D$2:$D$8217,MATCH(H893,Data_HS!$A$2:$A$8217,0))/p_bulan,"")</f>
        <v/>
      </c>
      <c r="Q893" s="104" t="str">
        <f t="shared" si="27"/>
        <v>HS tidak valid</v>
      </c>
    </row>
    <row r="894" spans="1:17" x14ac:dyDescent="0.3">
      <c r="A894" s="104">
        <v>893</v>
      </c>
      <c r="B894" s="104" t="s">
        <v>17746</v>
      </c>
      <c r="C894" s="104" t="s">
        <v>284</v>
      </c>
      <c r="D894" s="104" t="s">
        <v>311</v>
      </c>
      <c r="E894" s="104" t="s">
        <v>320</v>
      </c>
      <c r="F894" s="104" t="s">
        <v>344</v>
      </c>
      <c r="G894" s="104" t="s">
        <v>332</v>
      </c>
      <c r="H894" s="104" t="s">
        <v>2757</v>
      </c>
      <c r="I894" s="104" t="s">
        <v>17749</v>
      </c>
      <c r="J894" s="105">
        <v>10000</v>
      </c>
      <c r="K894" s="105">
        <v>275000</v>
      </c>
      <c r="L894" s="105">
        <v>142500</v>
      </c>
      <c r="M894" s="106">
        <v>0.30174964999999998</v>
      </c>
      <c r="N894" s="105">
        <v>42999.325129999997</v>
      </c>
      <c r="O894" s="107">
        <f t="shared" si="26"/>
        <v>23</v>
      </c>
      <c r="P894" s="105">
        <f>IFERROR(INDEX(Data_HS!$D$2:$D$8217,MATCH(H894,Data_HS!$A$2:$A$8217,0))/p_bulan,"")</f>
        <v>2743.7272727272725</v>
      </c>
      <c r="Q894" s="104" t="str">
        <f t="shared" si="27"/>
        <v>Melebihi ekspor nasional HS</v>
      </c>
    </row>
    <row r="895" spans="1:17" x14ac:dyDescent="0.3">
      <c r="A895" s="104">
        <v>894</v>
      </c>
      <c r="B895" s="104" t="s">
        <v>17746</v>
      </c>
      <c r="C895" s="104" t="s">
        <v>284</v>
      </c>
      <c r="D895" s="104" t="s">
        <v>311</v>
      </c>
      <c r="E895" s="104" t="s">
        <v>320</v>
      </c>
      <c r="F895" s="104" t="s">
        <v>344</v>
      </c>
      <c r="G895" s="104" t="s">
        <v>332</v>
      </c>
      <c r="H895" s="104" t="s">
        <v>6094</v>
      </c>
      <c r="I895" s="104" t="s">
        <v>17047</v>
      </c>
      <c r="J895" s="105"/>
      <c r="K895" s="105"/>
      <c r="L895" s="105"/>
      <c r="M895" s="106">
        <v>2.8305043159999999</v>
      </c>
      <c r="N895" s="105"/>
      <c r="O895" s="107">
        <f t="shared" si="26"/>
        <v>44</v>
      </c>
      <c r="P895" s="105">
        <f>IFERROR(INDEX(Data_HS!$D$2:$D$8217,MATCH(H895,Data_HS!$A$2:$A$8217,0))/p_bulan,"")</f>
        <v>11536.363636363636</v>
      </c>
      <c r="Q895" s="104" t="str">
        <f t="shared" si="27"/>
        <v>Tanpa estimasi</v>
      </c>
    </row>
    <row r="896" spans="1:17" x14ac:dyDescent="0.3">
      <c r="A896" s="104">
        <v>895</v>
      </c>
      <c r="B896" s="104" t="s">
        <v>17746</v>
      </c>
      <c r="C896" s="104" t="s">
        <v>284</v>
      </c>
      <c r="D896" s="104" t="s">
        <v>311</v>
      </c>
      <c r="E896" s="104" t="s">
        <v>320</v>
      </c>
      <c r="F896" s="104" t="s">
        <v>344</v>
      </c>
      <c r="G896" s="104" t="s">
        <v>332</v>
      </c>
      <c r="H896" s="104" t="s">
        <v>16845</v>
      </c>
      <c r="I896" s="104" t="s">
        <v>17750</v>
      </c>
      <c r="J896" s="105">
        <v>500</v>
      </c>
      <c r="K896" s="105">
        <v>100</v>
      </c>
      <c r="L896" s="105">
        <v>300</v>
      </c>
      <c r="M896" s="106"/>
      <c r="N896" s="105"/>
      <c r="O896" s="107">
        <f t="shared" si="26"/>
        <v>0</v>
      </c>
      <c r="P896" s="105" t="str">
        <f>IFERROR(INDEX(Data_HS!$D$2:$D$8217,MATCH(H896,Data_HS!$A$2:$A$8217,0))/p_bulan,"")</f>
        <v/>
      </c>
      <c r="Q896" s="104" t="str">
        <f t="shared" si="27"/>
        <v>HS tidak valid</v>
      </c>
    </row>
    <row r="897" spans="1:17" x14ac:dyDescent="0.3">
      <c r="A897" s="104">
        <v>896</v>
      </c>
      <c r="B897" s="104" t="s">
        <v>17746</v>
      </c>
      <c r="C897" s="104" t="s">
        <v>284</v>
      </c>
      <c r="D897" s="104" t="s">
        <v>311</v>
      </c>
      <c r="E897" s="104" t="s">
        <v>320</v>
      </c>
      <c r="F897" s="104" t="s">
        <v>344</v>
      </c>
      <c r="G897" s="104" t="s">
        <v>332</v>
      </c>
      <c r="H897" s="104" t="s">
        <v>6006</v>
      </c>
      <c r="I897" s="104" t="s">
        <v>17751</v>
      </c>
      <c r="J897" s="105">
        <v>10000</v>
      </c>
      <c r="K897" s="105">
        <v>275000</v>
      </c>
      <c r="L897" s="105">
        <v>142500</v>
      </c>
      <c r="M897" s="106">
        <v>0.86113799000000002</v>
      </c>
      <c r="N897" s="105">
        <v>122712.1636</v>
      </c>
      <c r="O897" s="107">
        <f t="shared" si="26"/>
        <v>44</v>
      </c>
      <c r="P897" s="105">
        <f>IFERROR(INDEX(Data_HS!$D$2:$D$8217,MATCH(H897,Data_HS!$A$2:$A$8217,0))/p_bulan,"")</f>
        <v>49836.090909090912</v>
      </c>
      <c r="Q897" s="104" t="str">
        <f t="shared" si="27"/>
        <v>Melebihi ekspor nasional HS</v>
      </c>
    </row>
    <row r="898" spans="1:17" x14ac:dyDescent="0.3">
      <c r="A898" s="104">
        <v>897</v>
      </c>
      <c r="B898" s="104" t="s">
        <v>17752</v>
      </c>
      <c r="C898" s="104" t="s">
        <v>282</v>
      </c>
      <c r="D898" s="104" t="s">
        <v>308</v>
      </c>
      <c r="E898" s="104" t="s">
        <v>320</v>
      </c>
      <c r="F898" s="104" t="s">
        <v>344</v>
      </c>
      <c r="G898" s="104" t="s">
        <v>335</v>
      </c>
      <c r="H898" s="104" t="s">
        <v>6094</v>
      </c>
      <c r="I898" s="104" t="s">
        <v>17753</v>
      </c>
      <c r="J898" s="105">
        <v>14000</v>
      </c>
      <c r="K898" s="105">
        <v>30000</v>
      </c>
      <c r="L898" s="105">
        <v>22000</v>
      </c>
      <c r="M898" s="106">
        <v>2.8305043159999999</v>
      </c>
      <c r="N898" s="105">
        <v>62271.094949999999</v>
      </c>
      <c r="O898" s="107">
        <f t="shared" ref="O898:O961" si="28">VALUE(LEFT(H898,2))</f>
        <v>44</v>
      </c>
      <c r="P898" s="105">
        <f>IFERROR(INDEX(Data_HS!$D$2:$D$8217,MATCH(H898,Data_HS!$A$2:$A$8217,0))/p_bulan,"")</f>
        <v>11536.363636363636</v>
      </c>
      <c r="Q898" s="104" t="str">
        <f t="shared" ref="Q898:Q961" si="29">IF(H898="00000000","HS tidak valid",IF(N898="","Tanpa estimasi",IF(P898="","HS tidak ada di data nasional",IF(N898=0,"Estimasi nol",IF(N898&gt;P898,"Melebihi ekspor nasional HS","Wajar")))))</f>
        <v>Melebihi ekspor nasional HS</v>
      </c>
    </row>
    <row r="899" spans="1:17" x14ac:dyDescent="0.3">
      <c r="A899" s="104">
        <v>898</v>
      </c>
      <c r="B899" s="104" t="s">
        <v>17752</v>
      </c>
      <c r="C899" s="104" t="s">
        <v>282</v>
      </c>
      <c r="D899" s="104" t="s">
        <v>308</v>
      </c>
      <c r="E899" s="104" t="s">
        <v>320</v>
      </c>
      <c r="F899" s="104" t="s">
        <v>344</v>
      </c>
      <c r="G899" s="104" t="s">
        <v>335</v>
      </c>
      <c r="H899" s="104" t="s">
        <v>6006</v>
      </c>
      <c r="I899" s="104" t="s">
        <v>17754</v>
      </c>
      <c r="J899" s="105">
        <v>18000</v>
      </c>
      <c r="K899" s="105">
        <v>100000</v>
      </c>
      <c r="L899" s="105">
        <v>59000</v>
      </c>
      <c r="M899" s="106">
        <v>0.86113799000000002</v>
      </c>
      <c r="N899" s="105">
        <v>50807.14142</v>
      </c>
      <c r="O899" s="107">
        <f t="shared" si="28"/>
        <v>44</v>
      </c>
      <c r="P899" s="105">
        <f>IFERROR(INDEX(Data_HS!$D$2:$D$8217,MATCH(H899,Data_HS!$A$2:$A$8217,0))/p_bulan,"")</f>
        <v>49836.090909090912</v>
      </c>
      <c r="Q899" s="104" t="str">
        <f t="shared" si="29"/>
        <v>Melebihi ekspor nasional HS</v>
      </c>
    </row>
    <row r="900" spans="1:17" x14ac:dyDescent="0.3">
      <c r="A900" s="104">
        <v>899</v>
      </c>
      <c r="B900" s="104" t="s">
        <v>17755</v>
      </c>
      <c r="C900" s="104" t="s">
        <v>290</v>
      </c>
      <c r="D900" s="104" t="s">
        <v>308</v>
      </c>
      <c r="E900" s="104" t="s">
        <v>320</v>
      </c>
      <c r="F900" s="104" t="s">
        <v>343</v>
      </c>
      <c r="G900" s="104" t="s">
        <v>335</v>
      </c>
      <c r="H900" s="104" t="s">
        <v>3005</v>
      </c>
      <c r="I900" s="104" t="s">
        <v>17756</v>
      </c>
      <c r="J900" s="105">
        <v>25000</v>
      </c>
      <c r="K900" s="105">
        <v>100000</v>
      </c>
      <c r="L900" s="105">
        <v>62500</v>
      </c>
      <c r="M900" s="106">
        <v>0.26504628600000002</v>
      </c>
      <c r="N900" s="105">
        <v>16565.392889999999</v>
      </c>
      <c r="O900" s="107">
        <f t="shared" si="28"/>
        <v>26</v>
      </c>
      <c r="P900" s="105">
        <f>IFERROR(INDEX(Data_HS!$D$2:$D$8217,MATCH(H900,Data_HS!$A$2:$A$8217,0))/p_bulan,"")</f>
        <v>30747.272727272728</v>
      </c>
      <c r="Q900" s="104" t="str">
        <f t="shared" si="29"/>
        <v>Wajar</v>
      </c>
    </row>
    <row r="901" spans="1:17" x14ac:dyDescent="0.3">
      <c r="A901" s="104">
        <v>900</v>
      </c>
      <c r="B901" s="104" t="s">
        <v>17755</v>
      </c>
      <c r="C901" s="104" t="s">
        <v>290</v>
      </c>
      <c r="D901" s="104" t="s">
        <v>308</v>
      </c>
      <c r="E901" s="104" t="s">
        <v>320</v>
      </c>
      <c r="F901" s="104" t="s">
        <v>343</v>
      </c>
      <c r="G901" s="104" t="s">
        <v>335</v>
      </c>
      <c r="H901" s="104" t="s">
        <v>1761</v>
      </c>
      <c r="I901" s="104" t="s">
        <v>17757</v>
      </c>
      <c r="J901" s="105">
        <v>17000</v>
      </c>
      <c r="K901" s="105">
        <v>300000</v>
      </c>
      <c r="L901" s="105">
        <v>158500</v>
      </c>
      <c r="M901" s="106">
        <v>0.47458209699999998</v>
      </c>
      <c r="N901" s="105">
        <v>75221.262359999993</v>
      </c>
      <c r="O901" s="107">
        <f t="shared" si="28"/>
        <v>12</v>
      </c>
      <c r="P901" s="105">
        <f>IFERROR(INDEX(Data_HS!$D$2:$D$8217,MATCH(H901,Data_HS!$A$2:$A$8217,0))/p_bulan,"")</f>
        <v>1186554.8181818181</v>
      </c>
      <c r="Q901" s="104" t="str">
        <f t="shared" si="29"/>
        <v>Wajar</v>
      </c>
    </row>
    <row r="902" spans="1:17" x14ac:dyDescent="0.3">
      <c r="A902" s="104">
        <v>901</v>
      </c>
      <c r="B902" s="104" t="s">
        <v>17758</v>
      </c>
      <c r="C902" s="104" t="s">
        <v>290</v>
      </c>
      <c r="D902" s="104" t="s">
        <v>314</v>
      </c>
      <c r="E902" s="104" t="s">
        <v>320</v>
      </c>
      <c r="F902" s="104" t="s">
        <v>320</v>
      </c>
      <c r="G902" s="104" t="s">
        <v>320</v>
      </c>
      <c r="H902" s="104" t="s">
        <v>1460</v>
      </c>
      <c r="I902" s="104" t="s">
        <v>17759</v>
      </c>
      <c r="J902" s="105">
        <v>19000</v>
      </c>
      <c r="K902" s="105">
        <v>85000</v>
      </c>
      <c r="L902" s="105">
        <v>52000</v>
      </c>
      <c r="M902" s="106">
        <v>6.8828138010000002</v>
      </c>
      <c r="N902" s="105">
        <v>357906.31760000001</v>
      </c>
      <c r="O902" s="107">
        <f t="shared" si="28"/>
        <v>9</v>
      </c>
      <c r="P902" s="105">
        <f>IFERROR(INDEX(Data_HS!$D$2:$D$8217,MATCH(H902,Data_HS!$A$2:$A$8217,0))/p_bulan,"")</f>
        <v>60138.272727272728</v>
      </c>
      <c r="Q902" s="104" t="str">
        <f t="shared" si="29"/>
        <v>Melebihi ekspor nasional HS</v>
      </c>
    </row>
    <row r="903" spans="1:17" x14ac:dyDescent="0.3">
      <c r="A903" s="104">
        <v>902</v>
      </c>
      <c r="B903" s="104" t="s">
        <v>17760</v>
      </c>
      <c r="C903" s="104" t="s">
        <v>280</v>
      </c>
      <c r="D903" s="104" t="s">
        <v>311</v>
      </c>
      <c r="E903" s="104" t="s">
        <v>320</v>
      </c>
      <c r="F903" s="104" t="s">
        <v>344</v>
      </c>
      <c r="G903" s="104" t="s">
        <v>332</v>
      </c>
      <c r="H903" s="104" t="s">
        <v>4637</v>
      </c>
      <c r="I903" s="104" t="s">
        <v>17761</v>
      </c>
      <c r="J903" s="105">
        <v>108000</v>
      </c>
      <c r="K903" s="105">
        <v>3000000</v>
      </c>
      <c r="L903" s="105">
        <v>1554000</v>
      </c>
      <c r="M903" s="106">
        <v>9.8674620000000005E-2</v>
      </c>
      <c r="N903" s="105">
        <v>153340.3596</v>
      </c>
      <c r="O903" s="107">
        <f t="shared" si="28"/>
        <v>38</v>
      </c>
      <c r="P903" s="105">
        <f>IFERROR(INDEX(Data_HS!$D$2:$D$8217,MATCH(H903,Data_HS!$A$2:$A$8217,0))/p_bulan,"")</f>
        <v>186694.36363636365</v>
      </c>
      <c r="Q903" s="104" t="str">
        <f t="shared" si="29"/>
        <v>Wajar</v>
      </c>
    </row>
    <row r="904" spans="1:17" x14ac:dyDescent="0.3">
      <c r="A904" s="104">
        <v>903</v>
      </c>
      <c r="B904" s="104" t="s">
        <v>17760</v>
      </c>
      <c r="C904" s="104" t="s">
        <v>280</v>
      </c>
      <c r="D904" s="104" t="s">
        <v>311</v>
      </c>
      <c r="E904" s="104" t="s">
        <v>320</v>
      </c>
      <c r="F904" s="104" t="s">
        <v>344</v>
      </c>
      <c r="G904" s="104" t="s">
        <v>332</v>
      </c>
      <c r="H904" s="104" t="s">
        <v>2907</v>
      </c>
      <c r="I904" s="104" t="s">
        <v>17762</v>
      </c>
      <c r="J904" s="105">
        <v>0</v>
      </c>
      <c r="K904" s="105">
        <v>23000000</v>
      </c>
      <c r="L904" s="105">
        <v>11500000</v>
      </c>
      <c r="M904" s="106">
        <v>7.7776308000000002E-2</v>
      </c>
      <c r="N904" s="105">
        <v>894427.54390000005</v>
      </c>
      <c r="O904" s="107">
        <f t="shared" si="28"/>
        <v>25</v>
      </c>
      <c r="P904" s="105">
        <f>IFERROR(INDEX(Data_HS!$D$2:$D$8217,MATCH(H904,Data_HS!$A$2:$A$8217,0))/p_bulan,"")</f>
        <v>625508.90909090906</v>
      </c>
      <c r="Q904" s="104" t="str">
        <f t="shared" si="29"/>
        <v>Melebihi ekspor nasional HS</v>
      </c>
    </row>
    <row r="905" spans="1:17" x14ac:dyDescent="0.3">
      <c r="A905" s="104">
        <v>904</v>
      </c>
      <c r="B905" s="104" t="s">
        <v>17760</v>
      </c>
      <c r="C905" s="104" t="s">
        <v>280</v>
      </c>
      <c r="D905" s="104" t="s">
        <v>311</v>
      </c>
      <c r="E905" s="104" t="s">
        <v>320</v>
      </c>
      <c r="F905" s="104" t="s">
        <v>344</v>
      </c>
      <c r="G905" s="104" t="s">
        <v>332</v>
      </c>
      <c r="H905" s="104" t="s">
        <v>16845</v>
      </c>
      <c r="I905" s="104" t="s">
        <v>17763</v>
      </c>
      <c r="J905" s="105">
        <v>108000</v>
      </c>
      <c r="K905" s="105">
        <v>3000000</v>
      </c>
      <c r="L905" s="105">
        <v>1554000</v>
      </c>
      <c r="M905" s="106"/>
      <c r="N905" s="105"/>
      <c r="O905" s="107">
        <f t="shared" si="28"/>
        <v>0</v>
      </c>
      <c r="P905" s="105" t="str">
        <f>IFERROR(INDEX(Data_HS!$D$2:$D$8217,MATCH(H905,Data_HS!$A$2:$A$8217,0))/p_bulan,"")</f>
        <v/>
      </c>
      <c r="Q905" s="104" t="str">
        <f t="shared" si="29"/>
        <v>HS tidak valid</v>
      </c>
    </row>
    <row r="906" spans="1:17" x14ac:dyDescent="0.3">
      <c r="A906" s="104">
        <v>905</v>
      </c>
      <c r="B906" s="104" t="s">
        <v>17760</v>
      </c>
      <c r="C906" s="104" t="s">
        <v>280</v>
      </c>
      <c r="D906" s="104" t="s">
        <v>311</v>
      </c>
      <c r="E906" s="104" t="s">
        <v>320</v>
      </c>
      <c r="F906" s="104" t="s">
        <v>344</v>
      </c>
      <c r="G906" s="104" t="s">
        <v>332</v>
      </c>
      <c r="H906" s="104" t="s">
        <v>980</v>
      </c>
      <c r="I906" s="104" t="s">
        <v>17764</v>
      </c>
      <c r="J906" s="105">
        <v>108000</v>
      </c>
      <c r="K906" s="105">
        <v>3000000</v>
      </c>
      <c r="L906" s="105">
        <v>1554000</v>
      </c>
      <c r="M906" s="106">
        <v>3.1044947760000001</v>
      </c>
      <c r="N906" s="105">
        <v>4824384.8820000002</v>
      </c>
      <c r="O906" s="107">
        <f t="shared" si="28"/>
        <v>4</v>
      </c>
      <c r="P906" s="105">
        <f>IFERROR(INDEX(Data_HS!$D$2:$D$8217,MATCH(H906,Data_HS!$A$2:$A$8217,0))/p_bulan,"")</f>
        <v>14479.363636363636</v>
      </c>
      <c r="Q906" s="104" t="str">
        <f t="shared" si="29"/>
        <v>Melebihi ekspor nasional HS</v>
      </c>
    </row>
    <row r="907" spans="1:17" x14ac:dyDescent="0.3">
      <c r="A907" s="104">
        <v>906</v>
      </c>
      <c r="B907" s="104" t="s">
        <v>17760</v>
      </c>
      <c r="C907" s="104" t="s">
        <v>280</v>
      </c>
      <c r="D907" s="104" t="s">
        <v>311</v>
      </c>
      <c r="E907" s="104" t="s">
        <v>320</v>
      </c>
      <c r="F907" s="104" t="s">
        <v>344</v>
      </c>
      <c r="G907" s="104" t="s">
        <v>332</v>
      </c>
      <c r="H907" s="104" t="s">
        <v>2907</v>
      </c>
      <c r="I907" s="104" t="s">
        <v>17765</v>
      </c>
      <c r="J907" s="105">
        <v>0</v>
      </c>
      <c r="K907" s="105">
        <v>23000000</v>
      </c>
      <c r="L907" s="105">
        <v>11500000</v>
      </c>
      <c r="M907" s="106">
        <v>7.7776308000000002E-2</v>
      </c>
      <c r="N907" s="105">
        <v>894427.54390000005</v>
      </c>
      <c r="O907" s="107">
        <f t="shared" si="28"/>
        <v>25</v>
      </c>
      <c r="P907" s="105">
        <f>IFERROR(INDEX(Data_HS!$D$2:$D$8217,MATCH(H907,Data_HS!$A$2:$A$8217,0))/p_bulan,"")</f>
        <v>625508.90909090906</v>
      </c>
      <c r="Q907" s="104" t="str">
        <f t="shared" si="29"/>
        <v>Melebihi ekspor nasional HS</v>
      </c>
    </row>
    <row r="908" spans="1:17" x14ac:dyDescent="0.3">
      <c r="A908" s="104">
        <v>907</v>
      </c>
      <c r="B908" s="104" t="s">
        <v>17766</v>
      </c>
      <c r="C908" s="104" t="s">
        <v>284</v>
      </c>
      <c r="D908" s="104" t="s">
        <v>308</v>
      </c>
      <c r="E908" s="104" t="s">
        <v>301</v>
      </c>
      <c r="F908" s="104" t="s">
        <v>343</v>
      </c>
      <c r="G908" s="104" t="s">
        <v>332</v>
      </c>
      <c r="H908" s="104" t="s">
        <v>16845</v>
      </c>
      <c r="I908" s="104" t="s">
        <v>17767</v>
      </c>
      <c r="J908" s="105">
        <v>0</v>
      </c>
      <c r="K908" s="105">
        <v>0</v>
      </c>
      <c r="L908" s="105">
        <v>0</v>
      </c>
      <c r="M908" s="106"/>
      <c r="N908" s="105"/>
      <c r="O908" s="107">
        <f t="shared" si="28"/>
        <v>0</v>
      </c>
      <c r="P908" s="105" t="str">
        <f>IFERROR(INDEX(Data_HS!$D$2:$D$8217,MATCH(H908,Data_HS!$A$2:$A$8217,0))/p_bulan,"")</f>
        <v/>
      </c>
      <c r="Q908" s="104" t="str">
        <f t="shared" si="29"/>
        <v>HS tidak valid</v>
      </c>
    </row>
    <row r="909" spans="1:17" x14ac:dyDescent="0.3">
      <c r="A909" s="104">
        <v>908</v>
      </c>
      <c r="B909" s="104" t="s">
        <v>17766</v>
      </c>
      <c r="C909" s="104" t="s">
        <v>284</v>
      </c>
      <c r="D909" s="104" t="s">
        <v>308</v>
      </c>
      <c r="E909" s="104" t="s">
        <v>301</v>
      </c>
      <c r="F909" s="104" t="s">
        <v>343</v>
      </c>
      <c r="G909" s="104" t="s">
        <v>332</v>
      </c>
      <c r="H909" s="104" t="s">
        <v>6709</v>
      </c>
      <c r="I909" s="104" t="s">
        <v>17768</v>
      </c>
      <c r="J909" s="105">
        <v>0</v>
      </c>
      <c r="K909" s="105">
        <v>0</v>
      </c>
      <c r="L909" s="105">
        <v>0</v>
      </c>
      <c r="M909" s="106">
        <v>16.81818182</v>
      </c>
      <c r="N909" s="105">
        <v>0</v>
      </c>
      <c r="O909" s="107">
        <f t="shared" si="28"/>
        <v>49</v>
      </c>
      <c r="P909" s="105">
        <f>IFERROR(INDEX(Data_HS!$D$2:$D$8217,MATCH(H909,Data_HS!$A$2:$A$8217,0))/p_bulan,"")</f>
        <v>67.272727272727266</v>
      </c>
      <c r="Q909" s="104" t="str">
        <f t="shared" si="29"/>
        <v>Estimasi nol</v>
      </c>
    </row>
    <row r="910" spans="1:17" x14ac:dyDescent="0.3">
      <c r="A910" s="104">
        <v>909</v>
      </c>
      <c r="B910" s="104" t="s">
        <v>17766</v>
      </c>
      <c r="C910" s="104" t="s">
        <v>284</v>
      </c>
      <c r="D910" s="104" t="s">
        <v>308</v>
      </c>
      <c r="E910" s="104" t="s">
        <v>301</v>
      </c>
      <c r="F910" s="104" t="s">
        <v>343</v>
      </c>
      <c r="G910" s="104" t="s">
        <v>332</v>
      </c>
      <c r="H910" s="104" t="s">
        <v>1048</v>
      </c>
      <c r="I910" s="104" t="s">
        <v>17769</v>
      </c>
      <c r="J910" s="105">
        <v>0</v>
      </c>
      <c r="K910" s="105">
        <v>0</v>
      </c>
      <c r="L910" s="105">
        <v>0</v>
      </c>
      <c r="M910" s="106">
        <v>0.72052845499999996</v>
      </c>
      <c r="N910" s="105">
        <v>0</v>
      </c>
      <c r="O910" s="107">
        <f t="shared" si="28"/>
        <v>4</v>
      </c>
      <c r="P910" s="105">
        <f>IFERROR(INDEX(Data_HS!$D$2:$D$8217,MATCH(H910,Data_HS!$A$2:$A$8217,0))/p_bulan,"")</f>
        <v>1546.909090909091</v>
      </c>
      <c r="Q910" s="104" t="str">
        <f t="shared" si="29"/>
        <v>Estimasi nol</v>
      </c>
    </row>
    <row r="911" spans="1:17" x14ac:dyDescent="0.3">
      <c r="A911" s="104">
        <v>910</v>
      </c>
      <c r="B911" s="104" t="s">
        <v>17770</v>
      </c>
      <c r="C911" s="104" t="s">
        <v>300</v>
      </c>
      <c r="D911" s="104" t="s">
        <v>308</v>
      </c>
      <c r="E911" s="104" t="s">
        <v>320</v>
      </c>
      <c r="F911" s="104" t="s">
        <v>344</v>
      </c>
      <c r="G911" s="104" t="s">
        <v>335</v>
      </c>
      <c r="H911" s="104" t="s">
        <v>2877</v>
      </c>
      <c r="I911" s="104" t="s">
        <v>17771</v>
      </c>
      <c r="J911" s="105">
        <v>0</v>
      </c>
      <c r="K911" s="105">
        <v>0</v>
      </c>
      <c r="L911" s="105">
        <v>0</v>
      </c>
      <c r="M911" s="106">
        <v>0.72362326899999996</v>
      </c>
      <c r="N911" s="105">
        <v>0</v>
      </c>
      <c r="O911" s="107">
        <f t="shared" si="28"/>
        <v>25</v>
      </c>
      <c r="P911" s="105">
        <f>IFERROR(INDEX(Data_HS!$D$2:$D$8217,MATCH(H911,Data_HS!$A$2:$A$8217,0))/p_bulan,"")</f>
        <v>24259.272727272728</v>
      </c>
      <c r="Q911" s="104" t="str">
        <f t="shared" si="29"/>
        <v>Estimasi nol</v>
      </c>
    </row>
    <row r="912" spans="1:17" x14ac:dyDescent="0.3">
      <c r="A912" s="104">
        <v>911</v>
      </c>
      <c r="B912" s="104" t="s">
        <v>17770</v>
      </c>
      <c r="C912" s="104" t="s">
        <v>300</v>
      </c>
      <c r="D912" s="104" t="s">
        <v>308</v>
      </c>
      <c r="E912" s="104" t="s">
        <v>320</v>
      </c>
      <c r="F912" s="104" t="s">
        <v>344</v>
      </c>
      <c r="G912" s="104" t="s">
        <v>335</v>
      </c>
      <c r="H912" s="104" t="s">
        <v>4639</v>
      </c>
      <c r="I912" s="104" t="s">
        <v>17772</v>
      </c>
      <c r="J912" s="105">
        <v>0</v>
      </c>
      <c r="K912" s="105">
        <v>0</v>
      </c>
      <c r="L912" s="105">
        <v>0</v>
      </c>
      <c r="M912" s="106">
        <v>1.8146531100000001</v>
      </c>
      <c r="N912" s="105">
        <v>0</v>
      </c>
      <c r="O912" s="107">
        <f t="shared" si="28"/>
        <v>38</v>
      </c>
      <c r="P912" s="105">
        <f>IFERROR(INDEX(Data_HS!$D$2:$D$8217,MATCH(H912,Data_HS!$A$2:$A$8217,0))/p_bulan,"")</f>
        <v>27582.727272727272</v>
      </c>
      <c r="Q912" s="104" t="str">
        <f t="shared" si="29"/>
        <v>Estimasi nol</v>
      </c>
    </row>
    <row r="913" spans="1:17" x14ac:dyDescent="0.3">
      <c r="A913" s="104">
        <v>912</v>
      </c>
      <c r="B913" s="104" t="s">
        <v>17770</v>
      </c>
      <c r="C913" s="104" t="s">
        <v>300</v>
      </c>
      <c r="D913" s="104" t="s">
        <v>308</v>
      </c>
      <c r="E913" s="104" t="s">
        <v>320</v>
      </c>
      <c r="F913" s="104" t="s">
        <v>344</v>
      </c>
      <c r="G913" s="104" t="s">
        <v>335</v>
      </c>
      <c r="H913" s="104" t="s">
        <v>6196</v>
      </c>
      <c r="I913" s="104" t="s">
        <v>17773</v>
      </c>
      <c r="J913" s="105">
        <v>0</v>
      </c>
      <c r="K913" s="105">
        <v>0</v>
      </c>
      <c r="L913" s="105">
        <v>0</v>
      </c>
      <c r="M913" s="106">
        <v>4.1096827459999998</v>
      </c>
      <c r="N913" s="105">
        <v>0</v>
      </c>
      <c r="O913" s="107">
        <f t="shared" si="28"/>
        <v>44</v>
      </c>
      <c r="P913" s="105">
        <f>IFERROR(INDEX(Data_HS!$D$2:$D$8217,MATCH(H913,Data_HS!$A$2:$A$8217,0))/p_bulan,"")</f>
        <v>9503.454545454546</v>
      </c>
      <c r="Q913" s="104" t="str">
        <f t="shared" si="29"/>
        <v>Estimasi nol</v>
      </c>
    </row>
    <row r="914" spans="1:17" x14ac:dyDescent="0.3">
      <c r="A914" s="104">
        <v>913</v>
      </c>
      <c r="B914" s="104" t="s">
        <v>17770</v>
      </c>
      <c r="C914" s="104" t="s">
        <v>300</v>
      </c>
      <c r="D914" s="104" t="s">
        <v>308</v>
      </c>
      <c r="E914" s="104" t="s">
        <v>320</v>
      </c>
      <c r="F914" s="104" t="s">
        <v>344</v>
      </c>
      <c r="G914" s="104" t="s">
        <v>335</v>
      </c>
      <c r="H914" s="104" t="s">
        <v>2877</v>
      </c>
      <c r="I914" s="104" t="s">
        <v>17774</v>
      </c>
      <c r="J914" s="105">
        <v>0</v>
      </c>
      <c r="K914" s="105">
        <v>0</v>
      </c>
      <c r="L914" s="105">
        <v>0</v>
      </c>
      <c r="M914" s="106">
        <v>0.72362326899999996</v>
      </c>
      <c r="N914" s="105">
        <v>0</v>
      </c>
      <c r="O914" s="107">
        <f t="shared" si="28"/>
        <v>25</v>
      </c>
      <c r="P914" s="105">
        <f>IFERROR(INDEX(Data_HS!$D$2:$D$8217,MATCH(H914,Data_HS!$A$2:$A$8217,0))/p_bulan,"")</f>
        <v>24259.272727272728</v>
      </c>
      <c r="Q914" s="104" t="str">
        <f t="shared" si="29"/>
        <v>Estimasi nol</v>
      </c>
    </row>
    <row r="915" spans="1:17" x14ac:dyDescent="0.3">
      <c r="A915" s="104">
        <v>914</v>
      </c>
      <c r="B915" s="104" t="s">
        <v>17770</v>
      </c>
      <c r="C915" s="104" t="s">
        <v>300</v>
      </c>
      <c r="D915" s="104" t="s">
        <v>308</v>
      </c>
      <c r="E915" s="104" t="s">
        <v>320</v>
      </c>
      <c r="F915" s="104" t="s">
        <v>344</v>
      </c>
      <c r="G915" s="104" t="s">
        <v>335</v>
      </c>
      <c r="H915" s="104" t="s">
        <v>9331</v>
      </c>
      <c r="I915" s="104" t="s">
        <v>17775</v>
      </c>
      <c r="J915" s="105">
        <v>0</v>
      </c>
      <c r="K915" s="105">
        <v>0</v>
      </c>
      <c r="L915" s="105">
        <v>0</v>
      </c>
      <c r="M915" s="106">
        <v>5.3722673329999999</v>
      </c>
      <c r="N915" s="105">
        <v>0</v>
      </c>
      <c r="O915" s="107">
        <f t="shared" si="28"/>
        <v>70</v>
      </c>
      <c r="P915" s="105">
        <f>IFERROR(INDEX(Data_HS!$D$2:$D$8217,MATCH(H915,Data_HS!$A$2:$A$8217,0))/p_bulan,"")</f>
        <v>781.90909090909088</v>
      </c>
      <c r="Q915" s="104" t="str">
        <f t="shared" si="29"/>
        <v>Estimasi nol</v>
      </c>
    </row>
    <row r="916" spans="1:17" x14ac:dyDescent="0.3">
      <c r="A916" s="104">
        <v>915</v>
      </c>
      <c r="B916" s="104" t="s">
        <v>17770</v>
      </c>
      <c r="C916" s="104" t="s">
        <v>300</v>
      </c>
      <c r="D916" s="104" t="s">
        <v>308</v>
      </c>
      <c r="E916" s="104" t="s">
        <v>320</v>
      </c>
      <c r="F916" s="104" t="s">
        <v>344</v>
      </c>
      <c r="G916" s="104" t="s">
        <v>335</v>
      </c>
      <c r="H916" s="104" t="s">
        <v>426</v>
      </c>
      <c r="I916" s="104" t="s">
        <v>17776</v>
      </c>
      <c r="J916" s="105">
        <v>0</v>
      </c>
      <c r="K916" s="105">
        <v>0</v>
      </c>
      <c r="L916" s="105">
        <v>0</v>
      </c>
      <c r="M916" s="106">
        <v>2.7272727269999999</v>
      </c>
      <c r="N916" s="105">
        <v>0</v>
      </c>
      <c r="O916" s="107">
        <f t="shared" si="28"/>
        <v>2</v>
      </c>
      <c r="P916" s="105">
        <f>IFERROR(INDEX(Data_HS!$D$2:$D$8217,MATCH(H916,Data_HS!$A$2:$A$8217,0))/p_bulan,"")</f>
        <v>10.909090909090908</v>
      </c>
      <c r="Q916" s="104" t="str">
        <f t="shared" si="29"/>
        <v>Estimasi nol</v>
      </c>
    </row>
    <row r="917" spans="1:17" x14ac:dyDescent="0.3">
      <c r="A917" s="104">
        <v>916</v>
      </c>
      <c r="B917" s="104" t="s">
        <v>17770</v>
      </c>
      <c r="C917" s="104" t="s">
        <v>300</v>
      </c>
      <c r="D917" s="104" t="s">
        <v>308</v>
      </c>
      <c r="E917" s="104" t="s">
        <v>320</v>
      </c>
      <c r="F917" s="104" t="s">
        <v>344</v>
      </c>
      <c r="G917" s="104" t="s">
        <v>335</v>
      </c>
      <c r="H917" s="104" t="s">
        <v>5442</v>
      </c>
      <c r="I917" s="104" t="s">
        <v>17777</v>
      </c>
      <c r="J917" s="105">
        <v>0</v>
      </c>
      <c r="K917" s="105">
        <v>0</v>
      </c>
      <c r="L917" s="105">
        <v>0</v>
      </c>
      <c r="M917" s="106">
        <v>3.9738493720000001</v>
      </c>
      <c r="N917" s="105">
        <v>0</v>
      </c>
      <c r="O917" s="107">
        <f t="shared" si="28"/>
        <v>39</v>
      </c>
      <c r="P917" s="105">
        <f>IFERROR(INDEX(Data_HS!$D$2:$D$8217,MATCH(H917,Data_HS!$A$2:$A$8217,0))/p_bulan,"")</f>
        <v>345.36363636363637</v>
      </c>
      <c r="Q917" s="104" t="str">
        <f t="shared" si="29"/>
        <v>Estimasi nol</v>
      </c>
    </row>
    <row r="918" spans="1:17" x14ac:dyDescent="0.3">
      <c r="A918" s="104">
        <v>917</v>
      </c>
      <c r="B918" s="104" t="s">
        <v>17770</v>
      </c>
      <c r="C918" s="104" t="s">
        <v>300</v>
      </c>
      <c r="D918" s="104" t="s">
        <v>308</v>
      </c>
      <c r="E918" s="104" t="s">
        <v>320</v>
      </c>
      <c r="F918" s="104" t="s">
        <v>344</v>
      </c>
      <c r="G918" s="104" t="s">
        <v>335</v>
      </c>
      <c r="H918" s="104" t="s">
        <v>6050</v>
      </c>
      <c r="I918" s="104" t="s">
        <v>17778</v>
      </c>
      <c r="J918" s="105">
        <v>0</v>
      </c>
      <c r="K918" s="105">
        <v>0</v>
      </c>
      <c r="L918" s="105">
        <v>0</v>
      </c>
      <c r="M918" s="106">
        <v>2.5375484070000001</v>
      </c>
      <c r="N918" s="105">
        <v>0</v>
      </c>
      <c r="O918" s="107">
        <f t="shared" si="28"/>
        <v>44</v>
      </c>
      <c r="P918" s="105">
        <f>IFERROR(INDEX(Data_HS!$D$2:$D$8217,MATCH(H918,Data_HS!$A$2:$A$8217,0))/p_bulan,"")</f>
        <v>327333.36363636365</v>
      </c>
      <c r="Q918" s="104" t="str">
        <f t="shared" si="29"/>
        <v>Estimasi nol</v>
      </c>
    </row>
    <row r="919" spans="1:17" x14ac:dyDescent="0.3">
      <c r="A919" s="104">
        <v>918</v>
      </c>
      <c r="B919" s="104" t="s">
        <v>17770</v>
      </c>
      <c r="C919" s="104" t="s">
        <v>300</v>
      </c>
      <c r="D919" s="104" t="s">
        <v>308</v>
      </c>
      <c r="E919" s="104" t="s">
        <v>320</v>
      </c>
      <c r="F919" s="104" t="s">
        <v>344</v>
      </c>
      <c r="G919" s="104" t="s">
        <v>335</v>
      </c>
      <c r="H919" s="104" t="s">
        <v>14108</v>
      </c>
      <c r="I919" s="104" t="s">
        <v>17779</v>
      </c>
      <c r="J919" s="105">
        <v>0</v>
      </c>
      <c r="K919" s="105">
        <v>0</v>
      </c>
      <c r="L919" s="105">
        <v>0</v>
      </c>
      <c r="M919" s="106">
        <v>51.687364590000001</v>
      </c>
      <c r="N919" s="105">
        <v>0</v>
      </c>
      <c r="O919" s="107">
        <f t="shared" si="28"/>
        <v>85</v>
      </c>
      <c r="P919" s="105">
        <f>IFERROR(INDEX(Data_HS!$D$2:$D$8217,MATCH(H919,Data_HS!$A$2:$A$8217,0))/p_bulan,"")</f>
        <v>3313893.0909090908</v>
      </c>
      <c r="Q919" s="104" t="str">
        <f t="shared" si="29"/>
        <v>Estimasi nol</v>
      </c>
    </row>
    <row r="920" spans="1:17" x14ac:dyDescent="0.3">
      <c r="A920" s="104">
        <v>919</v>
      </c>
      <c r="B920" s="104" t="s">
        <v>17770</v>
      </c>
      <c r="C920" s="104" t="s">
        <v>300</v>
      </c>
      <c r="D920" s="104" t="s">
        <v>308</v>
      </c>
      <c r="E920" s="104" t="s">
        <v>320</v>
      </c>
      <c r="F920" s="104" t="s">
        <v>344</v>
      </c>
      <c r="G920" s="104" t="s">
        <v>335</v>
      </c>
      <c r="H920" s="104" t="s">
        <v>426</v>
      </c>
      <c r="I920" s="104" t="s">
        <v>17780</v>
      </c>
      <c r="J920" s="105">
        <v>0</v>
      </c>
      <c r="K920" s="105">
        <v>0</v>
      </c>
      <c r="L920" s="105">
        <v>0</v>
      </c>
      <c r="M920" s="106">
        <v>2.7272727269999999</v>
      </c>
      <c r="N920" s="105">
        <v>0</v>
      </c>
      <c r="O920" s="107">
        <f t="shared" si="28"/>
        <v>2</v>
      </c>
      <c r="P920" s="105">
        <f>IFERROR(INDEX(Data_HS!$D$2:$D$8217,MATCH(H920,Data_HS!$A$2:$A$8217,0))/p_bulan,"")</f>
        <v>10.909090909090908</v>
      </c>
      <c r="Q920" s="104" t="str">
        <f t="shared" si="29"/>
        <v>Estimasi nol</v>
      </c>
    </row>
    <row r="921" spans="1:17" x14ac:dyDescent="0.3">
      <c r="A921" s="104">
        <v>920</v>
      </c>
      <c r="B921" s="104" t="s">
        <v>17770</v>
      </c>
      <c r="C921" s="104" t="s">
        <v>300</v>
      </c>
      <c r="D921" s="104" t="s">
        <v>308</v>
      </c>
      <c r="E921" s="104" t="s">
        <v>320</v>
      </c>
      <c r="F921" s="104" t="s">
        <v>344</v>
      </c>
      <c r="G921" s="104" t="s">
        <v>335</v>
      </c>
      <c r="H921" s="104" t="s">
        <v>4507</v>
      </c>
      <c r="I921" s="104" t="s">
        <v>17781</v>
      </c>
      <c r="J921" s="105">
        <v>0</v>
      </c>
      <c r="K921" s="105">
        <v>0</v>
      </c>
      <c r="L921" s="105">
        <v>0</v>
      </c>
      <c r="M921" s="106">
        <v>1.8010268780000001</v>
      </c>
      <c r="N921" s="105">
        <v>0</v>
      </c>
      <c r="O921" s="107">
        <f t="shared" si="28"/>
        <v>34</v>
      </c>
      <c r="P921" s="105">
        <f>IFERROR(INDEX(Data_HS!$D$2:$D$8217,MATCH(H921,Data_HS!$A$2:$A$8217,0))/p_bulan,"")</f>
        <v>5293.545454545455</v>
      </c>
      <c r="Q921" s="104" t="str">
        <f t="shared" si="29"/>
        <v>Estimasi nol</v>
      </c>
    </row>
    <row r="922" spans="1:17" x14ac:dyDescent="0.3">
      <c r="A922" s="104">
        <v>921</v>
      </c>
      <c r="B922" s="104" t="s">
        <v>17770</v>
      </c>
      <c r="C922" s="104" t="s">
        <v>300</v>
      </c>
      <c r="D922" s="104" t="s">
        <v>308</v>
      </c>
      <c r="E922" s="104" t="s">
        <v>320</v>
      </c>
      <c r="F922" s="104" t="s">
        <v>344</v>
      </c>
      <c r="G922" s="104" t="s">
        <v>335</v>
      </c>
      <c r="H922" s="104" t="s">
        <v>14108</v>
      </c>
      <c r="I922" s="104" t="s">
        <v>17782</v>
      </c>
      <c r="J922" s="105">
        <v>0</v>
      </c>
      <c r="K922" s="105">
        <v>0</v>
      </c>
      <c r="L922" s="105">
        <v>0</v>
      </c>
      <c r="M922" s="106">
        <v>51.687364590000001</v>
      </c>
      <c r="N922" s="105">
        <v>0</v>
      </c>
      <c r="O922" s="107">
        <f t="shared" si="28"/>
        <v>85</v>
      </c>
      <c r="P922" s="105">
        <f>IFERROR(INDEX(Data_HS!$D$2:$D$8217,MATCH(H922,Data_HS!$A$2:$A$8217,0))/p_bulan,"")</f>
        <v>3313893.0909090908</v>
      </c>
      <c r="Q922" s="104" t="str">
        <f t="shared" si="29"/>
        <v>Estimasi nol</v>
      </c>
    </row>
    <row r="923" spans="1:17" x14ac:dyDescent="0.3">
      <c r="A923" s="104">
        <v>922</v>
      </c>
      <c r="B923" s="104" t="s">
        <v>17783</v>
      </c>
      <c r="C923" s="104" t="s">
        <v>284</v>
      </c>
      <c r="D923" s="104" t="s">
        <v>308</v>
      </c>
      <c r="E923" s="104" t="s">
        <v>301</v>
      </c>
      <c r="F923" s="104" t="s">
        <v>344</v>
      </c>
      <c r="G923" s="104" t="s">
        <v>332</v>
      </c>
      <c r="H923" s="104" t="s">
        <v>4819</v>
      </c>
      <c r="I923" s="104" t="s">
        <v>17784</v>
      </c>
      <c r="J923" s="105">
        <v>20000</v>
      </c>
      <c r="K923" s="105">
        <v>200000</v>
      </c>
      <c r="L923" s="105">
        <v>110000</v>
      </c>
      <c r="M923" s="106">
        <v>0.94106053199999995</v>
      </c>
      <c r="N923" s="105">
        <v>103516.65850000001</v>
      </c>
      <c r="O923" s="107">
        <f t="shared" si="28"/>
        <v>38</v>
      </c>
      <c r="P923" s="105">
        <f>IFERROR(INDEX(Data_HS!$D$2:$D$8217,MATCH(H923,Data_HS!$A$2:$A$8217,0))/p_bulan,"")</f>
        <v>146201730</v>
      </c>
      <c r="Q923" s="104" t="str">
        <f t="shared" si="29"/>
        <v>Wajar</v>
      </c>
    </row>
    <row r="924" spans="1:17" x14ac:dyDescent="0.3">
      <c r="A924" s="104">
        <v>923</v>
      </c>
      <c r="B924" s="104" t="s">
        <v>17783</v>
      </c>
      <c r="C924" s="104" t="s">
        <v>284</v>
      </c>
      <c r="D924" s="104" t="s">
        <v>308</v>
      </c>
      <c r="E924" s="104" t="s">
        <v>301</v>
      </c>
      <c r="F924" s="104" t="s">
        <v>344</v>
      </c>
      <c r="G924" s="104" t="s">
        <v>332</v>
      </c>
      <c r="H924" s="104" t="s">
        <v>1897</v>
      </c>
      <c r="I924" s="104" t="s">
        <v>17785</v>
      </c>
      <c r="J924" s="105">
        <v>200000</v>
      </c>
      <c r="K924" s="105">
        <v>300000</v>
      </c>
      <c r="L924" s="105">
        <v>250000</v>
      </c>
      <c r="M924" s="106">
        <v>2.2112699689999999</v>
      </c>
      <c r="N924" s="105">
        <v>552817.49210000003</v>
      </c>
      <c r="O924" s="107">
        <f t="shared" si="28"/>
        <v>15</v>
      </c>
      <c r="P924" s="105">
        <f>IFERROR(INDEX(Data_HS!$D$2:$D$8217,MATCH(H924,Data_HS!$A$2:$A$8217,0))/p_bulan,"")</f>
        <v>1986698.8181818181</v>
      </c>
      <c r="Q924" s="104" t="str">
        <f t="shared" si="29"/>
        <v>Wajar</v>
      </c>
    </row>
    <row r="925" spans="1:17" x14ac:dyDescent="0.3">
      <c r="A925" s="104">
        <v>924</v>
      </c>
      <c r="B925" s="104" t="s">
        <v>17783</v>
      </c>
      <c r="C925" s="104" t="s">
        <v>284</v>
      </c>
      <c r="D925" s="104" t="s">
        <v>308</v>
      </c>
      <c r="E925" s="104" t="s">
        <v>301</v>
      </c>
      <c r="F925" s="104" t="s">
        <v>344</v>
      </c>
      <c r="G925" s="104" t="s">
        <v>332</v>
      </c>
      <c r="H925" s="104" t="s">
        <v>4819</v>
      </c>
      <c r="I925" s="104" t="s">
        <v>17786</v>
      </c>
      <c r="J925" s="105">
        <v>500000</v>
      </c>
      <c r="K925" s="105">
        <v>500000</v>
      </c>
      <c r="L925" s="105">
        <v>500000</v>
      </c>
      <c r="M925" s="106">
        <v>0.94106053199999995</v>
      </c>
      <c r="N925" s="105">
        <v>470530.266</v>
      </c>
      <c r="O925" s="107">
        <f t="shared" si="28"/>
        <v>38</v>
      </c>
      <c r="P925" s="105">
        <f>IFERROR(INDEX(Data_HS!$D$2:$D$8217,MATCH(H925,Data_HS!$A$2:$A$8217,0))/p_bulan,"")</f>
        <v>146201730</v>
      </c>
      <c r="Q925" s="104" t="str">
        <f t="shared" si="29"/>
        <v>Wajar</v>
      </c>
    </row>
    <row r="926" spans="1:17" x14ac:dyDescent="0.3">
      <c r="A926" s="104">
        <v>925</v>
      </c>
      <c r="B926" s="104" t="s">
        <v>17783</v>
      </c>
      <c r="C926" s="104" t="s">
        <v>284</v>
      </c>
      <c r="D926" s="104" t="s">
        <v>308</v>
      </c>
      <c r="E926" s="104" t="s">
        <v>301</v>
      </c>
      <c r="F926" s="104" t="s">
        <v>344</v>
      </c>
      <c r="G926" s="104" t="s">
        <v>332</v>
      </c>
      <c r="H926" s="104" t="s">
        <v>2757</v>
      </c>
      <c r="I926" s="104" t="s">
        <v>16908</v>
      </c>
      <c r="J926" s="105">
        <v>5000000</v>
      </c>
      <c r="K926" s="105">
        <v>1000000</v>
      </c>
      <c r="L926" s="105">
        <v>3000000</v>
      </c>
      <c r="M926" s="106">
        <v>0.30174964999999998</v>
      </c>
      <c r="N926" s="105">
        <v>905248.95019999996</v>
      </c>
      <c r="O926" s="107">
        <f t="shared" si="28"/>
        <v>23</v>
      </c>
      <c r="P926" s="105">
        <f>IFERROR(INDEX(Data_HS!$D$2:$D$8217,MATCH(H926,Data_HS!$A$2:$A$8217,0))/p_bulan,"")</f>
        <v>2743.7272727272725</v>
      </c>
      <c r="Q926" s="104" t="str">
        <f t="shared" si="29"/>
        <v>Melebihi ekspor nasional HS</v>
      </c>
    </row>
    <row r="927" spans="1:17" x14ac:dyDescent="0.3">
      <c r="A927" s="104">
        <v>926</v>
      </c>
      <c r="B927" s="104" t="s">
        <v>17783</v>
      </c>
      <c r="C927" s="104" t="s">
        <v>284</v>
      </c>
      <c r="D927" s="104" t="s">
        <v>308</v>
      </c>
      <c r="E927" s="104" t="s">
        <v>301</v>
      </c>
      <c r="F927" s="104" t="s">
        <v>344</v>
      </c>
      <c r="G927" s="104" t="s">
        <v>332</v>
      </c>
      <c r="H927" s="104" t="s">
        <v>4819</v>
      </c>
      <c r="I927" s="104" t="s">
        <v>17787</v>
      </c>
      <c r="J927" s="105">
        <v>500000</v>
      </c>
      <c r="K927" s="105">
        <v>500000</v>
      </c>
      <c r="L927" s="105">
        <v>500000</v>
      </c>
      <c r="M927" s="106">
        <v>0.94106053199999995</v>
      </c>
      <c r="N927" s="105">
        <v>470530.266</v>
      </c>
      <c r="O927" s="107">
        <f t="shared" si="28"/>
        <v>38</v>
      </c>
      <c r="P927" s="105">
        <f>IFERROR(INDEX(Data_HS!$D$2:$D$8217,MATCH(H927,Data_HS!$A$2:$A$8217,0))/p_bulan,"")</f>
        <v>146201730</v>
      </c>
      <c r="Q927" s="104" t="str">
        <f t="shared" si="29"/>
        <v>Wajar</v>
      </c>
    </row>
    <row r="928" spans="1:17" x14ac:dyDescent="0.3">
      <c r="A928" s="104">
        <v>927</v>
      </c>
      <c r="B928" s="104" t="s">
        <v>17783</v>
      </c>
      <c r="C928" s="104" t="s">
        <v>284</v>
      </c>
      <c r="D928" s="104" t="s">
        <v>308</v>
      </c>
      <c r="E928" s="104" t="s">
        <v>301</v>
      </c>
      <c r="F928" s="104" t="s">
        <v>344</v>
      </c>
      <c r="G928" s="104" t="s">
        <v>332</v>
      </c>
      <c r="H928" s="104" t="s">
        <v>1296</v>
      </c>
      <c r="I928" s="104" t="s">
        <v>17788</v>
      </c>
      <c r="J928" s="105">
        <v>500000</v>
      </c>
      <c r="K928" s="105">
        <v>2000000</v>
      </c>
      <c r="L928" s="105">
        <v>1250000</v>
      </c>
      <c r="M928" s="106">
        <v>1.212184615</v>
      </c>
      <c r="N928" s="105">
        <v>1515230.7690000001</v>
      </c>
      <c r="O928" s="107">
        <f t="shared" si="28"/>
        <v>7</v>
      </c>
      <c r="P928" s="105">
        <f>IFERROR(INDEX(Data_HS!$D$2:$D$8217,MATCH(H928,Data_HS!$A$2:$A$8217,0))/p_bulan,"")</f>
        <v>1790.7272727272727</v>
      </c>
      <c r="Q928" s="104" t="str">
        <f t="shared" si="29"/>
        <v>Melebihi ekspor nasional HS</v>
      </c>
    </row>
    <row r="929" spans="1:17" x14ac:dyDescent="0.3">
      <c r="A929" s="104">
        <v>928</v>
      </c>
      <c r="B929" s="104" t="s">
        <v>17783</v>
      </c>
      <c r="C929" s="104" t="s">
        <v>284</v>
      </c>
      <c r="D929" s="104" t="s">
        <v>308</v>
      </c>
      <c r="E929" s="104" t="s">
        <v>301</v>
      </c>
      <c r="F929" s="104" t="s">
        <v>344</v>
      </c>
      <c r="G929" s="104" t="s">
        <v>332</v>
      </c>
      <c r="H929" s="104" t="s">
        <v>1897</v>
      </c>
      <c r="I929" s="104" t="s">
        <v>17008</v>
      </c>
      <c r="J929" s="105">
        <v>20000</v>
      </c>
      <c r="K929" s="105">
        <v>80000</v>
      </c>
      <c r="L929" s="105">
        <v>50000</v>
      </c>
      <c r="M929" s="106">
        <v>2.2112699689999999</v>
      </c>
      <c r="N929" s="105">
        <v>110563.4984</v>
      </c>
      <c r="O929" s="107">
        <f t="shared" si="28"/>
        <v>15</v>
      </c>
      <c r="P929" s="105">
        <f>IFERROR(INDEX(Data_HS!$D$2:$D$8217,MATCH(H929,Data_HS!$A$2:$A$8217,0))/p_bulan,"")</f>
        <v>1986698.8181818181</v>
      </c>
      <c r="Q929" s="104" t="str">
        <f t="shared" si="29"/>
        <v>Wajar</v>
      </c>
    </row>
    <row r="930" spans="1:17" x14ac:dyDescent="0.3">
      <c r="A930" s="104">
        <v>929</v>
      </c>
      <c r="B930" s="104" t="s">
        <v>17789</v>
      </c>
      <c r="C930" s="104" t="s">
        <v>284</v>
      </c>
      <c r="D930" s="104" t="s">
        <v>308</v>
      </c>
      <c r="E930" s="104" t="s">
        <v>301</v>
      </c>
      <c r="F930" s="104" t="s">
        <v>344</v>
      </c>
      <c r="G930" s="104" t="s">
        <v>335</v>
      </c>
      <c r="H930" s="104" t="s">
        <v>16845</v>
      </c>
      <c r="I930" s="104" t="s">
        <v>17790</v>
      </c>
      <c r="J930" s="105">
        <v>25000</v>
      </c>
      <c r="K930" s="105">
        <v>200000</v>
      </c>
      <c r="L930" s="105">
        <v>112500</v>
      </c>
      <c r="M930" s="106"/>
      <c r="N930" s="105"/>
      <c r="O930" s="107">
        <f t="shared" si="28"/>
        <v>0</v>
      </c>
      <c r="P930" s="105" t="str">
        <f>IFERROR(INDEX(Data_HS!$D$2:$D$8217,MATCH(H930,Data_HS!$A$2:$A$8217,0))/p_bulan,"")</f>
        <v/>
      </c>
      <c r="Q930" s="104" t="str">
        <f t="shared" si="29"/>
        <v>HS tidak valid</v>
      </c>
    </row>
    <row r="931" spans="1:17" x14ac:dyDescent="0.3">
      <c r="A931" s="104">
        <v>930</v>
      </c>
      <c r="B931" s="104" t="s">
        <v>17789</v>
      </c>
      <c r="C931" s="104" t="s">
        <v>284</v>
      </c>
      <c r="D931" s="104" t="s">
        <v>308</v>
      </c>
      <c r="E931" s="104" t="s">
        <v>301</v>
      </c>
      <c r="F931" s="104" t="s">
        <v>344</v>
      </c>
      <c r="G931" s="104" t="s">
        <v>335</v>
      </c>
      <c r="H931" s="104" t="s">
        <v>4629</v>
      </c>
      <c r="I931" s="104" t="s">
        <v>17511</v>
      </c>
      <c r="J931" s="105">
        <v>50000</v>
      </c>
      <c r="K931" s="105">
        <v>500000</v>
      </c>
      <c r="L931" s="105">
        <v>275000</v>
      </c>
      <c r="M931" s="106">
        <v>1.77268161</v>
      </c>
      <c r="N931" s="105">
        <v>487487.44270000001</v>
      </c>
      <c r="O931" s="107">
        <f t="shared" si="28"/>
        <v>38</v>
      </c>
      <c r="P931" s="105">
        <f>IFERROR(INDEX(Data_HS!$D$2:$D$8217,MATCH(H931,Data_HS!$A$2:$A$8217,0))/p_bulan,"")</f>
        <v>2332469</v>
      </c>
      <c r="Q931" s="104" t="str">
        <f t="shared" si="29"/>
        <v>Wajar</v>
      </c>
    </row>
    <row r="932" spans="1:17" x14ac:dyDescent="0.3">
      <c r="A932" s="104">
        <v>931</v>
      </c>
      <c r="B932" s="104" t="s">
        <v>17791</v>
      </c>
      <c r="C932" s="104" t="s">
        <v>286</v>
      </c>
      <c r="D932" s="104" t="s">
        <v>311</v>
      </c>
      <c r="E932" s="104" t="s">
        <v>320</v>
      </c>
      <c r="F932" s="104" t="s">
        <v>343</v>
      </c>
      <c r="G932" s="104" t="s">
        <v>332</v>
      </c>
      <c r="H932" s="104" t="s">
        <v>1517</v>
      </c>
      <c r="I932" s="104" t="s">
        <v>17792</v>
      </c>
      <c r="J932" s="105">
        <v>10</v>
      </c>
      <c r="K932" s="105">
        <v>30000</v>
      </c>
      <c r="L932" s="105">
        <v>15005</v>
      </c>
      <c r="M932" s="106">
        <v>4.5178611809999998</v>
      </c>
      <c r="N932" s="105">
        <v>67790.507010000001</v>
      </c>
      <c r="O932" s="107">
        <f t="shared" si="28"/>
        <v>9</v>
      </c>
      <c r="P932" s="105">
        <f>IFERROR(INDEX(Data_HS!$D$2:$D$8217,MATCH(H932,Data_HS!$A$2:$A$8217,0))/p_bulan,"")</f>
        <v>1296930.9090909092</v>
      </c>
      <c r="Q932" s="104" t="str">
        <f t="shared" si="29"/>
        <v>Wajar</v>
      </c>
    </row>
    <row r="933" spans="1:17" x14ac:dyDescent="0.3">
      <c r="A933" s="104">
        <v>932</v>
      </c>
      <c r="B933" s="104" t="s">
        <v>17793</v>
      </c>
      <c r="C933" s="104" t="s">
        <v>280</v>
      </c>
      <c r="D933" s="104" t="s">
        <v>308</v>
      </c>
      <c r="E933" s="104" t="s">
        <v>320</v>
      </c>
      <c r="F933" s="104" t="s">
        <v>343</v>
      </c>
      <c r="G933" s="104" t="s">
        <v>332</v>
      </c>
      <c r="H933" s="104" t="s">
        <v>2269</v>
      </c>
      <c r="I933" s="104" t="s">
        <v>17794</v>
      </c>
      <c r="J933" s="105">
        <v>24000</v>
      </c>
      <c r="K933" s="105">
        <v>200000</v>
      </c>
      <c r="L933" s="105">
        <v>112000</v>
      </c>
      <c r="M933" s="106">
        <v>3.0074762869999998</v>
      </c>
      <c r="N933" s="105">
        <v>336837.34409999999</v>
      </c>
      <c r="O933" s="107">
        <f t="shared" si="28"/>
        <v>18</v>
      </c>
      <c r="P933" s="105">
        <f>IFERROR(INDEX(Data_HS!$D$2:$D$8217,MATCH(H933,Data_HS!$A$2:$A$8217,0))/p_bulan,"")</f>
        <v>1158789.9090909092</v>
      </c>
      <c r="Q933" s="104" t="str">
        <f t="shared" si="29"/>
        <v>Wajar</v>
      </c>
    </row>
    <row r="934" spans="1:17" x14ac:dyDescent="0.3">
      <c r="A934" s="104">
        <v>933</v>
      </c>
      <c r="B934" s="104" t="s">
        <v>17793</v>
      </c>
      <c r="C934" s="104" t="s">
        <v>280</v>
      </c>
      <c r="D934" s="104" t="s">
        <v>308</v>
      </c>
      <c r="E934" s="104" t="s">
        <v>320</v>
      </c>
      <c r="F934" s="104" t="s">
        <v>343</v>
      </c>
      <c r="G934" s="104" t="s">
        <v>332</v>
      </c>
      <c r="H934" s="104" t="s">
        <v>6202</v>
      </c>
      <c r="I934" s="104" t="s">
        <v>17500</v>
      </c>
      <c r="J934" s="105">
        <v>23000</v>
      </c>
      <c r="K934" s="105">
        <v>200000</v>
      </c>
      <c r="L934" s="105">
        <v>111500</v>
      </c>
      <c r="M934" s="106">
        <v>1.874092688</v>
      </c>
      <c r="N934" s="105">
        <v>208961.33470000001</v>
      </c>
      <c r="O934" s="107">
        <f t="shared" si="28"/>
        <v>44</v>
      </c>
      <c r="P934" s="105">
        <f>IFERROR(INDEX(Data_HS!$D$2:$D$8217,MATCH(H934,Data_HS!$A$2:$A$8217,0))/p_bulan,"")</f>
        <v>3613175.9090909092</v>
      </c>
      <c r="Q934" s="104" t="str">
        <f t="shared" si="29"/>
        <v>Wajar</v>
      </c>
    </row>
    <row r="935" spans="1:17" x14ac:dyDescent="0.3">
      <c r="A935" s="104">
        <v>934</v>
      </c>
      <c r="B935" s="104" t="s">
        <v>17793</v>
      </c>
      <c r="C935" s="104" t="s">
        <v>280</v>
      </c>
      <c r="D935" s="104" t="s">
        <v>308</v>
      </c>
      <c r="E935" s="104" t="s">
        <v>320</v>
      </c>
      <c r="F935" s="104" t="s">
        <v>343</v>
      </c>
      <c r="G935" s="104" t="s">
        <v>332</v>
      </c>
      <c r="H935" s="104" t="s">
        <v>1302</v>
      </c>
      <c r="I935" s="104" t="s">
        <v>17270</v>
      </c>
      <c r="J935" s="105">
        <v>18000</v>
      </c>
      <c r="K935" s="105">
        <v>72000</v>
      </c>
      <c r="L935" s="105">
        <v>45000</v>
      </c>
      <c r="M935" s="106">
        <v>0.47623953400000002</v>
      </c>
      <c r="N935" s="105">
        <v>21430.779040000001</v>
      </c>
      <c r="O935" s="107">
        <f t="shared" si="28"/>
        <v>8</v>
      </c>
      <c r="P935" s="105">
        <f>IFERROR(INDEX(Data_HS!$D$2:$D$8217,MATCH(H935,Data_HS!$A$2:$A$8217,0))/p_bulan,"")</f>
        <v>48622.454545454544</v>
      </c>
      <c r="Q935" s="104" t="str">
        <f t="shared" si="29"/>
        <v>Wajar</v>
      </c>
    </row>
    <row r="936" spans="1:17" x14ac:dyDescent="0.3">
      <c r="A936" s="104">
        <v>935</v>
      </c>
      <c r="B936" s="104" t="s">
        <v>17795</v>
      </c>
      <c r="C936" s="104" t="s">
        <v>284</v>
      </c>
      <c r="D936" s="104" t="s">
        <v>311</v>
      </c>
      <c r="E936" s="104" t="s">
        <v>320</v>
      </c>
      <c r="F936" s="104" t="s">
        <v>344</v>
      </c>
      <c r="G936" s="104" t="s">
        <v>335</v>
      </c>
      <c r="H936" s="104" t="s">
        <v>1513</v>
      </c>
      <c r="I936" s="104" t="s">
        <v>17796</v>
      </c>
      <c r="J936" s="105">
        <v>50</v>
      </c>
      <c r="K936" s="105">
        <v>2000</v>
      </c>
      <c r="L936" s="105">
        <v>1025</v>
      </c>
      <c r="M936" s="106">
        <v>48.166593229999997</v>
      </c>
      <c r="N936" s="105">
        <v>49370.75806</v>
      </c>
      <c r="O936" s="107">
        <f t="shared" si="28"/>
        <v>9</v>
      </c>
      <c r="P936" s="105">
        <f>IFERROR(INDEX(Data_HS!$D$2:$D$8217,MATCH(H936,Data_HS!$A$2:$A$8217,0))/p_bulan,"")</f>
        <v>785032.27272727271</v>
      </c>
      <c r="Q936" s="104" t="str">
        <f t="shared" si="29"/>
        <v>Wajar</v>
      </c>
    </row>
    <row r="937" spans="1:17" x14ac:dyDescent="0.3">
      <c r="A937" s="104">
        <v>936</v>
      </c>
      <c r="B937" s="104" t="s">
        <v>17795</v>
      </c>
      <c r="C937" s="104" t="s">
        <v>284</v>
      </c>
      <c r="D937" s="104" t="s">
        <v>311</v>
      </c>
      <c r="E937" s="104" t="s">
        <v>320</v>
      </c>
      <c r="F937" s="104" t="s">
        <v>344</v>
      </c>
      <c r="G937" s="104" t="s">
        <v>335</v>
      </c>
      <c r="H937" s="104" t="s">
        <v>2453</v>
      </c>
      <c r="I937" s="104" t="s">
        <v>16818</v>
      </c>
      <c r="J937" s="105">
        <v>10000</v>
      </c>
      <c r="K937" s="105">
        <v>40000</v>
      </c>
      <c r="L937" s="105">
        <v>25000</v>
      </c>
      <c r="M937" s="106">
        <v>0.84526558900000004</v>
      </c>
      <c r="N937" s="105">
        <v>21131.639719999999</v>
      </c>
      <c r="O937" s="107">
        <f t="shared" si="28"/>
        <v>20</v>
      </c>
      <c r="P937" s="105">
        <f>IFERROR(INDEX(Data_HS!$D$2:$D$8217,MATCH(H937,Data_HS!$A$2:$A$8217,0))/p_bulan,"")</f>
        <v>133.09090909090909</v>
      </c>
      <c r="Q937" s="104" t="str">
        <f t="shared" si="29"/>
        <v>Melebihi ekspor nasional HS</v>
      </c>
    </row>
    <row r="938" spans="1:17" x14ac:dyDescent="0.3">
      <c r="A938" s="104">
        <v>937</v>
      </c>
      <c r="B938" s="104" t="s">
        <v>17797</v>
      </c>
      <c r="C938" s="104" t="s">
        <v>280</v>
      </c>
      <c r="D938" s="104" t="s">
        <v>311</v>
      </c>
      <c r="E938" s="104" t="s">
        <v>320</v>
      </c>
      <c r="F938" s="104" t="s">
        <v>344</v>
      </c>
      <c r="G938" s="104" t="s">
        <v>335</v>
      </c>
      <c r="H938" s="104" t="s">
        <v>7061</v>
      </c>
      <c r="I938" s="104" t="s">
        <v>17798</v>
      </c>
      <c r="J938" s="105">
        <v>18000</v>
      </c>
      <c r="K938" s="105">
        <v>180000</v>
      </c>
      <c r="L938" s="105">
        <v>99000</v>
      </c>
      <c r="M938" s="106">
        <v>1.659895613</v>
      </c>
      <c r="N938" s="105">
        <v>164329.66570000001</v>
      </c>
      <c r="O938" s="107">
        <f t="shared" si="28"/>
        <v>53</v>
      </c>
      <c r="P938" s="105">
        <f>IFERROR(INDEX(Data_HS!$D$2:$D$8217,MATCH(H938,Data_HS!$A$2:$A$8217,0))/p_bulan,"")</f>
        <v>1069.7272727272727</v>
      </c>
      <c r="Q938" s="104" t="str">
        <f t="shared" si="29"/>
        <v>Melebihi ekspor nasional HS</v>
      </c>
    </row>
    <row r="939" spans="1:17" x14ac:dyDescent="0.3">
      <c r="A939" s="104">
        <v>938</v>
      </c>
      <c r="B939" s="104" t="s">
        <v>17797</v>
      </c>
      <c r="C939" s="104" t="s">
        <v>280</v>
      </c>
      <c r="D939" s="104" t="s">
        <v>311</v>
      </c>
      <c r="E939" s="104" t="s">
        <v>320</v>
      </c>
      <c r="F939" s="104" t="s">
        <v>344</v>
      </c>
      <c r="G939" s="104" t="s">
        <v>335</v>
      </c>
      <c r="H939" s="104" t="s">
        <v>3019</v>
      </c>
      <c r="I939" s="104" t="s">
        <v>17799</v>
      </c>
      <c r="J939" s="105">
        <v>24000</v>
      </c>
      <c r="K939" s="105">
        <v>1200000</v>
      </c>
      <c r="L939" s="105">
        <v>612000</v>
      </c>
      <c r="M939" s="106">
        <v>0.36135620200000002</v>
      </c>
      <c r="N939" s="105">
        <v>221149.99549999999</v>
      </c>
      <c r="O939" s="107">
        <f t="shared" si="28"/>
        <v>27</v>
      </c>
      <c r="P939" s="105">
        <f>IFERROR(INDEX(Data_HS!$D$2:$D$8217,MATCH(H939,Data_HS!$A$2:$A$8217,0))/p_bulan,"")</f>
        <v>10607202.545454545</v>
      </c>
      <c r="Q939" s="104" t="str">
        <f t="shared" si="29"/>
        <v>Wajar</v>
      </c>
    </row>
    <row r="940" spans="1:17" x14ac:dyDescent="0.3">
      <c r="A940" s="104">
        <v>939</v>
      </c>
      <c r="B940" s="104" t="s">
        <v>17800</v>
      </c>
      <c r="C940" s="104" t="s">
        <v>284</v>
      </c>
      <c r="D940" s="104" t="s">
        <v>311</v>
      </c>
      <c r="E940" s="104" t="s">
        <v>301</v>
      </c>
      <c r="F940" s="104" t="s">
        <v>344</v>
      </c>
      <c r="G940" s="104" t="s">
        <v>335</v>
      </c>
      <c r="H940" s="104" t="s">
        <v>3019</v>
      </c>
      <c r="I940" s="104" t="s">
        <v>17801</v>
      </c>
      <c r="J940" s="105">
        <v>25000</v>
      </c>
      <c r="K940" s="105">
        <v>300000</v>
      </c>
      <c r="L940" s="105">
        <v>162500</v>
      </c>
      <c r="M940" s="106">
        <v>0.36135620200000002</v>
      </c>
      <c r="N940" s="105">
        <v>58720.382799999999</v>
      </c>
      <c r="O940" s="107">
        <f t="shared" si="28"/>
        <v>27</v>
      </c>
      <c r="P940" s="105">
        <f>IFERROR(INDEX(Data_HS!$D$2:$D$8217,MATCH(H940,Data_HS!$A$2:$A$8217,0))/p_bulan,"")</f>
        <v>10607202.545454545</v>
      </c>
      <c r="Q940" s="104" t="str">
        <f t="shared" si="29"/>
        <v>Wajar</v>
      </c>
    </row>
    <row r="941" spans="1:17" x14ac:dyDescent="0.3">
      <c r="A941" s="104">
        <v>940</v>
      </c>
      <c r="B941" s="104" t="s">
        <v>17800</v>
      </c>
      <c r="C941" s="104" t="s">
        <v>284</v>
      </c>
      <c r="D941" s="104" t="s">
        <v>311</v>
      </c>
      <c r="E941" s="104" t="s">
        <v>301</v>
      </c>
      <c r="F941" s="104" t="s">
        <v>344</v>
      </c>
      <c r="G941" s="104" t="s">
        <v>335</v>
      </c>
      <c r="H941" s="104" t="s">
        <v>7543</v>
      </c>
      <c r="I941" s="104" t="s">
        <v>17802</v>
      </c>
      <c r="J941" s="105">
        <v>6000</v>
      </c>
      <c r="K941" s="105">
        <v>60000</v>
      </c>
      <c r="L941" s="105">
        <v>33000</v>
      </c>
      <c r="M941" s="106">
        <v>0.34311060900000001</v>
      </c>
      <c r="N941" s="105">
        <v>11322.650079999999</v>
      </c>
      <c r="O941" s="107">
        <f t="shared" si="28"/>
        <v>57</v>
      </c>
      <c r="P941" s="105">
        <f>IFERROR(INDEX(Data_HS!$D$2:$D$8217,MATCH(H941,Data_HS!$A$2:$A$8217,0))/p_bulan,"")</f>
        <v>1434.5454545454545</v>
      </c>
      <c r="Q941" s="104" t="str">
        <f t="shared" si="29"/>
        <v>Melebihi ekspor nasional HS</v>
      </c>
    </row>
    <row r="942" spans="1:17" x14ac:dyDescent="0.3">
      <c r="A942" s="104">
        <v>941</v>
      </c>
      <c r="B942" s="104" t="s">
        <v>17803</v>
      </c>
      <c r="C942" s="104" t="s">
        <v>302</v>
      </c>
      <c r="D942" s="104" t="s">
        <v>308</v>
      </c>
      <c r="E942" s="104" t="s">
        <v>17804</v>
      </c>
      <c r="F942" s="104" t="s">
        <v>344</v>
      </c>
      <c r="G942" s="104" t="s">
        <v>332</v>
      </c>
      <c r="H942" s="104" t="s">
        <v>1296</v>
      </c>
      <c r="I942" s="104" t="s">
        <v>16935</v>
      </c>
      <c r="J942" s="105">
        <v>21000</v>
      </c>
      <c r="K942" s="105">
        <v>120000</v>
      </c>
      <c r="L942" s="105">
        <v>70500</v>
      </c>
      <c r="M942" s="106">
        <v>1.212184615</v>
      </c>
      <c r="N942" s="105">
        <v>85459.015379999997</v>
      </c>
      <c r="O942" s="107">
        <f t="shared" si="28"/>
        <v>7</v>
      </c>
      <c r="P942" s="105">
        <f>IFERROR(INDEX(Data_HS!$D$2:$D$8217,MATCH(H942,Data_HS!$A$2:$A$8217,0))/p_bulan,"")</f>
        <v>1790.7272727272727</v>
      </c>
      <c r="Q942" s="104" t="str">
        <f t="shared" si="29"/>
        <v>Melebihi ekspor nasional HS</v>
      </c>
    </row>
    <row r="943" spans="1:17" x14ac:dyDescent="0.3">
      <c r="A943" s="104">
        <v>942</v>
      </c>
      <c r="B943" s="104" t="s">
        <v>17803</v>
      </c>
      <c r="C943" s="104" t="s">
        <v>302</v>
      </c>
      <c r="D943" s="104" t="s">
        <v>308</v>
      </c>
      <c r="E943" s="104" t="s">
        <v>17804</v>
      </c>
      <c r="F943" s="104" t="s">
        <v>344</v>
      </c>
      <c r="G943" s="104" t="s">
        <v>332</v>
      </c>
      <c r="H943" s="104" t="s">
        <v>1593</v>
      </c>
      <c r="I943" s="104" t="s">
        <v>17805</v>
      </c>
      <c r="J943" s="105">
        <v>18000</v>
      </c>
      <c r="K943" s="105">
        <v>500000</v>
      </c>
      <c r="L943" s="105">
        <v>259000</v>
      </c>
      <c r="M943" s="106">
        <v>4.2409638550000004</v>
      </c>
      <c r="N943" s="105">
        <v>1098409.639</v>
      </c>
      <c r="O943" s="107">
        <f t="shared" si="28"/>
        <v>10</v>
      </c>
      <c r="P943" s="105">
        <f>IFERROR(INDEX(Data_HS!$D$2:$D$8217,MATCH(H943,Data_HS!$A$2:$A$8217,0))/p_bulan,"")</f>
        <v>4128</v>
      </c>
      <c r="Q943" s="104" t="str">
        <f t="shared" si="29"/>
        <v>Melebihi ekspor nasional HS</v>
      </c>
    </row>
    <row r="944" spans="1:17" x14ac:dyDescent="0.3">
      <c r="A944" s="104">
        <v>943</v>
      </c>
      <c r="B944" s="104" t="s">
        <v>17803</v>
      </c>
      <c r="C944" s="104" t="s">
        <v>302</v>
      </c>
      <c r="D944" s="104" t="s">
        <v>308</v>
      </c>
      <c r="E944" s="104" t="s">
        <v>17804</v>
      </c>
      <c r="F944" s="104" t="s">
        <v>344</v>
      </c>
      <c r="G944" s="104" t="s">
        <v>332</v>
      </c>
      <c r="H944" s="104" t="s">
        <v>1557</v>
      </c>
      <c r="I944" s="104" t="s">
        <v>16903</v>
      </c>
      <c r="J944" s="105">
        <v>20</v>
      </c>
      <c r="K944" s="105">
        <v>70000</v>
      </c>
      <c r="L944" s="105">
        <v>35010</v>
      </c>
      <c r="M944" s="106">
        <v>0.76696932900000003</v>
      </c>
      <c r="N944" s="105">
        <v>26851.596219999999</v>
      </c>
      <c r="O944" s="107">
        <f t="shared" si="28"/>
        <v>9</v>
      </c>
      <c r="P944" s="105">
        <f>IFERROR(INDEX(Data_HS!$D$2:$D$8217,MATCH(H944,Data_HS!$A$2:$A$8217,0))/p_bulan,"")</f>
        <v>171188.18181818182</v>
      </c>
      <c r="Q944" s="104" t="str">
        <f t="shared" si="29"/>
        <v>Wajar</v>
      </c>
    </row>
    <row r="945" spans="1:17" x14ac:dyDescent="0.3">
      <c r="A945" s="104">
        <v>944</v>
      </c>
      <c r="B945" s="104" t="s">
        <v>17803</v>
      </c>
      <c r="C945" s="104" t="s">
        <v>302</v>
      </c>
      <c r="D945" s="104" t="s">
        <v>308</v>
      </c>
      <c r="E945" s="104" t="s">
        <v>17804</v>
      </c>
      <c r="F945" s="104" t="s">
        <v>344</v>
      </c>
      <c r="G945" s="104" t="s">
        <v>332</v>
      </c>
      <c r="H945" s="104" t="s">
        <v>1689</v>
      </c>
      <c r="I945" s="104" t="s">
        <v>17806</v>
      </c>
      <c r="J945" s="105">
        <v>12000</v>
      </c>
      <c r="K945" s="105">
        <v>100000</v>
      </c>
      <c r="L945" s="105">
        <v>56000</v>
      </c>
      <c r="M945" s="106">
        <v>0.306666667</v>
      </c>
      <c r="N945" s="105">
        <v>17173.333330000001</v>
      </c>
      <c r="O945" s="107">
        <f t="shared" si="28"/>
        <v>12</v>
      </c>
      <c r="P945" s="105">
        <f>IFERROR(INDEX(Data_HS!$D$2:$D$8217,MATCH(H945,Data_HS!$A$2:$A$8217,0))/p_bulan,"")</f>
        <v>8.3636363636363633</v>
      </c>
      <c r="Q945" s="104" t="str">
        <f t="shared" si="29"/>
        <v>Melebihi ekspor nasional HS</v>
      </c>
    </row>
    <row r="946" spans="1:17" x14ac:dyDescent="0.3">
      <c r="A946" s="104">
        <v>945</v>
      </c>
      <c r="B946" s="104" t="s">
        <v>17803</v>
      </c>
      <c r="C946" s="104" t="s">
        <v>302</v>
      </c>
      <c r="D946" s="104" t="s">
        <v>308</v>
      </c>
      <c r="E946" s="104" t="s">
        <v>17804</v>
      </c>
      <c r="F946" s="104" t="s">
        <v>344</v>
      </c>
      <c r="G946" s="104" t="s">
        <v>332</v>
      </c>
      <c r="H946" s="104" t="s">
        <v>16845</v>
      </c>
      <c r="I946" s="104" t="s">
        <v>17807</v>
      </c>
      <c r="J946" s="105">
        <v>20</v>
      </c>
      <c r="K946" s="105">
        <v>4000</v>
      </c>
      <c r="L946" s="105">
        <v>2010</v>
      </c>
      <c r="M946" s="106"/>
      <c r="N946" s="105"/>
      <c r="O946" s="107">
        <f t="shared" si="28"/>
        <v>0</v>
      </c>
      <c r="P946" s="105" t="str">
        <f>IFERROR(INDEX(Data_HS!$D$2:$D$8217,MATCH(H946,Data_HS!$A$2:$A$8217,0))/p_bulan,"")</f>
        <v/>
      </c>
      <c r="Q946" s="104" t="str">
        <f t="shared" si="29"/>
        <v>HS tidak valid</v>
      </c>
    </row>
    <row r="947" spans="1:17" x14ac:dyDescent="0.3">
      <c r="A947" s="104">
        <v>946</v>
      </c>
      <c r="B947" s="104" t="s">
        <v>17803</v>
      </c>
      <c r="C947" s="104" t="s">
        <v>302</v>
      </c>
      <c r="D947" s="104" t="s">
        <v>308</v>
      </c>
      <c r="E947" s="104" t="s">
        <v>17804</v>
      </c>
      <c r="F947" s="104" t="s">
        <v>344</v>
      </c>
      <c r="G947" s="104" t="s">
        <v>332</v>
      </c>
      <c r="H947" s="104" t="s">
        <v>1302</v>
      </c>
      <c r="I947" s="104" t="s">
        <v>17270</v>
      </c>
      <c r="J947" s="105">
        <v>20000</v>
      </c>
      <c r="K947" s="105">
        <v>150000</v>
      </c>
      <c r="L947" s="105">
        <v>85000</v>
      </c>
      <c r="M947" s="106">
        <v>0.47623953400000002</v>
      </c>
      <c r="N947" s="105">
        <v>40480.360410000001</v>
      </c>
      <c r="O947" s="107">
        <f t="shared" si="28"/>
        <v>8</v>
      </c>
      <c r="P947" s="105">
        <f>IFERROR(INDEX(Data_HS!$D$2:$D$8217,MATCH(H947,Data_HS!$A$2:$A$8217,0))/p_bulan,"")</f>
        <v>48622.454545454544</v>
      </c>
      <c r="Q947" s="104" t="str">
        <f t="shared" si="29"/>
        <v>Wajar</v>
      </c>
    </row>
    <row r="948" spans="1:17" x14ac:dyDescent="0.3">
      <c r="A948" s="104">
        <v>947</v>
      </c>
      <c r="B948" s="104" t="s">
        <v>17803</v>
      </c>
      <c r="C948" s="104" t="s">
        <v>302</v>
      </c>
      <c r="D948" s="104" t="s">
        <v>308</v>
      </c>
      <c r="E948" s="104" t="s">
        <v>17804</v>
      </c>
      <c r="F948" s="104" t="s">
        <v>344</v>
      </c>
      <c r="G948" s="104" t="s">
        <v>332</v>
      </c>
      <c r="H948" s="104" t="s">
        <v>978</v>
      </c>
      <c r="I948" s="104" t="s">
        <v>17808</v>
      </c>
      <c r="J948" s="105">
        <v>20</v>
      </c>
      <c r="K948" s="105">
        <v>90000</v>
      </c>
      <c r="L948" s="105">
        <v>45010</v>
      </c>
      <c r="M948" s="106">
        <v>1.3588301460000001</v>
      </c>
      <c r="N948" s="105">
        <v>61160.944880000003</v>
      </c>
      <c r="O948" s="107">
        <f t="shared" si="28"/>
        <v>4</v>
      </c>
      <c r="P948" s="105">
        <f>IFERROR(INDEX(Data_HS!$D$2:$D$8217,MATCH(H948,Data_HS!$A$2:$A$8217,0))/p_bulan,"")</f>
        <v>549.09090909090912</v>
      </c>
      <c r="Q948" s="104" t="str">
        <f t="shared" si="29"/>
        <v>Melebihi ekspor nasional HS</v>
      </c>
    </row>
    <row r="949" spans="1:17" x14ac:dyDescent="0.3">
      <c r="A949" s="104">
        <v>948</v>
      </c>
      <c r="B949" s="104" t="s">
        <v>17803</v>
      </c>
      <c r="C949" s="104" t="s">
        <v>302</v>
      </c>
      <c r="D949" s="104" t="s">
        <v>308</v>
      </c>
      <c r="E949" s="104" t="s">
        <v>17804</v>
      </c>
      <c r="F949" s="104" t="s">
        <v>344</v>
      </c>
      <c r="G949" s="104" t="s">
        <v>332</v>
      </c>
      <c r="H949" s="104" t="s">
        <v>2225</v>
      </c>
      <c r="I949" s="104" t="s">
        <v>17809</v>
      </c>
      <c r="J949" s="105">
        <v>12000</v>
      </c>
      <c r="K949" s="105">
        <v>80000</v>
      </c>
      <c r="L949" s="105">
        <v>46000</v>
      </c>
      <c r="M949" s="106">
        <v>2.077171989</v>
      </c>
      <c r="N949" s="105">
        <v>95549.911479999995</v>
      </c>
      <c r="O949" s="107">
        <f t="shared" si="28"/>
        <v>17</v>
      </c>
      <c r="P949" s="105">
        <f>IFERROR(INDEX(Data_HS!$D$2:$D$8217,MATCH(H949,Data_HS!$A$2:$A$8217,0))/p_bulan,"")</f>
        <v>1578024.7272727273</v>
      </c>
      <c r="Q949" s="104" t="str">
        <f t="shared" si="29"/>
        <v>Wajar</v>
      </c>
    </row>
    <row r="950" spans="1:17" x14ac:dyDescent="0.3">
      <c r="A950" s="104">
        <v>949</v>
      </c>
      <c r="B950" s="104" t="s">
        <v>17803</v>
      </c>
      <c r="C950" s="104" t="s">
        <v>302</v>
      </c>
      <c r="D950" s="104" t="s">
        <v>308</v>
      </c>
      <c r="E950" s="104" t="s">
        <v>17804</v>
      </c>
      <c r="F950" s="104" t="s">
        <v>344</v>
      </c>
      <c r="G950" s="104" t="s">
        <v>332</v>
      </c>
      <c r="H950" s="104" t="s">
        <v>1859</v>
      </c>
      <c r="I950" s="104" t="s">
        <v>16967</v>
      </c>
      <c r="J950" s="105">
        <v>12000</v>
      </c>
      <c r="K950" s="105">
        <v>120000</v>
      </c>
      <c r="L950" s="105">
        <v>66000</v>
      </c>
      <c r="M950" s="106">
        <v>2.097877859</v>
      </c>
      <c r="N950" s="105">
        <v>138459.9387</v>
      </c>
      <c r="O950" s="107">
        <f t="shared" si="28"/>
        <v>15</v>
      </c>
      <c r="P950" s="105">
        <f>IFERROR(INDEX(Data_HS!$D$2:$D$8217,MATCH(H950,Data_HS!$A$2:$A$8217,0))/p_bulan,"")</f>
        <v>16176.545454545454</v>
      </c>
      <c r="Q950" s="104" t="str">
        <f t="shared" si="29"/>
        <v>Melebihi ekspor nasional HS</v>
      </c>
    </row>
    <row r="951" spans="1:17" x14ac:dyDescent="0.3">
      <c r="A951" s="104">
        <v>950</v>
      </c>
      <c r="B951" s="104" t="s">
        <v>17803</v>
      </c>
      <c r="C951" s="104" t="s">
        <v>302</v>
      </c>
      <c r="D951" s="104" t="s">
        <v>308</v>
      </c>
      <c r="E951" s="104" t="s">
        <v>17804</v>
      </c>
      <c r="F951" s="104" t="s">
        <v>344</v>
      </c>
      <c r="G951" s="104" t="s">
        <v>332</v>
      </c>
      <c r="H951" s="104" t="s">
        <v>2549</v>
      </c>
      <c r="I951" s="104" t="s">
        <v>17810</v>
      </c>
      <c r="J951" s="105">
        <v>20</v>
      </c>
      <c r="K951" s="105">
        <v>12000</v>
      </c>
      <c r="L951" s="105">
        <v>6010</v>
      </c>
      <c r="M951" s="106">
        <v>5.7350489999999997E-2</v>
      </c>
      <c r="N951" s="105">
        <v>344.67644259999997</v>
      </c>
      <c r="O951" s="107">
        <f t="shared" si="28"/>
        <v>21</v>
      </c>
      <c r="P951" s="105">
        <f>IFERROR(INDEX(Data_HS!$D$2:$D$8217,MATCH(H951,Data_HS!$A$2:$A$8217,0))/p_bulan,"")</f>
        <v>29833</v>
      </c>
      <c r="Q951" s="104" t="str">
        <f t="shared" si="29"/>
        <v>Wajar</v>
      </c>
    </row>
    <row r="952" spans="1:17" x14ac:dyDescent="0.3">
      <c r="A952" s="104">
        <v>951</v>
      </c>
      <c r="B952" s="104" t="s">
        <v>17803</v>
      </c>
      <c r="C952" s="104" t="s">
        <v>302</v>
      </c>
      <c r="D952" s="104" t="s">
        <v>308</v>
      </c>
      <c r="E952" s="104" t="s">
        <v>17804</v>
      </c>
      <c r="F952" s="104" t="s">
        <v>344</v>
      </c>
      <c r="G952" s="104" t="s">
        <v>332</v>
      </c>
      <c r="H952" s="104" t="s">
        <v>1460</v>
      </c>
      <c r="I952" s="104" t="s">
        <v>17811</v>
      </c>
      <c r="J952" s="105">
        <v>1</v>
      </c>
      <c r="K952" s="105">
        <v>60000</v>
      </c>
      <c r="L952" s="105">
        <v>30000.5</v>
      </c>
      <c r="M952" s="106">
        <v>6.8828138010000002</v>
      </c>
      <c r="N952" s="105">
        <v>206487.8554</v>
      </c>
      <c r="O952" s="107">
        <f t="shared" si="28"/>
        <v>9</v>
      </c>
      <c r="P952" s="105">
        <f>IFERROR(INDEX(Data_HS!$D$2:$D$8217,MATCH(H952,Data_HS!$A$2:$A$8217,0))/p_bulan,"")</f>
        <v>60138.272727272728</v>
      </c>
      <c r="Q952" s="104" t="str">
        <f t="shared" si="29"/>
        <v>Melebihi ekspor nasional HS</v>
      </c>
    </row>
    <row r="953" spans="1:17" x14ac:dyDescent="0.3">
      <c r="A953" s="104">
        <v>952</v>
      </c>
      <c r="B953" s="104" t="s">
        <v>17803</v>
      </c>
      <c r="C953" s="104" t="s">
        <v>302</v>
      </c>
      <c r="D953" s="104" t="s">
        <v>308</v>
      </c>
      <c r="E953" s="104" t="s">
        <v>17804</v>
      </c>
      <c r="F953" s="104" t="s">
        <v>344</v>
      </c>
      <c r="G953" s="104" t="s">
        <v>332</v>
      </c>
      <c r="H953" s="104" t="s">
        <v>16845</v>
      </c>
      <c r="I953" s="104" t="s">
        <v>17812</v>
      </c>
      <c r="J953" s="105">
        <v>12000</v>
      </c>
      <c r="K953" s="105">
        <v>120000</v>
      </c>
      <c r="L953" s="105">
        <v>66000</v>
      </c>
      <c r="M953" s="106"/>
      <c r="N953" s="105"/>
      <c r="O953" s="107">
        <f t="shared" si="28"/>
        <v>0</v>
      </c>
      <c r="P953" s="105" t="str">
        <f>IFERROR(INDEX(Data_HS!$D$2:$D$8217,MATCH(H953,Data_HS!$A$2:$A$8217,0))/p_bulan,"")</f>
        <v/>
      </c>
      <c r="Q953" s="104" t="str">
        <f t="shared" si="29"/>
        <v>HS tidak valid</v>
      </c>
    </row>
    <row r="954" spans="1:17" x14ac:dyDescent="0.3">
      <c r="A954" s="104">
        <v>953</v>
      </c>
      <c r="B954" s="104" t="s">
        <v>17813</v>
      </c>
      <c r="C954" s="104" t="s">
        <v>286</v>
      </c>
      <c r="D954" s="104" t="s">
        <v>311</v>
      </c>
      <c r="E954" s="104" t="s">
        <v>320</v>
      </c>
      <c r="F954" s="104" t="s">
        <v>343</v>
      </c>
      <c r="G954" s="104" t="s">
        <v>332</v>
      </c>
      <c r="H954" s="104" t="s">
        <v>4629</v>
      </c>
      <c r="I954" s="104" t="s">
        <v>17814</v>
      </c>
      <c r="J954" s="105">
        <v>18000</v>
      </c>
      <c r="K954" s="105">
        <v>2080000</v>
      </c>
      <c r="L954" s="105">
        <v>1049000</v>
      </c>
      <c r="M954" s="106">
        <v>1.77268161</v>
      </c>
      <c r="N954" s="105">
        <v>1859543.0090000001</v>
      </c>
      <c r="O954" s="107">
        <f t="shared" si="28"/>
        <v>38</v>
      </c>
      <c r="P954" s="105">
        <f>IFERROR(INDEX(Data_HS!$D$2:$D$8217,MATCH(H954,Data_HS!$A$2:$A$8217,0))/p_bulan,"")</f>
        <v>2332469</v>
      </c>
      <c r="Q954" s="104" t="str">
        <f t="shared" si="29"/>
        <v>Wajar</v>
      </c>
    </row>
    <row r="955" spans="1:17" x14ac:dyDescent="0.3">
      <c r="A955" s="104">
        <v>954</v>
      </c>
      <c r="B955" s="104" t="s">
        <v>17813</v>
      </c>
      <c r="C955" s="104" t="s">
        <v>286</v>
      </c>
      <c r="D955" s="104" t="s">
        <v>311</v>
      </c>
      <c r="E955" s="104" t="s">
        <v>320</v>
      </c>
      <c r="F955" s="104" t="s">
        <v>343</v>
      </c>
      <c r="G955" s="104" t="s">
        <v>332</v>
      </c>
      <c r="H955" s="104" t="s">
        <v>4629</v>
      </c>
      <c r="I955" s="104" t="s">
        <v>17815</v>
      </c>
      <c r="J955" s="105">
        <v>18000</v>
      </c>
      <c r="K955" s="105">
        <v>2400000</v>
      </c>
      <c r="L955" s="105">
        <v>1209000</v>
      </c>
      <c r="M955" s="106">
        <v>1.77268161</v>
      </c>
      <c r="N955" s="105">
        <v>2143172.0660000001</v>
      </c>
      <c r="O955" s="107">
        <f t="shared" si="28"/>
        <v>38</v>
      </c>
      <c r="P955" s="105">
        <f>IFERROR(INDEX(Data_HS!$D$2:$D$8217,MATCH(H955,Data_HS!$A$2:$A$8217,0))/p_bulan,"")</f>
        <v>2332469</v>
      </c>
      <c r="Q955" s="104" t="str">
        <f t="shared" si="29"/>
        <v>Wajar</v>
      </c>
    </row>
    <row r="956" spans="1:17" x14ac:dyDescent="0.3">
      <c r="A956" s="104">
        <v>955</v>
      </c>
      <c r="B956" s="104" t="s">
        <v>17813</v>
      </c>
      <c r="C956" s="104" t="s">
        <v>286</v>
      </c>
      <c r="D956" s="104" t="s">
        <v>311</v>
      </c>
      <c r="E956" s="104" t="s">
        <v>320</v>
      </c>
      <c r="F956" s="104" t="s">
        <v>343</v>
      </c>
      <c r="G956" s="104" t="s">
        <v>332</v>
      </c>
      <c r="H956" s="104" t="s">
        <v>4629</v>
      </c>
      <c r="I956" s="104" t="s">
        <v>17816</v>
      </c>
      <c r="J956" s="105">
        <v>18000</v>
      </c>
      <c r="K956" s="105">
        <v>2080000</v>
      </c>
      <c r="L956" s="105">
        <v>1049000</v>
      </c>
      <c r="M956" s="106">
        <v>1.77268161</v>
      </c>
      <c r="N956" s="105">
        <v>1859543.0090000001</v>
      </c>
      <c r="O956" s="107">
        <f t="shared" si="28"/>
        <v>38</v>
      </c>
      <c r="P956" s="105">
        <f>IFERROR(INDEX(Data_HS!$D$2:$D$8217,MATCH(H956,Data_HS!$A$2:$A$8217,0))/p_bulan,"")</f>
        <v>2332469</v>
      </c>
      <c r="Q956" s="104" t="str">
        <f t="shared" si="29"/>
        <v>Wajar</v>
      </c>
    </row>
    <row r="957" spans="1:17" x14ac:dyDescent="0.3">
      <c r="A957" s="104">
        <v>956</v>
      </c>
      <c r="B957" s="104" t="s">
        <v>17813</v>
      </c>
      <c r="C957" s="104" t="s">
        <v>286</v>
      </c>
      <c r="D957" s="104" t="s">
        <v>311</v>
      </c>
      <c r="E957" s="104" t="s">
        <v>320</v>
      </c>
      <c r="F957" s="104" t="s">
        <v>343</v>
      </c>
      <c r="G957" s="104" t="s">
        <v>332</v>
      </c>
      <c r="H957" s="104" t="s">
        <v>4629</v>
      </c>
      <c r="I957" s="104" t="s">
        <v>17817</v>
      </c>
      <c r="J957" s="105">
        <v>18000</v>
      </c>
      <c r="K957" s="105">
        <v>2080000</v>
      </c>
      <c r="L957" s="105">
        <v>1049000</v>
      </c>
      <c r="M957" s="106">
        <v>1.77268161</v>
      </c>
      <c r="N957" s="105">
        <v>1859543.0090000001</v>
      </c>
      <c r="O957" s="107">
        <f t="shared" si="28"/>
        <v>38</v>
      </c>
      <c r="P957" s="105">
        <f>IFERROR(INDEX(Data_HS!$D$2:$D$8217,MATCH(H957,Data_HS!$A$2:$A$8217,0))/p_bulan,"")</f>
        <v>2332469</v>
      </c>
      <c r="Q957" s="104" t="str">
        <f t="shared" si="29"/>
        <v>Wajar</v>
      </c>
    </row>
    <row r="958" spans="1:17" x14ac:dyDescent="0.3">
      <c r="A958" s="104">
        <v>957</v>
      </c>
      <c r="B958" s="104" t="s">
        <v>17813</v>
      </c>
      <c r="C958" s="104" t="s">
        <v>286</v>
      </c>
      <c r="D958" s="104" t="s">
        <v>311</v>
      </c>
      <c r="E958" s="104" t="s">
        <v>320</v>
      </c>
      <c r="F958" s="104" t="s">
        <v>343</v>
      </c>
      <c r="G958" s="104" t="s">
        <v>332</v>
      </c>
      <c r="H958" s="104" t="s">
        <v>4629</v>
      </c>
      <c r="I958" s="104" t="s">
        <v>17818</v>
      </c>
      <c r="J958" s="105">
        <v>18000</v>
      </c>
      <c r="K958" s="105">
        <v>30000</v>
      </c>
      <c r="L958" s="105">
        <v>24000</v>
      </c>
      <c r="M958" s="106">
        <v>1.77268161</v>
      </c>
      <c r="N958" s="105">
        <v>42544.358630000002</v>
      </c>
      <c r="O958" s="107">
        <f t="shared" si="28"/>
        <v>38</v>
      </c>
      <c r="P958" s="105">
        <f>IFERROR(INDEX(Data_HS!$D$2:$D$8217,MATCH(H958,Data_HS!$A$2:$A$8217,0))/p_bulan,"")</f>
        <v>2332469</v>
      </c>
      <c r="Q958" s="104" t="str">
        <f t="shared" si="29"/>
        <v>Wajar</v>
      </c>
    </row>
    <row r="959" spans="1:17" x14ac:dyDescent="0.3">
      <c r="A959" s="104">
        <v>958</v>
      </c>
      <c r="B959" s="104" t="s">
        <v>17813</v>
      </c>
      <c r="C959" s="104" t="s">
        <v>286</v>
      </c>
      <c r="D959" s="104" t="s">
        <v>311</v>
      </c>
      <c r="E959" s="104" t="s">
        <v>320</v>
      </c>
      <c r="F959" s="104" t="s">
        <v>343</v>
      </c>
      <c r="G959" s="104" t="s">
        <v>332</v>
      </c>
      <c r="H959" s="104" t="s">
        <v>4629</v>
      </c>
      <c r="I959" s="104" t="s">
        <v>17819</v>
      </c>
      <c r="J959" s="105">
        <v>18000</v>
      </c>
      <c r="K959" s="105">
        <v>30000</v>
      </c>
      <c r="L959" s="105">
        <v>24000</v>
      </c>
      <c r="M959" s="106">
        <v>1.77268161</v>
      </c>
      <c r="N959" s="105">
        <v>42544.358630000002</v>
      </c>
      <c r="O959" s="107">
        <f t="shared" si="28"/>
        <v>38</v>
      </c>
      <c r="P959" s="105">
        <f>IFERROR(INDEX(Data_HS!$D$2:$D$8217,MATCH(H959,Data_HS!$A$2:$A$8217,0))/p_bulan,"")</f>
        <v>2332469</v>
      </c>
      <c r="Q959" s="104" t="str">
        <f t="shared" si="29"/>
        <v>Wajar</v>
      </c>
    </row>
    <row r="960" spans="1:17" x14ac:dyDescent="0.3">
      <c r="A960" s="104">
        <v>959</v>
      </c>
      <c r="B960" s="104" t="s">
        <v>17813</v>
      </c>
      <c r="C960" s="104" t="s">
        <v>286</v>
      </c>
      <c r="D960" s="104" t="s">
        <v>311</v>
      </c>
      <c r="E960" s="104" t="s">
        <v>320</v>
      </c>
      <c r="F960" s="104" t="s">
        <v>343</v>
      </c>
      <c r="G960" s="104" t="s">
        <v>332</v>
      </c>
      <c r="H960" s="104" t="s">
        <v>4629</v>
      </c>
      <c r="I960" s="104" t="s">
        <v>17820</v>
      </c>
      <c r="J960" s="105">
        <v>18000</v>
      </c>
      <c r="K960" s="105">
        <v>2400000</v>
      </c>
      <c r="L960" s="105">
        <v>1209000</v>
      </c>
      <c r="M960" s="106">
        <v>1.77268161</v>
      </c>
      <c r="N960" s="105">
        <v>2143172.0660000001</v>
      </c>
      <c r="O960" s="107">
        <f t="shared" si="28"/>
        <v>38</v>
      </c>
      <c r="P960" s="105">
        <f>IFERROR(INDEX(Data_HS!$D$2:$D$8217,MATCH(H960,Data_HS!$A$2:$A$8217,0))/p_bulan,"")</f>
        <v>2332469</v>
      </c>
      <c r="Q960" s="104" t="str">
        <f t="shared" si="29"/>
        <v>Wajar</v>
      </c>
    </row>
    <row r="961" spans="1:17" x14ac:dyDescent="0.3">
      <c r="A961" s="104">
        <v>960</v>
      </c>
      <c r="B961" s="104" t="s">
        <v>17813</v>
      </c>
      <c r="C961" s="104" t="s">
        <v>286</v>
      </c>
      <c r="D961" s="104" t="s">
        <v>311</v>
      </c>
      <c r="E961" s="104" t="s">
        <v>320</v>
      </c>
      <c r="F961" s="104" t="s">
        <v>343</v>
      </c>
      <c r="G961" s="104" t="s">
        <v>332</v>
      </c>
      <c r="H961" s="104" t="s">
        <v>4629</v>
      </c>
      <c r="I961" s="104" t="s">
        <v>17821</v>
      </c>
      <c r="J961" s="105">
        <v>18000</v>
      </c>
      <c r="K961" s="105">
        <v>2400000</v>
      </c>
      <c r="L961" s="105">
        <v>1209000</v>
      </c>
      <c r="M961" s="106">
        <v>1.77268161</v>
      </c>
      <c r="N961" s="105">
        <v>2143172.0660000001</v>
      </c>
      <c r="O961" s="107">
        <f t="shared" si="28"/>
        <v>38</v>
      </c>
      <c r="P961" s="105">
        <f>IFERROR(INDEX(Data_HS!$D$2:$D$8217,MATCH(H961,Data_HS!$A$2:$A$8217,0))/p_bulan,"")</f>
        <v>2332469</v>
      </c>
      <c r="Q961" s="104" t="str">
        <f t="shared" si="29"/>
        <v>Wajar</v>
      </c>
    </row>
    <row r="962" spans="1:17" x14ac:dyDescent="0.3">
      <c r="A962" s="104">
        <v>961</v>
      </c>
      <c r="B962" s="104" t="s">
        <v>17813</v>
      </c>
      <c r="C962" s="104" t="s">
        <v>286</v>
      </c>
      <c r="D962" s="104" t="s">
        <v>311</v>
      </c>
      <c r="E962" s="104" t="s">
        <v>320</v>
      </c>
      <c r="F962" s="104" t="s">
        <v>343</v>
      </c>
      <c r="G962" s="104" t="s">
        <v>332</v>
      </c>
      <c r="H962" s="104" t="s">
        <v>4629</v>
      </c>
      <c r="I962" s="104" t="s">
        <v>17822</v>
      </c>
      <c r="J962" s="105">
        <v>18000</v>
      </c>
      <c r="K962" s="105">
        <v>2080000</v>
      </c>
      <c r="L962" s="105">
        <v>1049000</v>
      </c>
      <c r="M962" s="106">
        <v>1.77268161</v>
      </c>
      <c r="N962" s="105">
        <v>1859543.0090000001</v>
      </c>
      <c r="O962" s="107">
        <f t="shared" ref="O962:O1025" si="30">VALUE(LEFT(H962,2))</f>
        <v>38</v>
      </c>
      <c r="P962" s="105">
        <f>IFERROR(INDEX(Data_HS!$D$2:$D$8217,MATCH(H962,Data_HS!$A$2:$A$8217,0))/p_bulan,"")</f>
        <v>2332469</v>
      </c>
      <c r="Q962" s="104" t="str">
        <f t="shared" ref="Q962:Q1025" si="31">IF(H962="00000000","HS tidak valid",IF(N962="","Tanpa estimasi",IF(P962="","HS tidak ada di data nasional",IF(N962=0,"Estimasi nol",IF(N962&gt;P962,"Melebihi ekspor nasional HS","Wajar")))))</f>
        <v>Wajar</v>
      </c>
    </row>
    <row r="963" spans="1:17" x14ac:dyDescent="0.3">
      <c r="A963" s="104">
        <v>962</v>
      </c>
      <c r="B963" s="104" t="s">
        <v>17813</v>
      </c>
      <c r="C963" s="104" t="s">
        <v>286</v>
      </c>
      <c r="D963" s="104" t="s">
        <v>311</v>
      </c>
      <c r="E963" s="104" t="s">
        <v>320</v>
      </c>
      <c r="F963" s="104" t="s">
        <v>343</v>
      </c>
      <c r="G963" s="104" t="s">
        <v>332</v>
      </c>
      <c r="H963" s="104" t="s">
        <v>4629</v>
      </c>
      <c r="I963" s="104" t="s">
        <v>17823</v>
      </c>
      <c r="J963" s="105">
        <v>18000</v>
      </c>
      <c r="K963" s="105">
        <v>240000</v>
      </c>
      <c r="L963" s="105">
        <v>129000</v>
      </c>
      <c r="M963" s="106">
        <v>1.77268161</v>
      </c>
      <c r="N963" s="105">
        <v>228675.9277</v>
      </c>
      <c r="O963" s="107">
        <f t="shared" si="30"/>
        <v>38</v>
      </c>
      <c r="P963" s="105">
        <f>IFERROR(INDEX(Data_HS!$D$2:$D$8217,MATCH(H963,Data_HS!$A$2:$A$8217,0))/p_bulan,"")</f>
        <v>2332469</v>
      </c>
      <c r="Q963" s="104" t="str">
        <f t="shared" si="31"/>
        <v>Wajar</v>
      </c>
    </row>
    <row r="964" spans="1:17" x14ac:dyDescent="0.3">
      <c r="A964" s="104">
        <v>963</v>
      </c>
      <c r="B964" s="104" t="s">
        <v>17813</v>
      </c>
      <c r="C964" s="104" t="s">
        <v>286</v>
      </c>
      <c r="D964" s="104" t="s">
        <v>311</v>
      </c>
      <c r="E964" s="104" t="s">
        <v>320</v>
      </c>
      <c r="F964" s="104" t="s">
        <v>343</v>
      </c>
      <c r="G964" s="104" t="s">
        <v>332</v>
      </c>
      <c r="H964" s="104" t="s">
        <v>4629</v>
      </c>
      <c r="I964" s="104" t="s">
        <v>17824</v>
      </c>
      <c r="J964" s="105">
        <v>18000</v>
      </c>
      <c r="K964" s="105">
        <v>2080000</v>
      </c>
      <c r="L964" s="105">
        <v>1049000</v>
      </c>
      <c r="M964" s="106">
        <v>1.77268161</v>
      </c>
      <c r="N964" s="105">
        <v>1859543.0090000001</v>
      </c>
      <c r="O964" s="107">
        <f t="shared" si="30"/>
        <v>38</v>
      </c>
      <c r="P964" s="105">
        <f>IFERROR(INDEX(Data_HS!$D$2:$D$8217,MATCH(H964,Data_HS!$A$2:$A$8217,0))/p_bulan,"")</f>
        <v>2332469</v>
      </c>
      <c r="Q964" s="104" t="str">
        <f t="shared" si="31"/>
        <v>Wajar</v>
      </c>
    </row>
    <row r="965" spans="1:17" x14ac:dyDescent="0.3">
      <c r="A965" s="104">
        <v>964</v>
      </c>
      <c r="B965" s="104" t="s">
        <v>17813</v>
      </c>
      <c r="C965" s="104" t="s">
        <v>286</v>
      </c>
      <c r="D965" s="104" t="s">
        <v>311</v>
      </c>
      <c r="E965" s="104" t="s">
        <v>320</v>
      </c>
      <c r="F965" s="104" t="s">
        <v>343</v>
      </c>
      <c r="G965" s="104" t="s">
        <v>332</v>
      </c>
      <c r="H965" s="104" t="s">
        <v>4629</v>
      </c>
      <c r="I965" s="104" t="s">
        <v>17825</v>
      </c>
      <c r="J965" s="105">
        <v>18000</v>
      </c>
      <c r="K965" s="105">
        <v>2400000</v>
      </c>
      <c r="L965" s="105">
        <v>1209000</v>
      </c>
      <c r="M965" s="106">
        <v>1.77268161</v>
      </c>
      <c r="N965" s="105">
        <v>2143172.0660000001</v>
      </c>
      <c r="O965" s="107">
        <f t="shared" si="30"/>
        <v>38</v>
      </c>
      <c r="P965" s="105">
        <f>IFERROR(INDEX(Data_HS!$D$2:$D$8217,MATCH(H965,Data_HS!$A$2:$A$8217,0))/p_bulan,"")</f>
        <v>2332469</v>
      </c>
      <c r="Q965" s="104" t="str">
        <f t="shared" si="31"/>
        <v>Wajar</v>
      </c>
    </row>
    <row r="966" spans="1:17" x14ac:dyDescent="0.3">
      <c r="A966" s="104">
        <v>965</v>
      </c>
      <c r="B966" s="104" t="s">
        <v>17826</v>
      </c>
      <c r="C966" s="104" t="s">
        <v>290</v>
      </c>
      <c r="D966" s="104" t="s">
        <v>308</v>
      </c>
      <c r="E966" s="104" t="s">
        <v>304</v>
      </c>
      <c r="F966" s="104" t="s">
        <v>343</v>
      </c>
      <c r="G966" s="104" t="s">
        <v>332</v>
      </c>
      <c r="H966" s="104" t="s">
        <v>7061</v>
      </c>
      <c r="I966" s="104" t="s">
        <v>17827</v>
      </c>
      <c r="J966" s="105">
        <v>8000</v>
      </c>
      <c r="K966" s="105">
        <v>100000</v>
      </c>
      <c r="L966" s="105">
        <v>54000</v>
      </c>
      <c r="M966" s="106">
        <v>1.659895613</v>
      </c>
      <c r="N966" s="105">
        <v>89634.363100000002</v>
      </c>
      <c r="O966" s="107">
        <f t="shared" si="30"/>
        <v>53</v>
      </c>
      <c r="P966" s="105">
        <f>IFERROR(INDEX(Data_HS!$D$2:$D$8217,MATCH(H966,Data_HS!$A$2:$A$8217,0))/p_bulan,"")</f>
        <v>1069.7272727272727</v>
      </c>
      <c r="Q966" s="104" t="str">
        <f t="shared" si="31"/>
        <v>Melebihi ekspor nasional HS</v>
      </c>
    </row>
    <row r="967" spans="1:17" x14ac:dyDescent="0.3">
      <c r="A967" s="104">
        <v>966</v>
      </c>
      <c r="B967" s="104" t="s">
        <v>17826</v>
      </c>
      <c r="C967" s="104" t="s">
        <v>290</v>
      </c>
      <c r="D967" s="104" t="s">
        <v>308</v>
      </c>
      <c r="E967" s="104" t="s">
        <v>304</v>
      </c>
      <c r="F967" s="104" t="s">
        <v>343</v>
      </c>
      <c r="G967" s="104" t="s">
        <v>332</v>
      </c>
      <c r="H967" s="104" t="s">
        <v>3019</v>
      </c>
      <c r="I967" s="104" t="s">
        <v>17828</v>
      </c>
      <c r="J967" s="105">
        <v>20000</v>
      </c>
      <c r="K967" s="105">
        <v>150000</v>
      </c>
      <c r="L967" s="105">
        <v>85000</v>
      </c>
      <c r="M967" s="106">
        <v>0.36135620200000002</v>
      </c>
      <c r="N967" s="105">
        <v>30715.277160000001</v>
      </c>
      <c r="O967" s="107">
        <f t="shared" si="30"/>
        <v>27</v>
      </c>
      <c r="P967" s="105">
        <f>IFERROR(INDEX(Data_HS!$D$2:$D$8217,MATCH(H967,Data_HS!$A$2:$A$8217,0))/p_bulan,"")</f>
        <v>10607202.545454545</v>
      </c>
      <c r="Q967" s="104" t="str">
        <f t="shared" si="31"/>
        <v>Wajar</v>
      </c>
    </row>
    <row r="968" spans="1:17" x14ac:dyDescent="0.3">
      <c r="A968" s="104">
        <v>967</v>
      </c>
      <c r="B968" s="104" t="s">
        <v>17826</v>
      </c>
      <c r="C968" s="104" t="s">
        <v>290</v>
      </c>
      <c r="D968" s="104" t="s">
        <v>308</v>
      </c>
      <c r="E968" s="104" t="s">
        <v>304</v>
      </c>
      <c r="F968" s="104" t="s">
        <v>343</v>
      </c>
      <c r="G968" s="104" t="s">
        <v>332</v>
      </c>
      <c r="H968" s="104" t="s">
        <v>7543</v>
      </c>
      <c r="I968" s="104" t="s">
        <v>17829</v>
      </c>
      <c r="J968" s="105">
        <v>0</v>
      </c>
      <c r="K968" s="105">
        <v>0</v>
      </c>
      <c r="L968" s="105">
        <v>0</v>
      </c>
      <c r="M968" s="106">
        <v>0.34311060900000001</v>
      </c>
      <c r="N968" s="105">
        <v>0</v>
      </c>
      <c r="O968" s="107">
        <f t="shared" si="30"/>
        <v>57</v>
      </c>
      <c r="P968" s="105">
        <f>IFERROR(INDEX(Data_HS!$D$2:$D$8217,MATCH(H968,Data_HS!$A$2:$A$8217,0))/p_bulan,"")</f>
        <v>1434.5454545454545</v>
      </c>
      <c r="Q968" s="104" t="str">
        <f t="shared" si="31"/>
        <v>Estimasi nol</v>
      </c>
    </row>
    <row r="969" spans="1:17" x14ac:dyDescent="0.3">
      <c r="A969" s="104">
        <v>968</v>
      </c>
      <c r="B969" s="104" t="s">
        <v>17826</v>
      </c>
      <c r="C969" s="104" t="s">
        <v>290</v>
      </c>
      <c r="D969" s="104" t="s">
        <v>308</v>
      </c>
      <c r="E969" s="104" t="s">
        <v>304</v>
      </c>
      <c r="F969" s="104" t="s">
        <v>343</v>
      </c>
      <c r="G969" s="104" t="s">
        <v>332</v>
      </c>
      <c r="H969" s="104" t="s">
        <v>3019</v>
      </c>
      <c r="I969" s="104" t="s">
        <v>17830</v>
      </c>
      <c r="J969" s="105">
        <v>7000</v>
      </c>
      <c r="K969" s="105">
        <v>15000</v>
      </c>
      <c r="L969" s="105">
        <v>11000</v>
      </c>
      <c r="M969" s="106">
        <v>0.36135620200000002</v>
      </c>
      <c r="N969" s="105">
        <v>3974.91822</v>
      </c>
      <c r="O969" s="107">
        <f t="shared" si="30"/>
        <v>27</v>
      </c>
      <c r="P969" s="105">
        <f>IFERROR(INDEX(Data_HS!$D$2:$D$8217,MATCH(H969,Data_HS!$A$2:$A$8217,0))/p_bulan,"")</f>
        <v>10607202.545454545</v>
      </c>
      <c r="Q969" s="104" t="str">
        <f t="shared" si="31"/>
        <v>Wajar</v>
      </c>
    </row>
    <row r="970" spans="1:17" x14ac:dyDescent="0.3">
      <c r="A970" s="104">
        <v>969</v>
      </c>
      <c r="B970" s="104" t="s">
        <v>17826</v>
      </c>
      <c r="C970" s="104" t="s">
        <v>290</v>
      </c>
      <c r="D970" s="104" t="s">
        <v>308</v>
      </c>
      <c r="E970" s="104" t="s">
        <v>304</v>
      </c>
      <c r="F970" s="104" t="s">
        <v>343</v>
      </c>
      <c r="G970" s="104" t="s">
        <v>332</v>
      </c>
      <c r="H970" s="104" t="s">
        <v>7543</v>
      </c>
      <c r="I970" s="104" t="s">
        <v>17831</v>
      </c>
      <c r="J970" s="105">
        <v>18000</v>
      </c>
      <c r="K970" s="105">
        <v>100000</v>
      </c>
      <c r="L970" s="105">
        <v>59000</v>
      </c>
      <c r="M970" s="106">
        <v>0.34311060900000001</v>
      </c>
      <c r="N970" s="105">
        <v>20243.52591</v>
      </c>
      <c r="O970" s="107">
        <f t="shared" si="30"/>
        <v>57</v>
      </c>
      <c r="P970" s="105">
        <f>IFERROR(INDEX(Data_HS!$D$2:$D$8217,MATCH(H970,Data_HS!$A$2:$A$8217,0))/p_bulan,"")</f>
        <v>1434.5454545454545</v>
      </c>
      <c r="Q970" s="104" t="str">
        <f t="shared" si="31"/>
        <v>Melebihi ekspor nasional HS</v>
      </c>
    </row>
    <row r="971" spans="1:17" x14ac:dyDescent="0.3">
      <c r="A971" s="104">
        <v>970</v>
      </c>
      <c r="B971" s="104" t="s">
        <v>17826</v>
      </c>
      <c r="C971" s="104" t="s">
        <v>290</v>
      </c>
      <c r="D971" s="104" t="s">
        <v>308</v>
      </c>
      <c r="E971" s="104" t="s">
        <v>304</v>
      </c>
      <c r="F971" s="104" t="s">
        <v>343</v>
      </c>
      <c r="G971" s="104" t="s">
        <v>332</v>
      </c>
      <c r="H971" s="104" t="s">
        <v>11012</v>
      </c>
      <c r="I971" s="104" t="s">
        <v>17832</v>
      </c>
      <c r="J971" s="105">
        <v>10000</v>
      </c>
      <c r="K971" s="105">
        <v>15000</v>
      </c>
      <c r="L971" s="105">
        <v>12500</v>
      </c>
      <c r="M971" s="106">
        <v>1.975852816</v>
      </c>
      <c r="N971" s="105">
        <v>24698.160199999998</v>
      </c>
      <c r="O971" s="107">
        <f t="shared" si="30"/>
        <v>83</v>
      </c>
      <c r="P971" s="105">
        <f>IFERROR(INDEX(Data_HS!$D$2:$D$8217,MATCH(H971,Data_HS!$A$2:$A$8217,0))/p_bulan,"")</f>
        <v>1398849.7272727273</v>
      </c>
      <c r="Q971" s="104" t="str">
        <f t="shared" si="31"/>
        <v>Wajar</v>
      </c>
    </row>
    <row r="972" spans="1:17" x14ac:dyDescent="0.3">
      <c r="A972" s="104">
        <v>971</v>
      </c>
      <c r="B972" s="104" t="s">
        <v>17833</v>
      </c>
      <c r="C972" s="104" t="s">
        <v>280</v>
      </c>
      <c r="D972" s="104" t="s">
        <v>311</v>
      </c>
      <c r="E972" s="104" t="s">
        <v>320</v>
      </c>
      <c r="F972" s="104" t="s">
        <v>344</v>
      </c>
      <c r="G972" s="104" t="s">
        <v>332</v>
      </c>
      <c r="H972" s="104" t="s">
        <v>1460</v>
      </c>
      <c r="I972" s="104" t="s">
        <v>17834</v>
      </c>
      <c r="J972" s="105">
        <v>19000</v>
      </c>
      <c r="K972" s="105"/>
      <c r="L972" s="105">
        <v>19000</v>
      </c>
      <c r="M972" s="106">
        <v>6.8828138010000002</v>
      </c>
      <c r="N972" s="105">
        <v>130773.46219999999</v>
      </c>
      <c r="O972" s="107">
        <f t="shared" si="30"/>
        <v>9</v>
      </c>
      <c r="P972" s="105">
        <f>IFERROR(INDEX(Data_HS!$D$2:$D$8217,MATCH(H972,Data_HS!$A$2:$A$8217,0))/p_bulan,"")</f>
        <v>60138.272727272728</v>
      </c>
      <c r="Q972" s="104" t="str">
        <f t="shared" si="31"/>
        <v>Melebihi ekspor nasional HS</v>
      </c>
    </row>
    <row r="973" spans="1:17" x14ac:dyDescent="0.3">
      <c r="A973" s="104">
        <v>972</v>
      </c>
      <c r="B973" s="104" t="s">
        <v>17835</v>
      </c>
      <c r="C973" s="104" t="s">
        <v>284</v>
      </c>
      <c r="D973" s="104" t="s">
        <v>308</v>
      </c>
      <c r="E973" s="104" t="s">
        <v>320</v>
      </c>
      <c r="F973" s="104" t="s">
        <v>344</v>
      </c>
      <c r="G973" s="104" t="s">
        <v>335</v>
      </c>
      <c r="H973" s="104" t="s">
        <v>7523</v>
      </c>
      <c r="I973" s="104" t="s">
        <v>17836</v>
      </c>
      <c r="J973" s="105">
        <v>0</v>
      </c>
      <c r="K973" s="105">
        <v>0</v>
      </c>
      <c r="L973" s="105">
        <v>0</v>
      </c>
      <c r="M973" s="106">
        <v>2.8743770890000002</v>
      </c>
      <c r="N973" s="105">
        <v>0</v>
      </c>
      <c r="O973" s="107">
        <f t="shared" si="30"/>
        <v>56</v>
      </c>
      <c r="P973" s="105">
        <f>IFERROR(INDEX(Data_HS!$D$2:$D$8217,MATCH(H973,Data_HS!$A$2:$A$8217,0))/p_bulan,"")</f>
        <v>29626.727272727272</v>
      </c>
      <c r="Q973" s="104" t="str">
        <f t="shared" si="31"/>
        <v>Estimasi nol</v>
      </c>
    </row>
    <row r="974" spans="1:17" x14ac:dyDescent="0.3">
      <c r="A974" s="104">
        <v>973</v>
      </c>
      <c r="B974" s="104" t="s">
        <v>17835</v>
      </c>
      <c r="C974" s="104" t="s">
        <v>284</v>
      </c>
      <c r="D974" s="104" t="s">
        <v>308</v>
      </c>
      <c r="E974" s="104" t="s">
        <v>320</v>
      </c>
      <c r="F974" s="104" t="s">
        <v>344</v>
      </c>
      <c r="G974" s="104" t="s">
        <v>335</v>
      </c>
      <c r="H974" s="104" t="s">
        <v>7061</v>
      </c>
      <c r="I974" s="104" t="s">
        <v>17837</v>
      </c>
      <c r="J974" s="105">
        <v>0</v>
      </c>
      <c r="K974" s="105">
        <v>0</v>
      </c>
      <c r="L974" s="105">
        <v>0</v>
      </c>
      <c r="M974" s="106">
        <v>1.659895613</v>
      </c>
      <c r="N974" s="105">
        <v>0</v>
      </c>
      <c r="O974" s="107">
        <f t="shared" si="30"/>
        <v>53</v>
      </c>
      <c r="P974" s="105">
        <f>IFERROR(INDEX(Data_HS!$D$2:$D$8217,MATCH(H974,Data_HS!$A$2:$A$8217,0))/p_bulan,"")</f>
        <v>1069.7272727272727</v>
      </c>
      <c r="Q974" s="104" t="str">
        <f t="shared" si="31"/>
        <v>Estimasi nol</v>
      </c>
    </row>
    <row r="975" spans="1:17" x14ac:dyDescent="0.3">
      <c r="A975" s="104">
        <v>974</v>
      </c>
      <c r="B975" s="104" t="s">
        <v>17835</v>
      </c>
      <c r="C975" s="104" t="s">
        <v>284</v>
      </c>
      <c r="D975" s="104" t="s">
        <v>308</v>
      </c>
      <c r="E975" s="104" t="s">
        <v>320</v>
      </c>
      <c r="F975" s="104" t="s">
        <v>344</v>
      </c>
      <c r="G975" s="104" t="s">
        <v>335</v>
      </c>
      <c r="H975" s="104" t="s">
        <v>6202</v>
      </c>
      <c r="I975" s="104" t="s">
        <v>17074</v>
      </c>
      <c r="J975" s="105">
        <v>22000</v>
      </c>
      <c r="K975" s="105">
        <v>100000</v>
      </c>
      <c r="L975" s="105">
        <v>61000</v>
      </c>
      <c r="M975" s="106">
        <v>1.874092688</v>
      </c>
      <c r="N975" s="105">
        <v>114319.65399999999</v>
      </c>
      <c r="O975" s="107">
        <f t="shared" si="30"/>
        <v>44</v>
      </c>
      <c r="P975" s="105">
        <f>IFERROR(INDEX(Data_HS!$D$2:$D$8217,MATCH(H975,Data_HS!$A$2:$A$8217,0))/p_bulan,"")</f>
        <v>3613175.9090909092</v>
      </c>
      <c r="Q975" s="104" t="str">
        <f t="shared" si="31"/>
        <v>Wajar</v>
      </c>
    </row>
    <row r="976" spans="1:17" x14ac:dyDescent="0.3">
      <c r="A976" s="104">
        <v>975</v>
      </c>
      <c r="B976" s="104" t="s">
        <v>17838</v>
      </c>
      <c r="C976" s="104" t="s">
        <v>300</v>
      </c>
      <c r="D976" s="104" t="s">
        <v>311</v>
      </c>
      <c r="E976" s="104" t="s">
        <v>320</v>
      </c>
      <c r="F976" s="104" t="s">
        <v>344</v>
      </c>
      <c r="G976" s="104" t="s">
        <v>335</v>
      </c>
      <c r="H976" s="104" t="s">
        <v>2263</v>
      </c>
      <c r="I976" s="104" t="s">
        <v>17183</v>
      </c>
      <c r="J976" s="105">
        <v>0</v>
      </c>
      <c r="K976" s="105">
        <v>500</v>
      </c>
      <c r="L976" s="105">
        <v>250</v>
      </c>
      <c r="M976" s="106">
        <v>6.183815901</v>
      </c>
      <c r="N976" s="105">
        <v>1545.9539749999999</v>
      </c>
      <c r="O976" s="107">
        <f t="shared" si="30"/>
        <v>18</v>
      </c>
      <c r="P976" s="105">
        <f>IFERROR(INDEX(Data_HS!$D$2:$D$8217,MATCH(H976,Data_HS!$A$2:$A$8217,0))/p_bulan,"")</f>
        <v>64124517</v>
      </c>
      <c r="Q976" s="104" t="str">
        <f t="shared" si="31"/>
        <v>Wajar</v>
      </c>
    </row>
    <row r="977" spans="1:17" x14ac:dyDescent="0.3">
      <c r="A977" s="104">
        <v>976</v>
      </c>
      <c r="B977" s="104" t="s">
        <v>17839</v>
      </c>
      <c r="C977" s="104" t="s">
        <v>282</v>
      </c>
      <c r="D977" s="104" t="s">
        <v>311</v>
      </c>
      <c r="E977" s="104" t="s">
        <v>301</v>
      </c>
      <c r="F977" s="104" t="s">
        <v>343</v>
      </c>
      <c r="G977" s="104" t="s">
        <v>332</v>
      </c>
      <c r="H977" s="104" t="s">
        <v>1539</v>
      </c>
      <c r="I977" s="104" t="s">
        <v>17840</v>
      </c>
      <c r="J977" s="105">
        <v>0</v>
      </c>
      <c r="K977" s="105">
        <v>0</v>
      </c>
      <c r="L977" s="105">
        <v>0</v>
      </c>
      <c r="M977" s="106">
        <v>2.4667046500000001</v>
      </c>
      <c r="N977" s="105">
        <v>0</v>
      </c>
      <c r="O977" s="107">
        <f t="shared" si="30"/>
        <v>9</v>
      </c>
      <c r="P977" s="105">
        <f>IFERROR(INDEX(Data_HS!$D$2:$D$8217,MATCH(H977,Data_HS!$A$2:$A$8217,0))/p_bulan,"")</f>
        <v>35423</v>
      </c>
      <c r="Q977" s="104" t="str">
        <f t="shared" si="31"/>
        <v>Estimasi nol</v>
      </c>
    </row>
    <row r="978" spans="1:17" x14ac:dyDescent="0.3">
      <c r="A978" s="104">
        <v>977</v>
      </c>
      <c r="B978" s="104" t="s">
        <v>17839</v>
      </c>
      <c r="C978" s="104" t="s">
        <v>282</v>
      </c>
      <c r="D978" s="104" t="s">
        <v>311</v>
      </c>
      <c r="E978" s="104" t="s">
        <v>301</v>
      </c>
      <c r="F978" s="104" t="s">
        <v>343</v>
      </c>
      <c r="G978" s="104" t="s">
        <v>332</v>
      </c>
      <c r="H978" s="104" t="s">
        <v>1539</v>
      </c>
      <c r="I978" s="104" t="s">
        <v>17841</v>
      </c>
      <c r="J978" s="105">
        <v>1000</v>
      </c>
      <c r="K978" s="105">
        <v>200000</v>
      </c>
      <c r="L978" s="105">
        <v>100500</v>
      </c>
      <c r="M978" s="106">
        <v>2.4667046500000001</v>
      </c>
      <c r="N978" s="105">
        <v>247903.8173</v>
      </c>
      <c r="O978" s="107">
        <f t="shared" si="30"/>
        <v>9</v>
      </c>
      <c r="P978" s="105">
        <f>IFERROR(INDEX(Data_HS!$D$2:$D$8217,MATCH(H978,Data_HS!$A$2:$A$8217,0))/p_bulan,"")</f>
        <v>35423</v>
      </c>
      <c r="Q978" s="104" t="str">
        <f t="shared" si="31"/>
        <v>Melebihi ekspor nasional HS</v>
      </c>
    </row>
    <row r="979" spans="1:17" x14ac:dyDescent="0.3">
      <c r="A979" s="104">
        <v>978</v>
      </c>
      <c r="B979" s="104" t="s">
        <v>17839</v>
      </c>
      <c r="C979" s="104" t="s">
        <v>282</v>
      </c>
      <c r="D979" s="104" t="s">
        <v>311</v>
      </c>
      <c r="E979" s="104" t="s">
        <v>301</v>
      </c>
      <c r="F979" s="104" t="s">
        <v>343</v>
      </c>
      <c r="G979" s="104" t="s">
        <v>332</v>
      </c>
      <c r="H979" s="104" t="s">
        <v>1543</v>
      </c>
      <c r="I979" s="104" t="s">
        <v>17842</v>
      </c>
      <c r="J979" s="105">
        <v>0</v>
      </c>
      <c r="K979" s="105">
        <v>0</v>
      </c>
      <c r="L979" s="105">
        <v>0</v>
      </c>
      <c r="M979" s="106">
        <v>2.5094737610000002</v>
      </c>
      <c r="N979" s="105">
        <v>0</v>
      </c>
      <c r="O979" s="107">
        <f t="shared" si="30"/>
        <v>9</v>
      </c>
      <c r="P979" s="105">
        <f>IFERROR(INDEX(Data_HS!$D$2:$D$8217,MATCH(H979,Data_HS!$A$2:$A$8217,0))/p_bulan,"")</f>
        <v>18710.636363636364</v>
      </c>
      <c r="Q979" s="104" t="str">
        <f t="shared" si="31"/>
        <v>Estimasi nol</v>
      </c>
    </row>
    <row r="980" spans="1:17" x14ac:dyDescent="0.3">
      <c r="A980" s="104">
        <v>979</v>
      </c>
      <c r="B980" s="104" t="s">
        <v>17839</v>
      </c>
      <c r="C980" s="104" t="s">
        <v>282</v>
      </c>
      <c r="D980" s="104" t="s">
        <v>311</v>
      </c>
      <c r="E980" s="104" t="s">
        <v>301</v>
      </c>
      <c r="F980" s="104" t="s">
        <v>343</v>
      </c>
      <c r="G980" s="104" t="s">
        <v>332</v>
      </c>
      <c r="H980" s="104" t="s">
        <v>1859</v>
      </c>
      <c r="I980" s="104" t="s">
        <v>17843</v>
      </c>
      <c r="J980" s="105">
        <v>1000</v>
      </c>
      <c r="K980" s="105">
        <v>200000</v>
      </c>
      <c r="L980" s="105">
        <v>100500</v>
      </c>
      <c r="M980" s="106">
        <v>2.097877859</v>
      </c>
      <c r="N980" s="105">
        <v>210836.7248</v>
      </c>
      <c r="O980" s="107">
        <f t="shared" si="30"/>
        <v>15</v>
      </c>
      <c r="P980" s="105">
        <f>IFERROR(INDEX(Data_HS!$D$2:$D$8217,MATCH(H980,Data_HS!$A$2:$A$8217,0))/p_bulan,"")</f>
        <v>16176.545454545454</v>
      </c>
      <c r="Q980" s="104" t="str">
        <f t="shared" si="31"/>
        <v>Melebihi ekspor nasional HS</v>
      </c>
    </row>
    <row r="981" spans="1:17" x14ac:dyDescent="0.3">
      <c r="A981" s="104">
        <v>980</v>
      </c>
      <c r="B981" s="104" t="s">
        <v>17839</v>
      </c>
      <c r="C981" s="104" t="s">
        <v>282</v>
      </c>
      <c r="D981" s="104" t="s">
        <v>311</v>
      </c>
      <c r="E981" s="104" t="s">
        <v>301</v>
      </c>
      <c r="F981" s="104" t="s">
        <v>343</v>
      </c>
      <c r="G981" s="104" t="s">
        <v>332</v>
      </c>
      <c r="H981" s="104" t="s">
        <v>2829</v>
      </c>
      <c r="I981" s="104" t="s">
        <v>17844</v>
      </c>
      <c r="J981" s="105">
        <v>0</v>
      </c>
      <c r="K981" s="105">
        <v>0</v>
      </c>
      <c r="L981" s="105">
        <v>0</v>
      </c>
      <c r="M981" s="106">
        <v>13.72142208</v>
      </c>
      <c r="N981" s="105">
        <v>0</v>
      </c>
      <c r="O981" s="107">
        <f t="shared" si="30"/>
        <v>24</v>
      </c>
      <c r="P981" s="105">
        <f>IFERROR(INDEX(Data_HS!$D$2:$D$8217,MATCH(H981,Data_HS!$A$2:$A$8217,0))/p_bulan,"")</f>
        <v>19492304.181818184</v>
      </c>
      <c r="Q981" s="104" t="str">
        <f t="shared" si="31"/>
        <v>Estimasi nol</v>
      </c>
    </row>
    <row r="982" spans="1:17" x14ac:dyDescent="0.3">
      <c r="A982" s="104">
        <v>981</v>
      </c>
      <c r="B982" s="104" t="s">
        <v>17839</v>
      </c>
      <c r="C982" s="104" t="s">
        <v>282</v>
      </c>
      <c r="D982" s="104" t="s">
        <v>311</v>
      </c>
      <c r="E982" s="104" t="s">
        <v>301</v>
      </c>
      <c r="F982" s="104" t="s">
        <v>343</v>
      </c>
      <c r="G982" s="104" t="s">
        <v>332</v>
      </c>
      <c r="H982" s="104" t="s">
        <v>1557</v>
      </c>
      <c r="I982" s="104" t="s">
        <v>17109</v>
      </c>
      <c r="J982" s="105">
        <v>1000</v>
      </c>
      <c r="K982" s="105">
        <v>200000</v>
      </c>
      <c r="L982" s="105">
        <v>100500</v>
      </c>
      <c r="M982" s="106">
        <v>0.76696932900000003</v>
      </c>
      <c r="N982" s="105">
        <v>77080.417589999997</v>
      </c>
      <c r="O982" s="107">
        <f t="shared" si="30"/>
        <v>9</v>
      </c>
      <c r="P982" s="105">
        <f>IFERROR(INDEX(Data_HS!$D$2:$D$8217,MATCH(H982,Data_HS!$A$2:$A$8217,0))/p_bulan,"")</f>
        <v>171188.18181818182</v>
      </c>
      <c r="Q982" s="104" t="str">
        <f t="shared" si="31"/>
        <v>Wajar</v>
      </c>
    </row>
    <row r="983" spans="1:17" x14ac:dyDescent="0.3">
      <c r="A983" s="104">
        <v>982</v>
      </c>
      <c r="B983" s="104" t="s">
        <v>17839</v>
      </c>
      <c r="C983" s="104" t="s">
        <v>282</v>
      </c>
      <c r="D983" s="104" t="s">
        <v>311</v>
      </c>
      <c r="E983" s="104" t="s">
        <v>301</v>
      </c>
      <c r="F983" s="104" t="s">
        <v>343</v>
      </c>
      <c r="G983" s="104" t="s">
        <v>332</v>
      </c>
      <c r="H983" s="104" t="s">
        <v>1557</v>
      </c>
      <c r="I983" s="104" t="s">
        <v>17845</v>
      </c>
      <c r="J983" s="105">
        <v>0</v>
      </c>
      <c r="K983" s="105">
        <v>0</v>
      </c>
      <c r="L983" s="105">
        <v>0</v>
      </c>
      <c r="M983" s="106">
        <v>0.76696932900000003</v>
      </c>
      <c r="N983" s="105">
        <v>0</v>
      </c>
      <c r="O983" s="107">
        <f t="shared" si="30"/>
        <v>9</v>
      </c>
      <c r="P983" s="105">
        <f>IFERROR(INDEX(Data_HS!$D$2:$D$8217,MATCH(H983,Data_HS!$A$2:$A$8217,0))/p_bulan,"")</f>
        <v>171188.18181818182</v>
      </c>
      <c r="Q983" s="104" t="str">
        <f t="shared" si="31"/>
        <v>Estimasi nol</v>
      </c>
    </row>
    <row r="984" spans="1:17" x14ac:dyDescent="0.3">
      <c r="A984" s="104">
        <v>983</v>
      </c>
      <c r="B984" s="104" t="s">
        <v>17839</v>
      </c>
      <c r="C984" s="104" t="s">
        <v>282</v>
      </c>
      <c r="D984" s="104" t="s">
        <v>311</v>
      </c>
      <c r="E984" s="104" t="s">
        <v>301</v>
      </c>
      <c r="F984" s="104" t="s">
        <v>343</v>
      </c>
      <c r="G984" s="104" t="s">
        <v>332</v>
      </c>
      <c r="H984" s="104" t="s">
        <v>1493</v>
      </c>
      <c r="I984" s="104" t="s">
        <v>17260</v>
      </c>
      <c r="J984" s="105">
        <v>1000</v>
      </c>
      <c r="K984" s="105">
        <v>200000</v>
      </c>
      <c r="L984" s="105">
        <v>100500</v>
      </c>
      <c r="M984" s="106">
        <v>7.2449907680000001</v>
      </c>
      <c r="N984" s="105">
        <v>728121.57220000005</v>
      </c>
      <c r="O984" s="107">
        <f t="shared" si="30"/>
        <v>9</v>
      </c>
      <c r="P984" s="105">
        <f>IFERROR(INDEX(Data_HS!$D$2:$D$8217,MATCH(H984,Data_HS!$A$2:$A$8217,0))/p_bulan,"")</f>
        <v>10498596.909090908</v>
      </c>
      <c r="Q984" s="104" t="str">
        <f t="shared" si="31"/>
        <v>Wajar</v>
      </c>
    </row>
    <row r="985" spans="1:17" x14ac:dyDescent="0.3">
      <c r="A985" s="104">
        <v>984</v>
      </c>
      <c r="B985" s="104" t="s">
        <v>17846</v>
      </c>
      <c r="C985" s="104" t="s">
        <v>284</v>
      </c>
      <c r="D985" s="104" t="s">
        <v>311</v>
      </c>
      <c r="E985" s="104" t="s">
        <v>301</v>
      </c>
      <c r="F985" s="104" t="s">
        <v>344</v>
      </c>
      <c r="G985" s="104" t="s">
        <v>332</v>
      </c>
      <c r="H985" s="104" t="s">
        <v>1517</v>
      </c>
      <c r="I985" s="104" t="s">
        <v>17847</v>
      </c>
      <c r="J985" s="105">
        <v>10000</v>
      </c>
      <c r="K985" s="105">
        <v>60000</v>
      </c>
      <c r="L985" s="105">
        <v>35000</v>
      </c>
      <c r="M985" s="106">
        <v>4.5178611809999998</v>
      </c>
      <c r="N985" s="105">
        <v>158125.14129999999</v>
      </c>
      <c r="O985" s="107">
        <f t="shared" si="30"/>
        <v>9</v>
      </c>
      <c r="P985" s="105">
        <f>IFERROR(INDEX(Data_HS!$D$2:$D$8217,MATCH(H985,Data_HS!$A$2:$A$8217,0))/p_bulan,"")</f>
        <v>1296930.9090909092</v>
      </c>
      <c r="Q985" s="104" t="str">
        <f t="shared" si="31"/>
        <v>Wajar</v>
      </c>
    </row>
    <row r="986" spans="1:17" x14ac:dyDescent="0.3">
      <c r="A986" s="104">
        <v>985</v>
      </c>
      <c r="B986" s="104" t="s">
        <v>17846</v>
      </c>
      <c r="C986" s="104" t="s">
        <v>284</v>
      </c>
      <c r="D986" s="104" t="s">
        <v>311</v>
      </c>
      <c r="E986" s="104" t="s">
        <v>301</v>
      </c>
      <c r="F986" s="104" t="s">
        <v>344</v>
      </c>
      <c r="G986" s="104" t="s">
        <v>332</v>
      </c>
      <c r="H986" s="104" t="s">
        <v>1513</v>
      </c>
      <c r="I986" s="104" t="s">
        <v>17848</v>
      </c>
      <c r="J986" s="105">
        <v>50</v>
      </c>
      <c r="K986" s="105">
        <v>20000</v>
      </c>
      <c r="L986" s="105">
        <v>10025</v>
      </c>
      <c r="M986" s="106">
        <v>48.166593229999997</v>
      </c>
      <c r="N986" s="105">
        <v>482870.09710000001</v>
      </c>
      <c r="O986" s="107">
        <f t="shared" si="30"/>
        <v>9</v>
      </c>
      <c r="P986" s="105">
        <f>IFERROR(INDEX(Data_HS!$D$2:$D$8217,MATCH(H986,Data_HS!$A$2:$A$8217,0))/p_bulan,"")</f>
        <v>785032.27272727271</v>
      </c>
      <c r="Q986" s="104" t="str">
        <f t="shared" si="31"/>
        <v>Wajar</v>
      </c>
    </row>
    <row r="987" spans="1:17" x14ac:dyDescent="0.3">
      <c r="A987" s="104">
        <v>986</v>
      </c>
      <c r="B987" s="104" t="s">
        <v>17846</v>
      </c>
      <c r="C987" s="104" t="s">
        <v>284</v>
      </c>
      <c r="D987" s="104" t="s">
        <v>311</v>
      </c>
      <c r="E987" s="104" t="s">
        <v>301</v>
      </c>
      <c r="F987" s="104" t="s">
        <v>344</v>
      </c>
      <c r="G987" s="104" t="s">
        <v>332</v>
      </c>
      <c r="H987" s="104" t="s">
        <v>1517</v>
      </c>
      <c r="I987" s="104" t="s">
        <v>17849</v>
      </c>
      <c r="J987" s="105">
        <v>10000</v>
      </c>
      <c r="K987" s="105">
        <v>60000</v>
      </c>
      <c r="L987" s="105">
        <v>35000</v>
      </c>
      <c r="M987" s="106">
        <v>4.5178611809999998</v>
      </c>
      <c r="N987" s="105">
        <v>158125.14129999999</v>
      </c>
      <c r="O987" s="107">
        <f t="shared" si="30"/>
        <v>9</v>
      </c>
      <c r="P987" s="105">
        <f>IFERROR(INDEX(Data_HS!$D$2:$D$8217,MATCH(H987,Data_HS!$A$2:$A$8217,0))/p_bulan,"")</f>
        <v>1296930.9090909092</v>
      </c>
      <c r="Q987" s="104" t="str">
        <f t="shared" si="31"/>
        <v>Wajar</v>
      </c>
    </row>
    <row r="988" spans="1:17" x14ac:dyDescent="0.3">
      <c r="A988" s="104">
        <v>987</v>
      </c>
      <c r="B988" s="104" t="s">
        <v>17846</v>
      </c>
      <c r="C988" s="104" t="s">
        <v>284</v>
      </c>
      <c r="D988" s="104" t="s">
        <v>311</v>
      </c>
      <c r="E988" s="104" t="s">
        <v>301</v>
      </c>
      <c r="F988" s="104" t="s">
        <v>344</v>
      </c>
      <c r="G988" s="104" t="s">
        <v>332</v>
      </c>
      <c r="H988" s="104" t="s">
        <v>1517</v>
      </c>
      <c r="I988" s="104" t="s">
        <v>17850</v>
      </c>
      <c r="J988" s="105">
        <v>10000</v>
      </c>
      <c r="K988" s="105">
        <v>60000</v>
      </c>
      <c r="L988" s="105">
        <v>35000</v>
      </c>
      <c r="M988" s="106">
        <v>4.5178611809999998</v>
      </c>
      <c r="N988" s="105">
        <v>158125.14129999999</v>
      </c>
      <c r="O988" s="107">
        <f t="shared" si="30"/>
        <v>9</v>
      </c>
      <c r="P988" s="105">
        <f>IFERROR(INDEX(Data_HS!$D$2:$D$8217,MATCH(H988,Data_HS!$A$2:$A$8217,0))/p_bulan,"")</f>
        <v>1296930.9090909092</v>
      </c>
      <c r="Q988" s="104" t="str">
        <f t="shared" si="31"/>
        <v>Wajar</v>
      </c>
    </row>
    <row r="989" spans="1:17" x14ac:dyDescent="0.3">
      <c r="A989" s="104">
        <v>988</v>
      </c>
      <c r="B989" s="104" t="s">
        <v>17846</v>
      </c>
      <c r="C989" s="104" t="s">
        <v>284</v>
      </c>
      <c r="D989" s="104" t="s">
        <v>311</v>
      </c>
      <c r="E989" s="104" t="s">
        <v>301</v>
      </c>
      <c r="F989" s="104" t="s">
        <v>344</v>
      </c>
      <c r="G989" s="104" t="s">
        <v>332</v>
      </c>
      <c r="H989" s="104" t="s">
        <v>1517</v>
      </c>
      <c r="I989" s="104" t="s">
        <v>17851</v>
      </c>
      <c r="J989" s="105">
        <v>10000</v>
      </c>
      <c r="K989" s="105">
        <v>60000</v>
      </c>
      <c r="L989" s="105">
        <v>35000</v>
      </c>
      <c r="M989" s="106">
        <v>4.5178611809999998</v>
      </c>
      <c r="N989" s="105">
        <v>158125.14129999999</v>
      </c>
      <c r="O989" s="107">
        <f t="shared" si="30"/>
        <v>9</v>
      </c>
      <c r="P989" s="105">
        <f>IFERROR(INDEX(Data_HS!$D$2:$D$8217,MATCH(H989,Data_HS!$A$2:$A$8217,0))/p_bulan,"")</f>
        <v>1296930.9090909092</v>
      </c>
      <c r="Q989" s="104" t="str">
        <f t="shared" si="31"/>
        <v>Wajar</v>
      </c>
    </row>
    <row r="990" spans="1:17" x14ac:dyDescent="0.3">
      <c r="A990" s="104">
        <v>989</v>
      </c>
      <c r="B990" s="104" t="s">
        <v>17846</v>
      </c>
      <c r="C990" s="104" t="s">
        <v>284</v>
      </c>
      <c r="D990" s="104" t="s">
        <v>311</v>
      </c>
      <c r="E990" s="104" t="s">
        <v>301</v>
      </c>
      <c r="F990" s="104" t="s">
        <v>344</v>
      </c>
      <c r="G990" s="104" t="s">
        <v>332</v>
      </c>
      <c r="H990" s="104" t="s">
        <v>1513</v>
      </c>
      <c r="I990" s="104" t="s">
        <v>17852</v>
      </c>
      <c r="J990" s="105">
        <v>50</v>
      </c>
      <c r="K990" s="105">
        <v>5000</v>
      </c>
      <c r="L990" s="105">
        <v>2525</v>
      </c>
      <c r="M990" s="106">
        <v>48.166593229999997</v>
      </c>
      <c r="N990" s="105">
        <v>121620.6479</v>
      </c>
      <c r="O990" s="107">
        <f t="shared" si="30"/>
        <v>9</v>
      </c>
      <c r="P990" s="105">
        <f>IFERROR(INDEX(Data_HS!$D$2:$D$8217,MATCH(H990,Data_HS!$A$2:$A$8217,0))/p_bulan,"")</f>
        <v>785032.27272727271</v>
      </c>
      <c r="Q990" s="104" t="str">
        <f t="shared" si="31"/>
        <v>Wajar</v>
      </c>
    </row>
    <row r="991" spans="1:17" x14ac:dyDescent="0.3">
      <c r="A991" s="104">
        <v>990</v>
      </c>
      <c r="B991" s="104" t="s">
        <v>17846</v>
      </c>
      <c r="C991" s="104" t="s">
        <v>284</v>
      </c>
      <c r="D991" s="104" t="s">
        <v>311</v>
      </c>
      <c r="E991" s="104" t="s">
        <v>301</v>
      </c>
      <c r="F991" s="104" t="s">
        <v>344</v>
      </c>
      <c r="G991" s="104" t="s">
        <v>332</v>
      </c>
      <c r="H991" s="104" t="s">
        <v>1513</v>
      </c>
      <c r="I991" s="104" t="s">
        <v>17853</v>
      </c>
      <c r="J991" s="105">
        <v>50</v>
      </c>
      <c r="K991" s="105">
        <v>50000</v>
      </c>
      <c r="L991" s="105">
        <v>25025</v>
      </c>
      <c r="M991" s="106">
        <v>48.166593229999997</v>
      </c>
      <c r="N991" s="105">
        <v>1205368.9950000001</v>
      </c>
      <c r="O991" s="107">
        <f t="shared" si="30"/>
        <v>9</v>
      </c>
      <c r="P991" s="105">
        <f>IFERROR(INDEX(Data_HS!$D$2:$D$8217,MATCH(H991,Data_HS!$A$2:$A$8217,0))/p_bulan,"")</f>
        <v>785032.27272727271</v>
      </c>
      <c r="Q991" s="104" t="str">
        <f t="shared" si="31"/>
        <v>Melebihi ekspor nasional HS</v>
      </c>
    </row>
    <row r="992" spans="1:17" x14ac:dyDescent="0.3">
      <c r="A992" s="104">
        <v>991</v>
      </c>
      <c r="B992" s="104" t="s">
        <v>17846</v>
      </c>
      <c r="C992" s="104" t="s">
        <v>284</v>
      </c>
      <c r="D992" s="104" t="s">
        <v>311</v>
      </c>
      <c r="E992" s="104" t="s">
        <v>301</v>
      </c>
      <c r="F992" s="104" t="s">
        <v>344</v>
      </c>
      <c r="G992" s="104" t="s">
        <v>332</v>
      </c>
      <c r="H992" s="104" t="s">
        <v>1513</v>
      </c>
      <c r="I992" s="104" t="s">
        <v>17854</v>
      </c>
      <c r="J992" s="105">
        <v>50</v>
      </c>
      <c r="K992" s="105">
        <v>5000</v>
      </c>
      <c r="L992" s="105">
        <v>2525</v>
      </c>
      <c r="M992" s="106">
        <v>48.166593229999997</v>
      </c>
      <c r="N992" s="105">
        <v>121620.6479</v>
      </c>
      <c r="O992" s="107">
        <f t="shared" si="30"/>
        <v>9</v>
      </c>
      <c r="P992" s="105">
        <f>IFERROR(INDEX(Data_HS!$D$2:$D$8217,MATCH(H992,Data_HS!$A$2:$A$8217,0))/p_bulan,"")</f>
        <v>785032.27272727271</v>
      </c>
      <c r="Q992" s="104" t="str">
        <f t="shared" si="31"/>
        <v>Wajar</v>
      </c>
    </row>
    <row r="993" spans="1:17" x14ac:dyDescent="0.3">
      <c r="A993" s="104">
        <v>992</v>
      </c>
      <c r="B993" s="104" t="s">
        <v>17846</v>
      </c>
      <c r="C993" s="104" t="s">
        <v>284</v>
      </c>
      <c r="D993" s="104" t="s">
        <v>311</v>
      </c>
      <c r="E993" s="104" t="s">
        <v>301</v>
      </c>
      <c r="F993" s="104" t="s">
        <v>344</v>
      </c>
      <c r="G993" s="104" t="s">
        <v>332</v>
      </c>
      <c r="H993" s="104" t="s">
        <v>1328</v>
      </c>
      <c r="I993" s="104" t="s">
        <v>17855</v>
      </c>
      <c r="J993" s="105">
        <v>12000</v>
      </c>
      <c r="K993" s="105">
        <v>100000</v>
      </c>
      <c r="L993" s="105">
        <v>56000</v>
      </c>
      <c r="M993" s="106">
        <v>1.220078137</v>
      </c>
      <c r="N993" s="105">
        <v>68324.375650000002</v>
      </c>
      <c r="O993" s="107">
        <f t="shared" si="30"/>
        <v>8</v>
      </c>
      <c r="P993" s="105">
        <f>IFERROR(INDEX(Data_HS!$D$2:$D$8217,MATCH(H993,Data_HS!$A$2:$A$8217,0))/p_bulan,"")</f>
        <v>24068985.181818184</v>
      </c>
      <c r="Q993" s="104" t="str">
        <f t="shared" si="31"/>
        <v>Wajar</v>
      </c>
    </row>
    <row r="994" spans="1:17" x14ac:dyDescent="0.3">
      <c r="A994" s="104">
        <v>993</v>
      </c>
      <c r="B994" s="104" t="s">
        <v>17846</v>
      </c>
      <c r="C994" s="104" t="s">
        <v>284</v>
      </c>
      <c r="D994" s="104" t="s">
        <v>311</v>
      </c>
      <c r="E994" s="104" t="s">
        <v>301</v>
      </c>
      <c r="F994" s="104" t="s">
        <v>344</v>
      </c>
      <c r="G994" s="104" t="s">
        <v>332</v>
      </c>
      <c r="H994" s="104" t="s">
        <v>1517</v>
      </c>
      <c r="I994" s="104" t="s">
        <v>17856</v>
      </c>
      <c r="J994" s="105">
        <v>10000</v>
      </c>
      <c r="K994" s="105">
        <v>60000</v>
      </c>
      <c r="L994" s="105">
        <v>35000</v>
      </c>
      <c r="M994" s="106">
        <v>4.5178611809999998</v>
      </c>
      <c r="N994" s="105">
        <v>158125.14129999999</v>
      </c>
      <c r="O994" s="107">
        <f t="shared" si="30"/>
        <v>9</v>
      </c>
      <c r="P994" s="105">
        <f>IFERROR(INDEX(Data_HS!$D$2:$D$8217,MATCH(H994,Data_HS!$A$2:$A$8217,0))/p_bulan,"")</f>
        <v>1296930.9090909092</v>
      </c>
      <c r="Q994" s="104" t="str">
        <f t="shared" si="31"/>
        <v>Wajar</v>
      </c>
    </row>
    <row r="995" spans="1:17" x14ac:dyDescent="0.3">
      <c r="A995" s="104">
        <v>994</v>
      </c>
      <c r="B995" s="104" t="s">
        <v>17857</v>
      </c>
      <c r="C995" s="104" t="s">
        <v>331</v>
      </c>
      <c r="D995" s="104" t="s">
        <v>308</v>
      </c>
      <c r="E995" s="104" t="s">
        <v>320</v>
      </c>
      <c r="F995" s="104" t="s">
        <v>344</v>
      </c>
      <c r="G995" s="104" t="s">
        <v>332</v>
      </c>
      <c r="H995" s="104" t="s">
        <v>1833</v>
      </c>
      <c r="I995" s="104" t="s">
        <v>17006</v>
      </c>
      <c r="J995" s="105">
        <v>1000000</v>
      </c>
      <c r="K995" s="105">
        <v>10000000</v>
      </c>
      <c r="L995" s="105">
        <v>5500000</v>
      </c>
      <c r="M995" s="106">
        <v>0.10319235</v>
      </c>
      <c r="N995" s="105">
        <v>567557.92229999998</v>
      </c>
      <c r="O995" s="107">
        <f t="shared" si="30"/>
        <v>14</v>
      </c>
      <c r="P995" s="105">
        <f>IFERROR(INDEX(Data_HS!$D$2:$D$8217,MATCH(H995,Data_HS!$A$2:$A$8217,0))/p_bulan,"")</f>
        <v>51044723.545454547</v>
      </c>
      <c r="Q995" s="104" t="str">
        <f t="shared" si="31"/>
        <v>Wajar</v>
      </c>
    </row>
    <row r="996" spans="1:17" x14ac:dyDescent="0.3">
      <c r="A996" s="104">
        <v>995</v>
      </c>
      <c r="B996" s="104" t="s">
        <v>17857</v>
      </c>
      <c r="C996" s="104" t="s">
        <v>331</v>
      </c>
      <c r="D996" s="104" t="s">
        <v>308</v>
      </c>
      <c r="E996" s="104" t="s">
        <v>320</v>
      </c>
      <c r="F996" s="104" t="s">
        <v>344</v>
      </c>
      <c r="G996" s="104" t="s">
        <v>332</v>
      </c>
      <c r="H996" s="104" t="s">
        <v>2769</v>
      </c>
      <c r="I996" s="104" t="s">
        <v>17858</v>
      </c>
      <c r="J996" s="105">
        <v>500000</v>
      </c>
      <c r="K996" s="105">
        <v>3000000</v>
      </c>
      <c r="L996" s="105">
        <v>1750000</v>
      </c>
      <c r="M996" s="106">
        <v>1.5</v>
      </c>
      <c r="N996" s="105">
        <v>2625000</v>
      </c>
      <c r="O996" s="107">
        <f t="shared" si="30"/>
        <v>23</v>
      </c>
      <c r="P996" s="105">
        <f>IFERROR(INDEX(Data_HS!$D$2:$D$8217,MATCH(H996,Data_HS!$A$2:$A$8217,0))/p_bulan,"")</f>
        <v>0.54545454545454541</v>
      </c>
      <c r="Q996" s="104" t="str">
        <f t="shared" si="31"/>
        <v>Melebihi ekspor nasional HS</v>
      </c>
    </row>
    <row r="997" spans="1:17" x14ac:dyDescent="0.3">
      <c r="A997" s="104">
        <v>996</v>
      </c>
      <c r="B997" s="104" t="s">
        <v>17857</v>
      </c>
      <c r="C997" s="104" t="s">
        <v>331</v>
      </c>
      <c r="D997" s="104" t="s">
        <v>308</v>
      </c>
      <c r="E997" s="104" t="s">
        <v>320</v>
      </c>
      <c r="F997" s="104" t="s">
        <v>344</v>
      </c>
      <c r="G997" s="104" t="s">
        <v>332</v>
      </c>
      <c r="H997" s="104" t="s">
        <v>1915</v>
      </c>
      <c r="I997" s="104" t="s">
        <v>17859</v>
      </c>
      <c r="J997" s="105">
        <v>20000</v>
      </c>
      <c r="K997" s="105">
        <v>1000000</v>
      </c>
      <c r="L997" s="105">
        <v>510000</v>
      </c>
      <c r="M997" s="106">
        <v>1.78943242</v>
      </c>
      <c r="N997" s="105">
        <v>912610.53430000006</v>
      </c>
      <c r="O997" s="107">
        <f t="shared" si="30"/>
        <v>15</v>
      </c>
      <c r="P997" s="105">
        <f>IFERROR(INDEX(Data_HS!$D$2:$D$8217,MATCH(H997,Data_HS!$A$2:$A$8217,0))/p_bulan,"")</f>
        <v>149046021.36363637</v>
      </c>
      <c r="Q997" s="104" t="str">
        <f t="shared" si="31"/>
        <v>Wajar</v>
      </c>
    </row>
    <row r="998" spans="1:17" x14ac:dyDescent="0.3">
      <c r="A998" s="104">
        <v>997</v>
      </c>
      <c r="B998" s="104" t="s">
        <v>17860</v>
      </c>
      <c r="C998" s="104" t="s">
        <v>280</v>
      </c>
      <c r="D998" s="104" t="s">
        <v>317</v>
      </c>
      <c r="E998" s="104" t="s">
        <v>320</v>
      </c>
      <c r="F998" s="104" t="s">
        <v>344</v>
      </c>
      <c r="G998" s="104" t="s">
        <v>335</v>
      </c>
      <c r="H998" s="104" t="s">
        <v>1460</v>
      </c>
      <c r="I998" s="104" t="s">
        <v>17861</v>
      </c>
      <c r="J998" s="105">
        <v>0</v>
      </c>
      <c r="K998" s="105">
        <v>0</v>
      </c>
      <c r="L998" s="105">
        <v>0</v>
      </c>
      <c r="M998" s="106">
        <v>6.8828138010000002</v>
      </c>
      <c r="N998" s="105">
        <v>0</v>
      </c>
      <c r="O998" s="107">
        <f t="shared" si="30"/>
        <v>9</v>
      </c>
      <c r="P998" s="105">
        <f>IFERROR(INDEX(Data_HS!$D$2:$D$8217,MATCH(H998,Data_HS!$A$2:$A$8217,0))/p_bulan,"")</f>
        <v>60138.272727272728</v>
      </c>
      <c r="Q998" s="104" t="str">
        <f t="shared" si="31"/>
        <v>Estimasi nol</v>
      </c>
    </row>
    <row r="999" spans="1:17" x14ac:dyDescent="0.3">
      <c r="A999" s="104">
        <v>998</v>
      </c>
      <c r="B999" s="104" t="s">
        <v>17860</v>
      </c>
      <c r="C999" s="104" t="s">
        <v>280</v>
      </c>
      <c r="D999" s="104" t="s">
        <v>317</v>
      </c>
      <c r="E999" s="104" t="s">
        <v>320</v>
      </c>
      <c r="F999" s="104" t="s">
        <v>344</v>
      </c>
      <c r="G999" s="104" t="s">
        <v>335</v>
      </c>
      <c r="H999" s="104" t="s">
        <v>2531</v>
      </c>
      <c r="I999" s="104" t="s">
        <v>17862</v>
      </c>
      <c r="J999" s="105">
        <v>0</v>
      </c>
      <c r="K999" s="105">
        <v>0</v>
      </c>
      <c r="L999" s="105">
        <v>0</v>
      </c>
      <c r="M999" s="106">
        <v>1.426852657</v>
      </c>
      <c r="N999" s="105">
        <v>0</v>
      </c>
      <c r="O999" s="107">
        <f t="shared" si="30"/>
        <v>20</v>
      </c>
      <c r="P999" s="105">
        <f>IFERROR(INDEX(Data_HS!$D$2:$D$8217,MATCH(H999,Data_HS!$A$2:$A$8217,0))/p_bulan,"")</f>
        <v>133644.72727272726</v>
      </c>
      <c r="Q999" s="104" t="str">
        <f t="shared" si="31"/>
        <v>Estimasi nol</v>
      </c>
    </row>
    <row r="1000" spans="1:17" x14ac:dyDescent="0.3">
      <c r="A1000" s="104">
        <v>999</v>
      </c>
      <c r="B1000" s="104" t="s">
        <v>17860</v>
      </c>
      <c r="C1000" s="104" t="s">
        <v>280</v>
      </c>
      <c r="D1000" s="104" t="s">
        <v>317</v>
      </c>
      <c r="E1000" s="104" t="s">
        <v>320</v>
      </c>
      <c r="F1000" s="104" t="s">
        <v>344</v>
      </c>
      <c r="G1000" s="104" t="s">
        <v>335</v>
      </c>
      <c r="H1000" s="104" t="s">
        <v>5410</v>
      </c>
      <c r="I1000" s="104" t="s">
        <v>17863</v>
      </c>
      <c r="J1000" s="105">
        <v>0</v>
      </c>
      <c r="K1000" s="105">
        <v>0</v>
      </c>
      <c r="L1000" s="105">
        <v>0</v>
      </c>
      <c r="M1000" s="106">
        <v>1.187025394</v>
      </c>
      <c r="N1000" s="105">
        <v>0</v>
      </c>
      <c r="O1000" s="107">
        <f t="shared" si="30"/>
        <v>39</v>
      </c>
      <c r="P1000" s="105">
        <f>IFERROR(INDEX(Data_HS!$D$2:$D$8217,MATCH(H1000,Data_HS!$A$2:$A$8217,0))/p_bulan,"")</f>
        <v>473883.09090909088</v>
      </c>
      <c r="Q1000" s="104" t="str">
        <f t="shared" si="31"/>
        <v>Estimasi nol</v>
      </c>
    </row>
    <row r="1001" spans="1:17" x14ac:dyDescent="0.3">
      <c r="A1001" s="104">
        <v>1000</v>
      </c>
      <c r="B1001" s="104" t="s">
        <v>17860</v>
      </c>
      <c r="C1001" s="104" t="s">
        <v>280</v>
      </c>
      <c r="D1001" s="104" t="s">
        <v>317</v>
      </c>
      <c r="E1001" s="104" t="s">
        <v>320</v>
      </c>
      <c r="F1001" s="104" t="s">
        <v>344</v>
      </c>
      <c r="G1001" s="104" t="s">
        <v>335</v>
      </c>
      <c r="H1001" s="104" t="s">
        <v>7515</v>
      </c>
      <c r="I1001" s="104" t="s">
        <v>17864</v>
      </c>
      <c r="J1001" s="105">
        <v>0</v>
      </c>
      <c r="K1001" s="105">
        <v>0</v>
      </c>
      <c r="L1001" s="105">
        <v>0</v>
      </c>
      <c r="M1001" s="106">
        <v>2.1745283020000001</v>
      </c>
      <c r="N1001" s="105">
        <v>0</v>
      </c>
      <c r="O1001" s="107">
        <f t="shared" si="30"/>
        <v>56</v>
      </c>
      <c r="P1001" s="105">
        <f>IFERROR(INDEX(Data_HS!$D$2:$D$8217,MATCH(H1001,Data_HS!$A$2:$A$8217,0))/p_bulan,"")</f>
        <v>41.909090909090907</v>
      </c>
      <c r="Q1001" s="104" t="str">
        <f t="shared" si="31"/>
        <v>Estimasi nol</v>
      </c>
    </row>
    <row r="1002" spans="1:17" x14ac:dyDescent="0.3">
      <c r="A1002" s="104">
        <v>1001</v>
      </c>
      <c r="B1002" s="104" t="s">
        <v>17860</v>
      </c>
      <c r="C1002" s="104" t="s">
        <v>280</v>
      </c>
      <c r="D1002" s="104" t="s">
        <v>317</v>
      </c>
      <c r="E1002" s="104" t="s">
        <v>320</v>
      </c>
      <c r="F1002" s="104" t="s">
        <v>344</v>
      </c>
      <c r="G1002" s="104" t="s">
        <v>335</v>
      </c>
      <c r="H1002" s="104" t="s">
        <v>1452</v>
      </c>
      <c r="I1002" s="104" t="s">
        <v>17865</v>
      </c>
      <c r="J1002" s="105">
        <v>100</v>
      </c>
      <c r="K1002" s="105">
        <v>1000</v>
      </c>
      <c r="L1002" s="105">
        <v>550</v>
      </c>
      <c r="M1002" s="106">
        <v>4.5221524080000002</v>
      </c>
      <c r="N1002" s="105">
        <v>2487.1838250000001</v>
      </c>
      <c r="O1002" s="107">
        <f t="shared" si="30"/>
        <v>9</v>
      </c>
      <c r="P1002" s="105">
        <f>IFERROR(INDEX(Data_HS!$D$2:$D$8217,MATCH(H1002,Data_HS!$A$2:$A$8217,0))/p_bulan,"")</f>
        <v>165482502.36363637</v>
      </c>
      <c r="Q1002" s="104" t="str">
        <f t="shared" si="31"/>
        <v>Wajar</v>
      </c>
    </row>
    <row r="1003" spans="1:17" x14ac:dyDescent="0.3">
      <c r="A1003" s="104">
        <v>1002</v>
      </c>
      <c r="B1003" s="104" t="s">
        <v>17866</v>
      </c>
      <c r="C1003" s="104" t="s">
        <v>284</v>
      </c>
      <c r="D1003" s="104" t="s">
        <v>314</v>
      </c>
      <c r="E1003" s="104" t="s">
        <v>320</v>
      </c>
      <c r="F1003" s="104" t="s">
        <v>343</v>
      </c>
      <c r="G1003" s="104" t="s">
        <v>332</v>
      </c>
      <c r="H1003" s="104" t="s">
        <v>1460</v>
      </c>
      <c r="I1003" s="104" t="s">
        <v>17867</v>
      </c>
      <c r="J1003" s="105">
        <v>1000</v>
      </c>
      <c r="K1003" s="105">
        <v>4000</v>
      </c>
      <c r="L1003" s="105">
        <v>2500</v>
      </c>
      <c r="M1003" s="106">
        <v>6.8828138010000002</v>
      </c>
      <c r="N1003" s="105">
        <v>17207.034500000002</v>
      </c>
      <c r="O1003" s="107">
        <f t="shared" si="30"/>
        <v>9</v>
      </c>
      <c r="P1003" s="105">
        <f>IFERROR(INDEX(Data_HS!$D$2:$D$8217,MATCH(H1003,Data_HS!$A$2:$A$8217,0))/p_bulan,"")</f>
        <v>60138.272727272728</v>
      </c>
      <c r="Q1003" s="104" t="str">
        <f t="shared" si="31"/>
        <v>Wajar</v>
      </c>
    </row>
    <row r="1004" spans="1:17" x14ac:dyDescent="0.3">
      <c r="A1004" s="104">
        <v>1003</v>
      </c>
      <c r="B1004" s="104" t="s">
        <v>17866</v>
      </c>
      <c r="C1004" s="104" t="s">
        <v>284</v>
      </c>
      <c r="D1004" s="104" t="s">
        <v>314</v>
      </c>
      <c r="E1004" s="104" t="s">
        <v>320</v>
      </c>
      <c r="F1004" s="104" t="s">
        <v>343</v>
      </c>
      <c r="G1004" s="104" t="s">
        <v>332</v>
      </c>
      <c r="H1004" s="104" t="s">
        <v>1264</v>
      </c>
      <c r="I1004" s="104" t="s">
        <v>17868</v>
      </c>
      <c r="J1004" s="105">
        <v>1000</v>
      </c>
      <c r="K1004" s="105"/>
      <c r="L1004" s="105">
        <v>1000</v>
      </c>
      <c r="M1004" s="106">
        <v>0.185</v>
      </c>
      <c r="N1004" s="105">
        <v>185</v>
      </c>
      <c r="O1004" s="107">
        <f t="shared" si="30"/>
        <v>7</v>
      </c>
      <c r="P1004" s="105">
        <f>IFERROR(INDEX(Data_HS!$D$2:$D$8217,MATCH(H1004,Data_HS!$A$2:$A$8217,0))/p_bulan,"")</f>
        <v>3.3636363636363638</v>
      </c>
      <c r="Q1004" s="104" t="str">
        <f t="shared" si="31"/>
        <v>Melebihi ekspor nasional HS</v>
      </c>
    </row>
    <row r="1005" spans="1:17" x14ac:dyDescent="0.3">
      <c r="A1005" s="104">
        <v>1004</v>
      </c>
      <c r="B1005" s="104" t="s">
        <v>17866</v>
      </c>
      <c r="C1005" s="104" t="s">
        <v>284</v>
      </c>
      <c r="D1005" s="104" t="s">
        <v>314</v>
      </c>
      <c r="E1005" s="104" t="s">
        <v>320</v>
      </c>
      <c r="F1005" s="104" t="s">
        <v>343</v>
      </c>
      <c r="G1005" s="104" t="s">
        <v>332</v>
      </c>
      <c r="H1005" s="104" t="s">
        <v>1495</v>
      </c>
      <c r="I1005" s="104" t="s">
        <v>16906</v>
      </c>
      <c r="J1005" s="105">
        <v>1000</v>
      </c>
      <c r="K1005" s="105"/>
      <c r="L1005" s="105">
        <v>1000</v>
      </c>
      <c r="M1005" s="106">
        <v>6.7226702649999996</v>
      </c>
      <c r="N1005" s="105">
        <v>6722.6702649999997</v>
      </c>
      <c r="O1005" s="107">
        <f t="shared" si="30"/>
        <v>9</v>
      </c>
      <c r="P1005" s="105">
        <f>IFERROR(INDEX(Data_HS!$D$2:$D$8217,MATCH(H1005,Data_HS!$A$2:$A$8217,0))/p_bulan,"")</f>
        <v>7877299.2727272725</v>
      </c>
      <c r="Q1005" s="104" t="str">
        <f t="shared" si="31"/>
        <v>Wajar</v>
      </c>
    </row>
    <row r="1006" spans="1:17" x14ac:dyDescent="0.3">
      <c r="A1006" s="104">
        <v>1005</v>
      </c>
      <c r="B1006" s="104" t="s">
        <v>17866</v>
      </c>
      <c r="C1006" s="104" t="s">
        <v>284</v>
      </c>
      <c r="D1006" s="104" t="s">
        <v>314</v>
      </c>
      <c r="E1006" s="104" t="s">
        <v>320</v>
      </c>
      <c r="F1006" s="104" t="s">
        <v>343</v>
      </c>
      <c r="G1006" s="104" t="s">
        <v>332</v>
      </c>
      <c r="H1006" s="104" t="s">
        <v>1460</v>
      </c>
      <c r="I1006" s="104" t="s">
        <v>17869</v>
      </c>
      <c r="J1006" s="105">
        <v>1000</v>
      </c>
      <c r="K1006" s="105"/>
      <c r="L1006" s="105">
        <v>1000</v>
      </c>
      <c r="M1006" s="106">
        <v>6.8828138010000002</v>
      </c>
      <c r="N1006" s="105">
        <v>6882.8138010000002</v>
      </c>
      <c r="O1006" s="107">
        <f t="shared" si="30"/>
        <v>9</v>
      </c>
      <c r="P1006" s="105">
        <f>IFERROR(INDEX(Data_HS!$D$2:$D$8217,MATCH(H1006,Data_HS!$A$2:$A$8217,0))/p_bulan,"")</f>
        <v>60138.272727272728</v>
      </c>
      <c r="Q1006" s="104" t="str">
        <f t="shared" si="31"/>
        <v>Wajar</v>
      </c>
    </row>
    <row r="1007" spans="1:17" x14ac:dyDescent="0.3">
      <c r="A1007" s="104">
        <v>1006</v>
      </c>
      <c r="B1007" s="104" t="s">
        <v>17870</v>
      </c>
      <c r="C1007" s="104" t="s">
        <v>290</v>
      </c>
      <c r="D1007" s="104" t="s">
        <v>308</v>
      </c>
      <c r="E1007" s="104" t="s">
        <v>320</v>
      </c>
      <c r="F1007" s="104" t="s">
        <v>344</v>
      </c>
      <c r="G1007" s="104" t="s">
        <v>335</v>
      </c>
      <c r="H1007" s="104" t="s">
        <v>4107</v>
      </c>
      <c r="I1007" s="104" t="s">
        <v>17871</v>
      </c>
      <c r="J1007" s="105">
        <v>10000</v>
      </c>
      <c r="K1007" s="105">
        <v>50000</v>
      </c>
      <c r="L1007" s="105">
        <v>30000</v>
      </c>
      <c r="M1007" s="106">
        <v>0.35566632100000001</v>
      </c>
      <c r="N1007" s="105">
        <v>10669.98963</v>
      </c>
      <c r="O1007" s="107">
        <f t="shared" si="30"/>
        <v>31</v>
      </c>
      <c r="P1007" s="105">
        <f>IFERROR(INDEX(Data_HS!$D$2:$D$8217,MATCH(H1007,Data_HS!$A$2:$A$8217,0))/p_bulan,"")</f>
        <v>308773.81818181818</v>
      </c>
      <c r="Q1007" s="104" t="str">
        <f t="shared" si="31"/>
        <v>Wajar</v>
      </c>
    </row>
    <row r="1008" spans="1:17" x14ac:dyDescent="0.3">
      <c r="A1008" s="104">
        <v>1007</v>
      </c>
      <c r="B1008" s="104" t="s">
        <v>17872</v>
      </c>
      <c r="C1008" s="104" t="s">
        <v>284</v>
      </c>
      <c r="D1008" s="104" t="s">
        <v>308</v>
      </c>
      <c r="E1008" s="104" t="s">
        <v>320</v>
      </c>
      <c r="F1008" s="104" t="s">
        <v>344</v>
      </c>
      <c r="G1008" s="104" t="s">
        <v>335</v>
      </c>
      <c r="H1008" s="104" t="s">
        <v>1450</v>
      </c>
      <c r="I1008" s="104" t="s">
        <v>17873</v>
      </c>
      <c r="J1008" s="105"/>
      <c r="K1008" s="105"/>
      <c r="L1008" s="105"/>
      <c r="M1008" s="106">
        <v>7.4869302299999996</v>
      </c>
      <c r="N1008" s="105"/>
      <c r="O1008" s="107">
        <f t="shared" si="30"/>
        <v>9</v>
      </c>
      <c r="P1008" s="105">
        <f>IFERROR(INDEX(Data_HS!$D$2:$D$8217,MATCH(H1008,Data_HS!$A$2:$A$8217,0))/p_bulan,"")</f>
        <v>44220039</v>
      </c>
      <c r="Q1008" s="104" t="str">
        <f t="shared" si="31"/>
        <v>Tanpa estimasi</v>
      </c>
    </row>
    <row r="1009" spans="1:17" x14ac:dyDescent="0.3">
      <c r="A1009" s="104">
        <v>1008</v>
      </c>
      <c r="B1009" s="104" t="s">
        <v>17874</v>
      </c>
      <c r="C1009" s="104" t="s">
        <v>331</v>
      </c>
      <c r="D1009" s="104" t="s">
        <v>311</v>
      </c>
      <c r="E1009" s="104" t="s">
        <v>17875</v>
      </c>
      <c r="F1009" s="104" t="s">
        <v>343</v>
      </c>
      <c r="G1009" s="104" t="s">
        <v>332</v>
      </c>
      <c r="H1009" s="104" t="s">
        <v>790</v>
      </c>
      <c r="I1009" s="104" t="s">
        <v>17876</v>
      </c>
      <c r="J1009" s="105">
        <v>5000000</v>
      </c>
      <c r="K1009" s="105">
        <v>0</v>
      </c>
      <c r="L1009" s="105">
        <v>2500000</v>
      </c>
      <c r="M1009" s="106">
        <v>7.3396281840000004</v>
      </c>
      <c r="N1009" s="105">
        <v>18349070.460000001</v>
      </c>
      <c r="O1009" s="107">
        <f t="shared" si="30"/>
        <v>3</v>
      </c>
      <c r="P1009" s="105">
        <f>IFERROR(INDEX(Data_HS!$D$2:$D$8217,MATCH(H1009,Data_HS!$A$2:$A$8217,0))/p_bulan,"")</f>
        <v>542884.27272727271</v>
      </c>
      <c r="Q1009" s="104" t="str">
        <f t="shared" si="31"/>
        <v>Melebihi ekspor nasional HS</v>
      </c>
    </row>
    <row r="1010" spans="1:17" x14ac:dyDescent="0.3">
      <c r="A1010" s="104">
        <v>1009</v>
      </c>
      <c r="B1010" s="104" t="s">
        <v>17877</v>
      </c>
      <c r="C1010" s="104" t="s">
        <v>288</v>
      </c>
      <c r="D1010" s="104" t="s">
        <v>314</v>
      </c>
      <c r="E1010" s="104" t="s">
        <v>320</v>
      </c>
      <c r="F1010" s="104" t="s">
        <v>320</v>
      </c>
      <c r="G1010" s="104" t="s">
        <v>320</v>
      </c>
      <c r="H1010" s="104" t="s">
        <v>1897</v>
      </c>
      <c r="I1010" s="104" t="s">
        <v>17008</v>
      </c>
      <c r="J1010" s="105">
        <v>0</v>
      </c>
      <c r="K1010" s="105">
        <v>0</v>
      </c>
      <c r="L1010" s="105">
        <v>0</v>
      </c>
      <c r="M1010" s="106">
        <v>2.2112699689999999</v>
      </c>
      <c r="N1010" s="105">
        <v>0</v>
      </c>
      <c r="O1010" s="107">
        <f t="shared" si="30"/>
        <v>15</v>
      </c>
      <c r="P1010" s="105">
        <f>IFERROR(INDEX(Data_HS!$D$2:$D$8217,MATCH(H1010,Data_HS!$A$2:$A$8217,0))/p_bulan,"")</f>
        <v>1986698.8181818181</v>
      </c>
      <c r="Q1010" s="104" t="str">
        <f t="shared" si="31"/>
        <v>Estimasi nol</v>
      </c>
    </row>
    <row r="1011" spans="1:17" x14ac:dyDescent="0.3">
      <c r="A1011" s="104">
        <v>1010</v>
      </c>
      <c r="B1011" s="104" t="s">
        <v>17878</v>
      </c>
      <c r="C1011" s="104" t="s">
        <v>286</v>
      </c>
      <c r="D1011" s="104" t="s">
        <v>320</v>
      </c>
      <c r="E1011" s="104" t="s">
        <v>320</v>
      </c>
      <c r="F1011" s="104" t="s">
        <v>320</v>
      </c>
      <c r="G1011" s="104" t="s">
        <v>320</v>
      </c>
      <c r="H1011" s="104" t="s">
        <v>1513</v>
      </c>
      <c r="I1011" s="104" t="s">
        <v>16985</v>
      </c>
      <c r="J1011" s="105"/>
      <c r="K1011" s="105"/>
      <c r="L1011" s="105"/>
      <c r="M1011" s="106">
        <v>48.166593229999997</v>
      </c>
      <c r="N1011" s="105"/>
      <c r="O1011" s="107">
        <f t="shared" si="30"/>
        <v>9</v>
      </c>
      <c r="P1011" s="105">
        <f>IFERROR(INDEX(Data_HS!$D$2:$D$8217,MATCH(H1011,Data_HS!$A$2:$A$8217,0))/p_bulan,"")</f>
        <v>785032.27272727271</v>
      </c>
      <c r="Q1011" s="104" t="str">
        <f t="shared" si="31"/>
        <v>Tanpa estimasi</v>
      </c>
    </row>
    <row r="1012" spans="1:17" x14ac:dyDescent="0.3">
      <c r="A1012" s="104">
        <v>1011</v>
      </c>
      <c r="B1012" s="104" t="s">
        <v>17878</v>
      </c>
      <c r="C1012" s="104" t="s">
        <v>286</v>
      </c>
      <c r="D1012" s="104" t="s">
        <v>320</v>
      </c>
      <c r="E1012" s="104" t="s">
        <v>320</v>
      </c>
      <c r="F1012" s="104" t="s">
        <v>320</v>
      </c>
      <c r="G1012" s="104" t="s">
        <v>320</v>
      </c>
      <c r="H1012" s="104" t="s">
        <v>16845</v>
      </c>
      <c r="I1012" s="104" t="s">
        <v>17879</v>
      </c>
      <c r="J1012" s="105"/>
      <c r="K1012" s="105"/>
      <c r="L1012" s="105"/>
      <c r="M1012" s="106"/>
      <c r="N1012" s="105"/>
      <c r="O1012" s="107">
        <f t="shared" si="30"/>
        <v>0</v>
      </c>
      <c r="P1012" s="105" t="str">
        <f>IFERROR(INDEX(Data_HS!$D$2:$D$8217,MATCH(H1012,Data_HS!$A$2:$A$8217,0))/p_bulan,"")</f>
        <v/>
      </c>
      <c r="Q1012" s="104" t="str">
        <f t="shared" si="31"/>
        <v>HS tidak valid</v>
      </c>
    </row>
    <row r="1013" spans="1:17" x14ac:dyDescent="0.3">
      <c r="A1013" s="104">
        <v>1012</v>
      </c>
      <c r="B1013" s="104" t="s">
        <v>17878</v>
      </c>
      <c r="C1013" s="104" t="s">
        <v>286</v>
      </c>
      <c r="D1013" s="104" t="s">
        <v>320</v>
      </c>
      <c r="E1013" s="104" t="s">
        <v>320</v>
      </c>
      <c r="F1013" s="104" t="s">
        <v>320</v>
      </c>
      <c r="G1013" s="104" t="s">
        <v>320</v>
      </c>
      <c r="H1013" s="104" t="s">
        <v>1495</v>
      </c>
      <c r="I1013" s="104" t="s">
        <v>17349</v>
      </c>
      <c r="J1013" s="105"/>
      <c r="K1013" s="105"/>
      <c r="L1013" s="105"/>
      <c r="M1013" s="106">
        <v>6.7226702649999996</v>
      </c>
      <c r="N1013" s="105"/>
      <c r="O1013" s="107">
        <f t="shared" si="30"/>
        <v>9</v>
      </c>
      <c r="P1013" s="105">
        <f>IFERROR(INDEX(Data_HS!$D$2:$D$8217,MATCH(H1013,Data_HS!$A$2:$A$8217,0))/p_bulan,"")</f>
        <v>7877299.2727272725</v>
      </c>
      <c r="Q1013" s="104" t="str">
        <f t="shared" si="31"/>
        <v>Tanpa estimasi</v>
      </c>
    </row>
    <row r="1014" spans="1:17" x14ac:dyDescent="0.3">
      <c r="A1014" s="104">
        <v>1013</v>
      </c>
      <c r="B1014" s="104" t="s">
        <v>17878</v>
      </c>
      <c r="C1014" s="104" t="s">
        <v>286</v>
      </c>
      <c r="D1014" s="104" t="s">
        <v>320</v>
      </c>
      <c r="E1014" s="104" t="s">
        <v>320</v>
      </c>
      <c r="F1014" s="104" t="s">
        <v>320</v>
      </c>
      <c r="G1014" s="104" t="s">
        <v>320</v>
      </c>
      <c r="H1014" s="104" t="s">
        <v>1539</v>
      </c>
      <c r="I1014" s="104" t="s">
        <v>17880</v>
      </c>
      <c r="J1014" s="105"/>
      <c r="K1014" s="105"/>
      <c r="L1014" s="105"/>
      <c r="M1014" s="106">
        <v>2.4667046500000001</v>
      </c>
      <c r="N1014" s="105"/>
      <c r="O1014" s="107">
        <f t="shared" si="30"/>
        <v>9</v>
      </c>
      <c r="P1014" s="105">
        <f>IFERROR(INDEX(Data_HS!$D$2:$D$8217,MATCH(H1014,Data_HS!$A$2:$A$8217,0))/p_bulan,"")</f>
        <v>35423</v>
      </c>
      <c r="Q1014" s="104" t="str">
        <f t="shared" si="31"/>
        <v>Tanpa estimasi</v>
      </c>
    </row>
    <row r="1015" spans="1:17" x14ac:dyDescent="0.3">
      <c r="A1015" s="104">
        <v>1014</v>
      </c>
      <c r="B1015" s="104" t="s">
        <v>17878</v>
      </c>
      <c r="C1015" s="104" t="s">
        <v>286</v>
      </c>
      <c r="D1015" s="104" t="s">
        <v>320</v>
      </c>
      <c r="E1015" s="104" t="s">
        <v>320</v>
      </c>
      <c r="F1015" s="104" t="s">
        <v>320</v>
      </c>
      <c r="G1015" s="104" t="s">
        <v>320</v>
      </c>
      <c r="H1015" s="104" t="s">
        <v>8757</v>
      </c>
      <c r="I1015" s="104" t="s">
        <v>17881</v>
      </c>
      <c r="J1015" s="105"/>
      <c r="K1015" s="105"/>
      <c r="L1015" s="105"/>
      <c r="M1015" s="106">
        <v>8.5868104570000003</v>
      </c>
      <c r="N1015" s="105"/>
      <c r="O1015" s="107">
        <f t="shared" si="30"/>
        <v>63</v>
      </c>
      <c r="P1015" s="105">
        <f>IFERROR(INDEX(Data_HS!$D$2:$D$8217,MATCH(H1015,Data_HS!$A$2:$A$8217,0))/p_bulan,"")</f>
        <v>424176.72727272729</v>
      </c>
      <c r="Q1015" s="104" t="str">
        <f t="shared" si="31"/>
        <v>Tanpa estimasi</v>
      </c>
    </row>
    <row r="1016" spans="1:17" x14ac:dyDescent="0.3">
      <c r="A1016" s="104">
        <v>1015</v>
      </c>
      <c r="B1016" s="104" t="s">
        <v>17878</v>
      </c>
      <c r="C1016" s="104" t="s">
        <v>286</v>
      </c>
      <c r="D1016" s="104" t="s">
        <v>320</v>
      </c>
      <c r="E1016" s="104" t="s">
        <v>320</v>
      </c>
      <c r="F1016" s="104" t="s">
        <v>320</v>
      </c>
      <c r="G1016" s="104" t="s">
        <v>320</v>
      </c>
      <c r="H1016" s="104" t="s">
        <v>1523</v>
      </c>
      <c r="I1016" s="104" t="s">
        <v>16812</v>
      </c>
      <c r="J1016" s="105"/>
      <c r="K1016" s="105"/>
      <c r="L1016" s="105"/>
      <c r="M1016" s="106">
        <v>5.5373955229999998</v>
      </c>
      <c r="N1016" s="105"/>
      <c r="O1016" s="107">
        <f t="shared" si="30"/>
        <v>9</v>
      </c>
      <c r="P1016" s="105">
        <f>IFERROR(INDEX(Data_HS!$D$2:$D$8217,MATCH(H1016,Data_HS!$A$2:$A$8217,0))/p_bulan,"")</f>
        <v>18410584.636363637</v>
      </c>
      <c r="Q1016" s="104" t="str">
        <f t="shared" si="31"/>
        <v>Tanpa estimasi</v>
      </c>
    </row>
    <row r="1017" spans="1:17" x14ac:dyDescent="0.3">
      <c r="A1017" s="104">
        <v>1016</v>
      </c>
      <c r="B1017" s="104" t="s">
        <v>17878</v>
      </c>
      <c r="C1017" s="104" t="s">
        <v>286</v>
      </c>
      <c r="D1017" s="104" t="s">
        <v>320</v>
      </c>
      <c r="E1017" s="104" t="s">
        <v>320</v>
      </c>
      <c r="F1017" s="104" t="s">
        <v>320</v>
      </c>
      <c r="G1017" s="104" t="s">
        <v>320</v>
      </c>
      <c r="H1017" s="104" t="s">
        <v>1763</v>
      </c>
      <c r="I1017" s="104" t="s">
        <v>17882</v>
      </c>
      <c r="J1017" s="105"/>
      <c r="K1017" s="105"/>
      <c r="L1017" s="105"/>
      <c r="M1017" s="106">
        <v>1.1377183420000001</v>
      </c>
      <c r="N1017" s="105"/>
      <c r="O1017" s="107">
        <f t="shared" si="30"/>
        <v>12</v>
      </c>
      <c r="P1017" s="105">
        <f>IFERROR(INDEX(Data_HS!$D$2:$D$8217,MATCH(H1017,Data_HS!$A$2:$A$8217,0))/p_bulan,"")</f>
        <v>10459454.818181818</v>
      </c>
      <c r="Q1017" s="104" t="str">
        <f t="shared" si="31"/>
        <v>Tanpa estimasi</v>
      </c>
    </row>
    <row r="1018" spans="1:17" x14ac:dyDescent="0.3">
      <c r="A1018" s="104">
        <v>1017</v>
      </c>
      <c r="B1018" s="104" t="s">
        <v>17878</v>
      </c>
      <c r="C1018" s="104" t="s">
        <v>286</v>
      </c>
      <c r="D1018" s="104" t="s">
        <v>320</v>
      </c>
      <c r="E1018" s="104" t="s">
        <v>320</v>
      </c>
      <c r="F1018" s="104" t="s">
        <v>320</v>
      </c>
      <c r="G1018" s="104" t="s">
        <v>320</v>
      </c>
      <c r="H1018" s="104" t="s">
        <v>1517</v>
      </c>
      <c r="I1018" s="104" t="s">
        <v>17883</v>
      </c>
      <c r="J1018" s="105"/>
      <c r="K1018" s="105"/>
      <c r="L1018" s="105"/>
      <c r="M1018" s="106">
        <v>4.5178611809999998</v>
      </c>
      <c r="N1018" s="105"/>
      <c r="O1018" s="107">
        <f t="shared" si="30"/>
        <v>9</v>
      </c>
      <c r="P1018" s="105">
        <f>IFERROR(INDEX(Data_HS!$D$2:$D$8217,MATCH(H1018,Data_HS!$A$2:$A$8217,0))/p_bulan,"")</f>
        <v>1296930.9090909092</v>
      </c>
      <c r="Q1018" s="104" t="str">
        <f t="shared" si="31"/>
        <v>Tanpa estimasi</v>
      </c>
    </row>
    <row r="1019" spans="1:17" x14ac:dyDescent="0.3">
      <c r="A1019" s="104">
        <v>1018</v>
      </c>
      <c r="B1019" s="104" t="s">
        <v>17884</v>
      </c>
      <c r="C1019" s="104" t="s">
        <v>284</v>
      </c>
      <c r="D1019" s="104" t="s">
        <v>308</v>
      </c>
      <c r="E1019" s="104" t="s">
        <v>301</v>
      </c>
      <c r="F1019" s="104" t="s">
        <v>343</v>
      </c>
      <c r="G1019" s="104" t="s">
        <v>332</v>
      </c>
      <c r="H1019" s="104" t="s">
        <v>1715</v>
      </c>
      <c r="I1019" s="104" t="s">
        <v>17885</v>
      </c>
      <c r="J1019" s="105"/>
      <c r="K1019" s="105"/>
      <c r="L1019" s="105"/>
      <c r="M1019" s="106">
        <v>2.9220159999999999E-3</v>
      </c>
      <c r="N1019" s="105"/>
      <c r="O1019" s="107">
        <f t="shared" si="30"/>
        <v>12</v>
      </c>
      <c r="P1019" s="105">
        <f>IFERROR(INDEX(Data_HS!$D$2:$D$8217,MATCH(H1019,Data_HS!$A$2:$A$8217,0))/p_bulan,"")</f>
        <v>11.090909090909092</v>
      </c>
      <c r="Q1019" s="104" t="str">
        <f t="shared" si="31"/>
        <v>Tanpa estimasi</v>
      </c>
    </row>
    <row r="1020" spans="1:17" x14ac:dyDescent="0.3">
      <c r="A1020" s="104">
        <v>1019</v>
      </c>
      <c r="B1020" s="104" t="s">
        <v>17884</v>
      </c>
      <c r="C1020" s="104" t="s">
        <v>284</v>
      </c>
      <c r="D1020" s="104" t="s">
        <v>308</v>
      </c>
      <c r="E1020" s="104" t="s">
        <v>301</v>
      </c>
      <c r="F1020" s="104" t="s">
        <v>343</v>
      </c>
      <c r="G1020" s="104" t="s">
        <v>332</v>
      </c>
      <c r="H1020" s="104" t="s">
        <v>16845</v>
      </c>
      <c r="I1020" s="104" t="s">
        <v>17886</v>
      </c>
      <c r="J1020" s="105"/>
      <c r="K1020" s="105"/>
      <c r="L1020" s="105"/>
      <c r="M1020" s="106"/>
      <c r="N1020" s="105"/>
      <c r="O1020" s="107">
        <f t="shared" si="30"/>
        <v>0</v>
      </c>
      <c r="P1020" s="105" t="str">
        <f>IFERROR(INDEX(Data_HS!$D$2:$D$8217,MATCH(H1020,Data_HS!$A$2:$A$8217,0))/p_bulan,"")</f>
        <v/>
      </c>
      <c r="Q1020" s="104" t="str">
        <f t="shared" si="31"/>
        <v>HS tidak valid</v>
      </c>
    </row>
    <row r="1021" spans="1:17" x14ac:dyDescent="0.3">
      <c r="A1021" s="104">
        <v>1020</v>
      </c>
      <c r="B1021" s="104" t="s">
        <v>17884</v>
      </c>
      <c r="C1021" s="104" t="s">
        <v>284</v>
      </c>
      <c r="D1021" s="104" t="s">
        <v>308</v>
      </c>
      <c r="E1021" s="104" t="s">
        <v>301</v>
      </c>
      <c r="F1021" s="104" t="s">
        <v>343</v>
      </c>
      <c r="G1021" s="104" t="s">
        <v>332</v>
      </c>
      <c r="H1021" s="104" t="s">
        <v>1715</v>
      </c>
      <c r="I1021" s="104" t="s">
        <v>17887</v>
      </c>
      <c r="J1021" s="105"/>
      <c r="K1021" s="105"/>
      <c r="L1021" s="105"/>
      <c r="M1021" s="106">
        <v>2.9220159999999999E-3</v>
      </c>
      <c r="N1021" s="105"/>
      <c r="O1021" s="107">
        <f t="shared" si="30"/>
        <v>12</v>
      </c>
      <c r="P1021" s="105">
        <f>IFERROR(INDEX(Data_HS!$D$2:$D$8217,MATCH(H1021,Data_HS!$A$2:$A$8217,0))/p_bulan,"")</f>
        <v>11.090909090909092</v>
      </c>
      <c r="Q1021" s="104" t="str">
        <f t="shared" si="31"/>
        <v>Tanpa estimasi</v>
      </c>
    </row>
    <row r="1022" spans="1:17" x14ac:dyDescent="0.3">
      <c r="A1022" s="104">
        <v>1021</v>
      </c>
      <c r="B1022" s="104" t="s">
        <v>17884</v>
      </c>
      <c r="C1022" s="104" t="s">
        <v>284</v>
      </c>
      <c r="D1022" s="104" t="s">
        <v>308</v>
      </c>
      <c r="E1022" s="104" t="s">
        <v>301</v>
      </c>
      <c r="F1022" s="104" t="s">
        <v>343</v>
      </c>
      <c r="G1022" s="104" t="s">
        <v>332</v>
      </c>
      <c r="H1022" s="104" t="s">
        <v>4309</v>
      </c>
      <c r="I1022" s="104" t="s">
        <v>17630</v>
      </c>
      <c r="J1022" s="105"/>
      <c r="K1022" s="105"/>
      <c r="L1022" s="105"/>
      <c r="M1022" s="106">
        <v>19.975047419999999</v>
      </c>
      <c r="N1022" s="105"/>
      <c r="O1022" s="107">
        <f t="shared" si="30"/>
        <v>33</v>
      </c>
      <c r="P1022" s="105">
        <f>IFERROR(INDEX(Data_HS!$D$2:$D$8217,MATCH(H1022,Data_HS!$A$2:$A$8217,0))/p_bulan,"")</f>
        <v>495886</v>
      </c>
      <c r="Q1022" s="104" t="str">
        <f t="shared" si="31"/>
        <v>Tanpa estimasi</v>
      </c>
    </row>
    <row r="1023" spans="1:17" x14ac:dyDescent="0.3">
      <c r="A1023" s="104">
        <v>1022</v>
      </c>
      <c r="B1023" s="104" t="s">
        <v>17884</v>
      </c>
      <c r="C1023" s="104" t="s">
        <v>284</v>
      </c>
      <c r="D1023" s="104" t="s">
        <v>308</v>
      </c>
      <c r="E1023" s="104" t="s">
        <v>301</v>
      </c>
      <c r="F1023" s="104" t="s">
        <v>343</v>
      </c>
      <c r="G1023" s="104" t="s">
        <v>332</v>
      </c>
      <c r="H1023" s="104" t="s">
        <v>5197</v>
      </c>
      <c r="I1023" s="104" t="s">
        <v>17888</v>
      </c>
      <c r="J1023" s="105"/>
      <c r="K1023" s="105"/>
      <c r="L1023" s="105"/>
      <c r="M1023" s="106">
        <v>2.4320457800000002</v>
      </c>
      <c r="N1023" s="105"/>
      <c r="O1023" s="107">
        <f t="shared" si="30"/>
        <v>39</v>
      </c>
      <c r="P1023" s="105">
        <f>IFERROR(INDEX(Data_HS!$D$2:$D$8217,MATCH(H1023,Data_HS!$A$2:$A$8217,0))/p_bulan,"")</f>
        <v>1081.8181818181818</v>
      </c>
      <c r="Q1023" s="104" t="str">
        <f t="shared" si="31"/>
        <v>Tanpa estimasi</v>
      </c>
    </row>
    <row r="1024" spans="1:17" x14ac:dyDescent="0.3">
      <c r="A1024" s="104">
        <v>1023</v>
      </c>
      <c r="B1024" s="104" t="s">
        <v>17884</v>
      </c>
      <c r="C1024" s="104" t="s">
        <v>284</v>
      </c>
      <c r="D1024" s="104" t="s">
        <v>308</v>
      </c>
      <c r="E1024" s="104" t="s">
        <v>301</v>
      </c>
      <c r="F1024" s="104" t="s">
        <v>343</v>
      </c>
      <c r="G1024" s="104" t="s">
        <v>332</v>
      </c>
      <c r="H1024" s="104" t="s">
        <v>5197</v>
      </c>
      <c r="I1024" s="104" t="s">
        <v>17889</v>
      </c>
      <c r="J1024" s="105"/>
      <c r="K1024" s="105"/>
      <c r="L1024" s="105"/>
      <c r="M1024" s="106">
        <v>2.4320457800000002</v>
      </c>
      <c r="N1024" s="105"/>
      <c r="O1024" s="107">
        <f t="shared" si="30"/>
        <v>39</v>
      </c>
      <c r="P1024" s="105">
        <f>IFERROR(INDEX(Data_HS!$D$2:$D$8217,MATCH(H1024,Data_HS!$A$2:$A$8217,0))/p_bulan,"")</f>
        <v>1081.8181818181818</v>
      </c>
      <c r="Q1024" s="104" t="str">
        <f t="shared" si="31"/>
        <v>Tanpa estimasi</v>
      </c>
    </row>
    <row r="1025" spans="1:17" x14ac:dyDescent="0.3">
      <c r="A1025" s="104">
        <v>1024</v>
      </c>
      <c r="B1025" s="104" t="s">
        <v>17884</v>
      </c>
      <c r="C1025" s="104" t="s">
        <v>284</v>
      </c>
      <c r="D1025" s="104" t="s">
        <v>308</v>
      </c>
      <c r="E1025" s="104" t="s">
        <v>301</v>
      </c>
      <c r="F1025" s="104" t="s">
        <v>343</v>
      </c>
      <c r="G1025" s="104" t="s">
        <v>332</v>
      </c>
      <c r="H1025" s="104" t="s">
        <v>1715</v>
      </c>
      <c r="I1025" s="104" t="s">
        <v>17890</v>
      </c>
      <c r="J1025" s="105"/>
      <c r="K1025" s="105"/>
      <c r="L1025" s="105"/>
      <c r="M1025" s="106">
        <v>2.9220159999999999E-3</v>
      </c>
      <c r="N1025" s="105"/>
      <c r="O1025" s="107">
        <f t="shared" si="30"/>
        <v>12</v>
      </c>
      <c r="P1025" s="105">
        <f>IFERROR(INDEX(Data_HS!$D$2:$D$8217,MATCH(H1025,Data_HS!$A$2:$A$8217,0))/p_bulan,"")</f>
        <v>11.090909090909092</v>
      </c>
      <c r="Q1025" s="104" t="str">
        <f t="shared" si="31"/>
        <v>Tanpa estimasi</v>
      </c>
    </row>
    <row r="1026" spans="1:17" x14ac:dyDescent="0.3">
      <c r="A1026" s="104">
        <v>1025</v>
      </c>
      <c r="B1026" s="104" t="s">
        <v>17884</v>
      </c>
      <c r="C1026" s="104" t="s">
        <v>284</v>
      </c>
      <c r="D1026" s="104" t="s">
        <v>308</v>
      </c>
      <c r="E1026" s="104" t="s">
        <v>301</v>
      </c>
      <c r="F1026" s="104" t="s">
        <v>343</v>
      </c>
      <c r="G1026" s="104" t="s">
        <v>332</v>
      </c>
      <c r="H1026" s="104" t="s">
        <v>1715</v>
      </c>
      <c r="I1026" s="104" t="s">
        <v>17891</v>
      </c>
      <c r="J1026" s="105"/>
      <c r="K1026" s="105"/>
      <c r="L1026" s="105"/>
      <c r="M1026" s="106">
        <v>2.9220159999999999E-3</v>
      </c>
      <c r="N1026" s="105"/>
      <c r="O1026" s="107">
        <f t="shared" ref="O1026:O1089" si="32">VALUE(LEFT(H1026,2))</f>
        <v>12</v>
      </c>
      <c r="P1026" s="105">
        <f>IFERROR(INDEX(Data_HS!$D$2:$D$8217,MATCH(H1026,Data_HS!$A$2:$A$8217,0))/p_bulan,"")</f>
        <v>11.090909090909092</v>
      </c>
      <c r="Q1026" s="104" t="str">
        <f t="shared" ref="Q1026:Q1089" si="33">IF(H1026="00000000","HS tidak valid",IF(N1026="","Tanpa estimasi",IF(P1026="","HS tidak ada di data nasional",IF(N1026=0,"Estimasi nol",IF(N1026&gt;P1026,"Melebihi ekspor nasional HS","Wajar")))))</f>
        <v>Tanpa estimasi</v>
      </c>
    </row>
    <row r="1027" spans="1:17" x14ac:dyDescent="0.3">
      <c r="A1027" s="104">
        <v>1026</v>
      </c>
      <c r="B1027" s="104" t="s">
        <v>17884</v>
      </c>
      <c r="C1027" s="104" t="s">
        <v>284</v>
      </c>
      <c r="D1027" s="104" t="s">
        <v>308</v>
      </c>
      <c r="E1027" s="104" t="s">
        <v>301</v>
      </c>
      <c r="F1027" s="104" t="s">
        <v>343</v>
      </c>
      <c r="G1027" s="104" t="s">
        <v>332</v>
      </c>
      <c r="H1027" s="104" t="s">
        <v>1715</v>
      </c>
      <c r="I1027" s="104" t="s">
        <v>17892</v>
      </c>
      <c r="J1027" s="105"/>
      <c r="K1027" s="105"/>
      <c r="L1027" s="105"/>
      <c r="M1027" s="106">
        <v>2.9220159999999999E-3</v>
      </c>
      <c r="N1027" s="105"/>
      <c r="O1027" s="107">
        <f t="shared" si="32"/>
        <v>12</v>
      </c>
      <c r="P1027" s="105">
        <f>IFERROR(INDEX(Data_HS!$D$2:$D$8217,MATCH(H1027,Data_HS!$A$2:$A$8217,0))/p_bulan,"")</f>
        <v>11.090909090909092</v>
      </c>
      <c r="Q1027" s="104" t="str">
        <f t="shared" si="33"/>
        <v>Tanpa estimasi</v>
      </c>
    </row>
    <row r="1028" spans="1:17" x14ac:dyDescent="0.3">
      <c r="A1028" s="104">
        <v>1027</v>
      </c>
      <c r="B1028" s="104" t="s">
        <v>17884</v>
      </c>
      <c r="C1028" s="104" t="s">
        <v>284</v>
      </c>
      <c r="D1028" s="104" t="s">
        <v>308</v>
      </c>
      <c r="E1028" s="104" t="s">
        <v>301</v>
      </c>
      <c r="F1028" s="104" t="s">
        <v>343</v>
      </c>
      <c r="G1028" s="104" t="s">
        <v>332</v>
      </c>
      <c r="H1028" s="104" t="s">
        <v>4647</v>
      </c>
      <c r="I1028" s="104" t="s">
        <v>17893</v>
      </c>
      <c r="J1028" s="105"/>
      <c r="K1028" s="105"/>
      <c r="L1028" s="105"/>
      <c r="M1028" s="106">
        <v>2.100614566</v>
      </c>
      <c r="N1028" s="105"/>
      <c r="O1028" s="107">
        <f t="shared" si="32"/>
        <v>38</v>
      </c>
      <c r="P1028" s="105">
        <f>IFERROR(INDEX(Data_HS!$D$2:$D$8217,MATCH(H1028,Data_HS!$A$2:$A$8217,0))/p_bulan,"")</f>
        <v>12708.90909090909</v>
      </c>
      <c r="Q1028" s="104" t="str">
        <f t="shared" si="33"/>
        <v>Tanpa estimasi</v>
      </c>
    </row>
    <row r="1029" spans="1:17" x14ac:dyDescent="0.3">
      <c r="A1029" s="104">
        <v>1028</v>
      </c>
      <c r="B1029" s="104" t="s">
        <v>17884</v>
      </c>
      <c r="C1029" s="104" t="s">
        <v>284</v>
      </c>
      <c r="D1029" s="104" t="s">
        <v>308</v>
      </c>
      <c r="E1029" s="104" t="s">
        <v>301</v>
      </c>
      <c r="F1029" s="104" t="s">
        <v>343</v>
      </c>
      <c r="G1029" s="104" t="s">
        <v>332</v>
      </c>
      <c r="H1029" s="104" t="s">
        <v>5197</v>
      </c>
      <c r="I1029" s="104" t="s">
        <v>17894</v>
      </c>
      <c r="J1029" s="105"/>
      <c r="K1029" s="105"/>
      <c r="L1029" s="105"/>
      <c r="M1029" s="106">
        <v>2.4320457800000002</v>
      </c>
      <c r="N1029" s="105"/>
      <c r="O1029" s="107">
        <f t="shared" si="32"/>
        <v>39</v>
      </c>
      <c r="P1029" s="105">
        <f>IFERROR(INDEX(Data_HS!$D$2:$D$8217,MATCH(H1029,Data_HS!$A$2:$A$8217,0))/p_bulan,"")</f>
        <v>1081.8181818181818</v>
      </c>
      <c r="Q1029" s="104" t="str">
        <f t="shared" si="33"/>
        <v>Tanpa estimasi</v>
      </c>
    </row>
    <row r="1030" spans="1:17" x14ac:dyDescent="0.3">
      <c r="A1030" s="104">
        <v>1029</v>
      </c>
      <c r="B1030" s="104" t="s">
        <v>17884</v>
      </c>
      <c r="C1030" s="104" t="s">
        <v>284</v>
      </c>
      <c r="D1030" s="104" t="s">
        <v>308</v>
      </c>
      <c r="E1030" s="104" t="s">
        <v>301</v>
      </c>
      <c r="F1030" s="104" t="s">
        <v>343</v>
      </c>
      <c r="G1030" s="104" t="s">
        <v>332</v>
      </c>
      <c r="H1030" s="104" t="s">
        <v>1715</v>
      </c>
      <c r="I1030" s="104" t="s">
        <v>17895</v>
      </c>
      <c r="J1030" s="105"/>
      <c r="K1030" s="105"/>
      <c r="L1030" s="105"/>
      <c r="M1030" s="106">
        <v>2.9220159999999999E-3</v>
      </c>
      <c r="N1030" s="105"/>
      <c r="O1030" s="107">
        <f t="shared" si="32"/>
        <v>12</v>
      </c>
      <c r="P1030" s="105">
        <f>IFERROR(INDEX(Data_HS!$D$2:$D$8217,MATCH(H1030,Data_HS!$A$2:$A$8217,0))/p_bulan,"")</f>
        <v>11.090909090909092</v>
      </c>
      <c r="Q1030" s="104" t="str">
        <f t="shared" si="33"/>
        <v>Tanpa estimasi</v>
      </c>
    </row>
    <row r="1031" spans="1:17" x14ac:dyDescent="0.3">
      <c r="A1031" s="104">
        <v>1030</v>
      </c>
      <c r="B1031" s="104" t="s">
        <v>17896</v>
      </c>
      <c r="C1031" s="104" t="s">
        <v>286</v>
      </c>
      <c r="D1031" s="104" t="s">
        <v>308</v>
      </c>
      <c r="E1031" s="104" t="s">
        <v>304</v>
      </c>
      <c r="F1031" s="104" t="s">
        <v>343</v>
      </c>
      <c r="G1031" s="104" t="s">
        <v>332</v>
      </c>
      <c r="H1031" s="104" t="s">
        <v>1483</v>
      </c>
      <c r="I1031" s="104" t="s">
        <v>17897</v>
      </c>
      <c r="J1031" s="105">
        <v>3000</v>
      </c>
      <c r="K1031" s="105">
        <v>5000</v>
      </c>
      <c r="L1031" s="105">
        <v>4000</v>
      </c>
      <c r="M1031" s="106">
        <v>7.4154813590000002</v>
      </c>
      <c r="N1031" s="105">
        <v>29661.925439999999</v>
      </c>
      <c r="O1031" s="107">
        <f t="shared" si="32"/>
        <v>9</v>
      </c>
      <c r="P1031" s="105">
        <f>IFERROR(INDEX(Data_HS!$D$2:$D$8217,MATCH(H1031,Data_HS!$A$2:$A$8217,0))/p_bulan,"")</f>
        <v>9005.0909090909099</v>
      </c>
      <c r="Q1031" s="104" t="str">
        <f t="shared" si="33"/>
        <v>Melebihi ekspor nasional HS</v>
      </c>
    </row>
    <row r="1032" spans="1:17" x14ac:dyDescent="0.3">
      <c r="A1032" s="104">
        <v>1031</v>
      </c>
      <c r="B1032" s="104" t="s">
        <v>17896</v>
      </c>
      <c r="C1032" s="104" t="s">
        <v>286</v>
      </c>
      <c r="D1032" s="104" t="s">
        <v>308</v>
      </c>
      <c r="E1032" s="104" t="s">
        <v>304</v>
      </c>
      <c r="F1032" s="104" t="s">
        <v>343</v>
      </c>
      <c r="G1032" s="104" t="s">
        <v>332</v>
      </c>
      <c r="H1032" s="104" t="s">
        <v>6004</v>
      </c>
      <c r="I1032" s="104" t="s">
        <v>17898</v>
      </c>
      <c r="J1032" s="105">
        <v>2000</v>
      </c>
      <c r="K1032" s="105">
        <v>40000</v>
      </c>
      <c r="L1032" s="105">
        <v>21000</v>
      </c>
      <c r="M1032" s="106">
        <v>0.54516819999999999</v>
      </c>
      <c r="N1032" s="105">
        <v>11448.53219</v>
      </c>
      <c r="O1032" s="107">
        <f t="shared" si="32"/>
        <v>44</v>
      </c>
      <c r="P1032" s="105">
        <f>IFERROR(INDEX(Data_HS!$D$2:$D$8217,MATCH(H1032,Data_HS!$A$2:$A$8217,0))/p_bulan,"")</f>
        <v>1966.8181818181818</v>
      </c>
      <c r="Q1032" s="104" t="str">
        <f t="shared" si="33"/>
        <v>Melebihi ekspor nasional HS</v>
      </c>
    </row>
    <row r="1033" spans="1:17" x14ac:dyDescent="0.3">
      <c r="A1033" s="104">
        <v>1032</v>
      </c>
      <c r="B1033" s="104" t="s">
        <v>17896</v>
      </c>
      <c r="C1033" s="104" t="s">
        <v>286</v>
      </c>
      <c r="D1033" s="104" t="s">
        <v>308</v>
      </c>
      <c r="E1033" s="104" t="s">
        <v>304</v>
      </c>
      <c r="F1033" s="104" t="s">
        <v>343</v>
      </c>
      <c r="G1033" s="104" t="s">
        <v>332</v>
      </c>
      <c r="H1033" s="104" t="s">
        <v>2757</v>
      </c>
      <c r="I1033" s="104" t="s">
        <v>16908</v>
      </c>
      <c r="J1033" s="105">
        <v>2000</v>
      </c>
      <c r="K1033" s="105">
        <v>60000</v>
      </c>
      <c r="L1033" s="105">
        <v>31000</v>
      </c>
      <c r="M1033" s="106">
        <v>0.30174964999999998</v>
      </c>
      <c r="N1033" s="105">
        <v>9354.2391520000001</v>
      </c>
      <c r="O1033" s="107">
        <f t="shared" si="32"/>
        <v>23</v>
      </c>
      <c r="P1033" s="105">
        <f>IFERROR(INDEX(Data_HS!$D$2:$D$8217,MATCH(H1033,Data_HS!$A$2:$A$8217,0))/p_bulan,"")</f>
        <v>2743.7272727272725</v>
      </c>
      <c r="Q1033" s="104" t="str">
        <f t="shared" si="33"/>
        <v>Melebihi ekspor nasional HS</v>
      </c>
    </row>
    <row r="1034" spans="1:17" x14ac:dyDescent="0.3">
      <c r="A1034" s="104">
        <v>1033</v>
      </c>
      <c r="B1034" s="104" t="s">
        <v>17896</v>
      </c>
      <c r="C1034" s="104" t="s">
        <v>286</v>
      </c>
      <c r="D1034" s="104" t="s">
        <v>308</v>
      </c>
      <c r="E1034" s="104" t="s">
        <v>304</v>
      </c>
      <c r="F1034" s="104" t="s">
        <v>343</v>
      </c>
      <c r="G1034" s="104" t="s">
        <v>332</v>
      </c>
      <c r="H1034" s="104" t="s">
        <v>1460</v>
      </c>
      <c r="I1034" s="104" t="s">
        <v>17899</v>
      </c>
      <c r="J1034" s="105">
        <v>1000</v>
      </c>
      <c r="K1034" s="105">
        <v>10000</v>
      </c>
      <c r="L1034" s="105">
        <v>5500</v>
      </c>
      <c r="M1034" s="106">
        <v>6.8828138010000002</v>
      </c>
      <c r="N1034" s="105">
        <v>37855.475899999998</v>
      </c>
      <c r="O1034" s="107">
        <f t="shared" si="32"/>
        <v>9</v>
      </c>
      <c r="P1034" s="105">
        <f>IFERROR(INDEX(Data_HS!$D$2:$D$8217,MATCH(H1034,Data_HS!$A$2:$A$8217,0))/p_bulan,"")</f>
        <v>60138.272727272728</v>
      </c>
      <c r="Q1034" s="104" t="str">
        <f t="shared" si="33"/>
        <v>Wajar</v>
      </c>
    </row>
    <row r="1035" spans="1:17" x14ac:dyDescent="0.3">
      <c r="A1035" s="104">
        <v>1034</v>
      </c>
      <c r="B1035" s="104" t="s">
        <v>17900</v>
      </c>
      <c r="C1035" s="104" t="s">
        <v>286</v>
      </c>
      <c r="D1035" s="104" t="s">
        <v>308</v>
      </c>
      <c r="E1035" s="104" t="s">
        <v>320</v>
      </c>
      <c r="F1035" s="104" t="s">
        <v>344</v>
      </c>
      <c r="G1035" s="104" t="s">
        <v>335</v>
      </c>
      <c r="H1035" s="104" t="s">
        <v>1308</v>
      </c>
      <c r="I1035" s="104" t="s">
        <v>17901</v>
      </c>
      <c r="J1035" s="105">
        <v>1000</v>
      </c>
      <c r="K1035" s="105"/>
      <c r="L1035" s="105"/>
      <c r="M1035" s="106">
        <v>1.5681875080000001</v>
      </c>
      <c r="N1035" s="105"/>
      <c r="O1035" s="107">
        <f t="shared" si="32"/>
        <v>8</v>
      </c>
      <c r="P1035" s="105">
        <f>IFERROR(INDEX(Data_HS!$D$2:$D$8217,MATCH(H1035,Data_HS!$A$2:$A$8217,0))/p_bulan,"")</f>
        <v>5437302.2727272725</v>
      </c>
      <c r="Q1035" s="104" t="str">
        <f t="shared" si="33"/>
        <v>Tanpa estimasi</v>
      </c>
    </row>
    <row r="1036" spans="1:17" x14ac:dyDescent="0.3">
      <c r="A1036" s="104">
        <v>1035</v>
      </c>
      <c r="B1036" s="104" t="s">
        <v>17902</v>
      </c>
      <c r="C1036" s="104" t="s">
        <v>280</v>
      </c>
      <c r="D1036" s="104" t="s">
        <v>317</v>
      </c>
      <c r="E1036" s="104" t="s">
        <v>320</v>
      </c>
      <c r="F1036" s="104" t="s">
        <v>344</v>
      </c>
      <c r="G1036" s="104" t="s">
        <v>335</v>
      </c>
      <c r="H1036" s="104" t="s">
        <v>1460</v>
      </c>
      <c r="I1036" s="104" t="s">
        <v>17903</v>
      </c>
      <c r="J1036" s="105">
        <v>0</v>
      </c>
      <c r="K1036" s="105">
        <v>2000</v>
      </c>
      <c r="L1036" s="105">
        <v>1000</v>
      </c>
      <c r="M1036" s="106">
        <v>6.8828138010000002</v>
      </c>
      <c r="N1036" s="105">
        <v>6882.8138010000002</v>
      </c>
      <c r="O1036" s="107">
        <f t="shared" si="32"/>
        <v>9</v>
      </c>
      <c r="P1036" s="105">
        <f>IFERROR(INDEX(Data_HS!$D$2:$D$8217,MATCH(H1036,Data_HS!$A$2:$A$8217,0))/p_bulan,"")</f>
        <v>60138.272727272728</v>
      </c>
      <c r="Q1036" s="104" t="str">
        <f t="shared" si="33"/>
        <v>Wajar</v>
      </c>
    </row>
    <row r="1037" spans="1:17" x14ac:dyDescent="0.3">
      <c r="A1037" s="104">
        <v>1036</v>
      </c>
      <c r="B1037" s="104" t="s">
        <v>17904</v>
      </c>
      <c r="C1037" s="104" t="s">
        <v>282</v>
      </c>
      <c r="D1037" s="104" t="s">
        <v>308</v>
      </c>
      <c r="E1037" s="104" t="s">
        <v>320</v>
      </c>
      <c r="F1037" s="104" t="s">
        <v>344</v>
      </c>
      <c r="G1037" s="104" t="s">
        <v>335</v>
      </c>
      <c r="H1037" s="104" t="s">
        <v>4629</v>
      </c>
      <c r="I1037" s="104" t="s">
        <v>17905</v>
      </c>
      <c r="J1037" s="105">
        <v>18000</v>
      </c>
      <c r="K1037" s="105">
        <v>120000</v>
      </c>
      <c r="L1037" s="105">
        <v>69000</v>
      </c>
      <c r="M1037" s="106">
        <v>1.77268161</v>
      </c>
      <c r="N1037" s="105">
        <v>122315.03109999999</v>
      </c>
      <c r="O1037" s="107">
        <f t="shared" si="32"/>
        <v>38</v>
      </c>
      <c r="P1037" s="105">
        <f>IFERROR(INDEX(Data_HS!$D$2:$D$8217,MATCH(H1037,Data_HS!$A$2:$A$8217,0))/p_bulan,"")</f>
        <v>2332469</v>
      </c>
      <c r="Q1037" s="104" t="str">
        <f t="shared" si="33"/>
        <v>Wajar</v>
      </c>
    </row>
    <row r="1038" spans="1:17" x14ac:dyDescent="0.3">
      <c r="A1038" s="104">
        <v>1037</v>
      </c>
      <c r="B1038" s="104" t="s">
        <v>17904</v>
      </c>
      <c r="C1038" s="104" t="s">
        <v>282</v>
      </c>
      <c r="D1038" s="104" t="s">
        <v>308</v>
      </c>
      <c r="E1038" s="104" t="s">
        <v>320</v>
      </c>
      <c r="F1038" s="104" t="s">
        <v>344</v>
      </c>
      <c r="G1038" s="104" t="s">
        <v>335</v>
      </c>
      <c r="H1038" s="104" t="s">
        <v>6006</v>
      </c>
      <c r="I1038" s="104" t="s">
        <v>17906</v>
      </c>
      <c r="J1038" s="105">
        <v>26000</v>
      </c>
      <c r="K1038" s="105">
        <v>150000</v>
      </c>
      <c r="L1038" s="105">
        <v>88000</v>
      </c>
      <c r="M1038" s="106">
        <v>0.86113799000000002</v>
      </c>
      <c r="N1038" s="105">
        <v>75780.14314</v>
      </c>
      <c r="O1038" s="107">
        <f t="shared" si="32"/>
        <v>44</v>
      </c>
      <c r="P1038" s="105">
        <f>IFERROR(INDEX(Data_HS!$D$2:$D$8217,MATCH(H1038,Data_HS!$A$2:$A$8217,0))/p_bulan,"")</f>
        <v>49836.090909090912</v>
      </c>
      <c r="Q1038" s="104" t="str">
        <f t="shared" si="33"/>
        <v>Melebihi ekspor nasional HS</v>
      </c>
    </row>
    <row r="1039" spans="1:17" x14ac:dyDescent="0.3">
      <c r="A1039" s="104">
        <v>1038</v>
      </c>
      <c r="B1039" s="104" t="s">
        <v>17904</v>
      </c>
      <c r="C1039" s="104" t="s">
        <v>282</v>
      </c>
      <c r="D1039" s="104" t="s">
        <v>308</v>
      </c>
      <c r="E1039" s="104" t="s">
        <v>320</v>
      </c>
      <c r="F1039" s="104" t="s">
        <v>344</v>
      </c>
      <c r="G1039" s="104" t="s">
        <v>335</v>
      </c>
      <c r="H1039" s="104" t="s">
        <v>4629</v>
      </c>
      <c r="I1039" s="104" t="s">
        <v>17907</v>
      </c>
      <c r="J1039" s="105">
        <v>18000</v>
      </c>
      <c r="K1039" s="105">
        <v>120000</v>
      </c>
      <c r="L1039" s="105">
        <v>69000</v>
      </c>
      <c r="M1039" s="106">
        <v>1.77268161</v>
      </c>
      <c r="N1039" s="105">
        <v>122315.03109999999</v>
      </c>
      <c r="O1039" s="107">
        <f t="shared" si="32"/>
        <v>38</v>
      </c>
      <c r="P1039" s="105">
        <f>IFERROR(INDEX(Data_HS!$D$2:$D$8217,MATCH(H1039,Data_HS!$A$2:$A$8217,0))/p_bulan,"")</f>
        <v>2332469</v>
      </c>
      <c r="Q1039" s="104" t="str">
        <f t="shared" si="33"/>
        <v>Wajar</v>
      </c>
    </row>
    <row r="1040" spans="1:17" x14ac:dyDescent="0.3">
      <c r="A1040" s="104">
        <v>1039</v>
      </c>
      <c r="B1040" s="104" t="s">
        <v>17904</v>
      </c>
      <c r="C1040" s="104" t="s">
        <v>282</v>
      </c>
      <c r="D1040" s="104" t="s">
        <v>308</v>
      </c>
      <c r="E1040" s="104" t="s">
        <v>320</v>
      </c>
      <c r="F1040" s="104" t="s">
        <v>344</v>
      </c>
      <c r="G1040" s="104" t="s">
        <v>335</v>
      </c>
      <c r="H1040" s="104" t="s">
        <v>4629</v>
      </c>
      <c r="I1040" s="104" t="s">
        <v>17908</v>
      </c>
      <c r="J1040" s="105">
        <v>18000</v>
      </c>
      <c r="K1040" s="105">
        <v>120000</v>
      </c>
      <c r="L1040" s="105">
        <v>69000</v>
      </c>
      <c r="M1040" s="106">
        <v>1.77268161</v>
      </c>
      <c r="N1040" s="105">
        <v>122315.03109999999</v>
      </c>
      <c r="O1040" s="107">
        <f t="shared" si="32"/>
        <v>38</v>
      </c>
      <c r="P1040" s="105">
        <f>IFERROR(INDEX(Data_HS!$D$2:$D$8217,MATCH(H1040,Data_HS!$A$2:$A$8217,0))/p_bulan,"")</f>
        <v>2332469</v>
      </c>
      <c r="Q1040" s="104" t="str">
        <f t="shared" si="33"/>
        <v>Wajar</v>
      </c>
    </row>
    <row r="1041" spans="1:17" x14ac:dyDescent="0.3">
      <c r="A1041" s="104">
        <v>1040</v>
      </c>
      <c r="B1041" s="104" t="s">
        <v>17909</v>
      </c>
      <c r="C1041" s="104" t="s">
        <v>284</v>
      </c>
      <c r="D1041" s="104" t="s">
        <v>311</v>
      </c>
      <c r="E1041" s="104" t="s">
        <v>320</v>
      </c>
      <c r="F1041" s="104" t="s">
        <v>343</v>
      </c>
      <c r="G1041" s="104" t="s">
        <v>332</v>
      </c>
      <c r="H1041" s="104" t="s">
        <v>978</v>
      </c>
      <c r="I1041" s="104" t="s">
        <v>17910</v>
      </c>
      <c r="J1041" s="105">
        <v>24000</v>
      </c>
      <c r="K1041" s="105">
        <v>50000</v>
      </c>
      <c r="L1041" s="105">
        <v>37000</v>
      </c>
      <c r="M1041" s="106">
        <v>1.3588301460000001</v>
      </c>
      <c r="N1041" s="105">
        <v>50276.715409999997</v>
      </c>
      <c r="O1041" s="107">
        <f t="shared" si="32"/>
        <v>4</v>
      </c>
      <c r="P1041" s="105">
        <f>IFERROR(INDEX(Data_HS!$D$2:$D$8217,MATCH(H1041,Data_HS!$A$2:$A$8217,0))/p_bulan,"")</f>
        <v>549.09090909090912</v>
      </c>
      <c r="Q1041" s="104" t="str">
        <f t="shared" si="33"/>
        <v>Melebihi ekspor nasional HS</v>
      </c>
    </row>
    <row r="1042" spans="1:17" x14ac:dyDescent="0.3">
      <c r="A1042" s="104">
        <v>1041</v>
      </c>
      <c r="B1042" s="104" t="s">
        <v>17909</v>
      </c>
      <c r="C1042" s="104" t="s">
        <v>284</v>
      </c>
      <c r="D1042" s="104" t="s">
        <v>311</v>
      </c>
      <c r="E1042" s="104" t="s">
        <v>320</v>
      </c>
      <c r="F1042" s="104" t="s">
        <v>343</v>
      </c>
      <c r="G1042" s="104" t="s">
        <v>332</v>
      </c>
      <c r="H1042" s="104" t="s">
        <v>4629</v>
      </c>
      <c r="I1042" s="104" t="s">
        <v>17911</v>
      </c>
      <c r="J1042" s="105">
        <v>0</v>
      </c>
      <c r="K1042" s="105">
        <v>50000</v>
      </c>
      <c r="L1042" s="105">
        <v>25000</v>
      </c>
      <c r="M1042" s="106">
        <v>1.77268161</v>
      </c>
      <c r="N1042" s="105">
        <v>44317.040240000002</v>
      </c>
      <c r="O1042" s="107">
        <f t="shared" si="32"/>
        <v>38</v>
      </c>
      <c r="P1042" s="105">
        <f>IFERROR(INDEX(Data_HS!$D$2:$D$8217,MATCH(H1042,Data_HS!$A$2:$A$8217,0))/p_bulan,"")</f>
        <v>2332469</v>
      </c>
      <c r="Q1042" s="104" t="str">
        <f t="shared" si="33"/>
        <v>Wajar</v>
      </c>
    </row>
    <row r="1043" spans="1:17" x14ac:dyDescent="0.3">
      <c r="A1043" s="104">
        <v>1042</v>
      </c>
      <c r="B1043" s="104" t="s">
        <v>17909</v>
      </c>
      <c r="C1043" s="104" t="s">
        <v>284</v>
      </c>
      <c r="D1043" s="104" t="s">
        <v>311</v>
      </c>
      <c r="E1043" s="104" t="s">
        <v>320</v>
      </c>
      <c r="F1043" s="104" t="s">
        <v>343</v>
      </c>
      <c r="G1043" s="104" t="s">
        <v>332</v>
      </c>
      <c r="H1043" s="104" t="s">
        <v>7543</v>
      </c>
      <c r="I1043" s="104" t="s">
        <v>17912</v>
      </c>
      <c r="J1043" s="105">
        <v>0</v>
      </c>
      <c r="K1043" s="105">
        <v>0</v>
      </c>
      <c r="L1043" s="105">
        <v>0</v>
      </c>
      <c r="M1043" s="106">
        <v>0.34311060900000001</v>
      </c>
      <c r="N1043" s="105">
        <v>0</v>
      </c>
      <c r="O1043" s="107">
        <f t="shared" si="32"/>
        <v>57</v>
      </c>
      <c r="P1043" s="105">
        <f>IFERROR(INDEX(Data_HS!$D$2:$D$8217,MATCH(H1043,Data_HS!$A$2:$A$8217,0))/p_bulan,"")</f>
        <v>1434.5454545454545</v>
      </c>
      <c r="Q1043" s="104" t="str">
        <f t="shared" si="33"/>
        <v>Estimasi nol</v>
      </c>
    </row>
    <row r="1044" spans="1:17" x14ac:dyDescent="0.3">
      <c r="A1044" s="104">
        <v>1043</v>
      </c>
      <c r="B1044" s="104" t="s">
        <v>17909</v>
      </c>
      <c r="C1044" s="104" t="s">
        <v>284</v>
      </c>
      <c r="D1044" s="104" t="s">
        <v>311</v>
      </c>
      <c r="E1044" s="104" t="s">
        <v>320</v>
      </c>
      <c r="F1044" s="104" t="s">
        <v>343</v>
      </c>
      <c r="G1044" s="104" t="s">
        <v>332</v>
      </c>
      <c r="H1044" s="104" t="s">
        <v>4629</v>
      </c>
      <c r="I1044" s="104" t="s">
        <v>17913</v>
      </c>
      <c r="J1044" s="105">
        <v>18000</v>
      </c>
      <c r="K1044" s="105">
        <v>500000</v>
      </c>
      <c r="L1044" s="105">
        <v>259000</v>
      </c>
      <c r="M1044" s="106">
        <v>1.77268161</v>
      </c>
      <c r="N1044" s="105">
        <v>459124.53690000001</v>
      </c>
      <c r="O1044" s="107">
        <f t="shared" si="32"/>
        <v>38</v>
      </c>
      <c r="P1044" s="105">
        <f>IFERROR(INDEX(Data_HS!$D$2:$D$8217,MATCH(H1044,Data_HS!$A$2:$A$8217,0))/p_bulan,"")</f>
        <v>2332469</v>
      </c>
      <c r="Q1044" s="104" t="str">
        <f t="shared" si="33"/>
        <v>Wajar</v>
      </c>
    </row>
    <row r="1045" spans="1:17" x14ac:dyDescent="0.3">
      <c r="A1045" s="104">
        <v>1044</v>
      </c>
      <c r="B1045" s="104" t="s">
        <v>17909</v>
      </c>
      <c r="C1045" s="104" t="s">
        <v>284</v>
      </c>
      <c r="D1045" s="104" t="s">
        <v>311</v>
      </c>
      <c r="E1045" s="104" t="s">
        <v>320</v>
      </c>
      <c r="F1045" s="104" t="s">
        <v>343</v>
      </c>
      <c r="G1045" s="104" t="s">
        <v>332</v>
      </c>
      <c r="H1045" s="104" t="s">
        <v>2225</v>
      </c>
      <c r="I1045" s="104" t="s">
        <v>17914</v>
      </c>
      <c r="J1045" s="105">
        <v>24000</v>
      </c>
      <c r="K1045" s="105">
        <v>50000</v>
      </c>
      <c r="L1045" s="105">
        <v>37000</v>
      </c>
      <c r="M1045" s="106">
        <v>2.077171989</v>
      </c>
      <c r="N1045" s="105">
        <v>76855.363580000005</v>
      </c>
      <c r="O1045" s="107">
        <f t="shared" si="32"/>
        <v>17</v>
      </c>
      <c r="P1045" s="105">
        <f>IFERROR(INDEX(Data_HS!$D$2:$D$8217,MATCH(H1045,Data_HS!$A$2:$A$8217,0))/p_bulan,"")</f>
        <v>1578024.7272727273</v>
      </c>
      <c r="Q1045" s="104" t="str">
        <f t="shared" si="33"/>
        <v>Wajar</v>
      </c>
    </row>
    <row r="1046" spans="1:17" x14ac:dyDescent="0.3">
      <c r="A1046" s="104">
        <v>1045</v>
      </c>
      <c r="B1046" s="104" t="s">
        <v>17909</v>
      </c>
      <c r="C1046" s="104" t="s">
        <v>284</v>
      </c>
      <c r="D1046" s="104" t="s">
        <v>311</v>
      </c>
      <c r="E1046" s="104" t="s">
        <v>320</v>
      </c>
      <c r="F1046" s="104" t="s">
        <v>343</v>
      </c>
      <c r="G1046" s="104" t="s">
        <v>332</v>
      </c>
      <c r="H1046" s="104" t="s">
        <v>16845</v>
      </c>
      <c r="I1046" s="104" t="s">
        <v>16980</v>
      </c>
      <c r="J1046" s="105">
        <v>24000</v>
      </c>
      <c r="K1046" s="105">
        <v>50000</v>
      </c>
      <c r="L1046" s="105">
        <v>37000</v>
      </c>
      <c r="M1046" s="106"/>
      <c r="N1046" s="105"/>
      <c r="O1046" s="107">
        <f t="shared" si="32"/>
        <v>0</v>
      </c>
      <c r="P1046" s="105" t="str">
        <f>IFERROR(INDEX(Data_HS!$D$2:$D$8217,MATCH(H1046,Data_HS!$A$2:$A$8217,0))/p_bulan,"")</f>
        <v/>
      </c>
      <c r="Q1046" s="104" t="str">
        <f t="shared" si="33"/>
        <v>HS tidak valid</v>
      </c>
    </row>
    <row r="1047" spans="1:17" x14ac:dyDescent="0.3">
      <c r="A1047" s="104">
        <v>1046</v>
      </c>
      <c r="B1047" s="104" t="s">
        <v>17915</v>
      </c>
      <c r="C1047" s="104" t="s">
        <v>282</v>
      </c>
      <c r="D1047" s="104" t="s">
        <v>314</v>
      </c>
      <c r="E1047" s="104" t="s">
        <v>320</v>
      </c>
      <c r="F1047" s="104" t="s">
        <v>344</v>
      </c>
      <c r="G1047" s="104" t="s">
        <v>332</v>
      </c>
      <c r="H1047" s="104" t="s">
        <v>1897</v>
      </c>
      <c r="I1047" s="104" t="s">
        <v>17916</v>
      </c>
      <c r="J1047" s="105">
        <v>18000</v>
      </c>
      <c r="K1047" s="105">
        <v>100000</v>
      </c>
      <c r="L1047" s="105">
        <v>59000</v>
      </c>
      <c r="M1047" s="106">
        <v>2.2112699689999999</v>
      </c>
      <c r="N1047" s="105">
        <v>130464.9281</v>
      </c>
      <c r="O1047" s="107">
        <f t="shared" si="32"/>
        <v>15</v>
      </c>
      <c r="P1047" s="105">
        <f>IFERROR(INDEX(Data_HS!$D$2:$D$8217,MATCH(H1047,Data_HS!$A$2:$A$8217,0))/p_bulan,"")</f>
        <v>1986698.8181818181</v>
      </c>
      <c r="Q1047" s="104" t="str">
        <f t="shared" si="33"/>
        <v>Wajar</v>
      </c>
    </row>
    <row r="1048" spans="1:17" x14ac:dyDescent="0.3">
      <c r="A1048" s="104">
        <v>1047</v>
      </c>
      <c r="B1048" s="104" t="s">
        <v>17915</v>
      </c>
      <c r="C1048" s="104" t="s">
        <v>282</v>
      </c>
      <c r="D1048" s="104" t="s">
        <v>314</v>
      </c>
      <c r="E1048" s="104" t="s">
        <v>320</v>
      </c>
      <c r="F1048" s="104" t="s">
        <v>344</v>
      </c>
      <c r="G1048" s="104" t="s">
        <v>332</v>
      </c>
      <c r="H1048" s="104" t="s">
        <v>4629</v>
      </c>
      <c r="I1048" s="104" t="s">
        <v>17917</v>
      </c>
      <c r="J1048" s="105">
        <v>18000</v>
      </c>
      <c r="K1048" s="105">
        <v>100000</v>
      </c>
      <c r="L1048" s="105">
        <v>59000</v>
      </c>
      <c r="M1048" s="106">
        <v>1.77268161</v>
      </c>
      <c r="N1048" s="105">
        <v>104588.215</v>
      </c>
      <c r="O1048" s="107">
        <f t="shared" si="32"/>
        <v>38</v>
      </c>
      <c r="P1048" s="105">
        <f>IFERROR(INDEX(Data_HS!$D$2:$D$8217,MATCH(H1048,Data_HS!$A$2:$A$8217,0))/p_bulan,"")</f>
        <v>2332469</v>
      </c>
      <c r="Q1048" s="104" t="str">
        <f t="shared" si="33"/>
        <v>Wajar</v>
      </c>
    </row>
    <row r="1049" spans="1:17" x14ac:dyDescent="0.3">
      <c r="A1049" s="104">
        <v>1048</v>
      </c>
      <c r="B1049" s="104" t="s">
        <v>17918</v>
      </c>
      <c r="C1049" s="104" t="s">
        <v>288</v>
      </c>
      <c r="D1049" s="104" t="s">
        <v>308</v>
      </c>
      <c r="E1049" s="104" t="s">
        <v>320</v>
      </c>
      <c r="F1049" s="104" t="s">
        <v>343</v>
      </c>
      <c r="G1049" s="104" t="s">
        <v>332</v>
      </c>
      <c r="H1049" s="104" t="s">
        <v>7789</v>
      </c>
      <c r="I1049" s="104" t="s">
        <v>17919</v>
      </c>
      <c r="J1049" s="105"/>
      <c r="K1049" s="105"/>
      <c r="L1049" s="105"/>
      <c r="M1049" s="106"/>
      <c r="N1049" s="105"/>
      <c r="O1049" s="107">
        <f t="shared" si="32"/>
        <v>59</v>
      </c>
      <c r="P1049" s="105">
        <f>IFERROR(INDEX(Data_HS!$D$2:$D$8217,MATCH(H1049,Data_HS!$A$2:$A$8217,0))/p_bulan,"")</f>
        <v>0</v>
      </c>
      <c r="Q1049" s="104" t="str">
        <f t="shared" si="33"/>
        <v>Tanpa estimasi</v>
      </c>
    </row>
    <row r="1050" spans="1:17" x14ac:dyDescent="0.3">
      <c r="A1050" s="104">
        <v>1049</v>
      </c>
      <c r="B1050" s="104" t="s">
        <v>17918</v>
      </c>
      <c r="C1050" s="104" t="s">
        <v>288</v>
      </c>
      <c r="D1050" s="104" t="s">
        <v>308</v>
      </c>
      <c r="E1050" s="104" t="s">
        <v>320</v>
      </c>
      <c r="F1050" s="104" t="s">
        <v>343</v>
      </c>
      <c r="G1050" s="104" t="s">
        <v>332</v>
      </c>
      <c r="H1050" s="104" t="s">
        <v>1302</v>
      </c>
      <c r="I1050" s="104" t="s">
        <v>17920</v>
      </c>
      <c r="J1050" s="105"/>
      <c r="K1050" s="105"/>
      <c r="L1050" s="105"/>
      <c r="M1050" s="106">
        <v>0.47623953400000002</v>
      </c>
      <c r="N1050" s="105"/>
      <c r="O1050" s="107">
        <f t="shared" si="32"/>
        <v>8</v>
      </c>
      <c r="P1050" s="105">
        <f>IFERROR(INDEX(Data_HS!$D$2:$D$8217,MATCH(H1050,Data_HS!$A$2:$A$8217,0))/p_bulan,"")</f>
        <v>48622.454545454544</v>
      </c>
      <c r="Q1050" s="104" t="str">
        <f t="shared" si="33"/>
        <v>Tanpa estimasi</v>
      </c>
    </row>
    <row r="1051" spans="1:17" x14ac:dyDescent="0.3">
      <c r="A1051" s="104">
        <v>1050</v>
      </c>
      <c r="B1051" s="104" t="s">
        <v>17918</v>
      </c>
      <c r="C1051" s="104" t="s">
        <v>288</v>
      </c>
      <c r="D1051" s="104" t="s">
        <v>308</v>
      </c>
      <c r="E1051" s="104" t="s">
        <v>320</v>
      </c>
      <c r="F1051" s="104" t="s">
        <v>343</v>
      </c>
      <c r="G1051" s="104" t="s">
        <v>332</v>
      </c>
      <c r="H1051" s="104" t="s">
        <v>1460</v>
      </c>
      <c r="I1051" s="104" t="s">
        <v>17921</v>
      </c>
      <c r="J1051" s="105"/>
      <c r="K1051" s="105"/>
      <c r="L1051" s="105"/>
      <c r="M1051" s="106">
        <v>6.8828138010000002</v>
      </c>
      <c r="N1051" s="105"/>
      <c r="O1051" s="107">
        <f t="shared" si="32"/>
        <v>9</v>
      </c>
      <c r="P1051" s="105">
        <f>IFERROR(INDEX(Data_HS!$D$2:$D$8217,MATCH(H1051,Data_HS!$A$2:$A$8217,0))/p_bulan,"")</f>
        <v>60138.272727272728</v>
      </c>
      <c r="Q1051" s="104" t="str">
        <f t="shared" si="33"/>
        <v>Tanpa estimasi</v>
      </c>
    </row>
    <row r="1052" spans="1:17" x14ac:dyDescent="0.3">
      <c r="A1052" s="104">
        <v>1051</v>
      </c>
      <c r="B1052" s="104" t="s">
        <v>17918</v>
      </c>
      <c r="C1052" s="104" t="s">
        <v>288</v>
      </c>
      <c r="D1052" s="104" t="s">
        <v>308</v>
      </c>
      <c r="E1052" s="104" t="s">
        <v>320</v>
      </c>
      <c r="F1052" s="104" t="s">
        <v>343</v>
      </c>
      <c r="G1052" s="104" t="s">
        <v>332</v>
      </c>
      <c r="H1052" s="104" t="s">
        <v>2507</v>
      </c>
      <c r="I1052" s="104" t="s">
        <v>17661</v>
      </c>
      <c r="J1052" s="105"/>
      <c r="K1052" s="105"/>
      <c r="L1052" s="105"/>
      <c r="M1052" s="106">
        <v>0.79103796999999998</v>
      </c>
      <c r="N1052" s="105"/>
      <c r="O1052" s="107">
        <f t="shared" si="32"/>
        <v>20</v>
      </c>
      <c r="P1052" s="105">
        <f>IFERROR(INDEX(Data_HS!$D$2:$D$8217,MATCH(H1052,Data_HS!$A$2:$A$8217,0))/p_bulan,"")</f>
        <v>8831.363636363636</v>
      </c>
      <c r="Q1052" s="104" t="str">
        <f t="shared" si="33"/>
        <v>Tanpa estimasi</v>
      </c>
    </row>
    <row r="1053" spans="1:17" x14ac:dyDescent="0.3">
      <c r="A1053" s="104">
        <v>1052</v>
      </c>
      <c r="B1053" s="104" t="s">
        <v>17918</v>
      </c>
      <c r="C1053" s="104" t="s">
        <v>288</v>
      </c>
      <c r="D1053" s="104" t="s">
        <v>308</v>
      </c>
      <c r="E1053" s="104" t="s">
        <v>320</v>
      </c>
      <c r="F1053" s="104" t="s">
        <v>343</v>
      </c>
      <c r="G1053" s="104" t="s">
        <v>332</v>
      </c>
      <c r="H1053" s="104" t="s">
        <v>4629</v>
      </c>
      <c r="I1053" s="104" t="s">
        <v>16820</v>
      </c>
      <c r="J1053" s="105">
        <v>0</v>
      </c>
      <c r="K1053" s="105"/>
      <c r="L1053" s="105">
        <v>0</v>
      </c>
      <c r="M1053" s="106">
        <v>1.77268161</v>
      </c>
      <c r="N1053" s="105">
        <v>0</v>
      </c>
      <c r="O1053" s="107">
        <f t="shared" si="32"/>
        <v>38</v>
      </c>
      <c r="P1053" s="105">
        <f>IFERROR(INDEX(Data_HS!$D$2:$D$8217,MATCH(H1053,Data_HS!$A$2:$A$8217,0))/p_bulan,"")</f>
        <v>2332469</v>
      </c>
      <c r="Q1053" s="104" t="str">
        <f t="shared" si="33"/>
        <v>Estimasi nol</v>
      </c>
    </row>
    <row r="1054" spans="1:17" x14ac:dyDescent="0.3">
      <c r="A1054" s="104">
        <v>1053</v>
      </c>
      <c r="B1054" s="104" t="s">
        <v>17918</v>
      </c>
      <c r="C1054" s="104" t="s">
        <v>288</v>
      </c>
      <c r="D1054" s="104" t="s">
        <v>308</v>
      </c>
      <c r="E1054" s="104" t="s">
        <v>320</v>
      </c>
      <c r="F1054" s="104" t="s">
        <v>343</v>
      </c>
      <c r="G1054" s="104" t="s">
        <v>332</v>
      </c>
      <c r="H1054" s="104" t="s">
        <v>1495</v>
      </c>
      <c r="I1054" s="104" t="s">
        <v>17922</v>
      </c>
      <c r="J1054" s="105">
        <v>15000</v>
      </c>
      <c r="K1054" s="105"/>
      <c r="L1054" s="105">
        <v>15000</v>
      </c>
      <c r="M1054" s="106">
        <v>6.7226702649999996</v>
      </c>
      <c r="N1054" s="105">
        <v>100840.054</v>
      </c>
      <c r="O1054" s="107">
        <f t="shared" si="32"/>
        <v>9</v>
      </c>
      <c r="P1054" s="105">
        <f>IFERROR(INDEX(Data_HS!$D$2:$D$8217,MATCH(H1054,Data_HS!$A$2:$A$8217,0))/p_bulan,"")</f>
        <v>7877299.2727272725</v>
      </c>
      <c r="Q1054" s="104" t="str">
        <f t="shared" si="33"/>
        <v>Wajar</v>
      </c>
    </row>
    <row r="1055" spans="1:17" x14ac:dyDescent="0.3">
      <c r="A1055" s="104">
        <v>1054</v>
      </c>
      <c r="B1055" s="104" t="s">
        <v>17918</v>
      </c>
      <c r="C1055" s="104" t="s">
        <v>288</v>
      </c>
      <c r="D1055" s="104" t="s">
        <v>308</v>
      </c>
      <c r="E1055" s="104" t="s">
        <v>320</v>
      </c>
      <c r="F1055" s="104" t="s">
        <v>343</v>
      </c>
      <c r="G1055" s="104" t="s">
        <v>332</v>
      </c>
      <c r="H1055" s="104" t="s">
        <v>2263</v>
      </c>
      <c r="I1055" s="104" t="s">
        <v>17923</v>
      </c>
      <c r="J1055" s="105">
        <v>17000</v>
      </c>
      <c r="K1055" s="105"/>
      <c r="L1055" s="105">
        <v>17000</v>
      </c>
      <c r="M1055" s="106">
        <v>6.183815901</v>
      </c>
      <c r="N1055" s="105">
        <v>105124.8703</v>
      </c>
      <c r="O1055" s="107">
        <f t="shared" si="32"/>
        <v>18</v>
      </c>
      <c r="P1055" s="105">
        <f>IFERROR(INDEX(Data_HS!$D$2:$D$8217,MATCH(H1055,Data_HS!$A$2:$A$8217,0))/p_bulan,"")</f>
        <v>64124517</v>
      </c>
      <c r="Q1055" s="104" t="str">
        <f t="shared" si="33"/>
        <v>Wajar</v>
      </c>
    </row>
    <row r="1056" spans="1:17" x14ac:dyDescent="0.3">
      <c r="A1056" s="104">
        <v>1055</v>
      </c>
      <c r="B1056" s="104" t="s">
        <v>17924</v>
      </c>
      <c r="C1056" s="104" t="s">
        <v>313</v>
      </c>
      <c r="D1056" s="104" t="s">
        <v>308</v>
      </c>
      <c r="E1056" s="104" t="s">
        <v>320</v>
      </c>
      <c r="F1056" s="104" t="s">
        <v>343</v>
      </c>
      <c r="G1056" s="104" t="s">
        <v>335</v>
      </c>
      <c r="H1056" s="104" t="s">
        <v>1513</v>
      </c>
      <c r="I1056" s="104" t="s">
        <v>16985</v>
      </c>
      <c r="J1056" s="105">
        <v>3</v>
      </c>
      <c r="K1056" s="105">
        <v>300</v>
      </c>
      <c r="L1056" s="105">
        <v>151.5</v>
      </c>
      <c r="M1056" s="106">
        <v>48.166593229999997</v>
      </c>
      <c r="N1056" s="105">
        <v>7297.2388739999997</v>
      </c>
      <c r="O1056" s="107">
        <f t="shared" si="32"/>
        <v>9</v>
      </c>
      <c r="P1056" s="105">
        <f>IFERROR(INDEX(Data_HS!$D$2:$D$8217,MATCH(H1056,Data_HS!$A$2:$A$8217,0))/p_bulan,"")</f>
        <v>785032.27272727271</v>
      </c>
      <c r="Q1056" s="104" t="str">
        <f t="shared" si="33"/>
        <v>Wajar</v>
      </c>
    </row>
    <row r="1057" spans="1:17" x14ac:dyDescent="0.3">
      <c r="A1057" s="104">
        <v>1056</v>
      </c>
      <c r="B1057" s="104" t="s">
        <v>17925</v>
      </c>
      <c r="C1057" s="104" t="s">
        <v>284</v>
      </c>
      <c r="D1057" s="104" t="s">
        <v>308</v>
      </c>
      <c r="E1057" s="104" t="s">
        <v>312</v>
      </c>
      <c r="F1057" s="104" t="s">
        <v>343</v>
      </c>
      <c r="G1057" s="104" t="s">
        <v>332</v>
      </c>
      <c r="H1057" s="104" t="s">
        <v>2507</v>
      </c>
      <c r="I1057" s="104" t="s">
        <v>17661</v>
      </c>
      <c r="J1057" s="105">
        <v>30000</v>
      </c>
      <c r="K1057" s="105">
        <v>100000</v>
      </c>
      <c r="L1057" s="105">
        <v>65000</v>
      </c>
      <c r="M1057" s="106">
        <v>0.79103796999999998</v>
      </c>
      <c r="N1057" s="105">
        <v>51417.468059999999</v>
      </c>
      <c r="O1057" s="107">
        <f t="shared" si="32"/>
        <v>20</v>
      </c>
      <c r="P1057" s="105">
        <f>IFERROR(INDEX(Data_HS!$D$2:$D$8217,MATCH(H1057,Data_HS!$A$2:$A$8217,0))/p_bulan,"")</f>
        <v>8831.363636363636</v>
      </c>
      <c r="Q1057" s="104" t="str">
        <f t="shared" si="33"/>
        <v>Melebihi ekspor nasional HS</v>
      </c>
    </row>
    <row r="1058" spans="1:17" x14ac:dyDescent="0.3">
      <c r="A1058" s="104">
        <v>1057</v>
      </c>
      <c r="B1058" s="104" t="s">
        <v>17925</v>
      </c>
      <c r="C1058" s="104" t="s">
        <v>284</v>
      </c>
      <c r="D1058" s="104" t="s">
        <v>308</v>
      </c>
      <c r="E1058" s="104" t="s">
        <v>312</v>
      </c>
      <c r="F1058" s="104" t="s">
        <v>343</v>
      </c>
      <c r="G1058" s="104" t="s">
        <v>332</v>
      </c>
      <c r="H1058" s="104" t="s">
        <v>2507</v>
      </c>
      <c r="I1058" s="104" t="s">
        <v>17926</v>
      </c>
      <c r="J1058" s="105">
        <v>0</v>
      </c>
      <c r="K1058" s="105">
        <v>0</v>
      </c>
      <c r="L1058" s="105">
        <v>0</v>
      </c>
      <c r="M1058" s="106">
        <v>0.79103796999999998</v>
      </c>
      <c r="N1058" s="105">
        <v>0</v>
      </c>
      <c r="O1058" s="107">
        <f t="shared" si="32"/>
        <v>20</v>
      </c>
      <c r="P1058" s="105">
        <f>IFERROR(INDEX(Data_HS!$D$2:$D$8217,MATCH(H1058,Data_HS!$A$2:$A$8217,0))/p_bulan,"")</f>
        <v>8831.363636363636</v>
      </c>
      <c r="Q1058" s="104" t="str">
        <f t="shared" si="33"/>
        <v>Estimasi nol</v>
      </c>
    </row>
    <row r="1059" spans="1:17" x14ac:dyDescent="0.3">
      <c r="A1059" s="104">
        <v>1058</v>
      </c>
      <c r="B1059" s="104" t="s">
        <v>17925</v>
      </c>
      <c r="C1059" s="104" t="s">
        <v>284</v>
      </c>
      <c r="D1059" s="104" t="s">
        <v>308</v>
      </c>
      <c r="E1059" s="104" t="s">
        <v>312</v>
      </c>
      <c r="F1059" s="104" t="s">
        <v>343</v>
      </c>
      <c r="G1059" s="104" t="s">
        <v>332</v>
      </c>
      <c r="H1059" s="104" t="s">
        <v>2507</v>
      </c>
      <c r="I1059" s="104" t="s">
        <v>17656</v>
      </c>
      <c r="J1059" s="105">
        <v>0</v>
      </c>
      <c r="K1059" s="105">
        <v>0</v>
      </c>
      <c r="L1059" s="105">
        <v>0</v>
      </c>
      <c r="M1059" s="106">
        <v>0.79103796999999998</v>
      </c>
      <c r="N1059" s="105">
        <v>0</v>
      </c>
      <c r="O1059" s="107">
        <f t="shared" si="32"/>
        <v>20</v>
      </c>
      <c r="P1059" s="105">
        <f>IFERROR(INDEX(Data_HS!$D$2:$D$8217,MATCH(H1059,Data_HS!$A$2:$A$8217,0))/p_bulan,"")</f>
        <v>8831.363636363636</v>
      </c>
      <c r="Q1059" s="104" t="str">
        <f t="shared" si="33"/>
        <v>Estimasi nol</v>
      </c>
    </row>
    <row r="1060" spans="1:17" x14ac:dyDescent="0.3">
      <c r="A1060" s="104">
        <v>1059</v>
      </c>
      <c r="B1060" s="104" t="s">
        <v>17925</v>
      </c>
      <c r="C1060" s="104" t="s">
        <v>284</v>
      </c>
      <c r="D1060" s="104" t="s">
        <v>308</v>
      </c>
      <c r="E1060" s="104" t="s">
        <v>312</v>
      </c>
      <c r="F1060" s="104" t="s">
        <v>343</v>
      </c>
      <c r="G1060" s="104" t="s">
        <v>332</v>
      </c>
      <c r="H1060" s="104" t="s">
        <v>2507</v>
      </c>
      <c r="I1060" s="104" t="s">
        <v>17927</v>
      </c>
      <c r="J1060" s="105">
        <v>0</v>
      </c>
      <c r="K1060" s="105">
        <v>0</v>
      </c>
      <c r="L1060" s="105">
        <v>0</v>
      </c>
      <c r="M1060" s="106">
        <v>0.79103796999999998</v>
      </c>
      <c r="N1060" s="105">
        <v>0</v>
      </c>
      <c r="O1060" s="107">
        <f t="shared" si="32"/>
        <v>20</v>
      </c>
      <c r="P1060" s="105">
        <f>IFERROR(INDEX(Data_HS!$D$2:$D$8217,MATCH(H1060,Data_HS!$A$2:$A$8217,0))/p_bulan,"")</f>
        <v>8831.363636363636</v>
      </c>
      <c r="Q1060" s="104" t="str">
        <f t="shared" si="33"/>
        <v>Estimasi nol</v>
      </c>
    </row>
    <row r="1061" spans="1:17" x14ac:dyDescent="0.3">
      <c r="A1061" s="104">
        <v>1060</v>
      </c>
      <c r="B1061" s="104" t="s">
        <v>17925</v>
      </c>
      <c r="C1061" s="104" t="s">
        <v>284</v>
      </c>
      <c r="D1061" s="104" t="s">
        <v>308</v>
      </c>
      <c r="E1061" s="104" t="s">
        <v>312</v>
      </c>
      <c r="F1061" s="104" t="s">
        <v>343</v>
      </c>
      <c r="G1061" s="104" t="s">
        <v>332</v>
      </c>
      <c r="H1061" s="104" t="s">
        <v>2245</v>
      </c>
      <c r="I1061" s="104" t="s">
        <v>17928</v>
      </c>
      <c r="J1061" s="105">
        <v>0</v>
      </c>
      <c r="K1061" s="105">
        <v>0</v>
      </c>
      <c r="L1061" s="105">
        <v>0</v>
      </c>
      <c r="M1061" s="106">
        <v>3.6658134269999998</v>
      </c>
      <c r="N1061" s="105">
        <v>0</v>
      </c>
      <c r="O1061" s="107">
        <f t="shared" si="32"/>
        <v>17</v>
      </c>
      <c r="P1061" s="105">
        <f>IFERROR(INDEX(Data_HS!$D$2:$D$8217,MATCH(H1061,Data_HS!$A$2:$A$8217,0))/p_bulan,"")</f>
        <v>585865.63636363635</v>
      </c>
      <c r="Q1061" s="104" t="str">
        <f t="shared" si="33"/>
        <v>Estimasi nol</v>
      </c>
    </row>
    <row r="1062" spans="1:17" x14ac:dyDescent="0.3">
      <c r="A1062" s="104">
        <v>1061</v>
      </c>
      <c r="B1062" s="104" t="s">
        <v>17929</v>
      </c>
      <c r="C1062" s="104" t="s">
        <v>322</v>
      </c>
      <c r="D1062" s="104" t="s">
        <v>311</v>
      </c>
      <c r="E1062" s="104" t="s">
        <v>320</v>
      </c>
      <c r="F1062" s="104" t="s">
        <v>344</v>
      </c>
      <c r="G1062" s="104" t="s">
        <v>332</v>
      </c>
      <c r="H1062" s="104" t="s">
        <v>1897</v>
      </c>
      <c r="I1062" s="104" t="s">
        <v>17930</v>
      </c>
      <c r="J1062" s="105">
        <v>1000</v>
      </c>
      <c r="K1062" s="105">
        <v>12000</v>
      </c>
      <c r="L1062" s="105">
        <v>6500</v>
      </c>
      <c r="M1062" s="106">
        <v>2.2112699689999999</v>
      </c>
      <c r="N1062" s="105">
        <v>14373.254800000001</v>
      </c>
      <c r="O1062" s="107">
        <f t="shared" si="32"/>
        <v>15</v>
      </c>
      <c r="P1062" s="105">
        <f>IFERROR(INDEX(Data_HS!$D$2:$D$8217,MATCH(H1062,Data_HS!$A$2:$A$8217,0))/p_bulan,"")</f>
        <v>1986698.8181818181</v>
      </c>
      <c r="Q1062" s="104" t="str">
        <f t="shared" si="33"/>
        <v>Wajar</v>
      </c>
    </row>
    <row r="1063" spans="1:17" x14ac:dyDescent="0.3">
      <c r="A1063" s="104">
        <v>1062</v>
      </c>
      <c r="B1063" s="104" t="s">
        <v>17929</v>
      </c>
      <c r="C1063" s="104" t="s">
        <v>322</v>
      </c>
      <c r="D1063" s="104" t="s">
        <v>311</v>
      </c>
      <c r="E1063" s="104" t="s">
        <v>320</v>
      </c>
      <c r="F1063" s="104" t="s">
        <v>344</v>
      </c>
      <c r="G1063" s="104" t="s">
        <v>332</v>
      </c>
      <c r="H1063" s="104" t="s">
        <v>1833</v>
      </c>
      <c r="I1063" s="104" t="s">
        <v>17931</v>
      </c>
      <c r="J1063" s="105">
        <v>12000</v>
      </c>
      <c r="K1063" s="105">
        <v>40000</v>
      </c>
      <c r="L1063" s="105">
        <v>26000</v>
      </c>
      <c r="M1063" s="106">
        <v>0.10319235</v>
      </c>
      <c r="N1063" s="105">
        <v>2683.0010870000001</v>
      </c>
      <c r="O1063" s="107">
        <f t="shared" si="32"/>
        <v>14</v>
      </c>
      <c r="P1063" s="105">
        <f>IFERROR(INDEX(Data_HS!$D$2:$D$8217,MATCH(H1063,Data_HS!$A$2:$A$8217,0))/p_bulan,"")</f>
        <v>51044723.545454547</v>
      </c>
      <c r="Q1063" s="104" t="str">
        <f t="shared" si="33"/>
        <v>Wajar</v>
      </c>
    </row>
    <row r="1064" spans="1:17" x14ac:dyDescent="0.3">
      <c r="A1064" s="104">
        <v>1063</v>
      </c>
      <c r="B1064" s="104" t="s">
        <v>17929</v>
      </c>
      <c r="C1064" s="104" t="s">
        <v>322</v>
      </c>
      <c r="D1064" s="104" t="s">
        <v>311</v>
      </c>
      <c r="E1064" s="104" t="s">
        <v>320</v>
      </c>
      <c r="F1064" s="104" t="s">
        <v>344</v>
      </c>
      <c r="G1064" s="104" t="s">
        <v>332</v>
      </c>
      <c r="H1064" s="104" t="s">
        <v>4629</v>
      </c>
      <c r="I1064" s="104" t="s">
        <v>16907</v>
      </c>
      <c r="J1064" s="105">
        <v>19000</v>
      </c>
      <c r="K1064" s="105">
        <v>50000</v>
      </c>
      <c r="L1064" s="105">
        <v>34500</v>
      </c>
      <c r="M1064" s="106">
        <v>1.77268161</v>
      </c>
      <c r="N1064" s="105">
        <v>61157.51554</v>
      </c>
      <c r="O1064" s="107">
        <f t="shared" si="32"/>
        <v>38</v>
      </c>
      <c r="P1064" s="105">
        <f>IFERROR(INDEX(Data_HS!$D$2:$D$8217,MATCH(H1064,Data_HS!$A$2:$A$8217,0))/p_bulan,"")</f>
        <v>2332469</v>
      </c>
      <c r="Q1064" s="104" t="str">
        <f t="shared" si="33"/>
        <v>Wajar</v>
      </c>
    </row>
    <row r="1065" spans="1:17" x14ac:dyDescent="0.3">
      <c r="A1065" s="104">
        <v>1064</v>
      </c>
      <c r="B1065" s="104" t="s">
        <v>17932</v>
      </c>
      <c r="C1065" s="104" t="s">
        <v>297</v>
      </c>
      <c r="D1065" s="104" t="s">
        <v>311</v>
      </c>
      <c r="E1065" s="104" t="s">
        <v>320</v>
      </c>
      <c r="F1065" s="104" t="s">
        <v>344</v>
      </c>
      <c r="G1065" s="104" t="s">
        <v>335</v>
      </c>
      <c r="H1065" s="104" t="s">
        <v>1460</v>
      </c>
      <c r="I1065" s="104" t="s">
        <v>17933</v>
      </c>
      <c r="J1065" s="105">
        <v>12</v>
      </c>
      <c r="K1065" s="105">
        <v>18000</v>
      </c>
      <c r="L1065" s="105">
        <v>9006</v>
      </c>
      <c r="M1065" s="106">
        <v>6.8828138010000002</v>
      </c>
      <c r="N1065" s="105">
        <v>61986.621090000001</v>
      </c>
      <c r="O1065" s="107">
        <f t="shared" si="32"/>
        <v>9</v>
      </c>
      <c r="P1065" s="105">
        <f>IFERROR(INDEX(Data_HS!$D$2:$D$8217,MATCH(H1065,Data_HS!$A$2:$A$8217,0))/p_bulan,"")</f>
        <v>60138.272727272728</v>
      </c>
      <c r="Q1065" s="104" t="str">
        <f t="shared" si="33"/>
        <v>Melebihi ekspor nasional HS</v>
      </c>
    </row>
    <row r="1066" spans="1:17" x14ac:dyDescent="0.3">
      <c r="A1066" s="104">
        <v>1065</v>
      </c>
      <c r="B1066" s="104" t="s">
        <v>17934</v>
      </c>
      <c r="C1066" s="104" t="s">
        <v>284</v>
      </c>
      <c r="D1066" s="104" t="s">
        <v>308</v>
      </c>
      <c r="E1066" s="104" t="s">
        <v>301</v>
      </c>
      <c r="F1066" s="104" t="s">
        <v>343</v>
      </c>
      <c r="G1066" s="104" t="s">
        <v>332</v>
      </c>
      <c r="H1066" s="104" t="s">
        <v>1513</v>
      </c>
      <c r="I1066" s="104" t="s">
        <v>17935</v>
      </c>
      <c r="J1066" s="105">
        <v>50</v>
      </c>
      <c r="K1066" s="105">
        <v>1000</v>
      </c>
      <c r="L1066" s="105">
        <v>525</v>
      </c>
      <c r="M1066" s="106">
        <v>48.166593229999997</v>
      </c>
      <c r="N1066" s="105">
        <v>25287.461439999999</v>
      </c>
      <c r="O1066" s="107">
        <f t="shared" si="32"/>
        <v>9</v>
      </c>
      <c r="P1066" s="105">
        <f>IFERROR(INDEX(Data_HS!$D$2:$D$8217,MATCH(H1066,Data_HS!$A$2:$A$8217,0))/p_bulan,"")</f>
        <v>785032.27272727271</v>
      </c>
      <c r="Q1066" s="104" t="str">
        <f t="shared" si="33"/>
        <v>Wajar</v>
      </c>
    </row>
    <row r="1067" spans="1:17" x14ac:dyDescent="0.3">
      <c r="A1067" s="104">
        <v>1066</v>
      </c>
      <c r="B1067" s="104" t="s">
        <v>17936</v>
      </c>
      <c r="C1067" s="104" t="s">
        <v>284</v>
      </c>
      <c r="D1067" s="104" t="s">
        <v>308</v>
      </c>
      <c r="E1067" s="104" t="s">
        <v>320</v>
      </c>
      <c r="F1067" s="104" t="s">
        <v>344</v>
      </c>
      <c r="G1067" s="104" t="s">
        <v>335</v>
      </c>
      <c r="H1067" s="104" t="s">
        <v>1513</v>
      </c>
      <c r="I1067" s="104" t="s">
        <v>17701</v>
      </c>
      <c r="J1067" s="105">
        <v>100</v>
      </c>
      <c r="K1067" s="105"/>
      <c r="L1067" s="105"/>
      <c r="M1067" s="106">
        <v>48.166593229999997</v>
      </c>
      <c r="N1067" s="105"/>
      <c r="O1067" s="107">
        <f t="shared" si="32"/>
        <v>9</v>
      </c>
      <c r="P1067" s="105">
        <f>IFERROR(INDEX(Data_HS!$D$2:$D$8217,MATCH(H1067,Data_HS!$A$2:$A$8217,0))/p_bulan,"")</f>
        <v>785032.27272727271</v>
      </c>
      <c r="Q1067" s="104" t="str">
        <f t="shared" si="33"/>
        <v>Tanpa estimasi</v>
      </c>
    </row>
    <row r="1068" spans="1:17" x14ac:dyDescent="0.3">
      <c r="A1068" s="104">
        <v>1067</v>
      </c>
      <c r="B1068" s="104" t="s">
        <v>17937</v>
      </c>
      <c r="C1068" s="104" t="s">
        <v>284</v>
      </c>
      <c r="D1068" s="104" t="s">
        <v>314</v>
      </c>
      <c r="E1068" s="104" t="s">
        <v>301</v>
      </c>
      <c r="F1068" s="104" t="s">
        <v>343</v>
      </c>
      <c r="G1068" s="104" t="s">
        <v>332</v>
      </c>
      <c r="H1068" s="104" t="s">
        <v>784</v>
      </c>
      <c r="I1068" s="104" t="s">
        <v>17938</v>
      </c>
      <c r="J1068" s="105">
        <v>500</v>
      </c>
      <c r="K1068" s="105">
        <v>13000</v>
      </c>
      <c r="L1068" s="105">
        <v>6750</v>
      </c>
      <c r="M1068" s="106">
        <v>11.034185150000001</v>
      </c>
      <c r="N1068" s="105">
        <v>74480.749779999998</v>
      </c>
      <c r="O1068" s="107">
        <f t="shared" si="32"/>
        <v>3</v>
      </c>
      <c r="P1068" s="105">
        <f>IFERROR(INDEX(Data_HS!$D$2:$D$8217,MATCH(H1068,Data_HS!$A$2:$A$8217,0))/p_bulan,"")</f>
        <v>44631.272727272728</v>
      </c>
      <c r="Q1068" s="104" t="str">
        <f t="shared" si="33"/>
        <v>Melebihi ekspor nasional HS</v>
      </c>
    </row>
    <row r="1069" spans="1:17" x14ac:dyDescent="0.3">
      <c r="A1069" s="104">
        <v>1068</v>
      </c>
      <c r="B1069" s="104" t="s">
        <v>17939</v>
      </c>
      <c r="C1069" s="104" t="s">
        <v>284</v>
      </c>
      <c r="D1069" s="104" t="s">
        <v>308</v>
      </c>
      <c r="E1069" s="104" t="s">
        <v>320</v>
      </c>
      <c r="F1069" s="104" t="s">
        <v>343</v>
      </c>
      <c r="G1069" s="104" t="s">
        <v>332</v>
      </c>
      <c r="H1069" s="104" t="s">
        <v>6002</v>
      </c>
      <c r="I1069" s="104" t="s">
        <v>17940</v>
      </c>
      <c r="J1069" s="105">
        <v>18000</v>
      </c>
      <c r="K1069" s="105">
        <v>80000</v>
      </c>
      <c r="L1069" s="105">
        <v>49000</v>
      </c>
      <c r="M1069" s="106">
        <v>0.12792705400000001</v>
      </c>
      <c r="N1069" s="105">
        <v>6268.4256349999996</v>
      </c>
      <c r="O1069" s="107">
        <f t="shared" si="32"/>
        <v>44</v>
      </c>
      <c r="P1069" s="105">
        <f>IFERROR(INDEX(Data_HS!$D$2:$D$8217,MATCH(H1069,Data_HS!$A$2:$A$8217,0))/p_bulan,"")</f>
        <v>13965413.818181818</v>
      </c>
      <c r="Q1069" s="104" t="str">
        <f t="shared" si="33"/>
        <v>Wajar</v>
      </c>
    </row>
    <row r="1070" spans="1:17" x14ac:dyDescent="0.3">
      <c r="A1070" s="104">
        <v>1069</v>
      </c>
      <c r="B1070" s="104" t="s">
        <v>17941</v>
      </c>
      <c r="C1070" s="104" t="s">
        <v>293</v>
      </c>
      <c r="D1070" s="104" t="s">
        <v>308</v>
      </c>
      <c r="E1070" s="104" t="s">
        <v>320</v>
      </c>
      <c r="F1070" s="104" t="s">
        <v>343</v>
      </c>
      <c r="G1070" s="104" t="s">
        <v>332</v>
      </c>
      <c r="H1070" s="104" t="s">
        <v>16845</v>
      </c>
      <c r="I1070" s="104" t="s">
        <v>17624</v>
      </c>
      <c r="J1070" s="105">
        <v>20000</v>
      </c>
      <c r="K1070" s="105"/>
      <c r="L1070" s="105">
        <v>20000</v>
      </c>
      <c r="M1070" s="106"/>
      <c r="N1070" s="105"/>
      <c r="O1070" s="107">
        <f t="shared" si="32"/>
        <v>0</v>
      </c>
      <c r="P1070" s="105" t="str">
        <f>IFERROR(INDEX(Data_HS!$D$2:$D$8217,MATCH(H1070,Data_HS!$A$2:$A$8217,0))/p_bulan,"")</f>
        <v/>
      </c>
      <c r="Q1070" s="104" t="str">
        <f t="shared" si="33"/>
        <v>HS tidak valid</v>
      </c>
    </row>
    <row r="1071" spans="1:17" x14ac:dyDescent="0.3">
      <c r="A1071" s="104">
        <v>1070</v>
      </c>
      <c r="B1071" s="104" t="s">
        <v>17941</v>
      </c>
      <c r="C1071" s="104" t="s">
        <v>293</v>
      </c>
      <c r="D1071" s="104" t="s">
        <v>308</v>
      </c>
      <c r="E1071" s="104" t="s">
        <v>320</v>
      </c>
      <c r="F1071" s="104" t="s">
        <v>343</v>
      </c>
      <c r="G1071" s="104" t="s">
        <v>332</v>
      </c>
      <c r="H1071" s="104" t="s">
        <v>1667</v>
      </c>
      <c r="I1071" s="104" t="s">
        <v>17942</v>
      </c>
      <c r="J1071" s="105">
        <v>20000</v>
      </c>
      <c r="K1071" s="105"/>
      <c r="L1071" s="105">
        <v>20000</v>
      </c>
      <c r="M1071" s="106">
        <v>3.8089330019999998</v>
      </c>
      <c r="N1071" s="105">
        <v>76178.660050000006</v>
      </c>
      <c r="O1071" s="107">
        <f t="shared" si="32"/>
        <v>11</v>
      </c>
      <c r="P1071" s="105">
        <f>IFERROR(INDEX(Data_HS!$D$2:$D$8217,MATCH(H1071,Data_HS!$A$2:$A$8217,0))/p_bulan,"")</f>
        <v>139.54545454545453</v>
      </c>
      <c r="Q1071" s="104" t="str">
        <f t="shared" si="33"/>
        <v>Melebihi ekspor nasional HS</v>
      </c>
    </row>
    <row r="1072" spans="1:17" x14ac:dyDescent="0.3">
      <c r="A1072" s="104">
        <v>1071</v>
      </c>
      <c r="B1072" s="104" t="s">
        <v>17941</v>
      </c>
      <c r="C1072" s="104" t="s">
        <v>293</v>
      </c>
      <c r="D1072" s="104" t="s">
        <v>308</v>
      </c>
      <c r="E1072" s="104" t="s">
        <v>320</v>
      </c>
      <c r="F1072" s="104" t="s">
        <v>343</v>
      </c>
      <c r="G1072" s="104" t="s">
        <v>332</v>
      </c>
      <c r="H1072" s="104" t="s">
        <v>1304</v>
      </c>
      <c r="I1072" s="104" t="s">
        <v>17599</v>
      </c>
      <c r="J1072" s="105">
        <v>20000</v>
      </c>
      <c r="K1072" s="105"/>
      <c r="L1072" s="105">
        <v>20000</v>
      </c>
      <c r="M1072" s="106">
        <v>0.42636016700000001</v>
      </c>
      <c r="N1072" s="105">
        <v>8527.2033389999997</v>
      </c>
      <c r="O1072" s="107">
        <f t="shared" si="32"/>
        <v>8</v>
      </c>
      <c r="P1072" s="105">
        <f>IFERROR(INDEX(Data_HS!$D$2:$D$8217,MATCH(H1072,Data_HS!$A$2:$A$8217,0))/p_bulan,"")</f>
        <v>24934517.727272727</v>
      </c>
      <c r="Q1072" s="104" t="str">
        <f t="shared" si="33"/>
        <v>Wajar</v>
      </c>
    </row>
    <row r="1073" spans="1:17" x14ac:dyDescent="0.3">
      <c r="A1073" s="104">
        <v>1072</v>
      </c>
      <c r="B1073" s="104" t="s">
        <v>17941</v>
      </c>
      <c r="C1073" s="104" t="s">
        <v>293</v>
      </c>
      <c r="D1073" s="104" t="s">
        <v>308</v>
      </c>
      <c r="E1073" s="104" t="s">
        <v>320</v>
      </c>
      <c r="F1073" s="104" t="s">
        <v>343</v>
      </c>
      <c r="G1073" s="104" t="s">
        <v>332</v>
      </c>
      <c r="H1073" s="104" t="s">
        <v>1517</v>
      </c>
      <c r="I1073" s="104" t="s">
        <v>17637</v>
      </c>
      <c r="J1073" s="105">
        <v>20000</v>
      </c>
      <c r="K1073" s="105"/>
      <c r="L1073" s="105">
        <v>20000</v>
      </c>
      <c r="M1073" s="106">
        <v>4.5178611809999998</v>
      </c>
      <c r="N1073" s="105">
        <v>90357.223610000001</v>
      </c>
      <c r="O1073" s="107">
        <f t="shared" si="32"/>
        <v>9</v>
      </c>
      <c r="P1073" s="105">
        <f>IFERROR(INDEX(Data_HS!$D$2:$D$8217,MATCH(H1073,Data_HS!$A$2:$A$8217,0))/p_bulan,"")</f>
        <v>1296930.9090909092</v>
      </c>
      <c r="Q1073" s="104" t="str">
        <f t="shared" si="33"/>
        <v>Wajar</v>
      </c>
    </row>
    <row r="1074" spans="1:17" x14ac:dyDescent="0.3">
      <c r="A1074" s="104">
        <v>1073</v>
      </c>
      <c r="B1074" s="104" t="s">
        <v>17941</v>
      </c>
      <c r="C1074" s="104" t="s">
        <v>293</v>
      </c>
      <c r="D1074" s="104" t="s">
        <v>308</v>
      </c>
      <c r="E1074" s="104" t="s">
        <v>320</v>
      </c>
      <c r="F1074" s="104" t="s">
        <v>343</v>
      </c>
      <c r="G1074" s="104" t="s">
        <v>332</v>
      </c>
      <c r="H1074" s="104" t="s">
        <v>1527</v>
      </c>
      <c r="I1074" s="104" t="s">
        <v>17635</v>
      </c>
      <c r="J1074" s="105">
        <v>20000</v>
      </c>
      <c r="K1074" s="105">
        <v>0</v>
      </c>
      <c r="L1074" s="105">
        <v>10000</v>
      </c>
      <c r="M1074" s="106">
        <v>5.5014955480000003</v>
      </c>
      <c r="N1074" s="105">
        <v>55014.955479999997</v>
      </c>
      <c r="O1074" s="107">
        <f t="shared" si="32"/>
        <v>9</v>
      </c>
      <c r="P1074" s="105">
        <f>IFERROR(INDEX(Data_HS!$D$2:$D$8217,MATCH(H1074,Data_HS!$A$2:$A$8217,0))/p_bulan,"")</f>
        <v>8913202</v>
      </c>
      <c r="Q1074" s="104" t="str">
        <f t="shared" si="33"/>
        <v>Wajar</v>
      </c>
    </row>
    <row r="1075" spans="1:17" x14ac:dyDescent="0.3">
      <c r="A1075" s="104">
        <v>1074</v>
      </c>
      <c r="B1075" s="104" t="s">
        <v>17941</v>
      </c>
      <c r="C1075" s="104" t="s">
        <v>293</v>
      </c>
      <c r="D1075" s="104" t="s">
        <v>308</v>
      </c>
      <c r="E1075" s="104" t="s">
        <v>320</v>
      </c>
      <c r="F1075" s="104" t="s">
        <v>343</v>
      </c>
      <c r="G1075" s="104" t="s">
        <v>332</v>
      </c>
      <c r="H1075" s="104" t="s">
        <v>1897</v>
      </c>
      <c r="I1075" s="104" t="s">
        <v>16924</v>
      </c>
      <c r="J1075" s="105">
        <v>500</v>
      </c>
      <c r="K1075" s="105">
        <v>0</v>
      </c>
      <c r="L1075" s="105">
        <v>250</v>
      </c>
      <c r="M1075" s="106">
        <v>2.2112699689999999</v>
      </c>
      <c r="N1075" s="105">
        <v>552.81749209999998</v>
      </c>
      <c r="O1075" s="107">
        <f t="shared" si="32"/>
        <v>15</v>
      </c>
      <c r="P1075" s="105">
        <f>IFERROR(INDEX(Data_HS!$D$2:$D$8217,MATCH(H1075,Data_HS!$A$2:$A$8217,0))/p_bulan,"")</f>
        <v>1986698.8181818181</v>
      </c>
      <c r="Q1075" s="104" t="str">
        <f t="shared" si="33"/>
        <v>Wajar</v>
      </c>
    </row>
    <row r="1076" spans="1:17" x14ac:dyDescent="0.3">
      <c r="A1076" s="104">
        <v>1075</v>
      </c>
      <c r="B1076" s="104" t="s">
        <v>17941</v>
      </c>
      <c r="C1076" s="104" t="s">
        <v>293</v>
      </c>
      <c r="D1076" s="104" t="s">
        <v>308</v>
      </c>
      <c r="E1076" s="104" t="s">
        <v>320</v>
      </c>
      <c r="F1076" s="104" t="s">
        <v>343</v>
      </c>
      <c r="G1076" s="104" t="s">
        <v>332</v>
      </c>
      <c r="H1076" s="104" t="s">
        <v>4317</v>
      </c>
      <c r="I1076" s="104" t="s">
        <v>17350</v>
      </c>
      <c r="J1076" s="105">
        <v>20000</v>
      </c>
      <c r="K1076" s="105"/>
      <c r="L1076" s="105">
        <v>20000</v>
      </c>
      <c r="M1076" s="106">
        <v>59.799470110000001</v>
      </c>
      <c r="N1076" s="105">
        <v>1195989.402</v>
      </c>
      <c r="O1076" s="107">
        <f t="shared" si="32"/>
        <v>33</v>
      </c>
      <c r="P1076" s="105">
        <f>IFERROR(INDEX(Data_HS!$D$2:$D$8217,MATCH(H1076,Data_HS!$A$2:$A$8217,0))/p_bulan,"")</f>
        <v>229809.36363636365</v>
      </c>
      <c r="Q1076" s="104" t="str">
        <f t="shared" si="33"/>
        <v>Melebihi ekspor nasional HS</v>
      </c>
    </row>
    <row r="1077" spans="1:17" x14ac:dyDescent="0.3">
      <c r="A1077" s="104">
        <v>1076</v>
      </c>
      <c r="B1077" s="104" t="s">
        <v>17941</v>
      </c>
      <c r="C1077" s="104" t="s">
        <v>293</v>
      </c>
      <c r="D1077" s="104" t="s">
        <v>308</v>
      </c>
      <c r="E1077" s="104" t="s">
        <v>320</v>
      </c>
      <c r="F1077" s="104" t="s">
        <v>343</v>
      </c>
      <c r="G1077" s="104" t="s">
        <v>332</v>
      </c>
      <c r="H1077" s="104" t="s">
        <v>2251</v>
      </c>
      <c r="I1077" s="104" t="s">
        <v>17641</v>
      </c>
      <c r="J1077" s="105">
        <v>20000</v>
      </c>
      <c r="K1077" s="105"/>
      <c r="L1077" s="105">
        <v>20000</v>
      </c>
      <c r="M1077" s="106">
        <v>5.5569576200000004</v>
      </c>
      <c r="N1077" s="105">
        <v>111139.15240000001</v>
      </c>
      <c r="O1077" s="107">
        <f t="shared" si="32"/>
        <v>18</v>
      </c>
      <c r="P1077" s="105">
        <f>IFERROR(INDEX(Data_HS!$D$2:$D$8217,MATCH(H1077,Data_HS!$A$2:$A$8217,0))/p_bulan,"")</f>
        <v>256941.09090909091</v>
      </c>
      <c r="Q1077" s="104" t="str">
        <f t="shared" si="33"/>
        <v>Wajar</v>
      </c>
    </row>
    <row r="1078" spans="1:17" x14ac:dyDescent="0.3">
      <c r="A1078" s="104">
        <v>1077</v>
      </c>
      <c r="B1078" s="104" t="s">
        <v>17941</v>
      </c>
      <c r="C1078" s="104" t="s">
        <v>293</v>
      </c>
      <c r="D1078" s="104" t="s">
        <v>308</v>
      </c>
      <c r="E1078" s="104" t="s">
        <v>320</v>
      </c>
      <c r="F1078" s="104" t="s">
        <v>343</v>
      </c>
      <c r="G1078" s="104" t="s">
        <v>332</v>
      </c>
      <c r="H1078" s="104" t="s">
        <v>1002</v>
      </c>
      <c r="I1078" s="104" t="s">
        <v>17943</v>
      </c>
      <c r="J1078" s="105">
        <v>20000</v>
      </c>
      <c r="K1078" s="105">
        <v>0</v>
      </c>
      <c r="L1078" s="105">
        <v>10000</v>
      </c>
      <c r="M1078" s="106">
        <v>1.5342119759999999</v>
      </c>
      <c r="N1078" s="105">
        <v>15342.11976</v>
      </c>
      <c r="O1078" s="107">
        <f t="shared" si="32"/>
        <v>4</v>
      </c>
      <c r="P1078" s="105">
        <f>IFERROR(INDEX(Data_HS!$D$2:$D$8217,MATCH(H1078,Data_HS!$A$2:$A$8217,0))/p_bulan,"")</f>
        <v>819541.72727272729</v>
      </c>
      <c r="Q1078" s="104" t="str">
        <f t="shared" si="33"/>
        <v>Wajar</v>
      </c>
    </row>
    <row r="1079" spans="1:17" x14ac:dyDescent="0.3">
      <c r="A1079" s="104">
        <v>1078</v>
      </c>
      <c r="B1079" s="104" t="s">
        <v>17941</v>
      </c>
      <c r="C1079" s="104" t="s">
        <v>293</v>
      </c>
      <c r="D1079" s="104" t="s">
        <v>308</v>
      </c>
      <c r="E1079" s="104" t="s">
        <v>320</v>
      </c>
      <c r="F1079" s="104" t="s">
        <v>343</v>
      </c>
      <c r="G1079" s="104" t="s">
        <v>332</v>
      </c>
      <c r="H1079" s="104" t="s">
        <v>2829</v>
      </c>
      <c r="I1079" s="104" t="s">
        <v>17944</v>
      </c>
      <c r="J1079" s="105">
        <v>20000</v>
      </c>
      <c r="K1079" s="105">
        <v>0</v>
      </c>
      <c r="L1079" s="105">
        <v>10000</v>
      </c>
      <c r="M1079" s="106">
        <v>13.72142208</v>
      </c>
      <c r="N1079" s="105">
        <v>137214.22080000001</v>
      </c>
      <c r="O1079" s="107">
        <f t="shared" si="32"/>
        <v>24</v>
      </c>
      <c r="P1079" s="105">
        <f>IFERROR(INDEX(Data_HS!$D$2:$D$8217,MATCH(H1079,Data_HS!$A$2:$A$8217,0))/p_bulan,"")</f>
        <v>19492304.181818184</v>
      </c>
      <c r="Q1079" s="104" t="str">
        <f t="shared" si="33"/>
        <v>Wajar</v>
      </c>
    </row>
    <row r="1080" spans="1:17" x14ac:dyDescent="0.3">
      <c r="A1080" s="104">
        <v>1079</v>
      </c>
      <c r="B1080" s="104" t="s">
        <v>17941</v>
      </c>
      <c r="C1080" s="104" t="s">
        <v>293</v>
      </c>
      <c r="D1080" s="104" t="s">
        <v>308</v>
      </c>
      <c r="E1080" s="104" t="s">
        <v>320</v>
      </c>
      <c r="F1080" s="104" t="s">
        <v>343</v>
      </c>
      <c r="G1080" s="104" t="s">
        <v>332</v>
      </c>
      <c r="H1080" s="104" t="s">
        <v>1493</v>
      </c>
      <c r="I1080" s="104" t="s">
        <v>17945</v>
      </c>
      <c r="J1080" s="105">
        <v>20000</v>
      </c>
      <c r="K1080" s="105">
        <v>0</v>
      </c>
      <c r="L1080" s="105">
        <v>10000</v>
      </c>
      <c r="M1080" s="106">
        <v>7.2449907680000001</v>
      </c>
      <c r="N1080" s="105">
        <v>72449.907680000004</v>
      </c>
      <c r="O1080" s="107">
        <f t="shared" si="32"/>
        <v>9</v>
      </c>
      <c r="P1080" s="105">
        <f>IFERROR(INDEX(Data_HS!$D$2:$D$8217,MATCH(H1080,Data_HS!$A$2:$A$8217,0))/p_bulan,"")</f>
        <v>10498596.909090908</v>
      </c>
      <c r="Q1080" s="104" t="str">
        <f t="shared" si="33"/>
        <v>Wajar</v>
      </c>
    </row>
    <row r="1081" spans="1:17" x14ac:dyDescent="0.3">
      <c r="A1081" s="104">
        <v>1080</v>
      </c>
      <c r="B1081" s="104" t="s">
        <v>17946</v>
      </c>
      <c r="C1081" s="104" t="s">
        <v>282</v>
      </c>
      <c r="D1081" s="104" t="s">
        <v>308</v>
      </c>
      <c r="E1081" s="104" t="s">
        <v>301</v>
      </c>
      <c r="F1081" s="104" t="s">
        <v>343</v>
      </c>
      <c r="G1081" s="104" t="s">
        <v>332</v>
      </c>
      <c r="H1081" s="104" t="s">
        <v>2261</v>
      </c>
      <c r="I1081" s="104" t="s">
        <v>17052</v>
      </c>
      <c r="J1081" s="105">
        <v>17000</v>
      </c>
      <c r="K1081" s="105">
        <v>500000</v>
      </c>
      <c r="L1081" s="105">
        <v>258500</v>
      </c>
      <c r="M1081" s="106">
        <v>18.039173040000001</v>
      </c>
      <c r="N1081" s="105">
        <v>4663126.2309999997</v>
      </c>
      <c r="O1081" s="107">
        <f t="shared" si="32"/>
        <v>18</v>
      </c>
      <c r="P1081" s="105">
        <f>IFERROR(INDEX(Data_HS!$D$2:$D$8217,MATCH(H1081,Data_HS!$A$2:$A$8217,0))/p_bulan,"")</f>
        <v>189518479.45454547</v>
      </c>
      <c r="Q1081" s="104" t="str">
        <f t="shared" si="33"/>
        <v>Wajar</v>
      </c>
    </row>
    <row r="1082" spans="1:17" x14ac:dyDescent="0.3">
      <c r="A1082" s="104">
        <v>1081</v>
      </c>
      <c r="B1082" s="104" t="s">
        <v>17946</v>
      </c>
      <c r="C1082" s="104" t="s">
        <v>282</v>
      </c>
      <c r="D1082" s="104" t="s">
        <v>308</v>
      </c>
      <c r="E1082" s="104" t="s">
        <v>301</v>
      </c>
      <c r="F1082" s="104" t="s">
        <v>343</v>
      </c>
      <c r="G1082" s="104" t="s">
        <v>332</v>
      </c>
      <c r="H1082" s="104" t="s">
        <v>2263</v>
      </c>
      <c r="I1082" s="104" t="s">
        <v>17947</v>
      </c>
      <c r="J1082" s="105">
        <v>17000</v>
      </c>
      <c r="K1082" s="105">
        <v>500000</v>
      </c>
      <c r="L1082" s="105">
        <v>258500</v>
      </c>
      <c r="M1082" s="106">
        <v>6.183815901</v>
      </c>
      <c r="N1082" s="105">
        <v>1598516.41</v>
      </c>
      <c r="O1082" s="107">
        <f t="shared" si="32"/>
        <v>18</v>
      </c>
      <c r="P1082" s="105">
        <f>IFERROR(INDEX(Data_HS!$D$2:$D$8217,MATCH(H1082,Data_HS!$A$2:$A$8217,0))/p_bulan,"")</f>
        <v>64124517</v>
      </c>
      <c r="Q1082" s="104" t="str">
        <f t="shared" si="33"/>
        <v>Wajar</v>
      </c>
    </row>
    <row r="1083" spans="1:17" x14ac:dyDescent="0.3">
      <c r="A1083" s="104">
        <v>1082</v>
      </c>
      <c r="B1083" s="104" t="s">
        <v>17946</v>
      </c>
      <c r="C1083" s="104" t="s">
        <v>282</v>
      </c>
      <c r="D1083" s="104" t="s">
        <v>308</v>
      </c>
      <c r="E1083" s="104" t="s">
        <v>301</v>
      </c>
      <c r="F1083" s="104" t="s">
        <v>343</v>
      </c>
      <c r="G1083" s="104" t="s">
        <v>332</v>
      </c>
      <c r="H1083" s="104" t="s">
        <v>2263</v>
      </c>
      <c r="I1083" s="104" t="s">
        <v>17948</v>
      </c>
      <c r="J1083" s="105">
        <v>17000</v>
      </c>
      <c r="K1083" s="105">
        <v>500000</v>
      </c>
      <c r="L1083" s="105">
        <v>258500</v>
      </c>
      <c r="M1083" s="106">
        <v>6.183815901</v>
      </c>
      <c r="N1083" s="105">
        <v>1598516.41</v>
      </c>
      <c r="O1083" s="107">
        <f t="shared" si="32"/>
        <v>18</v>
      </c>
      <c r="P1083" s="105">
        <f>IFERROR(INDEX(Data_HS!$D$2:$D$8217,MATCH(H1083,Data_HS!$A$2:$A$8217,0))/p_bulan,"")</f>
        <v>64124517</v>
      </c>
      <c r="Q1083" s="104" t="str">
        <f t="shared" si="33"/>
        <v>Wajar</v>
      </c>
    </row>
    <row r="1084" spans="1:17" x14ac:dyDescent="0.3">
      <c r="A1084" s="104">
        <v>1083</v>
      </c>
      <c r="B1084" s="104" t="s">
        <v>17946</v>
      </c>
      <c r="C1084" s="104" t="s">
        <v>282</v>
      </c>
      <c r="D1084" s="104" t="s">
        <v>308</v>
      </c>
      <c r="E1084" s="104" t="s">
        <v>301</v>
      </c>
      <c r="F1084" s="104" t="s">
        <v>343</v>
      </c>
      <c r="G1084" s="104" t="s">
        <v>332</v>
      </c>
      <c r="H1084" s="104" t="s">
        <v>2263</v>
      </c>
      <c r="I1084" s="104" t="s">
        <v>17949</v>
      </c>
      <c r="J1084" s="105">
        <v>17000</v>
      </c>
      <c r="K1084" s="105">
        <v>500000</v>
      </c>
      <c r="L1084" s="105">
        <v>258500</v>
      </c>
      <c r="M1084" s="106">
        <v>6.183815901</v>
      </c>
      <c r="N1084" s="105">
        <v>1598516.41</v>
      </c>
      <c r="O1084" s="107">
        <f t="shared" si="32"/>
        <v>18</v>
      </c>
      <c r="P1084" s="105">
        <f>IFERROR(INDEX(Data_HS!$D$2:$D$8217,MATCH(H1084,Data_HS!$A$2:$A$8217,0))/p_bulan,"")</f>
        <v>64124517</v>
      </c>
      <c r="Q1084" s="104" t="str">
        <f t="shared" si="33"/>
        <v>Wajar</v>
      </c>
    </row>
    <row r="1085" spans="1:17" x14ac:dyDescent="0.3">
      <c r="A1085" s="104">
        <v>1084</v>
      </c>
      <c r="B1085" s="104" t="s">
        <v>17946</v>
      </c>
      <c r="C1085" s="104" t="s">
        <v>282</v>
      </c>
      <c r="D1085" s="104" t="s">
        <v>308</v>
      </c>
      <c r="E1085" s="104" t="s">
        <v>301</v>
      </c>
      <c r="F1085" s="104" t="s">
        <v>343</v>
      </c>
      <c r="G1085" s="104" t="s">
        <v>332</v>
      </c>
      <c r="H1085" s="104" t="s">
        <v>2263</v>
      </c>
      <c r="I1085" s="104" t="s">
        <v>17950</v>
      </c>
      <c r="J1085" s="105">
        <v>17000</v>
      </c>
      <c r="K1085" s="105">
        <v>500000</v>
      </c>
      <c r="L1085" s="105">
        <v>258500</v>
      </c>
      <c r="M1085" s="106">
        <v>6.183815901</v>
      </c>
      <c r="N1085" s="105">
        <v>1598516.41</v>
      </c>
      <c r="O1085" s="107">
        <f t="shared" si="32"/>
        <v>18</v>
      </c>
      <c r="P1085" s="105">
        <f>IFERROR(INDEX(Data_HS!$D$2:$D$8217,MATCH(H1085,Data_HS!$A$2:$A$8217,0))/p_bulan,"")</f>
        <v>64124517</v>
      </c>
      <c r="Q1085" s="104" t="str">
        <f t="shared" si="33"/>
        <v>Wajar</v>
      </c>
    </row>
    <row r="1086" spans="1:17" x14ac:dyDescent="0.3">
      <c r="A1086" s="104">
        <v>1085</v>
      </c>
      <c r="B1086" s="104" t="s">
        <v>17951</v>
      </c>
      <c r="C1086" s="104" t="s">
        <v>280</v>
      </c>
      <c r="D1086" s="104" t="s">
        <v>308</v>
      </c>
      <c r="E1086" s="104" t="s">
        <v>320</v>
      </c>
      <c r="F1086" s="104" t="s">
        <v>320</v>
      </c>
      <c r="G1086" s="104" t="s">
        <v>320</v>
      </c>
      <c r="H1086" s="104" t="s">
        <v>1276</v>
      </c>
      <c r="I1086" s="104" t="s">
        <v>17952</v>
      </c>
      <c r="J1086" s="105">
        <v>18000</v>
      </c>
      <c r="K1086" s="105">
        <v>30000</v>
      </c>
      <c r="L1086" s="105">
        <v>24000</v>
      </c>
      <c r="M1086" s="106">
        <v>1.5806515269999999</v>
      </c>
      <c r="N1086" s="105">
        <v>37935.636659999996</v>
      </c>
      <c r="O1086" s="107">
        <f t="shared" si="32"/>
        <v>7</v>
      </c>
      <c r="P1086" s="105">
        <f>IFERROR(INDEX(Data_HS!$D$2:$D$8217,MATCH(H1086,Data_HS!$A$2:$A$8217,0))/p_bulan,"")</f>
        <v>97567.727272727279</v>
      </c>
      <c r="Q1086" s="104" t="str">
        <f t="shared" si="33"/>
        <v>Wajar</v>
      </c>
    </row>
    <row r="1087" spans="1:17" x14ac:dyDescent="0.3">
      <c r="A1087" s="104">
        <v>1086</v>
      </c>
      <c r="B1087" s="104" t="s">
        <v>17951</v>
      </c>
      <c r="C1087" s="104" t="s">
        <v>280</v>
      </c>
      <c r="D1087" s="104" t="s">
        <v>308</v>
      </c>
      <c r="E1087" s="104" t="s">
        <v>320</v>
      </c>
      <c r="F1087" s="104" t="s">
        <v>320</v>
      </c>
      <c r="G1087" s="104" t="s">
        <v>320</v>
      </c>
      <c r="H1087" s="104" t="s">
        <v>1138</v>
      </c>
      <c r="I1087" s="104" t="s">
        <v>17953</v>
      </c>
      <c r="J1087" s="105">
        <v>20000</v>
      </c>
      <c r="K1087" s="105">
        <v>30000</v>
      </c>
      <c r="L1087" s="105">
        <v>25000</v>
      </c>
      <c r="M1087" s="106">
        <v>1.7663551399999999</v>
      </c>
      <c r="N1087" s="105">
        <v>44158.878499999999</v>
      </c>
      <c r="O1087" s="107">
        <f t="shared" si="32"/>
        <v>7</v>
      </c>
      <c r="P1087" s="105">
        <f>IFERROR(INDEX(Data_HS!$D$2:$D$8217,MATCH(H1087,Data_HS!$A$2:$A$8217,0))/p_bulan,"")</f>
        <v>17.181818181818183</v>
      </c>
      <c r="Q1087" s="104" t="str">
        <f t="shared" si="33"/>
        <v>Melebihi ekspor nasional HS</v>
      </c>
    </row>
    <row r="1088" spans="1:17" x14ac:dyDescent="0.3">
      <c r="A1088" s="104">
        <v>1087</v>
      </c>
      <c r="B1088" s="104" t="s">
        <v>17954</v>
      </c>
      <c r="C1088" s="104" t="s">
        <v>290</v>
      </c>
      <c r="D1088" s="104" t="s">
        <v>314</v>
      </c>
      <c r="E1088" s="104" t="s">
        <v>309</v>
      </c>
      <c r="F1088" s="104" t="s">
        <v>343</v>
      </c>
      <c r="G1088" s="104" t="s">
        <v>332</v>
      </c>
      <c r="H1088" s="104" t="s">
        <v>16845</v>
      </c>
      <c r="I1088" s="104" t="s">
        <v>16846</v>
      </c>
      <c r="J1088" s="105"/>
      <c r="K1088" s="105"/>
      <c r="L1088" s="105"/>
      <c r="M1088" s="106"/>
      <c r="N1088" s="105"/>
      <c r="O1088" s="107">
        <f t="shared" si="32"/>
        <v>0</v>
      </c>
      <c r="P1088" s="105" t="str">
        <f>IFERROR(INDEX(Data_HS!$D$2:$D$8217,MATCH(H1088,Data_HS!$A$2:$A$8217,0))/p_bulan,"")</f>
        <v/>
      </c>
      <c r="Q1088" s="104" t="str">
        <f t="shared" si="33"/>
        <v>HS tidak valid</v>
      </c>
    </row>
    <row r="1089" spans="1:17" x14ac:dyDescent="0.3">
      <c r="A1089" s="104">
        <v>1088</v>
      </c>
      <c r="B1089" s="104" t="s">
        <v>17955</v>
      </c>
      <c r="C1089" s="104" t="s">
        <v>284</v>
      </c>
      <c r="D1089" s="104" t="s">
        <v>308</v>
      </c>
      <c r="E1089" s="104" t="s">
        <v>320</v>
      </c>
      <c r="F1089" s="104" t="s">
        <v>344</v>
      </c>
      <c r="G1089" s="104" t="s">
        <v>332</v>
      </c>
      <c r="H1089" s="104" t="s">
        <v>16845</v>
      </c>
      <c r="I1089" s="104" t="s">
        <v>16846</v>
      </c>
      <c r="J1089" s="105"/>
      <c r="K1089" s="105"/>
      <c r="L1089" s="105"/>
      <c r="M1089" s="106"/>
      <c r="N1089" s="105"/>
      <c r="O1089" s="107">
        <f t="shared" si="32"/>
        <v>0</v>
      </c>
      <c r="P1089" s="105" t="str">
        <f>IFERROR(INDEX(Data_HS!$D$2:$D$8217,MATCH(H1089,Data_HS!$A$2:$A$8217,0))/p_bulan,"")</f>
        <v/>
      </c>
      <c r="Q1089" s="104" t="str">
        <f t="shared" si="33"/>
        <v>HS tidak valid</v>
      </c>
    </row>
    <row r="1090" spans="1:17" x14ac:dyDescent="0.3">
      <c r="A1090" s="104">
        <v>1089</v>
      </c>
      <c r="B1090" s="104" t="s">
        <v>17956</v>
      </c>
      <c r="C1090" s="104" t="s">
        <v>286</v>
      </c>
      <c r="D1090" s="104" t="s">
        <v>311</v>
      </c>
      <c r="E1090" s="104" t="s">
        <v>312</v>
      </c>
      <c r="F1090" s="104" t="s">
        <v>320</v>
      </c>
      <c r="G1090" s="104" t="s">
        <v>320</v>
      </c>
      <c r="H1090" s="104" t="s">
        <v>16845</v>
      </c>
      <c r="I1090" s="104" t="s">
        <v>17957</v>
      </c>
      <c r="J1090" s="105">
        <v>5000</v>
      </c>
      <c r="K1090" s="105"/>
      <c r="L1090" s="105">
        <v>5000</v>
      </c>
      <c r="M1090" s="106"/>
      <c r="N1090" s="105"/>
      <c r="O1090" s="107">
        <f t="shared" ref="O1090:O1153" si="34">VALUE(LEFT(H1090,2))</f>
        <v>0</v>
      </c>
      <c r="P1090" s="105" t="str">
        <f>IFERROR(INDEX(Data_HS!$D$2:$D$8217,MATCH(H1090,Data_HS!$A$2:$A$8217,0))/p_bulan,"")</f>
        <v/>
      </c>
      <c r="Q1090" s="104" t="str">
        <f t="shared" ref="Q1090:Q1153" si="35">IF(H1090="00000000","HS tidak valid",IF(N1090="","Tanpa estimasi",IF(P1090="","HS tidak ada di data nasional",IF(N1090=0,"Estimasi nol",IF(N1090&gt;P1090,"Melebihi ekspor nasional HS","Wajar")))))</f>
        <v>HS tidak valid</v>
      </c>
    </row>
    <row r="1091" spans="1:17" x14ac:dyDescent="0.3">
      <c r="A1091" s="104">
        <v>1090</v>
      </c>
      <c r="B1091" s="104" t="s">
        <v>17958</v>
      </c>
      <c r="C1091" s="104" t="s">
        <v>282</v>
      </c>
      <c r="D1091" s="104" t="s">
        <v>308</v>
      </c>
      <c r="E1091" s="104" t="s">
        <v>301</v>
      </c>
      <c r="F1091" s="104" t="s">
        <v>343</v>
      </c>
      <c r="G1091" s="104" t="s">
        <v>332</v>
      </c>
      <c r="H1091" s="104" t="s">
        <v>1304</v>
      </c>
      <c r="I1091" s="104" t="s">
        <v>17959</v>
      </c>
      <c r="J1091" s="105">
        <v>24000</v>
      </c>
      <c r="K1091" s="105">
        <v>1000000</v>
      </c>
      <c r="L1091" s="105">
        <v>512000</v>
      </c>
      <c r="M1091" s="106">
        <v>0.42636016700000001</v>
      </c>
      <c r="N1091" s="105">
        <v>218296.40549999999</v>
      </c>
      <c r="O1091" s="107">
        <f t="shared" si="34"/>
        <v>8</v>
      </c>
      <c r="P1091" s="105">
        <f>IFERROR(INDEX(Data_HS!$D$2:$D$8217,MATCH(H1091,Data_HS!$A$2:$A$8217,0))/p_bulan,"")</f>
        <v>24934517.727272727</v>
      </c>
      <c r="Q1091" s="104" t="str">
        <f t="shared" si="35"/>
        <v>Wajar</v>
      </c>
    </row>
    <row r="1092" spans="1:17" x14ac:dyDescent="0.3">
      <c r="A1092" s="104">
        <v>1091</v>
      </c>
      <c r="B1092" s="104" t="s">
        <v>17958</v>
      </c>
      <c r="C1092" s="104" t="s">
        <v>282</v>
      </c>
      <c r="D1092" s="104" t="s">
        <v>308</v>
      </c>
      <c r="E1092" s="104" t="s">
        <v>301</v>
      </c>
      <c r="F1092" s="104" t="s">
        <v>343</v>
      </c>
      <c r="G1092" s="104" t="s">
        <v>332</v>
      </c>
      <c r="H1092" s="104" t="s">
        <v>7061</v>
      </c>
      <c r="I1092" s="104" t="s">
        <v>17960</v>
      </c>
      <c r="J1092" s="105">
        <v>18000</v>
      </c>
      <c r="K1092" s="105">
        <v>100000</v>
      </c>
      <c r="L1092" s="105">
        <v>59000</v>
      </c>
      <c r="M1092" s="106">
        <v>1.659895613</v>
      </c>
      <c r="N1092" s="105">
        <v>97933.841159999996</v>
      </c>
      <c r="O1092" s="107">
        <f t="shared" si="34"/>
        <v>53</v>
      </c>
      <c r="P1092" s="105">
        <f>IFERROR(INDEX(Data_HS!$D$2:$D$8217,MATCH(H1092,Data_HS!$A$2:$A$8217,0))/p_bulan,"")</f>
        <v>1069.7272727272727</v>
      </c>
      <c r="Q1092" s="104" t="str">
        <f t="shared" si="35"/>
        <v>Melebihi ekspor nasional HS</v>
      </c>
    </row>
    <row r="1093" spans="1:17" x14ac:dyDescent="0.3">
      <c r="A1093" s="104">
        <v>1092</v>
      </c>
      <c r="B1093" s="104" t="s">
        <v>17958</v>
      </c>
      <c r="C1093" s="104" t="s">
        <v>282</v>
      </c>
      <c r="D1093" s="104" t="s">
        <v>308</v>
      </c>
      <c r="E1093" s="104" t="s">
        <v>301</v>
      </c>
      <c r="F1093" s="104" t="s">
        <v>343</v>
      </c>
      <c r="G1093" s="104" t="s">
        <v>332</v>
      </c>
      <c r="H1093" s="104" t="s">
        <v>1857</v>
      </c>
      <c r="I1093" s="104" t="s">
        <v>17961</v>
      </c>
      <c r="J1093" s="105">
        <v>18000</v>
      </c>
      <c r="K1093" s="105">
        <v>1000000</v>
      </c>
      <c r="L1093" s="105">
        <v>509000</v>
      </c>
      <c r="M1093" s="106">
        <v>2.5</v>
      </c>
      <c r="N1093" s="105">
        <v>1272500</v>
      </c>
      <c r="O1093" s="107">
        <f t="shared" si="34"/>
        <v>15</v>
      </c>
      <c r="P1093" s="105">
        <f>IFERROR(INDEX(Data_HS!$D$2:$D$8217,MATCH(H1093,Data_HS!$A$2:$A$8217,0))/p_bulan,"")</f>
        <v>0.45454545454545453</v>
      </c>
      <c r="Q1093" s="104" t="str">
        <f t="shared" si="35"/>
        <v>Melebihi ekspor nasional HS</v>
      </c>
    </row>
    <row r="1094" spans="1:17" x14ac:dyDescent="0.3">
      <c r="A1094" s="104">
        <v>1093</v>
      </c>
      <c r="B1094" s="104" t="s">
        <v>17958</v>
      </c>
      <c r="C1094" s="104" t="s">
        <v>282</v>
      </c>
      <c r="D1094" s="104" t="s">
        <v>308</v>
      </c>
      <c r="E1094" s="104" t="s">
        <v>301</v>
      </c>
      <c r="F1094" s="104" t="s">
        <v>343</v>
      </c>
      <c r="G1094" s="104" t="s">
        <v>332</v>
      </c>
      <c r="H1094" s="104" t="s">
        <v>4629</v>
      </c>
      <c r="I1094" s="104" t="s">
        <v>17962</v>
      </c>
      <c r="J1094" s="105">
        <v>18000</v>
      </c>
      <c r="K1094" s="105">
        <v>100000</v>
      </c>
      <c r="L1094" s="105">
        <v>59000</v>
      </c>
      <c r="M1094" s="106">
        <v>1.77268161</v>
      </c>
      <c r="N1094" s="105">
        <v>104588.215</v>
      </c>
      <c r="O1094" s="107">
        <f t="shared" si="34"/>
        <v>38</v>
      </c>
      <c r="P1094" s="105">
        <f>IFERROR(INDEX(Data_HS!$D$2:$D$8217,MATCH(H1094,Data_HS!$A$2:$A$8217,0))/p_bulan,"")</f>
        <v>2332469</v>
      </c>
      <c r="Q1094" s="104" t="str">
        <f t="shared" si="35"/>
        <v>Wajar</v>
      </c>
    </row>
    <row r="1095" spans="1:17" x14ac:dyDescent="0.3">
      <c r="A1095" s="104">
        <v>1094</v>
      </c>
      <c r="B1095" s="104" t="s">
        <v>17958</v>
      </c>
      <c r="C1095" s="104" t="s">
        <v>282</v>
      </c>
      <c r="D1095" s="104" t="s">
        <v>308</v>
      </c>
      <c r="E1095" s="104" t="s">
        <v>301</v>
      </c>
      <c r="F1095" s="104" t="s">
        <v>343</v>
      </c>
      <c r="G1095" s="104" t="s">
        <v>332</v>
      </c>
      <c r="H1095" s="104" t="s">
        <v>1685</v>
      </c>
      <c r="I1095" s="104" t="s">
        <v>17963</v>
      </c>
      <c r="J1095" s="105">
        <v>18000</v>
      </c>
      <c r="K1095" s="105">
        <v>1000000</v>
      </c>
      <c r="L1095" s="105">
        <v>509000</v>
      </c>
      <c r="M1095" s="106">
        <v>1.711527295</v>
      </c>
      <c r="N1095" s="105">
        <v>871167.39289999998</v>
      </c>
      <c r="O1095" s="107">
        <f t="shared" si="34"/>
        <v>12</v>
      </c>
      <c r="P1095" s="105">
        <f>IFERROR(INDEX(Data_HS!$D$2:$D$8217,MATCH(H1095,Data_HS!$A$2:$A$8217,0))/p_bulan,"")</f>
        <v>4130712</v>
      </c>
      <c r="Q1095" s="104" t="str">
        <f t="shared" si="35"/>
        <v>Wajar</v>
      </c>
    </row>
    <row r="1096" spans="1:17" x14ac:dyDescent="0.3">
      <c r="A1096" s="104">
        <v>1095</v>
      </c>
      <c r="B1096" s="104" t="s">
        <v>17964</v>
      </c>
      <c r="C1096" s="104" t="s">
        <v>290</v>
      </c>
      <c r="D1096" s="104" t="s">
        <v>308</v>
      </c>
      <c r="E1096" s="104" t="s">
        <v>320</v>
      </c>
      <c r="F1096" s="104" t="s">
        <v>343</v>
      </c>
      <c r="G1096" s="104" t="s">
        <v>332</v>
      </c>
      <c r="H1096" s="104" t="s">
        <v>4195</v>
      </c>
      <c r="I1096" s="104" t="s">
        <v>17965</v>
      </c>
      <c r="J1096" s="105">
        <v>5000</v>
      </c>
      <c r="K1096" s="105">
        <v>40000</v>
      </c>
      <c r="L1096" s="105">
        <v>22500</v>
      </c>
      <c r="M1096" s="106">
        <v>5.4421262319999997</v>
      </c>
      <c r="N1096" s="105">
        <v>122447.84020000001</v>
      </c>
      <c r="O1096" s="107">
        <f t="shared" si="34"/>
        <v>32</v>
      </c>
      <c r="P1096" s="105">
        <f>IFERROR(INDEX(Data_HS!$D$2:$D$8217,MATCH(H1096,Data_HS!$A$2:$A$8217,0))/p_bulan,"")</f>
        <v>159443.90909090909</v>
      </c>
      <c r="Q1096" s="104" t="str">
        <f t="shared" si="35"/>
        <v>Wajar</v>
      </c>
    </row>
    <row r="1097" spans="1:17" x14ac:dyDescent="0.3">
      <c r="A1097" s="104">
        <v>1096</v>
      </c>
      <c r="B1097" s="104" t="s">
        <v>17966</v>
      </c>
      <c r="C1097" s="104" t="s">
        <v>284</v>
      </c>
      <c r="D1097" s="104" t="s">
        <v>314</v>
      </c>
      <c r="E1097" s="104" t="s">
        <v>320</v>
      </c>
      <c r="F1097" s="104" t="s">
        <v>320</v>
      </c>
      <c r="G1097" s="104" t="s">
        <v>320</v>
      </c>
      <c r="H1097" s="104" t="s">
        <v>4629</v>
      </c>
      <c r="I1097" s="104" t="s">
        <v>17967</v>
      </c>
      <c r="J1097" s="105">
        <v>20000</v>
      </c>
      <c r="K1097" s="105">
        <v>120000</v>
      </c>
      <c r="L1097" s="105">
        <v>70000</v>
      </c>
      <c r="M1097" s="106">
        <v>1.77268161</v>
      </c>
      <c r="N1097" s="105">
        <v>124087.7127</v>
      </c>
      <c r="O1097" s="107">
        <f t="shared" si="34"/>
        <v>38</v>
      </c>
      <c r="P1097" s="105">
        <f>IFERROR(INDEX(Data_HS!$D$2:$D$8217,MATCH(H1097,Data_HS!$A$2:$A$8217,0))/p_bulan,"")</f>
        <v>2332469</v>
      </c>
      <c r="Q1097" s="104" t="str">
        <f t="shared" si="35"/>
        <v>Wajar</v>
      </c>
    </row>
    <row r="1098" spans="1:17" x14ac:dyDescent="0.3">
      <c r="A1098" s="104">
        <v>1097</v>
      </c>
      <c r="B1098" s="104" t="s">
        <v>17966</v>
      </c>
      <c r="C1098" s="104" t="s">
        <v>284</v>
      </c>
      <c r="D1098" s="104" t="s">
        <v>314</v>
      </c>
      <c r="E1098" s="104" t="s">
        <v>320</v>
      </c>
      <c r="F1098" s="104" t="s">
        <v>320</v>
      </c>
      <c r="G1098" s="104" t="s">
        <v>320</v>
      </c>
      <c r="H1098" s="104" t="s">
        <v>2225</v>
      </c>
      <c r="I1098" s="104" t="s">
        <v>17809</v>
      </c>
      <c r="J1098" s="105">
        <v>5000</v>
      </c>
      <c r="K1098" s="105">
        <v>15000</v>
      </c>
      <c r="L1098" s="105">
        <v>10000</v>
      </c>
      <c r="M1098" s="106">
        <v>2.077171989</v>
      </c>
      <c r="N1098" s="105">
        <v>20771.71989</v>
      </c>
      <c r="O1098" s="107">
        <f t="shared" si="34"/>
        <v>17</v>
      </c>
      <c r="P1098" s="105">
        <f>IFERROR(INDEX(Data_HS!$D$2:$D$8217,MATCH(H1098,Data_HS!$A$2:$A$8217,0))/p_bulan,"")</f>
        <v>1578024.7272727273</v>
      </c>
      <c r="Q1098" s="104" t="str">
        <f t="shared" si="35"/>
        <v>Wajar</v>
      </c>
    </row>
    <row r="1099" spans="1:17" x14ac:dyDescent="0.3">
      <c r="A1099" s="104">
        <v>1098</v>
      </c>
      <c r="B1099" s="104" t="s">
        <v>17966</v>
      </c>
      <c r="C1099" s="104" t="s">
        <v>284</v>
      </c>
      <c r="D1099" s="104" t="s">
        <v>314</v>
      </c>
      <c r="E1099" s="104" t="s">
        <v>320</v>
      </c>
      <c r="F1099" s="104" t="s">
        <v>320</v>
      </c>
      <c r="G1099" s="104" t="s">
        <v>320</v>
      </c>
      <c r="H1099" s="104" t="s">
        <v>1338</v>
      </c>
      <c r="I1099" s="104" t="s">
        <v>17968</v>
      </c>
      <c r="J1099" s="105">
        <v>5000</v>
      </c>
      <c r="K1099" s="105">
        <v>50000</v>
      </c>
      <c r="L1099" s="105">
        <v>27500</v>
      </c>
      <c r="M1099" s="106">
        <v>1.5809700950000001</v>
      </c>
      <c r="N1099" s="105">
        <v>43476.677629999998</v>
      </c>
      <c r="O1099" s="107">
        <f t="shared" si="34"/>
        <v>8</v>
      </c>
      <c r="P1099" s="105">
        <f>IFERROR(INDEX(Data_HS!$D$2:$D$8217,MATCH(H1099,Data_HS!$A$2:$A$8217,0))/p_bulan,"")</f>
        <v>10972.363636363636</v>
      </c>
      <c r="Q1099" s="104" t="str">
        <f t="shared" si="35"/>
        <v>Melebihi ekspor nasional HS</v>
      </c>
    </row>
    <row r="1100" spans="1:17" x14ac:dyDescent="0.3">
      <c r="A1100" s="104">
        <v>1099</v>
      </c>
      <c r="B1100" s="104" t="s">
        <v>17969</v>
      </c>
      <c r="C1100" s="104" t="s">
        <v>302</v>
      </c>
      <c r="D1100" s="104" t="s">
        <v>308</v>
      </c>
      <c r="E1100" s="104" t="s">
        <v>320</v>
      </c>
      <c r="F1100" s="104" t="s">
        <v>343</v>
      </c>
      <c r="G1100" s="104" t="s">
        <v>332</v>
      </c>
      <c r="H1100" s="104" t="s">
        <v>1328</v>
      </c>
      <c r="I1100" s="104" t="s">
        <v>17970</v>
      </c>
      <c r="J1100" s="105">
        <v>16000</v>
      </c>
      <c r="K1100" s="105"/>
      <c r="L1100" s="105"/>
      <c r="M1100" s="106">
        <v>1.220078137</v>
      </c>
      <c r="N1100" s="105"/>
      <c r="O1100" s="107">
        <f t="shared" si="34"/>
        <v>8</v>
      </c>
      <c r="P1100" s="105">
        <f>IFERROR(INDEX(Data_HS!$D$2:$D$8217,MATCH(H1100,Data_HS!$A$2:$A$8217,0))/p_bulan,"")</f>
        <v>24068985.181818184</v>
      </c>
      <c r="Q1100" s="104" t="str">
        <f t="shared" si="35"/>
        <v>Tanpa estimasi</v>
      </c>
    </row>
    <row r="1101" spans="1:17" x14ac:dyDescent="0.3">
      <c r="A1101" s="104">
        <v>1100</v>
      </c>
      <c r="B1101" s="104" t="s">
        <v>17971</v>
      </c>
      <c r="C1101" s="104" t="s">
        <v>286</v>
      </c>
      <c r="D1101" s="104" t="s">
        <v>308</v>
      </c>
      <c r="E1101" s="104" t="s">
        <v>320</v>
      </c>
      <c r="F1101" s="104" t="s">
        <v>343</v>
      </c>
      <c r="G1101" s="104" t="s">
        <v>332</v>
      </c>
      <c r="H1101" s="104" t="s">
        <v>16845</v>
      </c>
      <c r="I1101" s="104" t="s">
        <v>16846</v>
      </c>
      <c r="J1101" s="105"/>
      <c r="K1101" s="105"/>
      <c r="L1101" s="105"/>
      <c r="M1101" s="106"/>
      <c r="N1101" s="105"/>
      <c r="O1101" s="107">
        <f t="shared" si="34"/>
        <v>0</v>
      </c>
      <c r="P1101" s="105" t="str">
        <f>IFERROR(INDEX(Data_HS!$D$2:$D$8217,MATCH(H1101,Data_HS!$A$2:$A$8217,0))/p_bulan,"")</f>
        <v/>
      </c>
      <c r="Q1101" s="104" t="str">
        <f t="shared" si="35"/>
        <v>HS tidak valid</v>
      </c>
    </row>
    <row r="1102" spans="1:17" x14ac:dyDescent="0.3">
      <c r="A1102" s="104">
        <v>1101</v>
      </c>
      <c r="B1102" s="104" t="s">
        <v>17972</v>
      </c>
      <c r="C1102" s="104" t="s">
        <v>288</v>
      </c>
      <c r="D1102" s="104" t="s">
        <v>308</v>
      </c>
      <c r="E1102" s="104" t="s">
        <v>301</v>
      </c>
      <c r="F1102" s="104" t="s">
        <v>344</v>
      </c>
      <c r="G1102" s="104" t="s">
        <v>332</v>
      </c>
      <c r="H1102" s="104" t="s">
        <v>16845</v>
      </c>
      <c r="I1102" s="104" t="s">
        <v>16846</v>
      </c>
      <c r="J1102" s="105"/>
      <c r="K1102" s="105"/>
      <c r="L1102" s="105"/>
      <c r="M1102" s="106"/>
      <c r="N1102" s="105"/>
      <c r="O1102" s="107">
        <f t="shared" si="34"/>
        <v>0</v>
      </c>
      <c r="P1102" s="105" t="str">
        <f>IFERROR(INDEX(Data_HS!$D$2:$D$8217,MATCH(H1102,Data_HS!$A$2:$A$8217,0))/p_bulan,"")</f>
        <v/>
      </c>
      <c r="Q1102" s="104" t="str">
        <f t="shared" si="35"/>
        <v>HS tidak valid</v>
      </c>
    </row>
    <row r="1103" spans="1:17" x14ac:dyDescent="0.3">
      <c r="A1103" s="104">
        <v>1102</v>
      </c>
      <c r="B1103" s="104" t="s">
        <v>17973</v>
      </c>
      <c r="C1103" s="104" t="s">
        <v>313</v>
      </c>
      <c r="D1103" s="104" t="s">
        <v>308</v>
      </c>
      <c r="E1103" s="104" t="s">
        <v>17974</v>
      </c>
      <c r="F1103" s="104" t="s">
        <v>343</v>
      </c>
      <c r="G1103" s="104" t="s">
        <v>332</v>
      </c>
      <c r="H1103" s="104" t="s">
        <v>2227</v>
      </c>
      <c r="I1103" s="104" t="s">
        <v>17975</v>
      </c>
      <c r="J1103" s="105">
        <v>24</v>
      </c>
      <c r="K1103" s="105">
        <v>15000</v>
      </c>
      <c r="L1103" s="105">
        <v>7512</v>
      </c>
      <c r="M1103" s="106">
        <v>1.2673870469999999</v>
      </c>
      <c r="N1103" s="105">
        <v>9520.6115000000009</v>
      </c>
      <c r="O1103" s="107">
        <f t="shared" si="34"/>
        <v>17</v>
      </c>
      <c r="P1103" s="105">
        <f>IFERROR(INDEX(Data_HS!$D$2:$D$8217,MATCH(H1103,Data_HS!$A$2:$A$8217,0))/p_bulan,"")</f>
        <v>26006.090909090908</v>
      </c>
      <c r="Q1103" s="104" t="str">
        <f t="shared" si="35"/>
        <v>Wajar</v>
      </c>
    </row>
    <row r="1104" spans="1:17" x14ac:dyDescent="0.3">
      <c r="A1104" s="104">
        <v>1103</v>
      </c>
      <c r="B1104" s="104" t="s">
        <v>17976</v>
      </c>
      <c r="C1104" s="104" t="s">
        <v>280</v>
      </c>
      <c r="D1104" s="104" t="s">
        <v>311</v>
      </c>
      <c r="E1104" s="104" t="s">
        <v>320</v>
      </c>
      <c r="F1104" s="104" t="s">
        <v>344</v>
      </c>
      <c r="G1104" s="104" t="s">
        <v>335</v>
      </c>
      <c r="H1104" s="104" t="s">
        <v>16845</v>
      </c>
      <c r="I1104" s="104" t="s">
        <v>17977</v>
      </c>
      <c r="J1104" s="105"/>
      <c r="K1104" s="105"/>
      <c r="L1104" s="105"/>
      <c r="M1104" s="106"/>
      <c r="N1104" s="105"/>
      <c r="O1104" s="107">
        <f t="shared" si="34"/>
        <v>0</v>
      </c>
      <c r="P1104" s="105" t="str">
        <f>IFERROR(INDEX(Data_HS!$D$2:$D$8217,MATCH(H1104,Data_HS!$A$2:$A$8217,0))/p_bulan,"")</f>
        <v/>
      </c>
      <c r="Q1104" s="104" t="str">
        <f t="shared" si="35"/>
        <v>HS tidak valid</v>
      </c>
    </row>
    <row r="1105" spans="1:17" x14ac:dyDescent="0.3">
      <c r="A1105" s="104">
        <v>1104</v>
      </c>
      <c r="B1105" s="104" t="s">
        <v>17978</v>
      </c>
      <c r="C1105" s="104" t="s">
        <v>280</v>
      </c>
      <c r="D1105" s="104" t="s">
        <v>314</v>
      </c>
      <c r="E1105" s="104" t="s">
        <v>309</v>
      </c>
      <c r="F1105" s="104" t="s">
        <v>343</v>
      </c>
      <c r="G1105" s="104" t="s">
        <v>332</v>
      </c>
      <c r="H1105" s="104" t="s">
        <v>16845</v>
      </c>
      <c r="I1105" s="104" t="s">
        <v>17790</v>
      </c>
      <c r="J1105" s="105">
        <v>13000</v>
      </c>
      <c r="K1105" s="105">
        <v>13000</v>
      </c>
      <c r="L1105" s="105">
        <v>13000</v>
      </c>
      <c r="M1105" s="106"/>
      <c r="N1105" s="105"/>
      <c r="O1105" s="107">
        <f t="shared" si="34"/>
        <v>0</v>
      </c>
      <c r="P1105" s="105" t="str">
        <f>IFERROR(INDEX(Data_HS!$D$2:$D$8217,MATCH(H1105,Data_HS!$A$2:$A$8217,0))/p_bulan,"")</f>
        <v/>
      </c>
      <c r="Q1105" s="104" t="str">
        <f t="shared" si="35"/>
        <v>HS tidak valid</v>
      </c>
    </row>
    <row r="1106" spans="1:17" x14ac:dyDescent="0.3">
      <c r="A1106" s="104">
        <v>1105</v>
      </c>
      <c r="B1106" s="104" t="s">
        <v>17978</v>
      </c>
      <c r="C1106" s="104" t="s">
        <v>280</v>
      </c>
      <c r="D1106" s="104" t="s">
        <v>314</v>
      </c>
      <c r="E1106" s="104" t="s">
        <v>309</v>
      </c>
      <c r="F1106" s="104" t="s">
        <v>343</v>
      </c>
      <c r="G1106" s="104" t="s">
        <v>332</v>
      </c>
      <c r="H1106" s="104" t="s">
        <v>16845</v>
      </c>
      <c r="I1106" s="104" t="s">
        <v>16980</v>
      </c>
      <c r="J1106" s="105">
        <v>13000</v>
      </c>
      <c r="K1106" s="105">
        <v>13000</v>
      </c>
      <c r="L1106" s="105">
        <v>13000</v>
      </c>
      <c r="M1106" s="106"/>
      <c r="N1106" s="105"/>
      <c r="O1106" s="107">
        <f t="shared" si="34"/>
        <v>0</v>
      </c>
      <c r="P1106" s="105" t="str">
        <f>IFERROR(INDEX(Data_HS!$D$2:$D$8217,MATCH(H1106,Data_HS!$A$2:$A$8217,0))/p_bulan,"")</f>
        <v/>
      </c>
      <c r="Q1106" s="104" t="str">
        <f t="shared" si="35"/>
        <v>HS tidak valid</v>
      </c>
    </row>
    <row r="1107" spans="1:17" x14ac:dyDescent="0.3">
      <c r="A1107" s="104">
        <v>1106</v>
      </c>
      <c r="B1107" s="104" t="s">
        <v>17978</v>
      </c>
      <c r="C1107" s="104" t="s">
        <v>280</v>
      </c>
      <c r="D1107" s="104" t="s">
        <v>314</v>
      </c>
      <c r="E1107" s="104" t="s">
        <v>309</v>
      </c>
      <c r="F1107" s="104" t="s">
        <v>343</v>
      </c>
      <c r="G1107" s="104" t="s">
        <v>332</v>
      </c>
      <c r="H1107" s="104" t="s">
        <v>1460</v>
      </c>
      <c r="I1107" s="104" t="s">
        <v>17979</v>
      </c>
      <c r="J1107" s="105">
        <v>30</v>
      </c>
      <c r="K1107" s="105">
        <v>500</v>
      </c>
      <c r="L1107" s="105">
        <v>265</v>
      </c>
      <c r="M1107" s="106">
        <v>6.8828138010000002</v>
      </c>
      <c r="N1107" s="105">
        <v>1823.945657</v>
      </c>
      <c r="O1107" s="107">
        <f t="shared" si="34"/>
        <v>9</v>
      </c>
      <c r="P1107" s="105">
        <f>IFERROR(INDEX(Data_HS!$D$2:$D$8217,MATCH(H1107,Data_HS!$A$2:$A$8217,0))/p_bulan,"")</f>
        <v>60138.272727272728</v>
      </c>
      <c r="Q1107" s="104" t="str">
        <f t="shared" si="35"/>
        <v>Wajar</v>
      </c>
    </row>
    <row r="1108" spans="1:17" x14ac:dyDescent="0.3">
      <c r="A1108" s="104">
        <v>1107</v>
      </c>
      <c r="B1108" s="104" t="s">
        <v>17980</v>
      </c>
      <c r="C1108" s="104" t="s">
        <v>294</v>
      </c>
      <c r="D1108" s="104" t="s">
        <v>308</v>
      </c>
      <c r="E1108" s="104" t="s">
        <v>306</v>
      </c>
      <c r="F1108" s="104" t="s">
        <v>343</v>
      </c>
      <c r="G1108" s="104" t="s">
        <v>335</v>
      </c>
      <c r="H1108" s="104" t="s">
        <v>1597</v>
      </c>
      <c r="I1108" s="104" t="s">
        <v>17981</v>
      </c>
      <c r="J1108" s="105">
        <v>5</v>
      </c>
      <c r="K1108" s="105">
        <v>100</v>
      </c>
      <c r="L1108" s="105">
        <v>52.5</v>
      </c>
      <c r="M1108" s="106">
        <v>1.701830065</v>
      </c>
      <c r="N1108" s="105">
        <v>89.346078430000006</v>
      </c>
      <c r="O1108" s="107">
        <f t="shared" si="34"/>
        <v>10</v>
      </c>
      <c r="P1108" s="105">
        <f>IFERROR(INDEX(Data_HS!$D$2:$D$8217,MATCH(H1108,Data_HS!$A$2:$A$8217,0))/p_bulan,"")</f>
        <v>1183.5454545454545</v>
      </c>
      <c r="Q1108" s="104" t="str">
        <f t="shared" si="35"/>
        <v>Wajar</v>
      </c>
    </row>
    <row r="1109" spans="1:17" x14ac:dyDescent="0.3">
      <c r="A1109" s="104">
        <v>1108</v>
      </c>
      <c r="B1109" s="104" t="s">
        <v>17982</v>
      </c>
      <c r="C1109" s="104" t="s">
        <v>280</v>
      </c>
      <c r="D1109" s="104" t="s">
        <v>311</v>
      </c>
      <c r="E1109" s="104" t="s">
        <v>320</v>
      </c>
      <c r="F1109" s="104" t="s">
        <v>344</v>
      </c>
      <c r="G1109" s="104" t="s">
        <v>332</v>
      </c>
      <c r="H1109" s="104" t="s">
        <v>1513</v>
      </c>
      <c r="I1109" s="104" t="s">
        <v>17983</v>
      </c>
      <c r="J1109" s="105">
        <v>1</v>
      </c>
      <c r="K1109" s="105">
        <v>40000</v>
      </c>
      <c r="L1109" s="105">
        <v>20000.5</v>
      </c>
      <c r="M1109" s="106">
        <v>48.166593229999997</v>
      </c>
      <c r="N1109" s="105">
        <v>963355.94779999997</v>
      </c>
      <c r="O1109" s="107">
        <f t="shared" si="34"/>
        <v>9</v>
      </c>
      <c r="P1109" s="105">
        <f>IFERROR(INDEX(Data_HS!$D$2:$D$8217,MATCH(H1109,Data_HS!$A$2:$A$8217,0))/p_bulan,"")</f>
        <v>785032.27272727271</v>
      </c>
      <c r="Q1109" s="104" t="str">
        <f t="shared" si="35"/>
        <v>Melebihi ekspor nasional HS</v>
      </c>
    </row>
    <row r="1110" spans="1:17" x14ac:dyDescent="0.3">
      <c r="A1110" s="104">
        <v>1109</v>
      </c>
      <c r="B1110" s="104" t="s">
        <v>17984</v>
      </c>
      <c r="C1110" s="104" t="s">
        <v>284</v>
      </c>
      <c r="D1110" s="104" t="s">
        <v>311</v>
      </c>
      <c r="E1110" s="104" t="s">
        <v>301</v>
      </c>
      <c r="F1110" s="104" t="s">
        <v>343</v>
      </c>
      <c r="G1110" s="104" t="s">
        <v>332</v>
      </c>
      <c r="H1110" s="104" t="s">
        <v>1517</v>
      </c>
      <c r="I1110" s="104" t="s">
        <v>16807</v>
      </c>
      <c r="J1110" s="105">
        <v>1000</v>
      </c>
      <c r="K1110" s="105">
        <v>150000</v>
      </c>
      <c r="L1110" s="105">
        <v>75500</v>
      </c>
      <c r="M1110" s="106">
        <v>4.5178611809999998</v>
      </c>
      <c r="N1110" s="105">
        <v>341098.51909999998</v>
      </c>
      <c r="O1110" s="107">
        <f t="shared" si="34"/>
        <v>9</v>
      </c>
      <c r="P1110" s="105">
        <f>IFERROR(INDEX(Data_HS!$D$2:$D$8217,MATCH(H1110,Data_HS!$A$2:$A$8217,0))/p_bulan,"")</f>
        <v>1296930.9090909092</v>
      </c>
      <c r="Q1110" s="104" t="str">
        <f t="shared" si="35"/>
        <v>Wajar</v>
      </c>
    </row>
    <row r="1111" spans="1:17" x14ac:dyDescent="0.3">
      <c r="A1111" s="104">
        <v>1110</v>
      </c>
      <c r="B1111" s="104" t="s">
        <v>17984</v>
      </c>
      <c r="C1111" s="104" t="s">
        <v>284</v>
      </c>
      <c r="D1111" s="104" t="s">
        <v>311</v>
      </c>
      <c r="E1111" s="104" t="s">
        <v>301</v>
      </c>
      <c r="F1111" s="104" t="s">
        <v>343</v>
      </c>
      <c r="G1111" s="104" t="s">
        <v>332</v>
      </c>
      <c r="H1111" s="104" t="s">
        <v>1495</v>
      </c>
      <c r="I1111" s="104" t="s">
        <v>16906</v>
      </c>
      <c r="J1111" s="105">
        <v>1000</v>
      </c>
      <c r="K1111" s="105">
        <v>150000</v>
      </c>
      <c r="L1111" s="105">
        <v>75500</v>
      </c>
      <c r="M1111" s="106">
        <v>6.7226702649999996</v>
      </c>
      <c r="N1111" s="105">
        <v>507561.60499999998</v>
      </c>
      <c r="O1111" s="107">
        <f t="shared" si="34"/>
        <v>9</v>
      </c>
      <c r="P1111" s="105">
        <f>IFERROR(INDEX(Data_HS!$D$2:$D$8217,MATCH(H1111,Data_HS!$A$2:$A$8217,0))/p_bulan,"")</f>
        <v>7877299.2727272725</v>
      </c>
      <c r="Q1111" s="104" t="str">
        <f t="shared" si="35"/>
        <v>Wajar</v>
      </c>
    </row>
    <row r="1112" spans="1:17" x14ac:dyDescent="0.3">
      <c r="A1112" s="104">
        <v>1111</v>
      </c>
      <c r="B1112" s="104" t="s">
        <v>17984</v>
      </c>
      <c r="C1112" s="104" t="s">
        <v>284</v>
      </c>
      <c r="D1112" s="104" t="s">
        <v>311</v>
      </c>
      <c r="E1112" s="104" t="s">
        <v>301</v>
      </c>
      <c r="F1112" s="104" t="s">
        <v>343</v>
      </c>
      <c r="G1112" s="104" t="s">
        <v>332</v>
      </c>
      <c r="H1112" s="104" t="s">
        <v>1328</v>
      </c>
      <c r="I1112" s="104" t="s">
        <v>17985</v>
      </c>
      <c r="J1112" s="105">
        <v>1000</v>
      </c>
      <c r="K1112" s="105">
        <v>1000000</v>
      </c>
      <c r="L1112" s="105">
        <v>500500</v>
      </c>
      <c r="M1112" s="106">
        <v>1.220078137</v>
      </c>
      <c r="N1112" s="105">
        <v>610649.10739999998</v>
      </c>
      <c r="O1112" s="107">
        <f t="shared" si="34"/>
        <v>8</v>
      </c>
      <c r="P1112" s="105">
        <f>IFERROR(INDEX(Data_HS!$D$2:$D$8217,MATCH(H1112,Data_HS!$A$2:$A$8217,0))/p_bulan,"")</f>
        <v>24068985.181818184</v>
      </c>
      <c r="Q1112" s="104" t="str">
        <f t="shared" si="35"/>
        <v>Wajar</v>
      </c>
    </row>
    <row r="1113" spans="1:17" x14ac:dyDescent="0.3">
      <c r="A1113" s="104">
        <v>1112</v>
      </c>
      <c r="B1113" s="104" t="s">
        <v>17984</v>
      </c>
      <c r="C1113" s="104" t="s">
        <v>284</v>
      </c>
      <c r="D1113" s="104" t="s">
        <v>311</v>
      </c>
      <c r="E1113" s="104" t="s">
        <v>301</v>
      </c>
      <c r="F1113" s="104" t="s">
        <v>343</v>
      </c>
      <c r="G1113" s="104" t="s">
        <v>332</v>
      </c>
      <c r="H1113" s="104" t="s">
        <v>1527</v>
      </c>
      <c r="I1113" s="104" t="s">
        <v>16905</v>
      </c>
      <c r="J1113" s="105">
        <v>1000</v>
      </c>
      <c r="K1113" s="105">
        <v>150000</v>
      </c>
      <c r="L1113" s="105">
        <v>75500</v>
      </c>
      <c r="M1113" s="106">
        <v>5.5014955480000003</v>
      </c>
      <c r="N1113" s="105">
        <v>415362.91389999999</v>
      </c>
      <c r="O1113" s="107">
        <f t="shared" si="34"/>
        <v>9</v>
      </c>
      <c r="P1113" s="105">
        <f>IFERROR(INDEX(Data_HS!$D$2:$D$8217,MATCH(H1113,Data_HS!$A$2:$A$8217,0))/p_bulan,"")</f>
        <v>8913202</v>
      </c>
      <c r="Q1113" s="104" t="str">
        <f t="shared" si="35"/>
        <v>Wajar</v>
      </c>
    </row>
    <row r="1114" spans="1:17" x14ac:dyDescent="0.3">
      <c r="A1114" s="104">
        <v>1113</v>
      </c>
      <c r="B1114" s="104" t="s">
        <v>17984</v>
      </c>
      <c r="C1114" s="104" t="s">
        <v>284</v>
      </c>
      <c r="D1114" s="104" t="s">
        <v>311</v>
      </c>
      <c r="E1114" s="104" t="s">
        <v>301</v>
      </c>
      <c r="F1114" s="104" t="s">
        <v>343</v>
      </c>
      <c r="G1114" s="104" t="s">
        <v>332</v>
      </c>
      <c r="H1114" s="104" t="s">
        <v>1302</v>
      </c>
      <c r="I1114" s="104" t="s">
        <v>17270</v>
      </c>
      <c r="J1114" s="105">
        <v>1000</v>
      </c>
      <c r="K1114" s="105">
        <v>500000</v>
      </c>
      <c r="L1114" s="105">
        <v>250500</v>
      </c>
      <c r="M1114" s="106">
        <v>0.47623953400000002</v>
      </c>
      <c r="N1114" s="105">
        <v>119298.0033</v>
      </c>
      <c r="O1114" s="107">
        <f t="shared" si="34"/>
        <v>8</v>
      </c>
      <c r="P1114" s="105">
        <f>IFERROR(INDEX(Data_HS!$D$2:$D$8217,MATCH(H1114,Data_HS!$A$2:$A$8217,0))/p_bulan,"")</f>
        <v>48622.454545454544</v>
      </c>
      <c r="Q1114" s="104" t="str">
        <f t="shared" si="35"/>
        <v>Melebihi ekspor nasional HS</v>
      </c>
    </row>
    <row r="1115" spans="1:17" x14ac:dyDescent="0.3">
      <c r="A1115" s="104">
        <v>1114</v>
      </c>
      <c r="B1115" s="104" t="s">
        <v>17984</v>
      </c>
      <c r="C1115" s="104" t="s">
        <v>284</v>
      </c>
      <c r="D1115" s="104" t="s">
        <v>311</v>
      </c>
      <c r="E1115" s="104" t="s">
        <v>301</v>
      </c>
      <c r="F1115" s="104" t="s">
        <v>343</v>
      </c>
      <c r="G1115" s="104" t="s">
        <v>332</v>
      </c>
      <c r="H1115" s="104" t="s">
        <v>1294</v>
      </c>
      <c r="I1115" s="104" t="s">
        <v>17647</v>
      </c>
      <c r="J1115" s="105">
        <v>1000</v>
      </c>
      <c r="K1115" s="105">
        <v>1000000</v>
      </c>
      <c r="L1115" s="105">
        <v>500500</v>
      </c>
      <c r="M1115" s="106">
        <v>0.26608473300000002</v>
      </c>
      <c r="N1115" s="105">
        <v>133175.4088</v>
      </c>
      <c r="O1115" s="107">
        <f t="shared" si="34"/>
        <v>7</v>
      </c>
      <c r="P1115" s="105">
        <f>IFERROR(INDEX(Data_HS!$D$2:$D$8217,MATCH(H1115,Data_HS!$A$2:$A$8217,0))/p_bulan,"")</f>
        <v>114934.09090909091</v>
      </c>
      <c r="Q1115" s="104" t="str">
        <f t="shared" si="35"/>
        <v>Melebihi ekspor nasional HS</v>
      </c>
    </row>
    <row r="1116" spans="1:17" x14ac:dyDescent="0.3">
      <c r="A1116" s="104">
        <v>1115</v>
      </c>
      <c r="B1116" s="104" t="s">
        <v>17986</v>
      </c>
      <c r="C1116" s="104" t="s">
        <v>322</v>
      </c>
      <c r="D1116" s="104" t="s">
        <v>308</v>
      </c>
      <c r="E1116" s="104" t="s">
        <v>320</v>
      </c>
      <c r="F1116" s="104" t="s">
        <v>344</v>
      </c>
      <c r="G1116" s="104" t="s">
        <v>332</v>
      </c>
      <c r="H1116" s="104" t="s">
        <v>4369</v>
      </c>
      <c r="I1116" s="104" t="s">
        <v>17987</v>
      </c>
      <c r="J1116" s="105">
        <v>0</v>
      </c>
      <c r="K1116" s="105">
        <v>0</v>
      </c>
      <c r="L1116" s="105">
        <v>0</v>
      </c>
      <c r="M1116" s="106">
        <v>5.4574209250000001</v>
      </c>
      <c r="N1116" s="105">
        <v>0</v>
      </c>
      <c r="O1116" s="107">
        <f t="shared" si="34"/>
        <v>33</v>
      </c>
      <c r="P1116" s="105">
        <f>IFERROR(INDEX(Data_HS!$D$2:$D$8217,MATCH(H1116,Data_HS!$A$2:$A$8217,0))/p_bulan,"")</f>
        <v>815.63636363636363</v>
      </c>
      <c r="Q1116" s="104" t="str">
        <f t="shared" si="35"/>
        <v>Estimasi nol</v>
      </c>
    </row>
    <row r="1117" spans="1:17" x14ac:dyDescent="0.3">
      <c r="A1117" s="104">
        <v>1116</v>
      </c>
      <c r="B1117" s="104" t="s">
        <v>17986</v>
      </c>
      <c r="C1117" s="104" t="s">
        <v>322</v>
      </c>
      <c r="D1117" s="104" t="s">
        <v>308</v>
      </c>
      <c r="E1117" s="104" t="s">
        <v>320</v>
      </c>
      <c r="F1117" s="104" t="s">
        <v>344</v>
      </c>
      <c r="G1117" s="104" t="s">
        <v>332</v>
      </c>
      <c r="H1117" s="104" t="s">
        <v>3005</v>
      </c>
      <c r="I1117" s="104" t="s">
        <v>17988</v>
      </c>
      <c r="J1117" s="105">
        <v>0</v>
      </c>
      <c r="K1117" s="105">
        <v>0</v>
      </c>
      <c r="L1117" s="105">
        <v>0</v>
      </c>
      <c r="M1117" s="106">
        <v>0.26504628600000002</v>
      </c>
      <c r="N1117" s="105">
        <v>0</v>
      </c>
      <c r="O1117" s="107">
        <f t="shared" si="34"/>
        <v>26</v>
      </c>
      <c r="P1117" s="105">
        <f>IFERROR(INDEX(Data_HS!$D$2:$D$8217,MATCH(H1117,Data_HS!$A$2:$A$8217,0))/p_bulan,"")</f>
        <v>30747.272727272728</v>
      </c>
      <c r="Q1117" s="104" t="str">
        <f t="shared" si="35"/>
        <v>Estimasi nol</v>
      </c>
    </row>
    <row r="1118" spans="1:17" x14ac:dyDescent="0.3">
      <c r="A1118" s="104">
        <v>1117</v>
      </c>
      <c r="B1118" s="104" t="s">
        <v>17986</v>
      </c>
      <c r="C1118" s="104" t="s">
        <v>322</v>
      </c>
      <c r="D1118" s="104" t="s">
        <v>308</v>
      </c>
      <c r="E1118" s="104" t="s">
        <v>320</v>
      </c>
      <c r="F1118" s="104" t="s">
        <v>344</v>
      </c>
      <c r="G1118" s="104" t="s">
        <v>332</v>
      </c>
      <c r="H1118" s="104" t="s">
        <v>1513</v>
      </c>
      <c r="I1118" s="104" t="s">
        <v>17989</v>
      </c>
      <c r="J1118" s="105">
        <v>30</v>
      </c>
      <c r="K1118" s="105">
        <v>1000</v>
      </c>
      <c r="L1118" s="105">
        <v>515</v>
      </c>
      <c r="M1118" s="106">
        <v>48.166593229999997</v>
      </c>
      <c r="N1118" s="105">
        <v>24805.79551</v>
      </c>
      <c r="O1118" s="107">
        <f t="shared" si="34"/>
        <v>9</v>
      </c>
      <c r="P1118" s="105">
        <f>IFERROR(INDEX(Data_HS!$D$2:$D$8217,MATCH(H1118,Data_HS!$A$2:$A$8217,0))/p_bulan,"")</f>
        <v>785032.27272727271</v>
      </c>
      <c r="Q1118" s="104" t="str">
        <f t="shared" si="35"/>
        <v>Wajar</v>
      </c>
    </row>
    <row r="1119" spans="1:17" x14ac:dyDescent="0.3">
      <c r="A1119" s="104">
        <v>1118</v>
      </c>
      <c r="B1119" s="104" t="s">
        <v>17986</v>
      </c>
      <c r="C1119" s="104" t="s">
        <v>322</v>
      </c>
      <c r="D1119" s="104" t="s">
        <v>308</v>
      </c>
      <c r="E1119" s="104" t="s">
        <v>320</v>
      </c>
      <c r="F1119" s="104" t="s">
        <v>344</v>
      </c>
      <c r="G1119" s="104" t="s">
        <v>332</v>
      </c>
      <c r="H1119" s="104" t="s">
        <v>1935</v>
      </c>
      <c r="I1119" s="104" t="s">
        <v>17990</v>
      </c>
      <c r="J1119" s="105">
        <v>0</v>
      </c>
      <c r="K1119" s="105">
        <v>0</v>
      </c>
      <c r="L1119" s="105">
        <v>0</v>
      </c>
      <c r="M1119" s="106">
        <v>11.862258949999999</v>
      </c>
      <c r="N1119" s="105">
        <v>0</v>
      </c>
      <c r="O1119" s="107">
        <f t="shared" si="34"/>
        <v>15</v>
      </c>
      <c r="P1119" s="105">
        <f>IFERROR(INDEX(Data_HS!$D$2:$D$8217,MATCH(H1119,Data_HS!$A$2:$A$8217,0))/p_bulan,"")</f>
        <v>782.90909090909088</v>
      </c>
      <c r="Q1119" s="104" t="str">
        <f t="shared" si="35"/>
        <v>Estimasi nol</v>
      </c>
    </row>
    <row r="1120" spans="1:17" x14ac:dyDescent="0.3">
      <c r="A1120" s="104">
        <v>1119</v>
      </c>
      <c r="B1120" s="104" t="s">
        <v>17986</v>
      </c>
      <c r="C1120" s="104" t="s">
        <v>322</v>
      </c>
      <c r="D1120" s="104" t="s">
        <v>308</v>
      </c>
      <c r="E1120" s="104" t="s">
        <v>320</v>
      </c>
      <c r="F1120" s="104" t="s">
        <v>344</v>
      </c>
      <c r="G1120" s="104" t="s">
        <v>332</v>
      </c>
      <c r="H1120" s="104" t="s">
        <v>4369</v>
      </c>
      <c r="I1120" s="104" t="s">
        <v>17991</v>
      </c>
      <c r="J1120" s="105">
        <v>0</v>
      </c>
      <c r="K1120" s="105">
        <v>0</v>
      </c>
      <c r="L1120" s="105">
        <v>0</v>
      </c>
      <c r="M1120" s="106">
        <v>5.4574209250000001</v>
      </c>
      <c r="N1120" s="105">
        <v>0</v>
      </c>
      <c r="O1120" s="107">
        <f t="shared" si="34"/>
        <v>33</v>
      </c>
      <c r="P1120" s="105">
        <f>IFERROR(INDEX(Data_HS!$D$2:$D$8217,MATCH(H1120,Data_HS!$A$2:$A$8217,0))/p_bulan,"")</f>
        <v>815.63636363636363</v>
      </c>
      <c r="Q1120" s="104" t="str">
        <f t="shared" si="35"/>
        <v>Estimasi nol</v>
      </c>
    </row>
    <row r="1121" spans="1:17" x14ac:dyDescent="0.3">
      <c r="A1121" s="104">
        <v>1120</v>
      </c>
      <c r="B1121" s="104" t="s">
        <v>17992</v>
      </c>
      <c r="C1121" s="104" t="s">
        <v>290</v>
      </c>
      <c r="D1121" s="104" t="s">
        <v>308</v>
      </c>
      <c r="E1121" s="104" t="s">
        <v>320</v>
      </c>
      <c r="F1121" s="104" t="s">
        <v>343</v>
      </c>
      <c r="G1121" s="104" t="s">
        <v>335</v>
      </c>
      <c r="H1121" s="104" t="s">
        <v>2039</v>
      </c>
      <c r="I1121" s="104" t="s">
        <v>16895</v>
      </c>
      <c r="J1121" s="105">
        <v>0</v>
      </c>
      <c r="K1121" s="105">
        <v>0</v>
      </c>
      <c r="L1121" s="105">
        <v>0</v>
      </c>
      <c r="M1121" s="106">
        <v>2.0085231600000002</v>
      </c>
      <c r="N1121" s="105">
        <v>0</v>
      </c>
      <c r="O1121" s="107">
        <f t="shared" si="34"/>
        <v>15</v>
      </c>
      <c r="P1121" s="105">
        <f>IFERROR(INDEX(Data_HS!$D$2:$D$8217,MATCH(H1121,Data_HS!$A$2:$A$8217,0))/p_bulan,"")</f>
        <v>3599.090909090909</v>
      </c>
      <c r="Q1121" s="104" t="str">
        <f t="shared" si="35"/>
        <v>Estimasi nol</v>
      </c>
    </row>
    <row r="1122" spans="1:17" x14ac:dyDescent="0.3">
      <c r="A1122" s="104">
        <v>1121</v>
      </c>
      <c r="B1122" s="104" t="s">
        <v>17992</v>
      </c>
      <c r="C1122" s="104" t="s">
        <v>290</v>
      </c>
      <c r="D1122" s="104" t="s">
        <v>308</v>
      </c>
      <c r="E1122" s="104" t="s">
        <v>320</v>
      </c>
      <c r="F1122" s="104" t="s">
        <v>343</v>
      </c>
      <c r="G1122" s="104" t="s">
        <v>335</v>
      </c>
      <c r="H1122" s="104" t="s">
        <v>1495</v>
      </c>
      <c r="I1122" s="104" t="s">
        <v>16906</v>
      </c>
      <c r="J1122" s="105">
        <v>1000</v>
      </c>
      <c r="K1122" s="105"/>
      <c r="L1122" s="105">
        <v>1000</v>
      </c>
      <c r="M1122" s="106">
        <v>6.7226702649999996</v>
      </c>
      <c r="N1122" s="105">
        <v>6722.6702649999997</v>
      </c>
      <c r="O1122" s="107">
        <f t="shared" si="34"/>
        <v>9</v>
      </c>
      <c r="P1122" s="105">
        <f>IFERROR(INDEX(Data_HS!$D$2:$D$8217,MATCH(H1122,Data_HS!$A$2:$A$8217,0))/p_bulan,"")</f>
        <v>7877299.2727272725</v>
      </c>
      <c r="Q1122" s="104" t="str">
        <f t="shared" si="35"/>
        <v>Wajar</v>
      </c>
    </row>
    <row r="1123" spans="1:17" x14ac:dyDescent="0.3">
      <c r="A1123" s="104">
        <v>1122</v>
      </c>
      <c r="B1123" s="104" t="s">
        <v>17992</v>
      </c>
      <c r="C1123" s="104" t="s">
        <v>290</v>
      </c>
      <c r="D1123" s="104" t="s">
        <v>308</v>
      </c>
      <c r="E1123" s="104" t="s">
        <v>320</v>
      </c>
      <c r="F1123" s="104" t="s">
        <v>343</v>
      </c>
      <c r="G1123" s="104" t="s">
        <v>335</v>
      </c>
      <c r="H1123" s="104" t="s">
        <v>1527</v>
      </c>
      <c r="I1123" s="104" t="s">
        <v>17993</v>
      </c>
      <c r="J1123" s="105">
        <v>12000</v>
      </c>
      <c r="K1123" s="105">
        <v>30000</v>
      </c>
      <c r="L1123" s="105">
        <v>21000</v>
      </c>
      <c r="M1123" s="106">
        <v>5.5014955480000003</v>
      </c>
      <c r="N1123" s="105">
        <v>115531.4065</v>
      </c>
      <c r="O1123" s="107">
        <f t="shared" si="34"/>
        <v>9</v>
      </c>
      <c r="P1123" s="105">
        <f>IFERROR(INDEX(Data_HS!$D$2:$D$8217,MATCH(H1123,Data_HS!$A$2:$A$8217,0))/p_bulan,"")</f>
        <v>8913202</v>
      </c>
      <c r="Q1123" s="104" t="str">
        <f t="shared" si="35"/>
        <v>Wajar</v>
      </c>
    </row>
    <row r="1124" spans="1:17" x14ac:dyDescent="0.3">
      <c r="A1124" s="104">
        <v>1123</v>
      </c>
      <c r="B1124" s="104" t="s">
        <v>17992</v>
      </c>
      <c r="C1124" s="104" t="s">
        <v>290</v>
      </c>
      <c r="D1124" s="104" t="s">
        <v>308</v>
      </c>
      <c r="E1124" s="104" t="s">
        <v>320</v>
      </c>
      <c r="F1124" s="104" t="s">
        <v>343</v>
      </c>
      <c r="G1124" s="104" t="s">
        <v>335</v>
      </c>
      <c r="H1124" s="104" t="s">
        <v>2829</v>
      </c>
      <c r="I1124" s="104" t="s">
        <v>17944</v>
      </c>
      <c r="J1124" s="105">
        <v>13000</v>
      </c>
      <c r="K1124" s="105">
        <v>200000</v>
      </c>
      <c r="L1124" s="105">
        <v>106500</v>
      </c>
      <c r="M1124" s="106">
        <v>13.72142208</v>
      </c>
      <c r="N1124" s="105">
        <v>1461331.452</v>
      </c>
      <c r="O1124" s="107">
        <f t="shared" si="34"/>
        <v>24</v>
      </c>
      <c r="P1124" s="105">
        <f>IFERROR(INDEX(Data_HS!$D$2:$D$8217,MATCH(H1124,Data_HS!$A$2:$A$8217,0))/p_bulan,"")</f>
        <v>19492304.181818184</v>
      </c>
      <c r="Q1124" s="104" t="str">
        <f t="shared" si="35"/>
        <v>Wajar</v>
      </c>
    </row>
    <row r="1125" spans="1:17" x14ac:dyDescent="0.3">
      <c r="A1125" s="104">
        <v>1124</v>
      </c>
      <c r="B1125" s="104" t="s">
        <v>17992</v>
      </c>
      <c r="C1125" s="104" t="s">
        <v>290</v>
      </c>
      <c r="D1125" s="104" t="s">
        <v>308</v>
      </c>
      <c r="E1125" s="104" t="s">
        <v>320</v>
      </c>
      <c r="F1125" s="104" t="s">
        <v>343</v>
      </c>
      <c r="G1125" s="104" t="s">
        <v>335</v>
      </c>
      <c r="H1125" s="104" t="s">
        <v>6202</v>
      </c>
      <c r="I1125" s="104" t="s">
        <v>17994</v>
      </c>
      <c r="J1125" s="105">
        <v>24000</v>
      </c>
      <c r="K1125" s="105">
        <v>100000</v>
      </c>
      <c r="L1125" s="105">
        <v>62000</v>
      </c>
      <c r="M1125" s="106">
        <v>1.874092688</v>
      </c>
      <c r="N1125" s="105">
        <v>116193.7467</v>
      </c>
      <c r="O1125" s="107">
        <f t="shared" si="34"/>
        <v>44</v>
      </c>
      <c r="P1125" s="105">
        <f>IFERROR(INDEX(Data_HS!$D$2:$D$8217,MATCH(H1125,Data_HS!$A$2:$A$8217,0))/p_bulan,"")</f>
        <v>3613175.9090909092</v>
      </c>
      <c r="Q1125" s="104" t="str">
        <f t="shared" si="35"/>
        <v>Wajar</v>
      </c>
    </row>
    <row r="1126" spans="1:17" x14ac:dyDescent="0.3">
      <c r="A1126" s="104">
        <v>1125</v>
      </c>
      <c r="B1126" s="104" t="s">
        <v>17992</v>
      </c>
      <c r="C1126" s="104" t="s">
        <v>290</v>
      </c>
      <c r="D1126" s="104" t="s">
        <v>308</v>
      </c>
      <c r="E1126" s="104" t="s">
        <v>320</v>
      </c>
      <c r="F1126" s="104" t="s">
        <v>343</v>
      </c>
      <c r="G1126" s="104" t="s">
        <v>335</v>
      </c>
      <c r="H1126" s="104" t="s">
        <v>2829</v>
      </c>
      <c r="I1126" s="104" t="s">
        <v>17995</v>
      </c>
      <c r="J1126" s="105">
        <v>10000</v>
      </c>
      <c r="K1126" s="105">
        <v>50000</v>
      </c>
      <c r="L1126" s="105">
        <v>30000</v>
      </c>
      <c r="M1126" s="106">
        <v>13.72142208</v>
      </c>
      <c r="N1126" s="105">
        <v>411642.66239999997</v>
      </c>
      <c r="O1126" s="107">
        <f t="shared" si="34"/>
        <v>24</v>
      </c>
      <c r="P1126" s="105">
        <f>IFERROR(INDEX(Data_HS!$D$2:$D$8217,MATCH(H1126,Data_HS!$A$2:$A$8217,0))/p_bulan,"")</f>
        <v>19492304.181818184</v>
      </c>
      <c r="Q1126" s="104" t="str">
        <f t="shared" si="35"/>
        <v>Wajar</v>
      </c>
    </row>
    <row r="1127" spans="1:17" x14ac:dyDescent="0.3">
      <c r="A1127" s="104">
        <v>1126</v>
      </c>
      <c r="B1127" s="104" t="s">
        <v>17992</v>
      </c>
      <c r="C1127" s="104" t="s">
        <v>290</v>
      </c>
      <c r="D1127" s="104" t="s">
        <v>308</v>
      </c>
      <c r="E1127" s="104" t="s">
        <v>320</v>
      </c>
      <c r="F1127" s="104" t="s">
        <v>343</v>
      </c>
      <c r="G1127" s="104" t="s">
        <v>335</v>
      </c>
      <c r="H1127" s="104" t="s">
        <v>1328</v>
      </c>
      <c r="I1127" s="104" t="s">
        <v>17996</v>
      </c>
      <c r="J1127" s="105">
        <v>0</v>
      </c>
      <c r="K1127" s="105">
        <v>50000</v>
      </c>
      <c r="L1127" s="105">
        <v>25000</v>
      </c>
      <c r="M1127" s="106">
        <v>1.220078137</v>
      </c>
      <c r="N1127" s="105">
        <v>30501.953409999998</v>
      </c>
      <c r="O1127" s="107">
        <f t="shared" si="34"/>
        <v>8</v>
      </c>
      <c r="P1127" s="105">
        <f>IFERROR(INDEX(Data_HS!$D$2:$D$8217,MATCH(H1127,Data_HS!$A$2:$A$8217,0))/p_bulan,"")</f>
        <v>24068985.181818184</v>
      </c>
      <c r="Q1127" s="104" t="str">
        <f t="shared" si="35"/>
        <v>Wajar</v>
      </c>
    </row>
    <row r="1128" spans="1:17" x14ac:dyDescent="0.3">
      <c r="A1128" s="104">
        <v>1127</v>
      </c>
      <c r="B1128" s="104" t="s">
        <v>17997</v>
      </c>
      <c r="C1128" s="104" t="s">
        <v>280</v>
      </c>
      <c r="D1128" s="104" t="s">
        <v>311</v>
      </c>
      <c r="E1128" s="104" t="s">
        <v>320</v>
      </c>
      <c r="F1128" s="104" t="s">
        <v>343</v>
      </c>
      <c r="G1128" s="104" t="s">
        <v>332</v>
      </c>
      <c r="H1128" s="104" t="s">
        <v>16845</v>
      </c>
      <c r="I1128" s="104" t="s">
        <v>16846</v>
      </c>
      <c r="J1128" s="105"/>
      <c r="K1128" s="105"/>
      <c r="L1128" s="105"/>
      <c r="M1128" s="106"/>
      <c r="N1128" s="105"/>
      <c r="O1128" s="107">
        <f t="shared" si="34"/>
        <v>0</v>
      </c>
      <c r="P1128" s="105" t="str">
        <f>IFERROR(INDEX(Data_HS!$D$2:$D$8217,MATCH(H1128,Data_HS!$A$2:$A$8217,0))/p_bulan,"")</f>
        <v/>
      </c>
      <c r="Q1128" s="104" t="str">
        <f t="shared" si="35"/>
        <v>HS tidak valid</v>
      </c>
    </row>
    <row r="1129" spans="1:17" x14ac:dyDescent="0.3">
      <c r="A1129" s="104">
        <v>1128</v>
      </c>
      <c r="B1129" s="104" t="s">
        <v>17998</v>
      </c>
      <c r="C1129" s="104" t="s">
        <v>284</v>
      </c>
      <c r="D1129" s="104" t="s">
        <v>308</v>
      </c>
      <c r="E1129" s="104" t="s">
        <v>301</v>
      </c>
      <c r="F1129" s="104" t="s">
        <v>343</v>
      </c>
      <c r="G1129" s="104" t="s">
        <v>332</v>
      </c>
      <c r="H1129" s="104" t="s">
        <v>4629</v>
      </c>
      <c r="I1129" s="104" t="s">
        <v>17999</v>
      </c>
      <c r="J1129" s="105">
        <v>18000</v>
      </c>
      <c r="K1129" s="105">
        <v>190000</v>
      </c>
      <c r="L1129" s="105">
        <v>104000</v>
      </c>
      <c r="M1129" s="106">
        <v>1.77268161</v>
      </c>
      <c r="N1129" s="105">
        <v>184358.88740000001</v>
      </c>
      <c r="O1129" s="107">
        <f t="shared" si="34"/>
        <v>38</v>
      </c>
      <c r="P1129" s="105">
        <f>IFERROR(INDEX(Data_HS!$D$2:$D$8217,MATCH(H1129,Data_HS!$A$2:$A$8217,0))/p_bulan,"")</f>
        <v>2332469</v>
      </c>
      <c r="Q1129" s="104" t="str">
        <f t="shared" si="35"/>
        <v>Wajar</v>
      </c>
    </row>
    <row r="1130" spans="1:17" x14ac:dyDescent="0.3">
      <c r="A1130" s="104">
        <v>1129</v>
      </c>
      <c r="B1130" s="104" t="s">
        <v>17998</v>
      </c>
      <c r="C1130" s="104" t="s">
        <v>284</v>
      </c>
      <c r="D1130" s="104" t="s">
        <v>308</v>
      </c>
      <c r="E1130" s="104" t="s">
        <v>301</v>
      </c>
      <c r="F1130" s="104" t="s">
        <v>343</v>
      </c>
      <c r="G1130" s="104" t="s">
        <v>332</v>
      </c>
      <c r="H1130" s="104" t="s">
        <v>4629</v>
      </c>
      <c r="I1130" s="104" t="s">
        <v>18000</v>
      </c>
      <c r="J1130" s="105">
        <v>18000</v>
      </c>
      <c r="K1130" s="105">
        <v>190000</v>
      </c>
      <c r="L1130" s="105">
        <v>104000</v>
      </c>
      <c r="M1130" s="106">
        <v>1.77268161</v>
      </c>
      <c r="N1130" s="105">
        <v>184358.88740000001</v>
      </c>
      <c r="O1130" s="107">
        <f t="shared" si="34"/>
        <v>38</v>
      </c>
      <c r="P1130" s="105">
        <f>IFERROR(INDEX(Data_HS!$D$2:$D$8217,MATCH(H1130,Data_HS!$A$2:$A$8217,0))/p_bulan,"")</f>
        <v>2332469</v>
      </c>
      <c r="Q1130" s="104" t="str">
        <f t="shared" si="35"/>
        <v>Wajar</v>
      </c>
    </row>
    <row r="1131" spans="1:17" x14ac:dyDescent="0.3">
      <c r="A1131" s="104">
        <v>1130</v>
      </c>
      <c r="B1131" s="104" t="s">
        <v>18001</v>
      </c>
      <c r="C1131" s="104" t="s">
        <v>280</v>
      </c>
      <c r="D1131" s="104" t="s">
        <v>308</v>
      </c>
      <c r="E1131" s="104" t="s">
        <v>320</v>
      </c>
      <c r="F1131" s="104" t="s">
        <v>344</v>
      </c>
      <c r="G1131" s="104" t="s">
        <v>332</v>
      </c>
      <c r="H1131" s="104" t="s">
        <v>1204</v>
      </c>
      <c r="I1131" s="104" t="s">
        <v>18002</v>
      </c>
      <c r="J1131" s="105">
        <v>0</v>
      </c>
      <c r="K1131" s="105">
        <v>0</v>
      </c>
      <c r="L1131" s="105">
        <v>0</v>
      </c>
      <c r="M1131" s="106">
        <v>1.3929739720000001</v>
      </c>
      <c r="N1131" s="105">
        <v>0</v>
      </c>
      <c r="O1131" s="107">
        <f t="shared" si="34"/>
        <v>7</v>
      </c>
      <c r="P1131" s="105">
        <f>IFERROR(INDEX(Data_HS!$D$2:$D$8217,MATCH(H1131,Data_HS!$A$2:$A$8217,0))/p_bulan,"")</f>
        <v>3561.4545454545455</v>
      </c>
      <c r="Q1131" s="104" t="str">
        <f t="shared" si="35"/>
        <v>Estimasi nol</v>
      </c>
    </row>
    <row r="1132" spans="1:17" x14ac:dyDescent="0.3">
      <c r="A1132" s="104">
        <v>1131</v>
      </c>
      <c r="B1132" s="104" t="s">
        <v>18001</v>
      </c>
      <c r="C1132" s="104" t="s">
        <v>280</v>
      </c>
      <c r="D1132" s="104" t="s">
        <v>308</v>
      </c>
      <c r="E1132" s="104" t="s">
        <v>320</v>
      </c>
      <c r="F1132" s="104" t="s">
        <v>344</v>
      </c>
      <c r="G1132" s="104" t="s">
        <v>332</v>
      </c>
      <c r="H1132" s="104" t="s">
        <v>6132</v>
      </c>
      <c r="I1132" s="104" t="s">
        <v>18003</v>
      </c>
      <c r="J1132" s="105">
        <v>1000</v>
      </c>
      <c r="K1132" s="105">
        <v>400000</v>
      </c>
      <c r="L1132" s="105">
        <v>200500</v>
      </c>
      <c r="M1132" s="106">
        <v>0.87806970399999995</v>
      </c>
      <c r="N1132" s="105">
        <v>176052.97560000001</v>
      </c>
      <c r="O1132" s="107">
        <f t="shared" si="34"/>
        <v>44</v>
      </c>
      <c r="P1132" s="105">
        <f>IFERROR(INDEX(Data_HS!$D$2:$D$8217,MATCH(H1132,Data_HS!$A$2:$A$8217,0))/p_bulan,"")</f>
        <v>17350295.818181816</v>
      </c>
      <c r="Q1132" s="104" t="str">
        <f t="shared" si="35"/>
        <v>Wajar</v>
      </c>
    </row>
    <row r="1133" spans="1:17" x14ac:dyDescent="0.3">
      <c r="A1133" s="104">
        <v>1132</v>
      </c>
      <c r="B1133" s="104" t="s">
        <v>18001</v>
      </c>
      <c r="C1133" s="104" t="s">
        <v>280</v>
      </c>
      <c r="D1133" s="104" t="s">
        <v>308</v>
      </c>
      <c r="E1133" s="104" t="s">
        <v>320</v>
      </c>
      <c r="F1133" s="104" t="s">
        <v>344</v>
      </c>
      <c r="G1133" s="104" t="s">
        <v>332</v>
      </c>
      <c r="H1133" s="104" t="s">
        <v>978</v>
      </c>
      <c r="I1133" s="104" t="s">
        <v>18004</v>
      </c>
      <c r="J1133" s="105">
        <v>0</v>
      </c>
      <c r="K1133" s="105">
        <v>0</v>
      </c>
      <c r="L1133" s="105">
        <v>0</v>
      </c>
      <c r="M1133" s="106">
        <v>1.3588301460000001</v>
      </c>
      <c r="N1133" s="105">
        <v>0</v>
      </c>
      <c r="O1133" s="107">
        <f t="shared" si="34"/>
        <v>4</v>
      </c>
      <c r="P1133" s="105">
        <f>IFERROR(INDEX(Data_HS!$D$2:$D$8217,MATCH(H1133,Data_HS!$A$2:$A$8217,0))/p_bulan,"")</f>
        <v>549.09090909090912</v>
      </c>
      <c r="Q1133" s="104" t="str">
        <f t="shared" si="35"/>
        <v>Estimasi nol</v>
      </c>
    </row>
    <row r="1134" spans="1:17" x14ac:dyDescent="0.3">
      <c r="A1134" s="104">
        <v>1133</v>
      </c>
      <c r="B1134" s="104" t="s">
        <v>18001</v>
      </c>
      <c r="C1134" s="104" t="s">
        <v>280</v>
      </c>
      <c r="D1134" s="104" t="s">
        <v>308</v>
      </c>
      <c r="E1134" s="104" t="s">
        <v>320</v>
      </c>
      <c r="F1134" s="104" t="s">
        <v>344</v>
      </c>
      <c r="G1134" s="104" t="s">
        <v>332</v>
      </c>
      <c r="H1134" s="104" t="s">
        <v>2223</v>
      </c>
      <c r="I1134" s="104" t="s">
        <v>18005</v>
      </c>
      <c r="J1134" s="105">
        <v>0</v>
      </c>
      <c r="K1134" s="105">
        <v>0</v>
      </c>
      <c r="L1134" s="105">
        <v>0</v>
      </c>
      <c r="M1134" s="106">
        <v>1.2458706999999999E-2</v>
      </c>
      <c r="N1134" s="105">
        <v>0</v>
      </c>
      <c r="O1134" s="107">
        <f t="shared" si="34"/>
        <v>17</v>
      </c>
      <c r="P1134" s="105">
        <f>IFERROR(INDEX(Data_HS!$D$2:$D$8217,MATCH(H1134,Data_HS!$A$2:$A$8217,0))/p_bulan,"")</f>
        <v>12</v>
      </c>
      <c r="Q1134" s="104" t="str">
        <f t="shared" si="35"/>
        <v>Estimasi nol</v>
      </c>
    </row>
    <row r="1135" spans="1:17" x14ac:dyDescent="0.3">
      <c r="A1135" s="104">
        <v>1134</v>
      </c>
      <c r="B1135" s="104" t="s">
        <v>18001</v>
      </c>
      <c r="C1135" s="104" t="s">
        <v>280</v>
      </c>
      <c r="D1135" s="104" t="s">
        <v>308</v>
      </c>
      <c r="E1135" s="104" t="s">
        <v>320</v>
      </c>
      <c r="F1135" s="104" t="s">
        <v>344</v>
      </c>
      <c r="G1135" s="104" t="s">
        <v>332</v>
      </c>
      <c r="H1135" s="104" t="s">
        <v>1460</v>
      </c>
      <c r="I1135" s="104" t="s">
        <v>18006</v>
      </c>
      <c r="J1135" s="105">
        <v>100</v>
      </c>
      <c r="K1135" s="105">
        <v>10000</v>
      </c>
      <c r="L1135" s="105">
        <v>5050</v>
      </c>
      <c r="M1135" s="106">
        <v>6.8828138010000002</v>
      </c>
      <c r="N1135" s="105">
        <v>34758.209690000003</v>
      </c>
      <c r="O1135" s="107">
        <f t="shared" si="34"/>
        <v>9</v>
      </c>
      <c r="P1135" s="105">
        <f>IFERROR(INDEX(Data_HS!$D$2:$D$8217,MATCH(H1135,Data_HS!$A$2:$A$8217,0))/p_bulan,"")</f>
        <v>60138.272727272728</v>
      </c>
      <c r="Q1135" s="104" t="str">
        <f t="shared" si="35"/>
        <v>Wajar</v>
      </c>
    </row>
    <row r="1136" spans="1:17" x14ac:dyDescent="0.3">
      <c r="A1136" s="104">
        <v>1135</v>
      </c>
      <c r="B1136" s="104" t="s">
        <v>18001</v>
      </c>
      <c r="C1136" s="104" t="s">
        <v>280</v>
      </c>
      <c r="D1136" s="104" t="s">
        <v>308</v>
      </c>
      <c r="E1136" s="104" t="s">
        <v>320</v>
      </c>
      <c r="F1136" s="104" t="s">
        <v>344</v>
      </c>
      <c r="G1136" s="104" t="s">
        <v>332</v>
      </c>
      <c r="H1136" s="104" t="s">
        <v>1460</v>
      </c>
      <c r="I1136" s="104" t="s">
        <v>17869</v>
      </c>
      <c r="J1136" s="105">
        <v>1000</v>
      </c>
      <c r="K1136" s="105">
        <v>10000</v>
      </c>
      <c r="L1136" s="105">
        <v>5500</v>
      </c>
      <c r="M1136" s="106">
        <v>6.8828138010000002</v>
      </c>
      <c r="N1136" s="105">
        <v>37855.475899999998</v>
      </c>
      <c r="O1136" s="107">
        <f t="shared" si="34"/>
        <v>9</v>
      </c>
      <c r="P1136" s="105">
        <f>IFERROR(INDEX(Data_HS!$D$2:$D$8217,MATCH(H1136,Data_HS!$A$2:$A$8217,0))/p_bulan,"")</f>
        <v>60138.272727272728</v>
      </c>
      <c r="Q1136" s="104" t="str">
        <f t="shared" si="35"/>
        <v>Wajar</v>
      </c>
    </row>
    <row r="1137" spans="1:17" x14ac:dyDescent="0.3">
      <c r="A1137" s="104">
        <v>1136</v>
      </c>
      <c r="B1137" s="104" t="s">
        <v>18001</v>
      </c>
      <c r="C1137" s="104" t="s">
        <v>280</v>
      </c>
      <c r="D1137" s="104" t="s">
        <v>308</v>
      </c>
      <c r="E1137" s="104" t="s">
        <v>320</v>
      </c>
      <c r="F1137" s="104" t="s">
        <v>344</v>
      </c>
      <c r="G1137" s="104" t="s">
        <v>332</v>
      </c>
      <c r="H1137" s="104" t="s">
        <v>1460</v>
      </c>
      <c r="I1137" s="104" t="s">
        <v>18007</v>
      </c>
      <c r="J1137" s="105">
        <v>0</v>
      </c>
      <c r="K1137" s="105">
        <v>0</v>
      </c>
      <c r="L1137" s="105">
        <v>0</v>
      </c>
      <c r="M1137" s="106">
        <v>6.8828138010000002</v>
      </c>
      <c r="N1137" s="105">
        <v>0</v>
      </c>
      <c r="O1137" s="107">
        <f t="shared" si="34"/>
        <v>9</v>
      </c>
      <c r="P1137" s="105">
        <f>IFERROR(INDEX(Data_HS!$D$2:$D$8217,MATCH(H1137,Data_HS!$A$2:$A$8217,0))/p_bulan,"")</f>
        <v>60138.272727272728</v>
      </c>
      <c r="Q1137" s="104" t="str">
        <f t="shared" si="35"/>
        <v>Estimasi nol</v>
      </c>
    </row>
    <row r="1138" spans="1:17" x14ac:dyDescent="0.3">
      <c r="A1138" s="104">
        <v>1137</v>
      </c>
      <c r="B1138" s="104" t="s">
        <v>18001</v>
      </c>
      <c r="C1138" s="104" t="s">
        <v>280</v>
      </c>
      <c r="D1138" s="104" t="s">
        <v>308</v>
      </c>
      <c r="E1138" s="104" t="s">
        <v>320</v>
      </c>
      <c r="F1138" s="104" t="s">
        <v>344</v>
      </c>
      <c r="G1138" s="104" t="s">
        <v>332</v>
      </c>
      <c r="H1138" s="104" t="s">
        <v>1476</v>
      </c>
      <c r="I1138" s="104" t="s">
        <v>18008</v>
      </c>
      <c r="J1138" s="105">
        <v>2</v>
      </c>
      <c r="K1138" s="105"/>
      <c r="L1138" s="105">
        <v>2</v>
      </c>
      <c r="M1138" s="106">
        <v>6.1750955760000004</v>
      </c>
      <c r="N1138" s="105">
        <v>12.350191150000001</v>
      </c>
      <c r="O1138" s="107">
        <f t="shared" si="34"/>
        <v>9</v>
      </c>
      <c r="P1138" s="105">
        <f>IFERROR(INDEX(Data_HS!$D$2:$D$8217,MATCH(H1138,Data_HS!$A$2:$A$8217,0))/p_bulan,"")</f>
        <v>5139.363636363636</v>
      </c>
      <c r="Q1138" s="104" t="str">
        <f t="shared" si="35"/>
        <v>Wajar</v>
      </c>
    </row>
    <row r="1139" spans="1:17" x14ac:dyDescent="0.3">
      <c r="A1139" s="104">
        <v>1138</v>
      </c>
      <c r="B1139" s="104" t="s">
        <v>18001</v>
      </c>
      <c r="C1139" s="104" t="s">
        <v>280</v>
      </c>
      <c r="D1139" s="104" t="s">
        <v>308</v>
      </c>
      <c r="E1139" s="104" t="s">
        <v>320</v>
      </c>
      <c r="F1139" s="104" t="s">
        <v>344</v>
      </c>
      <c r="G1139" s="104" t="s">
        <v>332</v>
      </c>
      <c r="H1139" s="104" t="s">
        <v>1452</v>
      </c>
      <c r="I1139" s="104" t="s">
        <v>18009</v>
      </c>
      <c r="J1139" s="105">
        <v>1000</v>
      </c>
      <c r="K1139" s="105">
        <v>10000</v>
      </c>
      <c r="L1139" s="105">
        <v>5500</v>
      </c>
      <c r="M1139" s="106">
        <v>4.5221524080000002</v>
      </c>
      <c r="N1139" s="105">
        <v>24871.838250000001</v>
      </c>
      <c r="O1139" s="107">
        <f t="shared" si="34"/>
        <v>9</v>
      </c>
      <c r="P1139" s="105">
        <f>IFERROR(INDEX(Data_HS!$D$2:$D$8217,MATCH(H1139,Data_HS!$A$2:$A$8217,0))/p_bulan,"")</f>
        <v>165482502.36363637</v>
      </c>
      <c r="Q1139" s="104" t="str">
        <f t="shared" si="35"/>
        <v>Wajar</v>
      </c>
    </row>
    <row r="1140" spans="1:17" x14ac:dyDescent="0.3">
      <c r="A1140" s="104">
        <v>1139</v>
      </c>
      <c r="B1140" s="104" t="s">
        <v>18001</v>
      </c>
      <c r="C1140" s="104" t="s">
        <v>280</v>
      </c>
      <c r="D1140" s="104" t="s">
        <v>308</v>
      </c>
      <c r="E1140" s="104" t="s">
        <v>320</v>
      </c>
      <c r="F1140" s="104" t="s">
        <v>344</v>
      </c>
      <c r="G1140" s="104" t="s">
        <v>332</v>
      </c>
      <c r="H1140" s="104" t="s">
        <v>3005</v>
      </c>
      <c r="I1140" s="104" t="s">
        <v>18010</v>
      </c>
      <c r="J1140" s="105">
        <v>0</v>
      </c>
      <c r="K1140" s="105">
        <v>0</v>
      </c>
      <c r="L1140" s="105">
        <v>0</v>
      </c>
      <c r="M1140" s="106">
        <v>0.26504628600000002</v>
      </c>
      <c r="N1140" s="105">
        <v>0</v>
      </c>
      <c r="O1140" s="107">
        <f t="shared" si="34"/>
        <v>26</v>
      </c>
      <c r="P1140" s="105">
        <f>IFERROR(INDEX(Data_HS!$D$2:$D$8217,MATCH(H1140,Data_HS!$A$2:$A$8217,0))/p_bulan,"")</f>
        <v>30747.272727272728</v>
      </c>
      <c r="Q1140" s="104" t="str">
        <f t="shared" si="35"/>
        <v>Estimasi nol</v>
      </c>
    </row>
    <row r="1141" spans="1:17" x14ac:dyDescent="0.3">
      <c r="A1141" s="104">
        <v>1140</v>
      </c>
      <c r="B1141" s="104" t="s">
        <v>18001</v>
      </c>
      <c r="C1141" s="104" t="s">
        <v>280</v>
      </c>
      <c r="D1141" s="104" t="s">
        <v>308</v>
      </c>
      <c r="E1141" s="104" t="s">
        <v>320</v>
      </c>
      <c r="F1141" s="104" t="s">
        <v>344</v>
      </c>
      <c r="G1141" s="104" t="s">
        <v>332</v>
      </c>
      <c r="H1141" s="104" t="s">
        <v>1264</v>
      </c>
      <c r="I1141" s="104" t="s">
        <v>18011</v>
      </c>
      <c r="J1141" s="105">
        <v>0</v>
      </c>
      <c r="K1141" s="105">
        <v>0</v>
      </c>
      <c r="L1141" s="105">
        <v>0</v>
      </c>
      <c r="M1141" s="106">
        <v>0.185</v>
      </c>
      <c r="N1141" s="105">
        <v>0</v>
      </c>
      <c r="O1141" s="107">
        <f t="shared" si="34"/>
        <v>7</v>
      </c>
      <c r="P1141" s="105">
        <f>IFERROR(INDEX(Data_HS!$D$2:$D$8217,MATCH(H1141,Data_HS!$A$2:$A$8217,0))/p_bulan,"")</f>
        <v>3.3636363636363638</v>
      </c>
      <c r="Q1141" s="104" t="str">
        <f t="shared" si="35"/>
        <v>Estimasi nol</v>
      </c>
    </row>
    <row r="1142" spans="1:17" x14ac:dyDescent="0.3">
      <c r="A1142" s="104">
        <v>1141</v>
      </c>
      <c r="B1142" s="104" t="s">
        <v>18001</v>
      </c>
      <c r="C1142" s="104" t="s">
        <v>280</v>
      </c>
      <c r="D1142" s="104" t="s">
        <v>308</v>
      </c>
      <c r="E1142" s="104" t="s">
        <v>320</v>
      </c>
      <c r="F1142" s="104" t="s">
        <v>344</v>
      </c>
      <c r="G1142" s="104" t="s">
        <v>332</v>
      </c>
      <c r="H1142" s="104" t="s">
        <v>1460</v>
      </c>
      <c r="I1142" s="104" t="s">
        <v>18012</v>
      </c>
      <c r="J1142" s="105">
        <v>0</v>
      </c>
      <c r="K1142" s="105">
        <v>0</v>
      </c>
      <c r="L1142" s="105">
        <v>0</v>
      </c>
      <c r="M1142" s="106">
        <v>6.8828138010000002</v>
      </c>
      <c r="N1142" s="105">
        <v>0</v>
      </c>
      <c r="O1142" s="107">
        <f t="shared" si="34"/>
        <v>9</v>
      </c>
      <c r="P1142" s="105">
        <f>IFERROR(INDEX(Data_HS!$D$2:$D$8217,MATCH(H1142,Data_HS!$A$2:$A$8217,0))/p_bulan,"")</f>
        <v>60138.272727272728</v>
      </c>
      <c r="Q1142" s="104" t="str">
        <f t="shared" si="35"/>
        <v>Estimasi nol</v>
      </c>
    </row>
    <row r="1143" spans="1:17" x14ac:dyDescent="0.3">
      <c r="A1143" s="104">
        <v>1142</v>
      </c>
      <c r="B1143" s="104" t="s">
        <v>18001</v>
      </c>
      <c r="C1143" s="104" t="s">
        <v>280</v>
      </c>
      <c r="D1143" s="104" t="s">
        <v>308</v>
      </c>
      <c r="E1143" s="104" t="s">
        <v>320</v>
      </c>
      <c r="F1143" s="104" t="s">
        <v>344</v>
      </c>
      <c r="G1143" s="104" t="s">
        <v>332</v>
      </c>
      <c r="H1143" s="104" t="s">
        <v>1715</v>
      </c>
      <c r="I1143" s="104" t="s">
        <v>18013</v>
      </c>
      <c r="J1143" s="105">
        <v>0</v>
      </c>
      <c r="K1143" s="105"/>
      <c r="L1143" s="105"/>
      <c r="M1143" s="106">
        <v>2.9220159999999999E-3</v>
      </c>
      <c r="N1143" s="105"/>
      <c r="O1143" s="107">
        <f t="shared" si="34"/>
        <v>12</v>
      </c>
      <c r="P1143" s="105">
        <f>IFERROR(INDEX(Data_HS!$D$2:$D$8217,MATCH(H1143,Data_HS!$A$2:$A$8217,0))/p_bulan,"")</f>
        <v>11.090909090909092</v>
      </c>
      <c r="Q1143" s="104" t="str">
        <f t="shared" si="35"/>
        <v>Tanpa estimasi</v>
      </c>
    </row>
    <row r="1144" spans="1:17" x14ac:dyDescent="0.3">
      <c r="A1144" s="104">
        <v>1143</v>
      </c>
      <c r="B1144" s="104" t="s">
        <v>18001</v>
      </c>
      <c r="C1144" s="104" t="s">
        <v>280</v>
      </c>
      <c r="D1144" s="104" t="s">
        <v>308</v>
      </c>
      <c r="E1144" s="104" t="s">
        <v>320</v>
      </c>
      <c r="F1144" s="104" t="s">
        <v>344</v>
      </c>
      <c r="G1144" s="104" t="s">
        <v>332</v>
      </c>
      <c r="H1144" s="104" t="s">
        <v>710</v>
      </c>
      <c r="I1144" s="104" t="s">
        <v>18014</v>
      </c>
      <c r="J1144" s="105">
        <v>0</v>
      </c>
      <c r="K1144" s="105">
        <v>0</v>
      </c>
      <c r="L1144" s="105">
        <v>0</v>
      </c>
      <c r="M1144" s="106">
        <v>5.967247983</v>
      </c>
      <c r="N1144" s="105">
        <v>0</v>
      </c>
      <c r="O1144" s="107">
        <f t="shared" si="34"/>
        <v>3</v>
      </c>
      <c r="P1144" s="105">
        <f>IFERROR(INDEX(Data_HS!$D$2:$D$8217,MATCH(H1144,Data_HS!$A$2:$A$8217,0))/p_bulan,"")</f>
        <v>519785.27272727271</v>
      </c>
      <c r="Q1144" s="104" t="str">
        <f t="shared" si="35"/>
        <v>Estimasi nol</v>
      </c>
    </row>
    <row r="1145" spans="1:17" x14ac:dyDescent="0.3">
      <c r="A1145" s="104">
        <v>1144</v>
      </c>
      <c r="B1145" s="104" t="s">
        <v>18001</v>
      </c>
      <c r="C1145" s="104" t="s">
        <v>280</v>
      </c>
      <c r="D1145" s="104" t="s">
        <v>308</v>
      </c>
      <c r="E1145" s="104" t="s">
        <v>320</v>
      </c>
      <c r="F1145" s="104" t="s">
        <v>344</v>
      </c>
      <c r="G1145" s="104" t="s">
        <v>332</v>
      </c>
      <c r="H1145" s="104" t="s">
        <v>1058</v>
      </c>
      <c r="I1145" s="104" t="s">
        <v>18015</v>
      </c>
      <c r="J1145" s="105">
        <v>0</v>
      </c>
      <c r="K1145" s="105">
        <v>0</v>
      </c>
      <c r="L1145" s="105">
        <v>0</v>
      </c>
      <c r="M1145" s="106">
        <v>29.679931969999998</v>
      </c>
      <c r="N1145" s="105">
        <v>0</v>
      </c>
      <c r="O1145" s="107">
        <f t="shared" si="34"/>
        <v>5</v>
      </c>
      <c r="P1145" s="105">
        <f>IFERROR(INDEX(Data_HS!$D$2:$D$8217,MATCH(H1145,Data_HS!$A$2:$A$8217,0))/p_bulan,"")</f>
        <v>7932.636363636364</v>
      </c>
      <c r="Q1145" s="104" t="str">
        <f t="shared" si="35"/>
        <v>Estimasi nol</v>
      </c>
    </row>
    <row r="1146" spans="1:17" x14ac:dyDescent="0.3">
      <c r="A1146" s="104">
        <v>1145</v>
      </c>
      <c r="B1146" s="104" t="s">
        <v>18001</v>
      </c>
      <c r="C1146" s="104" t="s">
        <v>280</v>
      </c>
      <c r="D1146" s="104" t="s">
        <v>308</v>
      </c>
      <c r="E1146" s="104" t="s">
        <v>320</v>
      </c>
      <c r="F1146" s="104" t="s">
        <v>344</v>
      </c>
      <c r="G1146" s="104" t="s">
        <v>332</v>
      </c>
      <c r="H1146" s="104" t="s">
        <v>7515</v>
      </c>
      <c r="I1146" s="104" t="s">
        <v>18016</v>
      </c>
      <c r="J1146" s="105">
        <v>1000</v>
      </c>
      <c r="K1146" s="105">
        <v>120000</v>
      </c>
      <c r="L1146" s="105">
        <v>60500</v>
      </c>
      <c r="M1146" s="106">
        <v>2.1745283020000001</v>
      </c>
      <c r="N1146" s="105">
        <v>131558.96230000001</v>
      </c>
      <c r="O1146" s="107">
        <f t="shared" si="34"/>
        <v>56</v>
      </c>
      <c r="P1146" s="105">
        <f>IFERROR(INDEX(Data_HS!$D$2:$D$8217,MATCH(H1146,Data_HS!$A$2:$A$8217,0))/p_bulan,"")</f>
        <v>41.909090909090907</v>
      </c>
      <c r="Q1146" s="104" t="str">
        <f t="shared" si="35"/>
        <v>Melebihi ekspor nasional HS</v>
      </c>
    </row>
    <row r="1147" spans="1:17" x14ac:dyDescent="0.3">
      <c r="A1147" s="104">
        <v>1146</v>
      </c>
      <c r="B1147" s="104" t="s">
        <v>18001</v>
      </c>
      <c r="C1147" s="104" t="s">
        <v>280</v>
      </c>
      <c r="D1147" s="104" t="s">
        <v>308</v>
      </c>
      <c r="E1147" s="104" t="s">
        <v>320</v>
      </c>
      <c r="F1147" s="104" t="s">
        <v>344</v>
      </c>
      <c r="G1147" s="104" t="s">
        <v>332</v>
      </c>
      <c r="H1147" s="104" t="s">
        <v>1476</v>
      </c>
      <c r="I1147" s="104" t="s">
        <v>18017</v>
      </c>
      <c r="J1147" s="105">
        <v>0</v>
      </c>
      <c r="K1147" s="105">
        <v>0</v>
      </c>
      <c r="L1147" s="105">
        <v>0</v>
      </c>
      <c r="M1147" s="106">
        <v>6.1750955760000004</v>
      </c>
      <c r="N1147" s="105">
        <v>0</v>
      </c>
      <c r="O1147" s="107">
        <f t="shared" si="34"/>
        <v>9</v>
      </c>
      <c r="P1147" s="105">
        <f>IFERROR(INDEX(Data_HS!$D$2:$D$8217,MATCH(H1147,Data_HS!$A$2:$A$8217,0))/p_bulan,"")</f>
        <v>5139.363636363636</v>
      </c>
      <c r="Q1147" s="104" t="str">
        <f t="shared" si="35"/>
        <v>Estimasi nol</v>
      </c>
    </row>
    <row r="1148" spans="1:17" x14ac:dyDescent="0.3">
      <c r="A1148" s="104">
        <v>1147</v>
      </c>
      <c r="B1148" s="104" t="s">
        <v>18001</v>
      </c>
      <c r="C1148" s="104" t="s">
        <v>280</v>
      </c>
      <c r="D1148" s="104" t="s">
        <v>308</v>
      </c>
      <c r="E1148" s="104" t="s">
        <v>320</v>
      </c>
      <c r="F1148" s="104" t="s">
        <v>344</v>
      </c>
      <c r="G1148" s="104" t="s">
        <v>332</v>
      </c>
      <c r="H1148" s="104" t="s">
        <v>2149</v>
      </c>
      <c r="I1148" s="104" t="s">
        <v>18018</v>
      </c>
      <c r="J1148" s="105">
        <v>0</v>
      </c>
      <c r="K1148" s="105">
        <v>0</v>
      </c>
      <c r="L1148" s="105">
        <v>0</v>
      </c>
      <c r="M1148" s="106">
        <v>10.909810970000001</v>
      </c>
      <c r="N1148" s="105">
        <v>0</v>
      </c>
      <c r="O1148" s="107">
        <f t="shared" si="34"/>
        <v>16</v>
      </c>
      <c r="P1148" s="105">
        <f>IFERROR(INDEX(Data_HS!$D$2:$D$8217,MATCH(H1148,Data_HS!$A$2:$A$8217,0))/p_bulan,"")</f>
        <v>797375.27272727271</v>
      </c>
      <c r="Q1148" s="104" t="str">
        <f t="shared" si="35"/>
        <v>Estimasi nol</v>
      </c>
    </row>
    <row r="1149" spans="1:17" x14ac:dyDescent="0.3">
      <c r="A1149" s="104">
        <v>1148</v>
      </c>
      <c r="B1149" s="104" t="s">
        <v>18001</v>
      </c>
      <c r="C1149" s="104" t="s">
        <v>280</v>
      </c>
      <c r="D1149" s="104" t="s">
        <v>308</v>
      </c>
      <c r="E1149" s="104" t="s">
        <v>320</v>
      </c>
      <c r="F1149" s="104" t="s">
        <v>344</v>
      </c>
      <c r="G1149" s="104" t="s">
        <v>332</v>
      </c>
      <c r="H1149" s="104" t="s">
        <v>1513</v>
      </c>
      <c r="I1149" s="104" t="s">
        <v>18019</v>
      </c>
      <c r="J1149" s="105">
        <v>20</v>
      </c>
      <c r="K1149" s="105">
        <v>300</v>
      </c>
      <c r="L1149" s="105">
        <v>160</v>
      </c>
      <c r="M1149" s="106">
        <v>48.166593229999997</v>
      </c>
      <c r="N1149" s="105">
        <v>7706.6549160000004</v>
      </c>
      <c r="O1149" s="107">
        <f t="shared" si="34"/>
        <v>9</v>
      </c>
      <c r="P1149" s="105">
        <f>IFERROR(INDEX(Data_HS!$D$2:$D$8217,MATCH(H1149,Data_HS!$A$2:$A$8217,0))/p_bulan,"")</f>
        <v>785032.27272727271</v>
      </c>
      <c r="Q1149" s="104" t="str">
        <f t="shared" si="35"/>
        <v>Wajar</v>
      </c>
    </row>
    <row r="1150" spans="1:17" x14ac:dyDescent="0.3">
      <c r="A1150" s="104">
        <v>1149</v>
      </c>
      <c r="B1150" s="104" t="s">
        <v>18020</v>
      </c>
      <c r="C1150" s="104" t="s">
        <v>297</v>
      </c>
      <c r="D1150" s="104" t="s">
        <v>311</v>
      </c>
      <c r="E1150" s="104" t="s">
        <v>320</v>
      </c>
      <c r="F1150" s="104" t="s">
        <v>343</v>
      </c>
      <c r="G1150" s="104" t="s">
        <v>332</v>
      </c>
      <c r="H1150" s="104" t="s">
        <v>1539</v>
      </c>
      <c r="I1150" s="104" t="s">
        <v>17841</v>
      </c>
      <c r="J1150" s="105">
        <v>1000</v>
      </c>
      <c r="K1150" s="105">
        <v>1000000</v>
      </c>
      <c r="L1150" s="105">
        <v>500500</v>
      </c>
      <c r="M1150" s="106">
        <v>2.4667046500000001</v>
      </c>
      <c r="N1150" s="105">
        <v>1234585.6769999999</v>
      </c>
      <c r="O1150" s="107">
        <f t="shared" si="34"/>
        <v>9</v>
      </c>
      <c r="P1150" s="105">
        <f>IFERROR(INDEX(Data_HS!$D$2:$D$8217,MATCH(H1150,Data_HS!$A$2:$A$8217,0))/p_bulan,"")</f>
        <v>35423</v>
      </c>
      <c r="Q1150" s="104" t="str">
        <f t="shared" si="35"/>
        <v>Melebihi ekspor nasional HS</v>
      </c>
    </row>
    <row r="1151" spans="1:17" x14ac:dyDescent="0.3">
      <c r="A1151" s="104">
        <v>1150</v>
      </c>
      <c r="B1151" s="104" t="s">
        <v>18020</v>
      </c>
      <c r="C1151" s="104" t="s">
        <v>297</v>
      </c>
      <c r="D1151" s="104" t="s">
        <v>311</v>
      </c>
      <c r="E1151" s="104" t="s">
        <v>320</v>
      </c>
      <c r="F1151" s="104" t="s">
        <v>343</v>
      </c>
      <c r="G1151" s="104" t="s">
        <v>332</v>
      </c>
      <c r="H1151" s="104" t="s">
        <v>576</v>
      </c>
      <c r="I1151" s="104" t="s">
        <v>18021</v>
      </c>
      <c r="J1151" s="105">
        <v>500</v>
      </c>
      <c r="K1151" s="105">
        <v>1000000</v>
      </c>
      <c r="L1151" s="105">
        <v>500250</v>
      </c>
      <c r="M1151" s="106">
        <v>3.6465860569999999</v>
      </c>
      <c r="N1151" s="105">
        <v>1824204.675</v>
      </c>
      <c r="O1151" s="107">
        <f t="shared" si="34"/>
        <v>3</v>
      </c>
      <c r="P1151" s="105">
        <f>IFERROR(INDEX(Data_HS!$D$2:$D$8217,MATCH(H1151,Data_HS!$A$2:$A$8217,0))/p_bulan,"")</f>
        <v>428850.45454545453</v>
      </c>
      <c r="Q1151" s="104" t="str">
        <f t="shared" si="35"/>
        <v>Melebihi ekspor nasional HS</v>
      </c>
    </row>
    <row r="1152" spans="1:17" x14ac:dyDescent="0.3">
      <c r="A1152" s="104">
        <v>1151</v>
      </c>
      <c r="B1152" s="104" t="s">
        <v>18020</v>
      </c>
      <c r="C1152" s="104" t="s">
        <v>297</v>
      </c>
      <c r="D1152" s="104" t="s">
        <v>311</v>
      </c>
      <c r="E1152" s="104" t="s">
        <v>320</v>
      </c>
      <c r="F1152" s="104" t="s">
        <v>343</v>
      </c>
      <c r="G1152" s="104" t="s">
        <v>332</v>
      </c>
      <c r="H1152" s="104" t="s">
        <v>1460</v>
      </c>
      <c r="I1152" s="104" t="s">
        <v>18022</v>
      </c>
      <c r="J1152" s="105">
        <v>500</v>
      </c>
      <c r="K1152" s="105">
        <v>5000000</v>
      </c>
      <c r="L1152" s="105">
        <v>2500250</v>
      </c>
      <c r="M1152" s="106">
        <v>6.8828138010000002</v>
      </c>
      <c r="N1152" s="105">
        <v>17208755.199999999</v>
      </c>
      <c r="O1152" s="107">
        <f t="shared" si="34"/>
        <v>9</v>
      </c>
      <c r="P1152" s="105">
        <f>IFERROR(INDEX(Data_HS!$D$2:$D$8217,MATCH(H1152,Data_HS!$A$2:$A$8217,0))/p_bulan,"")</f>
        <v>60138.272727272728</v>
      </c>
      <c r="Q1152" s="104" t="str">
        <f t="shared" si="35"/>
        <v>Melebihi ekspor nasional HS</v>
      </c>
    </row>
    <row r="1153" spans="1:17" x14ac:dyDescent="0.3">
      <c r="A1153" s="104">
        <v>1152</v>
      </c>
      <c r="B1153" s="104" t="s">
        <v>18020</v>
      </c>
      <c r="C1153" s="104" t="s">
        <v>297</v>
      </c>
      <c r="D1153" s="104" t="s">
        <v>311</v>
      </c>
      <c r="E1153" s="104" t="s">
        <v>320</v>
      </c>
      <c r="F1153" s="104" t="s">
        <v>343</v>
      </c>
      <c r="G1153" s="104" t="s">
        <v>332</v>
      </c>
      <c r="H1153" s="104" t="s">
        <v>16845</v>
      </c>
      <c r="I1153" s="104" t="s">
        <v>18023</v>
      </c>
      <c r="J1153" s="105">
        <v>1000</v>
      </c>
      <c r="K1153" s="105">
        <v>1000000</v>
      </c>
      <c r="L1153" s="105">
        <v>500500</v>
      </c>
      <c r="M1153" s="106"/>
      <c r="N1153" s="105"/>
      <c r="O1153" s="107">
        <f t="shared" si="34"/>
        <v>0</v>
      </c>
      <c r="P1153" s="105" t="str">
        <f>IFERROR(INDEX(Data_HS!$D$2:$D$8217,MATCH(H1153,Data_HS!$A$2:$A$8217,0))/p_bulan,"")</f>
        <v/>
      </c>
      <c r="Q1153" s="104" t="str">
        <f t="shared" si="35"/>
        <v>HS tidak valid</v>
      </c>
    </row>
    <row r="1154" spans="1:17" x14ac:dyDescent="0.3">
      <c r="A1154" s="104">
        <v>1153</v>
      </c>
      <c r="B1154" s="104" t="s">
        <v>18020</v>
      </c>
      <c r="C1154" s="104" t="s">
        <v>297</v>
      </c>
      <c r="D1154" s="104" t="s">
        <v>311</v>
      </c>
      <c r="E1154" s="104" t="s">
        <v>320</v>
      </c>
      <c r="F1154" s="104" t="s">
        <v>343</v>
      </c>
      <c r="G1154" s="104" t="s">
        <v>332</v>
      </c>
      <c r="H1154" s="104" t="s">
        <v>1460</v>
      </c>
      <c r="I1154" s="104" t="s">
        <v>18024</v>
      </c>
      <c r="J1154" s="105">
        <v>500</v>
      </c>
      <c r="K1154" s="105">
        <v>2000000</v>
      </c>
      <c r="L1154" s="105">
        <v>1000250</v>
      </c>
      <c r="M1154" s="106">
        <v>6.8828138010000002</v>
      </c>
      <c r="N1154" s="105">
        <v>6884534.5039999997</v>
      </c>
      <c r="O1154" s="107">
        <f t="shared" ref="O1154:O1217" si="36">VALUE(LEFT(H1154,2))</f>
        <v>9</v>
      </c>
      <c r="P1154" s="105">
        <f>IFERROR(INDEX(Data_HS!$D$2:$D$8217,MATCH(H1154,Data_HS!$A$2:$A$8217,0))/p_bulan,"")</f>
        <v>60138.272727272728</v>
      </c>
      <c r="Q1154" s="104" t="str">
        <f t="shared" ref="Q1154:Q1217" si="37">IF(H1154="00000000","HS tidak valid",IF(N1154="","Tanpa estimasi",IF(P1154="","HS tidak ada di data nasional",IF(N1154=0,"Estimasi nol",IF(N1154&gt;P1154,"Melebihi ekspor nasional HS","Wajar")))))</f>
        <v>Melebihi ekspor nasional HS</v>
      </c>
    </row>
    <row r="1155" spans="1:17" x14ac:dyDescent="0.3">
      <c r="A1155" s="104">
        <v>1154</v>
      </c>
      <c r="B1155" s="104" t="s">
        <v>18020</v>
      </c>
      <c r="C1155" s="104" t="s">
        <v>297</v>
      </c>
      <c r="D1155" s="104" t="s">
        <v>311</v>
      </c>
      <c r="E1155" s="104" t="s">
        <v>320</v>
      </c>
      <c r="F1155" s="104" t="s">
        <v>343</v>
      </c>
      <c r="G1155" s="104" t="s">
        <v>332</v>
      </c>
      <c r="H1155" s="104" t="s">
        <v>1493</v>
      </c>
      <c r="I1155" s="104" t="s">
        <v>17260</v>
      </c>
      <c r="J1155" s="105">
        <v>1000</v>
      </c>
      <c r="K1155" s="105">
        <v>1000000</v>
      </c>
      <c r="L1155" s="105">
        <v>500500</v>
      </c>
      <c r="M1155" s="106">
        <v>7.2449907680000001</v>
      </c>
      <c r="N1155" s="105">
        <v>3626117.8790000002</v>
      </c>
      <c r="O1155" s="107">
        <f t="shared" si="36"/>
        <v>9</v>
      </c>
      <c r="P1155" s="105">
        <f>IFERROR(INDEX(Data_HS!$D$2:$D$8217,MATCH(H1155,Data_HS!$A$2:$A$8217,0))/p_bulan,"")</f>
        <v>10498596.909090908</v>
      </c>
      <c r="Q1155" s="104" t="str">
        <f t="shared" si="37"/>
        <v>Wajar</v>
      </c>
    </row>
    <row r="1156" spans="1:17" x14ac:dyDescent="0.3">
      <c r="A1156" s="104">
        <v>1155</v>
      </c>
      <c r="B1156" s="104" t="s">
        <v>18020</v>
      </c>
      <c r="C1156" s="104" t="s">
        <v>297</v>
      </c>
      <c r="D1156" s="104" t="s">
        <v>311</v>
      </c>
      <c r="E1156" s="104" t="s">
        <v>320</v>
      </c>
      <c r="F1156" s="104" t="s">
        <v>343</v>
      </c>
      <c r="G1156" s="104" t="s">
        <v>332</v>
      </c>
      <c r="H1156" s="104" t="s">
        <v>1476</v>
      </c>
      <c r="I1156" s="104" t="s">
        <v>18025</v>
      </c>
      <c r="J1156" s="105">
        <v>500</v>
      </c>
      <c r="K1156" s="105">
        <v>1000000</v>
      </c>
      <c r="L1156" s="105">
        <v>500250</v>
      </c>
      <c r="M1156" s="106">
        <v>6.1750955760000004</v>
      </c>
      <c r="N1156" s="105">
        <v>3089091.5619999999</v>
      </c>
      <c r="O1156" s="107">
        <f t="shared" si="36"/>
        <v>9</v>
      </c>
      <c r="P1156" s="105">
        <f>IFERROR(INDEX(Data_HS!$D$2:$D$8217,MATCH(H1156,Data_HS!$A$2:$A$8217,0))/p_bulan,"")</f>
        <v>5139.363636363636</v>
      </c>
      <c r="Q1156" s="104" t="str">
        <f t="shared" si="37"/>
        <v>Melebihi ekspor nasional HS</v>
      </c>
    </row>
    <row r="1157" spans="1:17" x14ac:dyDescent="0.3">
      <c r="A1157" s="104">
        <v>1156</v>
      </c>
      <c r="B1157" s="104" t="s">
        <v>18020</v>
      </c>
      <c r="C1157" s="104" t="s">
        <v>297</v>
      </c>
      <c r="D1157" s="104" t="s">
        <v>311</v>
      </c>
      <c r="E1157" s="104" t="s">
        <v>320</v>
      </c>
      <c r="F1157" s="104" t="s">
        <v>343</v>
      </c>
      <c r="G1157" s="104" t="s">
        <v>332</v>
      </c>
      <c r="H1157" s="104" t="s">
        <v>1264</v>
      </c>
      <c r="I1157" s="104" t="s">
        <v>18026</v>
      </c>
      <c r="J1157" s="105">
        <v>500</v>
      </c>
      <c r="K1157" s="105">
        <v>1000000</v>
      </c>
      <c r="L1157" s="105">
        <v>500250</v>
      </c>
      <c r="M1157" s="106">
        <v>0.185</v>
      </c>
      <c r="N1157" s="105">
        <v>92546.25</v>
      </c>
      <c r="O1157" s="107">
        <f t="shared" si="36"/>
        <v>7</v>
      </c>
      <c r="P1157" s="105">
        <f>IFERROR(INDEX(Data_HS!$D$2:$D$8217,MATCH(H1157,Data_HS!$A$2:$A$8217,0))/p_bulan,"")</f>
        <v>3.3636363636363638</v>
      </c>
      <c r="Q1157" s="104" t="str">
        <f t="shared" si="37"/>
        <v>Melebihi ekspor nasional HS</v>
      </c>
    </row>
    <row r="1158" spans="1:17" x14ac:dyDescent="0.3">
      <c r="A1158" s="104">
        <v>1157</v>
      </c>
      <c r="B1158" s="104" t="s">
        <v>18020</v>
      </c>
      <c r="C1158" s="104" t="s">
        <v>297</v>
      </c>
      <c r="D1158" s="104" t="s">
        <v>311</v>
      </c>
      <c r="E1158" s="104" t="s">
        <v>320</v>
      </c>
      <c r="F1158" s="104" t="s">
        <v>343</v>
      </c>
      <c r="G1158" s="104" t="s">
        <v>332</v>
      </c>
      <c r="H1158" s="104" t="s">
        <v>1495</v>
      </c>
      <c r="I1158" s="104" t="s">
        <v>16906</v>
      </c>
      <c r="J1158" s="105">
        <v>1000</v>
      </c>
      <c r="K1158" s="105">
        <v>1000000</v>
      </c>
      <c r="L1158" s="105">
        <v>500500</v>
      </c>
      <c r="M1158" s="106">
        <v>6.7226702649999996</v>
      </c>
      <c r="N1158" s="105">
        <v>3364696.4679999999</v>
      </c>
      <c r="O1158" s="107">
        <f t="shared" si="36"/>
        <v>9</v>
      </c>
      <c r="P1158" s="105">
        <f>IFERROR(INDEX(Data_HS!$D$2:$D$8217,MATCH(H1158,Data_HS!$A$2:$A$8217,0))/p_bulan,"")</f>
        <v>7877299.2727272725</v>
      </c>
      <c r="Q1158" s="104" t="str">
        <f t="shared" si="37"/>
        <v>Wajar</v>
      </c>
    </row>
    <row r="1159" spans="1:17" x14ac:dyDescent="0.3">
      <c r="A1159" s="104">
        <v>1158</v>
      </c>
      <c r="B1159" s="104" t="s">
        <v>18020</v>
      </c>
      <c r="C1159" s="104" t="s">
        <v>297</v>
      </c>
      <c r="D1159" s="104" t="s">
        <v>311</v>
      </c>
      <c r="E1159" s="104" t="s">
        <v>320</v>
      </c>
      <c r="F1159" s="104" t="s">
        <v>343</v>
      </c>
      <c r="G1159" s="104" t="s">
        <v>332</v>
      </c>
      <c r="H1159" s="104" t="s">
        <v>1517</v>
      </c>
      <c r="I1159" s="104" t="s">
        <v>16807</v>
      </c>
      <c r="J1159" s="105">
        <v>1000</v>
      </c>
      <c r="K1159" s="105">
        <v>50000</v>
      </c>
      <c r="L1159" s="105">
        <v>25500</v>
      </c>
      <c r="M1159" s="106">
        <v>4.5178611809999998</v>
      </c>
      <c r="N1159" s="105">
        <v>115205.4601</v>
      </c>
      <c r="O1159" s="107">
        <f t="shared" si="36"/>
        <v>9</v>
      </c>
      <c r="P1159" s="105">
        <f>IFERROR(INDEX(Data_HS!$D$2:$D$8217,MATCH(H1159,Data_HS!$A$2:$A$8217,0))/p_bulan,"")</f>
        <v>1296930.9090909092</v>
      </c>
      <c r="Q1159" s="104" t="str">
        <f t="shared" si="37"/>
        <v>Wajar</v>
      </c>
    </row>
    <row r="1160" spans="1:17" x14ac:dyDescent="0.3">
      <c r="A1160" s="104">
        <v>1159</v>
      </c>
      <c r="B1160" s="104" t="s">
        <v>18020</v>
      </c>
      <c r="C1160" s="104" t="s">
        <v>297</v>
      </c>
      <c r="D1160" s="104" t="s">
        <v>311</v>
      </c>
      <c r="E1160" s="104" t="s">
        <v>320</v>
      </c>
      <c r="F1160" s="104" t="s">
        <v>343</v>
      </c>
      <c r="G1160" s="104" t="s">
        <v>332</v>
      </c>
      <c r="H1160" s="104" t="s">
        <v>1460</v>
      </c>
      <c r="I1160" s="104" t="s">
        <v>18027</v>
      </c>
      <c r="J1160" s="105">
        <v>500</v>
      </c>
      <c r="K1160" s="105">
        <v>1000000</v>
      </c>
      <c r="L1160" s="105">
        <v>500250</v>
      </c>
      <c r="M1160" s="106">
        <v>6.8828138010000002</v>
      </c>
      <c r="N1160" s="105">
        <v>3443127.6039999998</v>
      </c>
      <c r="O1160" s="107">
        <f t="shared" si="36"/>
        <v>9</v>
      </c>
      <c r="P1160" s="105">
        <f>IFERROR(INDEX(Data_HS!$D$2:$D$8217,MATCH(H1160,Data_HS!$A$2:$A$8217,0))/p_bulan,"")</f>
        <v>60138.272727272728</v>
      </c>
      <c r="Q1160" s="104" t="str">
        <f t="shared" si="37"/>
        <v>Melebihi ekspor nasional HS</v>
      </c>
    </row>
    <row r="1161" spans="1:17" x14ac:dyDescent="0.3">
      <c r="A1161" s="104">
        <v>1160</v>
      </c>
      <c r="B1161" s="104" t="s">
        <v>18020</v>
      </c>
      <c r="C1161" s="104" t="s">
        <v>297</v>
      </c>
      <c r="D1161" s="104" t="s">
        <v>311</v>
      </c>
      <c r="E1161" s="104" t="s">
        <v>320</v>
      </c>
      <c r="F1161" s="104" t="s">
        <v>343</v>
      </c>
      <c r="G1161" s="104" t="s">
        <v>332</v>
      </c>
      <c r="H1161" s="104" t="s">
        <v>2829</v>
      </c>
      <c r="I1161" s="104" t="s">
        <v>18028</v>
      </c>
      <c r="J1161" s="105">
        <v>1000</v>
      </c>
      <c r="K1161" s="105">
        <v>800000</v>
      </c>
      <c r="L1161" s="105">
        <v>400500</v>
      </c>
      <c r="M1161" s="106">
        <v>13.72142208</v>
      </c>
      <c r="N1161" s="105">
        <v>5495429.5429999996</v>
      </c>
      <c r="O1161" s="107">
        <f t="shared" si="36"/>
        <v>24</v>
      </c>
      <c r="P1161" s="105">
        <f>IFERROR(INDEX(Data_HS!$D$2:$D$8217,MATCH(H1161,Data_HS!$A$2:$A$8217,0))/p_bulan,"")</f>
        <v>19492304.181818184</v>
      </c>
      <c r="Q1161" s="104" t="str">
        <f t="shared" si="37"/>
        <v>Wajar</v>
      </c>
    </row>
    <row r="1162" spans="1:17" x14ac:dyDescent="0.3">
      <c r="A1162" s="104">
        <v>1161</v>
      </c>
      <c r="B1162" s="104" t="s">
        <v>18029</v>
      </c>
      <c r="C1162" s="104" t="s">
        <v>284</v>
      </c>
      <c r="D1162" s="104" t="s">
        <v>317</v>
      </c>
      <c r="E1162" s="104" t="s">
        <v>320</v>
      </c>
      <c r="F1162" s="104" t="s">
        <v>344</v>
      </c>
      <c r="G1162" s="104" t="s">
        <v>335</v>
      </c>
      <c r="H1162" s="104" t="s">
        <v>1460</v>
      </c>
      <c r="I1162" s="104" t="s">
        <v>18030</v>
      </c>
      <c r="J1162" s="105">
        <v>1000</v>
      </c>
      <c r="K1162" s="105">
        <v>150000</v>
      </c>
      <c r="L1162" s="105">
        <v>75500</v>
      </c>
      <c r="M1162" s="106">
        <v>6.8828138010000002</v>
      </c>
      <c r="N1162" s="105">
        <v>519652.44189999998</v>
      </c>
      <c r="O1162" s="107">
        <f t="shared" si="36"/>
        <v>9</v>
      </c>
      <c r="P1162" s="105">
        <f>IFERROR(INDEX(Data_HS!$D$2:$D$8217,MATCH(H1162,Data_HS!$A$2:$A$8217,0))/p_bulan,"")</f>
        <v>60138.272727272728</v>
      </c>
      <c r="Q1162" s="104" t="str">
        <f t="shared" si="37"/>
        <v>Melebihi ekspor nasional HS</v>
      </c>
    </row>
    <row r="1163" spans="1:17" x14ac:dyDescent="0.3">
      <c r="A1163" s="104">
        <v>1162</v>
      </c>
      <c r="B1163" s="104" t="s">
        <v>18029</v>
      </c>
      <c r="C1163" s="104" t="s">
        <v>284</v>
      </c>
      <c r="D1163" s="104" t="s">
        <v>317</v>
      </c>
      <c r="E1163" s="104" t="s">
        <v>320</v>
      </c>
      <c r="F1163" s="104" t="s">
        <v>344</v>
      </c>
      <c r="G1163" s="104" t="s">
        <v>335</v>
      </c>
      <c r="H1163" s="104" t="s">
        <v>1557</v>
      </c>
      <c r="I1163" s="104" t="s">
        <v>17740</v>
      </c>
      <c r="J1163" s="105">
        <v>18000</v>
      </c>
      <c r="K1163" s="105">
        <v>54000</v>
      </c>
      <c r="L1163" s="105">
        <v>36000</v>
      </c>
      <c r="M1163" s="106">
        <v>0.76696932900000003</v>
      </c>
      <c r="N1163" s="105">
        <v>27610.895850000001</v>
      </c>
      <c r="O1163" s="107">
        <f t="shared" si="36"/>
        <v>9</v>
      </c>
      <c r="P1163" s="105">
        <f>IFERROR(INDEX(Data_HS!$D$2:$D$8217,MATCH(H1163,Data_HS!$A$2:$A$8217,0))/p_bulan,"")</f>
        <v>171188.18181818182</v>
      </c>
      <c r="Q1163" s="104" t="str">
        <f t="shared" si="37"/>
        <v>Wajar</v>
      </c>
    </row>
    <row r="1164" spans="1:17" x14ac:dyDescent="0.3">
      <c r="A1164" s="104">
        <v>1163</v>
      </c>
      <c r="B1164" s="104" t="s">
        <v>18029</v>
      </c>
      <c r="C1164" s="104" t="s">
        <v>284</v>
      </c>
      <c r="D1164" s="104" t="s">
        <v>317</v>
      </c>
      <c r="E1164" s="104" t="s">
        <v>320</v>
      </c>
      <c r="F1164" s="104" t="s">
        <v>344</v>
      </c>
      <c r="G1164" s="104" t="s">
        <v>335</v>
      </c>
      <c r="H1164" s="104" t="s">
        <v>1859</v>
      </c>
      <c r="I1164" s="104" t="s">
        <v>18031</v>
      </c>
      <c r="J1164" s="105">
        <v>18000</v>
      </c>
      <c r="K1164" s="105">
        <v>54000</v>
      </c>
      <c r="L1164" s="105">
        <v>36000</v>
      </c>
      <c r="M1164" s="106">
        <v>2.097877859</v>
      </c>
      <c r="N1164" s="105">
        <v>75523.602920000005</v>
      </c>
      <c r="O1164" s="107">
        <f t="shared" si="36"/>
        <v>15</v>
      </c>
      <c r="P1164" s="105">
        <f>IFERROR(INDEX(Data_HS!$D$2:$D$8217,MATCH(H1164,Data_HS!$A$2:$A$8217,0))/p_bulan,"")</f>
        <v>16176.545454545454</v>
      </c>
      <c r="Q1164" s="104" t="str">
        <f t="shared" si="37"/>
        <v>Melebihi ekspor nasional HS</v>
      </c>
    </row>
    <row r="1165" spans="1:17" x14ac:dyDescent="0.3">
      <c r="A1165" s="104">
        <v>1164</v>
      </c>
      <c r="B1165" s="104" t="s">
        <v>18032</v>
      </c>
      <c r="C1165" s="104" t="s">
        <v>284</v>
      </c>
      <c r="D1165" s="104" t="s">
        <v>308</v>
      </c>
      <c r="E1165" s="104" t="s">
        <v>320</v>
      </c>
      <c r="F1165" s="104" t="s">
        <v>343</v>
      </c>
      <c r="G1165" s="104" t="s">
        <v>332</v>
      </c>
      <c r="H1165" s="104" t="s">
        <v>2261</v>
      </c>
      <c r="I1165" s="104" t="s">
        <v>18033</v>
      </c>
      <c r="J1165" s="105">
        <v>17000</v>
      </c>
      <c r="K1165" s="105">
        <v>200000</v>
      </c>
      <c r="L1165" s="105">
        <v>108500</v>
      </c>
      <c r="M1165" s="106">
        <v>18.039173040000001</v>
      </c>
      <c r="N1165" s="105">
        <v>1957250.2749999999</v>
      </c>
      <c r="O1165" s="107">
        <f t="shared" si="36"/>
        <v>18</v>
      </c>
      <c r="P1165" s="105">
        <f>IFERROR(INDEX(Data_HS!$D$2:$D$8217,MATCH(H1165,Data_HS!$A$2:$A$8217,0))/p_bulan,"")</f>
        <v>189518479.45454547</v>
      </c>
      <c r="Q1165" s="104" t="str">
        <f t="shared" si="37"/>
        <v>Wajar</v>
      </c>
    </row>
    <row r="1166" spans="1:17" x14ac:dyDescent="0.3">
      <c r="A1166" s="104">
        <v>1165</v>
      </c>
      <c r="B1166" s="104" t="s">
        <v>18032</v>
      </c>
      <c r="C1166" s="104" t="s">
        <v>284</v>
      </c>
      <c r="D1166" s="104" t="s">
        <v>308</v>
      </c>
      <c r="E1166" s="104" t="s">
        <v>320</v>
      </c>
      <c r="F1166" s="104" t="s">
        <v>343</v>
      </c>
      <c r="G1166" s="104" t="s">
        <v>332</v>
      </c>
      <c r="H1166" s="104" t="s">
        <v>1659</v>
      </c>
      <c r="I1166" s="104" t="s">
        <v>18034</v>
      </c>
      <c r="J1166" s="105">
        <v>17000</v>
      </c>
      <c r="K1166" s="105">
        <v>200000</v>
      </c>
      <c r="L1166" s="105">
        <v>108500</v>
      </c>
      <c r="M1166" s="106">
        <v>5.6622200180000002</v>
      </c>
      <c r="N1166" s="105">
        <v>614350.87190000003</v>
      </c>
      <c r="O1166" s="107">
        <f t="shared" si="36"/>
        <v>11</v>
      </c>
      <c r="P1166" s="105">
        <f>IFERROR(INDEX(Data_HS!$D$2:$D$8217,MATCH(H1166,Data_HS!$A$2:$A$8217,0))/p_bulan,"")</f>
        <v>1187280.5454545454</v>
      </c>
      <c r="Q1166" s="104" t="str">
        <f t="shared" si="37"/>
        <v>Wajar</v>
      </c>
    </row>
    <row r="1167" spans="1:17" x14ac:dyDescent="0.3">
      <c r="A1167" s="104">
        <v>1166</v>
      </c>
      <c r="B1167" s="104" t="s">
        <v>18032</v>
      </c>
      <c r="C1167" s="104" t="s">
        <v>284</v>
      </c>
      <c r="D1167" s="104" t="s">
        <v>308</v>
      </c>
      <c r="E1167" s="104" t="s">
        <v>320</v>
      </c>
      <c r="F1167" s="104" t="s">
        <v>343</v>
      </c>
      <c r="G1167" s="104" t="s">
        <v>332</v>
      </c>
      <c r="H1167" s="104" t="s">
        <v>2261</v>
      </c>
      <c r="I1167" s="104" t="s">
        <v>18035</v>
      </c>
      <c r="J1167" s="105">
        <v>17000</v>
      </c>
      <c r="K1167" s="105">
        <v>200000</v>
      </c>
      <c r="L1167" s="105">
        <v>108500</v>
      </c>
      <c r="M1167" s="106">
        <v>18.039173040000001</v>
      </c>
      <c r="N1167" s="105">
        <v>1957250.2749999999</v>
      </c>
      <c r="O1167" s="107">
        <f t="shared" si="36"/>
        <v>18</v>
      </c>
      <c r="P1167" s="105">
        <f>IFERROR(INDEX(Data_HS!$D$2:$D$8217,MATCH(H1167,Data_HS!$A$2:$A$8217,0))/p_bulan,"")</f>
        <v>189518479.45454547</v>
      </c>
      <c r="Q1167" s="104" t="str">
        <f t="shared" si="37"/>
        <v>Wajar</v>
      </c>
    </row>
    <row r="1168" spans="1:17" x14ac:dyDescent="0.3">
      <c r="A1168" s="104">
        <v>1167</v>
      </c>
      <c r="B1168" s="104" t="s">
        <v>18032</v>
      </c>
      <c r="C1168" s="104" t="s">
        <v>284</v>
      </c>
      <c r="D1168" s="104" t="s">
        <v>308</v>
      </c>
      <c r="E1168" s="104" t="s">
        <v>320</v>
      </c>
      <c r="F1168" s="104" t="s">
        <v>343</v>
      </c>
      <c r="G1168" s="104" t="s">
        <v>332</v>
      </c>
      <c r="H1168" s="104" t="s">
        <v>2263</v>
      </c>
      <c r="I1168" s="104" t="s">
        <v>18036</v>
      </c>
      <c r="J1168" s="105">
        <v>17000</v>
      </c>
      <c r="K1168" s="105">
        <v>200000</v>
      </c>
      <c r="L1168" s="105">
        <v>108500</v>
      </c>
      <c r="M1168" s="106">
        <v>6.183815901</v>
      </c>
      <c r="N1168" s="105">
        <v>670944.02520000003</v>
      </c>
      <c r="O1168" s="107">
        <f t="shared" si="36"/>
        <v>18</v>
      </c>
      <c r="P1168" s="105">
        <f>IFERROR(INDEX(Data_HS!$D$2:$D$8217,MATCH(H1168,Data_HS!$A$2:$A$8217,0))/p_bulan,"")</f>
        <v>64124517</v>
      </c>
      <c r="Q1168" s="104" t="str">
        <f t="shared" si="37"/>
        <v>Wajar</v>
      </c>
    </row>
    <row r="1169" spans="1:17" x14ac:dyDescent="0.3">
      <c r="A1169" s="104">
        <v>1168</v>
      </c>
      <c r="B1169" s="104" t="s">
        <v>18037</v>
      </c>
      <c r="C1169" s="104" t="s">
        <v>286</v>
      </c>
      <c r="D1169" s="104" t="s">
        <v>314</v>
      </c>
      <c r="E1169" s="104" t="s">
        <v>320</v>
      </c>
      <c r="F1169" s="104" t="s">
        <v>320</v>
      </c>
      <c r="G1169" s="104" t="s">
        <v>320</v>
      </c>
      <c r="H1169" s="104" t="s">
        <v>16845</v>
      </c>
      <c r="I1169" s="104" t="s">
        <v>16936</v>
      </c>
      <c r="J1169" s="105">
        <v>30000</v>
      </c>
      <c r="K1169" s="105">
        <v>25</v>
      </c>
      <c r="L1169" s="105">
        <v>15012.5</v>
      </c>
      <c r="M1169" s="106"/>
      <c r="N1169" s="105"/>
      <c r="O1169" s="107">
        <f t="shared" si="36"/>
        <v>0</v>
      </c>
      <c r="P1169" s="105" t="str">
        <f>IFERROR(INDEX(Data_HS!$D$2:$D$8217,MATCH(H1169,Data_HS!$A$2:$A$8217,0))/p_bulan,"")</f>
        <v/>
      </c>
      <c r="Q1169" s="104" t="str">
        <f t="shared" si="37"/>
        <v>HS tidak valid</v>
      </c>
    </row>
    <row r="1170" spans="1:17" x14ac:dyDescent="0.3">
      <c r="A1170" s="104">
        <v>1169</v>
      </c>
      <c r="B1170" s="104" t="s">
        <v>18038</v>
      </c>
      <c r="C1170" s="104" t="s">
        <v>284</v>
      </c>
      <c r="D1170" s="104" t="s">
        <v>311</v>
      </c>
      <c r="E1170" s="104" t="s">
        <v>320</v>
      </c>
      <c r="F1170" s="104" t="s">
        <v>320</v>
      </c>
      <c r="G1170" s="104" t="s">
        <v>320</v>
      </c>
      <c r="H1170" s="104" t="s">
        <v>12044</v>
      </c>
      <c r="I1170" s="104" t="s">
        <v>18039</v>
      </c>
      <c r="J1170" s="105">
        <v>0</v>
      </c>
      <c r="K1170" s="105">
        <v>8</v>
      </c>
      <c r="L1170" s="105">
        <v>4</v>
      </c>
      <c r="M1170" s="106">
        <v>4.8253733849999998</v>
      </c>
      <c r="N1170" s="105">
        <v>19.301493539999999</v>
      </c>
      <c r="O1170" s="107">
        <f t="shared" si="36"/>
        <v>84</v>
      </c>
      <c r="P1170" s="105">
        <f>IFERROR(INDEX(Data_HS!$D$2:$D$8217,MATCH(H1170,Data_HS!$A$2:$A$8217,0))/p_bulan,"")</f>
        <v>1506974.6363636365</v>
      </c>
      <c r="Q1170" s="104" t="str">
        <f t="shared" si="37"/>
        <v>Wajar</v>
      </c>
    </row>
    <row r="1171" spans="1:17" x14ac:dyDescent="0.3">
      <c r="A1171" s="104">
        <v>1170</v>
      </c>
      <c r="B1171" s="104" t="s">
        <v>18038</v>
      </c>
      <c r="C1171" s="104" t="s">
        <v>284</v>
      </c>
      <c r="D1171" s="104" t="s">
        <v>311</v>
      </c>
      <c r="E1171" s="104" t="s">
        <v>320</v>
      </c>
      <c r="F1171" s="104" t="s">
        <v>320</v>
      </c>
      <c r="G1171" s="104" t="s">
        <v>320</v>
      </c>
      <c r="H1171" s="104" t="s">
        <v>16845</v>
      </c>
      <c r="I1171" s="104" t="s">
        <v>18040</v>
      </c>
      <c r="J1171" s="105">
        <v>0</v>
      </c>
      <c r="K1171" s="105">
        <v>8</v>
      </c>
      <c r="L1171" s="105">
        <v>4</v>
      </c>
      <c r="M1171" s="106"/>
      <c r="N1171" s="105"/>
      <c r="O1171" s="107">
        <f t="shared" si="36"/>
        <v>0</v>
      </c>
      <c r="P1171" s="105" t="str">
        <f>IFERROR(INDEX(Data_HS!$D$2:$D$8217,MATCH(H1171,Data_HS!$A$2:$A$8217,0))/p_bulan,"")</f>
        <v/>
      </c>
      <c r="Q1171" s="104" t="str">
        <f t="shared" si="37"/>
        <v>HS tidak valid</v>
      </c>
    </row>
    <row r="1172" spans="1:17" x14ac:dyDescent="0.3">
      <c r="A1172" s="104">
        <v>1171</v>
      </c>
      <c r="B1172" s="104" t="s">
        <v>18038</v>
      </c>
      <c r="C1172" s="104" t="s">
        <v>284</v>
      </c>
      <c r="D1172" s="104" t="s">
        <v>311</v>
      </c>
      <c r="E1172" s="104" t="s">
        <v>320</v>
      </c>
      <c r="F1172" s="104" t="s">
        <v>320</v>
      </c>
      <c r="G1172" s="104" t="s">
        <v>320</v>
      </c>
      <c r="H1172" s="104" t="s">
        <v>5474</v>
      </c>
      <c r="I1172" s="104" t="s">
        <v>18041</v>
      </c>
      <c r="J1172" s="105">
        <v>0</v>
      </c>
      <c r="K1172" s="105">
        <v>7</v>
      </c>
      <c r="L1172" s="105">
        <v>3.5</v>
      </c>
      <c r="M1172" s="106">
        <v>4.7105233440000003</v>
      </c>
      <c r="N1172" s="105">
        <v>16.486831710000001</v>
      </c>
      <c r="O1172" s="107">
        <f t="shared" si="36"/>
        <v>39</v>
      </c>
      <c r="P1172" s="105">
        <f>IFERROR(INDEX(Data_HS!$D$2:$D$8217,MATCH(H1172,Data_HS!$A$2:$A$8217,0))/p_bulan,"")</f>
        <v>91022.727272727279</v>
      </c>
      <c r="Q1172" s="104" t="str">
        <f t="shared" si="37"/>
        <v>Wajar</v>
      </c>
    </row>
    <row r="1173" spans="1:17" x14ac:dyDescent="0.3">
      <c r="A1173" s="104">
        <v>1172</v>
      </c>
      <c r="B1173" s="104" t="s">
        <v>18038</v>
      </c>
      <c r="C1173" s="104" t="s">
        <v>284</v>
      </c>
      <c r="D1173" s="104" t="s">
        <v>311</v>
      </c>
      <c r="E1173" s="104" t="s">
        <v>320</v>
      </c>
      <c r="F1173" s="104" t="s">
        <v>320</v>
      </c>
      <c r="G1173" s="104" t="s">
        <v>320</v>
      </c>
      <c r="H1173" s="104" t="s">
        <v>5474</v>
      </c>
      <c r="I1173" s="104" t="s">
        <v>18042</v>
      </c>
      <c r="J1173" s="105">
        <v>0</v>
      </c>
      <c r="K1173" s="105">
        <v>9</v>
      </c>
      <c r="L1173" s="105">
        <v>4.5</v>
      </c>
      <c r="M1173" s="106">
        <v>4.7105233440000003</v>
      </c>
      <c r="N1173" s="105">
        <v>21.197355049999999</v>
      </c>
      <c r="O1173" s="107">
        <f t="shared" si="36"/>
        <v>39</v>
      </c>
      <c r="P1173" s="105">
        <f>IFERROR(INDEX(Data_HS!$D$2:$D$8217,MATCH(H1173,Data_HS!$A$2:$A$8217,0))/p_bulan,"")</f>
        <v>91022.727272727279</v>
      </c>
      <c r="Q1173" s="104" t="str">
        <f t="shared" si="37"/>
        <v>Wajar</v>
      </c>
    </row>
    <row r="1174" spans="1:17" x14ac:dyDescent="0.3">
      <c r="A1174" s="104">
        <v>1173</v>
      </c>
      <c r="B1174" s="104" t="s">
        <v>18038</v>
      </c>
      <c r="C1174" s="104" t="s">
        <v>284</v>
      </c>
      <c r="D1174" s="104" t="s">
        <v>311</v>
      </c>
      <c r="E1174" s="104" t="s">
        <v>320</v>
      </c>
      <c r="F1174" s="104" t="s">
        <v>320</v>
      </c>
      <c r="G1174" s="104" t="s">
        <v>320</v>
      </c>
      <c r="H1174" s="104" t="s">
        <v>16845</v>
      </c>
      <c r="I1174" s="104" t="s">
        <v>18043</v>
      </c>
      <c r="J1174" s="105">
        <v>0</v>
      </c>
      <c r="K1174" s="105">
        <v>16</v>
      </c>
      <c r="L1174" s="105">
        <v>8</v>
      </c>
      <c r="M1174" s="106"/>
      <c r="N1174" s="105"/>
      <c r="O1174" s="107">
        <f t="shared" si="36"/>
        <v>0</v>
      </c>
      <c r="P1174" s="105" t="str">
        <f>IFERROR(INDEX(Data_HS!$D$2:$D$8217,MATCH(H1174,Data_HS!$A$2:$A$8217,0))/p_bulan,"")</f>
        <v/>
      </c>
      <c r="Q1174" s="104" t="str">
        <f t="shared" si="37"/>
        <v>HS tidak valid</v>
      </c>
    </row>
    <row r="1175" spans="1:17" x14ac:dyDescent="0.3">
      <c r="A1175" s="104">
        <v>1174</v>
      </c>
      <c r="B1175" s="104" t="s">
        <v>18038</v>
      </c>
      <c r="C1175" s="104" t="s">
        <v>284</v>
      </c>
      <c r="D1175" s="104" t="s">
        <v>311</v>
      </c>
      <c r="E1175" s="104" t="s">
        <v>320</v>
      </c>
      <c r="F1175" s="104" t="s">
        <v>320</v>
      </c>
      <c r="G1175" s="104" t="s">
        <v>320</v>
      </c>
      <c r="H1175" s="104" t="s">
        <v>5474</v>
      </c>
      <c r="I1175" s="104" t="s">
        <v>18044</v>
      </c>
      <c r="J1175" s="105">
        <v>0</v>
      </c>
      <c r="K1175" s="105">
        <v>3.5</v>
      </c>
      <c r="L1175" s="105">
        <v>1.75</v>
      </c>
      <c r="M1175" s="106">
        <v>4.7105233440000003</v>
      </c>
      <c r="N1175" s="105">
        <v>8.2434158530000001</v>
      </c>
      <c r="O1175" s="107">
        <f t="shared" si="36"/>
        <v>39</v>
      </c>
      <c r="P1175" s="105">
        <f>IFERROR(INDEX(Data_HS!$D$2:$D$8217,MATCH(H1175,Data_HS!$A$2:$A$8217,0))/p_bulan,"")</f>
        <v>91022.727272727279</v>
      </c>
      <c r="Q1175" s="104" t="str">
        <f t="shared" si="37"/>
        <v>Wajar</v>
      </c>
    </row>
    <row r="1176" spans="1:17" x14ac:dyDescent="0.3">
      <c r="A1176" s="104">
        <v>1175</v>
      </c>
      <c r="B1176" s="104" t="s">
        <v>18038</v>
      </c>
      <c r="C1176" s="104" t="s">
        <v>284</v>
      </c>
      <c r="D1176" s="104" t="s">
        <v>311</v>
      </c>
      <c r="E1176" s="104" t="s">
        <v>320</v>
      </c>
      <c r="F1176" s="104" t="s">
        <v>320</v>
      </c>
      <c r="G1176" s="104" t="s">
        <v>320</v>
      </c>
      <c r="H1176" s="104" t="s">
        <v>8101</v>
      </c>
      <c r="I1176" s="104" t="s">
        <v>18045</v>
      </c>
      <c r="J1176" s="105">
        <v>0</v>
      </c>
      <c r="K1176" s="105">
        <v>9</v>
      </c>
      <c r="L1176" s="105">
        <v>4.5</v>
      </c>
      <c r="M1176" s="106">
        <v>12.00447243</v>
      </c>
      <c r="N1176" s="105">
        <v>54.02012594</v>
      </c>
      <c r="O1176" s="107">
        <f t="shared" si="36"/>
        <v>61</v>
      </c>
      <c r="P1176" s="105">
        <f>IFERROR(INDEX(Data_HS!$D$2:$D$8217,MATCH(H1176,Data_HS!$A$2:$A$8217,0))/p_bulan,"")</f>
        <v>194963.54545454544</v>
      </c>
      <c r="Q1176" s="104" t="str">
        <f t="shared" si="37"/>
        <v>Wajar</v>
      </c>
    </row>
    <row r="1177" spans="1:17" x14ac:dyDescent="0.3">
      <c r="A1177" s="104">
        <v>1176</v>
      </c>
      <c r="B1177" s="104" t="s">
        <v>18038</v>
      </c>
      <c r="C1177" s="104" t="s">
        <v>284</v>
      </c>
      <c r="D1177" s="104" t="s">
        <v>311</v>
      </c>
      <c r="E1177" s="104" t="s">
        <v>320</v>
      </c>
      <c r="F1177" s="104" t="s">
        <v>320</v>
      </c>
      <c r="G1177" s="104" t="s">
        <v>320</v>
      </c>
      <c r="H1177" s="104" t="s">
        <v>16845</v>
      </c>
      <c r="I1177" s="104" t="s">
        <v>18046</v>
      </c>
      <c r="J1177" s="105">
        <v>0</v>
      </c>
      <c r="K1177" s="105">
        <v>7</v>
      </c>
      <c r="L1177" s="105">
        <v>3.5</v>
      </c>
      <c r="M1177" s="106"/>
      <c r="N1177" s="105"/>
      <c r="O1177" s="107">
        <f t="shared" si="36"/>
        <v>0</v>
      </c>
      <c r="P1177" s="105" t="str">
        <f>IFERROR(INDEX(Data_HS!$D$2:$D$8217,MATCH(H1177,Data_HS!$A$2:$A$8217,0))/p_bulan,"")</f>
        <v/>
      </c>
      <c r="Q1177" s="104" t="str">
        <f t="shared" si="37"/>
        <v>HS tidak valid</v>
      </c>
    </row>
    <row r="1178" spans="1:17" x14ac:dyDescent="0.3">
      <c r="A1178" s="104">
        <v>1177</v>
      </c>
      <c r="B1178" s="104" t="s">
        <v>18038</v>
      </c>
      <c r="C1178" s="104" t="s">
        <v>284</v>
      </c>
      <c r="D1178" s="104" t="s">
        <v>311</v>
      </c>
      <c r="E1178" s="104" t="s">
        <v>320</v>
      </c>
      <c r="F1178" s="104" t="s">
        <v>320</v>
      </c>
      <c r="G1178" s="104" t="s">
        <v>320</v>
      </c>
      <c r="H1178" s="104" t="s">
        <v>8101</v>
      </c>
      <c r="I1178" s="104" t="s">
        <v>18047</v>
      </c>
      <c r="J1178" s="105">
        <v>0</v>
      </c>
      <c r="K1178" s="105">
        <v>9</v>
      </c>
      <c r="L1178" s="105">
        <v>4.5</v>
      </c>
      <c r="M1178" s="106">
        <v>12.00447243</v>
      </c>
      <c r="N1178" s="105">
        <v>54.02012594</v>
      </c>
      <c r="O1178" s="107">
        <f t="shared" si="36"/>
        <v>61</v>
      </c>
      <c r="P1178" s="105">
        <f>IFERROR(INDEX(Data_HS!$D$2:$D$8217,MATCH(H1178,Data_HS!$A$2:$A$8217,0))/p_bulan,"")</f>
        <v>194963.54545454544</v>
      </c>
      <c r="Q1178" s="104" t="str">
        <f t="shared" si="37"/>
        <v>Wajar</v>
      </c>
    </row>
    <row r="1179" spans="1:17" x14ac:dyDescent="0.3">
      <c r="A1179" s="104">
        <v>1178</v>
      </c>
      <c r="B1179" s="104" t="s">
        <v>18048</v>
      </c>
      <c r="C1179" s="104" t="s">
        <v>292</v>
      </c>
      <c r="D1179" s="104" t="s">
        <v>311</v>
      </c>
      <c r="E1179" s="104" t="s">
        <v>306</v>
      </c>
      <c r="F1179" s="104" t="s">
        <v>343</v>
      </c>
      <c r="G1179" s="104" t="s">
        <v>332</v>
      </c>
      <c r="H1179" s="104" t="s">
        <v>1306</v>
      </c>
      <c r="I1179" s="104" t="s">
        <v>18049</v>
      </c>
      <c r="J1179" s="105">
        <v>24000</v>
      </c>
      <c r="K1179" s="105">
        <v>50000</v>
      </c>
      <c r="L1179" s="105">
        <v>37000</v>
      </c>
      <c r="M1179" s="106">
        <v>0.121538462</v>
      </c>
      <c r="N1179" s="105">
        <v>4496.9230770000004</v>
      </c>
      <c r="O1179" s="107">
        <f t="shared" si="36"/>
        <v>8</v>
      </c>
      <c r="P1179" s="105">
        <f>IFERROR(INDEX(Data_HS!$D$2:$D$8217,MATCH(H1179,Data_HS!$A$2:$A$8217,0))/p_bulan,"")</f>
        <v>7.1818181818181817</v>
      </c>
      <c r="Q1179" s="104" t="str">
        <f t="shared" si="37"/>
        <v>Melebihi ekspor nasional HS</v>
      </c>
    </row>
    <row r="1180" spans="1:17" x14ac:dyDescent="0.3">
      <c r="A1180" s="104">
        <v>1179</v>
      </c>
      <c r="B1180" s="104" t="s">
        <v>18048</v>
      </c>
      <c r="C1180" s="104" t="s">
        <v>292</v>
      </c>
      <c r="D1180" s="104" t="s">
        <v>311</v>
      </c>
      <c r="E1180" s="104" t="s">
        <v>306</v>
      </c>
      <c r="F1180" s="104" t="s">
        <v>343</v>
      </c>
      <c r="G1180" s="104" t="s">
        <v>332</v>
      </c>
      <c r="H1180" s="104" t="s">
        <v>1328</v>
      </c>
      <c r="I1180" s="104" t="s">
        <v>17383</v>
      </c>
      <c r="J1180" s="105">
        <v>20000</v>
      </c>
      <c r="K1180" s="105">
        <v>50000</v>
      </c>
      <c r="L1180" s="105">
        <v>35000</v>
      </c>
      <c r="M1180" s="106">
        <v>1.220078137</v>
      </c>
      <c r="N1180" s="105">
        <v>42702.734779999999</v>
      </c>
      <c r="O1180" s="107">
        <f t="shared" si="36"/>
        <v>8</v>
      </c>
      <c r="P1180" s="105">
        <f>IFERROR(INDEX(Data_HS!$D$2:$D$8217,MATCH(H1180,Data_HS!$A$2:$A$8217,0))/p_bulan,"")</f>
        <v>24068985.181818184</v>
      </c>
      <c r="Q1180" s="104" t="str">
        <f t="shared" si="37"/>
        <v>Wajar</v>
      </c>
    </row>
    <row r="1181" spans="1:17" x14ac:dyDescent="0.3">
      <c r="A1181" s="104">
        <v>1180</v>
      </c>
      <c r="B1181" s="104" t="s">
        <v>18048</v>
      </c>
      <c r="C1181" s="104" t="s">
        <v>292</v>
      </c>
      <c r="D1181" s="104" t="s">
        <v>311</v>
      </c>
      <c r="E1181" s="104" t="s">
        <v>306</v>
      </c>
      <c r="F1181" s="104" t="s">
        <v>343</v>
      </c>
      <c r="G1181" s="104" t="s">
        <v>332</v>
      </c>
      <c r="H1181" s="104" t="s">
        <v>7051</v>
      </c>
      <c r="I1181" s="104" t="s">
        <v>17738</v>
      </c>
      <c r="J1181" s="105">
        <v>10000</v>
      </c>
      <c r="K1181" s="105">
        <v>100000</v>
      </c>
      <c r="L1181" s="105">
        <v>55000</v>
      </c>
      <c r="M1181" s="106">
        <v>0.19363182200000001</v>
      </c>
      <c r="N1181" s="105">
        <v>10649.75022</v>
      </c>
      <c r="O1181" s="107">
        <f t="shared" si="36"/>
        <v>53</v>
      </c>
      <c r="P1181" s="105">
        <f>IFERROR(INDEX(Data_HS!$D$2:$D$8217,MATCH(H1181,Data_HS!$A$2:$A$8217,0))/p_bulan,"")</f>
        <v>484444.18181818182</v>
      </c>
      <c r="Q1181" s="104" t="str">
        <f t="shared" si="37"/>
        <v>Wajar</v>
      </c>
    </row>
    <row r="1182" spans="1:17" x14ac:dyDescent="0.3">
      <c r="A1182" s="104">
        <v>1181</v>
      </c>
      <c r="B1182" s="104" t="s">
        <v>18048</v>
      </c>
      <c r="C1182" s="104" t="s">
        <v>292</v>
      </c>
      <c r="D1182" s="104" t="s">
        <v>311</v>
      </c>
      <c r="E1182" s="104" t="s">
        <v>306</v>
      </c>
      <c r="F1182" s="104" t="s">
        <v>343</v>
      </c>
      <c r="G1182" s="104" t="s">
        <v>332</v>
      </c>
      <c r="H1182" s="104" t="s">
        <v>7049</v>
      </c>
      <c r="I1182" s="104" t="s">
        <v>18050</v>
      </c>
      <c r="J1182" s="105">
        <v>20000</v>
      </c>
      <c r="K1182" s="105">
        <v>100000</v>
      </c>
      <c r="L1182" s="105">
        <v>60000</v>
      </c>
      <c r="M1182" s="106">
        <v>0.15903830599999999</v>
      </c>
      <c r="N1182" s="105">
        <v>9542.2983660000009</v>
      </c>
      <c r="O1182" s="107">
        <f t="shared" si="36"/>
        <v>53</v>
      </c>
      <c r="P1182" s="105">
        <f>IFERROR(INDEX(Data_HS!$D$2:$D$8217,MATCH(H1182,Data_HS!$A$2:$A$8217,0))/p_bulan,"")</f>
        <v>14667.09090909091</v>
      </c>
      <c r="Q1182" s="104" t="str">
        <f t="shared" si="37"/>
        <v>Wajar</v>
      </c>
    </row>
    <row r="1183" spans="1:17" x14ac:dyDescent="0.3">
      <c r="A1183" s="104">
        <v>1182</v>
      </c>
      <c r="B1183" s="104" t="s">
        <v>18051</v>
      </c>
      <c r="C1183" s="104" t="s">
        <v>292</v>
      </c>
      <c r="D1183" s="104" t="s">
        <v>314</v>
      </c>
      <c r="E1183" s="104" t="s">
        <v>320</v>
      </c>
      <c r="F1183" s="104" t="s">
        <v>343</v>
      </c>
      <c r="G1183" s="104" t="s">
        <v>332</v>
      </c>
      <c r="H1183" s="104" t="s">
        <v>1593</v>
      </c>
      <c r="I1183" s="104" t="s">
        <v>18052</v>
      </c>
      <c r="J1183" s="105">
        <v>22000</v>
      </c>
      <c r="K1183" s="105">
        <v>100000</v>
      </c>
      <c r="L1183" s="105">
        <v>61000</v>
      </c>
      <c r="M1183" s="106">
        <v>4.2409638550000004</v>
      </c>
      <c r="N1183" s="105">
        <v>258698.79519999999</v>
      </c>
      <c r="O1183" s="107">
        <f t="shared" si="36"/>
        <v>10</v>
      </c>
      <c r="P1183" s="105">
        <f>IFERROR(INDEX(Data_HS!$D$2:$D$8217,MATCH(H1183,Data_HS!$A$2:$A$8217,0))/p_bulan,"")</f>
        <v>4128</v>
      </c>
      <c r="Q1183" s="104" t="str">
        <f t="shared" si="37"/>
        <v>Melebihi ekspor nasional HS</v>
      </c>
    </row>
    <row r="1184" spans="1:17" x14ac:dyDescent="0.3">
      <c r="A1184" s="104">
        <v>1183</v>
      </c>
      <c r="B1184" s="104" t="s">
        <v>18051</v>
      </c>
      <c r="C1184" s="104" t="s">
        <v>292</v>
      </c>
      <c r="D1184" s="104" t="s">
        <v>314</v>
      </c>
      <c r="E1184" s="104" t="s">
        <v>320</v>
      </c>
      <c r="F1184" s="104" t="s">
        <v>343</v>
      </c>
      <c r="G1184" s="104" t="s">
        <v>332</v>
      </c>
      <c r="H1184" s="104" t="s">
        <v>1452</v>
      </c>
      <c r="I1184" s="104" t="s">
        <v>18053</v>
      </c>
      <c r="J1184" s="105">
        <v>5</v>
      </c>
      <c r="K1184" s="105">
        <v>10000</v>
      </c>
      <c r="L1184" s="105">
        <v>5002.5</v>
      </c>
      <c r="M1184" s="106">
        <v>4.5221524080000002</v>
      </c>
      <c r="N1184" s="105">
        <v>22622.067419999999</v>
      </c>
      <c r="O1184" s="107">
        <f t="shared" si="36"/>
        <v>9</v>
      </c>
      <c r="P1184" s="105">
        <f>IFERROR(INDEX(Data_HS!$D$2:$D$8217,MATCH(H1184,Data_HS!$A$2:$A$8217,0))/p_bulan,"")</f>
        <v>165482502.36363637</v>
      </c>
      <c r="Q1184" s="104" t="str">
        <f t="shared" si="37"/>
        <v>Wajar</v>
      </c>
    </row>
    <row r="1185" spans="1:17" x14ac:dyDescent="0.3">
      <c r="A1185" s="104">
        <v>1184</v>
      </c>
      <c r="B1185" s="104" t="s">
        <v>18051</v>
      </c>
      <c r="C1185" s="104" t="s">
        <v>292</v>
      </c>
      <c r="D1185" s="104" t="s">
        <v>314</v>
      </c>
      <c r="E1185" s="104" t="s">
        <v>320</v>
      </c>
      <c r="F1185" s="104" t="s">
        <v>343</v>
      </c>
      <c r="G1185" s="104" t="s">
        <v>332</v>
      </c>
      <c r="H1185" s="104" t="s">
        <v>16523</v>
      </c>
      <c r="I1185" s="104" t="s">
        <v>18054</v>
      </c>
      <c r="J1185" s="105">
        <v>25000</v>
      </c>
      <c r="K1185" s="105">
        <v>100000</v>
      </c>
      <c r="L1185" s="105">
        <v>62500</v>
      </c>
      <c r="M1185" s="106">
        <v>0.435440094</v>
      </c>
      <c r="N1185" s="105">
        <v>27215.005860000001</v>
      </c>
      <c r="O1185" s="107">
        <f t="shared" si="36"/>
        <v>96</v>
      </c>
      <c r="P1185" s="105">
        <f>IFERROR(INDEX(Data_HS!$D$2:$D$8217,MATCH(H1185,Data_HS!$A$2:$A$8217,0))/p_bulan,"")</f>
        <v>2688894</v>
      </c>
      <c r="Q1185" s="104" t="str">
        <f t="shared" si="37"/>
        <v>Wajar</v>
      </c>
    </row>
    <row r="1186" spans="1:17" x14ac:dyDescent="0.3">
      <c r="A1186" s="104">
        <v>1185</v>
      </c>
      <c r="B1186" s="104" t="s">
        <v>18055</v>
      </c>
      <c r="C1186" s="104" t="s">
        <v>284</v>
      </c>
      <c r="D1186" s="104" t="s">
        <v>317</v>
      </c>
      <c r="E1186" s="104" t="s">
        <v>301</v>
      </c>
      <c r="F1186" s="104" t="s">
        <v>344</v>
      </c>
      <c r="G1186" s="104" t="s">
        <v>335</v>
      </c>
      <c r="H1186" s="104" t="s">
        <v>13244</v>
      </c>
      <c r="I1186" s="104" t="s">
        <v>18056</v>
      </c>
      <c r="J1186" s="105">
        <v>0</v>
      </c>
      <c r="K1186" s="105">
        <v>0</v>
      </c>
      <c r="L1186" s="105">
        <v>0</v>
      </c>
      <c r="M1186" s="106">
        <v>51.771150329999998</v>
      </c>
      <c r="N1186" s="105">
        <v>0</v>
      </c>
      <c r="O1186" s="107">
        <f t="shared" si="36"/>
        <v>84</v>
      </c>
      <c r="P1186" s="105">
        <f>IFERROR(INDEX(Data_HS!$D$2:$D$8217,MATCH(H1186,Data_HS!$A$2:$A$8217,0))/p_bulan,"")</f>
        <v>7732.727272727273</v>
      </c>
      <c r="Q1186" s="104" t="str">
        <f t="shared" si="37"/>
        <v>Estimasi nol</v>
      </c>
    </row>
    <row r="1187" spans="1:17" x14ac:dyDescent="0.3">
      <c r="A1187" s="104">
        <v>1186</v>
      </c>
      <c r="B1187" s="104" t="s">
        <v>18055</v>
      </c>
      <c r="C1187" s="104" t="s">
        <v>284</v>
      </c>
      <c r="D1187" s="104" t="s">
        <v>317</v>
      </c>
      <c r="E1187" s="104" t="s">
        <v>301</v>
      </c>
      <c r="F1187" s="104" t="s">
        <v>344</v>
      </c>
      <c r="G1187" s="104" t="s">
        <v>335</v>
      </c>
      <c r="H1187" s="104" t="s">
        <v>13652</v>
      </c>
      <c r="I1187" s="104" t="s">
        <v>18057</v>
      </c>
      <c r="J1187" s="105">
        <v>0</v>
      </c>
      <c r="K1187" s="105">
        <v>0</v>
      </c>
      <c r="L1187" s="105">
        <v>0</v>
      </c>
      <c r="M1187" s="106">
        <v>6.1139586650000002</v>
      </c>
      <c r="N1187" s="105">
        <v>0</v>
      </c>
      <c r="O1187" s="107">
        <f t="shared" si="36"/>
        <v>85</v>
      </c>
      <c r="P1187" s="105">
        <f>IFERROR(INDEX(Data_HS!$D$2:$D$8217,MATCH(H1187,Data_HS!$A$2:$A$8217,0))/p_bulan,"")</f>
        <v>1400423.9090909092</v>
      </c>
      <c r="Q1187" s="104" t="str">
        <f t="shared" si="37"/>
        <v>Estimasi nol</v>
      </c>
    </row>
    <row r="1188" spans="1:17" x14ac:dyDescent="0.3">
      <c r="A1188" s="104">
        <v>1187</v>
      </c>
      <c r="B1188" s="104" t="s">
        <v>18055</v>
      </c>
      <c r="C1188" s="104" t="s">
        <v>284</v>
      </c>
      <c r="D1188" s="104" t="s">
        <v>317</v>
      </c>
      <c r="E1188" s="104" t="s">
        <v>301</v>
      </c>
      <c r="F1188" s="104" t="s">
        <v>344</v>
      </c>
      <c r="G1188" s="104" t="s">
        <v>335</v>
      </c>
      <c r="H1188" s="104" t="s">
        <v>7929</v>
      </c>
      <c r="I1188" s="104" t="s">
        <v>18058</v>
      </c>
      <c r="J1188" s="105">
        <v>0</v>
      </c>
      <c r="K1188" s="105">
        <v>0</v>
      </c>
      <c r="L1188" s="105">
        <v>0</v>
      </c>
      <c r="M1188" s="106">
        <v>14.7542122</v>
      </c>
      <c r="N1188" s="105">
        <v>0</v>
      </c>
      <c r="O1188" s="107">
        <f t="shared" si="36"/>
        <v>61</v>
      </c>
      <c r="P1188" s="105">
        <f>IFERROR(INDEX(Data_HS!$D$2:$D$8217,MATCH(H1188,Data_HS!$A$2:$A$8217,0))/p_bulan,"")</f>
        <v>1989871.0909090908</v>
      </c>
      <c r="Q1188" s="104" t="str">
        <f t="shared" si="37"/>
        <v>Estimasi nol</v>
      </c>
    </row>
    <row r="1189" spans="1:17" x14ac:dyDescent="0.3">
      <c r="A1189" s="104">
        <v>1188</v>
      </c>
      <c r="B1189" s="104" t="s">
        <v>18055</v>
      </c>
      <c r="C1189" s="104" t="s">
        <v>284</v>
      </c>
      <c r="D1189" s="104" t="s">
        <v>317</v>
      </c>
      <c r="E1189" s="104" t="s">
        <v>301</v>
      </c>
      <c r="F1189" s="104" t="s">
        <v>344</v>
      </c>
      <c r="G1189" s="104" t="s">
        <v>335</v>
      </c>
      <c r="H1189" s="104" t="s">
        <v>16767</v>
      </c>
      <c r="I1189" s="104" t="s">
        <v>18059</v>
      </c>
      <c r="J1189" s="105">
        <v>0</v>
      </c>
      <c r="K1189" s="105">
        <v>0</v>
      </c>
      <c r="L1189" s="105">
        <v>0</v>
      </c>
      <c r="M1189" s="106">
        <v>38.571428570000002</v>
      </c>
      <c r="N1189" s="105">
        <v>0</v>
      </c>
      <c r="O1189" s="107">
        <f t="shared" si="36"/>
        <v>98</v>
      </c>
      <c r="P1189" s="105">
        <f>IFERROR(INDEX(Data_HS!$D$2:$D$8217,MATCH(H1189,Data_HS!$A$2:$A$8217,0))/p_bulan,"")</f>
        <v>24.545454545454547</v>
      </c>
      <c r="Q1189" s="104" t="str">
        <f t="shared" si="37"/>
        <v>Estimasi nol</v>
      </c>
    </row>
    <row r="1190" spans="1:17" x14ac:dyDescent="0.3">
      <c r="A1190" s="104">
        <v>1189</v>
      </c>
      <c r="B1190" s="104" t="s">
        <v>18055</v>
      </c>
      <c r="C1190" s="104" t="s">
        <v>284</v>
      </c>
      <c r="D1190" s="104" t="s">
        <v>317</v>
      </c>
      <c r="E1190" s="104" t="s">
        <v>301</v>
      </c>
      <c r="F1190" s="104" t="s">
        <v>344</v>
      </c>
      <c r="G1190" s="104" t="s">
        <v>335</v>
      </c>
      <c r="H1190" s="104" t="s">
        <v>12322</v>
      </c>
      <c r="I1190" s="104" t="s">
        <v>18060</v>
      </c>
      <c r="J1190" s="105">
        <v>0</v>
      </c>
      <c r="K1190" s="105">
        <v>0</v>
      </c>
      <c r="L1190" s="105">
        <v>0</v>
      </c>
      <c r="M1190" s="106">
        <v>20.518680199999999</v>
      </c>
      <c r="N1190" s="105">
        <v>0</v>
      </c>
      <c r="O1190" s="107">
        <f t="shared" si="36"/>
        <v>84</v>
      </c>
      <c r="P1190" s="105">
        <f>IFERROR(INDEX(Data_HS!$D$2:$D$8217,MATCH(H1190,Data_HS!$A$2:$A$8217,0))/p_bulan,"")</f>
        <v>18373.545454545456</v>
      </c>
      <c r="Q1190" s="104" t="str">
        <f t="shared" si="37"/>
        <v>Estimasi nol</v>
      </c>
    </row>
    <row r="1191" spans="1:17" x14ac:dyDescent="0.3">
      <c r="A1191" s="104">
        <v>1190</v>
      </c>
      <c r="B1191" s="104" t="s">
        <v>18055</v>
      </c>
      <c r="C1191" s="104" t="s">
        <v>284</v>
      </c>
      <c r="D1191" s="104" t="s">
        <v>317</v>
      </c>
      <c r="E1191" s="104" t="s">
        <v>301</v>
      </c>
      <c r="F1191" s="104" t="s">
        <v>344</v>
      </c>
      <c r="G1191" s="104" t="s">
        <v>335</v>
      </c>
      <c r="H1191" s="104" t="s">
        <v>13452</v>
      </c>
      <c r="I1191" s="104" t="s">
        <v>18061</v>
      </c>
      <c r="J1191" s="105">
        <v>0</v>
      </c>
      <c r="K1191" s="105">
        <v>0</v>
      </c>
      <c r="L1191" s="105">
        <v>0</v>
      </c>
      <c r="M1191" s="106">
        <v>3.0524590159999998</v>
      </c>
      <c r="N1191" s="105">
        <v>0</v>
      </c>
      <c r="O1191" s="107">
        <f t="shared" si="36"/>
        <v>85</v>
      </c>
      <c r="P1191" s="105">
        <f>IFERROR(INDEX(Data_HS!$D$2:$D$8217,MATCH(H1191,Data_HS!$A$2:$A$8217,0))/p_bulan,"")</f>
        <v>761.72727272727275</v>
      </c>
      <c r="Q1191" s="104" t="str">
        <f t="shared" si="37"/>
        <v>Estimasi nol</v>
      </c>
    </row>
    <row r="1192" spans="1:17" x14ac:dyDescent="0.3">
      <c r="A1192" s="104">
        <v>1191</v>
      </c>
      <c r="B1192" s="104" t="s">
        <v>18055</v>
      </c>
      <c r="C1192" s="104" t="s">
        <v>284</v>
      </c>
      <c r="D1192" s="104" t="s">
        <v>317</v>
      </c>
      <c r="E1192" s="104" t="s">
        <v>301</v>
      </c>
      <c r="F1192" s="104" t="s">
        <v>344</v>
      </c>
      <c r="G1192" s="104" t="s">
        <v>335</v>
      </c>
      <c r="H1192" s="104" t="s">
        <v>16845</v>
      </c>
      <c r="I1192" s="104" t="s">
        <v>18062</v>
      </c>
      <c r="J1192" s="105">
        <v>0</v>
      </c>
      <c r="K1192" s="105">
        <v>0</v>
      </c>
      <c r="L1192" s="105">
        <v>0</v>
      </c>
      <c r="M1192" s="106"/>
      <c r="N1192" s="105"/>
      <c r="O1192" s="107">
        <f t="shared" si="36"/>
        <v>0</v>
      </c>
      <c r="P1192" s="105" t="str">
        <f>IFERROR(INDEX(Data_HS!$D$2:$D$8217,MATCH(H1192,Data_HS!$A$2:$A$8217,0))/p_bulan,"")</f>
        <v/>
      </c>
      <c r="Q1192" s="104" t="str">
        <f t="shared" si="37"/>
        <v>HS tidak valid</v>
      </c>
    </row>
    <row r="1193" spans="1:17" x14ac:dyDescent="0.3">
      <c r="A1193" s="104">
        <v>1192</v>
      </c>
      <c r="B1193" s="104" t="s">
        <v>18055</v>
      </c>
      <c r="C1193" s="104" t="s">
        <v>284</v>
      </c>
      <c r="D1193" s="104" t="s">
        <v>317</v>
      </c>
      <c r="E1193" s="104" t="s">
        <v>301</v>
      </c>
      <c r="F1193" s="104" t="s">
        <v>344</v>
      </c>
      <c r="G1193" s="104" t="s">
        <v>335</v>
      </c>
      <c r="H1193" s="104" t="s">
        <v>6693</v>
      </c>
      <c r="I1193" s="104" t="s">
        <v>18063</v>
      </c>
      <c r="J1193" s="105">
        <v>0</v>
      </c>
      <c r="K1193" s="105">
        <v>0</v>
      </c>
      <c r="L1193" s="105">
        <v>0</v>
      </c>
      <c r="M1193" s="106">
        <v>2.4609086840000001</v>
      </c>
      <c r="N1193" s="105">
        <v>0</v>
      </c>
      <c r="O1193" s="107">
        <f t="shared" si="36"/>
        <v>49</v>
      </c>
      <c r="P1193" s="105">
        <f>IFERROR(INDEX(Data_HS!$D$2:$D$8217,MATCH(H1193,Data_HS!$A$2:$A$8217,0))/p_bulan,"")</f>
        <v>238007.45454545456</v>
      </c>
      <c r="Q1193" s="104" t="str">
        <f t="shared" si="37"/>
        <v>Estimasi nol</v>
      </c>
    </row>
    <row r="1194" spans="1:17" x14ac:dyDescent="0.3">
      <c r="A1194" s="104">
        <v>1193</v>
      </c>
      <c r="B1194" s="104" t="s">
        <v>18055</v>
      </c>
      <c r="C1194" s="104" t="s">
        <v>284</v>
      </c>
      <c r="D1194" s="104" t="s">
        <v>317</v>
      </c>
      <c r="E1194" s="104" t="s">
        <v>301</v>
      </c>
      <c r="F1194" s="104" t="s">
        <v>344</v>
      </c>
      <c r="G1194" s="104" t="s">
        <v>335</v>
      </c>
      <c r="H1194" s="104" t="s">
        <v>2455</v>
      </c>
      <c r="I1194" s="104" t="s">
        <v>18064</v>
      </c>
      <c r="J1194" s="105">
        <v>0</v>
      </c>
      <c r="K1194" s="105">
        <v>0</v>
      </c>
      <c r="L1194" s="105">
        <v>0</v>
      </c>
      <c r="M1194" s="106">
        <v>3.8553857979999999</v>
      </c>
      <c r="N1194" s="105">
        <v>0</v>
      </c>
      <c r="O1194" s="107">
        <f t="shared" si="36"/>
        <v>20</v>
      </c>
      <c r="P1194" s="105">
        <f>IFERROR(INDEX(Data_HS!$D$2:$D$8217,MATCH(H1194,Data_HS!$A$2:$A$8217,0))/p_bulan,"")</f>
        <v>1452292.6363636365</v>
      </c>
      <c r="Q1194" s="104" t="str">
        <f t="shared" si="37"/>
        <v>Estimasi nol</v>
      </c>
    </row>
    <row r="1195" spans="1:17" x14ac:dyDescent="0.3">
      <c r="A1195" s="104">
        <v>1194</v>
      </c>
      <c r="B1195" s="104" t="s">
        <v>18055</v>
      </c>
      <c r="C1195" s="104" t="s">
        <v>284</v>
      </c>
      <c r="D1195" s="104" t="s">
        <v>317</v>
      </c>
      <c r="E1195" s="104" t="s">
        <v>301</v>
      </c>
      <c r="F1195" s="104" t="s">
        <v>344</v>
      </c>
      <c r="G1195" s="104" t="s">
        <v>335</v>
      </c>
      <c r="H1195" s="104" t="s">
        <v>8837</v>
      </c>
      <c r="I1195" s="104" t="s">
        <v>18065</v>
      </c>
      <c r="J1195" s="105">
        <v>0</v>
      </c>
      <c r="K1195" s="105">
        <v>0</v>
      </c>
      <c r="L1195" s="105">
        <v>0</v>
      </c>
      <c r="M1195" s="106">
        <v>18.353230880000002</v>
      </c>
      <c r="N1195" s="105">
        <v>0</v>
      </c>
      <c r="O1195" s="107">
        <f t="shared" si="36"/>
        <v>64</v>
      </c>
      <c r="P1195" s="105">
        <f>IFERROR(INDEX(Data_HS!$D$2:$D$8217,MATCH(H1195,Data_HS!$A$2:$A$8217,0))/p_bulan,"")</f>
        <v>90114.363636363632</v>
      </c>
      <c r="Q1195" s="104" t="str">
        <f t="shared" si="37"/>
        <v>Estimasi nol</v>
      </c>
    </row>
    <row r="1196" spans="1:17" x14ac:dyDescent="0.3">
      <c r="A1196" s="104">
        <v>1195</v>
      </c>
      <c r="B1196" s="104" t="s">
        <v>18055</v>
      </c>
      <c r="C1196" s="104" t="s">
        <v>284</v>
      </c>
      <c r="D1196" s="104" t="s">
        <v>317</v>
      </c>
      <c r="E1196" s="104" t="s">
        <v>301</v>
      </c>
      <c r="F1196" s="104" t="s">
        <v>344</v>
      </c>
      <c r="G1196" s="104" t="s">
        <v>335</v>
      </c>
      <c r="H1196" s="104" t="s">
        <v>15262</v>
      </c>
      <c r="I1196" s="104" t="s">
        <v>18066</v>
      </c>
      <c r="J1196" s="105">
        <v>0</v>
      </c>
      <c r="K1196" s="105">
        <v>0</v>
      </c>
      <c r="L1196" s="105">
        <v>0</v>
      </c>
      <c r="M1196" s="106">
        <v>9.4461137690000001</v>
      </c>
      <c r="N1196" s="105">
        <v>0</v>
      </c>
      <c r="O1196" s="107">
        <f t="shared" si="36"/>
        <v>87</v>
      </c>
      <c r="P1196" s="105">
        <f>IFERROR(INDEX(Data_HS!$D$2:$D$8217,MATCH(H1196,Data_HS!$A$2:$A$8217,0))/p_bulan,"")</f>
        <v>90652.636363636368</v>
      </c>
      <c r="Q1196" s="104" t="str">
        <f t="shared" si="37"/>
        <v>Estimasi nol</v>
      </c>
    </row>
    <row r="1197" spans="1:17" x14ac:dyDescent="0.3">
      <c r="A1197" s="104">
        <v>1196</v>
      </c>
      <c r="B1197" s="104" t="s">
        <v>18055</v>
      </c>
      <c r="C1197" s="104" t="s">
        <v>284</v>
      </c>
      <c r="D1197" s="104" t="s">
        <v>317</v>
      </c>
      <c r="E1197" s="104" t="s">
        <v>301</v>
      </c>
      <c r="F1197" s="104" t="s">
        <v>344</v>
      </c>
      <c r="G1197" s="104" t="s">
        <v>335</v>
      </c>
      <c r="H1197" s="104" t="s">
        <v>13650</v>
      </c>
      <c r="I1197" s="104" t="s">
        <v>18067</v>
      </c>
      <c r="J1197" s="105">
        <v>0</v>
      </c>
      <c r="K1197" s="105">
        <v>0</v>
      </c>
      <c r="L1197" s="105">
        <v>0</v>
      </c>
      <c r="M1197" s="106">
        <v>60.126984129999997</v>
      </c>
      <c r="N1197" s="105">
        <v>0</v>
      </c>
      <c r="O1197" s="107">
        <f t="shared" si="36"/>
        <v>85</v>
      </c>
      <c r="P1197" s="105">
        <f>IFERROR(INDEX(Data_HS!$D$2:$D$8217,MATCH(H1197,Data_HS!$A$2:$A$8217,0))/p_bulan,"")</f>
        <v>344.36363636363637</v>
      </c>
      <c r="Q1197" s="104" t="str">
        <f t="shared" si="37"/>
        <v>Estimasi nol</v>
      </c>
    </row>
    <row r="1198" spans="1:17" x14ac:dyDescent="0.3">
      <c r="A1198" s="104">
        <v>1197</v>
      </c>
      <c r="B1198" s="104" t="s">
        <v>18068</v>
      </c>
      <c r="C1198" s="104" t="s">
        <v>280</v>
      </c>
      <c r="D1198" s="104" t="s">
        <v>311</v>
      </c>
      <c r="E1198" s="104" t="s">
        <v>304</v>
      </c>
      <c r="F1198" s="104" t="s">
        <v>343</v>
      </c>
      <c r="G1198" s="104" t="s">
        <v>332</v>
      </c>
      <c r="H1198" s="104" t="s">
        <v>4629</v>
      </c>
      <c r="I1198" s="104" t="s">
        <v>18069</v>
      </c>
      <c r="J1198" s="105">
        <v>20000</v>
      </c>
      <c r="K1198" s="105">
        <v>20000</v>
      </c>
      <c r="L1198" s="105">
        <v>20000</v>
      </c>
      <c r="M1198" s="106">
        <v>1.77268161</v>
      </c>
      <c r="N1198" s="105">
        <v>35453.6322</v>
      </c>
      <c r="O1198" s="107">
        <f t="shared" si="36"/>
        <v>38</v>
      </c>
      <c r="P1198" s="105">
        <f>IFERROR(INDEX(Data_HS!$D$2:$D$8217,MATCH(H1198,Data_HS!$A$2:$A$8217,0))/p_bulan,"")</f>
        <v>2332469</v>
      </c>
      <c r="Q1198" s="104" t="str">
        <f t="shared" si="37"/>
        <v>Wajar</v>
      </c>
    </row>
    <row r="1199" spans="1:17" x14ac:dyDescent="0.3">
      <c r="A1199" s="104">
        <v>1198</v>
      </c>
      <c r="B1199" s="104" t="s">
        <v>18068</v>
      </c>
      <c r="C1199" s="104" t="s">
        <v>280</v>
      </c>
      <c r="D1199" s="104" t="s">
        <v>311</v>
      </c>
      <c r="E1199" s="104" t="s">
        <v>304</v>
      </c>
      <c r="F1199" s="104" t="s">
        <v>343</v>
      </c>
      <c r="G1199" s="104" t="s">
        <v>332</v>
      </c>
      <c r="H1199" s="104" t="s">
        <v>4629</v>
      </c>
      <c r="I1199" s="104" t="s">
        <v>17511</v>
      </c>
      <c r="J1199" s="105">
        <v>20000</v>
      </c>
      <c r="K1199" s="105">
        <v>30000</v>
      </c>
      <c r="L1199" s="105">
        <v>25000</v>
      </c>
      <c r="M1199" s="106">
        <v>1.77268161</v>
      </c>
      <c r="N1199" s="105">
        <v>44317.040240000002</v>
      </c>
      <c r="O1199" s="107">
        <f t="shared" si="36"/>
        <v>38</v>
      </c>
      <c r="P1199" s="105">
        <f>IFERROR(INDEX(Data_HS!$D$2:$D$8217,MATCH(H1199,Data_HS!$A$2:$A$8217,0))/p_bulan,"")</f>
        <v>2332469</v>
      </c>
      <c r="Q1199" s="104" t="str">
        <f t="shared" si="37"/>
        <v>Wajar</v>
      </c>
    </row>
    <row r="1200" spans="1:17" x14ac:dyDescent="0.3">
      <c r="A1200" s="104">
        <v>1199</v>
      </c>
      <c r="B1200" s="104" t="s">
        <v>18068</v>
      </c>
      <c r="C1200" s="104" t="s">
        <v>280</v>
      </c>
      <c r="D1200" s="104" t="s">
        <v>311</v>
      </c>
      <c r="E1200" s="104" t="s">
        <v>304</v>
      </c>
      <c r="F1200" s="104" t="s">
        <v>343</v>
      </c>
      <c r="G1200" s="104" t="s">
        <v>332</v>
      </c>
      <c r="H1200" s="104" t="s">
        <v>1304</v>
      </c>
      <c r="I1200" s="104" t="s">
        <v>18070</v>
      </c>
      <c r="J1200" s="105">
        <v>30000</v>
      </c>
      <c r="K1200" s="105">
        <v>30000</v>
      </c>
      <c r="L1200" s="105">
        <v>30000</v>
      </c>
      <c r="M1200" s="106">
        <v>0.42636016700000001</v>
      </c>
      <c r="N1200" s="105">
        <v>12790.80501</v>
      </c>
      <c r="O1200" s="107">
        <f t="shared" si="36"/>
        <v>8</v>
      </c>
      <c r="P1200" s="105">
        <f>IFERROR(INDEX(Data_HS!$D$2:$D$8217,MATCH(H1200,Data_HS!$A$2:$A$8217,0))/p_bulan,"")</f>
        <v>24934517.727272727</v>
      </c>
      <c r="Q1200" s="104" t="str">
        <f t="shared" si="37"/>
        <v>Wajar</v>
      </c>
    </row>
    <row r="1201" spans="1:17" x14ac:dyDescent="0.3">
      <c r="A1201" s="104">
        <v>1200</v>
      </c>
      <c r="B1201" s="104" t="s">
        <v>18068</v>
      </c>
      <c r="C1201" s="104" t="s">
        <v>280</v>
      </c>
      <c r="D1201" s="104" t="s">
        <v>311</v>
      </c>
      <c r="E1201" s="104" t="s">
        <v>304</v>
      </c>
      <c r="F1201" s="104" t="s">
        <v>343</v>
      </c>
      <c r="G1201" s="104" t="s">
        <v>332</v>
      </c>
      <c r="H1201" s="104" t="s">
        <v>1302</v>
      </c>
      <c r="I1201" s="104" t="s">
        <v>18071</v>
      </c>
      <c r="J1201" s="105">
        <v>0</v>
      </c>
      <c r="K1201" s="105">
        <v>0</v>
      </c>
      <c r="L1201" s="105">
        <v>0</v>
      </c>
      <c r="M1201" s="106">
        <v>0.47623953400000002</v>
      </c>
      <c r="N1201" s="105">
        <v>0</v>
      </c>
      <c r="O1201" s="107">
        <f t="shared" si="36"/>
        <v>8</v>
      </c>
      <c r="P1201" s="105">
        <f>IFERROR(INDEX(Data_HS!$D$2:$D$8217,MATCH(H1201,Data_HS!$A$2:$A$8217,0))/p_bulan,"")</f>
        <v>48622.454545454544</v>
      </c>
      <c r="Q1201" s="104" t="str">
        <f t="shared" si="37"/>
        <v>Estimasi nol</v>
      </c>
    </row>
    <row r="1202" spans="1:17" x14ac:dyDescent="0.3">
      <c r="A1202" s="104">
        <v>1201</v>
      </c>
      <c r="B1202" s="104" t="s">
        <v>18072</v>
      </c>
      <c r="C1202" s="104" t="s">
        <v>280</v>
      </c>
      <c r="D1202" s="104" t="s">
        <v>314</v>
      </c>
      <c r="E1202" s="104" t="s">
        <v>320</v>
      </c>
      <c r="F1202" s="104" t="s">
        <v>343</v>
      </c>
      <c r="G1202" s="104" t="s">
        <v>332</v>
      </c>
      <c r="H1202" s="104" t="s">
        <v>16845</v>
      </c>
      <c r="I1202" s="104" t="s">
        <v>16841</v>
      </c>
      <c r="J1202" s="105">
        <v>1000</v>
      </c>
      <c r="K1202" s="105"/>
      <c r="L1202" s="105">
        <v>1000</v>
      </c>
      <c r="M1202" s="106"/>
      <c r="N1202" s="105"/>
      <c r="O1202" s="107">
        <f t="shared" si="36"/>
        <v>0</v>
      </c>
      <c r="P1202" s="105" t="str">
        <f>IFERROR(INDEX(Data_HS!$D$2:$D$8217,MATCH(H1202,Data_HS!$A$2:$A$8217,0))/p_bulan,"")</f>
        <v/>
      </c>
      <c r="Q1202" s="104" t="str">
        <f t="shared" si="37"/>
        <v>HS tidak valid</v>
      </c>
    </row>
    <row r="1203" spans="1:17" x14ac:dyDescent="0.3">
      <c r="A1203" s="104">
        <v>1202</v>
      </c>
      <c r="B1203" s="104" t="s">
        <v>18072</v>
      </c>
      <c r="C1203" s="104" t="s">
        <v>280</v>
      </c>
      <c r="D1203" s="104" t="s">
        <v>314</v>
      </c>
      <c r="E1203" s="104" t="s">
        <v>320</v>
      </c>
      <c r="F1203" s="104" t="s">
        <v>343</v>
      </c>
      <c r="G1203" s="104" t="s">
        <v>332</v>
      </c>
      <c r="H1203" s="104" t="s">
        <v>608</v>
      </c>
      <c r="I1203" s="104" t="s">
        <v>18073</v>
      </c>
      <c r="J1203" s="105">
        <v>25000</v>
      </c>
      <c r="K1203" s="105">
        <v>75000</v>
      </c>
      <c r="L1203" s="105">
        <v>50000</v>
      </c>
      <c r="M1203" s="106">
        <v>1.4581268080000001</v>
      </c>
      <c r="N1203" s="105">
        <v>72906.340419999993</v>
      </c>
      <c r="O1203" s="107">
        <f t="shared" si="36"/>
        <v>3</v>
      </c>
      <c r="P1203" s="105">
        <f>IFERROR(INDEX(Data_HS!$D$2:$D$8217,MATCH(H1203,Data_HS!$A$2:$A$8217,0))/p_bulan,"")</f>
        <v>12964569.454545455</v>
      </c>
      <c r="Q1203" s="104" t="str">
        <f t="shared" si="37"/>
        <v>Wajar</v>
      </c>
    </row>
    <row r="1204" spans="1:17" x14ac:dyDescent="0.3">
      <c r="A1204" s="104">
        <v>1203</v>
      </c>
      <c r="B1204" s="104" t="s">
        <v>18074</v>
      </c>
      <c r="C1204" s="104" t="s">
        <v>328</v>
      </c>
      <c r="D1204" s="104" t="s">
        <v>314</v>
      </c>
      <c r="E1204" s="104" t="s">
        <v>17875</v>
      </c>
      <c r="F1204" s="104" t="s">
        <v>344</v>
      </c>
      <c r="G1204" s="104" t="s">
        <v>332</v>
      </c>
      <c r="H1204" s="104" t="s">
        <v>4629</v>
      </c>
      <c r="I1204" s="104" t="s">
        <v>18075</v>
      </c>
      <c r="J1204" s="105">
        <v>16000</v>
      </c>
      <c r="K1204" s="105">
        <v>40000</v>
      </c>
      <c r="L1204" s="105">
        <v>28000</v>
      </c>
      <c r="M1204" s="106">
        <v>1.77268161</v>
      </c>
      <c r="N1204" s="105">
        <v>49635.085070000001</v>
      </c>
      <c r="O1204" s="107">
        <f t="shared" si="36"/>
        <v>38</v>
      </c>
      <c r="P1204" s="105">
        <f>IFERROR(INDEX(Data_HS!$D$2:$D$8217,MATCH(H1204,Data_HS!$A$2:$A$8217,0))/p_bulan,"")</f>
        <v>2332469</v>
      </c>
      <c r="Q1204" s="104" t="str">
        <f t="shared" si="37"/>
        <v>Wajar</v>
      </c>
    </row>
    <row r="1205" spans="1:17" x14ac:dyDescent="0.3">
      <c r="A1205" s="104">
        <v>1204</v>
      </c>
      <c r="B1205" s="104" t="s">
        <v>18076</v>
      </c>
      <c r="C1205" s="104" t="s">
        <v>319</v>
      </c>
      <c r="D1205" s="104" t="s">
        <v>320</v>
      </c>
      <c r="E1205" s="104" t="s">
        <v>320</v>
      </c>
      <c r="F1205" s="104" t="s">
        <v>344</v>
      </c>
      <c r="G1205" s="104" t="s">
        <v>335</v>
      </c>
      <c r="H1205" s="104" t="s">
        <v>1517</v>
      </c>
      <c r="I1205" s="104" t="s">
        <v>18077</v>
      </c>
      <c r="J1205" s="105">
        <v>17000</v>
      </c>
      <c r="K1205" s="105">
        <v>50000</v>
      </c>
      <c r="L1205" s="105">
        <v>33500</v>
      </c>
      <c r="M1205" s="106">
        <v>4.5178611809999998</v>
      </c>
      <c r="N1205" s="105">
        <v>151348.34950000001</v>
      </c>
      <c r="O1205" s="107">
        <f t="shared" si="36"/>
        <v>9</v>
      </c>
      <c r="P1205" s="105">
        <f>IFERROR(INDEX(Data_HS!$D$2:$D$8217,MATCH(H1205,Data_HS!$A$2:$A$8217,0))/p_bulan,"")</f>
        <v>1296930.9090909092</v>
      </c>
      <c r="Q1205" s="104" t="str">
        <f t="shared" si="37"/>
        <v>Wajar</v>
      </c>
    </row>
    <row r="1206" spans="1:17" x14ac:dyDescent="0.3">
      <c r="A1206" s="104">
        <v>1205</v>
      </c>
      <c r="B1206" s="104" t="s">
        <v>18078</v>
      </c>
      <c r="C1206" s="104" t="s">
        <v>292</v>
      </c>
      <c r="D1206" s="104" t="s">
        <v>308</v>
      </c>
      <c r="E1206" s="104" t="s">
        <v>306</v>
      </c>
      <c r="F1206" s="104" t="s">
        <v>344</v>
      </c>
      <c r="G1206" s="104" t="s">
        <v>332</v>
      </c>
      <c r="H1206" s="104" t="s">
        <v>1587</v>
      </c>
      <c r="I1206" s="104" t="s">
        <v>18079</v>
      </c>
      <c r="J1206" s="105">
        <v>25000</v>
      </c>
      <c r="K1206" s="105"/>
      <c r="L1206" s="105">
        <v>25000</v>
      </c>
      <c r="M1206" s="106">
        <v>11.25</v>
      </c>
      <c r="N1206" s="105">
        <v>281250</v>
      </c>
      <c r="O1206" s="107">
        <f t="shared" si="36"/>
        <v>10</v>
      </c>
      <c r="P1206" s="105">
        <f>IFERROR(INDEX(Data_HS!$D$2:$D$8217,MATCH(H1206,Data_HS!$A$2:$A$8217,0))/p_bulan,"")</f>
        <v>32215.909090909092</v>
      </c>
      <c r="Q1206" s="104" t="str">
        <f t="shared" si="37"/>
        <v>Melebihi ekspor nasional HS</v>
      </c>
    </row>
    <row r="1207" spans="1:17" x14ac:dyDescent="0.3">
      <c r="A1207" s="104">
        <v>1206</v>
      </c>
      <c r="B1207" s="104" t="s">
        <v>18078</v>
      </c>
      <c r="C1207" s="104" t="s">
        <v>292</v>
      </c>
      <c r="D1207" s="104" t="s">
        <v>308</v>
      </c>
      <c r="E1207" s="104" t="s">
        <v>306</v>
      </c>
      <c r="F1207" s="104" t="s">
        <v>344</v>
      </c>
      <c r="G1207" s="104" t="s">
        <v>332</v>
      </c>
      <c r="H1207" s="104" t="s">
        <v>2757</v>
      </c>
      <c r="I1207" s="104" t="s">
        <v>16908</v>
      </c>
      <c r="J1207" s="105">
        <v>50000</v>
      </c>
      <c r="K1207" s="105">
        <v>1000000</v>
      </c>
      <c r="L1207" s="105">
        <v>525000</v>
      </c>
      <c r="M1207" s="106">
        <v>0.30174964999999998</v>
      </c>
      <c r="N1207" s="105">
        <v>158418.56630000001</v>
      </c>
      <c r="O1207" s="107">
        <f t="shared" si="36"/>
        <v>23</v>
      </c>
      <c r="P1207" s="105">
        <f>IFERROR(INDEX(Data_HS!$D$2:$D$8217,MATCH(H1207,Data_HS!$A$2:$A$8217,0))/p_bulan,"")</f>
        <v>2743.7272727272725</v>
      </c>
      <c r="Q1207" s="104" t="str">
        <f t="shared" si="37"/>
        <v>Melebihi ekspor nasional HS</v>
      </c>
    </row>
    <row r="1208" spans="1:17" x14ac:dyDescent="0.3">
      <c r="A1208" s="104">
        <v>1207</v>
      </c>
      <c r="B1208" s="104" t="s">
        <v>18078</v>
      </c>
      <c r="C1208" s="104" t="s">
        <v>292</v>
      </c>
      <c r="D1208" s="104" t="s">
        <v>308</v>
      </c>
      <c r="E1208" s="104" t="s">
        <v>306</v>
      </c>
      <c r="F1208" s="104" t="s">
        <v>344</v>
      </c>
      <c r="G1208" s="104" t="s">
        <v>332</v>
      </c>
      <c r="H1208" s="104" t="s">
        <v>1627</v>
      </c>
      <c r="I1208" s="104" t="s">
        <v>18080</v>
      </c>
      <c r="J1208" s="105">
        <v>50000</v>
      </c>
      <c r="K1208" s="105">
        <v>500000</v>
      </c>
      <c r="L1208" s="105">
        <v>275000</v>
      </c>
      <c r="M1208" s="106">
        <v>0.40666776799999999</v>
      </c>
      <c r="N1208" s="105">
        <v>111833.63619999999</v>
      </c>
      <c r="O1208" s="107">
        <f t="shared" si="36"/>
        <v>11</v>
      </c>
      <c r="P1208" s="105">
        <f>IFERROR(INDEX(Data_HS!$D$2:$D$8217,MATCH(H1208,Data_HS!$A$2:$A$8217,0))/p_bulan,"")</f>
        <v>11188.90909090909</v>
      </c>
      <c r="Q1208" s="104" t="str">
        <f t="shared" si="37"/>
        <v>Melebihi ekspor nasional HS</v>
      </c>
    </row>
    <row r="1209" spans="1:17" x14ac:dyDescent="0.3">
      <c r="A1209" s="104">
        <v>1208</v>
      </c>
      <c r="B1209" s="104" t="s">
        <v>18078</v>
      </c>
      <c r="C1209" s="104" t="s">
        <v>292</v>
      </c>
      <c r="D1209" s="104" t="s">
        <v>308</v>
      </c>
      <c r="E1209" s="104" t="s">
        <v>306</v>
      </c>
      <c r="F1209" s="104" t="s">
        <v>344</v>
      </c>
      <c r="G1209" s="104" t="s">
        <v>332</v>
      </c>
      <c r="H1209" s="104" t="s">
        <v>1587</v>
      </c>
      <c r="I1209" s="104" t="s">
        <v>18081</v>
      </c>
      <c r="J1209" s="105">
        <v>25000</v>
      </c>
      <c r="K1209" s="105">
        <v>50000</v>
      </c>
      <c r="L1209" s="105">
        <v>37500</v>
      </c>
      <c r="M1209" s="106">
        <v>11.25</v>
      </c>
      <c r="N1209" s="105">
        <v>421875</v>
      </c>
      <c r="O1209" s="107">
        <f t="shared" si="36"/>
        <v>10</v>
      </c>
      <c r="P1209" s="105">
        <f>IFERROR(INDEX(Data_HS!$D$2:$D$8217,MATCH(H1209,Data_HS!$A$2:$A$8217,0))/p_bulan,"")</f>
        <v>32215.909090909092</v>
      </c>
      <c r="Q1209" s="104" t="str">
        <f t="shared" si="37"/>
        <v>Melebihi ekspor nasional HS</v>
      </c>
    </row>
    <row r="1210" spans="1:17" x14ac:dyDescent="0.3">
      <c r="A1210" s="104">
        <v>1209</v>
      </c>
      <c r="B1210" s="104" t="s">
        <v>18078</v>
      </c>
      <c r="C1210" s="104" t="s">
        <v>292</v>
      </c>
      <c r="D1210" s="104" t="s">
        <v>308</v>
      </c>
      <c r="E1210" s="104" t="s">
        <v>306</v>
      </c>
      <c r="F1210" s="104" t="s">
        <v>344</v>
      </c>
      <c r="G1210" s="104" t="s">
        <v>332</v>
      </c>
      <c r="H1210" s="104" t="s">
        <v>1833</v>
      </c>
      <c r="I1210" s="104" t="s">
        <v>17313</v>
      </c>
      <c r="J1210" s="105">
        <v>50000</v>
      </c>
      <c r="K1210" s="105"/>
      <c r="L1210" s="105">
        <v>50000</v>
      </c>
      <c r="M1210" s="106">
        <v>0.10319235</v>
      </c>
      <c r="N1210" s="105">
        <v>5159.6174760000004</v>
      </c>
      <c r="O1210" s="107">
        <f t="shared" si="36"/>
        <v>14</v>
      </c>
      <c r="P1210" s="105">
        <f>IFERROR(INDEX(Data_HS!$D$2:$D$8217,MATCH(H1210,Data_HS!$A$2:$A$8217,0))/p_bulan,"")</f>
        <v>51044723.545454547</v>
      </c>
      <c r="Q1210" s="104" t="str">
        <f t="shared" si="37"/>
        <v>Wajar</v>
      </c>
    </row>
    <row r="1211" spans="1:17" x14ac:dyDescent="0.3">
      <c r="A1211" s="104">
        <v>1210</v>
      </c>
      <c r="B1211" s="104" t="s">
        <v>18078</v>
      </c>
      <c r="C1211" s="104" t="s">
        <v>292</v>
      </c>
      <c r="D1211" s="104" t="s">
        <v>308</v>
      </c>
      <c r="E1211" s="104" t="s">
        <v>306</v>
      </c>
      <c r="F1211" s="104" t="s">
        <v>344</v>
      </c>
      <c r="G1211" s="104" t="s">
        <v>332</v>
      </c>
      <c r="H1211" s="104" t="s">
        <v>1653</v>
      </c>
      <c r="I1211" s="104" t="s">
        <v>18082</v>
      </c>
      <c r="J1211" s="105">
        <v>25000</v>
      </c>
      <c r="K1211" s="105">
        <v>200000</v>
      </c>
      <c r="L1211" s="105">
        <v>112500</v>
      </c>
      <c r="M1211" s="106">
        <v>0.32196558400000003</v>
      </c>
      <c r="N1211" s="105">
        <v>36221.128230000002</v>
      </c>
      <c r="O1211" s="107">
        <f t="shared" si="36"/>
        <v>11</v>
      </c>
      <c r="P1211" s="105">
        <f>IFERROR(INDEX(Data_HS!$D$2:$D$8217,MATCH(H1211,Data_HS!$A$2:$A$8217,0))/p_bulan,"")</f>
        <v>12831.90909090909</v>
      </c>
      <c r="Q1211" s="104" t="str">
        <f t="shared" si="37"/>
        <v>Melebihi ekspor nasional HS</v>
      </c>
    </row>
    <row r="1212" spans="1:17" x14ac:dyDescent="0.3">
      <c r="A1212" s="104">
        <v>1211</v>
      </c>
      <c r="B1212" s="104" t="s">
        <v>18078</v>
      </c>
      <c r="C1212" s="104" t="s">
        <v>292</v>
      </c>
      <c r="D1212" s="104" t="s">
        <v>308</v>
      </c>
      <c r="E1212" s="104" t="s">
        <v>306</v>
      </c>
      <c r="F1212" s="104" t="s">
        <v>344</v>
      </c>
      <c r="G1212" s="104" t="s">
        <v>332</v>
      </c>
      <c r="H1212" s="104" t="s">
        <v>2929</v>
      </c>
      <c r="I1212" s="104" t="s">
        <v>18083</v>
      </c>
      <c r="J1212" s="105">
        <v>25000</v>
      </c>
      <c r="K1212" s="105">
        <v>150000</v>
      </c>
      <c r="L1212" s="105">
        <v>87500</v>
      </c>
      <c r="M1212" s="106">
        <v>6.5335359999999995E-2</v>
      </c>
      <c r="N1212" s="105">
        <v>5716.8440000000001</v>
      </c>
      <c r="O1212" s="107">
        <f t="shared" si="36"/>
        <v>25</v>
      </c>
      <c r="P1212" s="105">
        <f>IFERROR(INDEX(Data_HS!$D$2:$D$8217,MATCH(H1212,Data_HS!$A$2:$A$8217,0))/p_bulan,"")</f>
        <v>15134.181818181818</v>
      </c>
      <c r="Q1212" s="104" t="str">
        <f t="shared" si="37"/>
        <v>Wajar</v>
      </c>
    </row>
    <row r="1213" spans="1:17" x14ac:dyDescent="0.3">
      <c r="A1213" s="104">
        <v>1212</v>
      </c>
      <c r="B1213" s="104" t="s">
        <v>18078</v>
      </c>
      <c r="C1213" s="104" t="s">
        <v>292</v>
      </c>
      <c r="D1213" s="104" t="s">
        <v>308</v>
      </c>
      <c r="E1213" s="104" t="s">
        <v>306</v>
      </c>
      <c r="F1213" s="104" t="s">
        <v>344</v>
      </c>
      <c r="G1213" s="104" t="s">
        <v>332</v>
      </c>
      <c r="H1213" s="104" t="s">
        <v>1653</v>
      </c>
      <c r="I1213" s="104" t="s">
        <v>18084</v>
      </c>
      <c r="J1213" s="105">
        <v>25000</v>
      </c>
      <c r="K1213" s="105">
        <v>200000</v>
      </c>
      <c r="L1213" s="105">
        <v>112500</v>
      </c>
      <c r="M1213" s="106">
        <v>0.32196558400000003</v>
      </c>
      <c r="N1213" s="105">
        <v>36221.128230000002</v>
      </c>
      <c r="O1213" s="107">
        <f t="shared" si="36"/>
        <v>11</v>
      </c>
      <c r="P1213" s="105">
        <f>IFERROR(INDEX(Data_HS!$D$2:$D$8217,MATCH(H1213,Data_HS!$A$2:$A$8217,0))/p_bulan,"")</f>
        <v>12831.90909090909</v>
      </c>
      <c r="Q1213" s="104" t="str">
        <f t="shared" si="37"/>
        <v>Melebihi ekspor nasional HS</v>
      </c>
    </row>
    <row r="1214" spans="1:17" x14ac:dyDescent="0.3">
      <c r="A1214" s="104">
        <v>1213</v>
      </c>
      <c r="B1214" s="104" t="s">
        <v>18085</v>
      </c>
      <c r="C1214" s="104" t="s">
        <v>280</v>
      </c>
      <c r="D1214" s="104" t="s">
        <v>308</v>
      </c>
      <c r="E1214" s="104" t="s">
        <v>320</v>
      </c>
      <c r="F1214" s="104" t="s">
        <v>343</v>
      </c>
      <c r="G1214" s="104" t="s">
        <v>335</v>
      </c>
      <c r="H1214" s="104" t="s">
        <v>1857</v>
      </c>
      <c r="I1214" s="104" t="s">
        <v>18086</v>
      </c>
      <c r="J1214" s="105">
        <v>0</v>
      </c>
      <c r="K1214" s="105">
        <v>0</v>
      </c>
      <c r="L1214" s="105">
        <v>0</v>
      </c>
      <c r="M1214" s="106">
        <v>2.5</v>
      </c>
      <c r="N1214" s="105">
        <v>0</v>
      </c>
      <c r="O1214" s="107">
        <f t="shared" si="36"/>
        <v>15</v>
      </c>
      <c r="P1214" s="105">
        <f>IFERROR(INDEX(Data_HS!$D$2:$D$8217,MATCH(H1214,Data_HS!$A$2:$A$8217,0))/p_bulan,"")</f>
        <v>0.45454545454545453</v>
      </c>
      <c r="Q1214" s="104" t="str">
        <f t="shared" si="37"/>
        <v>Estimasi nol</v>
      </c>
    </row>
    <row r="1215" spans="1:17" x14ac:dyDescent="0.3">
      <c r="A1215" s="104">
        <v>1214</v>
      </c>
      <c r="B1215" s="104" t="s">
        <v>18085</v>
      </c>
      <c r="C1215" s="104" t="s">
        <v>280</v>
      </c>
      <c r="D1215" s="104" t="s">
        <v>308</v>
      </c>
      <c r="E1215" s="104" t="s">
        <v>320</v>
      </c>
      <c r="F1215" s="104" t="s">
        <v>343</v>
      </c>
      <c r="G1215" s="104" t="s">
        <v>335</v>
      </c>
      <c r="H1215" s="104" t="s">
        <v>3019</v>
      </c>
      <c r="I1215" s="104" t="s">
        <v>17268</v>
      </c>
      <c r="J1215" s="105">
        <v>2000</v>
      </c>
      <c r="K1215" s="105">
        <v>12000</v>
      </c>
      <c r="L1215" s="105">
        <v>7000</v>
      </c>
      <c r="M1215" s="106">
        <v>0.36135620200000002</v>
      </c>
      <c r="N1215" s="105">
        <v>2529.4934130000001</v>
      </c>
      <c r="O1215" s="107">
        <f t="shared" si="36"/>
        <v>27</v>
      </c>
      <c r="P1215" s="105">
        <f>IFERROR(INDEX(Data_HS!$D$2:$D$8217,MATCH(H1215,Data_HS!$A$2:$A$8217,0))/p_bulan,"")</f>
        <v>10607202.545454545</v>
      </c>
      <c r="Q1215" s="104" t="str">
        <f t="shared" si="37"/>
        <v>Wajar</v>
      </c>
    </row>
    <row r="1216" spans="1:17" x14ac:dyDescent="0.3">
      <c r="A1216" s="104">
        <v>1215</v>
      </c>
      <c r="B1216" s="104" t="s">
        <v>18085</v>
      </c>
      <c r="C1216" s="104" t="s">
        <v>280</v>
      </c>
      <c r="D1216" s="104" t="s">
        <v>308</v>
      </c>
      <c r="E1216" s="104" t="s">
        <v>320</v>
      </c>
      <c r="F1216" s="104" t="s">
        <v>343</v>
      </c>
      <c r="G1216" s="104" t="s">
        <v>335</v>
      </c>
      <c r="H1216" s="104" t="s">
        <v>2777</v>
      </c>
      <c r="I1216" s="104" t="s">
        <v>18087</v>
      </c>
      <c r="J1216" s="105">
        <v>2000</v>
      </c>
      <c r="K1216" s="105">
        <v>10000</v>
      </c>
      <c r="L1216" s="105">
        <v>6000</v>
      </c>
      <c r="M1216" s="106">
        <v>0.149501562</v>
      </c>
      <c r="N1216" s="105">
        <v>897.00937090000002</v>
      </c>
      <c r="O1216" s="107">
        <f t="shared" si="36"/>
        <v>23</v>
      </c>
      <c r="P1216" s="105">
        <f>IFERROR(INDEX(Data_HS!$D$2:$D$8217,MATCH(H1216,Data_HS!$A$2:$A$8217,0))/p_bulan,"")</f>
        <v>2303086.7272727271</v>
      </c>
      <c r="Q1216" s="104" t="str">
        <f t="shared" si="37"/>
        <v>Wajar</v>
      </c>
    </row>
    <row r="1217" spans="1:17" x14ac:dyDescent="0.3">
      <c r="A1217" s="104">
        <v>1216</v>
      </c>
      <c r="B1217" s="104" t="s">
        <v>18085</v>
      </c>
      <c r="C1217" s="104" t="s">
        <v>280</v>
      </c>
      <c r="D1217" s="104" t="s">
        <v>308</v>
      </c>
      <c r="E1217" s="104" t="s">
        <v>320</v>
      </c>
      <c r="F1217" s="104" t="s">
        <v>343</v>
      </c>
      <c r="G1217" s="104" t="s">
        <v>335</v>
      </c>
      <c r="H1217" s="104" t="s">
        <v>1685</v>
      </c>
      <c r="I1217" s="104" t="s">
        <v>1686</v>
      </c>
      <c r="J1217" s="105">
        <v>1000</v>
      </c>
      <c r="K1217" s="105">
        <v>10000</v>
      </c>
      <c r="L1217" s="105">
        <v>5500</v>
      </c>
      <c r="M1217" s="106">
        <v>1.711527295</v>
      </c>
      <c r="N1217" s="105">
        <v>9413.4001200000002</v>
      </c>
      <c r="O1217" s="107">
        <f t="shared" si="36"/>
        <v>12</v>
      </c>
      <c r="P1217" s="105">
        <f>IFERROR(INDEX(Data_HS!$D$2:$D$8217,MATCH(H1217,Data_HS!$A$2:$A$8217,0))/p_bulan,"")</f>
        <v>4130712</v>
      </c>
      <c r="Q1217" s="104" t="str">
        <f t="shared" si="37"/>
        <v>Wajar</v>
      </c>
    </row>
    <row r="1218" spans="1:17" x14ac:dyDescent="0.3">
      <c r="A1218" s="104">
        <v>1217</v>
      </c>
      <c r="B1218" s="104" t="s">
        <v>18085</v>
      </c>
      <c r="C1218" s="104" t="s">
        <v>280</v>
      </c>
      <c r="D1218" s="104" t="s">
        <v>308</v>
      </c>
      <c r="E1218" s="104" t="s">
        <v>320</v>
      </c>
      <c r="F1218" s="104" t="s">
        <v>343</v>
      </c>
      <c r="G1218" s="104" t="s">
        <v>335</v>
      </c>
      <c r="H1218" s="104" t="s">
        <v>1304</v>
      </c>
      <c r="I1218" s="104" t="s">
        <v>16951</v>
      </c>
      <c r="J1218" s="105">
        <v>1000</v>
      </c>
      <c r="K1218" s="105">
        <v>10000</v>
      </c>
      <c r="L1218" s="105">
        <v>5500</v>
      </c>
      <c r="M1218" s="106">
        <v>0.42636016700000001</v>
      </c>
      <c r="N1218" s="105">
        <v>2344.9809180000002</v>
      </c>
      <c r="O1218" s="107">
        <f t="shared" ref="O1218:O1281" si="38">VALUE(LEFT(H1218,2))</f>
        <v>8</v>
      </c>
      <c r="P1218" s="105">
        <f>IFERROR(INDEX(Data_HS!$D$2:$D$8217,MATCH(H1218,Data_HS!$A$2:$A$8217,0))/p_bulan,"")</f>
        <v>24934517.727272727</v>
      </c>
      <c r="Q1218" s="104" t="str">
        <f t="shared" ref="Q1218:Q1281" si="39">IF(H1218="00000000","HS tidak valid",IF(N1218="","Tanpa estimasi",IF(P1218="","HS tidak ada di data nasional",IF(N1218=0,"Estimasi nol",IF(N1218&gt;P1218,"Melebihi ekspor nasional HS","Wajar")))))</f>
        <v>Wajar</v>
      </c>
    </row>
    <row r="1219" spans="1:17" x14ac:dyDescent="0.3">
      <c r="A1219" s="104">
        <v>1218</v>
      </c>
      <c r="B1219" s="104" t="s">
        <v>18085</v>
      </c>
      <c r="C1219" s="104" t="s">
        <v>280</v>
      </c>
      <c r="D1219" s="104" t="s">
        <v>308</v>
      </c>
      <c r="E1219" s="104" t="s">
        <v>320</v>
      </c>
      <c r="F1219" s="104" t="s">
        <v>343</v>
      </c>
      <c r="G1219" s="104" t="s">
        <v>335</v>
      </c>
      <c r="H1219" s="104" t="s">
        <v>4629</v>
      </c>
      <c r="I1219" s="104" t="s">
        <v>18088</v>
      </c>
      <c r="J1219" s="105">
        <v>1000</v>
      </c>
      <c r="K1219" s="105">
        <v>10000</v>
      </c>
      <c r="L1219" s="105">
        <v>5500</v>
      </c>
      <c r="M1219" s="106">
        <v>1.77268161</v>
      </c>
      <c r="N1219" s="105">
        <v>9749.7488539999995</v>
      </c>
      <c r="O1219" s="107">
        <f t="shared" si="38"/>
        <v>38</v>
      </c>
      <c r="P1219" s="105">
        <f>IFERROR(INDEX(Data_HS!$D$2:$D$8217,MATCH(H1219,Data_HS!$A$2:$A$8217,0))/p_bulan,"")</f>
        <v>2332469</v>
      </c>
      <c r="Q1219" s="104" t="str">
        <f t="shared" si="39"/>
        <v>Wajar</v>
      </c>
    </row>
    <row r="1220" spans="1:17" x14ac:dyDescent="0.3">
      <c r="A1220" s="104">
        <v>1219</v>
      </c>
      <c r="B1220" s="104" t="s">
        <v>18085</v>
      </c>
      <c r="C1220" s="104" t="s">
        <v>280</v>
      </c>
      <c r="D1220" s="104" t="s">
        <v>308</v>
      </c>
      <c r="E1220" s="104" t="s">
        <v>320</v>
      </c>
      <c r="F1220" s="104" t="s">
        <v>343</v>
      </c>
      <c r="G1220" s="104" t="s">
        <v>335</v>
      </c>
      <c r="H1220" s="104" t="s">
        <v>2225</v>
      </c>
      <c r="I1220" s="104" t="s">
        <v>17809</v>
      </c>
      <c r="J1220" s="105">
        <v>1000</v>
      </c>
      <c r="K1220" s="105">
        <v>10000</v>
      </c>
      <c r="L1220" s="105">
        <v>5500</v>
      </c>
      <c r="M1220" s="106">
        <v>2.077171989</v>
      </c>
      <c r="N1220" s="105">
        <v>11424.44594</v>
      </c>
      <c r="O1220" s="107">
        <f t="shared" si="38"/>
        <v>17</v>
      </c>
      <c r="P1220" s="105">
        <f>IFERROR(INDEX(Data_HS!$D$2:$D$8217,MATCH(H1220,Data_HS!$A$2:$A$8217,0))/p_bulan,"")</f>
        <v>1578024.7272727273</v>
      </c>
      <c r="Q1220" s="104" t="str">
        <f t="shared" si="39"/>
        <v>Wajar</v>
      </c>
    </row>
    <row r="1221" spans="1:17" x14ac:dyDescent="0.3">
      <c r="A1221" s="104">
        <v>1220</v>
      </c>
      <c r="B1221" s="104" t="s">
        <v>18085</v>
      </c>
      <c r="C1221" s="104" t="s">
        <v>280</v>
      </c>
      <c r="D1221" s="104" t="s">
        <v>308</v>
      </c>
      <c r="E1221" s="104" t="s">
        <v>320</v>
      </c>
      <c r="F1221" s="104" t="s">
        <v>343</v>
      </c>
      <c r="G1221" s="104" t="s">
        <v>335</v>
      </c>
      <c r="H1221" s="104" t="s">
        <v>1302</v>
      </c>
      <c r="I1221" s="104" t="s">
        <v>17270</v>
      </c>
      <c r="J1221" s="105">
        <v>2000</v>
      </c>
      <c r="K1221" s="105">
        <v>10000</v>
      </c>
      <c r="L1221" s="105">
        <v>6000</v>
      </c>
      <c r="M1221" s="106">
        <v>0.47623953400000002</v>
      </c>
      <c r="N1221" s="105">
        <v>2857.4372050000002</v>
      </c>
      <c r="O1221" s="107">
        <f t="shared" si="38"/>
        <v>8</v>
      </c>
      <c r="P1221" s="105">
        <f>IFERROR(INDEX(Data_HS!$D$2:$D$8217,MATCH(H1221,Data_HS!$A$2:$A$8217,0))/p_bulan,"")</f>
        <v>48622.454545454544</v>
      </c>
      <c r="Q1221" s="104" t="str">
        <f t="shared" si="39"/>
        <v>Wajar</v>
      </c>
    </row>
    <row r="1222" spans="1:17" x14ac:dyDescent="0.3">
      <c r="A1222" s="104">
        <v>1221</v>
      </c>
      <c r="B1222" s="104" t="s">
        <v>18085</v>
      </c>
      <c r="C1222" s="104" t="s">
        <v>280</v>
      </c>
      <c r="D1222" s="104" t="s">
        <v>308</v>
      </c>
      <c r="E1222" s="104" t="s">
        <v>320</v>
      </c>
      <c r="F1222" s="104" t="s">
        <v>343</v>
      </c>
      <c r="G1222" s="104" t="s">
        <v>335</v>
      </c>
      <c r="H1222" s="104" t="s">
        <v>1899</v>
      </c>
      <c r="I1222" s="104" t="s">
        <v>17317</v>
      </c>
      <c r="J1222" s="105">
        <v>0</v>
      </c>
      <c r="K1222" s="105">
        <v>0</v>
      </c>
      <c r="L1222" s="105">
        <v>0</v>
      </c>
      <c r="M1222" s="106">
        <v>2.2402451989999999</v>
      </c>
      <c r="N1222" s="105">
        <v>0</v>
      </c>
      <c r="O1222" s="107">
        <f t="shared" si="38"/>
        <v>15</v>
      </c>
      <c r="P1222" s="105">
        <f>IFERROR(INDEX(Data_HS!$D$2:$D$8217,MATCH(H1222,Data_HS!$A$2:$A$8217,0))/p_bulan,"")</f>
        <v>48881285.909090906</v>
      </c>
      <c r="Q1222" s="104" t="str">
        <f t="shared" si="39"/>
        <v>Estimasi nol</v>
      </c>
    </row>
    <row r="1223" spans="1:17" x14ac:dyDescent="0.3">
      <c r="A1223" s="104">
        <v>1222</v>
      </c>
      <c r="B1223" s="104" t="s">
        <v>18085</v>
      </c>
      <c r="C1223" s="104" t="s">
        <v>280</v>
      </c>
      <c r="D1223" s="104" t="s">
        <v>308</v>
      </c>
      <c r="E1223" s="104" t="s">
        <v>320</v>
      </c>
      <c r="F1223" s="104" t="s">
        <v>343</v>
      </c>
      <c r="G1223" s="104" t="s">
        <v>335</v>
      </c>
      <c r="H1223" s="104" t="s">
        <v>1302</v>
      </c>
      <c r="I1223" s="104" t="s">
        <v>18089</v>
      </c>
      <c r="J1223" s="105">
        <v>1000</v>
      </c>
      <c r="K1223" s="105">
        <v>10000</v>
      </c>
      <c r="L1223" s="105">
        <v>5500</v>
      </c>
      <c r="M1223" s="106">
        <v>0.47623953400000002</v>
      </c>
      <c r="N1223" s="105">
        <v>2619.317438</v>
      </c>
      <c r="O1223" s="107">
        <f t="shared" si="38"/>
        <v>8</v>
      </c>
      <c r="P1223" s="105">
        <f>IFERROR(INDEX(Data_HS!$D$2:$D$8217,MATCH(H1223,Data_HS!$A$2:$A$8217,0))/p_bulan,"")</f>
        <v>48622.454545454544</v>
      </c>
      <c r="Q1223" s="104" t="str">
        <f t="shared" si="39"/>
        <v>Wajar</v>
      </c>
    </row>
    <row r="1224" spans="1:17" x14ac:dyDescent="0.3">
      <c r="A1224" s="104">
        <v>1223</v>
      </c>
      <c r="B1224" s="104" t="s">
        <v>18090</v>
      </c>
      <c r="C1224" s="104" t="s">
        <v>286</v>
      </c>
      <c r="D1224" s="104" t="s">
        <v>314</v>
      </c>
      <c r="E1224" s="104" t="s">
        <v>320</v>
      </c>
      <c r="F1224" s="104" t="s">
        <v>343</v>
      </c>
      <c r="G1224" s="104" t="s">
        <v>332</v>
      </c>
      <c r="H1224" s="104" t="s">
        <v>1304</v>
      </c>
      <c r="I1224" s="104" t="s">
        <v>17064</v>
      </c>
      <c r="J1224" s="105">
        <v>12000</v>
      </c>
      <c r="K1224" s="105">
        <v>240000</v>
      </c>
      <c r="L1224" s="105">
        <v>126000</v>
      </c>
      <c r="M1224" s="106">
        <v>0.42636016700000001</v>
      </c>
      <c r="N1224" s="105">
        <v>53721.38104</v>
      </c>
      <c r="O1224" s="107">
        <f t="shared" si="38"/>
        <v>8</v>
      </c>
      <c r="P1224" s="105">
        <f>IFERROR(INDEX(Data_HS!$D$2:$D$8217,MATCH(H1224,Data_HS!$A$2:$A$8217,0))/p_bulan,"")</f>
        <v>24934517.727272727</v>
      </c>
      <c r="Q1224" s="104" t="str">
        <f t="shared" si="39"/>
        <v>Wajar</v>
      </c>
    </row>
    <row r="1225" spans="1:17" x14ac:dyDescent="0.3">
      <c r="A1225" s="104">
        <v>1224</v>
      </c>
      <c r="B1225" s="104" t="s">
        <v>18090</v>
      </c>
      <c r="C1225" s="104" t="s">
        <v>286</v>
      </c>
      <c r="D1225" s="104" t="s">
        <v>314</v>
      </c>
      <c r="E1225" s="104" t="s">
        <v>320</v>
      </c>
      <c r="F1225" s="104" t="s">
        <v>343</v>
      </c>
      <c r="G1225" s="104" t="s">
        <v>332</v>
      </c>
      <c r="H1225" s="104" t="s">
        <v>1899</v>
      </c>
      <c r="I1225" s="104" t="s">
        <v>17317</v>
      </c>
      <c r="J1225" s="105">
        <v>18000</v>
      </c>
      <c r="K1225" s="105">
        <v>500000</v>
      </c>
      <c r="L1225" s="105">
        <v>259000</v>
      </c>
      <c r="M1225" s="106">
        <v>2.2402451989999999</v>
      </c>
      <c r="N1225" s="105">
        <v>580223.50650000002</v>
      </c>
      <c r="O1225" s="107">
        <f t="shared" si="38"/>
        <v>15</v>
      </c>
      <c r="P1225" s="105">
        <f>IFERROR(INDEX(Data_HS!$D$2:$D$8217,MATCH(H1225,Data_HS!$A$2:$A$8217,0))/p_bulan,"")</f>
        <v>48881285.909090906</v>
      </c>
      <c r="Q1225" s="104" t="str">
        <f t="shared" si="39"/>
        <v>Wajar</v>
      </c>
    </row>
    <row r="1226" spans="1:17" x14ac:dyDescent="0.3">
      <c r="A1226" s="104">
        <v>1225</v>
      </c>
      <c r="B1226" s="104" t="s">
        <v>18090</v>
      </c>
      <c r="C1226" s="104" t="s">
        <v>286</v>
      </c>
      <c r="D1226" s="104" t="s">
        <v>314</v>
      </c>
      <c r="E1226" s="104" t="s">
        <v>320</v>
      </c>
      <c r="F1226" s="104" t="s">
        <v>343</v>
      </c>
      <c r="G1226" s="104" t="s">
        <v>332</v>
      </c>
      <c r="H1226" s="104" t="s">
        <v>1304</v>
      </c>
      <c r="I1226" s="104" t="s">
        <v>18091</v>
      </c>
      <c r="J1226" s="105">
        <v>12000</v>
      </c>
      <c r="K1226" s="105">
        <v>240000</v>
      </c>
      <c r="L1226" s="105">
        <v>126000</v>
      </c>
      <c r="M1226" s="106">
        <v>0.42636016700000001</v>
      </c>
      <c r="N1226" s="105">
        <v>53721.38104</v>
      </c>
      <c r="O1226" s="107">
        <f t="shared" si="38"/>
        <v>8</v>
      </c>
      <c r="P1226" s="105">
        <f>IFERROR(INDEX(Data_HS!$D$2:$D$8217,MATCH(H1226,Data_HS!$A$2:$A$8217,0))/p_bulan,"")</f>
        <v>24934517.727272727</v>
      </c>
      <c r="Q1226" s="104" t="str">
        <f t="shared" si="39"/>
        <v>Wajar</v>
      </c>
    </row>
    <row r="1227" spans="1:17" x14ac:dyDescent="0.3">
      <c r="A1227" s="104">
        <v>1226</v>
      </c>
      <c r="B1227" s="104" t="s">
        <v>18090</v>
      </c>
      <c r="C1227" s="104" t="s">
        <v>286</v>
      </c>
      <c r="D1227" s="104" t="s">
        <v>314</v>
      </c>
      <c r="E1227" s="104" t="s">
        <v>320</v>
      </c>
      <c r="F1227" s="104" t="s">
        <v>343</v>
      </c>
      <c r="G1227" s="104" t="s">
        <v>332</v>
      </c>
      <c r="H1227" s="104" t="s">
        <v>16845</v>
      </c>
      <c r="I1227" s="104" t="s">
        <v>16936</v>
      </c>
      <c r="J1227" s="105">
        <v>24000</v>
      </c>
      <c r="K1227" s="105">
        <v>100000</v>
      </c>
      <c r="L1227" s="105">
        <v>62000</v>
      </c>
      <c r="M1227" s="106"/>
      <c r="N1227" s="105"/>
      <c r="O1227" s="107">
        <f t="shared" si="38"/>
        <v>0</v>
      </c>
      <c r="P1227" s="105" t="str">
        <f>IFERROR(INDEX(Data_HS!$D$2:$D$8217,MATCH(H1227,Data_HS!$A$2:$A$8217,0))/p_bulan,"")</f>
        <v/>
      </c>
      <c r="Q1227" s="104" t="str">
        <f t="shared" si="39"/>
        <v>HS tidak valid</v>
      </c>
    </row>
    <row r="1228" spans="1:17" x14ac:dyDescent="0.3">
      <c r="A1228" s="104">
        <v>1227</v>
      </c>
      <c r="B1228" s="104" t="s">
        <v>18090</v>
      </c>
      <c r="C1228" s="104" t="s">
        <v>286</v>
      </c>
      <c r="D1228" s="104" t="s">
        <v>314</v>
      </c>
      <c r="E1228" s="104" t="s">
        <v>320</v>
      </c>
      <c r="F1228" s="104" t="s">
        <v>343</v>
      </c>
      <c r="G1228" s="104" t="s">
        <v>332</v>
      </c>
      <c r="H1228" s="104" t="s">
        <v>2523</v>
      </c>
      <c r="I1228" s="104" t="s">
        <v>17741</v>
      </c>
      <c r="J1228" s="105">
        <v>14000</v>
      </c>
      <c r="K1228" s="105">
        <v>2000000</v>
      </c>
      <c r="L1228" s="105">
        <v>1007000</v>
      </c>
      <c r="M1228" s="106">
        <v>0.79913110499999995</v>
      </c>
      <c r="N1228" s="105">
        <v>804725.02249999996</v>
      </c>
      <c r="O1228" s="107">
        <f t="shared" si="38"/>
        <v>20</v>
      </c>
      <c r="P1228" s="105">
        <f>IFERROR(INDEX(Data_HS!$D$2:$D$8217,MATCH(H1228,Data_HS!$A$2:$A$8217,0))/p_bulan,"")</f>
        <v>480422.72727272729</v>
      </c>
      <c r="Q1228" s="104" t="str">
        <f t="shared" si="39"/>
        <v>Melebihi ekspor nasional HS</v>
      </c>
    </row>
    <row r="1229" spans="1:17" x14ac:dyDescent="0.3">
      <c r="A1229" s="104">
        <v>1228</v>
      </c>
      <c r="B1229" s="104" t="s">
        <v>18090</v>
      </c>
      <c r="C1229" s="104" t="s">
        <v>286</v>
      </c>
      <c r="D1229" s="104" t="s">
        <v>314</v>
      </c>
      <c r="E1229" s="104" t="s">
        <v>320</v>
      </c>
      <c r="F1229" s="104" t="s">
        <v>343</v>
      </c>
      <c r="G1229" s="104" t="s">
        <v>332</v>
      </c>
      <c r="H1229" s="104" t="s">
        <v>4629</v>
      </c>
      <c r="I1229" s="104" t="s">
        <v>17261</v>
      </c>
      <c r="J1229" s="105">
        <v>18000</v>
      </c>
      <c r="K1229" s="105">
        <v>20000000</v>
      </c>
      <c r="L1229" s="105">
        <v>10009000</v>
      </c>
      <c r="M1229" s="106">
        <v>1.77268161</v>
      </c>
      <c r="N1229" s="105">
        <v>17742770.23</v>
      </c>
      <c r="O1229" s="107">
        <f t="shared" si="38"/>
        <v>38</v>
      </c>
      <c r="P1229" s="105">
        <f>IFERROR(INDEX(Data_HS!$D$2:$D$8217,MATCH(H1229,Data_HS!$A$2:$A$8217,0))/p_bulan,"")</f>
        <v>2332469</v>
      </c>
      <c r="Q1229" s="104" t="str">
        <f t="shared" si="39"/>
        <v>Melebihi ekspor nasional HS</v>
      </c>
    </row>
    <row r="1230" spans="1:17" x14ac:dyDescent="0.3">
      <c r="A1230" s="104">
        <v>1229</v>
      </c>
      <c r="B1230" s="104" t="s">
        <v>18092</v>
      </c>
      <c r="C1230" s="104" t="s">
        <v>284</v>
      </c>
      <c r="D1230" s="104" t="s">
        <v>311</v>
      </c>
      <c r="E1230" s="104" t="s">
        <v>301</v>
      </c>
      <c r="F1230" s="104" t="s">
        <v>343</v>
      </c>
      <c r="G1230" s="104" t="s">
        <v>332</v>
      </c>
      <c r="H1230" s="104" t="s">
        <v>16845</v>
      </c>
      <c r="I1230" s="104" t="s">
        <v>16846</v>
      </c>
      <c r="J1230" s="105"/>
      <c r="K1230" s="105"/>
      <c r="L1230" s="105"/>
      <c r="M1230" s="106"/>
      <c r="N1230" s="105"/>
      <c r="O1230" s="107">
        <f t="shared" si="38"/>
        <v>0</v>
      </c>
      <c r="P1230" s="105" t="str">
        <f>IFERROR(INDEX(Data_HS!$D$2:$D$8217,MATCH(H1230,Data_HS!$A$2:$A$8217,0))/p_bulan,"")</f>
        <v/>
      </c>
      <c r="Q1230" s="104" t="str">
        <f t="shared" si="39"/>
        <v>HS tidak valid</v>
      </c>
    </row>
    <row r="1231" spans="1:17" x14ac:dyDescent="0.3">
      <c r="A1231" s="104">
        <v>1230</v>
      </c>
      <c r="B1231" s="104" t="s">
        <v>18093</v>
      </c>
      <c r="C1231" s="104" t="s">
        <v>284</v>
      </c>
      <c r="D1231" s="104" t="s">
        <v>308</v>
      </c>
      <c r="E1231" s="104" t="s">
        <v>320</v>
      </c>
      <c r="F1231" s="104" t="s">
        <v>344</v>
      </c>
      <c r="G1231" s="104" t="s">
        <v>332</v>
      </c>
      <c r="H1231" s="104" t="s">
        <v>16845</v>
      </c>
      <c r="I1231" s="104" t="s">
        <v>16846</v>
      </c>
      <c r="J1231" s="105"/>
      <c r="K1231" s="105"/>
      <c r="L1231" s="105"/>
      <c r="M1231" s="106"/>
      <c r="N1231" s="105"/>
      <c r="O1231" s="107">
        <f t="shared" si="38"/>
        <v>0</v>
      </c>
      <c r="P1231" s="105" t="str">
        <f>IFERROR(INDEX(Data_HS!$D$2:$D$8217,MATCH(H1231,Data_HS!$A$2:$A$8217,0))/p_bulan,"")</f>
        <v/>
      </c>
      <c r="Q1231" s="104" t="str">
        <f t="shared" si="39"/>
        <v>HS tidak valid</v>
      </c>
    </row>
    <row r="1232" spans="1:17" x14ac:dyDescent="0.3">
      <c r="A1232" s="104">
        <v>1231</v>
      </c>
      <c r="B1232" s="104" t="s">
        <v>18094</v>
      </c>
      <c r="C1232" s="104" t="s">
        <v>288</v>
      </c>
      <c r="D1232" s="104" t="s">
        <v>311</v>
      </c>
      <c r="E1232" s="104" t="s">
        <v>301</v>
      </c>
      <c r="F1232" s="104" t="s">
        <v>343</v>
      </c>
      <c r="G1232" s="104" t="s">
        <v>332</v>
      </c>
      <c r="H1232" s="104" t="s">
        <v>2543</v>
      </c>
      <c r="I1232" s="104" t="s">
        <v>18095</v>
      </c>
      <c r="J1232" s="105">
        <v>0</v>
      </c>
      <c r="K1232" s="105">
        <v>0</v>
      </c>
      <c r="L1232" s="105">
        <v>0</v>
      </c>
      <c r="M1232" s="106">
        <v>3.3774640969999998</v>
      </c>
      <c r="N1232" s="105">
        <v>0</v>
      </c>
      <c r="O1232" s="107">
        <f t="shared" si="38"/>
        <v>21</v>
      </c>
      <c r="P1232" s="105">
        <f>IFERROR(INDEX(Data_HS!$D$2:$D$8217,MATCH(H1232,Data_HS!$A$2:$A$8217,0))/p_bulan,"")</f>
        <v>29281470.90909091</v>
      </c>
      <c r="Q1232" s="104" t="str">
        <f t="shared" si="39"/>
        <v>Estimasi nol</v>
      </c>
    </row>
    <row r="1233" spans="1:17" x14ac:dyDescent="0.3">
      <c r="A1233" s="104">
        <v>1232</v>
      </c>
      <c r="B1233" s="104" t="s">
        <v>18094</v>
      </c>
      <c r="C1233" s="104" t="s">
        <v>288</v>
      </c>
      <c r="D1233" s="104" t="s">
        <v>311</v>
      </c>
      <c r="E1233" s="104" t="s">
        <v>301</v>
      </c>
      <c r="F1233" s="104" t="s">
        <v>343</v>
      </c>
      <c r="G1233" s="104" t="s">
        <v>332</v>
      </c>
      <c r="H1233" s="104" t="s">
        <v>1460</v>
      </c>
      <c r="I1233" s="104" t="s">
        <v>18096</v>
      </c>
      <c r="J1233" s="105">
        <v>0</v>
      </c>
      <c r="K1233" s="105">
        <v>0</v>
      </c>
      <c r="L1233" s="105">
        <v>0</v>
      </c>
      <c r="M1233" s="106">
        <v>6.8828138010000002</v>
      </c>
      <c r="N1233" s="105">
        <v>0</v>
      </c>
      <c r="O1233" s="107">
        <f t="shared" si="38"/>
        <v>9</v>
      </c>
      <c r="P1233" s="105">
        <f>IFERROR(INDEX(Data_HS!$D$2:$D$8217,MATCH(H1233,Data_HS!$A$2:$A$8217,0))/p_bulan,"")</f>
        <v>60138.272727272728</v>
      </c>
      <c r="Q1233" s="104" t="str">
        <f t="shared" si="39"/>
        <v>Estimasi nol</v>
      </c>
    </row>
    <row r="1234" spans="1:17" x14ac:dyDescent="0.3">
      <c r="A1234" s="104">
        <v>1233</v>
      </c>
      <c r="B1234" s="104" t="s">
        <v>18094</v>
      </c>
      <c r="C1234" s="104" t="s">
        <v>288</v>
      </c>
      <c r="D1234" s="104" t="s">
        <v>311</v>
      </c>
      <c r="E1234" s="104" t="s">
        <v>301</v>
      </c>
      <c r="F1234" s="104" t="s">
        <v>343</v>
      </c>
      <c r="G1234" s="104" t="s">
        <v>332</v>
      </c>
      <c r="H1234" s="104" t="s">
        <v>4629</v>
      </c>
      <c r="I1234" s="104" t="s">
        <v>18097</v>
      </c>
      <c r="J1234" s="105">
        <v>18000</v>
      </c>
      <c r="K1234" s="105">
        <v>90000</v>
      </c>
      <c r="L1234" s="105">
        <v>54000</v>
      </c>
      <c r="M1234" s="106">
        <v>1.77268161</v>
      </c>
      <c r="N1234" s="105">
        <v>95724.806930000006</v>
      </c>
      <c r="O1234" s="107">
        <f t="shared" si="38"/>
        <v>38</v>
      </c>
      <c r="P1234" s="105">
        <f>IFERROR(INDEX(Data_HS!$D$2:$D$8217,MATCH(H1234,Data_HS!$A$2:$A$8217,0))/p_bulan,"")</f>
        <v>2332469</v>
      </c>
      <c r="Q1234" s="104" t="str">
        <f t="shared" si="39"/>
        <v>Wajar</v>
      </c>
    </row>
    <row r="1235" spans="1:17" x14ac:dyDescent="0.3">
      <c r="A1235" s="104">
        <v>1234</v>
      </c>
      <c r="B1235" s="104" t="s">
        <v>18094</v>
      </c>
      <c r="C1235" s="104" t="s">
        <v>288</v>
      </c>
      <c r="D1235" s="104" t="s">
        <v>311</v>
      </c>
      <c r="E1235" s="104" t="s">
        <v>301</v>
      </c>
      <c r="F1235" s="104" t="s">
        <v>343</v>
      </c>
      <c r="G1235" s="104" t="s">
        <v>332</v>
      </c>
      <c r="H1235" s="104" t="s">
        <v>1460</v>
      </c>
      <c r="I1235" s="104" t="s">
        <v>18098</v>
      </c>
      <c r="J1235" s="105">
        <v>0</v>
      </c>
      <c r="K1235" s="105">
        <v>0</v>
      </c>
      <c r="L1235" s="105">
        <v>0</v>
      </c>
      <c r="M1235" s="106">
        <v>6.8828138010000002</v>
      </c>
      <c r="N1235" s="105">
        <v>0</v>
      </c>
      <c r="O1235" s="107">
        <f t="shared" si="38"/>
        <v>9</v>
      </c>
      <c r="P1235" s="105">
        <f>IFERROR(INDEX(Data_HS!$D$2:$D$8217,MATCH(H1235,Data_HS!$A$2:$A$8217,0))/p_bulan,"")</f>
        <v>60138.272727272728</v>
      </c>
      <c r="Q1235" s="104" t="str">
        <f t="shared" si="39"/>
        <v>Estimasi nol</v>
      </c>
    </row>
    <row r="1236" spans="1:17" x14ac:dyDescent="0.3">
      <c r="A1236" s="104">
        <v>1235</v>
      </c>
      <c r="B1236" s="104" t="s">
        <v>18094</v>
      </c>
      <c r="C1236" s="104" t="s">
        <v>288</v>
      </c>
      <c r="D1236" s="104" t="s">
        <v>311</v>
      </c>
      <c r="E1236" s="104" t="s">
        <v>301</v>
      </c>
      <c r="F1236" s="104" t="s">
        <v>343</v>
      </c>
      <c r="G1236" s="104" t="s">
        <v>332</v>
      </c>
      <c r="H1236" s="104" t="s">
        <v>2543</v>
      </c>
      <c r="I1236" s="104" t="s">
        <v>18099</v>
      </c>
      <c r="J1236" s="105">
        <v>0</v>
      </c>
      <c r="K1236" s="105">
        <v>0</v>
      </c>
      <c r="L1236" s="105">
        <v>0</v>
      </c>
      <c r="M1236" s="106">
        <v>3.3774640969999998</v>
      </c>
      <c r="N1236" s="105">
        <v>0</v>
      </c>
      <c r="O1236" s="107">
        <f t="shared" si="38"/>
        <v>21</v>
      </c>
      <c r="P1236" s="105">
        <f>IFERROR(INDEX(Data_HS!$D$2:$D$8217,MATCH(H1236,Data_HS!$A$2:$A$8217,0))/p_bulan,"")</f>
        <v>29281470.90909091</v>
      </c>
      <c r="Q1236" s="104" t="str">
        <f t="shared" si="39"/>
        <v>Estimasi nol</v>
      </c>
    </row>
    <row r="1237" spans="1:17" x14ac:dyDescent="0.3">
      <c r="A1237" s="104">
        <v>1236</v>
      </c>
      <c r="B1237" s="104" t="s">
        <v>18094</v>
      </c>
      <c r="C1237" s="104" t="s">
        <v>288</v>
      </c>
      <c r="D1237" s="104" t="s">
        <v>311</v>
      </c>
      <c r="E1237" s="104" t="s">
        <v>301</v>
      </c>
      <c r="F1237" s="104" t="s">
        <v>343</v>
      </c>
      <c r="G1237" s="104" t="s">
        <v>332</v>
      </c>
      <c r="H1237" s="104" t="s">
        <v>2543</v>
      </c>
      <c r="I1237" s="104" t="s">
        <v>18100</v>
      </c>
      <c r="J1237" s="105">
        <v>0</v>
      </c>
      <c r="K1237" s="105">
        <v>0</v>
      </c>
      <c r="L1237" s="105">
        <v>0</v>
      </c>
      <c r="M1237" s="106">
        <v>3.3774640969999998</v>
      </c>
      <c r="N1237" s="105">
        <v>0</v>
      </c>
      <c r="O1237" s="107">
        <f t="shared" si="38"/>
        <v>21</v>
      </c>
      <c r="P1237" s="105">
        <f>IFERROR(INDEX(Data_HS!$D$2:$D$8217,MATCH(H1237,Data_HS!$A$2:$A$8217,0))/p_bulan,"")</f>
        <v>29281470.90909091</v>
      </c>
      <c r="Q1237" s="104" t="str">
        <f t="shared" si="39"/>
        <v>Estimasi nol</v>
      </c>
    </row>
    <row r="1238" spans="1:17" x14ac:dyDescent="0.3">
      <c r="A1238" s="104">
        <v>1237</v>
      </c>
      <c r="B1238" s="104" t="s">
        <v>18094</v>
      </c>
      <c r="C1238" s="104" t="s">
        <v>288</v>
      </c>
      <c r="D1238" s="104" t="s">
        <v>311</v>
      </c>
      <c r="E1238" s="104" t="s">
        <v>301</v>
      </c>
      <c r="F1238" s="104" t="s">
        <v>343</v>
      </c>
      <c r="G1238" s="104" t="s">
        <v>332</v>
      </c>
      <c r="H1238" s="104" t="s">
        <v>1460</v>
      </c>
      <c r="I1238" s="104" t="s">
        <v>18101</v>
      </c>
      <c r="J1238" s="105">
        <v>0</v>
      </c>
      <c r="K1238" s="105">
        <v>0</v>
      </c>
      <c r="L1238" s="105">
        <v>0</v>
      </c>
      <c r="M1238" s="106">
        <v>6.8828138010000002</v>
      </c>
      <c r="N1238" s="105">
        <v>0</v>
      </c>
      <c r="O1238" s="107">
        <f t="shared" si="38"/>
        <v>9</v>
      </c>
      <c r="P1238" s="105">
        <f>IFERROR(INDEX(Data_HS!$D$2:$D$8217,MATCH(H1238,Data_HS!$A$2:$A$8217,0))/p_bulan,"")</f>
        <v>60138.272727272728</v>
      </c>
      <c r="Q1238" s="104" t="str">
        <f t="shared" si="39"/>
        <v>Estimasi nol</v>
      </c>
    </row>
    <row r="1239" spans="1:17" x14ac:dyDescent="0.3">
      <c r="A1239" s="104">
        <v>1238</v>
      </c>
      <c r="B1239" s="104" t="s">
        <v>18094</v>
      </c>
      <c r="C1239" s="104" t="s">
        <v>288</v>
      </c>
      <c r="D1239" s="104" t="s">
        <v>311</v>
      </c>
      <c r="E1239" s="104" t="s">
        <v>301</v>
      </c>
      <c r="F1239" s="104" t="s">
        <v>343</v>
      </c>
      <c r="G1239" s="104" t="s">
        <v>332</v>
      </c>
      <c r="H1239" s="104" t="s">
        <v>2543</v>
      </c>
      <c r="I1239" s="104" t="s">
        <v>18102</v>
      </c>
      <c r="J1239" s="105">
        <v>0</v>
      </c>
      <c r="K1239" s="105">
        <v>0</v>
      </c>
      <c r="L1239" s="105">
        <v>0</v>
      </c>
      <c r="M1239" s="106">
        <v>3.3774640969999998</v>
      </c>
      <c r="N1239" s="105">
        <v>0</v>
      </c>
      <c r="O1239" s="107">
        <f t="shared" si="38"/>
        <v>21</v>
      </c>
      <c r="P1239" s="105">
        <f>IFERROR(INDEX(Data_HS!$D$2:$D$8217,MATCH(H1239,Data_HS!$A$2:$A$8217,0))/p_bulan,"")</f>
        <v>29281470.90909091</v>
      </c>
      <c r="Q1239" s="104" t="str">
        <f t="shared" si="39"/>
        <v>Estimasi nol</v>
      </c>
    </row>
    <row r="1240" spans="1:17" x14ac:dyDescent="0.3">
      <c r="A1240" s="104">
        <v>1239</v>
      </c>
      <c r="B1240" s="104" t="s">
        <v>18094</v>
      </c>
      <c r="C1240" s="104" t="s">
        <v>288</v>
      </c>
      <c r="D1240" s="104" t="s">
        <v>311</v>
      </c>
      <c r="E1240" s="104" t="s">
        <v>301</v>
      </c>
      <c r="F1240" s="104" t="s">
        <v>343</v>
      </c>
      <c r="G1240" s="104" t="s">
        <v>332</v>
      </c>
      <c r="H1240" s="104" t="s">
        <v>2543</v>
      </c>
      <c r="I1240" s="104" t="s">
        <v>18103</v>
      </c>
      <c r="J1240" s="105">
        <v>0</v>
      </c>
      <c r="K1240" s="105">
        <v>0</v>
      </c>
      <c r="L1240" s="105">
        <v>0</v>
      </c>
      <c r="M1240" s="106">
        <v>3.3774640969999998</v>
      </c>
      <c r="N1240" s="105">
        <v>0</v>
      </c>
      <c r="O1240" s="107">
        <f t="shared" si="38"/>
        <v>21</v>
      </c>
      <c r="P1240" s="105">
        <f>IFERROR(INDEX(Data_HS!$D$2:$D$8217,MATCH(H1240,Data_HS!$A$2:$A$8217,0))/p_bulan,"")</f>
        <v>29281470.90909091</v>
      </c>
      <c r="Q1240" s="104" t="str">
        <f t="shared" si="39"/>
        <v>Estimasi nol</v>
      </c>
    </row>
    <row r="1241" spans="1:17" x14ac:dyDescent="0.3">
      <c r="A1241" s="104">
        <v>1240</v>
      </c>
      <c r="B1241" s="104" t="s">
        <v>18094</v>
      </c>
      <c r="C1241" s="104" t="s">
        <v>288</v>
      </c>
      <c r="D1241" s="104" t="s">
        <v>311</v>
      </c>
      <c r="E1241" s="104" t="s">
        <v>301</v>
      </c>
      <c r="F1241" s="104" t="s">
        <v>343</v>
      </c>
      <c r="G1241" s="104" t="s">
        <v>332</v>
      </c>
      <c r="H1241" s="104" t="s">
        <v>2543</v>
      </c>
      <c r="I1241" s="104" t="s">
        <v>18104</v>
      </c>
      <c r="J1241" s="105">
        <v>0</v>
      </c>
      <c r="K1241" s="105">
        <v>0</v>
      </c>
      <c r="L1241" s="105">
        <v>0</v>
      </c>
      <c r="M1241" s="106">
        <v>3.3774640969999998</v>
      </c>
      <c r="N1241" s="105">
        <v>0</v>
      </c>
      <c r="O1241" s="107">
        <f t="shared" si="38"/>
        <v>21</v>
      </c>
      <c r="P1241" s="105">
        <f>IFERROR(INDEX(Data_HS!$D$2:$D$8217,MATCH(H1241,Data_HS!$A$2:$A$8217,0))/p_bulan,"")</f>
        <v>29281470.90909091</v>
      </c>
      <c r="Q1241" s="104" t="str">
        <f t="shared" si="39"/>
        <v>Estimasi nol</v>
      </c>
    </row>
    <row r="1242" spans="1:17" x14ac:dyDescent="0.3">
      <c r="A1242" s="104">
        <v>1241</v>
      </c>
      <c r="B1242" s="104" t="s">
        <v>18094</v>
      </c>
      <c r="C1242" s="104" t="s">
        <v>288</v>
      </c>
      <c r="D1242" s="104" t="s">
        <v>311</v>
      </c>
      <c r="E1242" s="104" t="s">
        <v>301</v>
      </c>
      <c r="F1242" s="104" t="s">
        <v>343</v>
      </c>
      <c r="G1242" s="104" t="s">
        <v>332</v>
      </c>
      <c r="H1242" s="104" t="s">
        <v>1304</v>
      </c>
      <c r="I1242" s="104" t="s">
        <v>18105</v>
      </c>
      <c r="J1242" s="105">
        <v>0</v>
      </c>
      <c r="K1242" s="105">
        <v>0</v>
      </c>
      <c r="L1242" s="105">
        <v>0</v>
      </c>
      <c r="M1242" s="106">
        <v>0.42636016700000001</v>
      </c>
      <c r="N1242" s="105">
        <v>0</v>
      </c>
      <c r="O1242" s="107">
        <f t="shared" si="38"/>
        <v>8</v>
      </c>
      <c r="P1242" s="105">
        <f>IFERROR(INDEX(Data_HS!$D$2:$D$8217,MATCH(H1242,Data_HS!$A$2:$A$8217,0))/p_bulan,"")</f>
        <v>24934517.727272727</v>
      </c>
      <c r="Q1242" s="104" t="str">
        <f t="shared" si="39"/>
        <v>Estimasi nol</v>
      </c>
    </row>
    <row r="1243" spans="1:17" x14ac:dyDescent="0.3">
      <c r="A1243" s="104">
        <v>1242</v>
      </c>
      <c r="B1243" s="104" t="s">
        <v>18094</v>
      </c>
      <c r="C1243" s="104" t="s">
        <v>288</v>
      </c>
      <c r="D1243" s="104" t="s">
        <v>311</v>
      </c>
      <c r="E1243" s="104" t="s">
        <v>301</v>
      </c>
      <c r="F1243" s="104" t="s">
        <v>343</v>
      </c>
      <c r="G1243" s="104" t="s">
        <v>332</v>
      </c>
      <c r="H1243" s="104" t="s">
        <v>1304</v>
      </c>
      <c r="I1243" s="104" t="s">
        <v>18070</v>
      </c>
      <c r="J1243" s="105">
        <v>1000</v>
      </c>
      <c r="K1243" s="105">
        <v>30000</v>
      </c>
      <c r="L1243" s="105">
        <v>15500</v>
      </c>
      <c r="M1243" s="106">
        <v>0.42636016700000001</v>
      </c>
      <c r="N1243" s="105">
        <v>6608.5825880000002</v>
      </c>
      <c r="O1243" s="107">
        <f t="shared" si="38"/>
        <v>8</v>
      </c>
      <c r="P1243" s="105">
        <f>IFERROR(INDEX(Data_HS!$D$2:$D$8217,MATCH(H1243,Data_HS!$A$2:$A$8217,0))/p_bulan,"")</f>
        <v>24934517.727272727</v>
      </c>
      <c r="Q1243" s="104" t="str">
        <f t="shared" si="39"/>
        <v>Wajar</v>
      </c>
    </row>
    <row r="1244" spans="1:17" x14ac:dyDescent="0.3">
      <c r="A1244" s="104">
        <v>1243</v>
      </c>
      <c r="B1244" s="104" t="s">
        <v>18106</v>
      </c>
      <c r="C1244" s="104" t="s">
        <v>310</v>
      </c>
      <c r="D1244" s="104" t="s">
        <v>308</v>
      </c>
      <c r="E1244" s="104" t="s">
        <v>301</v>
      </c>
      <c r="F1244" s="104" t="s">
        <v>320</v>
      </c>
      <c r="G1244" s="104" t="s">
        <v>320</v>
      </c>
      <c r="H1244" s="104" t="s">
        <v>2349</v>
      </c>
      <c r="I1244" s="104" t="s">
        <v>18107</v>
      </c>
      <c r="J1244" s="105">
        <v>10000</v>
      </c>
      <c r="K1244" s="105">
        <v>100000</v>
      </c>
      <c r="L1244" s="105">
        <v>55000</v>
      </c>
      <c r="M1244" s="106">
        <v>2.1947317869999998</v>
      </c>
      <c r="N1244" s="105">
        <v>120710.24830000001</v>
      </c>
      <c r="O1244" s="107">
        <f t="shared" si="38"/>
        <v>19</v>
      </c>
      <c r="P1244" s="105">
        <f>IFERROR(INDEX(Data_HS!$D$2:$D$8217,MATCH(H1244,Data_HS!$A$2:$A$8217,0))/p_bulan,"")</f>
        <v>351715.54545454547</v>
      </c>
      <c r="Q1244" s="104" t="str">
        <f t="shared" si="39"/>
        <v>Wajar</v>
      </c>
    </row>
    <row r="1245" spans="1:17" x14ac:dyDescent="0.3">
      <c r="A1245" s="104">
        <v>1244</v>
      </c>
      <c r="B1245" s="104" t="s">
        <v>18106</v>
      </c>
      <c r="C1245" s="104" t="s">
        <v>310</v>
      </c>
      <c r="D1245" s="104" t="s">
        <v>308</v>
      </c>
      <c r="E1245" s="104" t="s">
        <v>301</v>
      </c>
      <c r="F1245" s="104" t="s">
        <v>320</v>
      </c>
      <c r="G1245" s="104" t="s">
        <v>320</v>
      </c>
      <c r="H1245" s="104" t="s">
        <v>1523</v>
      </c>
      <c r="I1245" s="104" t="s">
        <v>18108</v>
      </c>
      <c r="J1245" s="105">
        <v>0</v>
      </c>
      <c r="K1245" s="105">
        <v>50000</v>
      </c>
      <c r="L1245" s="105">
        <v>25000</v>
      </c>
      <c r="M1245" s="106">
        <v>5.5373955229999998</v>
      </c>
      <c r="N1245" s="105">
        <v>138434.88810000001</v>
      </c>
      <c r="O1245" s="107">
        <f t="shared" si="38"/>
        <v>9</v>
      </c>
      <c r="P1245" s="105">
        <f>IFERROR(INDEX(Data_HS!$D$2:$D$8217,MATCH(H1245,Data_HS!$A$2:$A$8217,0))/p_bulan,"")</f>
        <v>18410584.636363637</v>
      </c>
      <c r="Q1245" s="104" t="str">
        <f t="shared" si="39"/>
        <v>Wajar</v>
      </c>
    </row>
    <row r="1246" spans="1:17" x14ac:dyDescent="0.3">
      <c r="A1246" s="104">
        <v>1245</v>
      </c>
      <c r="B1246" s="104" t="s">
        <v>18106</v>
      </c>
      <c r="C1246" s="104" t="s">
        <v>310</v>
      </c>
      <c r="D1246" s="104" t="s">
        <v>308</v>
      </c>
      <c r="E1246" s="104" t="s">
        <v>301</v>
      </c>
      <c r="F1246" s="104" t="s">
        <v>320</v>
      </c>
      <c r="G1246" s="104" t="s">
        <v>320</v>
      </c>
      <c r="H1246" s="104" t="s">
        <v>1450</v>
      </c>
      <c r="I1246" s="104" t="s">
        <v>18109</v>
      </c>
      <c r="J1246" s="105">
        <v>0</v>
      </c>
      <c r="K1246" s="105"/>
      <c r="L1246" s="105">
        <v>0</v>
      </c>
      <c r="M1246" s="106">
        <v>7.4869302299999996</v>
      </c>
      <c r="N1246" s="105">
        <v>0</v>
      </c>
      <c r="O1246" s="107">
        <f t="shared" si="38"/>
        <v>9</v>
      </c>
      <c r="P1246" s="105">
        <f>IFERROR(INDEX(Data_HS!$D$2:$D$8217,MATCH(H1246,Data_HS!$A$2:$A$8217,0))/p_bulan,"")</f>
        <v>44220039</v>
      </c>
      <c r="Q1246" s="104" t="str">
        <f t="shared" si="39"/>
        <v>Estimasi nol</v>
      </c>
    </row>
    <row r="1247" spans="1:17" x14ac:dyDescent="0.3">
      <c r="A1247" s="104">
        <v>1246</v>
      </c>
      <c r="B1247" s="104" t="s">
        <v>18106</v>
      </c>
      <c r="C1247" s="104" t="s">
        <v>310</v>
      </c>
      <c r="D1247" s="104" t="s">
        <v>308</v>
      </c>
      <c r="E1247" s="104" t="s">
        <v>301</v>
      </c>
      <c r="F1247" s="104" t="s">
        <v>320</v>
      </c>
      <c r="G1247" s="104" t="s">
        <v>320</v>
      </c>
      <c r="H1247" s="104" t="s">
        <v>3005</v>
      </c>
      <c r="I1247" s="104" t="s">
        <v>18110</v>
      </c>
      <c r="J1247" s="105">
        <v>15000</v>
      </c>
      <c r="K1247" s="105">
        <v>30000</v>
      </c>
      <c r="L1247" s="105">
        <v>22500</v>
      </c>
      <c r="M1247" s="106">
        <v>0.26504628600000002</v>
      </c>
      <c r="N1247" s="105">
        <v>5963.5414419999997</v>
      </c>
      <c r="O1247" s="107">
        <f t="shared" si="38"/>
        <v>26</v>
      </c>
      <c r="P1247" s="105">
        <f>IFERROR(INDEX(Data_HS!$D$2:$D$8217,MATCH(H1247,Data_HS!$A$2:$A$8217,0))/p_bulan,"")</f>
        <v>30747.272727272728</v>
      </c>
      <c r="Q1247" s="104" t="str">
        <f t="shared" si="39"/>
        <v>Wajar</v>
      </c>
    </row>
    <row r="1248" spans="1:17" x14ac:dyDescent="0.3">
      <c r="A1248" s="104">
        <v>1247</v>
      </c>
      <c r="B1248" s="104" t="s">
        <v>18106</v>
      </c>
      <c r="C1248" s="104" t="s">
        <v>310</v>
      </c>
      <c r="D1248" s="104" t="s">
        <v>308</v>
      </c>
      <c r="E1248" s="104" t="s">
        <v>301</v>
      </c>
      <c r="F1248" s="104" t="s">
        <v>320</v>
      </c>
      <c r="G1248" s="104" t="s">
        <v>320</v>
      </c>
      <c r="H1248" s="104" t="s">
        <v>1460</v>
      </c>
      <c r="I1248" s="104" t="s">
        <v>18111</v>
      </c>
      <c r="J1248" s="105">
        <v>25000</v>
      </c>
      <c r="K1248" s="105">
        <v>50000</v>
      </c>
      <c r="L1248" s="105">
        <v>37500</v>
      </c>
      <c r="M1248" s="106">
        <v>6.8828138010000002</v>
      </c>
      <c r="N1248" s="105">
        <v>258105.51749999999</v>
      </c>
      <c r="O1248" s="107">
        <f t="shared" si="38"/>
        <v>9</v>
      </c>
      <c r="P1248" s="105">
        <f>IFERROR(INDEX(Data_HS!$D$2:$D$8217,MATCH(H1248,Data_HS!$A$2:$A$8217,0))/p_bulan,"")</f>
        <v>60138.272727272728</v>
      </c>
      <c r="Q1248" s="104" t="str">
        <f t="shared" si="39"/>
        <v>Melebihi ekspor nasional HS</v>
      </c>
    </row>
    <row r="1249" spans="1:17" x14ac:dyDescent="0.3">
      <c r="A1249" s="104">
        <v>1248</v>
      </c>
      <c r="B1249" s="104" t="s">
        <v>18106</v>
      </c>
      <c r="C1249" s="104" t="s">
        <v>310</v>
      </c>
      <c r="D1249" s="104" t="s">
        <v>308</v>
      </c>
      <c r="E1249" s="104" t="s">
        <v>301</v>
      </c>
      <c r="F1249" s="104" t="s">
        <v>320</v>
      </c>
      <c r="G1249" s="104" t="s">
        <v>320</v>
      </c>
      <c r="H1249" s="104" t="s">
        <v>1220</v>
      </c>
      <c r="I1249" s="104" t="s">
        <v>18112</v>
      </c>
      <c r="J1249" s="105">
        <v>20000</v>
      </c>
      <c r="K1249" s="105">
        <v>50000</v>
      </c>
      <c r="L1249" s="105">
        <v>35000</v>
      </c>
      <c r="M1249" s="106">
        <v>2.035273782</v>
      </c>
      <c r="N1249" s="105">
        <v>71234.58236</v>
      </c>
      <c r="O1249" s="107">
        <f t="shared" si="38"/>
        <v>7</v>
      </c>
      <c r="P1249" s="105">
        <f>IFERROR(INDEX(Data_HS!$D$2:$D$8217,MATCH(H1249,Data_HS!$A$2:$A$8217,0))/p_bulan,"")</f>
        <v>719526.45454545459</v>
      </c>
      <c r="Q1249" s="104" t="str">
        <f t="shared" si="39"/>
        <v>Wajar</v>
      </c>
    </row>
    <row r="1250" spans="1:17" x14ac:dyDescent="0.3">
      <c r="A1250" s="104">
        <v>1249</v>
      </c>
      <c r="B1250" s="104" t="s">
        <v>18113</v>
      </c>
      <c r="C1250" s="104" t="s">
        <v>292</v>
      </c>
      <c r="D1250" s="104" t="s">
        <v>308</v>
      </c>
      <c r="E1250" s="104" t="s">
        <v>320</v>
      </c>
      <c r="F1250" s="104" t="s">
        <v>344</v>
      </c>
      <c r="G1250" s="104" t="s">
        <v>335</v>
      </c>
      <c r="H1250" s="104" t="s">
        <v>1513</v>
      </c>
      <c r="I1250" s="104" t="s">
        <v>16985</v>
      </c>
      <c r="J1250" s="105">
        <v>100</v>
      </c>
      <c r="K1250" s="105">
        <v>1000</v>
      </c>
      <c r="L1250" s="105">
        <v>550</v>
      </c>
      <c r="M1250" s="106">
        <v>48.166593229999997</v>
      </c>
      <c r="N1250" s="105">
        <v>26491.626270000001</v>
      </c>
      <c r="O1250" s="107">
        <f t="shared" si="38"/>
        <v>9</v>
      </c>
      <c r="P1250" s="105">
        <f>IFERROR(INDEX(Data_HS!$D$2:$D$8217,MATCH(H1250,Data_HS!$A$2:$A$8217,0))/p_bulan,"")</f>
        <v>785032.27272727271</v>
      </c>
      <c r="Q1250" s="104" t="str">
        <f t="shared" si="39"/>
        <v>Wajar</v>
      </c>
    </row>
    <row r="1251" spans="1:17" x14ac:dyDescent="0.3">
      <c r="A1251" s="104">
        <v>1250</v>
      </c>
      <c r="B1251" s="104" t="s">
        <v>18113</v>
      </c>
      <c r="C1251" s="104" t="s">
        <v>292</v>
      </c>
      <c r="D1251" s="104" t="s">
        <v>308</v>
      </c>
      <c r="E1251" s="104" t="s">
        <v>320</v>
      </c>
      <c r="F1251" s="104" t="s">
        <v>344</v>
      </c>
      <c r="G1251" s="104" t="s">
        <v>335</v>
      </c>
      <c r="H1251" s="104" t="s">
        <v>1460</v>
      </c>
      <c r="I1251" s="104" t="s">
        <v>18114</v>
      </c>
      <c r="J1251" s="105">
        <v>1000</v>
      </c>
      <c r="K1251" s="105">
        <v>5000</v>
      </c>
      <c r="L1251" s="105">
        <v>3000</v>
      </c>
      <c r="M1251" s="106">
        <v>6.8828138010000002</v>
      </c>
      <c r="N1251" s="105">
        <v>20648.4414</v>
      </c>
      <c r="O1251" s="107">
        <f t="shared" si="38"/>
        <v>9</v>
      </c>
      <c r="P1251" s="105">
        <f>IFERROR(INDEX(Data_HS!$D$2:$D$8217,MATCH(H1251,Data_HS!$A$2:$A$8217,0))/p_bulan,"")</f>
        <v>60138.272727272728</v>
      </c>
      <c r="Q1251" s="104" t="str">
        <f t="shared" si="39"/>
        <v>Wajar</v>
      </c>
    </row>
    <row r="1252" spans="1:17" x14ac:dyDescent="0.3">
      <c r="A1252" s="104">
        <v>1251</v>
      </c>
      <c r="B1252" s="104" t="s">
        <v>18113</v>
      </c>
      <c r="C1252" s="104" t="s">
        <v>292</v>
      </c>
      <c r="D1252" s="104" t="s">
        <v>308</v>
      </c>
      <c r="E1252" s="104" t="s">
        <v>320</v>
      </c>
      <c r="F1252" s="104" t="s">
        <v>344</v>
      </c>
      <c r="G1252" s="104" t="s">
        <v>335</v>
      </c>
      <c r="H1252" s="104" t="s">
        <v>1460</v>
      </c>
      <c r="I1252" s="104" t="s">
        <v>18115</v>
      </c>
      <c r="J1252" s="105">
        <v>1000</v>
      </c>
      <c r="K1252" s="105">
        <v>150000</v>
      </c>
      <c r="L1252" s="105">
        <v>75500</v>
      </c>
      <c r="M1252" s="106">
        <v>6.8828138010000002</v>
      </c>
      <c r="N1252" s="105">
        <v>519652.44189999998</v>
      </c>
      <c r="O1252" s="107">
        <f t="shared" si="38"/>
        <v>9</v>
      </c>
      <c r="P1252" s="105">
        <f>IFERROR(INDEX(Data_HS!$D$2:$D$8217,MATCH(H1252,Data_HS!$A$2:$A$8217,0))/p_bulan,"")</f>
        <v>60138.272727272728</v>
      </c>
      <c r="Q1252" s="104" t="str">
        <f t="shared" si="39"/>
        <v>Melebihi ekspor nasional HS</v>
      </c>
    </row>
    <row r="1253" spans="1:17" x14ac:dyDescent="0.3">
      <c r="A1253" s="104">
        <v>1252</v>
      </c>
      <c r="B1253" s="104" t="s">
        <v>18113</v>
      </c>
      <c r="C1253" s="104" t="s">
        <v>292</v>
      </c>
      <c r="D1253" s="104" t="s">
        <v>308</v>
      </c>
      <c r="E1253" s="104" t="s">
        <v>320</v>
      </c>
      <c r="F1253" s="104" t="s">
        <v>344</v>
      </c>
      <c r="G1253" s="104" t="s">
        <v>335</v>
      </c>
      <c r="H1253" s="104" t="s">
        <v>7061</v>
      </c>
      <c r="I1253" s="104" t="s">
        <v>18116</v>
      </c>
      <c r="J1253" s="105">
        <v>1000</v>
      </c>
      <c r="K1253" s="105">
        <v>24000</v>
      </c>
      <c r="L1253" s="105">
        <v>12500</v>
      </c>
      <c r="M1253" s="106">
        <v>1.659895613</v>
      </c>
      <c r="N1253" s="105">
        <v>20748.695159999999</v>
      </c>
      <c r="O1253" s="107">
        <f t="shared" si="38"/>
        <v>53</v>
      </c>
      <c r="P1253" s="105">
        <f>IFERROR(INDEX(Data_HS!$D$2:$D$8217,MATCH(H1253,Data_HS!$A$2:$A$8217,0))/p_bulan,"")</f>
        <v>1069.7272727272727</v>
      </c>
      <c r="Q1253" s="104" t="str">
        <f t="shared" si="39"/>
        <v>Melebihi ekspor nasional HS</v>
      </c>
    </row>
    <row r="1254" spans="1:17" x14ac:dyDescent="0.3">
      <c r="A1254" s="104">
        <v>1253</v>
      </c>
      <c r="B1254" s="104" t="s">
        <v>18113</v>
      </c>
      <c r="C1254" s="104" t="s">
        <v>292</v>
      </c>
      <c r="D1254" s="104" t="s">
        <v>308</v>
      </c>
      <c r="E1254" s="104" t="s">
        <v>320</v>
      </c>
      <c r="F1254" s="104" t="s">
        <v>344</v>
      </c>
      <c r="G1254" s="104" t="s">
        <v>335</v>
      </c>
      <c r="H1254" s="104" t="s">
        <v>1460</v>
      </c>
      <c r="I1254" s="104" t="s">
        <v>18117</v>
      </c>
      <c r="J1254" s="105">
        <v>1000</v>
      </c>
      <c r="K1254" s="105">
        <v>150000</v>
      </c>
      <c r="L1254" s="105">
        <v>75500</v>
      </c>
      <c r="M1254" s="106">
        <v>6.8828138010000002</v>
      </c>
      <c r="N1254" s="105">
        <v>519652.44189999998</v>
      </c>
      <c r="O1254" s="107">
        <f t="shared" si="38"/>
        <v>9</v>
      </c>
      <c r="P1254" s="105">
        <f>IFERROR(INDEX(Data_HS!$D$2:$D$8217,MATCH(H1254,Data_HS!$A$2:$A$8217,0))/p_bulan,"")</f>
        <v>60138.272727272728</v>
      </c>
      <c r="Q1254" s="104" t="str">
        <f t="shared" si="39"/>
        <v>Melebihi ekspor nasional HS</v>
      </c>
    </row>
    <row r="1255" spans="1:17" x14ac:dyDescent="0.3">
      <c r="A1255" s="104">
        <v>1254</v>
      </c>
      <c r="B1255" s="104" t="s">
        <v>18113</v>
      </c>
      <c r="C1255" s="104" t="s">
        <v>292</v>
      </c>
      <c r="D1255" s="104" t="s">
        <v>308</v>
      </c>
      <c r="E1255" s="104" t="s">
        <v>320</v>
      </c>
      <c r="F1255" s="104" t="s">
        <v>344</v>
      </c>
      <c r="G1255" s="104" t="s">
        <v>335</v>
      </c>
      <c r="H1255" s="104" t="s">
        <v>1460</v>
      </c>
      <c r="I1255" s="104" t="s">
        <v>18118</v>
      </c>
      <c r="J1255" s="105">
        <v>1000</v>
      </c>
      <c r="K1255" s="105">
        <v>3000</v>
      </c>
      <c r="L1255" s="105">
        <v>2000</v>
      </c>
      <c r="M1255" s="106">
        <v>6.8828138010000002</v>
      </c>
      <c r="N1255" s="105">
        <v>13765.6276</v>
      </c>
      <c r="O1255" s="107">
        <f t="shared" si="38"/>
        <v>9</v>
      </c>
      <c r="P1255" s="105">
        <f>IFERROR(INDEX(Data_HS!$D$2:$D$8217,MATCH(H1255,Data_HS!$A$2:$A$8217,0))/p_bulan,"")</f>
        <v>60138.272727272728</v>
      </c>
      <c r="Q1255" s="104" t="str">
        <f t="shared" si="39"/>
        <v>Wajar</v>
      </c>
    </row>
    <row r="1256" spans="1:17" x14ac:dyDescent="0.3">
      <c r="A1256" s="104">
        <v>1255</v>
      </c>
      <c r="B1256" s="104" t="s">
        <v>18119</v>
      </c>
      <c r="C1256" s="104" t="s">
        <v>282</v>
      </c>
      <c r="D1256" s="104" t="s">
        <v>311</v>
      </c>
      <c r="E1256" s="104" t="s">
        <v>320</v>
      </c>
      <c r="F1256" s="104" t="s">
        <v>344</v>
      </c>
      <c r="G1256" s="104" t="s">
        <v>332</v>
      </c>
      <c r="H1256" s="104" t="s">
        <v>1302</v>
      </c>
      <c r="I1256" s="104" t="s">
        <v>16971</v>
      </c>
      <c r="J1256" s="105">
        <v>32000</v>
      </c>
      <c r="K1256" s="105">
        <v>125000</v>
      </c>
      <c r="L1256" s="105">
        <v>78500</v>
      </c>
      <c r="M1256" s="106">
        <v>0.47623953400000002</v>
      </c>
      <c r="N1256" s="105">
        <v>37384.80343</v>
      </c>
      <c r="O1256" s="107">
        <f t="shared" si="38"/>
        <v>8</v>
      </c>
      <c r="P1256" s="105">
        <f>IFERROR(INDEX(Data_HS!$D$2:$D$8217,MATCH(H1256,Data_HS!$A$2:$A$8217,0))/p_bulan,"")</f>
        <v>48622.454545454544</v>
      </c>
      <c r="Q1256" s="104" t="str">
        <f t="shared" si="39"/>
        <v>Wajar</v>
      </c>
    </row>
    <row r="1257" spans="1:17" x14ac:dyDescent="0.3">
      <c r="A1257" s="104">
        <v>1256</v>
      </c>
      <c r="B1257" s="104" t="s">
        <v>18119</v>
      </c>
      <c r="C1257" s="104" t="s">
        <v>282</v>
      </c>
      <c r="D1257" s="104" t="s">
        <v>311</v>
      </c>
      <c r="E1257" s="104" t="s">
        <v>320</v>
      </c>
      <c r="F1257" s="104" t="s">
        <v>344</v>
      </c>
      <c r="G1257" s="104" t="s">
        <v>332</v>
      </c>
      <c r="H1257" s="104" t="s">
        <v>2225</v>
      </c>
      <c r="I1257" s="104" t="s">
        <v>17809</v>
      </c>
      <c r="J1257" s="105">
        <v>18000</v>
      </c>
      <c r="K1257" s="105">
        <v>70000</v>
      </c>
      <c r="L1257" s="105">
        <v>44000</v>
      </c>
      <c r="M1257" s="106">
        <v>2.077171989</v>
      </c>
      <c r="N1257" s="105">
        <v>91395.567500000005</v>
      </c>
      <c r="O1257" s="107">
        <f t="shared" si="38"/>
        <v>17</v>
      </c>
      <c r="P1257" s="105">
        <f>IFERROR(INDEX(Data_HS!$D$2:$D$8217,MATCH(H1257,Data_HS!$A$2:$A$8217,0))/p_bulan,"")</f>
        <v>1578024.7272727273</v>
      </c>
      <c r="Q1257" s="104" t="str">
        <f t="shared" si="39"/>
        <v>Wajar</v>
      </c>
    </row>
    <row r="1258" spans="1:17" x14ac:dyDescent="0.3">
      <c r="A1258" s="104">
        <v>1257</v>
      </c>
      <c r="B1258" s="104" t="s">
        <v>18119</v>
      </c>
      <c r="C1258" s="104" t="s">
        <v>282</v>
      </c>
      <c r="D1258" s="104" t="s">
        <v>311</v>
      </c>
      <c r="E1258" s="104" t="s">
        <v>320</v>
      </c>
      <c r="F1258" s="104" t="s">
        <v>344</v>
      </c>
      <c r="G1258" s="104" t="s">
        <v>332</v>
      </c>
      <c r="H1258" s="104" t="s">
        <v>1685</v>
      </c>
      <c r="I1258" s="104" t="s">
        <v>18120</v>
      </c>
      <c r="J1258" s="105">
        <v>60000</v>
      </c>
      <c r="K1258" s="105">
        <v>2000000</v>
      </c>
      <c r="L1258" s="105">
        <v>1030000</v>
      </c>
      <c r="M1258" s="106">
        <v>1.711527295</v>
      </c>
      <c r="N1258" s="105">
        <v>1762873.1129999999</v>
      </c>
      <c r="O1258" s="107">
        <f t="shared" si="38"/>
        <v>12</v>
      </c>
      <c r="P1258" s="105">
        <f>IFERROR(INDEX(Data_HS!$D$2:$D$8217,MATCH(H1258,Data_HS!$A$2:$A$8217,0))/p_bulan,"")</f>
        <v>4130712</v>
      </c>
      <c r="Q1258" s="104" t="str">
        <f t="shared" si="39"/>
        <v>Wajar</v>
      </c>
    </row>
    <row r="1259" spans="1:17" x14ac:dyDescent="0.3">
      <c r="A1259" s="104">
        <v>1258</v>
      </c>
      <c r="B1259" s="104" t="s">
        <v>18121</v>
      </c>
      <c r="C1259" s="104" t="s">
        <v>292</v>
      </c>
      <c r="D1259" s="104" t="s">
        <v>311</v>
      </c>
      <c r="E1259" s="104" t="s">
        <v>320</v>
      </c>
      <c r="F1259" s="104" t="s">
        <v>320</v>
      </c>
      <c r="G1259" s="104" t="s">
        <v>320</v>
      </c>
      <c r="H1259" s="104" t="s">
        <v>1460</v>
      </c>
      <c r="I1259" s="104" t="s">
        <v>18122</v>
      </c>
      <c r="J1259" s="105">
        <v>50</v>
      </c>
      <c r="K1259" s="105">
        <v>35000</v>
      </c>
      <c r="L1259" s="105">
        <v>17525</v>
      </c>
      <c r="M1259" s="106">
        <v>6.8828138010000002</v>
      </c>
      <c r="N1259" s="105">
        <v>120621.3119</v>
      </c>
      <c r="O1259" s="107">
        <f t="shared" si="38"/>
        <v>9</v>
      </c>
      <c r="P1259" s="105">
        <f>IFERROR(INDEX(Data_HS!$D$2:$D$8217,MATCH(H1259,Data_HS!$A$2:$A$8217,0))/p_bulan,"")</f>
        <v>60138.272727272728</v>
      </c>
      <c r="Q1259" s="104" t="str">
        <f t="shared" si="39"/>
        <v>Melebihi ekspor nasional HS</v>
      </c>
    </row>
    <row r="1260" spans="1:17" x14ac:dyDescent="0.3">
      <c r="A1260" s="104">
        <v>1259</v>
      </c>
      <c r="B1260" s="104" t="s">
        <v>18121</v>
      </c>
      <c r="C1260" s="104" t="s">
        <v>292</v>
      </c>
      <c r="D1260" s="104" t="s">
        <v>311</v>
      </c>
      <c r="E1260" s="104" t="s">
        <v>320</v>
      </c>
      <c r="F1260" s="104" t="s">
        <v>320</v>
      </c>
      <c r="G1260" s="104" t="s">
        <v>320</v>
      </c>
      <c r="H1260" s="104" t="s">
        <v>1460</v>
      </c>
      <c r="I1260" s="104" t="s">
        <v>18123</v>
      </c>
      <c r="J1260" s="105">
        <v>50</v>
      </c>
      <c r="K1260" s="105"/>
      <c r="L1260" s="105">
        <v>50</v>
      </c>
      <c r="M1260" s="106">
        <v>6.8828138010000002</v>
      </c>
      <c r="N1260" s="105">
        <v>344.14069000000001</v>
      </c>
      <c r="O1260" s="107">
        <f t="shared" si="38"/>
        <v>9</v>
      </c>
      <c r="P1260" s="105">
        <f>IFERROR(INDEX(Data_HS!$D$2:$D$8217,MATCH(H1260,Data_HS!$A$2:$A$8217,0))/p_bulan,"")</f>
        <v>60138.272727272728</v>
      </c>
      <c r="Q1260" s="104" t="str">
        <f t="shared" si="39"/>
        <v>Wajar</v>
      </c>
    </row>
    <row r="1261" spans="1:17" x14ac:dyDescent="0.3">
      <c r="A1261" s="104">
        <v>1260</v>
      </c>
      <c r="B1261" s="104" t="s">
        <v>18121</v>
      </c>
      <c r="C1261" s="104" t="s">
        <v>292</v>
      </c>
      <c r="D1261" s="104" t="s">
        <v>311</v>
      </c>
      <c r="E1261" s="104" t="s">
        <v>320</v>
      </c>
      <c r="F1261" s="104" t="s">
        <v>320</v>
      </c>
      <c r="G1261" s="104" t="s">
        <v>320</v>
      </c>
      <c r="H1261" s="104" t="s">
        <v>1462</v>
      </c>
      <c r="I1261" s="104" t="s">
        <v>18124</v>
      </c>
      <c r="J1261" s="105">
        <v>50</v>
      </c>
      <c r="K1261" s="105"/>
      <c r="L1261" s="105">
        <v>50</v>
      </c>
      <c r="M1261" s="106">
        <v>4.2183131789999999</v>
      </c>
      <c r="N1261" s="105">
        <v>210.91565890000001</v>
      </c>
      <c r="O1261" s="107">
        <f t="shared" si="38"/>
        <v>9</v>
      </c>
      <c r="P1261" s="105">
        <f>IFERROR(INDEX(Data_HS!$D$2:$D$8217,MATCH(H1261,Data_HS!$A$2:$A$8217,0))/p_bulan,"")</f>
        <v>503609.45454545453</v>
      </c>
      <c r="Q1261" s="104" t="str">
        <f t="shared" si="39"/>
        <v>Wajar</v>
      </c>
    </row>
    <row r="1262" spans="1:17" x14ac:dyDescent="0.3">
      <c r="A1262" s="104">
        <v>1261</v>
      </c>
      <c r="B1262" s="104" t="s">
        <v>18121</v>
      </c>
      <c r="C1262" s="104" t="s">
        <v>292</v>
      </c>
      <c r="D1262" s="104" t="s">
        <v>311</v>
      </c>
      <c r="E1262" s="104" t="s">
        <v>320</v>
      </c>
      <c r="F1262" s="104" t="s">
        <v>320</v>
      </c>
      <c r="G1262" s="104" t="s">
        <v>320</v>
      </c>
      <c r="H1262" s="104" t="s">
        <v>1462</v>
      </c>
      <c r="I1262" s="104" t="s">
        <v>18125</v>
      </c>
      <c r="J1262" s="105">
        <v>50</v>
      </c>
      <c r="K1262" s="105"/>
      <c r="L1262" s="105">
        <v>50</v>
      </c>
      <c r="M1262" s="106">
        <v>4.2183131789999999</v>
      </c>
      <c r="N1262" s="105">
        <v>210.91565890000001</v>
      </c>
      <c r="O1262" s="107">
        <f t="shared" si="38"/>
        <v>9</v>
      </c>
      <c r="P1262" s="105">
        <f>IFERROR(INDEX(Data_HS!$D$2:$D$8217,MATCH(H1262,Data_HS!$A$2:$A$8217,0))/p_bulan,"")</f>
        <v>503609.45454545453</v>
      </c>
      <c r="Q1262" s="104" t="str">
        <f t="shared" si="39"/>
        <v>Wajar</v>
      </c>
    </row>
    <row r="1263" spans="1:17" x14ac:dyDescent="0.3">
      <c r="A1263" s="104">
        <v>1262</v>
      </c>
      <c r="B1263" s="104" t="s">
        <v>18121</v>
      </c>
      <c r="C1263" s="104" t="s">
        <v>292</v>
      </c>
      <c r="D1263" s="104" t="s">
        <v>311</v>
      </c>
      <c r="E1263" s="104" t="s">
        <v>320</v>
      </c>
      <c r="F1263" s="104" t="s">
        <v>320</v>
      </c>
      <c r="G1263" s="104" t="s">
        <v>320</v>
      </c>
      <c r="H1263" s="104" t="s">
        <v>1557</v>
      </c>
      <c r="I1263" s="104" t="s">
        <v>18126</v>
      </c>
      <c r="J1263" s="105">
        <v>50</v>
      </c>
      <c r="K1263" s="105"/>
      <c r="L1263" s="105">
        <v>50</v>
      </c>
      <c r="M1263" s="106">
        <v>0.76696932900000003</v>
      </c>
      <c r="N1263" s="105">
        <v>38.348466459999997</v>
      </c>
      <c r="O1263" s="107">
        <f t="shared" si="38"/>
        <v>9</v>
      </c>
      <c r="P1263" s="105">
        <f>IFERROR(INDEX(Data_HS!$D$2:$D$8217,MATCH(H1263,Data_HS!$A$2:$A$8217,0))/p_bulan,"")</f>
        <v>171188.18181818182</v>
      </c>
      <c r="Q1263" s="104" t="str">
        <f t="shared" si="39"/>
        <v>Wajar</v>
      </c>
    </row>
    <row r="1264" spans="1:17" x14ac:dyDescent="0.3">
      <c r="A1264" s="104">
        <v>1263</v>
      </c>
      <c r="B1264" s="104" t="s">
        <v>18121</v>
      </c>
      <c r="C1264" s="104" t="s">
        <v>292</v>
      </c>
      <c r="D1264" s="104" t="s">
        <v>311</v>
      </c>
      <c r="E1264" s="104" t="s">
        <v>320</v>
      </c>
      <c r="F1264" s="104" t="s">
        <v>320</v>
      </c>
      <c r="G1264" s="104" t="s">
        <v>320</v>
      </c>
      <c r="H1264" s="104" t="s">
        <v>1460</v>
      </c>
      <c r="I1264" s="104" t="s">
        <v>18127</v>
      </c>
      <c r="J1264" s="105">
        <v>50</v>
      </c>
      <c r="K1264" s="105">
        <v>25000</v>
      </c>
      <c r="L1264" s="105">
        <v>12525</v>
      </c>
      <c r="M1264" s="106">
        <v>6.8828138010000002</v>
      </c>
      <c r="N1264" s="105">
        <v>86207.242849999995</v>
      </c>
      <c r="O1264" s="107">
        <f t="shared" si="38"/>
        <v>9</v>
      </c>
      <c r="P1264" s="105">
        <f>IFERROR(INDEX(Data_HS!$D$2:$D$8217,MATCH(H1264,Data_HS!$A$2:$A$8217,0))/p_bulan,"")</f>
        <v>60138.272727272728</v>
      </c>
      <c r="Q1264" s="104" t="str">
        <f t="shared" si="39"/>
        <v>Melebihi ekspor nasional HS</v>
      </c>
    </row>
    <row r="1265" spans="1:17" x14ac:dyDescent="0.3">
      <c r="A1265" s="104">
        <v>1264</v>
      </c>
      <c r="B1265" s="104" t="s">
        <v>18121</v>
      </c>
      <c r="C1265" s="104" t="s">
        <v>292</v>
      </c>
      <c r="D1265" s="104" t="s">
        <v>311</v>
      </c>
      <c r="E1265" s="104" t="s">
        <v>320</v>
      </c>
      <c r="F1265" s="104" t="s">
        <v>320</v>
      </c>
      <c r="G1265" s="104" t="s">
        <v>320</v>
      </c>
      <c r="H1265" s="104" t="s">
        <v>1460</v>
      </c>
      <c r="I1265" s="104" t="s">
        <v>18128</v>
      </c>
      <c r="J1265" s="105">
        <v>50</v>
      </c>
      <c r="K1265" s="105">
        <v>110000</v>
      </c>
      <c r="L1265" s="105">
        <v>55025</v>
      </c>
      <c r="M1265" s="106">
        <v>6.8828138010000002</v>
      </c>
      <c r="N1265" s="105">
        <v>378726.82939999999</v>
      </c>
      <c r="O1265" s="107">
        <f t="shared" si="38"/>
        <v>9</v>
      </c>
      <c r="P1265" s="105">
        <f>IFERROR(INDEX(Data_HS!$D$2:$D$8217,MATCH(H1265,Data_HS!$A$2:$A$8217,0))/p_bulan,"")</f>
        <v>60138.272727272728</v>
      </c>
      <c r="Q1265" s="104" t="str">
        <f t="shared" si="39"/>
        <v>Melebihi ekspor nasional HS</v>
      </c>
    </row>
    <row r="1266" spans="1:17" x14ac:dyDescent="0.3">
      <c r="A1266" s="104">
        <v>1265</v>
      </c>
      <c r="B1266" s="104" t="s">
        <v>18129</v>
      </c>
      <c r="C1266" s="104" t="s">
        <v>290</v>
      </c>
      <c r="D1266" s="104" t="s">
        <v>320</v>
      </c>
      <c r="E1266" s="104" t="s">
        <v>320</v>
      </c>
      <c r="F1266" s="104" t="s">
        <v>320</v>
      </c>
      <c r="G1266" s="104" t="s">
        <v>320</v>
      </c>
      <c r="H1266" s="104" t="s">
        <v>16845</v>
      </c>
      <c r="I1266" s="104" t="s">
        <v>16846</v>
      </c>
      <c r="J1266" s="105"/>
      <c r="K1266" s="105"/>
      <c r="L1266" s="105"/>
      <c r="M1266" s="106"/>
      <c r="N1266" s="105"/>
      <c r="O1266" s="107">
        <f t="shared" si="38"/>
        <v>0</v>
      </c>
      <c r="P1266" s="105" t="str">
        <f>IFERROR(INDEX(Data_HS!$D$2:$D$8217,MATCH(H1266,Data_HS!$A$2:$A$8217,0))/p_bulan,"")</f>
        <v/>
      </c>
      <c r="Q1266" s="104" t="str">
        <f t="shared" si="39"/>
        <v>HS tidak valid</v>
      </c>
    </row>
    <row r="1267" spans="1:17" x14ac:dyDescent="0.3">
      <c r="A1267" s="104">
        <v>1266</v>
      </c>
      <c r="B1267" s="104" t="s">
        <v>18130</v>
      </c>
      <c r="C1267" s="104" t="s">
        <v>280</v>
      </c>
      <c r="D1267" s="104" t="s">
        <v>311</v>
      </c>
      <c r="E1267" s="104" t="s">
        <v>304</v>
      </c>
      <c r="F1267" s="104" t="s">
        <v>343</v>
      </c>
      <c r="G1267" s="104" t="s">
        <v>332</v>
      </c>
      <c r="H1267" s="104" t="s">
        <v>1539</v>
      </c>
      <c r="I1267" s="104" t="s">
        <v>18131</v>
      </c>
      <c r="J1267" s="105">
        <v>100</v>
      </c>
      <c r="K1267" s="105">
        <v>10000</v>
      </c>
      <c r="L1267" s="105">
        <v>5050</v>
      </c>
      <c r="M1267" s="106">
        <v>2.4667046500000001</v>
      </c>
      <c r="N1267" s="105">
        <v>12456.858480000001</v>
      </c>
      <c r="O1267" s="107">
        <f t="shared" si="38"/>
        <v>9</v>
      </c>
      <c r="P1267" s="105">
        <f>IFERROR(INDEX(Data_HS!$D$2:$D$8217,MATCH(H1267,Data_HS!$A$2:$A$8217,0))/p_bulan,"")</f>
        <v>35423</v>
      </c>
      <c r="Q1267" s="104" t="str">
        <f t="shared" si="39"/>
        <v>Wajar</v>
      </c>
    </row>
    <row r="1268" spans="1:17" x14ac:dyDescent="0.3">
      <c r="A1268" s="104">
        <v>1267</v>
      </c>
      <c r="B1268" s="104" t="s">
        <v>18130</v>
      </c>
      <c r="C1268" s="104" t="s">
        <v>280</v>
      </c>
      <c r="D1268" s="104" t="s">
        <v>311</v>
      </c>
      <c r="E1268" s="104" t="s">
        <v>304</v>
      </c>
      <c r="F1268" s="104" t="s">
        <v>343</v>
      </c>
      <c r="G1268" s="104" t="s">
        <v>332</v>
      </c>
      <c r="H1268" s="104" t="s">
        <v>1539</v>
      </c>
      <c r="I1268" s="104" t="s">
        <v>18132</v>
      </c>
      <c r="J1268" s="105">
        <v>100</v>
      </c>
      <c r="K1268" s="105">
        <v>10000</v>
      </c>
      <c r="L1268" s="105">
        <v>5050</v>
      </c>
      <c r="M1268" s="106">
        <v>2.4667046500000001</v>
      </c>
      <c r="N1268" s="105">
        <v>12456.858480000001</v>
      </c>
      <c r="O1268" s="107">
        <f t="shared" si="38"/>
        <v>9</v>
      </c>
      <c r="P1268" s="105">
        <f>IFERROR(INDEX(Data_HS!$D$2:$D$8217,MATCH(H1268,Data_HS!$A$2:$A$8217,0))/p_bulan,"")</f>
        <v>35423</v>
      </c>
      <c r="Q1268" s="104" t="str">
        <f t="shared" si="39"/>
        <v>Wajar</v>
      </c>
    </row>
    <row r="1269" spans="1:17" x14ac:dyDescent="0.3">
      <c r="A1269" s="104">
        <v>1268</v>
      </c>
      <c r="B1269" s="104" t="s">
        <v>18130</v>
      </c>
      <c r="C1269" s="104" t="s">
        <v>280</v>
      </c>
      <c r="D1269" s="104" t="s">
        <v>311</v>
      </c>
      <c r="E1269" s="104" t="s">
        <v>304</v>
      </c>
      <c r="F1269" s="104" t="s">
        <v>343</v>
      </c>
      <c r="G1269" s="104" t="s">
        <v>332</v>
      </c>
      <c r="H1269" s="104" t="s">
        <v>1539</v>
      </c>
      <c r="I1269" s="104" t="s">
        <v>18133</v>
      </c>
      <c r="J1269" s="105">
        <v>100</v>
      </c>
      <c r="K1269" s="105">
        <v>10000</v>
      </c>
      <c r="L1269" s="105">
        <v>5050</v>
      </c>
      <c r="M1269" s="106">
        <v>2.4667046500000001</v>
      </c>
      <c r="N1269" s="105">
        <v>12456.858480000001</v>
      </c>
      <c r="O1269" s="107">
        <f t="shared" si="38"/>
        <v>9</v>
      </c>
      <c r="P1269" s="105">
        <f>IFERROR(INDEX(Data_HS!$D$2:$D$8217,MATCH(H1269,Data_HS!$A$2:$A$8217,0))/p_bulan,"")</f>
        <v>35423</v>
      </c>
      <c r="Q1269" s="104" t="str">
        <f t="shared" si="39"/>
        <v>Wajar</v>
      </c>
    </row>
    <row r="1270" spans="1:17" x14ac:dyDescent="0.3">
      <c r="A1270" s="104">
        <v>1269</v>
      </c>
      <c r="B1270" s="104" t="s">
        <v>18130</v>
      </c>
      <c r="C1270" s="104" t="s">
        <v>280</v>
      </c>
      <c r="D1270" s="104" t="s">
        <v>311</v>
      </c>
      <c r="E1270" s="104" t="s">
        <v>304</v>
      </c>
      <c r="F1270" s="104" t="s">
        <v>343</v>
      </c>
      <c r="G1270" s="104" t="s">
        <v>332</v>
      </c>
      <c r="H1270" s="104" t="s">
        <v>1539</v>
      </c>
      <c r="I1270" s="104" t="s">
        <v>18134</v>
      </c>
      <c r="J1270" s="105">
        <v>100</v>
      </c>
      <c r="K1270" s="105">
        <v>10000</v>
      </c>
      <c r="L1270" s="105">
        <v>5050</v>
      </c>
      <c r="M1270" s="106">
        <v>2.4667046500000001</v>
      </c>
      <c r="N1270" s="105">
        <v>12456.858480000001</v>
      </c>
      <c r="O1270" s="107">
        <f t="shared" si="38"/>
        <v>9</v>
      </c>
      <c r="P1270" s="105">
        <f>IFERROR(INDEX(Data_HS!$D$2:$D$8217,MATCH(H1270,Data_HS!$A$2:$A$8217,0))/p_bulan,"")</f>
        <v>35423</v>
      </c>
      <c r="Q1270" s="104" t="str">
        <f t="shared" si="39"/>
        <v>Wajar</v>
      </c>
    </row>
    <row r="1271" spans="1:17" x14ac:dyDescent="0.3">
      <c r="A1271" s="104">
        <v>1270</v>
      </c>
      <c r="B1271" s="104" t="s">
        <v>18130</v>
      </c>
      <c r="C1271" s="104" t="s">
        <v>280</v>
      </c>
      <c r="D1271" s="104" t="s">
        <v>311</v>
      </c>
      <c r="E1271" s="104" t="s">
        <v>304</v>
      </c>
      <c r="F1271" s="104" t="s">
        <v>343</v>
      </c>
      <c r="G1271" s="104" t="s">
        <v>332</v>
      </c>
      <c r="H1271" s="104" t="s">
        <v>1539</v>
      </c>
      <c r="I1271" s="104" t="s">
        <v>18135</v>
      </c>
      <c r="J1271" s="105">
        <v>100</v>
      </c>
      <c r="K1271" s="105">
        <v>10000</v>
      </c>
      <c r="L1271" s="105">
        <v>5050</v>
      </c>
      <c r="M1271" s="106">
        <v>2.4667046500000001</v>
      </c>
      <c r="N1271" s="105">
        <v>12456.858480000001</v>
      </c>
      <c r="O1271" s="107">
        <f t="shared" si="38"/>
        <v>9</v>
      </c>
      <c r="P1271" s="105">
        <f>IFERROR(INDEX(Data_HS!$D$2:$D$8217,MATCH(H1271,Data_HS!$A$2:$A$8217,0))/p_bulan,"")</f>
        <v>35423</v>
      </c>
      <c r="Q1271" s="104" t="str">
        <f t="shared" si="39"/>
        <v>Wajar</v>
      </c>
    </row>
    <row r="1272" spans="1:17" x14ac:dyDescent="0.3">
      <c r="A1272" s="104">
        <v>1271</v>
      </c>
      <c r="B1272" s="104" t="s">
        <v>18130</v>
      </c>
      <c r="C1272" s="104" t="s">
        <v>280</v>
      </c>
      <c r="D1272" s="104" t="s">
        <v>311</v>
      </c>
      <c r="E1272" s="104" t="s">
        <v>304</v>
      </c>
      <c r="F1272" s="104" t="s">
        <v>343</v>
      </c>
      <c r="G1272" s="104" t="s">
        <v>332</v>
      </c>
      <c r="H1272" s="104" t="s">
        <v>1539</v>
      </c>
      <c r="I1272" s="104" t="s">
        <v>18136</v>
      </c>
      <c r="J1272" s="105">
        <v>100</v>
      </c>
      <c r="K1272" s="105">
        <v>10000</v>
      </c>
      <c r="L1272" s="105">
        <v>5050</v>
      </c>
      <c r="M1272" s="106">
        <v>2.4667046500000001</v>
      </c>
      <c r="N1272" s="105">
        <v>12456.858480000001</v>
      </c>
      <c r="O1272" s="107">
        <f t="shared" si="38"/>
        <v>9</v>
      </c>
      <c r="P1272" s="105">
        <f>IFERROR(INDEX(Data_HS!$D$2:$D$8217,MATCH(H1272,Data_HS!$A$2:$A$8217,0))/p_bulan,"")</f>
        <v>35423</v>
      </c>
      <c r="Q1272" s="104" t="str">
        <f t="shared" si="39"/>
        <v>Wajar</v>
      </c>
    </row>
    <row r="1273" spans="1:17" x14ac:dyDescent="0.3">
      <c r="A1273" s="104">
        <v>1272</v>
      </c>
      <c r="B1273" s="104" t="s">
        <v>18137</v>
      </c>
      <c r="C1273" s="104" t="s">
        <v>280</v>
      </c>
      <c r="D1273" s="104" t="s">
        <v>317</v>
      </c>
      <c r="E1273" s="104" t="s">
        <v>320</v>
      </c>
      <c r="F1273" s="104" t="s">
        <v>344</v>
      </c>
      <c r="G1273" s="104" t="s">
        <v>335</v>
      </c>
      <c r="H1273" s="104" t="s">
        <v>4105</v>
      </c>
      <c r="I1273" s="104" t="s">
        <v>18138</v>
      </c>
      <c r="J1273" s="105">
        <v>17000</v>
      </c>
      <c r="K1273" s="105">
        <v>0</v>
      </c>
      <c r="L1273" s="105">
        <v>8500</v>
      </c>
      <c r="M1273" s="106">
        <v>3.633104361</v>
      </c>
      <c r="N1273" s="105">
        <v>30881.387070000001</v>
      </c>
      <c r="O1273" s="107">
        <f t="shared" si="38"/>
        <v>31</v>
      </c>
      <c r="P1273" s="105">
        <f>IFERROR(INDEX(Data_HS!$D$2:$D$8217,MATCH(H1273,Data_HS!$A$2:$A$8217,0))/p_bulan,"")</f>
        <v>124772.36363636363</v>
      </c>
      <c r="Q1273" s="104" t="str">
        <f t="shared" si="39"/>
        <v>Wajar</v>
      </c>
    </row>
    <row r="1274" spans="1:17" x14ac:dyDescent="0.3">
      <c r="A1274" s="104">
        <v>1273</v>
      </c>
      <c r="B1274" s="104" t="s">
        <v>18139</v>
      </c>
      <c r="C1274" s="104" t="s">
        <v>284</v>
      </c>
      <c r="D1274" s="104" t="s">
        <v>320</v>
      </c>
      <c r="E1274" s="104" t="s">
        <v>320</v>
      </c>
      <c r="F1274" s="104" t="s">
        <v>320</v>
      </c>
      <c r="G1274" s="104" t="s">
        <v>320</v>
      </c>
      <c r="H1274" s="104" t="s">
        <v>1667</v>
      </c>
      <c r="I1274" s="104" t="s">
        <v>18140</v>
      </c>
      <c r="J1274" s="105"/>
      <c r="K1274" s="105">
        <v>0</v>
      </c>
      <c r="L1274" s="105"/>
      <c r="M1274" s="106">
        <v>3.8089330019999998</v>
      </c>
      <c r="N1274" s="105"/>
      <c r="O1274" s="107">
        <f t="shared" si="38"/>
        <v>11</v>
      </c>
      <c r="P1274" s="105">
        <f>IFERROR(INDEX(Data_HS!$D$2:$D$8217,MATCH(H1274,Data_HS!$A$2:$A$8217,0))/p_bulan,"")</f>
        <v>139.54545454545453</v>
      </c>
      <c r="Q1274" s="104" t="str">
        <f t="shared" si="39"/>
        <v>Tanpa estimasi</v>
      </c>
    </row>
    <row r="1275" spans="1:17" x14ac:dyDescent="0.3">
      <c r="A1275" s="104">
        <v>1274</v>
      </c>
      <c r="B1275" s="104" t="s">
        <v>18139</v>
      </c>
      <c r="C1275" s="104" t="s">
        <v>284</v>
      </c>
      <c r="D1275" s="104" t="s">
        <v>320</v>
      </c>
      <c r="E1275" s="104" t="s">
        <v>320</v>
      </c>
      <c r="F1275" s="104" t="s">
        <v>320</v>
      </c>
      <c r="G1275" s="104" t="s">
        <v>320</v>
      </c>
      <c r="H1275" s="104" t="s">
        <v>1418</v>
      </c>
      <c r="I1275" s="104" t="s">
        <v>18141</v>
      </c>
      <c r="J1275" s="105"/>
      <c r="K1275" s="105">
        <v>0</v>
      </c>
      <c r="L1275" s="105"/>
      <c r="M1275" s="106">
        <v>1.270553472</v>
      </c>
      <c r="N1275" s="105"/>
      <c r="O1275" s="107">
        <f t="shared" si="38"/>
        <v>8</v>
      </c>
      <c r="P1275" s="105">
        <f>IFERROR(INDEX(Data_HS!$D$2:$D$8217,MATCH(H1275,Data_HS!$A$2:$A$8217,0))/p_bulan,"")</f>
        <v>777930.09090909094</v>
      </c>
      <c r="Q1275" s="104" t="str">
        <f t="shared" si="39"/>
        <v>Tanpa estimasi</v>
      </c>
    </row>
    <row r="1276" spans="1:17" x14ac:dyDescent="0.3">
      <c r="A1276" s="104">
        <v>1275</v>
      </c>
      <c r="B1276" s="104" t="s">
        <v>18139</v>
      </c>
      <c r="C1276" s="104" t="s">
        <v>284</v>
      </c>
      <c r="D1276" s="104" t="s">
        <v>320</v>
      </c>
      <c r="E1276" s="104" t="s">
        <v>320</v>
      </c>
      <c r="F1276" s="104" t="s">
        <v>320</v>
      </c>
      <c r="G1276" s="104" t="s">
        <v>320</v>
      </c>
      <c r="H1276" s="104" t="s">
        <v>6168</v>
      </c>
      <c r="I1276" s="104" t="s">
        <v>18142</v>
      </c>
      <c r="J1276" s="105"/>
      <c r="K1276" s="105">
        <v>0</v>
      </c>
      <c r="L1276" s="105"/>
      <c r="M1276" s="106">
        <v>0.81219412700000004</v>
      </c>
      <c r="N1276" s="105"/>
      <c r="O1276" s="107">
        <f t="shared" si="38"/>
        <v>44</v>
      </c>
      <c r="P1276" s="105">
        <f>IFERROR(INDEX(Data_HS!$D$2:$D$8217,MATCH(H1276,Data_HS!$A$2:$A$8217,0))/p_bulan,"")</f>
        <v>154356.09090909091</v>
      </c>
      <c r="Q1276" s="104" t="str">
        <f t="shared" si="39"/>
        <v>Tanpa estimasi</v>
      </c>
    </row>
    <row r="1277" spans="1:17" x14ac:dyDescent="0.3">
      <c r="A1277" s="104">
        <v>1276</v>
      </c>
      <c r="B1277" s="104" t="s">
        <v>18139</v>
      </c>
      <c r="C1277" s="104" t="s">
        <v>284</v>
      </c>
      <c r="D1277" s="104" t="s">
        <v>320</v>
      </c>
      <c r="E1277" s="104" t="s">
        <v>320</v>
      </c>
      <c r="F1277" s="104" t="s">
        <v>320</v>
      </c>
      <c r="G1277" s="104" t="s">
        <v>320</v>
      </c>
      <c r="H1277" s="104" t="s">
        <v>4629</v>
      </c>
      <c r="I1277" s="104" t="s">
        <v>18143</v>
      </c>
      <c r="J1277" s="105"/>
      <c r="K1277" s="105">
        <v>0</v>
      </c>
      <c r="L1277" s="105"/>
      <c r="M1277" s="106">
        <v>1.77268161</v>
      </c>
      <c r="N1277" s="105"/>
      <c r="O1277" s="107">
        <f t="shared" si="38"/>
        <v>38</v>
      </c>
      <c r="P1277" s="105">
        <f>IFERROR(INDEX(Data_HS!$D$2:$D$8217,MATCH(H1277,Data_HS!$A$2:$A$8217,0))/p_bulan,"")</f>
        <v>2332469</v>
      </c>
      <c r="Q1277" s="104" t="str">
        <f t="shared" si="39"/>
        <v>Tanpa estimasi</v>
      </c>
    </row>
    <row r="1278" spans="1:17" x14ac:dyDescent="0.3">
      <c r="A1278" s="104">
        <v>1277</v>
      </c>
      <c r="B1278" s="104" t="s">
        <v>18139</v>
      </c>
      <c r="C1278" s="104" t="s">
        <v>284</v>
      </c>
      <c r="D1278" s="104" t="s">
        <v>320</v>
      </c>
      <c r="E1278" s="104" t="s">
        <v>320</v>
      </c>
      <c r="F1278" s="104" t="s">
        <v>320</v>
      </c>
      <c r="G1278" s="104" t="s">
        <v>320</v>
      </c>
      <c r="H1278" s="104" t="s">
        <v>1302</v>
      </c>
      <c r="I1278" s="104" t="s">
        <v>18144</v>
      </c>
      <c r="J1278" s="105"/>
      <c r="K1278" s="105">
        <v>0</v>
      </c>
      <c r="L1278" s="105"/>
      <c r="M1278" s="106">
        <v>0.47623953400000002</v>
      </c>
      <c r="N1278" s="105"/>
      <c r="O1278" s="107">
        <f t="shared" si="38"/>
        <v>8</v>
      </c>
      <c r="P1278" s="105">
        <f>IFERROR(INDEX(Data_HS!$D$2:$D$8217,MATCH(H1278,Data_HS!$A$2:$A$8217,0))/p_bulan,"")</f>
        <v>48622.454545454544</v>
      </c>
      <c r="Q1278" s="104" t="str">
        <f t="shared" si="39"/>
        <v>Tanpa estimasi</v>
      </c>
    </row>
    <row r="1279" spans="1:17" x14ac:dyDescent="0.3">
      <c r="A1279" s="104">
        <v>1278</v>
      </c>
      <c r="B1279" s="104" t="s">
        <v>18139</v>
      </c>
      <c r="C1279" s="104" t="s">
        <v>284</v>
      </c>
      <c r="D1279" s="104" t="s">
        <v>320</v>
      </c>
      <c r="E1279" s="104" t="s">
        <v>320</v>
      </c>
      <c r="F1279" s="104" t="s">
        <v>320</v>
      </c>
      <c r="G1279" s="104" t="s">
        <v>320</v>
      </c>
      <c r="H1279" s="104" t="s">
        <v>6168</v>
      </c>
      <c r="I1279" s="104" t="s">
        <v>18145</v>
      </c>
      <c r="J1279" s="105"/>
      <c r="K1279" s="105">
        <v>0</v>
      </c>
      <c r="L1279" s="105"/>
      <c r="M1279" s="106">
        <v>0.81219412700000004</v>
      </c>
      <c r="N1279" s="105"/>
      <c r="O1279" s="107">
        <f t="shared" si="38"/>
        <v>44</v>
      </c>
      <c r="P1279" s="105">
        <f>IFERROR(INDEX(Data_HS!$D$2:$D$8217,MATCH(H1279,Data_HS!$A$2:$A$8217,0))/p_bulan,"")</f>
        <v>154356.09090909091</v>
      </c>
      <c r="Q1279" s="104" t="str">
        <f t="shared" si="39"/>
        <v>Tanpa estimasi</v>
      </c>
    </row>
    <row r="1280" spans="1:17" x14ac:dyDescent="0.3">
      <c r="A1280" s="104">
        <v>1279</v>
      </c>
      <c r="B1280" s="104" t="s">
        <v>18146</v>
      </c>
      <c r="C1280" s="104" t="s">
        <v>280</v>
      </c>
      <c r="D1280" s="104" t="s">
        <v>320</v>
      </c>
      <c r="E1280" s="104" t="s">
        <v>320</v>
      </c>
      <c r="F1280" s="104" t="s">
        <v>344</v>
      </c>
      <c r="G1280" s="104" t="s">
        <v>335</v>
      </c>
      <c r="H1280" s="104" t="s">
        <v>1476</v>
      </c>
      <c r="I1280" s="104" t="s">
        <v>18147</v>
      </c>
      <c r="J1280" s="105">
        <v>20000</v>
      </c>
      <c r="K1280" s="105"/>
      <c r="L1280" s="105">
        <v>20000</v>
      </c>
      <c r="M1280" s="106">
        <v>6.1750955760000004</v>
      </c>
      <c r="N1280" s="105">
        <v>123501.9115</v>
      </c>
      <c r="O1280" s="107">
        <f t="shared" si="38"/>
        <v>9</v>
      </c>
      <c r="P1280" s="105">
        <f>IFERROR(INDEX(Data_HS!$D$2:$D$8217,MATCH(H1280,Data_HS!$A$2:$A$8217,0))/p_bulan,"")</f>
        <v>5139.363636363636</v>
      </c>
      <c r="Q1280" s="104" t="str">
        <f t="shared" si="39"/>
        <v>Melebihi ekspor nasional HS</v>
      </c>
    </row>
    <row r="1281" spans="1:17" x14ac:dyDescent="0.3">
      <c r="A1281" s="104">
        <v>1280</v>
      </c>
      <c r="B1281" s="104" t="s">
        <v>18148</v>
      </c>
      <c r="C1281" s="104" t="s">
        <v>290</v>
      </c>
      <c r="D1281" s="104" t="s">
        <v>311</v>
      </c>
      <c r="E1281" s="104" t="s">
        <v>320</v>
      </c>
      <c r="F1281" s="104" t="s">
        <v>344</v>
      </c>
      <c r="G1281" s="104" t="s">
        <v>335</v>
      </c>
      <c r="H1281" s="104" t="s">
        <v>1012</v>
      </c>
      <c r="I1281" s="104" t="s">
        <v>18149</v>
      </c>
      <c r="J1281" s="105">
        <v>2000</v>
      </c>
      <c r="K1281" s="105">
        <v>20000</v>
      </c>
      <c r="L1281" s="105">
        <v>11000</v>
      </c>
      <c r="M1281" s="106">
        <v>0.96830788199999995</v>
      </c>
      <c r="N1281" s="105">
        <v>10651.386699999999</v>
      </c>
      <c r="O1281" s="107">
        <f t="shared" si="38"/>
        <v>4</v>
      </c>
      <c r="P1281" s="105">
        <f>IFERROR(INDEX(Data_HS!$D$2:$D$8217,MATCH(H1281,Data_HS!$A$2:$A$8217,0))/p_bulan,"")</f>
        <v>2073619.1818181819</v>
      </c>
      <c r="Q1281" s="104" t="str">
        <f t="shared" si="39"/>
        <v>Wajar</v>
      </c>
    </row>
    <row r="1282" spans="1:17" x14ac:dyDescent="0.3">
      <c r="A1282" s="104">
        <v>1281</v>
      </c>
      <c r="B1282" s="104" t="s">
        <v>18150</v>
      </c>
      <c r="C1282" s="104" t="s">
        <v>286</v>
      </c>
      <c r="D1282" s="104" t="s">
        <v>311</v>
      </c>
      <c r="E1282" s="104" t="s">
        <v>325</v>
      </c>
      <c r="F1282" s="104" t="s">
        <v>344</v>
      </c>
      <c r="G1282" s="104" t="s">
        <v>332</v>
      </c>
      <c r="H1282" s="104" t="s">
        <v>16845</v>
      </c>
      <c r="I1282" s="104" t="s">
        <v>18151</v>
      </c>
      <c r="J1282" s="105">
        <v>0</v>
      </c>
      <c r="K1282" s="105">
        <v>0</v>
      </c>
      <c r="L1282" s="105">
        <v>0</v>
      </c>
      <c r="M1282" s="106"/>
      <c r="N1282" s="105"/>
      <c r="O1282" s="107">
        <f t="shared" ref="O1282:O1345" si="40">VALUE(LEFT(H1282,2))</f>
        <v>0</v>
      </c>
      <c r="P1282" s="105" t="str">
        <f>IFERROR(INDEX(Data_HS!$D$2:$D$8217,MATCH(H1282,Data_HS!$A$2:$A$8217,0))/p_bulan,"")</f>
        <v/>
      </c>
      <c r="Q1282" s="104" t="str">
        <f t="shared" ref="Q1282:Q1345" si="41">IF(H1282="00000000","HS tidak valid",IF(N1282="","Tanpa estimasi",IF(P1282="","HS tidak ada di data nasional",IF(N1282=0,"Estimasi nol",IF(N1282&gt;P1282,"Melebihi ekspor nasional HS","Wajar")))))</f>
        <v>HS tidak valid</v>
      </c>
    </row>
    <row r="1283" spans="1:17" x14ac:dyDescent="0.3">
      <c r="A1283" s="104">
        <v>1282</v>
      </c>
      <c r="B1283" s="104" t="s">
        <v>18150</v>
      </c>
      <c r="C1283" s="104" t="s">
        <v>286</v>
      </c>
      <c r="D1283" s="104" t="s">
        <v>311</v>
      </c>
      <c r="E1283" s="104" t="s">
        <v>325</v>
      </c>
      <c r="F1283" s="104" t="s">
        <v>344</v>
      </c>
      <c r="G1283" s="104" t="s">
        <v>332</v>
      </c>
      <c r="H1283" s="104" t="s">
        <v>1859</v>
      </c>
      <c r="I1283" s="104" t="s">
        <v>18152</v>
      </c>
      <c r="J1283" s="105">
        <v>500</v>
      </c>
      <c r="K1283" s="105">
        <v>10000</v>
      </c>
      <c r="L1283" s="105">
        <v>5250</v>
      </c>
      <c r="M1283" s="106">
        <v>2.097877859</v>
      </c>
      <c r="N1283" s="105">
        <v>11013.858759999999</v>
      </c>
      <c r="O1283" s="107">
        <f t="shared" si="40"/>
        <v>15</v>
      </c>
      <c r="P1283" s="105">
        <f>IFERROR(INDEX(Data_HS!$D$2:$D$8217,MATCH(H1283,Data_HS!$A$2:$A$8217,0))/p_bulan,"")</f>
        <v>16176.545454545454</v>
      </c>
      <c r="Q1283" s="104" t="str">
        <f t="shared" si="41"/>
        <v>Wajar</v>
      </c>
    </row>
    <row r="1284" spans="1:17" x14ac:dyDescent="0.3">
      <c r="A1284" s="104">
        <v>1283</v>
      </c>
      <c r="B1284" s="104" t="s">
        <v>18150</v>
      </c>
      <c r="C1284" s="104" t="s">
        <v>286</v>
      </c>
      <c r="D1284" s="104" t="s">
        <v>311</v>
      </c>
      <c r="E1284" s="104" t="s">
        <v>325</v>
      </c>
      <c r="F1284" s="104" t="s">
        <v>344</v>
      </c>
      <c r="G1284" s="104" t="s">
        <v>332</v>
      </c>
      <c r="H1284" s="104" t="s">
        <v>16845</v>
      </c>
      <c r="I1284" s="104" t="s">
        <v>18153</v>
      </c>
      <c r="J1284" s="105">
        <v>0</v>
      </c>
      <c r="K1284" s="105">
        <v>500</v>
      </c>
      <c r="L1284" s="105">
        <v>250</v>
      </c>
      <c r="M1284" s="106"/>
      <c r="N1284" s="105"/>
      <c r="O1284" s="107">
        <f t="shared" si="40"/>
        <v>0</v>
      </c>
      <c r="P1284" s="105" t="str">
        <f>IFERROR(INDEX(Data_HS!$D$2:$D$8217,MATCH(H1284,Data_HS!$A$2:$A$8217,0))/p_bulan,"")</f>
        <v/>
      </c>
      <c r="Q1284" s="104" t="str">
        <f t="shared" si="41"/>
        <v>HS tidak valid</v>
      </c>
    </row>
    <row r="1285" spans="1:17" x14ac:dyDescent="0.3">
      <c r="A1285" s="104">
        <v>1284</v>
      </c>
      <c r="B1285" s="104" t="s">
        <v>18150</v>
      </c>
      <c r="C1285" s="104" t="s">
        <v>286</v>
      </c>
      <c r="D1285" s="104" t="s">
        <v>311</v>
      </c>
      <c r="E1285" s="104" t="s">
        <v>325</v>
      </c>
      <c r="F1285" s="104" t="s">
        <v>344</v>
      </c>
      <c r="G1285" s="104" t="s">
        <v>332</v>
      </c>
      <c r="H1285" s="104" t="s">
        <v>12336</v>
      </c>
      <c r="I1285" s="104" t="s">
        <v>18154</v>
      </c>
      <c r="J1285" s="105">
        <v>0</v>
      </c>
      <c r="K1285" s="105">
        <v>0</v>
      </c>
      <c r="L1285" s="105">
        <v>0</v>
      </c>
      <c r="M1285" s="106">
        <v>3.4545454549999999</v>
      </c>
      <c r="N1285" s="105">
        <v>0</v>
      </c>
      <c r="O1285" s="107">
        <f t="shared" si="40"/>
        <v>84</v>
      </c>
      <c r="P1285" s="105">
        <f>IFERROR(INDEX(Data_HS!$D$2:$D$8217,MATCH(H1285,Data_HS!$A$2:$A$8217,0))/p_bulan,"")</f>
        <v>10.363636363636363</v>
      </c>
      <c r="Q1285" s="104" t="str">
        <f t="shared" si="41"/>
        <v>Estimasi nol</v>
      </c>
    </row>
    <row r="1286" spans="1:17" x14ac:dyDescent="0.3">
      <c r="A1286" s="104">
        <v>1285</v>
      </c>
      <c r="B1286" s="104" t="s">
        <v>18150</v>
      </c>
      <c r="C1286" s="104" t="s">
        <v>286</v>
      </c>
      <c r="D1286" s="104" t="s">
        <v>311</v>
      </c>
      <c r="E1286" s="104" t="s">
        <v>325</v>
      </c>
      <c r="F1286" s="104" t="s">
        <v>344</v>
      </c>
      <c r="G1286" s="104" t="s">
        <v>332</v>
      </c>
      <c r="H1286" s="104" t="s">
        <v>1204</v>
      </c>
      <c r="I1286" s="104" t="s">
        <v>18155</v>
      </c>
      <c r="J1286" s="105">
        <v>0</v>
      </c>
      <c r="K1286" s="105">
        <v>0</v>
      </c>
      <c r="L1286" s="105">
        <v>0</v>
      </c>
      <c r="M1286" s="106">
        <v>1.3929739720000001</v>
      </c>
      <c r="N1286" s="105">
        <v>0</v>
      </c>
      <c r="O1286" s="107">
        <f t="shared" si="40"/>
        <v>7</v>
      </c>
      <c r="P1286" s="105">
        <f>IFERROR(INDEX(Data_HS!$D$2:$D$8217,MATCH(H1286,Data_HS!$A$2:$A$8217,0))/p_bulan,"")</f>
        <v>3561.4545454545455</v>
      </c>
      <c r="Q1286" s="104" t="str">
        <f t="shared" si="41"/>
        <v>Estimasi nol</v>
      </c>
    </row>
    <row r="1287" spans="1:17" x14ac:dyDescent="0.3">
      <c r="A1287" s="104">
        <v>1286</v>
      </c>
      <c r="B1287" s="104" t="s">
        <v>18150</v>
      </c>
      <c r="C1287" s="104" t="s">
        <v>286</v>
      </c>
      <c r="D1287" s="104" t="s">
        <v>311</v>
      </c>
      <c r="E1287" s="104" t="s">
        <v>325</v>
      </c>
      <c r="F1287" s="104" t="s">
        <v>344</v>
      </c>
      <c r="G1287" s="104" t="s">
        <v>332</v>
      </c>
      <c r="H1287" s="104" t="s">
        <v>4507</v>
      </c>
      <c r="I1287" s="104" t="s">
        <v>18156</v>
      </c>
      <c r="J1287" s="105">
        <v>0</v>
      </c>
      <c r="K1287" s="105">
        <v>0</v>
      </c>
      <c r="L1287" s="105">
        <v>0</v>
      </c>
      <c r="M1287" s="106">
        <v>1.8010268780000001</v>
      </c>
      <c r="N1287" s="105">
        <v>0</v>
      </c>
      <c r="O1287" s="107">
        <f t="shared" si="40"/>
        <v>34</v>
      </c>
      <c r="P1287" s="105">
        <f>IFERROR(INDEX(Data_HS!$D$2:$D$8217,MATCH(H1287,Data_HS!$A$2:$A$8217,0))/p_bulan,"")</f>
        <v>5293.545454545455</v>
      </c>
      <c r="Q1287" s="104" t="str">
        <f t="shared" si="41"/>
        <v>Estimasi nol</v>
      </c>
    </row>
    <row r="1288" spans="1:17" x14ac:dyDescent="0.3">
      <c r="A1288" s="104">
        <v>1287</v>
      </c>
      <c r="B1288" s="104" t="s">
        <v>18150</v>
      </c>
      <c r="C1288" s="104" t="s">
        <v>286</v>
      </c>
      <c r="D1288" s="104" t="s">
        <v>311</v>
      </c>
      <c r="E1288" s="104" t="s">
        <v>325</v>
      </c>
      <c r="F1288" s="104" t="s">
        <v>344</v>
      </c>
      <c r="G1288" s="104" t="s">
        <v>332</v>
      </c>
      <c r="H1288" s="104" t="s">
        <v>1338</v>
      </c>
      <c r="I1288" s="104" t="s">
        <v>18157</v>
      </c>
      <c r="J1288" s="105">
        <v>50</v>
      </c>
      <c r="K1288" s="105">
        <v>10000</v>
      </c>
      <c r="L1288" s="105">
        <v>5025</v>
      </c>
      <c r="M1288" s="106">
        <v>1.5809700950000001</v>
      </c>
      <c r="N1288" s="105">
        <v>7944.3747300000005</v>
      </c>
      <c r="O1288" s="107">
        <f t="shared" si="40"/>
        <v>8</v>
      </c>
      <c r="P1288" s="105">
        <f>IFERROR(INDEX(Data_HS!$D$2:$D$8217,MATCH(H1288,Data_HS!$A$2:$A$8217,0))/p_bulan,"")</f>
        <v>10972.363636363636</v>
      </c>
      <c r="Q1288" s="104" t="str">
        <f t="shared" si="41"/>
        <v>Wajar</v>
      </c>
    </row>
    <row r="1289" spans="1:17" x14ac:dyDescent="0.3">
      <c r="A1289" s="104">
        <v>1288</v>
      </c>
      <c r="B1289" s="104" t="s">
        <v>18158</v>
      </c>
      <c r="C1289" s="104" t="s">
        <v>280</v>
      </c>
      <c r="D1289" s="104" t="s">
        <v>311</v>
      </c>
      <c r="E1289" s="104" t="s">
        <v>320</v>
      </c>
      <c r="F1289" s="104" t="s">
        <v>344</v>
      </c>
      <c r="G1289" s="104" t="s">
        <v>332</v>
      </c>
      <c r="H1289" s="104" t="s">
        <v>1523</v>
      </c>
      <c r="I1289" s="104" t="s">
        <v>16812</v>
      </c>
      <c r="J1289" s="105">
        <v>20000</v>
      </c>
      <c r="K1289" s="105"/>
      <c r="L1289" s="105">
        <v>20000</v>
      </c>
      <c r="M1289" s="106">
        <v>5.5373955229999998</v>
      </c>
      <c r="N1289" s="105">
        <v>110747.9105</v>
      </c>
      <c r="O1289" s="107">
        <f t="shared" si="40"/>
        <v>9</v>
      </c>
      <c r="P1289" s="105">
        <f>IFERROR(INDEX(Data_HS!$D$2:$D$8217,MATCH(H1289,Data_HS!$A$2:$A$8217,0))/p_bulan,"")</f>
        <v>18410584.636363637</v>
      </c>
      <c r="Q1289" s="104" t="str">
        <f t="shared" si="41"/>
        <v>Wajar</v>
      </c>
    </row>
    <row r="1290" spans="1:17" x14ac:dyDescent="0.3">
      <c r="A1290" s="104">
        <v>1289</v>
      </c>
      <c r="B1290" s="104" t="s">
        <v>18159</v>
      </c>
      <c r="C1290" s="104" t="s">
        <v>280</v>
      </c>
      <c r="D1290" s="104" t="s">
        <v>308</v>
      </c>
      <c r="E1290" s="104" t="s">
        <v>320</v>
      </c>
      <c r="F1290" s="104" t="s">
        <v>343</v>
      </c>
      <c r="G1290" s="104" t="s">
        <v>332</v>
      </c>
      <c r="H1290" s="104" t="s">
        <v>1625</v>
      </c>
      <c r="I1290" s="104" t="s">
        <v>17659</v>
      </c>
      <c r="J1290" s="105">
        <v>20000</v>
      </c>
      <c r="K1290" s="105">
        <v>100000</v>
      </c>
      <c r="L1290" s="105">
        <v>60000</v>
      </c>
      <c r="M1290" s="106">
        <v>7.396840149</v>
      </c>
      <c r="N1290" s="105">
        <v>443810.40889999998</v>
      </c>
      <c r="O1290" s="107">
        <f t="shared" si="40"/>
        <v>11</v>
      </c>
      <c r="P1290" s="105">
        <f>IFERROR(INDEX(Data_HS!$D$2:$D$8217,MATCH(H1290,Data_HS!$A$2:$A$8217,0))/p_bulan,"")</f>
        <v>723.5454545454545</v>
      </c>
      <c r="Q1290" s="104" t="str">
        <f t="shared" si="41"/>
        <v>Melebihi ekspor nasional HS</v>
      </c>
    </row>
    <row r="1291" spans="1:17" x14ac:dyDescent="0.3">
      <c r="A1291" s="104">
        <v>1290</v>
      </c>
      <c r="B1291" s="104" t="s">
        <v>18159</v>
      </c>
      <c r="C1291" s="104" t="s">
        <v>280</v>
      </c>
      <c r="D1291" s="104" t="s">
        <v>308</v>
      </c>
      <c r="E1291" s="104" t="s">
        <v>320</v>
      </c>
      <c r="F1291" s="104" t="s">
        <v>343</v>
      </c>
      <c r="G1291" s="104" t="s">
        <v>332</v>
      </c>
      <c r="H1291" s="104" t="s">
        <v>460</v>
      </c>
      <c r="I1291" s="104" t="s">
        <v>18160</v>
      </c>
      <c r="J1291" s="105">
        <v>10000</v>
      </c>
      <c r="K1291" s="105">
        <v>20000</v>
      </c>
      <c r="L1291" s="105">
        <v>15000</v>
      </c>
      <c r="M1291" s="106">
        <v>18.88888889</v>
      </c>
      <c r="N1291" s="105">
        <v>283333.3333</v>
      </c>
      <c r="O1291" s="107">
        <f t="shared" si="40"/>
        <v>2</v>
      </c>
      <c r="P1291" s="105">
        <f>IFERROR(INDEX(Data_HS!$D$2:$D$8217,MATCH(H1291,Data_HS!$A$2:$A$8217,0))/p_bulan,"")</f>
        <v>46.363636363636367</v>
      </c>
      <c r="Q1291" s="104" t="str">
        <f t="shared" si="41"/>
        <v>Melebihi ekspor nasional HS</v>
      </c>
    </row>
    <row r="1292" spans="1:17" x14ac:dyDescent="0.3">
      <c r="A1292" s="104">
        <v>1291</v>
      </c>
      <c r="B1292" s="104" t="s">
        <v>18161</v>
      </c>
      <c r="C1292" s="104" t="s">
        <v>280</v>
      </c>
      <c r="D1292" s="104" t="s">
        <v>311</v>
      </c>
      <c r="E1292" s="104" t="s">
        <v>320</v>
      </c>
      <c r="F1292" s="104" t="s">
        <v>320</v>
      </c>
      <c r="G1292" s="104" t="s">
        <v>320</v>
      </c>
      <c r="H1292" s="104" t="s">
        <v>16845</v>
      </c>
      <c r="I1292" s="104" t="s">
        <v>16846</v>
      </c>
      <c r="J1292" s="105"/>
      <c r="K1292" s="105"/>
      <c r="L1292" s="105"/>
      <c r="M1292" s="106"/>
      <c r="N1292" s="105"/>
      <c r="O1292" s="107">
        <f t="shared" si="40"/>
        <v>0</v>
      </c>
      <c r="P1292" s="105" t="str">
        <f>IFERROR(INDEX(Data_HS!$D$2:$D$8217,MATCH(H1292,Data_HS!$A$2:$A$8217,0))/p_bulan,"")</f>
        <v/>
      </c>
      <c r="Q1292" s="104" t="str">
        <f t="shared" si="41"/>
        <v>HS tidak valid</v>
      </c>
    </row>
    <row r="1293" spans="1:17" x14ac:dyDescent="0.3">
      <c r="A1293" s="104">
        <v>1292</v>
      </c>
      <c r="B1293" s="104" t="s">
        <v>18162</v>
      </c>
      <c r="C1293" s="104" t="s">
        <v>282</v>
      </c>
      <c r="D1293" s="104" t="s">
        <v>311</v>
      </c>
      <c r="E1293" s="104" t="s">
        <v>320</v>
      </c>
      <c r="F1293" s="104" t="s">
        <v>344</v>
      </c>
      <c r="G1293" s="104" t="s">
        <v>335</v>
      </c>
      <c r="H1293" s="104" t="s">
        <v>1460</v>
      </c>
      <c r="I1293" s="104" t="s">
        <v>18163</v>
      </c>
      <c r="J1293" s="105">
        <v>3000</v>
      </c>
      <c r="K1293" s="105">
        <v>300000</v>
      </c>
      <c r="L1293" s="105">
        <v>151500</v>
      </c>
      <c r="M1293" s="106">
        <v>6.8828138010000002</v>
      </c>
      <c r="N1293" s="105">
        <v>1042746.291</v>
      </c>
      <c r="O1293" s="107">
        <f t="shared" si="40"/>
        <v>9</v>
      </c>
      <c r="P1293" s="105">
        <f>IFERROR(INDEX(Data_HS!$D$2:$D$8217,MATCH(H1293,Data_HS!$A$2:$A$8217,0))/p_bulan,"")</f>
        <v>60138.272727272728</v>
      </c>
      <c r="Q1293" s="104" t="str">
        <f t="shared" si="41"/>
        <v>Melebihi ekspor nasional HS</v>
      </c>
    </row>
    <row r="1294" spans="1:17" x14ac:dyDescent="0.3">
      <c r="A1294" s="104">
        <v>1293</v>
      </c>
      <c r="B1294" s="104" t="s">
        <v>18162</v>
      </c>
      <c r="C1294" s="104" t="s">
        <v>282</v>
      </c>
      <c r="D1294" s="104" t="s">
        <v>311</v>
      </c>
      <c r="E1294" s="104" t="s">
        <v>320</v>
      </c>
      <c r="F1294" s="104" t="s">
        <v>344</v>
      </c>
      <c r="G1294" s="104" t="s">
        <v>335</v>
      </c>
      <c r="H1294" s="104" t="s">
        <v>1460</v>
      </c>
      <c r="I1294" s="104" t="s">
        <v>17811</v>
      </c>
      <c r="J1294" s="105">
        <v>3000</v>
      </c>
      <c r="K1294" s="105">
        <v>300000</v>
      </c>
      <c r="L1294" s="105">
        <v>151500</v>
      </c>
      <c r="M1294" s="106">
        <v>6.8828138010000002</v>
      </c>
      <c r="N1294" s="105">
        <v>1042746.291</v>
      </c>
      <c r="O1294" s="107">
        <f t="shared" si="40"/>
        <v>9</v>
      </c>
      <c r="P1294" s="105">
        <f>IFERROR(INDEX(Data_HS!$D$2:$D$8217,MATCH(H1294,Data_HS!$A$2:$A$8217,0))/p_bulan,"")</f>
        <v>60138.272727272728</v>
      </c>
      <c r="Q1294" s="104" t="str">
        <f t="shared" si="41"/>
        <v>Melebihi ekspor nasional HS</v>
      </c>
    </row>
    <row r="1295" spans="1:17" x14ac:dyDescent="0.3">
      <c r="A1295" s="104">
        <v>1294</v>
      </c>
      <c r="B1295" s="104" t="s">
        <v>18164</v>
      </c>
      <c r="C1295" s="104" t="s">
        <v>305</v>
      </c>
      <c r="D1295" s="104" t="s">
        <v>314</v>
      </c>
      <c r="E1295" s="104" t="s">
        <v>318</v>
      </c>
      <c r="F1295" s="104" t="s">
        <v>343</v>
      </c>
      <c r="G1295" s="104" t="s">
        <v>335</v>
      </c>
      <c r="H1295" s="104" t="s">
        <v>2757</v>
      </c>
      <c r="I1295" s="104" t="s">
        <v>18165</v>
      </c>
      <c r="J1295" s="105">
        <v>22000000</v>
      </c>
      <c r="K1295" s="105">
        <v>500000</v>
      </c>
      <c r="L1295" s="105">
        <v>11250000</v>
      </c>
      <c r="M1295" s="106">
        <v>0.30174964999999998</v>
      </c>
      <c r="N1295" s="105">
        <v>3394683.5630000001</v>
      </c>
      <c r="O1295" s="107">
        <f t="shared" si="40"/>
        <v>23</v>
      </c>
      <c r="P1295" s="105">
        <f>IFERROR(INDEX(Data_HS!$D$2:$D$8217,MATCH(H1295,Data_HS!$A$2:$A$8217,0))/p_bulan,"")</f>
        <v>2743.7272727272725</v>
      </c>
      <c r="Q1295" s="104" t="str">
        <f t="shared" si="41"/>
        <v>Melebihi ekspor nasional HS</v>
      </c>
    </row>
    <row r="1296" spans="1:17" x14ac:dyDescent="0.3">
      <c r="A1296" s="104">
        <v>1295</v>
      </c>
      <c r="B1296" s="104" t="s">
        <v>18166</v>
      </c>
      <c r="C1296" s="104" t="s">
        <v>282</v>
      </c>
      <c r="D1296" s="104" t="s">
        <v>311</v>
      </c>
      <c r="E1296" s="104" t="s">
        <v>320</v>
      </c>
      <c r="F1296" s="104" t="s">
        <v>320</v>
      </c>
      <c r="G1296" s="104" t="s">
        <v>320</v>
      </c>
      <c r="H1296" s="104" t="s">
        <v>2221</v>
      </c>
      <c r="I1296" s="104" t="s">
        <v>17273</v>
      </c>
      <c r="J1296" s="105">
        <v>20000</v>
      </c>
      <c r="K1296" s="105">
        <v>50000</v>
      </c>
      <c r="L1296" s="105">
        <v>35000</v>
      </c>
      <c r="M1296" s="106">
        <v>1.7014241560000001</v>
      </c>
      <c r="N1296" s="105">
        <v>59549.845480000004</v>
      </c>
      <c r="O1296" s="107">
        <f t="shared" si="40"/>
        <v>17</v>
      </c>
      <c r="P1296" s="105">
        <f>IFERROR(INDEX(Data_HS!$D$2:$D$8217,MATCH(H1296,Data_HS!$A$2:$A$8217,0))/p_bulan,"")</f>
        <v>75623.818181818177</v>
      </c>
      <c r="Q1296" s="104" t="str">
        <f t="shared" si="41"/>
        <v>Wajar</v>
      </c>
    </row>
    <row r="1297" spans="1:17" x14ac:dyDescent="0.3">
      <c r="A1297" s="104">
        <v>1296</v>
      </c>
      <c r="B1297" s="104" t="s">
        <v>18167</v>
      </c>
      <c r="C1297" s="104" t="s">
        <v>288</v>
      </c>
      <c r="D1297" s="104" t="s">
        <v>311</v>
      </c>
      <c r="E1297" s="104" t="s">
        <v>320</v>
      </c>
      <c r="F1297" s="104" t="s">
        <v>343</v>
      </c>
      <c r="G1297" s="104" t="s">
        <v>332</v>
      </c>
      <c r="H1297" s="104" t="s">
        <v>2757</v>
      </c>
      <c r="I1297" s="104" t="s">
        <v>18168</v>
      </c>
      <c r="J1297" s="105">
        <v>22000</v>
      </c>
      <c r="K1297" s="105">
        <v>100000000</v>
      </c>
      <c r="L1297" s="105">
        <v>50011000</v>
      </c>
      <c r="M1297" s="106">
        <v>0.30174964999999998</v>
      </c>
      <c r="N1297" s="105">
        <v>15090801.75</v>
      </c>
      <c r="O1297" s="107">
        <f t="shared" si="40"/>
        <v>23</v>
      </c>
      <c r="P1297" s="105">
        <f>IFERROR(INDEX(Data_HS!$D$2:$D$8217,MATCH(H1297,Data_HS!$A$2:$A$8217,0))/p_bulan,"")</f>
        <v>2743.7272727272725</v>
      </c>
      <c r="Q1297" s="104" t="str">
        <f t="shared" si="41"/>
        <v>Melebihi ekspor nasional HS</v>
      </c>
    </row>
    <row r="1298" spans="1:17" x14ac:dyDescent="0.3">
      <c r="A1298" s="104">
        <v>1297</v>
      </c>
      <c r="B1298" s="104" t="s">
        <v>18167</v>
      </c>
      <c r="C1298" s="104" t="s">
        <v>288</v>
      </c>
      <c r="D1298" s="104" t="s">
        <v>311</v>
      </c>
      <c r="E1298" s="104" t="s">
        <v>320</v>
      </c>
      <c r="F1298" s="104" t="s">
        <v>343</v>
      </c>
      <c r="G1298" s="104" t="s">
        <v>332</v>
      </c>
      <c r="H1298" s="104" t="s">
        <v>11114</v>
      </c>
      <c r="I1298" s="104" t="s">
        <v>18169</v>
      </c>
      <c r="J1298" s="105">
        <v>22000</v>
      </c>
      <c r="K1298" s="105">
        <v>7000</v>
      </c>
      <c r="L1298" s="105">
        <v>14500</v>
      </c>
      <c r="M1298" s="106">
        <v>30.334728030000001</v>
      </c>
      <c r="N1298" s="105">
        <v>439853.55650000001</v>
      </c>
      <c r="O1298" s="107">
        <f t="shared" si="40"/>
        <v>84</v>
      </c>
      <c r="P1298" s="105">
        <f>IFERROR(INDEX(Data_HS!$D$2:$D$8217,MATCH(H1298,Data_HS!$A$2:$A$8217,0))/p_bulan,"")</f>
        <v>1318.1818181818182</v>
      </c>
      <c r="Q1298" s="104" t="str">
        <f t="shared" si="41"/>
        <v>Melebihi ekspor nasional HS</v>
      </c>
    </row>
    <row r="1299" spans="1:17" x14ac:dyDescent="0.3">
      <c r="A1299" s="104">
        <v>1298</v>
      </c>
      <c r="B1299" s="104" t="s">
        <v>18167</v>
      </c>
      <c r="C1299" s="104" t="s">
        <v>288</v>
      </c>
      <c r="D1299" s="104" t="s">
        <v>311</v>
      </c>
      <c r="E1299" s="104" t="s">
        <v>320</v>
      </c>
      <c r="F1299" s="104" t="s">
        <v>343</v>
      </c>
      <c r="G1299" s="104" t="s">
        <v>332</v>
      </c>
      <c r="H1299" s="104" t="s">
        <v>1557</v>
      </c>
      <c r="I1299" s="104" t="s">
        <v>18170</v>
      </c>
      <c r="J1299" s="105">
        <v>22000</v>
      </c>
      <c r="K1299" s="105">
        <v>1000000</v>
      </c>
      <c r="L1299" s="105">
        <v>511000</v>
      </c>
      <c r="M1299" s="106">
        <v>0.76696932900000003</v>
      </c>
      <c r="N1299" s="105">
        <v>391921.3273</v>
      </c>
      <c r="O1299" s="107">
        <f t="shared" si="40"/>
        <v>9</v>
      </c>
      <c r="P1299" s="105">
        <f>IFERROR(INDEX(Data_HS!$D$2:$D$8217,MATCH(H1299,Data_HS!$A$2:$A$8217,0))/p_bulan,"")</f>
        <v>171188.18181818182</v>
      </c>
      <c r="Q1299" s="104" t="str">
        <f t="shared" si="41"/>
        <v>Melebihi ekspor nasional HS</v>
      </c>
    </row>
    <row r="1300" spans="1:17" x14ac:dyDescent="0.3">
      <c r="A1300" s="104">
        <v>1299</v>
      </c>
      <c r="B1300" s="104" t="s">
        <v>18167</v>
      </c>
      <c r="C1300" s="104" t="s">
        <v>288</v>
      </c>
      <c r="D1300" s="104" t="s">
        <v>311</v>
      </c>
      <c r="E1300" s="104" t="s">
        <v>320</v>
      </c>
      <c r="F1300" s="104" t="s">
        <v>343</v>
      </c>
      <c r="G1300" s="104" t="s">
        <v>332</v>
      </c>
      <c r="H1300" s="104" t="s">
        <v>1460</v>
      </c>
      <c r="I1300" s="104" t="s">
        <v>18171</v>
      </c>
      <c r="J1300" s="105">
        <v>22000</v>
      </c>
      <c r="K1300" s="105">
        <v>5000000</v>
      </c>
      <c r="L1300" s="105">
        <v>2511000</v>
      </c>
      <c r="M1300" s="106">
        <v>6.8828138010000002</v>
      </c>
      <c r="N1300" s="105">
        <v>17282745.449999999</v>
      </c>
      <c r="O1300" s="107">
        <f t="shared" si="40"/>
        <v>9</v>
      </c>
      <c r="P1300" s="105">
        <f>IFERROR(INDEX(Data_HS!$D$2:$D$8217,MATCH(H1300,Data_HS!$A$2:$A$8217,0))/p_bulan,"")</f>
        <v>60138.272727272728</v>
      </c>
      <c r="Q1300" s="104" t="str">
        <f t="shared" si="41"/>
        <v>Melebihi ekspor nasional HS</v>
      </c>
    </row>
    <row r="1301" spans="1:17" x14ac:dyDescent="0.3">
      <c r="A1301" s="104">
        <v>1300</v>
      </c>
      <c r="B1301" s="104" t="s">
        <v>18167</v>
      </c>
      <c r="C1301" s="104" t="s">
        <v>288</v>
      </c>
      <c r="D1301" s="104" t="s">
        <v>311</v>
      </c>
      <c r="E1301" s="104" t="s">
        <v>320</v>
      </c>
      <c r="F1301" s="104" t="s">
        <v>343</v>
      </c>
      <c r="G1301" s="104" t="s">
        <v>332</v>
      </c>
      <c r="H1301" s="104" t="s">
        <v>11114</v>
      </c>
      <c r="I1301" s="104" t="s">
        <v>18172</v>
      </c>
      <c r="J1301" s="105">
        <v>22000</v>
      </c>
      <c r="K1301" s="105">
        <v>0</v>
      </c>
      <c r="L1301" s="105">
        <v>11000</v>
      </c>
      <c r="M1301" s="106">
        <v>30.334728030000001</v>
      </c>
      <c r="N1301" s="105">
        <v>333682.00839999999</v>
      </c>
      <c r="O1301" s="107">
        <f t="shared" si="40"/>
        <v>84</v>
      </c>
      <c r="P1301" s="105">
        <f>IFERROR(INDEX(Data_HS!$D$2:$D$8217,MATCH(H1301,Data_HS!$A$2:$A$8217,0))/p_bulan,"")</f>
        <v>1318.1818181818182</v>
      </c>
      <c r="Q1301" s="104" t="str">
        <f t="shared" si="41"/>
        <v>Melebihi ekspor nasional HS</v>
      </c>
    </row>
    <row r="1302" spans="1:17" x14ac:dyDescent="0.3">
      <c r="A1302" s="104">
        <v>1301</v>
      </c>
      <c r="B1302" s="104" t="s">
        <v>18167</v>
      </c>
      <c r="C1302" s="104" t="s">
        <v>288</v>
      </c>
      <c r="D1302" s="104" t="s">
        <v>311</v>
      </c>
      <c r="E1302" s="104" t="s">
        <v>320</v>
      </c>
      <c r="F1302" s="104" t="s">
        <v>343</v>
      </c>
      <c r="G1302" s="104" t="s">
        <v>332</v>
      </c>
      <c r="H1302" s="104" t="s">
        <v>4317</v>
      </c>
      <c r="I1302" s="104" t="s">
        <v>18173</v>
      </c>
      <c r="J1302" s="105">
        <v>20000</v>
      </c>
      <c r="K1302" s="105">
        <v>100000</v>
      </c>
      <c r="L1302" s="105">
        <v>60000</v>
      </c>
      <c r="M1302" s="106">
        <v>59.799470110000001</v>
      </c>
      <c r="N1302" s="105">
        <v>3587968.2069999999</v>
      </c>
      <c r="O1302" s="107">
        <f t="shared" si="40"/>
        <v>33</v>
      </c>
      <c r="P1302" s="105">
        <f>IFERROR(INDEX(Data_HS!$D$2:$D$8217,MATCH(H1302,Data_HS!$A$2:$A$8217,0))/p_bulan,"")</f>
        <v>229809.36363636365</v>
      </c>
      <c r="Q1302" s="104" t="str">
        <f t="shared" si="41"/>
        <v>Melebihi ekspor nasional HS</v>
      </c>
    </row>
    <row r="1303" spans="1:17" x14ac:dyDescent="0.3">
      <c r="A1303" s="104">
        <v>1302</v>
      </c>
      <c r="B1303" s="104" t="s">
        <v>18167</v>
      </c>
      <c r="C1303" s="104" t="s">
        <v>288</v>
      </c>
      <c r="D1303" s="104" t="s">
        <v>311</v>
      </c>
      <c r="E1303" s="104" t="s">
        <v>320</v>
      </c>
      <c r="F1303" s="104" t="s">
        <v>343</v>
      </c>
      <c r="G1303" s="104" t="s">
        <v>332</v>
      </c>
      <c r="H1303" s="104" t="s">
        <v>1833</v>
      </c>
      <c r="I1303" s="104" t="s">
        <v>17515</v>
      </c>
      <c r="J1303" s="105">
        <v>5000000</v>
      </c>
      <c r="K1303" s="105">
        <v>50000000</v>
      </c>
      <c r="L1303" s="105">
        <v>27500000</v>
      </c>
      <c r="M1303" s="106">
        <v>0.10319235</v>
      </c>
      <c r="N1303" s="105">
        <v>2837789.6120000002</v>
      </c>
      <c r="O1303" s="107">
        <f t="shared" si="40"/>
        <v>14</v>
      </c>
      <c r="P1303" s="105">
        <f>IFERROR(INDEX(Data_HS!$D$2:$D$8217,MATCH(H1303,Data_HS!$A$2:$A$8217,0))/p_bulan,"")</f>
        <v>51044723.545454547</v>
      </c>
      <c r="Q1303" s="104" t="str">
        <f t="shared" si="41"/>
        <v>Wajar</v>
      </c>
    </row>
    <row r="1304" spans="1:17" x14ac:dyDescent="0.3">
      <c r="A1304" s="104">
        <v>1303</v>
      </c>
      <c r="B1304" s="104" t="s">
        <v>18174</v>
      </c>
      <c r="C1304" s="104" t="s">
        <v>324</v>
      </c>
      <c r="D1304" s="104" t="s">
        <v>311</v>
      </c>
      <c r="E1304" s="104" t="s">
        <v>301</v>
      </c>
      <c r="F1304" s="104" t="s">
        <v>343</v>
      </c>
      <c r="G1304" s="104" t="s">
        <v>332</v>
      </c>
      <c r="H1304" s="104" t="s">
        <v>7049</v>
      </c>
      <c r="I1304" s="104" t="s">
        <v>16982</v>
      </c>
      <c r="J1304" s="105">
        <v>12000</v>
      </c>
      <c r="K1304" s="105">
        <v>75000</v>
      </c>
      <c r="L1304" s="105">
        <v>43500</v>
      </c>
      <c r="M1304" s="106">
        <v>0.15903830599999999</v>
      </c>
      <c r="N1304" s="105">
        <v>6918.1663150000004</v>
      </c>
      <c r="O1304" s="107">
        <f t="shared" si="40"/>
        <v>53</v>
      </c>
      <c r="P1304" s="105">
        <f>IFERROR(INDEX(Data_HS!$D$2:$D$8217,MATCH(H1304,Data_HS!$A$2:$A$8217,0))/p_bulan,"")</f>
        <v>14667.09090909091</v>
      </c>
      <c r="Q1304" s="104" t="str">
        <f t="shared" si="41"/>
        <v>Wajar</v>
      </c>
    </row>
    <row r="1305" spans="1:17" x14ac:dyDescent="0.3">
      <c r="A1305" s="104">
        <v>1304</v>
      </c>
      <c r="B1305" s="104" t="s">
        <v>18174</v>
      </c>
      <c r="C1305" s="104" t="s">
        <v>324</v>
      </c>
      <c r="D1305" s="104" t="s">
        <v>311</v>
      </c>
      <c r="E1305" s="104" t="s">
        <v>301</v>
      </c>
      <c r="F1305" s="104" t="s">
        <v>343</v>
      </c>
      <c r="G1305" s="104" t="s">
        <v>332</v>
      </c>
      <c r="H1305" s="104" t="s">
        <v>1587</v>
      </c>
      <c r="I1305" s="104" t="s">
        <v>18175</v>
      </c>
      <c r="J1305" s="105">
        <v>22000</v>
      </c>
      <c r="K1305" s="105">
        <v>250000</v>
      </c>
      <c r="L1305" s="105">
        <v>136000</v>
      </c>
      <c r="M1305" s="106">
        <v>11.25</v>
      </c>
      <c r="N1305" s="105">
        <v>1530000</v>
      </c>
      <c r="O1305" s="107">
        <f t="shared" si="40"/>
        <v>10</v>
      </c>
      <c r="P1305" s="105">
        <f>IFERROR(INDEX(Data_HS!$D$2:$D$8217,MATCH(H1305,Data_HS!$A$2:$A$8217,0))/p_bulan,"")</f>
        <v>32215.909090909092</v>
      </c>
      <c r="Q1305" s="104" t="str">
        <f t="shared" si="41"/>
        <v>Melebihi ekspor nasional HS</v>
      </c>
    </row>
    <row r="1306" spans="1:17" x14ac:dyDescent="0.3">
      <c r="A1306" s="104">
        <v>1305</v>
      </c>
      <c r="B1306" s="104" t="s">
        <v>18174</v>
      </c>
      <c r="C1306" s="104" t="s">
        <v>324</v>
      </c>
      <c r="D1306" s="104" t="s">
        <v>311</v>
      </c>
      <c r="E1306" s="104" t="s">
        <v>301</v>
      </c>
      <c r="F1306" s="104" t="s">
        <v>343</v>
      </c>
      <c r="G1306" s="104" t="s">
        <v>332</v>
      </c>
      <c r="H1306" s="104" t="s">
        <v>1833</v>
      </c>
      <c r="I1306" s="104" t="s">
        <v>17006</v>
      </c>
      <c r="J1306" s="105">
        <v>25000</v>
      </c>
      <c r="K1306" s="105">
        <v>50000000</v>
      </c>
      <c r="L1306" s="105">
        <v>25012500</v>
      </c>
      <c r="M1306" s="106">
        <v>0.10319235</v>
      </c>
      <c r="N1306" s="105">
        <v>2581098.642</v>
      </c>
      <c r="O1306" s="107">
        <f t="shared" si="40"/>
        <v>14</v>
      </c>
      <c r="P1306" s="105">
        <f>IFERROR(INDEX(Data_HS!$D$2:$D$8217,MATCH(H1306,Data_HS!$A$2:$A$8217,0))/p_bulan,"")</f>
        <v>51044723.545454547</v>
      </c>
      <c r="Q1306" s="104" t="str">
        <f t="shared" si="41"/>
        <v>Wajar</v>
      </c>
    </row>
    <row r="1307" spans="1:17" x14ac:dyDescent="0.3">
      <c r="A1307" s="104">
        <v>1306</v>
      </c>
      <c r="B1307" s="104" t="s">
        <v>18174</v>
      </c>
      <c r="C1307" s="104" t="s">
        <v>324</v>
      </c>
      <c r="D1307" s="104" t="s">
        <v>311</v>
      </c>
      <c r="E1307" s="104" t="s">
        <v>301</v>
      </c>
      <c r="F1307" s="104" t="s">
        <v>343</v>
      </c>
      <c r="G1307" s="104" t="s">
        <v>332</v>
      </c>
      <c r="H1307" s="104" t="s">
        <v>2769</v>
      </c>
      <c r="I1307" s="104" t="s">
        <v>18176</v>
      </c>
      <c r="J1307" s="105">
        <v>25000</v>
      </c>
      <c r="K1307" s="105">
        <v>600000</v>
      </c>
      <c r="L1307" s="105">
        <v>312500</v>
      </c>
      <c r="M1307" s="106">
        <v>1.5</v>
      </c>
      <c r="N1307" s="105">
        <v>468750</v>
      </c>
      <c r="O1307" s="107">
        <f t="shared" si="40"/>
        <v>23</v>
      </c>
      <c r="P1307" s="105">
        <f>IFERROR(INDEX(Data_HS!$D$2:$D$8217,MATCH(H1307,Data_HS!$A$2:$A$8217,0))/p_bulan,"")</f>
        <v>0.54545454545454541</v>
      </c>
      <c r="Q1307" s="104" t="str">
        <f t="shared" si="41"/>
        <v>Melebihi ekspor nasional HS</v>
      </c>
    </row>
    <row r="1308" spans="1:17" x14ac:dyDescent="0.3">
      <c r="A1308" s="104">
        <v>1307</v>
      </c>
      <c r="B1308" s="104" t="s">
        <v>18174</v>
      </c>
      <c r="C1308" s="104" t="s">
        <v>324</v>
      </c>
      <c r="D1308" s="104" t="s">
        <v>311</v>
      </c>
      <c r="E1308" s="104" t="s">
        <v>301</v>
      </c>
      <c r="F1308" s="104" t="s">
        <v>343</v>
      </c>
      <c r="G1308" s="104" t="s">
        <v>332</v>
      </c>
      <c r="H1308" s="104" t="s">
        <v>1513</v>
      </c>
      <c r="I1308" s="104" t="s">
        <v>16985</v>
      </c>
      <c r="J1308" s="105">
        <v>10</v>
      </c>
      <c r="K1308" s="105">
        <v>150</v>
      </c>
      <c r="L1308" s="105">
        <v>80</v>
      </c>
      <c r="M1308" s="106">
        <v>48.166593229999997</v>
      </c>
      <c r="N1308" s="105">
        <v>3853.3274580000002</v>
      </c>
      <c r="O1308" s="107">
        <f t="shared" si="40"/>
        <v>9</v>
      </c>
      <c r="P1308" s="105">
        <f>IFERROR(INDEX(Data_HS!$D$2:$D$8217,MATCH(H1308,Data_HS!$A$2:$A$8217,0))/p_bulan,"")</f>
        <v>785032.27272727271</v>
      </c>
      <c r="Q1308" s="104" t="str">
        <f t="shared" si="41"/>
        <v>Wajar</v>
      </c>
    </row>
    <row r="1309" spans="1:17" x14ac:dyDescent="0.3">
      <c r="A1309" s="104">
        <v>1308</v>
      </c>
      <c r="B1309" s="104" t="s">
        <v>18174</v>
      </c>
      <c r="C1309" s="104" t="s">
        <v>324</v>
      </c>
      <c r="D1309" s="104" t="s">
        <v>311</v>
      </c>
      <c r="E1309" s="104" t="s">
        <v>301</v>
      </c>
      <c r="F1309" s="104" t="s">
        <v>343</v>
      </c>
      <c r="G1309" s="104" t="s">
        <v>332</v>
      </c>
      <c r="H1309" s="104" t="s">
        <v>7051</v>
      </c>
      <c r="I1309" s="104" t="s">
        <v>18177</v>
      </c>
      <c r="J1309" s="105">
        <v>22000</v>
      </c>
      <c r="K1309" s="105">
        <v>250000</v>
      </c>
      <c r="L1309" s="105">
        <v>136000</v>
      </c>
      <c r="M1309" s="106">
        <v>0.19363182200000001</v>
      </c>
      <c r="N1309" s="105">
        <v>26333.927820000001</v>
      </c>
      <c r="O1309" s="107">
        <f t="shared" si="40"/>
        <v>53</v>
      </c>
      <c r="P1309" s="105">
        <f>IFERROR(INDEX(Data_HS!$D$2:$D$8217,MATCH(H1309,Data_HS!$A$2:$A$8217,0))/p_bulan,"")</f>
        <v>484444.18181818182</v>
      </c>
      <c r="Q1309" s="104" t="str">
        <f t="shared" si="41"/>
        <v>Wajar</v>
      </c>
    </row>
    <row r="1310" spans="1:17" x14ac:dyDescent="0.3">
      <c r="A1310" s="104">
        <v>1309</v>
      </c>
      <c r="B1310" s="104" t="s">
        <v>18174</v>
      </c>
      <c r="C1310" s="104" t="s">
        <v>324</v>
      </c>
      <c r="D1310" s="104" t="s">
        <v>311</v>
      </c>
      <c r="E1310" s="104" t="s">
        <v>301</v>
      </c>
      <c r="F1310" s="104" t="s">
        <v>343</v>
      </c>
      <c r="G1310" s="104" t="s">
        <v>332</v>
      </c>
      <c r="H1310" s="104" t="s">
        <v>1302</v>
      </c>
      <c r="I1310" s="104" t="s">
        <v>18178</v>
      </c>
      <c r="J1310" s="105">
        <v>25000</v>
      </c>
      <c r="K1310" s="105">
        <v>500000</v>
      </c>
      <c r="L1310" s="105">
        <v>262500</v>
      </c>
      <c r="M1310" s="106">
        <v>0.47623953400000002</v>
      </c>
      <c r="N1310" s="105">
        <v>125012.8777</v>
      </c>
      <c r="O1310" s="107">
        <f t="shared" si="40"/>
        <v>8</v>
      </c>
      <c r="P1310" s="105">
        <f>IFERROR(INDEX(Data_HS!$D$2:$D$8217,MATCH(H1310,Data_HS!$A$2:$A$8217,0))/p_bulan,"")</f>
        <v>48622.454545454544</v>
      </c>
      <c r="Q1310" s="104" t="str">
        <f t="shared" si="41"/>
        <v>Melebihi ekspor nasional HS</v>
      </c>
    </row>
    <row r="1311" spans="1:17" x14ac:dyDescent="0.3">
      <c r="A1311" s="104">
        <v>1310</v>
      </c>
      <c r="B1311" s="104" t="s">
        <v>18174</v>
      </c>
      <c r="C1311" s="104" t="s">
        <v>324</v>
      </c>
      <c r="D1311" s="104" t="s">
        <v>311</v>
      </c>
      <c r="E1311" s="104" t="s">
        <v>301</v>
      </c>
      <c r="F1311" s="104" t="s">
        <v>343</v>
      </c>
      <c r="G1311" s="104" t="s">
        <v>332</v>
      </c>
      <c r="H1311" s="104" t="s">
        <v>1304</v>
      </c>
      <c r="I1311" s="104" t="s">
        <v>18179</v>
      </c>
      <c r="J1311" s="105">
        <v>25000</v>
      </c>
      <c r="K1311" s="105">
        <v>250000</v>
      </c>
      <c r="L1311" s="105">
        <v>137500</v>
      </c>
      <c r="M1311" s="106">
        <v>0.42636016700000001</v>
      </c>
      <c r="N1311" s="105">
        <v>58624.522960000002</v>
      </c>
      <c r="O1311" s="107">
        <f t="shared" si="40"/>
        <v>8</v>
      </c>
      <c r="P1311" s="105">
        <f>IFERROR(INDEX(Data_HS!$D$2:$D$8217,MATCH(H1311,Data_HS!$A$2:$A$8217,0))/p_bulan,"")</f>
        <v>24934517.727272727</v>
      </c>
      <c r="Q1311" s="104" t="str">
        <f t="shared" si="41"/>
        <v>Wajar</v>
      </c>
    </row>
    <row r="1312" spans="1:17" x14ac:dyDescent="0.3">
      <c r="A1312" s="104">
        <v>1311</v>
      </c>
      <c r="B1312" s="104" t="s">
        <v>18180</v>
      </c>
      <c r="C1312" s="104" t="s">
        <v>280</v>
      </c>
      <c r="D1312" s="104" t="s">
        <v>308</v>
      </c>
      <c r="E1312" s="104" t="s">
        <v>320</v>
      </c>
      <c r="F1312" s="104" t="s">
        <v>343</v>
      </c>
      <c r="G1312" s="104" t="s">
        <v>335</v>
      </c>
      <c r="H1312" s="104" t="s">
        <v>6687</v>
      </c>
      <c r="I1312" s="104" t="s">
        <v>18181</v>
      </c>
      <c r="J1312" s="105">
        <v>0</v>
      </c>
      <c r="K1312" s="105">
        <v>0</v>
      </c>
      <c r="L1312" s="105">
        <v>0</v>
      </c>
      <c r="M1312" s="106">
        <v>4.9707382119999997</v>
      </c>
      <c r="N1312" s="105">
        <v>0</v>
      </c>
      <c r="O1312" s="107">
        <f t="shared" si="40"/>
        <v>48</v>
      </c>
      <c r="P1312" s="105">
        <f>IFERROR(INDEX(Data_HS!$D$2:$D$8217,MATCH(H1312,Data_HS!$A$2:$A$8217,0))/p_bulan,"")</f>
        <v>991909.45454545459</v>
      </c>
      <c r="Q1312" s="104" t="str">
        <f t="shared" si="41"/>
        <v>Estimasi nol</v>
      </c>
    </row>
    <row r="1313" spans="1:17" x14ac:dyDescent="0.3">
      <c r="A1313" s="104">
        <v>1312</v>
      </c>
      <c r="B1313" s="104" t="s">
        <v>18180</v>
      </c>
      <c r="C1313" s="104" t="s">
        <v>280</v>
      </c>
      <c r="D1313" s="104" t="s">
        <v>308</v>
      </c>
      <c r="E1313" s="104" t="s">
        <v>320</v>
      </c>
      <c r="F1313" s="104" t="s">
        <v>343</v>
      </c>
      <c r="G1313" s="104" t="s">
        <v>335</v>
      </c>
      <c r="H1313" s="104" t="s">
        <v>5938</v>
      </c>
      <c r="I1313" s="104" t="s">
        <v>18182</v>
      </c>
      <c r="J1313" s="105">
        <v>0</v>
      </c>
      <c r="K1313" s="105">
        <v>0</v>
      </c>
      <c r="L1313" s="105">
        <v>0</v>
      </c>
      <c r="M1313" s="106">
        <v>57.23252995</v>
      </c>
      <c r="N1313" s="105">
        <v>0</v>
      </c>
      <c r="O1313" s="107">
        <f t="shared" si="40"/>
        <v>42</v>
      </c>
      <c r="P1313" s="105">
        <f>IFERROR(INDEX(Data_HS!$D$2:$D$8217,MATCH(H1313,Data_HS!$A$2:$A$8217,0))/p_bulan,"")</f>
        <v>360512.90909090912</v>
      </c>
      <c r="Q1313" s="104" t="str">
        <f t="shared" si="41"/>
        <v>Estimasi nol</v>
      </c>
    </row>
    <row r="1314" spans="1:17" x14ac:dyDescent="0.3">
      <c r="A1314" s="104">
        <v>1313</v>
      </c>
      <c r="B1314" s="104" t="s">
        <v>18180</v>
      </c>
      <c r="C1314" s="104" t="s">
        <v>280</v>
      </c>
      <c r="D1314" s="104" t="s">
        <v>308</v>
      </c>
      <c r="E1314" s="104" t="s">
        <v>320</v>
      </c>
      <c r="F1314" s="104" t="s">
        <v>343</v>
      </c>
      <c r="G1314" s="104" t="s">
        <v>335</v>
      </c>
      <c r="H1314" s="104" t="s">
        <v>5410</v>
      </c>
      <c r="I1314" s="104" t="s">
        <v>18183</v>
      </c>
      <c r="J1314" s="105">
        <v>0</v>
      </c>
      <c r="K1314" s="105">
        <v>0</v>
      </c>
      <c r="L1314" s="105">
        <v>0</v>
      </c>
      <c r="M1314" s="106">
        <v>1.187025394</v>
      </c>
      <c r="N1314" s="105">
        <v>0</v>
      </c>
      <c r="O1314" s="107">
        <f t="shared" si="40"/>
        <v>39</v>
      </c>
      <c r="P1314" s="105">
        <f>IFERROR(INDEX(Data_HS!$D$2:$D$8217,MATCH(H1314,Data_HS!$A$2:$A$8217,0))/p_bulan,"")</f>
        <v>473883.09090909088</v>
      </c>
      <c r="Q1314" s="104" t="str">
        <f t="shared" si="41"/>
        <v>Estimasi nol</v>
      </c>
    </row>
    <row r="1315" spans="1:17" x14ac:dyDescent="0.3">
      <c r="A1315" s="104">
        <v>1314</v>
      </c>
      <c r="B1315" s="104" t="s">
        <v>18180</v>
      </c>
      <c r="C1315" s="104" t="s">
        <v>280</v>
      </c>
      <c r="D1315" s="104" t="s">
        <v>308</v>
      </c>
      <c r="E1315" s="104" t="s">
        <v>320</v>
      </c>
      <c r="F1315" s="104" t="s">
        <v>343</v>
      </c>
      <c r="G1315" s="104" t="s">
        <v>335</v>
      </c>
      <c r="H1315" s="104" t="s">
        <v>4059</v>
      </c>
      <c r="I1315" s="104" t="s">
        <v>18184</v>
      </c>
      <c r="J1315" s="105">
        <v>0</v>
      </c>
      <c r="K1315" s="105">
        <v>0</v>
      </c>
      <c r="L1315" s="105">
        <v>0</v>
      </c>
      <c r="M1315" s="106">
        <v>65.985456929999998</v>
      </c>
      <c r="N1315" s="105">
        <v>0</v>
      </c>
      <c r="O1315" s="107">
        <f t="shared" si="40"/>
        <v>30</v>
      </c>
      <c r="P1315" s="105">
        <f>IFERROR(INDEX(Data_HS!$D$2:$D$8217,MATCH(H1315,Data_HS!$A$2:$A$8217,0))/p_bulan,"")</f>
        <v>960658.27272727271</v>
      </c>
      <c r="Q1315" s="104" t="str">
        <f t="shared" si="41"/>
        <v>Estimasi nol</v>
      </c>
    </row>
    <row r="1316" spans="1:17" x14ac:dyDescent="0.3">
      <c r="A1316" s="104">
        <v>1315</v>
      </c>
      <c r="B1316" s="104" t="s">
        <v>18180</v>
      </c>
      <c r="C1316" s="104" t="s">
        <v>280</v>
      </c>
      <c r="D1316" s="104" t="s">
        <v>308</v>
      </c>
      <c r="E1316" s="104" t="s">
        <v>320</v>
      </c>
      <c r="F1316" s="104" t="s">
        <v>343</v>
      </c>
      <c r="G1316" s="104" t="s">
        <v>335</v>
      </c>
      <c r="H1316" s="104" t="s">
        <v>7805</v>
      </c>
      <c r="I1316" s="104" t="s">
        <v>18185</v>
      </c>
      <c r="J1316" s="105">
        <v>0</v>
      </c>
      <c r="K1316" s="105">
        <v>0</v>
      </c>
      <c r="L1316" s="105">
        <v>0</v>
      </c>
      <c r="M1316" s="106">
        <v>3.2897380699999998</v>
      </c>
      <c r="N1316" s="105">
        <v>0</v>
      </c>
      <c r="O1316" s="107">
        <f t="shared" si="40"/>
        <v>59</v>
      </c>
      <c r="P1316" s="105">
        <f>IFERROR(INDEX(Data_HS!$D$2:$D$8217,MATCH(H1316,Data_HS!$A$2:$A$8217,0))/p_bulan,"")</f>
        <v>3334</v>
      </c>
      <c r="Q1316" s="104" t="str">
        <f t="shared" si="41"/>
        <v>Estimasi nol</v>
      </c>
    </row>
    <row r="1317" spans="1:17" x14ac:dyDescent="0.3">
      <c r="A1317" s="104">
        <v>1316</v>
      </c>
      <c r="B1317" s="104" t="s">
        <v>18180</v>
      </c>
      <c r="C1317" s="104" t="s">
        <v>280</v>
      </c>
      <c r="D1317" s="104" t="s">
        <v>308</v>
      </c>
      <c r="E1317" s="104" t="s">
        <v>320</v>
      </c>
      <c r="F1317" s="104" t="s">
        <v>343</v>
      </c>
      <c r="G1317" s="104" t="s">
        <v>335</v>
      </c>
      <c r="H1317" s="104" t="s">
        <v>5410</v>
      </c>
      <c r="I1317" s="104" t="s">
        <v>18186</v>
      </c>
      <c r="J1317" s="105">
        <v>0</v>
      </c>
      <c r="K1317" s="105"/>
      <c r="L1317" s="105">
        <v>0</v>
      </c>
      <c r="M1317" s="106">
        <v>1.187025394</v>
      </c>
      <c r="N1317" s="105">
        <v>0</v>
      </c>
      <c r="O1317" s="107">
        <f t="shared" si="40"/>
        <v>39</v>
      </c>
      <c r="P1317" s="105">
        <f>IFERROR(INDEX(Data_HS!$D$2:$D$8217,MATCH(H1317,Data_HS!$A$2:$A$8217,0))/p_bulan,"")</f>
        <v>473883.09090909088</v>
      </c>
      <c r="Q1317" s="104" t="str">
        <f t="shared" si="41"/>
        <v>Estimasi nol</v>
      </c>
    </row>
    <row r="1318" spans="1:17" x14ac:dyDescent="0.3">
      <c r="A1318" s="104">
        <v>1317</v>
      </c>
      <c r="B1318" s="104" t="s">
        <v>18180</v>
      </c>
      <c r="C1318" s="104" t="s">
        <v>280</v>
      </c>
      <c r="D1318" s="104" t="s">
        <v>308</v>
      </c>
      <c r="E1318" s="104" t="s">
        <v>320</v>
      </c>
      <c r="F1318" s="104" t="s">
        <v>343</v>
      </c>
      <c r="G1318" s="104" t="s">
        <v>335</v>
      </c>
      <c r="H1318" s="104" t="s">
        <v>6293</v>
      </c>
      <c r="I1318" s="104" t="s">
        <v>18187</v>
      </c>
      <c r="J1318" s="105">
        <v>0</v>
      </c>
      <c r="K1318" s="105">
        <v>0</v>
      </c>
      <c r="L1318" s="105">
        <v>0</v>
      </c>
      <c r="M1318" s="106">
        <v>1.4137942910000001</v>
      </c>
      <c r="N1318" s="105">
        <v>0</v>
      </c>
      <c r="O1318" s="107">
        <f t="shared" si="40"/>
        <v>46</v>
      </c>
      <c r="P1318" s="105">
        <f>IFERROR(INDEX(Data_HS!$D$2:$D$8217,MATCH(H1318,Data_HS!$A$2:$A$8217,0))/p_bulan,"")</f>
        <v>104492.63636363637</v>
      </c>
      <c r="Q1318" s="104" t="str">
        <f t="shared" si="41"/>
        <v>Estimasi nol</v>
      </c>
    </row>
    <row r="1319" spans="1:17" x14ac:dyDescent="0.3">
      <c r="A1319" s="104">
        <v>1318</v>
      </c>
      <c r="B1319" s="104" t="s">
        <v>18180</v>
      </c>
      <c r="C1319" s="104" t="s">
        <v>280</v>
      </c>
      <c r="D1319" s="104" t="s">
        <v>308</v>
      </c>
      <c r="E1319" s="104" t="s">
        <v>320</v>
      </c>
      <c r="F1319" s="104" t="s">
        <v>343</v>
      </c>
      <c r="G1319" s="104" t="s">
        <v>335</v>
      </c>
      <c r="H1319" s="104" t="s">
        <v>2923</v>
      </c>
      <c r="I1319" s="104" t="s">
        <v>18188</v>
      </c>
      <c r="J1319" s="105">
        <v>0</v>
      </c>
      <c r="K1319" s="105">
        <v>0</v>
      </c>
      <c r="L1319" s="105">
        <v>0</v>
      </c>
      <c r="M1319" s="106">
        <v>6.9319500000000001E-3</v>
      </c>
      <c r="N1319" s="105">
        <v>0</v>
      </c>
      <c r="O1319" s="107">
        <f t="shared" si="40"/>
        <v>25</v>
      </c>
      <c r="P1319" s="105">
        <f>IFERROR(INDEX(Data_HS!$D$2:$D$8217,MATCH(H1319,Data_HS!$A$2:$A$8217,0))/p_bulan,"")</f>
        <v>5199723.5454545459</v>
      </c>
      <c r="Q1319" s="104" t="str">
        <f t="shared" si="41"/>
        <v>Estimasi nol</v>
      </c>
    </row>
    <row r="1320" spans="1:17" x14ac:dyDescent="0.3">
      <c r="A1320" s="104">
        <v>1319</v>
      </c>
      <c r="B1320" s="104" t="s">
        <v>18180</v>
      </c>
      <c r="C1320" s="104" t="s">
        <v>280</v>
      </c>
      <c r="D1320" s="104" t="s">
        <v>308</v>
      </c>
      <c r="E1320" s="104" t="s">
        <v>320</v>
      </c>
      <c r="F1320" s="104" t="s">
        <v>343</v>
      </c>
      <c r="G1320" s="104" t="s">
        <v>335</v>
      </c>
      <c r="H1320" s="104" t="s">
        <v>6687</v>
      </c>
      <c r="I1320" s="104" t="s">
        <v>18181</v>
      </c>
      <c r="J1320" s="105">
        <v>0</v>
      </c>
      <c r="K1320" s="105">
        <v>0</v>
      </c>
      <c r="L1320" s="105">
        <v>0</v>
      </c>
      <c r="M1320" s="106">
        <v>4.9707382119999997</v>
      </c>
      <c r="N1320" s="105">
        <v>0</v>
      </c>
      <c r="O1320" s="107">
        <f t="shared" si="40"/>
        <v>48</v>
      </c>
      <c r="P1320" s="105">
        <f>IFERROR(INDEX(Data_HS!$D$2:$D$8217,MATCH(H1320,Data_HS!$A$2:$A$8217,0))/p_bulan,"")</f>
        <v>991909.45454545459</v>
      </c>
      <c r="Q1320" s="104" t="str">
        <f t="shared" si="41"/>
        <v>Estimasi nol</v>
      </c>
    </row>
    <row r="1321" spans="1:17" x14ac:dyDescent="0.3">
      <c r="A1321" s="104">
        <v>1320</v>
      </c>
      <c r="B1321" s="104" t="s">
        <v>18180</v>
      </c>
      <c r="C1321" s="104" t="s">
        <v>280</v>
      </c>
      <c r="D1321" s="104" t="s">
        <v>308</v>
      </c>
      <c r="E1321" s="104" t="s">
        <v>320</v>
      </c>
      <c r="F1321" s="104" t="s">
        <v>343</v>
      </c>
      <c r="G1321" s="104" t="s">
        <v>335</v>
      </c>
      <c r="H1321" s="104" t="s">
        <v>15262</v>
      </c>
      <c r="I1321" s="104" t="s">
        <v>18189</v>
      </c>
      <c r="J1321" s="105">
        <v>0</v>
      </c>
      <c r="K1321" s="105">
        <v>0</v>
      </c>
      <c r="L1321" s="105">
        <v>0</v>
      </c>
      <c r="M1321" s="106">
        <v>9.4461137690000001</v>
      </c>
      <c r="N1321" s="105">
        <v>0</v>
      </c>
      <c r="O1321" s="107">
        <f t="shared" si="40"/>
        <v>87</v>
      </c>
      <c r="P1321" s="105">
        <f>IFERROR(INDEX(Data_HS!$D$2:$D$8217,MATCH(H1321,Data_HS!$A$2:$A$8217,0))/p_bulan,"")</f>
        <v>90652.636363636368</v>
      </c>
      <c r="Q1321" s="104" t="str">
        <f t="shared" si="41"/>
        <v>Estimasi nol</v>
      </c>
    </row>
    <row r="1322" spans="1:17" x14ac:dyDescent="0.3">
      <c r="A1322" s="104">
        <v>1321</v>
      </c>
      <c r="B1322" s="104" t="s">
        <v>18180</v>
      </c>
      <c r="C1322" s="104" t="s">
        <v>280</v>
      </c>
      <c r="D1322" s="104" t="s">
        <v>308</v>
      </c>
      <c r="E1322" s="104" t="s">
        <v>320</v>
      </c>
      <c r="F1322" s="104" t="s">
        <v>343</v>
      </c>
      <c r="G1322" s="104" t="s">
        <v>335</v>
      </c>
      <c r="H1322" s="104" t="s">
        <v>6190</v>
      </c>
      <c r="I1322" s="104" t="s">
        <v>18190</v>
      </c>
      <c r="J1322" s="105">
        <v>0</v>
      </c>
      <c r="K1322" s="105">
        <v>0</v>
      </c>
      <c r="L1322" s="105">
        <v>0</v>
      </c>
      <c r="M1322" s="106">
        <v>2.6666666669999999</v>
      </c>
      <c r="N1322" s="105">
        <v>0</v>
      </c>
      <c r="O1322" s="107">
        <f t="shared" si="40"/>
        <v>44</v>
      </c>
      <c r="P1322" s="105">
        <f>IFERROR(INDEX(Data_HS!$D$2:$D$8217,MATCH(H1322,Data_HS!$A$2:$A$8217,0))/p_bulan,"")</f>
        <v>0.72727272727272729</v>
      </c>
      <c r="Q1322" s="104" t="str">
        <f t="shared" si="41"/>
        <v>Estimasi nol</v>
      </c>
    </row>
    <row r="1323" spans="1:17" x14ac:dyDescent="0.3">
      <c r="A1323" s="104">
        <v>1322</v>
      </c>
      <c r="B1323" s="104" t="s">
        <v>18180</v>
      </c>
      <c r="C1323" s="104" t="s">
        <v>280</v>
      </c>
      <c r="D1323" s="104" t="s">
        <v>308</v>
      </c>
      <c r="E1323" s="104" t="s">
        <v>320</v>
      </c>
      <c r="F1323" s="104" t="s">
        <v>343</v>
      </c>
      <c r="G1323" s="104" t="s">
        <v>335</v>
      </c>
      <c r="H1323" s="104" t="s">
        <v>16845</v>
      </c>
      <c r="I1323" s="104" t="s">
        <v>18191</v>
      </c>
      <c r="J1323" s="105">
        <v>0</v>
      </c>
      <c r="K1323" s="105">
        <v>0</v>
      </c>
      <c r="L1323" s="105">
        <v>0</v>
      </c>
      <c r="M1323" s="106"/>
      <c r="N1323" s="105"/>
      <c r="O1323" s="107">
        <f t="shared" si="40"/>
        <v>0</v>
      </c>
      <c r="P1323" s="105" t="str">
        <f>IFERROR(INDEX(Data_HS!$D$2:$D$8217,MATCH(H1323,Data_HS!$A$2:$A$8217,0))/p_bulan,"")</f>
        <v/>
      </c>
      <c r="Q1323" s="104" t="str">
        <f t="shared" si="41"/>
        <v>HS tidak valid</v>
      </c>
    </row>
    <row r="1324" spans="1:17" x14ac:dyDescent="0.3">
      <c r="A1324" s="104">
        <v>1323</v>
      </c>
      <c r="B1324" s="104" t="s">
        <v>18192</v>
      </c>
      <c r="C1324" s="104" t="s">
        <v>280</v>
      </c>
      <c r="D1324" s="104" t="s">
        <v>308</v>
      </c>
      <c r="E1324" s="104" t="s">
        <v>320</v>
      </c>
      <c r="F1324" s="104" t="s">
        <v>343</v>
      </c>
      <c r="G1324" s="104" t="s">
        <v>332</v>
      </c>
      <c r="H1324" s="104" t="s">
        <v>12142</v>
      </c>
      <c r="I1324" s="104" t="s">
        <v>18193</v>
      </c>
      <c r="J1324" s="105">
        <v>10000</v>
      </c>
      <c r="K1324" s="105"/>
      <c r="L1324" s="105">
        <v>10000</v>
      </c>
      <c r="M1324" s="106">
        <v>11.01267883</v>
      </c>
      <c r="N1324" s="105">
        <v>110126.7883</v>
      </c>
      <c r="O1324" s="107">
        <f t="shared" si="40"/>
        <v>84</v>
      </c>
      <c r="P1324" s="105">
        <f>IFERROR(INDEX(Data_HS!$D$2:$D$8217,MATCH(H1324,Data_HS!$A$2:$A$8217,0))/p_bulan,"")</f>
        <v>1291906.3636363635</v>
      </c>
      <c r="Q1324" s="104" t="str">
        <f t="shared" si="41"/>
        <v>Wajar</v>
      </c>
    </row>
    <row r="1325" spans="1:17" x14ac:dyDescent="0.3">
      <c r="A1325" s="104">
        <v>1324</v>
      </c>
      <c r="B1325" s="104" t="s">
        <v>18192</v>
      </c>
      <c r="C1325" s="104" t="s">
        <v>280</v>
      </c>
      <c r="D1325" s="104" t="s">
        <v>308</v>
      </c>
      <c r="E1325" s="104" t="s">
        <v>320</v>
      </c>
      <c r="F1325" s="104" t="s">
        <v>343</v>
      </c>
      <c r="G1325" s="104" t="s">
        <v>332</v>
      </c>
      <c r="H1325" s="104" t="s">
        <v>978</v>
      </c>
      <c r="I1325" s="104" t="s">
        <v>18194</v>
      </c>
      <c r="J1325" s="105">
        <v>1000</v>
      </c>
      <c r="K1325" s="105">
        <v>10000</v>
      </c>
      <c r="L1325" s="105">
        <v>5500</v>
      </c>
      <c r="M1325" s="106">
        <v>1.3588301460000001</v>
      </c>
      <c r="N1325" s="105">
        <v>7473.5658039999998</v>
      </c>
      <c r="O1325" s="107">
        <f t="shared" si="40"/>
        <v>4</v>
      </c>
      <c r="P1325" s="105">
        <f>IFERROR(INDEX(Data_HS!$D$2:$D$8217,MATCH(H1325,Data_HS!$A$2:$A$8217,0))/p_bulan,"")</f>
        <v>549.09090909090912</v>
      </c>
      <c r="Q1325" s="104" t="str">
        <f t="shared" si="41"/>
        <v>Melebihi ekspor nasional HS</v>
      </c>
    </row>
    <row r="1326" spans="1:17" x14ac:dyDescent="0.3">
      <c r="A1326" s="104">
        <v>1325</v>
      </c>
      <c r="B1326" s="104" t="s">
        <v>18192</v>
      </c>
      <c r="C1326" s="104" t="s">
        <v>280</v>
      </c>
      <c r="D1326" s="104" t="s">
        <v>308</v>
      </c>
      <c r="E1326" s="104" t="s">
        <v>320</v>
      </c>
      <c r="F1326" s="104" t="s">
        <v>343</v>
      </c>
      <c r="G1326" s="104" t="s">
        <v>332</v>
      </c>
      <c r="H1326" s="104" t="s">
        <v>428</v>
      </c>
      <c r="I1326" s="104" t="s">
        <v>18195</v>
      </c>
      <c r="J1326" s="105">
        <v>500</v>
      </c>
      <c r="K1326" s="105">
        <v>3000</v>
      </c>
      <c r="L1326" s="105">
        <v>1750</v>
      </c>
      <c r="M1326" s="106">
        <v>5.9627791559999999</v>
      </c>
      <c r="N1326" s="105">
        <v>10434.863520000001</v>
      </c>
      <c r="O1326" s="107">
        <f t="shared" si="40"/>
        <v>2</v>
      </c>
      <c r="P1326" s="105">
        <f>IFERROR(INDEX(Data_HS!$D$2:$D$8217,MATCH(H1326,Data_HS!$A$2:$A$8217,0))/p_bulan,"")</f>
        <v>218.45454545454547</v>
      </c>
      <c r="Q1326" s="104" t="str">
        <f t="shared" si="41"/>
        <v>Melebihi ekspor nasional HS</v>
      </c>
    </row>
    <row r="1327" spans="1:17" x14ac:dyDescent="0.3">
      <c r="A1327" s="104">
        <v>1326</v>
      </c>
      <c r="B1327" s="104" t="s">
        <v>18192</v>
      </c>
      <c r="C1327" s="104" t="s">
        <v>280</v>
      </c>
      <c r="D1327" s="104" t="s">
        <v>308</v>
      </c>
      <c r="E1327" s="104" t="s">
        <v>320</v>
      </c>
      <c r="F1327" s="104" t="s">
        <v>343</v>
      </c>
      <c r="G1327" s="104" t="s">
        <v>332</v>
      </c>
      <c r="H1327" s="104" t="s">
        <v>1563</v>
      </c>
      <c r="I1327" s="104" t="s">
        <v>16910</v>
      </c>
      <c r="J1327" s="105">
        <v>1000</v>
      </c>
      <c r="K1327" s="105">
        <v>10000</v>
      </c>
      <c r="L1327" s="105">
        <v>5500</v>
      </c>
      <c r="M1327" s="106">
        <v>1.346506929</v>
      </c>
      <c r="N1327" s="105">
        <v>7405.7881079999997</v>
      </c>
      <c r="O1327" s="107">
        <f t="shared" si="40"/>
        <v>9</v>
      </c>
      <c r="P1327" s="105">
        <f>IFERROR(INDEX(Data_HS!$D$2:$D$8217,MATCH(H1327,Data_HS!$A$2:$A$8217,0))/p_bulan,"")</f>
        <v>652267.90909090906</v>
      </c>
      <c r="Q1327" s="104" t="str">
        <f t="shared" si="41"/>
        <v>Wajar</v>
      </c>
    </row>
    <row r="1328" spans="1:17" x14ac:dyDescent="0.3">
      <c r="A1328" s="104">
        <v>1327</v>
      </c>
      <c r="B1328" s="104" t="s">
        <v>18192</v>
      </c>
      <c r="C1328" s="104" t="s">
        <v>280</v>
      </c>
      <c r="D1328" s="104" t="s">
        <v>308</v>
      </c>
      <c r="E1328" s="104" t="s">
        <v>320</v>
      </c>
      <c r="F1328" s="104" t="s">
        <v>343</v>
      </c>
      <c r="G1328" s="104" t="s">
        <v>332</v>
      </c>
      <c r="H1328" s="104" t="s">
        <v>2251</v>
      </c>
      <c r="I1328" s="104" t="s">
        <v>18196</v>
      </c>
      <c r="J1328" s="105">
        <v>10000</v>
      </c>
      <c r="K1328" s="105"/>
      <c r="L1328" s="105">
        <v>10000</v>
      </c>
      <c r="M1328" s="106">
        <v>5.5569576200000004</v>
      </c>
      <c r="N1328" s="105">
        <v>55569.576200000003</v>
      </c>
      <c r="O1328" s="107">
        <f t="shared" si="40"/>
        <v>18</v>
      </c>
      <c r="P1328" s="105">
        <f>IFERROR(INDEX(Data_HS!$D$2:$D$8217,MATCH(H1328,Data_HS!$A$2:$A$8217,0))/p_bulan,"")</f>
        <v>256941.09090909091</v>
      </c>
      <c r="Q1328" s="104" t="str">
        <f t="shared" si="41"/>
        <v>Wajar</v>
      </c>
    </row>
    <row r="1329" spans="1:17" x14ac:dyDescent="0.3">
      <c r="A1329" s="104">
        <v>1328</v>
      </c>
      <c r="B1329" s="104" t="s">
        <v>18192</v>
      </c>
      <c r="C1329" s="104" t="s">
        <v>280</v>
      </c>
      <c r="D1329" s="104" t="s">
        <v>308</v>
      </c>
      <c r="E1329" s="104" t="s">
        <v>320</v>
      </c>
      <c r="F1329" s="104" t="s">
        <v>343</v>
      </c>
      <c r="G1329" s="104" t="s">
        <v>332</v>
      </c>
      <c r="H1329" s="104" t="s">
        <v>1709</v>
      </c>
      <c r="I1329" s="104" t="s">
        <v>18197</v>
      </c>
      <c r="J1329" s="105">
        <v>1000</v>
      </c>
      <c r="K1329" s="105">
        <v>10000</v>
      </c>
      <c r="L1329" s="105">
        <v>5500</v>
      </c>
      <c r="M1329" s="106">
        <v>155.5853659</v>
      </c>
      <c r="N1329" s="105">
        <v>855719.5122</v>
      </c>
      <c r="O1329" s="107">
        <f t="shared" si="40"/>
        <v>12</v>
      </c>
      <c r="P1329" s="105">
        <f>IFERROR(INDEX(Data_HS!$D$2:$D$8217,MATCH(H1329,Data_HS!$A$2:$A$8217,0))/p_bulan,"")</f>
        <v>2319.6363636363635</v>
      </c>
      <c r="Q1329" s="104" t="str">
        <f t="shared" si="41"/>
        <v>Melebihi ekspor nasional HS</v>
      </c>
    </row>
    <row r="1330" spans="1:17" x14ac:dyDescent="0.3">
      <c r="A1330" s="104">
        <v>1329</v>
      </c>
      <c r="B1330" s="104" t="s">
        <v>18198</v>
      </c>
      <c r="C1330" s="104" t="s">
        <v>316</v>
      </c>
      <c r="D1330" s="104" t="s">
        <v>308</v>
      </c>
      <c r="E1330" s="104" t="s">
        <v>320</v>
      </c>
      <c r="F1330" s="104" t="s">
        <v>320</v>
      </c>
      <c r="G1330" s="104" t="s">
        <v>320</v>
      </c>
      <c r="H1330" s="104" t="s">
        <v>1527</v>
      </c>
      <c r="I1330" s="104" t="s">
        <v>17635</v>
      </c>
      <c r="J1330" s="105">
        <v>0</v>
      </c>
      <c r="K1330" s="105"/>
      <c r="L1330" s="105">
        <v>0</v>
      </c>
      <c r="M1330" s="106">
        <v>5.5014955480000003</v>
      </c>
      <c r="N1330" s="105">
        <v>0</v>
      </c>
      <c r="O1330" s="107">
        <f t="shared" si="40"/>
        <v>9</v>
      </c>
      <c r="P1330" s="105">
        <f>IFERROR(INDEX(Data_HS!$D$2:$D$8217,MATCH(H1330,Data_HS!$A$2:$A$8217,0))/p_bulan,"")</f>
        <v>8913202</v>
      </c>
      <c r="Q1330" s="104" t="str">
        <f t="shared" si="41"/>
        <v>Estimasi nol</v>
      </c>
    </row>
    <row r="1331" spans="1:17" x14ac:dyDescent="0.3">
      <c r="A1331" s="104">
        <v>1330</v>
      </c>
      <c r="B1331" s="104" t="s">
        <v>18198</v>
      </c>
      <c r="C1331" s="104" t="s">
        <v>316</v>
      </c>
      <c r="D1331" s="104" t="s">
        <v>308</v>
      </c>
      <c r="E1331" s="104" t="s">
        <v>320</v>
      </c>
      <c r="F1331" s="104" t="s">
        <v>320</v>
      </c>
      <c r="G1331" s="104" t="s">
        <v>320</v>
      </c>
      <c r="H1331" s="104" t="s">
        <v>1242</v>
      </c>
      <c r="I1331" s="104" t="s">
        <v>18199</v>
      </c>
      <c r="J1331" s="105">
        <v>0</v>
      </c>
      <c r="K1331" s="105">
        <v>0</v>
      </c>
      <c r="L1331" s="105">
        <v>0</v>
      </c>
      <c r="M1331" s="106">
        <v>5.1240976280000003</v>
      </c>
      <c r="N1331" s="105">
        <v>0</v>
      </c>
      <c r="O1331" s="107">
        <f t="shared" si="40"/>
        <v>7</v>
      </c>
      <c r="P1331" s="105">
        <f>IFERROR(INDEX(Data_HS!$D$2:$D$8217,MATCH(H1331,Data_HS!$A$2:$A$8217,0))/p_bulan,"")</f>
        <v>1355.090909090909</v>
      </c>
      <c r="Q1331" s="104" t="str">
        <f t="shared" si="41"/>
        <v>Estimasi nol</v>
      </c>
    </row>
    <row r="1332" spans="1:17" x14ac:dyDescent="0.3">
      <c r="A1332" s="104">
        <v>1331</v>
      </c>
      <c r="B1332" s="104" t="s">
        <v>18198</v>
      </c>
      <c r="C1332" s="104" t="s">
        <v>316</v>
      </c>
      <c r="D1332" s="104" t="s">
        <v>308</v>
      </c>
      <c r="E1332" s="104" t="s">
        <v>320</v>
      </c>
      <c r="F1332" s="104" t="s">
        <v>320</v>
      </c>
      <c r="G1332" s="104" t="s">
        <v>320</v>
      </c>
      <c r="H1332" s="104" t="s">
        <v>2463</v>
      </c>
      <c r="I1332" s="104" t="s">
        <v>17406</v>
      </c>
      <c r="J1332" s="105">
        <v>0</v>
      </c>
      <c r="K1332" s="105"/>
      <c r="L1332" s="105">
        <v>0</v>
      </c>
      <c r="M1332" s="106">
        <v>8.8151246249999993</v>
      </c>
      <c r="N1332" s="105">
        <v>0</v>
      </c>
      <c r="O1332" s="107">
        <f t="shared" si="40"/>
        <v>20</v>
      </c>
      <c r="P1332" s="105">
        <f>IFERROR(INDEX(Data_HS!$D$2:$D$8217,MATCH(H1332,Data_HS!$A$2:$A$8217,0))/p_bulan,"")</f>
        <v>401603.45454545453</v>
      </c>
      <c r="Q1332" s="104" t="str">
        <f t="shared" si="41"/>
        <v>Estimasi nol</v>
      </c>
    </row>
    <row r="1333" spans="1:17" x14ac:dyDescent="0.3">
      <c r="A1333" s="104">
        <v>1332</v>
      </c>
      <c r="B1333" s="104" t="s">
        <v>18198</v>
      </c>
      <c r="C1333" s="104" t="s">
        <v>316</v>
      </c>
      <c r="D1333" s="104" t="s">
        <v>308</v>
      </c>
      <c r="E1333" s="104" t="s">
        <v>320</v>
      </c>
      <c r="F1333" s="104" t="s">
        <v>320</v>
      </c>
      <c r="G1333" s="104" t="s">
        <v>320</v>
      </c>
      <c r="H1333" s="104" t="s">
        <v>1513</v>
      </c>
      <c r="I1333" s="104" t="s">
        <v>17348</v>
      </c>
      <c r="J1333" s="105">
        <v>20</v>
      </c>
      <c r="K1333" s="105">
        <v>0</v>
      </c>
      <c r="L1333" s="105">
        <v>10</v>
      </c>
      <c r="M1333" s="106">
        <v>48.166593229999997</v>
      </c>
      <c r="N1333" s="105">
        <v>481.66593230000001</v>
      </c>
      <c r="O1333" s="107">
        <f t="shared" si="40"/>
        <v>9</v>
      </c>
      <c r="P1333" s="105">
        <f>IFERROR(INDEX(Data_HS!$D$2:$D$8217,MATCH(H1333,Data_HS!$A$2:$A$8217,0))/p_bulan,"")</f>
        <v>785032.27272727271</v>
      </c>
      <c r="Q1333" s="104" t="str">
        <f t="shared" si="41"/>
        <v>Wajar</v>
      </c>
    </row>
    <row r="1334" spans="1:17" x14ac:dyDescent="0.3">
      <c r="A1334" s="104">
        <v>1333</v>
      </c>
      <c r="B1334" s="104" t="s">
        <v>18198</v>
      </c>
      <c r="C1334" s="104" t="s">
        <v>316</v>
      </c>
      <c r="D1334" s="104" t="s">
        <v>308</v>
      </c>
      <c r="E1334" s="104" t="s">
        <v>320</v>
      </c>
      <c r="F1334" s="104" t="s">
        <v>320</v>
      </c>
      <c r="G1334" s="104" t="s">
        <v>320</v>
      </c>
      <c r="H1334" s="104" t="s">
        <v>2757</v>
      </c>
      <c r="I1334" s="104" t="s">
        <v>17749</v>
      </c>
      <c r="J1334" s="105">
        <v>0</v>
      </c>
      <c r="K1334" s="105">
        <v>0</v>
      </c>
      <c r="L1334" s="105">
        <v>0</v>
      </c>
      <c r="M1334" s="106">
        <v>0.30174964999999998</v>
      </c>
      <c r="N1334" s="105">
        <v>0</v>
      </c>
      <c r="O1334" s="107">
        <f t="shared" si="40"/>
        <v>23</v>
      </c>
      <c r="P1334" s="105">
        <f>IFERROR(INDEX(Data_HS!$D$2:$D$8217,MATCH(H1334,Data_HS!$A$2:$A$8217,0))/p_bulan,"")</f>
        <v>2743.7272727272725</v>
      </c>
      <c r="Q1334" s="104" t="str">
        <f t="shared" si="41"/>
        <v>Estimasi nol</v>
      </c>
    </row>
    <row r="1335" spans="1:17" x14ac:dyDescent="0.3">
      <c r="A1335" s="104">
        <v>1334</v>
      </c>
      <c r="B1335" s="104" t="s">
        <v>18198</v>
      </c>
      <c r="C1335" s="104" t="s">
        <v>316</v>
      </c>
      <c r="D1335" s="104" t="s">
        <v>308</v>
      </c>
      <c r="E1335" s="104" t="s">
        <v>320</v>
      </c>
      <c r="F1335" s="104" t="s">
        <v>320</v>
      </c>
      <c r="G1335" s="104" t="s">
        <v>320</v>
      </c>
      <c r="H1335" s="104" t="s">
        <v>1517</v>
      </c>
      <c r="I1335" s="104" t="s">
        <v>17637</v>
      </c>
      <c r="J1335" s="105">
        <v>0</v>
      </c>
      <c r="K1335" s="105"/>
      <c r="L1335" s="105">
        <v>0</v>
      </c>
      <c r="M1335" s="106">
        <v>4.5178611809999998</v>
      </c>
      <c r="N1335" s="105">
        <v>0</v>
      </c>
      <c r="O1335" s="107">
        <f t="shared" si="40"/>
        <v>9</v>
      </c>
      <c r="P1335" s="105">
        <f>IFERROR(INDEX(Data_HS!$D$2:$D$8217,MATCH(H1335,Data_HS!$A$2:$A$8217,0))/p_bulan,"")</f>
        <v>1296930.9090909092</v>
      </c>
      <c r="Q1335" s="104" t="str">
        <f t="shared" si="41"/>
        <v>Estimasi nol</v>
      </c>
    </row>
    <row r="1336" spans="1:17" x14ac:dyDescent="0.3">
      <c r="A1336" s="104">
        <v>1335</v>
      </c>
      <c r="B1336" s="104" t="s">
        <v>18198</v>
      </c>
      <c r="C1336" s="104" t="s">
        <v>316</v>
      </c>
      <c r="D1336" s="104" t="s">
        <v>308</v>
      </c>
      <c r="E1336" s="104" t="s">
        <v>320</v>
      </c>
      <c r="F1336" s="104" t="s">
        <v>320</v>
      </c>
      <c r="G1336" s="104" t="s">
        <v>320</v>
      </c>
      <c r="H1336" s="104" t="s">
        <v>2829</v>
      </c>
      <c r="I1336" s="104" t="s">
        <v>17944</v>
      </c>
      <c r="J1336" s="105">
        <v>10000</v>
      </c>
      <c r="K1336" s="105">
        <v>1000000</v>
      </c>
      <c r="L1336" s="105">
        <v>505000</v>
      </c>
      <c r="M1336" s="106">
        <v>13.72142208</v>
      </c>
      <c r="N1336" s="105">
        <v>6929318.1500000004</v>
      </c>
      <c r="O1336" s="107">
        <f t="shared" si="40"/>
        <v>24</v>
      </c>
      <c r="P1336" s="105">
        <f>IFERROR(INDEX(Data_HS!$D$2:$D$8217,MATCH(H1336,Data_HS!$A$2:$A$8217,0))/p_bulan,"")</f>
        <v>19492304.181818184</v>
      </c>
      <c r="Q1336" s="104" t="str">
        <f t="shared" si="41"/>
        <v>Wajar</v>
      </c>
    </row>
    <row r="1337" spans="1:17" x14ac:dyDescent="0.3">
      <c r="A1337" s="104">
        <v>1336</v>
      </c>
      <c r="B1337" s="104" t="s">
        <v>18198</v>
      </c>
      <c r="C1337" s="104" t="s">
        <v>316</v>
      </c>
      <c r="D1337" s="104" t="s">
        <v>308</v>
      </c>
      <c r="E1337" s="104" t="s">
        <v>320</v>
      </c>
      <c r="F1337" s="104" t="s">
        <v>320</v>
      </c>
      <c r="G1337" s="104" t="s">
        <v>320</v>
      </c>
      <c r="H1337" s="104" t="s">
        <v>16845</v>
      </c>
      <c r="I1337" s="104" t="s">
        <v>18200</v>
      </c>
      <c r="J1337" s="105">
        <v>0</v>
      </c>
      <c r="K1337" s="105"/>
      <c r="L1337" s="105">
        <v>0</v>
      </c>
      <c r="M1337" s="106"/>
      <c r="N1337" s="105"/>
      <c r="O1337" s="107">
        <f t="shared" si="40"/>
        <v>0</v>
      </c>
      <c r="P1337" s="105" t="str">
        <f>IFERROR(INDEX(Data_HS!$D$2:$D$8217,MATCH(H1337,Data_HS!$A$2:$A$8217,0))/p_bulan,"")</f>
        <v/>
      </c>
      <c r="Q1337" s="104" t="str">
        <f t="shared" si="41"/>
        <v>HS tidak valid</v>
      </c>
    </row>
    <row r="1338" spans="1:17" x14ac:dyDescent="0.3">
      <c r="A1338" s="104">
        <v>1337</v>
      </c>
      <c r="B1338" s="104" t="s">
        <v>18198</v>
      </c>
      <c r="C1338" s="104" t="s">
        <v>316</v>
      </c>
      <c r="D1338" s="104" t="s">
        <v>308</v>
      </c>
      <c r="E1338" s="104" t="s">
        <v>320</v>
      </c>
      <c r="F1338" s="104" t="s">
        <v>320</v>
      </c>
      <c r="G1338" s="104" t="s">
        <v>320</v>
      </c>
      <c r="H1338" s="104" t="s">
        <v>2227</v>
      </c>
      <c r="I1338" s="104" t="s">
        <v>18201</v>
      </c>
      <c r="J1338" s="105">
        <v>0</v>
      </c>
      <c r="K1338" s="105"/>
      <c r="L1338" s="105">
        <v>0</v>
      </c>
      <c r="M1338" s="106">
        <v>1.2673870469999999</v>
      </c>
      <c r="N1338" s="105">
        <v>0</v>
      </c>
      <c r="O1338" s="107">
        <f t="shared" si="40"/>
        <v>17</v>
      </c>
      <c r="P1338" s="105">
        <f>IFERROR(INDEX(Data_HS!$D$2:$D$8217,MATCH(H1338,Data_HS!$A$2:$A$8217,0))/p_bulan,"")</f>
        <v>26006.090909090908</v>
      </c>
      <c r="Q1338" s="104" t="str">
        <f t="shared" si="41"/>
        <v>Estimasi nol</v>
      </c>
    </row>
    <row r="1339" spans="1:17" x14ac:dyDescent="0.3">
      <c r="A1339" s="104">
        <v>1338</v>
      </c>
      <c r="B1339" s="104" t="s">
        <v>18198</v>
      </c>
      <c r="C1339" s="104" t="s">
        <v>316</v>
      </c>
      <c r="D1339" s="104" t="s">
        <v>308</v>
      </c>
      <c r="E1339" s="104" t="s">
        <v>320</v>
      </c>
      <c r="F1339" s="104" t="s">
        <v>320</v>
      </c>
      <c r="G1339" s="104" t="s">
        <v>320</v>
      </c>
      <c r="H1339" s="104" t="s">
        <v>1242</v>
      </c>
      <c r="I1339" s="104" t="s">
        <v>18202</v>
      </c>
      <c r="J1339" s="105">
        <v>0</v>
      </c>
      <c r="K1339" s="105">
        <v>0</v>
      </c>
      <c r="L1339" s="105">
        <v>0</v>
      </c>
      <c r="M1339" s="106">
        <v>5.1240976280000003</v>
      </c>
      <c r="N1339" s="105">
        <v>0</v>
      </c>
      <c r="O1339" s="107">
        <f t="shared" si="40"/>
        <v>7</v>
      </c>
      <c r="P1339" s="105">
        <f>IFERROR(INDEX(Data_HS!$D$2:$D$8217,MATCH(H1339,Data_HS!$A$2:$A$8217,0))/p_bulan,"")</f>
        <v>1355.090909090909</v>
      </c>
      <c r="Q1339" s="104" t="str">
        <f t="shared" si="41"/>
        <v>Estimasi nol</v>
      </c>
    </row>
    <row r="1340" spans="1:17" x14ac:dyDescent="0.3">
      <c r="A1340" s="104">
        <v>1339</v>
      </c>
      <c r="B1340" s="104" t="s">
        <v>18203</v>
      </c>
      <c r="C1340" s="104" t="s">
        <v>286</v>
      </c>
      <c r="D1340" s="104" t="s">
        <v>308</v>
      </c>
      <c r="E1340" s="104" t="s">
        <v>321</v>
      </c>
      <c r="F1340" s="104" t="s">
        <v>344</v>
      </c>
      <c r="G1340" s="104" t="s">
        <v>332</v>
      </c>
      <c r="H1340" s="104" t="s">
        <v>2227</v>
      </c>
      <c r="I1340" s="104" t="s">
        <v>18204</v>
      </c>
      <c r="J1340" s="105">
        <v>1</v>
      </c>
      <c r="K1340" s="105">
        <v>2000</v>
      </c>
      <c r="L1340" s="105">
        <v>1000.5</v>
      </c>
      <c r="M1340" s="106">
        <v>1.2673870469999999</v>
      </c>
      <c r="N1340" s="105">
        <v>1268.020741</v>
      </c>
      <c r="O1340" s="107">
        <f t="shared" si="40"/>
        <v>17</v>
      </c>
      <c r="P1340" s="105">
        <f>IFERROR(INDEX(Data_HS!$D$2:$D$8217,MATCH(H1340,Data_HS!$A$2:$A$8217,0))/p_bulan,"")</f>
        <v>26006.090909090908</v>
      </c>
      <c r="Q1340" s="104" t="str">
        <f t="shared" si="41"/>
        <v>Wajar</v>
      </c>
    </row>
    <row r="1341" spans="1:17" x14ac:dyDescent="0.3">
      <c r="A1341" s="104">
        <v>1340</v>
      </c>
      <c r="B1341" s="104" t="s">
        <v>18203</v>
      </c>
      <c r="C1341" s="104" t="s">
        <v>286</v>
      </c>
      <c r="D1341" s="104" t="s">
        <v>308</v>
      </c>
      <c r="E1341" s="104" t="s">
        <v>321</v>
      </c>
      <c r="F1341" s="104" t="s">
        <v>344</v>
      </c>
      <c r="G1341" s="104" t="s">
        <v>332</v>
      </c>
      <c r="H1341" s="104" t="s">
        <v>6361</v>
      </c>
      <c r="I1341" s="104" t="s">
        <v>18205</v>
      </c>
      <c r="J1341" s="105">
        <v>1000</v>
      </c>
      <c r="K1341" s="105">
        <v>10000</v>
      </c>
      <c r="L1341" s="105">
        <v>5500</v>
      </c>
      <c r="M1341" s="106">
        <v>0.12911740699999999</v>
      </c>
      <c r="N1341" s="105">
        <v>710.14573829999995</v>
      </c>
      <c r="O1341" s="107">
        <f t="shared" si="40"/>
        <v>47</v>
      </c>
      <c r="P1341" s="105">
        <f>IFERROR(INDEX(Data_HS!$D$2:$D$8217,MATCH(H1341,Data_HS!$A$2:$A$8217,0))/p_bulan,"")</f>
        <v>191774.36363636365</v>
      </c>
      <c r="Q1341" s="104" t="str">
        <f t="shared" si="41"/>
        <v>Wajar</v>
      </c>
    </row>
    <row r="1342" spans="1:17" x14ac:dyDescent="0.3">
      <c r="A1342" s="104">
        <v>1341</v>
      </c>
      <c r="B1342" s="104" t="s">
        <v>18203</v>
      </c>
      <c r="C1342" s="104" t="s">
        <v>286</v>
      </c>
      <c r="D1342" s="104" t="s">
        <v>308</v>
      </c>
      <c r="E1342" s="104" t="s">
        <v>321</v>
      </c>
      <c r="F1342" s="104" t="s">
        <v>344</v>
      </c>
      <c r="G1342" s="104" t="s">
        <v>332</v>
      </c>
      <c r="H1342" s="104" t="s">
        <v>16845</v>
      </c>
      <c r="I1342" s="104" t="s">
        <v>18206</v>
      </c>
      <c r="J1342" s="105">
        <v>1000</v>
      </c>
      <c r="K1342" s="105">
        <v>10000</v>
      </c>
      <c r="L1342" s="105">
        <v>5500</v>
      </c>
      <c r="M1342" s="106"/>
      <c r="N1342" s="105"/>
      <c r="O1342" s="107">
        <f t="shared" si="40"/>
        <v>0</v>
      </c>
      <c r="P1342" s="105" t="str">
        <f>IFERROR(INDEX(Data_HS!$D$2:$D$8217,MATCH(H1342,Data_HS!$A$2:$A$8217,0))/p_bulan,"")</f>
        <v/>
      </c>
      <c r="Q1342" s="104" t="str">
        <f t="shared" si="41"/>
        <v>HS tidak valid</v>
      </c>
    </row>
    <row r="1343" spans="1:17" x14ac:dyDescent="0.3">
      <c r="A1343" s="104">
        <v>1342</v>
      </c>
      <c r="B1343" s="104" t="s">
        <v>18203</v>
      </c>
      <c r="C1343" s="104" t="s">
        <v>286</v>
      </c>
      <c r="D1343" s="104" t="s">
        <v>308</v>
      </c>
      <c r="E1343" s="104" t="s">
        <v>321</v>
      </c>
      <c r="F1343" s="104" t="s">
        <v>344</v>
      </c>
      <c r="G1343" s="104" t="s">
        <v>332</v>
      </c>
      <c r="H1343" s="104" t="s">
        <v>2225</v>
      </c>
      <c r="I1343" s="104" t="s">
        <v>17809</v>
      </c>
      <c r="J1343" s="105">
        <v>1000</v>
      </c>
      <c r="K1343" s="105">
        <v>10000</v>
      </c>
      <c r="L1343" s="105">
        <v>5500</v>
      </c>
      <c r="M1343" s="106">
        <v>2.077171989</v>
      </c>
      <c r="N1343" s="105">
        <v>11424.44594</v>
      </c>
      <c r="O1343" s="107">
        <f t="shared" si="40"/>
        <v>17</v>
      </c>
      <c r="P1343" s="105">
        <f>IFERROR(INDEX(Data_HS!$D$2:$D$8217,MATCH(H1343,Data_HS!$A$2:$A$8217,0))/p_bulan,"")</f>
        <v>1578024.7272727273</v>
      </c>
      <c r="Q1343" s="104" t="str">
        <f t="shared" si="41"/>
        <v>Wajar</v>
      </c>
    </row>
    <row r="1344" spans="1:17" x14ac:dyDescent="0.3">
      <c r="A1344" s="104">
        <v>1343</v>
      </c>
      <c r="B1344" s="104" t="s">
        <v>18207</v>
      </c>
      <c r="C1344" s="104" t="s">
        <v>280</v>
      </c>
      <c r="D1344" s="104" t="s">
        <v>308</v>
      </c>
      <c r="E1344" s="104" t="s">
        <v>320</v>
      </c>
      <c r="F1344" s="104" t="s">
        <v>343</v>
      </c>
      <c r="G1344" s="104" t="s">
        <v>335</v>
      </c>
      <c r="H1344" s="104" t="s">
        <v>6004</v>
      </c>
      <c r="I1344" s="104" t="s">
        <v>18208</v>
      </c>
      <c r="J1344" s="105">
        <v>24000</v>
      </c>
      <c r="K1344" s="105">
        <v>100000</v>
      </c>
      <c r="L1344" s="105">
        <v>62000</v>
      </c>
      <c r="M1344" s="106">
        <v>0.54516819999999999</v>
      </c>
      <c r="N1344" s="105">
        <v>33800.428370000001</v>
      </c>
      <c r="O1344" s="107">
        <f t="shared" si="40"/>
        <v>44</v>
      </c>
      <c r="P1344" s="105">
        <f>IFERROR(INDEX(Data_HS!$D$2:$D$8217,MATCH(H1344,Data_HS!$A$2:$A$8217,0))/p_bulan,"")</f>
        <v>1966.8181818181818</v>
      </c>
      <c r="Q1344" s="104" t="str">
        <f t="shared" si="41"/>
        <v>Melebihi ekspor nasional HS</v>
      </c>
    </row>
    <row r="1345" spans="1:17" x14ac:dyDescent="0.3">
      <c r="A1345" s="104">
        <v>1344</v>
      </c>
      <c r="B1345" s="104" t="s">
        <v>18209</v>
      </c>
      <c r="C1345" s="104" t="s">
        <v>280</v>
      </c>
      <c r="D1345" s="104" t="s">
        <v>308</v>
      </c>
      <c r="E1345" s="104" t="s">
        <v>304</v>
      </c>
      <c r="F1345" s="104" t="s">
        <v>343</v>
      </c>
      <c r="G1345" s="104" t="s">
        <v>332</v>
      </c>
      <c r="H1345" s="104" t="s">
        <v>4629</v>
      </c>
      <c r="I1345" s="104" t="s">
        <v>17727</v>
      </c>
      <c r="J1345" s="105">
        <v>25000</v>
      </c>
      <c r="K1345" s="105">
        <v>100000</v>
      </c>
      <c r="L1345" s="105">
        <v>62500</v>
      </c>
      <c r="M1345" s="106">
        <v>1.77268161</v>
      </c>
      <c r="N1345" s="105">
        <v>110792.60060000001</v>
      </c>
      <c r="O1345" s="107">
        <f t="shared" si="40"/>
        <v>38</v>
      </c>
      <c r="P1345" s="105">
        <f>IFERROR(INDEX(Data_HS!$D$2:$D$8217,MATCH(H1345,Data_HS!$A$2:$A$8217,0))/p_bulan,"")</f>
        <v>2332469</v>
      </c>
      <c r="Q1345" s="104" t="str">
        <f t="shared" si="41"/>
        <v>Wajar</v>
      </c>
    </row>
    <row r="1346" spans="1:17" x14ac:dyDescent="0.3">
      <c r="A1346" s="104">
        <v>1345</v>
      </c>
      <c r="B1346" s="104" t="s">
        <v>18209</v>
      </c>
      <c r="C1346" s="104" t="s">
        <v>280</v>
      </c>
      <c r="D1346" s="104" t="s">
        <v>308</v>
      </c>
      <c r="E1346" s="104" t="s">
        <v>304</v>
      </c>
      <c r="F1346" s="104" t="s">
        <v>343</v>
      </c>
      <c r="G1346" s="104" t="s">
        <v>332</v>
      </c>
      <c r="H1346" s="104" t="s">
        <v>6012</v>
      </c>
      <c r="I1346" s="104" t="s">
        <v>18210</v>
      </c>
      <c r="J1346" s="105">
        <v>18000</v>
      </c>
      <c r="K1346" s="105">
        <v>100000</v>
      </c>
      <c r="L1346" s="105">
        <v>59000</v>
      </c>
      <c r="M1346" s="106">
        <v>0.57622691999999998</v>
      </c>
      <c r="N1346" s="105">
        <v>33997.388290000003</v>
      </c>
      <c r="O1346" s="107">
        <f t="shared" ref="O1346:O1409" si="42">VALUE(LEFT(H1346,2))</f>
        <v>44</v>
      </c>
      <c r="P1346" s="105">
        <f>IFERROR(INDEX(Data_HS!$D$2:$D$8217,MATCH(H1346,Data_HS!$A$2:$A$8217,0))/p_bulan,"")</f>
        <v>11232.181818181818</v>
      </c>
      <c r="Q1346" s="104" t="str">
        <f t="shared" ref="Q1346:Q1409" si="43">IF(H1346="00000000","HS tidak valid",IF(N1346="","Tanpa estimasi",IF(P1346="","HS tidak ada di data nasional",IF(N1346=0,"Estimasi nol",IF(N1346&gt;P1346,"Melebihi ekspor nasional HS","Wajar")))))</f>
        <v>Melebihi ekspor nasional HS</v>
      </c>
    </row>
    <row r="1347" spans="1:17" x14ac:dyDescent="0.3">
      <c r="A1347" s="104">
        <v>1346</v>
      </c>
      <c r="B1347" s="104" t="s">
        <v>18211</v>
      </c>
      <c r="C1347" s="104" t="s">
        <v>284</v>
      </c>
      <c r="D1347" s="104" t="s">
        <v>308</v>
      </c>
      <c r="E1347" s="104" t="s">
        <v>320</v>
      </c>
      <c r="F1347" s="104" t="s">
        <v>343</v>
      </c>
      <c r="G1347" s="104" t="s">
        <v>332</v>
      </c>
      <c r="H1347" s="104" t="s">
        <v>576</v>
      </c>
      <c r="I1347" s="104" t="s">
        <v>18212</v>
      </c>
      <c r="J1347" s="105">
        <v>0</v>
      </c>
      <c r="K1347" s="105">
        <v>10000</v>
      </c>
      <c r="L1347" s="105">
        <v>5000</v>
      </c>
      <c r="M1347" s="106">
        <v>3.6465860569999999</v>
      </c>
      <c r="N1347" s="105">
        <v>18232.93028</v>
      </c>
      <c r="O1347" s="107">
        <f t="shared" si="42"/>
        <v>3</v>
      </c>
      <c r="P1347" s="105">
        <f>IFERROR(INDEX(Data_HS!$D$2:$D$8217,MATCH(H1347,Data_HS!$A$2:$A$8217,0))/p_bulan,"")</f>
        <v>428850.45454545453</v>
      </c>
      <c r="Q1347" s="104" t="str">
        <f t="shared" si="43"/>
        <v>Wajar</v>
      </c>
    </row>
    <row r="1348" spans="1:17" x14ac:dyDescent="0.3">
      <c r="A1348" s="104">
        <v>1347</v>
      </c>
      <c r="B1348" s="104" t="s">
        <v>18211</v>
      </c>
      <c r="C1348" s="104" t="s">
        <v>284</v>
      </c>
      <c r="D1348" s="104" t="s">
        <v>308</v>
      </c>
      <c r="E1348" s="104" t="s">
        <v>320</v>
      </c>
      <c r="F1348" s="104" t="s">
        <v>343</v>
      </c>
      <c r="G1348" s="104" t="s">
        <v>332</v>
      </c>
      <c r="H1348" s="104" t="s">
        <v>1398</v>
      </c>
      <c r="I1348" s="104" t="s">
        <v>18213</v>
      </c>
      <c r="J1348" s="105">
        <v>0</v>
      </c>
      <c r="K1348" s="105">
        <v>16000</v>
      </c>
      <c r="L1348" s="105">
        <v>8000</v>
      </c>
      <c r="M1348" s="106">
        <v>0.43385753900000001</v>
      </c>
      <c r="N1348" s="105">
        <v>3470.8603149999999</v>
      </c>
      <c r="O1348" s="107">
        <f t="shared" si="42"/>
        <v>8</v>
      </c>
      <c r="P1348" s="105">
        <f>IFERROR(INDEX(Data_HS!$D$2:$D$8217,MATCH(H1348,Data_HS!$A$2:$A$8217,0))/p_bulan,"")</f>
        <v>85.272727272727266</v>
      </c>
      <c r="Q1348" s="104" t="str">
        <f t="shared" si="43"/>
        <v>Melebihi ekspor nasional HS</v>
      </c>
    </row>
    <row r="1349" spans="1:17" x14ac:dyDescent="0.3">
      <c r="A1349" s="104">
        <v>1348</v>
      </c>
      <c r="B1349" s="104" t="s">
        <v>18214</v>
      </c>
      <c r="C1349" s="104" t="s">
        <v>284</v>
      </c>
      <c r="D1349" s="104" t="s">
        <v>308</v>
      </c>
      <c r="E1349" s="104" t="s">
        <v>320</v>
      </c>
      <c r="F1349" s="104" t="s">
        <v>343</v>
      </c>
      <c r="G1349" s="104" t="s">
        <v>332</v>
      </c>
      <c r="H1349" s="104" t="s">
        <v>4195</v>
      </c>
      <c r="I1349" s="104" t="s">
        <v>18215</v>
      </c>
      <c r="J1349" s="105">
        <v>8000</v>
      </c>
      <c r="K1349" s="105">
        <v>20000</v>
      </c>
      <c r="L1349" s="105">
        <v>14000</v>
      </c>
      <c r="M1349" s="106">
        <v>5.4421262319999997</v>
      </c>
      <c r="N1349" s="105">
        <v>76189.767250000004</v>
      </c>
      <c r="O1349" s="107">
        <f t="shared" si="42"/>
        <v>32</v>
      </c>
      <c r="P1349" s="105">
        <f>IFERROR(INDEX(Data_HS!$D$2:$D$8217,MATCH(H1349,Data_HS!$A$2:$A$8217,0))/p_bulan,"")</f>
        <v>159443.90909090909</v>
      </c>
      <c r="Q1349" s="104" t="str">
        <f t="shared" si="43"/>
        <v>Wajar</v>
      </c>
    </row>
    <row r="1350" spans="1:17" x14ac:dyDescent="0.3">
      <c r="A1350" s="104">
        <v>1349</v>
      </c>
      <c r="B1350" s="104" t="s">
        <v>18214</v>
      </c>
      <c r="C1350" s="104" t="s">
        <v>284</v>
      </c>
      <c r="D1350" s="104" t="s">
        <v>308</v>
      </c>
      <c r="E1350" s="104" t="s">
        <v>320</v>
      </c>
      <c r="F1350" s="104" t="s">
        <v>343</v>
      </c>
      <c r="G1350" s="104" t="s">
        <v>332</v>
      </c>
      <c r="H1350" s="104" t="s">
        <v>1398</v>
      </c>
      <c r="I1350" s="104" t="s">
        <v>18216</v>
      </c>
      <c r="J1350" s="105">
        <v>5000</v>
      </c>
      <c r="K1350" s="105">
        <v>37000</v>
      </c>
      <c r="L1350" s="105">
        <v>21000</v>
      </c>
      <c r="M1350" s="106">
        <v>0.43385753900000001</v>
      </c>
      <c r="N1350" s="105">
        <v>9111.0083259999992</v>
      </c>
      <c r="O1350" s="107">
        <f t="shared" si="42"/>
        <v>8</v>
      </c>
      <c r="P1350" s="105">
        <f>IFERROR(INDEX(Data_HS!$D$2:$D$8217,MATCH(H1350,Data_HS!$A$2:$A$8217,0))/p_bulan,"")</f>
        <v>85.272727272727266</v>
      </c>
      <c r="Q1350" s="104" t="str">
        <f t="shared" si="43"/>
        <v>Melebihi ekspor nasional HS</v>
      </c>
    </row>
    <row r="1351" spans="1:17" x14ac:dyDescent="0.3">
      <c r="A1351" s="104">
        <v>1350</v>
      </c>
      <c r="B1351" s="104" t="s">
        <v>18214</v>
      </c>
      <c r="C1351" s="104" t="s">
        <v>284</v>
      </c>
      <c r="D1351" s="104" t="s">
        <v>308</v>
      </c>
      <c r="E1351" s="104" t="s">
        <v>320</v>
      </c>
      <c r="F1351" s="104" t="s">
        <v>343</v>
      </c>
      <c r="G1351" s="104" t="s">
        <v>332</v>
      </c>
      <c r="H1351" s="104" t="s">
        <v>576</v>
      </c>
      <c r="I1351" s="104" t="s">
        <v>18217</v>
      </c>
      <c r="J1351" s="105">
        <v>10000</v>
      </c>
      <c r="K1351" s="105">
        <v>35000</v>
      </c>
      <c r="L1351" s="105">
        <v>22500</v>
      </c>
      <c r="M1351" s="106">
        <v>3.6465860569999999</v>
      </c>
      <c r="N1351" s="105">
        <v>82048.186270000006</v>
      </c>
      <c r="O1351" s="107">
        <f t="shared" si="42"/>
        <v>3</v>
      </c>
      <c r="P1351" s="105">
        <f>IFERROR(INDEX(Data_HS!$D$2:$D$8217,MATCH(H1351,Data_HS!$A$2:$A$8217,0))/p_bulan,"")</f>
        <v>428850.45454545453</v>
      </c>
      <c r="Q1351" s="104" t="str">
        <f t="shared" si="43"/>
        <v>Wajar</v>
      </c>
    </row>
    <row r="1352" spans="1:17" x14ac:dyDescent="0.3">
      <c r="A1352" s="104">
        <v>1351</v>
      </c>
      <c r="B1352" s="104" t="s">
        <v>18218</v>
      </c>
      <c r="C1352" s="104" t="s">
        <v>284</v>
      </c>
      <c r="D1352" s="104" t="s">
        <v>314</v>
      </c>
      <c r="E1352" s="104" t="s">
        <v>320</v>
      </c>
      <c r="F1352" s="104" t="s">
        <v>344</v>
      </c>
      <c r="G1352" s="104" t="s">
        <v>335</v>
      </c>
      <c r="H1352" s="104" t="s">
        <v>1495</v>
      </c>
      <c r="I1352" s="104" t="s">
        <v>18219</v>
      </c>
      <c r="J1352" s="105">
        <v>1000</v>
      </c>
      <c r="K1352" s="105">
        <v>150000</v>
      </c>
      <c r="L1352" s="105">
        <v>75500</v>
      </c>
      <c r="M1352" s="106">
        <v>6.7226702649999996</v>
      </c>
      <c r="N1352" s="105">
        <v>507561.60499999998</v>
      </c>
      <c r="O1352" s="107">
        <f t="shared" si="42"/>
        <v>9</v>
      </c>
      <c r="P1352" s="105">
        <f>IFERROR(INDEX(Data_HS!$D$2:$D$8217,MATCH(H1352,Data_HS!$A$2:$A$8217,0))/p_bulan,"")</f>
        <v>7877299.2727272725</v>
      </c>
      <c r="Q1352" s="104" t="str">
        <f t="shared" si="43"/>
        <v>Wajar</v>
      </c>
    </row>
    <row r="1353" spans="1:17" x14ac:dyDescent="0.3">
      <c r="A1353" s="104">
        <v>1352</v>
      </c>
      <c r="B1353" s="104" t="s">
        <v>18218</v>
      </c>
      <c r="C1353" s="104" t="s">
        <v>284</v>
      </c>
      <c r="D1353" s="104" t="s">
        <v>314</v>
      </c>
      <c r="E1353" s="104" t="s">
        <v>320</v>
      </c>
      <c r="F1353" s="104" t="s">
        <v>344</v>
      </c>
      <c r="G1353" s="104" t="s">
        <v>335</v>
      </c>
      <c r="H1353" s="104" t="s">
        <v>1513</v>
      </c>
      <c r="I1353" s="104" t="s">
        <v>16871</v>
      </c>
      <c r="J1353" s="105">
        <v>100</v>
      </c>
      <c r="K1353" s="105">
        <v>15000</v>
      </c>
      <c r="L1353" s="105">
        <v>7550</v>
      </c>
      <c r="M1353" s="106">
        <v>48.166593229999997</v>
      </c>
      <c r="N1353" s="105">
        <v>363657.77879999997</v>
      </c>
      <c r="O1353" s="107">
        <f t="shared" si="42"/>
        <v>9</v>
      </c>
      <c r="P1353" s="105">
        <f>IFERROR(INDEX(Data_HS!$D$2:$D$8217,MATCH(H1353,Data_HS!$A$2:$A$8217,0))/p_bulan,"")</f>
        <v>785032.27272727271</v>
      </c>
      <c r="Q1353" s="104" t="str">
        <f t="shared" si="43"/>
        <v>Wajar</v>
      </c>
    </row>
    <row r="1354" spans="1:17" x14ac:dyDescent="0.3">
      <c r="A1354" s="104">
        <v>1353</v>
      </c>
      <c r="B1354" s="104" t="s">
        <v>18218</v>
      </c>
      <c r="C1354" s="104" t="s">
        <v>284</v>
      </c>
      <c r="D1354" s="104" t="s">
        <v>314</v>
      </c>
      <c r="E1354" s="104" t="s">
        <v>320</v>
      </c>
      <c r="F1354" s="104" t="s">
        <v>344</v>
      </c>
      <c r="G1354" s="104" t="s">
        <v>335</v>
      </c>
      <c r="H1354" s="104" t="s">
        <v>1304</v>
      </c>
      <c r="I1354" s="104" t="s">
        <v>18220</v>
      </c>
      <c r="J1354" s="105">
        <v>1000</v>
      </c>
      <c r="K1354" s="105">
        <v>400000</v>
      </c>
      <c r="L1354" s="105">
        <v>200500</v>
      </c>
      <c r="M1354" s="106">
        <v>0.42636016700000001</v>
      </c>
      <c r="N1354" s="105">
        <v>85485.213480000006</v>
      </c>
      <c r="O1354" s="107">
        <f t="shared" si="42"/>
        <v>8</v>
      </c>
      <c r="P1354" s="105">
        <f>IFERROR(INDEX(Data_HS!$D$2:$D$8217,MATCH(H1354,Data_HS!$A$2:$A$8217,0))/p_bulan,"")</f>
        <v>24934517.727272727</v>
      </c>
      <c r="Q1354" s="104" t="str">
        <f t="shared" si="43"/>
        <v>Wajar</v>
      </c>
    </row>
    <row r="1355" spans="1:17" x14ac:dyDescent="0.3">
      <c r="A1355" s="104">
        <v>1354</v>
      </c>
      <c r="B1355" s="104" t="s">
        <v>18221</v>
      </c>
      <c r="C1355" s="104" t="s">
        <v>292</v>
      </c>
      <c r="D1355" s="104" t="s">
        <v>308</v>
      </c>
      <c r="E1355" s="104" t="s">
        <v>320</v>
      </c>
      <c r="F1355" s="104" t="s">
        <v>343</v>
      </c>
      <c r="G1355" s="104" t="s">
        <v>332</v>
      </c>
      <c r="H1355" s="104" t="s">
        <v>2227</v>
      </c>
      <c r="I1355" s="104" t="s">
        <v>18222</v>
      </c>
      <c r="J1355" s="105">
        <v>27000</v>
      </c>
      <c r="K1355" s="105">
        <v>150000</v>
      </c>
      <c r="L1355" s="105">
        <v>88500</v>
      </c>
      <c r="M1355" s="106">
        <v>1.2673870469999999</v>
      </c>
      <c r="N1355" s="105">
        <v>112163.7537</v>
      </c>
      <c r="O1355" s="107">
        <f t="shared" si="42"/>
        <v>17</v>
      </c>
      <c r="P1355" s="105">
        <f>IFERROR(INDEX(Data_HS!$D$2:$D$8217,MATCH(H1355,Data_HS!$A$2:$A$8217,0))/p_bulan,"")</f>
        <v>26006.090909090908</v>
      </c>
      <c r="Q1355" s="104" t="str">
        <f t="shared" si="43"/>
        <v>Melebihi ekspor nasional HS</v>
      </c>
    </row>
    <row r="1356" spans="1:17" x14ac:dyDescent="0.3">
      <c r="A1356" s="104">
        <v>1355</v>
      </c>
      <c r="B1356" s="104" t="s">
        <v>18223</v>
      </c>
      <c r="C1356" s="104" t="s">
        <v>284</v>
      </c>
      <c r="D1356" s="104" t="s">
        <v>308</v>
      </c>
      <c r="E1356" s="104" t="s">
        <v>320</v>
      </c>
      <c r="F1356" s="104" t="s">
        <v>343</v>
      </c>
      <c r="G1356" s="104" t="s">
        <v>332</v>
      </c>
      <c r="H1356" s="104" t="s">
        <v>9115</v>
      </c>
      <c r="I1356" s="104" t="s">
        <v>18224</v>
      </c>
      <c r="J1356" s="105"/>
      <c r="K1356" s="105">
        <v>0</v>
      </c>
      <c r="L1356" s="105"/>
      <c r="M1356" s="106">
        <v>0.83067144999999998</v>
      </c>
      <c r="N1356" s="105"/>
      <c r="O1356" s="107">
        <f t="shared" si="42"/>
        <v>69</v>
      </c>
      <c r="P1356" s="105">
        <f>IFERROR(INDEX(Data_HS!$D$2:$D$8217,MATCH(H1356,Data_HS!$A$2:$A$8217,0))/p_bulan,"")</f>
        <v>4610</v>
      </c>
      <c r="Q1356" s="104" t="str">
        <f t="shared" si="43"/>
        <v>Tanpa estimasi</v>
      </c>
    </row>
    <row r="1357" spans="1:17" x14ac:dyDescent="0.3">
      <c r="A1357" s="104">
        <v>1356</v>
      </c>
      <c r="B1357" s="104" t="s">
        <v>18223</v>
      </c>
      <c r="C1357" s="104" t="s">
        <v>284</v>
      </c>
      <c r="D1357" s="104" t="s">
        <v>308</v>
      </c>
      <c r="E1357" s="104" t="s">
        <v>320</v>
      </c>
      <c r="F1357" s="104" t="s">
        <v>343</v>
      </c>
      <c r="G1357" s="104" t="s">
        <v>332</v>
      </c>
      <c r="H1357" s="104" t="s">
        <v>6004</v>
      </c>
      <c r="I1357" s="104" t="s">
        <v>18225</v>
      </c>
      <c r="J1357" s="105">
        <v>18000</v>
      </c>
      <c r="K1357" s="105">
        <v>100000</v>
      </c>
      <c r="L1357" s="105">
        <v>59000</v>
      </c>
      <c r="M1357" s="106">
        <v>0.54516819999999999</v>
      </c>
      <c r="N1357" s="105">
        <v>32164.923770000001</v>
      </c>
      <c r="O1357" s="107">
        <f t="shared" si="42"/>
        <v>44</v>
      </c>
      <c r="P1357" s="105">
        <f>IFERROR(INDEX(Data_HS!$D$2:$D$8217,MATCH(H1357,Data_HS!$A$2:$A$8217,0))/p_bulan,"")</f>
        <v>1966.8181818181818</v>
      </c>
      <c r="Q1357" s="104" t="str">
        <f t="shared" si="43"/>
        <v>Melebihi ekspor nasional HS</v>
      </c>
    </row>
    <row r="1358" spans="1:17" x14ac:dyDescent="0.3">
      <c r="A1358" s="104">
        <v>1357</v>
      </c>
      <c r="B1358" s="104" t="s">
        <v>18223</v>
      </c>
      <c r="C1358" s="104" t="s">
        <v>284</v>
      </c>
      <c r="D1358" s="104" t="s">
        <v>308</v>
      </c>
      <c r="E1358" s="104" t="s">
        <v>320</v>
      </c>
      <c r="F1358" s="104" t="s">
        <v>343</v>
      </c>
      <c r="G1358" s="104" t="s">
        <v>332</v>
      </c>
      <c r="H1358" s="104" t="s">
        <v>6006</v>
      </c>
      <c r="I1358" s="104" t="s">
        <v>18226</v>
      </c>
      <c r="J1358" s="105">
        <v>18000</v>
      </c>
      <c r="K1358" s="105">
        <v>100000</v>
      </c>
      <c r="L1358" s="105">
        <v>59000</v>
      </c>
      <c r="M1358" s="106">
        <v>0.86113799000000002</v>
      </c>
      <c r="N1358" s="105">
        <v>50807.14142</v>
      </c>
      <c r="O1358" s="107">
        <f t="shared" si="42"/>
        <v>44</v>
      </c>
      <c r="P1358" s="105">
        <f>IFERROR(INDEX(Data_HS!$D$2:$D$8217,MATCH(H1358,Data_HS!$A$2:$A$8217,0))/p_bulan,"")</f>
        <v>49836.090909090912</v>
      </c>
      <c r="Q1358" s="104" t="str">
        <f t="shared" si="43"/>
        <v>Melebihi ekspor nasional HS</v>
      </c>
    </row>
    <row r="1359" spans="1:17" x14ac:dyDescent="0.3">
      <c r="A1359" s="104">
        <v>1358</v>
      </c>
      <c r="B1359" s="104" t="s">
        <v>18223</v>
      </c>
      <c r="C1359" s="104" t="s">
        <v>284</v>
      </c>
      <c r="D1359" s="104" t="s">
        <v>308</v>
      </c>
      <c r="E1359" s="104" t="s">
        <v>320</v>
      </c>
      <c r="F1359" s="104" t="s">
        <v>343</v>
      </c>
      <c r="G1359" s="104" t="s">
        <v>332</v>
      </c>
      <c r="H1359" s="104" t="s">
        <v>4629</v>
      </c>
      <c r="I1359" s="104" t="s">
        <v>18227</v>
      </c>
      <c r="J1359" s="105">
        <v>18000</v>
      </c>
      <c r="K1359" s="105">
        <v>100000</v>
      </c>
      <c r="L1359" s="105">
        <v>59000</v>
      </c>
      <c r="M1359" s="106">
        <v>1.77268161</v>
      </c>
      <c r="N1359" s="105">
        <v>104588.215</v>
      </c>
      <c r="O1359" s="107">
        <f t="shared" si="42"/>
        <v>38</v>
      </c>
      <c r="P1359" s="105">
        <f>IFERROR(INDEX(Data_HS!$D$2:$D$8217,MATCH(H1359,Data_HS!$A$2:$A$8217,0))/p_bulan,"")</f>
        <v>2332469</v>
      </c>
      <c r="Q1359" s="104" t="str">
        <f t="shared" si="43"/>
        <v>Wajar</v>
      </c>
    </row>
    <row r="1360" spans="1:17" x14ac:dyDescent="0.3">
      <c r="A1360" s="104">
        <v>1359</v>
      </c>
      <c r="B1360" s="104" t="s">
        <v>18223</v>
      </c>
      <c r="C1360" s="104" t="s">
        <v>284</v>
      </c>
      <c r="D1360" s="104" t="s">
        <v>308</v>
      </c>
      <c r="E1360" s="104" t="s">
        <v>320</v>
      </c>
      <c r="F1360" s="104" t="s">
        <v>343</v>
      </c>
      <c r="G1360" s="104" t="s">
        <v>332</v>
      </c>
      <c r="H1360" s="104" t="s">
        <v>1294</v>
      </c>
      <c r="I1360" s="104" t="s">
        <v>18228</v>
      </c>
      <c r="J1360" s="105">
        <v>23000</v>
      </c>
      <c r="K1360" s="105">
        <v>100000</v>
      </c>
      <c r="L1360" s="105">
        <v>61500</v>
      </c>
      <c r="M1360" s="106">
        <v>0.26608473300000002</v>
      </c>
      <c r="N1360" s="105">
        <v>16364.211069999999</v>
      </c>
      <c r="O1360" s="107">
        <f t="shared" si="42"/>
        <v>7</v>
      </c>
      <c r="P1360" s="105">
        <f>IFERROR(INDEX(Data_HS!$D$2:$D$8217,MATCH(H1360,Data_HS!$A$2:$A$8217,0))/p_bulan,"")</f>
        <v>114934.09090909091</v>
      </c>
      <c r="Q1360" s="104" t="str">
        <f t="shared" si="43"/>
        <v>Wajar</v>
      </c>
    </row>
    <row r="1361" spans="1:17" x14ac:dyDescent="0.3">
      <c r="A1361" s="104">
        <v>1360</v>
      </c>
      <c r="B1361" s="104" t="s">
        <v>18223</v>
      </c>
      <c r="C1361" s="104" t="s">
        <v>284</v>
      </c>
      <c r="D1361" s="104" t="s">
        <v>308</v>
      </c>
      <c r="E1361" s="104" t="s">
        <v>320</v>
      </c>
      <c r="F1361" s="104" t="s">
        <v>343</v>
      </c>
      <c r="G1361" s="104" t="s">
        <v>332</v>
      </c>
      <c r="H1361" s="104" t="s">
        <v>1304</v>
      </c>
      <c r="I1361" s="104" t="s">
        <v>18229</v>
      </c>
      <c r="J1361" s="105">
        <v>18000</v>
      </c>
      <c r="K1361" s="105">
        <v>100000</v>
      </c>
      <c r="L1361" s="105">
        <v>59000</v>
      </c>
      <c r="M1361" s="106">
        <v>0.42636016700000001</v>
      </c>
      <c r="N1361" s="105">
        <v>25155.24985</v>
      </c>
      <c r="O1361" s="107">
        <f t="shared" si="42"/>
        <v>8</v>
      </c>
      <c r="P1361" s="105">
        <f>IFERROR(INDEX(Data_HS!$D$2:$D$8217,MATCH(H1361,Data_HS!$A$2:$A$8217,0))/p_bulan,"")</f>
        <v>24934517.727272727</v>
      </c>
      <c r="Q1361" s="104" t="str">
        <f t="shared" si="43"/>
        <v>Wajar</v>
      </c>
    </row>
    <row r="1362" spans="1:17" x14ac:dyDescent="0.3">
      <c r="A1362" s="104">
        <v>1361</v>
      </c>
      <c r="B1362" s="104" t="s">
        <v>18230</v>
      </c>
      <c r="C1362" s="104" t="s">
        <v>292</v>
      </c>
      <c r="D1362" s="104" t="s">
        <v>311</v>
      </c>
      <c r="E1362" s="104" t="s">
        <v>320</v>
      </c>
      <c r="F1362" s="104" t="s">
        <v>343</v>
      </c>
      <c r="G1362" s="104" t="s">
        <v>332</v>
      </c>
      <c r="H1362" s="104" t="s">
        <v>4103</v>
      </c>
      <c r="I1362" s="104" t="s">
        <v>18231</v>
      </c>
      <c r="J1362" s="105">
        <v>100000</v>
      </c>
      <c r="K1362" s="105">
        <v>500000</v>
      </c>
      <c r="L1362" s="105">
        <v>300000</v>
      </c>
      <c r="M1362" s="106">
        <v>0.28221119300000003</v>
      </c>
      <c r="N1362" s="105">
        <v>84663.357789999995</v>
      </c>
      <c r="O1362" s="107">
        <f t="shared" si="42"/>
        <v>31</v>
      </c>
      <c r="P1362" s="105">
        <f>IFERROR(INDEX(Data_HS!$D$2:$D$8217,MATCH(H1362,Data_HS!$A$2:$A$8217,0))/p_bulan,"")</f>
        <v>309149.63636363635</v>
      </c>
      <c r="Q1362" s="104" t="str">
        <f t="shared" si="43"/>
        <v>Wajar</v>
      </c>
    </row>
    <row r="1363" spans="1:17" x14ac:dyDescent="0.3">
      <c r="A1363" s="104">
        <v>1362</v>
      </c>
      <c r="B1363" s="104" t="s">
        <v>18230</v>
      </c>
      <c r="C1363" s="104" t="s">
        <v>292</v>
      </c>
      <c r="D1363" s="104" t="s">
        <v>311</v>
      </c>
      <c r="E1363" s="104" t="s">
        <v>320</v>
      </c>
      <c r="F1363" s="104" t="s">
        <v>343</v>
      </c>
      <c r="G1363" s="104" t="s">
        <v>332</v>
      </c>
      <c r="H1363" s="104" t="s">
        <v>2769</v>
      </c>
      <c r="I1363" s="104" t="s">
        <v>18232</v>
      </c>
      <c r="J1363" s="105">
        <v>1000000</v>
      </c>
      <c r="K1363" s="105">
        <v>10000000</v>
      </c>
      <c r="L1363" s="105">
        <v>5500000</v>
      </c>
      <c r="M1363" s="106">
        <v>1.5</v>
      </c>
      <c r="N1363" s="105">
        <v>8250000</v>
      </c>
      <c r="O1363" s="107">
        <f t="shared" si="42"/>
        <v>23</v>
      </c>
      <c r="P1363" s="105">
        <f>IFERROR(INDEX(Data_HS!$D$2:$D$8217,MATCH(H1363,Data_HS!$A$2:$A$8217,0))/p_bulan,"")</f>
        <v>0.54545454545454541</v>
      </c>
      <c r="Q1363" s="104" t="str">
        <f t="shared" si="43"/>
        <v>Melebihi ekspor nasional HS</v>
      </c>
    </row>
    <row r="1364" spans="1:17" x14ac:dyDescent="0.3">
      <c r="A1364" s="104">
        <v>1363</v>
      </c>
      <c r="B1364" s="104" t="s">
        <v>18230</v>
      </c>
      <c r="C1364" s="104" t="s">
        <v>292</v>
      </c>
      <c r="D1364" s="104" t="s">
        <v>311</v>
      </c>
      <c r="E1364" s="104" t="s">
        <v>320</v>
      </c>
      <c r="F1364" s="104" t="s">
        <v>343</v>
      </c>
      <c r="G1364" s="104" t="s">
        <v>332</v>
      </c>
      <c r="H1364" s="104" t="s">
        <v>3009</v>
      </c>
      <c r="I1364" s="104" t="s">
        <v>18233</v>
      </c>
      <c r="J1364" s="105">
        <v>50000000</v>
      </c>
      <c r="K1364" s="105">
        <v>150000000</v>
      </c>
      <c r="L1364" s="105">
        <v>100000000</v>
      </c>
      <c r="M1364" s="106">
        <v>0.100995608</v>
      </c>
      <c r="N1364" s="105">
        <v>10099560.82</v>
      </c>
      <c r="O1364" s="107">
        <f t="shared" si="42"/>
        <v>27</v>
      </c>
      <c r="P1364" s="105">
        <f>IFERROR(INDEX(Data_HS!$D$2:$D$8217,MATCH(H1364,Data_HS!$A$2:$A$8217,0))/p_bulan,"")</f>
        <v>195949313.45454547</v>
      </c>
      <c r="Q1364" s="104" t="str">
        <f t="shared" si="43"/>
        <v>Wajar</v>
      </c>
    </row>
    <row r="1365" spans="1:17" x14ac:dyDescent="0.3">
      <c r="A1365" s="104">
        <v>1364</v>
      </c>
      <c r="B1365" s="104" t="s">
        <v>18230</v>
      </c>
      <c r="C1365" s="104" t="s">
        <v>292</v>
      </c>
      <c r="D1365" s="104" t="s">
        <v>311</v>
      </c>
      <c r="E1365" s="104" t="s">
        <v>320</v>
      </c>
      <c r="F1365" s="104" t="s">
        <v>343</v>
      </c>
      <c r="G1365" s="104" t="s">
        <v>332</v>
      </c>
      <c r="H1365" s="104" t="s">
        <v>1833</v>
      </c>
      <c r="I1365" s="104" t="s">
        <v>17006</v>
      </c>
      <c r="J1365" s="105">
        <v>5000000</v>
      </c>
      <c r="K1365" s="105">
        <v>20000000</v>
      </c>
      <c r="L1365" s="105">
        <v>12500000</v>
      </c>
      <c r="M1365" s="106">
        <v>0.10319235</v>
      </c>
      <c r="N1365" s="105">
        <v>1289904.3689999999</v>
      </c>
      <c r="O1365" s="107">
        <f t="shared" si="42"/>
        <v>14</v>
      </c>
      <c r="P1365" s="105">
        <f>IFERROR(INDEX(Data_HS!$D$2:$D$8217,MATCH(H1365,Data_HS!$A$2:$A$8217,0))/p_bulan,"")</f>
        <v>51044723.545454547</v>
      </c>
      <c r="Q1365" s="104" t="str">
        <f t="shared" si="43"/>
        <v>Wajar</v>
      </c>
    </row>
    <row r="1366" spans="1:17" x14ac:dyDescent="0.3">
      <c r="A1366" s="104">
        <v>1365</v>
      </c>
      <c r="B1366" s="104" t="s">
        <v>18230</v>
      </c>
      <c r="C1366" s="104" t="s">
        <v>292</v>
      </c>
      <c r="D1366" s="104" t="s">
        <v>311</v>
      </c>
      <c r="E1366" s="104" t="s">
        <v>320</v>
      </c>
      <c r="F1366" s="104" t="s">
        <v>343</v>
      </c>
      <c r="G1366" s="104" t="s">
        <v>332</v>
      </c>
      <c r="H1366" s="104" t="s">
        <v>4819</v>
      </c>
      <c r="I1366" s="104" t="s">
        <v>18234</v>
      </c>
      <c r="J1366" s="105">
        <v>300000</v>
      </c>
      <c r="K1366" s="105">
        <v>3000000</v>
      </c>
      <c r="L1366" s="105">
        <v>1650000</v>
      </c>
      <c r="M1366" s="106">
        <v>0.94106053199999995</v>
      </c>
      <c r="N1366" s="105">
        <v>1552749.878</v>
      </c>
      <c r="O1366" s="107">
        <f t="shared" si="42"/>
        <v>38</v>
      </c>
      <c r="P1366" s="105">
        <f>IFERROR(INDEX(Data_HS!$D$2:$D$8217,MATCH(H1366,Data_HS!$A$2:$A$8217,0))/p_bulan,"")</f>
        <v>146201730</v>
      </c>
      <c r="Q1366" s="104" t="str">
        <f t="shared" si="43"/>
        <v>Wajar</v>
      </c>
    </row>
    <row r="1367" spans="1:17" x14ac:dyDescent="0.3">
      <c r="A1367" s="104">
        <v>1366</v>
      </c>
      <c r="B1367" s="104" t="s">
        <v>18235</v>
      </c>
      <c r="C1367" s="104" t="s">
        <v>284</v>
      </c>
      <c r="D1367" s="104" t="s">
        <v>317</v>
      </c>
      <c r="E1367" s="104" t="s">
        <v>301</v>
      </c>
      <c r="F1367" s="104" t="s">
        <v>344</v>
      </c>
      <c r="G1367" s="104" t="s">
        <v>335</v>
      </c>
      <c r="H1367" s="104" t="s">
        <v>14310</v>
      </c>
      <c r="I1367" s="104" t="s">
        <v>18236</v>
      </c>
      <c r="J1367" s="105">
        <v>0</v>
      </c>
      <c r="K1367" s="105">
        <v>0</v>
      </c>
      <c r="L1367" s="105">
        <v>0</v>
      </c>
      <c r="M1367" s="106">
        <v>68.164044939999997</v>
      </c>
      <c r="N1367" s="105">
        <v>0</v>
      </c>
      <c r="O1367" s="107">
        <f t="shared" si="42"/>
        <v>85</v>
      </c>
      <c r="P1367" s="105">
        <f>IFERROR(INDEX(Data_HS!$D$2:$D$8217,MATCH(H1367,Data_HS!$A$2:$A$8217,0))/p_bulan,"")</f>
        <v>5515.090909090909</v>
      </c>
      <c r="Q1367" s="104" t="str">
        <f t="shared" si="43"/>
        <v>Estimasi nol</v>
      </c>
    </row>
    <row r="1368" spans="1:17" x14ac:dyDescent="0.3">
      <c r="A1368" s="104">
        <v>1367</v>
      </c>
      <c r="B1368" s="104" t="s">
        <v>18235</v>
      </c>
      <c r="C1368" s="104" t="s">
        <v>284</v>
      </c>
      <c r="D1368" s="104" t="s">
        <v>317</v>
      </c>
      <c r="E1368" s="104" t="s">
        <v>301</v>
      </c>
      <c r="F1368" s="104" t="s">
        <v>344</v>
      </c>
      <c r="G1368" s="104" t="s">
        <v>335</v>
      </c>
      <c r="H1368" s="104" t="s">
        <v>14274</v>
      </c>
      <c r="I1368" s="104" t="s">
        <v>18237</v>
      </c>
      <c r="J1368" s="105">
        <v>0</v>
      </c>
      <c r="K1368" s="105">
        <v>0</v>
      </c>
      <c r="L1368" s="105">
        <v>0</v>
      </c>
      <c r="M1368" s="106">
        <v>11.66692521</v>
      </c>
      <c r="N1368" s="105">
        <v>0</v>
      </c>
      <c r="O1368" s="107">
        <f t="shared" si="42"/>
        <v>85</v>
      </c>
      <c r="P1368" s="105">
        <f>IFERROR(INDEX(Data_HS!$D$2:$D$8217,MATCH(H1368,Data_HS!$A$2:$A$8217,0))/p_bulan,"")</f>
        <v>16409</v>
      </c>
      <c r="Q1368" s="104" t="str">
        <f t="shared" si="43"/>
        <v>Estimasi nol</v>
      </c>
    </row>
    <row r="1369" spans="1:17" x14ac:dyDescent="0.3">
      <c r="A1369" s="104">
        <v>1368</v>
      </c>
      <c r="B1369" s="104" t="s">
        <v>18235</v>
      </c>
      <c r="C1369" s="104" t="s">
        <v>284</v>
      </c>
      <c r="D1369" s="104" t="s">
        <v>317</v>
      </c>
      <c r="E1369" s="104" t="s">
        <v>301</v>
      </c>
      <c r="F1369" s="104" t="s">
        <v>344</v>
      </c>
      <c r="G1369" s="104" t="s">
        <v>335</v>
      </c>
      <c r="H1369" s="104" t="s">
        <v>6819</v>
      </c>
      <c r="I1369" s="104" t="s">
        <v>18238</v>
      </c>
      <c r="J1369" s="105">
        <v>0</v>
      </c>
      <c r="K1369" s="105">
        <v>0</v>
      </c>
      <c r="L1369" s="105">
        <v>0</v>
      </c>
      <c r="M1369" s="106">
        <v>1.6887626689999999</v>
      </c>
      <c r="N1369" s="105">
        <v>0</v>
      </c>
      <c r="O1369" s="107">
        <f t="shared" si="42"/>
        <v>52</v>
      </c>
      <c r="P1369" s="105">
        <f>IFERROR(INDEX(Data_HS!$D$2:$D$8217,MATCH(H1369,Data_HS!$A$2:$A$8217,0))/p_bulan,"")</f>
        <v>825072.63636363635</v>
      </c>
      <c r="Q1369" s="104" t="str">
        <f t="shared" si="43"/>
        <v>Estimasi nol</v>
      </c>
    </row>
    <row r="1370" spans="1:17" x14ac:dyDescent="0.3">
      <c r="A1370" s="104">
        <v>1369</v>
      </c>
      <c r="B1370" s="104" t="s">
        <v>18235</v>
      </c>
      <c r="C1370" s="104" t="s">
        <v>284</v>
      </c>
      <c r="D1370" s="104" t="s">
        <v>317</v>
      </c>
      <c r="E1370" s="104" t="s">
        <v>301</v>
      </c>
      <c r="F1370" s="104" t="s">
        <v>344</v>
      </c>
      <c r="G1370" s="104" t="s">
        <v>335</v>
      </c>
      <c r="H1370" s="104" t="s">
        <v>10972</v>
      </c>
      <c r="I1370" s="104" t="s">
        <v>18239</v>
      </c>
      <c r="J1370" s="105">
        <v>0</v>
      </c>
      <c r="K1370" s="105">
        <v>0</v>
      </c>
      <c r="L1370" s="105">
        <v>0</v>
      </c>
      <c r="M1370" s="106">
        <v>31.643410849999999</v>
      </c>
      <c r="N1370" s="105">
        <v>0</v>
      </c>
      <c r="O1370" s="107">
        <f t="shared" si="42"/>
        <v>83</v>
      </c>
      <c r="P1370" s="105">
        <f>IFERROR(INDEX(Data_HS!$D$2:$D$8217,MATCH(H1370,Data_HS!$A$2:$A$8217,0))/p_bulan,"")</f>
        <v>10019.454545454546</v>
      </c>
      <c r="Q1370" s="104" t="str">
        <f t="shared" si="43"/>
        <v>Estimasi nol</v>
      </c>
    </row>
    <row r="1371" spans="1:17" x14ac:dyDescent="0.3">
      <c r="A1371" s="104">
        <v>1370</v>
      </c>
      <c r="B1371" s="104" t="s">
        <v>18235</v>
      </c>
      <c r="C1371" s="104" t="s">
        <v>284</v>
      </c>
      <c r="D1371" s="104" t="s">
        <v>317</v>
      </c>
      <c r="E1371" s="104" t="s">
        <v>301</v>
      </c>
      <c r="F1371" s="104" t="s">
        <v>344</v>
      </c>
      <c r="G1371" s="104" t="s">
        <v>335</v>
      </c>
      <c r="H1371" s="104" t="s">
        <v>10972</v>
      </c>
      <c r="I1371" s="104" t="s">
        <v>18240</v>
      </c>
      <c r="J1371" s="105">
        <v>0</v>
      </c>
      <c r="K1371" s="105">
        <v>0</v>
      </c>
      <c r="L1371" s="105">
        <v>0</v>
      </c>
      <c r="M1371" s="106">
        <v>31.643410849999999</v>
      </c>
      <c r="N1371" s="105">
        <v>0</v>
      </c>
      <c r="O1371" s="107">
        <f t="shared" si="42"/>
        <v>83</v>
      </c>
      <c r="P1371" s="105">
        <f>IFERROR(INDEX(Data_HS!$D$2:$D$8217,MATCH(H1371,Data_HS!$A$2:$A$8217,0))/p_bulan,"")</f>
        <v>10019.454545454546</v>
      </c>
      <c r="Q1371" s="104" t="str">
        <f t="shared" si="43"/>
        <v>Estimasi nol</v>
      </c>
    </row>
    <row r="1372" spans="1:17" x14ac:dyDescent="0.3">
      <c r="A1372" s="104">
        <v>1371</v>
      </c>
      <c r="B1372" s="104" t="s">
        <v>18241</v>
      </c>
      <c r="C1372" s="104" t="s">
        <v>286</v>
      </c>
      <c r="D1372" s="104" t="s">
        <v>308</v>
      </c>
      <c r="E1372" s="104" t="s">
        <v>320</v>
      </c>
      <c r="F1372" s="104" t="s">
        <v>343</v>
      </c>
      <c r="G1372" s="104" t="s">
        <v>332</v>
      </c>
      <c r="H1372" s="104" t="s">
        <v>16845</v>
      </c>
      <c r="I1372" s="104" t="s">
        <v>18242</v>
      </c>
      <c r="J1372" s="105">
        <v>500</v>
      </c>
      <c r="K1372" s="105">
        <v>10000</v>
      </c>
      <c r="L1372" s="105">
        <v>5250</v>
      </c>
      <c r="M1372" s="106"/>
      <c r="N1372" s="105"/>
      <c r="O1372" s="107">
        <f t="shared" si="42"/>
        <v>0</v>
      </c>
      <c r="P1372" s="105" t="str">
        <f>IFERROR(INDEX(Data_HS!$D$2:$D$8217,MATCH(H1372,Data_HS!$A$2:$A$8217,0))/p_bulan,"")</f>
        <v/>
      </c>
      <c r="Q1372" s="104" t="str">
        <f t="shared" si="43"/>
        <v>HS tidak valid</v>
      </c>
    </row>
    <row r="1373" spans="1:17" x14ac:dyDescent="0.3">
      <c r="A1373" s="104">
        <v>1372</v>
      </c>
      <c r="B1373" s="104" t="s">
        <v>18241</v>
      </c>
      <c r="C1373" s="104" t="s">
        <v>286</v>
      </c>
      <c r="D1373" s="104" t="s">
        <v>308</v>
      </c>
      <c r="E1373" s="104" t="s">
        <v>320</v>
      </c>
      <c r="F1373" s="104" t="s">
        <v>343</v>
      </c>
      <c r="G1373" s="104" t="s">
        <v>332</v>
      </c>
      <c r="H1373" s="104" t="s">
        <v>538</v>
      </c>
      <c r="I1373" s="104" t="s">
        <v>18243</v>
      </c>
      <c r="J1373" s="105">
        <v>0</v>
      </c>
      <c r="K1373" s="105">
        <v>0</v>
      </c>
      <c r="L1373" s="105">
        <v>0</v>
      </c>
      <c r="M1373" s="106">
        <v>1.998971168</v>
      </c>
      <c r="N1373" s="105">
        <v>0</v>
      </c>
      <c r="O1373" s="107">
        <f t="shared" si="42"/>
        <v>3</v>
      </c>
      <c r="P1373" s="105">
        <f>IFERROR(INDEX(Data_HS!$D$2:$D$8217,MATCH(H1373,Data_HS!$A$2:$A$8217,0))/p_bulan,"")</f>
        <v>7241.909090909091</v>
      </c>
      <c r="Q1373" s="104" t="str">
        <f t="shared" si="43"/>
        <v>Estimasi nol</v>
      </c>
    </row>
    <row r="1374" spans="1:17" x14ac:dyDescent="0.3">
      <c r="A1374" s="104">
        <v>1373</v>
      </c>
      <c r="B1374" s="104" t="s">
        <v>18241</v>
      </c>
      <c r="C1374" s="104" t="s">
        <v>286</v>
      </c>
      <c r="D1374" s="104" t="s">
        <v>308</v>
      </c>
      <c r="E1374" s="104" t="s">
        <v>320</v>
      </c>
      <c r="F1374" s="104" t="s">
        <v>343</v>
      </c>
      <c r="G1374" s="104" t="s">
        <v>332</v>
      </c>
      <c r="H1374" s="104" t="s">
        <v>784</v>
      </c>
      <c r="I1374" s="104" t="s">
        <v>18244</v>
      </c>
      <c r="J1374" s="105">
        <v>17000</v>
      </c>
      <c r="K1374" s="105">
        <v>28000</v>
      </c>
      <c r="L1374" s="105">
        <v>22500</v>
      </c>
      <c r="M1374" s="106">
        <v>11.034185150000001</v>
      </c>
      <c r="N1374" s="105">
        <v>248269.16589999999</v>
      </c>
      <c r="O1374" s="107">
        <f t="shared" si="42"/>
        <v>3</v>
      </c>
      <c r="P1374" s="105">
        <f>IFERROR(INDEX(Data_HS!$D$2:$D$8217,MATCH(H1374,Data_HS!$A$2:$A$8217,0))/p_bulan,"")</f>
        <v>44631.272727272728</v>
      </c>
      <c r="Q1374" s="104" t="str">
        <f t="shared" si="43"/>
        <v>Melebihi ekspor nasional HS</v>
      </c>
    </row>
    <row r="1375" spans="1:17" x14ac:dyDescent="0.3">
      <c r="A1375" s="104">
        <v>1374</v>
      </c>
      <c r="B1375" s="104" t="s">
        <v>18241</v>
      </c>
      <c r="C1375" s="104" t="s">
        <v>286</v>
      </c>
      <c r="D1375" s="104" t="s">
        <v>308</v>
      </c>
      <c r="E1375" s="104" t="s">
        <v>320</v>
      </c>
      <c r="F1375" s="104" t="s">
        <v>343</v>
      </c>
      <c r="G1375" s="104" t="s">
        <v>332</v>
      </c>
      <c r="H1375" s="104" t="s">
        <v>4195</v>
      </c>
      <c r="I1375" s="104" t="s">
        <v>18245</v>
      </c>
      <c r="J1375" s="105">
        <v>1000000</v>
      </c>
      <c r="K1375" s="105">
        <v>50000</v>
      </c>
      <c r="L1375" s="105">
        <v>525000</v>
      </c>
      <c r="M1375" s="106">
        <v>5.4421262319999997</v>
      </c>
      <c r="N1375" s="105">
        <v>2857116.2719999999</v>
      </c>
      <c r="O1375" s="107">
        <f t="shared" si="42"/>
        <v>32</v>
      </c>
      <c r="P1375" s="105">
        <f>IFERROR(INDEX(Data_HS!$D$2:$D$8217,MATCH(H1375,Data_HS!$A$2:$A$8217,0))/p_bulan,"")</f>
        <v>159443.90909090909</v>
      </c>
      <c r="Q1375" s="104" t="str">
        <f t="shared" si="43"/>
        <v>Melebihi ekspor nasional HS</v>
      </c>
    </row>
    <row r="1376" spans="1:17" x14ac:dyDescent="0.3">
      <c r="A1376" s="104">
        <v>1375</v>
      </c>
      <c r="B1376" s="104" t="s">
        <v>18241</v>
      </c>
      <c r="C1376" s="104" t="s">
        <v>286</v>
      </c>
      <c r="D1376" s="104" t="s">
        <v>308</v>
      </c>
      <c r="E1376" s="104" t="s">
        <v>320</v>
      </c>
      <c r="F1376" s="104" t="s">
        <v>343</v>
      </c>
      <c r="G1376" s="104" t="s">
        <v>332</v>
      </c>
      <c r="H1376" s="104" t="s">
        <v>1460</v>
      </c>
      <c r="I1376" s="104" t="s">
        <v>18246</v>
      </c>
      <c r="J1376" s="105">
        <v>1000</v>
      </c>
      <c r="K1376" s="105">
        <v>10000</v>
      </c>
      <c r="L1376" s="105">
        <v>5500</v>
      </c>
      <c r="M1376" s="106">
        <v>6.8828138010000002</v>
      </c>
      <c r="N1376" s="105">
        <v>37855.475899999998</v>
      </c>
      <c r="O1376" s="107">
        <f t="shared" si="42"/>
        <v>9</v>
      </c>
      <c r="P1376" s="105">
        <f>IFERROR(INDEX(Data_HS!$D$2:$D$8217,MATCH(H1376,Data_HS!$A$2:$A$8217,0))/p_bulan,"")</f>
        <v>60138.272727272728</v>
      </c>
      <c r="Q1376" s="104" t="str">
        <f t="shared" si="43"/>
        <v>Wajar</v>
      </c>
    </row>
    <row r="1377" spans="1:17" x14ac:dyDescent="0.3">
      <c r="A1377" s="104">
        <v>1376</v>
      </c>
      <c r="B1377" s="104" t="s">
        <v>18241</v>
      </c>
      <c r="C1377" s="104" t="s">
        <v>286</v>
      </c>
      <c r="D1377" s="104" t="s">
        <v>308</v>
      </c>
      <c r="E1377" s="104" t="s">
        <v>320</v>
      </c>
      <c r="F1377" s="104" t="s">
        <v>343</v>
      </c>
      <c r="G1377" s="104" t="s">
        <v>332</v>
      </c>
      <c r="H1377" s="104" t="s">
        <v>2463</v>
      </c>
      <c r="I1377" s="104" t="s">
        <v>18247</v>
      </c>
      <c r="J1377" s="105">
        <v>1000</v>
      </c>
      <c r="K1377" s="105">
        <v>25000</v>
      </c>
      <c r="L1377" s="105">
        <v>13000</v>
      </c>
      <c r="M1377" s="106">
        <v>8.8151246249999993</v>
      </c>
      <c r="N1377" s="105">
        <v>114596.6201</v>
      </c>
      <c r="O1377" s="107">
        <f t="shared" si="42"/>
        <v>20</v>
      </c>
      <c r="P1377" s="105">
        <f>IFERROR(INDEX(Data_HS!$D$2:$D$8217,MATCH(H1377,Data_HS!$A$2:$A$8217,0))/p_bulan,"")</f>
        <v>401603.45454545453</v>
      </c>
      <c r="Q1377" s="104" t="str">
        <f t="shared" si="43"/>
        <v>Wajar</v>
      </c>
    </row>
    <row r="1378" spans="1:17" x14ac:dyDescent="0.3">
      <c r="A1378" s="104">
        <v>1377</v>
      </c>
      <c r="B1378" s="104" t="s">
        <v>18241</v>
      </c>
      <c r="C1378" s="104" t="s">
        <v>286</v>
      </c>
      <c r="D1378" s="104" t="s">
        <v>308</v>
      </c>
      <c r="E1378" s="104" t="s">
        <v>320</v>
      </c>
      <c r="F1378" s="104" t="s">
        <v>343</v>
      </c>
      <c r="G1378" s="104" t="s">
        <v>332</v>
      </c>
      <c r="H1378" s="104" t="s">
        <v>5462</v>
      </c>
      <c r="I1378" s="104" t="s">
        <v>18248</v>
      </c>
      <c r="J1378" s="105">
        <v>0</v>
      </c>
      <c r="K1378" s="105">
        <v>0</v>
      </c>
      <c r="L1378" s="105">
        <v>0</v>
      </c>
      <c r="M1378" s="106">
        <v>1.095238095</v>
      </c>
      <c r="N1378" s="105">
        <v>0</v>
      </c>
      <c r="O1378" s="107">
        <f t="shared" si="42"/>
        <v>39</v>
      </c>
      <c r="P1378" s="105">
        <f>IFERROR(INDEX(Data_HS!$D$2:$D$8217,MATCH(H1378,Data_HS!$A$2:$A$8217,0))/p_bulan,"")</f>
        <v>4.1818181818181817</v>
      </c>
      <c r="Q1378" s="104" t="str">
        <f t="shared" si="43"/>
        <v>Estimasi nol</v>
      </c>
    </row>
    <row r="1379" spans="1:17" x14ac:dyDescent="0.3">
      <c r="A1379" s="104">
        <v>1378</v>
      </c>
      <c r="B1379" s="104" t="s">
        <v>18241</v>
      </c>
      <c r="C1379" s="104" t="s">
        <v>286</v>
      </c>
      <c r="D1379" s="104" t="s">
        <v>308</v>
      </c>
      <c r="E1379" s="104" t="s">
        <v>320</v>
      </c>
      <c r="F1379" s="104" t="s">
        <v>343</v>
      </c>
      <c r="G1379" s="104" t="s">
        <v>332</v>
      </c>
      <c r="H1379" s="104" t="s">
        <v>1448</v>
      </c>
      <c r="I1379" s="104" t="s">
        <v>18249</v>
      </c>
      <c r="J1379" s="105">
        <v>1</v>
      </c>
      <c r="K1379" s="105">
        <v>500</v>
      </c>
      <c r="L1379" s="105">
        <v>250.5</v>
      </c>
      <c r="M1379" s="106">
        <v>0.65694006299999996</v>
      </c>
      <c r="N1379" s="105">
        <v>164.5634858</v>
      </c>
      <c r="O1379" s="107">
        <f t="shared" si="42"/>
        <v>8</v>
      </c>
      <c r="P1379" s="105">
        <f>IFERROR(INDEX(Data_HS!$D$2:$D$8217,MATCH(H1379,Data_HS!$A$2:$A$8217,0))/p_bulan,"")</f>
        <v>151.45454545454547</v>
      </c>
      <c r="Q1379" s="104" t="str">
        <f t="shared" si="43"/>
        <v>Melebihi ekspor nasional HS</v>
      </c>
    </row>
    <row r="1380" spans="1:17" x14ac:dyDescent="0.3">
      <c r="A1380" s="104">
        <v>1379</v>
      </c>
      <c r="B1380" s="104" t="s">
        <v>18241</v>
      </c>
      <c r="C1380" s="104" t="s">
        <v>286</v>
      </c>
      <c r="D1380" s="104" t="s">
        <v>308</v>
      </c>
      <c r="E1380" s="104" t="s">
        <v>320</v>
      </c>
      <c r="F1380" s="104" t="s">
        <v>343</v>
      </c>
      <c r="G1380" s="104" t="s">
        <v>332</v>
      </c>
      <c r="H1380" s="104" t="s">
        <v>1338</v>
      </c>
      <c r="I1380" s="104" t="s">
        <v>18250</v>
      </c>
      <c r="J1380" s="105">
        <v>5</v>
      </c>
      <c r="K1380" s="105">
        <v>1000</v>
      </c>
      <c r="L1380" s="105">
        <v>502.5</v>
      </c>
      <c r="M1380" s="106">
        <v>1.5809700950000001</v>
      </c>
      <c r="N1380" s="105">
        <v>794.43747299999995</v>
      </c>
      <c r="O1380" s="107">
        <f t="shared" si="42"/>
        <v>8</v>
      </c>
      <c r="P1380" s="105">
        <f>IFERROR(INDEX(Data_HS!$D$2:$D$8217,MATCH(H1380,Data_HS!$A$2:$A$8217,0))/p_bulan,"")</f>
        <v>10972.363636363636</v>
      </c>
      <c r="Q1380" s="104" t="str">
        <f t="shared" si="43"/>
        <v>Wajar</v>
      </c>
    </row>
    <row r="1381" spans="1:17" x14ac:dyDescent="0.3">
      <c r="A1381" s="104">
        <v>1380</v>
      </c>
      <c r="B1381" s="104" t="s">
        <v>18241</v>
      </c>
      <c r="C1381" s="104" t="s">
        <v>286</v>
      </c>
      <c r="D1381" s="104" t="s">
        <v>308</v>
      </c>
      <c r="E1381" s="104" t="s">
        <v>320</v>
      </c>
      <c r="F1381" s="104" t="s">
        <v>343</v>
      </c>
      <c r="G1381" s="104" t="s">
        <v>332</v>
      </c>
      <c r="H1381" s="104" t="s">
        <v>1302</v>
      </c>
      <c r="I1381" s="104" t="s">
        <v>18251</v>
      </c>
      <c r="J1381" s="105">
        <v>17000</v>
      </c>
      <c r="K1381" s="105">
        <v>100000</v>
      </c>
      <c r="L1381" s="105">
        <v>58500</v>
      </c>
      <c r="M1381" s="106">
        <v>0.47623953400000002</v>
      </c>
      <c r="N1381" s="105">
        <v>27860.012750000002</v>
      </c>
      <c r="O1381" s="107">
        <f t="shared" si="42"/>
        <v>8</v>
      </c>
      <c r="P1381" s="105">
        <f>IFERROR(INDEX(Data_HS!$D$2:$D$8217,MATCH(H1381,Data_HS!$A$2:$A$8217,0))/p_bulan,"")</f>
        <v>48622.454545454544</v>
      </c>
      <c r="Q1381" s="104" t="str">
        <f t="shared" si="43"/>
        <v>Wajar</v>
      </c>
    </row>
    <row r="1382" spans="1:17" x14ac:dyDescent="0.3">
      <c r="A1382" s="104">
        <v>1381</v>
      </c>
      <c r="B1382" s="104" t="s">
        <v>18241</v>
      </c>
      <c r="C1382" s="104" t="s">
        <v>286</v>
      </c>
      <c r="D1382" s="104" t="s">
        <v>308</v>
      </c>
      <c r="E1382" s="104" t="s">
        <v>320</v>
      </c>
      <c r="F1382" s="104" t="s">
        <v>343</v>
      </c>
      <c r="G1382" s="104" t="s">
        <v>332</v>
      </c>
      <c r="H1382" s="104" t="s">
        <v>1460</v>
      </c>
      <c r="I1382" s="104" t="s">
        <v>18252</v>
      </c>
      <c r="J1382" s="105">
        <v>1000</v>
      </c>
      <c r="K1382" s="105">
        <v>10000</v>
      </c>
      <c r="L1382" s="105">
        <v>5500</v>
      </c>
      <c r="M1382" s="106">
        <v>6.8828138010000002</v>
      </c>
      <c r="N1382" s="105">
        <v>37855.475899999998</v>
      </c>
      <c r="O1382" s="107">
        <f t="shared" si="42"/>
        <v>9</v>
      </c>
      <c r="P1382" s="105">
        <f>IFERROR(INDEX(Data_HS!$D$2:$D$8217,MATCH(H1382,Data_HS!$A$2:$A$8217,0))/p_bulan,"")</f>
        <v>60138.272727272728</v>
      </c>
      <c r="Q1382" s="104" t="str">
        <f t="shared" si="43"/>
        <v>Wajar</v>
      </c>
    </row>
    <row r="1383" spans="1:17" x14ac:dyDescent="0.3">
      <c r="A1383" s="104">
        <v>1382</v>
      </c>
      <c r="B1383" s="104" t="s">
        <v>18241</v>
      </c>
      <c r="C1383" s="104" t="s">
        <v>286</v>
      </c>
      <c r="D1383" s="104" t="s">
        <v>308</v>
      </c>
      <c r="E1383" s="104" t="s">
        <v>320</v>
      </c>
      <c r="F1383" s="104" t="s">
        <v>343</v>
      </c>
      <c r="G1383" s="104" t="s">
        <v>332</v>
      </c>
      <c r="H1383" s="104" t="s">
        <v>538</v>
      </c>
      <c r="I1383" s="104" t="s">
        <v>18253</v>
      </c>
      <c r="J1383" s="105">
        <v>0</v>
      </c>
      <c r="K1383" s="105">
        <v>0</v>
      </c>
      <c r="L1383" s="105">
        <v>0</v>
      </c>
      <c r="M1383" s="106">
        <v>1.998971168</v>
      </c>
      <c r="N1383" s="105">
        <v>0</v>
      </c>
      <c r="O1383" s="107">
        <f t="shared" si="42"/>
        <v>3</v>
      </c>
      <c r="P1383" s="105">
        <f>IFERROR(INDEX(Data_HS!$D$2:$D$8217,MATCH(H1383,Data_HS!$A$2:$A$8217,0))/p_bulan,"")</f>
        <v>7241.909090909091</v>
      </c>
      <c r="Q1383" s="104" t="str">
        <f t="shared" si="43"/>
        <v>Estimasi nol</v>
      </c>
    </row>
    <row r="1384" spans="1:17" x14ac:dyDescent="0.3">
      <c r="A1384" s="104">
        <v>1383</v>
      </c>
      <c r="B1384" s="104" t="s">
        <v>18241</v>
      </c>
      <c r="C1384" s="104" t="s">
        <v>286</v>
      </c>
      <c r="D1384" s="104" t="s">
        <v>308</v>
      </c>
      <c r="E1384" s="104" t="s">
        <v>320</v>
      </c>
      <c r="F1384" s="104" t="s">
        <v>343</v>
      </c>
      <c r="G1384" s="104" t="s">
        <v>332</v>
      </c>
      <c r="H1384" s="104" t="s">
        <v>2405</v>
      </c>
      <c r="I1384" s="104" t="s">
        <v>18254</v>
      </c>
      <c r="J1384" s="105">
        <v>0</v>
      </c>
      <c r="K1384" s="105">
        <v>0</v>
      </c>
      <c r="L1384" s="105">
        <v>0</v>
      </c>
      <c r="M1384" s="106">
        <v>28.091000000000001</v>
      </c>
      <c r="N1384" s="105">
        <v>0</v>
      </c>
      <c r="O1384" s="107">
        <f t="shared" si="42"/>
        <v>20</v>
      </c>
      <c r="P1384" s="105">
        <f>IFERROR(INDEX(Data_HS!$D$2:$D$8217,MATCH(H1384,Data_HS!$A$2:$A$8217,0))/p_bulan,"")</f>
        <v>2553.7272727272725</v>
      </c>
      <c r="Q1384" s="104" t="str">
        <f t="shared" si="43"/>
        <v>Estimasi nol</v>
      </c>
    </row>
    <row r="1385" spans="1:17" x14ac:dyDescent="0.3">
      <c r="A1385" s="104">
        <v>1384</v>
      </c>
      <c r="B1385" s="104" t="s">
        <v>18241</v>
      </c>
      <c r="C1385" s="104" t="s">
        <v>286</v>
      </c>
      <c r="D1385" s="104" t="s">
        <v>308</v>
      </c>
      <c r="E1385" s="104" t="s">
        <v>320</v>
      </c>
      <c r="F1385" s="104" t="s">
        <v>343</v>
      </c>
      <c r="G1385" s="104" t="s">
        <v>332</v>
      </c>
      <c r="H1385" s="104" t="s">
        <v>1495</v>
      </c>
      <c r="I1385" s="104" t="s">
        <v>18255</v>
      </c>
      <c r="J1385" s="105">
        <v>1000</v>
      </c>
      <c r="K1385" s="105">
        <v>50000</v>
      </c>
      <c r="L1385" s="105">
        <v>25500</v>
      </c>
      <c r="M1385" s="106">
        <v>6.7226702649999996</v>
      </c>
      <c r="N1385" s="105">
        <v>171428.09179999999</v>
      </c>
      <c r="O1385" s="107">
        <f t="shared" si="42"/>
        <v>9</v>
      </c>
      <c r="P1385" s="105">
        <f>IFERROR(INDEX(Data_HS!$D$2:$D$8217,MATCH(H1385,Data_HS!$A$2:$A$8217,0))/p_bulan,"")</f>
        <v>7877299.2727272725</v>
      </c>
      <c r="Q1385" s="104" t="str">
        <f t="shared" si="43"/>
        <v>Wajar</v>
      </c>
    </row>
    <row r="1386" spans="1:17" x14ac:dyDescent="0.3">
      <c r="A1386" s="104">
        <v>1385</v>
      </c>
      <c r="B1386" s="104" t="s">
        <v>18256</v>
      </c>
      <c r="C1386" s="104" t="s">
        <v>280</v>
      </c>
      <c r="D1386" s="104" t="s">
        <v>314</v>
      </c>
      <c r="E1386" s="104" t="s">
        <v>304</v>
      </c>
      <c r="F1386" s="104" t="s">
        <v>343</v>
      </c>
      <c r="G1386" s="104" t="s">
        <v>332</v>
      </c>
      <c r="H1386" s="104" t="s">
        <v>978</v>
      </c>
      <c r="I1386" s="104" t="s">
        <v>18257</v>
      </c>
      <c r="J1386" s="105">
        <v>50</v>
      </c>
      <c r="K1386" s="105">
        <v>1000</v>
      </c>
      <c r="L1386" s="105">
        <v>525</v>
      </c>
      <c r="M1386" s="106">
        <v>1.3588301460000001</v>
      </c>
      <c r="N1386" s="105">
        <v>713.38582680000002</v>
      </c>
      <c r="O1386" s="107">
        <f t="shared" si="42"/>
        <v>4</v>
      </c>
      <c r="P1386" s="105">
        <f>IFERROR(INDEX(Data_HS!$D$2:$D$8217,MATCH(H1386,Data_HS!$A$2:$A$8217,0))/p_bulan,"")</f>
        <v>549.09090909090912</v>
      </c>
      <c r="Q1386" s="104" t="str">
        <f t="shared" si="43"/>
        <v>Melebihi ekspor nasional HS</v>
      </c>
    </row>
    <row r="1387" spans="1:17" x14ac:dyDescent="0.3">
      <c r="A1387" s="104">
        <v>1386</v>
      </c>
      <c r="B1387" s="104" t="s">
        <v>18256</v>
      </c>
      <c r="C1387" s="104" t="s">
        <v>280</v>
      </c>
      <c r="D1387" s="104" t="s">
        <v>314</v>
      </c>
      <c r="E1387" s="104" t="s">
        <v>304</v>
      </c>
      <c r="F1387" s="104" t="s">
        <v>343</v>
      </c>
      <c r="G1387" s="104" t="s">
        <v>332</v>
      </c>
      <c r="H1387" s="104" t="s">
        <v>1753</v>
      </c>
      <c r="I1387" s="104" t="s">
        <v>18258</v>
      </c>
      <c r="J1387" s="105">
        <v>1</v>
      </c>
      <c r="K1387" s="105">
        <v>50</v>
      </c>
      <c r="L1387" s="105">
        <v>25.5</v>
      </c>
      <c r="M1387" s="106">
        <v>17.68034274</v>
      </c>
      <c r="N1387" s="105">
        <v>450.8487399</v>
      </c>
      <c r="O1387" s="107">
        <f t="shared" si="42"/>
        <v>12</v>
      </c>
      <c r="P1387" s="105">
        <f>IFERROR(INDEX(Data_HS!$D$2:$D$8217,MATCH(H1387,Data_HS!$A$2:$A$8217,0))/p_bulan,"")</f>
        <v>1474019.8181818181</v>
      </c>
      <c r="Q1387" s="104" t="str">
        <f t="shared" si="43"/>
        <v>Wajar</v>
      </c>
    </row>
    <row r="1388" spans="1:17" x14ac:dyDescent="0.3">
      <c r="A1388" s="104">
        <v>1387</v>
      </c>
      <c r="B1388" s="104" t="s">
        <v>18256</v>
      </c>
      <c r="C1388" s="104" t="s">
        <v>280</v>
      </c>
      <c r="D1388" s="104" t="s">
        <v>314</v>
      </c>
      <c r="E1388" s="104" t="s">
        <v>304</v>
      </c>
      <c r="F1388" s="104" t="s">
        <v>343</v>
      </c>
      <c r="G1388" s="104" t="s">
        <v>332</v>
      </c>
      <c r="H1388" s="104" t="s">
        <v>4629</v>
      </c>
      <c r="I1388" s="104" t="s">
        <v>17511</v>
      </c>
      <c r="J1388" s="105">
        <v>20000</v>
      </c>
      <c r="K1388" s="105">
        <v>1000000</v>
      </c>
      <c r="L1388" s="105">
        <v>510000</v>
      </c>
      <c r="M1388" s="106">
        <v>1.77268161</v>
      </c>
      <c r="N1388" s="105">
        <v>904067.62100000004</v>
      </c>
      <c r="O1388" s="107">
        <f t="shared" si="42"/>
        <v>38</v>
      </c>
      <c r="P1388" s="105">
        <f>IFERROR(INDEX(Data_HS!$D$2:$D$8217,MATCH(H1388,Data_HS!$A$2:$A$8217,0))/p_bulan,"")</f>
        <v>2332469</v>
      </c>
      <c r="Q1388" s="104" t="str">
        <f t="shared" si="43"/>
        <v>Wajar</v>
      </c>
    </row>
    <row r="1389" spans="1:17" x14ac:dyDescent="0.3">
      <c r="A1389" s="104">
        <v>1388</v>
      </c>
      <c r="B1389" s="104" t="s">
        <v>18256</v>
      </c>
      <c r="C1389" s="104" t="s">
        <v>280</v>
      </c>
      <c r="D1389" s="104" t="s">
        <v>314</v>
      </c>
      <c r="E1389" s="104" t="s">
        <v>304</v>
      </c>
      <c r="F1389" s="104" t="s">
        <v>343</v>
      </c>
      <c r="G1389" s="104" t="s">
        <v>332</v>
      </c>
      <c r="H1389" s="104" t="s">
        <v>5594</v>
      </c>
      <c r="I1389" s="104" t="s">
        <v>18259</v>
      </c>
      <c r="J1389" s="105">
        <v>1</v>
      </c>
      <c r="K1389" s="105">
        <v>50000</v>
      </c>
      <c r="L1389" s="105">
        <v>25000.5</v>
      </c>
      <c r="M1389" s="106">
        <v>2.2284698239999998</v>
      </c>
      <c r="N1389" s="105">
        <v>55712.859839999997</v>
      </c>
      <c r="O1389" s="107">
        <f t="shared" si="42"/>
        <v>40</v>
      </c>
      <c r="P1389" s="105">
        <f>IFERROR(INDEX(Data_HS!$D$2:$D$8217,MATCH(H1389,Data_HS!$A$2:$A$8217,0))/p_bulan,"")</f>
        <v>15723.272727272728</v>
      </c>
      <c r="Q1389" s="104" t="str">
        <f t="shared" si="43"/>
        <v>Melebihi ekspor nasional HS</v>
      </c>
    </row>
    <row r="1390" spans="1:17" x14ac:dyDescent="0.3">
      <c r="A1390" s="104">
        <v>1389</v>
      </c>
      <c r="B1390" s="104" t="s">
        <v>18256</v>
      </c>
      <c r="C1390" s="104" t="s">
        <v>280</v>
      </c>
      <c r="D1390" s="104" t="s">
        <v>314</v>
      </c>
      <c r="E1390" s="104" t="s">
        <v>304</v>
      </c>
      <c r="F1390" s="104" t="s">
        <v>343</v>
      </c>
      <c r="G1390" s="104" t="s">
        <v>332</v>
      </c>
      <c r="H1390" s="104" t="s">
        <v>4379</v>
      </c>
      <c r="I1390" s="104" t="s">
        <v>18260</v>
      </c>
      <c r="J1390" s="105">
        <v>1</v>
      </c>
      <c r="K1390" s="105">
        <v>10000</v>
      </c>
      <c r="L1390" s="105">
        <v>5000.5</v>
      </c>
      <c r="M1390" s="106">
        <v>0.74124433599999995</v>
      </c>
      <c r="N1390" s="105">
        <v>3706.5923039999998</v>
      </c>
      <c r="O1390" s="107">
        <f t="shared" si="42"/>
        <v>33</v>
      </c>
      <c r="P1390" s="105">
        <f>IFERROR(INDEX(Data_HS!$D$2:$D$8217,MATCH(H1390,Data_HS!$A$2:$A$8217,0))/p_bulan,"")</f>
        <v>92938.090909090912</v>
      </c>
      <c r="Q1390" s="104" t="str">
        <f t="shared" si="43"/>
        <v>Wajar</v>
      </c>
    </row>
    <row r="1391" spans="1:17" x14ac:dyDescent="0.3">
      <c r="A1391" s="104">
        <v>1390</v>
      </c>
      <c r="B1391" s="104" t="s">
        <v>18256</v>
      </c>
      <c r="C1391" s="104" t="s">
        <v>280</v>
      </c>
      <c r="D1391" s="104" t="s">
        <v>314</v>
      </c>
      <c r="E1391" s="104" t="s">
        <v>304</v>
      </c>
      <c r="F1391" s="104" t="s">
        <v>343</v>
      </c>
      <c r="G1391" s="104" t="s">
        <v>332</v>
      </c>
      <c r="H1391" s="104" t="s">
        <v>1476</v>
      </c>
      <c r="I1391" s="104" t="s">
        <v>18261</v>
      </c>
      <c r="J1391" s="105">
        <v>0</v>
      </c>
      <c r="K1391" s="105">
        <v>0</v>
      </c>
      <c r="L1391" s="105">
        <v>0</v>
      </c>
      <c r="M1391" s="106">
        <v>6.1750955760000004</v>
      </c>
      <c r="N1391" s="105">
        <v>0</v>
      </c>
      <c r="O1391" s="107">
        <f t="shared" si="42"/>
        <v>9</v>
      </c>
      <c r="P1391" s="105">
        <f>IFERROR(INDEX(Data_HS!$D$2:$D$8217,MATCH(H1391,Data_HS!$A$2:$A$8217,0))/p_bulan,"")</f>
        <v>5139.363636363636</v>
      </c>
      <c r="Q1391" s="104" t="str">
        <f t="shared" si="43"/>
        <v>Estimasi nol</v>
      </c>
    </row>
    <row r="1392" spans="1:17" x14ac:dyDescent="0.3">
      <c r="A1392" s="104">
        <v>1391</v>
      </c>
      <c r="B1392" s="104" t="s">
        <v>18262</v>
      </c>
      <c r="C1392" s="104" t="s">
        <v>307</v>
      </c>
      <c r="D1392" s="104" t="s">
        <v>308</v>
      </c>
      <c r="E1392" s="104" t="s">
        <v>320</v>
      </c>
      <c r="F1392" s="104" t="s">
        <v>343</v>
      </c>
      <c r="G1392" s="104" t="s">
        <v>332</v>
      </c>
      <c r="H1392" s="104" t="s">
        <v>2261</v>
      </c>
      <c r="I1392" s="104" t="s">
        <v>18263</v>
      </c>
      <c r="J1392" s="105">
        <v>17000</v>
      </c>
      <c r="K1392" s="105">
        <v>100000</v>
      </c>
      <c r="L1392" s="105">
        <v>58500</v>
      </c>
      <c r="M1392" s="106">
        <v>18.039173040000001</v>
      </c>
      <c r="N1392" s="105">
        <v>1055291.6229999999</v>
      </c>
      <c r="O1392" s="107">
        <f t="shared" si="42"/>
        <v>18</v>
      </c>
      <c r="P1392" s="105">
        <f>IFERROR(INDEX(Data_HS!$D$2:$D$8217,MATCH(H1392,Data_HS!$A$2:$A$8217,0))/p_bulan,"")</f>
        <v>189518479.45454547</v>
      </c>
      <c r="Q1392" s="104" t="str">
        <f t="shared" si="43"/>
        <v>Wajar</v>
      </c>
    </row>
    <row r="1393" spans="1:17" x14ac:dyDescent="0.3">
      <c r="A1393" s="104">
        <v>1392</v>
      </c>
      <c r="B1393" s="104" t="s">
        <v>18262</v>
      </c>
      <c r="C1393" s="104" t="s">
        <v>307</v>
      </c>
      <c r="D1393" s="104" t="s">
        <v>308</v>
      </c>
      <c r="E1393" s="104" t="s">
        <v>320</v>
      </c>
      <c r="F1393" s="104" t="s">
        <v>343</v>
      </c>
      <c r="G1393" s="104" t="s">
        <v>332</v>
      </c>
      <c r="H1393" s="104" t="s">
        <v>5520</v>
      </c>
      <c r="I1393" s="104" t="s">
        <v>18264</v>
      </c>
      <c r="J1393" s="105">
        <v>19200</v>
      </c>
      <c r="K1393" s="105">
        <v>100000000</v>
      </c>
      <c r="L1393" s="105">
        <v>50009600</v>
      </c>
      <c r="M1393" s="106">
        <v>2.3177416399999999</v>
      </c>
      <c r="N1393" s="105">
        <v>115909332.3</v>
      </c>
      <c r="O1393" s="107">
        <f t="shared" si="42"/>
        <v>40</v>
      </c>
      <c r="P1393" s="105">
        <f>IFERROR(INDEX(Data_HS!$D$2:$D$8217,MATCH(H1393,Data_HS!$A$2:$A$8217,0))/p_bulan,"")</f>
        <v>6486814.1818181816</v>
      </c>
      <c r="Q1393" s="104" t="str">
        <f t="shared" si="43"/>
        <v>Melebihi ekspor nasional HS</v>
      </c>
    </row>
    <row r="1394" spans="1:17" x14ac:dyDescent="0.3">
      <c r="A1394" s="104">
        <v>1393</v>
      </c>
      <c r="B1394" s="104" t="s">
        <v>18262</v>
      </c>
      <c r="C1394" s="104" t="s">
        <v>307</v>
      </c>
      <c r="D1394" s="104" t="s">
        <v>308</v>
      </c>
      <c r="E1394" s="104" t="s">
        <v>320</v>
      </c>
      <c r="F1394" s="104" t="s">
        <v>343</v>
      </c>
      <c r="G1394" s="104" t="s">
        <v>332</v>
      </c>
      <c r="H1394" s="104" t="s">
        <v>2261</v>
      </c>
      <c r="I1394" s="104" t="s">
        <v>18265</v>
      </c>
      <c r="J1394" s="105">
        <v>17000</v>
      </c>
      <c r="K1394" s="105">
        <v>100000</v>
      </c>
      <c r="L1394" s="105">
        <v>58500</v>
      </c>
      <c r="M1394" s="106">
        <v>18.039173040000001</v>
      </c>
      <c r="N1394" s="105">
        <v>1055291.6229999999</v>
      </c>
      <c r="O1394" s="107">
        <f t="shared" si="42"/>
        <v>18</v>
      </c>
      <c r="P1394" s="105">
        <f>IFERROR(INDEX(Data_HS!$D$2:$D$8217,MATCH(H1394,Data_HS!$A$2:$A$8217,0))/p_bulan,"")</f>
        <v>189518479.45454547</v>
      </c>
      <c r="Q1394" s="104" t="str">
        <f t="shared" si="43"/>
        <v>Wajar</v>
      </c>
    </row>
    <row r="1395" spans="1:17" x14ac:dyDescent="0.3">
      <c r="A1395" s="104">
        <v>1394</v>
      </c>
      <c r="B1395" s="104" t="s">
        <v>18262</v>
      </c>
      <c r="C1395" s="104" t="s">
        <v>307</v>
      </c>
      <c r="D1395" s="104" t="s">
        <v>308</v>
      </c>
      <c r="E1395" s="104" t="s">
        <v>320</v>
      </c>
      <c r="F1395" s="104" t="s">
        <v>343</v>
      </c>
      <c r="G1395" s="104" t="s">
        <v>332</v>
      </c>
      <c r="H1395" s="104" t="s">
        <v>2261</v>
      </c>
      <c r="I1395" s="104" t="s">
        <v>18266</v>
      </c>
      <c r="J1395" s="105">
        <v>17000</v>
      </c>
      <c r="K1395" s="105">
        <v>100000000</v>
      </c>
      <c r="L1395" s="105">
        <v>50008500</v>
      </c>
      <c r="M1395" s="106">
        <v>18.039173040000001</v>
      </c>
      <c r="N1395" s="105">
        <v>902111985</v>
      </c>
      <c r="O1395" s="107">
        <f t="shared" si="42"/>
        <v>18</v>
      </c>
      <c r="P1395" s="105">
        <f>IFERROR(INDEX(Data_HS!$D$2:$D$8217,MATCH(H1395,Data_HS!$A$2:$A$8217,0))/p_bulan,"")</f>
        <v>189518479.45454547</v>
      </c>
      <c r="Q1395" s="104" t="str">
        <f t="shared" si="43"/>
        <v>Melebihi ekspor nasional HS</v>
      </c>
    </row>
    <row r="1396" spans="1:17" x14ac:dyDescent="0.3">
      <c r="A1396" s="104">
        <v>1395</v>
      </c>
      <c r="B1396" s="104" t="s">
        <v>18267</v>
      </c>
      <c r="C1396" s="104" t="s">
        <v>282</v>
      </c>
      <c r="D1396" s="104" t="s">
        <v>320</v>
      </c>
      <c r="E1396" s="104" t="s">
        <v>320</v>
      </c>
      <c r="F1396" s="104" t="s">
        <v>320</v>
      </c>
      <c r="G1396" s="104" t="s">
        <v>320</v>
      </c>
      <c r="H1396" s="104" t="s">
        <v>2597</v>
      </c>
      <c r="I1396" s="104" t="s">
        <v>18268</v>
      </c>
      <c r="J1396" s="105">
        <v>5000</v>
      </c>
      <c r="K1396" s="105">
        <v>18000</v>
      </c>
      <c r="L1396" s="105">
        <v>11500</v>
      </c>
      <c r="M1396" s="106">
        <v>3.730552265</v>
      </c>
      <c r="N1396" s="105">
        <v>42901.351049999997</v>
      </c>
      <c r="O1396" s="107">
        <f t="shared" si="42"/>
        <v>21</v>
      </c>
      <c r="P1396" s="105">
        <f>IFERROR(INDEX(Data_HS!$D$2:$D$8217,MATCH(H1396,Data_HS!$A$2:$A$8217,0))/p_bulan,"")</f>
        <v>16893.636363636364</v>
      </c>
      <c r="Q1396" s="104" t="str">
        <f t="shared" si="43"/>
        <v>Melebihi ekspor nasional HS</v>
      </c>
    </row>
    <row r="1397" spans="1:17" x14ac:dyDescent="0.3">
      <c r="A1397" s="104">
        <v>1396</v>
      </c>
      <c r="B1397" s="104" t="s">
        <v>18267</v>
      </c>
      <c r="C1397" s="104" t="s">
        <v>282</v>
      </c>
      <c r="D1397" s="104" t="s">
        <v>320</v>
      </c>
      <c r="E1397" s="104" t="s">
        <v>320</v>
      </c>
      <c r="F1397" s="104" t="s">
        <v>320</v>
      </c>
      <c r="G1397" s="104" t="s">
        <v>320</v>
      </c>
      <c r="H1397" s="104" t="s">
        <v>1460</v>
      </c>
      <c r="I1397" s="104" t="s">
        <v>18269</v>
      </c>
      <c r="J1397" s="105">
        <v>6000</v>
      </c>
      <c r="K1397" s="105"/>
      <c r="L1397" s="105">
        <v>6000</v>
      </c>
      <c r="M1397" s="106">
        <v>6.8828138010000002</v>
      </c>
      <c r="N1397" s="105">
        <v>41296.882799999999</v>
      </c>
      <c r="O1397" s="107">
        <f t="shared" si="42"/>
        <v>9</v>
      </c>
      <c r="P1397" s="105">
        <f>IFERROR(INDEX(Data_HS!$D$2:$D$8217,MATCH(H1397,Data_HS!$A$2:$A$8217,0))/p_bulan,"")</f>
        <v>60138.272727272728</v>
      </c>
      <c r="Q1397" s="104" t="str">
        <f t="shared" si="43"/>
        <v>Wajar</v>
      </c>
    </row>
    <row r="1398" spans="1:17" x14ac:dyDescent="0.3">
      <c r="A1398" s="104">
        <v>1397</v>
      </c>
      <c r="B1398" s="104" t="s">
        <v>18267</v>
      </c>
      <c r="C1398" s="104" t="s">
        <v>282</v>
      </c>
      <c r="D1398" s="104" t="s">
        <v>320</v>
      </c>
      <c r="E1398" s="104" t="s">
        <v>320</v>
      </c>
      <c r="F1398" s="104" t="s">
        <v>320</v>
      </c>
      <c r="G1398" s="104" t="s">
        <v>320</v>
      </c>
      <c r="H1398" s="104" t="s">
        <v>2597</v>
      </c>
      <c r="I1398" s="104" t="s">
        <v>18268</v>
      </c>
      <c r="J1398" s="105">
        <v>5000</v>
      </c>
      <c r="K1398" s="105">
        <v>18000</v>
      </c>
      <c r="L1398" s="105">
        <v>11500</v>
      </c>
      <c r="M1398" s="106">
        <v>3.730552265</v>
      </c>
      <c r="N1398" s="105">
        <v>42901.351049999997</v>
      </c>
      <c r="O1398" s="107">
        <f t="shared" si="42"/>
        <v>21</v>
      </c>
      <c r="P1398" s="105">
        <f>IFERROR(INDEX(Data_HS!$D$2:$D$8217,MATCH(H1398,Data_HS!$A$2:$A$8217,0))/p_bulan,"")</f>
        <v>16893.636363636364</v>
      </c>
      <c r="Q1398" s="104" t="str">
        <f t="shared" si="43"/>
        <v>Melebihi ekspor nasional HS</v>
      </c>
    </row>
    <row r="1399" spans="1:17" x14ac:dyDescent="0.3">
      <c r="A1399" s="104">
        <v>1398</v>
      </c>
      <c r="B1399" s="104" t="s">
        <v>18267</v>
      </c>
      <c r="C1399" s="104" t="s">
        <v>282</v>
      </c>
      <c r="D1399" s="104" t="s">
        <v>320</v>
      </c>
      <c r="E1399" s="104" t="s">
        <v>320</v>
      </c>
      <c r="F1399" s="104" t="s">
        <v>320</v>
      </c>
      <c r="G1399" s="104" t="s">
        <v>320</v>
      </c>
      <c r="H1399" s="104" t="s">
        <v>1460</v>
      </c>
      <c r="I1399" s="104" t="s">
        <v>18270</v>
      </c>
      <c r="J1399" s="105">
        <v>18000</v>
      </c>
      <c r="K1399" s="105">
        <v>35000</v>
      </c>
      <c r="L1399" s="105">
        <v>26500</v>
      </c>
      <c r="M1399" s="106">
        <v>6.8828138010000002</v>
      </c>
      <c r="N1399" s="105">
        <v>182394.56570000001</v>
      </c>
      <c r="O1399" s="107">
        <f t="shared" si="42"/>
        <v>9</v>
      </c>
      <c r="P1399" s="105">
        <f>IFERROR(INDEX(Data_HS!$D$2:$D$8217,MATCH(H1399,Data_HS!$A$2:$A$8217,0))/p_bulan,"")</f>
        <v>60138.272727272728</v>
      </c>
      <c r="Q1399" s="104" t="str">
        <f t="shared" si="43"/>
        <v>Melebihi ekspor nasional HS</v>
      </c>
    </row>
    <row r="1400" spans="1:17" x14ac:dyDescent="0.3">
      <c r="A1400" s="104">
        <v>1399</v>
      </c>
      <c r="B1400" s="104" t="s">
        <v>18271</v>
      </c>
      <c r="C1400" s="104" t="s">
        <v>290</v>
      </c>
      <c r="D1400" s="104" t="s">
        <v>311</v>
      </c>
      <c r="E1400" s="104" t="s">
        <v>320</v>
      </c>
      <c r="F1400" s="104" t="s">
        <v>344</v>
      </c>
      <c r="G1400" s="104" t="s">
        <v>332</v>
      </c>
      <c r="H1400" s="104" t="s">
        <v>1833</v>
      </c>
      <c r="I1400" s="104" t="s">
        <v>17006</v>
      </c>
      <c r="J1400" s="105">
        <v>20000</v>
      </c>
      <c r="K1400" s="105">
        <v>0</v>
      </c>
      <c r="L1400" s="105">
        <v>10000</v>
      </c>
      <c r="M1400" s="106">
        <v>0.10319235</v>
      </c>
      <c r="N1400" s="105">
        <v>1031.923495</v>
      </c>
      <c r="O1400" s="107">
        <f t="shared" si="42"/>
        <v>14</v>
      </c>
      <c r="P1400" s="105">
        <f>IFERROR(INDEX(Data_HS!$D$2:$D$8217,MATCH(H1400,Data_HS!$A$2:$A$8217,0))/p_bulan,"")</f>
        <v>51044723.545454547</v>
      </c>
      <c r="Q1400" s="104" t="str">
        <f t="shared" si="43"/>
        <v>Wajar</v>
      </c>
    </row>
    <row r="1401" spans="1:17" x14ac:dyDescent="0.3">
      <c r="A1401" s="104">
        <v>1400</v>
      </c>
      <c r="B1401" s="104" t="s">
        <v>18271</v>
      </c>
      <c r="C1401" s="104" t="s">
        <v>290</v>
      </c>
      <c r="D1401" s="104" t="s">
        <v>311</v>
      </c>
      <c r="E1401" s="104" t="s">
        <v>320</v>
      </c>
      <c r="F1401" s="104" t="s">
        <v>344</v>
      </c>
      <c r="G1401" s="104" t="s">
        <v>332</v>
      </c>
      <c r="H1401" s="104" t="s">
        <v>2779</v>
      </c>
      <c r="I1401" s="104" t="s">
        <v>18272</v>
      </c>
      <c r="J1401" s="105">
        <v>20000</v>
      </c>
      <c r="K1401" s="105">
        <v>500000</v>
      </c>
      <c r="L1401" s="105">
        <v>260000</v>
      </c>
      <c r="M1401" s="106">
        <v>0.11749256299999999</v>
      </c>
      <c r="N1401" s="105">
        <v>30548.066340000001</v>
      </c>
      <c r="O1401" s="107">
        <f t="shared" si="42"/>
        <v>23</v>
      </c>
      <c r="P1401" s="105">
        <f>IFERROR(INDEX(Data_HS!$D$2:$D$8217,MATCH(H1401,Data_HS!$A$2:$A$8217,0))/p_bulan,"")</f>
        <v>26243813.454545453</v>
      </c>
      <c r="Q1401" s="104" t="str">
        <f t="shared" si="43"/>
        <v>Wajar</v>
      </c>
    </row>
    <row r="1402" spans="1:17" x14ac:dyDescent="0.3">
      <c r="A1402" s="104">
        <v>1401</v>
      </c>
      <c r="B1402" s="104" t="s">
        <v>18271</v>
      </c>
      <c r="C1402" s="104" t="s">
        <v>290</v>
      </c>
      <c r="D1402" s="104" t="s">
        <v>311</v>
      </c>
      <c r="E1402" s="104" t="s">
        <v>320</v>
      </c>
      <c r="F1402" s="104" t="s">
        <v>344</v>
      </c>
      <c r="G1402" s="104" t="s">
        <v>332</v>
      </c>
      <c r="H1402" s="104" t="s">
        <v>574</v>
      </c>
      <c r="I1402" s="104" t="s">
        <v>18273</v>
      </c>
      <c r="J1402" s="105">
        <v>1000</v>
      </c>
      <c r="K1402" s="105">
        <v>2000</v>
      </c>
      <c r="L1402" s="105">
        <v>1500</v>
      </c>
      <c r="M1402" s="106">
        <v>2.970627388</v>
      </c>
      <c r="N1402" s="105">
        <v>4455.9410820000003</v>
      </c>
      <c r="O1402" s="107">
        <f t="shared" si="42"/>
        <v>3</v>
      </c>
      <c r="P1402" s="105">
        <f>IFERROR(INDEX(Data_HS!$D$2:$D$8217,MATCH(H1402,Data_HS!$A$2:$A$8217,0))/p_bulan,"")</f>
        <v>461933.90909090912</v>
      </c>
      <c r="Q1402" s="104" t="str">
        <f t="shared" si="43"/>
        <v>Wajar</v>
      </c>
    </row>
    <row r="1403" spans="1:17" x14ac:dyDescent="0.3">
      <c r="A1403" s="104">
        <v>1402</v>
      </c>
      <c r="B1403" s="104" t="s">
        <v>18274</v>
      </c>
      <c r="C1403" s="104" t="s">
        <v>290</v>
      </c>
      <c r="D1403" s="104" t="s">
        <v>311</v>
      </c>
      <c r="E1403" s="104" t="s">
        <v>320</v>
      </c>
      <c r="F1403" s="104" t="s">
        <v>343</v>
      </c>
      <c r="G1403" s="104" t="s">
        <v>332</v>
      </c>
      <c r="H1403" s="104" t="s">
        <v>2261</v>
      </c>
      <c r="I1403" s="104" t="s">
        <v>17129</v>
      </c>
      <c r="J1403" s="105">
        <v>20000</v>
      </c>
      <c r="K1403" s="105">
        <v>1000000</v>
      </c>
      <c r="L1403" s="105">
        <v>510000</v>
      </c>
      <c r="M1403" s="106">
        <v>18.039173040000001</v>
      </c>
      <c r="N1403" s="105">
        <v>9199978.2510000002</v>
      </c>
      <c r="O1403" s="107">
        <f t="shared" si="42"/>
        <v>18</v>
      </c>
      <c r="P1403" s="105">
        <f>IFERROR(INDEX(Data_HS!$D$2:$D$8217,MATCH(H1403,Data_HS!$A$2:$A$8217,0))/p_bulan,"")</f>
        <v>189518479.45454547</v>
      </c>
      <c r="Q1403" s="104" t="str">
        <f t="shared" si="43"/>
        <v>Wajar</v>
      </c>
    </row>
    <row r="1404" spans="1:17" x14ac:dyDescent="0.3">
      <c r="A1404" s="104">
        <v>1403</v>
      </c>
      <c r="B1404" s="104" t="s">
        <v>18274</v>
      </c>
      <c r="C1404" s="104" t="s">
        <v>290</v>
      </c>
      <c r="D1404" s="104" t="s">
        <v>311</v>
      </c>
      <c r="E1404" s="104" t="s">
        <v>320</v>
      </c>
      <c r="F1404" s="104" t="s">
        <v>343</v>
      </c>
      <c r="G1404" s="104" t="s">
        <v>332</v>
      </c>
      <c r="H1404" s="104" t="s">
        <v>2769</v>
      </c>
      <c r="I1404" s="104" t="s">
        <v>18275</v>
      </c>
      <c r="J1404" s="105">
        <v>20000</v>
      </c>
      <c r="K1404" s="105">
        <v>2000000</v>
      </c>
      <c r="L1404" s="105">
        <v>1010000</v>
      </c>
      <c r="M1404" s="106">
        <v>1.5</v>
      </c>
      <c r="N1404" s="105">
        <v>1515000</v>
      </c>
      <c r="O1404" s="107">
        <f t="shared" si="42"/>
        <v>23</v>
      </c>
      <c r="P1404" s="105">
        <f>IFERROR(INDEX(Data_HS!$D$2:$D$8217,MATCH(H1404,Data_HS!$A$2:$A$8217,0))/p_bulan,"")</f>
        <v>0.54545454545454541</v>
      </c>
      <c r="Q1404" s="104" t="str">
        <f t="shared" si="43"/>
        <v>Melebihi ekspor nasional HS</v>
      </c>
    </row>
    <row r="1405" spans="1:17" x14ac:dyDescent="0.3">
      <c r="A1405" s="104">
        <v>1404</v>
      </c>
      <c r="B1405" s="104" t="s">
        <v>18276</v>
      </c>
      <c r="C1405" s="104" t="s">
        <v>288</v>
      </c>
      <c r="D1405" s="104" t="s">
        <v>311</v>
      </c>
      <c r="E1405" s="104" t="s">
        <v>320</v>
      </c>
      <c r="F1405" s="104" t="s">
        <v>343</v>
      </c>
      <c r="G1405" s="104" t="s">
        <v>335</v>
      </c>
      <c r="H1405" s="104" t="s">
        <v>1685</v>
      </c>
      <c r="I1405" s="104" t="s">
        <v>1686</v>
      </c>
      <c r="J1405" s="105">
        <v>12000</v>
      </c>
      <c r="K1405" s="105">
        <v>500000</v>
      </c>
      <c r="L1405" s="105">
        <v>256000</v>
      </c>
      <c r="M1405" s="106">
        <v>1.711527295</v>
      </c>
      <c r="N1405" s="105">
        <v>438150.98739999998</v>
      </c>
      <c r="O1405" s="107">
        <f t="shared" si="42"/>
        <v>12</v>
      </c>
      <c r="P1405" s="105">
        <f>IFERROR(INDEX(Data_HS!$D$2:$D$8217,MATCH(H1405,Data_HS!$A$2:$A$8217,0))/p_bulan,"")</f>
        <v>4130712</v>
      </c>
      <c r="Q1405" s="104" t="str">
        <f t="shared" si="43"/>
        <v>Wajar</v>
      </c>
    </row>
    <row r="1406" spans="1:17" x14ac:dyDescent="0.3">
      <c r="A1406" s="104">
        <v>1405</v>
      </c>
      <c r="B1406" s="104" t="s">
        <v>18276</v>
      </c>
      <c r="C1406" s="104" t="s">
        <v>288</v>
      </c>
      <c r="D1406" s="104" t="s">
        <v>311</v>
      </c>
      <c r="E1406" s="104" t="s">
        <v>320</v>
      </c>
      <c r="F1406" s="104" t="s">
        <v>343</v>
      </c>
      <c r="G1406" s="104" t="s">
        <v>335</v>
      </c>
      <c r="H1406" s="104" t="s">
        <v>4629</v>
      </c>
      <c r="I1406" s="104" t="s">
        <v>18277</v>
      </c>
      <c r="J1406" s="105">
        <v>12000</v>
      </c>
      <c r="K1406" s="105">
        <v>500000</v>
      </c>
      <c r="L1406" s="105">
        <v>256000</v>
      </c>
      <c r="M1406" s="106">
        <v>1.77268161</v>
      </c>
      <c r="N1406" s="105">
        <v>453806.49209999997</v>
      </c>
      <c r="O1406" s="107">
        <f t="shared" si="42"/>
        <v>38</v>
      </c>
      <c r="P1406" s="105">
        <f>IFERROR(INDEX(Data_HS!$D$2:$D$8217,MATCH(H1406,Data_HS!$A$2:$A$8217,0))/p_bulan,"")</f>
        <v>2332469</v>
      </c>
      <c r="Q1406" s="104" t="str">
        <f t="shared" si="43"/>
        <v>Wajar</v>
      </c>
    </row>
    <row r="1407" spans="1:17" x14ac:dyDescent="0.3">
      <c r="A1407" s="104">
        <v>1406</v>
      </c>
      <c r="B1407" s="104" t="s">
        <v>18276</v>
      </c>
      <c r="C1407" s="104" t="s">
        <v>288</v>
      </c>
      <c r="D1407" s="104" t="s">
        <v>311</v>
      </c>
      <c r="E1407" s="104" t="s">
        <v>320</v>
      </c>
      <c r="F1407" s="104" t="s">
        <v>343</v>
      </c>
      <c r="G1407" s="104" t="s">
        <v>335</v>
      </c>
      <c r="H1407" s="104" t="s">
        <v>2225</v>
      </c>
      <c r="I1407" s="104" t="s">
        <v>17809</v>
      </c>
      <c r="J1407" s="105">
        <v>12000</v>
      </c>
      <c r="K1407" s="105">
        <v>500000</v>
      </c>
      <c r="L1407" s="105">
        <v>256000</v>
      </c>
      <c r="M1407" s="106">
        <v>2.077171989</v>
      </c>
      <c r="N1407" s="105">
        <v>531756.02910000004</v>
      </c>
      <c r="O1407" s="107">
        <f t="shared" si="42"/>
        <v>17</v>
      </c>
      <c r="P1407" s="105">
        <f>IFERROR(INDEX(Data_HS!$D$2:$D$8217,MATCH(H1407,Data_HS!$A$2:$A$8217,0))/p_bulan,"")</f>
        <v>1578024.7272727273</v>
      </c>
      <c r="Q1407" s="104" t="str">
        <f t="shared" si="43"/>
        <v>Wajar</v>
      </c>
    </row>
    <row r="1408" spans="1:17" x14ac:dyDescent="0.3">
      <c r="A1408" s="104">
        <v>1407</v>
      </c>
      <c r="B1408" s="104" t="s">
        <v>18276</v>
      </c>
      <c r="C1408" s="104" t="s">
        <v>288</v>
      </c>
      <c r="D1408" s="104" t="s">
        <v>311</v>
      </c>
      <c r="E1408" s="104" t="s">
        <v>320</v>
      </c>
      <c r="F1408" s="104" t="s">
        <v>343</v>
      </c>
      <c r="G1408" s="104" t="s">
        <v>335</v>
      </c>
      <c r="H1408" s="104" t="s">
        <v>1685</v>
      </c>
      <c r="I1408" s="104" t="s">
        <v>18120</v>
      </c>
      <c r="J1408" s="105">
        <v>12000</v>
      </c>
      <c r="K1408" s="105">
        <v>500000</v>
      </c>
      <c r="L1408" s="105">
        <v>256000</v>
      </c>
      <c r="M1408" s="106">
        <v>1.711527295</v>
      </c>
      <c r="N1408" s="105">
        <v>438150.98739999998</v>
      </c>
      <c r="O1408" s="107">
        <f t="shared" si="42"/>
        <v>12</v>
      </c>
      <c r="P1408" s="105">
        <f>IFERROR(INDEX(Data_HS!$D$2:$D$8217,MATCH(H1408,Data_HS!$A$2:$A$8217,0))/p_bulan,"")</f>
        <v>4130712</v>
      </c>
      <c r="Q1408" s="104" t="str">
        <f t="shared" si="43"/>
        <v>Wajar</v>
      </c>
    </row>
    <row r="1409" spans="1:17" x14ac:dyDescent="0.3">
      <c r="A1409" s="104">
        <v>1408</v>
      </c>
      <c r="B1409" s="104" t="s">
        <v>18276</v>
      </c>
      <c r="C1409" s="104" t="s">
        <v>288</v>
      </c>
      <c r="D1409" s="104" t="s">
        <v>311</v>
      </c>
      <c r="E1409" s="104" t="s">
        <v>320</v>
      </c>
      <c r="F1409" s="104" t="s">
        <v>343</v>
      </c>
      <c r="G1409" s="104" t="s">
        <v>335</v>
      </c>
      <c r="H1409" s="104" t="s">
        <v>7543</v>
      </c>
      <c r="I1409" s="104" t="s">
        <v>18278</v>
      </c>
      <c r="J1409" s="105">
        <v>12000</v>
      </c>
      <c r="K1409" s="105">
        <v>500000</v>
      </c>
      <c r="L1409" s="105">
        <v>256000</v>
      </c>
      <c r="M1409" s="106">
        <v>0.34311060900000001</v>
      </c>
      <c r="N1409" s="105">
        <v>87836.315799999997</v>
      </c>
      <c r="O1409" s="107">
        <f t="shared" si="42"/>
        <v>57</v>
      </c>
      <c r="P1409" s="105">
        <f>IFERROR(INDEX(Data_HS!$D$2:$D$8217,MATCH(H1409,Data_HS!$A$2:$A$8217,0))/p_bulan,"")</f>
        <v>1434.5454545454545</v>
      </c>
      <c r="Q1409" s="104" t="str">
        <f t="shared" si="43"/>
        <v>Melebihi ekspor nasional HS</v>
      </c>
    </row>
    <row r="1410" spans="1:17" x14ac:dyDescent="0.3">
      <c r="A1410" s="104">
        <v>1409</v>
      </c>
      <c r="B1410" s="104" t="s">
        <v>18276</v>
      </c>
      <c r="C1410" s="104" t="s">
        <v>288</v>
      </c>
      <c r="D1410" s="104" t="s">
        <v>311</v>
      </c>
      <c r="E1410" s="104" t="s">
        <v>320</v>
      </c>
      <c r="F1410" s="104" t="s">
        <v>343</v>
      </c>
      <c r="G1410" s="104" t="s">
        <v>335</v>
      </c>
      <c r="H1410" s="104" t="s">
        <v>16845</v>
      </c>
      <c r="I1410" s="104" t="s">
        <v>17738</v>
      </c>
      <c r="J1410" s="105">
        <v>12000</v>
      </c>
      <c r="K1410" s="105">
        <v>500000</v>
      </c>
      <c r="L1410" s="105">
        <v>256000</v>
      </c>
      <c r="M1410" s="106"/>
      <c r="N1410" s="105"/>
      <c r="O1410" s="107">
        <f t="shared" ref="O1410:O1473" si="44">VALUE(LEFT(H1410,2))</f>
        <v>0</v>
      </c>
      <c r="P1410" s="105" t="str">
        <f>IFERROR(INDEX(Data_HS!$D$2:$D$8217,MATCH(H1410,Data_HS!$A$2:$A$8217,0))/p_bulan,"")</f>
        <v/>
      </c>
      <c r="Q1410" s="104" t="str">
        <f t="shared" ref="Q1410:Q1473" si="45">IF(H1410="00000000","HS tidak valid",IF(N1410="","Tanpa estimasi",IF(P1410="","HS tidak ada di data nasional",IF(N1410=0,"Estimasi nol",IF(N1410&gt;P1410,"Melebihi ekspor nasional HS","Wajar")))))</f>
        <v>HS tidak valid</v>
      </c>
    </row>
    <row r="1411" spans="1:17" x14ac:dyDescent="0.3">
      <c r="A1411" s="104">
        <v>1410</v>
      </c>
      <c r="B1411" s="104" t="s">
        <v>18276</v>
      </c>
      <c r="C1411" s="104" t="s">
        <v>288</v>
      </c>
      <c r="D1411" s="104" t="s">
        <v>311</v>
      </c>
      <c r="E1411" s="104" t="s">
        <v>320</v>
      </c>
      <c r="F1411" s="104" t="s">
        <v>343</v>
      </c>
      <c r="G1411" s="104" t="s">
        <v>335</v>
      </c>
      <c r="H1411" s="104" t="s">
        <v>1302</v>
      </c>
      <c r="I1411" s="104" t="s">
        <v>18279</v>
      </c>
      <c r="J1411" s="105">
        <v>12000</v>
      </c>
      <c r="K1411" s="105">
        <v>500000</v>
      </c>
      <c r="L1411" s="105">
        <v>256000</v>
      </c>
      <c r="M1411" s="106">
        <v>0.47623953400000002</v>
      </c>
      <c r="N1411" s="105">
        <v>121917.3208</v>
      </c>
      <c r="O1411" s="107">
        <f t="shared" si="44"/>
        <v>8</v>
      </c>
      <c r="P1411" s="105">
        <f>IFERROR(INDEX(Data_HS!$D$2:$D$8217,MATCH(H1411,Data_HS!$A$2:$A$8217,0))/p_bulan,"")</f>
        <v>48622.454545454544</v>
      </c>
      <c r="Q1411" s="104" t="str">
        <f t="shared" si="45"/>
        <v>Melebihi ekspor nasional HS</v>
      </c>
    </row>
    <row r="1412" spans="1:17" x14ac:dyDescent="0.3">
      <c r="A1412" s="104">
        <v>1411</v>
      </c>
      <c r="B1412" s="104" t="s">
        <v>18276</v>
      </c>
      <c r="C1412" s="104" t="s">
        <v>288</v>
      </c>
      <c r="D1412" s="104" t="s">
        <v>311</v>
      </c>
      <c r="E1412" s="104" t="s">
        <v>320</v>
      </c>
      <c r="F1412" s="104" t="s">
        <v>343</v>
      </c>
      <c r="G1412" s="104" t="s">
        <v>335</v>
      </c>
      <c r="H1412" s="104" t="s">
        <v>6004</v>
      </c>
      <c r="I1412" s="104" t="s">
        <v>18280</v>
      </c>
      <c r="J1412" s="105">
        <v>12000</v>
      </c>
      <c r="K1412" s="105">
        <v>500000</v>
      </c>
      <c r="L1412" s="105">
        <v>256000</v>
      </c>
      <c r="M1412" s="106">
        <v>0.54516819999999999</v>
      </c>
      <c r="N1412" s="105">
        <v>139563.05910000001</v>
      </c>
      <c r="O1412" s="107">
        <f t="shared" si="44"/>
        <v>44</v>
      </c>
      <c r="P1412" s="105">
        <f>IFERROR(INDEX(Data_HS!$D$2:$D$8217,MATCH(H1412,Data_HS!$A$2:$A$8217,0))/p_bulan,"")</f>
        <v>1966.8181818181818</v>
      </c>
      <c r="Q1412" s="104" t="str">
        <f t="shared" si="45"/>
        <v>Melebihi ekspor nasional HS</v>
      </c>
    </row>
    <row r="1413" spans="1:17" x14ac:dyDescent="0.3">
      <c r="A1413" s="104">
        <v>1412</v>
      </c>
      <c r="B1413" s="104" t="s">
        <v>18276</v>
      </c>
      <c r="C1413" s="104" t="s">
        <v>288</v>
      </c>
      <c r="D1413" s="104" t="s">
        <v>311</v>
      </c>
      <c r="E1413" s="104" t="s">
        <v>320</v>
      </c>
      <c r="F1413" s="104" t="s">
        <v>343</v>
      </c>
      <c r="G1413" s="104" t="s">
        <v>335</v>
      </c>
      <c r="H1413" s="104" t="s">
        <v>4819</v>
      </c>
      <c r="I1413" s="104" t="s">
        <v>17784</v>
      </c>
      <c r="J1413" s="105">
        <v>12000</v>
      </c>
      <c r="K1413" s="105">
        <v>500000</v>
      </c>
      <c r="L1413" s="105">
        <v>256000</v>
      </c>
      <c r="M1413" s="106">
        <v>0.94106053199999995</v>
      </c>
      <c r="N1413" s="105">
        <v>240911.49619999999</v>
      </c>
      <c r="O1413" s="107">
        <f t="shared" si="44"/>
        <v>38</v>
      </c>
      <c r="P1413" s="105">
        <f>IFERROR(INDEX(Data_HS!$D$2:$D$8217,MATCH(H1413,Data_HS!$A$2:$A$8217,0))/p_bulan,"")</f>
        <v>146201730</v>
      </c>
      <c r="Q1413" s="104" t="str">
        <f t="shared" si="45"/>
        <v>Wajar</v>
      </c>
    </row>
    <row r="1414" spans="1:17" x14ac:dyDescent="0.3">
      <c r="A1414" s="104">
        <v>1413</v>
      </c>
      <c r="B1414" s="104" t="s">
        <v>18276</v>
      </c>
      <c r="C1414" s="104" t="s">
        <v>288</v>
      </c>
      <c r="D1414" s="104" t="s">
        <v>311</v>
      </c>
      <c r="E1414" s="104" t="s">
        <v>320</v>
      </c>
      <c r="F1414" s="104" t="s">
        <v>343</v>
      </c>
      <c r="G1414" s="104" t="s">
        <v>335</v>
      </c>
      <c r="H1414" s="104" t="s">
        <v>1899</v>
      </c>
      <c r="I1414" s="104" t="s">
        <v>17317</v>
      </c>
      <c r="J1414" s="105">
        <v>12000</v>
      </c>
      <c r="K1414" s="105">
        <v>500000</v>
      </c>
      <c r="L1414" s="105">
        <v>256000</v>
      </c>
      <c r="M1414" s="106">
        <v>2.2402451989999999</v>
      </c>
      <c r="N1414" s="105">
        <v>573502.7709</v>
      </c>
      <c r="O1414" s="107">
        <f t="shared" si="44"/>
        <v>15</v>
      </c>
      <c r="P1414" s="105">
        <f>IFERROR(INDEX(Data_HS!$D$2:$D$8217,MATCH(H1414,Data_HS!$A$2:$A$8217,0))/p_bulan,"")</f>
        <v>48881285.909090906</v>
      </c>
      <c r="Q1414" s="104" t="str">
        <f t="shared" si="45"/>
        <v>Wajar</v>
      </c>
    </row>
    <row r="1415" spans="1:17" x14ac:dyDescent="0.3">
      <c r="A1415" s="104">
        <v>1414</v>
      </c>
      <c r="B1415" s="104" t="s">
        <v>18276</v>
      </c>
      <c r="C1415" s="104" t="s">
        <v>288</v>
      </c>
      <c r="D1415" s="104" t="s">
        <v>311</v>
      </c>
      <c r="E1415" s="104" t="s">
        <v>320</v>
      </c>
      <c r="F1415" s="104" t="s">
        <v>343</v>
      </c>
      <c r="G1415" s="104" t="s">
        <v>335</v>
      </c>
      <c r="H1415" s="104" t="s">
        <v>2635</v>
      </c>
      <c r="I1415" s="104" t="s">
        <v>17745</v>
      </c>
      <c r="J1415" s="105">
        <v>12000</v>
      </c>
      <c r="K1415" s="105">
        <v>500000</v>
      </c>
      <c r="L1415" s="105">
        <v>256000</v>
      </c>
      <c r="M1415" s="106">
        <v>1.974208231</v>
      </c>
      <c r="N1415" s="105">
        <v>505397.30699999997</v>
      </c>
      <c r="O1415" s="107">
        <f t="shared" si="44"/>
        <v>21</v>
      </c>
      <c r="P1415" s="105">
        <f>IFERROR(INDEX(Data_HS!$D$2:$D$8217,MATCH(H1415,Data_HS!$A$2:$A$8217,0))/p_bulan,"")</f>
        <v>32914694.181818184</v>
      </c>
      <c r="Q1415" s="104" t="str">
        <f t="shared" si="45"/>
        <v>Wajar</v>
      </c>
    </row>
    <row r="1416" spans="1:17" x14ac:dyDescent="0.3">
      <c r="A1416" s="104">
        <v>1415</v>
      </c>
      <c r="B1416" s="104" t="s">
        <v>18276</v>
      </c>
      <c r="C1416" s="104" t="s">
        <v>288</v>
      </c>
      <c r="D1416" s="104" t="s">
        <v>311</v>
      </c>
      <c r="E1416" s="104" t="s">
        <v>320</v>
      </c>
      <c r="F1416" s="104" t="s">
        <v>343</v>
      </c>
      <c r="G1416" s="104" t="s">
        <v>335</v>
      </c>
      <c r="H1416" s="104" t="s">
        <v>960</v>
      </c>
      <c r="I1416" s="104" t="s">
        <v>18281</v>
      </c>
      <c r="J1416" s="105">
        <v>12000</v>
      </c>
      <c r="K1416" s="105">
        <v>500000</v>
      </c>
      <c r="L1416" s="105">
        <v>256000</v>
      </c>
      <c r="M1416" s="106">
        <v>0.74479684300000004</v>
      </c>
      <c r="N1416" s="105">
        <v>190667.99189999999</v>
      </c>
      <c r="O1416" s="107">
        <f t="shared" si="44"/>
        <v>4</v>
      </c>
      <c r="P1416" s="105">
        <f>IFERROR(INDEX(Data_HS!$D$2:$D$8217,MATCH(H1416,Data_HS!$A$2:$A$8217,0))/p_bulan,"")</f>
        <v>34266.545454545456</v>
      </c>
      <c r="Q1416" s="104" t="str">
        <f t="shared" si="45"/>
        <v>Melebihi ekspor nasional HS</v>
      </c>
    </row>
    <row r="1417" spans="1:17" x14ac:dyDescent="0.3">
      <c r="A1417" s="104">
        <v>1416</v>
      </c>
      <c r="B1417" s="104" t="s">
        <v>18282</v>
      </c>
      <c r="C1417" s="104" t="s">
        <v>282</v>
      </c>
      <c r="D1417" s="104" t="s">
        <v>311</v>
      </c>
      <c r="E1417" s="104" t="s">
        <v>320</v>
      </c>
      <c r="F1417" s="104" t="s">
        <v>343</v>
      </c>
      <c r="G1417" s="104" t="s">
        <v>332</v>
      </c>
      <c r="H1417" s="104" t="s">
        <v>1460</v>
      </c>
      <c r="I1417" s="104" t="s">
        <v>18283</v>
      </c>
      <c r="J1417" s="105">
        <v>0</v>
      </c>
      <c r="K1417" s="105">
        <v>20000</v>
      </c>
      <c r="L1417" s="105">
        <v>10000</v>
      </c>
      <c r="M1417" s="106">
        <v>6.8828138010000002</v>
      </c>
      <c r="N1417" s="105">
        <v>68828.138009999995</v>
      </c>
      <c r="O1417" s="107">
        <f t="shared" si="44"/>
        <v>9</v>
      </c>
      <c r="P1417" s="105">
        <f>IFERROR(INDEX(Data_HS!$D$2:$D$8217,MATCH(H1417,Data_HS!$A$2:$A$8217,0))/p_bulan,"")</f>
        <v>60138.272727272728</v>
      </c>
      <c r="Q1417" s="104" t="str">
        <f t="shared" si="45"/>
        <v>Melebihi ekspor nasional HS</v>
      </c>
    </row>
    <row r="1418" spans="1:17" x14ac:dyDescent="0.3">
      <c r="A1418" s="104">
        <v>1417</v>
      </c>
      <c r="B1418" s="104" t="s">
        <v>18282</v>
      </c>
      <c r="C1418" s="104" t="s">
        <v>282</v>
      </c>
      <c r="D1418" s="104" t="s">
        <v>311</v>
      </c>
      <c r="E1418" s="104" t="s">
        <v>320</v>
      </c>
      <c r="F1418" s="104" t="s">
        <v>343</v>
      </c>
      <c r="G1418" s="104" t="s">
        <v>332</v>
      </c>
      <c r="H1418" s="104" t="s">
        <v>5410</v>
      </c>
      <c r="I1418" s="104" t="s">
        <v>18284</v>
      </c>
      <c r="J1418" s="105">
        <v>0</v>
      </c>
      <c r="K1418" s="105"/>
      <c r="L1418" s="105">
        <v>0</v>
      </c>
      <c r="M1418" s="106">
        <v>1.187025394</v>
      </c>
      <c r="N1418" s="105">
        <v>0</v>
      </c>
      <c r="O1418" s="107">
        <f t="shared" si="44"/>
        <v>39</v>
      </c>
      <c r="P1418" s="105">
        <f>IFERROR(INDEX(Data_HS!$D$2:$D$8217,MATCH(H1418,Data_HS!$A$2:$A$8217,0))/p_bulan,"")</f>
        <v>473883.09090909088</v>
      </c>
      <c r="Q1418" s="104" t="str">
        <f t="shared" si="45"/>
        <v>Estimasi nol</v>
      </c>
    </row>
    <row r="1419" spans="1:17" x14ac:dyDescent="0.3">
      <c r="A1419" s="104">
        <v>1418</v>
      </c>
      <c r="B1419" s="104" t="s">
        <v>18282</v>
      </c>
      <c r="C1419" s="104" t="s">
        <v>282</v>
      </c>
      <c r="D1419" s="104" t="s">
        <v>311</v>
      </c>
      <c r="E1419" s="104" t="s">
        <v>320</v>
      </c>
      <c r="F1419" s="104" t="s">
        <v>343</v>
      </c>
      <c r="G1419" s="104" t="s">
        <v>332</v>
      </c>
      <c r="H1419" s="104" t="s">
        <v>1460</v>
      </c>
      <c r="I1419" s="104" t="s">
        <v>18285</v>
      </c>
      <c r="J1419" s="105">
        <v>0</v>
      </c>
      <c r="K1419" s="105"/>
      <c r="L1419" s="105">
        <v>0</v>
      </c>
      <c r="M1419" s="106">
        <v>6.8828138010000002</v>
      </c>
      <c r="N1419" s="105">
        <v>0</v>
      </c>
      <c r="O1419" s="107">
        <f t="shared" si="44"/>
        <v>9</v>
      </c>
      <c r="P1419" s="105">
        <f>IFERROR(INDEX(Data_HS!$D$2:$D$8217,MATCH(H1419,Data_HS!$A$2:$A$8217,0))/p_bulan,"")</f>
        <v>60138.272727272728</v>
      </c>
      <c r="Q1419" s="104" t="str">
        <f t="shared" si="45"/>
        <v>Estimasi nol</v>
      </c>
    </row>
    <row r="1420" spans="1:17" x14ac:dyDescent="0.3">
      <c r="A1420" s="104">
        <v>1419</v>
      </c>
      <c r="B1420" s="104" t="s">
        <v>18282</v>
      </c>
      <c r="C1420" s="104" t="s">
        <v>282</v>
      </c>
      <c r="D1420" s="104" t="s">
        <v>311</v>
      </c>
      <c r="E1420" s="104" t="s">
        <v>320</v>
      </c>
      <c r="F1420" s="104" t="s">
        <v>343</v>
      </c>
      <c r="G1420" s="104" t="s">
        <v>332</v>
      </c>
      <c r="H1420" s="104" t="s">
        <v>1460</v>
      </c>
      <c r="I1420" s="104" t="s">
        <v>18286</v>
      </c>
      <c r="J1420" s="105">
        <v>0</v>
      </c>
      <c r="K1420" s="105">
        <v>5000</v>
      </c>
      <c r="L1420" s="105">
        <v>2500</v>
      </c>
      <c r="M1420" s="106">
        <v>6.8828138010000002</v>
      </c>
      <c r="N1420" s="105">
        <v>17207.034500000002</v>
      </c>
      <c r="O1420" s="107">
        <f t="shared" si="44"/>
        <v>9</v>
      </c>
      <c r="P1420" s="105">
        <f>IFERROR(INDEX(Data_HS!$D$2:$D$8217,MATCH(H1420,Data_HS!$A$2:$A$8217,0))/p_bulan,"")</f>
        <v>60138.272727272728</v>
      </c>
      <c r="Q1420" s="104" t="str">
        <f t="shared" si="45"/>
        <v>Wajar</v>
      </c>
    </row>
    <row r="1421" spans="1:17" x14ac:dyDescent="0.3">
      <c r="A1421" s="104">
        <v>1420</v>
      </c>
      <c r="B1421" s="104" t="s">
        <v>18282</v>
      </c>
      <c r="C1421" s="104" t="s">
        <v>282</v>
      </c>
      <c r="D1421" s="104" t="s">
        <v>311</v>
      </c>
      <c r="E1421" s="104" t="s">
        <v>320</v>
      </c>
      <c r="F1421" s="104" t="s">
        <v>343</v>
      </c>
      <c r="G1421" s="104" t="s">
        <v>332</v>
      </c>
      <c r="H1421" s="104" t="s">
        <v>5410</v>
      </c>
      <c r="I1421" s="104" t="s">
        <v>18287</v>
      </c>
      <c r="J1421" s="105">
        <v>0</v>
      </c>
      <c r="K1421" s="105"/>
      <c r="L1421" s="105">
        <v>0</v>
      </c>
      <c r="M1421" s="106">
        <v>1.187025394</v>
      </c>
      <c r="N1421" s="105">
        <v>0</v>
      </c>
      <c r="O1421" s="107">
        <f t="shared" si="44"/>
        <v>39</v>
      </c>
      <c r="P1421" s="105">
        <f>IFERROR(INDEX(Data_HS!$D$2:$D$8217,MATCH(H1421,Data_HS!$A$2:$A$8217,0))/p_bulan,"")</f>
        <v>473883.09090909088</v>
      </c>
      <c r="Q1421" s="104" t="str">
        <f t="shared" si="45"/>
        <v>Estimasi nol</v>
      </c>
    </row>
    <row r="1422" spans="1:17" x14ac:dyDescent="0.3">
      <c r="A1422" s="104">
        <v>1421</v>
      </c>
      <c r="B1422" s="104" t="s">
        <v>18282</v>
      </c>
      <c r="C1422" s="104" t="s">
        <v>282</v>
      </c>
      <c r="D1422" s="104" t="s">
        <v>311</v>
      </c>
      <c r="E1422" s="104" t="s">
        <v>320</v>
      </c>
      <c r="F1422" s="104" t="s">
        <v>343</v>
      </c>
      <c r="G1422" s="104" t="s">
        <v>332</v>
      </c>
      <c r="H1422" s="104" t="s">
        <v>5410</v>
      </c>
      <c r="I1422" s="104" t="s">
        <v>18288</v>
      </c>
      <c r="J1422" s="105">
        <v>0</v>
      </c>
      <c r="K1422" s="105"/>
      <c r="L1422" s="105">
        <v>0</v>
      </c>
      <c r="M1422" s="106">
        <v>1.187025394</v>
      </c>
      <c r="N1422" s="105">
        <v>0</v>
      </c>
      <c r="O1422" s="107">
        <f t="shared" si="44"/>
        <v>39</v>
      </c>
      <c r="P1422" s="105">
        <f>IFERROR(INDEX(Data_HS!$D$2:$D$8217,MATCH(H1422,Data_HS!$A$2:$A$8217,0))/p_bulan,"")</f>
        <v>473883.09090909088</v>
      </c>
      <c r="Q1422" s="104" t="str">
        <f t="shared" si="45"/>
        <v>Estimasi nol</v>
      </c>
    </row>
    <row r="1423" spans="1:17" x14ac:dyDescent="0.3">
      <c r="A1423" s="104">
        <v>1422</v>
      </c>
      <c r="B1423" s="104" t="s">
        <v>18282</v>
      </c>
      <c r="C1423" s="104" t="s">
        <v>282</v>
      </c>
      <c r="D1423" s="104" t="s">
        <v>311</v>
      </c>
      <c r="E1423" s="104" t="s">
        <v>320</v>
      </c>
      <c r="F1423" s="104" t="s">
        <v>343</v>
      </c>
      <c r="G1423" s="104" t="s">
        <v>332</v>
      </c>
      <c r="H1423" s="104" t="s">
        <v>1460</v>
      </c>
      <c r="I1423" s="104" t="s">
        <v>18289</v>
      </c>
      <c r="J1423" s="105">
        <v>0</v>
      </c>
      <c r="K1423" s="105">
        <v>5000</v>
      </c>
      <c r="L1423" s="105">
        <v>2500</v>
      </c>
      <c r="M1423" s="106">
        <v>6.8828138010000002</v>
      </c>
      <c r="N1423" s="105">
        <v>17207.034500000002</v>
      </c>
      <c r="O1423" s="107">
        <f t="shared" si="44"/>
        <v>9</v>
      </c>
      <c r="P1423" s="105">
        <f>IFERROR(INDEX(Data_HS!$D$2:$D$8217,MATCH(H1423,Data_HS!$A$2:$A$8217,0))/p_bulan,"")</f>
        <v>60138.272727272728</v>
      </c>
      <c r="Q1423" s="104" t="str">
        <f t="shared" si="45"/>
        <v>Wajar</v>
      </c>
    </row>
    <row r="1424" spans="1:17" x14ac:dyDescent="0.3">
      <c r="A1424" s="104">
        <v>1423</v>
      </c>
      <c r="B1424" s="104" t="s">
        <v>18282</v>
      </c>
      <c r="C1424" s="104" t="s">
        <v>282</v>
      </c>
      <c r="D1424" s="104" t="s">
        <v>311</v>
      </c>
      <c r="E1424" s="104" t="s">
        <v>320</v>
      </c>
      <c r="F1424" s="104" t="s">
        <v>343</v>
      </c>
      <c r="G1424" s="104" t="s">
        <v>332</v>
      </c>
      <c r="H1424" s="104" t="s">
        <v>1460</v>
      </c>
      <c r="I1424" s="104" t="s">
        <v>18290</v>
      </c>
      <c r="J1424" s="105">
        <v>0</v>
      </c>
      <c r="K1424" s="105">
        <v>20000</v>
      </c>
      <c r="L1424" s="105">
        <v>10000</v>
      </c>
      <c r="M1424" s="106">
        <v>6.8828138010000002</v>
      </c>
      <c r="N1424" s="105">
        <v>68828.138009999995</v>
      </c>
      <c r="O1424" s="107">
        <f t="shared" si="44"/>
        <v>9</v>
      </c>
      <c r="P1424" s="105">
        <f>IFERROR(INDEX(Data_HS!$D$2:$D$8217,MATCH(H1424,Data_HS!$A$2:$A$8217,0))/p_bulan,"")</f>
        <v>60138.272727272728</v>
      </c>
      <c r="Q1424" s="104" t="str">
        <f t="shared" si="45"/>
        <v>Melebihi ekspor nasional HS</v>
      </c>
    </row>
    <row r="1425" spans="1:17" x14ac:dyDescent="0.3">
      <c r="A1425" s="104">
        <v>1424</v>
      </c>
      <c r="B1425" s="104" t="s">
        <v>18291</v>
      </c>
      <c r="C1425" s="104" t="s">
        <v>284</v>
      </c>
      <c r="D1425" s="104" t="s">
        <v>311</v>
      </c>
      <c r="E1425" s="104" t="s">
        <v>301</v>
      </c>
      <c r="F1425" s="104" t="s">
        <v>343</v>
      </c>
      <c r="G1425" s="104" t="s">
        <v>332</v>
      </c>
      <c r="H1425" s="104" t="s">
        <v>6202</v>
      </c>
      <c r="I1425" s="104" t="s">
        <v>18292</v>
      </c>
      <c r="J1425" s="105">
        <v>12000</v>
      </c>
      <c r="K1425" s="105">
        <v>80000</v>
      </c>
      <c r="L1425" s="105">
        <v>46000</v>
      </c>
      <c r="M1425" s="106">
        <v>1.874092688</v>
      </c>
      <c r="N1425" s="105">
        <v>86208.263649999994</v>
      </c>
      <c r="O1425" s="107">
        <f t="shared" si="44"/>
        <v>44</v>
      </c>
      <c r="P1425" s="105">
        <f>IFERROR(INDEX(Data_HS!$D$2:$D$8217,MATCH(H1425,Data_HS!$A$2:$A$8217,0))/p_bulan,"")</f>
        <v>3613175.9090909092</v>
      </c>
      <c r="Q1425" s="104" t="str">
        <f t="shared" si="45"/>
        <v>Wajar</v>
      </c>
    </row>
    <row r="1426" spans="1:17" x14ac:dyDescent="0.3">
      <c r="A1426" s="104">
        <v>1425</v>
      </c>
      <c r="B1426" s="104" t="s">
        <v>18291</v>
      </c>
      <c r="C1426" s="104" t="s">
        <v>284</v>
      </c>
      <c r="D1426" s="104" t="s">
        <v>311</v>
      </c>
      <c r="E1426" s="104" t="s">
        <v>301</v>
      </c>
      <c r="F1426" s="104" t="s">
        <v>343</v>
      </c>
      <c r="G1426" s="104" t="s">
        <v>332</v>
      </c>
      <c r="H1426" s="104" t="s">
        <v>6202</v>
      </c>
      <c r="I1426" s="104" t="s">
        <v>18293</v>
      </c>
      <c r="J1426" s="105">
        <v>12000</v>
      </c>
      <c r="K1426" s="105">
        <v>50000</v>
      </c>
      <c r="L1426" s="105">
        <v>31000</v>
      </c>
      <c r="M1426" s="106">
        <v>1.874092688</v>
      </c>
      <c r="N1426" s="105">
        <v>58096.873330000002</v>
      </c>
      <c r="O1426" s="107">
        <f t="shared" si="44"/>
        <v>44</v>
      </c>
      <c r="P1426" s="105">
        <f>IFERROR(INDEX(Data_HS!$D$2:$D$8217,MATCH(H1426,Data_HS!$A$2:$A$8217,0))/p_bulan,"")</f>
        <v>3613175.9090909092</v>
      </c>
      <c r="Q1426" s="104" t="str">
        <f t="shared" si="45"/>
        <v>Wajar</v>
      </c>
    </row>
    <row r="1427" spans="1:17" x14ac:dyDescent="0.3">
      <c r="A1427" s="104">
        <v>1426</v>
      </c>
      <c r="B1427" s="104" t="s">
        <v>18291</v>
      </c>
      <c r="C1427" s="104" t="s">
        <v>284</v>
      </c>
      <c r="D1427" s="104" t="s">
        <v>311</v>
      </c>
      <c r="E1427" s="104" t="s">
        <v>301</v>
      </c>
      <c r="F1427" s="104" t="s">
        <v>343</v>
      </c>
      <c r="G1427" s="104" t="s">
        <v>332</v>
      </c>
      <c r="H1427" s="104" t="s">
        <v>5410</v>
      </c>
      <c r="I1427" s="104" t="s">
        <v>18294</v>
      </c>
      <c r="J1427" s="105">
        <v>12000</v>
      </c>
      <c r="K1427" s="105">
        <v>50000</v>
      </c>
      <c r="L1427" s="105">
        <v>31000</v>
      </c>
      <c r="M1427" s="106">
        <v>1.187025394</v>
      </c>
      <c r="N1427" s="105">
        <v>36797.787230000002</v>
      </c>
      <c r="O1427" s="107">
        <f t="shared" si="44"/>
        <v>39</v>
      </c>
      <c r="P1427" s="105">
        <f>IFERROR(INDEX(Data_HS!$D$2:$D$8217,MATCH(H1427,Data_HS!$A$2:$A$8217,0))/p_bulan,"")</f>
        <v>473883.09090909088</v>
      </c>
      <c r="Q1427" s="104" t="str">
        <f t="shared" si="45"/>
        <v>Wajar</v>
      </c>
    </row>
    <row r="1428" spans="1:17" x14ac:dyDescent="0.3">
      <c r="A1428" s="104">
        <v>1427</v>
      </c>
      <c r="B1428" s="104" t="s">
        <v>18295</v>
      </c>
      <c r="C1428" s="104" t="s">
        <v>293</v>
      </c>
      <c r="D1428" s="104" t="s">
        <v>311</v>
      </c>
      <c r="E1428" s="104" t="s">
        <v>320</v>
      </c>
      <c r="F1428" s="104" t="s">
        <v>343</v>
      </c>
      <c r="G1428" s="104" t="s">
        <v>332</v>
      </c>
      <c r="H1428" s="104" t="s">
        <v>1460</v>
      </c>
      <c r="I1428" s="104" t="s">
        <v>18296</v>
      </c>
      <c r="J1428" s="105">
        <v>1000</v>
      </c>
      <c r="K1428" s="105">
        <v>1000</v>
      </c>
      <c r="L1428" s="105">
        <v>1000</v>
      </c>
      <c r="M1428" s="106">
        <v>6.8828138010000002</v>
      </c>
      <c r="N1428" s="105">
        <v>6882.8138010000002</v>
      </c>
      <c r="O1428" s="107">
        <f t="shared" si="44"/>
        <v>9</v>
      </c>
      <c r="P1428" s="105">
        <f>IFERROR(INDEX(Data_HS!$D$2:$D$8217,MATCH(H1428,Data_HS!$A$2:$A$8217,0))/p_bulan,"")</f>
        <v>60138.272727272728</v>
      </c>
      <c r="Q1428" s="104" t="str">
        <f t="shared" si="45"/>
        <v>Wajar</v>
      </c>
    </row>
    <row r="1429" spans="1:17" x14ac:dyDescent="0.3">
      <c r="A1429" s="104">
        <v>1428</v>
      </c>
      <c r="B1429" s="104" t="s">
        <v>18297</v>
      </c>
      <c r="C1429" s="104" t="s">
        <v>284</v>
      </c>
      <c r="D1429" s="104" t="s">
        <v>308</v>
      </c>
      <c r="E1429" s="104" t="s">
        <v>320</v>
      </c>
      <c r="F1429" s="104" t="s">
        <v>343</v>
      </c>
      <c r="G1429" s="104" t="s">
        <v>332</v>
      </c>
      <c r="H1429" s="104" t="s">
        <v>1495</v>
      </c>
      <c r="I1429" s="104" t="s">
        <v>16906</v>
      </c>
      <c r="J1429" s="105">
        <v>17000</v>
      </c>
      <c r="K1429" s="105">
        <v>100000</v>
      </c>
      <c r="L1429" s="105">
        <v>58500</v>
      </c>
      <c r="M1429" s="106">
        <v>6.7226702649999996</v>
      </c>
      <c r="N1429" s="105">
        <v>393276.21049999999</v>
      </c>
      <c r="O1429" s="107">
        <f t="shared" si="44"/>
        <v>9</v>
      </c>
      <c r="P1429" s="105">
        <f>IFERROR(INDEX(Data_HS!$D$2:$D$8217,MATCH(H1429,Data_HS!$A$2:$A$8217,0))/p_bulan,"")</f>
        <v>7877299.2727272725</v>
      </c>
      <c r="Q1429" s="104" t="str">
        <f t="shared" si="45"/>
        <v>Wajar</v>
      </c>
    </row>
    <row r="1430" spans="1:17" x14ac:dyDescent="0.3">
      <c r="A1430" s="104">
        <v>1429</v>
      </c>
      <c r="B1430" s="104" t="s">
        <v>18298</v>
      </c>
      <c r="C1430" s="104" t="s">
        <v>284</v>
      </c>
      <c r="D1430" s="104" t="s">
        <v>308</v>
      </c>
      <c r="E1430" s="104" t="s">
        <v>320</v>
      </c>
      <c r="F1430" s="104" t="s">
        <v>343</v>
      </c>
      <c r="G1430" s="104" t="s">
        <v>335</v>
      </c>
      <c r="H1430" s="104" t="s">
        <v>1557</v>
      </c>
      <c r="I1430" s="104" t="s">
        <v>17109</v>
      </c>
      <c r="J1430" s="105">
        <v>15000</v>
      </c>
      <c r="K1430" s="105">
        <v>50000</v>
      </c>
      <c r="L1430" s="105">
        <v>32500</v>
      </c>
      <c r="M1430" s="106">
        <v>0.76696932900000003</v>
      </c>
      <c r="N1430" s="105">
        <v>24926.503199999999</v>
      </c>
      <c r="O1430" s="107">
        <f t="shared" si="44"/>
        <v>9</v>
      </c>
      <c r="P1430" s="105">
        <f>IFERROR(INDEX(Data_HS!$D$2:$D$8217,MATCH(H1430,Data_HS!$A$2:$A$8217,0))/p_bulan,"")</f>
        <v>171188.18181818182</v>
      </c>
      <c r="Q1430" s="104" t="str">
        <f t="shared" si="45"/>
        <v>Wajar</v>
      </c>
    </row>
    <row r="1431" spans="1:17" x14ac:dyDescent="0.3">
      <c r="A1431" s="104">
        <v>1430</v>
      </c>
      <c r="B1431" s="104" t="s">
        <v>18298</v>
      </c>
      <c r="C1431" s="104" t="s">
        <v>284</v>
      </c>
      <c r="D1431" s="104" t="s">
        <v>308</v>
      </c>
      <c r="E1431" s="104" t="s">
        <v>320</v>
      </c>
      <c r="F1431" s="104" t="s">
        <v>343</v>
      </c>
      <c r="G1431" s="104" t="s">
        <v>335</v>
      </c>
      <c r="H1431" s="104" t="s">
        <v>1296</v>
      </c>
      <c r="I1431" s="104" t="s">
        <v>18299</v>
      </c>
      <c r="J1431" s="105">
        <v>7000</v>
      </c>
      <c r="K1431" s="105">
        <v>21000</v>
      </c>
      <c r="L1431" s="105">
        <v>14000</v>
      </c>
      <c r="M1431" s="106">
        <v>1.212184615</v>
      </c>
      <c r="N1431" s="105">
        <v>16970.584620000001</v>
      </c>
      <c r="O1431" s="107">
        <f t="shared" si="44"/>
        <v>7</v>
      </c>
      <c r="P1431" s="105">
        <f>IFERROR(INDEX(Data_HS!$D$2:$D$8217,MATCH(H1431,Data_HS!$A$2:$A$8217,0))/p_bulan,"")</f>
        <v>1790.7272727272727</v>
      </c>
      <c r="Q1431" s="104" t="str">
        <f t="shared" si="45"/>
        <v>Melebihi ekspor nasional HS</v>
      </c>
    </row>
    <row r="1432" spans="1:17" x14ac:dyDescent="0.3">
      <c r="A1432" s="104">
        <v>1431</v>
      </c>
      <c r="B1432" s="104" t="s">
        <v>18298</v>
      </c>
      <c r="C1432" s="104" t="s">
        <v>284</v>
      </c>
      <c r="D1432" s="104" t="s">
        <v>308</v>
      </c>
      <c r="E1432" s="104" t="s">
        <v>320</v>
      </c>
      <c r="F1432" s="104" t="s">
        <v>343</v>
      </c>
      <c r="G1432" s="104" t="s">
        <v>335</v>
      </c>
      <c r="H1432" s="104" t="s">
        <v>1563</v>
      </c>
      <c r="I1432" s="104" t="s">
        <v>18300</v>
      </c>
      <c r="J1432" s="105">
        <v>1000</v>
      </c>
      <c r="K1432" s="105">
        <v>50000</v>
      </c>
      <c r="L1432" s="105">
        <v>25500</v>
      </c>
      <c r="M1432" s="106">
        <v>1.346506929</v>
      </c>
      <c r="N1432" s="105">
        <v>34335.926679999997</v>
      </c>
      <c r="O1432" s="107">
        <f t="shared" si="44"/>
        <v>9</v>
      </c>
      <c r="P1432" s="105">
        <f>IFERROR(INDEX(Data_HS!$D$2:$D$8217,MATCH(H1432,Data_HS!$A$2:$A$8217,0))/p_bulan,"")</f>
        <v>652267.90909090906</v>
      </c>
      <c r="Q1432" s="104" t="str">
        <f t="shared" si="45"/>
        <v>Wajar</v>
      </c>
    </row>
    <row r="1433" spans="1:17" x14ac:dyDescent="0.3">
      <c r="A1433" s="104">
        <v>1432</v>
      </c>
      <c r="B1433" s="104" t="s">
        <v>18298</v>
      </c>
      <c r="C1433" s="104" t="s">
        <v>284</v>
      </c>
      <c r="D1433" s="104" t="s">
        <v>308</v>
      </c>
      <c r="E1433" s="104" t="s">
        <v>320</v>
      </c>
      <c r="F1433" s="104" t="s">
        <v>343</v>
      </c>
      <c r="G1433" s="104" t="s">
        <v>335</v>
      </c>
      <c r="H1433" s="104" t="s">
        <v>16845</v>
      </c>
      <c r="I1433" s="104" t="s">
        <v>18301</v>
      </c>
      <c r="J1433" s="105">
        <v>50</v>
      </c>
      <c r="K1433" s="105">
        <v>1000</v>
      </c>
      <c r="L1433" s="105">
        <v>525</v>
      </c>
      <c r="M1433" s="106"/>
      <c r="N1433" s="105"/>
      <c r="O1433" s="107">
        <f t="shared" si="44"/>
        <v>0</v>
      </c>
      <c r="P1433" s="105" t="str">
        <f>IFERROR(INDEX(Data_HS!$D$2:$D$8217,MATCH(H1433,Data_HS!$A$2:$A$8217,0))/p_bulan,"")</f>
        <v/>
      </c>
      <c r="Q1433" s="104" t="str">
        <f t="shared" si="45"/>
        <v>HS tidak valid</v>
      </c>
    </row>
    <row r="1434" spans="1:17" x14ac:dyDescent="0.3">
      <c r="A1434" s="104">
        <v>1433</v>
      </c>
      <c r="B1434" s="104" t="s">
        <v>18298</v>
      </c>
      <c r="C1434" s="104" t="s">
        <v>284</v>
      </c>
      <c r="D1434" s="104" t="s">
        <v>308</v>
      </c>
      <c r="E1434" s="104" t="s">
        <v>320</v>
      </c>
      <c r="F1434" s="104" t="s">
        <v>343</v>
      </c>
      <c r="G1434" s="104" t="s">
        <v>335</v>
      </c>
      <c r="H1434" s="104" t="s">
        <v>1563</v>
      </c>
      <c r="I1434" s="104" t="s">
        <v>18302</v>
      </c>
      <c r="J1434" s="105">
        <v>1000</v>
      </c>
      <c r="K1434" s="105">
        <v>50000</v>
      </c>
      <c r="L1434" s="105">
        <v>25500</v>
      </c>
      <c r="M1434" s="106">
        <v>1.346506929</v>
      </c>
      <c r="N1434" s="105">
        <v>34335.926679999997</v>
      </c>
      <c r="O1434" s="107">
        <f t="shared" si="44"/>
        <v>9</v>
      </c>
      <c r="P1434" s="105">
        <f>IFERROR(INDEX(Data_HS!$D$2:$D$8217,MATCH(H1434,Data_HS!$A$2:$A$8217,0))/p_bulan,"")</f>
        <v>652267.90909090906</v>
      </c>
      <c r="Q1434" s="104" t="str">
        <f t="shared" si="45"/>
        <v>Wajar</v>
      </c>
    </row>
    <row r="1435" spans="1:17" x14ac:dyDescent="0.3">
      <c r="A1435" s="104">
        <v>1434</v>
      </c>
      <c r="B1435" s="104" t="s">
        <v>18303</v>
      </c>
      <c r="C1435" s="104" t="s">
        <v>294</v>
      </c>
      <c r="D1435" s="104" t="s">
        <v>308</v>
      </c>
      <c r="E1435" s="104" t="s">
        <v>306</v>
      </c>
      <c r="F1435" s="104" t="s">
        <v>343</v>
      </c>
      <c r="G1435" s="104" t="s">
        <v>335</v>
      </c>
      <c r="H1435" s="104" t="s">
        <v>6004</v>
      </c>
      <c r="I1435" s="104" t="s">
        <v>18304</v>
      </c>
      <c r="J1435" s="105">
        <v>100</v>
      </c>
      <c r="K1435" s="105">
        <v>25000</v>
      </c>
      <c r="L1435" s="105">
        <v>12550</v>
      </c>
      <c r="M1435" s="106">
        <v>0.54516819999999999</v>
      </c>
      <c r="N1435" s="105">
        <v>6841.8609049999995</v>
      </c>
      <c r="O1435" s="107">
        <f t="shared" si="44"/>
        <v>44</v>
      </c>
      <c r="P1435" s="105">
        <f>IFERROR(INDEX(Data_HS!$D$2:$D$8217,MATCH(H1435,Data_HS!$A$2:$A$8217,0))/p_bulan,"")</f>
        <v>1966.8181818181818</v>
      </c>
      <c r="Q1435" s="104" t="str">
        <f t="shared" si="45"/>
        <v>Melebihi ekspor nasional HS</v>
      </c>
    </row>
    <row r="1436" spans="1:17" x14ac:dyDescent="0.3">
      <c r="A1436" s="104">
        <v>1435</v>
      </c>
      <c r="B1436" s="104" t="s">
        <v>18303</v>
      </c>
      <c r="C1436" s="104" t="s">
        <v>294</v>
      </c>
      <c r="D1436" s="104" t="s">
        <v>308</v>
      </c>
      <c r="E1436" s="104" t="s">
        <v>306</v>
      </c>
      <c r="F1436" s="104" t="s">
        <v>343</v>
      </c>
      <c r="G1436" s="104" t="s">
        <v>335</v>
      </c>
      <c r="H1436" s="104" t="s">
        <v>1450</v>
      </c>
      <c r="I1436" s="104" t="s">
        <v>18305</v>
      </c>
      <c r="J1436" s="105">
        <v>100</v>
      </c>
      <c r="K1436" s="105">
        <v>25000</v>
      </c>
      <c r="L1436" s="105">
        <v>12550</v>
      </c>
      <c r="M1436" s="106">
        <v>7.4869302299999996</v>
      </c>
      <c r="N1436" s="105">
        <v>93960.97438</v>
      </c>
      <c r="O1436" s="107">
        <f t="shared" si="44"/>
        <v>9</v>
      </c>
      <c r="P1436" s="105">
        <f>IFERROR(INDEX(Data_HS!$D$2:$D$8217,MATCH(H1436,Data_HS!$A$2:$A$8217,0))/p_bulan,"")</f>
        <v>44220039</v>
      </c>
      <c r="Q1436" s="104" t="str">
        <f t="shared" si="45"/>
        <v>Wajar</v>
      </c>
    </row>
    <row r="1437" spans="1:17" x14ac:dyDescent="0.3">
      <c r="A1437" s="104">
        <v>1436</v>
      </c>
      <c r="B1437" s="104" t="s">
        <v>18306</v>
      </c>
      <c r="C1437" s="104" t="s">
        <v>302</v>
      </c>
      <c r="D1437" s="104" t="s">
        <v>311</v>
      </c>
      <c r="E1437" s="104" t="s">
        <v>18307</v>
      </c>
      <c r="F1437" s="104" t="s">
        <v>344</v>
      </c>
      <c r="G1437" s="104" t="s">
        <v>332</v>
      </c>
      <c r="H1437" s="104" t="s">
        <v>1476</v>
      </c>
      <c r="I1437" s="104" t="s">
        <v>18308</v>
      </c>
      <c r="J1437" s="105">
        <v>5000</v>
      </c>
      <c r="K1437" s="105">
        <v>75000</v>
      </c>
      <c r="L1437" s="105">
        <v>40000</v>
      </c>
      <c r="M1437" s="106">
        <v>6.1750955760000004</v>
      </c>
      <c r="N1437" s="105">
        <v>247003.823</v>
      </c>
      <c r="O1437" s="107">
        <f t="shared" si="44"/>
        <v>9</v>
      </c>
      <c r="P1437" s="105">
        <f>IFERROR(INDEX(Data_HS!$D$2:$D$8217,MATCH(H1437,Data_HS!$A$2:$A$8217,0))/p_bulan,"")</f>
        <v>5139.363636363636</v>
      </c>
      <c r="Q1437" s="104" t="str">
        <f t="shared" si="45"/>
        <v>Melebihi ekspor nasional HS</v>
      </c>
    </row>
    <row r="1438" spans="1:17" x14ac:dyDescent="0.3">
      <c r="A1438" s="104">
        <v>1437</v>
      </c>
      <c r="B1438" s="104" t="s">
        <v>18306</v>
      </c>
      <c r="C1438" s="104" t="s">
        <v>302</v>
      </c>
      <c r="D1438" s="104" t="s">
        <v>311</v>
      </c>
      <c r="E1438" s="104" t="s">
        <v>18307</v>
      </c>
      <c r="F1438" s="104" t="s">
        <v>344</v>
      </c>
      <c r="G1438" s="104" t="s">
        <v>332</v>
      </c>
      <c r="H1438" s="104" t="s">
        <v>1460</v>
      </c>
      <c r="I1438" s="104" t="s">
        <v>18309</v>
      </c>
      <c r="J1438" s="105">
        <v>5000</v>
      </c>
      <c r="K1438" s="105">
        <v>75000</v>
      </c>
      <c r="L1438" s="105">
        <v>40000</v>
      </c>
      <c r="M1438" s="106">
        <v>6.8828138010000002</v>
      </c>
      <c r="N1438" s="105">
        <v>275312.55200000003</v>
      </c>
      <c r="O1438" s="107">
        <f t="shared" si="44"/>
        <v>9</v>
      </c>
      <c r="P1438" s="105">
        <f>IFERROR(INDEX(Data_HS!$D$2:$D$8217,MATCH(H1438,Data_HS!$A$2:$A$8217,0))/p_bulan,"")</f>
        <v>60138.272727272728</v>
      </c>
      <c r="Q1438" s="104" t="str">
        <f t="shared" si="45"/>
        <v>Melebihi ekspor nasional HS</v>
      </c>
    </row>
    <row r="1439" spans="1:17" x14ac:dyDescent="0.3">
      <c r="A1439" s="104">
        <v>1438</v>
      </c>
      <c r="B1439" s="104" t="s">
        <v>18310</v>
      </c>
      <c r="C1439" s="104" t="s">
        <v>282</v>
      </c>
      <c r="D1439" s="104" t="s">
        <v>308</v>
      </c>
      <c r="E1439" s="104" t="s">
        <v>306</v>
      </c>
      <c r="F1439" s="104" t="s">
        <v>343</v>
      </c>
      <c r="G1439" s="104" t="s">
        <v>332</v>
      </c>
      <c r="H1439" s="104" t="s">
        <v>1859</v>
      </c>
      <c r="I1439" s="104" t="s">
        <v>16967</v>
      </c>
      <c r="J1439" s="105">
        <v>25000</v>
      </c>
      <c r="K1439" s="105"/>
      <c r="L1439" s="105">
        <v>25000</v>
      </c>
      <c r="M1439" s="106">
        <v>2.097877859</v>
      </c>
      <c r="N1439" s="105">
        <v>52446.946470000003</v>
      </c>
      <c r="O1439" s="107">
        <f t="shared" si="44"/>
        <v>15</v>
      </c>
      <c r="P1439" s="105">
        <f>IFERROR(INDEX(Data_HS!$D$2:$D$8217,MATCH(H1439,Data_HS!$A$2:$A$8217,0))/p_bulan,"")</f>
        <v>16176.545454545454</v>
      </c>
      <c r="Q1439" s="104" t="str">
        <f t="shared" si="45"/>
        <v>Melebihi ekspor nasional HS</v>
      </c>
    </row>
    <row r="1440" spans="1:17" x14ac:dyDescent="0.3">
      <c r="A1440" s="104">
        <v>1439</v>
      </c>
      <c r="B1440" s="104" t="s">
        <v>18310</v>
      </c>
      <c r="C1440" s="104" t="s">
        <v>282</v>
      </c>
      <c r="D1440" s="104" t="s">
        <v>308</v>
      </c>
      <c r="E1440" s="104" t="s">
        <v>306</v>
      </c>
      <c r="F1440" s="104" t="s">
        <v>343</v>
      </c>
      <c r="G1440" s="104" t="s">
        <v>332</v>
      </c>
      <c r="H1440" s="104" t="s">
        <v>1493</v>
      </c>
      <c r="I1440" s="104" t="s">
        <v>17260</v>
      </c>
      <c r="J1440" s="105">
        <v>15000</v>
      </c>
      <c r="K1440" s="105"/>
      <c r="L1440" s="105">
        <v>15000</v>
      </c>
      <c r="M1440" s="106">
        <v>7.2449907680000001</v>
      </c>
      <c r="N1440" s="105">
        <v>108674.8615</v>
      </c>
      <c r="O1440" s="107">
        <f t="shared" si="44"/>
        <v>9</v>
      </c>
      <c r="P1440" s="105">
        <f>IFERROR(INDEX(Data_HS!$D$2:$D$8217,MATCH(H1440,Data_HS!$A$2:$A$8217,0))/p_bulan,"")</f>
        <v>10498596.909090908</v>
      </c>
      <c r="Q1440" s="104" t="str">
        <f t="shared" si="45"/>
        <v>Wajar</v>
      </c>
    </row>
    <row r="1441" spans="1:17" x14ac:dyDescent="0.3">
      <c r="A1441" s="104">
        <v>1440</v>
      </c>
      <c r="B1441" s="104" t="s">
        <v>18310</v>
      </c>
      <c r="C1441" s="104" t="s">
        <v>282</v>
      </c>
      <c r="D1441" s="104" t="s">
        <v>308</v>
      </c>
      <c r="E1441" s="104" t="s">
        <v>306</v>
      </c>
      <c r="F1441" s="104" t="s">
        <v>343</v>
      </c>
      <c r="G1441" s="104" t="s">
        <v>332</v>
      </c>
      <c r="H1441" s="104" t="s">
        <v>4317</v>
      </c>
      <c r="I1441" s="104" t="s">
        <v>16902</v>
      </c>
      <c r="J1441" s="105">
        <v>12000</v>
      </c>
      <c r="K1441" s="105"/>
      <c r="L1441" s="105">
        <v>12000</v>
      </c>
      <c r="M1441" s="106">
        <v>59.799470110000001</v>
      </c>
      <c r="N1441" s="105">
        <v>717593.64130000002</v>
      </c>
      <c r="O1441" s="107">
        <f t="shared" si="44"/>
        <v>33</v>
      </c>
      <c r="P1441" s="105">
        <f>IFERROR(INDEX(Data_HS!$D$2:$D$8217,MATCH(H1441,Data_HS!$A$2:$A$8217,0))/p_bulan,"")</f>
        <v>229809.36363636365</v>
      </c>
      <c r="Q1441" s="104" t="str">
        <f t="shared" si="45"/>
        <v>Melebihi ekspor nasional HS</v>
      </c>
    </row>
    <row r="1442" spans="1:17" x14ac:dyDescent="0.3">
      <c r="A1442" s="104">
        <v>1441</v>
      </c>
      <c r="B1442" s="104" t="s">
        <v>18310</v>
      </c>
      <c r="C1442" s="104" t="s">
        <v>282</v>
      </c>
      <c r="D1442" s="104" t="s">
        <v>308</v>
      </c>
      <c r="E1442" s="104" t="s">
        <v>306</v>
      </c>
      <c r="F1442" s="104" t="s">
        <v>343</v>
      </c>
      <c r="G1442" s="104" t="s">
        <v>332</v>
      </c>
      <c r="H1442" s="104" t="s">
        <v>1523</v>
      </c>
      <c r="I1442" s="104" t="s">
        <v>16812</v>
      </c>
      <c r="J1442" s="105">
        <v>10000</v>
      </c>
      <c r="K1442" s="105"/>
      <c r="L1442" s="105">
        <v>10000</v>
      </c>
      <c r="M1442" s="106">
        <v>5.5373955229999998</v>
      </c>
      <c r="N1442" s="105">
        <v>55373.95523</v>
      </c>
      <c r="O1442" s="107">
        <f t="shared" si="44"/>
        <v>9</v>
      </c>
      <c r="P1442" s="105">
        <f>IFERROR(INDEX(Data_HS!$D$2:$D$8217,MATCH(H1442,Data_HS!$A$2:$A$8217,0))/p_bulan,"")</f>
        <v>18410584.636363637</v>
      </c>
      <c r="Q1442" s="104" t="str">
        <f t="shared" si="45"/>
        <v>Wajar</v>
      </c>
    </row>
    <row r="1443" spans="1:17" x14ac:dyDescent="0.3">
      <c r="A1443" s="104">
        <v>1442</v>
      </c>
      <c r="B1443" s="104" t="s">
        <v>18310</v>
      </c>
      <c r="C1443" s="104" t="s">
        <v>282</v>
      </c>
      <c r="D1443" s="104" t="s">
        <v>308</v>
      </c>
      <c r="E1443" s="104" t="s">
        <v>306</v>
      </c>
      <c r="F1443" s="104" t="s">
        <v>343</v>
      </c>
      <c r="G1443" s="104" t="s">
        <v>332</v>
      </c>
      <c r="H1443" s="104" t="s">
        <v>1495</v>
      </c>
      <c r="I1443" s="104" t="s">
        <v>16906</v>
      </c>
      <c r="J1443" s="105">
        <v>15000</v>
      </c>
      <c r="K1443" s="105"/>
      <c r="L1443" s="105">
        <v>15000</v>
      </c>
      <c r="M1443" s="106">
        <v>6.7226702649999996</v>
      </c>
      <c r="N1443" s="105">
        <v>100840.054</v>
      </c>
      <c r="O1443" s="107">
        <f t="shared" si="44"/>
        <v>9</v>
      </c>
      <c r="P1443" s="105">
        <f>IFERROR(INDEX(Data_HS!$D$2:$D$8217,MATCH(H1443,Data_HS!$A$2:$A$8217,0))/p_bulan,"")</f>
        <v>7877299.2727272725</v>
      </c>
      <c r="Q1443" s="104" t="str">
        <f t="shared" si="45"/>
        <v>Wajar</v>
      </c>
    </row>
    <row r="1444" spans="1:17" x14ac:dyDescent="0.3">
      <c r="A1444" s="104">
        <v>1443</v>
      </c>
      <c r="B1444" s="104" t="s">
        <v>18310</v>
      </c>
      <c r="C1444" s="104" t="s">
        <v>282</v>
      </c>
      <c r="D1444" s="104" t="s">
        <v>308</v>
      </c>
      <c r="E1444" s="104" t="s">
        <v>306</v>
      </c>
      <c r="F1444" s="104" t="s">
        <v>343</v>
      </c>
      <c r="G1444" s="104" t="s">
        <v>332</v>
      </c>
      <c r="H1444" s="104" t="s">
        <v>1517</v>
      </c>
      <c r="I1444" s="104" t="s">
        <v>18311</v>
      </c>
      <c r="J1444" s="105">
        <v>8000</v>
      </c>
      <c r="K1444" s="105"/>
      <c r="L1444" s="105">
        <v>8000</v>
      </c>
      <c r="M1444" s="106">
        <v>4.5178611809999998</v>
      </c>
      <c r="N1444" s="105">
        <v>36142.889439999999</v>
      </c>
      <c r="O1444" s="107">
        <f t="shared" si="44"/>
        <v>9</v>
      </c>
      <c r="P1444" s="105">
        <f>IFERROR(INDEX(Data_HS!$D$2:$D$8217,MATCH(H1444,Data_HS!$A$2:$A$8217,0))/p_bulan,"")</f>
        <v>1296930.9090909092</v>
      </c>
      <c r="Q1444" s="104" t="str">
        <f t="shared" si="45"/>
        <v>Wajar</v>
      </c>
    </row>
    <row r="1445" spans="1:17" x14ac:dyDescent="0.3">
      <c r="A1445" s="104">
        <v>1444</v>
      </c>
      <c r="B1445" s="104" t="s">
        <v>18310</v>
      </c>
      <c r="C1445" s="104" t="s">
        <v>282</v>
      </c>
      <c r="D1445" s="104" t="s">
        <v>308</v>
      </c>
      <c r="E1445" s="104" t="s">
        <v>306</v>
      </c>
      <c r="F1445" s="104" t="s">
        <v>343</v>
      </c>
      <c r="G1445" s="104" t="s">
        <v>332</v>
      </c>
      <c r="H1445" s="104" t="s">
        <v>1513</v>
      </c>
      <c r="I1445" s="104" t="s">
        <v>18312</v>
      </c>
      <c r="J1445" s="105">
        <v>100</v>
      </c>
      <c r="K1445" s="105"/>
      <c r="L1445" s="105">
        <v>100</v>
      </c>
      <c r="M1445" s="106">
        <v>48.166593229999997</v>
      </c>
      <c r="N1445" s="105">
        <v>4816.6593229999999</v>
      </c>
      <c r="O1445" s="107">
        <f t="shared" si="44"/>
        <v>9</v>
      </c>
      <c r="P1445" s="105">
        <f>IFERROR(INDEX(Data_HS!$D$2:$D$8217,MATCH(H1445,Data_HS!$A$2:$A$8217,0))/p_bulan,"")</f>
        <v>785032.27272727271</v>
      </c>
      <c r="Q1445" s="104" t="str">
        <f t="shared" si="45"/>
        <v>Wajar</v>
      </c>
    </row>
    <row r="1446" spans="1:17" x14ac:dyDescent="0.3">
      <c r="A1446" s="104">
        <v>1445</v>
      </c>
      <c r="B1446" s="104" t="s">
        <v>18313</v>
      </c>
      <c r="C1446" s="104" t="s">
        <v>284</v>
      </c>
      <c r="D1446" s="104" t="s">
        <v>311</v>
      </c>
      <c r="E1446" s="104" t="s">
        <v>304</v>
      </c>
      <c r="F1446" s="104" t="s">
        <v>343</v>
      </c>
      <c r="G1446" s="104" t="s">
        <v>332</v>
      </c>
      <c r="H1446" s="104" t="s">
        <v>1527</v>
      </c>
      <c r="I1446" s="104" t="s">
        <v>16905</v>
      </c>
      <c r="J1446" s="105">
        <v>15000</v>
      </c>
      <c r="K1446" s="105">
        <v>0</v>
      </c>
      <c r="L1446" s="105">
        <v>7500</v>
      </c>
      <c r="M1446" s="106">
        <v>5.5014955480000003</v>
      </c>
      <c r="N1446" s="105">
        <v>41261.216610000003</v>
      </c>
      <c r="O1446" s="107">
        <f t="shared" si="44"/>
        <v>9</v>
      </c>
      <c r="P1446" s="105">
        <f>IFERROR(INDEX(Data_HS!$D$2:$D$8217,MATCH(H1446,Data_HS!$A$2:$A$8217,0))/p_bulan,"")</f>
        <v>8913202</v>
      </c>
      <c r="Q1446" s="104" t="str">
        <f t="shared" si="45"/>
        <v>Wajar</v>
      </c>
    </row>
    <row r="1447" spans="1:17" x14ac:dyDescent="0.3">
      <c r="A1447" s="104">
        <v>1446</v>
      </c>
      <c r="B1447" s="104" t="s">
        <v>18313</v>
      </c>
      <c r="C1447" s="104" t="s">
        <v>284</v>
      </c>
      <c r="D1447" s="104" t="s">
        <v>311</v>
      </c>
      <c r="E1447" s="104" t="s">
        <v>304</v>
      </c>
      <c r="F1447" s="104" t="s">
        <v>343</v>
      </c>
      <c r="G1447" s="104" t="s">
        <v>332</v>
      </c>
      <c r="H1447" s="104" t="s">
        <v>16845</v>
      </c>
      <c r="I1447" s="104" t="s">
        <v>18314</v>
      </c>
      <c r="J1447" s="105">
        <v>500</v>
      </c>
      <c r="K1447" s="105">
        <v>0</v>
      </c>
      <c r="L1447" s="105">
        <v>250</v>
      </c>
      <c r="M1447" s="106"/>
      <c r="N1447" s="105"/>
      <c r="O1447" s="107">
        <f t="shared" si="44"/>
        <v>0</v>
      </c>
      <c r="P1447" s="105" t="str">
        <f>IFERROR(INDEX(Data_HS!$D$2:$D$8217,MATCH(H1447,Data_HS!$A$2:$A$8217,0))/p_bulan,"")</f>
        <v/>
      </c>
      <c r="Q1447" s="104" t="str">
        <f t="shared" si="45"/>
        <v>HS tidak valid</v>
      </c>
    </row>
    <row r="1448" spans="1:17" x14ac:dyDescent="0.3">
      <c r="A1448" s="104">
        <v>1447</v>
      </c>
      <c r="B1448" s="104" t="s">
        <v>18313</v>
      </c>
      <c r="C1448" s="104" t="s">
        <v>284</v>
      </c>
      <c r="D1448" s="104" t="s">
        <v>311</v>
      </c>
      <c r="E1448" s="104" t="s">
        <v>304</v>
      </c>
      <c r="F1448" s="104" t="s">
        <v>343</v>
      </c>
      <c r="G1448" s="104" t="s">
        <v>332</v>
      </c>
      <c r="H1448" s="104" t="s">
        <v>1563</v>
      </c>
      <c r="I1448" s="104" t="s">
        <v>18315</v>
      </c>
      <c r="J1448" s="105">
        <v>15000</v>
      </c>
      <c r="K1448" s="105">
        <v>20000</v>
      </c>
      <c r="L1448" s="105">
        <v>17500</v>
      </c>
      <c r="M1448" s="106">
        <v>1.346506929</v>
      </c>
      <c r="N1448" s="105">
        <v>23563.87125</v>
      </c>
      <c r="O1448" s="107">
        <f t="shared" si="44"/>
        <v>9</v>
      </c>
      <c r="P1448" s="105">
        <f>IFERROR(INDEX(Data_HS!$D$2:$D$8217,MATCH(H1448,Data_HS!$A$2:$A$8217,0))/p_bulan,"")</f>
        <v>652267.90909090906</v>
      </c>
      <c r="Q1448" s="104" t="str">
        <f t="shared" si="45"/>
        <v>Wajar</v>
      </c>
    </row>
    <row r="1449" spans="1:17" x14ac:dyDescent="0.3">
      <c r="A1449" s="104">
        <v>1448</v>
      </c>
      <c r="B1449" s="104" t="s">
        <v>18313</v>
      </c>
      <c r="C1449" s="104" t="s">
        <v>284</v>
      </c>
      <c r="D1449" s="104" t="s">
        <v>311</v>
      </c>
      <c r="E1449" s="104" t="s">
        <v>304</v>
      </c>
      <c r="F1449" s="104" t="s">
        <v>343</v>
      </c>
      <c r="G1449" s="104" t="s">
        <v>332</v>
      </c>
      <c r="H1449" s="104" t="s">
        <v>1557</v>
      </c>
      <c r="I1449" s="104" t="s">
        <v>18316</v>
      </c>
      <c r="J1449" s="105">
        <v>10000</v>
      </c>
      <c r="K1449" s="105">
        <v>11000</v>
      </c>
      <c r="L1449" s="105">
        <v>10500</v>
      </c>
      <c r="M1449" s="106">
        <v>0.76696932900000003</v>
      </c>
      <c r="N1449" s="105">
        <v>8053.1779580000002</v>
      </c>
      <c r="O1449" s="107">
        <f t="shared" si="44"/>
        <v>9</v>
      </c>
      <c r="P1449" s="105">
        <f>IFERROR(INDEX(Data_HS!$D$2:$D$8217,MATCH(H1449,Data_HS!$A$2:$A$8217,0))/p_bulan,"")</f>
        <v>171188.18181818182</v>
      </c>
      <c r="Q1449" s="104" t="str">
        <f t="shared" si="45"/>
        <v>Wajar</v>
      </c>
    </row>
    <row r="1450" spans="1:17" x14ac:dyDescent="0.3">
      <c r="A1450" s="104">
        <v>1449</v>
      </c>
      <c r="B1450" s="104" t="s">
        <v>18313</v>
      </c>
      <c r="C1450" s="104" t="s">
        <v>284</v>
      </c>
      <c r="D1450" s="104" t="s">
        <v>311</v>
      </c>
      <c r="E1450" s="104" t="s">
        <v>304</v>
      </c>
      <c r="F1450" s="104" t="s">
        <v>343</v>
      </c>
      <c r="G1450" s="104" t="s">
        <v>332</v>
      </c>
      <c r="H1450" s="104" t="s">
        <v>1569</v>
      </c>
      <c r="I1450" s="104" t="s">
        <v>18317</v>
      </c>
      <c r="J1450" s="105">
        <v>200</v>
      </c>
      <c r="K1450" s="105">
        <v>2000</v>
      </c>
      <c r="L1450" s="105">
        <v>1100</v>
      </c>
      <c r="M1450" s="106">
        <v>6.2618575410000004</v>
      </c>
      <c r="N1450" s="105">
        <v>6888.0432959999998</v>
      </c>
      <c r="O1450" s="107">
        <f t="shared" si="44"/>
        <v>9</v>
      </c>
      <c r="P1450" s="105">
        <f>IFERROR(INDEX(Data_HS!$D$2:$D$8217,MATCH(H1450,Data_HS!$A$2:$A$8217,0))/p_bulan,"")</f>
        <v>16934.909090909092</v>
      </c>
      <c r="Q1450" s="104" t="str">
        <f t="shared" si="45"/>
        <v>Wajar</v>
      </c>
    </row>
    <row r="1451" spans="1:17" x14ac:dyDescent="0.3">
      <c r="A1451" s="104">
        <v>1450</v>
      </c>
      <c r="B1451" s="104" t="s">
        <v>18313</v>
      </c>
      <c r="C1451" s="104" t="s">
        <v>284</v>
      </c>
      <c r="D1451" s="104" t="s">
        <v>311</v>
      </c>
      <c r="E1451" s="104" t="s">
        <v>304</v>
      </c>
      <c r="F1451" s="104" t="s">
        <v>343</v>
      </c>
      <c r="G1451" s="104" t="s">
        <v>332</v>
      </c>
      <c r="H1451" s="104" t="s">
        <v>1557</v>
      </c>
      <c r="I1451" s="104" t="s">
        <v>18318</v>
      </c>
      <c r="J1451" s="105">
        <v>500</v>
      </c>
      <c r="K1451" s="105">
        <v>0</v>
      </c>
      <c r="L1451" s="105">
        <v>250</v>
      </c>
      <c r="M1451" s="106">
        <v>0.76696932900000003</v>
      </c>
      <c r="N1451" s="105">
        <v>191.74233229999999</v>
      </c>
      <c r="O1451" s="107">
        <f t="shared" si="44"/>
        <v>9</v>
      </c>
      <c r="P1451" s="105">
        <f>IFERROR(INDEX(Data_HS!$D$2:$D$8217,MATCH(H1451,Data_HS!$A$2:$A$8217,0))/p_bulan,"")</f>
        <v>171188.18181818182</v>
      </c>
      <c r="Q1451" s="104" t="str">
        <f t="shared" si="45"/>
        <v>Wajar</v>
      </c>
    </row>
    <row r="1452" spans="1:17" x14ac:dyDescent="0.3">
      <c r="A1452" s="104">
        <v>1451</v>
      </c>
      <c r="B1452" s="104" t="s">
        <v>18313</v>
      </c>
      <c r="C1452" s="104" t="s">
        <v>284</v>
      </c>
      <c r="D1452" s="104" t="s">
        <v>311</v>
      </c>
      <c r="E1452" s="104" t="s">
        <v>304</v>
      </c>
      <c r="F1452" s="104" t="s">
        <v>343</v>
      </c>
      <c r="G1452" s="104" t="s">
        <v>332</v>
      </c>
      <c r="H1452" s="104" t="s">
        <v>16845</v>
      </c>
      <c r="I1452" s="104" t="s">
        <v>16841</v>
      </c>
      <c r="J1452" s="105">
        <v>500</v>
      </c>
      <c r="K1452" s="105">
        <v>0</v>
      </c>
      <c r="L1452" s="105">
        <v>250</v>
      </c>
      <c r="M1452" s="106"/>
      <c r="N1452" s="105"/>
      <c r="O1452" s="107">
        <f t="shared" si="44"/>
        <v>0</v>
      </c>
      <c r="P1452" s="105" t="str">
        <f>IFERROR(INDEX(Data_HS!$D$2:$D$8217,MATCH(H1452,Data_HS!$A$2:$A$8217,0))/p_bulan,"")</f>
        <v/>
      </c>
      <c r="Q1452" s="104" t="str">
        <f t="shared" si="45"/>
        <v>HS tidak valid</v>
      </c>
    </row>
    <row r="1453" spans="1:17" x14ac:dyDescent="0.3">
      <c r="A1453" s="104">
        <v>1452</v>
      </c>
      <c r="B1453" s="104" t="s">
        <v>18313</v>
      </c>
      <c r="C1453" s="104" t="s">
        <v>284</v>
      </c>
      <c r="D1453" s="104" t="s">
        <v>311</v>
      </c>
      <c r="E1453" s="104" t="s">
        <v>304</v>
      </c>
      <c r="F1453" s="104" t="s">
        <v>343</v>
      </c>
      <c r="G1453" s="104" t="s">
        <v>332</v>
      </c>
      <c r="H1453" s="104" t="s">
        <v>1495</v>
      </c>
      <c r="I1453" s="104" t="s">
        <v>16906</v>
      </c>
      <c r="J1453" s="105">
        <v>500</v>
      </c>
      <c r="K1453" s="105">
        <v>0</v>
      </c>
      <c r="L1453" s="105">
        <v>250</v>
      </c>
      <c r="M1453" s="106">
        <v>6.7226702649999996</v>
      </c>
      <c r="N1453" s="105">
        <v>1680.6675660000001</v>
      </c>
      <c r="O1453" s="107">
        <f t="shared" si="44"/>
        <v>9</v>
      </c>
      <c r="P1453" s="105">
        <f>IFERROR(INDEX(Data_HS!$D$2:$D$8217,MATCH(H1453,Data_HS!$A$2:$A$8217,0))/p_bulan,"")</f>
        <v>7877299.2727272725</v>
      </c>
      <c r="Q1453" s="104" t="str">
        <f t="shared" si="45"/>
        <v>Wajar</v>
      </c>
    </row>
    <row r="1454" spans="1:17" x14ac:dyDescent="0.3">
      <c r="A1454" s="104">
        <v>1453</v>
      </c>
      <c r="B1454" s="104" t="s">
        <v>18313</v>
      </c>
      <c r="C1454" s="104" t="s">
        <v>284</v>
      </c>
      <c r="D1454" s="104" t="s">
        <v>311</v>
      </c>
      <c r="E1454" s="104" t="s">
        <v>304</v>
      </c>
      <c r="F1454" s="104" t="s">
        <v>343</v>
      </c>
      <c r="G1454" s="104" t="s">
        <v>332</v>
      </c>
      <c r="H1454" s="104" t="s">
        <v>978</v>
      </c>
      <c r="I1454" s="104" t="s">
        <v>18319</v>
      </c>
      <c r="J1454" s="105">
        <v>200</v>
      </c>
      <c r="K1454" s="105">
        <v>10000</v>
      </c>
      <c r="L1454" s="105">
        <v>5100</v>
      </c>
      <c r="M1454" s="106">
        <v>1.3588301460000001</v>
      </c>
      <c r="N1454" s="105">
        <v>6930.0337460000001</v>
      </c>
      <c r="O1454" s="107">
        <f t="shared" si="44"/>
        <v>4</v>
      </c>
      <c r="P1454" s="105">
        <f>IFERROR(INDEX(Data_HS!$D$2:$D$8217,MATCH(H1454,Data_HS!$A$2:$A$8217,0))/p_bulan,"")</f>
        <v>549.09090909090912</v>
      </c>
      <c r="Q1454" s="104" t="str">
        <f t="shared" si="45"/>
        <v>Melebihi ekspor nasional HS</v>
      </c>
    </row>
    <row r="1455" spans="1:17" x14ac:dyDescent="0.3">
      <c r="A1455" s="104">
        <v>1454</v>
      </c>
      <c r="B1455" s="104" t="s">
        <v>18320</v>
      </c>
      <c r="C1455" s="104" t="s">
        <v>282</v>
      </c>
      <c r="D1455" s="104" t="s">
        <v>311</v>
      </c>
      <c r="E1455" s="104" t="s">
        <v>320</v>
      </c>
      <c r="F1455" s="104" t="s">
        <v>344</v>
      </c>
      <c r="G1455" s="104" t="s">
        <v>335</v>
      </c>
      <c r="H1455" s="104" t="s">
        <v>1527</v>
      </c>
      <c r="I1455" s="104" t="s">
        <v>18321</v>
      </c>
      <c r="J1455" s="105">
        <v>1000</v>
      </c>
      <c r="K1455" s="105">
        <v>15000</v>
      </c>
      <c r="L1455" s="105">
        <v>8000</v>
      </c>
      <c r="M1455" s="106">
        <v>5.5014955480000003</v>
      </c>
      <c r="N1455" s="105">
        <v>44011.964390000001</v>
      </c>
      <c r="O1455" s="107">
        <f t="shared" si="44"/>
        <v>9</v>
      </c>
      <c r="P1455" s="105">
        <f>IFERROR(INDEX(Data_HS!$D$2:$D$8217,MATCH(H1455,Data_HS!$A$2:$A$8217,0))/p_bulan,"")</f>
        <v>8913202</v>
      </c>
      <c r="Q1455" s="104" t="str">
        <f t="shared" si="45"/>
        <v>Wajar</v>
      </c>
    </row>
    <row r="1456" spans="1:17" x14ac:dyDescent="0.3">
      <c r="A1456" s="104">
        <v>1455</v>
      </c>
      <c r="B1456" s="104" t="s">
        <v>18320</v>
      </c>
      <c r="C1456" s="104" t="s">
        <v>282</v>
      </c>
      <c r="D1456" s="104" t="s">
        <v>311</v>
      </c>
      <c r="E1456" s="104" t="s">
        <v>320</v>
      </c>
      <c r="F1456" s="104" t="s">
        <v>344</v>
      </c>
      <c r="G1456" s="104" t="s">
        <v>335</v>
      </c>
      <c r="H1456" s="104" t="s">
        <v>1679</v>
      </c>
      <c r="I1456" s="104" t="s">
        <v>18322</v>
      </c>
      <c r="J1456" s="105">
        <v>15000</v>
      </c>
      <c r="K1456" s="105">
        <v>120000</v>
      </c>
      <c r="L1456" s="105">
        <v>67500</v>
      </c>
      <c r="M1456" s="106">
        <v>0.3</v>
      </c>
      <c r="N1456" s="105">
        <v>20250</v>
      </c>
      <c r="O1456" s="107">
        <f t="shared" si="44"/>
        <v>12</v>
      </c>
      <c r="P1456" s="105">
        <f>IFERROR(INDEX(Data_HS!$D$2:$D$8217,MATCH(H1456,Data_HS!$A$2:$A$8217,0))/p_bulan,"")</f>
        <v>54.545454545454547</v>
      </c>
      <c r="Q1456" s="104" t="str">
        <f t="shared" si="45"/>
        <v>Melebihi ekspor nasional HS</v>
      </c>
    </row>
    <row r="1457" spans="1:17" x14ac:dyDescent="0.3">
      <c r="A1457" s="104">
        <v>1456</v>
      </c>
      <c r="B1457" s="104" t="s">
        <v>18320</v>
      </c>
      <c r="C1457" s="104" t="s">
        <v>282</v>
      </c>
      <c r="D1457" s="104" t="s">
        <v>311</v>
      </c>
      <c r="E1457" s="104" t="s">
        <v>320</v>
      </c>
      <c r="F1457" s="104" t="s">
        <v>344</v>
      </c>
      <c r="G1457" s="104" t="s">
        <v>335</v>
      </c>
      <c r="H1457" s="104" t="s">
        <v>1531</v>
      </c>
      <c r="I1457" s="104" t="s">
        <v>18323</v>
      </c>
      <c r="J1457" s="105">
        <v>6000</v>
      </c>
      <c r="K1457" s="105">
        <v>12000</v>
      </c>
      <c r="L1457" s="105">
        <v>9000</v>
      </c>
      <c r="M1457" s="106">
        <v>12.257010360000001</v>
      </c>
      <c r="N1457" s="105">
        <v>110313.09329999999</v>
      </c>
      <c r="O1457" s="107">
        <f t="shared" si="44"/>
        <v>9</v>
      </c>
      <c r="P1457" s="105">
        <f>IFERROR(INDEX(Data_HS!$D$2:$D$8217,MATCH(H1457,Data_HS!$A$2:$A$8217,0))/p_bulan,"")</f>
        <v>5599810.1818181816</v>
      </c>
      <c r="Q1457" s="104" t="str">
        <f t="shared" si="45"/>
        <v>Wajar</v>
      </c>
    </row>
    <row r="1458" spans="1:17" x14ac:dyDescent="0.3">
      <c r="A1458" s="104">
        <v>1457</v>
      </c>
      <c r="B1458" s="104" t="s">
        <v>18324</v>
      </c>
      <c r="C1458" s="104" t="s">
        <v>284</v>
      </c>
      <c r="D1458" s="104" t="s">
        <v>308</v>
      </c>
      <c r="E1458" s="104" t="s">
        <v>320</v>
      </c>
      <c r="F1458" s="104" t="s">
        <v>343</v>
      </c>
      <c r="G1458" s="104" t="s">
        <v>332</v>
      </c>
      <c r="H1458" s="104" t="s">
        <v>1338</v>
      </c>
      <c r="I1458" s="104" t="s">
        <v>17570</v>
      </c>
      <c r="J1458" s="105">
        <v>18000</v>
      </c>
      <c r="K1458" s="105">
        <v>50000</v>
      </c>
      <c r="L1458" s="105">
        <v>34000</v>
      </c>
      <c r="M1458" s="106">
        <v>1.5809700950000001</v>
      </c>
      <c r="N1458" s="105">
        <v>53752.983249999997</v>
      </c>
      <c r="O1458" s="107">
        <f t="shared" si="44"/>
        <v>8</v>
      </c>
      <c r="P1458" s="105">
        <f>IFERROR(INDEX(Data_HS!$D$2:$D$8217,MATCH(H1458,Data_HS!$A$2:$A$8217,0))/p_bulan,"")</f>
        <v>10972.363636363636</v>
      </c>
      <c r="Q1458" s="104" t="str">
        <f t="shared" si="45"/>
        <v>Melebihi ekspor nasional HS</v>
      </c>
    </row>
    <row r="1459" spans="1:17" x14ac:dyDescent="0.3">
      <c r="A1459" s="104">
        <v>1458</v>
      </c>
      <c r="B1459" s="104" t="s">
        <v>18324</v>
      </c>
      <c r="C1459" s="104" t="s">
        <v>284</v>
      </c>
      <c r="D1459" s="104" t="s">
        <v>308</v>
      </c>
      <c r="E1459" s="104" t="s">
        <v>320</v>
      </c>
      <c r="F1459" s="104" t="s">
        <v>343</v>
      </c>
      <c r="G1459" s="104" t="s">
        <v>332</v>
      </c>
      <c r="H1459" s="104" t="s">
        <v>12216</v>
      </c>
      <c r="I1459" s="104" t="s">
        <v>16849</v>
      </c>
      <c r="J1459" s="105">
        <v>20000</v>
      </c>
      <c r="K1459" s="105">
        <v>1000000</v>
      </c>
      <c r="L1459" s="105">
        <v>510000</v>
      </c>
      <c r="M1459" s="106">
        <v>6.732307692</v>
      </c>
      <c r="N1459" s="105">
        <v>3433476.923</v>
      </c>
      <c r="O1459" s="107">
        <f t="shared" si="44"/>
        <v>84</v>
      </c>
      <c r="P1459" s="105">
        <f>IFERROR(INDEX(Data_HS!$D$2:$D$8217,MATCH(H1459,Data_HS!$A$2:$A$8217,0))/p_bulan,"")</f>
        <v>795.63636363636363</v>
      </c>
      <c r="Q1459" s="104" t="str">
        <f t="shared" si="45"/>
        <v>Melebihi ekspor nasional HS</v>
      </c>
    </row>
    <row r="1460" spans="1:17" x14ac:dyDescent="0.3">
      <c r="A1460" s="104">
        <v>1459</v>
      </c>
      <c r="B1460" s="104" t="s">
        <v>18324</v>
      </c>
      <c r="C1460" s="104" t="s">
        <v>284</v>
      </c>
      <c r="D1460" s="104" t="s">
        <v>308</v>
      </c>
      <c r="E1460" s="104" t="s">
        <v>320</v>
      </c>
      <c r="F1460" s="104" t="s">
        <v>343</v>
      </c>
      <c r="G1460" s="104" t="s">
        <v>332</v>
      </c>
      <c r="H1460" s="104" t="s">
        <v>4195</v>
      </c>
      <c r="I1460" s="104" t="s">
        <v>18325</v>
      </c>
      <c r="J1460" s="105">
        <v>20000</v>
      </c>
      <c r="K1460" s="105">
        <v>5000000</v>
      </c>
      <c r="L1460" s="105">
        <v>2510000</v>
      </c>
      <c r="M1460" s="106">
        <v>5.4421262319999997</v>
      </c>
      <c r="N1460" s="105">
        <v>13659736.84</v>
      </c>
      <c r="O1460" s="107">
        <f t="shared" si="44"/>
        <v>32</v>
      </c>
      <c r="P1460" s="105">
        <f>IFERROR(INDEX(Data_HS!$D$2:$D$8217,MATCH(H1460,Data_HS!$A$2:$A$8217,0))/p_bulan,"")</f>
        <v>159443.90909090909</v>
      </c>
      <c r="Q1460" s="104" t="str">
        <f t="shared" si="45"/>
        <v>Melebihi ekspor nasional HS</v>
      </c>
    </row>
    <row r="1461" spans="1:17" x14ac:dyDescent="0.3">
      <c r="A1461" s="104">
        <v>1460</v>
      </c>
      <c r="B1461" s="104" t="s">
        <v>18326</v>
      </c>
      <c r="C1461" s="104" t="s">
        <v>292</v>
      </c>
      <c r="D1461" s="104" t="s">
        <v>311</v>
      </c>
      <c r="E1461" s="104" t="s">
        <v>320</v>
      </c>
      <c r="F1461" s="104" t="s">
        <v>320</v>
      </c>
      <c r="G1461" s="104" t="s">
        <v>320</v>
      </c>
      <c r="H1461" s="104" t="s">
        <v>2907</v>
      </c>
      <c r="I1461" s="104" t="s">
        <v>18327</v>
      </c>
      <c r="J1461" s="105">
        <v>16500</v>
      </c>
      <c r="K1461" s="105">
        <v>30000</v>
      </c>
      <c r="L1461" s="105">
        <v>23250</v>
      </c>
      <c r="M1461" s="106">
        <v>7.7776308000000002E-2</v>
      </c>
      <c r="N1461" s="105">
        <v>1808.2991649999999</v>
      </c>
      <c r="O1461" s="107">
        <f t="shared" si="44"/>
        <v>25</v>
      </c>
      <c r="P1461" s="105">
        <f>IFERROR(INDEX(Data_HS!$D$2:$D$8217,MATCH(H1461,Data_HS!$A$2:$A$8217,0))/p_bulan,"")</f>
        <v>625508.90909090906</v>
      </c>
      <c r="Q1461" s="104" t="str">
        <f t="shared" si="45"/>
        <v>Wajar</v>
      </c>
    </row>
    <row r="1462" spans="1:17" x14ac:dyDescent="0.3">
      <c r="A1462" s="104">
        <v>1461</v>
      </c>
      <c r="B1462" s="104" t="s">
        <v>18326</v>
      </c>
      <c r="C1462" s="104" t="s">
        <v>292</v>
      </c>
      <c r="D1462" s="104" t="s">
        <v>311</v>
      </c>
      <c r="E1462" s="104" t="s">
        <v>320</v>
      </c>
      <c r="F1462" s="104" t="s">
        <v>320</v>
      </c>
      <c r="G1462" s="104" t="s">
        <v>320</v>
      </c>
      <c r="H1462" s="104" t="s">
        <v>16523</v>
      </c>
      <c r="I1462" s="104" t="s">
        <v>18328</v>
      </c>
      <c r="J1462" s="105">
        <v>25000</v>
      </c>
      <c r="K1462" s="105">
        <v>50000</v>
      </c>
      <c r="L1462" s="105">
        <v>37500</v>
      </c>
      <c r="M1462" s="106">
        <v>0.435440094</v>
      </c>
      <c r="N1462" s="105">
        <v>16329.00351</v>
      </c>
      <c r="O1462" s="107">
        <f t="shared" si="44"/>
        <v>96</v>
      </c>
      <c r="P1462" s="105">
        <f>IFERROR(INDEX(Data_HS!$D$2:$D$8217,MATCH(H1462,Data_HS!$A$2:$A$8217,0))/p_bulan,"")</f>
        <v>2688894</v>
      </c>
      <c r="Q1462" s="104" t="str">
        <f t="shared" si="45"/>
        <v>Wajar</v>
      </c>
    </row>
    <row r="1463" spans="1:17" x14ac:dyDescent="0.3">
      <c r="A1463" s="104">
        <v>1462</v>
      </c>
      <c r="B1463" s="104" t="s">
        <v>18329</v>
      </c>
      <c r="C1463" s="104" t="s">
        <v>284</v>
      </c>
      <c r="D1463" s="104" t="s">
        <v>308</v>
      </c>
      <c r="E1463" s="104" t="s">
        <v>301</v>
      </c>
      <c r="F1463" s="104" t="s">
        <v>343</v>
      </c>
      <c r="G1463" s="104" t="s">
        <v>332</v>
      </c>
      <c r="H1463" s="104" t="s">
        <v>1495</v>
      </c>
      <c r="I1463" s="104" t="s">
        <v>16906</v>
      </c>
      <c r="J1463" s="105">
        <v>15000</v>
      </c>
      <c r="K1463" s="105">
        <v>10000</v>
      </c>
      <c r="L1463" s="105">
        <v>12500</v>
      </c>
      <c r="M1463" s="106">
        <v>6.7226702649999996</v>
      </c>
      <c r="N1463" s="105">
        <v>84033.37831</v>
      </c>
      <c r="O1463" s="107">
        <f t="shared" si="44"/>
        <v>9</v>
      </c>
      <c r="P1463" s="105">
        <f>IFERROR(INDEX(Data_HS!$D$2:$D$8217,MATCH(H1463,Data_HS!$A$2:$A$8217,0))/p_bulan,"")</f>
        <v>7877299.2727272725</v>
      </c>
      <c r="Q1463" s="104" t="str">
        <f t="shared" si="45"/>
        <v>Wajar</v>
      </c>
    </row>
    <row r="1464" spans="1:17" x14ac:dyDescent="0.3">
      <c r="A1464" s="104">
        <v>1463</v>
      </c>
      <c r="B1464" s="104" t="s">
        <v>18329</v>
      </c>
      <c r="C1464" s="104" t="s">
        <v>284</v>
      </c>
      <c r="D1464" s="104" t="s">
        <v>308</v>
      </c>
      <c r="E1464" s="104" t="s">
        <v>301</v>
      </c>
      <c r="F1464" s="104" t="s">
        <v>343</v>
      </c>
      <c r="G1464" s="104" t="s">
        <v>332</v>
      </c>
      <c r="H1464" s="104" t="s">
        <v>1513</v>
      </c>
      <c r="I1464" s="104" t="s">
        <v>16985</v>
      </c>
      <c r="J1464" s="105">
        <v>10</v>
      </c>
      <c r="K1464" s="105">
        <v>1000</v>
      </c>
      <c r="L1464" s="105">
        <v>505</v>
      </c>
      <c r="M1464" s="106">
        <v>48.166593229999997</v>
      </c>
      <c r="N1464" s="105">
        <v>24324.129580000001</v>
      </c>
      <c r="O1464" s="107">
        <f t="shared" si="44"/>
        <v>9</v>
      </c>
      <c r="P1464" s="105">
        <f>IFERROR(INDEX(Data_HS!$D$2:$D$8217,MATCH(H1464,Data_HS!$A$2:$A$8217,0))/p_bulan,"")</f>
        <v>785032.27272727271</v>
      </c>
      <c r="Q1464" s="104" t="str">
        <f t="shared" si="45"/>
        <v>Wajar</v>
      </c>
    </row>
    <row r="1465" spans="1:17" x14ac:dyDescent="0.3">
      <c r="A1465" s="104">
        <v>1464</v>
      </c>
      <c r="B1465" s="104" t="s">
        <v>18329</v>
      </c>
      <c r="C1465" s="104" t="s">
        <v>284</v>
      </c>
      <c r="D1465" s="104" t="s">
        <v>308</v>
      </c>
      <c r="E1465" s="104" t="s">
        <v>301</v>
      </c>
      <c r="F1465" s="104" t="s">
        <v>343</v>
      </c>
      <c r="G1465" s="104" t="s">
        <v>332</v>
      </c>
      <c r="H1465" s="104" t="s">
        <v>4507</v>
      </c>
      <c r="I1465" s="104" t="s">
        <v>18330</v>
      </c>
      <c r="J1465" s="105">
        <v>1000</v>
      </c>
      <c r="K1465" s="105">
        <v>0</v>
      </c>
      <c r="L1465" s="105">
        <v>500</v>
      </c>
      <c r="M1465" s="106">
        <v>1.8010268780000001</v>
      </c>
      <c r="N1465" s="105">
        <v>900.51343910000003</v>
      </c>
      <c r="O1465" s="107">
        <f t="shared" si="44"/>
        <v>34</v>
      </c>
      <c r="P1465" s="105">
        <f>IFERROR(INDEX(Data_HS!$D$2:$D$8217,MATCH(H1465,Data_HS!$A$2:$A$8217,0))/p_bulan,"")</f>
        <v>5293.545454545455</v>
      </c>
      <c r="Q1465" s="104" t="str">
        <f t="shared" si="45"/>
        <v>Wajar</v>
      </c>
    </row>
    <row r="1466" spans="1:17" x14ac:dyDescent="0.3">
      <c r="A1466" s="104">
        <v>1465</v>
      </c>
      <c r="B1466" s="104" t="s">
        <v>18331</v>
      </c>
      <c r="C1466" s="104" t="s">
        <v>313</v>
      </c>
      <c r="D1466" s="104" t="s">
        <v>308</v>
      </c>
      <c r="E1466" s="104" t="s">
        <v>320</v>
      </c>
      <c r="F1466" s="104" t="s">
        <v>343</v>
      </c>
      <c r="G1466" s="104" t="s">
        <v>332</v>
      </c>
      <c r="H1466" s="104" t="s">
        <v>1857</v>
      </c>
      <c r="I1466" s="104" t="s">
        <v>18086</v>
      </c>
      <c r="J1466" s="105">
        <v>1000</v>
      </c>
      <c r="K1466" s="105"/>
      <c r="L1466" s="105">
        <v>1000</v>
      </c>
      <c r="M1466" s="106">
        <v>2.5</v>
      </c>
      <c r="N1466" s="105">
        <v>2500</v>
      </c>
      <c r="O1466" s="107">
        <f t="shared" si="44"/>
        <v>15</v>
      </c>
      <c r="P1466" s="105">
        <f>IFERROR(INDEX(Data_HS!$D$2:$D$8217,MATCH(H1466,Data_HS!$A$2:$A$8217,0))/p_bulan,"")</f>
        <v>0.45454545454545453</v>
      </c>
      <c r="Q1466" s="104" t="str">
        <f t="shared" si="45"/>
        <v>Melebihi ekspor nasional HS</v>
      </c>
    </row>
    <row r="1467" spans="1:17" x14ac:dyDescent="0.3">
      <c r="A1467" s="104">
        <v>1466</v>
      </c>
      <c r="B1467" s="104" t="s">
        <v>18331</v>
      </c>
      <c r="C1467" s="104" t="s">
        <v>313</v>
      </c>
      <c r="D1467" s="104" t="s">
        <v>308</v>
      </c>
      <c r="E1467" s="104" t="s">
        <v>320</v>
      </c>
      <c r="F1467" s="104" t="s">
        <v>343</v>
      </c>
      <c r="G1467" s="104" t="s">
        <v>332</v>
      </c>
      <c r="H1467" s="104" t="s">
        <v>2635</v>
      </c>
      <c r="I1467" s="104" t="s">
        <v>17745</v>
      </c>
      <c r="J1467" s="105">
        <v>100</v>
      </c>
      <c r="K1467" s="105"/>
      <c r="L1467" s="105">
        <v>100</v>
      </c>
      <c r="M1467" s="106">
        <v>1.974208231</v>
      </c>
      <c r="N1467" s="105">
        <v>197.42082310000001</v>
      </c>
      <c r="O1467" s="107">
        <f t="shared" si="44"/>
        <v>21</v>
      </c>
      <c r="P1467" s="105">
        <f>IFERROR(INDEX(Data_HS!$D$2:$D$8217,MATCH(H1467,Data_HS!$A$2:$A$8217,0))/p_bulan,"")</f>
        <v>32914694.181818184</v>
      </c>
      <c r="Q1467" s="104" t="str">
        <f t="shared" si="45"/>
        <v>Wajar</v>
      </c>
    </row>
    <row r="1468" spans="1:17" x14ac:dyDescent="0.3">
      <c r="A1468" s="104">
        <v>1467</v>
      </c>
      <c r="B1468" s="104" t="s">
        <v>18331</v>
      </c>
      <c r="C1468" s="104" t="s">
        <v>313</v>
      </c>
      <c r="D1468" s="104" t="s">
        <v>308</v>
      </c>
      <c r="E1468" s="104" t="s">
        <v>320</v>
      </c>
      <c r="F1468" s="104" t="s">
        <v>343</v>
      </c>
      <c r="G1468" s="104" t="s">
        <v>332</v>
      </c>
      <c r="H1468" s="104" t="s">
        <v>1304</v>
      </c>
      <c r="I1468" s="104" t="s">
        <v>18332</v>
      </c>
      <c r="J1468" s="105">
        <v>12000</v>
      </c>
      <c r="K1468" s="105"/>
      <c r="L1468" s="105">
        <v>12000</v>
      </c>
      <c r="M1468" s="106">
        <v>0.42636016700000001</v>
      </c>
      <c r="N1468" s="105">
        <v>5116.3220039999997</v>
      </c>
      <c r="O1468" s="107">
        <f t="shared" si="44"/>
        <v>8</v>
      </c>
      <c r="P1468" s="105">
        <f>IFERROR(INDEX(Data_HS!$D$2:$D$8217,MATCH(H1468,Data_HS!$A$2:$A$8217,0))/p_bulan,"")</f>
        <v>24934517.727272727</v>
      </c>
      <c r="Q1468" s="104" t="str">
        <f t="shared" si="45"/>
        <v>Wajar</v>
      </c>
    </row>
    <row r="1469" spans="1:17" x14ac:dyDescent="0.3">
      <c r="A1469" s="104">
        <v>1468</v>
      </c>
      <c r="B1469" s="104" t="s">
        <v>18331</v>
      </c>
      <c r="C1469" s="104" t="s">
        <v>313</v>
      </c>
      <c r="D1469" s="104" t="s">
        <v>308</v>
      </c>
      <c r="E1469" s="104" t="s">
        <v>320</v>
      </c>
      <c r="F1469" s="104" t="s">
        <v>343</v>
      </c>
      <c r="G1469" s="104" t="s">
        <v>332</v>
      </c>
      <c r="H1469" s="104" t="s">
        <v>1302</v>
      </c>
      <c r="I1469" s="104" t="s">
        <v>18333</v>
      </c>
      <c r="J1469" s="105">
        <v>18000</v>
      </c>
      <c r="K1469" s="105">
        <v>1500000</v>
      </c>
      <c r="L1469" s="105">
        <v>759000</v>
      </c>
      <c r="M1469" s="106">
        <v>0.47623953400000002</v>
      </c>
      <c r="N1469" s="105">
        <v>361465.80650000001</v>
      </c>
      <c r="O1469" s="107">
        <f t="shared" si="44"/>
        <v>8</v>
      </c>
      <c r="P1469" s="105">
        <f>IFERROR(INDEX(Data_HS!$D$2:$D$8217,MATCH(H1469,Data_HS!$A$2:$A$8217,0))/p_bulan,"")</f>
        <v>48622.454545454544</v>
      </c>
      <c r="Q1469" s="104" t="str">
        <f t="shared" si="45"/>
        <v>Melebihi ekspor nasional HS</v>
      </c>
    </row>
    <row r="1470" spans="1:17" x14ac:dyDescent="0.3">
      <c r="A1470" s="104">
        <v>1469</v>
      </c>
      <c r="B1470" s="104" t="s">
        <v>18331</v>
      </c>
      <c r="C1470" s="104" t="s">
        <v>313</v>
      </c>
      <c r="D1470" s="104" t="s">
        <v>308</v>
      </c>
      <c r="E1470" s="104" t="s">
        <v>320</v>
      </c>
      <c r="F1470" s="104" t="s">
        <v>343</v>
      </c>
      <c r="G1470" s="104" t="s">
        <v>332</v>
      </c>
      <c r="H1470" s="104" t="s">
        <v>1302</v>
      </c>
      <c r="I1470" s="104" t="s">
        <v>18334</v>
      </c>
      <c r="J1470" s="105">
        <v>14000</v>
      </c>
      <c r="K1470" s="105">
        <v>5000000</v>
      </c>
      <c r="L1470" s="105">
        <v>2507000</v>
      </c>
      <c r="M1470" s="106">
        <v>0.47623953400000002</v>
      </c>
      <c r="N1470" s="105">
        <v>1193932.5120000001</v>
      </c>
      <c r="O1470" s="107">
        <f t="shared" si="44"/>
        <v>8</v>
      </c>
      <c r="P1470" s="105">
        <f>IFERROR(INDEX(Data_HS!$D$2:$D$8217,MATCH(H1470,Data_HS!$A$2:$A$8217,0))/p_bulan,"")</f>
        <v>48622.454545454544</v>
      </c>
      <c r="Q1470" s="104" t="str">
        <f t="shared" si="45"/>
        <v>Melebihi ekspor nasional HS</v>
      </c>
    </row>
    <row r="1471" spans="1:17" x14ac:dyDescent="0.3">
      <c r="A1471" s="104">
        <v>1470</v>
      </c>
      <c r="B1471" s="104" t="s">
        <v>18331</v>
      </c>
      <c r="C1471" s="104" t="s">
        <v>313</v>
      </c>
      <c r="D1471" s="104" t="s">
        <v>308</v>
      </c>
      <c r="E1471" s="104" t="s">
        <v>320</v>
      </c>
      <c r="F1471" s="104" t="s">
        <v>343</v>
      </c>
      <c r="G1471" s="104" t="s">
        <v>332</v>
      </c>
      <c r="H1471" s="104" t="s">
        <v>4629</v>
      </c>
      <c r="I1471" s="104" t="s">
        <v>18335</v>
      </c>
      <c r="J1471" s="105">
        <v>18000</v>
      </c>
      <c r="K1471" s="105">
        <v>600000</v>
      </c>
      <c r="L1471" s="105">
        <v>309000</v>
      </c>
      <c r="M1471" s="106">
        <v>1.77268161</v>
      </c>
      <c r="N1471" s="105">
        <v>547758.61739999999</v>
      </c>
      <c r="O1471" s="107">
        <f t="shared" si="44"/>
        <v>38</v>
      </c>
      <c r="P1471" s="105">
        <f>IFERROR(INDEX(Data_HS!$D$2:$D$8217,MATCH(H1471,Data_HS!$A$2:$A$8217,0))/p_bulan,"")</f>
        <v>2332469</v>
      </c>
      <c r="Q1471" s="104" t="str">
        <f t="shared" si="45"/>
        <v>Wajar</v>
      </c>
    </row>
    <row r="1472" spans="1:17" x14ac:dyDescent="0.3">
      <c r="A1472" s="104">
        <v>1471</v>
      </c>
      <c r="B1472" s="104" t="s">
        <v>18331</v>
      </c>
      <c r="C1472" s="104" t="s">
        <v>313</v>
      </c>
      <c r="D1472" s="104" t="s">
        <v>308</v>
      </c>
      <c r="E1472" s="104" t="s">
        <v>320</v>
      </c>
      <c r="F1472" s="104" t="s">
        <v>343</v>
      </c>
      <c r="G1472" s="104" t="s">
        <v>332</v>
      </c>
      <c r="H1472" s="104" t="s">
        <v>4629</v>
      </c>
      <c r="I1472" s="104" t="s">
        <v>18336</v>
      </c>
      <c r="J1472" s="105">
        <v>12000</v>
      </c>
      <c r="K1472" s="105">
        <v>600000</v>
      </c>
      <c r="L1472" s="105">
        <v>306000</v>
      </c>
      <c r="M1472" s="106">
        <v>1.77268161</v>
      </c>
      <c r="N1472" s="105">
        <v>542440.57259999996</v>
      </c>
      <c r="O1472" s="107">
        <f t="shared" si="44"/>
        <v>38</v>
      </c>
      <c r="P1472" s="105">
        <f>IFERROR(INDEX(Data_HS!$D$2:$D$8217,MATCH(H1472,Data_HS!$A$2:$A$8217,0))/p_bulan,"")</f>
        <v>2332469</v>
      </c>
      <c r="Q1472" s="104" t="str">
        <f t="shared" si="45"/>
        <v>Wajar</v>
      </c>
    </row>
    <row r="1473" spans="1:17" x14ac:dyDescent="0.3">
      <c r="A1473" s="104">
        <v>1472</v>
      </c>
      <c r="B1473" s="104" t="s">
        <v>18331</v>
      </c>
      <c r="C1473" s="104" t="s">
        <v>313</v>
      </c>
      <c r="D1473" s="104" t="s">
        <v>308</v>
      </c>
      <c r="E1473" s="104" t="s">
        <v>320</v>
      </c>
      <c r="F1473" s="104" t="s">
        <v>343</v>
      </c>
      <c r="G1473" s="104" t="s">
        <v>332</v>
      </c>
      <c r="H1473" s="104" t="s">
        <v>1685</v>
      </c>
      <c r="I1473" s="104" t="s">
        <v>1686</v>
      </c>
      <c r="J1473" s="105">
        <v>12000</v>
      </c>
      <c r="K1473" s="105">
        <v>500000</v>
      </c>
      <c r="L1473" s="105">
        <v>256000</v>
      </c>
      <c r="M1473" s="106">
        <v>1.711527295</v>
      </c>
      <c r="N1473" s="105">
        <v>438150.98739999998</v>
      </c>
      <c r="O1473" s="107">
        <f t="shared" si="44"/>
        <v>12</v>
      </c>
      <c r="P1473" s="105">
        <f>IFERROR(INDEX(Data_HS!$D$2:$D$8217,MATCH(H1473,Data_HS!$A$2:$A$8217,0))/p_bulan,"")</f>
        <v>4130712</v>
      </c>
      <c r="Q1473" s="104" t="str">
        <f t="shared" si="45"/>
        <v>Wajar</v>
      </c>
    </row>
    <row r="1474" spans="1:17" x14ac:dyDescent="0.3">
      <c r="A1474" s="104">
        <v>1473</v>
      </c>
      <c r="B1474" s="104" t="s">
        <v>18331</v>
      </c>
      <c r="C1474" s="104" t="s">
        <v>313</v>
      </c>
      <c r="D1474" s="104" t="s">
        <v>308</v>
      </c>
      <c r="E1474" s="104" t="s">
        <v>320</v>
      </c>
      <c r="F1474" s="104" t="s">
        <v>343</v>
      </c>
      <c r="G1474" s="104" t="s">
        <v>332</v>
      </c>
      <c r="H1474" s="104" t="s">
        <v>1897</v>
      </c>
      <c r="I1474" s="104" t="s">
        <v>17008</v>
      </c>
      <c r="J1474" s="105">
        <v>600</v>
      </c>
      <c r="K1474" s="105"/>
      <c r="L1474" s="105">
        <v>600</v>
      </c>
      <c r="M1474" s="106">
        <v>2.2112699689999999</v>
      </c>
      <c r="N1474" s="105">
        <v>1326.7619810000001</v>
      </c>
      <c r="O1474" s="107">
        <f t="shared" ref="O1474:O1537" si="46">VALUE(LEFT(H1474,2))</f>
        <v>15</v>
      </c>
      <c r="P1474" s="105">
        <f>IFERROR(INDEX(Data_HS!$D$2:$D$8217,MATCH(H1474,Data_HS!$A$2:$A$8217,0))/p_bulan,"")</f>
        <v>1986698.8181818181</v>
      </c>
      <c r="Q1474" s="104" t="str">
        <f t="shared" ref="Q1474:Q1537" si="47">IF(H1474="00000000","HS tidak valid",IF(N1474="","Tanpa estimasi",IF(P1474="","HS tidak ada di data nasional",IF(N1474=0,"Estimasi nol",IF(N1474&gt;P1474,"Melebihi ekspor nasional HS","Wajar")))))</f>
        <v>Wajar</v>
      </c>
    </row>
    <row r="1475" spans="1:17" x14ac:dyDescent="0.3">
      <c r="A1475" s="104">
        <v>1474</v>
      </c>
      <c r="B1475" s="104" t="s">
        <v>18331</v>
      </c>
      <c r="C1475" s="104" t="s">
        <v>313</v>
      </c>
      <c r="D1475" s="104" t="s">
        <v>308</v>
      </c>
      <c r="E1475" s="104" t="s">
        <v>320</v>
      </c>
      <c r="F1475" s="104" t="s">
        <v>343</v>
      </c>
      <c r="G1475" s="104" t="s">
        <v>332</v>
      </c>
      <c r="H1475" s="104" t="s">
        <v>1685</v>
      </c>
      <c r="I1475" s="104" t="s">
        <v>18337</v>
      </c>
      <c r="J1475" s="105">
        <v>12000</v>
      </c>
      <c r="K1475" s="105">
        <v>250000</v>
      </c>
      <c r="L1475" s="105">
        <v>131000</v>
      </c>
      <c r="M1475" s="106">
        <v>1.711527295</v>
      </c>
      <c r="N1475" s="105">
        <v>224210.07560000001</v>
      </c>
      <c r="O1475" s="107">
        <f t="shared" si="46"/>
        <v>12</v>
      </c>
      <c r="P1475" s="105">
        <f>IFERROR(INDEX(Data_HS!$D$2:$D$8217,MATCH(H1475,Data_HS!$A$2:$A$8217,0))/p_bulan,"")</f>
        <v>4130712</v>
      </c>
      <c r="Q1475" s="104" t="str">
        <f t="shared" si="47"/>
        <v>Wajar</v>
      </c>
    </row>
    <row r="1476" spans="1:17" x14ac:dyDescent="0.3">
      <c r="A1476" s="104">
        <v>1475</v>
      </c>
      <c r="B1476" s="104" t="s">
        <v>18338</v>
      </c>
      <c r="C1476" s="104" t="s">
        <v>288</v>
      </c>
      <c r="D1476" s="104" t="s">
        <v>311</v>
      </c>
      <c r="E1476" s="104" t="s">
        <v>320</v>
      </c>
      <c r="F1476" s="104" t="s">
        <v>344</v>
      </c>
      <c r="G1476" s="104" t="s">
        <v>335</v>
      </c>
      <c r="H1476" s="104" t="s">
        <v>1517</v>
      </c>
      <c r="I1476" s="104" t="s">
        <v>18339</v>
      </c>
      <c r="J1476" s="105"/>
      <c r="K1476" s="105"/>
      <c r="L1476" s="105"/>
      <c r="M1476" s="106">
        <v>4.5178611809999998</v>
      </c>
      <c r="N1476" s="105"/>
      <c r="O1476" s="107">
        <f t="shared" si="46"/>
        <v>9</v>
      </c>
      <c r="P1476" s="105">
        <f>IFERROR(INDEX(Data_HS!$D$2:$D$8217,MATCH(H1476,Data_HS!$A$2:$A$8217,0))/p_bulan,"")</f>
        <v>1296930.9090909092</v>
      </c>
      <c r="Q1476" s="104" t="str">
        <f t="shared" si="47"/>
        <v>Tanpa estimasi</v>
      </c>
    </row>
    <row r="1477" spans="1:17" x14ac:dyDescent="0.3">
      <c r="A1477" s="104">
        <v>1476</v>
      </c>
      <c r="B1477" s="104" t="s">
        <v>18338</v>
      </c>
      <c r="C1477" s="104" t="s">
        <v>288</v>
      </c>
      <c r="D1477" s="104" t="s">
        <v>311</v>
      </c>
      <c r="E1477" s="104" t="s">
        <v>320</v>
      </c>
      <c r="F1477" s="104" t="s">
        <v>344</v>
      </c>
      <c r="G1477" s="104" t="s">
        <v>335</v>
      </c>
      <c r="H1477" s="104" t="s">
        <v>1476</v>
      </c>
      <c r="I1477" s="104" t="s">
        <v>18340</v>
      </c>
      <c r="J1477" s="105"/>
      <c r="K1477" s="105"/>
      <c r="L1477" s="105"/>
      <c r="M1477" s="106">
        <v>6.1750955760000004</v>
      </c>
      <c r="N1477" s="105"/>
      <c r="O1477" s="107">
        <f t="shared" si="46"/>
        <v>9</v>
      </c>
      <c r="P1477" s="105">
        <f>IFERROR(INDEX(Data_HS!$D$2:$D$8217,MATCH(H1477,Data_HS!$A$2:$A$8217,0))/p_bulan,"")</f>
        <v>5139.363636363636</v>
      </c>
      <c r="Q1477" s="104" t="str">
        <f t="shared" si="47"/>
        <v>Tanpa estimasi</v>
      </c>
    </row>
    <row r="1478" spans="1:17" x14ac:dyDescent="0.3">
      <c r="A1478" s="104">
        <v>1477</v>
      </c>
      <c r="B1478" s="104" t="s">
        <v>18338</v>
      </c>
      <c r="C1478" s="104" t="s">
        <v>288</v>
      </c>
      <c r="D1478" s="104" t="s">
        <v>311</v>
      </c>
      <c r="E1478" s="104" t="s">
        <v>320</v>
      </c>
      <c r="F1478" s="104" t="s">
        <v>344</v>
      </c>
      <c r="G1478" s="104" t="s">
        <v>335</v>
      </c>
      <c r="H1478" s="104" t="s">
        <v>4679</v>
      </c>
      <c r="I1478" s="104" t="s">
        <v>18341</v>
      </c>
      <c r="J1478" s="105"/>
      <c r="K1478" s="105"/>
      <c r="L1478" s="105"/>
      <c r="M1478" s="106">
        <v>6.9744616109999997</v>
      </c>
      <c r="N1478" s="105"/>
      <c r="O1478" s="107">
        <f t="shared" si="46"/>
        <v>38</v>
      </c>
      <c r="P1478" s="105">
        <f>IFERROR(INDEX(Data_HS!$D$2:$D$8217,MATCH(H1478,Data_HS!$A$2:$A$8217,0))/p_bulan,"")</f>
        <v>748112.45454545459</v>
      </c>
      <c r="Q1478" s="104" t="str">
        <f t="shared" si="47"/>
        <v>Tanpa estimasi</v>
      </c>
    </row>
    <row r="1479" spans="1:17" x14ac:dyDescent="0.3">
      <c r="A1479" s="104">
        <v>1478</v>
      </c>
      <c r="B1479" s="104" t="s">
        <v>18338</v>
      </c>
      <c r="C1479" s="104" t="s">
        <v>288</v>
      </c>
      <c r="D1479" s="104" t="s">
        <v>311</v>
      </c>
      <c r="E1479" s="104" t="s">
        <v>320</v>
      </c>
      <c r="F1479" s="104" t="s">
        <v>344</v>
      </c>
      <c r="G1479" s="104" t="s">
        <v>335</v>
      </c>
      <c r="H1479" s="104" t="s">
        <v>1476</v>
      </c>
      <c r="I1479" s="104" t="s">
        <v>18342</v>
      </c>
      <c r="J1479" s="105"/>
      <c r="K1479" s="105"/>
      <c r="L1479" s="105"/>
      <c r="M1479" s="106">
        <v>6.1750955760000004</v>
      </c>
      <c r="N1479" s="105"/>
      <c r="O1479" s="107">
        <f t="shared" si="46"/>
        <v>9</v>
      </c>
      <c r="P1479" s="105">
        <f>IFERROR(INDEX(Data_HS!$D$2:$D$8217,MATCH(H1479,Data_HS!$A$2:$A$8217,0))/p_bulan,"")</f>
        <v>5139.363636363636</v>
      </c>
      <c r="Q1479" s="104" t="str">
        <f t="shared" si="47"/>
        <v>Tanpa estimasi</v>
      </c>
    </row>
    <row r="1480" spans="1:17" x14ac:dyDescent="0.3">
      <c r="A1480" s="104">
        <v>1479</v>
      </c>
      <c r="B1480" s="104" t="s">
        <v>18338</v>
      </c>
      <c r="C1480" s="104" t="s">
        <v>288</v>
      </c>
      <c r="D1480" s="104" t="s">
        <v>311</v>
      </c>
      <c r="E1480" s="104" t="s">
        <v>320</v>
      </c>
      <c r="F1480" s="104" t="s">
        <v>344</v>
      </c>
      <c r="G1480" s="104" t="s">
        <v>335</v>
      </c>
      <c r="H1480" s="104" t="s">
        <v>1483</v>
      </c>
      <c r="I1480" s="104" t="s">
        <v>18343</v>
      </c>
      <c r="J1480" s="105">
        <v>0</v>
      </c>
      <c r="K1480" s="105"/>
      <c r="L1480" s="105">
        <v>0</v>
      </c>
      <c r="M1480" s="106">
        <v>7.4154813590000002</v>
      </c>
      <c r="N1480" s="105">
        <v>0</v>
      </c>
      <c r="O1480" s="107">
        <f t="shared" si="46"/>
        <v>9</v>
      </c>
      <c r="P1480" s="105">
        <f>IFERROR(INDEX(Data_HS!$D$2:$D$8217,MATCH(H1480,Data_HS!$A$2:$A$8217,0))/p_bulan,"")</f>
        <v>9005.0909090909099</v>
      </c>
      <c r="Q1480" s="104" t="str">
        <f t="shared" si="47"/>
        <v>Estimasi nol</v>
      </c>
    </row>
    <row r="1481" spans="1:17" x14ac:dyDescent="0.3">
      <c r="A1481" s="104">
        <v>1480</v>
      </c>
      <c r="B1481" s="104" t="s">
        <v>18338</v>
      </c>
      <c r="C1481" s="104" t="s">
        <v>288</v>
      </c>
      <c r="D1481" s="104" t="s">
        <v>311</v>
      </c>
      <c r="E1481" s="104" t="s">
        <v>320</v>
      </c>
      <c r="F1481" s="104" t="s">
        <v>344</v>
      </c>
      <c r="G1481" s="104" t="s">
        <v>335</v>
      </c>
      <c r="H1481" s="104" t="s">
        <v>1476</v>
      </c>
      <c r="I1481" s="104" t="s">
        <v>18344</v>
      </c>
      <c r="J1481" s="105"/>
      <c r="K1481" s="105"/>
      <c r="L1481" s="105"/>
      <c r="M1481" s="106">
        <v>6.1750955760000004</v>
      </c>
      <c r="N1481" s="105"/>
      <c r="O1481" s="107">
        <f t="shared" si="46"/>
        <v>9</v>
      </c>
      <c r="P1481" s="105">
        <f>IFERROR(INDEX(Data_HS!$D$2:$D$8217,MATCH(H1481,Data_HS!$A$2:$A$8217,0))/p_bulan,"")</f>
        <v>5139.363636363636</v>
      </c>
      <c r="Q1481" s="104" t="str">
        <f t="shared" si="47"/>
        <v>Tanpa estimasi</v>
      </c>
    </row>
    <row r="1482" spans="1:17" x14ac:dyDescent="0.3">
      <c r="A1482" s="104">
        <v>1481</v>
      </c>
      <c r="B1482" s="104" t="s">
        <v>18338</v>
      </c>
      <c r="C1482" s="104" t="s">
        <v>288</v>
      </c>
      <c r="D1482" s="104" t="s">
        <v>311</v>
      </c>
      <c r="E1482" s="104" t="s">
        <v>320</v>
      </c>
      <c r="F1482" s="104" t="s">
        <v>344</v>
      </c>
      <c r="G1482" s="104" t="s">
        <v>335</v>
      </c>
      <c r="H1482" s="104" t="s">
        <v>1476</v>
      </c>
      <c r="I1482" s="104" t="s">
        <v>18345</v>
      </c>
      <c r="J1482" s="105"/>
      <c r="K1482" s="105"/>
      <c r="L1482" s="105"/>
      <c r="M1482" s="106">
        <v>6.1750955760000004</v>
      </c>
      <c r="N1482" s="105"/>
      <c r="O1482" s="107">
        <f t="shared" si="46"/>
        <v>9</v>
      </c>
      <c r="P1482" s="105">
        <f>IFERROR(INDEX(Data_HS!$D$2:$D$8217,MATCH(H1482,Data_HS!$A$2:$A$8217,0))/p_bulan,"")</f>
        <v>5139.363636363636</v>
      </c>
      <c r="Q1482" s="104" t="str">
        <f t="shared" si="47"/>
        <v>Tanpa estimasi</v>
      </c>
    </row>
    <row r="1483" spans="1:17" x14ac:dyDescent="0.3">
      <c r="A1483" s="104">
        <v>1482</v>
      </c>
      <c r="B1483" s="104" t="s">
        <v>18338</v>
      </c>
      <c r="C1483" s="104" t="s">
        <v>288</v>
      </c>
      <c r="D1483" s="104" t="s">
        <v>311</v>
      </c>
      <c r="E1483" s="104" t="s">
        <v>320</v>
      </c>
      <c r="F1483" s="104" t="s">
        <v>344</v>
      </c>
      <c r="G1483" s="104" t="s">
        <v>335</v>
      </c>
      <c r="H1483" s="104" t="s">
        <v>1476</v>
      </c>
      <c r="I1483" s="104" t="s">
        <v>18346</v>
      </c>
      <c r="J1483" s="105"/>
      <c r="K1483" s="105"/>
      <c r="L1483" s="105"/>
      <c r="M1483" s="106">
        <v>6.1750955760000004</v>
      </c>
      <c r="N1483" s="105"/>
      <c r="O1483" s="107">
        <f t="shared" si="46"/>
        <v>9</v>
      </c>
      <c r="P1483" s="105">
        <f>IFERROR(INDEX(Data_HS!$D$2:$D$8217,MATCH(H1483,Data_HS!$A$2:$A$8217,0))/p_bulan,"")</f>
        <v>5139.363636363636</v>
      </c>
      <c r="Q1483" s="104" t="str">
        <f t="shared" si="47"/>
        <v>Tanpa estimasi</v>
      </c>
    </row>
    <row r="1484" spans="1:17" x14ac:dyDescent="0.3">
      <c r="A1484" s="104">
        <v>1483</v>
      </c>
      <c r="B1484" s="104" t="s">
        <v>18338</v>
      </c>
      <c r="C1484" s="104" t="s">
        <v>288</v>
      </c>
      <c r="D1484" s="104" t="s">
        <v>311</v>
      </c>
      <c r="E1484" s="104" t="s">
        <v>320</v>
      </c>
      <c r="F1484" s="104" t="s">
        <v>344</v>
      </c>
      <c r="G1484" s="104" t="s">
        <v>335</v>
      </c>
      <c r="H1484" s="104" t="s">
        <v>1476</v>
      </c>
      <c r="I1484" s="104" t="s">
        <v>18347</v>
      </c>
      <c r="J1484" s="105"/>
      <c r="K1484" s="105"/>
      <c r="L1484" s="105"/>
      <c r="M1484" s="106">
        <v>6.1750955760000004</v>
      </c>
      <c r="N1484" s="105"/>
      <c r="O1484" s="107">
        <f t="shared" si="46"/>
        <v>9</v>
      </c>
      <c r="P1484" s="105">
        <f>IFERROR(INDEX(Data_HS!$D$2:$D$8217,MATCH(H1484,Data_HS!$A$2:$A$8217,0))/p_bulan,"")</f>
        <v>5139.363636363636</v>
      </c>
      <c r="Q1484" s="104" t="str">
        <f t="shared" si="47"/>
        <v>Tanpa estimasi</v>
      </c>
    </row>
    <row r="1485" spans="1:17" x14ac:dyDescent="0.3">
      <c r="A1485" s="104">
        <v>1484</v>
      </c>
      <c r="B1485" s="104" t="s">
        <v>18338</v>
      </c>
      <c r="C1485" s="104" t="s">
        <v>288</v>
      </c>
      <c r="D1485" s="104" t="s">
        <v>311</v>
      </c>
      <c r="E1485" s="104" t="s">
        <v>320</v>
      </c>
      <c r="F1485" s="104" t="s">
        <v>344</v>
      </c>
      <c r="G1485" s="104" t="s">
        <v>335</v>
      </c>
      <c r="H1485" s="104" t="s">
        <v>1476</v>
      </c>
      <c r="I1485" s="104" t="s">
        <v>18348</v>
      </c>
      <c r="J1485" s="105"/>
      <c r="K1485" s="105"/>
      <c r="L1485" s="105"/>
      <c r="M1485" s="106">
        <v>6.1750955760000004</v>
      </c>
      <c r="N1485" s="105"/>
      <c r="O1485" s="107">
        <f t="shared" si="46"/>
        <v>9</v>
      </c>
      <c r="P1485" s="105">
        <f>IFERROR(INDEX(Data_HS!$D$2:$D$8217,MATCH(H1485,Data_HS!$A$2:$A$8217,0))/p_bulan,"")</f>
        <v>5139.363636363636</v>
      </c>
      <c r="Q1485" s="104" t="str">
        <f t="shared" si="47"/>
        <v>Tanpa estimasi</v>
      </c>
    </row>
    <row r="1486" spans="1:17" x14ac:dyDescent="0.3">
      <c r="A1486" s="104">
        <v>1485</v>
      </c>
      <c r="B1486" s="104" t="s">
        <v>18338</v>
      </c>
      <c r="C1486" s="104" t="s">
        <v>288</v>
      </c>
      <c r="D1486" s="104" t="s">
        <v>311</v>
      </c>
      <c r="E1486" s="104" t="s">
        <v>320</v>
      </c>
      <c r="F1486" s="104" t="s">
        <v>344</v>
      </c>
      <c r="G1486" s="104" t="s">
        <v>335</v>
      </c>
      <c r="H1486" s="104" t="s">
        <v>1476</v>
      </c>
      <c r="I1486" s="104" t="s">
        <v>18349</v>
      </c>
      <c r="J1486" s="105"/>
      <c r="K1486" s="105"/>
      <c r="L1486" s="105"/>
      <c r="M1486" s="106">
        <v>6.1750955760000004</v>
      </c>
      <c r="N1486" s="105"/>
      <c r="O1486" s="107">
        <f t="shared" si="46"/>
        <v>9</v>
      </c>
      <c r="P1486" s="105">
        <f>IFERROR(INDEX(Data_HS!$D$2:$D$8217,MATCH(H1486,Data_HS!$A$2:$A$8217,0))/p_bulan,"")</f>
        <v>5139.363636363636</v>
      </c>
      <c r="Q1486" s="104" t="str">
        <f t="shared" si="47"/>
        <v>Tanpa estimasi</v>
      </c>
    </row>
    <row r="1487" spans="1:17" x14ac:dyDescent="0.3">
      <c r="A1487" s="104">
        <v>1486</v>
      </c>
      <c r="B1487" s="104" t="s">
        <v>18338</v>
      </c>
      <c r="C1487" s="104" t="s">
        <v>288</v>
      </c>
      <c r="D1487" s="104" t="s">
        <v>311</v>
      </c>
      <c r="E1487" s="104" t="s">
        <v>320</v>
      </c>
      <c r="F1487" s="104" t="s">
        <v>344</v>
      </c>
      <c r="G1487" s="104" t="s">
        <v>335</v>
      </c>
      <c r="H1487" s="104" t="s">
        <v>4705</v>
      </c>
      <c r="I1487" s="104" t="s">
        <v>18350</v>
      </c>
      <c r="J1487" s="105"/>
      <c r="K1487" s="105"/>
      <c r="L1487" s="105"/>
      <c r="M1487" s="106">
        <v>8.5703747880000005</v>
      </c>
      <c r="N1487" s="105"/>
      <c r="O1487" s="107">
        <f t="shared" si="46"/>
        <v>38</v>
      </c>
      <c r="P1487" s="105">
        <f>IFERROR(INDEX(Data_HS!$D$2:$D$8217,MATCH(H1487,Data_HS!$A$2:$A$8217,0))/p_bulan,"")</f>
        <v>24821.363636363636</v>
      </c>
      <c r="Q1487" s="104" t="str">
        <f t="shared" si="47"/>
        <v>Tanpa estimasi</v>
      </c>
    </row>
    <row r="1488" spans="1:17" x14ac:dyDescent="0.3">
      <c r="A1488" s="104">
        <v>1487</v>
      </c>
      <c r="B1488" s="104" t="s">
        <v>18351</v>
      </c>
      <c r="C1488" s="104" t="s">
        <v>293</v>
      </c>
      <c r="D1488" s="104" t="s">
        <v>308</v>
      </c>
      <c r="E1488" s="104" t="s">
        <v>320</v>
      </c>
      <c r="F1488" s="104" t="s">
        <v>343</v>
      </c>
      <c r="G1488" s="104" t="s">
        <v>332</v>
      </c>
      <c r="H1488" s="104" t="s">
        <v>16845</v>
      </c>
      <c r="I1488" s="104" t="s">
        <v>18352</v>
      </c>
      <c r="J1488" s="105">
        <v>1000</v>
      </c>
      <c r="K1488" s="105">
        <v>10000</v>
      </c>
      <c r="L1488" s="105">
        <v>5500</v>
      </c>
      <c r="M1488" s="106"/>
      <c r="N1488" s="105"/>
      <c r="O1488" s="107">
        <f t="shared" si="46"/>
        <v>0</v>
      </c>
      <c r="P1488" s="105" t="str">
        <f>IFERROR(INDEX(Data_HS!$D$2:$D$8217,MATCH(H1488,Data_HS!$A$2:$A$8217,0))/p_bulan,"")</f>
        <v/>
      </c>
      <c r="Q1488" s="104" t="str">
        <f t="shared" si="47"/>
        <v>HS tidak valid</v>
      </c>
    </row>
    <row r="1489" spans="1:17" x14ac:dyDescent="0.3">
      <c r="A1489" s="104">
        <v>1488</v>
      </c>
      <c r="B1489" s="104" t="s">
        <v>18353</v>
      </c>
      <c r="C1489" s="104" t="s">
        <v>297</v>
      </c>
      <c r="D1489" s="104" t="s">
        <v>317</v>
      </c>
      <c r="E1489" s="104" t="s">
        <v>312</v>
      </c>
      <c r="F1489" s="104" t="s">
        <v>344</v>
      </c>
      <c r="G1489" s="104" t="s">
        <v>335</v>
      </c>
      <c r="H1489" s="104" t="s">
        <v>2225</v>
      </c>
      <c r="I1489" s="104" t="s">
        <v>16842</v>
      </c>
      <c r="J1489" s="105">
        <v>1000</v>
      </c>
      <c r="K1489" s="105">
        <v>40000</v>
      </c>
      <c r="L1489" s="105">
        <v>20500</v>
      </c>
      <c r="M1489" s="106">
        <v>2.077171989</v>
      </c>
      <c r="N1489" s="105">
        <v>42582.02577</v>
      </c>
      <c r="O1489" s="107">
        <f t="shared" si="46"/>
        <v>17</v>
      </c>
      <c r="P1489" s="105">
        <f>IFERROR(INDEX(Data_HS!$D$2:$D$8217,MATCH(H1489,Data_HS!$A$2:$A$8217,0))/p_bulan,"")</f>
        <v>1578024.7272727273</v>
      </c>
      <c r="Q1489" s="104" t="str">
        <f t="shared" si="47"/>
        <v>Wajar</v>
      </c>
    </row>
    <row r="1490" spans="1:17" x14ac:dyDescent="0.3">
      <c r="A1490" s="104">
        <v>1489</v>
      </c>
      <c r="B1490" s="104" t="s">
        <v>18353</v>
      </c>
      <c r="C1490" s="104" t="s">
        <v>297</v>
      </c>
      <c r="D1490" s="104" t="s">
        <v>317</v>
      </c>
      <c r="E1490" s="104" t="s">
        <v>312</v>
      </c>
      <c r="F1490" s="104" t="s">
        <v>344</v>
      </c>
      <c r="G1490" s="104" t="s">
        <v>335</v>
      </c>
      <c r="H1490" s="104" t="s">
        <v>1276</v>
      </c>
      <c r="I1490" s="104" t="s">
        <v>18354</v>
      </c>
      <c r="J1490" s="105">
        <v>1000</v>
      </c>
      <c r="K1490" s="105">
        <v>90000</v>
      </c>
      <c r="L1490" s="105">
        <v>45500</v>
      </c>
      <c r="M1490" s="106">
        <v>1.5806515269999999</v>
      </c>
      <c r="N1490" s="105">
        <v>71919.644499999995</v>
      </c>
      <c r="O1490" s="107">
        <f t="shared" si="46"/>
        <v>7</v>
      </c>
      <c r="P1490" s="105">
        <f>IFERROR(INDEX(Data_HS!$D$2:$D$8217,MATCH(H1490,Data_HS!$A$2:$A$8217,0))/p_bulan,"")</f>
        <v>97567.727272727279</v>
      </c>
      <c r="Q1490" s="104" t="str">
        <f t="shared" si="47"/>
        <v>Wajar</v>
      </c>
    </row>
    <row r="1491" spans="1:17" x14ac:dyDescent="0.3">
      <c r="A1491" s="104">
        <v>1490</v>
      </c>
      <c r="B1491" s="104" t="s">
        <v>18355</v>
      </c>
      <c r="C1491" s="104" t="s">
        <v>284</v>
      </c>
      <c r="D1491" s="104" t="s">
        <v>308</v>
      </c>
      <c r="E1491" s="104" t="s">
        <v>320</v>
      </c>
      <c r="F1491" s="104" t="s">
        <v>320</v>
      </c>
      <c r="G1491" s="104" t="s">
        <v>320</v>
      </c>
      <c r="H1491" s="104" t="s">
        <v>1833</v>
      </c>
      <c r="I1491" s="104" t="s">
        <v>18356</v>
      </c>
      <c r="J1491" s="105">
        <v>23000</v>
      </c>
      <c r="K1491" s="105"/>
      <c r="L1491" s="105">
        <v>23000</v>
      </c>
      <c r="M1491" s="106">
        <v>0.10319235</v>
      </c>
      <c r="N1491" s="105">
        <v>2373.424039</v>
      </c>
      <c r="O1491" s="107">
        <f t="shared" si="46"/>
        <v>14</v>
      </c>
      <c r="P1491" s="105">
        <f>IFERROR(INDEX(Data_HS!$D$2:$D$8217,MATCH(H1491,Data_HS!$A$2:$A$8217,0))/p_bulan,"")</f>
        <v>51044723.545454547</v>
      </c>
      <c r="Q1491" s="104" t="str">
        <f t="shared" si="47"/>
        <v>Wajar</v>
      </c>
    </row>
    <row r="1492" spans="1:17" x14ac:dyDescent="0.3">
      <c r="A1492" s="104">
        <v>1491</v>
      </c>
      <c r="B1492" s="104" t="s">
        <v>18355</v>
      </c>
      <c r="C1492" s="104" t="s">
        <v>284</v>
      </c>
      <c r="D1492" s="104" t="s">
        <v>308</v>
      </c>
      <c r="E1492" s="104" t="s">
        <v>320</v>
      </c>
      <c r="F1492" s="104" t="s">
        <v>320</v>
      </c>
      <c r="G1492" s="104" t="s">
        <v>320</v>
      </c>
      <c r="H1492" s="104" t="s">
        <v>4629</v>
      </c>
      <c r="I1492" s="104" t="s">
        <v>18277</v>
      </c>
      <c r="J1492" s="105">
        <v>20000</v>
      </c>
      <c r="K1492" s="105"/>
      <c r="L1492" s="105">
        <v>20000</v>
      </c>
      <c r="M1492" s="106">
        <v>1.77268161</v>
      </c>
      <c r="N1492" s="105">
        <v>35453.6322</v>
      </c>
      <c r="O1492" s="107">
        <f t="shared" si="46"/>
        <v>38</v>
      </c>
      <c r="P1492" s="105">
        <f>IFERROR(INDEX(Data_HS!$D$2:$D$8217,MATCH(H1492,Data_HS!$A$2:$A$8217,0))/p_bulan,"")</f>
        <v>2332469</v>
      </c>
      <c r="Q1492" s="104" t="str">
        <f t="shared" si="47"/>
        <v>Wajar</v>
      </c>
    </row>
    <row r="1493" spans="1:17" x14ac:dyDescent="0.3">
      <c r="A1493" s="104">
        <v>1492</v>
      </c>
      <c r="B1493" s="104" t="s">
        <v>18355</v>
      </c>
      <c r="C1493" s="104" t="s">
        <v>284</v>
      </c>
      <c r="D1493" s="104" t="s">
        <v>308</v>
      </c>
      <c r="E1493" s="104" t="s">
        <v>320</v>
      </c>
      <c r="F1493" s="104" t="s">
        <v>320</v>
      </c>
      <c r="G1493" s="104" t="s">
        <v>320</v>
      </c>
      <c r="H1493" s="104" t="s">
        <v>1292</v>
      </c>
      <c r="I1493" s="104" t="s">
        <v>18357</v>
      </c>
      <c r="J1493" s="105">
        <v>11000</v>
      </c>
      <c r="K1493" s="105"/>
      <c r="L1493" s="105">
        <v>11000</v>
      </c>
      <c r="M1493" s="106">
        <v>0.31730754900000002</v>
      </c>
      <c r="N1493" s="105">
        <v>3490.383034</v>
      </c>
      <c r="O1493" s="107">
        <f t="shared" si="46"/>
        <v>7</v>
      </c>
      <c r="P1493" s="105">
        <f>IFERROR(INDEX(Data_HS!$D$2:$D$8217,MATCH(H1493,Data_HS!$A$2:$A$8217,0))/p_bulan,"")</f>
        <v>42437</v>
      </c>
      <c r="Q1493" s="104" t="str">
        <f t="shared" si="47"/>
        <v>Wajar</v>
      </c>
    </row>
    <row r="1494" spans="1:17" x14ac:dyDescent="0.3">
      <c r="A1494" s="104">
        <v>1493</v>
      </c>
      <c r="B1494" s="104" t="s">
        <v>18355</v>
      </c>
      <c r="C1494" s="104" t="s">
        <v>284</v>
      </c>
      <c r="D1494" s="104" t="s">
        <v>308</v>
      </c>
      <c r="E1494" s="104" t="s">
        <v>320</v>
      </c>
      <c r="F1494" s="104" t="s">
        <v>320</v>
      </c>
      <c r="G1494" s="104" t="s">
        <v>320</v>
      </c>
      <c r="H1494" s="104" t="s">
        <v>6006</v>
      </c>
      <c r="I1494" s="104" t="s">
        <v>17337</v>
      </c>
      <c r="J1494" s="105">
        <v>26000</v>
      </c>
      <c r="K1494" s="105"/>
      <c r="L1494" s="105">
        <v>26000</v>
      </c>
      <c r="M1494" s="106">
        <v>0.86113799000000002</v>
      </c>
      <c r="N1494" s="105">
        <v>22389.587739999999</v>
      </c>
      <c r="O1494" s="107">
        <f t="shared" si="46"/>
        <v>44</v>
      </c>
      <c r="P1494" s="105">
        <f>IFERROR(INDEX(Data_HS!$D$2:$D$8217,MATCH(H1494,Data_HS!$A$2:$A$8217,0))/p_bulan,"")</f>
        <v>49836.090909090912</v>
      </c>
      <c r="Q1494" s="104" t="str">
        <f t="shared" si="47"/>
        <v>Wajar</v>
      </c>
    </row>
    <row r="1495" spans="1:17" x14ac:dyDescent="0.3">
      <c r="A1495" s="104">
        <v>1494</v>
      </c>
      <c r="B1495" s="104" t="s">
        <v>18355</v>
      </c>
      <c r="C1495" s="104" t="s">
        <v>284</v>
      </c>
      <c r="D1495" s="104" t="s">
        <v>308</v>
      </c>
      <c r="E1495" s="104" t="s">
        <v>320</v>
      </c>
      <c r="F1495" s="104" t="s">
        <v>320</v>
      </c>
      <c r="G1495" s="104" t="s">
        <v>320</v>
      </c>
      <c r="H1495" s="104" t="s">
        <v>1527</v>
      </c>
      <c r="I1495" s="104" t="s">
        <v>16905</v>
      </c>
      <c r="J1495" s="105">
        <v>15000</v>
      </c>
      <c r="K1495" s="105"/>
      <c r="L1495" s="105">
        <v>15000</v>
      </c>
      <c r="M1495" s="106">
        <v>5.5014955480000003</v>
      </c>
      <c r="N1495" s="105">
        <v>82522.433220000006</v>
      </c>
      <c r="O1495" s="107">
        <f t="shared" si="46"/>
        <v>9</v>
      </c>
      <c r="P1495" s="105">
        <f>IFERROR(INDEX(Data_HS!$D$2:$D$8217,MATCH(H1495,Data_HS!$A$2:$A$8217,0))/p_bulan,"")</f>
        <v>8913202</v>
      </c>
      <c r="Q1495" s="104" t="str">
        <f t="shared" si="47"/>
        <v>Wajar</v>
      </c>
    </row>
    <row r="1496" spans="1:17" x14ac:dyDescent="0.3">
      <c r="A1496" s="104">
        <v>1495</v>
      </c>
      <c r="B1496" s="104" t="s">
        <v>18355</v>
      </c>
      <c r="C1496" s="104" t="s">
        <v>284</v>
      </c>
      <c r="D1496" s="104" t="s">
        <v>308</v>
      </c>
      <c r="E1496" s="104" t="s">
        <v>320</v>
      </c>
      <c r="F1496" s="104" t="s">
        <v>320</v>
      </c>
      <c r="G1496" s="104" t="s">
        <v>320</v>
      </c>
      <c r="H1496" s="104" t="s">
        <v>4629</v>
      </c>
      <c r="I1496" s="104" t="s">
        <v>17511</v>
      </c>
      <c r="J1496" s="105">
        <v>20000</v>
      </c>
      <c r="K1496" s="105"/>
      <c r="L1496" s="105">
        <v>20000</v>
      </c>
      <c r="M1496" s="106">
        <v>1.77268161</v>
      </c>
      <c r="N1496" s="105">
        <v>35453.6322</v>
      </c>
      <c r="O1496" s="107">
        <f t="shared" si="46"/>
        <v>38</v>
      </c>
      <c r="P1496" s="105">
        <f>IFERROR(INDEX(Data_HS!$D$2:$D$8217,MATCH(H1496,Data_HS!$A$2:$A$8217,0))/p_bulan,"")</f>
        <v>2332469</v>
      </c>
      <c r="Q1496" s="104" t="str">
        <f t="shared" si="47"/>
        <v>Wajar</v>
      </c>
    </row>
    <row r="1497" spans="1:17" x14ac:dyDescent="0.3">
      <c r="A1497" s="104">
        <v>1496</v>
      </c>
      <c r="B1497" s="104" t="s">
        <v>18355</v>
      </c>
      <c r="C1497" s="104" t="s">
        <v>284</v>
      </c>
      <c r="D1497" s="104" t="s">
        <v>308</v>
      </c>
      <c r="E1497" s="104" t="s">
        <v>320</v>
      </c>
      <c r="F1497" s="104" t="s">
        <v>320</v>
      </c>
      <c r="G1497" s="104" t="s">
        <v>320</v>
      </c>
      <c r="H1497" s="104" t="s">
        <v>1460</v>
      </c>
      <c r="I1497" s="104" t="s">
        <v>18358</v>
      </c>
      <c r="J1497" s="105">
        <v>46072000</v>
      </c>
      <c r="K1497" s="105"/>
      <c r="L1497" s="105">
        <v>46072000</v>
      </c>
      <c r="M1497" s="106">
        <v>6.8828138010000002</v>
      </c>
      <c r="N1497" s="105">
        <v>317104997.39999998</v>
      </c>
      <c r="O1497" s="107">
        <f t="shared" si="46"/>
        <v>9</v>
      </c>
      <c r="P1497" s="105">
        <f>IFERROR(INDEX(Data_HS!$D$2:$D$8217,MATCH(H1497,Data_HS!$A$2:$A$8217,0))/p_bulan,"")</f>
        <v>60138.272727272728</v>
      </c>
      <c r="Q1497" s="104" t="str">
        <f t="shared" si="47"/>
        <v>Melebihi ekspor nasional HS</v>
      </c>
    </row>
    <row r="1498" spans="1:17" x14ac:dyDescent="0.3">
      <c r="A1498" s="104">
        <v>1497</v>
      </c>
      <c r="B1498" s="104" t="s">
        <v>18355</v>
      </c>
      <c r="C1498" s="104" t="s">
        <v>284</v>
      </c>
      <c r="D1498" s="104" t="s">
        <v>308</v>
      </c>
      <c r="E1498" s="104" t="s">
        <v>320</v>
      </c>
      <c r="F1498" s="104" t="s">
        <v>320</v>
      </c>
      <c r="G1498" s="104" t="s">
        <v>320</v>
      </c>
      <c r="H1498" s="104" t="s">
        <v>4629</v>
      </c>
      <c r="I1498" s="104" t="s">
        <v>18359</v>
      </c>
      <c r="J1498" s="105">
        <v>26000</v>
      </c>
      <c r="K1498" s="105"/>
      <c r="L1498" s="105">
        <v>26000</v>
      </c>
      <c r="M1498" s="106">
        <v>1.77268161</v>
      </c>
      <c r="N1498" s="105">
        <v>46089.721850000002</v>
      </c>
      <c r="O1498" s="107">
        <f t="shared" si="46"/>
        <v>38</v>
      </c>
      <c r="P1498" s="105">
        <f>IFERROR(INDEX(Data_HS!$D$2:$D$8217,MATCH(H1498,Data_HS!$A$2:$A$8217,0))/p_bulan,"")</f>
        <v>2332469</v>
      </c>
      <c r="Q1498" s="104" t="str">
        <f t="shared" si="47"/>
        <v>Wajar</v>
      </c>
    </row>
    <row r="1499" spans="1:17" x14ac:dyDescent="0.3">
      <c r="A1499" s="104">
        <v>1498</v>
      </c>
      <c r="B1499" s="104" t="s">
        <v>18355</v>
      </c>
      <c r="C1499" s="104" t="s">
        <v>284</v>
      </c>
      <c r="D1499" s="104" t="s">
        <v>308</v>
      </c>
      <c r="E1499" s="104" t="s">
        <v>320</v>
      </c>
      <c r="F1499" s="104" t="s">
        <v>320</v>
      </c>
      <c r="G1499" s="104" t="s">
        <v>320</v>
      </c>
      <c r="H1499" s="104" t="s">
        <v>2597</v>
      </c>
      <c r="I1499" s="104" t="s">
        <v>18360</v>
      </c>
      <c r="J1499" s="105">
        <v>11000</v>
      </c>
      <c r="K1499" s="105"/>
      <c r="L1499" s="105">
        <v>11000</v>
      </c>
      <c r="M1499" s="106">
        <v>3.730552265</v>
      </c>
      <c r="N1499" s="105">
        <v>41036.074919999999</v>
      </c>
      <c r="O1499" s="107">
        <f t="shared" si="46"/>
        <v>21</v>
      </c>
      <c r="P1499" s="105">
        <f>IFERROR(INDEX(Data_HS!$D$2:$D$8217,MATCH(H1499,Data_HS!$A$2:$A$8217,0))/p_bulan,"")</f>
        <v>16893.636363636364</v>
      </c>
      <c r="Q1499" s="104" t="str">
        <f t="shared" si="47"/>
        <v>Melebihi ekspor nasional HS</v>
      </c>
    </row>
    <row r="1500" spans="1:17" x14ac:dyDescent="0.3">
      <c r="A1500" s="104">
        <v>1499</v>
      </c>
      <c r="B1500" s="104" t="s">
        <v>18355</v>
      </c>
      <c r="C1500" s="104" t="s">
        <v>284</v>
      </c>
      <c r="D1500" s="104" t="s">
        <v>308</v>
      </c>
      <c r="E1500" s="104" t="s">
        <v>320</v>
      </c>
      <c r="F1500" s="104" t="s">
        <v>320</v>
      </c>
      <c r="G1500" s="104" t="s">
        <v>320</v>
      </c>
      <c r="H1500" s="104" t="s">
        <v>1523</v>
      </c>
      <c r="I1500" s="104" t="s">
        <v>16812</v>
      </c>
      <c r="J1500" s="105">
        <v>11000</v>
      </c>
      <c r="K1500" s="105"/>
      <c r="L1500" s="105">
        <v>11000</v>
      </c>
      <c r="M1500" s="106">
        <v>5.5373955229999998</v>
      </c>
      <c r="N1500" s="105">
        <v>60911.350760000001</v>
      </c>
      <c r="O1500" s="107">
        <f t="shared" si="46"/>
        <v>9</v>
      </c>
      <c r="P1500" s="105">
        <f>IFERROR(INDEX(Data_HS!$D$2:$D$8217,MATCH(H1500,Data_HS!$A$2:$A$8217,0))/p_bulan,"")</f>
        <v>18410584.636363637</v>
      </c>
      <c r="Q1500" s="104" t="str">
        <f t="shared" si="47"/>
        <v>Wajar</v>
      </c>
    </row>
    <row r="1501" spans="1:17" x14ac:dyDescent="0.3">
      <c r="A1501" s="104">
        <v>1500</v>
      </c>
      <c r="B1501" s="104" t="s">
        <v>18355</v>
      </c>
      <c r="C1501" s="104" t="s">
        <v>284</v>
      </c>
      <c r="D1501" s="104" t="s">
        <v>308</v>
      </c>
      <c r="E1501" s="104" t="s">
        <v>320</v>
      </c>
      <c r="F1501" s="104" t="s">
        <v>320</v>
      </c>
      <c r="G1501" s="104" t="s">
        <v>320</v>
      </c>
      <c r="H1501" s="104" t="s">
        <v>6004</v>
      </c>
      <c r="I1501" s="104" t="s">
        <v>18361</v>
      </c>
      <c r="J1501" s="105">
        <v>26000</v>
      </c>
      <c r="K1501" s="105"/>
      <c r="L1501" s="105">
        <v>26000</v>
      </c>
      <c r="M1501" s="106">
        <v>0.54516819999999999</v>
      </c>
      <c r="N1501" s="105">
        <v>14174.37319</v>
      </c>
      <c r="O1501" s="107">
        <f t="shared" si="46"/>
        <v>44</v>
      </c>
      <c r="P1501" s="105">
        <f>IFERROR(INDEX(Data_HS!$D$2:$D$8217,MATCH(H1501,Data_HS!$A$2:$A$8217,0))/p_bulan,"")</f>
        <v>1966.8181818181818</v>
      </c>
      <c r="Q1501" s="104" t="str">
        <f t="shared" si="47"/>
        <v>Melebihi ekspor nasional HS</v>
      </c>
    </row>
    <row r="1502" spans="1:17" x14ac:dyDescent="0.3">
      <c r="A1502" s="104">
        <v>1501</v>
      </c>
      <c r="B1502" s="104" t="s">
        <v>18362</v>
      </c>
      <c r="C1502" s="104" t="s">
        <v>288</v>
      </c>
      <c r="D1502" s="104" t="s">
        <v>311</v>
      </c>
      <c r="E1502" s="104" t="s">
        <v>320</v>
      </c>
      <c r="F1502" s="104" t="s">
        <v>344</v>
      </c>
      <c r="G1502" s="104" t="s">
        <v>332</v>
      </c>
      <c r="H1502" s="104" t="s">
        <v>16845</v>
      </c>
      <c r="I1502" s="104" t="s">
        <v>16846</v>
      </c>
      <c r="J1502" s="105"/>
      <c r="K1502" s="105"/>
      <c r="L1502" s="105"/>
      <c r="M1502" s="106"/>
      <c r="N1502" s="105"/>
      <c r="O1502" s="107">
        <f t="shared" si="46"/>
        <v>0</v>
      </c>
      <c r="P1502" s="105" t="str">
        <f>IFERROR(INDEX(Data_HS!$D$2:$D$8217,MATCH(H1502,Data_HS!$A$2:$A$8217,0))/p_bulan,"")</f>
        <v/>
      </c>
      <c r="Q1502" s="104" t="str">
        <f t="shared" si="47"/>
        <v>HS tidak valid</v>
      </c>
    </row>
    <row r="1503" spans="1:17" x14ac:dyDescent="0.3">
      <c r="A1503" s="104">
        <v>1502</v>
      </c>
      <c r="B1503" s="104" t="s">
        <v>18363</v>
      </c>
      <c r="C1503" s="104" t="s">
        <v>282</v>
      </c>
      <c r="D1503" s="104" t="s">
        <v>320</v>
      </c>
      <c r="E1503" s="104" t="s">
        <v>320</v>
      </c>
      <c r="F1503" s="104" t="s">
        <v>320</v>
      </c>
      <c r="G1503" s="104" t="s">
        <v>320</v>
      </c>
      <c r="H1503" s="104" t="s">
        <v>4629</v>
      </c>
      <c r="I1503" s="104" t="s">
        <v>17511</v>
      </c>
      <c r="J1503" s="105">
        <v>13000</v>
      </c>
      <c r="K1503" s="105">
        <v>300000</v>
      </c>
      <c r="L1503" s="105">
        <v>156500</v>
      </c>
      <c r="M1503" s="106">
        <v>1.77268161</v>
      </c>
      <c r="N1503" s="105">
        <v>277424.67190000002</v>
      </c>
      <c r="O1503" s="107">
        <f t="shared" si="46"/>
        <v>38</v>
      </c>
      <c r="P1503" s="105">
        <f>IFERROR(INDEX(Data_HS!$D$2:$D$8217,MATCH(H1503,Data_HS!$A$2:$A$8217,0))/p_bulan,"")</f>
        <v>2332469</v>
      </c>
      <c r="Q1503" s="104" t="str">
        <f t="shared" si="47"/>
        <v>Wajar</v>
      </c>
    </row>
    <row r="1504" spans="1:17" x14ac:dyDescent="0.3">
      <c r="A1504" s="104">
        <v>1503</v>
      </c>
      <c r="B1504" s="104" t="s">
        <v>18364</v>
      </c>
      <c r="C1504" s="104" t="s">
        <v>290</v>
      </c>
      <c r="D1504" s="104" t="s">
        <v>311</v>
      </c>
      <c r="E1504" s="104" t="s">
        <v>315</v>
      </c>
      <c r="F1504" s="104" t="s">
        <v>343</v>
      </c>
      <c r="G1504" s="104" t="s">
        <v>332</v>
      </c>
      <c r="H1504" s="104" t="s">
        <v>3019</v>
      </c>
      <c r="I1504" s="104" t="s">
        <v>17268</v>
      </c>
      <c r="J1504" s="105">
        <v>25000</v>
      </c>
      <c r="K1504" s="105">
        <v>50000</v>
      </c>
      <c r="L1504" s="105">
        <v>37500</v>
      </c>
      <c r="M1504" s="106">
        <v>0.36135620200000002</v>
      </c>
      <c r="N1504" s="105">
        <v>13550.85757</v>
      </c>
      <c r="O1504" s="107">
        <f t="shared" si="46"/>
        <v>27</v>
      </c>
      <c r="P1504" s="105">
        <f>IFERROR(INDEX(Data_HS!$D$2:$D$8217,MATCH(H1504,Data_HS!$A$2:$A$8217,0))/p_bulan,"")</f>
        <v>10607202.545454545</v>
      </c>
      <c r="Q1504" s="104" t="str">
        <f t="shared" si="47"/>
        <v>Wajar</v>
      </c>
    </row>
    <row r="1505" spans="1:17" x14ac:dyDescent="0.3">
      <c r="A1505" s="104">
        <v>1504</v>
      </c>
      <c r="B1505" s="104" t="s">
        <v>18364</v>
      </c>
      <c r="C1505" s="104" t="s">
        <v>290</v>
      </c>
      <c r="D1505" s="104" t="s">
        <v>311</v>
      </c>
      <c r="E1505" s="104" t="s">
        <v>315</v>
      </c>
      <c r="F1505" s="104" t="s">
        <v>343</v>
      </c>
      <c r="G1505" s="104" t="s">
        <v>332</v>
      </c>
      <c r="H1505" s="104" t="s">
        <v>1302</v>
      </c>
      <c r="I1505" s="104" t="s">
        <v>17270</v>
      </c>
      <c r="J1505" s="105">
        <v>25000</v>
      </c>
      <c r="K1505" s="105">
        <v>100000</v>
      </c>
      <c r="L1505" s="105">
        <v>62500</v>
      </c>
      <c r="M1505" s="106">
        <v>0.47623953400000002</v>
      </c>
      <c r="N1505" s="105">
        <v>29764.970890000001</v>
      </c>
      <c r="O1505" s="107">
        <f t="shared" si="46"/>
        <v>8</v>
      </c>
      <c r="P1505" s="105">
        <f>IFERROR(INDEX(Data_HS!$D$2:$D$8217,MATCH(H1505,Data_HS!$A$2:$A$8217,0))/p_bulan,"")</f>
        <v>48622.454545454544</v>
      </c>
      <c r="Q1505" s="104" t="str">
        <f t="shared" si="47"/>
        <v>Wajar</v>
      </c>
    </row>
    <row r="1506" spans="1:17" x14ac:dyDescent="0.3">
      <c r="A1506" s="104">
        <v>1505</v>
      </c>
      <c r="B1506" s="104" t="s">
        <v>18364</v>
      </c>
      <c r="C1506" s="104" t="s">
        <v>290</v>
      </c>
      <c r="D1506" s="104" t="s">
        <v>311</v>
      </c>
      <c r="E1506" s="104" t="s">
        <v>315</v>
      </c>
      <c r="F1506" s="104" t="s">
        <v>343</v>
      </c>
      <c r="G1506" s="104" t="s">
        <v>332</v>
      </c>
      <c r="H1506" s="104" t="s">
        <v>1593</v>
      </c>
      <c r="I1506" s="104" t="s">
        <v>16927</v>
      </c>
      <c r="J1506" s="105">
        <v>25000</v>
      </c>
      <c r="K1506" s="105">
        <v>500000</v>
      </c>
      <c r="L1506" s="105">
        <v>262500</v>
      </c>
      <c r="M1506" s="106">
        <v>4.2409638550000004</v>
      </c>
      <c r="N1506" s="105">
        <v>1113253.0120000001</v>
      </c>
      <c r="O1506" s="107">
        <f t="shared" si="46"/>
        <v>10</v>
      </c>
      <c r="P1506" s="105">
        <f>IFERROR(INDEX(Data_HS!$D$2:$D$8217,MATCH(H1506,Data_HS!$A$2:$A$8217,0))/p_bulan,"")</f>
        <v>4128</v>
      </c>
      <c r="Q1506" s="104" t="str">
        <f t="shared" si="47"/>
        <v>Melebihi ekspor nasional HS</v>
      </c>
    </row>
    <row r="1507" spans="1:17" x14ac:dyDescent="0.3">
      <c r="A1507" s="104">
        <v>1506</v>
      </c>
      <c r="B1507" s="104" t="s">
        <v>18364</v>
      </c>
      <c r="C1507" s="104" t="s">
        <v>290</v>
      </c>
      <c r="D1507" s="104" t="s">
        <v>311</v>
      </c>
      <c r="E1507" s="104" t="s">
        <v>315</v>
      </c>
      <c r="F1507" s="104" t="s">
        <v>343</v>
      </c>
      <c r="G1507" s="104" t="s">
        <v>332</v>
      </c>
      <c r="H1507" s="104" t="s">
        <v>1685</v>
      </c>
      <c r="I1507" s="104" t="s">
        <v>18365</v>
      </c>
      <c r="J1507" s="105">
        <v>20000</v>
      </c>
      <c r="K1507" s="105">
        <v>50000</v>
      </c>
      <c r="L1507" s="105">
        <v>35000</v>
      </c>
      <c r="M1507" s="106">
        <v>1.711527295</v>
      </c>
      <c r="N1507" s="105">
        <v>59903.455309999998</v>
      </c>
      <c r="O1507" s="107">
        <f t="shared" si="46"/>
        <v>12</v>
      </c>
      <c r="P1507" s="105">
        <f>IFERROR(INDEX(Data_HS!$D$2:$D$8217,MATCH(H1507,Data_HS!$A$2:$A$8217,0))/p_bulan,"")</f>
        <v>4130712</v>
      </c>
      <c r="Q1507" s="104" t="str">
        <f t="shared" si="47"/>
        <v>Wajar</v>
      </c>
    </row>
    <row r="1508" spans="1:17" x14ac:dyDescent="0.3">
      <c r="A1508" s="104">
        <v>1507</v>
      </c>
      <c r="B1508" s="104" t="s">
        <v>18366</v>
      </c>
      <c r="C1508" s="104" t="s">
        <v>294</v>
      </c>
      <c r="D1508" s="104" t="s">
        <v>311</v>
      </c>
      <c r="E1508" s="104" t="s">
        <v>320</v>
      </c>
      <c r="F1508" s="104" t="s">
        <v>343</v>
      </c>
      <c r="G1508" s="104" t="s">
        <v>332</v>
      </c>
      <c r="H1508" s="104" t="s">
        <v>1859</v>
      </c>
      <c r="I1508" s="104" t="s">
        <v>18031</v>
      </c>
      <c r="J1508" s="105">
        <v>1000</v>
      </c>
      <c r="K1508" s="105">
        <v>0</v>
      </c>
      <c r="L1508" s="105">
        <v>500</v>
      </c>
      <c r="M1508" s="106">
        <v>2.097877859</v>
      </c>
      <c r="N1508" s="105">
        <v>1048.9389289999999</v>
      </c>
      <c r="O1508" s="107">
        <f t="shared" si="46"/>
        <v>15</v>
      </c>
      <c r="P1508" s="105">
        <f>IFERROR(INDEX(Data_HS!$D$2:$D$8217,MATCH(H1508,Data_HS!$A$2:$A$8217,0))/p_bulan,"")</f>
        <v>16176.545454545454</v>
      </c>
      <c r="Q1508" s="104" t="str">
        <f t="shared" si="47"/>
        <v>Wajar</v>
      </c>
    </row>
    <row r="1509" spans="1:17" x14ac:dyDescent="0.3">
      <c r="A1509" s="104">
        <v>1508</v>
      </c>
      <c r="B1509" s="104" t="s">
        <v>18366</v>
      </c>
      <c r="C1509" s="104" t="s">
        <v>294</v>
      </c>
      <c r="D1509" s="104" t="s">
        <v>311</v>
      </c>
      <c r="E1509" s="104" t="s">
        <v>320</v>
      </c>
      <c r="F1509" s="104" t="s">
        <v>343</v>
      </c>
      <c r="G1509" s="104" t="s">
        <v>332</v>
      </c>
      <c r="H1509" s="104" t="s">
        <v>1460</v>
      </c>
      <c r="I1509" s="104" t="s">
        <v>18367</v>
      </c>
      <c r="J1509" s="105">
        <v>18000</v>
      </c>
      <c r="K1509" s="105">
        <v>20000</v>
      </c>
      <c r="L1509" s="105">
        <v>19000</v>
      </c>
      <c r="M1509" s="106">
        <v>6.8828138010000002</v>
      </c>
      <c r="N1509" s="105">
        <v>130773.46219999999</v>
      </c>
      <c r="O1509" s="107">
        <f t="shared" si="46"/>
        <v>9</v>
      </c>
      <c r="P1509" s="105">
        <f>IFERROR(INDEX(Data_HS!$D$2:$D$8217,MATCH(H1509,Data_HS!$A$2:$A$8217,0))/p_bulan,"")</f>
        <v>60138.272727272728</v>
      </c>
      <c r="Q1509" s="104" t="str">
        <f t="shared" si="47"/>
        <v>Melebihi ekspor nasional HS</v>
      </c>
    </row>
    <row r="1510" spans="1:17" x14ac:dyDescent="0.3">
      <c r="A1510" s="104">
        <v>1509</v>
      </c>
      <c r="B1510" s="104" t="s">
        <v>18366</v>
      </c>
      <c r="C1510" s="104" t="s">
        <v>294</v>
      </c>
      <c r="D1510" s="104" t="s">
        <v>311</v>
      </c>
      <c r="E1510" s="104" t="s">
        <v>320</v>
      </c>
      <c r="F1510" s="104" t="s">
        <v>343</v>
      </c>
      <c r="G1510" s="104" t="s">
        <v>332</v>
      </c>
      <c r="H1510" s="104" t="s">
        <v>1348</v>
      </c>
      <c r="I1510" s="104" t="s">
        <v>18368</v>
      </c>
      <c r="J1510" s="105">
        <v>18000</v>
      </c>
      <c r="K1510" s="105">
        <v>20000</v>
      </c>
      <c r="L1510" s="105">
        <v>19000</v>
      </c>
      <c r="M1510" s="106">
        <v>0.50957572600000001</v>
      </c>
      <c r="N1510" s="105">
        <v>9681.9387869999991</v>
      </c>
      <c r="O1510" s="107">
        <f t="shared" si="46"/>
        <v>8</v>
      </c>
      <c r="P1510" s="105">
        <f>IFERROR(INDEX(Data_HS!$D$2:$D$8217,MATCH(H1510,Data_HS!$A$2:$A$8217,0))/p_bulan,"")</f>
        <v>32683.909090909092</v>
      </c>
      <c r="Q1510" s="104" t="str">
        <f t="shared" si="47"/>
        <v>Wajar</v>
      </c>
    </row>
    <row r="1511" spans="1:17" x14ac:dyDescent="0.3">
      <c r="A1511" s="104">
        <v>1510</v>
      </c>
      <c r="B1511" s="104" t="s">
        <v>18369</v>
      </c>
      <c r="C1511" s="104" t="s">
        <v>288</v>
      </c>
      <c r="D1511" s="104" t="s">
        <v>311</v>
      </c>
      <c r="E1511" s="104" t="s">
        <v>301</v>
      </c>
      <c r="F1511" s="104" t="s">
        <v>343</v>
      </c>
      <c r="G1511" s="104" t="s">
        <v>332</v>
      </c>
      <c r="H1511" s="104" t="s">
        <v>4629</v>
      </c>
      <c r="I1511" s="104" t="s">
        <v>18359</v>
      </c>
      <c r="J1511" s="105">
        <v>17000</v>
      </c>
      <c r="K1511" s="105">
        <v>100000</v>
      </c>
      <c r="L1511" s="105">
        <v>58500</v>
      </c>
      <c r="M1511" s="106">
        <v>1.77268161</v>
      </c>
      <c r="N1511" s="105">
        <v>103701.87420000001</v>
      </c>
      <c r="O1511" s="107">
        <f t="shared" si="46"/>
        <v>38</v>
      </c>
      <c r="P1511" s="105">
        <f>IFERROR(INDEX(Data_HS!$D$2:$D$8217,MATCH(H1511,Data_HS!$A$2:$A$8217,0))/p_bulan,"")</f>
        <v>2332469</v>
      </c>
      <c r="Q1511" s="104" t="str">
        <f t="shared" si="47"/>
        <v>Wajar</v>
      </c>
    </row>
    <row r="1512" spans="1:17" x14ac:dyDescent="0.3">
      <c r="A1512" s="104">
        <v>1511</v>
      </c>
      <c r="B1512" s="104" t="s">
        <v>18370</v>
      </c>
      <c r="C1512" s="104" t="s">
        <v>282</v>
      </c>
      <c r="D1512" s="104" t="s">
        <v>308</v>
      </c>
      <c r="E1512" s="104" t="s">
        <v>320</v>
      </c>
      <c r="F1512" s="104" t="s">
        <v>344</v>
      </c>
      <c r="G1512" s="104" t="s">
        <v>332</v>
      </c>
      <c r="H1512" s="104" t="s">
        <v>2203</v>
      </c>
      <c r="I1512" s="104" t="s">
        <v>18371</v>
      </c>
      <c r="J1512" s="105">
        <v>10000</v>
      </c>
      <c r="K1512" s="105">
        <v>100000</v>
      </c>
      <c r="L1512" s="105">
        <v>55000</v>
      </c>
      <c r="M1512" s="106">
        <v>0.409305262</v>
      </c>
      <c r="N1512" s="105">
        <v>22511.789390000002</v>
      </c>
      <c r="O1512" s="107">
        <f t="shared" si="46"/>
        <v>17</v>
      </c>
      <c r="P1512" s="105">
        <f>IFERROR(INDEX(Data_HS!$D$2:$D$8217,MATCH(H1512,Data_HS!$A$2:$A$8217,0))/p_bulan,"")</f>
        <v>1002.0909090909091</v>
      </c>
      <c r="Q1512" s="104" t="str">
        <f t="shared" si="47"/>
        <v>Melebihi ekspor nasional HS</v>
      </c>
    </row>
    <row r="1513" spans="1:17" x14ac:dyDescent="0.3">
      <c r="A1513" s="104">
        <v>1512</v>
      </c>
      <c r="B1513" s="104" t="s">
        <v>18372</v>
      </c>
      <c r="C1513" s="104" t="s">
        <v>282</v>
      </c>
      <c r="D1513" s="104" t="s">
        <v>311</v>
      </c>
      <c r="E1513" s="104" t="s">
        <v>320</v>
      </c>
      <c r="F1513" s="104" t="s">
        <v>343</v>
      </c>
      <c r="G1513" s="104" t="s">
        <v>332</v>
      </c>
      <c r="H1513" s="104" t="s">
        <v>16845</v>
      </c>
      <c r="I1513" s="104" t="s">
        <v>18373</v>
      </c>
      <c r="J1513" s="105">
        <v>0</v>
      </c>
      <c r="K1513" s="105">
        <v>75000</v>
      </c>
      <c r="L1513" s="105">
        <v>37500</v>
      </c>
      <c r="M1513" s="106"/>
      <c r="N1513" s="105"/>
      <c r="O1513" s="107">
        <f t="shared" si="46"/>
        <v>0</v>
      </c>
      <c r="P1513" s="105" t="str">
        <f>IFERROR(INDEX(Data_HS!$D$2:$D$8217,MATCH(H1513,Data_HS!$A$2:$A$8217,0))/p_bulan,"")</f>
        <v/>
      </c>
      <c r="Q1513" s="104" t="str">
        <f t="shared" si="47"/>
        <v>HS tidak valid</v>
      </c>
    </row>
    <row r="1514" spans="1:17" x14ac:dyDescent="0.3">
      <c r="A1514" s="104">
        <v>1513</v>
      </c>
      <c r="B1514" s="104" t="s">
        <v>18374</v>
      </c>
      <c r="C1514" s="104" t="s">
        <v>282</v>
      </c>
      <c r="D1514" s="104" t="s">
        <v>308</v>
      </c>
      <c r="E1514" s="104" t="s">
        <v>320</v>
      </c>
      <c r="F1514" s="104" t="s">
        <v>344</v>
      </c>
      <c r="G1514" s="104" t="s">
        <v>332</v>
      </c>
      <c r="H1514" s="104" t="s">
        <v>1204</v>
      </c>
      <c r="I1514" s="104" t="s">
        <v>18375</v>
      </c>
      <c r="J1514" s="105">
        <v>0</v>
      </c>
      <c r="K1514" s="105">
        <v>0</v>
      </c>
      <c r="L1514" s="105">
        <v>0</v>
      </c>
      <c r="M1514" s="106">
        <v>1.3929739720000001</v>
      </c>
      <c r="N1514" s="105">
        <v>0</v>
      </c>
      <c r="O1514" s="107">
        <f t="shared" si="46"/>
        <v>7</v>
      </c>
      <c r="P1514" s="105">
        <f>IFERROR(INDEX(Data_HS!$D$2:$D$8217,MATCH(H1514,Data_HS!$A$2:$A$8217,0))/p_bulan,"")</f>
        <v>3561.4545454545455</v>
      </c>
      <c r="Q1514" s="104" t="str">
        <f t="shared" si="47"/>
        <v>Estimasi nol</v>
      </c>
    </row>
    <row r="1515" spans="1:17" x14ac:dyDescent="0.3">
      <c r="A1515" s="104">
        <v>1514</v>
      </c>
      <c r="B1515" s="104" t="s">
        <v>18374</v>
      </c>
      <c r="C1515" s="104" t="s">
        <v>282</v>
      </c>
      <c r="D1515" s="104" t="s">
        <v>308</v>
      </c>
      <c r="E1515" s="104" t="s">
        <v>320</v>
      </c>
      <c r="F1515" s="104" t="s">
        <v>344</v>
      </c>
      <c r="G1515" s="104" t="s">
        <v>332</v>
      </c>
      <c r="H1515" s="104" t="s">
        <v>9485</v>
      </c>
      <c r="I1515" s="104" t="s">
        <v>18376</v>
      </c>
      <c r="J1515" s="105">
        <v>0</v>
      </c>
      <c r="K1515" s="105">
        <v>0</v>
      </c>
      <c r="L1515" s="105">
        <v>0</v>
      </c>
      <c r="M1515" s="106">
        <v>1.297674709</v>
      </c>
      <c r="N1515" s="105">
        <v>0</v>
      </c>
      <c r="O1515" s="107">
        <f t="shared" si="46"/>
        <v>72</v>
      </c>
      <c r="P1515" s="105">
        <f>IFERROR(INDEX(Data_HS!$D$2:$D$8217,MATCH(H1515,Data_HS!$A$2:$A$8217,0))/p_bulan,"")</f>
        <v>5905483.5454545459</v>
      </c>
      <c r="Q1515" s="104" t="str">
        <f t="shared" si="47"/>
        <v>Estimasi nol</v>
      </c>
    </row>
    <row r="1516" spans="1:17" x14ac:dyDescent="0.3">
      <c r="A1516" s="104">
        <v>1515</v>
      </c>
      <c r="B1516" s="104" t="s">
        <v>18374</v>
      </c>
      <c r="C1516" s="104" t="s">
        <v>282</v>
      </c>
      <c r="D1516" s="104" t="s">
        <v>308</v>
      </c>
      <c r="E1516" s="104" t="s">
        <v>320</v>
      </c>
      <c r="F1516" s="104" t="s">
        <v>344</v>
      </c>
      <c r="G1516" s="104" t="s">
        <v>332</v>
      </c>
      <c r="H1516" s="104" t="s">
        <v>1611</v>
      </c>
      <c r="I1516" s="104" t="s">
        <v>18377</v>
      </c>
      <c r="J1516" s="105">
        <v>1000</v>
      </c>
      <c r="K1516" s="105">
        <v>20000</v>
      </c>
      <c r="L1516" s="105">
        <v>10500</v>
      </c>
      <c r="M1516" s="106">
        <v>0.466428391</v>
      </c>
      <c r="N1516" s="105">
        <v>4897.4981070000003</v>
      </c>
      <c r="O1516" s="107">
        <f t="shared" si="46"/>
        <v>11</v>
      </c>
      <c r="P1516" s="105">
        <f>IFERROR(INDEX(Data_HS!$D$2:$D$8217,MATCH(H1516,Data_HS!$A$2:$A$8217,0))/p_bulan,"")</f>
        <v>1796739.3636363635</v>
      </c>
      <c r="Q1516" s="104" t="str">
        <f t="shared" si="47"/>
        <v>Wajar</v>
      </c>
    </row>
    <row r="1517" spans="1:17" x14ac:dyDescent="0.3">
      <c r="A1517" s="104">
        <v>1516</v>
      </c>
      <c r="B1517" s="104" t="s">
        <v>18374</v>
      </c>
      <c r="C1517" s="104" t="s">
        <v>282</v>
      </c>
      <c r="D1517" s="104" t="s">
        <v>308</v>
      </c>
      <c r="E1517" s="104" t="s">
        <v>320</v>
      </c>
      <c r="F1517" s="104" t="s">
        <v>344</v>
      </c>
      <c r="G1517" s="104" t="s">
        <v>332</v>
      </c>
      <c r="H1517" s="104" t="s">
        <v>10371</v>
      </c>
      <c r="I1517" s="104" t="s">
        <v>18378</v>
      </c>
      <c r="J1517" s="105">
        <v>0</v>
      </c>
      <c r="K1517" s="105">
        <v>0</v>
      </c>
      <c r="L1517" s="105">
        <v>0</v>
      </c>
      <c r="M1517" s="106">
        <v>3.3852515950000002</v>
      </c>
      <c r="N1517" s="105">
        <v>0</v>
      </c>
      <c r="O1517" s="107">
        <f t="shared" si="46"/>
        <v>73</v>
      </c>
      <c r="P1517" s="105">
        <f>IFERROR(INDEX(Data_HS!$D$2:$D$8217,MATCH(H1517,Data_HS!$A$2:$A$8217,0))/p_bulan,"")</f>
        <v>246364.45454545456</v>
      </c>
      <c r="Q1517" s="104" t="str">
        <f t="shared" si="47"/>
        <v>Estimasi nol</v>
      </c>
    </row>
    <row r="1518" spans="1:17" x14ac:dyDescent="0.3">
      <c r="A1518" s="104">
        <v>1517</v>
      </c>
      <c r="B1518" s="104" t="s">
        <v>18374</v>
      </c>
      <c r="C1518" s="104" t="s">
        <v>282</v>
      </c>
      <c r="D1518" s="104" t="s">
        <v>308</v>
      </c>
      <c r="E1518" s="104" t="s">
        <v>320</v>
      </c>
      <c r="F1518" s="104" t="s">
        <v>344</v>
      </c>
      <c r="G1518" s="104" t="s">
        <v>332</v>
      </c>
      <c r="H1518" s="104" t="s">
        <v>1180</v>
      </c>
      <c r="I1518" s="104" t="s">
        <v>18379</v>
      </c>
      <c r="J1518" s="105">
        <v>10000</v>
      </c>
      <c r="K1518" s="105">
        <v>200000</v>
      </c>
      <c r="L1518" s="105">
        <v>105000</v>
      </c>
      <c r="M1518" s="106">
        <v>5.41714E-4</v>
      </c>
      <c r="N1518" s="105">
        <v>56.880010259999999</v>
      </c>
      <c r="O1518" s="107">
        <f t="shared" si="46"/>
        <v>7</v>
      </c>
      <c r="P1518" s="105">
        <f>IFERROR(INDEX(Data_HS!$D$2:$D$8217,MATCH(H1518,Data_HS!$A$2:$A$8217,0))/p_bulan,"")</f>
        <v>10.363636363636363</v>
      </c>
      <c r="Q1518" s="104" t="str">
        <f t="shared" si="47"/>
        <v>Melebihi ekspor nasional HS</v>
      </c>
    </row>
    <row r="1519" spans="1:17" x14ac:dyDescent="0.3">
      <c r="A1519" s="104">
        <v>1518</v>
      </c>
      <c r="B1519" s="104" t="s">
        <v>18374</v>
      </c>
      <c r="C1519" s="104" t="s">
        <v>282</v>
      </c>
      <c r="D1519" s="104" t="s">
        <v>308</v>
      </c>
      <c r="E1519" s="104" t="s">
        <v>320</v>
      </c>
      <c r="F1519" s="104" t="s">
        <v>344</v>
      </c>
      <c r="G1519" s="104" t="s">
        <v>332</v>
      </c>
      <c r="H1519" s="104" t="s">
        <v>9485</v>
      </c>
      <c r="I1519" s="104" t="s">
        <v>18380</v>
      </c>
      <c r="J1519" s="105">
        <v>0</v>
      </c>
      <c r="K1519" s="105">
        <v>0</v>
      </c>
      <c r="L1519" s="105">
        <v>0</v>
      </c>
      <c r="M1519" s="106">
        <v>1.297674709</v>
      </c>
      <c r="N1519" s="105">
        <v>0</v>
      </c>
      <c r="O1519" s="107">
        <f t="shared" si="46"/>
        <v>72</v>
      </c>
      <c r="P1519" s="105">
        <f>IFERROR(INDEX(Data_HS!$D$2:$D$8217,MATCH(H1519,Data_HS!$A$2:$A$8217,0))/p_bulan,"")</f>
        <v>5905483.5454545459</v>
      </c>
      <c r="Q1519" s="104" t="str">
        <f t="shared" si="47"/>
        <v>Estimasi nol</v>
      </c>
    </row>
    <row r="1520" spans="1:17" x14ac:dyDescent="0.3">
      <c r="A1520" s="104">
        <v>1519</v>
      </c>
      <c r="B1520" s="104" t="s">
        <v>18374</v>
      </c>
      <c r="C1520" s="104" t="s">
        <v>282</v>
      </c>
      <c r="D1520" s="104" t="s">
        <v>308</v>
      </c>
      <c r="E1520" s="104" t="s">
        <v>320</v>
      </c>
      <c r="F1520" s="104" t="s">
        <v>344</v>
      </c>
      <c r="G1520" s="104" t="s">
        <v>332</v>
      </c>
      <c r="H1520" s="104" t="s">
        <v>10363</v>
      </c>
      <c r="I1520" s="104" t="s">
        <v>18381</v>
      </c>
      <c r="J1520" s="105">
        <v>0</v>
      </c>
      <c r="K1520" s="105">
        <v>0</v>
      </c>
      <c r="L1520" s="105">
        <v>0</v>
      </c>
      <c r="M1520" s="106">
        <v>8.8047293589999995</v>
      </c>
      <c r="N1520" s="105">
        <v>0</v>
      </c>
      <c r="O1520" s="107">
        <f t="shared" si="46"/>
        <v>73</v>
      </c>
      <c r="P1520" s="105">
        <f>IFERROR(INDEX(Data_HS!$D$2:$D$8217,MATCH(H1520,Data_HS!$A$2:$A$8217,0))/p_bulan,"")</f>
        <v>357788.18181818182</v>
      </c>
      <c r="Q1520" s="104" t="str">
        <f t="shared" si="47"/>
        <v>Estimasi nol</v>
      </c>
    </row>
    <row r="1521" spans="1:17" x14ac:dyDescent="0.3">
      <c r="A1521" s="104">
        <v>1520</v>
      </c>
      <c r="B1521" s="104" t="s">
        <v>18374</v>
      </c>
      <c r="C1521" s="104" t="s">
        <v>282</v>
      </c>
      <c r="D1521" s="104" t="s">
        <v>308</v>
      </c>
      <c r="E1521" s="104" t="s">
        <v>320</v>
      </c>
      <c r="F1521" s="104" t="s">
        <v>344</v>
      </c>
      <c r="G1521" s="104" t="s">
        <v>332</v>
      </c>
      <c r="H1521" s="104" t="s">
        <v>9485</v>
      </c>
      <c r="I1521" s="104" t="s">
        <v>18382</v>
      </c>
      <c r="J1521" s="105">
        <v>0</v>
      </c>
      <c r="K1521" s="105">
        <v>0</v>
      </c>
      <c r="L1521" s="105">
        <v>0</v>
      </c>
      <c r="M1521" s="106">
        <v>1.297674709</v>
      </c>
      <c r="N1521" s="105">
        <v>0</v>
      </c>
      <c r="O1521" s="107">
        <f t="shared" si="46"/>
        <v>72</v>
      </c>
      <c r="P1521" s="105">
        <f>IFERROR(INDEX(Data_HS!$D$2:$D$8217,MATCH(H1521,Data_HS!$A$2:$A$8217,0))/p_bulan,"")</f>
        <v>5905483.5454545459</v>
      </c>
      <c r="Q1521" s="104" t="str">
        <f t="shared" si="47"/>
        <v>Estimasi nol</v>
      </c>
    </row>
    <row r="1522" spans="1:17" x14ac:dyDescent="0.3">
      <c r="A1522" s="104">
        <v>1521</v>
      </c>
      <c r="B1522" s="104" t="s">
        <v>18374</v>
      </c>
      <c r="C1522" s="104" t="s">
        <v>282</v>
      </c>
      <c r="D1522" s="104" t="s">
        <v>308</v>
      </c>
      <c r="E1522" s="104" t="s">
        <v>320</v>
      </c>
      <c r="F1522" s="104" t="s">
        <v>344</v>
      </c>
      <c r="G1522" s="104" t="s">
        <v>332</v>
      </c>
      <c r="H1522" s="104" t="s">
        <v>6753</v>
      </c>
      <c r="I1522" s="104" t="s">
        <v>18383</v>
      </c>
      <c r="J1522" s="105">
        <v>0</v>
      </c>
      <c r="K1522" s="105">
        <v>0</v>
      </c>
      <c r="L1522" s="105">
        <v>0</v>
      </c>
      <c r="M1522" s="106">
        <v>4.8225806450000004</v>
      </c>
      <c r="N1522" s="105">
        <v>0</v>
      </c>
      <c r="O1522" s="107">
        <f t="shared" si="46"/>
        <v>50</v>
      </c>
      <c r="P1522" s="105">
        <f>IFERROR(INDEX(Data_HS!$D$2:$D$8217,MATCH(H1522,Data_HS!$A$2:$A$8217,0))/p_bulan,"")</f>
        <v>27.181818181818183</v>
      </c>
      <c r="Q1522" s="104" t="str">
        <f t="shared" si="47"/>
        <v>Estimasi nol</v>
      </c>
    </row>
    <row r="1523" spans="1:17" x14ac:dyDescent="0.3">
      <c r="A1523" s="104">
        <v>1522</v>
      </c>
      <c r="B1523" s="104" t="s">
        <v>18374</v>
      </c>
      <c r="C1523" s="104" t="s">
        <v>282</v>
      </c>
      <c r="D1523" s="104" t="s">
        <v>308</v>
      </c>
      <c r="E1523" s="104" t="s">
        <v>320</v>
      </c>
      <c r="F1523" s="104" t="s">
        <v>344</v>
      </c>
      <c r="G1523" s="104" t="s">
        <v>332</v>
      </c>
      <c r="H1523" s="104" t="s">
        <v>1833</v>
      </c>
      <c r="I1523" s="104" t="s">
        <v>17006</v>
      </c>
      <c r="J1523" s="105">
        <v>5000000</v>
      </c>
      <c r="K1523" s="105">
        <v>50000000</v>
      </c>
      <c r="L1523" s="105">
        <v>27500000</v>
      </c>
      <c r="M1523" s="106">
        <v>0.10319235</v>
      </c>
      <c r="N1523" s="105">
        <v>2837789.6120000002</v>
      </c>
      <c r="O1523" s="107">
        <f t="shared" si="46"/>
        <v>14</v>
      </c>
      <c r="P1523" s="105">
        <f>IFERROR(INDEX(Data_HS!$D$2:$D$8217,MATCH(H1523,Data_HS!$A$2:$A$8217,0))/p_bulan,"")</f>
        <v>51044723.545454547</v>
      </c>
      <c r="Q1523" s="104" t="str">
        <f t="shared" si="47"/>
        <v>Wajar</v>
      </c>
    </row>
    <row r="1524" spans="1:17" x14ac:dyDescent="0.3">
      <c r="A1524" s="104">
        <v>1523</v>
      </c>
      <c r="B1524" s="104" t="s">
        <v>18374</v>
      </c>
      <c r="C1524" s="104" t="s">
        <v>282</v>
      </c>
      <c r="D1524" s="104" t="s">
        <v>308</v>
      </c>
      <c r="E1524" s="104" t="s">
        <v>320</v>
      </c>
      <c r="F1524" s="104" t="s">
        <v>344</v>
      </c>
      <c r="G1524" s="104" t="s">
        <v>332</v>
      </c>
      <c r="H1524" s="104" t="s">
        <v>2377</v>
      </c>
      <c r="I1524" s="104" t="s">
        <v>18384</v>
      </c>
      <c r="J1524" s="105">
        <v>500</v>
      </c>
      <c r="K1524" s="105">
        <v>10000</v>
      </c>
      <c r="L1524" s="105">
        <v>5250</v>
      </c>
      <c r="M1524" s="106">
        <v>0.5</v>
      </c>
      <c r="N1524" s="105">
        <v>2625</v>
      </c>
      <c r="O1524" s="107">
        <f t="shared" si="46"/>
        <v>19</v>
      </c>
      <c r="P1524" s="105">
        <f>IFERROR(INDEX(Data_HS!$D$2:$D$8217,MATCH(H1524,Data_HS!$A$2:$A$8217,0))/p_bulan,"")</f>
        <v>0.63636363636363635</v>
      </c>
      <c r="Q1524" s="104" t="str">
        <f t="shared" si="47"/>
        <v>Melebihi ekspor nasional HS</v>
      </c>
    </row>
    <row r="1525" spans="1:17" x14ac:dyDescent="0.3">
      <c r="A1525" s="104">
        <v>1524</v>
      </c>
      <c r="B1525" s="104" t="s">
        <v>18374</v>
      </c>
      <c r="C1525" s="104" t="s">
        <v>282</v>
      </c>
      <c r="D1525" s="104" t="s">
        <v>308</v>
      </c>
      <c r="E1525" s="104" t="s">
        <v>320</v>
      </c>
      <c r="F1525" s="104" t="s">
        <v>344</v>
      </c>
      <c r="G1525" s="104" t="s">
        <v>332</v>
      </c>
      <c r="H1525" s="104" t="s">
        <v>8755</v>
      </c>
      <c r="I1525" s="104" t="s">
        <v>18385</v>
      </c>
      <c r="J1525" s="105">
        <v>0</v>
      </c>
      <c r="K1525" s="105">
        <v>0</v>
      </c>
      <c r="L1525" s="105">
        <v>0</v>
      </c>
      <c r="M1525" s="106">
        <v>19.77423868</v>
      </c>
      <c r="N1525" s="105">
        <v>0</v>
      </c>
      <c r="O1525" s="107">
        <f t="shared" si="46"/>
        <v>63</v>
      </c>
      <c r="P1525" s="105">
        <f>IFERROR(INDEX(Data_HS!$D$2:$D$8217,MATCH(H1525,Data_HS!$A$2:$A$8217,0))/p_bulan,"")</f>
        <v>43683.090909090912</v>
      </c>
      <c r="Q1525" s="104" t="str">
        <f t="shared" si="47"/>
        <v>Estimasi nol</v>
      </c>
    </row>
    <row r="1526" spans="1:17" x14ac:dyDescent="0.3">
      <c r="A1526" s="104">
        <v>1525</v>
      </c>
      <c r="B1526" s="104" t="s">
        <v>18386</v>
      </c>
      <c r="C1526" s="104" t="s">
        <v>284</v>
      </c>
      <c r="D1526" s="104" t="s">
        <v>308</v>
      </c>
      <c r="E1526" s="104" t="s">
        <v>320</v>
      </c>
      <c r="F1526" s="104" t="s">
        <v>343</v>
      </c>
      <c r="G1526" s="104" t="s">
        <v>332</v>
      </c>
      <c r="H1526" s="104" t="s">
        <v>16845</v>
      </c>
      <c r="I1526" s="104" t="s">
        <v>18387</v>
      </c>
      <c r="J1526" s="105">
        <v>18000</v>
      </c>
      <c r="K1526" s="105">
        <v>0</v>
      </c>
      <c r="L1526" s="105">
        <v>9000</v>
      </c>
      <c r="M1526" s="106"/>
      <c r="N1526" s="105"/>
      <c r="O1526" s="107">
        <f t="shared" si="46"/>
        <v>0</v>
      </c>
      <c r="P1526" s="105" t="str">
        <f>IFERROR(INDEX(Data_HS!$D$2:$D$8217,MATCH(H1526,Data_HS!$A$2:$A$8217,0))/p_bulan,"")</f>
        <v/>
      </c>
      <c r="Q1526" s="104" t="str">
        <f t="shared" si="47"/>
        <v>HS tidak valid</v>
      </c>
    </row>
    <row r="1527" spans="1:17" x14ac:dyDescent="0.3">
      <c r="A1527" s="104">
        <v>1526</v>
      </c>
      <c r="B1527" s="104" t="s">
        <v>18386</v>
      </c>
      <c r="C1527" s="104" t="s">
        <v>284</v>
      </c>
      <c r="D1527" s="104" t="s">
        <v>308</v>
      </c>
      <c r="E1527" s="104" t="s">
        <v>320</v>
      </c>
      <c r="F1527" s="104" t="s">
        <v>343</v>
      </c>
      <c r="G1527" s="104" t="s">
        <v>332</v>
      </c>
      <c r="H1527" s="104" t="s">
        <v>4629</v>
      </c>
      <c r="I1527" s="104" t="s">
        <v>18388</v>
      </c>
      <c r="J1527" s="105">
        <v>18000</v>
      </c>
      <c r="K1527" s="105">
        <v>200000</v>
      </c>
      <c r="L1527" s="105">
        <v>109000</v>
      </c>
      <c r="M1527" s="106">
        <v>1.77268161</v>
      </c>
      <c r="N1527" s="105">
        <v>193222.29550000001</v>
      </c>
      <c r="O1527" s="107">
        <f t="shared" si="46"/>
        <v>38</v>
      </c>
      <c r="P1527" s="105">
        <f>IFERROR(INDEX(Data_HS!$D$2:$D$8217,MATCH(H1527,Data_HS!$A$2:$A$8217,0))/p_bulan,"")</f>
        <v>2332469</v>
      </c>
      <c r="Q1527" s="104" t="str">
        <f t="shared" si="47"/>
        <v>Wajar</v>
      </c>
    </row>
    <row r="1528" spans="1:17" x14ac:dyDescent="0.3">
      <c r="A1528" s="104">
        <v>1527</v>
      </c>
      <c r="B1528" s="104" t="s">
        <v>18389</v>
      </c>
      <c r="C1528" s="104" t="s">
        <v>282</v>
      </c>
      <c r="D1528" s="104" t="s">
        <v>308</v>
      </c>
      <c r="E1528" s="104" t="s">
        <v>320</v>
      </c>
      <c r="F1528" s="104" t="s">
        <v>344</v>
      </c>
      <c r="G1528" s="104" t="s">
        <v>332</v>
      </c>
      <c r="H1528" s="104" t="s">
        <v>2263</v>
      </c>
      <c r="I1528" s="104" t="s">
        <v>18390</v>
      </c>
      <c r="J1528" s="105">
        <v>500</v>
      </c>
      <c r="K1528" s="105">
        <v>100000</v>
      </c>
      <c r="L1528" s="105">
        <v>50250</v>
      </c>
      <c r="M1528" s="106">
        <v>6.183815901</v>
      </c>
      <c r="N1528" s="105">
        <v>310736.74900000001</v>
      </c>
      <c r="O1528" s="107">
        <f t="shared" si="46"/>
        <v>18</v>
      </c>
      <c r="P1528" s="105">
        <f>IFERROR(INDEX(Data_HS!$D$2:$D$8217,MATCH(H1528,Data_HS!$A$2:$A$8217,0))/p_bulan,"")</f>
        <v>64124517</v>
      </c>
      <c r="Q1528" s="104" t="str">
        <f t="shared" si="47"/>
        <v>Wajar</v>
      </c>
    </row>
    <row r="1529" spans="1:17" x14ac:dyDescent="0.3">
      <c r="A1529" s="104">
        <v>1528</v>
      </c>
      <c r="B1529" s="104" t="s">
        <v>18389</v>
      </c>
      <c r="C1529" s="104" t="s">
        <v>282</v>
      </c>
      <c r="D1529" s="104" t="s">
        <v>308</v>
      </c>
      <c r="E1529" s="104" t="s">
        <v>320</v>
      </c>
      <c r="F1529" s="104" t="s">
        <v>344</v>
      </c>
      <c r="G1529" s="104" t="s">
        <v>332</v>
      </c>
      <c r="H1529" s="104" t="s">
        <v>5520</v>
      </c>
      <c r="I1529" s="104" t="s">
        <v>18391</v>
      </c>
      <c r="J1529" s="105">
        <v>18000</v>
      </c>
      <c r="K1529" s="105"/>
      <c r="L1529" s="105">
        <v>18000</v>
      </c>
      <c r="M1529" s="106">
        <v>2.3177416399999999</v>
      </c>
      <c r="N1529" s="105">
        <v>41719.349520000003</v>
      </c>
      <c r="O1529" s="107">
        <f t="shared" si="46"/>
        <v>40</v>
      </c>
      <c r="P1529" s="105">
        <f>IFERROR(INDEX(Data_HS!$D$2:$D$8217,MATCH(H1529,Data_HS!$A$2:$A$8217,0))/p_bulan,"")</f>
        <v>6486814.1818181816</v>
      </c>
      <c r="Q1529" s="104" t="str">
        <f t="shared" si="47"/>
        <v>Wajar</v>
      </c>
    </row>
    <row r="1530" spans="1:17" x14ac:dyDescent="0.3">
      <c r="A1530" s="104">
        <v>1529</v>
      </c>
      <c r="B1530" s="104" t="s">
        <v>18392</v>
      </c>
      <c r="C1530" s="104" t="s">
        <v>293</v>
      </c>
      <c r="D1530" s="104" t="s">
        <v>308</v>
      </c>
      <c r="E1530" s="104" t="s">
        <v>17172</v>
      </c>
      <c r="F1530" s="104" t="s">
        <v>343</v>
      </c>
      <c r="G1530" s="104" t="s">
        <v>332</v>
      </c>
      <c r="H1530" s="104" t="s">
        <v>4317</v>
      </c>
      <c r="I1530" s="104" t="s">
        <v>18393</v>
      </c>
      <c r="J1530" s="105">
        <v>100</v>
      </c>
      <c r="K1530" s="105">
        <v>500</v>
      </c>
      <c r="L1530" s="105">
        <v>300</v>
      </c>
      <c r="M1530" s="106">
        <v>59.799470110000001</v>
      </c>
      <c r="N1530" s="105">
        <v>17939.84103</v>
      </c>
      <c r="O1530" s="107">
        <f t="shared" si="46"/>
        <v>33</v>
      </c>
      <c r="P1530" s="105">
        <f>IFERROR(INDEX(Data_HS!$D$2:$D$8217,MATCH(H1530,Data_HS!$A$2:$A$8217,0))/p_bulan,"")</f>
        <v>229809.36363636365</v>
      </c>
      <c r="Q1530" s="104" t="str">
        <f t="shared" si="47"/>
        <v>Wajar</v>
      </c>
    </row>
    <row r="1531" spans="1:17" x14ac:dyDescent="0.3">
      <c r="A1531" s="104">
        <v>1530</v>
      </c>
      <c r="B1531" s="104" t="s">
        <v>18392</v>
      </c>
      <c r="C1531" s="104" t="s">
        <v>293</v>
      </c>
      <c r="D1531" s="104" t="s">
        <v>308</v>
      </c>
      <c r="E1531" s="104" t="s">
        <v>17172</v>
      </c>
      <c r="F1531" s="104" t="s">
        <v>343</v>
      </c>
      <c r="G1531" s="104" t="s">
        <v>332</v>
      </c>
      <c r="H1531" s="104" t="s">
        <v>1328</v>
      </c>
      <c r="I1531" s="104" t="s">
        <v>18394</v>
      </c>
      <c r="J1531" s="105">
        <v>1000</v>
      </c>
      <c r="K1531" s="105">
        <v>20000</v>
      </c>
      <c r="L1531" s="105">
        <v>10500</v>
      </c>
      <c r="M1531" s="106">
        <v>1.220078137</v>
      </c>
      <c r="N1531" s="105">
        <v>12810.82043</v>
      </c>
      <c r="O1531" s="107">
        <f t="shared" si="46"/>
        <v>8</v>
      </c>
      <c r="P1531" s="105">
        <f>IFERROR(INDEX(Data_HS!$D$2:$D$8217,MATCH(H1531,Data_HS!$A$2:$A$8217,0))/p_bulan,"")</f>
        <v>24068985.181818184</v>
      </c>
      <c r="Q1531" s="104" t="str">
        <f t="shared" si="47"/>
        <v>Wajar</v>
      </c>
    </row>
    <row r="1532" spans="1:17" x14ac:dyDescent="0.3">
      <c r="A1532" s="104">
        <v>1531</v>
      </c>
      <c r="B1532" s="104" t="s">
        <v>18392</v>
      </c>
      <c r="C1532" s="104" t="s">
        <v>293</v>
      </c>
      <c r="D1532" s="104" t="s">
        <v>308</v>
      </c>
      <c r="E1532" s="104" t="s">
        <v>17172</v>
      </c>
      <c r="F1532" s="104" t="s">
        <v>343</v>
      </c>
      <c r="G1532" s="104" t="s">
        <v>332</v>
      </c>
      <c r="H1532" s="104" t="s">
        <v>16845</v>
      </c>
      <c r="I1532" s="104" t="s">
        <v>18395</v>
      </c>
      <c r="J1532" s="105">
        <v>1000</v>
      </c>
      <c r="K1532" s="105">
        <v>30000</v>
      </c>
      <c r="L1532" s="105">
        <v>15500</v>
      </c>
      <c r="M1532" s="106"/>
      <c r="N1532" s="105"/>
      <c r="O1532" s="107">
        <f t="shared" si="46"/>
        <v>0</v>
      </c>
      <c r="P1532" s="105" t="str">
        <f>IFERROR(INDEX(Data_HS!$D$2:$D$8217,MATCH(H1532,Data_HS!$A$2:$A$8217,0))/p_bulan,"")</f>
        <v/>
      </c>
      <c r="Q1532" s="104" t="str">
        <f t="shared" si="47"/>
        <v>HS tidak valid</v>
      </c>
    </row>
    <row r="1533" spans="1:17" x14ac:dyDescent="0.3">
      <c r="A1533" s="104">
        <v>1532</v>
      </c>
      <c r="B1533" s="104" t="s">
        <v>18392</v>
      </c>
      <c r="C1533" s="104" t="s">
        <v>293</v>
      </c>
      <c r="D1533" s="104" t="s">
        <v>308</v>
      </c>
      <c r="E1533" s="104" t="s">
        <v>17172</v>
      </c>
      <c r="F1533" s="104" t="s">
        <v>343</v>
      </c>
      <c r="G1533" s="104" t="s">
        <v>332</v>
      </c>
      <c r="H1533" s="104" t="s">
        <v>1527</v>
      </c>
      <c r="I1533" s="104" t="s">
        <v>18396</v>
      </c>
      <c r="J1533" s="105">
        <v>100</v>
      </c>
      <c r="K1533" s="105">
        <v>1000</v>
      </c>
      <c r="L1533" s="105">
        <v>550</v>
      </c>
      <c r="M1533" s="106">
        <v>5.5014955480000003</v>
      </c>
      <c r="N1533" s="105">
        <v>3025.8225520000001</v>
      </c>
      <c r="O1533" s="107">
        <f t="shared" si="46"/>
        <v>9</v>
      </c>
      <c r="P1533" s="105">
        <f>IFERROR(INDEX(Data_HS!$D$2:$D$8217,MATCH(H1533,Data_HS!$A$2:$A$8217,0))/p_bulan,"")</f>
        <v>8913202</v>
      </c>
      <c r="Q1533" s="104" t="str">
        <f t="shared" si="47"/>
        <v>Wajar</v>
      </c>
    </row>
    <row r="1534" spans="1:17" x14ac:dyDescent="0.3">
      <c r="A1534" s="104">
        <v>1533</v>
      </c>
      <c r="B1534" s="104" t="s">
        <v>18397</v>
      </c>
      <c r="C1534" s="104" t="s">
        <v>290</v>
      </c>
      <c r="D1534" s="104" t="s">
        <v>308</v>
      </c>
      <c r="E1534" s="104" t="s">
        <v>320</v>
      </c>
      <c r="F1534" s="104" t="s">
        <v>344</v>
      </c>
      <c r="G1534" s="104" t="s">
        <v>335</v>
      </c>
      <c r="H1534" s="104" t="s">
        <v>6094</v>
      </c>
      <c r="I1534" s="104" t="s">
        <v>17047</v>
      </c>
      <c r="J1534" s="105">
        <v>0</v>
      </c>
      <c r="K1534" s="105">
        <v>0</v>
      </c>
      <c r="L1534" s="105">
        <v>0</v>
      </c>
      <c r="M1534" s="106">
        <v>2.8305043159999999</v>
      </c>
      <c r="N1534" s="105">
        <v>0</v>
      </c>
      <c r="O1534" s="107">
        <f t="shared" si="46"/>
        <v>44</v>
      </c>
      <c r="P1534" s="105">
        <f>IFERROR(INDEX(Data_HS!$D$2:$D$8217,MATCH(H1534,Data_HS!$A$2:$A$8217,0))/p_bulan,"")</f>
        <v>11536.363636363636</v>
      </c>
      <c r="Q1534" s="104" t="str">
        <f t="shared" si="47"/>
        <v>Estimasi nol</v>
      </c>
    </row>
    <row r="1535" spans="1:17" x14ac:dyDescent="0.3">
      <c r="A1535" s="104">
        <v>1534</v>
      </c>
      <c r="B1535" s="104" t="s">
        <v>18397</v>
      </c>
      <c r="C1535" s="104" t="s">
        <v>290</v>
      </c>
      <c r="D1535" s="104" t="s">
        <v>308</v>
      </c>
      <c r="E1535" s="104" t="s">
        <v>320</v>
      </c>
      <c r="F1535" s="104" t="s">
        <v>344</v>
      </c>
      <c r="G1535" s="104" t="s">
        <v>335</v>
      </c>
      <c r="H1535" s="104" t="s">
        <v>4629</v>
      </c>
      <c r="I1535" s="104" t="s">
        <v>18398</v>
      </c>
      <c r="J1535" s="105">
        <v>20000</v>
      </c>
      <c r="K1535" s="105">
        <v>100000</v>
      </c>
      <c r="L1535" s="105">
        <v>60000</v>
      </c>
      <c r="M1535" s="106">
        <v>1.77268161</v>
      </c>
      <c r="N1535" s="105">
        <v>106360.89659999999</v>
      </c>
      <c r="O1535" s="107">
        <f t="shared" si="46"/>
        <v>38</v>
      </c>
      <c r="P1535" s="105">
        <f>IFERROR(INDEX(Data_HS!$D$2:$D$8217,MATCH(H1535,Data_HS!$A$2:$A$8217,0))/p_bulan,"")</f>
        <v>2332469</v>
      </c>
      <c r="Q1535" s="104" t="str">
        <f t="shared" si="47"/>
        <v>Wajar</v>
      </c>
    </row>
    <row r="1536" spans="1:17" x14ac:dyDescent="0.3">
      <c r="A1536" s="104">
        <v>1535</v>
      </c>
      <c r="B1536" s="104" t="s">
        <v>18397</v>
      </c>
      <c r="C1536" s="104" t="s">
        <v>290</v>
      </c>
      <c r="D1536" s="104" t="s">
        <v>308</v>
      </c>
      <c r="E1536" s="104" t="s">
        <v>320</v>
      </c>
      <c r="F1536" s="104" t="s">
        <v>344</v>
      </c>
      <c r="G1536" s="104" t="s">
        <v>335</v>
      </c>
      <c r="H1536" s="104" t="s">
        <v>4629</v>
      </c>
      <c r="I1536" s="104" t="s">
        <v>17367</v>
      </c>
      <c r="J1536" s="105">
        <v>10000</v>
      </c>
      <c r="K1536" s="105">
        <v>500000</v>
      </c>
      <c r="L1536" s="105">
        <v>255000</v>
      </c>
      <c r="M1536" s="106">
        <v>1.77268161</v>
      </c>
      <c r="N1536" s="105">
        <v>452033.81050000002</v>
      </c>
      <c r="O1536" s="107">
        <f t="shared" si="46"/>
        <v>38</v>
      </c>
      <c r="P1536" s="105">
        <f>IFERROR(INDEX(Data_HS!$D$2:$D$8217,MATCH(H1536,Data_HS!$A$2:$A$8217,0))/p_bulan,"")</f>
        <v>2332469</v>
      </c>
      <c r="Q1536" s="104" t="str">
        <f t="shared" si="47"/>
        <v>Wajar</v>
      </c>
    </row>
    <row r="1537" spans="1:17" x14ac:dyDescent="0.3">
      <c r="A1537" s="104">
        <v>1536</v>
      </c>
      <c r="B1537" s="104" t="s">
        <v>18397</v>
      </c>
      <c r="C1537" s="104" t="s">
        <v>290</v>
      </c>
      <c r="D1537" s="104" t="s">
        <v>308</v>
      </c>
      <c r="E1537" s="104" t="s">
        <v>320</v>
      </c>
      <c r="F1537" s="104" t="s">
        <v>344</v>
      </c>
      <c r="G1537" s="104" t="s">
        <v>335</v>
      </c>
      <c r="H1537" s="104" t="s">
        <v>2757</v>
      </c>
      <c r="I1537" s="104" t="s">
        <v>16908</v>
      </c>
      <c r="J1537" s="105">
        <v>18000</v>
      </c>
      <c r="K1537" s="105">
        <v>10000</v>
      </c>
      <c r="L1537" s="105">
        <v>14000</v>
      </c>
      <c r="M1537" s="106">
        <v>0.30174964999999998</v>
      </c>
      <c r="N1537" s="105">
        <v>4224.4951010000004</v>
      </c>
      <c r="O1537" s="107">
        <f t="shared" si="46"/>
        <v>23</v>
      </c>
      <c r="P1537" s="105">
        <f>IFERROR(INDEX(Data_HS!$D$2:$D$8217,MATCH(H1537,Data_HS!$A$2:$A$8217,0))/p_bulan,"")</f>
        <v>2743.7272727272725</v>
      </c>
      <c r="Q1537" s="104" t="str">
        <f t="shared" si="47"/>
        <v>Melebihi ekspor nasional HS</v>
      </c>
    </row>
    <row r="1538" spans="1:17" x14ac:dyDescent="0.3">
      <c r="A1538" s="104">
        <v>1537</v>
      </c>
      <c r="B1538" s="104" t="s">
        <v>18397</v>
      </c>
      <c r="C1538" s="104" t="s">
        <v>290</v>
      </c>
      <c r="D1538" s="104" t="s">
        <v>308</v>
      </c>
      <c r="E1538" s="104" t="s">
        <v>320</v>
      </c>
      <c r="F1538" s="104" t="s">
        <v>344</v>
      </c>
      <c r="G1538" s="104" t="s">
        <v>335</v>
      </c>
      <c r="H1538" s="104" t="s">
        <v>4629</v>
      </c>
      <c r="I1538" s="104" t="s">
        <v>17511</v>
      </c>
      <c r="J1538" s="105">
        <v>20000</v>
      </c>
      <c r="K1538" s="105">
        <v>100000</v>
      </c>
      <c r="L1538" s="105">
        <v>60000</v>
      </c>
      <c r="M1538" s="106">
        <v>1.77268161</v>
      </c>
      <c r="N1538" s="105">
        <v>106360.89659999999</v>
      </c>
      <c r="O1538" s="107">
        <f t="shared" ref="O1538:O1601" si="48">VALUE(LEFT(H1538,2))</f>
        <v>38</v>
      </c>
      <c r="P1538" s="105">
        <f>IFERROR(INDEX(Data_HS!$D$2:$D$8217,MATCH(H1538,Data_HS!$A$2:$A$8217,0))/p_bulan,"")</f>
        <v>2332469</v>
      </c>
      <c r="Q1538" s="104" t="str">
        <f t="shared" ref="Q1538:Q1601" si="49">IF(H1538="00000000","HS tidak valid",IF(N1538="","Tanpa estimasi",IF(P1538="","HS tidak ada di data nasional",IF(N1538=0,"Estimasi nol",IF(N1538&gt;P1538,"Melebihi ekspor nasional HS","Wajar")))))</f>
        <v>Wajar</v>
      </c>
    </row>
    <row r="1539" spans="1:17" x14ac:dyDescent="0.3">
      <c r="A1539" s="104">
        <v>1538</v>
      </c>
      <c r="B1539" s="104" t="s">
        <v>18397</v>
      </c>
      <c r="C1539" s="104" t="s">
        <v>290</v>
      </c>
      <c r="D1539" s="104" t="s">
        <v>308</v>
      </c>
      <c r="E1539" s="104" t="s">
        <v>320</v>
      </c>
      <c r="F1539" s="104" t="s">
        <v>344</v>
      </c>
      <c r="G1539" s="104" t="s">
        <v>335</v>
      </c>
      <c r="H1539" s="104" t="s">
        <v>1338</v>
      </c>
      <c r="I1539" s="104" t="s">
        <v>18399</v>
      </c>
      <c r="J1539" s="105">
        <v>10000</v>
      </c>
      <c r="K1539" s="105">
        <v>100000</v>
      </c>
      <c r="L1539" s="105">
        <v>55000</v>
      </c>
      <c r="M1539" s="106">
        <v>1.5809700950000001</v>
      </c>
      <c r="N1539" s="105">
        <v>86953.355249999993</v>
      </c>
      <c r="O1539" s="107">
        <f t="shared" si="48"/>
        <v>8</v>
      </c>
      <c r="P1539" s="105">
        <f>IFERROR(INDEX(Data_HS!$D$2:$D$8217,MATCH(H1539,Data_HS!$A$2:$A$8217,0))/p_bulan,"")</f>
        <v>10972.363636363636</v>
      </c>
      <c r="Q1539" s="104" t="str">
        <f t="shared" si="49"/>
        <v>Melebihi ekspor nasional HS</v>
      </c>
    </row>
    <row r="1540" spans="1:17" x14ac:dyDescent="0.3">
      <c r="A1540" s="104">
        <v>1539</v>
      </c>
      <c r="B1540" s="104" t="s">
        <v>18397</v>
      </c>
      <c r="C1540" s="104" t="s">
        <v>290</v>
      </c>
      <c r="D1540" s="104" t="s">
        <v>308</v>
      </c>
      <c r="E1540" s="104" t="s">
        <v>320</v>
      </c>
      <c r="F1540" s="104" t="s">
        <v>344</v>
      </c>
      <c r="G1540" s="104" t="s">
        <v>335</v>
      </c>
      <c r="H1540" s="104" t="s">
        <v>1715</v>
      </c>
      <c r="I1540" s="104" t="s">
        <v>18400</v>
      </c>
      <c r="J1540" s="105">
        <v>25000</v>
      </c>
      <c r="K1540" s="105">
        <v>100000000</v>
      </c>
      <c r="L1540" s="105">
        <v>50012500</v>
      </c>
      <c r="M1540" s="106">
        <v>2.9220159999999999E-3</v>
      </c>
      <c r="N1540" s="105">
        <v>146137.31080000001</v>
      </c>
      <c r="O1540" s="107">
        <f t="shared" si="48"/>
        <v>12</v>
      </c>
      <c r="P1540" s="105">
        <f>IFERROR(INDEX(Data_HS!$D$2:$D$8217,MATCH(H1540,Data_HS!$A$2:$A$8217,0))/p_bulan,"")</f>
        <v>11.090909090909092</v>
      </c>
      <c r="Q1540" s="104" t="str">
        <f t="shared" si="49"/>
        <v>Melebihi ekspor nasional HS</v>
      </c>
    </row>
    <row r="1541" spans="1:17" x14ac:dyDescent="0.3">
      <c r="A1541" s="104">
        <v>1540</v>
      </c>
      <c r="B1541" s="104" t="s">
        <v>18397</v>
      </c>
      <c r="C1541" s="104" t="s">
        <v>290</v>
      </c>
      <c r="D1541" s="104" t="s">
        <v>308</v>
      </c>
      <c r="E1541" s="104" t="s">
        <v>320</v>
      </c>
      <c r="F1541" s="104" t="s">
        <v>344</v>
      </c>
      <c r="G1541" s="104" t="s">
        <v>335</v>
      </c>
      <c r="H1541" s="104" t="s">
        <v>1338</v>
      </c>
      <c r="I1541" s="104" t="s">
        <v>17234</v>
      </c>
      <c r="J1541" s="105">
        <v>1000</v>
      </c>
      <c r="K1541" s="105">
        <v>100000</v>
      </c>
      <c r="L1541" s="105">
        <v>50500</v>
      </c>
      <c r="M1541" s="106">
        <v>1.5809700950000001</v>
      </c>
      <c r="N1541" s="105">
        <v>79838.989820000003</v>
      </c>
      <c r="O1541" s="107">
        <f t="shared" si="48"/>
        <v>8</v>
      </c>
      <c r="P1541" s="105">
        <f>IFERROR(INDEX(Data_HS!$D$2:$D$8217,MATCH(H1541,Data_HS!$A$2:$A$8217,0))/p_bulan,"")</f>
        <v>10972.363636363636</v>
      </c>
      <c r="Q1541" s="104" t="str">
        <f t="shared" si="49"/>
        <v>Melebihi ekspor nasional HS</v>
      </c>
    </row>
    <row r="1542" spans="1:17" x14ac:dyDescent="0.3">
      <c r="A1542" s="104">
        <v>1541</v>
      </c>
      <c r="B1542" s="104" t="s">
        <v>18397</v>
      </c>
      <c r="C1542" s="104" t="s">
        <v>290</v>
      </c>
      <c r="D1542" s="104" t="s">
        <v>308</v>
      </c>
      <c r="E1542" s="104" t="s">
        <v>320</v>
      </c>
      <c r="F1542" s="104" t="s">
        <v>344</v>
      </c>
      <c r="G1542" s="104" t="s">
        <v>335</v>
      </c>
      <c r="H1542" s="104" t="s">
        <v>1460</v>
      </c>
      <c r="I1542" s="104" t="s">
        <v>17040</v>
      </c>
      <c r="J1542" s="105">
        <v>1000</v>
      </c>
      <c r="K1542" s="105">
        <v>10000</v>
      </c>
      <c r="L1542" s="105">
        <v>5500</v>
      </c>
      <c r="M1542" s="106">
        <v>6.8828138010000002</v>
      </c>
      <c r="N1542" s="105">
        <v>37855.475899999998</v>
      </c>
      <c r="O1542" s="107">
        <f t="shared" si="48"/>
        <v>9</v>
      </c>
      <c r="P1542" s="105">
        <f>IFERROR(INDEX(Data_HS!$D$2:$D$8217,MATCH(H1542,Data_HS!$A$2:$A$8217,0))/p_bulan,"")</f>
        <v>60138.272727272728</v>
      </c>
      <c r="Q1542" s="104" t="str">
        <f t="shared" si="49"/>
        <v>Wajar</v>
      </c>
    </row>
    <row r="1543" spans="1:17" x14ac:dyDescent="0.3">
      <c r="A1543" s="104">
        <v>1542</v>
      </c>
      <c r="B1543" s="104" t="s">
        <v>18397</v>
      </c>
      <c r="C1543" s="104" t="s">
        <v>290</v>
      </c>
      <c r="D1543" s="104" t="s">
        <v>308</v>
      </c>
      <c r="E1543" s="104" t="s">
        <v>320</v>
      </c>
      <c r="F1543" s="104" t="s">
        <v>344</v>
      </c>
      <c r="G1543" s="104" t="s">
        <v>335</v>
      </c>
      <c r="H1543" s="104" t="s">
        <v>1208</v>
      </c>
      <c r="I1543" s="104" t="s">
        <v>17096</v>
      </c>
      <c r="J1543" s="105">
        <v>0</v>
      </c>
      <c r="K1543" s="105">
        <v>1000</v>
      </c>
      <c r="L1543" s="105">
        <v>500</v>
      </c>
      <c r="M1543" s="106">
        <v>0.27171113699999999</v>
      </c>
      <c r="N1543" s="105">
        <v>135.8555685</v>
      </c>
      <c r="O1543" s="107">
        <f t="shared" si="48"/>
        <v>7</v>
      </c>
      <c r="P1543" s="105">
        <f>IFERROR(INDEX(Data_HS!$D$2:$D$8217,MATCH(H1543,Data_HS!$A$2:$A$8217,0))/p_bulan,"")</f>
        <v>3778.909090909091</v>
      </c>
      <c r="Q1543" s="104" t="str">
        <f t="shared" si="49"/>
        <v>Wajar</v>
      </c>
    </row>
    <row r="1544" spans="1:17" x14ac:dyDescent="0.3">
      <c r="A1544" s="104">
        <v>1543</v>
      </c>
      <c r="B1544" s="104" t="s">
        <v>18401</v>
      </c>
      <c r="C1544" s="104" t="s">
        <v>282</v>
      </c>
      <c r="D1544" s="104" t="s">
        <v>308</v>
      </c>
      <c r="E1544" s="104" t="s">
        <v>318</v>
      </c>
      <c r="F1544" s="104" t="s">
        <v>344</v>
      </c>
      <c r="G1544" s="104" t="s">
        <v>332</v>
      </c>
      <c r="H1544" s="104" t="s">
        <v>1833</v>
      </c>
      <c r="I1544" s="104" t="s">
        <v>18402</v>
      </c>
      <c r="J1544" s="105">
        <v>18000</v>
      </c>
      <c r="K1544" s="105">
        <v>7000000</v>
      </c>
      <c r="L1544" s="105">
        <v>3509000</v>
      </c>
      <c r="M1544" s="106">
        <v>0.10319235</v>
      </c>
      <c r="N1544" s="105">
        <v>362101.95439999999</v>
      </c>
      <c r="O1544" s="107">
        <f t="shared" si="48"/>
        <v>14</v>
      </c>
      <c r="P1544" s="105">
        <f>IFERROR(INDEX(Data_HS!$D$2:$D$8217,MATCH(H1544,Data_HS!$A$2:$A$8217,0))/p_bulan,"")</f>
        <v>51044723.545454547</v>
      </c>
      <c r="Q1544" s="104" t="str">
        <f t="shared" si="49"/>
        <v>Wajar</v>
      </c>
    </row>
    <row r="1545" spans="1:17" x14ac:dyDescent="0.3">
      <c r="A1545" s="104">
        <v>1544</v>
      </c>
      <c r="B1545" s="104" t="s">
        <v>18401</v>
      </c>
      <c r="C1545" s="104" t="s">
        <v>282</v>
      </c>
      <c r="D1545" s="104" t="s">
        <v>308</v>
      </c>
      <c r="E1545" s="104" t="s">
        <v>318</v>
      </c>
      <c r="F1545" s="104" t="s">
        <v>344</v>
      </c>
      <c r="G1545" s="104" t="s">
        <v>332</v>
      </c>
      <c r="H1545" s="104" t="s">
        <v>1625</v>
      </c>
      <c r="I1545" s="104" t="s">
        <v>18403</v>
      </c>
      <c r="J1545" s="105">
        <v>18000</v>
      </c>
      <c r="K1545" s="105">
        <v>100000</v>
      </c>
      <c r="L1545" s="105">
        <v>59000</v>
      </c>
      <c r="M1545" s="106">
        <v>7.396840149</v>
      </c>
      <c r="N1545" s="105">
        <v>436413.56880000001</v>
      </c>
      <c r="O1545" s="107">
        <f t="shared" si="48"/>
        <v>11</v>
      </c>
      <c r="P1545" s="105">
        <f>IFERROR(INDEX(Data_HS!$D$2:$D$8217,MATCH(H1545,Data_HS!$A$2:$A$8217,0))/p_bulan,"")</f>
        <v>723.5454545454545</v>
      </c>
      <c r="Q1545" s="104" t="str">
        <f t="shared" si="49"/>
        <v>Melebihi ekspor nasional HS</v>
      </c>
    </row>
    <row r="1546" spans="1:17" x14ac:dyDescent="0.3">
      <c r="A1546" s="104">
        <v>1545</v>
      </c>
      <c r="B1546" s="104" t="s">
        <v>18401</v>
      </c>
      <c r="C1546" s="104" t="s">
        <v>282</v>
      </c>
      <c r="D1546" s="104" t="s">
        <v>308</v>
      </c>
      <c r="E1546" s="104" t="s">
        <v>318</v>
      </c>
      <c r="F1546" s="104" t="s">
        <v>344</v>
      </c>
      <c r="G1546" s="104" t="s">
        <v>332</v>
      </c>
      <c r="H1546" s="104" t="s">
        <v>960</v>
      </c>
      <c r="I1546" s="104" t="s">
        <v>18404</v>
      </c>
      <c r="J1546" s="105">
        <v>18000</v>
      </c>
      <c r="K1546" s="105">
        <v>800000</v>
      </c>
      <c r="L1546" s="105">
        <v>409000</v>
      </c>
      <c r="M1546" s="106">
        <v>0.74479684300000004</v>
      </c>
      <c r="N1546" s="105">
        <v>304621.90889999998</v>
      </c>
      <c r="O1546" s="107">
        <f t="shared" si="48"/>
        <v>4</v>
      </c>
      <c r="P1546" s="105">
        <f>IFERROR(INDEX(Data_HS!$D$2:$D$8217,MATCH(H1546,Data_HS!$A$2:$A$8217,0))/p_bulan,"")</f>
        <v>34266.545454545456</v>
      </c>
      <c r="Q1546" s="104" t="str">
        <f t="shared" si="49"/>
        <v>Melebihi ekspor nasional HS</v>
      </c>
    </row>
    <row r="1547" spans="1:17" x14ac:dyDescent="0.3">
      <c r="A1547" s="104">
        <v>1546</v>
      </c>
      <c r="B1547" s="104" t="s">
        <v>18401</v>
      </c>
      <c r="C1547" s="104" t="s">
        <v>282</v>
      </c>
      <c r="D1547" s="104" t="s">
        <v>308</v>
      </c>
      <c r="E1547" s="104" t="s">
        <v>318</v>
      </c>
      <c r="F1547" s="104" t="s">
        <v>344</v>
      </c>
      <c r="G1547" s="104" t="s">
        <v>332</v>
      </c>
      <c r="H1547" s="104" t="s">
        <v>2523</v>
      </c>
      <c r="I1547" s="104" t="s">
        <v>18405</v>
      </c>
      <c r="J1547" s="105">
        <v>19800000</v>
      </c>
      <c r="K1547" s="105">
        <v>500000</v>
      </c>
      <c r="L1547" s="105">
        <v>10150000</v>
      </c>
      <c r="M1547" s="106">
        <v>0.79913110499999995</v>
      </c>
      <c r="N1547" s="105">
        <v>8111180.7130000005</v>
      </c>
      <c r="O1547" s="107">
        <f t="shared" si="48"/>
        <v>20</v>
      </c>
      <c r="P1547" s="105">
        <f>IFERROR(INDEX(Data_HS!$D$2:$D$8217,MATCH(H1547,Data_HS!$A$2:$A$8217,0))/p_bulan,"")</f>
        <v>480422.72727272729</v>
      </c>
      <c r="Q1547" s="104" t="str">
        <f t="shared" si="49"/>
        <v>Melebihi ekspor nasional HS</v>
      </c>
    </row>
    <row r="1548" spans="1:17" x14ac:dyDescent="0.3">
      <c r="A1548" s="104">
        <v>1547</v>
      </c>
      <c r="B1548" s="104" t="s">
        <v>18401</v>
      </c>
      <c r="C1548" s="104" t="s">
        <v>282</v>
      </c>
      <c r="D1548" s="104" t="s">
        <v>308</v>
      </c>
      <c r="E1548" s="104" t="s">
        <v>318</v>
      </c>
      <c r="F1548" s="104" t="s">
        <v>344</v>
      </c>
      <c r="G1548" s="104" t="s">
        <v>332</v>
      </c>
      <c r="H1548" s="104" t="s">
        <v>2863</v>
      </c>
      <c r="I1548" s="104" t="s">
        <v>18406</v>
      </c>
      <c r="J1548" s="105">
        <v>1000</v>
      </c>
      <c r="K1548" s="105"/>
      <c r="L1548" s="105">
        <v>1000</v>
      </c>
      <c r="M1548" s="106">
        <v>112.14730160000001</v>
      </c>
      <c r="N1548" s="105">
        <v>112147.30160000001</v>
      </c>
      <c r="O1548" s="107">
        <f t="shared" si="48"/>
        <v>24</v>
      </c>
      <c r="P1548" s="105">
        <f>IFERROR(INDEX(Data_HS!$D$2:$D$8217,MATCH(H1548,Data_HS!$A$2:$A$8217,0))/p_bulan,"")</f>
        <v>24232075.272727273</v>
      </c>
      <c r="Q1548" s="104" t="str">
        <f t="shared" si="49"/>
        <v>Wajar</v>
      </c>
    </row>
    <row r="1549" spans="1:17" x14ac:dyDescent="0.3">
      <c r="A1549" s="104">
        <v>1548</v>
      </c>
      <c r="B1549" s="104" t="s">
        <v>18407</v>
      </c>
      <c r="C1549" s="104" t="s">
        <v>324</v>
      </c>
      <c r="D1549" s="104" t="s">
        <v>311</v>
      </c>
      <c r="E1549" s="104" t="s">
        <v>320</v>
      </c>
      <c r="F1549" s="104" t="s">
        <v>343</v>
      </c>
      <c r="G1549" s="104" t="s">
        <v>332</v>
      </c>
      <c r="H1549" s="104" t="s">
        <v>7051</v>
      </c>
      <c r="I1549" s="104" t="s">
        <v>17074</v>
      </c>
      <c r="J1549" s="105">
        <v>18000</v>
      </c>
      <c r="K1549" s="105">
        <v>50000</v>
      </c>
      <c r="L1549" s="105">
        <v>34000</v>
      </c>
      <c r="M1549" s="106">
        <v>0.19363182200000001</v>
      </c>
      <c r="N1549" s="105">
        <v>6583.4819550000002</v>
      </c>
      <c r="O1549" s="107">
        <f t="shared" si="48"/>
        <v>53</v>
      </c>
      <c r="P1549" s="105">
        <f>IFERROR(INDEX(Data_HS!$D$2:$D$8217,MATCH(H1549,Data_HS!$A$2:$A$8217,0))/p_bulan,"")</f>
        <v>484444.18181818182</v>
      </c>
      <c r="Q1549" s="104" t="str">
        <f t="shared" si="49"/>
        <v>Wajar</v>
      </c>
    </row>
    <row r="1550" spans="1:17" x14ac:dyDescent="0.3">
      <c r="A1550" s="104">
        <v>1549</v>
      </c>
      <c r="B1550" s="104" t="s">
        <v>18407</v>
      </c>
      <c r="C1550" s="104" t="s">
        <v>324</v>
      </c>
      <c r="D1550" s="104" t="s">
        <v>311</v>
      </c>
      <c r="E1550" s="104" t="s">
        <v>320</v>
      </c>
      <c r="F1550" s="104" t="s">
        <v>343</v>
      </c>
      <c r="G1550" s="104" t="s">
        <v>332</v>
      </c>
      <c r="H1550" s="104" t="s">
        <v>1476</v>
      </c>
      <c r="I1550" s="104" t="s">
        <v>18408</v>
      </c>
      <c r="J1550" s="105">
        <v>18000</v>
      </c>
      <c r="K1550" s="105">
        <v>100000</v>
      </c>
      <c r="L1550" s="105">
        <v>59000</v>
      </c>
      <c r="M1550" s="106">
        <v>6.1750955760000004</v>
      </c>
      <c r="N1550" s="105">
        <v>364330.63900000002</v>
      </c>
      <c r="O1550" s="107">
        <f t="shared" si="48"/>
        <v>9</v>
      </c>
      <c r="P1550" s="105">
        <f>IFERROR(INDEX(Data_HS!$D$2:$D$8217,MATCH(H1550,Data_HS!$A$2:$A$8217,0))/p_bulan,"")</f>
        <v>5139.363636363636</v>
      </c>
      <c r="Q1550" s="104" t="str">
        <f t="shared" si="49"/>
        <v>Melebihi ekspor nasional HS</v>
      </c>
    </row>
    <row r="1551" spans="1:17" x14ac:dyDescent="0.3">
      <c r="A1551" s="104">
        <v>1550</v>
      </c>
      <c r="B1551" s="104" t="s">
        <v>18407</v>
      </c>
      <c r="C1551" s="104" t="s">
        <v>324</v>
      </c>
      <c r="D1551" s="104" t="s">
        <v>311</v>
      </c>
      <c r="E1551" s="104" t="s">
        <v>320</v>
      </c>
      <c r="F1551" s="104" t="s">
        <v>343</v>
      </c>
      <c r="G1551" s="104" t="s">
        <v>332</v>
      </c>
      <c r="H1551" s="104" t="s">
        <v>1328</v>
      </c>
      <c r="I1551" s="104" t="s">
        <v>18409</v>
      </c>
      <c r="J1551" s="105">
        <v>18000</v>
      </c>
      <c r="K1551" s="105">
        <v>50000</v>
      </c>
      <c r="L1551" s="105">
        <v>34000</v>
      </c>
      <c r="M1551" s="106">
        <v>1.220078137</v>
      </c>
      <c r="N1551" s="105">
        <v>41482.656640000001</v>
      </c>
      <c r="O1551" s="107">
        <f t="shared" si="48"/>
        <v>8</v>
      </c>
      <c r="P1551" s="105">
        <f>IFERROR(INDEX(Data_HS!$D$2:$D$8217,MATCH(H1551,Data_HS!$A$2:$A$8217,0))/p_bulan,"")</f>
        <v>24068985.181818184</v>
      </c>
      <c r="Q1551" s="104" t="str">
        <f t="shared" si="49"/>
        <v>Wajar</v>
      </c>
    </row>
    <row r="1552" spans="1:17" x14ac:dyDescent="0.3">
      <c r="A1552" s="104">
        <v>1551</v>
      </c>
      <c r="B1552" s="104" t="s">
        <v>18407</v>
      </c>
      <c r="C1552" s="104" t="s">
        <v>324</v>
      </c>
      <c r="D1552" s="104" t="s">
        <v>311</v>
      </c>
      <c r="E1552" s="104" t="s">
        <v>320</v>
      </c>
      <c r="F1552" s="104" t="s">
        <v>343</v>
      </c>
      <c r="G1552" s="104" t="s">
        <v>332</v>
      </c>
      <c r="H1552" s="104" t="s">
        <v>1897</v>
      </c>
      <c r="I1552" s="104" t="s">
        <v>17916</v>
      </c>
      <c r="J1552" s="105">
        <v>18000</v>
      </c>
      <c r="K1552" s="105">
        <v>50000</v>
      </c>
      <c r="L1552" s="105">
        <v>34000</v>
      </c>
      <c r="M1552" s="106">
        <v>2.2112699689999999</v>
      </c>
      <c r="N1552" s="105">
        <v>75183.178929999995</v>
      </c>
      <c r="O1552" s="107">
        <f t="shared" si="48"/>
        <v>15</v>
      </c>
      <c r="P1552" s="105">
        <f>IFERROR(INDEX(Data_HS!$D$2:$D$8217,MATCH(H1552,Data_HS!$A$2:$A$8217,0))/p_bulan,"")</f>
        <v>1986698.8181818181</v>
      </c>
      <c r="Q1552" s="104" t="str">
        <f t="shared" si="49"/>
        <v>Wajar</v>
      </c>
    </row>
    <row r="1553" spans="1:17" x14ac:dyDescent="0.3">
      <c r="A1553" s="104">
        <v>1552</v>
      </c>
      <c r="B1553" s="104" t="s">
        <v>18407</v>
      </c>
      <c r="C1553" s="104" t="s">
        <v>324</v>
      </c>
      <c r="D1553" s="104" t="s">
        <v>311</v>
      </c>
      <c r="E1553" s="104" t="s">
        <v>320</v>
      </c>
      <c r="F1553" s="104" t="s">
        <v>343</v>
      </c>
      <c r="G1553" s="104" t="s">
        <v>332</v>
      </c>
      <c r="H1553" s="104" t="s">
        <v>7049</v>
      </c>
      <c r="I1553" s="104" t="s">
        <v>17270</v>
      </c>
      <c r="J1553" s="105">
        <v>18000</v>
      </c>
      <c r="K1553" s="105">
        <v>50000</v>
      </c>
      <c r="L1553" s="105">
        <v>34000</v>
      </c>
      <c r="M1553" s="106">
        <v>0.15903830599999999</v>
      </c>
      <c r="N1553" s="105">
        <v>5407.3024070000001</v>
      </c>
      <c r="O1553" s="107">
        <f t="shared" si="48"/>
        <v>53</v>
      </c>
      <c r="P1553" s="105">
        <f>IFERROR(INDEX(Data_HS!$D$2:$D$8217,MATCH(H1553,Data_HS!$A$2:$A$8217,0))/p_bulan,"")</f>
        <v>14667.09090909091</v>
      </c>
      <c r="Q1553" s="104" t="str">
        <f t="shared" si="49"/>
        <v>Wajar</v>
      </c>
    </row>
    <row r="1554" spans="1:17" x14ac:dyDescent="0.3">
      <c r="A1554" s="104">
        <v>1553</v>
      </c>
      <c r="B1554" s="104" t="s">
        <v>18407</v>
      </c>
      <c r="C1554" s="104" t="s">
        <v>324</v>
      </c>
      <c r="D1554" s="104" t="s">
        <v>311</v>
      </c>
      <c r="E1554" s="104" t="s">
        <v>320</v>
      </c>
      <c r="F1554" s="104" t="s">
        <v>343</v>
      </c>
      <c r="G1554" s="104" t="s">
        <v>332</v>
      </c>
      <c r="H1554" s="104" t="s">
        <v>4629</v>
      </c>
      <c r="I1554" s="104" t="s">
        <v>17367</v>
      </c>
      <c r="J1554" s="105">
        <v>18000</v>
      </c>
      <c r="K1554" s="105">
        <v>50000</v>
      </c>
      <c r="L1554" s="105">
        <v>34000</v>
      </c>
      <c r="M1554" s="106">
        <v>1.77268161</v>
      </c>
      <c r="N1554" s="105">
        <v>60271.174729999999</v>
      </c>
      <c r="O1554" s="107">
        <f t="shared" si="48"/>
        <v>38</v>
      </c>
      <c r="P1554" s="105">
        <f>IFERROR(INDEX(Data_HS!$D$2:$D$8217,MATCH(H1554,Data_HS!$A$2:$A$8217,0))/p_bulan,"")</f>
        <v>2332469</v>
      </c>
      <c r="Q1554" s="104" t="str">
        <f t="shared" si="49"/>
        <v>Wajar</v>
      </c>
    </row>
    <row r="1555" spans="1:17" x14ac:dyDescent="0.3">
      <c r="A1555" s="104">
        <v>1554</v>
      </c>
      <c r="B1555" s="104" t="s">
        <v>18407</v>
      </c>
      <c r="C1555" s="104" t="s">
        <v>324</v>
      </c>
      <c r="D1555" s="104" t="s">
        <v>311</v>
      </c>
      <c r="E1555" s="104" t="s">
        <v>320</v>
      </c>
      <c r="F1555" s="104" t="s">
        <v>343</v>
      </c>
      <c r="G1555" s="104" t="s">
        <v>332</v>
      </c>
      <c r="H1555" s="104" t="s">
        <v>1857</v>
      </c>
      <c r="I1555" s="104" t="s">
        <v>18410</v>
      </c>
      <c r="J1555" s="105">
        <v>18000</v>
      </c>
      <c r="K1555" s="105">
        <v>50000</v>
      </c>
      <c r="L1555" s="105">
        <v>34000</v>
      </c>
      <c r="M1555" s="106">
        <v>2.5</v>
      </c>
      <c r="N1555" s="105">
        <v>85000</v>
      </c>
      <c r="O1555" s="107">
        <f t="shared" si="48"/>
        <v>15</v>
      </c>
      <c r="P1555" s="105">
        <f>IFERROR(INDEX(Data_HS!$D$2:$D$8217,MATCH(H1555,Data_HS!$A$2:$A$8217,0))/p_bulan,"")</f>
        <v>0.45454545454545453</v>
      </c>
      <c r="Q1555" s="104" t="str">
        <f t="shared" si="49"/>
        <v>Melebihi ekspor nasional HS</v>
      </c>
    </row>
    <row r="1556" spans="1:17" x14ac:dyDescent="0.3">
      <c r="A1556" s="104">
        <v>1555</v>
      </c>
      <c r="B1556" s="104" t="s">
        <v>18407</v>
      </c>
      <c r="C1556" s="104" t="s">
        <v>324</v>
      </c>
      <c r="D1556" s="104" t="s">
        <v>311</v>
      </c>
      <c r="E1556" s="104" t="s">
        <v>320</v>
      </c>
      <c r="F1556" s="104" t="s">
        <v>343</v>
      </c>
      <c r="G1556" s="104" t="s">
        <v>332</v>
      </c>
      <c r="H1556" s="104" t="s">
        <v>1466</v>
      </c>
      <c r="I1556" s="104" t="s">
        <v>18411</v>
      </c>
      <c r="J1556" s="105">
        <v>18000</v>
      </c>
      <c r="K1556" s="105">
        <v>100000</v>
      </c>
      <c r="L1556" s="105">
        <v>59000</v>
      </c>
      <c r="M1556" s="106">
        <v>3.8745176309999998</v>
      </c>
      <c r="N1556" s="105">
        <v>228596.54019999999</v>
      </c>
      <c r="O1556" s="107">
        <f t="shared" si="48"/>
        <v>9</v>
      </c>
      <c r="P1556" s="105">
        <f>IFERROR(INDEX(Data_HS!$D$2:$D$8217,MATCH(H1556,Data_HS!$A$2:$A$8217,0))/p_bulan,"")</f>
        <v>236130.36363636365</v>
      </c>
      <c r="Q1556" s="104" t="str">
        <f t="shared" si="49"/>
        <v>Wajar</v>
      </c>
    </row>
    <row r="1557" spans="1:17" x14ac:dyDescent="0.3">
      <c r="A1557" s="104">
        <v>1556</v>
      </c>
      <c r="B1557" s="104" t="s">
        <v>18407</v>
      </c>
      <c r="C1557" s="104" t="s">
        <v>324</v>
      </c>
      <c r="D1557" s="104" t="s">
        <v>311</v>
      </c>
      <c r="E1557" s="104" t="s">
        <v>320</v>
      </c>
      <c r="F1557" s="104" t="s">
        <v>343</v>
      </c>
      <c r="G1557" s="104" t="s">
        <v>332</v>
      </c>
      <c r="H1557" s="104" t="s">
        <v>2225</v>
      </c>
      <c r="I1557" s="104" t="s">
        <v>17809</v>
      </c>
      <c r="J1557" s="105">
        <v>18000</v>
      </c>
      <c r="K1557" s="105">
        <v>50000</v>
      </c>
      <c r="L1557" s="105">
        <v>34000</v>
      </c>
      <c r="M1557" s="106">
        <v>2.077171989</v>
      </c>
      <c r="N1557" s="105">
        <v>70623.847609999997</v>
      </c>
      <c r="O1557" s="107">
        <f t="shared" si="48"/>
        <v>17</v>
      </c>
      <c r="P1557" s="105">
        <f>IFERROR(INDEX(Data_HS!$D$2:$D$8217,MATCH(H1557,Data_HS!$A$2:$A$8217,0))/p_bulan,"")</f>
        <v>1578024.7272727273</v>
      </c>
      <c r="Q1557" s="104" t="str">
        <f t="shared" si="49"/>
        <v>Wajar</v>
      </c>
    </row>
    <row r="1558" spans="1:17" x14ac:dyDescent="0.3">
      <c r="A1558" s="104">
        <v>1557</v>
      </c>
      <c r="B1558" s="104" t="s">
        <v>18407</v>
      </c>
      <c r="C1558" s="104" t="s">
        <v>324</v>
      </c>
      <c r="D1558" s="104" t="s">
        <v>311</v>
      </c>
      <c r="E1558" s="104" t="s">
        <v>320</v>
      </c>
      <c r="F1558" s="104" t="s">
        <v>343</v>
      </c>
      <c r="G1558" s="104" t="s">
        <v>332</v>
      </c>
      <c r="H1558" s="104" t="s">
        <v>1460</v>
      </c>
      <c r="I1558" s="104" t="s">
        <v>18412</v>
      </c>
      <c r="J1558" s="105">
        <v>18000</v>
      </c>
      <c r="K1558" s="105">
        <v>100000</v>
      </c>
      <c r="L1558" s="105">
        <v>59000</v>
      </c>
      <c r="M1558" s="106">
        <v>6.8828138010000002</v>
      </c>
      <c r="N1558" s="105">
        <v>406086.01419999998</v>
      </c>
      <c r="O1558" s="107">
        <f t="shared" si="48"/>
        <v>9</v>
      </c>
      <c r="P1558" s="105">
        <f>IFERROR(INDEX(Data_HS!$D$2:$D$8217,MATCH(H1558,Data_HS!$A$2:$A$8217,0))/p_bulan,"")</f>
        <v>60138.272727272728</v>
      </c>
      <c r="Q1558" s="104" t="str">
        <f t="shared" si="49"/>
        <v>Melebihi ekspor nasional HS</v>
      </c>
    </row>
    <row r="1559" spans="1:17" x14ac:dyDescent="0.3">
      <c r="A1559" s="104">
        <v>1558</v>
      </c>
      <c r="B1559" s="104" t="s">
        <v>18407</v>
      </c>
      <c r="C1559" s="104" t="s">
        <v>324</v>
      </c>
      <c r="D1559" s="104" t="s">
        <v>311</v>
      </c>
      <c r="E1559" s="104" t="s">
        <v>320</v>
      </c>
      <c r="F1559" s="104" t="s">
        <v>343</v>
      </c>
      <c r="G1559" s="104" t="s">
        <v>332</v>
      </c>
      <c r="H1559" s="104" t="s">
        <v>1579</v>
      </c>
      <c r="I1559" s="104" t="s">
        <v>18413</v>
      </c>
      <c r="J1559" s="105">
        <v>18000</v>
      </c>
      <c r="K1559" s="105">
        <v>50000</v>
      </c>
      <c r="L1559" s="105">
        <v>34000</v>
      </c>
      <c r="M1559" s="106">
        <v>3.6829819050000001</v>
      </c>
      <c r="N1559" s="105">
        <v>125221.3848</v>
      </c>
      <c r="O1559" s="107">
        <f t="shared" si="48"/>
        <v>10</v>
      </c>
      <c r="P1559" s="105">
        <f>IFERROR(INDEX(Data_HS!$D$2:$D$8217,MATCH(H1559,Data_HS!$A$2:$A$8217,0))/p_bulan,"")</f>
        <v>197945.54545454544</v>
      </c>
      <c r="Q1559" s="104" t="str">
        <f t="shared" si="49"/>
        <v>Wajar</v>
      </c>
    </row>
    <row r="1560" spans="1:17" x14ac:dyDescent="0.3">
      <c r="A1560" s="104">
        <v>1559</v>
      </c>
      <c r="B1560" s="104" t="s">
        <v>18407</v>
      </c>
      <c r="C1560" s="104" t="s">
        <v>324</v>
      </c>
      <c r="D1560" s="104" t="s">
        <v>311</v>
      </c>
      <c r="E1560" s="104" t="s">
        <v>320</v>
      </c>
      <c r="F1560" s="104" t="s">
        <v>343</v>
      </c>
      <c r="G1560" s="104" t="s">
        <v>332</v>
      </c>
      <c r="H1560" s="104" t="s">
        <v>1685</v>
      </c>
      <c r="I1560" s="104" t="s">
        <v>1686</v>
      </c>
      <c r="J1560" s="105">
        <v>18000</v>
      </c>
      <c r="K1560" s="105">
        <v>50000</v>
      </c>
      <c r="L1560" s="105">
        <v>34000</v>
      </c>
      <c r="M1560" s="106">
        <v>1.711527295</v>
      </c>
      <c r="N1560" s="105">
        <v>58191.928019999999</v>
      </c>
      <c r="O1560" s="107">
        <f t="shared" si="48"/>
        <v>12</v>
      </c>
      <c r="P1560" s="105">
        <f>IFERROR(INDEX(Data_HS!$D$2:$D$8217,MATCH(H1560,Data_HS!$A$2:$A$8217,0))/p_bulan,"")</f>
        <v>4130712</v>
      </c>
      <c r="Q1560" s="104" t="str">
        <f t="shared" si="49"/>
        <v>Wajar</v>
      </c>
    </row>
    <row r="1561" spans="1:17" x14ac:dyDescent="0.3">
      <c r="A1561" s="104">
        <v>1560</v>
      </c>
      <c r="B1561" s="104" t="s">
        <v>18407</v>
      </c>
      <c r="C1561" s="104" t="s">
        <v>324</v>
      </c>
      <c r="D1561" s="104" t="s">
        <v>311</v>
      </c>
      <c r="E1561" s="104" t="s">
        <v>320</v>
      </c>
      <c r="F1561" s="104" t="s">
        <v>343</v>
      </c>
      <c r="G1561" s="104" t="s">
        <v>332</v>
      </c>
      <c r="H1561" s="104" t="s">
        <v>1304</v>
      </c>
      <c r="I1561" s="104" t="s">
        <v>16951</v>
      </c>
      <c r="J1561" s="105">
        <v>18000</v>
      </c>
      <c r="K1561" s="105">
        <v>50000</v>
      </c>
      <c r="L1561" s="105">
        <v>34000</v>
      </c>
      <c r="M1561" s="106">
        <v>0.42636016700000001</v>
      </c>
      <c r="N1561" s="105">
        <v>14496.24568</v>
      </c>
      <c r="O1561" s="107">
        <f t="shared" si="48"/>
        <v>8</v>
      </c>
      <c r="P1561" s="105">
        <f>IFERROR(INDEX(Data_HS!$D$2:$D$8217,MATCH(H1561,Data_HS!$A$2:$A$8217,0))/p_bulan,"")</f>
        <v>24934517.727272727</v>
      </c>
      <c r="Q1561" s="104" t="str">
        <f t="shared" si="49"/>
        <v>Wajar</v>
      </c>
    </row>
    <row r="1562" spans="1:17" x14ac:dyDescent="0.3">
      <c r="A1562" s="104">
        <v>1561</v>
      </c>
      <c r="B1562" s="104" t="s">
        <v>18414</v>
      </c>
      <c r="C1562" s="104" t="s">
        <v>286</v>
      </c>
      <c r="D1562" s="104" t="s">
        <v>311</v>
      </c>
      <c r="E1562" s="104" t="s">
        <v>320</v>
      </c>
      <c r="F1562" s="104" t="s">
        <v>343</v>
      </c>
      <c r="G1562" s="104" t="s">
        <v>332</v>
      </c>
      <c r="H1562" s="104" t="s">
        <v>4061</v>
      </c>
      <c r="I1562" s="104" t="s">
        <v>18415</v>
      </c>
      <c r="J1562" s="105">
        <v>0</v>
      </c>
      <c r="K1562" s="105">
        <v>0</v>
      </c>
      <c r="L1562" s="105">
        <v>0</v>
      </c>
      <c r="M1562" s="106">
        <v>2.7365663310000001</v>
      </c>
      <c r="N1562" s="105">
        <v>0</v>
      </c>
      <c r="O1562" s="107">
        <f t="shared" si="48"/>
        <v>30</v>
      </c>
      <c r="P1562" s="105">
        <f>IFERROR(INDEX(Data_HS!$D$2:$D$8217,MATCH(H1562,Data_HS!$A$2:$A$8217,0))/p_bulan,"")</f>
        <v>217598.81818181818</v>
      </c>
      <c r="Q1562" s="104" t="str">
        <f t="shared" si="49"/>
        <v>Estimasi nol</v>
      </c>
    </row>
    <row r="1563" spans="1:17" x14ac:dyDescent="0.3">
      <c r="A1563" s="104">
        <v>1562</v>
      </c>
      <c r="B1563" s="104" t="s">
        <v>18414</v>
      </c>
      <c r="C1563" s="104" t="s">
        <v>286</v>
      </c>
      <c r="D1563" s="104" t="s">
        <v>311</v>
      </c>
      <c r="E1563" s="104" t="s">
        <v>320</v>
      </c>
      <c r="F1563" s="104" t="s">
        <v>343</v>
      </c>
      <c r="G1563" s="104" t="s">
        <v>332</v>
      </c>
      <c r="H1563" s="104" t="s">
        <v>978</v>
      </c>
      <c r="I1563" s="104" t="s">
        <v>18416</v>
      </c>
      <c r="J1563" s="105">
        <v>0</v>
      </c>
      <c r="K1563" s="105">
        <v>0</v>
      </c>
      <c r="L1563" s="105">
        <v>0</v>
      </c>
      <c r="M1563" s="106">
        <v>1.3588301460000001</v>
      </c>
      <c r="N1563" s="105">
        <v>0</v>
      </c>
      <c r="O1563" s="107">
        <f t="shared" si="48"/>
        <v>4</v>
      </c>
      <c r="P1563" s="105">
        <f>IFERROR(INDEX(Data_HS!$D$2:$D$8217,MATCH(H1563,Data_HS!$A$2:$A$8217,0))/p_bulan,"")</f>
        <v>549.09090909090912</v>
      </c>
      <c r="Q1563" s="104" t="str">
        <f t="shared" si="49"/>
        <v>Estimasi nol</v>
      </c>
    </row>
    <row r="1564" spans="1:17" x14ac:dyDescent="0.3">
      <c r="A1564" s="104">
        <v>1563</v>
      </c>
      <c r="B1564" s="104" t="s">
        <v>18414</v>
      </c>
      <c r="C1564" s="104" t="s">
        <v>286</v>
      </c>
      <c r="D1564" s="104" t="s">
        <v>311</v>
      </c>
      <c r="E1564" s="104" t="s">
        <v>320</v>
      </c>
      <c r="F1564" s="104" t="s">
        <v>343</v>
      </c>
      <c r="G1564" s="104" t="s">
        <v>332</v>
      </c>
      <c r="H1564" s="104" t="s">
        <v>16845</v>
      </c>
      <c r="I1564" s="104" t="s">
        <v>18417</v>
      </c>
      <c r="J1564" s="105">
        <v>0</v>
      </c>
      <c r="K1564" s="105">
        <v>0</v>
      </c>
      <c r="L1564" s="105">
        <v>0</v>
      </c>
      <c r="M1564" s="106"/>
      <c r="N1564" s="105"/>
      <c r="O1564" s="107">
        <f t="shared" si="48"/>
        <v>0</v>
      </c>
      <c r="P1564" s="105" t="str">
        <f>IFERROR(INDEX(Data_HS!$D$2:$D$8217,MATCH(H1564,Data_HS!$A$2:$A$8217,0))/p_bulan,"")</f>
        <v/>
      </c>
      <c r="Q1564" s="104" t="str">
        <f t="shared" si="49"/>
        <v>HS tidak valid</v>
      </c>
    </row>
    <row r="1565" spans="1:17" x14ac:dyDescent="0.3">
      <c r="A1565" s="104">
        <v>1564</v>
      </c>
      <c r="B1565" s="104" t="s">
        <v>18418</v>
      </c>
      <c r="C1565" s="104" t="s">
        <v>280</v>
      </c>
      <c r="D1565" s="104" t="s">
        <v>311</v>
      </c>
      <c r="E1565" s="104" t="s">
        <v>304</v>
      </c>
      <c r="F1565" s="104" t="s">
        <v>344</v>
      </c>
      <c r="G1565" s="104" t="s">
        <v>332</v>
      </c>
      <c r="H1565" s="104" t="s">
        <v>1857</v>
      </c>
      <c r="I1565" s="104" t="s">
        <v>18419</v>
      </c>
      <c r="J1565" s="105">
        <v>22000</v>
      </c>
      <c r="K1565" s="105">
        <v>80000</v>
      </c>
      <c r="L1565" s="105">
        <v>51000</v>
      </c>
      <c r="M1565" s="106">
        <v>2.5</v>
      </c>
      <c r="N1565" s="105">
        <v>127500</v>
      </c>
      <c r="O1565" s="107">
        <f t="shared" si="48"/>
        <v>15</v>
      </c>
      <c r="P1565" s="105">
        <f>IFERROR(INDEX(Data_HS!$D$2:$D$8217,MATCH(H1565,Data_HS!$A$2:$A$8217,0))/p_bulan,"")</f>
        <v>0.45454545454545453</v>
      </c>
      <c r="Q1565" s="104" t="str">
        <f t="shared" si="49"/>
        <v>Melebihi ekspor nasional HS</v>
      </c>
    </row>
    <row r="1566" spans="1:17" x14ac:dyDescent="0.3">
      <c r="A1566" s="104">
        <v>1565</v>
      </c>
      <c r="B1566" s="104" t="s">
        <v>18418</v>
      </c>
      <c r="C1566" s="104" t="s">
        <v>280</v>
      </c>
      <c r="D1566" s="104" t="s">
        <v>311</v>
      </c>
      <c r="E1566" s="104" t="s">
        <v>304</v>
      </c>
      <c r="F1566" s="104" t="s">
        <v>344</v>
      </c>
      <c r="G1566" s="104" t="s">
        <v>332</v>
      </c>
      <c r="H1566" s="104" t="s">
        <v>1899</v>
      </c>
      <c r="I1566" s="104" t="s">
        <v>18420</v>
      </c>
      <c r="J1566" s="105">
        <v>22000</v>
      </c>
      <c r="K1566" s="105">
        <v>2800000</v>
      </c>
      <c r="L1566" s="105">
        <v>1411000</v>
      </c>
      <c r="M1566" s="106">
        <v>2.2402451989999999</v>
      </c>
      <c r="N1566" s="105">
        <v>3160985.9750000001</v>
      </c>
      <c r="O1566" s="107">
        <f t="shared" si="48"/>
        <v>15</v>
      </c>
      <c r="P1566" s="105">
        <f>IFERROR(INDEX(Data_HS!$D$2:$D$8217,MATCH(H1566,Data_HS!$A$2:$A$8217,0))/p_bulan,"")</f>
        <v>48881285.909090906</v>
      </c>
      <c r="Q1566" s="104" t="str">
        <f t="shared" si="49"/>
        <v>Wajar</v>
      </c>
    </row>
    <row r="1567" spans="1:17" x14ac:dyDescent="0.3">
      <c r="A1567" s="104">
        <v>1566</v>
      </c>
      <c r="B1567" s="104" t="s">
        <v>18418</v>
      </c>
      <c r="C1567" s="104" t="s">
        <v>280</v>
      </c>
      <c r="D1567" s="104" t="s">
        <v>311</v>
      </c>
      <c r="E1567" s="104" t="s">
        <v>304</v>
      </c>
      <c r="F1567" s="104" t="s">
        <v>344</v>
      </c>
      <c r="G1567" s="104" t="s">
        <v>332</v>
      </c>
      <c r="H1567" s="104" t="s">
        <v>1899</v>
      </c>
      <c r="I1567" s="104" t="s">
        <v>18421</v>
      </c>
      <c r="J1567" s="105">
        <v>20000</v>
      </c>
      <c r="K1567" s="105">
        <v>500000</v>
      </c>
      <c r="L1567" s="105">
        <v>260000</v>
      </c>
      <c r="M1567" s="106">
        <v>2.2402451989999999</v>
      </c>
      <c r="N1567" s="105">
        <v>582463.75170000002</v>
      </c>
      <c r="O1567" s="107">
        <f t="shared" si="48"/>
        <v>15</v>
      </c>
      <c r="P1567" s="105">
        <f>IFERROR(INDEX(Data_HS!$D$2:$D$8217,MATCH(H1567,Data_HS!$A$2:$A$8217,0))/p_bulan,"")</f>
        <v>48881285.909090906</v>
      </c>
      <c r="Q1567" s="104" t="str">
        <f t="shared" si="49"/>
        <v>Wajar</v>
      </c>
    </row>
    <row r="1568" spans="1:17" x14ac:dyDescent="0.3">
      <c r="A1568" s="104">
        <v>1567</v>
      </c>
      <c r="B1568" s="104" t="s">
        <v>18422</v>
      </c>
      <c r="C1568" s="104" t="s">
        <v>280</v>
      </c>
      <c r="D1568" s="104" t="s">
        <v>311</v>
      </c>
      <c r="E1568" s="104" t="s">
        <v>320</v>
      </c>
      <c r="F1568" s="104" t="s">
        <v>344</v>
      </c>
      <c r="G1568" s="104" t="s">
        <v>332</v>
      </c>
      <c r="H1568" s="104" t="s">
        <v>978</v>
      </c>
      <c r="I1568" s="104" t="s">
        <v>18423</v>
      </c>
      <c r="J1568" s="105">
        <v>23000</v>
      </c>
      <c r="K1568" s="105">
        <v>120000</v>
      </c>
      <c r="L1568" s="105">
        <v>71500</v>
      </c>
      <c r="M1568" s="106">
        <v>1.3588301460000001</v>
      </c>
      <c r="N1568" s="105">
        <v>97156.355460000006</v>
      </c>
      <c r="O1568" s="107">
        <f t="shared" si="48"/>
        <v>4</v>
      </c>
      <c r="P1568" s="105">
        <f>IFERROR(INDEX(Data_HS!$D$2:$D$8217,MATCH(H1568,Data_HS!$A$2:$A$8217,0))/p_bulan,"")</f>
        <v>549.09090909090912</v>
      </c>
      <c r="Q1568" s="104" t="str">
        <f t="shared" si="49"/>
        <v>Melebihi ekspor nasional HS</v>
      </c>
    </row>
    <row r="1569" spans="1:17" x14ac:dyDescent="0.3">
      <c r="A1569" s="104">
        <v>1568</v>
      </c>
      <c r="B1569" s="104" t="s">
        <v>18422</v>
      </c>
      <c r="C1569" s="104" t="s">
        <v>280</v>
      </c>
      <c r="D1569" s="104" t="s">
        <v>311</v>
      </c>
      <c r="E1569" s="104" t="s">
        <v>320</v>
      </c>
      <c r="F1569" s="104" t="s">
        <v>344</v>
      </c>
      <c r="G1569" s="104" t="s">
        <v>332</v>
      </c>
      <c r="H1569" s="104" t="s">
        <v>2345</v>
      </c>
      <c r="I1569" s="104" t="s">
        <v>18424</v>
      </c>
      <c r="J1569" s="105">
        <v>500</v>
      </c>
      <c r="K1569" s="105">
        <v>10000</v>
      </c>
      <c r="L1569" s="105">
        <v>5250</v>
      </c>
      <c r="M1569" s="106">
        <v>3.737784392</v>
      </c>
      <c r="N1569" s="105">
        <v>19623.368060000001</v>
      </c>
      <c r="O1569" s="107">
        <f t="shared" si="48"/>
        <v>19</v>
      </c>
      <c r="P1569" s="105">
        <f>IFERROR(INDEX(Data_HS!$D$2:$D$8217,MATCH(H1569,Data_HS!$A$2:$A$8217,0))/p_bulan,"")</f>
        <v>5075632.9090909092</v>
      </c>
      <c r="Q1569" s="104" t="str">
        <f t="shared" si="49"/>
        <v>Wajar</v>
      </c>
    </row>
    <row r="1570" spans="1:17" x14ac:dyDescent="0.3">
      <c r="A1570" s="104">
        <v>1569</v>
      </c>
      <c r="B1570" s="104" t="s">
        <v>18422</v>
      </c>
      <c r="C1570" s="104" t="s">
        <v>280</v>
      </c>
      <c r="D1570" s="104" t="s">
        <v>311</v>
      </c>
      <c r="E1570" s="104" t="s">
        <v>320</v>
      </c>
      <c r="F1570" s="104" t="s">
        <v>344</v>
      </c>
      <c r="G1570" s="104" t="s">
        <v>332</v>
      </c>
      <c r="H1570" s="104" t="s">
        <v>9487</v>
      </c>
      <c r="I1570" s="104" t="s">
        <v>18425</v>
      </c>
      <c r="J1570" s="105">
        <v>10000</v>
      </c>
      <c r="K1570" s="105"/>
      <c r="L1570" s="105">
        <v>10000</v>
      </c>
      <c r="M1570" s="106">
        <v>0.75396179100000005</v>
      </c>
      <c r="N1570" s="105">
        <v>7539.6179060000004</v>
      </c>
      <c r="O1570" s="107">
        <f t="shared" si="48"/>
        <v>72</v>
      </c>
      <c r="P1570" s="105">
        <f>IFERROR(INDEX(Data_HS!$D$2:$D$8217,MATCH(H1570,Data_HS!$A$2:$A$8217,0))/p_bulan,"")</f>
        <v>35938</v>
      </c>
      <c r="Q1570" s="104" t="str">
        <f t="shared" si="49"/>
        <v>Wajar</v>
      </c>
    </row>
    <row r="1571" spans="1:17" x14ac:dyDescent="0.3">
      <c r="A1571" s="104">
        <v>1570</v>
      </c>
      <c r="B1571" s="104" t="s">
        <v>18422</v>
      </c>
      <c r="C1571" s="104" t="s">
        <v>280</v>
      </c>
      <c r="D1571" s="104" t="s">
        <v>311</v>
      </c>
      <c r="E1571" s="104" t="s">
        <v>320</v>
      </c>
      <c r="F1571" s="104" t="s">
        <v>344</v>
      </c>
      <c r="G1571" s="104" t="s">
        <v>332</v>
      </c>
      <c r="H1571" s="104" t="s">
        <v>9487</v>
      </c>
      <c r="I1571" s="104" t="s">
        <v>18425</v>
      </c>
      <c r="J1571" s="105">
        <v>10000</v>
      </c>
      <c r="K1571" s="105">
        <v>3000000</v>
      </c>
      <c r="L1571" s="105">
        <v>1505000</v>
      </c>
      <c r="M1571" s="106">
        <v>0.75396179100000005</v>
      </c>
      <c r="N1571" s="105">
        <v>1134712.4950000001</v>
      </c>
      <c r="O1571" s="107">
        <f t="shared" si="48"/>
        <v>72</v>
      </c>
      <c r="P1571" s="105">
        <f>IFERROR(INDEX(Data_HS!$D$2:$D$8217,MATCH(H1571,Data_HS!$A$2:$A$8217,0))/p_bulan,"")</f>
        <v>35938</v>
      </c>
      <c r="Q1571" s="104" t="str">
        <f t="shared" si="49"/>
        <v>Melebihi ekspor nasional HS</v>
      </c>
    </row>
    <row r="1572" spans="1:17" x14ac:dyDescent="0.3">
      <c r="A1572" s="104">
        <v>1571</v>
      </c>
      <c r="B1572" s="104" t="s">
        <v>18426</v>
      </c>
      <c r="C1572" s="104" t="s">
        <v>280</v>
      </c>
      <c r="D1572" s="104" t="s">
        <v>308</v>
      </c>
      <c r="E1572" s="104" t="s">
        <v>320</v>
      </c>
      <c r="F1572" s="104" t="s">
        <v>344</v>
      </c>
      <c r="G1572" s="104" t="s">
        <v>332</v>
      </c>
      <c r="H1572" s="104" t="s">
        <v>1587</v>
      </c>
      <c r="I1572" s="104" t="s">
        <v>18427</v>
      </c>
      <c r="J1572" s="105">
        <v>21000</v>
      </c>
      <c r="K1572" s="105">
        <v>100000</v>
      </c>
      <c r="L1572" s="105">
        <v>60500</v>
      </c>
      <c r="M1572" s="106">
        <v>11.25</v>
      </c>
      <c r="N1572" s="105">
        <v>680625</v>
      </c>
      <c r="O1572" s="107">
        <f t="shared" si="48"/>
        <v>10</v>
      </c>
      <c r="P1572" s="105">
        <f>IFERROR(INDEX(Data_HS!$D$2:$D$8217,MATCH(H1572,Data_HS!$A$2:$A$8217,0))/p_bulan,"")</f>
        <v>32215.909090909092</v>
      </c>
      <c r="Q1572" s="104" t="str">
        <f t="shared" si="49"/>
        <v>Melebihi ekspor nasional HS</v>
      </c>
    </row>
    <row r="1573" spans="1:17" x14ac:dyDescent="0.3">
      <c r="A1573" s="104">
        <v>1572</v>
      </c>
      <c r="B1573" s="104" t="s">
        <v>18426</v>
      </c>
      <c r="C1573" s="104" t="s">
        <v>280</v>
      </c>
      <c r="D1573" s="104" t="s">
        <v>308</v>
      </c>
      <c r="E1573" s="104" t="s">
        <v>320</v>
      </c>
      <c r="F1573" s="104" t="s">
        <v>344</v>
      </c>
      <c r="G1573" s="104" t="s">
        <v>332</v>
      </c>
      <c r="H1573" s="104" t="s">
        <v>1557</v>
      </c>
      <c r="I1573" s="104" t="s">
        <v>17109</v>
      </c>
      <c r="J1573" s="105">
        <v>27000</v>
      </c>
      <c r="K1573" s="105">
        <v>50000</v>
      </c>
      <c r="L1573" s="105">
        <v>38500</v>
      </c>
      <c r="M1573" s="106">
        <v>0.76696932900000003</v>
      </c>
      <c r="N1573" s="105">
        <v>29528.319179999999</v>
      </c>
      <c r="O1573" s="107">
        <f t="shared" si="48"/>
        <v>9</v>
      </c>
      <c r="P1573" s="105">
        <f>IFERROR(INDEX(Data_HS!$D$2:$D$8217,MATCH(H1573,Data_HS!$A$2:$A$8217,0))/p_bulan,"")</f>
        <v>171188.18181818182</v>
      </c>
      <c r="Q1573" s="104" t="str">
        <f t="shared" si="49"/>
        <v>Wajar</v>
      </c>
    </row>
    <row r="1574" spans="1:17" x14ac:dyDescent="0.3">
      <c r="A1574" s="104">
        <v>1573</v>
      </c>
      <c r="B1574" s="104" t="s">
        <v>18426</v>
      </c>
      <c r="C1574" s="104" t="s">
        <v>280</v>
      </c>
      <c r="D1574" s="104" t="s">
        <v>308</v>
      </c>
      <c r="E1574" s="104" t="s">
        <v>320</v>
      </c>
      <c r="F1574" s="104" t="s">
        <v>344</v>
      </c>
      <c r="G1574" s="104" t="s">
        <v>332</v>
      </c>
      <c r="H1574" s="104" t="s">
        <v>6202</v>
      </c>
      <c r="I1574" s="104" t="s">
        <v>17074</v>
      </c>
      <c r="J1574" s="105">
        <v>24000</v>
      </c>
      <c r="K1574" s="105">
        <v>150000</v>
      </c>
      <c r="L1574" s="105">
        <v>87000</v>
      </c>
      <c r="M1574" s="106">
        <v>1.874092688</v>
      </c>
      <c r="N1574" s="105">
        <v>163046.06390000001</v>
      </c>
      <c r="O1574" s="107">
        <f t="shared" si="48"/>
        <v>44</v>
      </c>
      <c r="P1574" s="105">
        <f>IFERROR(INDEX(Data_HS!$D$2:$D$8217,MATCH(H1574,Data_HS!$A$2:$A$8217,0))/p_bulan,"")</f>
        <v>3613175.9090909092</v>
      </c>
      <c r="Q1574" s="104" t="str">
        <f t="shared" si="49"/>
        <v>Wajar</v>
      </c>
    </row>
    <row r="1575" spans="1:17" x14ac:dyDescent="0.3">
      <c r="A1575" s="104">
        <v>1574</v>
      </c>
      <c r="B1575" s="104" t="s">
        <v>18426</v>
      </c>
      <c r="C1575" s="104" t="s">
        <v>280</v>
      </c>
      <c r="D1575" s="104" t="s">
        <v>308</v>
      </c>
      <c r="E1575" s="104" t="s">
        <v>320</v>
      </c>
      <c r="F1575" s="104" t="s">
        <v>344</v>
      </c>
      <c r="G1575" s="104" t="s">
        <v>332</v>
      </c>
      <c r="H1575" s="104" t="s">
        <v>16845</v>
      </c>
      <c r="I1575" s="104" t="s">
        <v>18428</v>
      </c>
      <c r="J1575" s="105">
        <v>23000</v>
      </c>
      <c r="K1575" s="105">
        <v>100000</v>
      </c>
      <c r="L1575" s="105">
        <v>61500</v>
      </c>
      <c r="M1575" s="106"/>
      <c r="N1575" s="105"/>
      <c r="O1575" s="107">
        <f t="shared" si="48"/>
        <v>0</v>
      </c>
      <c r="P1575" s="105" t="str">
        <f>IFERROR(INDEX(Data_HS!$D$2:$D$8217,MATCH(H1575,Data_HS!$A$2:$A$8217,0))/p_bulan,"")</f>
        <v/>
      </c>
      <c r="Q1575" s="104" t="str">
        <f t="shared" si="49"/>
        <v>HS tidak valid</v>
      </c>
    </row>
    <row r="1576" spans="1:17" x14ac:dyDescent="0.3">
      <c r="A1576" s="104">
        <v>1575</v>
      </c>
      <c r="B1576" s="104" t="s">
        <v>18429</v>
      </c>
      <c r="C1576" s="104" t="s">
        <v>280</v>
      </c>
      <c r="D1576" s="104" t="s">
        <v>317</v>
      </c>
      <c r="E1576" s="104" t="s">
        <v>320</v>
      </c>
      <c r="F1576" s="104" t="s">
        <v>343</v>
      </c>
      <c r="G1576" s="104" t="s">
        <v>332</v>
      </c>
      <c r="H1576" s="104" t="s">
        <v>8343</v>
      </c>
      <c r="I1576" s="104" t="s">
        <v>18430</v>
      </c>
      <c r="J1576" s="105">
        <v>0</v>
      </c>
      <c r="K1576" s="105">
        <v>0</v>
      </c>
      <c r="L1576" s="105">
        <v>0</v>
      </c>
      <c r="M1576" s="106">
        <v>27.439477010000001</v>
      </c>
      <c r="N1576" s="105">
        <v>0</v>
      </c>
      <c r="O1576" s="107">
        <f t="shared" si="48"/>
        <v>62</v>
      </c>
      <c r="P1576" s="105">
        <f>IFERROR(INDEX(Data_HS!$D$2:$D$8217,MATCH(H1576,Data_HS!$A$2:$A$8217,0))/p_bulan,"")</f>
        <v>59144.545454545456</v>
      </c>
      <c r="Q1576" s="104" t="str">
        <f t="shared" si="49"/>
        <v>Estimasi nol</v>
      </c>
    </row>
    <row r="1577" spans="1:17" x14ac:dyDescent="0.3">
      <c r="A1577" s="104">
        <v>1576</v>
      </c>
      <c r="B1577" s="104" t="s">
        <v>18431</v>
      </c>
      <c r="C1577" s="104" t="s">
        <v>286</v>
      </c>
      <c r="D1577" s="104" t="s">
        <v>308</v>
      </c>
      <c r="E1577" s="104" t="s">
        <v>320</v>
      </c>
      <c r="F1577" s="104" t="s">
        <v>320</v>
      </c>
      <c r="G1577" s="104" t="s">
        <v>320</v>
      </c>
      <c r="H1577" s="104" t="s">
        <v>1897</v>
      </c>
      <c r="I1577" s="104" t="s">
        <v>17916</v>
      </c>
      <c r="J1577" s="105">
        <v>0</v>
      </c>
      <c r="K1577" s="105"/>
      <c r="L1577" s="105">
        <v>0</v>
      </c>
      <c r="M1577" s="106">
        <v>2.2112699689999999</v>
      </c>
      <c r="N1577" s="105">
        <v>0</v>
      </c>
      <c r="O1577" s="107">
        <f t="shared" si="48"/>
        <v>15</v>
      </c>
      <c r="P1577" s="105">
        <f>IFERROR(INDEX(Data_HS!$D$2:$D$8217,MATCH(H1577,Data_HS!$A$2:$A$8217,0))/p_bulan,"")</f>
        <v>1986698.8181818181</v>
      </c>
      <c r="Q1577" s="104" t="str">
        <f t="shared" si="49"/>
        <v>Estimasi nol</v>
      </c>
    </row>
    <row r="1578" spans="1:17" x14ac:dyDescent="0.3">
      <c r="A1578" s="104">
        <v>1577</v>
      </c>
      <c r="B1578" s="104" t="s">
        <v>18431</v>
      </c>
      <c r="C1578" s="104" t="s">
        <v>286</v>
      </c>
      <c r="D1578" s="104" t="s">
        <v>308</v>
      </c>
      <c r="E1578" s="104" t="s">
        <v>320</v>
      </c>
      <c r="F1578" s="104" t="s">
        <v>320</v>
      </c>
      <c r="G1578" s="104" t="s">
        <v>320</v>
      </c>
      <c r="H1578" s="104" t="s">
        <v>1304</v>
      </c>
      <c r="I1578" s="104" t="s">
        <v>16951</v>
      </c>
      <c r="J1578" s="105">
        <v>0</v>
      </c>
      <c r="K1578" s="105"/>
      <c r="L1578" s="105">
        <v>0</v>
      </c>
      <c r="M1578" s="106">
        <v>0.42636016700000001</v>
      </c>
      <c r="N1578" s="105">
        <v>0</v>
      </c>
      <c r="O1578" s="107">
        <f t="shared" si="48"/>
        <v>8</v>
      </c>
      <c r="P1578" s="105">
        <f>IFERROR(INDEX(Data_HS!$D$2:$D$8217,MATCH(H1578,Data_HS!$A$2:$A$8217,0))/p_bulan,"")</f>
        <v>24934517.727272727</v>
      </c>
      <c r="Q1578" s="104" t="str">
        <f t="shared" si="49"/>
        <v>Estimasi nol</v>
      </c>
    </row>
    <row r="1579" spans="1:17" x14ac:dyDescent="0.3">
      <c r="A1579" s="104">
        <v>1578</v>
      </c>
      <c r="B1579" s="104" t="s">
        <v>18431</v>
      </c>
      <c r="C1579" s="104" t="s">
        <v>286</v>
      </c>
      <c r="D1579" s="104" t="s">
        <v>308</v>
      </c>
      <c r="E1579" s="104" t="s">
        <v>320</v>
      </c>
      <c r="F1579" s="104" t="s">
        <v>320</v>
      </c>
      <c r="G1579" s="104" t="s">
        <v>320</v>
      </c>
      <c r="H1579" s="104" t="s">
        <v>4629</v>
      </c>
      <c r="I1579" s="104" t="s">
        <v>17261</v>
      </c>
      <c r="J1579" s="105">
        <v>0</v>
      </c>
      <c r="K1579" s="105"/>
      <c r="L1579" s="105">
        <v>0</v>
      </c>
      <c r="M1579" s="106">
        <v>1.77268161</v>
      </c>
      <c r="N1579" s="105">
        <v>0</v>
      </c>
      <c r="O1579" s="107">
        <f t="shared" si="48"/>
        <v>38</v>
      </c>
      <c r="P1579" s="105">
        <f>IFERROR(INDEX(Data_HS!$D$2:$D$8217,MATCH(H1579,Data_HS!$A$2:$A$8217,0))/p_bulan,"")</f>
        <v>2332469</v>
      </c>
      <c r="Q1579" s="104" t="str">
        <f t="shared" si="49"/>
        <v>Estimasi nol</v>
      </c>
    </row>
    <row r="1580" spans="1:17" x14ac:dyDescent="0.3">
      <c r="A1580" s="104">
        <v>1579</v>
      </c>
      <c r="B1580" s="104" t="s">
        <v>18431</v>
      </c>
      <c r="C1580" s="104" t="s">
        <v>286</v>
      </c>
      <c r="D1580" s="104" t="s">
        <v>308</v>
      </c>
      <c r="E1580" s="104" t="s">
        <v>320</v>
      </c>
      <c r="F1580" s="104" t="s">
        <v>320</v>
      </c>
      <c r="G1580" s="104" t="s">
        <v>320</v>
      </c>
      <c r="H1580" s="104" t="s">
        <v>1857</v>
      </c>
      <c r="I1580" s="104" t="s">
        <v>18086</v>
      </c>
      <c r="J1580" s="105">
        <v>0</v>
      </c>
      <c r="K1580" s="105"/>
      <c r="L1580" s="105">
        <v>0</v>
      </c>
      <c r="M1580" s="106">
        <v>2.5</v>
      </c>
      <c r="N1580" s="105">
        <v>0</v>
      </c>
      <c r="O1580" s="107">
        <f t="shared" si="48"/>
        <v>15</v>
      </c>
      <c r="P1580" s="105">
        <f>IFERROR(INDEX(Data_HS!$D$2:$D$8217,MATCH(H1580,Data_HS!$A$2:$A$8217,0))/p_bulan,"")</f>
        <v>0.45454545454545453</v>
      </c>
      <c r="Q1580" s="104" t="str">
        <f t="shared" si="49"/>
        <v>Estimasi nol</v>
      </c>
    </row>
    <row r="1581" spans="1:17" x14ac:dyDescent="0.3">
      <c r="A1581" s="104">
        <v>1580</v>
      </c>
      <c r="B1581" s="104" t="s">
        <v>18431</v>
      </c>
      <c r="C1581" s="104" t="s">
        <v>286</v>
      </c>
      <c r="D1581" s="104" t="s">
        <v>308</v>
      </c>
      <c r="E1581" s="104" t="s">
        <v>320</v>
      </c>
      <c r="F1581" s="104" t="s">
        <v>320</v>
      </c>
      <c r="G1581" s="104" t="s">
        <v>320</v>
      </c>
      <c r="H1581" s="104" t="s">
        <v>2225</v>
      </c>
      <c r="I1581" s="104" t="s">
        <v>16842</v>
      </c>
      <c r="J1581" s="105">
        <v>5000</v>
      </c>
      <c r="K1581" s="105"/>
      <c r="L1581" s="105">
        <v>5000</v>
      </c>
      <c r="M1581" s="106">
        <v>2.077171989</v>
      </c>
      <c r="N1581" s="105">
        <v>10385.85994</v>
      </c>
      <c r="O1581" s="107">
        <f t="shared" si="48"/>
        <v>17</v>
      </c>
      <c r="P1581" s="105">
        <f>IFERROR(INDEX(Data_HS!$D$2:$D$8217,MATCH(H1581,Data_HS!$A$2:$A$8217,0))/p_bulan,"")</f>
        <v>1578024.7272727273</v>
      </c>
      <c r="Q1581" s="104" t="str">
        <f t="shared" si="49"/>
        <v>Wajar</v>
      </c>
    </row>
    <row r="1582" spans="1:17" x14ac:dyDescent="0.3">
      <c r="A1582" s="104">
        <v>1581</v>
      </c>
      <c r="B1582" s="104" t="s">
        <v>18431</v>
      </c>
      <c r="C1582" s="104" t="s">
        <v>286</v>
      </c>
      <c r="D1582" s="104" t="s">
        <v>308</v>
      </c>
      <c r="E1582" s="104" t="s">
        <v>320</v>
      </c>
      <c r="F1582" s="104" t="s">
        <v>320</v>
      </c>
      <c r="G1582" s="104" t="s">
        <v>320</v>
      </c>
      <c r="H1582" s="104" t="s">
        <v>4629</v>
      </c>
      <c r="I1582" s="104" t="s">
        <v>17511</v>
      </c>
      <c r="J1582" s="105">
        <v>0</v>
      </c>
      <c r="K1582" s="105"/>
      <c r="L1582" s="105">
        <v>0</v>
      </c>
      <c r="M1582" s="106">
        <v>1.77268161</v>
      </c>
      <c r="N1582" s="105">
        <v>0</v>
      </c>
      <c r="O1582" s="107">
        <f t="shared" si="48"/>
        <v>38</v>
      </c>
      <c r="P1582" s="105">
        <f>IFERROR(INDEX(Data_HS!$D$2:$D$8217,MATCH(H1582,Data_HS!$A$2:$A$8217,0))/p_bulan,"")</f>
        <v>2332469</v>
      </c>
      <c r="Q1582" s="104" t="str">
        <f t="shared" si="49"/>
        <v>Estimasi nol</v>
      </c>
    </row>
    <row r="1583" spans="1:17" x14ac:dyDescent="0.3">
      <c r="A1583" s="104">
        <v>1582</v>
      </c>
      <c r="B1583" s="104" t="s">
        <v>18431</v>
      </c>
      <c r="C1583" s="104" t="s">
        <v>286</v>
      </c>
      <c r="D1583" s="104" t="s">
        <v>308</v>
      </c>
      <c r="E1583" s="104" t="s">
        <v>320</v>
      </c>
      <c r="F1583" s="104" t="s">
        <v>320</v>
      </c>
      <c r="G1583" s="104" t="s">
        <v>320</v>
      </c>
      <c r="H1583" s="104" t="s">
        <v>2199</v>
      </c>
      <c r="I1583" s="104" t="s">
        <v>18432</v>
      </c>
      <c r="J1583" s="105">
        <v>2000</v>
      </c>
      <c r="K1583" s="105"/>
      <c r="L1583" s="105">
        <v>2000</v>
      </c>
      <c r="M1583" s="106">
        <v>0.67297667400000005</v>
      </c>
      <c r="N1583" s="105">
        <v>1345.9533489999999</v>
      </c>
      <c r="O1583" s="107">
        <f t="shared" si="48"/>
        <v>17</v>
      </c>
      <c r="P1583" s="105">
        <f>IFERROR(INDEX(Data_HS!$D$2:$D$8217,MATCH(H1583,Data_HS!$A$2:$A$8217,0))/p_bulan,"")</f>
        <v>27697.272727272728</v>
      </c>
      <c r="Q1583" s="104" t="str">
        <f t="shared" si="49"/>
        <v>Wajar</v>
      </c>
    </row>
    <row r="1584" spans="1:17" x14ac:dyDescent="0.3">
      <c r="A1584" s="104">
        <v>1583</v>
      </c>
      <c r="B1584" s="104" t="s">
        <v>18431</v>
      </c>
      <c r="C1584" s="104" t="s">
        <v>286</v>
      </c>
      <c r="D1584" s="104" t="s">
        <v>308</v>
      </c>
      <c r="E1584" s="104" t="s">
        <v>320</v>
      </c>
      <c r="F1584" s="104" t="s">
        <v>320</v>
      </c>
      <c r="G1584" s="104" t="s">
        <v>320</v>
      </c>
      <c r="H1584" s="104" t="s">
        <v>1899</v>
      </c>
      <c r="I1584" s="104" t="s">
        <v>17317</v>
      </c>
      <c r="J1584" s="105">
        <v>0</v>
      </c>
      <c r="K1584" s="105"/>
      <c r="L1584" s="105">
        <v>0</v>
      </c>
      <c r="M1584" s="106">
        <v>2.2402451989999999</v>
      </c>
      <c r="N1584" s="105">
        <v>0</v>
      </c>
      <c r="O1584" s="107">
        <f t="shared" si="48"/>
        <v>15</v>
      </c>
      <c r="P1584" s="105">
        <f>IFERROR(INDEX(Data_HS!$D$2:$D$8217,MATCH(H1584,Data_HS!$A$2:$A$8217,0))/p_bulan,"")</f>
        <v>48881285.909090906</v>
      </c>
      <c r="Q1584" s="104" t="str">
        <f t="shared" si="49"/>
        <v>Estimasi nol</v>
      </c>
    </row>
    <row r="1585" spans="1:17" x14ac:dyDescent="0.3">
      <c r="A1585" s="104">
        <v>1584</v>
      </c>
      <c r="B1585" s="104" t="s">
        <v>18431</v>
      </c>
      <c r="C1585" s="104" t="s">
        <v>286</v>
      </c>
      <c r="D1585" s="104" t="s">
        <v>308</v>
      </c>
      <c r="E1585" s="104" t="s">
        <v>320</v>
      </c>
      <c r="F1585" s="104" t="s">
        <v>320</v>
      </c>
      <c r="G1585" s="104" t="s">
        <v>320</v>
      </c>
      <c r="H1585" s="104" t="s">
        <v>960</v>
      </c>
      <c r="I1585" s="104" t="s">
        <v>18281</v>
      </c>
      <c r="J1585" s="105">
        <v>0</v>
      </c>
      <c r="K1585" s="105"/>
      <c r="L1585" s="105">
        <v>0</v>
      </c>
      <c r="M1585" s="106">
        <v>0.74479684300000004</v>
      </c>
      <c r="N1585" s="105">
        <v>0</v>
      </c>
      <c r="O1585" s="107">
        <f t="shared" si="48"/>
        <v>4</v>
      </c>
      <c r="P1585" s="105">
        <f>IFERROR(INDEX(Data_HS!$D$2:$D$8217,MATCH(H1585,Data_HS!$A$2:$A$8217,0))/p_bulan,"")</f>
        <v>34266.545454545456</v>
      </c>
      <c r="Q1585" s="104" t="str">
        <f t="shared" si="49"/>
        <v>Estimasi nol</v>
      </c>
    </row>
    <row r="1586" spans="1:17" x14ac:dyDescent="0.3">
      <c r="A1586" s="104">
        <v>1585</v>
      </c>
      <c r="B1586" s="104" t="s">
        <v>18431</v>
      </c>
      <c r="C1586" s="104" t="s">
        <v>286</v>
      </c>
      <c r="D1586" s="104" t="s">
        <v>308</v>
      </c>
      <c r="E1586" s="104" t="s">
        <v>320</v>
      </c>
      <c r="F1586" s="104" t="s">
        <v>320</v>
      </c>
      <c r="G1586" s="104" t="s">
        <v>320</v>
      </c>
      <c r="H1586" s="104" t="s">
        <v>2225</v>
      </c>
      <c r="I1586" s="104" t="s">
        <v>17809</v>
      </c>
      <c r="J1586" s="105">
        <v>5000</v>
      </c>
      <c r="K1586" s="105"/>
      <c r="L1586" s="105">
        <v>5000</v>
      </c>
      <c r="M1586" s="106">
        <v>2.077171989</v>
      </c>
      <c r="N1586" s="105">
        <v>10385.85994</v>
      </c>
      <c r="O1586" s="107">
        <f t="shared" si="48"/>
        <v>17</v>
      </c>
      <c r="P1586" s="105">
        <f>IFERROR(INDEX(Data_HS!$D$2:$D$8217,MATCH(H1586,Data_HS!$A$2:$A$8217,0))/p_bulan,"")</f>
        <v>1578024.7272727273</v>
      </c>
      <c r="Q1586" s="104" t="str">
        <f t="shared" si="49"/>
        <v>Wajar</v>
      </c>
    </row>
    <row r="1587" spans="1:17" x14ac:dyDescent="0.3">
      <c r="A1587" s="104">
        <v>1586</v>
      </c>
      <c r="B1587" s="104" t="s">
        <v>18431</v>
      </c>
      <c r="C1587" s="104" t="s">
        <v>286</v>
      </c>
      <c r="D1587" s="104" t="s">
        <v>308</v>
      </c>
      <c r="E1587" s="104" t="s">
        <v>320</v>
      </c>
      <c r="F1587" s="104" t="s">
        <v>320</v>
      </c>
      <c r="G1587" s="104" t="s">
        <v>320</v>
      </c>
      <c r="H1587" s="104" t="s">
        <v>1685</v>
      </c>
      <c r="I1587" s="104" t="s">
        <v>18337</v>
      </c>
      <c r="J1587" s="105">
        <v>0</v>
      </c>
      <c r="K1587" s="105"/>
      <c r="L1587" s="105">
        <v>0</v>
      </c>
      <c r="M1587" s="106">
        <v>1.711527295</v>
      </c>
      <c r="N1587" s="105">
        <v>0</v>
      </c>
      <c r="O1587" s="107">
        <f t="shared" si="48"/>
        <v>12</v>
      </c>
      <c r="P1587" s="105">
        <f>IFERROR(INDEX(Data_HS!$D$2:$D$8217,MATCH(H1587,Data_HS!$A$2:$A$8217,0))/p_bulan,"")</f>
        <v>4130712</v>
      </c>
      <c r="Q1587" s="104" t="str">
        <f t="shared" si="49"/>
        <v>Estimasi nol</v>
      </c>
    </row>
    <row r="1588" spans="1:17" x14ac:dyDescent="0.3">
      <c r="A1588" s="104">
        <v>1587</v>
      </c>
      <c r="B1588" s="104" t="s">
        <v>18433</v>
      </c>
      <c r="C1588" s="104" t="s">
        <v>282</v>
      </c>
      <c r="D1588" s="104" t="s">
        <v>320</v>
      </c>
      <c r="E1588" s="104" t="s">
        <v>320</v>
      </c>
      <c r="F1588" s="104" t="s">
        <v>320</v>
      </c>
      <c r="G1588" s="104" t="s">
        <v>320</v>
      </c>
      <c r="H1588" s="104" t="s">
        <v>1188</v>
      </c>
      <c r="I1588" s="104" t="s">
        <v>18434</v>
      </c>
      <c r="J1588" s="105">
        <v>1000</v>
      </c>
      <c r="K1588" s="105">
        <v>500</v>
      </c>
      <c r="L1588" s="105">
        <v>750</v>
      </c>
      <c r="M1588" s="106">
        <v>5.7087033749999998</v>
      </c>
      <c r="N1588" s="105">
        <v>4281.5275309999997</v>
      </c>
      <c r="O1588" s="107">
        <f t="shared" si="48"/>
        <v>7</v>
      </c>
      <c r="P1588" s="105">
        <f>IFERROR(INDEX(Data_HS!$D$2:$D$8217,MATCH(H1588,Data_HS!$A$2:$A$8217,0))/p_bulan,"")</f>
        <v>292.18181818181819</v>
      </c>
      <c r="Q1588" s="104" t="str">
        <f t="shared" si="49"/>
        <v>Melebihi ekspor nasional HS</v>
      </c>
    </row>
    <row r="1589" spans="1:17" x14ac:dyDescent="0.3">
      <c r="A1589" s="104">
        <v>1588</v>
      </c>
      <c r="B1589" s="104" t="s">
        <v>18433</v>
      </c>
      <c r="C1589" s="104" t="s">
        <v>282</v>
      </c>
      <c r="D1589" s="104" t="s">
        <v>320</v>
      </c>
      <c r="E1589" s="104" t="s">
        <v>320</v>
      </c>
      <c r="F1589" s="104" t="s">
        <v>320</v>
      </c>
      <c r="G1589" s="104" t="s">
        <v>320</v>
      </c>
      <c r="H1589" s="104" t="s">
        <v>16845</v>
      </c>
      <c r="I1589" s="104" t="s">
        <v>18435</v>
      </c>
      <c r="J1589" s="105">
        <v>1000</v>
      </c>
      <c r="K1589" s="105">
        <v>1000</v>
      </c>
      <c r="L1589" s="105">
        <v>1000</v>
      </c>
      <c r="M1589" s="106"/>
      <c r="N1589" s="105"/>
      <c r="O1589" s="107">
        <f t="shared" si="48"/>
        <v>0</v>
      </c>
      <c r="P1589" s="105" t="str">
        <f>IFERROR(INDEX(Data_HS!$D$2:$D$8217,MATCH(H1589,Data_HS!$A$2:$A$8217,0))/p_bulan,"")</f>
        <v/>
      </c>
      <c r="Q1589" s="104" t="str">
        <f t="shared" si="49"/>
        <v>HS tidak valid</v>
      </c>
    </row>
    <row r="1590" spans="1:17" x14ac:dyDescent="0.3">
      <c r="A1590" s="104">
        <v>1589</v>
      </c>
      <c r="B1590" s="104" t="s">
        <v>18436</v>
      </c>
      <c r="C1590" s="104" t="s">
        <v>282</v>
      </c>
      <c r="D1590" s="104" t="s">
        <v>320</v>
      </c>
      <c r="E1590" s="104" t="s">
        <v>320</v>
      </c>
      <c r="F1590" s="104" t="s">
        <v>320</v>
      </c>
      <c r="G1590" s="104" t="s">
        <v>320</v>
      </c>
      <c r="H1590" s="104" t="s">
        <v>1557</v>
      </c>
      <c r="I1590" s="104" t="s">
        <v>16903</v>
      </c>
      <c r="J1590" s="105">
        <v>500</v>
      </c>
      <c r="K1590" s="105">
        <v>5000</v>
      </c>
      <c r="L1590" s="105">
        <v>2750</v>
      </c>
      <c r="M1590" s="106">
        <v>0.76696932900000003</v>
      </c>
      <c r="N1590" s="105">
        <v>2109.1656560000001</v>
      </c>
      <c r="O1590" s="107">
        <f t="shared" si="48"/>
        <v>9</v>
      </c>
      <c r="P1590" s="105">
        <f>IFERROR(INDEX(Data_HS!$D$2:$D$8217,MATCH(H1590,Data_HS!$A$2:$A$8217,0))/p_bulan,"")</f>
        <v>171188.18181818182</v>
      </c>
      <c r="Q1590" s="104" t="str">
        <f t="shared" si="49"/>
        <v>Wajar</v>
      </c>
    </row>
    <row r="1591" spans="1:17" x14ac:dyDescent="0.3">
      <c r="A1591" s="104">
        <v>1590</v>
      </c>
      <c r="B1591" s="104" t="s">
        <v>18436</v>
      </c>
      <c r="C1591" s="104" t="s">
        <v>282</v>
      </c>
      <c r="D1591" s="104" t="s">
        <v>320</v>
      </c>
      <c r="E1591" s="104" t="s">
        <v>320</v>
      </c>
      <c r="F1591" s="104" t="s">
        <v>320</v>
      </c>
      <c r="G1591" s="104" t="s">
        <v>320</v>
      </c>
      <c r="H1591" s="104" t="s">
        <v>1563</v>
      </c>
      <c r="I1591" s="104" t="s">
        <v>17663</v>
      </c>
      <c r="J1591" s="105">
        <v>500</v>
      </c>
      <c r="K1591" s="105">
        <v>5000</v>
      </c>
      <c r="L1591" s="105">
        <v>2750</v>
      </c>
      <c r="M1591" s="106">
        <v>1.346506929</v>
      </c>
      <c r="N1591" s="105">
        <v>3702.8940539999999</v>
      </c>
      <c r="O1591" s="107">
        <f t="shared" si="48"/>
        <v>9</v>
      </c>
      <c r="P1591" s="105">
        <f>IFERROR(INDEX(Data_HS!$D$2:$D$8217,MATCH(H1591,Data_HS!$A$2:$A$8217,0))/p_bulan,"")</f>
        <v>652267.90909090906</v>
      </c>
      <c r="Q1591" s="104" t="str">
        <f t="shared" si="49"/>
        <v>Wajar</v>
      </c>
    </row>
    <row r="1592" spans="1:17" x14ac:dyDescent="0.3">
      <c r="A1592" s="104">
        <v>1591</v>
      </c>
      <c r="B1592" s="104" t="s">
        <v>18436</v>
      </c>
      <c r="C1592" s="104" t="s">
        <v>282</v>
      </c>
      <c r="D1592" s="104" t="s">
        <v>320</v>
      </c>
      <c r="E1592" s="104" t="s">
        <v>320</v>
      </c>
      <c r="F1592" s="104" t="s">
        <v>320</v>
      </c>
      <c r="G1592" s="104" t="s">
        <v>320</v>
      </c>
      <c r="H1592" s="104" t="s">
        <v>4195</v>
      </c>
      <c r="I1592" s="104" t="s">
        <v>18437</v>
      </c>
      <c r="J1592" s="105">
        <v>500</v>
      </c>
      <c r="K1592" s="105">
        <v>10000</v>
      </c>
      <c r="L1592" s="105">
        <v>5250</v>
      </c>
      <c r="M1592" s="106">
        <v>5.4421262319999997</v>
      </c>
      <c r="N1592" s="105">
        <v>28571.16272</v>
      </c>
      <c r="O1592" s="107">
        <f t="shared" si="48"/>
        <v>32</v>
      </c>
      <c r="P1592" s="105">
        <f>IFERROR(INDEX(Data_HS!$D$2:$D$8217,MATCH(H1592,Data_HS!$A$2:$A$8217,0))/p_bulan,"")</f>
        <v>159443.90909090909</v>
      </c>
      <c r="Q1592" s="104" t="str">
        <f t="shared" si="49"/>
        <v>Wajar</v>
      </c>
    </row>
    <row r="1593" spans="1:17" x14ac:dyDescent="0.3">
      <c r="A1593" s="104">
        <v>1592</v>
      </c>
      <c r="B1593" s="104" t="s">
        <v>18436</v>
      </c>
      <c r="C1593" s="104" t="s">
        <v>282</v>
      </c>
      <c r="D1593" s="104" t="s">
        <v>320</v>
      </c>
      <c r="E1593" s="104" t="s">
        <v>320</v>
      </c>
      <c r="F1593" s="104" t="s">
        <v>320</v>
      </c>
      <c r="G1593" s="104" t="s">
        <v>320</v>
      </c>
      <c r="H1593" s="104" t="s">
        <v>2571</v>
      </c>
      <c r="I1593" s="104" t="s">
        <v>18438</v>
      </c>
      <c r="J1593" s="105">
        <v>500</v>
      </c>
      <c r="K1593" s="105">
        <v>10000</v>
      </c>
      <c r="L1593" s="105">
        <v>5250</v>
      </c>
      <c r="M1593" s="106">
        <v>2.0533328879999999</v>
      </c>
      <c r="N1593" s="105">
        <v>10779.997660000001</v>
      </c>
      <c r="O1593" s="107">
        <f t="shared" si="48"/>
        <v>21</v>
      </c>
      <c r="P1593" s="105">
        <f>IFERROR(INDEX(Data_HS!$D$2:$D$8217,MATCH(H1593,Data_HS!$A$2:$A$8217,0))/p_bulan,"")</f>
        <v>1568772.2727272727</v>
      </c>
      <c r="Q1593" s="104" t="str">
        <f t="shared" si="49"/>
        <v>Wajar</v>
      </c>
    </row>
    <row r="1594" spans="1:17" x14ac:dyDescent="0.3">
      <c r="A1594" s="104">
        <v>1593</v>
      </c>
      <c r="B1594" s="104" t="s">
        <v>18436</v>
      </c>
      <c r="C1594" s="104" t="s">
        <v>282</v>
      </c>
      <c r="D1594" s="104" t="s">
        <v>320</v>
      </c>
      <c r="E1594" s="104" t="s">
        <v>320</v>
      </c>
      <c r="F1594" s="104" t="s">
        <v>320</v>
      </c>
      <c r="G1594" s="104" t="s">
        <v>320</v>
      </c>
      <c r="H1594" s="104" t="s">
        <v>2571</v>
      </c>
      <c r="I1594" s="104" t="s">
        <v>18439</v>
      </c>
      <c r="J1594" s="105">
        <v>500</v>
      </c>
      <c r="K1594" s="105">
        <v>10000</v>
      </c>
      <c r="L1594" s="105">
        <v>5250</v>
      </c>
      <c r="M1594" s="106">
        <v>2.0533328879999999</v>
      </c>
      <c r="N1594" s="105">
        <v>10779.997660000001</v>
      </c>
      <c r="O1594" s="107">
        <f t="shared" si="48"/>
        <v>21</v>
      </c>
      <c r="P1594" s="105">
        <f>IFERROR(INDEX(Data_HS!$D$2:$D$8217,MATCH(H1594,Data_HS!$A$2:$A$8217,0))/p_bulan,"")</f>
        <v>1568772.2727272727</v>
      </c>
      <c r="Q1594" s="104" t="str">
        <f t="shared" si="49"/>
        <v>Wajar</v>
      </c>
    </row>
    <row r="1595" spans="1:17" x14ac:dyDescent="0.3">
      <c r="A1595" s="104">
        <v>1594</v>
      </c>
      <c r="B1595" s="104" t="s">
        <v>18436</v>
      </c>
      <c r="C1595" s="104" t="s">
        <v>282</v>
      </c>
      <c r="D1595" s="104" t="s">
        <v>320</v>
      </c>
      <c r="E1595" s="104" t="s">
        <v>320</v>
      </c>
      <c r="F1595" s="104" t="s">
        <v>320</v>
      </c>
      <c r="G1595" s="104" t="s">
        <v>320</v>
      </c>
      <c r="H1595" s="104" t="s">
        <v>16845</v>
      </c>
      <c r="I1595" s="104" t="s">
        <v>17264</v>
      </c>
      <c r="J1595" s="105">
        <v>1000</v>
      </c>
      <c r="K1595" s="105">
        <v>10000</v>
      </c>
      <c r="L1595" s="105">
        <v>5500</v>
      </c>
      <c r="M1595" s="106"/>
      <c r="N1595" s="105"/>
      <c r="O1595" s="107">
        <f t="shared" si="48"/>
        <v>0</v>
      </c>
      <c r="P1595" s="105" t="str">
        <f>IFERROR(INDEX(Data_HS!$D$2:$D$8217,MATCH(H1595,Data_HS!$A$2:$A$8217,0))/p_bulan,"")</f>
        <v/>
      </c>
      <c r="Q1595" s="104" t="str">
        <f t="shared" si="49"/>
        <v>HS tidak valid</v>
      </c>
    </row>
    <row r="1596" spans="1:17" x14ac:dyDescent="0.3">
      <c r="A1596" s="104">
        <v>1595</v>
      </c>
      <c r="B1596" s="104" t="s">
        <v>18436</v>
      </c>
      <c r="C1596" s="104" t="s">
        <v>282</v>
      </c>
      <c r="D1596" s="104" t="s">
        <v>320</v>
      </c>
      <c r="E1596" s="104" t="s">
        <v>320</v>
      </c>
      <c r="F1596" s="104" t="s">
        <v>320</v>
      </c>
      <c r="G1596" s="104" t="s">
        <v>320</v>
      </c>
      <c r="H1596" s="104" t="s">
        <v>2571</v>
      </c>
      <c r="I1596" s="104" t="s">
        <v>18440</v>
      </c>
      <c r="J1596" s="105">
        <v>500</v>
      </c>
      <c r="K1596" s="105">
        <v>10000</v>
      </c>
      <c r="L1596" s="105">
        <v>5250</v>
      </c>
      <c r="M1596" s="106">
        <v>2.0533328879999999</v>
      </c>
      <c r="N1596" s="105">
        <v>10779.997660000001</v>
      </c>
      <c r="O1596" s="107">
        <f t="shared" si="48"/>
        <v>21</v>
      </c>
      <c r="P1596" s="105">
        <f>IFERROR(INDEX(Data_HS!$D$2:$D$8217,MATCH(H1596,Data_HS!$A$2:$A$8217,0))/p_bulan,"")</f>
        <v>1568772.2727272727</v>
      </c>
      <c r="Q1596" s="104" t="str">
        <f t="shared" si="49"/>
        <v>Wajar</v>
      </c>
    </row>
    <row r="1597" spans="1:17" x14ac:dyDescent="0.3">
      <c r="A1597" s="104">
        <v>1596</v>
      </c>
      <c r="B1597" s="104" t="s">
        <v>18436</v>
      </c>
      <c r="C1597" s="104" t="s">
        <v>282</v>
      </c>
      <c r="D1597" s="104" t="s">
        <v>320</v>
      </c>
      <c r="E1597" s="104" t="s">
        <v>320</v>
      </c>
      <c r="F1597" s="104" t="s">
        <v>320</v>
      </c>
      <c r="G1597" s="104" t="s">
        <v>320</v>
      </c>
      <c r="H1597" s="104" t="s">
        <v>9769</v>
      </c>
      <c r="I1597" s="104" t="s">
        <v>18441</v>
      </c>
      <c r="J1597" s="105">
        <v>0</v>
      </c>
      <c r="K1597" s="105"/>
      <c r="L1597" s="105">
        <v>0</v>
      </c>
      <c r="M1597" s="106">
        <v>6.0239234450000003</v>
      </c>
      <c r="N1597" s="105">
        <v>0</v>
      </c>
      <c r="O1597" s="107">
        <f t="shared" si="48"/>
        <v>72</v>
      </c>
      <c r="P1597" s="105">
        <f>IFERROR(INDEX(Data_HS!$D$2:$D$8217,MATCH(H1597,Data_HS!$A$2:$A$8217,0))/p_bulan,"")</f>
        <v>457.81818181818181</v>
      </c>
      <c r="Q1597" s="104" t="str">
        <f t="shared" si="49"/>
        <v>Estimasi nol</v>
      </c>
    </row>
    <row r="1598" spans="1:17" x14ac:dyDescent="0.3">
      <c r="A1598" s="104">
        <v>1597</v>
      </c>
      <c r="B1598" s="104" t="s">
        <v>18436</v>
      </c>
      <c r="C1598" s="104" t="s">
        <v>282</v>
      </c>
      <c r="D1598" s="104" t="s">
        <v>320</v>
      </c>
      <c r="E1598" s="104" t="s">
        <v>320</v>
      </c>
      <c r="F1598" s="104" t="s">
        <v>320</v>
      </c>
      <c r="G1598" s="104" t="s">
        <v>320</v>
      </c>
      <c r="H1598" s="104" t="s">
        <v>16845</v>
      </c>
      <c r="I1598" s="104" t="s">
        <v>18442</v>
      </c>
      <c r="J1598" s="105">
        <v>0</v>
      </c>
      <c r="K1598" s="105">
        <v>30</v>
      </c>
      <c r="L1598" s="105">
        <v>15</v>
      </c>
      <c r="M1598" s="106"/>
      <c r="N1598" s="105"/>
      <c r="O1598" s="107">
        <f t="shared" si="48"/>
        <v>0</v>
      </c>
      <c r="P1598" s="105" t="str">
        <f>IFERROR(INDEX(Data_HS!$D$2:$D$8217,MATCH(H1598,Data_HS!$A$2:$A$8217,0))/p_bulan,"")</f>
        <v/>
      </c>
      <c r="Q1598" s="104" t="str">
        <f t="shared" si="49"/>
        <v>HS tidak valid</v>
      </c>
    </row>
    <row r="1599" spans="1:17" x14ac:dyDescent="0.3">
      <c r="A1599" s="104">
        <v>1598</v>
      </c>
      <c r="B1599" s="104" t="s">
        <v>18436</v>
      </c>
      <c r="C1599" s="104" t="s">
        <v>282</v>
      </c>
      <c r="D1599" s="104" t="s">
        <v>320</v>
      </c>
      <c r="E1599" s="104" t="s">
        <v>320</v>
      </c>
      <c r="F1599" s="104" t="s">
        <v>320</v>
      </c>
      <c r="G1599" s="104" t="s">
        <v>320</v>
      </c>
      <c r="H1599" s="104" t="s">
        <v>1523</v>
      </c>
      <c r="I1599" s="104" t="s">
        <v>16812</v>
      </c>
      <c r="J1599" s="105">
        <v>500</v>
      </c>
      <c r="K1599" s="105">
        <v>10000</v>
      </c>
      <c r="L1599" s="105">
        <v>5250</v>
      </c>
      <c r="M1599" s="106">
        <v>5.5373955229999998</v>
      </c>
      <c r="N1599" s="105">
        <v>29071.326499999999</v>
      </c>
      <c r="O1599" s="107">
        <f t="shared" si="48"/>
        <v>9</v>
      </c>
      <c r="P1599" s="105">
        <f>IFERROR(INDEX(Data_HS!$D$2:$D$8217,MATCH(H1599,Data_HS!$A$2:$A$8217,0))/p_bulan,"")</f>
        <v>18410584.636363637</v>
      </c>
      <c r="Q1599" s="104" t="str">
        <f t="shared" si="49"/>
        <v>Wajar</v>
      </c>
    </row>
    <row r="1600" spans="1:17" x14ac:dyDescent="0.3">
      <c r="A1600" s="104">
        <v>1599</v>
      </c>
      <c r="B1600" s="104" t="s">
        <v>18436</v>
      </c>
      <c r="C1600" s="104" t="s">
        <v>282</v>
      </c>
      <c r="D1600" s="104" t="s">
        <v>320</v>
      </c>
      <c r="E1600" s="104" t="s">
        <v>320</v>
      </c>
      <c r="F1600" s="104" t="s">
        <v>320</v>
      </c>
      <c r="G1600" s="104" t="s">
        <v>320</v>
      </c>
      <c r="H1600" s="104" t="s">
        <v>6132</v>
      </c>
      <c r="I1600" s="104" t="s">
        <v>18443</v>
      </c>
      <c r="J1600" s="105">
        <v>500</v>
      </c>
      <c r="K1600" s="105">
        <v>10000</v>
      </c>
      <c r="L1600" s="105">
        <v>5250</v>
      </c>
      <c r="M1600" s="106">
        <v>0.87806970399999995</v>
      </c>
      <c r="N1600" s="105">
        <v>4609.8659440000001</v>
      </c>
      <c r="O1600" s="107">
        <f t="shared" si="48"/>
        <v>44</v>
      </c>
      <c r="P1600" s="105">
        <f>IFERROR(INDEX(Data_HS!$D$2:$D$8217,MATCH(H1600,Data_HS!$A$2:$A$8217,0))/p_bulan,"")</f>
        <v>17350295.818181816</v>
      </c>
      <c r="Q1600" s="104" t="str">
        <f t="shared" si="49"/>
        <v>Wajar</v>
      </c>
    </row>
    <row r="1601" spans="1:17" x14ac:dyDescent="0.3">
      <c r="A1601" s="104">
        <v>1600</v>
      </c>
      <c r="B1601" s="104" t="s">
        <v>18436</v>
      </c>
      <c r="C1601" s="104" t="s">
        <v>282</v>
      </c>
      <c r="D1601" s="104" t="s">
        <v>320</v>
      </c>
      <c r="E1601" s="104" t="s">
        <v>320</v>
      </c>
      <c r="F1601" s="104" t="s">
        <v>320</v>
      </c>
      <c r="G1601" s="104" t="s">
        <v>320</v>
      </c>
      <c r="H1601" s="104" t="s">
        <v>1493</v>
      </c>
      <c r="I1601" s="104" t="s">
        <v>18444</v>
      </c>
      <c r="J1601" s="105">
        <v>500</v>
      </c>
      <c r="K1601" s="105">
        <v>10000</v>
      </c>
      <c r="L1601" s="105">
        <v>5250</v>
      </c>
      <c r="M1601" s="106">
        <v>7.2449907680000001</v>
      </c>
      <c r="N1601" s="105">
        <v>38036.201529999998</v>
      </c>
      <c r="O1601" s="107">
        <f t="shared" si="48"/>
        <v>9</v>
      </c>
      <c r="P1601" s="105">
        <f>IFERROR(INDEX(Data_HS!$D$2:$D$8217,MATCH(H1601,Data_HS!$A$2:$A$8217,0))/p_bulan,"")</f>
        <v>10498596.909090908</v>
      </c>
      <c r="Q1601" s="104" t="str">
        <f t="shared" si="49"/>
        <v>Wajar</v>
      </c>
    </row>
    <row r="1602" spans="1:17" x14ac:dyDescent="0.3">
      <c r="A1602" s="104">
        <v>1601</v>
      </c>
      <c r="B1602" s="104" t="s">
        <v>18445</v>
      </c>
      <c r="C1602" s="104" t="s">
        <v>295</v>
      </c>
      <c r="D1602" s="104" t="s">
        <v>320</v>
      </c>
      <c r="E1602" s="104" t="s">
        <v>320</v>
      </c>
      <c r="F1602" s="104" t="s">
        <v>320</v>
      </c>
      <c r="G1602" s="104" t="s">
        <v>320</v>
      </c>
      <c r="H1602" s="104" t="s">
        <v>1450</v>
      </c>
      <c r="I1602" s="104" t="s">
        <v>18446</v>
      </c>
      <c r="J1602" s="105">
        <v>0</v>
      </c>
      <c r="K1602" s="105">
        <v>50000</v>
      </c>
      <c r="L1602" s="105">
        <v>25000</v>
      </c>
      <c r="M1602" s="106">
        <v>7.4869302299999996</v>
      </c>
      <c r="N1602" s="105">
        <v>187173.25570000001</v>
      </c>
      <c r="O1602" s="107">
        <f t="shared" ref="O1602:O1665" si="50">VALUE(LEFT(H1602,2))</f>
        <v>9</v>
      </c>
      <c r="P1602" s="105">
        <f>IFERROR(INDEX(Data_HS!$D$2:$D$8217,MATCH(H1602,Data_HS!$A$2:$A$8217,0))/p_bulan,"")</f>
        <v>44220039</v>
      </c>
      <c r="Q1602" s="104" t="str">
        <f t="shared" ref="Q1602:Q1665" si="51">IF(H1602="00000000","HS tidak valid",IF(N1602="","Tanpa estimasi",IF(P1602="","HS tidak ada di data nasional",IF(N1602=0,"Estimasi nol",IF(N1602&gt;P1602,"Melebihi ekspor nasional HS","Wajar")))))</f>
        <v>Wajar</v>
      </c>
    </row>
    <row r="1603" spans="1:17" x14ac:dyDescent="0.3">
      <c r="A1603" s="104">
        <v>1602</v>
      </c>
      <c r="B1603" s="104" t="s">
        <v>18445</v>
      </c>
      <c r="C1603" s="104" t="s">
        <v>295</v>
      </c>
      <c r="D1603" s="104" t="s">
        <v>320</v>
      </c>
      <c r="E1603" s="104" t="s">
        <v>320</v>
      </c>
      <c r="F1603" s="104" t="s">
        <v>320</v>
      </c>
      <c r="G1603" s="104" t="s">
        <v>320</v>
      </c>
      <c r="H1603" s="104" t="s">
        <v>1450</v>
      </c>
      <c r="I1603" s="104" t="s">
        <v>18447</v>
      </c>
      <c r="J1603" s="105">
        <v>19200</v>
      </c>
      <c r="K1603" s="105">
        <v>50000</v>
      </c>
      <c r="L1603" s="105">
        <v>34600</v>
      </c>
      <c r="M1603" s="106">
        <v>7.4869302299999996</v>
      </c>
      <c r="N1603" s="105">
        <v>259047.78589999999</v>
      </c>
      <c r="O1603" s="107">
        <f t="shared" si="50"/>
        <v>9</v>
      </c>
      <c r="P1603" s="105">
        <f>IFERROR(INDEX(Data_HS!$D$2:$D$8217,MATCH(H1603,Data_HS!$A$2:$A$8217,0))/p_bulan,"")</f>
        <v>44220039</v>
      </c>
      <c r="Q1603" s="104" t="str">
        <f t="shared" si="51"/>
        <v>Wajar</v>
      </c>
    </row>
    <row r="1604" spans="1:17" x14ac:dyDescent="0.3">
      <c r="A1604" s="104">
        <v>1603</v>
      </c>
      <c r="B1604" s="104" t="s">
        <v>18445</v>
      </c>
      <c r="C1604" s="104" t="s">
        <v>295</v>
      </c>
      <c r="D1604" s="104" t="s">
        <v>320</v>
      </c>
      <c r="E1604" s="104" t="s">
        <v>320</v>
      </c>
      <c r="F1604" s="104" t="s">
        <v>320</v>
      </c>
      <c r="G1604" s="104" t="s">
        <v>320</v>
      </c>
      <c r="H1604" s="104" t="s">
        <v>1050</v>
      </c>
      <c r="I1604" s="104" t="s">
        <v>18448</v>
      </c>
      <c r="J1604" s="105">
        <v>10000</v>
      </c>
      <c r="K1604" s="105">
        <v>50000</v>
      </c>
      <c r="L1604" s="105">
        <v>30000</v>
      </c>
      <c r="M1604" s="106">
        <v>1.4064587070000001</v>
      </c>
      <c r="N1604" s="105">
        <v>42193.761209999997</v>
      </c>
      <c r="O1604" s="107">
        <f t="shared" si="50"/>
        <v>4</v>
      </c>
      <c r="P1604" s="105">
        <f>IFERROR(INDEX(Data_HS!$D$2:$D$8217,MATCH(H1604,Data_HS!$A$2:$A$8217,0))/p_bulan,"")</f>
        <v>107095.18181818182</v>
      </c>
      <c r="Q1604" s="104" t="str">
        <f t="shared" si="51"/>
        <v>Wajar</v>
      </c>
    </row>
    <row r="1605" spans="1:17" x14ac:dyDescent="0.3">
      <c r="A1605" s="104">
        <v>1604</v>
      </c>
      <c r="B1605" s="104" t="s">
        <v>18445</v>
      </c>
      <c r="C1605" s="104" t="s">
        <v>295</v>
      </c>
      <c r="D1605" s="104" t="s">
        <v>320</v>
      </c>
      <c r="E1605" s="104" t="s">
        <v>320</v>
      </c>
      <c r="F1605" s="104" t="s">
        <v>320</v>
      </c>
      <c r="G1605" s="104" t="s">
        <v>320</v>
      </c>
      <c r="H1605" s="104" t="s">
        <v>1450</v>
      </c>
      <c r="I1605" s="104" t="s">
        <v>18449</v>
      </c>
      <c r="J1605" s="105">
        <v>19200</v>
      </c>
      <c r="K1605" s="105">
        <v>50000</v>
      </c>
      <c r="L1605" s="105">
        <v>34600</v>
      </c>
      <c r="M1605" s="106">
        <v>7.4869302299999996</v>
      </c>
      <c r="N1605" s="105">
        <v>259047.78589999999</v>
      </c>
      <c r="O1605" s="107">
        <f t="shared" si="50"/>
        <v>9</v>
      </c>
      <c r="P1605" s="105">
        <f>IFERROR(INDEX(Data_HS!$D$2:$D$8217,MATCH(H1605,Data_HS!$A$2:$A$8217,0))/p_bulan,"")</f>
        <v>44220039</v>
      </c>
      <c r="Q1605" s="104" t="str">
        <f t="shared" si="51"/>
        <v>Wajar</v>
      </c>
    </row>
    <row r="1606" spans="1:17" x14ac:dyDescent="0.3">
      <c r="A1606" s="104">
        <v>1605</v>
      </c>
      <c r="B1606" s="104" t="s">
        <v>18445</v>
      </c>
      <c r="C1606" s="104" t="s">
        <v>295</v>
      </c>
      <c r="D1606" s="104" t="s">
        <v>320</v>
      </c>
      <c r="E1606" s="104" t="s">
        <v>320</v>
      </c>
      <c r="F1606" s="104" t="s">
        <v>320</v>
      </c>
      <c r="G1606" s="104" t="s">
        <v>320</v>
      </c>
      <c r="H1606" s="104" t="s">
        <v>1450</v>
      </c>
      <c r="I1606" s="104" t="s">
        <v>18450</v>
      </c>
      <c r="J1606" s="105">
        <v>19200</v>
      </c>
      <c r="K1606" s="105">
        <v>50000</v>
      </c>
      <c r="L1606" s="105">
        <v>34600</v>
      </c>
      <c r="M1606" s="106">
        <v>7.4869302299999996</v>
      </c>
      <c r="N1606" s="105">
        <v>259047.78589999999</v>
      </c>
      <c r="O1606" s="107">
        <f t="shared" si="50"/>
        <v>9</v>
      </c>
      <c r="P1606" s="105">
        <f>IFERROR(INDEX(Data_HS!$D$2:$D$8217,MATCH(H1606,Data_HS!$A$2:$A$8217,0))/p_bulan,"")</f>
        <v>44220039</v>
      </c>
      <c r="Q1606" s="104" t="str">
        <f t="shared" si="51"/>
        <v>Wajar</v>
      </c>
    </row>
    <row r="1607" spans="1:17" x14ac:dyDescent="0.3">
      <c r="A1607" s="104">
        <v>1606</v>
      </c>
      <c r="B1607" s="104" t="s">
        <v>18445</v>
      </c>
      <c r="C1607" s="104" t="s">
        <v>295</v>
      </c>
      <c r="D1607" s="104" t="s">
        <v>320</v>
      </c>
      <c r="E1607" s="104" t="s">
        <v>320</v>
      </c>
      <c r="F1607" s="104" t="s">
        <v>320</v>
      </c>
      <c r="G1607" s="104" t="s">
        <v>320</v>
      </c>
      <c r="H1607" s="104" t="s">
        <v>1460</v>
      </c>
      <c r="I1607" s="104" t="s">
        <v>18451</v>
      </c>
      <c r="J1607" s="105">
        <v>19200</v>
      </c>
      <c r="K1607" s="105">
        <v>50000</v>
      </c>
      <c r="L1607" s="105">
        <v>34600</v>
      </c>
      <c r="M1607" s="106">
        <v>6.8828138010000002</v>
      </c>
      <c r="N1607" s="105">
        <v>238145.35750000001</v>
      </c>
      <c r="O1607" s="107">
        <f t="shared" si="50"/>
        <v>9</v>
      </c>
      <c r="P1607" s="105">
        <f>IFERROR(INDEX(Data_HS!$D$2:$D$8217,MATCH(H1607,Data_HS!$A$2:$A$8217,0))/p_bulan,"")</f>
        <v>60138.272727272728</v>
      </c>
      <c r="Q1607" s="104" t="str">
        <f t="shared" si="51"/>
        <v>Melebihi ekspor nasional HS</v>
      </c>
    </row>
    <row r="1608" spans="1:17" x14ac:dyDescent="0.3">
      <c r="A1608" s="104">
        <v>1607</v>
      </c>
      <c r="B1608" s="104" t="s">
        <v>18445</v>
      </c>
      <c r="C1608" s="104" t="s">
        <v>295</v>
      </c>
      <c r="D1608" s="104" t="s">
        <v>320</v>
      </c>
      <c r="E1608" s="104" t="s">
        <v>320</v>
      </c>
      <c r="F1608" s="104" t="s">
        <v>320</v>
      </c>
      <c r="G1608" s="104" t="s">
        <v>320</v>
      </c>
      <c r="H1608" s="104" t="s">
        <v>1450</v>
      </c>
      <c r="I1608" s="104" t="s">
        <v>18452</v>
      </c>
      <c r="J1608" s="105">
        <v>19200</v>
      </c>
      <c r="K1608" s="105">
        <v>50000</v>
      </c>
      <c r="L1608" s="105">
        <v>34600</v>
      </c>
      <c r="M1608" s="106">
        <v>7.4869302299999996</v>
      </c>
      <c r="N1608" s="105">
        <v>259047.78589999999</v>
      </c>
      <c r="O1608" s="107">
        <f t="shared" si="50"/>
        <v>9</v>
      </c>
      <c r="P1608" s="105">
        <f>IFERROR(INDEX(Data_HS!$D$2:$D$8217,MATCH(H1608,Data_HS!$A$2:$A$8217,0))/p_bulan,"")</f>
        <v>44220039</v>
      </c>
      <c r="Q1608" s="104" t="str">
        <f t="shared" si="51"/>
        <v>Wajar</v>
      </c>
    </row>
    <row r="1609" spans="1:17" x14ac:dyDescent="0.3">
      <c r="A1609" s="104">
        <v>1608</v>
      </c>
      <c r="B1609" s="104" t="s">
        <v>18445</v>
      </c>
      <c r="C1609" s="104" t="s">
        <v>295</v>
      </c>
      <c r="D1609" s="104" t="s">
        <v>320</v>
      </c>
      <c r="E1609" s="104" t="s">
        <v>320</v>
      </c>
      <c r="F1609" s="104" t="s">
        <v>320</v>
      </c>
      <c r="G1609" s="104" t="s">
        <v>320</v>
      </c>
      <c r="H1609" s="104" t="s">
        <v>1460</v>
      </c>
      <c r="I1609" s="104" t="s">
        <v>18453</v>
      </c>
      <c r="J1609" s="105">
        <v>0</v>
      </c>
      <c r="K1609" s="105">
        <v>50000</v>
      </c>
      <c r="L1609" s="105">
        <v>25000</v>
      </c>
      <c r="M1609" s="106">
        <v>6.8828138010000002</v>
      </c>
      <c r="N1609" s="105">
        <v>172070.345</v>
      </c>
      <c r="O1609" s="107">
        <f t="shared" si="50"/>
        <v>9</v>
      </c>
      <c r="P1609" s="105">
        <f>IFERROR(INDEX(Data_HS!$D$2:$D$8217,MATCH(H1609,Data_HS!$A$2:$A$8217,0))/p_bulan,"")</f>
        <v>60138.272727272728</v>
      </c>
      <c r="Q1609" s="104" t="str">
        <f t="shared" si="51"/>
        <v>Melebihi ekspor nasional HS</v>
      </c>
    </row>
    <row r="1610" spans="1:17" x14ac:dyDescent="0.3">
      <c r="A1610" s="104">
        <v>1609</v>
      </c>
      <c r="B1610" s="104" t="s">
        <v>18454</v>
      </c>
      <c r="C1610" s="104" t="s">
        <v>282</v>
      </c>
      <c r="D1610" s="104" t="s">
        <v>308</v>
      </c>
      <c r="E1610" s="104" t="s">
        <v>320</v>
      </c>
      <c r="F1610" s="104" t="s">
        <v>344</v>
      </c>
      <c r="G1610" s="104" t="s">
        <v>332</v>
      </c>
      <c r="H1610" s="104" t="s">
        <v>1328</v>
      </c>
      <c r="I1610" s="104" t="s">
        <v>18455</v>
      </c>
      <c r="J1610" s="105"/>
      <c r="K1610" s="105"/>
      <c r="L1610" s="105"/>
      <c r="M1610" s="106">
        <v>1.220078137</v>
      </c>
      <c r="N1610" s="105"/>
      <c r="O1610" s="107">
        <f t="shared" si="50"/>
        <v>8</v>
      </c>
      <c r="P1610" s="105">
        <f>IFERROR(INDEX(Data_HS!$D$2:$D$8217,MATCH(H1610,Data_HS!$A$2:$A$8217,0))/p_bulan,"")</f>
        <v>24068985.181818184</v>
      </c>
      <c r="Q1610" s="104" t="str">
        <f t="shared" si="51"/>
        <v>Tanpa estimasi</v>
      </c>
    </row>
    <row r="1611" spans="1:17" x14ac:dyDescent="0.3">
      <c r="A1611" s="104">
        <v>1610</v>
      </c>
      <c r="B1611" s="104" t="s">
        <v>18454</v>
      </c>
      <c r="C1611" s="104" t="s">
        <v>282</v>
      </c>
      <c r="D1611" s="104" t="s">
        <v>308</v>
      </c>
      <c r="E1611" s="104" t="s">
        <v>320</v>
      </c>
      <c r="F1611" s="104" t="s">
        <v>344</v>
      </c>
      <c r="G1611" s="104" t="s">
        <v>332</v>
      </c>
      <c r="H1611" s="104" t="s">
        <v>1460</v>
      </c>
      <c r="I1611" s="104" t="s">
        <v>18456</v>
      </c>
      <c r="J1611" s="105">
        <v>10000</v>
      </c>
      <c r="K1611" s="105">
        <v>18000</v>
      </c>
      <c r="L1611" s="105">
        <v>14000</v>
      </c>
      <c r="M1611" s="106">
        <v>6.8828138010000002</v>
      </c>
      <c r="N1611" s="105">
        <v>96359.393209999995</v>
      </c>
      <c r="O1611" s="107">
        <f t="shared" si="50"/>
        <v>9</v>
      </c>
      <c r="P1611" s="105">
        <f>IFERROR(INDEX(Data_HS!$D$2:$D$8217,MATCH(H1611,Data_HS!$A$2:$A$8217,0))/p_bulan,"")</f>
        <v>60138.272727272728</v>
      </c>
      <c r="Q1611" s="104" t="str">
        <f t="shared" si="51"/>
        <v>Melebihi ekspor nasional HS</v>
      </c>
    </row>
    <row r="1612" spans="1:17" x14ac:dyDescent="0.3">
      <c r="A1612" s="104">
        <v>1611</v>
      </c>
      <c r="B1612" s="104" t="s">
        <v>18454</v>
      </c>
      <c r="C1612" s="104" t="s">
        <v>282</v>
      </c>
      <c r="D1612" s="104" t="s">
        <v>308</v>
      </c>
      <c r="E1612" s="104" t="s">
        <v>320</v>
      </c>
      <c r="F1612" s="104" t="s">
        <v>344</v>
      </c>
      <c r="G1612" s="104" t="s">
        <v>332</v>
      </c>
      <c r="H1612" s="104" t="s">
        <v>4317</v>
      </c>
      <c r="I1612" s="104" t="s">
        <v>18457</v>
      </c>
      <c r="J1612" s="105">
        <v>1000</v>
      </c>
      <c r="K1612" s="105"/>
      <c r="L1612" s="105">
        <v>1000</v>
      </c>
      <c r="M1612" s="106">
        <v>59.799470110000001</v>
      </c>
      <c r="N1612" s="105">
        <v>59799.470110000002</v>
      </c>
      <c r="O1612" s="107">
        <f t="shared" si="50"/>
        <v>33</v>
      </c>
      <c r="P1612" s="105">
        <f>IFERROR(INDEX(Data_HS!$D$2:$D$8217,MATCH(H1612,Data_HS!$A$2:$A$8217,0))/p_bulan,"")</f>
        <v>229809.36363636365</v>
      </c>
      <c r="Q1612" s="104" t="str">
        <f t="shared" si="51"/>
        <v>Wajar</v>
      </c>
    </row>
    <row r="1613" spans="1:17" x14ac:dyDescent="0.3">
      <c r="A1613" s="104">
        <v>1612</v>
      </c>
      <c r="B1613" s="104" t="s">
        <v>18454</v>
      </c>
      <c r="C1613" s="104" t="s">
        <v>282</v>
      </c>
      <c r="D1613" s="104" t="s">
        <v>308</v>
      </c>
      <c r="E1613" s="104" t="s">
        <v>320</v>
      </c>
      <c r="F1613" s="104" t="s">
        <v>344</v>
      </c>
      <c r="G1613" s="104" t="s">
        <v>332</v>
      </c>
      <c r="H1613" s="104" t="s">
        <v>1513</v>
      </c>
      <c r="I1613" s="104" t="s">
        <v>18458</v>
      </c>
      <c r="J1613" s="105">
        <v>500</v>
      </c>
      <c r="K1613" s="105">
        <v>700</v>
      </c>
      <c r="L1613" s="105">
        <v>600</v>
      </c>
      <c r="M1613" s="106">
        <v>48.166593229999997</v>
      </c>
      <c r="N1613" s="105">
        <v>28899.95594</v>
      </c>
      <c r="O1613" s="107">
        <f t="shared" si="50"/>
        <v>9</v>
      </c>
      <c r="P1613" s="105">
        <f>IFERROR(INDEX(Data_HS!$D$2:$D$8217,MATCH(H1613,Data_HS!$A$2:$A$8217,0))/p_bulan,"")</f>
        <v>785032.27272727271</v>
      </c>
      <c r="Q1613" s="104" t="str">
        <f t="shared" si="51"/>
        <v>Wajar</v>
      </c>
    </row>
    <row r="1614" spans="1:17" x14ac:dyDescent="0.3">
      <c r="A1614" s="104">
        <v>1613</v>
      </c>
      <c r="B1614" s="104" t="s">
        <v>18454</v>
      </c>
      <c r="C1614" s="104" t="s">
        <v>282</v>
      </c>
      <c r="D1614" s="104" t="s">
        <v>308</v>
      </c>
      <c r="E1614" s="104" t="s">
        <v>320</v>
      </c>
      <c r="F1614" s="104" t="s">
        <v>344</v>
      </c>
      <c r="G1614" s="104" t="s">
        <v>332</v>
      </c>
      <c r="H1614" s="104" t="s">
        <v>1460</v>
      </c>
      <c r="I1614" s="104" t="s">
        <v>18459</v>
      </c>
      <c r="J1614" s="105">
        <v>1000</v>
      </c>
      <c r="K1614" s="105"/>
      <c r="L1614" s="105">
        <v>1000</v>
      </c>
      <c r="M1614" s="106">
        <v>6.8828138010000002</v>
      </c>
      <c r="N1614" s="105">
        <v>6882.8138010000002</v>
      </c>
      <c r="O1614" s="107">
        <f t="shared" si="50"/>
        <v>9</v>
      </c>
      <c r="P1614" s="105">
        <f>IFERROR(INDEX(Data_HS!$D$2:$D$8217,MATCH(H1614,Data_HS!$A$2:$A$8217,0))/p_bulan,"")</f>
        <v>60138.272727272728</v>
      </c>
      <c r="Q1614" s="104" t="str">
        <f t="shared" si="51"/>
        <v>Wajar</v>
      </c>
    </row>
    <row r="1615" spans="1:17" x14ac:dyDescent="0.3">
      <c r="A1615" s="104">
        <v>1614</v>
      </c>
      <c r="B1615" s="104" t="s">
        <v>18454</v>
      </c>
      <c r="C1615" s="104" t="s">
        <v>282</v>
      </c>
      <c r="D1615" s="104" t="s">
        <v>308</v>
      </c>
      <c r="E1615" s="104" t="s">
        <v>320</v>
      </c>
      <c r="F1615" s="104" t="s">
        <v>344</v>
      </c>
      <c r="G1615" s="104" t="s">
        <v>332</v>
      </c>
      <c r="H1615" s="104" t="s">
        <v>1460</v>
      </c>
      <c r="I1615" s="104" t="s">
        <v>18460</v>
      </c>
      <c r="J1615" s="105">
        <v>1000</v>
      </c>
      <c r="K1615" s="105"/>
      <c r="L1615" s="105">
        <v>1000</v>
      </c>
      <c r="M1615" s="106">
        <v>6.8828138010000002</v>
      </c>
      <c r="N1615" s="105">
        <v>6882.8138010000002</v>
      </c>
      <c r="O1615" s="107">
        <f t="shared" si="50"/>
        <v>9</v>
      </c>
      <c r="P1615" s="105">
        <f>IFERROR(INDEX(Data_HS!$D$2:$D$8217,MATCH(H1615,Data_HS!$A$2:$A$8217,0))/p_bulan,"")</f>
        <v>60138.272727272728</v>
      </c>
      <c r="Q1615" s="104" t="str">
        <f t="shared" si="51"/>
        <v>Wajar</v>
      </c>
    </row>
    <row r="1616" spans="1:17" x14ac:dyDescent="0.3">
      <c r="A1616" s="104">
        <v>1615</v>
      </c>
      <c r="B1616" s="104" t="s">
        <v>18461</v>
      </c>
      <c r="C1616" s="104" t="s">
        <v>292</v>
      </c>
      <c r="D1616" s="104" t="s">
        <v>308</v>
      </c>
      <c r="E1616" s="104" t="s">
        <v>320</v>
      </c>
      <c r="F1616" s="104" t="s">
        <v>344</v>
      </c>
      <c r="G1616" s="104" t="s">
        <v>332</v>
      </c>
      <c r="H1616" s="104" t="s">
        <v>1476</v>
      </c>
      <c r="I1616" s="104" t="s">
        <v>18408</v>
      </c>
      <c r="J1616" s="105">
        <v>1000</v>
      </c>
      <c r="K1616" s="105">
        <v>50000</v>
      </c>
      <c r="L1616" s="105">
        <v>25500</v>
      </c>
      <c r="M1616" s="106">
        <v>6.1750955760000004</v>
      </c>
      <c r="N1616" s="105">
        <v>157464.93719999999</v>
      </c>
      <c r="O1616" s="107">
        <f t="shared" si="50"/>
        <v>9</v>
      </c>
      <c r="P1616" s="105">
        <f>IFERROR(INDEX(Data_HS!$D$2:$D$8217,MATCH(H1616,Data_HS!$A$2:$A$8217,0))/p_bulan,"")</f>
        <v>5139.363636363636</v>
      </c>
      <c r="Q1616" s="104" t="str">
        <f t="shared" si="51"/>
        <v>Melebihi ekspor nasional HS</v>
      </c>
    </row>
    <row r="1617" spans="1:17" x14ac:dyDescent="0.3">
      <c r="A1617" s="104">
        <v>1616</v>
      </c>
      <c r="B1617" s="104" t="s">
        <v>18462</v>
      </c>
      <c r="C1617" s="104" t="s">
        <v>334</v>
      </c>
      <c r="D1617" s="104" t="s">
        <v>311</v>
      </c>
      <c r="E1617" s="104" t="s">
        <v>320</v>
      </c>
      <c r="F1617" s="104" t="s">
        <v>343</v>
      </c>
      <c r="G1617" s="104" t="s">
        <v>335</v>
      </c>
      <c r="H1617" s="104" t="s">
        <v>16845</v>
      </c>
      <c r="I1617" s="104" t="s">
        <v>16846</v>
      </c>
      <c r="J1617" s="105"/>
      <c r="K1617" s="105"/>
      <c r="L1617" s="105"/>
      <c r="M1617" s="106"/>
      <c r="N1617" s="105"/>
      <c r="O1617" s="107">
        <f t="shared" si="50"/>
        <v>0</v>
      </c>
      <c r="P1617" s="105" t="str">
        <f>IFERROR(INDEX(Data_HS!$D$2:$D$8217,MATCH(H1617,Data_HS!$A$2:$A$8217,0))/p_bulan,"")</f>
        <v/>
      </c>
      <c r="Q1617" s="104" t="str">
        <f t="shared" si="51"/>
        <v>HS tidak valid</v>
      </c>
    </row>
    <row r="1618" spans="1:17" x14ac:dyDescent="0.3">
      <c r="A1618" s="104">
        <v>1617</v>
      </c>
      <c r="B1618" s="104" t="s">
        <v>18463</v>
      </c>
      <c r="C1618" s="104" t="s">
        <v>280</v>
      </c>
      <c r="D1618" s="104" t="s">
        <v>311</v>
      </c>
      <c r="E1618" s="104" t="s">
        <v>304</v>
      </c>
      <c r="F1618" s="104" t="s">
        <v>343</v>
      </c>
      <c r="G1618" s="104" t="s">
        <v>332</v>
      </c>
      <c r="H1618" s="104" t="s">
        <v>6174</v>
      </c>
      <c r="I1618" s="104" t="s">
        <v>18464</v>
      </c>
      <c r="J1618" s="105">
        <v>25000</v>
      </c>
      <c r="K1618" s="105">
        <v>60000</v>
      </c>
      <c r="L1618" s="105">
        <v>42500</v>
      </c>
      <c r="M1618" s="106">
        <v>2.3792928459999998</v>
      </c>
      <c r="N1618" s="105">
        <v>101119.946</v>
      </c>
      <c r="O1618" s="107">
        <f t="shared" si="50"/>
        <v>44</v>
      </c>
      <c r="P1618" s="105">
        <f>IFERROR(INDEX(Data_HS!$D$2:$D$8217,MATCH(H1618,Data_HS!$A$2:$A$8217,0))/p_bulan,"")</f>
        <v>287282.09090909088</v>
      </c>
      <c r="Q1618" s="104" t="str">
        <f t="shared" si="51"/>
        <v>Wajar</v>
      </c>
    </row>
    <row r="1619" spans="1:17" x14ac:dyDescent="0.3">
      <c r="A1619" s="104">
        <v>1618</v>
      </c>
      <c r="B1619" s="104" t="s">
        <v>18465</v>
      </c>
      <c r="C1619" s="104" t="s">
        <v>282</v>
      </c>
      <c r="D1619" s="104" t="s">
        <v>308</v>
      </c>
      <c r="E1619" s="104" t="s">
        <v>304</v>
      </c>
      <c r="F1619" s="104" t="s">
        <v>344</v>
      </c>
      <c r="G1619" s="104" t="s">
        <v>332</v>
      </c>
      <c r="H1619" s="104" t="s">
        <v>2757</v>
      </c>
      <c r="I1619" s="104" t="s">
        <v>18466</v>
      </c>
      <c r="J1619" s="105">
        <v>20000</v>
      </c>
      <c r="K1619" s="105">
        <v>1000000</v>
      </c>
      <c r="L1619" s="105">
        <v>510000</v>
      </c>
      <c r="M1619" s="106">
        <v>0.30174964999999998</v>
      </c>
      <c r="N1619" s="105">
        <v>153892.32149999999</v>
      </c>
      <c r="O1619" s="107">
        <f t="shared" si="50"/>
        <v>23</v>
      </c>
      <c r="P1619" s="105">
        <f>IFERROR(INDEX(Data_HS!$D$2:$D$8217,MATCH(H1619,Data_HS!$A$2:$A$8217,0))/p_bulan,"")</f>
        <v>2743.7272727272725</v>
      </c>
      <c r="Q1619" s="104" t="str">
        <f t="shared" si="51"/>
        <v>Melebihi ekspor nasional HS</v>
      </c>
    </row>
    <row r="1620" spans="1:17" x14ac:dyDescent="0.3">
      <c r="A1620" s="104">
        <v>1619</v>
      </c>
      <c r="B1620" s="104" t="s">
        <v>18465</v>
      </c>
      <c r="C1620" s="104" t="s">
        <v>282</v>
      </c>
      <c r="D1620" s="104" t="s">
        <v>308</v>
      </c>
      <c r="E1620" s="104" t="s">
        <v>304</v>
      </c>
      <c r="F1620" s="104" t="s">
        <v>344</v>
      </c>
      <c r="G1620" s="104" t="s">
        <v>332</v>
      </c>
      <c r="H1620" s="104" t="s">
        <v>16231</v>
      </c>
      <c r="I1620" s="104" t="s">
        <v>18467</v>
      </c>
      <c r="J1620" s="105"/>
      <c r="K1620" s="105">
        <v>0</v>
      </c>
      <c r="L1620" s="105"/>
      <c r="M1620" s="106">
        <v>6.6998434229999999</v>
      </c>
      <c r="N1620" s="105"/>
      <c r="O1620" s="107">
        <f t="shared" si="50"/>
        <v>94</v>
      </c>
      <c r="P1620" s="105">
        <f>IFERROR(INDEX(Data_HS!$D$2:$D$8217,MATCH(H1620,Data_HS!$A$2:$A$8217,0))/p_bulan,"")</f>
        <v>1632220.7272727273</v>
      </c>
      <c r="Q1620" s="104" t="str">
        <f t="shared" si="51"/>
        <v>Tanpa estimasi</v>
      </c>
    </row>
    <row r="1621" spans="1:17" x14ac:dyDescent="0.3">
      <c r="A1621" s="104">
        <v>1620</v>
      </c>
      <c r="B1621" s="104" t="s">
        <v>18465</v>
      </c>
      <c r="C1621" s="104" t="s">
        <v>282</v>
      </c>
      <c r="D1621" s="104" t="s">
        <v>308</v>
      </c>
      <c r="E1621" s="104" t="s">
        <v>304</v>
      </c>
      <c r="F1621" s="104" t="s">
        <v>344</v>
      </c>
      <c r="G1621" s="104" t="s">
        <v>332</v>
      </c>
      <c r="H1621" s="104" t="s">
        <v>1715</v>
      </c>
      <c r="I1621" s="104" t="s">
        <v>18468</v>
      </c>
      <c r="J1621" s="105">
        <v>25</v>
      </c>
      <c r="K1621" s="105"/>
      <c r="L1621" s="105">
        <v>25</v>
      </c>
      <c r="M1621" s="106">
        <v>2.9220159999999999E-3</v>
      </c>
      <c r="N1621" s="105">
        <v>7.3050393000000005E-2</v>
      </c>
      <c r="O1621" s="107">
        <f t="shared" si="50"/>
        <v>12</v>
      </c>
      <c r="P1621" s="105">
        <f>IFERROR(INDEX(Data_HS!$D$2:$D$8217,MATCH(H1621,Data_HS!$A$2:$A$8217,0))/p_bulan,"")</f>
        <v>11.090909090909092</v>
      </c>
      <c r="Q1621" s="104" t="str">
        <f t="shared" si="51"/>
        <v>Wajar</v>
      </c>
    </row>
    <row r="1622" spans="1:17" x14ac:dyDescent="0.3">
      <c r="A1622" s="104">
        <v>1621</v>
      </c>
      <c r="B1622" s="104" t="s">
        <v>18465</v>
      </c>
      <c r="C1622" s="104" t="s">
        <v>282</v>
      </c>
      <c r="D1622" s="104" t="s">
        <v>308</v>
      </c>
      <c r="E1622" s="104" t="s">
        <v>304</v>
      </c>
      <c r="F1622" s="104" t="s">
        <v>344</v>
      </c>
      <c r="G1622" s="104" t="s">
        <v>332</v>
      </c>
      <c r="H1622" s="104" t="s">
        <v>3009</v>
      </c>
      <c r="I1622" s="104" t="s">
        <v>18469</v>
      </c>
      <c r="J1622" s="105"/>
      <c r="K1622" s="105">
        <v>200000000</v>
      </c>
      <c r="L1622" s="105"/>
      <c r="M1622" s="106">
        <v>0.100995608</v>
      </c>
      <c r="N1622" s="105"/>
      <c r="O1622" s="107">
        <f t="shared" si="50"/>
        <v>27</v>
      </c>
      <c r="P1622" s="105">
        <f>IFERROR(INDEX(Data_HS!$D$2:$D$8217,MATCH(H1622,Data_HS!$A$2:$A$8217,0))/p_bulan,"")</f>
        <v>195949313.45454547</v>
      </c>
      <c r="Q1622" s="104" t="str">
        <f t="shared" si="51"/>
        <v>Tanpa estimasi</v>
      </c>
    </row>
    <row r="1623" spans="1:17" x14ac:dyDescent="0.3">
      <c r="A1623" s="104">
        <v>1622</v>
      </c>
      <c r="B1623" s="104" t="s">
        <v>18465</v>
      </c>
      <c r="C1623" s="104" t="s">
        <v>282</v>
      </c>
      <c r="D1623" s="104" t="s">
        <v>308</v>
      </c>
      <c r="E1623" s="104" t="s">
        <v>304</v>
      </c>
      <c r="F1623" s="104" t="s">
        <v>344</v>
      </c>
      <c r="G1623" s="104" t="s">
        <v>332</v>
      </c>
      <c r="H1623" s="104" t="s">
        <v>1567</v>
      </c>
      <c r="I1623" s="104" t="s">
        <v>18470</v>
      </c>
      <c r="J1623" s="105">
        <v>1000</v>
      </c>
      <c r="K1623" s="105"/>
      <c r="L1623" s="105">
        <v>1000</v>
      </c>
      <c r="M1623" s="106">
        <v>1.373354741</v>
      </c>
      <c r="N1623" s="105">
        <v>1373.3547410000001</v>
      </c>
      <c r="O1623" s="107">
        <f t="shared" si="50"/>
        <v>9</v>
      </c>
      <c r="P1623" s="105">
        <f>IFERROR(INDEX(Data_HS!$D$2:$D$8217,MATCH(H1623,Data_HS!$A$2:$A$8217,0))/p_bulan,"")</f>
        <v>78303.818181818177</v>
      </c>
      <c r="Q1623" s="104" t="str">
        <f t="shared" si="51"/>
        <v>Wajar</v>
      </c>
    </row>
    <row r="1624" spans="1:17" x14ac:dyDescent="0.3">
      <c r="A1624" s="104">
        <v>1623</v>
      </c>
      <c r="B1624" s="104" t="s">
        <v>18465</v>
      </c>
      <c r="C1624" s="104" t="s">
        <v>282</v>
      </c>
      <c r="D1624" s="104" t="s">
        <v>308</v>
      </c>
      <c r="E1624" s="104" t="s">
        <v>304</v>
      </c>
      <c r="F1624" s="104" t="s">
        <v>344</v>
      </c>
      <c r="G1624" s="104" t="s">
        <v>332</v>
      </c>
      <c r="H1624" s="104" t="s">
        <v>1601</v>
      </c>
      <c r="I1624" s="104" t="s">
        <v>18471</v>
      </c>
      <c r="J1624" s="105">
        <v>6000</v>
      </c>
      <c r="K1624" s="105">
        <v>6000000</v>
      </c>
      <c r="L1624" s="105">
        <v>3003000</v>
      </c>
      <c r="M1624" s="106">
        <v>0.93204868200000002</v>
      </c>
      <c r="N1624" s="105">
        <v>2798942.1910000001</v>
      </c>
      <c r="O1624" s="107">
        <f t="shared" si="50"/>
        <v>10</v>
      </c>
      <c r="P1624" s="105">
        <f>IFERROR(INDEX(Data_HS!$D$2:$D$8217,MATCH(H1624,Data_HS!$A$2:$A$8217,0))/p_bulan,"")</f>
        <v>167.09090909090909</v>
      </c>
      <c r="Q1624" s="104" t="str">
        <f t="shared" si="51"/>
        <v>Melebihi ekspor nasional HS</v>
      </c>
    </row>
    <row r="1625" spans="1:17" x14ac:dyDescent="0.3">
      <c r="A1625" s="104">
        <v>1624</v>
      </c>
      <c r="B1625" s="104" t="s">
        <v>18472</v>
      </c>
      <c r="C1625" s="104" t="s">
        <v>307</v>
      </c>
      <c r="D1625" s="104" t="s">
        <v>308</v>
      </c>
      <c r="E1625" s="104" t="s">
        <v>18473</v>
      </c>
      <c r="F1625" s="104" t="s">
        <v>343</v>
      </c>
      <c r="G1625" s="104" t="s">
        <v>332</v>
      </c>
      <c r="H1625" s="104" t="s">
        <v>4629</v>
      </c>
      <c r="I1625" s="104" t="s">
        <v>18474</v>
      </c>
      <c r="J1625" s="105">
        <v>17000</v>
      </c>
      <c r="K1625" s="105">
        <v>300000</v>
      </c>
      <c r="L1625" s="105">
        <v>158500</v>
      </c>
      <c r="M1625" s="106">
        <v>1.77268161</v>
      </c>
      <c r="N1625" s="105">
        <v>280970.03519999998</v>
      </c>
      <c r="O1625" s="107">
        <f t="shared" si="50"/>
        <v>38</v>
      </c>
      <c r="P1625" s="105">
        <f>IFERROR(INDEX(Data_HS!$D$2:$D$8217,MATCH(H1625,Data_HS!$A$2:$A$8217,0))/p_bulan,"")</f>
        <v>2332469</v>
      </c>
      <c r="Q1625" s="104" t="str">
        <f t="shared" si="51"/>
        <v>Wajar</v>
      </c>
    </row>
    <row r="1626" spans="1:17" x14ac:dyDescent="0.3">
      <c r="A1626" s="104">
        <v>1625</v>
      </c>
      <c r="B1626" s="104" t="s">
        <v>18472</v>
      </c>
      <c r="C1626" s="104" t="s">
        <v>307</v>
      </c>
      <c r="D1626" s="104" t="s">
        <v>308</v>
      </c>
      <c r="E1626" s="104" t="s">
        <v>18473</v>
      </c>
      <c r="F1626" s="104" t="s">
        <v>343</v>
      </c>
      <c r="G1626" s="104" t="s">
        <v>332</v>
      </c>
      <c r="H1626" s="104" t="s">
        <v>4629</v>
      </c>
      <c r="I1626" s="104" t="s">
        <v>17261</v>
      </c>
      <c r="J1626" s="105">
        <v>19000</v>
      </c>
      <c r="K1626" s="105">
        <v>300000</v>
      </c>
      <c r="L1626" s="105">
        <v>159500</v>
      </c>
      <c r="M1626" s="106">
        <v>1.77268161</v>
      </c>
      <c r="N1626" s="105">
        <v>282742.71679999999</v>
      </c>
      <c r="O1626" s="107">
        <f t="shared" si="50"/>
        <v>38</v>
      </c>
      <c r="P1626" s="105">
        <f>IFERROR(INDEX(Data_HS!$D$2:$D$8217,MATCH(H1626,Data_HS!$A$2:$A$8217,0))/p_bulan,"")</f>
        <v>2332469</v>
      </c>
      <c r="Q1626" s="104" t="str">
        <f t="shared" si="51"/>
        <v>Wajar</v>
      </c>
    </row>
    <row r="1627" spans="1:17" x14ac:dyDescent="0.3">
      <c r="A1627" s="104">
        <v>1626</v>
      </c>
      <c r="B1627" s="104" t="s">
        <v>18472</v>
      </c>
      <c r="C1627" s="104" t="s">
        <v>307</v>
      </c>
      <c r="D1627" s="104" t="s">
        <v>308</v>
      </c>
      <c r="E1627" s="104" t="s">
        <v>18473</v>
      </c>
      <c r="F1627" s="104" t="s">
        <v>343</v>
      </c>
      <c r="G1627" s="104" t="s">
        <v>332</v>
      </c>
      <c r="H1627" s="104" t="s">
        <v>7049</v>
      </c>
      <c r="I1627" s="104" t="s">
        <v>18475</v>
      </c>
      <c r="J1627" s="105">
        <v>17000</v>
      </c>
      <c r="K1627" s="105">
        <v>100000</v>
      </c>
      <c r="L1627" s="105">
        <v>58500</v>
      </c>
      <c r="M1627" s="106">
        <v>0.15903830599999999</v>
      </c>
      <c r="N1627" s="105">
        <v>9303.7409060000009</v>
      </c>
      <c r="O1627" s="107">
        <f t="shared" si="50"/>
        <v>53</v>
      </c>
      <c r="P1627" s="105">
        <f>IFERROR(INDEX(Data_HS!$D$2:$D$8217,MATCH(H1627,Data_HS!$A$2:$A$8217,0))/p_bulan,"")</f>
        <v>14667.09090909091</v>
      </c>
      <c r="Q1627" s="104" t="str">
        <f t="shared" si="51"/>
        <v>Wajar</v>
      </c>
    </row>
    <row r="1628" spans="1:17" x14ac:dyDescent="0.3">
      <c r="A1628" s="104">
        <v>1627</v>
      </c>
      <c r="B1628" s="104" t="s">
        <v>18472</v>
      </c>
      <c r="C1628" s="104" t="s">
        <v>307</v>
      </c>
      <c r="D1628" s="104" t="s">
        <v>308</v>
      </c>
      <c r="E1628" s="104" t="s">
        <v>18473</v>
      </c>
      <c r="F1628" s="104" t="s">
        <v>343</v>
      </c>
      <c r="G1628" s="104" t="s">
        <v>332</v>
      </c>
      <c r="H1628" s="104" t="s">
        <v>1593</v>
      </c>
      <c r="I1628" s="104" t="s">
        <v>16927</v>
      </c>
      <c r="J1628" s="105">
        <v>27000</v>
      </c>
      <c r="K1628" s="105">
        <v>500000</v>
      </c>
      <c r="L1628" s="105">
        <v>263500</v>
      </c>
      <c r="M1628" s="106">
        <v>4.2409638550000004</v>
      </c>
      <c r="N1628" s="105">
        <v>1117493.976</v>
      </c>
      <c r="O1628" s="107">
        <f t="shared" si="50"/>
        <v>10</v>
      </c>
      <c r="P1628" s="105">
        <f>IFERROR(INDEX(Data_HS!$D$2:$D$8217,MATCH(H1628,Data_HS!$A$2:$A$8217,0))/p_bulan,"")</f>
        <v>4128</v>
      </c>
      <c r="Q1628" s="104" t="str">
        <f t="shared" si="51"/>
        <v>Melebihi ekspor nasional HS</v>
      </c>
    </row>
    <row r="1629" spans="1:17" x14ac:dyDescent="0.3">
      <c r="A1629" s="104">
        <v>1628</v>
      </c>
      <c r="B1629" s="104" t="s">
        <v>18476</v>
      </c>
      <c r="C1629" s="104" t="s">
        <v>284</v>
      </c>
      <c r="D1629" s="104" t="s">
        <v>308</v>
      </c>
      <c r="E1629" s="104" t="s">
        <v>301</v>
      </c>
      <c r="F1629" s="104" t="s">
        <v>344</v>
      </c>
      <c r="G1629" s="104" t="s">
        <v>335</v>
      </c>
      <c r="H1629" s="104" t="s">
        <v>1224</v>
      </c>
      <c r="I1629" s="104" t="s">
        <v>18477</v>
      </c>
      <c r="J1629" s="105">
        <v>0</v>
      </c>
      <c r="K1629" s="105">
        <v>900000</v>
      </c>
      <c r="L1629" s="105">
        <v>450000</v>
      </c>
      <c r="M1629" s="106">
        <v>1.211445581</v>
      </c>
      <c r="N1629" s="105">
        <v>545150.51159999997</v>
      </c>
      <c r="O1629" s="107">
        <f t="shared" si="50"/>
        <v>7</v>
      </c>
      <c r="P1629" s="105">
        <f>IFERROR(INDEX(Data_HS!$D$2:$D$8217,MATCH(H1629,Data_HS!$A$2:$A$8217,0))/p_bulan,"")</f>
        <v>157794.09090909091</v>
      </c>
      <c r="Q1629" s="104" t="str">
        <f t="shared" si="51"/>
        <v>Melebihi ekspor nasional HS</v>
      </c>
    </row>
    <row r="1630" spans="1:17" x14ac:dyDescent="0.3">
      <c r="A1630" s="104">
        <v>1629</v>
      </c>
      <c r="B1630" s="104" t="s">
        <v>18476</v>
      </c>
      <c r="C1630" s="104" t="s">
        <v>284</v>
      </c>
      <c r="D1630" s="104" t="s">
        <v>308</v>
      </c>
      <c r="E1630" s="104" t="s">
        <v>301</v>
      </c>
      <c r="F1630" s="104" t="s">
        <v>344</v>
      </c>
      <c r="G1630" s="104" t="s">
        <v>335</v>
      </c>
      <c r="H1630" s="104" t="s">
        <v>428</v>
      </c>
      <c r="I1630" s="104" t="s">
        <v>18478</v>
      </c>
      <c r="J1630" s="105">
        <v>0</v>
      </c>
      <c r="K1630" s="105">
        <v>10000</v>
      </c>
      <c r="L1630" s="105">
        <v>5000</v>
      </c>
      <c r="M1630" s="106">
        <v>5.9627791559999999</v>
      </c>
      <c r="N1630" s="105">
        <v>29813.895779999999</v>
      </c>
      <c r="O1630" s="107">
        <f t="shared" si="50"/>
        <v>2</v>
      </c>
      <c r="P1630" s="105">
        <f>IFERROR(INDEX(Data_HS!$D$2:$D$8217,MATCH(H1630,Data_HS!$A$2:$A$8217,0))/p_bulan,"")</f>
        <v>218.45454545454547</v>
      </c>
      <c r="Q1630" s="104" t="str">
        <f t="shared" si="51"/>
        <v>Melebihi ekspor nasional HS</v>
      </c>
    </row>
    <row r="1631" spans="1:17" x14ac:dyDescent="0.3">
      <c r="A1631" s="104">
        <v>1630</v>
      </c>
      <c r="B1631" s="104" t="s">
        <v>18479</v>
      </c>
      <c r="C1631" s="104" t="s">
        <v>280</v>
      </c>
      <c r="D1631" s="104" t="s">
        <v>308</v>
      </c>
      <c r="E1631" s="104" t="s">
        <v>320</v>
      </c>
      <c r="F1631" s="104" t="s">
        <v>343</v>
      </c>
      <c r="G1631" s="104" t="s">
        <v>332</v>
      </c>
      <c r="H1631" s="104" t="s">
        <v>2343</v>
      </c>
      <c r="I1631" s="104" t="s">
        <v>18480</v>
      </c>
      <c r="J1631" s="105"/>
      <c r="K1631" s="105"/>
      <c r="L1631" s="105"/>
      <c r="M1631" s="106">
        <v>1.864810232</v>
      </c>
      <c r="N1631" s="105"/>
      <c r="O1631" s="107">
        <f t="shared" si="50"/>
        <v>19</v>
      </c>
      <c r="P1631" s="105">
        <f>IFERROR(INDEX(Data_HS!$D$2:$D$8217,MATCH(H1631,Data_HS!$A$2:$A$8217,0))/p_bulan,"")</f>
        <v>30665670.636363637</v>
      </c>
      <c r="Q1631" s="104" t="str">
        <f t="shared" si="51"/>
        <v>Tanpa estimasi</v>
      </c>
    </row>
    <row r="1632" spans="1:17" x14ac:dyDescent="0.3">
      <c r="A1632" s="104">
        <v>1631</v>
      </c>
      <c r="B1632" s="104" t="s">
        <v>18479</v>
      </c>
      <c r="C1632" s="104" t="s">
        <v>280</v>
      </c>
      <c r="D1632" s="104" t="s">
        <v>308</v>
      </c>
      <c r="E1632" s="104" t="s">
        <v>320</v>
      </c>
      <c r="F1632" s="104" t="s">
        <v>343</v>
      </c>
      <c r="G1632" s="104" t="s">
        <v>332</v>
      </c>
      <c r="H1632" s="104" t="s">
        <v>1557</v>
      </c>
      <c r="I1632" s="104" t="s">
        <v>18481</v>
      </c>
      <c r="J1632" s="105"/>
      <c r="K1632" s="105"/>
      <c r="L1632" s="105"/>
      <c r="M1632" s="106">
        <v>0.76696932900000003</v>
      </c>
      <c r="N1632" s="105"/>
      <c r="O1632" s="107">
        <f t="shared" si="50"/>
        <v>9</v>
      </c>
      <c r="P1632" s="105">
        <f>IFERROR(INDEX(Data_HS!$D$2:$D$8217,MATCH(H1632,Data_HS!$A$2:$A$8217,0))/p_bulan,"")</f>
        <v>171188.18181818182</v>
      </c>
      <c r="Q1632" s="104" t="str">
        <f t="shared" si="51"/>
        <v>Tanpa estimasi</v>
      </c>
    </row>
    <row r="1633" spans="1:17" x14ac:dyDescent="0.3">
      <c r="A1633" s="104">
        <v>1632</v>
      </c>
      <c r="B1633" s="104" t="s">
        <v>18479</v>
      </c>
      <c r="C1633" s="104" t="s">
        <v>280</v>
      </c>
      <c r="D1633" s="104" t="s">
        <v>308</v>
      </c>
      <c r="E1633" s="104" t="s">
        <v>320</v>
      </c>
      <c r="F1633" s="104" t="s">
        <v>343</v>
      </c>
      <c r="G1633" s="104" t="s">
        <v>332</v>
      </c>
      <c r="H1633" s="104" t="s">
        <v>2535</v>
      </c>
      <c r="I1633" s="104" t="s">
        <v>18482</v>
      </c>
      <c r="J1633" s="105"/>
      <c r="K1633" s="105"/>
      <c r="L1633" s="105"/>
      <c r="M1633" s="106">
        <v>4.848510256</v>
      </c>
      <c r="N1633" s="105"/>
      <c r="O1633" s="107">
        <f t="shared" si="50"/>
        <v>21</v>
      </c>
      <c r="P1633" s="105">
        <f>IFERROR(INDEX(Data_HS!$D$2:$D$8217,MATCH(H1633,Data_HS!$A$2:$A$8217,0))/p_bulan,"")</f>
        <v>15981207.272727273</v>
      </c>
      <c r="Q1633" s="104" t="str">
        <f t="shared" si="51"/>
        <v>Tanpa estimasi</v>
      </c>
    </row>
    <row r="1634" spans="1:17" x14ac:dyDescent="0.3">
      <c r="A1634" s="104">
        <v>1633</v>
      </c>
      <c r="B1634" s="104" t="s">
        <v>18483</v>
      </c>
      <c r="C1634" s="104" t="s">
        <v>282</v>
      </c>
      <c r="D1634" s="104" t="s">
        <v>311</v>
      </c>
      <c r="E1634" s="104" t="s">
        <v>320</v>
      </c>
      <c r="F1634" s="104" t="s">
        <v>343</v>
      </c>
      <c r="G1634" s="104" t="s">
        <v>332</v>
      </c>
      <c r="H1634" s="104" t="s">
        <v>1833</v>
      </c>
      <c r="I1634" s="104" t="s">
        <v>18484</v>
      </c>
      <c r="J1634" s="105">
        <v>10000</v>
      </c>
      <c r="K1634" s="105">
        <v>500000</v>
      </c>
      <c r="L1634" s="105">
        <v>255000</v>
      </c>
      <c r="M1634" s="106">
        <v>0.10319235</v>
      </c>
      <c r="N1634" s="105">
        <v>26314.049129999999</v>
      </c>
      <c r="O1634" s="107">
        <f t="shared" si="50"/>
        <v>14</v>
      </c>
      <c r="P1634" s="105">
        <f>IFERROR(INDEX(Data_HS!$D$2:$D$8217,MATCH(H1634,Data_HS!$A$2:$A$8217,0))/p_bulan,"")</f>
        <v>51044723.545454547</v>
      </c>
      <c r="Q1634" s="104" t="str">
        <f t="shared" si="51"/>
        <v>Wajar</v>
      </c>
    </row>
    <row r="1635" spans="1:17" x14ac:dyDescent="0.3">
      <c r="A1635" s="104">
        <v>1634</v>
      </c>
      <c r="B1635" s="104" t="s">
        <v>18483</v>
      </c>
      <c r="C1635" s="104" t="s">
        <v>282</v>
      </c>
      <c r="D1635" s="104" t="s">
        <v>311</v>
      </c>
      <c r="E1635" s="104" t="s">
        <v>320</v>
      </c>
      <c r="F1635" s="104" t="s">
        <v>343</v>
      </c>
      <c r="G1635" s="104" t="s">
        <v>332</v>
      </c>
      <c r="H1635" s="104" t="s">
        <v>6252</v>
      </c>
      <c r="I1635" s="104" t="s">
        <v>18485</v>
      </c>
      <c r="J1635" s="105">
        <v>10000</v>
      </c>
      <c r="K1635" s="105">
        <v>20000</v>
      </c>
      <c r="L1635" s="105">
        <v>15000</v>
      </c>
      <c r="M1635" s="106">
        <v>4.5264889369999999</v>
      </c>
      <c r="N1635" s="105">
        <v>67897.334050000005</v>
      </c>
      <c r="O1635" s="107">
        <f t="shared" si="50"/>
        <v>44</v>
      </c>
      <c r="P1635" s="105">
        <f>IFERROR(INDEX(Data_HS!$D$2:$D$8217,MATCH(H1635,Data_HS!$A$2:$A$8217,0))/p_bulan,"")</f>
        <v>145972.27272727274</v>
      </c>
      <c r="Q1635" s="104" t="str">
        <f t="shared" si="51"/>
        <v>Wajar</v>
      </c>
    </row>
    <row r="1636" spans="1:17" x14ac:dyDescent="0.3">
      <c r="A1636" s="104">
        <v>1635</v>
      </c>
      <c r="B1636" s="104" t="s">
        <v>18483</v>
      </c>
      <c r="C1636" s="104" t="s">
        <v>282</v>
      </c>
      <c r="D1636" s="104" t="s">
        <v>311</v>
      </c>
      <c r="E1636" s="104" t="s">
        <v>320</v>
      </c>
      <c r="F1636" s="104" t="s">
        <v>343</v>
      </c>
      <c r="G1636" s="104" t="s">
        <v>332</v>
      </c>
      <c r="H1636" s="104" t="s">
        <v>426</v>
      </c>
      <c r="I1636" s="104" t="s">
        <v>18486</v>
      </c>
      <c r="J1636" s="105">
        <v>10000</v>
      </c>
      <c r="K1636" s="105">
        <v>1000000</v>
      </c>
      <c r="L1636" s="105">
        <v>505000</v>
      </c>
      <c r="M1636" s="106">
        <v>2.7272727269999999</v>
      </c>
      <c r="N1636" s="105">
        <v>1377272.727</v>
      </c>
      <c r="O1636" s="107">
        <f t="shared" si="50"/>
        <v>2</v>
      </c>
      <c r="P1636" s="105">
        <f>IFERROR(INDEX(Data_HS!$D$2:$D$8217,MATCH(H1636,Data_HS!$A$2:$A$8217,0))/p_bulan,"")</f>
        <v>10.909090909090908</v>
      </c>
      <c r="Q1636" s="104" t="str">
        <f t="shared" si="51"/>
        <v>Melebihi ekspor nasional HS</v>
      </c>
    </row>
    <row r="1637" spans="1:17" x14ac:dyDescent="0.3">
      <c r="A1637" s="104">
        <v>1636</v>
      </c>
      <c r="B1637" s="104" t="s">
        <v>18487</v>
      </c>
      <c r="C1637" s="104" t="s">
        <v>295</v>
      </c>
      <c r="D1637" s="104" t="s">
        <v>311</v>
      </c>
      <c r="E1637" s="104" t="s">
        <v>320</v>
      </c>
      <c r="F1637" s="104" t="s">
        <v>343</v>
      </c>
      <c r="G1637" s="104" t="s">
        <v>332</v>
      </c>
      <c r="H1637" s="104" t="s">
        <v>9485</v>
      </c>
      <c r="I1637" s="104" t="s">
        <v>18488</v>
      </c>
      <c r="J1637" s="105">
        <v>0</v>
      </c>
      <c r="K1637" s="105">
        <v>0</v>
      </c>
      <c r="L1637" s="105">
        <v>0</v>
      </c>
      <c r="M1637" s="106">
        <v>1.297674709</v>
      </c>
      <c r="N1637" s="105">
        <v>0</v>
      </c>
      <c r="O1637" s="107">
        <f t="shared" si="50"/>
        <v>72</v>
      </c>
      <c r="P1637" s="105">
        <f>IFERROR(INDEX(Data_HS!$D$2:$D$8217,MATCH(H1637,Data_HS!$A$2:$A$8217,0))/p_bulan,"")</f>
        <v>5905483.5454545459</v>
      </c>
      <c r="Q1637" s="104" t="str">
        <f t="shared" si="51"/>
        <v>Estimasi nol</v>
      </c>
    </row>
    <row r="1638" spans="1:17" x14ac:dyDescent="0.3">
      <c r="A1638" s="104">
        <v>1637</v>
      </c>
      <c r="B1638" s="104" t="s">
        <v>18487</v>
      </c>
      <c r="C1638" s="104" t="s">
        <v>295</v>
      </c>
      <c r="D1638" s="104" t="s">
        <v>311</v>
      </c>
      <c r="E1638" s="104" t="s">
        <v>320</v>
      </c>
      <c r="F1638" s="104" t="s">
        <v>343</v>
      </c>
      <c r="G1638" s="104" t="s">
        <v>332</v>
      </c>
      <c r="H1638" s="104" t="s">
        <v>6114</v>
      </c>
      <c r="I1638" s="104" t="s">
        <v>18489</v>
      </c>
      <c r="J1638" s="105">
        <v>0</v>
      </c>
      <c r="K1638" s="105">
        <v>0</v>
      </c>
      <c r="L1638" s="105">
        <v>0</v>
      </c>
      <c r="M1638" s="106">
        <v>0.18349817099999999</v>
      </c>
      <c r="N1638" s="105">
        <v>0</v>
      </c>
      <c r="O1638" s="107">
        <f t="shared" si="50"/>
        <v>44</v>
      </c>
      <c r="P1638" s="105">
        <f>IFERROR(INDEX(Data_HS!$D$2:$D$8217,MATCH(H1638,Data_HS!$A$2:$A$8217,0))/p_bulan,"")</f>
        <v>1195143.0909090908</v>
      </c>
      <c r="Q1638" s="104" t="str">
        <f t="shared" si="51"/>
        <v>Estimasi nol</v>
      </c>
    </row>
    <row r="1639" spans="1:17" x14ac:dyDescent="0.3">
      <c r="A1639" s="104">
        <v>1638</v>
      </c>
      <c r="B1639" s="104" t="s">
        <v>18487</v>
      </c>
      <c r="C1639" s="104" t="s">
        <v>295</v>
      </c>
      <c r="D1639" s="104" t="s">
        <v>311</v>
      </c>
      <c r="E1639" s="104" t="s">
        <v>320</v>
      </c>
      <c r="F1639" s="104" t="s">
        <v>343</v>
      </c>
      <c r="G1639" s="104" t="s">
        <v>332</v>
      </c>
      <c r="H1639" s="104" t="s">
        <v>16845</v>
      </c>
      <c r="I1639" s="104" t="s">
        <v>18490</v>
      </c>
      <c r="J1639" s="105">
        <v>0</v>
      </c>
      <c r="K1639" s="105">
        <v>0</v>
      </c>
      <c r="L1639" s="105">
        <v>0</v>
      </c>
      <c r="M1639" s="106"/>
      <c r="N1639" s="105"/>
      <c r="O1639" s="107">
        <f t="shared" si="50"/>
        <v>0</v>
      </c>
      <c r="P1639" s="105" t="str">
        <f>IFERROR(INDEX(Data_HS!$D$2:$D$8217,MATCH(H1639,Data_HS!$A$2:$A$8217,0))/p_bulan,"")</f>
        <v/>
      </c>
      <c r="Q1639" s="104" t="str">
        <f t="shared" si="51"/>
        <v>HS tidak valid</v>
      </c>
    </row>
    <row r="1640" spans="1:17" x14ac:dyDescent="0.3">
      <c r="A1640" s="104">
        <v>1639</v>
      </c>
      <c r="B1640" s="104" t="s">
        <v>18487</v>
      </c>
      <c r="C1640" s="104" t="s">
        <v>295</v>
      </c>
      <c r="D1640" s="104" t="s">
        <v>311</v>
      </c>
      <c r="E1640" s="104" t="s">
        <v>320</v>
      </c>
      <c r="F1640" s="104" t="s">
        <v>343</v>
      </c>
      <c r="G1640" s="104" t="s">
        <v>332</v>
      </c>
      <c r="H1640" s="104" t="s">
        <v>9473</v>
      </c>
      <c r="I1640" s="104" t="s">
        <v>18491</v>
      </c>
      <c r="J1640" s="105">
        <v>0</v>
      </c>
      <c r="K1640" s="105">
        <v>0</v>
      </c>
      <c r="L1640" s="105">
        <v>0</v>
      </c>
      <c r="M1640" s="106">
        <v>1.0803717930000001</v>
      </c>
      <c r="N1640" s="105">
        <v>0</v>
      </c>
      <c r="O1640" s="107">
        <f t="shared" si="50"/>
        <v>72</v>
      </c>
      <c r="P1640" s="105">
        <f>IFERROR(INDEX(Data_HS!$D$2:$D$8217,MATCH(H1640,Data_HS!$A$2:$A$8217,0))/p_bulan,"")</f>
        <v>16877385.272727273</v>
      </c>
      <c r="Q1640" s="104" t="str">
        <f t="shared" si="51"/>
        <v>Estimasi nol</v>
      </c>
    </row>
    <row r="1641" spans="1:17" x14ac:dyDescent="0.3">
      <c r="A1641" s="104">
        <v>1640</v>
      </c>
      <c r="B1641" s="104" t="s">
        <v>18487</v>
      </c>
      <c r="C1641" s="104" t="s">
        <v>295</v>
      </c>
      <c r="D1641" s="104" t="s">
        <v>311</v>
      </c>
      <c r="E1641" s="104" t="s">
        <v>320</v>
      </c>
      <c r="F1641" s="104" t="s">
        <v>343</v>
      </c>
      <c r="G1641" s="104" t="s">
        <v>332</v>
      </c>
      <c r="H1641" s="104" t="s">
        <v>16845</v>
      </c>
      <c r="I1641" s="104" t="s">
        <v>18492</v>
      </c>
      <c r="J1641" s="105">
        <v>0</v>
      </c>
      <c r="K1641" s="105">
        <v>0</v>
      </c>
      <c r="L1641" s="105">
        <v>0</v>
      </c>
      <c r="M1641" s="106"/>
      <c r="N1641" s="105"/>
      <c r="O1641" s="107">
        <f t="shared" si="50"/>
        <v>0</v>
      </c>
      <c r="P1641" s="105" t="str">
        <f>IFERROR(INDEX(Data_HS!$D$2:$D$8217,MATCH(H1641,Data_HS!$A$2:$A$8217,0))/p_bulan,"")</f>
        <v/>
      </c>
      <c r="Q1641" s="104" t="str">
        <f t="shared" si="51"/>
        <v>HS tidak valid</v>
      </c>
    </row>
    <row r="1642" spans="1:17" x14ac:dyDescent="0.3">
      <c r="A1642" s="104">
        <v>1641</v>
      </c>
      <c r="B1642" s="104" t="s">
        <v>18487</v>
      </c>
      <c r="C1642" s="104" t="s">
        <v>295</v>
      </c>
      <c r="D1642" s="104" t="s">
        <v>311</v>
      </c>
      <c r="E1642" s="104" t="s">
        <v>320</v>
      </c>
      <c r="F1642" s="104" t="s">
        <v>343</v>
      </c>
      <c r="G1642" s="104" t="s">
        <v>332</v>
      </c>
      <c r="H1642" s="104" t="s">
        <v>2683</v>
      </c>
      <c r="I1642" s="104" t="s">
        <v>18493</v>
      </c>
      <c r="J1642" s="105">
        <v>0</v>
      </c>
      <c r="K1642" s="105">
        <v>0</v>
      </c>
      <c r="L1642" s="105">
        <v>0</v>
      </c>
      <c r="M1642" s="106">
        <v>3.5839716940000002</v>
      </c>
      <c r="N1642" s="105">
        <v>0</v>
      </c>
      <c r="O1642" s="107">
        <f t="shared" si="50"/>
        <v>22</v>
      </c>
      <c r="P1642" s="105">
        <f>IFERROR(INDEX(Data_HS!$D$2:$D$8217,MATCH(H1642,Data_HS!$A$2:$A$8217,0))/p_bulan,"")</f>
        <v>27348.636363636364</v>
      </c>
      <c r="Q1642" s="104" t="str">
        <f t="shared" si="51"/>
        <v>Estimasi nol</v>
      </c>
    </row>
    <row r="1643" spans="1:17" x14ac:dyDescent="0.3">
      <c r="A1643" s="104">
        <v>1642</v>
      </c>
      <c r="B1643" s="104" t="s">
        <v>18487</v>
      </c>
      <c r="C1643" s="104" t="s">
        <v>295</v>
      </c>
      <c r="D1643" s="104" t="s">
        <v>311</v>
      </c>
      <c r="E1643" s="104" t="s">
        <v>320</v>
      </c>
      <c r="F1643" s="104" t="s">
        <v>343</v>
      </c>
      <c r="G1643" s="104" t="s">
        <v>332</v>
      </c>
      <c r="H1643" s="104" t="s">
        <v>5930</v>
      </c>
      <c r="I1643" s="104" t="s">
        <v>18494</v>
      </c>
      <c r="J1643" s="105">
        <v>0</v>
      </c>
      <c r="K1643" s="105">
        <v>0</v>
      </c>
      <c r="L1643" s="105">
        <v>0</v>
      </c>
      <c r="M1643" s="106">
        <v>33.417339480000003</v>
      </c>
      <c r="N1643" s="105">
        <v>0</v>
      </c>
      <c r="O1643" s="107">
        <f t="shared" si="50"/>
        <v>42</v>
      </c>
      <c r="P1643" s="105">
        <f>IFERROR(INDEX(Data_HS!$D$2:$D$8217,MATCH(H1643,Data_HS!$A$2:$A$8217,0))/p_bulan,"")</f>
        <v>6421494.1818181816</v>
      </c>
      <c r="Q1643" s="104" t="str">
        <f t="shared" si="51"/>
        <v>Estimasi nol</v>
      </c>
    </row>
    <row r="1644" spans="1:17" x14ac:dyDescent="0.3">
      <c r="A1644" s="104">
        <v>1643</v>
      </c>
      <c r="B1644" s="104" t="s">
        <v>18487</v>
      </c>
      <c r="C1644" s="104" t="s">
        <v>295</v>
      </c>
      <c r="D1644" s="104" t="s">
        <v>311</v>
      </c>
      <c r="E1644" s="104" t="s">
        <v>320</v>
      </c>
      <c r="F1644" s="104" t="s">
        <v>343</v>
      </c>
      <c r="G1644" s="104" t="s">
        <v>332</v>
      </c>
      <c r="H1644" s="104" t="s">
        <v>466</v>
      </c>
      <c r="I1644" s="104" t="s">
        <v>18495</v>
      </c>
      <c r="J1644" s="105">
        <v>0</v>
      </c>
      <c r="K1644" s="105">
        <v>0</v>
      </c>
      <c r="L1644" s="105">
        <v>0</v>
      </c>
      <c r="M1644" s="106">
        <v>5.2306273059999997</v>
      </c>
      <c r="N1644" s="105">
        <v>0</v>
      </c>
      <c r="O1644" s="107">
        <f t="shared" si="50"/>
        <v>2</v>
      </c>
      <c r="P1644" s="105">
        <f>IFERROR(INDEX(Data_HS!$D$2:$D$8217,MATCH(H1644,Data_HS!$A$2:$A$8217,0))/p_bulan,"")</f>
        <v>2577.2727272727275</v>
      </c>
      <c r="Q1644" s="104" t="str">
        <f t="shared" si="51"/>
        <v>Estimasi nol</v>
      </c>
    </row>
    <row r="1645" spans="1:17" x14ac:dyDescent="0.3">
      <c r="A1645" s="104">
        <v>1644</v>
      </c>
      <c r="B1645" s="104" t="s">
        <v>18487</v>
      </c>
      <c r="C1645" s="104" t="s">
        <v>295</v>
      </c>
      <c r="D1645" s="104" t="s">
        <v>311</v>
      </c>
      <c r="E1645" s="104" t="s">
        <v>320</v>
      </c>
      <c r="F1645" s="104" t="s">
        <v>343</v>
      </c>
      <c r="G1645" s="104" t="s">
        <v>332</v>
      </c>
      <c r="H1645" s="104" t="s">
        <v>16845</v>
      </c>
      <c r="I1645" s="104" t="s">
        <v>18496</v>
      </c>
      <c r="J1645" s="105">
        <v>0</v>
      </c>
      <c r="K1645" s="105">
        <v>0</v>
      </c>
      <c r="L1645" s="105">
        <v>0</v>
      </c>
      <c r="M1645" s="106"/>
      <c r="N1645" s="105"/>
      <c r="O1645" s="107">
        <f t="shared" si="50"/>
        <v>0</v>
      </c>
      <c r="P1645" s="105" t="str">
        <f>IFERROR(INDEX(Data_HS!$D$2:$D$8217,MATCH(H1645,Data_HS!$A$2:$A$8217,0))/p_bulan,"")</f>
        <v/>
      </c>
      <c r="Q1645" s="104" t="str">
        <f t="shared" si="51"/>
        <v>HS tidak valid</v>
      </c>
    </row>
    <row r="1646" spans="1:17" x14ac:dyDescent="0.3">
      <c r="A1646" s="104">
        <v>1645</v>
      </c>
      <c r="B1646" s="104" t="s">
        <v>18487</v>
      </c>
      <c r="C1646" s="104" t="s">
        <v>295</v>
      </c>
      <c r="D1646" s="104" t="s">
        <v>311</v>
      </c>
      <c r="E1646" s="104" t="s">
        <v>320</v>
      </c>
      <c r="F1646" s="104" t="s">
        <v>343</v>
      </c>
      <c r="G1646" s="104" t="s">
        <v>332</v>
      </c>
      <c r="H1646" s="104" t="s">
        <v>6114</v>
      </c>
      <c r="I1646" s="104" t="s">
        <v>18497</v>
      </c>
      <c r="J1646" s="105">
        <v>0</v>
      </c>
      <c r="K1646" s="105">
        <v>0</v>
      </c>
      <c r="L1646" s="105">
        <v>0</v>
      </c>
      <c r="M1646" s="106">
        <v>0.18349817099999999</v>
      </c>
      <c r="N1646" s="105">
        <v>0</v>
      </c>
      <c r="O1646" s="107">
        <f t="shared" si="50"/>
        <v>44</v>
      </c>
      <c r="P1646" s="105">
        <f>IFERROR(INDEX(Data_HS!$D$2:$D$8217,MATCH(H1646,Data_HS!$A$2:$A$8217,0))/p_bulan,"")</f>
        <v>1195143.0909090908</v>
      </c>
      <c r="Q1646" s="104" t="str">
        <f t="shared" si="51"/>
        <v>Estimasi nol</v>
      </c>
    </row>
    <row r="1647" spans="1:17" x14ac:dyDescent="0.3">
      <c r="A1647" s="104">
        <v>1646</v>
      </c>
      <c r="B1647" s="104" t="s">
        <v>18487</v>
      </c>
      <c r="C1647" s="104" t="s">
        <v>295</v>
      </c>
      <c r="D1647" s="104" t="s">
        <v>311</v>
      </c>
      <c r="E1647" s="104" t="s">
        <v>320</v>
      </c>
      <c r="F1647" s="104" t="s">
        <v>343</v>
      </c>
      <c r="G1647" s="104" t="s">
        <v>332</v>
      </c>
      <c r="H1647" s="104" t="s">
        <v>6202</v>
      </c>
      <c r="I1647" s="104" t="s">
        <v>18498</v>
      </c>
      <c r="J1647" s="105">
        <v>10000</v>
      </c>
      <c r="K1647" s="105">
        <v>50000</v>
      </c>
      <c r="L1647" s="105">
        <v>30000</v>
      </c>
      <c r="M1647" s="106">
        <v>1.874092688</v>
      </c>
      <c r="N1647" s="105">
        <v>56222.780639999997</v>
      </c>
      <c r="O1647" s="107">
        <f t="shared" si="50"/>
        <v>44</v>
      </c>
      <c r="P1647" s="105">
        <f>IFERROR(INDEX(Data_HS!$D$2:$D$8217,MATCH(H1647,Data_HS!$A$2:$A$8217,0))/p_bulan,"")</f>
        <v>3613175.9090909092</v>
      </c>
      <c r="Q1647" s="104" t="str">
        <f t="shared" si="51"/>
        <v>Wajar</v>
      </c>
    </row>
    <row r="1648" spans="1:17" x14ac:dyDescent="0.3">
      <c r="A1648" s="104">
        <v>1647</v>
      </c>
      <c r="B1648" s="104" t="s">
        <v>18487</v>
      </c>
      <c r="C1648" s="104" t="s">
        <v>295</v>
      </c>
      <c r="D1648" s="104" t="s">
        <v>311</v>
      </c>
      <c r="E1648" s="104" t="s">
        <v>320</v>
      </c>
      <c r="F1648" s="104" t="s">
        <v>343</v>
      </c>
      <c r="G1648" s="104" t="s">
        <v>332</v>
      </c>
      <c r="H1648" s="104" t="s">
        <v>4087</v>
      </c>
      <c r="I1648" s="104" t="s">
        <v>18499</v>
      </c>
      <c r="J1648" s="105">
        <v>0</v>
      </c>
      <c r="K1648" s="105">
        <v>0</v>
      </c>
      <c r="L1648" s="105">
        <v>0</v>
      </c>
      <c r="M1648" s="106">
        <v>29.028023600000001</v>
      </c>
      <c r="N1648" s="105">
        <v>0</v>
      </c>
      <c r="O1648" s="107">
        <f t="shared" si="50"/>
        <v>30</v>
      </c>
      <c r="P1648" s="105">
        <f>IFERROR(INDEX(Data_HS!$D$2:$D$8217,MATCH(H1648,Data_HS!$A$2:$A$8217,0))/p_bulan,"")</f>
        <v>1789.1818181818182</v>
      </c>
      <c r="Q1648" s="104" t="str">
        <f t="shared" si="51"/>
        <v>Estimasi nol</v>
      </c>
    </row>
    <row r="1649" spans="1:17" x14ac:dyDescent="0.3">
      <c r="A1649" s="104">
        <v>1648</v>
      </c>
      <c r="B1649" s="104" t="s">
        <v>18487</v>
      </c>
      <c r="C1649" s="104" t="s">
        <v>295</v>
      </c>
      <c r="D1649" s="104" t="s">
        <v>311</v>
      </c>
      <c r="E1649" s="104" t="s">
        <v>320</v>
      </c>
      <c r="F1649" s="104" t="s">
        <v>343</v>
      </c>
      <c r="G1649" s="104" t="s">
        <v>332</v>
      </c>
      <c r="H1649" s="104" t="s">
        <v>1056</v>
      </c>
      <c r="I1649" s="104" t="s">
        <v>18500</v>
      </c>
      <c r="J1649" s="105">
        <v>0</v>
      </c>
      <c r="K1649" s="105">
        <v>0</v>
      </c>
      <c r="L1649" s="105">
        <v>0</v>
      </c>
      <c r="M1649" s="106">
        <v>43</v>
      </c>
      <c r="N1649" s="105">
        <v>0</v>
      </c>
      <c r="O1649" s="107">
        <f t="shared" si="50"/>
        <v>4</v>
      </c>
      <c r="P1649" s="105">
        <f>IFERROR(INDEX(Data_HS!$D$2:$D$8217,MATCH(H1649,Data_HS!$A$2:$A$8217,0))/p_bulan,"")</f>
        <v>19.545454545454547</v>
      </c>
      <c r="Q1649" s="104" t="str">
        <f t="shared" si="51"/>
        <v>Estimasi nol</v>
      </c>
    </row>
    <row r="1650" spans="1:17" x14ac:dyDescent="0.3">
      <c r="A1650" s="104">
        <v>1649</v>
      </c>
      <c r="B1650" s="104" t="s">
        <v>18487</v>
      </c>
      <c r="C1650" s="104" t="s">
        <v>295</v>
      </c>
      <c r="D1650" s="104" t="s">
        <v>311</v>
      </c>
      <c r="E1650" s="104" t="s">
        <v>320</v>
      </c>
      <c r="F1650" s="104" t="s">
        <v>343</v>
      </c>
      <c r="G1650" s="104" t="s">
        <v>332</v>
      </c>
      <c r="H1650" s="104" t="s">
        <v>12702</v>
      </c>
      <c r="I1650" s="104" t="s">
        <v>18501</v>
      </c>
      <c r="J1650" s="105">
        <v>0</v>
      </c>
      <c r="K1650" s="105">
        <v>0</v>
      </c>
      <c r="L1650" s="105">
        <v>0</v>
      </c>
      <c r="M1650" s="106">
        <v>10.06908801</v>
      </c>
      <c r="N1650" s="105">
        <v>0</v>
      </c>
      <c r="O1650" s="107">
        <f t="shared" si="50"/>
        <v>84</v>
      </c>
      <c r="P1650" s="105">
        <f>IFERROR(INDEX(Data_HS!$D$2:$D$8217,MATCH(H1650,Data_HS!$A$2:$A$8217,0))/p_bulan,"")</f>
        <v>95342.363636363632</v>
      </c>
      <c r="Q1650" s="104" t="str">
        <f t="shared" si="51"/>
        <v>Estimasi nol</v>
      </c>
    </row>
    <row r="1651" spans="1:17" x14ac:dyDescent="0.3">
      <c r="A1651" s="104">
        <v>1650</v>
      </c>
      <c r="B1651" s="104" t="s">
        <v>18487</v>
      </c>
      <c r="C1651" s="104" t="s">
        <v>295</v>
      </c>
      <c r="D1651" s="104" t="s">
        <v>311</v>
      </c>
      <c r="E1651" s="104" t="s">
        <v>320</v>
      </c>
      <c r="F1651" s="104" t="s">
        <v>343</v>
      </c>
      <c r="G1651" s="104" t="s">
        <v>332</v>
      </c>
      <c r="H1651" s="104" t="s">
        <v>9953</v>
      </c>
      <c r="I1651" s="104" t="s">
        <v>18502</v>
      </c>
      <c r="J1651" s="105">
        <v>0</v>
      </c>
      <c r="K1651" s="105">
        <v>0</v>
      </c>
      <c r="L1651" s="105">
        <v>0</v>
      </c>
      <c r="M1651" s="106">
        <v>1.507531636</v>
      </c>
      <c r="N1651" s="105">
        <v>0</v>
      </c>
      <c r="O1651" s="107">
        <f t="shared" si="50"/>
        <v>73</v>
      </c>
      <c r="P1651" s="105">
        <f>IFERROR(INDEX(Data_HS!$D$2:$D$8217,MATCH(H1651,Data_HS!$A$2:$A$8217,0))/p_bulan,"")</f>
        <v>271953.63636363635</v>
      </c>
      <c r="Q1651" s="104" t="str">
        <f t="shared" si="51"/>
        <v>Estimasi nol</v>
      </c>
    </row>
    <row r="1652" spans="1:17" x14ac:dyDescent="0.3">
      <c r="A1652" s="104">
        <v>1651</v>
      </c>
      <c r="B1652" s="104" t="s">
        <v>18487</v>
      </c>
      <c r="C1652" s="104" t="s">
        <v>295</v>
      </c>
      <c r="D1652" s="104" t="s">
        <v>311</v>
      </c>
      <c r="E1652" s="104" t="s">
        <v>320</v>
      </c>
      <c r="F1652" s="104" t="s">
        <v>343</v>
      </c>
      <c r="G1652" s="104" t="s">
        <v>332</v>
      </c>
      <c r="H1652" s="104" t="s">
        <v>12702</v>
      </c>
      <c r="I1652" s="104" t="s">
        <v>18503</v>
      </c>
      <c r="J1652" s="105">
        <v>0</v>
      </c>
      <c r="K1652" s="105">
        <v>0</v>
      </c>
      <c r="L1652" s="105">
        <v>0</v>
      </c>
      <c r="M1652" s="106">
        <v>10.06908801</v>
      </c>
      <c r="N1652" s="105">
        <v>0</v>
      </c>
      <c r="O1652" s="107">
        <f t="shared" si="50"/>
        <v>84</v>
      </c>
      <c r="P1652" s="105">
        <f>IFERROR(INDEX(Data_HS!$D$2:$D$8217,MATCH(H1652,Data_HS!$A$2:$A$8217,0))/p_bulan,"")</f>
        <v>95342.363636363632</v>
      </c>
      <c r="Q1652" s="104" t="str">
        <f t="shared" si="51"/>
        <v>Estimasi nol</v>
      </c>
    </row>
    <row r="1653" spans="1:17" x14ac:dyDescent="0.3">
      <c r="A1653" s="104">
        <v>1652</v>
      </c>
      <c r="B1653" s="104" t="s">
        <v>18487</v>
      </c>
      <c r="C1653" s="104" t="s">
        <v>295</v>
      </c>
      <c r="D1653" s="104" t="s">
        <v>311</v>
      </c>
      <c r="E1653" s="104" t="s">
        <v>320</v>
      </c>
      <c r="F1653" s="104" t="s">
        <v>343</v>
      </c>
      <c r="G1653" s="104" t="s">
        <v>332</v>
      </c>
      <c r="H1653" s="104" t="s">
        <v>1897</v>
      </c>
      <c r="I1653" s="104" t="s">
        <v>18504</v>
      </c>
      <c r="J1653" s="105">
        <v>0</v>
      </c>
      <c r="K1653" s="105">
        <v>0</v>
      </c>
      <c r="L1653" s="105">
        <v>0</v>
      </c>
      <c r="M1653" s="106">
        <v>2.2112699689999999</v>
      </c>
      <c r="N1653" s="105">
        <v>0</v>
      </c>
      <c r="O1653" s="107">
        <f t="shared" si="50"/>
        <v>15</v>
      </c>
      <c r="P1653" s="105">
        <f>IFERROR(INDEX(Data_HS!$D$2:$D$8217,MATCH(H1653,Data_HS!$A$2:$A$8217,0))/p_bulan,"")</f>
        <v>1986698.8181818181</v>
      </c>
      <c r="Q1653" s="104" t="str">
        <f t="shared" si="51"/>
        <v>Estimasi nol</v>
      </c>
    </row>
    <row r="1654" spans="1:17" x14ac:dyDescent="0.3">
      <c r="A1654" s="104">
        <v>1653</v>
      </c>
      <c r="B1654" s="104" t="s">
        <v>18487</v>
      </c>
      <c r="C1654" s="104" t="s">
        <v>295</v>
      </c>
      <c r="D1654" s="104" t="s">
        <v>311</v>
      </c>
      <c r="E1654" s="104" t="s">
        <v>320</v>
      </c>
      <c r="F1654" s="104" t="s">
        <v>343</v>
      </c>
      <c r="G1654" s="104" t="s">
        <v>332</v>
      </c>
      <c r="H1654" s="104" t="s">
        <v>1803</v>
      </c>
      <c r="I1654" s="104" t="s">
        <v>18505</v>
      </c>
      <c r="J1654" s="105">
        <v>0</v>
      </c>
      <c r="K1654" s="105">
        <v>0</v>
      </c>
      <c r="L1654" s="105">
        <v>0</v>
      </c>
      <c r="M1654" s="106">
        <v>23.607058819999999</v>
      </c>
      <c r="N1654" s="105">
        <v>0</v>
      </c>
      <c r="O1654" s="107">
        <f t="shared" si="50"/>
        <v>13</v>
      </c>
      <c r="P1654" s="105">
        <f>IFERROR(INDEX(Data_HS!$D$2:$D$8217,MATCH(H1654,Data_HS!$A$2:$A$8217,0))/p_bulan,"")</f>
        <v>912.09090909090912</v>
      </c>
      <c r="Q1654" s="104" t="str">
        <f t="shared" si="51"/>
        <v>Estimasi nol</v>
      </c>
    </row>
    <row r="1655" spans="1:17" x14ac:dyDescent="0.3">
      <c r="A1655" s="104">
        <v>1654</v>
      </c>
      <c r="B1655" s="104" t="s">
        <v>18487</v>
      </c>
      <c r="C1655" s="104" t="s">
        <v>295</v>
      </c>
      <c r="D1655" s="104" t="s">
        <v>311</v>
      </c>
      <c r="E1655" s="104" t="s">
        <v>320</v>
      </c>
      <c r="F1655" s="104" t="s">
        <v>343</v>
      </c>
      <c r="G1655" s="104" t="s">
        <v>332</v>
      </c>
      <c r="H1655" s="104" t="s">
        <v>16845</v>
      </c>
      <c r="I1655" s="104" t="s">
        <v>18506</v>
      </c>
      <c r="J1655" s="105">
        <v>0</v>
      </c>
      <c r="K1655" s="105">
        <v>0</v>
      </c>
      <c r="L1655" s="105">
        <v>0</v>
      </c>
      <c r="M1655" s="106"/>
      <c r="N1655" s="105"/>
      <c r="O1655" s="107">
        <f t="shared" si="50"/>
        <v>0</v>
      </c>
      <c r="P1655" s="105" t="str">
        <f>IFERROR(INDEX(Data_HS!$D$2:$D$8217,MATCH(H1655,Data_HS!$A$2:$A$8217,0))/p_bulan,"")</f>
        <v/>
      </c>
      <c r="Q1655" s="104" t="str">
        <f t="shared" si="51"/>
        <v>HS tidak valid</v>
      </c>
    </row>
    <row r="1656" spans="1:17" x14ac:dyDescent="0.3">
      <c r="A1656" s="104">
        <v>1655</v>
      </c>
      <c r="B1656" s="104" t="s">
        <v>18487</v>
      </c>
      <c r="C1656" s="104" t="s">
        <v>295</v>
      </c>
      <c r="D1656" s="104" t="s">
        <v>311</v>
      </c>
      <c r="E1656" s="104" t="s">
        <v>320</v>
      </c>
      <c r="F1656" s="104" t="s">
        <v>343</v>
      </c>
      <c r="G1656" s="104" t="s">
        <v>332</v>
      </c>
      <c r="H1656" s="104" t="s">
        <v>3795</v>
      </c>
      <c r="I1656" s="104" t="s">
        <v>18507</v>
      </c>
      <c r="J1656" s="105">
        <v>0</v>
      </c>
      <c r="K1656" s="105">
        <v>0</v>
      </c>
      <c r="L1656" s="105">
        <v>0</v>
      </c>
      <c r="M1656" s="106">
        <v>7.8039215689999999</v>
      </c>
      <c r="N1656" s="105">
        <v>0</v>
      </c>
      <c r="O1656" s="107">
        <f t="shared" si="50"/>
        <v>29</v>
      </c>
      <c r="P1656" s="105">
        <f>IFERROR(INDEX(Data_HS!$D$2:$D$8217,MATCH(H1656,Data_HS!$A$2:$A$8217,0))/p_bulan,"")</f>
        <v>144.72727272727272</v>
      </c>
      <c r="Q1656" s="104" t="str">
        <f t="shared" si="51"/>
        <v>Estimasi nol</v>
      </c>
    </row>
    <row r="1657" spans="1:17" x14ac:dyDescent="0.3">
      <c r="A1657" s="104">
        <v>1656</v>
      </c>
      <c r="B1657" s="104" t="s">
        <v>18487</v>
      </c>
      <c r="C1657" s="104" t="s">
        <v>295</v>
      </c>
      <c r="D1657" s="104" t="s">
        <v>311</v>
      </c>
      <c r="E1657" s="104" t="s">
        <v>320</v>
      </c>
      <c r="F1657" s="104" t="s">
        <v>343</v>
      </c>
      <c r="G1657" s="104" t="s">
        <v>332</v>
      </c>
      <c r="H1657" s="104" t="s">
        <v>8811</v>
      </c>
      <c r="I1657" s="104" t="s">
        <v>18508</v>
      </c>
      <c r="J1657" s="105">
        <v>0</v>
      </c>
      <c r="K1657" s="105">
        <v>0</v>
      </c>
      <c r="L1657" s="105">
        <v>0</v>
      </c>
      <c r="M1657" s="106">
        <v>6.7584436639999996</v>
      </c>
      <c r="N1657" s="105">
        <v>0</v>
      </c>
      <c r="O1657" s="107">
        <f t="shared" si="50"/>
        <v>64</v>
      </c>
      <c r="P1657" s="105">
        <f>IFERROR(INDEX(Data_HS!$D$2:$D$8217,MATCH(H1657,Data_HS!$A$2:$A$8217,0))/p_bulan,"")</f>
        <v>9095.636363636364</v>
      </c>
      <c r="Q1657" s="104" t="str">
        <f t="shared" si="51"/>
        <v>Estimasi nol</v>
      </c>
    </row>
    <row r="1658" spans="1:17" x14ac:dyDescent="0.3">
      <c r="A1658" s="104">
        <v>1657</v>
      </c>
      <c r="B1658" s="104" t="s">
        <v>18487</v>
      </c>
      <c r="C1658" s="104" t="s">
        <v>295</v>
      </c>
      <c r="D1658" s="104" t="s">
        <v>311</v>
      </c>
      <c r="E1658" s="104" t="s">
        <v>320</v>
      </c>
      <c r="F1658" s="104" t="s">
        <v>343</v>
      </c>
      <c r="G1658" s="104" t="s">
        <v>332</v>
      </c>
      <c r="H1658" s="104" t="s">
        <v>16845</v>
      </c>
      <c r="I1658" s="104" t="s">
        <v>18509</v>
      </c>
      <c r="J1658" s="105">
        <v>0</v>
      </c>
      <c r="K1658" s="105">
        <v>0</v>
      </c>
      <c r="L1658" s="105">
        <v>0</v>
      </c>
      <c r="M1658" s="106"/>
      <c r="N1658" s="105"/>
      <c r="O1658" s="107">
        <f t="shared" si="50"/>
        <v>0</v>
      </c>
      <c r="P1658" s="105" t="str">
        <f>IFERROR(INDEX(Data_HS!$D$2:$D$8217,MATCH(H1658,Data_HS!$A$2:$A$8217,0))/p_bulan,"")</f>
        <v/>
      </c>
      <c r="Q1658" s="104" t="str">
        <f t="shared" si="51"/>
        <v>HS tidak valid</v>
      </c>
    </row>
    <row r="1659" spans="1:17" x14ac:dyDescent="0.3">
      <c r="A1659" s="104">
        <v>1658</v>
      </c>
      <c r="B1659" s="104" t="s">
        <v>18487</v>
      </c>
      <c r="C1659" s="104" t="s">
        <v>295</v>
      </c>
      <c r="D1659" s="104" t="s">
        <v>311</v>
      </c>
      <c r="E1659" s="104" t="s">
        <v>320</v>
      </c>
      <c r="F1659" s="104" t="s">
        <v>343</v>
      </c>
      <c r="G1659" s="104" t="s">
        <v>332</v>
      </c>
      <c r="H1659" s="104" t="s">
        <v>12702</v>
      </c>
      <c r="I1659" s="104" t="s">
        <v>18510</v>
      </c>
      <c r="J1659" s="105">
        <v>0</v>
      </c>
      <c r="K1659" s="105">
        <v>0</v>
      </c>
      <c r="L1659" s="105">
        <v>0</v>
      </c>
      <c r="M1659" s="106">
        <v>10.06908801</v>
      </c>
      <c r="N1659" s="105">
        <v>0</v>
      </c>
      <c r="O1659" s="107">
        <f t="shared" si="50"/>
        <v>84</v>
      </c>
      <c r="P1659" s="105">
        <f>IFERROR(INDEX(Data_HS!$D$2:$D$8217,MATCH(H1659,Data_HS!$A$2:$A$8217,0))/p_bulan,"")</f>
        <v>95342.363636363632</v>
      </c>
      <c r="Q1659" s="104" t="str">
        <f t="shared" si="51"/>
        <v>Estimasi nol</v>
      </c>
    </row>
    <row r="1660" spans="1:17" x14ac:dyDescent="0.3">
      <c r="A1660" s="104">
        <v>1659</v>
      </c>
      <c r="B1660" s="104" t="s">
        <v>18487</v>
      </c>
      <c r="C1660" s="104" t="s">
        <v>295</v>
      </c>
      <c r="D1660" s="104" t="s">
        <v>311</v>
      </c>
      <c r="E1660" s="104" t="s">
        <v>320</v>
      </c>
      <c r="F1660" s="104" t="s">
        <v>343</v>
      </c>
      <c r="G1660" s="104" t="s">
        <v>332</v>
      </c>
      <c r="H1660" s="104" t="s">
        <v>4629</v>
      </c>
      <c r="I1660" s="104" t="s">
        <v>17727</v>
      </c>
      <c r="J1660" s="105">
        <v>24000</v>
      </c>
      <c r="K1660" s="105">
        <v>50000</v>
      </c>
      <c r="L1660" s="105">
        <v>37000</v>
      </c>
      <c r="M1660" s="106">
        <v>1.77268161</v>
      </c>
      <c r="N1660" s="105">
        <v>65589.219559999998</v>
      </c>
      <c r="O1660" s="107">
        <f t="shared" si="50"/>
        <v>38</v>
      </c>
      <c r="P1660" s="105">
        <f>IFERROR(INDEX(Data_HS!$D$2:$D$8217,MATCH(H1660,Data_HS!$A$2:$A$8217,0))/p_bulan,"")</f>
        <v>2332469</v>
      </c>
      <c r="Q1660" s="104" t="str">
        <f t="shared" si="51"/>
        <v>Wajar</v>
      </c>
    </row>
    <row r="1661" spans="1:17" x14ac:dyDescent="0.3">
      <c r="A1661" s="104">
        <v>1660</v>
      </c>
      <c r="B1661" s="104" t="s">
        <v>18487</v>
      </c>
      <c r="C1661" s="104" t="s">
        <v>295</v>
      </c>
      <c r="D1661" s="104" t="s">
        <v>311</v>
      </c>
      <c r="E1661" s="104" t="s">
        <v>320</v>
      </c>
      <c r="F1661" s="104" t="s">
        <v>343</v>
      </c>
      <c r="G1661" s="104" t="s">
        <v>332</v>
      </c>
      <c r="H1661" s="104" t="s">
        <v>5884</v>
      </c>
      <c r="I1661" s="104" t="s">
        <v>18511</v>
      </c>
      <c r="J1661" s="105">
        <v>0</v>
      </c>
      <c r="K1661" s="105">
        <v>0</v>
      </c>
      <c r="L1661" s="105">
        <v>0</v>
      </c>
      <c r="M1661" s="106">
        <v>13.871150829999999</v>
      </c>
      <c r="N1661" s="105">
        <v>0</v>
      </c>
      <c r="O1661" s="107">
        <f t="shared" si="50"/>
        <v>41</v>
      </c>
      <c r="P1661" s="105">
        <f>IFERROR(INDEX(Data_HS!$D$2:$D$8217,MATCH(H1661,Data_HS!$A$2:$A$8217,0))/p_bulan,"")</f>
        <v>20884.909090909092</v>
      </c>
      <c r="Q1661" s="104" t="str">
        <f t="shared" si="51"/>
        <v>Estimasi nol</v>
      </c>
    </row>
    <row r="1662" spans="1:17" x14ac:dyDescent="0.3">
      <c r="A1662" s="104">
        <v>1661</v>
      </c>
      <c r="B1662" s="104" t="s">
        <v>18487</v>
      </c>
      <c r="C1662" s="104" t="s">
        <v>295</v>
      </c>
      <c r="D1662" s="104" t="s">
        <v>311</v>
      </c>
      <c r="E1662" s="104" t="s">
        <v>320</v>
      </c>
      <c r="F1662" s="104" t="s">
        <v>343</v>
      </c>
      <c r="G1662" s="104" t="s">
        <v>332</v>
      </c>
      <c r="H1662" s="104" t="s">
        <v>9331</v>
      </c>
      <c r="I1662" s="104" t="s">
        <v>18512</v>
      </c>
      <c r="J1662" s="105">
        <v>0</v>
      </c>
      <c r="K1662" s="105">
        <v>0</v>
      </c>
      <c r="L1662" s="105">
        <v>0</v>
      </c>
      <c r="M1662" s="106">
        <v>5.3722673329999999</v>
      </c>
      <c r="N1662" s="105">
        <v>0</v>
      </c>
      <c r="O1662" s="107">
        <f t="shared" si="50"/>
        <v>70</v>
      </c>
      <c r="P1662" s="105">
        <f>IFERROR(INDEX(Data_HS!$D$2:$D$8217,MATCH(H1662,Data_HS!$A$2:$A$8217,0))/p_bulan,"")</f>
        <v>781.90909090909088</v>
      </c>
      <c r="Q1662" s="104" t="str">
        <f t="shared" si="51"/>
        <v>Estimasi nol</v>
      </c>
    </row>
    <row r="1663" spans="1:17" x14ac:dyDescent="0.3">
      <c r="A1663" s="104">
        <v>1662</v>
      </c>
      <c r="B1663" s="104" t="s">
        <v>18487</v>
      </c>
      <c r="C1663" s="104" t="s">
        <v>295</v>
      </c>
      <c r="D1663" s="104" t="s">
        <v>311</v>
      </c>
      <c r="E1663" s="104" t="s">
        <v>320</v>
      </c>
      <c r="F1663" s="104" t="s">
        <v>343</v>
      </c>
      <c r="G1663" s="104" t="s">
        <v>332</v>
      </c>
      <c r="H1663" s="104" t="s">
        <v>12702</v>
      </c>
      <c r="I1663" s="104" t="s">
        <v>18513</v>
      </c>
      <c r="J1663" s="105">
        <v>0</v>
      </c>
      <c r="K1663" s="105">
        <v>0</v>
      </c>
      <c r="L1663" s="105">
        <v>0</v>
      </c>
      <c r="M1663" s="106">
        <v>10.06908801</v>
      </c>
      <c r="N1663" s="105">
        <v>0</v>
      </c>
      <c r="O1663" s="107">
        <f t="shared" si="50"/>
        <v>84</v>
      </c>
      <c r="P1663" s="105">
        <f>IFERROR(INDEX(Data_HS!$D$2:$D$8217,MATCH(H1663,Data_HS!$A$2:$A$8217,0))/p_bulan,"")</f>
        <v>95342.363636363632</v>
      </c>
      <c r="Q1663" s="104" t="str">
        <f t="shared" si="51"/>
        <v>Estimasi nol</v>
      </c>
    </row>
    <row r="1664" spans="1:17" x14ac:dyDescent="0.3">
      <c r="A1664" s="104">
        <v>1663</v>
      </c>
      <c r="B1664" s="104" t="s">
        <v>18487</v>
      </c>
      <c r="C1664" s="104" t="s">
        <v>295</v>
      </c>
      <c r="D1664" s="104" t="s">
        <v>311</v>
      </c>
      <c r="E1664" s="104" t="s">
        <v>320</v>
      </c>
      <c r="F1664" s="104" t="s">
        <v>343</v>
      </c>
      <c r="G1664" s="104" t="s">
        <v>332</v>
      </c>
      <c r="H1664" s="104" t="s">
        <v>4243</v>
      </c>
      <c r="I1664" s="104" t="s">
        <v>18514</v>
      </c>
      <c r="J1664" s="105">
        <v>0</v>
      </c>
      <c r="K1664" s="105">
        <v>0</v>
      </c>
      <c r="L1664" s="105">
        <v>0</v>
      </c>
      <c r="M1664" s="106">
        <v>1.05</v>
      </c>
      <c r="N1664" s="105">
        <v>0</v>
      </c>
      <c r="O1664" s="107">
        <f t="shared" si="50"/>
        <v>32</v>
      </c>
      <c r="P1664" s="105">
        <f>IFERROR(INDEX(Data_HS!$D$2:$D$8217,MATCH(H1664,Data_HS!$A$2:$A$8217,0))/p_bulan,"")</f>
        <v>3.8181818181818183</v>
      </c>
      <c r="Q1664" s="104" t="str">
        <f t="shared" si="51"/>
        <v>Estimasi nol</v>
      </c>
    </row>
    <row r="1665" spans="1:17" x14ac:dyDescent="0.3">
      <c r="A1665" s="104">
        <v>1664</v>
      </c>
      <c r="B1665" s="104" t="s">
        <v>18487</v>
      </c>
      <c r="C1665" s="104" t="s">
        <v>295</v>
      </c>
      <c r="D1665" s="104" t="s">
        <v>311</v>
      </c>
      <c r="E1665" s="104" t="s">
        <v>320</v>
      </c>
      <c r="F1665" s="104" t="s">
        <v>343</v>
      </c>
      <c r="G1665" s="104" t="s">
        <v>332</v>
      </c>
      <c r="H1665" s="104" t="s">
        <v>12702</v>
      </c>
      <c r="I1665" s="104" t="s">
        <v>18515</v>
      </c>
      <c r="J1665" s="105">
        <v>0</v>
      </c>
      <c r="K1665" s="105">
        <v>0</v>
      </c>
      <c r="L1665" s="105">
        <v>0</v>
      </c>
      <c r="M1665" s="106">
        <v>10.06908801</v>
      </c>
      <c r="N1665" s="105">
        <v>0</v>
      </c>
      <c r="O1665" s="107">
        <f t="shared" si="50"/>
        <v>84</v>
      </c>
      <c r="P1665" s="105">
        <f>IFERROR(INDEX(Data_HS!$D$2:$D$8217,MATCH(H1665,Data_HS!$A$2:$A$8217,0))/p_bulan,"")</f>
        <v>95342.363636363632</v>
      </c>
      <c r="Q1665" s="104" t="str">
        <f t="shared" si="51"/>
        <v>Estimasi nol</v>
      </c>
    </row>
    <row r="1666" spans="1:17" x14ac:dyDescent="0.3">
      <c r="A1666" s="104">
        <v>1665</v>
      </c>
      <c r="B1666" s="104" t="s">
        <v>18516</v>
      </c>
      <c r="C1666" s="104" t="s">
        <v>326</v>
      </c>
      <c r="D1666" s="104" t="s">
        <v>308</v>
      </c>
      <c r="E1666" s="104" t="s">
        <v>320</v>
      </c>
      <c r="F1666" s="104" t="s">
        <v>343</v>
      </c>
      <c r="G1666" s="104" t="s">
        <v>332</v>
      </c>
      <c r="H1666" s="104" t="s">
        <v>2491</v>
      </c>
      <c r="I1666" s="104" t="s">
        <v>18517</v>
      </c>
      <c r="J1666" s="105">
        <v>0</v>
      </c>
      <c r="K1666" s="105">
        <v>0</v>
      </c>
      <c r="L1666" s="105">
        <v>0</v>
      </c>
      <c r="M1666" s="106">
        <v>0.79744334299999997</v>
      </c>
      <c r="N1666" s="105">
        <v>0</v>
      </c>
      <c r="O1666" s="107">
        <f t="shared" ref="O1666:O1729" si="52">VALUE(LEFT(H1666,2))</f>
        <v>20</v>
      </c>
      <c r="P1666" s="105">
        <f>IFERROR(INDEX(Data_HS!$D$2:$D$8217,MATCH(H1666,Data_HS!$A$2:$A$8217,0))/p_bulan,"")</f>
        <v>4219.272727272727</v>
      </c>
      <c r="Q1666" s="104" t="str">
        <f t="shared" ref="Q1666:Q1729" si="53">IF(H1666="00000000","HS tidak valid",IF(N1666="","Tanpa estimasi",IF(P1666="","HS tidak ada di data nasional",IF(N1666=0,"Estimasi nol",IF(N1666&gt;P1666,"Melebihi ekspor nasional HS","Wajar")))))</f>
        <v>Estimasi nol</v>
      </c>
    </row>
    <row r="1667" spans="1:17" x14ac:dyDescent="0.3">
      <c r="A1667" s="104">
        <v>1666</v>
      </c>
      <c r="B1667" s="104" t="s">
        <v>18516</v>
      </c>
      <c r="C1667" s="104" t="s">
        <v>326</v>
      </c>
      <c r="D1667" s="104" t="s">
        <v>308</v>
      </c>
      <c r="E1667" s="104" t="s">
        <v>320</v>
      </c>
      <c r="F1667" s="104" t="s">
        <v>343</v>
      </c>
      <c r="G1667" s="104" t="s">
        <v>332</v>
      </c>
      <c r="H1667" s="104" t="s">
        <v>16845</v>
      </c>
      <c r="I1667" s="104" t="s">
        <v>18518</v>
      </c>
      <c r="J1667" s="105">
        <v>0</v>
      </c>
      <c r="K1667" s="105">
        <v>0</v>
      </c>
      <c r="L1667" s="105">
        <v>0</v>
      </c>
      <c r="M1667" s="106"/>
      <c r="N1667" s="105"/>
      <c r="O1667" s="107">
        <f t="shared" si="52"/>
        <v>0</v>
      </c>
      <c r="P1667" s="105" t="str">
        <f>IFERROR(INDEX(Data_HS!$D$2:$D$8217,MATCH(H1667,Data_HS!$A$2:$A$8217,0))/p_bulan,"")</f>
        <v/>
      </c>
      <c r="Q1667" s="104" t="str">
        <f t="shared" si="53"/>
        <v>HS tidak valid</v>
      </c>
    </row>
    <row r="1668" spans="1:17" x14ac:dyDescent="0.3">
      <c r="A1668" s="104">
        <v>1667</v>
      </c>
      <c r="B1668" s="104" t="s">
        <v>18516</v>
      </c>
      <c r="C1668" s="104" t="s">
        <v>326</v>
      </c>
      <c r="D1668" s="104" t="s">
        <v>308</v>
      </c>
      <c r="E1668" s="104" t="s">
        <v>320</v>
      </c>
      <c r="F1668" s="104" t="s">
        <v>343</v>
      </c>
      <c r="G1668" s="104" t="s">
        <v>332</v>
      </c>
      <c r="H1668" s="104" t="s">
        <v>16845</v>
      </c>
      <c r="I1668" s="104" t="s">
        <v>18519</v>
      </c>
      <c r="J1668" s="105">
        <v>0</v>
      </c>
      <c r="K1668" s="105">
        <v>0</v>
      </c>
      <c r="L1668" s="105">
        <v>0</v>
      </c>
      <c r="M1668" s="106"/>
      <c r="N1668" s="105"/>
      <c r="O1668" s="107">
        <f t="shared" si="52"/>
        <v>0</v>
      </c>
      <c r="P1668" s="105" t="str">
        <f>IFERROR(INDEX(Data_HS!$D$2:$D$8217,MATCH(H1668,Data_HS!$A$2:$A$8217,0))/p_bulan,"")</f>
        <v/>
      </c>
      <c r="Q1668" s="104" t="str">
        <f t="shared" si="53"/>
        <v>HS tidak valid</v>
      </c>
    </row>
    <row r="1669" spans="1:17" x14ac:dyDescent="0.3">
      <c r="A1669" s="104">
        <v>1668</v>
      </c>
      <c r="B1669" s="104" t="s">
        <v>18516</v>
      </c>
      <c r="C1669" s="104" t="s">
        <v>326</v>
      </c>
      <c r="D1669" s="104" t="s">
        <v>308</v>
      </c>
      <c r="E1669" s="104" t="s">
        <v>320</v>
      </c>
      <c r="F1669" s="104" t="s">
        <v>343</v>
      </c>
      <c r="G1669" s="104" t="s">
        <v>332</v>
      </c>
      <c r="H1669" s="104" t="s">
        <v>16845</v>
      </c>
      <c r="I1669" s="104" t="s">
        <v>18520</v>
      </c>
      <c r="J1669" s="105">
        <v>0</v>
      </c>
      <c r="K1669" s="105">
        <v>0</v>
      </c>
      <c r="L1669" s="105">
        <v>0</v>
      </c>
      <c r="M1669" s="106"/>
      <c r="N1669" s="105"/>
      <c r="O1669" s="107">
        <f t="shared" si="52"/>
        <v>0</v>
      </c>
      <c r="P1669" s="105" t="str">
        <f>IFERROR(INDEX(Data_HS!$D$2:$D$8217,MATCH(H1669,Data_HS!$A$2:$A$8217,0))/p_bulan,"")</f>
        <v/>
      </c>
      <c r="Q1669" s="104" t="str">
        <f t="shared" si="53"/>
        <v>HS tidak valid</v>
      </c>
    </row>
    <row r="1670" spans="1:17" x14ac:dyDescent="0.3">
      <c r="A1670" s="104">
        <v>1669</v>
      </c>
      <c r="B1670" s="104" t="s">
        <v>18516</v>
      </c>
      <c r="C1670" s="104" t="s">
        <v>326</v>
      </c>
      <c r="D1670" s="104" t="s">
        <v>308</v>
      </c>
      <c r="E1670" s="104" t="s">
        <v>320</v>
      </c>
      <c r="F1670" s="104" t="s">
        <v>343</v>
      </c>
      <c r="G1670" s="104" t="s">
        <v>332</v>
      </c>
      <c r="H1670" s="104" t="s">
        <v>2437</v>
      </c>
      <c r="I1670" s="104" t="s">
        <v>18521</v>
      </c>
      <c r="J1670" s="105">
        <v>0</v>
      </c>
      <c r="K1670" s="105">
        <v>0</v>
      </c>
      <c r="L1670" s="105">
        <v>0</v>
      </c>
      <c r="M1670" s="106">
        <v>0.203883495</v>
      </c>
      <c r="N1670" s="105">
        <v>0</v>
      </c>
      <c r="O1670" s="107">
        <f t="shared" si="52"/>
        <v>20</v>
      </c>
      <c r="P1670" s="105">
        <f>IFERROR(INDEX(Data_HS!$D$2:$D$8217,MATCH(H1670,Data_HS!$A$2:$A$8217,0))/p_bulan,"")</f>
        <v>13.363636363636363</v>
      </c>
      <c r="Q1670" s="104" t="str">
        <f t="shared" si="53"/>
        <v>Estimasi nol</v>
      </c>
    </row>
    <row r="1671" spans="1:17" x14ac:dyDescent="0.3">
      <c r="A1671" s="104">
        <v>1670</v>
      </c>
      <c r="B1671" s="104" t="s">
        <v>18516</v>
      </c>
      <c r="C1671" s="104" t="s">
        <v>326</v>
      </c>
      <c r="D1671" s="104" t="s">
        <v>308</v>
      </c>
      <c r="E1671" s="104" t="s">
        <v>320</v>
      </c>
      <c r="F1671" s="104" t="s">
        <v>343</v>
      </c>
      <c r="G1671" s="104" t="s">
        <v>332</v>
      </c>
      <c r="H1671" s="104" t="s">
        <v>16845</v>
      </c>
      <c r="I1671" s="104" t="s">
        <v>18522</v>
      </c>
      <c r="J1671" s="105">
        <v>0</v>
      </c>
      <c r="K1671" s="105">
        <v>0</v>
      </c>
      <c r="L1671" s="105">
        <v>0</v>
      </c>
      <c r="M1671" s="106"/>
      <c r="N1671" s="105"/>
      <c r="O1671" s="107">
        <f t="shared" si="52"/>
        <v>0</v>
      </c>
      <c r="P1671" s="105" t="str">
        <f>IFERROR(INDEX(Data_HS!$D$2:$D$8217,MATCH(H1671,Data_HS!$A$2:$A$8217,0))/p_bulan,"")</f>
        <v/>
      </c>
      <c r="Q1671" s="104" t="str">
        <f t="shared" si="53"/>
        <v>HS tidak valid</v>
      </c>
    </row>
    <row r="1672" spans="1:17" x14ac:dyDescent="0.3">
      <c r="A1672" s="104">
        <v>1671</v>
      </c>
      <c r="B1672" s="104" t="s">
        <v>18516</v>
      </c>
      <c r="C1672" s="104" t="s">
        <v>326</v>
      </c>
      <c r="D1672" s="104" t="s">
        <v>308</v>
      </c>
      <c r="E1672" s="104" t="s">
        <v>320</v>
      </c>
      <c r="F1672" s="104" t="s">
        <v>343</v>
      </c>
      <c r="G1672" s="104" t="s">
        <v>332</v>
      </c>
      <c r="H1672" s="104" t="s">
        <v>2491</v>
      </c>
      <c r="I1672" s="104" t="s">
        <v>18523</v>
      </c>
      <c r="J1672" s="105">
        <v>0</v>
      </c>
      <c r="K1672" s="105">
        <v>0</v>
      </c>
      <c r="L1672" s="105">
        <v>0</v>
      </c>
      <c r="M1672" s="106">
        <v>0.79744334299999997</v>
      </c>
      <c r="N1672" s="105">
        <v>0</v>
      </c>
      <c r="O1672" s="107">
        <f t="shared" si="52"/>
        <v>20</v>
      </c>
      <c r="P1672" s="105">
        <f>IFERROR(INDEX(Data_HS!$D$2:$D$8217,MATCH(H1672,Data_HS!$A$2:$A$8217,0))/p_bulan,"")</f>
        <v>4219.272727272727</v>
      </c>
      <c r="Q1672" s="104" t="str">
        <f t="shared" si="53"/>
        <v>Estimasi nol</v>
      </c>
    </row>
    <row r="1673" spans="1:17" x14ac:dyDescent="0.3">
      <c r="A1673" s="104">
        <v>1672</v>
      </c>
      <c r="B1673" s="104" t="s">
        <v>18516</v>
      </c>
      <c r="C1673" s="104" t="s">
        <v>326</v>
      </c>
      <c r="D1673" s="104" t="s">
        <v>308</v>
      </c>
      <c r="E1673" s="104" t="s">
        <v>320</v>
      </c>
      <c r="F1673" s="104" t="s">
        <v>343</v>
      </c>
      <c r="G1673" s="104" t="s">
        <v>332</v>
      </c>
      <c r="H1673" s="104" t="s">
        <v>16845</v>
      </c>
      <c r="I1673" s="104" t="s">
        <v>18524</v>
      </c>
      <c r="J1673" s="105">
        <v>0</v>
      </c>
      <c r="K1673" s="105">
        <v>0</v>
      </c>
      <c r="L1673" s="105">
        <v>0</v>
      </c>
      <c r="M1673" s="106"/>
      <c r="N1673" s="105"/>
      <c r="O1673" s="107">
        <f t="shared" si="52"/>
        <v>0</v>
      </c>
      <c r="P1673" s="105" t="str">
        <f>IFERROR(INDEX(Data_HS!$D$2:$D$8217,MATCH(H1673,Data_HS!$A$2:$A$8217,0))/p_bulan,"")</f>
        <v/>
      </c>
      <c r="Q1673" s="104" t="str">
        <f t="shared" si="53"/>
        <v>HS tidak valid</v>
      </c>
    </row>
    <row r="1674" spans="1:17" x14ac:dyDescent="0.3">
      <c r="A1674" s="104">
        <v>1673</v>
      </c>
      <c r="B1674" s="104" t="s">
        <v>18516</v>
      </c>
      <c r="C1674" s="104" t="s">
        <v>326</v>
      </c>
      <c r="D1674" s="104" t="s">
        <v>308</v>
      </c>
      <c r="E1674" s="104" t="s">
        <v>320</v>
      </c>
      <c r="F1674" s="104" t="s">
        <v>343</v>
      </c>
      <c r="G1674" s="104" t="s">
        <v>332</v>
      </c>
      <c r="H1674" s="104" t="s">
        <v>488</v>
      </c>
      <c r="I1674" s="104" t="s">
        <v>18525</v>
      </c>
      <c r="J1674" s="105">
        <v>0</v>
      </c>
      <c r="K1674" s="105">
        <v>0</v>
      </c>
      <c r="L1674" s="105">
        <v>0</v>
      </c>
      <c r="M1674" s="106">
        <v>4.1495003349999999</v>
      </c>
      <c r="N1674" s="105">
        <v>0</v>
      </c>
      <c r="O1674" s="107">
        <f t="shared" si="52"/>
        <v>3</v>
      </c>
      <c r="P1674" s="105">
        <f>IFERROR(INDEX(Data_HS!$D$2:$D$8217,MATCH(H1674,Data_HS!$A$2:$A$8217,0))/p_bulan,"")</f>
        <v>375139.72727272729</v>
      </c>
      <c r="Q1674" s="104" t="str">
        <f t="shared" si="53"/>
        <v>Estimasi nol</v>
      </c>
    </row>
    <row r="1675" spans="1:17" x14ac:dyDescent="0.3">
      <c r="A1675" s="104">
        <v>1674</v>
      </c>
      <c r="B1675" s="104" t="s">
        <v>18516</v>
      </c>
      <c r="C1675" s="104" t="s">
        <v>326</v>
      </c>
      <c r="D1675" s="104" t="s">
        <v>308</v>
      </c>
      <c r="E1675" s="104" t="s">
        <v>320</v>
      </c>
      <c r="F1675" s="104" t="s">
        <v>343</v>
      </c>
      <c r="G1675" s="104" t="s">
        <v>332</v>
      </c>
      <c r="H1675" s="104" t="s">
        <v>2491</v>
      </c>
      <c r="I1675" s="104" t="s">
        <v>18526</v>
      </c>
      <c r="J1675" s="105">
        <v>0</v>
      </c>
      <c r="K1675" s="105">
        <v>0</v>
      </c>
      <c r="L1675" s="105">
        <v>0</v>
      </c>
      <c r="M1675" s="106">
        <v>0.79744334299999997</v>
      </c>
      <c r="N1675" s="105">
        <v>0</v>
      </c>
      <c r="O1675" s="107">
        <f t="shared" si="52"/>
        <v>20</v>
      </c>
      <c r="P1675" s="105">
        <f>IFERROR(INDEX(Data_HS!$D$2:$D$8217,MATCH(H1675,Data_HS!$A$2:$A$8217,0))/p_bulan,"")</f>
        <v>4219.272727272727</v>
      </c>
      <c r="Q1675" s="104" t="str">
        <f t="shared" si="53"/>
        <v>Estimasi nol</v>
      </c>
    </row>
    <row r="1676" spans="1:17" x14ac:dyDescent="0.3">
      <c r="A1676" s="104">
        <v>1675</v>
      </c>
      <c r="B1676" s="104" t="s">
        <v>18527</v>
      </c>
      <c r="C1676" s="104" t="s">
        <v>295</v>
      </c>
      <c r="D1676" s="104" t="s">
        <v>311</v>
      </c>
      <c r="E1676" s="104" t="s">
        <v>320</v>
      </c>
      <c r="F1676" s="104" t="s">
        <v>344</v>
      </c>
      <c r="G1676" s="104" t="s">
        <v>335</v>
      </c>
      <c r="H1676" s="104" t="s">
        <v>16845</v>
      </c>
      <c r="I1676" s="104" t="s">
        <v>16846</v>
      </c>
      <c r="J1676" s="105"/>
      <c r="K1676" s="105"/>
      <c r="L1676" s="105"/>
      <c r="M1676" s="106"/>
      <c r="N1676" s="105"/>
      <c r="O1676" s="107">
        <f t="shared" si="52"/>
        <v>0</v>
      </c>
      <c r="P1676" s="105" t="str">
        <f>IFERROR(INDEX(Data_HS!$D$2:$D$8217,MATCH(H1676,Data_HS!$A$2:$A$8217,0))/p_bulan,"")</f>
        <v/>
      </c>
      <c r="Q1676" s="104" t="str">
        <f t="shared" si="53"/>
        <v>HS tidak valid</v>
      </c>
    </row>
    <row r="1677" spans="1:17" x14ac:dyDescent="0.3">
      <c r="A1677" s="104">
        <v>1676</v>
      </c>
      <c r="B1677" s="104" t="s">
        <v>18528</v>
      </c>
      <c r="C1677" s="104" t="s">
        <v>280</v>
      </c>
      <c r="D1677" s="104" t="s">
        <v>308</v>
      </c>
      <c r="E1677" s="104" t="s">
        <v>320</v>
      </c>
      <c r="F1677" s="104" t="s">
        <v>343</v>
      </c>
      <c r="G1677" s="104" t="s">
        <v>332</v>
      </c>
      <c r="H1677" s="104" t="s">
        <v>1304</v>
      </c>
      <c r="I1677" s="104" t="s">
        <v>18529</v>
      </c>
      <c r="J1677" s="105">
        <v>18000</v>
      </c>
      <c r="K1677" s="105">
        <v>100000</v>
      </c>
      <c r="L1677" s="105">
        <v>59000</v>
      </c>
      <c r="M1677" s="106">
        <v>0.42636016700000001</v>
      </c>
      <c r="N1677" s="105">
        <v>25155.24985</v>
      </c>
      <c r="O1677" s="107">
        <f t="shared" si="52"/>
        <v>8</v>
      </c>
      <c r="P1677" s="105">
        <f>IFERROR(INDEX(Data_HS!$D$2:$D$8217,MATCH(H1677,Data_HS!$A$2:$A$8217,0))/p_bulan,"")</f>
        <v>24934517.727272727</v>
      </c>
      <c r="Q1677" s="104" t="str">
        <f t="shared" si="53"/>
        <v>Wajar</v>
      </c>
    </row>
    <row r="1678" spans="1:17" x14ac:dyDescent="0.3">
      <c r="A1678" s="104">
        <v>1677</v>
      </c>
      <c r="B1678" s="104" t="s">
        <v>18528</v>
      </c>
      <c r="C1678" s="104" t="s">
        <v>280</v>
      </c>
      <c r="D1678" s="104" t="s">
        <v>308</v>
      </c>
      <c r="E1678" s="104" t="s">
        <v>320</v>
      </c>
      <c r="F1678" s="104" t="s">
        <v>343</v>
      </c>
      <c r="G1678" s="104" t="s">
        <v>332</v>
      </c>
      <c r="H1678" s="104" t="s">
        <v>1302</v>
      </c>
      <c r="I1678" s="104" t="s">
        <v>17178</v>
      </c>
      <c r="J1678" s="105">
        <v>16000</v>
      </c>
      <c r="K1678" s="105">
        <v>32000</v>
      </c>
      <c r="L1678" s="105">
        <v>24000</v>
      </c>
      <c r="M1678" s="106">
        <v>0.47623953400000002</v>
      </c>
      <c r="N1678" s="105">
        <v>11429.748820000001</v>
      </c>
      <c r="O1678" s="107">
        <f t="shared" si="52"/>
        <v>8</v>
      </c>
      <c r="P1678" s="105">
        <f>IFERROR(INDEX(Data_HS!$D$2:$D$8217,MATCH(H1678,Data_HS!$A$2:$A$8217,0))/p_bulan,"")</f>
        <v>48622.454545454544</v>
      </c>
      <c r="Q1678" s="104" t="str">
        <f t="shared" si="53"/>
        <v>Wajar</v>
      </c>
    </row>
    <row r="1679" spans="1:17" x14ac:dyDescent="0.3">
      <c r="A1679" s="104">
        <v>1678</v>
      </c>
      <c r="B1679" s="104" t="s">
        <v>18528</v>
      </c>
      <c r="C1679" s="104" t="s">
        <v>280</v>
      </c>
      <c r="D1679" s="104" t="s">
        <v>308</v>
      </c>
      <c r="E1679" s="104" t="s">
        <v>320</v>
      </c>
      <c r="F1679" s="104" t="s">
        <v>343</v>
      </c>
      <c r="G1679" s="104" t="s">
        <v>332</v>
      </c>
      <c r="H1679" s="104" t="s">
        <v>2203</v>
      </c>
      <c r="I1679" s="104" t="s">
        <v>18530</v>
      </c>
      <c r="J1679" s="105">
        <v>0</v>
      </c>
      <c r="K1679" s="105">
        <v>0</v>
      </c>
      <c r="L1679" s="105">
        <v>0</v>
      </c>
      <c r="M1679" s="106">
        <v>0.409305262</v>
      </c>
      <c r="N1679" s="105">
        <v>0</v>
      </c>
      <c r="O1679" s="107">
        <f t="shared" si="52"/>
        <v>17</v>
      </c>
      <c r="P1679" s="105">
        <f>IFERROR(INDEX(Data_HS!$D$2:$D$8217,MATCH(H1679,Data_HS!$A$2:$A$8217,0))/p_bulan,"")</f>
        <v>1002.0909090909091</v>
      </c>
      <c r="Q1679" s="104" t="str">
        <f t="shared" si="53"/>
        <v>Estimasi nol</v>
      </c>
    </row>
    <row r="1680" spans="1:17" x14ac:dyDescent="0.3">
      <c r="A1680" s="104">
        <v>1679</v>
      </c>
      <c r="B1680" s="104" t="s">
        <v>18528</v>
      </c>
      <c r="C1680" s="104" t="s">
        <v>280</v>
      </c>
      <c r="D1680" s="104" t="s">
        <v>308</v>
      </c>
      <c r="E1680" s="104" t="s">
        <v>320</v>
      </c>
      <c r="F1680" s="104" t="s">
        <v>343</v>
      </c>
      <c r="G1680" s="104" t="s">
        <v>332</v>
      </c>
      <c r="H1680" s="104" t="s">
        <v>4629</v>
      </c>
      <c r="I1680" s="104" t="s">
        <v>18531</v>
      </c>
      <c r="J1680" s="105">
        <v>18000</v>
      </c>
      <c r="K1680" s="105">
        <v>100000</v>
      </c>
      <c r="L1680" s="105">
        <v>59000</v>
      </c>
      <c r="M1680" s="106">
        <v>1.77268161</v>
      </c>
      <c r="N1680" s="105">
        <v>104588.215</v>
      </c>
      <c r="O1680" s="107">
        <f t="shared" si="52"/>
        <v>38</v>
      </c>
      <c r="P1680" s="105">
        <f>IFERROR(INDEX(Data_HS!$D$2:$D$8217,MATCH(H1680,Data_HS!$A$2:$A$8217,0))/p_bulan,"")</f>
        <v>2332469</v>
      </c>
      <c r="Q1680" s="104" t="str">
        <f t="shared" si="53"/>
        <v>Wajar</v>
      </c>
    </row>
    <row r="1681" spans="1:17" x14ac:dyDescent="0.3">
      <c r="A1681" s="104">
        <v>1680</v>
      </c>
      <c r="B1681" s="104" t="s">
        <v>18528</v>
      </c>
      <c r="C1681" s="104" t="s">
        <v>280</v>
      </c>
      <c r="D1681" s="104" t="s">
        <v>308</v>
      </c>
      <c r="E1681" s="104" t="s">
        <v>320</v>
      </c>
      <c r="F1681" s="104" t="s">
        <v>343</v>
      </c>
      <c r="G1681" s="104" t="s">
        <v>332</v>
      </c>
      <c r="H1681" s="104" t="s">
        <v>1897</v>
      </c>
      <c r="I1681" s="104" t="s">
        <v>18532</v>
      </c>
      <c r="J1681" s="105">
        <v>0</v>
      </c>
      <c r="K1681" s="105">
        <v>0</v>
      </c>
      <c r="L1681" s="105">
        <v>0</v>
      </c>
      <c r="M1681" s="106">
        <v>2.2112699689999999</v>
      </c>
      <c r="N1681" s="105">
        <v>0</v>
      </c>
      <c r="O1681" s="107">
        <f t="shared" si="52"/>
        <v>15</v>
      </c>
      <c r="P1681" s="105">
        <f>IFERROR(INDEX(Data_HS!$D$2:$D$8217,MATCH(H1681,Data_HS!$A$2:$A$8217,0))/p_bulan,"")</f>
        <v>1986698.8181818181</v>
      </c>
      <c r="Q1681" s="104" t="str">
        <f t="shared" si="53"/>
        <v>Estimasi nol</v>
      </c>
    </row>
    <row r="1682" spans="1:17" x14ac:dyDescent="0.3">
      <c r="A1682" s="104">
        <v>1681</v>
      </c>
      <c r="B1682" s="104" t="s">
        <v>18528</v>
      </c>
      <c r="C1682" s="104" t="s">
        <v>280</v>
      </c>
      <c r="D1682" s="104" t="s">
        <v>308</v>
      </c>
      <c r="E1682" s="104" t="s">
        <v>320</v>
      </c>
      <c r="F1682" s="104" t="s">
        <v>343</v>
      </c>
      <c r="G1682" s="104" t="s">
        <v>332</v>
      </c>
      <c r="H1682" s="104" t="s">
        <v>1897</v>
      </c>
      <c r="I1682" s="104" t="s">
        <v>17008</v>
      </c>
      <c r="J1682" s="105">
        <v>0</v>
      </c>
      <c r="K1682" s="105">
        <v>0</v>
      </c>
      <c r="L1682" s="105">
        <v>0</v>
      </c>
      <c r="M1682" s="106">
        <v>2.2112699689999999</v>
      </c>
      <c r="N1682" s="105">
        <v>0</v>
      </c>
      <c r="O1682" s="107">
        <f t="shared" si="52"/>
        <v>15</v>
      </c>
      <c r="P1682" s="105">
        <f>IFERROR(INDEX(Data_HS!$D$2:$D$8217,MATCH(H1682,Data_HS!$A$2:$A$8217,0))/p_bulan,"")</f>
        <v>1986698.8181818181</v>
      </c>
      <c r="Q1682" s="104" t="str">
        <f t="shared" si="53"/>
        <v>Estimasi nol</v>
      </c>
    </row>
    <row r="1683" spans="1:17" x14ac:dyDescent="0.3">
      <c r="A1683" s="104">
        <v>1682</v>
      </c>
      <c r="B1683" s="104" t="s">
        <v>18528</v>
      </c>
      <c r="C1683" s="104" t="s">
        <v>280</v>
      </c>
      <c r="D1683" s="104" t="s">
        <v>308</v>
      </c>
      <c r="E1683" s="104" t="s">
        <v>320</v>
      </c>
      <c r="F1683" s="104" t="s">
        <v>343</v>
      </c>
      <c r="G1683" s="104" t="s">
        <v>332</v>
      </c>
      <c r="H1683" s="104" t="s">
        <v>6006</v>
      </c>
      <c r="I1683" s="104" t="s">
        <v>18533</v>
      </c>
      <c r="J1683" s="105">
        <v>18000</v>
      </c>
      <c r="K1683" s="105">
        <v>100000</v>
      </c>
      <c r="L1683" s="105">
        <v>59000</v>
      </c>
      <c r="M1683" s="106">
        <v>0.86113799000000002</v>
      </c>
      <c r="N1683" s="105">
        <v>50807.14142</v>
      </c>
      <c r="O1683" s="107">
        <f t="shared" si="52"/>
        <v>44</v>
      </c>
      <c r="P1683" s="105">
        <f>IFERROR(INDEX(Data_HS!$D$2:$D$8217,MATCH(H1683,Data_HS!$A$2:$A$8217,0))/p_bulan,"")</f>
        <v>49836.090909090912</v>
      </c>
      <c r="Q1683" s="104" t="str">
        <f t="shared" si="53"/>
        <v>Melebihi ekspor nasional HS</v>
      </c>
    </row>
    <row r="1684" spans="1:17" x14ac:dyDescent="0.3">
      <c r="A1684" s="104">
        <v>1683</v>
      </c>
      <c r="B1684" s="104" t="s">
        <v>18528</v>
      </c>
      <c r="C1684" s="104" t="s">
        <v>280</v>
      </c>
      <c r="D1684" s="104" t="s">
        <v>308</v>
      </c>
      <c r="E1684" s="104" t="s">
        <v>320</v>
      </c>
      <c r="F1684" s="104" t="s">
        <v>343</v>
      </c>
      <c r="G1684" s="104" t="s">
        <v>332</v>
      </c>
      <c r="H1684" s="104" t="s">
        <v>4629</v>
      </c>
      <c r="I1684" s="104" t="s">
        <v>18534</v>
      </c>
      <c r="J1684" s="105">
        <v>18000</v>
      </c>
      <c r="K1684" s="105">
        <v>100000</v>
      </c>
      <c r="L1684" s="105">
        <v>59000</v>
      </c>
      <c r="M1684" s="106">
        <v>1.77268161</v>
      </c>
      <c r="N1684" s="105">
        <v>104588.215</v>
      </c>
      <c r="O1684" s="107">
        <f t="shared" si="52"/>
        <v>38</v>
      </c>
      <c r="P1684" s="105">
        <f>IFERROR(INDEX(Data_HS!$D$2:$D$8217,MATCH(H1684,Data_HS!$A$2:$A$8217,0))/p_bulan,"")</f>
        <v>2332469</v>
      </c>
      <c r="Q1684" s="104" t="str">
        <f t="shared" si="53"/>
        <v>Wajar</v>
      </c>
    </row>
    <row r="1685" spans="1:17" x14ac:dyDescent="0.3">
      <c r="A1685" s="104">
        <v>1684</v>
      </c>
      <c r="B1685" s="104" t="s">
        <v>18528</v>
      </c>
      <c r="C1685" s="104" t="s">
        <v>280</v>
      </c>
      <c r="D1685" s="104" t="s">
        <v>308</v>
      </c>
      <c r="E1685" s="104" t="s">
        <v>320</v>
      </c>
      <c r="F1685" s="104" t="s">
        <v>343</v>
      </c>
      <c r="G1685" s="104" t="s">
        <v>332</v>
      </c>
      <c r="H1685" s="104" t="s">
        <v>2227</v>
      </c>
      <c r="I1685" s="104" t="s">
        <v>17158</v>
      </c>
      <c r="J1685" s="105">
        <v>5000</v>
      </c>
      <c r="K1685" s="105">
        <v>30000</v>
      </c>
      <c r="L1685" s="105">
        <v>17500</v>
      </c>
      <c r="M1685" s="106">
        <v>1.2673870469999999</v>
      </c>
      <c r="N1685" s="105">
        <v>22179.27333</v>
      </c>
      <c r="O1685" s="107">
        <f t="shared" si="52"/>
        <v>17</v>
      </c>
      <c r="P1685" s="105">
        <f>IFERROR(INDEX(Data_HS!$D$2:$D$8217,MATCH(H1685,Data_HS!$A$2:$A$8217,0))/p_bulan,"")</f>
        <v>26006.090909090908</v>
      </c>
      <c r="Q1685" s="104" t="str">
        <f t="shared" si="53"/>
        <v>Wajar</v>
      </c>
    </row>
    <row r="1686" spans="1:17" x14ac:dyDescent="0.3">
      <c r="A1686" s="104">
        <v>1685</v>
      </c>
      <c r="B1686" s="104" t="s">
        <v>18528</v>
      </c>
      <c r="C1686" s="104" t="s">
        <v>280</v>
      </c>
      <c r="D1686" s="104" t="s">
        <v>308</v>
      </c>
      <c r="E1686" s="104" t="s">
        <v>320</v>
      </c>
      <c r="F1686" s="104" t="s">
        <v>343</v>
      </c>
      <c r="G1686" s="104" t="s">
        <v>332</v>
      </c>
      <c r="H1686" s="104" t="s">
        <v>1246</v>
      </c>
      <c r="I1686" s="104" t="s">
        <v>18535</v>
      </c>
      <c r="J1686" s="105">
        <v>18000</v>
      </c>
      <c r="K1686" s="105">
        <v>100000</v>
      </c>
      <c r="L1686" s="105">
        <v>59000</v>
      </c>
      <c r="M1686" s="106">
        <v>13.63069307</v>
      </c>
      <c r="N1686" s="105">
        <v>804210.89110000001</v>
      </c>
      <c r="O1686" s="107">
        <f t="shared" si="52"/>
        <v>7</v>
      </c>
      <c r="P1686" s="105">
        <f>IFERROR(INDEX(Data_HS!$D$2:$D$8217,MATCH(H1686,Data_HS!$A$2:$A$8217,0))/p_bulan,"")</f>
        <v>1251.5454545454545</v>
      </c>
      <c r="Q1686" s="104" t="str">
        <f t="shared" si="53"/>
        <v>Melebihi ekspor nasional HS</v>
      </c>
    </row>
    <row r="1687" spans="1:17" x14ac:dyDescent="0.3">
      <c r="A1687" s="104">
        <v>1686</v>
      </c>
      <c r="B1687" s="104" t="s">
        <v>18528</v>
      </c>
      <c r="C1687" s="104" t="s">
        <v>280</v>
      </c>
      <c r="D1687" s="104" t="s">
        <v>308</v>
      </c>
      <c r="E1687" s="104" t="s">
        <v>320</v>
      </c>
      <c r="F1687" s="104" t="s">
        <v>343</v>
      </c>
      <c r="G1687" s="104" t="s">
        <v>332</v>
      </c>
      <c r="H1687" s="104" t="s">
        <v>1304</v>
      </c>
      <c r="I1687" s="104" t="s">
        <v>16951</v>
      </c>
      <c r="J1687" s="105">
        <v>12000</v>
      </c>
      <c r="K1687" s="105">
        <v>50000</v>
      </c>
      <c r="L1687" s="105">
        <v>31000</v>
      </c>
      <c r="M1687" s="106">
        <v>0.42636016700000001</v>
      </c>
      <c r="N1687" s="105">
        <v>13217.16518</v>
      </c>
      <c r="O1687" s="107">
        <f t="shared" si="52"/>
        <v>8</v>
      </c>
      <c r="P1687" s="105">
        <f>IFERROR(INDEX(Data_HS!$D$2:$D$8217,MATCH(H1687,Data_HS!$A$2:$A$8217,0))/p_bulan,"")</f>
        <v>24934517.727272727</v>
      </c>
      <c r="Q1687" s="104" t="str">
        <f t="shared" si="53"/>
        <v>Wajar</v>
      </c>
    </row>
    <row r="1688" spans="1:17" x14ac:dyDescent="0.3">
      <c r="A1688" s="104">
        <v>1687</v>
      </c>
      <c r="B1688" s="104" t="s">
        <v>18536</v>
      </c>
      <c r="C1688" s="104" t="s">
        <v>307</v>
      </c>
      <c r="D1688" s="104" t="s">
        <v>311</v>
      </c>
      <c r="E1688" s="104" t="s">
        <v>301</v>
      </c>
      <c r="F1688" s="104" t="s">
        <v>344</v>
      </c>
      <c r="G1688" s="104" t="s">
        <v>332</v>
      </c>
      <c r="H1688" s="104" t="s">
        <v>16845</v>
      </c>
      <c r="I1688" s="104" t="s">
        <v>18537</v>
      </c>
      <c r="J1688" s="105">
        <v>20000</v>
      </c>
      <c r="K1688" s="105">
        <v>120000</v>
      </c>
      <c r="L1688" s="105">
        <v>70000</v>
      </c>
      <c r="M1688" s="106"/>
      <c r="N1688" s="105"/>
      <c r="O1688" s="107">
        <f t="shared" si="52"/>
        <v>0</v>
      </c>
      <c r="P1688" s="105" t="str">
        <f>IFERROR(INDEX(Data_HS!$D$2:$D$8217,MATCH(H1688,Data_HS!$A$2:$A$8217,0))/p_bulan,"")</f>
        <v/>
      </c>
      <c r="Q1688" s="104" t="str">
        <f t="shared" si="53"/>
        <v>HS tidak valid</v>
      </c>
    </row>
    <row r="1689" spans="1:17" x14ac:dyDescent="0.3">
      <c r="A1689" s="104">
        <v>1688</v>
      </c>
      <c r="B1689" s="104" t="s">
        <v>18536</v>
      </c>
      <c r="C1689" s="104" t="s">
        <v>307</v>
      </c>
      <c r="D1689" s="104" t="s">
        <v>311</v>
      </c>
      <c r="E1689" s="104" t="s">
        <v>301</v>
      </c>
      <c r="F1689" s="104" t="s">
        <v>344</v>
      </c>
      <c r="G1689" s="104" t="s">
        <v>332</v>
      </c>
      <c r="H1689" s="104" t="s">
        <v>2227</v>
      </c>
      <c r="I1689" s="104" t="s">
        <v>17159</v>
      </c>
      <c r="J1689" s="105">
        <v>18000</v>
      </c>
      <c r="K1689" s="105">
        <v>270000</v>
      </c>
      <c r="L1689" s="105">
        <v>144000</v>
      </c>
      <c r="M1689" s="106">
        <v>1.2673870469999999</v>
      </c>
      <c r="N1689" s="105">
        <v>182503.73480000001</v>
      </c>
      <c r="O1689" s="107">
        <f t="shared" si="52"/>
        <v>17</v>
      </c>
      <c r="P1689" s="105">
        <f>IFERROR(INDEX(Data_HS!$D$2:$D$8217,MATCH(H1689,Data_HS!$A$2:$A$8217,0))/p_bulan,"")</f>
        <v>26006.090909090908</v>
      </c>
      <c r="Q1689" s="104" t="str">
        <f t="shared" si="53"/>
        <v>Melebihi ekspor nasional HS</v>
      </c>
    </row>
    <row r="1690" spans="1:17" x14ac:dyDescent="0.3">
      <c r="A1690" s="104">
        <v>1689</v>
      </c>
      <c r="B1690" s="104" t="s">
        <v>18536</v>
      </c>
      <c r="C1690" s="104" t="s">
        <v>307</v>
      </c>
      <c r="D1690" s="104" t="s">
        <v>311</v>
      </c>
      <c r="E1690" s="104" t="s">
        <v>301</v>
      </c>
      <c r="F1690" s="104" t="s">
        <v>344</v>
      </c>
      <c r="G1690" s="104" t="s">
        <v>332</v>
      </c>
      <c r="H1690" s="104" t="s">
        <v>2225</v>
      </c>
      <c r="I1690" s="104" t="s">
        <v>17809</v>
      </c>
      <c r="J1690" s="105">
        <v>18000</v>
      </c>
      <c r="K1690" s="105">
        <v>240000</v>
      </c>
      <c r="L1690" s="105">
        <v>129000</v>
      </c>
      <c r="M1690" s="106">
        <v>2.077171989</v>
      </c>
      <c r="N1690" s="105">
        <v>267955.18650000001</v>
      </c>
      <c r="O1690" s="107">
        <f t="shared" si="52"/>
        <v>17</v>
      </c>
      <c r="P1690" s="105">
        <f>IFERROR(INDEX(Data_HS!$D$2:$D$8217,MATCH(H1690,Data_HS!$A$2:$A$8217,0))/p_bulan,"")</f>
        <v>1578024.7272727273</v>
      </c>
      <c r="Q1690" s="104" t="str">
        <f t="shared" si="53"/>
        <v>Wajar</v>
      </c>
    </row>
    <row r="1691" spans="1:17" x14ac:dyDescent="0.3">
      <c r="A1691" s="104">
        <v>1690</v>
      </c>
      <c r="B1691" s="104" t="s">
        <v>18536</v>
      </c>
      <c r="C1691" s="104" t="s">
        <v>307</v>
      </c>
      <c r="D1691" s="104" t="s">
        <v>311</v>
      </c>
      <c r="E1691" s="104" t="s">
        <v>301</v>
      </c>
      <c r="F1691" s="104" t="s">
        <v>344</v>
      </c>
      <c r="G1691" s="104" t="s">
        <v>332</v>
      </c>
      <c r="H1691" s="104" t="s">
        <v>16845</v>
      </c>
      <c r="I1691" s="104" t="s">
        <v>16980</v>
      </c>
      <c r="J1691" s="105">
        <v>18000</v>
      </c>
      <c r="K1691" s="105">
        <v>108000</v>
      </c>
      <c r="L1691" s="105">
        <v>63000</v>
      </c>
      <c r="M1691" s="106"/>
      <c r="N1691" s="105"/>
      <c r="O1691" s="107">
        <f t="shared" si="52"/>
        <v>0</v>
      </c>
      <c r="P1691" s="105" t="str">
        <f>IFERROR(INDEX(Data_HS!$D$2:$D$8217,MATCH(H1691,Data_HS!$A$2:$A$8217,0))/p_bulan,"")</f>
        <v/>
      </c>
      <c r="Q1691" s="104" t="str">
        <f t="shared" si="53"/>
        <v>HS tidak valid</v>
      </c>
    </row>
    <row r="1692" spans="1:17" x14ac:dyDescent="0.3">
      <c r="A1692" s="104">
        <v>1691</v>
      </c>
      <c r="B1692" s="104" t="s">
        <v>18536</v>
      </c>
      <c r="C1692" s="104" t="s">
        <v>307</v>
      </c>
      <c r="D1692" s="104" t="s">
        <v>311</v>
      </c>
      <c r="E1692" s="104" t="s">
        <v>301</v>
      </c>
      <c r="F1692" s="104" t="s">
        <v>344</v>
      </c>
      <c r="G1692" s="104" t="s">
        <v>332</v>
      </c>
      <c r="H1692" s="104" t="s">
        <v>3355</v>
      </c>
      <c r="I1692" s="104" t="s">
        <v>18538</v>
      </c>
      <c r="J1692" s="105">
        <v>5000000</v>
      </c>
      <c r="K1692" s="105">
        <v>50000000</v>
      </c>
      <c r="L1692" s="105">
        <v>27500000</v>
      </c>
      <c r="M1692" s="106">
        <v>1.3977470860000001</v>
      </c>
      <c r="N1692" s="105">
        <v>38438044.859999999</v>
      </c>
      <c r="O1692" s="107">
        <f t="shared" si="52"/>
        <v>28</v>
      </c>
      <c r="P1692" s="105">
        <f>IFERROR(INDEX(Data_HS!$D$2:$D$8217,MATCH(H1692,Data_HS!$A$2:$A$8217,0))/p_bulan,"")</f>
        <v>6486.181818181818</v>
      </c>
      <c r="Q1692" s="104" t="str">
        <f t="shared" si="53"/>
        <v>Melebihi ekspor nasional HS</v>
      </c>
    </row>
    <row r="1693" spans="1:17" x14ac:dyDescent="0.3">
      <c r="A1693" s="104">
        <v>1692</v>
      </c>
      <c r="B1693" s="104" t="s">
        <v>18536</v>
      </c>
      <c r="C1693" s="104" t="s">
        <v>307</v>
      </c>
      <c r="D1693" s="104" t="s">
        <v>311</v>
      </c>
      <c r="E1693" s="104" t="s">
        <v>301</v>
      </c>
      <c r="F1693" s="104" t="s">
        <v>344</v>
      </c>
      <c r="G1693" s="104" t="s">
        <v>332</v>
      </c>
      <c r="H1693" s="104" t="s">
        <v>1593</v>
      </c>
      <c r="I1693" s="104" t="s">
        <v>17103</v>
      </c>
      <c r="J1693" s="105">
        <v>18000</v>
      </c>
      <c r="K1693" s="105">
        <v>10000000</v>
      </c>
      <c r="L1693" s="105">
        <v>5009000</v>
      </c>
      <c r="M1693" s="106">
        <v>4.2409638550000004</v>
      </c>
      <c r="N1693" s="105">
        <v>21242987.949999999</v>
      </c>
      <c r="O1693" s="107">
        <f t="shared" si="52"/>
        <v>10</v>
      </c>
      <c r="P1693" s="105">
        <f>IFERROR(INDEX(Data_HS!$D$2:$D$8217,MATCH(H1693,Data_HS!$A$2:$A$8217,0))/p_bulan,"")</f>
        <v>4128</v>
      </c>
      <c r="Q1693" s="104" t="str">
        <f t="shared" si="53"/>
        <v>Melebihi ekspor nasional HS</v>
      </c>
    </row>
    <row r="1694" spans="1:17" x14ac:dyDescent="0.3">
      <c r="A1694" s="104">
        <v>1693</v>
      </c>
      <c r="B1694" s="104" t="s">
        <v>18536</v>
      </c>
      <c r="C1694" s="104" t="s">
        <v>307</v>
      </c>
      <c r="D1694" s="104" t="s">
        <v>311</v>
      </c>
      <c r="E1694" s="104" t="s">
        <v>301</v>
      </c>
      <c r="F1694" s="104" t="s">
        <v>344</v>
      </c>
      <c r="G1694" s="104" t="s">
        <v>332</v>
      </c>
      <c r="H1694" s="104" t="s">
        <v>6202</v>
      </c>
      <c r="I1694" s="104" t="s">
        <v>18539</v>
      </c>
      <c r="J1694" s="105">
        <v>24000</v>
      </c>
      <c r="K1694" s="105">
        <v>240000</v>
      </c>
      <c r="L1694" s="105">
        <v>132000</v>
      </c>
      <c r="M1694" s="106">
        <v>1.874092688</v>
      </c>
      <c r="N1694" s="105">
        <v>247380.23480000001</v>
      </c>
      <c r="O1694" s="107">
        <f t="shared" si="52"/>
        <v>44</v>
      </c>
      <c r="P1694" s="105">
        <f>IFERROR(INDEX(Data_HS!$D$2:$D$8217,MATCH(H1694,Data_HS!$A$2:$A$8217,0))/p_bulan,"")</f>
        <v>3613175.9090909092</v>
      </c>
      <c r="Q1694" s="104" t="str">
        <f t="shared" si="53"/>
        <v>Wajar</v>
      </c>
    </row>
    <row r="1695" spans="1:17" x14ac:dyDescent="0.3">
      <c r="A1695" s="104">
        <v>1694</v>
      </c>
      <c r="B1695" s="104" t="s">
        <v>18536</v>
      </c>
      <c r="C1695" s="104" t="s">
        <v>307</v>
      </c>
      <c r="D1695" s="104" t="s">
        <v>311</v>
      </c>
      <c r="E1695" s="104" t="s">
        <v>301</v>
      </c>
      <c r="F1695" s="104" t="s">
        <v>344</v>
      </c>
      <c r="G1695" s="104" t="s">
        <v>332</v>
      </c>
      <c r="H1695" s="104" t="s">
        <v>16845</v>
      </c>
      <c r="I1695" s="104" t="s">
        <v>18540</v>
      </c>
      <c r="J1695" s="105">
        <v>22000</v>
      </c>
      <c r="K1695" s="105">
        <v>176000</v>
      </c>
      <c r="L1695" s="105">
        <v>99000</v>
      </c>
      <c r="M1695" s="106"/>
      <c r="N1695" s="105"/>
      <c r="O1695" s="107">
        <f t="shared" si="52"/>
        <v>0</v>
      </c>
      <c r="P1695" s="105" t="str">
        <f>IFERROR(INDEX(Data_HS!$D$2:$D$8217,MATCH(H1695,Data_HS!$A$2:$A$8217,0))/p_bulan,"")</f>
        <v/>
      </c>
      <c r="Q1695" s="104" t="str">
        <f t="shared" si="53"/>
        <v>HS tidak valid</v>
      </c>
    </row>
    <row r="1696" spans="1:17" x14ac:dyDescent="0.3">
      <c r="A1696" s="104">
        <v>1695</v>
      </c>
      <c r="B1696" s="104" t="s">
        <v>18536</v>
      </c>
      <c r="C1696" s="104" t="s">
        <v>307</v>
      </c>
      <c r="D1696" s="104" t="s">
        <v>311</v>
      </c>
      <c r="E1696" s="104" t="s">
        <v>301</v>
      </c>
      <c r="F1696" s="104" t="s">
        <v>344</v>
      </c>
      <c r="G1696" s="104" t="s">
        <v>332</v>
      </c>
      <c r="H1696" s="104" t="s">
        <v>2967</v>
      </c>
      <c r="I1696" s="104" t="s">
        <v>18541</v>
      </c>
      <c r="J1696" s="105">
        <v>12500000</v>
      </c>
      <c r="K1696" s="105">
        <v>50000000</v>
      </c>
      <c r="L1696" s="105">
        <v>31250000</v>
      </c>
      <c r="M1696" s="106">
        <v>0.432372374</v>
      </c>
      <c r="N1696" s="105">
        <v>13511636.689999999</v>
      </c>
      <c r="O1696" s="107">
        <f t="shared" si="52"/>
        <v>25</v>
      </c>
      <c r="P1696" s="105">
        <f>IFERROR(INDEX(Data_HS!$D$2:$D$8217,MATCH(H1696,Data_HS!$A$2:$A$8217,0))/p_bulan,"")</f>
        <v>5306.545454545455</v>
      </c>
      <c r="Q1696" s="104" t="str">
        <f t="shared" si="53"/>
        <v>Melebihi ekspor nasional HS</v>
      </c>
    </row>
    <row r="1697" spans="1:17" x14ac:dyDescent="0.3">
      <c r="A1697" s="104">
        <v>1696</v>
      </c>
      <c r="B1697" s="104" t="s">
        <v>18536</v>
      </c>
      <c r="C1697" s="104" t="s">
        <v>307</v>
      </c>
      <c r="D1697" s="104" t="s">
        <v>311</v>
      </c>
      <c r="E1697" s="104" t="s">
        <v>301</v>
      </c>
      <c r="F1697" s="104" t="s">
        <v>344</v>
      </c>
      <c r="G1697" s="104" t="s">
        <v>332</v>
      </c>
      <c r="H1697" s="104" t="s">
        <v>16845</v>
      </c>
      <c r="I1697" s="104" t="s">
        <v>18542</v>
      </c>
      <c r="J1697" s="105">
        <v>20000</v>
      </c>
      <c r="K1697" s="105">
        <v>120000</v>
      </c>
      <c r="L1697" s="105">
        <v>70000</v>
      </c>
      <c r="M1697" s="106"/>
      <c r="N1697" s="105"/>
      <c r="O1697" s="107">
        <f t="shared" si="52"/>
        <v>0</v>
      </c>
      <c r="P1697" s="105" t="str">
        <f>IFERROR(INDEX(Data_HS!$D$2:$D$8217,MATCH(H1697,Data_HS!$A$2:$A$8217,0))/p_bulan,"")</f>
        <v/>
      </c>
      <c r="Q1697" s="104" t="str">
        <f t="shared" si="53"/>
        <v>HS tidak valid</v>
      </c>
    </row>
    <row r="1698" spans="1:17" x14ac:dyDescent="0.3">
      <c r="A1698" s="104">
        <v>1697</v>
      </c>
      <c r="B1698" s="104" t="s">
        <v>18543</v>
      </c>
      <c r="C1698" s="104" t="s">
        <v>290</v>
      </c>
      <c r="D1698" s="104" t="s">
        <v>320</v>
      </c>
      <c r="E1698" s="104" t="s">
        <v>304</v>
      </c>
      <c r="F1698" s="104" t="s">
        <v>344</v>
      </c>
      <c r="G1698" s="104" t="s">
        <v>335</v>
      </c>
      <c r="H1698" s="104" t="s">
        <v>1833</v>
      </c>
      <c r="I1698" s="104" t="s">
        <v>17313</v>
      </c>
      <c r="J1698" s="105">
        <v>100000</v>
      </c>
      <c r="K1698" s="105">
        <v>2000000000</v>
      </c>
      <c r="L1698" s="105">
        <v>1000050000</v>
      </c>
      <c r="M1698" s="106">
        <v>0.10319235</v>
      </c>
      <c r="N1698" s="105">
        <v>103197509.09999999</v>
      </c>
      <c r="O1698" s="107">
        <f t="shared" si="52"/>
        <v>14</v>
      </c>
      <c r="P1698" s="105">
        <f>IFERROR(INDEX(Data_HS!$D$2:$D$8217,MATCH(H1698,Data_HS!$A$2:$A$8217,0))/p_bulan,"")</f>
        <v>51044723.545454547</v>
      </c>
      <c r="Q1698" s="104" t="str">
        <f t="shared" si="53"/>
        <v>Melebihi ekspor nasional HS</v>
      </c>
    </row>
    <row r="1699" spans="1:17" x14ac:dyDescent="0.3">
      <c r="A1699" s="104">
        <v>1698</v>
      </c>
      <c r="B1699" s="104" t="s">
        <v>18544</v>
      </c>
      <c r="C1699" s="104" t="s">
        <v>313</v>
      </c>
      <c r="D1699" s="104" t="s">
        <v>320</v>
      </c>
      <c r="E1699" s="104" t="s">
        <v>320</v>
      </c>
      <c r="F1699" s="104" t="s">
        <v>344</v>
      </c>
      <c r="G1699" s="104" t="s">
        <v>332</v>
      </c>
      <c r="H1699" s="104" t="s">
        <v>1476</v>
      </c>
      <c r="I1699" s="104" t="s">
        <v>18545</v>
      </c>
      <c r="J1699" s="105">
        <v>18000</v>
      </c>
      <c r="K1699" s="105">
        <v>500000</v>
      </c>
      <c r="L1699" s="105">
        <v>259000</v>
      </c>
      <c r="M1699" s="106">
        <v>6.1750955760000004</v>
      </c>
      <c r="N1699" s="105">
        <v>1599349.754</v>
      </c>
      <c r="O1699" s="107">
        <f t="shared" si="52"/>
        <v>9</v>
      </c>
      <c r="P1699" s="105">
        <f>IFERROR(INDEX(Data_HS!$D$2:$D$8217,MATCH(H1699,Data_HS!$A$2:$A$8217,0))/p_bulan,"")</f>
        <v>5139.363636363636</v>
      </c>
      <c r="Q1699" s="104" t="str">
        <f t="shared" si="53"/>
        <v>Melebihi ekspor nasional HS</v>
      </c>
    </row>
    <row r="1700" spans="1:17" x14ac:dyDescent="0.3">
      <c r="A1700" s="104">
        <v>1699</v>
      </c>
      <c r="B1700" s="104" t="s">
        <v>18546</v>
      </c>
      <c r="C1700" s="104" t="s">
        <v>310</v>
      </c>
      <c r="D1700" s="104" t="s">
        <v>311</v>
      </c>
      <c r="E1700" s="104" t="s">
        <v>320</v>
      </c>
      <c r="F1700" s="104" t="s">
        <v>344</v>
      </c>
      <c r="G1700" s="104" t="s">
        <v>332</v>
      </c>
      <c r="H1700" s="104" t="s">
        <v>1460</v>
      </c>
      <c r="I1700" s="104" t="s">
        <v>18547</v>
      </c>
      <c r="J1700" s="105">
        <v>100</v>
      </c>
      <c r="K1700" s="105">
        <v>3000</v>
      </c>
      <c r="L1700" s="105">
        <v>1550</v>
      </c>
      <c r="M1700" s="106">
        <v>6.8828138010000002</v>
      </c>
      <c r="N1700" s="105">
        <v>10668.36139</v>
      </c>
      <c r="O1700" s="107">
        <f t="shared" si="52"/>
        <v>9</v>
      </c>
      <c r="P1700" s="105">
        <f>IFERROR(INDEX(Data_HS!$D$2:$D$8217,MATCH(H1700,Data_HS!$A$2:$A$8217,0))/p_bulan,"")</f>
        <v>60138.272727272728</v>
      </c>
      <c r="Q1700" s="104" t="str">
        <f t="shared" si="53"/>
        <v>Wajar</v>
      </c>
    </row>
    <row r="1701" spans="1:17" x14ac:dyDescent="0.3">
      <c r="A1701" s="104">
        <v>1700</v>
      </c>
      <c r="B1701" s="104" t="s">
        <v>18548</v>
      </c>
      <c r="C1701" s="104" t="s">
        <v>302</v>
      </c>
      <c r="D1701" s="104" t="s">
        <v>308</v>
      </c>
      <c r="E1701" s="104" t="s">
        <v>17804</v>
      </c>
      <c r="F1701" s="104" t="s">
        <v>344</v>
      </c>
      <c r="G1701" s="104" t="s">
        <v>335</v>
      </c>
      <c r="H1701" s="104" t="s">
        <v>16845</v>
      </c>
      <c r="I1701" s="104" t="s">
        <v>18549</v>
      </c>
      <c r="J1701" s="105">
        <v>100</v>
      </c>
      <c r="K1701" s="105">
        <v>20000</v>
      </c>
      <c r="L1701" s="105">
        <v>10050</v>
      </c>
      <c r="M1701" s="106"/>
      <c r="N1701" s="105"/>
      <c r="O1701" s="107">
        <f t="shared" si="52"/>
        <v>0</v>
      </c>
      <c r="P1701" s="105" t="str">
        <f>IFERROR(INDEX(Data_HS!$D$2:$D$8217,MATCH(H1701,Data_HS!$A$2:$A$8217,0))/p_bulan,"")</f>
        <v/>
      </c>
      <c r="Q1701" s="104" t="str">
        <f t="shared" si="53"/>
        <v>HS tidak valid</v>
      </c>
    </row>
    <row r="1702" spans="1:17" x14ac:dyDescent="0.3">
      <c r="A1702" s="104">
        <v>1701</v>
      </c>
      <c r="B1702" s="104" t="s">
        <v>18548</v>
      </c>
      <c r="C1702" s="104" t="s">
        <v>302</v>
      </c>
      <c r="D1702" s="104" t="s">
        <v>308</v>
      </c>
      <c r="E1702" s="104" t="s">
        <v>17804</v>
      </c>
      <c r="F1702" s="104" t="s">
        <v>344</v>
      </c>
      <c r="G1702" s="104" t="s">
        <v>335</v>
      </c>
      <c r="H1702" s="104" t="s">
        <v>1513</v>
      </c>
      <c r="I1702" s="104" t="s">
        <v>16871</v>
      </c>
      <c r="J1702" s="105">
        <v>1</v>
      </c>
      <c r="K1702" s="105"/>
      <c r="L1702" s="105"/>
      <c r="M1702" s="106">
        <v>48.166593229999997</v>
      </c>
      <c r="N1702" s="105"/>
      <c r="O1702" s="107">
        <f t="shared" si="52"/>
        <v>9</v>
      </c>
      <c r="P1702" s="105">
        <f>IFERROR(INDEX(Data_HS!$D$2:$D$8217,MATCH(H1702,Data_HS!$A$2:$A$8217,0))/p_bulan,"")</f>
        <v>785032.27272727271</v>
      </c>
      <c r="Q1702" s="104" t="str">
        <f t="shared" si="53"/>
        <v>Tanpa estimasi</v>
      </c>
    </row>
    <row r="1703" spans="1:17" x14ac:dyDescent="0.3">
      <c r="A1703" s="104">
        <v>1702</v>
      </c>
      <c r="B1703" s="104" t="s">
        <v>18550</v>
      </c>
      <c r="C1703" s="104" t="s">
        <v>282</v>
      </c>
      <c r="D1703" s="104" t="s">
        <v>311</v>
      </c>
      <c r="E1703" s="104" t="s">
        <v>320</v>
      </c>
      <c r="F1703" s="104" t="s">
        <v>343</v>
      </c>
      <c r="G1703" s="104" t="s">
        <v>332</v>
      </c>
      <c r="H1703" s="104" t="s">
        <v>6202</v>
      </c>
      <c r="I1703" s="104" t="s">
        <v>18539</v>
      </c>
      <c r="J1703" s="105">
        <v>10000</v>
      </c>
      <c r="K1703" s="105">
        <v>70000</v>
      </c>
      <c r="L1703" s="105">
        <v>40000</v>
      </c>
      <c r="M1703" s="106">
        <v>1.874092688</v>
      </c>
      <c r="N1703" s="105">
        <v>74963.707519999996</v>
      </c>
      <c r="O1703" s="107">
        <f t="shared" si="52"/>
        <v>44</v>
      </c>
      <c r="P1703" s="105">
        <f>IFERROR(INDEX(Data_HS!$D$2:$D$8217,MATCH(H1703,Data_HS!$A$2:$A$8217,0))/p_bulan,"")</f>
        <v>3613175.9090909092</v>
      </c>
      <c r="Q1703" s="104" t="str">
        <f t="shared" si="53"/>
        <v>Wajar</v>
      </c>
    </row>
    <row r="1704" spans="1:17" x14ac:dyDescent="0.3">
      <c r="A1704" s="104">
        <v>1703</v>
      </c>
      <c r="B1704" s="104" t="s">
        <v>18550</v>
      </c>
      <c r="C1704" s="104" t="s">
        <v>282</v>
      </c>
      <c r="D1704" s="104" t="s">
        <v>311</v>
      </c>
      <c r="E1704" s="104" t="s">
        <v>320</v>
      </c>
      <c r="F1704" s="104" t="s">
        <v>343</v>
      </c>
      <c r="G1704" s="104" t="s">
        <v>332</v>
      </c>
      <c r="H1704" s="104" t="s">
        <v>1304</v>
      </c>
      <c r="I1704" s="104" t="s">
        <v>18551</v>
      </c>
      <c r="J1704" s="105">
        <v>13000</v>
      </c>
      <c r="K1704" s="105">
        <v>50000</v>
      </c>
      <c r="L1704" s="105">
        <v>31500</v>
      </c>
      <c r="M1704" s="106">
        <v>0.42636016700000001</v>
      </c>
      <c r="N1704" s="105">
        <v>13430.34526</v>
      </c>
      <c r="O1704" s="107">
        <f t="shared" si="52"/>
        <v>8</v>
      </c>
      <c r="P1704" s="105">
        <f>IFERROR(INDEX(Data_HS!$D$2:$D$8217,MATCH(H1704,Data_HS!$A$2:$A$8217,0))/p_bulan,"")</f>
        <v>24934517.727272727</v>
      </c>
      <c r="Q1704" s="104" t="str">
        <f t="shared" si="53"/>
        <v>Wajar</v>
      </c>
    </row>
    <row r="1705" spans="1:17" x14ac:dyDescent="0.3">
      <c r="A1705" s="104">
        <v>1704</v>
      </c>
      <c r="B1705" s="104" t="s">
        <v>18550</v>
      </c>
      <c r="C1705" s="104" t="s">
        <v>282</v>
      </c>
      <c r="D1705" s="104" t="s">
        <v>311</v>
      </c>
      <c r="E1705" s="104" t="s">
        <v>320</v>
      </c>
      <c r="F1705" s="104" t="s">
        <v>343</v>
      </c>
      <c r="G1705" s="104" t="s">
        <v>332</v>
      </c>
      <c r="H1705" s="104" t="s">
        <v>16845</v>
      </c>
      <c r="I1705" s="104" t="s">
        <v>16980</v>
      </c>
      <c r="J1705" s="105">
        <v>18000</v>
      </c>
      <c r="K1705" s="105">
        <v>60000</v>
      </c>
      <c r="L1705" s="105">
        <v>39000</v>
      </c>
      <c r="M1705" s="106"/>
      <c r="N1705" s="105"/>
      <c r="O1705" s="107">
        <f t="shared" si="52"/>
        <v>0</v>
      </c>
      <c r="P1705" s="105" t="str">
        <f>IFERROR(INDEX(Data_HS!$D$2:$D$8217,MATCH(H1705,Data_HS!$A$2:$A$8217,0))/p_bulan,"")</f>
        <v/>
      </c>
      <c r="Q1705" s="104" t="str">
        <f t="shared" si="53"/>
        <v>HS tidak valid</v>
      </c>
    </row>
    <row r="1706" spans="1:17" x14ac:dyDescent="0.3">
      <c r="A1706" s="104">
        <v>1705</v>
      </c>
      <c r="B1706" s="104" t="s">
        <v>18550</v>
      </c>
      <c r="C1706" s="104" t="s">
        <v>282</v>
      </c>
      <c r="D1706" s="104" t="s">
        <v>311</v>
      </c>
      <c r="E1706" s="104" t="s">
        <v>320</v>
      </c>
      <c r="F1706" s="104" t="s">
        <v>343</v>
      </c>
      <c r="G1706" s="104" t="s">
        <v>332</v>
      </c>
      <c r="H1706" s="104" t="s">
        <v>1304</v>
      </c>
      <c r="I1706" s="104" t="s">
        <v>18552</v>
      </c>
      <c r="J1706" s="105">
        <v>13000</v>
      </c>
      <c r="K1706" s="105">
        <v>50000</v>
      </c>
      <c r="L1706" s="105">
        <v>31500</v>
      </c>
      <c r="M1706" s="106">
        <v>0.42636016700000001</v>
      </c>
      <c r="N1706" s="105">
        <v>13430.34526</v>
      </c>
      <c r="O1706" s="107">
        <f t="shared" si="52"/>
        <v>8</v>
      </c>
      <c r="P1706" s="105">
        <f>IFERROR(INDEX(Data_HS!$D$2:$D$8217,MATCH(H1706,Data_HS!$A$2:$A$8217,0))/p_bulan,"")</f>
        <v>24934517.727272727</v>
      </c>
      <c r="Q1706" s="104" t="str">
        <f t="shared" si="53"/>
        <v>Wajar</v>
      </c>
    </row>
    <row r="1707" spans="1:17" x14ac:dyDescent="0.3">
      <c r="A1707" s="104">
        <v>1706</v>
      </c>
      <c r="B1707" s="104" t="s">
        <v>18553</v>
      </c>
      <c r="C1707" s="104" t="s">
        <v>280</v>
      </c>
      <c r="D1707" s="104" t="s">
        <v>308</v>
      </c>
      <c r="E1707" s="104" t="s">
        <v>304</v>
      </c>
      <c r="F1707" s="104" t="s">
        <v>343</v>
      </c>
      <c r="G1707" s="104" t="s">
        <v>332</v>
      </c>
      <c r="H1707" s="104" t="s">
        <v>16845</v>
      </c>
      <c r="I1707" s="104" t="s">
        <v>16846</v>
      </c>
      <c r="J1707" s="105"/>
      <c r="K1707" s="105"/>
      <c r="L1707" s="105"/>
      <c r="M1707" s="106"/>
      <c r="N1707" s="105"/>
      <c r="O1707" s="107">
        <f t="shared" si="52"/>
        <v>0</v>
      </c>
      <c r="P1707" s="105" t="str">
        <f>IFERROR(INDEX(Data_HS!$D$2:$D$8217,MATCH(H1707,Data_HS!$A$2:$A$8217,0))/p_bulan,"")</f>
        <v/>
      </c>
      <c r="Q1707" s="104" t="str">
        <f t="shared" si="53"/>
        <v>HS tidak valid</v>
      </c>
    </row>
    <row r="1708" spans="1:17" x14ac:dyDescent="0.3">
      <c r="A1708" s="104">
        <v>1707</v>
      </c>
      <c r="B1708" s="104" t="s">
        <v>18554</v>
      </c>
      <c r="C1708" s="104" t="s">
        <v>282</v>
      </c>
      <c r="D1708" s="104" t="s">
        <v>311</v>
      </c>
      <c r="E1708" s="104" t="s">
        <v>320</v>
      </c>
      <c r="F1708" s="104" t="s">
        <v>344</v>
      </c>
      <c r="G1708" s="104" t="s">
        <v>335</v>
      </c>
      <c r="H1708" s="104" t="s">
        <v>5520</v>
      </c>
      <c r="I1708" s="104" t="s">
        <v>18555</v>
      </c>
      <c r="J1708" s="105">
        <v>20000</v>
      </c>
      <c r="K1708" s="105">
        <v>0</v>
      </c>
      <c r="L1708" s="105">
        <v>10000</v>
      </c>
      <c r="M1708" s="106">
        <v>2.3177416399999999</v>
      </c>
      <c r="N1708" s="105">
        <v>23177.416399999998</v>
      </c>
      <c r="O1708" s="107">
        <f t="shared" si="52"/>
        <v>40</v>
      </c>
      <c r="P1708" s="105">
        <f>IFERROR(INDEX(Data_HS!$D$2:$D$8217,MATCH(H1708,Data_HS!$A$2:$A$8217,0))/p_bulan,"")</f>
        <v>6486814.1818181816</v>
      </c>
      <c r="Q1708" s="104" t="str">
        <f t="shared" si="53"/>
        <v>Wajar</v>
      </c>
    </row>
    <row r="1709" spans="1:17" x14ac:dyDescent="0.3">
      <c r="A1709" s="104">
        <v>1708</v>
      </c>
      <c r="B1709" s="104" t="s">
        <v>18554</v>
      </c>
      <c r="C1709" s="104" t="s">
        <v>282</v>
      </c>
      <c r="D1709" s="104" t="s">
        <v>311</v>
      </c>
      <c r="E1709" s="104" t="s">
        <v>320</v>
      </c>
      <c r="F1709" s="104" t="s">
        <v>344</v>
      </c>
      <c r="G1709" s="104" t="s">
        <v>335</v>
      </c>
      <c r="H1709" s="104" t="s">
        <v>1460</v>
      </c>
      <c r="I1709" s="104" t="s">
        <v>17338</v>
      </c>
      <c r="J1709" s="105">
        <v>12000</v>
      </c>
      <c r="K1709" s="105">
        <v>0</v>
      </c>
      <c r="L1709" s="105">
        <v>6000</v>
      </c>
      <c r="M1709" s="106">
        <v>6.8828138010000002</v>
      </c>
      <c r="N1709" s="105">
        <v>41296.882799999999</v>
      </c>
      <c r="O1709" s="107">
        <f t="shared" si="52"/>
        <v>9</v>
      </c>
      <c r="P1709" s="105">
        <f>IFERROR(INDEX(Data_HS!$D$2:$D$8217,MATCH(H1709,Data_HS!$A$2:$A$8217,0))/p_bulan,"")</f>
        <v>60138.272727272728</v>
      </c>
      <c r="Q1709" s="104" t="str">
        <f t="shared" si="53"/>
        <v>Wajar</v>
      </c>
    </row>
    <row r="1710" spans="1:17" x14ac:dyDescent="0.3">
      <c r="A1710" s="104">
        <v>1709</v>
      </c>
      <c r="B1710" s="104" t="s">
        <v>18554</v>
      </c>
      <c r="C1710" s="104" t="s">
        <v>282</v>
      </c>
      <c r="D1710" s="104" t="s">
        <v>311</v>
      </c>
      <c r="E1710" s="104" t="s">
        <v>320</v>
      </c>
      <c r="F1710" s="104" t="s">
        <v>344</v>
      </c>
      <c r="G1710" s="104" t="s">
        <v>335</v>
      </c>
      <c r="H1710" s="104" t="s">
        <v>5512</v>
      </c>
      <c r="I1710" s="104" t="s">
        <v>18556</v>
      </c>
      <c r="J1710" s="105">
        <v>20000</v>
      </c>
      <c r="K1710" s="105">
        <v>0</v>
      </c>
      <c r="L1710" s="105">
        <v>10000</v>
      </c>
      <c r="M1710" s="106">
        <v>1.4537067939999999</v>
      </c>
      <c r="N1710" s="105">
        <v>14537.067940000001</v>
      </c>
      <c r="O1710" s="107">
        <f t="shared" si="52"/>
        <v>40</v>
      </c>
      <c r="P1710" s="105">
        <f>IFERROR(INDEX(Data_HS!$D$2:$D$8217,MATCH(H1710,Data_HS!$A$2:$A$8217,0))/p_bulan,"")</f>
        <v>55439.090909090912</v>
      </c>
      <c r="Q1710" s="104" t="str">
        <f t="shared" si="53"/>
        <v>Wajar</v>
      </c>
    </row>
    <row r="1711" spans="1:17" x14ac:dyDescent="0.3">
      <c r="A1711" s="104">
        <v>1710</v>
      </c>
      <c r="B1711" s="104" t="s">
        <v>18554</v>
      </c>
      <c r="C1711" s="104" t="s">
        <v>282</v>
      </c>
      <c r="D1711" s="104" t="s">
        <v>311</v>
      </c>
      <c r="E1711" s="104" t="s">
        <v>320</v>
      </c>
      <c r="F1711" s="104" t="s">
        <v>344</v>
      </c>
      <c r="G1711" s="104" t="s">
        <v>335</v>
      </c>
      <c r="H1711" s="104" t="s">
        <v>6202</v>
      </c>
      <c r="I1711" s="104" t="s">
        <v>18557</v>
      </c>
      <c r="J1711" s="105">
        <v>20000</v>
      </c>
      <c r="K1711" s="105">
        <v>0</v>
      </c>
      <c r="L1711" s="105">
        <v>10000</v>
      </c>
      <c r="M1711" s="106">
        <v>1.874092688</v>
      </c>
      <c r="N1711" s="105">
        <v>18740.926879999999</v>
      </c>
      <c r="O1711" s="107">
        <f t="shared" si="52"/>
        <v>44</v>
      </c>
      <c r="P1711" s="105">
        <f>IFERROR(INDEX(Data_HS!$D$2:$D$8217,MATCH(H1711,Data_HS!$A$2:$A$8217,0))/p_bulan,"")</f>
        <v>3613175.9090909092</v>
      </c>
      <c r="Q1711" s="104" t="str">
        <f t="shared" si="53"/>
        <v>Wajar</v>
      </c>
    </row>
    <row r="1712" spans="1:17" x14ac:dyDescent="0.3">
      <c r="A1712" s="104">
        <v>1711</v>
      </c>
      <c r="B1712" s="104" t="s">
        <v>18554</v>
      </c>
      <c r="C1712" s="104" t="s">
        <v>282</v>
      </c>
      <c r="D1712" s="104" t="s">
        <v>311</v>
      </c>
      <c r="E1712" s="104" t="s">
        <v>320</v>
      </c>
      <c r="F1712" s="104" t="s">
        <v>344</v>
      </c>
      <c r="G1712" s="104" t="s">
        <v>335</v>
      </c>
      <c r="H1712" s="104" t="s">
        <v>1460</v>
      </c>
      <c r="I1712" s="104" t="s">
        <v>17138</v>
      </c>
      <c r="J1712" s="105">
        <v>12000</v>
      </c>
      <c r="K1712" s="105">
        <v>0</v>
      </c>
      <c r="L1712" s="105">
        <v>6000</v>
      </c>
      <c r="M1712" s="106">
        <v>6.8828138010000002</v>
      </c>
      <c r="N1712" s="105">
        <v>41296.882799999999</v>
      </c>
      <c r="O1712" s="107">
        <f t="shared" si="52"/>
        <v>9</v>
      </c>
      <c r="P1712" s="105">
        <f>IFERROR(INDEX(Data_HS!$D$2:$D$8217,MATCH(H1712,Data_HS!$A$2:$A$8217,0))/p_bulan,"")</f>
        <v>60138.272727272728</v>
      </c>
      <c r="Q1712" s="104" t="str">
        <f t="shared" si="53"/>
        <v>Wajar</v>
      </c>
    </row>
    <row r="1713" spans="1:17" x14ac:dyDescent="0.3">
      <c r="A1713" s="104">
        <v>1712</v>
      </c>
      <c r="B1713" s="104" t="s">
        <v>18558</v>
      </c>
      <c r="C1713" s="104" t="s">
        <v>290</v>
      </c>
      <c r="D1713" s="104" t="s">
        <v>314</v>
      </c>
      <c r="E1713" s="104" t="s">
        <v>320</v>
      </c>
      <c r="F1713" s="104" t="s">
        <v>344</v>
      </c>
      <c r="G1713" s="104" t="s">
        <v>332</v>
      </c>
      <c r="H1713" s="104" t="s">
        <v>1833</v>
      </c>
      <c r="I1713" s="104" t="s">
        <v>17313</v>
      </c>
      <c r="J1713" s="105">
        <v>500000</v>
      </c>
      <c r="K1713" s="105">
        <v>1000000</v>
      </c>
      <c r="L1713" s="105">
        <v>750000</v>
      </c>
      <c r="M1713" s="106">
        <v>0.10319235</v>
      </c>
      <c r="N1713" s="105">
        <v>77394.262130000003</v>
      </c>
      <c r="O1713" s="107">
        <f t="shared" si="52"/>
        <v>14</v>
      </c>
      <c r="P1713" s="105">
        <f>IFERROR(INDEX(Data_HS!$D$2:$D$8217,MATCH(H1713,Data_HS!$A$2:$A$8217,0))/p_bulan,"")</f>
        <v>51044723.545454547</v>
      </c>
      <c r="Q1713" s="104" t="str">
        <f t="shared" si="53"/>
        <v>Wajar</v>
      </c>
    </row>
    <row r="1714" spans="1:17" x14ac:dyDescent="0.3">
      <c r="A1714" s="104">
        <v>1713</v>
      </c>
      <c r="B1714" s="104" t="s">
        <v>18558</v>
      </c>
      <c r="C1714" s="104" t="s">
        <v>290</v>
      </c>
      <c r="D1714" s="104" t="s">
        <v>314</v>
      </c>
      <c r="E1714" s="104" t="s">
        <v>320</v>
      </c>
      <c r="F1714" s="104" t="s">
        <v>344</v>
      </c>
      <c r="G1714" s="104" t="s">
        <v>332</v>
      </c>
      <c r="H1714" s="104" t="s">
        <v>1833</v>
      </c>
      <c r="I1714" s="104" t="s">
        <v>17006</v>
      </c>
      <c r="J1714" s="105">
        <v>1000000</v>
      </c>
      <c r="K1714" s="105">
        <v>5000000</v>
      </c>
      <c r="L1714" s="105">
        <v>3000000</v>
      </c>
      <c r="M1714" s="106">
        <v>0.10319235</v>
      </c>
      <c r="N1714" s="105">
        <v>309577.04849999998</v>
      </c>
      <c r="O1714" s="107">
        <f t="shared" si="52"/>
        <v>14</v>
      </c>
      <c r="P1714" s="105">
        <f>IFERROR(INDEX(Data_HS!$D$2:$D$8217,MATCH(H1714,Data_HS!$A$2:$A$8217,0))/p_bulan,"")</f>
        <v>51044723.545454547</v>
      </c>
      <c r="Q1714" s="104" t="str">
        <f t="shared" si="53"/>
        <v>Wajar</v>
      </c>
    </row>
    <row r="1715" spans="1:17" x14ac:dyDescent="0.3">
      <c r="A1715" s="104">
        <v>1714</v>
      </c>
      <c r="B1715" s="104" t="s">
        <v>18558</v>
      </c>
      <c r="C1715" s="104" t="s">
        <v>290</v>
      </c>
      <c r="D1715" s="104" t="s">
        <v>314</v>
      </c>
      <c r="E1715" s="104" t="s">
        <v>320</v>
      </c>
      <c r="F1715" s="104" t="s">
        <v>344</v>
      </c>
      <c r="G1715" s="104" t="s">
        <v>332</v>
      </c>
      <c r="H1715" s="104" t="s">
        <v>16845</v>
      </c>
      <c r="I1715" s="104" t="s">
        <v>18559</v>
      </c>
      <c r="J1715" s="105">
        <v>500000</v>
      </c>
      <c r="K1715" s="105">
        <v>1000000</v>
      </c>
      <c r="L1715" s="105">
        <v>750000</v>
      </c>
      <c r="M1715" s="106"/>
      <c r="N1715" s="105"/>
      <c r="O1715" s="107">
        <f t="shared" si="52"/>
        <v>0</v>
      </c>
      <c r="P1715" s="105" t="str">
        <f>IFERROR(INDEX(Data_HS!$D$2:$D$8217,MATCH(H1715,Data_HS!$A$2:$A$8217,0))/p_bulan,"")</f>
        <v/>
      </c>
      <c r="Q1715" s="104" t="str">
        <f t="shared" si="53"/>
        <v>HS tidak valid</v>
      </c>
    </row>
    <row r="1716" spans="1:17" x14ac:dyDescent="0.3">
      <c r="A1716" s="104">
        <v>1715</v>
      </c>
      <c r="B1716" s="104" t="s">
        <v>18558</v>
      </c>
      <c r="C1716" s="104" t="s">
        <v>290</v>
      </c>
      <c r="D1716" s="104" t="s">
        <v>314</v>
      </c>
      <c r="E1716" s="104" t="s">
        <v>320</v>
      </c>
      <c r="F1716" s="104" t="s">
        <v>344</v>
      </c>
      <c r="G1716" s="104" t="s">
        <v>332</v>
      </c>
      <c r="H1716" s="104" t="s">
        <v>4819</v>
      </c>
      <c r="I1716" s="104" t="s">
        <v>18560</v>
      </c>
      <c r="J1716" s="105">
        <v>1000000</v>
      </c>
      <c r="K1716" s="105">
        <v>1000000</v>
      </c>
      <c r="L1716" s="105">
        <v>1000000</v>
      </c>
      <c r="M1716" s="106">
        <v>0.94106053199999995</v>
      </c>
      <c r="N1716" s="105">
        <v>941060.53209999995</v>
      </c>
      <c r="O1716" s="107">
        <f t="shared" si="52"/>
        <v>38</v>
      </c>
      <c r="P1716" s="105">
        <f>IFERROR(INDEX(Data_HS!$D$2:$D$8217,MATCH(H1716,Data_HS!$A$2:$A$8217,0))/p_bulan,"")</f>
        <v>146201730</v>
      </c>
      <c r="Q1716" s="104" t="str">
        <f t="shared" si="53"/>
        <v>Wajar</v>
      </c>
    </row>
    <row r="1717" spans="1:17" x14ac:dyDescent="0.3">
      <c r="A1717" s="104">
        <v>1716</v>
      </c>
      <c r="B1717" s="104" t="s">
        <v>18561</v>
      </c>
      <c r="C1717" s="104" t="s">
        <v>280</v>
      </c>
      <c r="D1717" s="104" t="s">
        <v>308</v>
      </c>
      <c r="E1717" s="104" t="s">
        <v>320</v>
      </c>
      <c r="F1717" s="104" t="s">
        <v>343</v>
      </c>
      <c r="G1717" s="104" t="s">
        <v>332</v>
      </c>
      <c r="H1717" s="104" t="s">
        <v>2225</v>
      </c>
      <c r="I1717" s="104" t="s">
        <v>17914</v>
      </c>
      <c r="J1717" s="105">
        <v>0</v>
      </c>
      <c r="K1717" s="105">
        <v>0</v>
      </c>
      <c r="L1717" s="105">
        <v>0</v>
      </c>
      <c r="M1717" s="106">
        <v>2.077171989</v>
      </c>
      <c r="N1717" s="105">
        <v>0</v>
      </c>
      <c r="O1717" s="107">
        <f t="shared" si="52"/>
        <v>17</v>
      </c>
      <c r="P1717" s="105">
        <f>IFERROR(INDEX(Data_HS!$D$2:$D$8217,MATCH(H1717,Data_HS!$A$2:$A$8217,0))/p_bulan,"")</f>
        <v>1578024.7272727273</v>
      </c>
      <c r="Q1717" s="104" t="str">
        <f t="shared" si="53"/>
        <v>Estimasi nol</v>
      </c>
    </row>
    <row r="1718" spans="1:17" x14ac:dyDescent="0.3">
      <c r="A1718" s="104">
        <v>1717</v>
      </c>
      <c r="B1718" s="104" t="s">
        <v>18561</v>
      </c>
      <c r="C1718" s="104" t="s">
        <v>280</v>
      </c>
      <c r="D1718" s="104" t="s">
        <v>308</v>
      </c>
      <c r="E1718" s="104" t="s">
        <v>320</v>
      </c>
      <c r="F1718" s="104" t="s">
        <v>343</v>
      </c>
      <c r="G1718" s="104" t="s">
        <v>332</v>
      </c>
      <c r="H1718" s="104" t="s">
        <v>2221</v>
      </c>
      <c r="I1718" s="104" t="s">
        <v>18562</v>
      </c>
      <c r="J1718" s="105">
        <v>20000</v>
      </c>
      <c r="K1718" s="105">
        <v>100000</v>
      </c>
      <c r="L1718" s="105">
        <v>60000</v>
      </c>
      <c r="M1718" s="106">
        <v>1.7014241560000001</v>
      </c>
      <c r="N1718" s="105">
        <v>102085.4494</v>
      </c>
      <c r="O1718" s="107">
        <f t="shared" si="52"/>
        <v>17</v>
      </c>
      <c r="P1718" s="105">
        <f>IFERROR(INDEX(Data_HS!$D$2:$D$8217,MATCH(H1718,Data_HS!$A$2:$A$8217,0))/p_bulan,"")</f>
        <v>75623.818181818177</v>
      </c>
      <c r="Q1718" s="104" t="str">
        <f t="shared" si="53"/>
        <v>Melebihi ekspor nasional HS</v>
      </c>
    </row>
    <row r="1719" spans="1:17" x14ac:dyDescent="0.3">
      <c r="A1719" s="104">
        <v>1718</v>
      </c>
      <c r="B1719" s="104" t="s">
        <v>18561</v>
      </c>
      <c r="C1719" s="104" t="s">
        <v>280</v>
      </c>
      <c r="D1719" s="104" t="s">
        <v>308</v>
      </c>
      <c r="E1719" s="104" t="s">
        <v>320</v>
      </c>
      <c r="F1719" s="104" t="s">
        <v>343</v>
      </c>
      <c r="G1719" s="104" t="s">
        <v>332</v>
      </c>
      <c r="H1719" s="104" t="s">
        <v>1060</v>
      </c>
      <c r="I1719" s="104" t="s">
        <v>18563</v>
      </c>
      <c r="J1719" s="105">
        <v>0</v>
      </c>
      <c r="K1719" s="105">
        <v>0</v>
      </c>
      <c r="L1719" s="105">
        <v>0</v>
      </c>
      <c r="M1719" s="106">
        <v>3.1112001079999998</v>
      </c>
      <c r="N1719" s="105">
        <v>0</v>
      </c>
      <c r="O1719" s="107">
        <f t="shared" si="52"/>
        <v>5</v>
      </c>
      <c r="P1719" s="105">
        <f>IFERROR(INDEX(Data_HS!$D$2:$D$8217,MATCH(H1719,Data_HS!$A$2:$A$8217,0))/p_bulan,"")</f>
        <v>896562.45454545459</v>
      </c>
      <c r="Q1719" s="104" t="str">
        <f t="shared" si="53"/>
        <v>Estimasi nol</v>
      </c>
    </row>
    <row r="1720" spans="1:17" x14ac:dyDescent="0.3">
      <c r="A1720" s="104">
        <v>1719</v>
      </c>
      <c r="B1720" s="104" t="s">
        <v>18561</v>
      </c>
      <c r="C1720" s="104" t="s">
        <v>280</v>
      </c>
      <c r="D1720" s="104" t="s">
        <v>308</v>
      </c>
      <c r="E1720" s="104" t="s">
        <v>320</v>
      </c>
      <c r="F1720" s="104" t="s">
        <v>343</v>
      </c>
      <c r="G1720" s="104" t="s">
        <v>332</v>
      </c>
      <c r="H1720" s="104" t="s">
        <v>2221</v>
      </c>
      <c r="I1720" s="104" t="s">
        <v>18564</v>
      </c>
      <c r="J1720" s="105">
        <v>0</v>
      </c>
      <c r="K1720" s="105">
        <v>15000</v>
      </c>
      <c r="L1720" s="105">
        <v>7500</v>
      </c>
      <c r="M1720" s="106">
        <v>1.7014241560000001</v>
      </c>
      <c r="N1720" s="105">
        <v>12760.68117</v>
      </c>
      <c r="O1720" s="107">
        <f t="shared" si="52"/>
        <v>17</v>
      </c>
      <c r="P1720" s="105">
        <f>IFERROR(INDEX(Data_HS!$D$2:$D$8217,MATCH(H1720,Data_HS!$A$2:$A$8217,0))/p_bulan,"")</f>
        <v>75623.818181818177</v>
      </c>
      <c r="Q1720" s="104" t="str">
        <f t="shared" si="53"/>
        <v>Wajar</v>
      </c>
    </row>
    <row r="1721" spans="1:17" x14ac:dyDescent="0.3">
      <c r="A1721" s="104">
        <v>1720</v>
      </c>
      <c r="B1721" s="104" t="s">
        <v>18565</v>
      </c>
      <c r="C1721" s="104" t="s">
        <v>280</v>
      </c>
      <c r="D1721" s="104" t="s">
        <v>308</v>
      </c>
      <c r="E1721" s="104" t="s">
        <v>320</v>
      </c>
      <c r="F1721" s="104" t="s">
        <v>343</v>
      </c>
      <c r="G1721" s="104" t="s">
        <v>332</v>
      </c>
      <c r="H1721" s="104" t="s">
        <v>1897</v>
      </c>
      <c r="I1721" s="104" t="s">
        <v>18566</v>
      </c>
      <c r="J1721" s="105">
        <v>0</v>
      </c>
      <c r="K1721" s="105"/>
      <c r="L1721" s="105">
        <v>0</v>
      </c>
      <c r="M1721" s="106">
        <v>2.2112699689999999</v>
      </c>
      <c r="N1721" s="105">
        <v>0</v>
      </c>
      <c r="O1721" s="107">
        <f t="shared" si="52"/>
        <v>15</v>
      </c>
      <c r="P1721" s="105">
        <f>IFERROR(INDEX(Data_HS!$D$2:$D$8217,MATCH(H1721,Data_HS!$A$2:$A$8217,0))/p_bulan,"")</f>
        <v>1986698.8181818181</v>
      </c>
      <c r="Q1721" s="104" t="str">
        <f t="shared" si="53"/>
        <v>Estimasi nol</v>
      </c>
    </row>
    <row r="1722" spans="1:17" x14ac:dyDescent="0.3">
      <c r="A1722" s="104">
        <v>1721</v>
      </c>
      <c r="B1722" s="104" t="s">
        <v>18565</v>
      </c>
      <c r="C1722" s="104" t="s">
        <v>280</v>
      </c>
      <c r="D1722" s="104" t="s">
        <v>308</v>
      </c>
      <c r="E1722" s="104" t="s">
        <v>320</v>
      </c>
      <c r="F1722" s="104" t="s">
        <v>343</v>
      </c>
      <c r="G1722" s="104" t="s">
        <v>332</v>
      </c>
      <c r="H1722" s="104" t="s">
        <v>2023</v>
      </c>
      <c r="I1722" s="104" t="s">
        <v>18567</v>
      </c>
      <c r="J1722" s="105">
        <v>20000</v>
      </c>
      <c r="K1722" s="105">
        <v>100000</v>
      </c>
      <c r="L1722" s="105">
        <v>60000</v>
      </c>
      <c r="M1722" s="106">
        <v>1.0472958939999999</v>
      </c>
      <c r="N1722" s="105">
        <v>62837.753640000003</v>
      </c>
      <c r="O1722" s="107">
        <f t="shared" si="52"/>
        <v>15</v>
      </c>
      <c r="P1722" s="105">
        <f>IFERROR(INDEX(Data_HS!$D$2:$D$8217,MATCH(H1722,Data_HS!$A$2:$A$8217,0))/p_bulan,"")</f>
        <v>183757693.81818181</v>
      </c>
      <c r="Q1722" s="104" t="str">
        <f t="shared" si="53"/>
        <v>Wajar</v>
      </c>
    </row>
    <row r="1723" spans="1:17" x14ac:dyDescent="0.3">
      <c r="A1723" s="104">
        <v>1722</v>
      </c>
      <c r="B1723" s="104" t="s">
        <v>18565</v>
      </c>
      <c r="C1723" s="104" t="s">
        <v>280</v>
      </c>
      <c r="D1723" s="104" t="s">
        <v>308</v>
      </c>
      <c r="E1723" s="104" t="s">
        <v>320</v>
      </c>
      <c r="F1723" s="104" t="s">
        <v>343</v>
      </c>
      <c r="G1723" s="104" t="s">
        <v>332</v>
      </c>
      <c r="H1723" s="104" t="s">
        <v>1897</v>
      </c>
      <c r="I1723" s="104" t="s">
        <v>17008</v>
      </c>
      <c r="J1723" s="105">
        <v>0</v>
      </c>
      <c r="K1723" s="105"/>
      <c r="L1723" s="105">
        <v>0</v>
      </c>
      <c r="M1723" s="106">
        <v>2.2112699689999999</v>
      </c>
      <c r="N1723" s="105">
        <v>0</v>
      </c>
      <c r="O1723" s="107">
        <f t="shared" si="52"/>
        <v>15</v>
      </c>
      <c r="P1723" s="105">
        <f>IFERROR(INDEX(Data_HS!$D$2:$D$8217,MATCH(H1723,Data_HS!$A$2:$A$8217,0))/p_bulan,"")</f>
        <v>1986698.8181818181</v>
      </c>
      <c r="Q1723" s="104" t="str">
        <f t="shared" si="53"/>
        <v>Estimasi nol</v>
      </c>
    </row>
    <row r="1724" spans="1:17" x14ac:dyDescent="0.3">
      <c r="A1724" s="104">
        <v>1723</v>
      </c>
      <c r="B1724" s="104" t="s">
        <v>18565</v>
      </c>
      <c r="C1724" s="104" t="s">
        <v>280</v>
      </c>
      <c r="D1724" s="104" t="s">
        <v>308</v>
      </c>
      <c r="E1724" s="104" t="s">
        <v>320</v>
      </c>
      <c r="F1724" s="104" t="s">
        <v>343</v>
      </c>
      <c r="G1724" s="104" t="s">
        <v>332</v>
      </c>
      <c r="H1724" s="104" t="s">
        <v>2463</v>
      </c>
      <c r="I1724" s="104" t="s">
        <v>18568</v>
      </c>
      <c r="J1724" s="105">
        <v>20000</v>
      </c>
      <c r="K1724" s="105">
        <v>100000</v>
      </c>
      <c r="L1724" s="105">
        <v>60000</v>
      </c>
      <c r="M1724" s="106">
        <v>8.8151246249999993</v>
      </c>
      <c r="N1724" s="105">
        <v>528907.47750000004</v>
      </c>
      <c r="O1724" s="107">
        <f t="shared" si="52"/>
        <v>20</v>
      </c>
      <c r="P1724" s="105">
        <f>IFERROR(INDEX(Data_HS!$D$2:$D$8217,MATCH(H1724,Data_HS!$A$2:$A$8217,0))/p_bulan,"")</f>
        <v>401603.45454545453</v>
      </c>
      <c r="Q1724" s="104" t="str">
        <f t="shared" si="53"/>
        <v>Melebihi ekspor nasional HS</v>
      </c>
    </row>
    <row r="1725" spans="1:17" x14ac:dyDescent="0.3">
      <c r="A1725" s="104">
        <v>1724</v>
      </c>
      <c r="B1725" s="104" t="s">
        <v>18565</v>
      </c>
      <c r="C1725" s="104" t="s">
        <v>280</v>
      </c>
      <c r="D1725" s="104" t="s">
        <v>308</v>
      </c>
      <c r="E1725" s="104" t="s">
        <v>320</v>
      </c>
      <c r="F1725" s="104" t="s">
        <v>343</v>
      </c>
      <c r="G1725" s="104" t="s">
        <v>332</v>
      </c>
      <c r="H1725" s="104" t="s">
        <v>1647</v>
      </c>
      <c r="I1725" s="104" t="s">
        <v>18569</v>
      </c>
      <c r="J1725" s="105">
        <v>20000</v>
      </c>
      <c r="K1725" s="105">
        <v>100000</v>
      </c>
      <c r="L1725" s="105">
        <v>60000</v>
      </c>
      <c r="M1725" s="106">
        <v>0.83563521799999996</v>
      </c>
      <c r="N1725" s="105">
        <v>50138.113069999999</v>
      </c>
      <c r="O1725" s="107">
        <f t="shared" si="52"/>
        <v>11</v>
      </c>
      <c r="P1725" s="105">
        <f>IFERROR(INDEX(Data_HS!$D$2:$D$8217,MATCH(H1725,Data_HS!$A$2:$A$8217,0))/p_bulan,"")</f>
        <v>61675.272727272728</v>
      </c>
      <c r="Q1725" s="104" t="str">
        <f t="shared" si="53"/>
        <v>Wajar</v>
      </c>
    </row>
    <row r="1726" spans="1:17" x14ac:dyDescent="0.3">
      <c r="A1726" s="104">
        <v>1725</v>
      </c>
      <c r="B1726" s="104" t="s">
        <v>18565</v>
      </c>
      <c r="C1726" s="104" t="s">
        <v>280</v>
      </c>
      <c r="D1726" s="104" t="s">
        <v>308</v>
      </c>
      <c r="E1726" s="104" t="s">
        <v>320</v>
      </c>
      <c r="F1726" s="104" t="s">
        <v>343</v>
      </c>
      <c r="G1726" s="104" t="s">
        <v>332</v>
      </c>
      <c r="H1726" s="104" t="s">
        <v>2463</v>
      </c>
      <c r="I1726" s="104" t="s">
        <v>18570</v>
      </c>
      <c r="J1726" s="105">
        <v>1000</v>
      </c>
      <c r="K1726" s="105">
        <v>8000</v>
      </c>
      <c r="L1726" s="105">
        <v>4500</v>
      </c>
      <c r="M1726" s="106">
        <v>8.8151246249999993</v>
      </c>
      <c r="N1726" s="105">
        <v>39668.060810000003</v>
      </c>
      <c r="O1726" s="107">
        <f t="shared" si="52"/>
        <v>20</v>
      </c>
      <c r="P1726" s="105">
        <f>IFERROR(INDEX(Data_HS!$D$2:$D$8217,MATCH(H1726,Data_HS!$A$2:$A$8217,0))/p_bulan,"")</f>
        <v>401603.45454545453</v>
      </c>
      <c r="Q1726" s="104" t="str">
        <f t="shared" si="53"/>
        <v>Wajar</v>
      </c>
    </row>
    <row r="1727" spans="1:17" x14ac:dyDescent="0.3">
      <c r="A1727" s="104">
        <v>1726</v>
      </c>
      <c r="B1727" s="104" t="s">
        <v>18565</v>
      </c>
      <c r="C1727" s="104" t="s">
        <v>280</v>
      </c>
      <c r="D1727" s="104" t="s">
        <v>308</v>
      </c>
      <c r="E1727" s="104" t="s">
        <v>320</v>
      </c>
      <c r="F1727" s="104" t="s">
        <v>343</v>
      </c>
      <c r="G1727" s="104" t="s">
        <v>332</v>
      </c>
      <c r="H1727" s="104" t="s">
        <v>2463</v>
      </c>
      <c r="I1727" s="104" t="s">
        <v>18571</v>
      </c>
      <c r="J1727" s="105">
        <v>1000</v>
      </c>
      <c r="K1727" s="105">
        <v>8000</v>
      </c>
      <c r="L1727" s="105">
        <v>4500</v>
      </c>
      <c r="M1727" s="106">
        <v>8.8151246249999993</v>
      </c>
      <c r="N1727" s="105">
        <v>39668.060810000003</v>
      </c>
      <c r="O1727" s="107">
        <f t="shared" si="52"/>
        <v>20</v>
      </c>
      <c r="P1727" s="105">
        <f>IFERROR(INDEX(Data_HS!$D$2:$D$8217,MATCH(H1727,Data_HS!$A$2:$A$8217,0))/p_bulan,"")</f>
        <v>401603.45454545453</v>
      </c>
      <c r="Q1727" s="104" t="str">
        <f t="shared" si="53"/>
        <v>Wajar</v>
      </c>
    </row>
    <row r="1728" spans="1:17" x14ac:dyDescent="0.3">
      <c r="A1728" s="104">
        <v>1727</v>
      </c>
      <c r="B1728" s="104" t="s">
        <v>18565</v>
      </c>
      <c r="C1728" s="104" t="s">
        <v>280</v>
      </c>
      <c r="D1728" s="104" t="s">
        <v>308</v>
      </c>
      <c r="E1728" s="104" t="s">
        <v>320</v>
      </c>
      <c r="F1728" s="104" t="s">
        <v>343</v>
      </c>
      <c r="G1728" s="104" t="s">
        <v>332</v>
      </c>
      <c r="H1728" s="104" t="s">
        <v>2261</v>
      </c>
      <c r="I1728" s="104" t="s">
        <v>18572</v>
      </c>
      <c r="J1728" s="105">
        <v>20000</v>
      </c>
      <c r="K1728" s="105">
        <v>100000</v>
      </c>
      <c r="L1728" s="105">
        <v>60000</v>
      </c>
      <c r="M1728" s="106">
        <v>18.039173040000001</v>
      </c>
      <c r="N1728" s="105">
        <v>1082350.382</v>
      </c>
      <c r="O1728" s="107">
        <f t="shared" si="52"/>
        <v>18</v>
      </c>
      <c r="P1728" s="105">
        <f>IFERROR(INDEX(Data_HS!$D$2:$D$8217,MATCH(H1728,Data_HS!$A$2:$A$8217,0))/p_bulan,"")</f>
        <v>189518479.45454547</v>
      </c>
      <c r="Q1728" s="104" t="str">
        <f t="shared" si="53"/>
        <v>Wajar</v>
      </c>
    </row>
    <row r="1729" spans="1:17" x14ac:dyDescent="0.3">
      <c r="A1729" s="104">
        <v>1728</v>
      </c>
      <c r="B1729" s="104" t="s">
        <v>18565</v>
      </c>
      <c r="C1729" s="104" t="s">
        <v>280</v>
      </c>
      <c r="D1729" s="104" t="s">
        <v>308</v>
      </c>
      <c r="E1729" s="104" t="s">
        <v>320</v>
      </c>
      <c r="F1729" s="104" t="s">
        <v>343</v>
      </c>
      <c r="G1729" s="104" t="s">
        <v>332</v>
      </c>
      <c r="H1729" s="104" t="s">
        <v>4819</v>
      </c>
      <c r="I1729" s="104" t="s">
        <v>18573</v>
      </c>
      <c r="J1729" s="105">
        <v>20000</v>
      </c>
      <c r="K1729" s="105">
        <v>100000</v>
      </c>
      <c r="L1729" s="105">
        <v>60000</v>
      </c>
      <c r="M1729" s="106">
        <v>0.94106053199999995</v>
      </c>
      <c r="N1729" s="105">
        <v>56463.63192</v>
      </c>
      <c r="O1729" s="107">
        <f t="shared" si="52"/>
        <v>38</v>
      </c>
      <c r="P1729" s="105">
        <f>IFERROR(INDEX(Data_HS!$D$2:$D$8217,MATCH(H1729,Data_HS!$A$2:$A$8217,0))/p_bulan,"")</f>
        <v>146201730</v>
      </c>
      <c r="Q1729" s="104" t="str">
        <f t="shared" si="53"/>
        <v>Wajar</v>
      </c>
    </row>
    <row r="1730" spans="1:17" x14ac:dyDescent="0.3">
      <c r="A1730" s="104">
        <v>1729</v>
      </c>
      <c r="B1730" s="104" t="s">
        <v>18565</v>
      </c>
      <c r="C1730" s="104" t="s">
        <v>280</v>
      </c>
      <c r="D1730" s="104" t="s">
        <v>308</v>
      </c>
      <c r="E1730" s="104" t="s">
        <v>320</v>
      </c>
      <c r="F1730" s="104" t="s">
        <v>343</v>
      </c>
      <c r="G1730" s="104" t="s">
        <v>332</v>
      </c>
      <c r="H1730" s="104" t="s">
        <v>1857</v>
      </c>
      <c r="I1730" s="104" t="s">
        <v>18574</v>
      </c>
      <c r="J1730" s="105">
        <v>0</v>
      </c>
      <c r="K1730" s="105"/>
      <c r="L1730" s="105">
        <v>0</v>
      </c>
      <c r="M1730" s="106">
        <v>2.5</v>
      </c>
      <c r="N1730" s="105">
        <v>0</v>
      </c>
      <c r="O1730" s="107">
        <f t="shared" ref="O1730:O1793" si="54">VALUE(LEFT(H1730,2))</f>
        <v>15</v>
      </c>
      <c r="P1730" s="105">
        <f>IFERROR(INDEX(Data_HS!$D$2:$D$8217,MATCH(H1730,Data_HS!$A$2:$A$8217,0))/p_bulan,"")</f>
        <v>0.45454545454545453</v>
      </c>
      <c r="Q1730" s="104" t="str">
        <f t="shared" ref="Q1730:Q1793" si="55">IF(H1730="00000000","HS tidak valid",IF(N1730="","Tanpa estimasi",IF(P1730="","HS tidak ada di data nasional",IF(N1730=0,"Estimasi nol",IF(N1730&gt;P1730,"Melebihi ekspor nasional HS","Wajar")))))</f>
        <v>Estimasi nol</v>
      </c>
    </row>
    <row r="1731" spans="1:17" x14ac:dyDescent="0.3">
      <c r="A1731" s="104">
        <v>1730</v>
      </c>
      <c r="B1731" s="104" t="s">
        <v>18575</v>
      </c>
      <c r="C1731" s="104" t="s">
        <v>280</v>
      </c>
      <c r="D1731" s="104" t="s">
        <v>308</v>
      </c>
      <c r="E1731" s="104" t="s">
        <v>304</v>
      </c>
      <c r="F1731" s="104" t="s">
        <v>343</v>
      </c>
      <c r="G1731" s="104" t="s">
        <v>332</v>
      </c>
      <c r="H1731" s="104" t="s">
        <v>7061</v>
      </c>
      <c r="I1731" s="104" t="s">
        <v>17221</v>
      </c>
      <c r="J1731" s="105">
        <v>18000</v>
      </c>
      <c r="K1731" s="105">
        <v>192000</v>
      </c>
      <c r="L1731" s="105">
        <v>105000</v>
      </c>
      <c r="M1731" s="106">
        <v>1.659895613</v>
      </c>
      <c r="N1731" s="105">
        <v>174289.03940000001</v>
      </c>
      <c r="O1731" s="107">
        <f t="shared" si="54"/>
        <v>53</v>
      </c>
      <c r="P1731" s="105">
        <f>IFERROR(INDEX(Data_HS!$D$2:$D$8217,MATCH(H1731,Data_HS!$A$2:$A$8217,0))/p_bulan,"")</f>
        <v>1069.7272727272727</v>
      </c>
      <c r="Q1731" s="104" t="str">
        <f t="shared" si="55"/>
        <v>Melebihi ekspor nasional HS</v>
      </c>
    </row>
    <row r="1732" spans="1:17" x14ac:dyDescent="0.3">
      <c r="A1732" s="104">
        <v>1731</v>
      </c>
      <c r="B1732" s="104" t="s">
        <v>18575</v>
      </c>
      <c r="C1732" s="104" t="s">
        <v>280</v>
      </c>
      <c r="D1732" s="104" t="s">
        <v>308</v>
      </c>
      <c r="E1732" s="104" t="s">
        <v>304</v>
      </c>
      <c r="F1732" s="104" t="s">
        <v>343</v>
      </c>
      <c r="G1732" s="104" t="s">
        <v>332</v>
      </c>
      <c r="H1732" s="104" t="s">
        <v>1294</v>
      </c>
      <c r="I1732" s="104" t="s">
        <v>18576</v>
      </c>
      <c r="J1732" s="105">
        <v>24000</v>
      </c>
      <c r="K1732" s="105">
        <v>192000</v>
      </c>
      <c r="L1732" s="105">
        <v>108000</v>
      </c>
      <c r="M1732" s="106">
        <v>0.26608473300000002</v>
      </c>
      <c r="N1732" s="105">
        <v>28737.151160000001</v>
      </c>
      <c r="O1732" s="107">
        <f t="shared" si="54"/>
        <v>7</v>
      </c>
      <c r="P1732" s="105">
        <f>IFERROR(INDEX(Data_HS!$D$2:$D$8217,MATCH(H1732,Data_HS!$A$2:$A$8217,0))/p_bulan,"")</f>
        <v>114934.09090909091</v>
      </c>
      <c r="Q1732" s="104" t="str">
        <f t="shared" si="55"/>
        <v>Wajar</v>
      </c>
    </row>
    <row r="1733" spans="1:17" x14ac:dyDescent="0.3">
      <c r="A1733" s="104">
        <v>1732</v>
      </c>
      <c r="B1733" s="104" t="s">
        <v>18577</v>
      </c>
      <c r="C1733" s="104" t="s">
        <v>286</v>
      </c>
      <c r="D1733" s="104" t="s">
        <v>308</v>
      </c>
      <c r="E1733" s="104" t="s">
        <v>320</v>
      </c>
      <c r="F1733" s="104" t="s">
        <v>343</v>
      </c>
      <c r="G1733" s="104" t="s">
        <v>332</v>
      </c>
      <c r="H1733" s="104" t="s">
        <v>16845</v>
      </c>
      <c r="I1733" s="104" t="s">
        <v>16846</v>
      </c>
      <c r="J1733" s="105"/>
      <c r="K1733" s="105"/>
      <c r="L1733" s="105"/>
      <c r="M1733" s="106"/>
      <c r="N1733" s="105"/>
      <c r="O1733" s="107">
        <f t="shared" si="54"/>
        <v>0</v>
      </c>
      <c r="P1733" s="105" t="str">
        <f>IFERROR(INDEX(Data_HS!$D$2:$D$8217,MATCH(H1733,Data_HS!$A$2:$A$8217,0))/p_bulan,"")</f>
        <v/>
      </c>
      <c r="Q1733" s="104" t="str">
        <f t="shared" si="55"/>
        <v>HS tidak valid</v>
      </c>
    </row>
    <row r="1734" spans="1:17" x14ac:dyDescent="0.3">
      <c r="A1734" s="104">
        <v>1733</v>
      </c>
      <c r="B1734" s="104" t="s">
        <v>18578</v>
      </c>
      <c r="C1734" s="104" t="s">
        <v>288</v>
      </c>
      <c r="D1734" s="104" t="s">
        <v>311</v>
      </c>
      <c r="E1734" s="104" t="s">
        <v>320</v>
      </c>
      <c r="F1734" s="104" t="s">
        <v>344</v>
      </c>
      <c r="G1734" s="104" t="s">
        <v>332</v>
      </c>
      <c r="H1734" s="104" t="s">
        <v>2263</v>
      </c>
      <c r="I1734" s="104" t="s">
        <v>18579</v>
      </c>
      <c r="J1734" s="105">
        <v>5000</v>
      </c>
      <c r="K1734" s="105">
        <v>100000</v>
      </c>
      <c r="L1734" s="105">
        <v>52500</v>
      </c>
      <c r="M1734" s="106">
        <v>6.183815901</v>
      </c>
      <c r="N1734" s="105">
        <v>324650.33480000001</v>
      </c>
      <c r="O1734" s="107">
        <f t="shared" si="54"/>
        <v>18</v>
      </c>
      <c r="P1734" s="105">
        <f>IFERROR(INDEX(Data_HS!$D$2:$D$8217,MATCH(H1734,Data_HS!$A$2:$A$8217,0))/p_bulan,"")</f>
        <v>64124517</v>
      </c>
      <c r="Q1734" s="104" t="str">
        <f t="shared" si="55"/>
        <v>Wajar</v>
      </c>
    </row>
    <row r="1735" spans="1:17" x14ac:dyDescent="0.3">
      <c r="A1735" s="104">
        <v>1734</v>
      </c>
      <c r="B1735" s="104" t="s">
        <v>18578</v>
      </c>
      <c r="C1735" s="104" t="s">
        <v>288</v>
      </c>
      <c r="D1735" s="104" t="s">
        <v>311</v>
      </c>
      <c r="E1735" s="104" t="s">
        <v>320</v>
      </c>
      <c r="F1735" s="104" t="s">
        <v>344</v>
      </c>
      <c r="G1735" s="104" t="s">
        <v>332</v>
      </c>
      <c r="H1735" s="104" t="s">
        <v>2263</v>
      </c>
      <c r="I1735" s="104" t="s">
        <v>18580</v>
      </c>
      <c r="J1735" s="105">
        <v>5000</v>
      </c>
      <c r="K1735" s="105">
        <v>100000</v>
      </c>
      <c r="L1735" s="105">
        <v>52500</v>
      </c>
      <c r="M1735" s="106">
        <v>6.183815901</v>
      </c>
      <c r="N1735" s="105">
        <v>324650.33480000001</v>
      </c>
      <c r="O1735" s="107">
        <f t="shared" si="54"/>
        <v>18</v>
      </c>
      <c r="P1735" s="105">
        <f>IFERROR(INDEX(Data_HS!$D$2:$D$8217,MATCH(H1735,Data_HS!$A$2:$A$8217,0))/p_bulan,"")</f>
        <v>64124517</v>
      </c>
      <c r="Q1735" s="104" t="str">
        <f t="shared" si="55"/>
        <v>Wajar</v>
      </c>
    </row>
    <row r="1736" spans="1:17" x14ac:dyDescent="0.3">
      <c r="A1736" s="104">
        <v>1735</v>
      </c>
      <c r="B1736" s="104" t="s">
        <v>18578</v>
      </c>
      <c r="C1736" s="104" t="s">
        <v>288</v>
      </c>
      <c r="D1736" s="104" t="s">
        <v>311</v>
      </c>
      <c r="E1736" s="104" t="s">
        <v>320</v>
      </c>
      <c r="F1736" s="104" t="s">
        <v>344</v>
      </c>
      <c r="G1736" s="104" t="s">
        <v>332</v>
      </c>
      <c r="H1736" s="104" t="s">
        <v>3153</v>
      </c>
      <c r="I1736" s="104" t="s">
        <v>18581</v>
      </c>
      <c r="J1736" s="105">
        <v>5000</v>
      </c>
      <c r="K1736" s="105">
        <v>100000</v>
      </c>
      <c r="L1736" s="105">
        <v>52500</v>
      </c>
      <c r="M1736" s="106">
        <v>1.218606061</v>
      </c>
      <c r="N1736" s="105">
        <v>63976.818180000002</v>
      </c>
      <c r="O1736" s="107">
        <f t="shared" si="54"/>
        <v>28</v>
      </c>
      <c r="P1736" s="105">
        <f>IFERROR(INDEX(Data_HS!$D$2:$D$8217,MATCH(H1736,Data_HS!$A$2:$A$8217,0))/p_bulan,"")</f>
        <v>1827.909090909091</v>
      </c>
      <c r="Q1736" s="104" t="str">
        <f t="shared" si="55"/>
        <v>Melebihi ekspor nasional HS</v>
      </c>
    </row>
    <row r="1737" spans="1:17" x14ac:dyDescent="0.3">
      <c r="A1737" s="104">
        <v>1736</v>
      </c>
      <c r="B1737" s="104" t="s">
        <v>18578</v>
      </c>
      <c r="C1737" s="104" t="s">
        <v>288</v>
      </c>
      <c r="D1737" s="104" t="s">
        <v>311</v>
      </c>
      <c r="E1737" s="104" t="s">
        <v>320</v>
      </c>
      <c r="F1737" s="104" t="s">
        <v>344</v>
      </c>
      <c r="G1737" s="104" t="s">
        <v>332</v>
      </c>
      <c r="H1737" s="104" t="s">
        <v>5520</v>
      </c>
      <c r="I1737" s="104" t="s">
        <v>18582</v>
      </c>
      <c r="J1737" s="105">
        <v>5000</v>
      </c>
      <c r="K1737" s="105">
        <v>100000</v>
      </c>
      <c r="L1737" s="105">
        <v>52500</v>
      </c>
      <c r="M1737" s="106">
        <v>2.3177416399999999</v>
      </c>
      <c r="N1737" s="105">
        <v>121681.43610000001</v>
      </c>
      <c r="O1737" s="107">
        <f t="shared" si="54"/>
        <v>40</v>
      </c>
      <c r="P1737" s="105">
        <f>IFERROR(INDEX(Data_HS!$D$2:$D$8217,MATCH(H1737,Data_HS!$A$2:$A$8217,0))/p_bulan,"")</f>
        <v>6486814.1818181816</v>
      </c>
      <c r="Q1737" s="104" t="str">
        <f t="shared" si="55"/>
        <v>Wajar</v>
      </c>
    </row>
    <row r="1738" spans="1:17" x14ac:dyDescent="0.3">
      <c r="A1738" s="104">
        <v>1737</v>
      </c>
      <c r="B1738" s="104" t="s">
        <v>18578</v>
      </c>
      <c r="C1738" s="104" t="s">
        <v>288</v>
      </c>
      <c r="D1738" s="104" t="s">
        <v>311</v>
      </c>
      <c r="E1738" s="104" t="s">
        <v>320</v>
      </c>
      <c r="F1738" s="104" t="s">
        <v>344</v>
      </c>
      <c r="G1738" s="104" t="s">
        <v>332</v>
      </c>
      <c r="H1738" s="104" t="s">
        <v>5520</v>
      </c>
      <c r="I1738" s="104" t="s">
        <v>18583</v>
      </c>
      <c r="J1738" s="105">
        <v>5000</v>
      </c>
      <c r="K1738" s="105">
        <v>100000</v>
      </c>
      <c r="L1738" s="105">
        <v>52500</v>
      </c>
      <c r="M1738" s="106">
        <v>2.3177416399999999</v>
      </c>
      <c r="N1738" s="105">
        <v>121681.43610000001</v>
      </c>
      <c r="O1738" s="107">
        <f t="shared" si="54"/>
        <v>40</v>
      </c>
      <c r="P1738" s="105">
        <f>IFERROR(INDEX(Data_HS!$D$2:$D$8217,MATCH(H1738,Data_HS!$A$2:$A$8217,0))/p_bulan,"")</f>
        <v>6486814.1818181816</v>
      </c>
      <c r="Q1738" s="104" t="str">
        <f t="shared" si="55"/>
        <v>Wajar</v>
      </c>
    </row>
    <row r="1739" spans="1:17" x14ac:dyDescent="0.3">
      <c r="A1739" s="104">
        <v>1738</v>
      </c>
      <c r="B1739" s="104" t="s">
        <v>18578</v>
      </c>
      <c r="C1739" s="104" t="s">
        <v>288</v>
      </c>
      <c r="D1739" s="104" t="s">
        <v>311</v>
      </c>
      <c r="E1739" s="104" t="s">
        <v>320</v>
      </c>
      <c r="F1739" s="104" t="s">
        <v>344</v>
      </c>
      <c r="G1739" s="104" t="s">
        <v>332</v>
      </c>
      <c r="H1739" s="104" t="s">
        <v>2263</v>
      </c>
      <c r="I1739" s="104" t="s">
        <v>18584</v>
      </c>
      <c r="J1739" s="105">
        <v>5000</v>
      </c>
      <c r="K1739" s="105">
        <v>100000</v>
      </c>
      <c r="L1739" s="105">
        <v>52500</v>
      </c>
      <c r="M1739" s="106">
        <v>6.183815901</v>
      </c>
      <c r="N1739" s="105">
        <v>324650.33480000001</v>
      </c>
      <c r="O1739" s="107">
        <f t="shared" si="54"/>
        <v>18</v>
      </c>
      <c r="P1739" s="105">
        <f>IFERROR(INDEX(Data_HS!$D$2:$D$8217,MATCH(H1739,Data_HS!$A$2:$A$8217,0))/p_bulan,"")</f>
        <v>64124517</v>
      </c>
      <c r="Q1739" s="104" t="str">
        <f t="shared" si="55"/>
        <v>Wajar</v>
      </c>
    </row>
    <row r="1740" spans="1:17" x14ac:dyDescent="0.3">
      <c r="A1740" s="104">
        <v>1739</v>
      </c>
      <c r="B1740" s="104" t="s">
        <v>18578</v>
      </c>
      <c r="C1740" s="104" t="s">
        <v>288</v>
      </c>
      <c r="D1740" s="104" t="s">
        <v>311</v>
      </c>
      <c r="E1740" s="104" t="s">
        <v>320</v>
      </c>
      <c r="F1740" s="104" t="s">
        <v>344</v>
      </c>
      <c r="G1740" s="104" t="s">
        <v>332</v>
      </c>
      <c r="H1740" s="104" t="s">
        <v>6050</v>
      </c>
      <c r="I1740" s="104" t="s">
        <v>18585</v>
      </c>
      <c r="J1740" s="105">
        <v>5000</v>
      </c>
      <c r="K1740" s="105">
        <v>100000</v>
      </c>
      <c r="L1740" s="105">
        <v>52500</v>
      </c>
      <c r="M1740" s="106">
        <v>2.5375484070000001</v>
      </c>
      <c r="N1740" s="105">
        <v>133221.29139999999</v>
      </c>
      <c r="O1740" s="107">
        <f t="shared" si="54"/>
        <v>44</v>
      </c>
      <c r="P1740" s="105">
        <f>IFERROR(INDEX(Data_HS!$D$2:$D$8217,MATCH(H1740,Data_HS!$A$2:$A$8217,0))/p_bulan,"")</f>
        <v>327333.36363636365</v>
      </c>
      <c r="Q1740" s="104" t="str">
        <f t="shared" si="55"/>
        <v>Wajar</v>
      </c>
    </row>
    <row r="1741" spans="1:17" x14ac:dyDescent="0.3">
      <c r="A1741" s="104">
        <v>1740</v>
      </c>
      <c r="B1741" s="104" t="s">
        <v>18578</v>
      </c>
      <c r="C1741" s="104" t="s">
        <v>288</v>
      </c>
      <c r="D1741" s="104" t="s">
        <v>311</v>
      </c>
      <c r="E1741" s="104" t="s">
        <v>320</v>
      </c>
      <c r="F1741" s="104" t="s">
        <v>344</v>
      </c>
      <c r="G1741" s="104" t="s">
        <v>332</v>
      </c>
      <c r="H1741" s="104" t="s">
        <v>2655</v>
      </c>
      <c r="I1741" s="104" t="s">
        <v>18586</v>
      </c>
      <c r="J1741" s="105">
        <v>0</v>
      </c>
      <c r="K1741" s="105">
        <v>0</v>
      </c>
      <c r="L1741" s="105">
        <v>0</v>
      </c>
      <c r="M1741" s="106">
        <v>0.75813623399999996</v>
      </c>
      <c r="N1741" s="105">
        <v>0</v>
      </c>
      <c r="O1741" s="107">
        <f t="shared" si="54"/>
        <v>22</v>
      </c>
      <c r="P1741" s="105">
        <f>IFERROR(INDEX(Data_HS!$D$2:$D$8217,MATCH(H1741,Data_HS!$A$2:$A$8217,0))/p_bulan,"")</f>
        <v>46810.36363636364</v>
      </c>
      <c r="Q1741" s="104" t="str">
        <f t="shared" si="55"/>
        <v>Estimasi nol</v>
      </c>
    </row>
    <row r="1742" spans="1:17" x14ac:dyDescent="0.3">
      <c r="A1742" s="104">
        <v>1741</v>
      </c>
      <c r="B1742" s="104" t="s">
        <v>18578</v>
      </c>
      <c r="C1742" s="104" t="s">
        <v>288</v>
      </c>
      <c r="D1742" s="104" t="s">
        <v>311</v>
      </c>
      <c r="E1742" s="104" t="s">
        <v>320</v>
      </c>
      <c r="F1742" s="104" t="s">
        <v>344</v>
      </c>
      <c r="G1742" s="104" t="s">
        <v>332</v>
      </c>
      <c r="H1742" s="104" t="s">
        <v>2263</v>
      </c>
      <c r="I1742" s="104" t="s">
        <v>18587</v>
      </c>
      <c r="J1742" s="105">
        <v>5000</v>
      </c>
      <c r="K1742" s="105">
        <v>100000</v>
      </c>
      <c r="L1742" s="105">
        <v>52500</v>
      </c>
      <c r="M1742" s="106">
        <v>6.183815901</v>
      </c>
      <c r="N1742" s="105">
        <v>324650.33480000001</v>
      </c>
      <c r="O1742" s="107">
        <f t="shared" si="54"/>
        <v>18</v>
      </c>
      <c r="P1742" s="105">
        <f>IFERROR(INDEX(Data_HS!$D$2:$D$8217,MATCH(H1742,Data_HS!$A$2:$A$8217,0))/p_bulan,"")</f>
        <v>64124517</v>
      </c>
      <c r="Q1742" s="104" t="str">
        <f t="shared" si="55"/>
        <v>Wajar</v>
      </c>
    </row>
    <row r="1743" spans="1:17" x14ac:dyDescent="0.3">
      <c r="A1743" s="104">
        <v>1742</v>
      </c>
      <c r="B1743" s="104" t="s">
        <v>18578</v>
      </c>
      <c r="C1743" s="104" t="s">
        <v>288</v>
      </c>
      <c r="D1743" s="104" t="s">
        <v>311</v>
      </c>
      <c r="E1743" s="104" t="s">
        <v>320</v>
      </c>
      <c r="F1743" s="104" t="s">
        <v>344</v>
      </c>
      <c r="G1743" s="104" t="s">
        <v>332</v>
      </c>
      <c r="H1743" s="104" t="s">
        <v>2263</v>
      </c>
      <c r="I1743" s="104" t="s">
        <v>18588</v>
      </c>
      <c r="J1743" s="105">
        <v>5000</v>
      </c>
      <c r="K1743" s="105">
        <v>100000</v>
      </c>
      <c r="L1743" s="105">
        <v>52500</v>
      </c>
      <c r="M1743" s="106">
        <v>6.183815901</v>
      </c>
      <c r="N1743" s="105">
        <v>324650.33480000001</v>
      </c>
      <c r="O1743" s="107">
        <f t="shared" si="54"/>
        <v>18</v>
      </c>
      <c r="P1743" s="105">
        <f>IFERROR(INDEX(Data_HS!$D$2:$D$8217,MATCH(H1743,Data_HS!$A$2:$A$8217,0))/p_bulan,"")</f>
        <v>64124517</v>
      </c>
      <c r="Q1743" s="104" t="str">
        <f t="shared" si="55"/>
        <v>Wajar</v>
      </c>
    </row>
    <row r="1744" spans="1:17" x14ac:dyDescent="0.3">
      <c r="A1744" s="104">
        <v>1743</v>
      </c>
      <c r="B1744" s="104" t="s">
        <v>18578</v>
      </c>
      <c r="C1744" s="104" t="s">
        <v>288</v>
      </c>
      <c r="D1744" s="104" t="s">
        <v>311</v>
      </c>
      <c r="E1744" s="104" t="s">
        <v>320</v>
      </c>
      <c r="F1744" s="104" t="s">
        <v>344</v>
      </c>
      <c r="G1744" s="104" t="s">
        <v>332</v>
      </c>
      <c r="H1744" s="104" t="s">
        <v>2263</v>
      </c>
      <c r="I1744" s="104" t="s">
        <v>18589</v>
      </c>
      <c r="J1744" s="105">
        <v>0</v>
      </c>
      <c r="K1744" s="105">
        <v>0</v>
      </c>
      <c r="L1744" s="105">
        <v>0</v>
      </c>
      <c r="M1744" s="106">
        <v>6.183815901</v>
      </c>
      <c r="N1744" s="105">
        <v>0</v>
      </c>
      <c r="O1744" s="107">
        <f t="shared" si="54"/>
        <v>18</v>
      </c>
      <c r="P1744" s="105">
        <f>IFERROR(INDEX(Data_HS!$D$2:$D$8217,MATCH(H1744,Data_HS!$A$2:$A$8217,0))/p_bulan,"")</f>
        <v>64124517</v>
      </c>
      <c r="Q1744" s="104" t="str">
        <f t="shared" si="55"/>
        <v>Estimasi nol</v>
      </c>
    </row>
    <row r="1745" spans="1:17" x14ac:dyDescent="0.3">
      <c r="A1745" s="104">
        <v>1744</v>
      </c>
      <c r="B1745" s="104" t="s">
        <v>18590</v>
      </c>
      <c r="C1745" s="104" t="s">
        <v>280</v>
      </c>
      <c r="D1745" s="104" t="s">
        <v>308</v>
      </c>
      <c r="E1745" s="104" t="s">
        <v>309</v>
      </c>
      <c r="F1745" s="104" t="s">
        <v>344</v>
      </c>
      <c r="G1745" s="104" t="s">
        <v>335</v>
      </c>
      <c r="H1745" s="104" t="s">
        <v>4629</v>
      </c>
      <c r="I1745" s="104" t="s">
        <v>18088</v>
      </c>
      <c r="J1745" s="105">
        <v>18000</v>
      </c>
      <c r="K1745" s="105">
        <v>60000</v>
      </c>
      <c r="L1745" s="105">
        <v>39000</v>
      </c>
      <c r="M1745" s="106">
        <v>1.77268161</v>
      </c>
      <c r="N1745" s="105">
        <v>69134.582779999997</v>
      </c>
      <c r="O1745" s="107">
        <f t="shared" si="54"/>
        <v>38</v>
      </c>
      <c r="P1745" s="105">
        <f>IFERROR(INDEX(Data_HS!$D$2:$D$8217,MATCH(H1745,Data_HS!$A$2:$A$8217,0))/p_bulan,"")</f>
        <v>2332469</v>
      </c>
      <c r="Q1745" s="104" t="str">
        <f t="shared" si="55"/>
        <v>Wajar</v>
      </c>
    </row>
    <row r="1746" spans="1:17" x14ac:dyDescent="0.3">
      <c r="A1746" s="104">
        <v>1745</v>
      </c>
      <c r="B1746" s="104" t="s">
        <v>18590</v>
      </c>
      <c r="C1746" s="104" t="s">
        <v>280</v>
      </c>
      <c r="D1746" s="104" t="s">
        <v>308</v>
      </c>
      <c r="E1746" s="104" t="s">
        <v>309</v>
      </c>
      <c r="F1746" s="104" t="s">
        <v>344</v>
      </c>
      <c r="G1746" s="104" t="s">
        <v>335</v>
      </c>
      <c r="H1746" s="104" t="s">
        <v>6202</v>
      </c>
      <c r="I1746" s="104" t="s">
        <v>18539</v>
      </c>
      <c r="J1746" s="105">
        <v>24000</v>
      </c>
      <c r="K1746" s="105">
        <v>240000</v>
      </c>
      <c r="L1746" s="105">
        <v>132000</v>
      </c>
      <c r="M1746" s="106">
        <v>1.874092688</v>
      </c>
      <c r="N1746" s="105">
        <v>247380.23480000001</v>
      </c>
      <c r="O1746" s="107">
        <f t="shared" si="54"/>
        <v>44</v>
      </c>
      <c r="P1746" s="105">
        <f>IFERROR(INDEX(Data_HS!$D$2:$D$8217,MATCH(H1746,Data_HS!$A$2:$A$8217,0))/p_bulan,"")</f>
        <v>3613175.9090909092</v>
      </c>
      <c r="Q1746" s="104" t="str">
        <f t="shared" si="55"/>
        <v>Wajar</v>
      </c>
    </row>
    <row r="1747" spans="1:17" x14ac:dyDescent="0.3">
      <c r="A1747" s="104">
        <v>1746</v>
      </c>
      <c r="B1747" s="104" t="s">
        <v>18590</v>
      </c>
      <c r="C1747" s="104" t="s">
        <v>280</v>
      </c>
      <c r="D1747" s="104" t="s">
        <v>308</v>
      </c>
      <c r="E1747" s="104" t="s">
        <v>309</v>
      </c>
      <c r="F1747" s="104" t="s">
        <v>344</v>
      </c>
      <c r="G1747" s="104" t="s">
        <v>335</v>
      </c>
      <c r="H1747" s="104" t="s">
        <v>16845</v>
      </c>
      <c r="I1747" s="104" t="s">
        <v>16936</v>
      </c>
      <c r="J1747" s="105">
        <v>24000</v>
      </c>
      <c r="K1747" s="105">
        <v>50000</v>
      </c>
      <c r="L1747" s="105">
        <v>37000</v>
      </c>
      <c r="M1747" s="106"/>
      <c r="N1747" s="105"/>
      <c r="O1747" s="107">
        <f t="shared" si="54"/>
        <v>0</v>
      </c>
      <c r="P1747" s="105" t="str">
        <f>IFERROR(INDEX(Data_HS!$D$2:$D$8217,MATCH(H1747,Data_HS!$A$2:$A$8217,0))/p_bulan,"")</f>
        <v/>
      </c>
      <c r="Q1747" s="104" t="str">
        <f t="shared" si="55"/>
        <v>HS tidak valid</v>
      </c>
    </row>
    <row r="1748" spans="1:17" x14ac:dyDescent="0.3">
      <c r="A1748" s="104">
        <v>1747</v>
      </c>
      <c r="B1748" s="104" t="s">
        <v>18590</v>
      </c>
      <c r="C1748" s="104" t="s">
        <v>280</v>
      </c>
      <c r="D1748" s="104" t="s">
        <v>308</v>
      </c>
      <c r="E1748" s="104" t="s">
        <v>309</v>
      </c>
      <c r="F1748" s="104" t="s">
        <v>344</v>
      </c>
      <c r="G1748" s="104" t="s">
        <v>335</v>
      </c>
      <c r="H1748" s="104" t="s">
        <v>6202</v>
      </c>
      <c r="I1748" s="104" t="s">
        <v>17500</v>
      </c>
      <c r="J1748" s="105">
        <v>24000</v>
      </c>
      <c r="K1748" s="105">
        <v>240000</v>
      </c>
      <c r="L1748" s="105">
        <v>132000</v>
      </c>
      <c r="M1748" s="106">
        <v>1.874092688</v>
      </c>
      <c r="N1748" s="105">
        <v>247380.23480000001</v>
      </c>
      <c r="O1748" s="107">
        <f t="shared" si="54"/>
        <v>44</v>
      </c>
      <c r="P1748" s="105">
        <f>IFERROR(INDEX(Data_HS!$D$2:$D$8217,MATCH(H1748,Data_HS!$A$2:$A$8217,0))/p_bulan,"")</f>
        <v>3613175.9090909092</v>
      </c>
      <c r="Q1748" s="104" t="str">
        <f t="shared" si="55"/>
        <v>Wajar</v>
      </c>
    </row>
    <row r="1749" spans="1:17" x14ac:dyDescent="0.3">
      <c r="A1749" s="104">
        <v>1748</v>
      </c>
      <c r="B1749" s="104" t="s">
        <v>18591</v>
      </c>
      <c r="C1749" s="104" t="s">
        <v>300</v>
      </c>
      <c r="D1749" s="104" t="s">
        <v>311</v>
      </c>
      <c r="E1749" s="104" t="s">
        <v>304</v>
      </c>
      <c r="F1749" s="104" t="s">
        <v>344</v>
      </c>
      <c r="G1749" s="104" t="s">
        <v>332</v>
      </c>
      <c r="H1749" s="104" t="s">
        <v>2251</v>
      </c>
      <c r="I1749" s="104" t="s">
        <v>17185</v>
      </c>
      <c r="J1749" s="105">
        <v>15000</v>
      </c>
      <c r="K1749" s="105">
        <v>150000</v>
      </c>
      <c r="L1749" s="105">
        <v>82500</v>
      </c>
      <c r="M1749" s="106">
        <v>5.5569576200000004</v>
      </c>
      <c r="N1749" s="105">
        <v>458449.0037</v>
      </c>
      <c r="O1749" s="107">
        <f t="shared" si="54"/>
        <v>18</v>
      </c>
      <c r="P1749" s="105">
        <f>IFERROR(INDEX(Data_HS!$D$2:$D$8217,MATCH(H1749,Data_HS!$A$2:$A$8217,0))/p_bulan,"")</f>
        <v>256941.09090909091</v>
      </c>
      <c r="Q1749" s="104" t="str">
        <f t="shared" si="55"/>
        <v>Melebihi ekspor nasional HS</v>
      </c>
    </row>
    <row r="1750" spans="1:17" x14ac:dyDescent="0.3">
      <c r="A1750" s="104">
        <v>1749</v>
      </c>
      <c r="B1750" s="104" t="s">
        <v>18591</v>
      </c>
      <c r="C1750" s="104" t="s">
        <v>300</v>
      </c>
      <c r="D1750" s="104" t="s">
        <v>311</v>
      </c>
      <c r="E1750" s="104" t="s">
        <v>304</v>
      </c>
      <c r="F1750" s="104" t="s">
        <v>344</v>
      </c>
      <c r="G1750" s="104" t="s">
        <v>332</v>
      </c>
      <c r="H1750" s="104" t="s">
        <v>4571</v>
      </c>
      <c r="I1750" s="104" t="s">
        <v>18592</v>
      </c>
      <c r="J1750" s="105">
        <v>15000</v>
      </c>
      <c r="K1750" s="105">
        <v>150000</v>
      </c>
      <c r="L1750" s="105">
        <v>82500</v>
      </c>
      <c r="M1750" s="106">
        <v>2.7174790940000002</v>
      </c>
      <c r="N1750" s="105">
        <v>224192.02530000001</v>
      </c>
      <c r="O1750" s="107">
        <f t="shared" si="54"/>
        <v>36</v>
      </c>
      <c r="P1750" s="105">
        <f>IFERROR(INDEX(Data_HS!$D$2:$D$8217,MATCH(H1750,Data_HS!$A$2:$A$8217,0))/p_bulan,"")</f>
        <v>6056.272727272727</v>
      </c>
      <c r="Q1750" s="104" t="str">
        <f t="shared" si="55"/>
        <v>Melebihi ekspor nasional HS</v>
      </c>
    </row>
    <row r="1751" spans="1:17" x14ac:dyDescent="0.3">
      <c r="A1751" s="104">
        <v>1750</v>
      </c>
      <c r="B1751" s="104" t="s">
        <v>18591</v>
      </c>
      <c r="C1751" s="104" t="s">
        <v>300</v>
      </c>
      <c r="D1751" s="104" t="s">
        <v>311</v>
      </c>
      <c r="E1751" s="104" t="s">
        <v>304</v>
      </c>
      <c r="F1751" s="104" t="s">
        <v>344</v>
      </c>
      <c r="G1751" s="104" t="s">
        <v>332</v>
      </c>
      <c r="H1751" s="104" t="s">
        <v>2261</v>
      </c>
      <c r="I1751" s="104" t="s">
        <v>18593</v>
      </c>
      <c r="J1751" s="105">
        <v>15000</v>
      </c>
      <c r="K1751" s="105">
        <v>100000</v>
      </c>
      <c r="L1751" s="105">
        <v>57500</v>
      </c>
      <c r="M1751" s="106">
        <v>18.039173040000001</v>
      </c>
      <c r="N1751" s="105">
        <v>1037252.45</v>
      </c>
      <c r="O1751" s="107">
        <f t="shared" si="54"/>
        <v>18</v>
      </c>
      <c r="P1751" s="105">
        <f>IFERROR(INDEX(Data_HS!$D$2:$D$8217,MATCH(H1751,Data_HS!$A$2:$A$8217,0))/p_bulan,"")</f>
        <v>189518479.45454547</v>
      </c>
      <c r="Q1751" s="104" t="str">
        <f t="shared" si="55"/>
        <v>Wajar</v>
      </c>
    </row>
    <row r="1752" spans="1:17" x14ac:dyDescent="0.3">
      <c r="A1752" s="104">
        <v>1751</v>
      </c>
      <c r="B1752" s="104" t="s">
        <v>18591</v>
      </c>
      <c r="C1752" s="104" t="s">
        <v>300</v>
      </c>
      <c r="D1752" s="104" t="s">
        <v>311</v>
      </c>
      <c r="E1752" s="104" t="s">
        <v>304</v>
      </c>
      <c r="F1752" s="104" t="s">
        <v>344</v>
      </c>
      <c r="G1752" s="104" t="s">
        <v>332</v>
      </c>
      <c r="H1752" s="104" t="s">
        <v>2769</v>
      </c>
      <c r="I1752" s="104" t="s">
        <v>18275</v>
      </c>
      <c r="J1752" s="105">
        <v>15000</v>
      </c>
      <c r="K1752" s="105">
        <v>100000</v>
      </c>
      <c r="L1752" s="105">
        <v>57500</v>
      </c>
      <c r="M1752" s="106">
        <v>1.5</v>
      </c>
      <c r="N1752" s="105">
        <v>86250</v>
      </c>
      <c r="O1752" s="107">
        <f t="shared" si="54"/>
        <v>23</v>
      </c>
      <c r="P1752" s="105">
        <f>IFERROR(INDEX(Data_HS!$D$2:$D$8217,MATCH(H1752,Data_HS!$A$2:$A$8217,0))/p_bulan,"")</f>
        <v>0.54545454545454541</v>
      </c>
      <c r="Q1752" s="104" t="str">
        <f t="shared" si="55"/>
        <v>Melebihi ekspor nasional HS</v>
      </c>
    </row>
    <row r="1753" spans="1:17" x14ac:dyDescent="0.3">
      <c r="A1753" s="104">
        <v>1752</v>
      </c>
      <c r="B1753" s="104" t="s">
        <v>18591</v>
      </c>
      <c r="C1753" s="104" t="s">
        <v>300</v>
      </c>
      <c r="D1753" s="104" t="s">
        <v>311</v>
      </c>
      <c r="E1753" s="104" t="s">
        <v>304</v>
      </c>
      <c r="F1753" s="104" t="s">
        <v>344</v>
      </c>
      <c r="G1753" s="104" t="s">
        <v>332</v>
      </c>
      <c r="H1753" s="104" t="s">
        <v>3767</v>
      </c>
      <c r="I1753" s="104" t="s">
        <v>18594</v>
      </c>
      <c r="J1753" s="105">
        <v>15000</v>
      </c>
      <c r="K1753" s="105">
        <v>120000</v>
      </c>
      <c r="L1753" s="105">
        <v>67500</v>
      </c>
      <c r="M1753" s="106">
        <v>35.602305479999998</v>
      </c>
      <c r="N1753" s="105">
        <v>2403155.62</v>
      </c>
      <c r="O1753" s="107">
        <f t="shared" si="54"/>
        <v>29</v>
      </c>
      <c r="P1753" s="105">
        <f>IFERROR(INDEX(Data_HS!$D$2:$D$8217,MATCH(H1753,Data_HS!$A$2:$A$8217,0))/p_bulan,"")</f>
        <v>1123.090909090909</v>
      </c>
      <c r="Q1753" s="104" t="str">
        <f t="shared" si="55"/>
        <v>Melebihi ekspor nasional HS</v>
      </c>
    </row>
    <row r="1754" spans="1:17" x14ac:dyDescent="0.3">
      <c r="A1754" s="104">
        <v>1753</v>
      </c>
      <c r="B1754" s="104" t="s">
        <v>18591</v>
      </c>
      <c r="C1754" s="104" t="s">
        <v>300</v>
      </c>
      <c r="D1754" s="104" t="s">
        <v>311</v>
      </c>
      <c r="E1754" s="104" t="s">
        <v>304</v>
      </c>
      <c r="F1754" s="104" t="s">
        <v>344</v>
      </c>
      <c r="G1754" s="104" t="s">
        <v>332</v>
      </c>
      <c r="H1754" s="104" t="s">
        <v>2263</v>
      </c>
      <c r="I1754" s="104" t="s">
        <v>18595</v>
      </c>
      <c r="J1754" s="105">
        <v>15000</v>
      </c>
      <c r="K1754" s="105">
        <v>120000</v>
      </c>
      <c r="L1754" s="105">
        <v>67500</v>
      </c>
      <c r="M1754" s="106">
        <v>6.183815901</v>
      </c>
      <c r="N1754" s="105">
        <v>417407.57329999999</v>
      </c>
      <c r="O1754" s="107">
        <f t="shared" si="54"/>
        <v>18</v>
      </c>
      <c r="P1754" s="105">
        <f>IFERROR(INDEX(Data_HS!$D$2:$D$8217,MATCH(H1754,Data_HS!$A$2:$A$8217,0))/p_bulan,"")</f>
        <v>64124517</v>
      </c>
      <c r="Q1754" s="104" t="str">
        <f t="shared" si="55"/>
        <v>Wajar</v>
      </c>
    </row>
    <row r="1755" spans="1:17" x14ac:dyDescent="0.3">
      <c r="A1755" s="104">
        <v>1754</v>
      </c>
      <c r="B1755" s="104" t="s">
        <v>18591</v>
      </c>
      <c r="C1755" s="104" t="s">
        <v>300</v>
      </c>
      <c r="D1755" s="104" t="s">
        <v>311</v>
      </c>
      <c r="E1755" s="104" t="s">
        <v>304</v>
      </c>
      <c r="F1755" s="104" t="s">
        <v>344</v>
      </c>
      <c r="G1755" s="104" t="s">
        <v>332</v>
      </c>
      <c r="H1755" s="104" t="s">
        <v>4289</v>
      </c>
      <c r="I1755" s="104" t="s">
        <v>18596</v>
      </c>
      <c r="J1755" s="105">
        <v>15000</v>
      </c>
      <c r="K1755" s="105">
        <v>150000</v>
      </c>
      <c r="L1755" s="105">
        <v>82500</v>
      </c>
      <c r="M1755" s="106"/>
      <c r="N1755" s="105"/>
      <c r="O1755" s="107">
        <f t="shared" si="54"/>
        <v>32</v>
      </c>
      <c r="P1755" s="105">
        <f>IFERROR(INDEX(Data_HS!$D$2:$D$8217,MATCH(H1755,Data_HS!$A$2:$A$8217,0))/p_bulan,"")</f>
        <v>0</v>
      </c>
      <c r="Q1755" s="104" t="str">
        <f t="shared" si="55"/>
        <v>Tanpa estimasi</v>
      </c>
    </row>
    <row r="1756" spans="1:17" x14ac:dyDescent="0.3">
      <c r="A1756" s="104">
        <v>1755</v>
      </c>
      <c r="B1756" s="104" t="s">
        <v>18597</v>
      </c>
      <c r="C1756" s="104" t="s">
        <v>280</v>
      </c>
      <c r="D1756" s="104" t="s">
        <v>311</v>
      </c>
      <c r="E1756" s="104" t="s">
        <v>320</v>
      </c>
      <c r="F1756" s="104" t="s">
        <v>343</v>
      </c>
      <c r="G1756" s="104" t="s">
        <v>332</v>
      </c>
      <c r="H1756" s="104" t="s">
        <v>1513</v>
      </c>
      <c r="I1756" s="104" t="s">
        <v>16985</v>
      </c>
      <c r="J1756" s="105">
        <v>100</v>
      </c>
      <c r="K1756" s="105">
        <v>10000</v>
      </c>
      <c r="L1756" s="105">
        <v>5050</v>
      </c>
      <c r="M1756" s="106">
        <v>48.166593229999997</v>
      </c>
      <c r="N1756" s="105">
        <v>243241.29579999999</v>
      </c>
      <c r="O1756" s="107">
        <f t="shared" si="54"/>
        <v>9</v>
      </c>
      <c r="P1756" s="105">
        <f>IFERROR(INDEX(Data_HS!$D$2:$D$8217,MATCH(H1756,Data_HS!$A$2:$A$8217,0))/p_bulan,"")</f>
        <v>785032.27272727271</v>
      </c>
      <c r="Q1756" s="104" t="str">
        <f t="shared" si="55"/>
        <v>Wajar</v>
      </c>
    </row>
    <row r="1757" spans="1:17" x14ac:dyDescent="0.3">
      <c r="A1757" s="104">
        <v>1756</v>
      </c>
      <c r="B1757" s="104" t="s">
        <v>18597</v>
      </c>
      <c r="C1757" s="104" t="s">
        <v>280</v>
      </c>
      <c r="D1757" s="104" t="s">
        <v>311</v>
      </c>
      <c r="E1757" s="104" t="s">
        <v>320</v>
      </c>
      <c r="F1757" s="104" t="s">
        <v>343</v>
      </c>
      <c r="G1757" s="104" t="s">
        <v>332</v>
      </c>
      <c r="H1757" s="104" t="s">
        <v>2225</v>
      </c>
      <c r="I1757" s="104" t="s">
        <v>18598</v>
      </c>
      <c r="J1757" s="105">
        <v>10000</v>
      </c>
      <c r="K1757" s="105">
        <v>150000</v>
      </c>
      <c r="L1757" s="105">
        <v>80000</v>
      </c>
      <c r="M1757" s="106">
        <v>2.077171989</v>
      </c>
      <c r="N1757" s="105">
        <v>166173.7591</v>
      </c>
      <c r="O1757" s="107">
        <f t="shared" si="54"/>
        <v>17</v>
      </c>
      <c r="P1757" s="105">
        <f>IFERROR(INDEX(Data_HS!$D$2:$D$8217,MATCH(H1757,Data_HS!$A$2:$A$8217,0))/p_bulan,"")</f>
        <v>1578024.7272727273</v>
      </c>
      <c r="Q1757" s="104" t="str">
        <f t="shared" si="55"/>
        <v>Wajar</v>
      </c>
    </row>
    <row r="1758" spans="1:17" x14ac:dyDescent="0.3">
      <c r="A1758" s="104">
        <v>1757</v>
      </c>
      <c r="B1758" s="104" t="s">
        <v>18597</v>
      </c>
      <c r="C1758" s="104" t="s">
        <v>280</v>
      </c>
      <c r="D1758" s="104" t="s">
        <v>311</v>
      </c>
      <c r="E1758" s="104" t="s">
        <v>320</v>
      </c>
      <c r="F1758" s="104" t="s">
        <v>343</v>
      </c>
      <c r="G1758" s="104" t="s">
        <v>332</v>
      </c>
      <c r="H1758" s="104" t="s">
        <v>1517</v>
      </c>
      <c r="I1758" s="104" t="s">
        <v>18599</v>
      </c>
      <c r="J1758" s="105">
        <v>10000</v>
      </c>
      <c r="K1758" s="105">
        <v>80000</v>
      </c>
      <c r="L1758" s="105">
        <v>45000</v>
      </c>
      <c r="M1758" s="106">
        <v>4.5178611809999998</v>
      </c>
      <c r="N1758" s="105">
        <v>203303.7531</v>
      </c>
      <c r="O1758" s="107">
        <f t="shared" si="54"/>
        <v>9</v>
      </c>
      <c r="P1758" s="105">
        <f>IFERROR(INDEX(Data_HS!$D$2:$D$8217,MATCH(H1758,Data_HS!$A$2:$A$8217,0))/p_bulan,"")</f>
        <v>1296930.9090909092</v>
      </c>
      <c r="Q1758" s="104" t="str">
        <f t="shared" si="55"/>
        <v>Wajar</v>
      </c>
    </row>
    <row r="1759" spans="1:17" x14ac:dyDescent="0.3">
      <c r="A1759" s="104">
        <v>1758</v>
      </c>
      <c r="B1759" s="104" t="s">
        <v>18600</v>
      </c>
      <c r="C1759" s="104" t="s">
        <v>284</v>
      </c>
      <c r="D1759" s="104" t="s">
        <v>311</v>
      </c>
      <c r="E1759" s="104" t="s">
        <v>325</v>
      </c>
      <c r="F1759" s="104" t="s">
        <v>344</v>
      </c>
      <c r="G1759" s="104" t="s">
        <v>335</v>
      </c>
      <c r="H1759" s="104" t="s">
        <v>16845</v>
      </c>
      <c r="I1759" s="104" t="s">
        <v>16846</v>
      </c>
      <c r="J1759" s="105"/>
      <c r="K1759" s="105"/>
      <c r="L1759" s="105"/>
      <c r="M1759" s="106"/>
      <c r="N1759" s="105"/>
      <c r="O1759" s="107">
        <f t="shared" si="54"/>
        <v>0</v>
      </c>
      <c r="P1759" s="105" t="str">
        <f>IFERROR(INDEX(Data_HS!$D$2:$D$8217,MATCH(H1759,Data_HS!$A$2:$A$8217,0))/p_bulan,"")</f>
        <v/>
      </c>
      <c r="Q1759" s="104" t="str">
        <f t="shared" si="55"/>
        <v>HS tidak valid</v>
      </c>
    </row>
    <row r="1760" spans="1:17" x14ac:dyDescent="0.3">
      <c r="A1760" s="104">
        <v>1759</v>
      </c>
      <c r="B1760" s="104" t="s">
        <v>18601</v>
      </c>
      <c r="C1760" s="104" t="s">
        <v>280</v>
      </c>
      <c r="D1760" s="104" t="s">
        <v>311</v>
      </c>
      <c r="E1760" s="104" t="s">
        <v>320</v>
      </c>
      <c r="F1760" s="104" t="s">
        <v>344</v>
      </c>
      <c r="G1760" s="104" t="s">
        <v>335</v>
      </c>
      <c r="H1760" s="104" t="s">
        <v>1460</v>
      </c>
      <c r="I1760" s="104" t="s">
        <v>18602</v>
      </c>
      <c r="J1760" s="105">
        <v>20000</v>
      </c>
      <c r="K1760" s="105">
        <v>100000</v>
      </c>
      <c r="L1760" s="105">
        <v>60000</v>
      </c>
      <c r="M1760" s="106">
        <v>6.8828138010000002</v>
      </c>
      <c r="N1760" s="105">
        <v>412968.82799999998</v>
      </c>
      <c r="O1760" s="107">
        <f t="shared" si="54"/>
        <v>9</v>
      </c>
      <c r="P1760" s="105">
        <f>IFERROR(INDEX(Data_HS!$D$2:$D$8217,MATCH(H1760,Data_HS!$A$2:$A$8217,0))/p_bulan,"")</f>
        <v>60138.272727272728</v>
      </c>
      <c r="Q1760" s="104" t="str">
        <f t="shared" si="55"/>
        <v>Melebihi ekspor nasional HS</v>
      </c>
    </row>
    <row r="1761" spans="1:17" x14ac:dyDescent="0.3">
      <c r="A1761" s="104">
        <v>1760</v>
      </c>
      <c r="B1761" s="104" t="s">
        <v>18601</v>
      </c>
      <c r="C1761" s="104" t="s">
        <v>280</v>
      </c>
      <c r="D1761" s="104" t="s">
        <v>311</v>
      </c>
      <c r="E1761" s="104" t="s">
        <v>320</v>
      </c>
      <c r="F1761" s="104" t="s">
        <v>344</v>
      </c>
      <c r="G1761" s="104" t="s">
        <v>335</v>
      </c>
      <c r="H1761" s="104" t="s">
        <v>1450</v>
      </c>
      <c r="I1761" s="104" t="s">
        <v>18603</v>
      </c>
      <c r="J1761" s="105">
        <v>20000</v>
      </c>
      <c r="K1761" s="105">
        <v>68000</v>
      </c>
      <c r="L1761" s="105">
        <v>44000</v>
      </c>
      <c r="M1761" s="106">
        <v>7.4869302299999996</v>
      </c>
      <c r="N1761" s="105">
        <v>329424.9301</v>
      </c>
      <c r="O1761" s="107">
        <f t="shared" si="54"/>
        <v>9</v>
      </c>
      <c r="P1761" s="105">
        <f>IFERROR(INDEX(Data_HS!$D$2:$D$8217,MATCH(H1761,Data_HS!$A$2:$A$8217,0))/p_bulan,"")</f>
        <v>44220039</v>
      </c>
      <c r="Q1761" s="104" t="str">
        <f t="shared" si="55"/>
        <v>Wajar</v>
      </c>
    </row>
    <row r="1762" spans="1:17" x14ac:dyDescent="0.3">
      <c r="A1762" s="104">
        <v>1761</v>
      </c>
      <c r="B1762" s="104" t="s">
        <v>18601</v>
      </c>
      <c r="C1762" s="104" t="s">
        <v>280</v>
      </c>
      <c r="D1762" s="104" t="s">
        <v>311</v>
      </c>
      <c r="E1762" s="104" t="s">
        <v>320</v>
      </c>
      <c r="F1762" s="104" t="s">
        <v>344</v>
      </c>
      <c r="G1762" s="104" t="s">
        <v>335</v>
      </c>
      <c r="H1762" s="104" t="s">
        <v>1450</v>
      </c>
      <c r="I1762" s="104" t="s">
        <v>18603</v>
      </c>
      <c r="J1762" s="105">
        <v>20000</v>
      </c>
      <c r="K1762" s="105">
        <v>60000</v>
      </c>
      <c r="L1762" s="105">
        <v>40000</v>
      </c>
      <c r="M1762" s="106">
        <v>7.4869302299999996</v>
      </c>
      <c r="N1762" s="105">
        <v>299477.20919999998</v>
      </c>
      <c r="O1762" s="107">
        <f t="shared" si="54"/>
        <v>9</v>
      </c>
      <c r="P1762" s="105">
        <f>IFERROR(INDEX(Data_HS!$D$2:$D$8217,MATCH(H1762,Data_HS!$A$2:$A$8217,0))/p_bulan,"")</f>
        <v>44220039</v>
      </c>
      <c r="Q1762" s="104" t="str">
        <f t="shared" si="55"/>
        <v>Wajar</v>
      </c>
    </row>
    <row r="1763" spans="1:17" x14ac:dyDescent="0.3">
      <c r="A1763" s="104">
        <v>1762</v>
      </c>
      <c r="B1763" s="104" t="s">
        <v>18604</v>
      </c>
      <c r="C1763" s="104" t="s">
        <v>282</v>
      </c>
      <c r="D1763" s="104" t="s">
        <v>320</v>
      </c>
      <c r="E1763" s="104" t="s">
        <v>320</v>
      </c>
      <c r="F1763" s="104" t="s">
        <v>320</v>
      </c>
      <c r="G1763" s="104" t="s">
        <v>320</v>
      </c>
      <c r="H1763" s="104" t="s">
        <v>4629</v>
      </c>
      <c r="I1763" s="104" t="s">
        <v>18605</v>
      </c>
      <c r="J1763" s="105">
        <v>15000</v>
      </c>
      <c r="K1763" s="105">
        <v>0</v>
      </c>
      <c r="L1763" s="105">
        <v>7500</v>
      </c>
      <c r="M1763" s="106">
        <v>1.77268161</v>
      </c>
      <c r="N1763" s="105">
        <v>13295.112069999999</v>
      </c>
      <c r="O1763" s="107">
        <f t="shared" si="54"/>
        <v>38</v>
      </c>
      <c r="P1763" s="105">
        <f>IFERROR(INDEX(Data_HS!$D$2:$D$8217,MATCH(H1763,Data_HS!$A$2:$A$8217,0))/p_bulan,"")</f>
        <v>2332469</v>
      </c>
      <c r="Q1763" s="104" t="str">
        <f t="shared" si="55"/>
        <v>Wajar</v>
      </c>
    </row>
    <row r="1764" spans="1:17" x14ac:dyDescent="0.3">
      <c r="A1764" s="104">
        <v>1763</v>
      </c>
      <c r="B1764" s="104" t="s">
        <v>18606</v>
      </c>
      <c r="C1764" s="104" t="s">
        <v>294</v>
      </c>
      <c r="D1764" s="104" t="s">
        <v>308</v>
      </c>
      <c r="E1764" s="104" t="s">
        <v>306</v>
      </c>
      <c r="F1764" s="104" t="s">
        <v>344</v>
      </c>
      <c r="G1764" s="104" t="s">
        <v>332</v>
      </c>
      <c r="H1764" s="104" t="s">
        <v>1020</v>
      </c>
      <c r="I1764" s="104" t="s">
        <v>18607</v>
      </c>
      <c r="J1764" s="105">
        <v>2000</v>
      </c>
      <c r="K1764" s="105">
        <v>2000</v>
      </c>
      <c r="L1764" s="105">
        <v>2000</v>
      </c>
      <c r="M1764" s="106">
        <v>0.17726610700000001</v>
      </c>
      <c r="N1764" s="105">
        <v>354.53221439999999</v>
      </c>
      <c r="O1764" s="107">
        <f t="shared" si="54"/>
        <v>4</v>
      </c>
      <c r="P1764" s="105">
        <f>IFERROR(INDEX(Data_HS!$D$2:$D$8217,MATCH(H1764,Data_HS!$A$2:$A$8217,0))/p_bulan,"")</f>
        <v>464.72727272727275</v>
      </c>
      <c r="Q1764" s="104" t="str">
        <f t="shared" si="55"/>
        <v>Wajar</v>
      </c>
    </row>
    <row r="1765" spans="1:17" x14ac:dyDescent="0.3">
      <c r="A1765" s="104">
        <v>1764</v>
      </c>
      <c r="B1765" s="104" t="s">
        <v>18606</v>
      </c>
      <c r="C1765" s="104" t="s">
        <v>294</v>
      </c>
      <c r="D1765" s="104" t="s">
        <v>308</v>
      </c>
      <c r="E1765" s="104" t="s">
        <v>306</v>
      </c>
      <c r="F1765" s="104" t="s">
        <v>344</v>
      </c>
      <c r="G1765" s="104" t="s">
        <v>332</v>
      </c>
      <c r="H1765" s="104" t="s">
        <v>1020</v>
      </c>
      <c r="I1765" s="104" t="s">
        <v>18607</v>
      </c>
      <c r="J1765" s="105">
        <v>2000</v>
      </c>
      <c r="K1765" s="105">
        <v>2000</v>
      </c>
      <c r="L1765" s="105">
        <v>2000</v>
      </c>
      <c r="M1765" s="106">
        <v>0.17726610700000001</v>
      </c>
      <c r="N1765" s="105">
        <v>354.53221439999999</v>
      </c>
      <c r="O1765" s="107">
        <f t="shared" si="54"/>
        <v>4</v>
      </c>
      <c r="P1765" s="105">
        <f>IFERROR(INDEX(Data_HS!$D$2:$D$8217,MATCH(H1765,Data_HS!$A$2:$A$8217,0))/p_bulan,"")</f>
        <v>464.72727272727275</v>
      </c>
      <c r="Q1765" s="104" t="str">
        <f t="shared" si="55"/>
        <v>Wajar</v>
      </c>
    </row>
    <row r="1766" spans="1:17" x14ac:dyDescent="0.3">
      <c r="A1766" s="104">
        <v>1765</v>
      </c>
      <c r="B1766" s="104" t="s">
        <v>18606</v>
      </c>
      <c r="C1766" s="104" t="s">
        <v>294</v>
      </c>
      <c r="D1766" s="104" t="s">
        <v>308</v>
      </c>
      <c r="E1766" s="104" t="s">
        <v>306</v>
      </c>
      <c r="F1766" s="104" t="s">
        <v>344</v>
      </c>
      <c r="G1766" s="104" t="s">
        <v>332</v>
      </c>
      <c r="H1766" s="104" t="s">
        <v>2605</v>
      </c>
      <c r="I1766" s="104" t="s">
        <v>18608</v>
      </c>
      <c r="J1766" s="105">
        <v>2000</v>
      </c>
      <c r="K1766" s="105">
        <v>2000</v>
      </c>
      <c r="L1766" s="105">
        <v>2000</v>
      </c>
      <c r="M1766" s="106">
        <v>7.9738229179999998</v>
      </c>
      <c r="N1766" s="105">
        <v>15947.645839999999</v>
      </c>
      <c r="O1766" s="107">
        <f t="shared" si="54"/>
        <v>21</v>
      </c>
      <c r="P1766" s="105">
        <f>IFERROR(INDEX(Data_HS!$D$2:$D$8217,MATCH(H1766,Data_HS!$A$2:$A$8217,0))/p_bulan,"")</f>
        <v>28605.727272727272</v>
      </c>
      <c r="Q1766" s="104" t="str">
        <f t="shared" si="55"/>
        <v>Wajar</v>
      </c>
    </row>
    <row r="1767" spans="1:17" x14ac:dyDescent="0.3">
      <c r="A1767" s="104">
        <v>1766</v>
      </c>
      <c r="B1767" s="104" t="s">
        <v>18606</v>
      </c>
      <c r="C1767" s="104" t="s">
        <v>294</v>
      </c>
      <c r="D1767" s="104" t="s">
        <v>308</v>
      </c>
      <c r="E1767" s="104" t="s">
        <v>306</v>
      </c>
      <c r="F1767" s="104" t="s">
        <v>344</v>
      </c>
      <c r="G1767" s="104" t="s">
        <v>332</v>
      </c>
      <c r="H1767" s="104" t="s">
        <v>2605</v>
      </c>
      <c r="I1767" s="104" t="s">
        <v>18609</v>
      </c>
      <c r="J1767" s="105">
        <v>2000</v>
      </c>
      <c r="K1767" s="105">
        <v>2000</v>
      </c>
      <c r="L1767" s="105">
        <v>2000</v>
      </c>
      <c r="M1767" s="106">
        <v>7.9738229179999998</v>
      </c>
      <c r="N1767" s="105">
        <v>15947.645839999999</v>
      </c>
      <c r="O1767" s="107">
        <f t="shared" si="54"/>
        <v>21</v>
      </c>
      <c r="P1767" s="105">
        <f>IFERROR(INDEX(Data_HS!$D$2:$D$8217,MATCH(H1767,Data_HS!$A$2:$A$8217,0))/p_bulan,"")</f>
        <v>28605.727272727272</v>
      </c>
      <c r="Q1767" s="104" t="str">
        <f t="shared" si="55"/>
        <v>Wajar</v>
      </c>
    </row>
    <row r="1768" spans="1:17" x14ac:dyDescent="0.3">
      <c r="A1768" s="104">
        <v>1767</v>
      </c>
      <c r="B1768" s="104" t="s">
        <v>18606</v>
      </c>
      <c r="C1768" s="104" t="s">
        <v>294</v>
      </c>
      <c r="D1768" s="104" t="s">
        <v>308</v>
      </c>
      <c r="E1768" s="104" t="s">
        <v>306</v>
      </c>
      <c r="F1768" s="104" t="s">
        <v>344</v>
      </c>
      <c r="G1768" s="104" t="s">
        <v>332</v>
      </c>
      <c r="H1768" s="104" t="s">
        <v>12212</v>
      </c>
      <c r="I1768" s="104" t="s">
        <v>18610</v>
      </c>
      <c r="J1768" s="105">
        <v>2000</v>
      </c>
      <c r="K1768" s="105">
        <v>20000</v>
      </c>
      <c r="L1768" s="105">
        <v>11000</v>
      </c>
      <c r="M1768" s="106">
        <v>4.6995235260000001</v>
      </c>
      <c r="N1768" s="105">
        <v>51694.758779999996</v>
      </c>
      <c r="O1768" s="107">
        <f t="shared" si="54"/>
        <v>84</v>
      </c>
      <c r="P1768" s="105">
        <f>IFERROR(INDEX(Data_HS!$D$2:$D$8217,MATCH(H1768,Data_HS!$A$2:$A$8217,0))/p_bulan,"")</f>
        <v>1434.6363636363637</v>
      </c>
      <c r="Q1768" s="104" t="str">
        <f t="shared" si="55"/>
        <v>Melebihi ekspor nasional HS</v>
      </c>
    </row>
    <row r="1769" spans="1:17" x14ac:dyDescent="0.3">
      <c r="A1769" s="104">
        <v>1768</v>
      </c>
      <c r="B1769" s="104" t="s">
        <v>18611</v>
      </c>
      <c r="C1769" s="104" t="s">
        <v>280</v>
      </c>
      <c r="D1769" s="104" t="s">
        <v>311</v>
      </c>
      <c r="E1769" s="104" t="s">
        <v>320</v>
      </c>
      <c r="F1769" s="104" t="s">
        <v>343</v>
      </c>
      <c r="G1769" s="104" t="s">
        <v>332</v>
      </c>
      <c r="H1769" s="104" t="s">
        <v>2227</v>
      </c>
      <c r="I1769" s="104" t="s">
        <v>18612</v>
      </c>
      <c r="J1769" s="105">
        <v>0</v>
      </c>
      <c r="K1769" s="105">
        <v>20000</v>
      </c>
      <c r="L1769" s="105">
        <v>10000</v>
      </c>
      <c r="M1769" s="106">
        <v>1.2673870469999999</v>
      </c>
      <c r="N1769" s="105">
        <v>12673.87047</v>
      </c>
      <c r="O1769" s="107">
        <f t="shared" si="54"/>
        <v>17</v>
      </c>
      <c r="P1769" s="105">
        <f>IFERROR(INDEX(Data_HS!$D$2:$D$8217,MATCH(H1769,Data_HS!$A$2:$A$8217,0))/p_bulan,"")</f>
        <v>26006.090909090908</v>
      </c>
      <c r="Q1769" s="104" t="str">
        <f t="shared" si="55"/>
        <v>Wajar</v>
      </c>
    </row>
    <row r="1770" spans="1:17" x14ac:dyDescent="0.3">
      <c r="A1770" s="104">
        <v>1769</v>
      </c>
      <c r="B1770" s="104" t="s">
        <v>18611</v>
      </c>
      <c r="C1770" s="104" t="s">
        <v>280</v>
      </c>
      <c r="D1770" s="104" t="s">
        <v>311</v>
      </c>
      <c r="E1770" s="104" t="s">
        <v>320</v>
      </c>
      <c r="F1770" s="104" t="s">
        <v>343</v>
      </c>
      <c r="G1770" s="104" t="s">
        <v>332</v>
      </c>
      <c r="H1770" s="104" t="s">
        <v>1302</v>
      </c>
      <c r="I1770" s="104" t="s">
        <v>18613</v>
      </c>
      <c r="J1770" s="105">
        <v>25000</v>
      </c>
      <c r="K1770" s="105">
        <v>100000</v>
      </c>
      <c r="L1770" s="105">
        <v>62500</v>
      </c>
      <c r="M1770" s="106">
        <v>0.47623953400000002</v>
      </c>
      <c r="N1770" s="105">
        <v>29764.970890000001</v>
      </c>
      <c r="O1770" s="107">
        <f t="shared" si="54"/>
        <v>8</v>
      </c>
      <c r="P1770" s="105">
        <f>IFERROR(INDEX(Data_HS!$D$2:$D$8217,MATCH(H1770,Data_HS!$A$2:$A$8217,0))/p_bulan,"")</f>
        <v>48622.454545454544</v>
      </c>
      <c r="Q1770" s="104" t="str">
        <f t="shared" si="55"/>
        <v>Wajar</v>
      </c>
    </row>
    <row r="1771" spans="1:17" x14ac:dyDescent="0.3">
      <c r="A1771" s="104">
        <v>1770</v>
      </c>
      <c r="B1771" s="104" t="s">
        <v>18611</v>
      </c>
      <c r="C1771" s="104" t="s">
        <v>280</v>
      </c>
      <c r="D1771" s="104" t="s">
        <v>311</v>
      </c>
      <c r="E1771" s="104" t="s">
        <v>320</v>
      </c>
      <c r="F1771" s="104" t="s">
        <v>343</v>
      </c>
      <c r="G1771" s="104" t="s">
        <v>332</v>
      </c>
      <c r="H1771" s="104" t="s">
        <v>16845</v>
      </c>
      <c r="I1771" s="104" t="s">
        <v>18614</v>
      </c>
      <c r="J1771" s="105">
        <v>25000</v>
      </c>
      <c r="K1771" s="105">
        <v>100000</v>
      </c>
      <c r="L1771" s="105">
        <v>62500</v>
      </c>
      <c r="M1771" s="106"/>
      <c r="N1771" s="105"/>
      <c r="O1771" s="107">
        <f t="shared" si="54"/>
        <v>0</v>
      </c>
      <c r="P1771" s="105" t="str">
        <f>IFERROR(INDEX(Data_HS!$D$2:$D$8217,MATCH(H1771,Data_HS!$A$2:$A$8217,0))/p_bulan,"")</f>
        <v/>
      </c>
      <c r="Q1771" s="104" t="str">
        <f t="shared" si="55"/>
        <v>HS tidak valid</v>
      </c>
    </row>
    <row r="1772" spans="1:17" x14ac:dyDescent="0.3">
      <c r="A1772" s="104">
        <v>1771</v>
      </c>
      <c r="B1772" s="104" t="s">
        <v>18611</v>
      </c>
      <c r="C1772" s="104" t="s">
        <v>280</v>
      </c>
      <c r="D1772" s="104" t="s">
        <v>311</v>
      </c>
      <c r="E1772" s="104" t="s">
        <v>320</v>
      </c>
      <c r="F1772" s="104" t="s">
        <v>343</v>
      </c>
      <c r="G1772" s="104" t="s">
        <v>332</v>
      </c>
      <c r="H1772" s="104" t="s">
        <v>2225</v>
      </c>
      <c r="I1772" s="104" t="s">
        <v>18615</v>
      </c>
      <c r="J1772" s="105">
        <v>0</v>
      </c>
      <c r="K1772" s="105">
        <v>25000</v>
      </c>
      <c r="L1772" s="105">
        <v>12500</v>
      </c>
      <c r="M1772" s="106">
        <v>2.077171989</v>
      </c>
      <c r="N1772" s="105">
        <v>25964.649860000001</v>
      </c>
      <c r="O1772" s="107">
        <f t="shared" si="54"/>
        <v>17</v>
      </c>
      <c r="P1772" s="105">
        <f>IFERROR(INDEX(Data_HS!$D$2:$D$8217,MATCH(H1772,Data_HS!$A$2:$A$8217,0))/p_bulan,"")</f>
        <v>1578024.7272727273</v>
      </c>
      <c r="Q1772" s="104" t="str">
        <f t="shared" si="55"/>
        <v>Wajar</v>
      </c>
    </row>
    <row r="1773" spans="1:17" x14ac:dyDescent="0.3">
      <c r="A1773" s="104">
        <v>1772</v>
      </c>
      <c r="B1773" s="104" t="s">
        <v>18616</v>
      </c>
      <c r="C1773" s="104" t="s">
        <v>282</v>
      </c>
      <c r="D1773" s="104" t="s">
        <v>311</v>
      </c>
      <c r="E1773" s="104" t="s">
        <v>320</v>
      </c>
      <c r="F1773" s="104" t="s">
        <v>344</v>
      </c>
      <c r="G1773" s="104" t="s">
        <v>335</v>
      </c>
      <c r="H1773" s="104" t="s">
        <v>754</v>
      </c>
      <c r="I1773" s="104" t="s">
        <v>18617</v>
      </c>
      <c r="J1773" s="105">
        <v>1000</v>
      </c>
      <c r="K1773" s="105">
        <v>100000</v>
      </c>
      <c r="L1773" s="105">
        <v>50500</v>
      </c>
      <c r="M1773" s="106">
        <v>1.335169724</v>
      </c>
      <c r="N1773" s="105">
        <v>67426.071039999995</v>
      </c>
      <c r="O1773" s="107">
        <f t="shared" si="54"/>
        <v>3</v>
      </c>
      <c r="P1773" s="105">
        <f>IFERROR(INDEX(Data_HS!$D$2:$D$8217,MATCH(H1773,Data_HS!$A$2:$A$8217,0))/p_bulan,"")</f>
        <v>80902.181818181823</v>
      </c>
      <c r="Q1773" s="104" t="str">
        <f t="shared" si="55"/>
        <v>Wajar</v>
      </c>
    </row>
    <row r="1774" spans="1:17" x14ac:dyDescent="0.3">
      <c r="A1774" s="104">
        <v>1773</v>
      </c>
      <c r="B1774" s="104" t="s">
        <v>18616</v>
      </c>
      <c r="C1774" s="104" t="s">
        <v>282</v>
      </c>
      <c r="D1774" s="104" t="s">
        <v>311</v>
      </c>
      <c r="E1774" s="104" t="s">
        <v>320</v>
      </c>
      <c r="F1774" s="104" t="s">
        <v>344</v>
      </c>
      <c r="G1774" s="104" t="s">
        <v>335</v>
      </c>
      <c r="H1774" s="104" t="s">
        <v>2507</v>
      </c>
      <c r="I1774" s="104" t="s">
        <v>18618</v>
      </c>
      <c r="J1774" s="105">
        <v>0</v>
      </c>
      <c r="K1774" s="105">
        <v>0</v>
      </c>
      <c r="L1774" s="105">
        <v>0</v>
      </c>
      <c r="M1774" s="106">
        <v>0.79103796999999998</v>
      </c>
      <c r="N1774" s="105">
        <v>0</v>
      </c>
      <c r="O1774" s="107">
        <f t="shared" si="54"/>
        <v>20</v>
      </c>
      <c r="P1774" s="105">
        <f>IFERROR(INDEX(Data_HS!$D$2:$D$8217,MATCH(H1774,Data_HS!$A$2:$A$8217,0))/p_bulan,"")</f>
        <v>8831.363636363636</v>
      </c>
      <c r="Q1774" s="104" t="str">
        <f t="shared" si="55"/>
        <v>Estimasi nol</v>
      </c>
    </row>
    <row r="1775" spans="1:17" x14ac:dyDescent="0.3">
      <c r="A1775" s="104">
        <v>1774</v>
      </c>
      <c r="B1775" s="104" t="s">
        <v>18616</v>
      </c>
      <c r="C1775" s="104" t="s">
        <v>282</v>
      </c>
      <c r="D1775" s="104" t="s">
        <v>311</v>
      </c>
      <c r="E1775" s="104" t="s">
        <v>320</v>
      </c>
      <c r="F1775" s="104" t="s">
        <v>344</v>
      </c>
      <c r="G1775" s="104" t="s">
        <v>335</v>
      </c>
      <c r="H1775" s="104" t="s">
        <v>1420</v>
      </c>
      <c r="I1775" s="104" t="s">
        <v>18619</v>
      </c>
      <c r="J1775" s="105">
        <v>1000</v>
      </c>
      <c r="K1775" s="105">
        <v>40000</v>
      </c>
      <c r="L1775" s="105">
        <v>20500</v>
      </c>
      <c r="M1775" s="106">
        <v>0.77671770799999995</v>
      </c>
      <c r="N1775" s="105">
        <v>15922.713019999999</v>
      </c>
      <c r="O1775" s="107">
        <f t="shared" si="54"/>
        <v>8</v>
      </c>
      <c r="P1775" s="105">
        <f>IFERROR(INDEX(Data_HS!$D$2:$D$8217,MATCH(H1775,Data_HS!$A$2:$A$8217,0))/p_bulan,"")</f>
        <v>86540.545454545456</v>
      </c>
      <c r="Q1775" s="104" t="str">
        <f t="shared" si="55"/>
        <v>Wajar</v>
      </c>
    </row>
    <row r="1776" spans="1:17" x14ac:dyDescent="0.3">
      <c r="A1776" s="104">
        <v>1775</v>
      </c>
      <c r="B1776" s="104" t="s">
        <v>18616</v>
      </c>
      <c r="C1776" s="104" t="s">
        <v>282</v>
      </c>
      <c r="D1776" s="104" t="s">
        <v>311</v>
      </c>
      <c r="E1776" s="104" t="s">
        <v>320</v>
      </c>
      <c r="F1776" s="104" t="s">
        <v>344</v>
      </c>
      <c r="G1776" s="104" t="s">
        <v>335</v>
      </c>
      <c r="H1776" s="104" t="s">
        <v>1460</v>
      </c>
      <c r="I1776" s="104" t="s">
        <v>17346</v>
      </c>
      <c r="J1776" s="105">
        <v>1000</v>
      </c>
      <c r="K1776" s="105">
        <v>10000</v>
      </c>
      <c r="L1776" s="105">
        <v>5500</v>
      </c>
      <c r="M1776" s="106">
        <v>6.8828138010000002</v>
      </c>
      <c r="N1776" s="105">
        <v>37855.475899999998</v>
      </c>
      <c r="O1776" s="107">
        <f t="shared" si="54"/>
        <v>9</v>
      </c>
      <c r="P1776" s="105">
        <f>IFERROR(INDEX(Data_HS!$D$2:$D$8217,MATCH(H1776,Data_HS!$A$2:$A$8217,0))/p_bulan,"")</f>
        <v>60138.272727272728</v>
      </c>
      <c r="Q1776" s="104" t="str">
        <f t="shared" si="55"/>
        <v>Wajar</v>
      </c>
    </row>
    <row r="1777" spans="1:17" x14ac:dyDescent="0.3">
      <c r="A1777" s="104">
        <v>1776</v>
      </c>
      <c r="B1777" s="104" t="s">
        <v>18616</v>
      </c>
      <c r="C1777" s="104" t="s">
        <v>282</v>
      </c>
      <c r="D1777" s="104" t="s">
        <v>311</v>
      </c>
      <c r="E1777" s="104" t="s">
        <v>320</v>
      </c>
      <c r="F1777" s="104" t="s">
        <v>344</v>
      </c>
      <c r="G1777" s="104" t="s">
        <v>335</v>
      </c>
      <c r="H1777" s="104" t="s">
        <v>2641</v>
      </c>
      <c r="I1777" s="104" t="s">
        <v>18620</v>
      </c>
      <c r="J1777" s="105">
        <v>1000</v>
      </c>
      <c r="K1777" s="105"/>
      <c r="L1777" s="105">
        <v>1000</v>
      </c>
      <c r="M1777" s="106">
        <v>2.6448912760000001</v>
      </c>
      <c r="N1777" s="105">
        <v>2644.8912759999998</v>
      </c>
      <c r="O1777" s="107">
        <f t="shared" si="54"/>
        <v>21</v>
      </c>
      <c r="P1777" s="105">
        <f>IFERROR(INDEX(Data_HS!$D$2:$D$8217,MATCH(H1777,Data_HS!$A$2:$A$8217,0))/p_bulan,"")</f>
        <v>175340.18181818182</v>
      </c>
      <c r="Q1777" s="104" t="str">
        <f t="shared" si="55"/>
        <v>Wajar</v>
      </c>
    </row>
    <row r="1778" spans="1:17" x14ac:dyDescent="0.3">
      <c r="A1778" s="104">
        <v>1777</v>
      </c>
      <c r="B1778" s="104" t="s">
        <v>18621</v>
      </c>
      <c r="C1778" s="104" t="s">
        <v>280</v>
      </c>
      <c r="D1778" s="104" t="s">
        <v>311</v>
      </c>
      <c r="E1778" s="104" t="s">
        <v>320</v>
      </c>
      <c r="F1778" s="104" t="s">
        <v>344</v>
      </c>
      <c r="G1778" s="104" t="s">
        <v>335</v>
      </c>
      <c r="H1778" s="104" t="s">
        <v>1338</v>
      </c>
      <c r="I1778" s="104" t="s">
        <v>17234</v>
      </c>
      <c r="J1778" s="105">
        <v>0</v>
      </c>
      <c r="K1778" s="105">
        <v>2000</v>
      </c>
      <c r="L1778" s="105">
        <v>1000</v>
      </c>
      <c r="M1778" s="106">
        <v>1.5809700950000001</v>
      </c>
      <c r="N1778" s="105">
        <v>1580.9700949999999</v>
      </c>
      <c r="O1778" s="107">
        <f t="shared" si="54"/>
        <v>8</v>
      </c>
      <c r="P1778" s="105">
        <f>IFERROR(INDEX(Data_HS!$D$2:$D$8217,MATCH(H1778,Data_HS!$A$2:$A$8217,0))/p_bulan,"")</f>
        <v>10972.363636363636</v>
      </c>
      <c r="Q1778" s="104" t="str">
        <f t="shared" si="55"/>
        <v>Wajar</v>
      </c>
    </row>
    <row r="1779" spans="1:17" x14ac:dyDescent="0.3">
      <c r="A1779" s="104">
        <v>1778</v>
      </c>
      <c r="B1779" s="104" t="s">
        <v>18621</v>
      </c>
      <c r="C1779" s="104" t="s">
        <v>280</v>
      </c>
      <c r="D1779" s="104" t="s">
        <v>311</v>
      </c>
      <c r="E1779" s="104" t="s">
        <v>320</v>
      </c>
      <c r="F1779" s="104" t="s">
        <v>344</v>
      </c>
      <c r="G1779" s="104" t="s">
        <v>335</v>
      </c>
      <c r="H1779" s="104" t="s">
        <v>1292</v>
      </c>
      <c r="I1779" s="104" t="s">
        <v>18622</v>
      </c>
      <c r="J1779" s="105">
        <v>100</v>
      </c>
      <c r="K1779" s="105">
        <v>500</v>
      </c>
      <c r="L1779" s="105">
        <v>300</v>
      </c>
      <c r="M1779" s="106">
        <v>0.31730754900000002</v>
      </c>
      <c r="N1779" s="105">
        <v>95.192264550000004</v>
      </c>
      <c r="O1779" s="107">
        <f t="shared" si="54"/>
        <v>7</v>
      </c>
      <c r="P1779" s="105">
        <f>IFERROR(INDEX(Data_HS!$D$2:$D$8217,MATCH(H1779,Data_HS!$A$2:$A$8217,0))/p_bulan,"")</f>
        <v>42437</v>
      </c>
      <c r="Q1779" s="104" t="str">
        <f t="shared" si="55"/>
        <v>Wajar</v>
      </c>
    </row>
    <row r="1780" spans="1:17" x14ac:dyDescent="0.3">
      <c r="A1780" s="104">
        <v>1779</v>
      </c>
      <c r="B1780" s="104" t="s">
        <v>18621</v>
      </c>
      <c r="C1780" s="104" t="s">
        <v>280</v>
      </c>
      <c r="D1780" s="104" t="s">
        <v>311</v>
      </c>
      <c r="E1780" s="104" t="s">
        <v>320</v>
      </c>
      <c r="F1780" s="104" t="s">
        <v>344</v>
      </c>
      <c r="G1780" s="104" t="s">
        <v>335</v>
      </c>
      <c r="H1780" s="104" t="s">
        <v>1302</v>
      </c>
      <c r="I1780" s="104" t="s">
        <v>18623</v>
      </c>
      <c r="J1780" s="105">
        <v>1</v>
      </c>
      <c r="K1780" s="105">
        <v>100</v>
      </c>
      <c r="L1780" s="105">
        <v>50.5</v>
      </c>
      <c r="M1780" s="106">
        <v>0.47623953400000002</v>
      </c>
      <c r="N1780" s="105">
        <v>24.050096480000001</v>
      </c>
      <c r="O1780" s="107">
        <f t="shared" si="54"/>
        <v>8</v>
      </c>
      <c r="P1780" s="105">
        <f>IFERROR(INDEX(Data_HS!$D$2:$D$8217,MATCH(H1780,Data_HS!$A$2:$A$8217,0))/p_bulan,"")</f>
        <v>48622.454545454544</v>
      </c>
      <c r="Q1780" s="104" t="str">
        <f t="shared" si="55"/>
        <v>Wajar</v>
      </c>
    </row>
    <row r="1781" spans="1:17" x14ac:dyDescent="0.3">
      <c r="A1781" s="104">
        <v>1780</v>
      </c>
      <c r="B1781" s="104" t="s">
        <v>18621</v>
      </c>
      <c r="C1781" s="104" t="s">
        <v>280</v>
      </c>
      <c r="D1781" s="104" t="s">
        <v>311</v>
      </c>
      <c r="E1781" s="104" t="s">
        <v>320</v>
      </c>
      <c r="F1781" s="104" t="s">
        <v>344</v>
      </c>
      <c r="G1781" s="104" t="s">
        <v>335</v>
      </c>
      <c r="H1781" s="104" t="s">
        <v>1338</v>
      </c>
      <c r="I1781" s="104" t="s">
        <v>18624</v>
      </c>
      <c r="J1781" s="105">
        <v>1</v>
      </c>
      <c r="K1781" s="105">
        <v>1000</v>
      </c>
      <c r="L1781" s="105">
        <v>500.5</v>
      </c>
      <c r="M1781" s="106">
        <v>1.5809700950000001</v>
      </c>
      <c r="N1781" s="105">
        <v>791.27553279999995</v>
      </c>
      <c r="O1781" s="107">
        <f t="shared" si="54"/>
        <v>8</v>
      </c>
      <c r="P1781" s="105">
        <f>IFERROR(INDEX(Data_HS!$D$2:$D$8217,MATCH(H1781,Data_HS!$A$2:$A$8217,0))/p_bulan,"")</f>
        <v>10972.363636363636</v>
      </c>
      <c r="Q1781" s="104" t="str">
        <f t="shared" si="55"/>
        <v>Wajar</v>
      </c>
    </row>
    <row r="1782" spans="1:17" x14ac:dyDescent="0.3">
      <c r="A1782" s="104">
        <v>1781</v>
      </c>
      <c r="B1782" s="104" t="s">
        <v>18621</v>
      </c>
      <c r="C1782" s="104" t="s">
        <v>280</v>
      </c>
      <c r="D1782" s="104" t="s">
        <v>311</v>
      </c>
      <c r="E1782" s="104" t="s">
        <v>320</v>
      </c>
      <c r="F1782" s="104" t="s">
        <v>344</v>
      </c>
      <c r="G1782" s="104" t="s">
        <v>335</v>
      </c>
      <c r="H1782" s="104" t="s">
        <v>16845</v>
      </c>
      <c r="I1782" s="104" t="s">
        <v>18625</v>
      </c>
      <c r="J1782" s="105">
        <v>1</v>
      </c>
      <c r="K1782" s="105">
        <v>100</v>
      </c>
      <c r="L1782" s="105">
        <v>50.5</v>
      </c>
      <c r="M1782" s="106"/>
      <c r="N1782" s="105"/>
      <c r="O1782" s="107">
        <f t="shared" si="54"/>
        <v>0</v>
      </c>
      <c r="P1782" s="105" t="str">
        <f>IFERROR(INDEX(Data_HS!$D$2:$D$8217,MATCH(H1782,Data_HS!$A$2:$A$8217,0))/p_bulan,"")</f>
        <v/>
      </c>
      <c r="Q1782" s="104" t="str">
        <f t="shared" si="55"/>
        <v>HS tidak valid</v>
      </c>
    </row>
    <row r="1783" spans="1:17" x14ac:dyDescent="0.3">
      <c r="A1783" s="104">
        <v>1782</v>
      </c>
      <c r="B1783" s="104" t="s">
        <v>18621</v>
      </c>
      <c r="C1783" s="104" t="s">
        <v>280</v>
      </c>
      <c r="D1783" s="104" t="s">
        <v>311</v>
      </c>
      <c r="E1783" s="104" t="s">
        <v>320</v>
      </c>
      <c r="F1783" s="104" t="s">
        <v>344</v>
      </c>
      <c r="G1783" s="104" t="s">
        <v>335</v>
      </c>
      <c r="H1783" s="104" t="s">
        <v>16845</v>
      </c>
      <c r="I1783" s="104" t="s">
        <v>18626</v>
      </c>
      <c r="J1783" s="105">
        <v>1</v>
      </c>
      <c r="K1783" s="105">
        <v>0</v>
      </c>
      <c r="L1783" s="105">
        <v>0.5</v>
      </c>
      <c r="M1783" s="106"/>
      <c r="N1783" s="105"/>
      <c r="O1783" s="107">
        <f t="shared" si="54"/>
        <v>0</v>
      </c>
      <c r="P1783" s="105" t="str">
        <f>IFERROR(INDEX(Data_HS!$D$2:$D$8217,MATCH(H1783,Data_HS!$A$2:$A$8217,0))/p_bulan,"")</f>
        <v/>
      </c>
      <c r="Q1783" s="104" t="str">
        <f t="shared" si="55"/>
        <v>HS tidak valid</v>
      </c>
    </row>
    <row r="1784" spans="1:17" x14ac:dyDescent="0.3">
      <c r="A1784" s="104">
        <v>1783</v>
      </c>
      <c r="B1784" s="104" t="s">
        <v>18627</v>
      </c>
      <c r="C1784" s="104" t="s">
        <v>292</v>
      </c>
      <c r="D1784" s="104" t="s">
        <v>308</v>
      </c>
      <c r="E1784" s="104" t="s">
        <v>320</v>
      </c>
      <c r="F1784" s="104" t="s">
        <v>343</v>
      </c>
      <c r="G1784" s="104" t="s">
        <v>332</v>
      </c>
      <c r="H1784" s="104" t="s">
        <v>1593</v>
      </c>
      <c r="I1784" s="104" t="s">
        <v>16927</v>
      </c>
      <c r="J1784" s="105">
        <v>14000</v>
      </c>
      <c r="K1784" s="105">
        <v>2000000</v>
      </c>
      <c r="L1784" s="105">
        <v>1007000</v>
      </c>
      <c r="M1784" s="106">
        <v>4.2409638550000004</v>
      </c>
      <c r="N1784" s="105">
        <v>4270650.602</v>
      </c>
      <c r="O1784" s="107">
        <f t="shared" si="54"/>
        <v>10</v>
      </c>
      <c r="P1784" s="105">
        <f>IFERROR(INDEX(Data_HS!$D$2:$D$8217,MATCH(H1784,Data_HS!$A$2:$A$8217,0))/p_bulan,"")</f>
        <v>4128</v>
      </c>
      <c r="Q1784" s="104" t="str">
        <f t="shared" si="55"/>
        <v>Melebihi ekspor nasional HS</v>
      </c>
    </row>
    <row r="1785" spans="1:17" x14ac:dyDescent="0.3">
      <c r="A1785" s="104">
        <v>1784</v>
      </c>
      <c r="B1785" s="104" t="s">
        <v>18627</v>
      </c>
      <c r="C1785" s="104" t="s">
        <v>292</v>
      </c>
      <c r="D1785" s="104" t="s">
        <v>308</v>
      </c>
      <c r="E1785" s="104" t="s">
        <v>320</v>
      </c>
      <c r="F1785" s="104" t="s">
        <v>343</v>
      </c>
      <c r="G1785" s="104" t="s">
        <v>332</v>
      </c>
      <c r="H1785" s="104" t="s">
        <v>1304</v>
      </c>
      <c r="I1785" s="104" t="s">
        <v>16951</v>
      </c>
      <c r="J1785" s="105">
        <v>10</v>
      </c>
      <c r="K1785" s="105">
        <v>100</v>
      </c>
      <c r="L1785" s="105">
        <v>55</v>
      </c>
      <c r="M1785" s="106">
        <v>0.42636016700000001</v>
      </c>
      <c r="N1785" s="105">
        <v>23.449809179999999</v>
      </c>
      <c r="O1785" s="107">
        <f t="shared" si="54"/>
        <v>8</v>
      </c>
      <c r="P1785" s="105">
        <f>IFERROR(INDEX(Data_HS!$D$2:$D$8217,MATCH(H1785,Data_HS!$A$2:$A$8217,0))/p_bulan,"")</f>
        <v>24934517.727272727</v>
      </c>
      <c r="Q1785" s="104" t="str">
        <f t="shared" si="55"/>
        <v>Wajar</v>
      </c>
    </row>
    <row r="1786" spans="1:17" x14ac:dyDescent="0.3">
      <c r="A1786" s="104">
        <v>1785</v>
      </c>
      <c r="B1786" s="104" t="s">
        <v>18627</v>
      </c>
      <c r="C1786" s="104" t="s">
        <v>292</v>
      </c>
      <c r="D1786" s="104" t="s">
        <v>308</v>
      </c>
      <c r="E1786" s="104" t="s">
        <v>320</v>
      </c>
      <c r="F1786" s="104" t="s">
        <v>343</v>
      </c>
      <c r="G1786" s="104" t="s">
        <v>332</v>
      </c>
      <c r="H1786" s="104" t="s">
        <v>1685</v>
      </c>
      <c r="I1786" s="104" t="s">
        <v>1686</v>
      </c>
      <c r="J1786" s="105">
        <v>14000</v>
      </c>
      <c r="K1786" s="105">
        <v>2000000</v>
      </c>
      <c r="L1786" s="105">
        <v>1007000</v>
      </c>
      <c r="M1786" s="106">
        <v>1.711527295</v>
      </c>
      <c r="N1786" s="105">
        <v>1723507.986</v>
      </c>
      <c r="O1786" s="107">
        <f t="shared" si="54"/>
        <v>12</v>
      </c>
      <c r="P1786" s="105">
        <f>IFERROR(INDEX(Data_HS!$D$2:$D$8217,MATCH(H1786,Data_HS!$A$2:$A$8217,0))/p_bulan,"")</f>
        <v>4130712</v>
      </c>
      <c r="Q1786" s="104" t="str">
        <f t="shared" si="55"/>
        <v>Wajar</v>
      </c>
    </row>
    <row r="1787" spans="1:17" x14ac:dyDescent="0.3">
      <c r="A1787" s="104">
        <v>1786</v>
      </c>
      <c r="B1787" s="104" t="s">
        <v>18627</v>
      </c>
      <c r="C1787" s="104" t="s">
        <v>292</v>
      </c>
      <c r="D1787" s="104" t="s">
        <v>308</v>
      </c>
      <c r="E1787" s="104" t="s">
        <v>320</v>
      </c>
      <c r="F1787" s="104" t="s">
        <v>343</v>
      </c>
      <c r="G1787" s="104" t="s">
        <v>332</v>
      </c>
      <c r="H1787" s="104" t="s">
        <v>2225</v>
      </c>
      <c r="I1787" s="104" t="s">
        <v>17809</v>
      </c>
      <c r="J1787" s="105">
        <v>1000</v>
      </c>
      <c r="K1787" s="105"/>
      <c r="L1787" s="105">
        <v>1000</v>
      </c>
      <c r="M1787" s="106">
        <v>2.077171989</v>
      </c>
      <c r="N1787" s="105">
        <v>2077.1719889999999</v>
      </c>
      <c r="O1787" s="107">
        <f t="shared" si="54"/>
        <v>17</v>
      </c>
      <c r="P1787" s="105">
        <f>IFERROR(INDEX(Data_HS!$D$2:$D$8217,MATCH(H1787,Data_HS!$A$2:$A$8217,0))/p_bulan,"")</f>
        <v>1578024.7272727273</v>
      </c>
      <c r="Q1787" s="104" t="str">
        <f t="shared" si="55"/>
        <v>Wajar</v>
      </c>
    </row>
    <row r="1788" spans="1:17" x14ac:dyDescent="0.3">
      <c r="A1788" s="104">
        <v>1787</v>
      </c>
      <c r="B1788" s="104" t="s">
        <v>18627</v>
      </c>
      <c r="C1788" s="104" t="s">
        <v>292</v>
      </c>
      <c r="D1788" s="104" t="s">
        <v>308</v>
      </c>
      <c r="E1788" s="104" t="s">
        <v>320</v>
      </c>
      <c r="F1788" s="104" t="s">
        <v>343</v>
      </c>
      <c r="G1788" s="104" t="s">
        <v>332</v>
      </c>
      <c r="H1788" s="104" t="s">
        <v>7049</v>
      </c>
      <c r="I1788" s="104" t="s">
        <v>16936</v>
      </c>
      <c r="J1788" s="105">
        <v>1000</v>
      </c>
      <c r="K1788" s="105">
        <v>0</v>
      </c>
      <c r="L1788" s="105">
        <v>500</v>
      </c>
      <c r="M1788" s="106">
        <v>0.15903830599999999</v>
      </c>
      <c r="N1788" s="105">
        <v>79.51915305</v>
      </c>
      <c r="O1788" s="107">
        <f t="shared" si="54"/>
        <v>53</v>
      </c>
      <c r="P1788" s="105">
        <f>IFERROR(INDEX(Data_HS!$D$2:$D$8217,MATCH(H1788,Data_HS!$A$2:$A$8217,0))/p_bulan,"")</f>
        <v>14667.09090909091</v>
      </c>
      <c r="Q1788" s="104" t="str">
        <f t="shared" si="55"/>
        <v>Wajar</v>
      </c>
    </row>
    <row r="1789" spans="1:17" x14ac:dyDescent="0.3">
      <c r="A1789" s="104">
        <v>1788</v>
      </c>
      <c r="B1789" s="104" t="s">
        <v>18627</v>
      </c>
      <c r="C1789" s="104" t="s">
        <v>292</v>
      </c>
      <c r="D1789" s="104" t="s">
        <v>308</v>
      </c>
      <c r="E1789" s="104" t="s">
        <v>320</v>
      </c>
      <c r="F1789" s="104" t="s">
        <v>343</v>
      </c>
      <c r="G1789" s="104" t="s">
        <v>332</v>
      </c>
      <c r="H1789" s="104" t="s">
        <v>1304</v>
      </c>
      <c r="I1789" s="104" t="s">
        <v>18628</v>
      </c>
      <c r="J1789" s="105">
        <v>14000</v>
      </c>
      <c r="K1789" s="105">
        <v>0</v>
      </c>
      <c r="L1789" s="105">
        <v>7000</v>
      </c>
      <c r="M1789" s="106">
        <v>0.42636016700000001</v>
      </c>
      <c r="N1789" s="105">
        <v>2984.5211690000001</v>
      </c>
      <c r="O1789" s="107">
        <f t="shared" si="54"/>
        <v>8</v>
      </c>
      <c r="P1789" s="105">
        <f>IFERROR(INDEX(Data_HS!$D$2:$D$8217,MATCH(H1789,Data_HS!$A$2:$A$8217,0))/p_bulan,"")</f>
        <v>24934517.727272727</v>
      </c>
      <c r="Q1789" s="104" t="str">
        <f t="shared" si="55"/>
        <v>Wajar</v>
      </c>
    </row>
    <row r="1790" spans="1:17" x14ac:dyDescent="0.3">
      <c r="A1790" s="104">
        <v>1789</v>
      </c>
      <c r="B1790" s="104" t="s">
        <v>18627</v>
      </c>
      <c r="C1790" s="104" t="s">
        <v>292</v>
      </c>
      <c r="D1790" s="104" t="s">
        <v>308</v>
      </c>
      <c r="E1790" s="104" t="s">
        <v>320</v>
      </c>
      <c r="F1790" s="104" t="s">
        <v>343</v>
      </c>
      <c r="G1790" s="104" t="s">
        <v>332</v>
      </c>
      <c r="H1790" s="104" t="s">
        <v>3019</v>
      </c>
      <c r="I1790" s="104" t="s">
        <v>18629</v>
      </c>
      <c r="J1790" s="105">
        <v>1000</v>
      </c>
      <c r="K1790" s="105"/>
      <c r="L1790" s="105">
        <v>1000</v>
      </c>
      <c r="M1790" s="106">
        <v>0.36135620200000002</v>
      </c>
      <c r="N1790" s="105">
        <v>361.35620180000001</v>
      </c>
      <c r="O1790" s="107">
        <f t="shared" si="54"/>
        <v>27</v>
      </c>
      <c r="P1790" s="105">
        <f>IFERROR(INDEX(Data_HS!$D$2:$D$8217,MATCH(H1790,Data_HS!$A$2:$A$8217,0))/p_bulan,"")</f>
        <v>10607202.545454545</v>
      </c>
      <c r="Q1790" s="104" t="str">
        <f t="shared" si="55"/>
        <v>Wajar</v>
      </c>
    </row>
    <row r="1791" spans="1:17" x14ac:dyDescent="0.3">
      <c r="A1791" s="104">
        <v>1790</v>
      </c>
      <c r="B1791" s="104" t="s">
        <v>18630</v>
      </c>
      <c r="C1791" s="104" t="s">
        <v>297</v>
      </c>
      <c r="D1791" s="104" t="s">
        <v>311</v>
      </c>
      <c r="E1791" s="104" t="s">
        <v>320</v>
      </c>
      <c r="F1791" s="104" t="s">
        <v>344</v>
      </c>
      <c r="G1791" s="104" t="s">
        <v>335</v>
      </c>
      <c r="H1791" s="104" t="s">
        <v>3019</v>
      </c>
      <c r="I1791" s="104" t="s">
        <v>18629</v>
      </c>
      <c r="J1791" s="105">
        <v>18000</v>
      </c>
      <c r="K1791" s="105">
        <v>3000</v>
      </c>
      <c r="L1791" s="105">
        <v>10500</v>
      </c>
      <c r="M1791" s="106">
        <v>0.36135620200000002</v>
      </c>
      <c r="N1791" s="105">
        <v>3794.240119</v>
      </c>
      <c r="O1791" s="107">
        <f t="shared" si="54"/>
        <v>27</v>
      </c>
      <c r="P1791" s="105">
        <f>IFERROR(INDEX(Data_HS!$D$2:$D$8217,MATCH(H1791,Data_HS!$A$2:$A$8217,0))/p_bulan,"")</f>
        <v>10607202.545454545</v>
      </c>
      <c r="Q1791" s="104" t="str">
        <f t="shared" si="55"/>
        <v>Wajar</v>
      </c>
    </row>
    <row r="1792" spans="1:17" x14ac:dyDescent="0.3">
      <c r="A1792" s="104">
        <v>1791</v>
      </c>
      <c r="B1792" s="104" t="s">
        <v>18630</v>
      </c>
      <c r="C1792" s="104" t="s">
        <v>297</v>
      </c>
      <c r="D1792" s="104" t="s">
        <v>311</v>
      </c>
      <c r="E1792" s="104" t="s">
        <v>320</v>
      </c>
      <c r="F1792" s="104" t="s">
        <v>344</v>
      </c>
      <c r="G1792" s="104" t="s">
        <v>335</v>
      </c>
      <c r="H1792" s="104" t="s">
        <v>5520</v>
      </c>
      <c r="I1792" s="104" t="s">
        <v>18631</v>
      </c>
      <c r="J1792" s="105">
        <v>18871</v>
      </c>
      <c r="K1792" s="105">
        <v>38000</v>
      </c>
      <c r="L1792" s="105">
        <v>28435.5</v>
      </c>
      <c r="M1792" s="106">
        <v>2.3177416399999999</v>
      </c>
      <c r="N1792" s="105">
        <v>65906.14241</v>
      </c>
      <c r="O1792" s="107">
        <f t="shared" si="54"/>
        <v>40</v>
      </c>
      <c r="P1792" s="105">
        <f>IFERROR(INDEX(Data_HS!$D$2:$D$8217,MATCH(H1792,Data_HS!$A$2:$A$8217,0))/p_bulan,"")</f>
        <v>6486814.1818181816</v>
      </c>
      <c r="Q1792" s="104" t="str">
        <f t="shared" si="55"/>
        <v>Wajar</v>
      </c>
    </row>
    <row r="1793" spans="1:17" x14ac:dyDescent="0.3">
      <c r="A1793" s="104">
        <v>1792</v>
      </c>
      <c r="B1793" s="104" t="s">
        <v>18632</v>
      </c>
      <c r="C1793" s="104" t="s">
        <v>297</v>
      </c>
      <c r="D1793" s="104" t="s">
        <v>314</v>
      </c>
      <c r="E1793" s="104" t="s">
        <v>320</v>
      </c>
      <c r="F1793" s="104" t="s">
        <v>344</v>
      </c>
      <c r="G1793" s="104" t="s">
        <v>335</v>
      </c>
      <c r="H1793" s="104" t="s">
        <v>1460</v>
      </c>
      <c r="I1793" s="104" t="s">
        <v>18633</v>
      </c>
      <c r="J1793" s="105">
        <v>0</v>
      </c>
      <c r="K1793" s="105"/>
      <c r="L1793" s="105">
        <v>0</v>
      </c>
      <c r="M1793" s="106">
        <v>6.8828138010000002</v>
      </c>
      <c r="N1793" s="105">
        <v>0</v>
      </c>
      <c r="O1793" s="107">
        <f t="shared" si="54"/>
        <v>9</v>
      </c>
      <c r="P1793" s="105">
        <f>IFERROR(INDEX(Data_HS!$D$2:$D$8217,MATCH(H1793,Data_HS!$A$2:$A$8217,0))/p_bulan,"")</f>
        <v>60138.272727272728</v>
      </c>
      <c r="Q1793" s="104" t="str">
        <f t="shared" si="55"/>
        <v>Estimasi nol</v>
      </c>
    </row>
    <row r="1794" spans="1:17" x14ac:dyDescent="0.3">
      <c r="A1794" s="104">
        <v>1793</v>
      </c>
      <c r="B1794" s="104" t="s">
        <v>18632</v>
      </c>
      <c r="C1794" s="104" t="s">
        <v>297</v>
      </c>
      <c r="D1794" s="104" t="s">
        <v>314</v>
      </c>
      <c r="E1794" s="104" t="s">
        <v>320</v>
      </c>
      <c r="F1794" s="104" t="s">
        <v>344</v>
      </c>
      <c r="G1794" s="104" t="s">
        <v>335</v>
      </c>
      <c r="H1794" s="104" t="s">
        <v>1527</v>
      </c>
      <c r="I1794" s="104" t="s">
        <v>16905</v>
      </c>
      <c r="J1794" s="105">
        <v>1000</v>
      </c>
      <c r="K1794" s="105">
        <v>20000</v>
      </c>
      <c r="L1794" s="105">
        <v>10500</v>
      </c>
      <c r="M1794" s="106">
        <v>5.5014955480000003</v>
      </c>
      <c r="N1794" s="105">
        <v>57765.703260000002</v>
      </c>
      <c r="O1794" s="107">
        <f t="shared" ref="O1794:O1857" si="56">VALUE(LEFT(H1794,2))</f>
        <v>9</v>
      </c>
      <c r="P1794" s="105">
        <f>IFERROR(INDEX(Data_HS!$D$2:$D$8217,MATCH(H1794,Data_HS!$A$2:$A$8217,0))/p_bulan,"")</f>
        <v>8913202</v>
      </c>
      <c r="Q1794" s="104" t="str">
        <f t="shared" ref="Q1794:Q1857" si="57">IF(H1794="00000000","HS tidak valid",IF(N1794="","Tanpa estimasi",IF(P1794="","HS tidak ada di data nasional",IF(N1794=0,"Estimasi nol",IF(N1794&gt;P1794,"Melebihi ekspor nasional HS","Wajar")))))</f>
        <v>Wajar</v>
      </c>
    </row>
    <row r="1795" spans="1:17" x14ac:dyDescent="0.3">
      <c r="A1795" s="104">
        <v>1794</v>
      </c>
      <c r="B1795" s="104" t="s">
        <v>18632</v>
      </c>
      <c r="C1795" s="104" t="s">
        <v>297</v>
      </c>
      <c r="D1795" s="104" t="s">
        <v>314</v>
      </c>
      <c r="E1795" s="104" t="s">
        <v>320</v>
      </c>
      <c r="F1795" s="104" t="s">
        <v>344</v>
      </c>
      <c r="G1795" s="104" t="s">
        <v>335</v>
      </c>
      <c r="H1795" s="104" t="s">
        <v>1460</v>
      </c>
      <c r="I1795" s="104" t="s">
        <v>17314</v>
      </c>
      <c r="J1795" s="105">
        <v>50</v>
      </c>
      <c r="K1795" s="105">
        <v>500</v>
      </c>
      <c r="L1795" s="105">
        <v>275</v>
      </c>
      <c r="M1795" s="106">
        <v>6.8828138010000002</v>
      </c>
      <c r="N1795" s="105">
        <v>1892.7737950000001</v>
      </c>
      <c r="O1795" s="107">
        <f t="shared" si="56"/>
        <v>9</v>
      </c>
      <c r="P1795" s="105">
        <f>IFERROR(INDEX(Data_HS!$D$2:$D$8217,MATCH(H1795,Data_HS!$A$2:$A$8217,0))/p_bulan,"")</f>
        <v>60138.272727272728</v>
      </c>
      <c r="Q1795" s="104" t="str">
        <f t="shared" si="57"/>
        <v>Wajar</v>
      </c>
    </row>
    <row r="1796" spans="1:17" x14ac:dyDescent="0.3">
      <c r="A1796" s="104">
        <v>1795</v>
      </c>
      <c r="B1796" s="104" t="s">
        <v>18632</v>
      </c>
      <c r="C1796" s="104" t="s">
        <v>297</v>
      </c>
      <c r="D1796" s="104" t="s">
        <v>314</v>
      </c>
      <c r="E1796" s="104" t="s">
        <v>320</v>
      </c>
      <c r="F1796" s="104" t="s">
        <v>344</v>
      </c>
      <c r="G1796" s="104" t="s">
        <v>335</v>
      </c>
      <c r="H1796" s="104" t="s">
        <v>16845</v>
      </c>
      <c r="I1796" s="104" t="s">
        <v>18634</v>
      </c>
      <c r="J1796" s="105">
        <v>1000</v>
      </c>
      <c r="K1796" s="105"/>
      <c r="L1796" s="105">
        <v>1000</v>
      </c>
      <c r="M1796" s="106"/>
      <c r="N1796" s="105"/>
      <c r="O1796" s="107">
        <f t="shared" si="56"/>
        <v>0</v>
      </c>
      <c r="P1796" s="105" t="str">
        <f>IFERROR(INDEX(Data_HS!$D$2:$D$8217,MATCH(H1796,Data_HS!$A$2:$A$8217,0))/p_bulan,"")</f>
        <v/>
      </c>
      <c r="Q1796" s="104" t="str">
        <f t="shared" si="57"/>
        <v>HS tidak valid</v>
      </c>
    </row>
    <row r="1797" spans="1:17" x14ac:dyDescent="0.3">
      <c r="A1797" s="104">
        <v>1796</v>
      </c>
      <c r="B1797" s="104" t="s">
        <v>18635</v>
      </c>
      <c r="C1797" s="104" t="s">
        <v>288</v>
      </c>
      <c r="D1797" s="104" t="s">
        <v>308</v>
      </c>
      <c r="E1797" s="104" t="s">
        <v>320</v>
      </c>
      <c r="F1797" s="104" t="s">
        <v>343</v>
      </c>
      <c r="G1797" s="104" t="s">
        <v>332</v>
      </c>
      <c r="H1797" s="104" t="s">
        <v>1328</v>
      </c>
      <c r="I1797" s="104" t="s">
        <v>18636</v>
      </c>
      <c r="J1797" s="105">
        <v>15000</v>
      </c>
      <c r="K1797" s="105">
        <v>500000</v>
      </c>
      <c r="L1797" s="105">
        <v>257500</v>
      </c>
      <c r="M1797" s="106">
        <v>1.220078137</v>
      </c>
      <c r="N1797" s="105">
        <v>314170.1202</v>
      </c>
      <c r="O1797" s="107">
        <f t="shared" si="56"/>
        <v>8</v>
      </c>
      <c r="P1797" s="105">
        <f>IFERROR(INDEX(Data_HS!$D$2:$D$8217,MATCH(H1797,Data_HS!$A$2:$A$8217,0))/p_bulan,"")</f>
        <v>24068985.181818184</v>
      </c>
      <c r="Q1797" s="104" t="str">
        <f t="shared" si="57"/>
        <v>Wajar</v>
      </c>
    </row>
    <row r="1798" spans="1:17" x14ac:dyDescent="0.3">
      <c r="A1798" s="104">
        <v>1797</v>
      </c>
      <c r="B1798" s="104" t="s">
        <v>18635</v>
      </c>
      <c r="C1798" s="104" t="s">
        <v>288</v>
      </c>
      <c r="D1798" s="104" t="s">
        <v>308</v>
      </c>
      <c r="E1798" s="104" t="s">
        <v>320</v>
      </c>
      <c r="F1798" s="104" t="s">
        <v>343</v>
      </c>
      <c r="G1798" s="104" t="s">
        <v>332</v>
      </c>
      <c r="H1798" s="104" t="s">
        <v>1308</v>
      </c>
      <c r="I1798" s="104" t="s">
        <v>18637</v>
      </c>
      <c r="J1798" s="105">
        <v>18000</v>
      </c>
      <c r="K1798" s="105">
        <v>50000</v>
      </c>
      <c r="L1798" s="105">
        <v>34000</v>
      </c>
      <c r="M1798" s="106">
        <v>1.5681875080000001</v>
      </c>
      <c r="N1798" s="105">
        <v>53318.37528</v>
      </c>
      <c r="O1798" s="107">
        <f t="shared" si="56"/>
        <v>8</v>
      </c>
      <c r="P1798" s="105">
        <f>IFERROR(INDEX(Data_HS!$D$2:$D$8217,MATCH(H1798,Data_HS!$A$2:$A$8217,0))/p_bulan,"")</f>
        <v>5437302.2727272725</v>
      </c>
      <c r="Q1798" s="104" t="str">
        <f t="shared" si="57"/>
        <v>Wajar</v>
      </c>
    </row>
    <row r="1799" spans="1:17" x14ac:dyDescent="0.3">
      <c r="A1799" s="104">
        <v>1798</v>
      </c>
      <c r="B1799" s="104" t="s">
        <v>18635</v>
      </c>
      <c r="C1799" s="104" t="s">
        <v>288</v>
      </c>
      <c r="D1799" s="104" t="s">
        <v>308</v>
      </c>
      <c r="E1799" s="104" t="s">
        <v>320</v>
      </c>
      <c r="F1799" s="104" t="s">
        <v>343</v>
      </c>
      <c r="G1799" s="104" t="s">
        <v>332</v>
      </c>
      <c r="H1799" s="104" t="s">
        <v>2507</v>
      </c>
      <c r="I1799" s="104" t="s">
        <v>18638</v>
      </c>
      <c r="J1799" s="105">
        <v>18000</v>
      </c>
      <c r="K1799" s="105">
        <v>100000</v>
      </c>
      <c r="L1799" s="105">
        <v>59000</v>
      </c>
      <c r="M1799" s="106">
        <v>0.79103796999999998</v>
      </c>
      <c r="N1799" s="105">
        <v>46671.240239999999</v>
      </c>
      <c r="O1799" s="107">
        <f t="shared" si="56"/>
        <v>20</v>
      </c>
      <c r="P1799" s="105">
        <f>IFERROR(INDEX(Data_HS!$D$2:$D$8217,MATCH(H1799,Data_HS!$A$2:$A$8217,0))/p_bulan,"")</f>
        <v>8831.363636363636</v>
      </c>
      <c r="Q1799" s="104" t="str">
        <f t="shared" si="57"/>
        <v>Melebihi ekspor nasional HS</v>
      </c>
    </row>
    <row r="1800" spans="1:17" x14ac:dyDescent="0.3">
      <c r="A1800" s="104">
        <v>1799</v>
      </c>
      <c r="B1800" s="104" t="s">
        <v>18635</v>
      </c>
      <c r="C1800" s="104" t="s">
        <v>288</v>
      </c>
      <c r="D1800" s="104" t="s">
        <v>308</v>
      </c>
      <c r="E1800" s="104" t="s">
        <v>320</v>
      </c>
      <c r="F1800" s="104" t="s">
        <v>343</v>
      </c>
      <c r="G1800" s="104" t="s">
        <v>332</v>
      </c>
      <c r="H1800" s="104" t="s">
        <v>16845</v>
      </c>
      <c r="I1800" s="104" t="s">
        <v>18639</v>
      </c>
      <c r="J1800" s="105">
        <v>10000</v>
      </c>
      <c r="K1800" s="105">
        <v>50000</v>
      </c>
      <c r="L1800" s="105">
        <v>30000</v>
      </c>
      <c r="M1800" s="106"/>
      <c r="N1800" s="105"/>
      <c r="O1800" s="107">
        <f t="shared" si="56"/>
        <v>0</v>
      </c>
      <c r="P1800" s="105" t="str">
        <f>IFERROR(INDEX(Data_HS!$D$2:$D$8217,MATCH(H1800,Data_HS!$A$2:$A$8217,0))/p_bulan,"")</f>
        <v/>
      </c>
      <c r="Q1800" s="104" t="str">
        <f t="shared" si="57"/>
        <v>HS tidak valid</v>
      </c>
    </row>
    <row r="1801" spans="1:17" x14ac:dyDescent="0.3">
      <c r="A1801" s="104">
        <v>1800</v>
      </c>
      <c r="B1801" s="104" t="s">
        <v>18640</v>
      </c>
      <c r="C1801" s="104" t="s">
        <v>286</v>
      </c>
      <c r="D1801" s="104" t="s">
        <v>308</v>
      </c>
      <c r="E1801" s="104" t="s">
        <v>312</v>
      </c>
      <c r="F1801" s="104" t="s">
        <v>345</v>
      </c>
      <c r="G1801" s="104" t="s">
        <v>332</v>
      </c>
      <c r="H1801" s="104" t="s">
        <v>4629</v>
      </c>
      <c r="I1801" s="104" t="s">
        <v>18641</v>
      </c>
      <c r="J1801" s="105">
        <v>27000</v>
      </c>
      <c r="K1801" s="105">
        <v>200000</v>
      </c>
      <c r="L1801" s="105">
        <v>113500</v>
      </c>
      <c r="M1801" s="106">
        <v>1.77268161</v>
      </c>
      <c r="N1801" s="105">
        <v>201199.3627</v>
      </c>
      <c r="O1801" s="107">
        <f t="shared" si="56"/>
        <v>38</v>
      </c>
      <c r="P1801" s="105">
        <f>IFERROR(INDEX(Data_HS!$D$2:$D$8217,MATCH(H1801,Data_HS!$A$2:$A$8217,0))/p_bulan,"")</f>
        <v>2332469</v>
      </c>
      <c r="Q1801" s="104" t="str">
        <f t="shared" si="57"/>
        <v>Wajar</v>
      </c>
    </row>
    <row r="1802" spans="1:17" x14ac:dyDescent="0.3">
      <c r="A1802" s="104">
        <v>1801</v>
      </c>
      <c r="B1802" s="104" t="s">
        <v>18640</v>
      </c>
      <c r="C1802" s="104" t="s">
        <v>286</v>
      </c>
      <c r="D1802" s="104" t="s">
        <v>308</v>
      </c>
      <c r="E1802" s="104" t="s">
        <v>312</v>
      </c>
      <c r="F1802" s="104" t="s">
        <v>345</v>
      </c>
      <c r="G1802" s="104" t="s">
        <v>332</v>
      </c>
      <c r="H1802" s="104" t="s">
        <v>5520</v>
      </c>
      <c r="I1802" s="104" t="s">
        <v>18642</v>
      </c>
      <c r="J1802" s="105">
        <v>1000</v>
      </c>
      <c r="K1802" s="105">
        <v>300000</v>
      </c>
      <c r="L1802" s="105">
        <v>150500</v>
      </c>
      <c r="M1802" s="106">
        <v>2.3177416399999999</v>
      </c>
      <c r="N1802" s="105">
        <v>348820.11690000002</v>
      </c>
      <c r="O1802" s="107">
        <f t="shared" si="56"/>
        <v>40</v>
      </c>
      <c r="P1802" s="105">
        <f>IFERROR(INDEX(Data_HS!$D$2:$D$8217,MATCH(H1802,Data_HS!$A$2:$A$8217,0))/p_bulan,"")</f>
        <v>6486814.1818181816</v>
      </c>
      <c r="Q1802" s="104" t="str">
        <f t="shared" si="57"/>
        <v>Wajar</v>
      </c>
    </row>
    <row r="1803" spans="1:17" x14ac:dyDescent="0.3">
      <c r="A1803" s="104">
        <v>1802</v>
      </c>
      <c r="B1803" s="104" t="s">
        <v>18640</v>
      </c>
      <c r="C1803" s="104" t="s">
        <v>286</v>
      </c>
      <c r="D1803" s="104" t="s">
        <v>308</v>
      </c>
      <c r="E1803" s="104" t="s">
        <v>312</v>
      </c>
      <c r="F1803" s="104" t="s">
        <v>345</v>
      </c>
      <c r="G1803" s="104" t="s">
        <v>332</v>
      </c>
      <c r="H1803" s="104" t="s">
        <v>5520</v>
      </c>
      <c r="I1803" s="104" t="s">
        <v>18643</v>
      </c>
      <c r="J1803" s="105">
        <v>1</v>
      </c>
      <c r="K1803" s="105">
        <v>100000</v>
      </c>
      <c r="L1803" s="105">
        <v>50000.5</v>
      </c>
      <c r="M1803" s="106">
        <v>2.3177416399999999</v>
      </c>
      <c r="N1803" s="105">
        <v>115888.2409</v>
      </c>
      <c r="O1803" s="107">
        <f t="shared" si="56"/>
        <v>40</v>
      </c>
      <c r="P1803" s="105">
        <f>IFERROR(INDEX(Data_HS!$D$2:$D$8217,MATCH(H1803,Data_HS!$A$2:$A$8217,0))/p_bulan,"")</f>
        <v>6486814.1818181816</v>
      </c>
      <c r="Q1803" s="104" t="str">
        <f t="shared" si="57"/>
        <v>Wajar</v>
      </c>
    </row>
    <row r="1804" spans="1:17" x14ac:dyDescent="0.3">
      <c r="A1804" s="104">
        <v>1803</v>
      </c>
      <c r="B1804" s="104" t="s">
        <v>18640</v>
      </c>
      <c r="C1804" s="104" t="s">
        <v>286</v>
      </c>
      <c r="D1804" s="104" t="s">
        <v>308</v>
      </c>
      <c r="E1804" s="104" t="s">
        <v>312</v>
      </c>
      <c r="F1804" s="104" t="s">
        <v>345</v>
      </c>
      <c r="G1804" s="104" t="s">
        <v>332</v>
      </c>
      <c r="H1804" s="104" t="s">
        <v>5520</v>
      </c>
      <c r="I1804" s="104" t="s">
        <v>18644</v>
      </c>
      <c r="J1804" s="105">
        <v>1000</v>
      </c>
      <c r="K1804" s="105">
        <v>300000</v>
      </c>
      <c r="L1804" s="105">
        <v>150500</v>
      </c>
      <c r="M1804" s="106">
        <v>2.3177416399999999</v>
      </c>
      <c r="N1804" s="105">
        <v>348820.11690000002</v>
      </c>
      <c r="O1804" s="107">
        <f t="shared" si="56"/>
        <v>40</v>
      </c>
      <c r="P1804" s="105">
        <f>IFERROR(INDEX(Data_HS!$D$2:$D$8217,MATCH(H1804,Data_HS!$A$2:$A$8217,0))/p_bulan,"")</f>
        <v>6486814.1818181816</v>
      </c>
      <c r="Q1804" s="104" t="str">
        <f t="shared" si="57"/>
        <v>Wajar</v>
      </c>
    </row>
    <row r="1805" spans="1:17" x14ac:dyDescent="0.3">
      <c r="A1805" s="104">
        <v>1804</v>
      </c>
      <c r="B1805" s="104" t="s">
        <v>18640</v>
      </c>
      <c r="C1805" s="104" t="s">
        <v>286</v>
      </c>
      <c r="D1805" s="104" t="s">
        <v>308</v>
      </c>
      <c r="E1805" s="104" t="s">
        <v>312</v>
      </c>
      <c r="F1805" s="104" t="s">
        <v>345</v>
      </c>
      <c r="G1805" s="104" t="s">
        <v>332</v>
      </c>
      <c r="H1805" s="104" t="s">
        <v>6004</v>
      </c>
      <c r="I1805" s="104" t="s">
        <v>18645</v>
      </c>
      <c r="J1805" s="105">
        <v>1000</v>
      </c>
      <c r="K1805" s="105">
        <v>1000000</v>
      </c>
      <c r="L1805" s="105">
        <v>500500</v>
      </c>
      <c r="M1805" s="106">
        <v>0.54516819999999999</v>
      </c>
      <c r="N1805" s="105">
        <v>272856.6839</v>
      </c>
      <c r="O1805" s="107">
        <f t="shared" si="56"/>
        <v>44</v>
      </c>
      <c r="P1805" s="105">
        <f>IFERROR(INDEX(Data_HS!$D$2:$D$8217,MATCH(H1805,Data_HS!$A$2:$A$8217,0))/p_bulan,"")</f>
        <v>1966.8181818181818</v>
      </c>
      <c r="Q1805" s="104" t="str">
        <f t="shared" si="57"/>
        <v>Melebihi ekspor nasional HS</v>
      </c>
    </row>
    <row r="1806" spans="1:17" x14ac:dyDescent="0.3">
      <c r="A1806" s="104">
        <v>1805</v>
      </c>
      <c r="B1806" s="104" t="s">
        <v>18640</v>
      </c>
      <c r="C1806" s="104" t="s">
        <v>286</v>
      </c>
      <c r="D1806" s="104" t="s">
        <v>308</v>
      </c>
      <c r="E1806" s="104" t="s">
        <v>312</v>
      </c>
      <c r="F1806" s="104" t="s">
        <v>345</v>
      </c>
      <c r="G1806" s="104" t="s">
        <v>332</v>
      </c>
      <c r="H1806" s="104" t="s">
        <v>5520</v>
      </c>
      <c r="I1806" s="104" t="s">
        <v>18646</v>
      </c>
      <c r="J1806" s="105">
        <v>1000</v>
      </c>
      <c r="K1806" s="105">
        <v>300000</v>
      </c>
      <c r="L1806" s="105">
        <v>150500</v>
      </c>
      <c r="M1806" s="106">
        <v>2.3177416399999999</v>
      </c>
      <c r="N1806" s="105">
        <v>348820.11690000002</v>
      </c>
      <c r="O1806" s="107">
        <f t="shared" si="56"/>
        <v>40</v>
      </c>
      <c r="P1806" s="105">
        <f>IFERROR(INDEX(Data_HS!$D$2:$D$8217,MATCH(H1806,Data_HS!$A$2:$A$8217,0))/p_bulan,"")</f>
        <v>6486814.1818181816</v>
      </c>
      <c r="Q1806" s="104" t="str">
        <f t="shared" si="57"/>
        <v>Wajar</v>
      </c>
    </row>
    <row r="1807" spans="1:17" x14ac:dyDescent="0.3">
      <c r="A1807" s="104">
        <v>1806</v>
      </c>
      <c r="B1807" s="104" t="s">
        <v>18640</v>
      </c>
      <c r="C1807" s="104" t="s">
        <v>286</v>
      </c>
      <c r="D1807" s="104" t="s">
        <v>308</v>
      </c>
      <c r="E1807" s="104" t="s">
        <v>312</v>
      </c>
      <c r="F1807" s="104" t="s">
        <v>345</v>
      </c>
      <c r="G1807" s="104" t="s">
        <v>332</v>
      </c>
      <c r="H1807" s="104" t="s">
        <v>4629</v>
      </c>
      <c r="I1807" s="104" t="s">
        <v>18647</v>
      </c>
      <c r="J1807" s="105">
        <v>27000</v>
      </c>
      <c r="K1807" s="105">
        <v>500000</v>
      </c>
      <c r="L1807" s="105">
        <v>263500</v>
      </c>
      <c r="M1807" s="106">
        <v>1.77268161</v>
      </c>
      <c r="N1807" s="105">
        <v>467101.6042</v>
      </c>
      <c r="O1807" s="107">
        <f t="shared" si="56"/>
        <v>38</v>
      </c>
      <c r="P1807" s="105">
        <f>IFERROR(INDEX(Data_HS!$D$2:$D$8217,MATCH(H1807,Data_HS!$A$2:$A$8217,0))/p_bulan,"")</f>
        <v>2332469</v>
      </c>
      <c r="Q1807" s="104" t="str">
        <f t="shared" si="57"/>
        <v>Wajar</v>
      </c>
    </row>
    <row r="1808" spans="1:17" x14ac:dyDescent="0.3">
      <c r="A1808" s="104">
        <v>1807</v>
      </c>
      <c r="B1808" s="104" t="s">
        <v>18648</v>
      </c>
      <c r="C1808" s="104" t="s">
        <v>280</v>
      </c>
      <c r="D1808" s="104" t="s">
        <v>317</v>
      </c>
      <c r="E1808" s="104" t="s">
        <v>320</v>
      </c>
      <c r="F1808" s="104" t="s">
        <v>344</v>
      </c>
      <c r="G1808" s="104" t="s">
        <v>335</v>
      </c>
      <c r="H1808" s="104" t="s">
        <v>16845</v>
      </c>
      <c r="I1808" s="104" t="s">
        <v>18649</v>
      </c>
      <c r="J1808" s="105">
        <v>60000</v>
      </c>
      <c r="K1808" s="105">
        <v>10000</v>
      </c>
      <c r="L1808" s="105">
        <v>35000</v>
      </c>
      <c r="M1808" s="106"/>
      <c r="N1808" s="105"/>
      <c r="O1808" s="107">
        <f t="shared" si="56"/>
        <v>0</v>
      </c>
      <c r="P1808" s="105" t="str">
        <f>IFERROR(INDEX(Data_HS!$D$2:$D$8217,MATCH(H1808,Data_HS!$A$2:$A$8217,0))/p_bulan,"")</f>
        <v/>
      </c>
      <c r="Q1808" s="104" t="str">
        <f t="shared" si="57"/>
        <v>HS tidak valid</v>
      </c>
    </row>
    <row r="1809" spans="1:17" x14ac:dyDescent="0.3">
      <c r="A1809" s="104">
        <v>1808</v>
      </c>
      <c r="B1809" s="104" t="s">
        <v>18648</v>
      </c>
      <c r="C1809" s="104" t="s">
        <v>280</v>
      </c>
      <c r="D1809" s="104" t="s">
        <v>317</v>
      </c>
      <c r="E1809" s="104" t="s">
        <v>320</v>
      </c>
      <c r="F1809" s="104" t="s">
        <v>344</v>
      </c>
      <c r="G1809" s="104" t="s">
        <v>335</v>
      </c>
      <c r="H1809" s="104" t="s">
        <v>574</v>
      </c>
      <c r="I1809" s="104" t="s">
        <v>18650</v>
      </c>
      <c r="J1809" s="105">
        <v>8000</v>
      </c>
      <c r="K1809" s="105">
        <v>20000</v>
      </c>
      <c r="L1809" s="105">
        <v>14000</v>
      </c>
      <c r="M1809" s="106">
        <v>2.970627388</v>
      </c>
      <c r="N1809" s="105">
        <v>41588.783430000003</v>
      </c>
      <c r="O1809" s="107">
        <f t="shared" si="56"/>
        <v>3</v>
      </c>
      <c r="P1809" s="105">
        <f>IFERROR(INDEX(Data_HS!$D$2:$D$8217,MATCH(H1809,Data_HS!$A$2:$A$8217,0))/p_bulan,"")</f>
        <v>461933.90909090912</v>
      </c>
      <c r="Q1809" s="104" t="str">
        <f t="shared" si="57"/>
        <v>Wajar</v>
      </c>
    </row>
    <row r="1810" spans="1:17" x14ac:dyDescent="0.3">
      <c r="A1810" s="104">
        <v>1809</v>
      </c>
      <c r="B1810" s="104" t="s">
        <v>18648</v>
      </c>
      <c r="C1810" s="104" t="s">
        <v>280</v>
      </c>
      <c r="D1810" s="104" t="s">
        <v>317</v>
      </c>
      <c r="E1810" s="104" t="s">
        <v>320</v>
      </c>
      <c r="F1810" s="104" t="s">
        <v>344</v>
      </c>
      <c r="G1810" s="104" t="s">
        <v>335</v>
      </c>
      <c r="H1810" s="104" t="s">
        <v>4317</v>
      </c>
      <c r="I1810" s="104" t="s">
        <v>17423</v>
      </c>
      <c r="J1810" s="105">
        <v>5000</v>
      </c>
      <c r="K1810" s="105">
        <v>20000</v>
      </c>
      <c r="L1810" s="105">
        <v>12500</v>
      </c>
      <c r="M1810" s="106">
        <v>59.799470110000001</v>
      </c>
      <c r="N1810" s="105">
        <v>747493.37639999995</v>
      </c>
      <c r="O1810" s="107">
        <f t="shared" si="56"/>
        <v>33</v>
      </c>
      <c r="P1810" s="105">
        <f>IFERROR(INDEX(Data_HS!$D$2:$D$8217,MATCH(H1810,Data_HS!$A$2:$A$8217,0))/p_bulan,"")</f>
        <v>229809.36363636365</v>
      </c>
      <c r="Q1810" s="104" t="str">
        <f t="shared" si="57"/>
        <v>Melebihi ekspor nasional HS</v>
      </c>
    </row>
    <row r="1811" spans="1:17" x14ac:dyDescent="0.3">
      <c r="A1811" s="104">
        <v>1810</v>
      </c>
      <c r="B1811" s="104" t="s">
        <v>18648</v>
      </c>
      <c r="C1811" s="104" t="s">
        <v>280</v>
      </c>
      <c r="D1811" s="104" t="s">
        <v>317</v>
      </c>
      <c r="E1811" s="104" t="s">
        <v>320</v>
      </c>
      <c r="F1811" s="104" t="s">
        <v>344</v>
      </c>
      <c r="G1811" s="104" t="s">
        <v>335</v>
      </c>
      <c r="H1811" s="104" t="s">
        <v>1476</v>
      </c>
      <c r="I1811" s="104" t="s">
        <v>18147</v>
      </c>
      <c r="J1811" s="105">
        <v>10000</v>
      </c>
      <c r="K1811" s="105">
        <v>30000</v>
      </c>
      <c r="L1811" s="105">
        <v>20000</v>
      </c>
      <c r="M1811" s="106">
        <v>6.1750955760000004</v>
      </c>
      <c r="N1811" s="105">
        <v>123501.9115</v>
      </c>
      <c r="O1811" s="107">
        <f t="shared" si="56"/>
        <v>9</v>
      </c>
      <c r="P1811" s="105">
        <f>IFERROR(INDEX(Data_HS!$D$2:$D$8217,MATCH(H1811,Data_HS!$A$2:$A$8217,0))/p_bulan,"")</f>
        <v>5139.363636363636</v>
      </c>
      <c r="Q1811" s="104" t="str">
        <f t="shared" si="57"/>
        <v>Melebihi ekspor nasional HS</v>
      </c>
    </row>
    <row r="1812" spans="1:17" x14ac:dyDescent="0.3">
      <c r="A1812" s="104">
        <v>1811</v>
      </c>
      <c r="B1812" s="104" t="s">
        <v>18648</v>
      </c>
      <c r="C1812" s="104" t="s">
        <v>280</v>
      </c>
      <c r="D1812" s="104" t="s">
        <v>317</v>
      </c>
      <c r="E1812" s="104" t="s">
        <v>320</v>
      </c>
      <c r="F1812" s="104" t="s">
        <v>344</v>
      </c>
      <c r="G1812" s="104" t="s">
        <v>335</v>
      </c>
      <c r="H1812" s="104" t="s">
        <v>1563</v>
      </c>
      <c r="I1812" s="104" t="s">
        <v>17663</v>
      </c>
      <c r="J1812" s="105">
        <v>10000</v>
      </c>
      <c r="K1812" s="105">
        <v>30000</v>
      </c>
      <c r="L1812" s="105">
        <v>20000</v>
      </c>
      <c r="M1812" s="106">
        <v>1.346506929</v>
      </c>
      <c r="N1812" s="105">
        <v>26930.138579999999</v>
      </c>
      <c r="O1812" s="107">
        <f t="shared" si="56"/>
        <v>9</v>
      </c>
      <c r="P1812" s="105">
        <f>IFERROR(INDEX(Data_HS!$D$2:$D$8217,MATCH(H1812,Data_HS!$A$2:$A$8217,0))/p_bulan,"")</f>
        <v>652267.90909090906</v>
      </c>
      <c r="Q1812" s="104" t="str">
        <f t="shared" si="57"/>
        <v>Wajar</v>
      </c>
    </row>
    <row r="1813" spans="1:17" x14ac:dyDescent="0.3">
      <c r="A1813" s="104">
        <v>1812</v>
      </c>
      <c r="B1813" s="104" t="s">
        <v>18648</v>
      </c>
      <c r="C1813" s="104" t="s">
        <v>280</v>
      </c>
      <c r="D1813" s="104" t="s">
        <v>317</v>
      </c>
      <c r="E1813" s="104" t="s">
        <v>320</v>
      </c>
      <c r="F1813" s="104" t="s">
        <v>344</v>
      </c>
      <c r="G1813" s="104" t="s">
        <v>335</v>
      </c>
      <c r="H1813" s="104" t="s">
        <v>1048</v>
      </c>
      <c r="I1813" s="104" t="s">
        <v>18651</v>
      </c>
      <c r="J1813" s="105">
        <v>5000</v>
      </c>
      <c r="K1813" s="105">
        <v>10000</v>
      </c>
      <c r="L1813" s="105">
        <v>7500</v>
      </c>
      <c r="M1813" s="106">
        <v>0.72052845499999996</v>
      </c>
      <c r="N1813" s="105">
        <v>5403.9634150000002</v>
      </c>
      <c r="O1813" s="107">
        <f t="shared" si="56"/>
        <v>4</v>
      </c>
      <c r="P1813" s="105">
        <f>IFERROR(INDEX(Data_HS!$D$2:$D$8217,MATCH(H1813,Data_HS!$A$2:$A$8217,0))/p_bulan,"")</f>
        <v>1546.909090909091</v>
      </c>
      <c r="Q1813" s="104" t="str">
        <f t="shared" si="57"/>
        <v>Melebihi ekspor nasional HS</v>
      </c>
    </row>
    <row r="1814" spans="1:17" x14ac:dyDescent="0.3">
      <c r="A1814" s="104">
        <v>1813</v>
      </c>
      <c r="B1814" s="104" t="s">
        <v>18648</v>
      </c>
      <c r="C1814" s="104" t="s">
        <v>280</v>
      </c>
      <c r="D1814" s="104" t="s">
        <v>317</v>
      </c>
      <c r="E1814" s="104" t="s">
        <v>320</v>
      </c>
      <c r="F1814" s="104" t="s">
        <v>344</v>
      </c>
      <c r="G1814" s="104" t="s">
        <v>335</v>
      </c>
      <c r="H1814" s="104" t="s">
        <v>1208</v>
      </c>
      <c r="I1814" s="104" t="s">
        <v>18652</v>
      </c>
      <c r="J1814" s="105">
        <v>10000</v>
      </c>
      <c r="K1814" s="105">
        <v>30000</v>
      </c>
      <c r="L1814" s="105">
        <v>20000</v>
      </c>
      <c r="M1814" s="106">
        <v>0.27171113699999999</v>
      </c>
      <c r="N1814" s="105">
        <v>5434.2227389999998</v>
      </c>
      <c r="O1814" s="107">
        <f t="shared" si="56"/>
        <v>7</v>
      </c>
      <c r="P1814" s="105">
        <f>IFERROR(INDEX(Data_HS!$D$2:$D$8217,MATCH(H1814,Data_HS!$A$2:$A$8217,0))/p_bulan,"")</f>
        <v>3778.909090909091</v>
      </c>
      <c r="Q1814" s="104" t="str">
        <f t="shared" si="57"/>
        <v>Melebihi ekspor nasional HS</v>
      </c>
    </row>
    <row r="1815" spans="1:17" x14ac:dyDescent="0.3">
      <c r="A1815" s="104">
        <v>1814</v>
      </c>
      <c r="B1815" s="104" t="s">
        <v>18648</v>
      </c>
      <c r="C1815" s="104" t="s">
        <v>280</v>
      </c>
      <c r="D1815" s="104" t="s">
        <v>317</v>
      </c>
      <c r="E1815" s="104" t="s">
        <v>320</v>
      </c>
      <c r="F1815" s="104" t="s">
        <v>344</v>
      </c>
      <c r="G1815" s="104" t="s">
        <v>335</v>
      </c>
      <c r="H1815" s="104" t="s">
        <v>1855</v>
      </c>
      <c r="I1815" s="104" t="s">
        <v>18653</v>
      </c>
      <c r="J1815" s="105">
        <v>100000</v>
      </c>
      <c r="K1815" s="105">
        <v>25000</v>
      </c>
      <c r="L1815" s="105">
        <v>62500</v>
      </c>
      <c r="M1815" s="106">
        <v>7.2533197139999999</v>
      </c>
      <c r="N1815" s="105">
        <v>453332.48210000002</v>
      </c>
      <c r="O1815" s="107">
        <f t="shared" si="56"/>
        <v>15</v>
      </c>
      <c r="P1815" s="105">
        <f>IFERROR(INDEX(Data_HS!$D$2:$D$8217,MATCH(H1815,Data_HS!$A$2:$A$8217,0))/p_bulan,"")</f>
        <v>645.5454545454545</v>
      </c>
      <c r="Q1815" s="104" t="str">
        <f t="shared" si="57"/>
        <v>Melebihi ekspor nasional HS</v>
      </c>
    </row>
    <row r="1816" spans="1:17" x14ac:dyDescent="0.3">
      <c r="A1816" s="104">
        <v>1815</v>
      </c>
      <c r="B1816" s="104" t="s">
        <v>18648</v>
      </c>
      <c r="C1816" s="104" t="s">
        <v>280</v>
      </c>
      <c r="D1816" s="104" t="s">
        <v>317</v>
      </c>
      <c r="E1816" s="104" t="s">
        <v>320</v>
      </c>
      <c r="F1816" s="104" t="s">
        <v>344</v>
      </c>
      <c r="G1816" s="104" t="s">
        <v>335</v>
      </c>
      <c r="H1816" s="104" t="s">
        <v>1557</v>
      </c>
      <c r="I1816" s="104" t="s">
        <v>16903</v>
      </c>
      <c r="J1816" s="105">
        <v>5000</v>
      </c>
      <c r="K1816" s="105">
        <v>15000</v>
      </c>
      <c r="L1816" s="105">
        <v>10000</v>
      </c>
      <c r="M1816" s="106">
        <v>0.76696932900000003</v>
      </c>
      <c r="N1816" s="105">
        <v>7669.6932930000003</v>
      </c>
      <c r="O1816" s="107">
        <f t="shared" si="56"/>
        <v>9</v>
      </c>
      <c r="P1816" s="105">
        <f>IFERROR(INDEX(Data_HS!$D$2:$D$8217,MATCH(H1816,Data_HS!$A$2:$A$8217,0))/p_bulan,"")</f>
        <v>171188.18181818182</v>
      </c>
      <c r="Q1816" s="104" t="str">
        <f t="shared" si="57"/>
        <v>Wajar</v>
      </c>
    </row>
    <row r="1817" spans="1:17" x14ac:dyDescent="0.3">
      <c r="A1817" s="104">
        <v>1816</v>
      </c>
      <c r="B1817" s="104" t="s">
        <v>18654</v>
      </c>
      <c r="C1817" s="104" t="s">
        <v>290</v>
      </c>
      <c r="D1817" s="104" t="s">
        <v>320</v>
      </c>
      <c r="E1817" s="104" t="s">
        <v>320</v>
      </c>
      <c r="F1817" s="104" t="s">
        <v>320</v>
      </c>
      <c r="G1817" s="104" t="s">
        <v>320</v>
      </c>
      <c r="H1817" s="104" t="s">
        <v>2261</v>
      </c>
      <c r="I1817" s="104" t="s">
        <v>18655</v>
      </c>
      <c r="J1817" s="105"/>
      <c r="K1817" s="105">
        <v>3150000</v>
      </c>
      <c r="L1817" s="105"/>
      <c r="M1817" s="106">
        <v>18.039173040000001</v>
      </c>
      <c r="N1817" s="105"/>
      <c r="O1817" s="107">
        <f t="shared" si="56"/>
        <v>18</v>
      </c>
      <c r="P1817" s="105">
        <f>IFERROR(INDEX(Data_HS!$D$2:$D$8217,MATCH(H1817,Data_HS!$A$2:$A$8217,0))/p_bulan,"")</f>
        <v>189518479.45454547</v>
      </c>
      <c r="Q1817" s="104" t="str">
        <f t="shared" si="57"/>
        <v>Tanpa estimasi</v>
      </c>
    </row>
    <row r="1818" spans="1:17" x14ac:dyDescent="0.3">
      <c r="A1818" s="104">
        <v>1817</v>
      </c>
      <c r="B1818" s="104" t="s">
        <v>18654</v>
      </c>
      <c r="C1818" s="104" t="s">
        <v>290</v>
      </c>
      <c r="D1818" s="104" t="s">
        <v>320</v>
      </c>
      <c r="E1818" s="104" t="s">
        <v>320</v>
      </c>
      <c r="F1818" s="104" t="s">
        <v>320</v>
      </c>
      <c r="G1818" s="104" t="s">
        <v>320</v>
      </c>
      <c r="H1818" s="104" t="s">
        <v>4289</v>
      </c>
      <c r="I1818" s="104" t="s">
        <v>18656</v>
      </c>
      <c r="J1818" s="105"/>
      <c r="K1818" s="105">
        <v>1200000</v>
      </c>
      <c r="L1818" s="105"/>
      <c r="M1818" s="106"/>
      <c r="N1818" s="105"/>
      <c r="O1818" s="107">
        <f t="shared" si="56"/>
        <v>32</v>
      </c>
      <c r="P1818" s="105">
        <f>IFERROR(INDEX(Data_HS!$D$2:$D$8217,MATCH(H1818,Data_HS!$A$2:$A$8217,0))/p_bulan,"")</f>
        <v>0</v>
      </c>
      <c r="Q1818" s="104" t="str">
        <f t="shared" si="57"/>
        <v>Tanpa estimasi</v>
      </c>
    </row>
    <row r="1819" spans="1:17" x14ac:dyDescent="0.3">
      <c r="A1819" s="104">
        <v>1818</v>
      </c>
      <c r="B1819" s="104" t="s">
        <v>18654</v>
      </c>
      <c r="C1819" s="104" t="s">
        <v>290</v>
      </c>
      <c r="D1819" s="104" t="s">
        <v>320</v>
      </c>
      <c r="E1819" s="104" t="s">
        <v>320</v>
      </c>
      <c r="F1819" s="104" t="s">
        <v>320</v>
      </c>
      <c r="G1819" s="104" t="s">
        <v>320</v>
      </c>
      <c r="H1819" s="104" t="s">
        <v>2263</v>
      </c>
      <c r="I1819" s="104" t="s">
        <v>17183</v>
      </c>
      <c r="J1819" s="105"/>
      <c r="K1819" s="105">
        <v>4700000</v>
      </c>
      <c r="L1819" s="105"/>
      <c r="M1819" s="106">
        <v>6.183815901</v>
      </c>
      <c r="N1819" s="105"/>
      <c r="O1819" s="107">
        <f t="shared" si="56"/>
        <v>18</v>
      </c>
      <c r="P1819" s="105">
        <f>IFERROR(INDEX(Data_HS!$D$2:$D$8217,MATCH(H1819,Data_HS!$A$2:$A$8217,0))/p_bulan,"")</f>
        <v>64124517</v>
      </c>
      <c r="Q1819" s="104" t="str">
        <f t="shared" si="57"/>
        <v>Tanpa estimasi</v>
      </c>
    </row>
    <row r="1820" spans="1:17" x14ac:dyDescent="0.3">
      <c r="A1820" s="104">
        <v>1819</v>
      </c>
      <c r="B1820" s="104" t="s">
        <v>18657</v>
      </c>
      <c r="C1820" s="104" t="s">
        <v>282</v>
      </c>
      <c r="D1820" s="104" t="s">
        <v>308</v>
      </c>
      <c r="E1820" s="104" t="s">
        <v>301</v>
      </c>
      <c r="F1820" s="104" t="s">
        <v>343</v>
      </c>
      <c r="G1820" s="104" t="s">
        <v>332</v>
      </c>
      <c r="H1820" s="104" t="s">
        <v>6174</v>
      </c>
      <c r="I1820" s="104" t="s">
        <v>18658</v>
      </c>
      <c r="J1820" s="105"/>
      <c r="K1820" s="105"/>
      <c r="L1820" s="105"/>
      <c r="M1820" s="106">
        <v>2.3792928459999998</v>
      </c>
      <c r="N1820" s="105"/>
      <c r="O1820" s="107">
        <f t="shared" si="56"/>
        <v>44</v>
      </c>
      <c r="P1820" s="105">
        <f>IFERROR(INDEX(Data_HS!$D$2:$D$8217,MATCH(H1820,Data_HS!$A$2:$A$8217,0))/p_bulan,"")</f>
        <v>287282.09090909088</v>
      </c>
      <c r="Q1820" s="104" t="str">
        <f t="shared" si="57"/>
        <v>Tanpa estimasi</v>
      </c>
    </row>
    <row r="1821" spans="1:17" x14ac:dyDescent="0.3">
      <c r="A1821" s="104">
        <v>1820</v>
      </c>
      <c r="B1821" s="104" t="s">
        <v>18657</v>
      </c>
      <c r="C1821" s="104" t="s">
        <v>282</v>
      </c>
      <c r="D1821" s="104" t="s">
        <v>308</v>
      </c>
      <c r="E1821" s="104" t="s">
        <v>301</v>
      </c>
      <c r="F1821" s="104" t="s">
        <v>343</v>
      </c>
      <c r="G1821" s="104" t="s">
        <v>332</v>
      </c>
      <c r="H1821" s="104" t="s">
        <v>1593</v>
      </c>
      <c r="I1821" s="104" t="s">
        <v>16927</v>
      </c>
      <c r="J1821" s="105">
        <v>18000</v>
      </c>
      <c r="K1821" s="105">
        <v>400000</v>
      </c>
      <c r="L1821" s="105">
        <v>209000</v>
      </c>
      <c r="M1821" s="106">
        <v>4.2409638550000004</v>
      </c>
      <c r="N1821" s="105">
        <v>886361.44579999999</v>
      </c>
      <c r="O1821" s="107">
        <f t="shared" si="56"/>
        <v>10</v>
      </c>
      <c r="P1821" s="105">
        <f>IFERROR(INDEX(Data_HS!$D$2:$D$8217,MATCH(H1821,Data_HS!$A$2:$A$8217,0))/p_bulan,"")</f>
        <v>4128</v>
      </c>
      <c r="Q1821" s="104" t="str">
        <f t="shared" si="57"/>
        <v>Melebihi ekspor nasional HS</v>
      </c>
    </row>
    <row r="1822" spans="1:17" x14ac:dyDescent="0.3">
      <c r="A1822" s="104">
        <v>1821</v>
      </c>
      <c r="B1822" s="104" t="s">
        <v>18657</v>
      </c>
      <c r="C1822" s="104" t="s">
        <v>282</v>
      </c>
      <c r="D1822" s="104" t="s">
        <v>308</v>
      </c>
      <c r="E1822" s="104" t="s">
        <v>301</v>
      </c>
      <c r="F1822" s="104" t="s">
        <v>343</v>
      </c>
      <c r="G1822" s="104" t="s">
        <v>332</v>
      </c>
      <c r="H1822" s="104" t="s">
        <v>1302</v>
      </c>
      <c r="I1822" s="104" t="s">
        <v>17270</v>
      </c>
      <c r="J1822" s="105">
        <v>18000</v>
      </c>
      <c r="K1822" s="105"/>
      <c r="L1822" s="105">
        <v>18000</v>
      </c>
      <c r="M1822" s="106">
        <v>0.47623953400000002</v>
      </c>
      <c r="N1822" s="105">
        <v>8572.3116160000009</v>
      </c>
      <c r="O1822" s="107">
        <f t="shared" si="56"/>
        <v>8</v>
      </c>
      <c r="P1822" s="105">
        <f>IFERROR(INDEX(Data_HS!$D$2:$D$8217,MATCH(H1822,Data_HS!$A$2:$A$8217,0))/p_bulan,"")</f>
        <v>48622.454545454544</v>
      </c>
      <c r="Q1822" s="104" t="str">
        <f t="shared" si="57"/>
        <v>Wajar</v>
      </c>
    </row>
    <row r="1823" spans="1:17" x14ac:dyDescent="0.3">
      <c r="A1823" s="104">
        <v>1822</v>
      </c>
      <c r="B1823" s="104" t="s">
        <v>18657</v>
      </c>
      <c r="C1823" s="104" t="s">
        <v>282</v>
      </c>
      <c r="D1823" s="104" t="s">
        <v>308</v>
      </c>
      <c r="E1823" s="104" t="s">
        <v>301</v>
      </c>
      <c r="F1823" s="104" t="s">
        <v>343</v>
      </c>
      <c r="G1823" s="104" t="s">
        <v>332</v>
      </c>
      <c r="H1823" s="104" t="s">
        <v>1513</v>
      </c>
      <c r="I1823" s="104" t="s">
        <v>16877</v>
      </c>
      <c r="J1823" s="105">
        <v>5</v>
      </c>
      <c r="K1823" s="105"/>
      <c r="L1823" s="105">
        <v>5</v>
      </c>
      <c r="M1823" s="106">
        <v>48.166593229999997</v>
      </c>
      <c r="N1823" s="105">
        <v>240.83296609999999</v>
      </c>
      <c r="O1823" s="107">
        <f t="shared" si="56"/>
        <v>9</v>
      </c>
      <c r="P1823" s="105">
        <f>IFERROR(INDEX(Data_HS!$D$2:$D$8217,MATCH(H1823,Data_HS!$A$2:$A$8217,0))/p_bulan,"")</f>
        <v>785032.27272727271</v>
      </c>
      <c r="Q1823" s="104" t="str">
        <f t="shared" si="57"/>
        <v>Wajar</v>
      </c>
    </row>
    <row r="1824" spans="1:17" x14ac:dyDescent="0.3">
      <c r="A1824" s="104">
        <v>1823</v>
      </c>
      <c r="B1824" s="104" t="s">
        <v>18657</v>
      </c>
      <c r="C1824" s="104" t="s">
        <v>282</v>
      </c>
      <c r="D1824" s="104" t="s">
        <v>308</v>
      </c>
      <c r="E1824" s="104" t="s">
        <v>301</v>
      </c>
      <c r="F1824" s="104" t="s">
        <v>343</v>
      </c>
      <c r="G1824" s="104" t="s">
        <v>332</v>
      </c>
      <c r="H1824" s="104" t="s">
        <v>1897</v>
      </c>
      <c r="I1824" s="104" t="s">
        <v>17916</v>
      </c>
      <c r="J1824" s="105"/>
      <c r="K1824" s="105"/>
      <c r="L1824" s="105"/>
      <c r="M1824" s="106">
        <v>2.2112699689999999</v>
      </c>
      <c r="N1824" s="105"/>
      <c r="O1824" s="107">
        <f t="shared" si="56"/>
        <v>15</v>
      </c>
      <c r="P1824" s="105">
        <f>IFERROR(INDEX(Data_HS!$D$2:$D$8217,MATCH(H1824,Data_HS!$A$2:$A$8217,0))/p_bulan,"")</f>
        <v>1986698.8181818181</v>
      </c>
      <c r="Q1824" s="104" t="str">
        <f t="shared" si="57"/>
        <v>Tanpa estimasi</v>
      </c>
    </row>
    <row r="1825" spans="1:17" x14ac:dyDescent="0.3">
      <c r="A1825" s="104">
        <v>1824</v>
      </c>
      <c r="B1825" s="104" t="s">
        <v>18657</v>
      </c>
      <c r="C1825" s="104" t="s">
        <v>282</v>
      </c>
      <c r="D1825" s="104" t="s">
        <v>308</v>
      </c>
      <c r="E1825" s="104" t="s">
        <v>301</v>
      </c>
      <c r="F1825" s="104" t="s">
        <v>343</v>
      </c>
      <c r="G1825" s="104" t="s">
        <v>332</v>
      </c>
      <c r="H1825" s="104" t="s">
        <v>1302</v>
      </c>
      <c r="I1825" s="104" t="s">
        <v>18659</v>
      </c>
      <c r="J1825" s="105">
        <v>5000</v>
      </c>
      <c r="K1825" s="105"/>
      <c r="L1825" s="105">
        <v>5000</v>
      </c>
      <c r="M1825" s="106">
        <v>0.47623953400000002</v>
      </c>
      <c r="N1825" s="105">
        <v>2381.1976709999999</v>
      </c>
      <c r="O1825" s="107">
        <f t="shared" si="56"/>
        <v>8</v>
      </c>
      <c r="P1825" s="105">
        <f>IFERROR(INDEX(Data_HS!$D$2:$D$8217,MATCH(H1825,Data_HS!$A$2:$A$8217,0))/p_bulan,"")</f>
        <v>48622.454545454544</v>
      </c>
      <c r="Q1825" s="104" t="str">
        <f t="shared" si="57"/>
        <v>Wajar</v>
      </c>
    </row>
    <row r="1826" spans="1:17" x14ac:dyDescent="0.3">
      <c r="A1826" s="104">
        <v>1825</v>
      </c>
      <c r="B1826" s="104" t="s">
        <v>18657</v>
      </c>
      <c r="C1826" s="104" t="s">
        <v>282</v>
      </c>
      <c r="D1826" s="104" t="s">
        <v>308</v>
      </c>
      <c r="E1826" s="104" t="s">
        <v>301</v>
      </c>
      <c r="F1826" s="104" t="s">
        <v>343</v>
      </c>
      <c r="G1826" s="104" t="s">
        <v>332</v>
      </c>
      <c r="H1826" s="104" t="s">
        <v>1857</v>
      </c>
      <c r="I1826" s="104" t="s">
        <v>18660</v>
      </c>
      <c r="J1826" s="105"/>
      <c r="K1826" s="105"/>
      <c r="L1826" s="105"/>
      <c r="M1826" s="106">
        <v>2.5</v>
      </c>
      <c r="N1826" s="105"/>
      <c r="O1826" s="107">
        <f t="shared" si="56"/>
        <v>15</v>
      </c>
      <c r="P1826" s="105">
        <f>IFERROR(INDEX(Data_HS!$D$2:$D$8217,MATCH(H1826,Data_HS!$A$2:$A$8217,0))/p_bulan,"")</f>
        <v>0.45454545454545453</v>
      </c>
      <c r="Q1826" s="104" t="str">
        <f t="shared" si="57"/>
        <v>Tanpa estimasi</v>
      </c>
    </row>
    <row r="1827" spans="1:17" x14ac:dyDescent="0.3">
      <c r="A1827" s="104">
        <v>1826</v>
      </c>
      <c r="B1827" s="104" t="s">
        <v>18657</v>
      </c>
      <c r="C1827" s="104" t="s">
        <v>282</v>
      </c>
      <c r="D1827" s="104" t="s">
        <v>308</v>
      </c>
      <c r="E1827" s="104" t="s">
        <v>301</v>
      </c>
      <c r="F1827" s="104" t="s">
        <v>343</v>
      </c>
      <c r="G1827" s="104" t="s">
        <v>332</v>
      </c>
      <c r="H1827" s="104" t="s">
        <v>1460</v>
      </c>
      <c r="I1827" s="104" t="s">
        <v>18661</v>
      </c>
      <c r="J1827" s="105"/>
      <c r="K1827" s="105"/>
      <c r="L1827" s="105"/>
      <c r="M1827" s="106">
        <v>6.8828138010000002</v>
      </c>
      <c r="N1827" s="105"/>
      <c r="O1827" s="107">
        <f t="shared" si="56"/>
        <v>9</v>
      </c>
      <c r="P1827" s="105">
        <f>IFERROR(INDEX(Data_HS!$D$2:$D$8217,MATCH(H1827,Data_HS!$A$2:$A$8217,0))/p_bulan,"")</f>
        <v>60138.272727272728</v>
      </c>
      <c r="Q1827" s="104" t="str">
        <f t="shared" si="57"/>
        <v>Tanpa estimasi</v>
      </c>
    </row>
    <row r="1828" spans="1:17" x14ac:dyDescent="0.3">
      <c r="A1828" s="104">
        <v>1827</v>
      </c>
      <c r="B1828" s="104" t="s">
        <v>18657</v>
      </c>
      <c r="C1828" s="104" t="s">
        <v>282</v>
      </c>
      <c r="D1828" s="104" t="s">
        <v>308</v>
      </c>
      <c r="E1828" s="104" t="s">
        <v>301</v>
      </c>
      <c r="F1828" s="104" t="s">
        <v>343</v>
      </c>
      <c r="G1828" s="104" t="s">
        <v>332</v>
      </c>
      <c r="H1828" s="104" t="s">
        <v>1689</v>
      </c>
      <c r="I1828" s="104" t="s">
        <v>18662</v>
      </c>
      <c r="J1828" s="105">
        <v>12000</v>
      </c>
      <c r="K1828" s="105">
        <v>100000</v>
      </c>
      <c r="L1828" s="105">
        <v>56000</v>
      </c>
      <c r="M1828" s="106">
        <v>0.306666667</v>
      </c>
      <c r="N1828" s="105">
        <v>17173.333330000001</v>
      </c>
      <c r="O1828" s="107">
        <f t="shared" si="56"/>
        <v>12</v>
      </c>
      <c r="P1828" s="105">
        <f>IFERROR(INDEX(Data_HS!$D$2:$D$8217,MATCH(H1828,Data_HS!$A$2:$A$8217,0))/p_bulan,"")</f>
        <v>8.3636363636363633</v>
      </c>
      <c r="Q1828" s="104" t="str">
        <f t="shared" si="57"/>
        <v>Melebihi ekspor nasional HS</v>
      </c>
    </row>
    <row r="1829" spans="1:17" x14ac:dyDescent="0.3">
      <c r="A1829" s="104">
        <v>1828</v>
      </c>
      <c r="B1829" s="104" t="s">
        <v>18663</v>
      </c>
      <c r="C1829" s="104" t="s">
        <v>290</v>
      </c>
      <c r="D1829" s="104" t="s">
        <v>308</v>
      </c>
      <c r="E1829" s="104" t="s">
        <v>304</v>
      </c>
      <c r="F1829" s="104" t="s">
        <v>344</v>
      </c>
      <c r="G1829" s="104" t="s">
        <v>332</v>
      </c>
      <c r="H1829" s="104" t="s">
        <v>16845</v>
      </c>
      <c r="I1829" s="104" t="s">
        <v>16846</v>
      </c>
      <c r="J1829" s="105"/>
      <c r="K1829" s="105"/>
      <c r="L1829" s="105"/>
      <c r="M1829" s="106"/>
      <c r="N1829" s="105"/>
      <c r="O1829" s="107">
        <f t="shared" si="56"/>
        <v>0</v>
      </c>
      <c r="P1829" s="105" t="str">
        <f>IFERROR(INDEX(Data_HS!$D$2:$D$8217,MATCH(H1829,Data_HS!$A$2:$A$8217,0))/p_bulan,"")</f>
        <v/>
      </c>
      <c r="Q1829" s="104" t="str">
        <f t="shared" si="57"/>
        <v>HS tidak valid</v>
      </c>
    </row>
    <row r="1830" spans="1:17" x14ac:dyDescent="0.3">
      <c r="A1830" s="104">
        <v>1829</v>
      </c>
      <c r="B1830" s="104" t="s">
        <v>18664</v>
      </c>
      <c r="C1830" s="104" t="s">
        <v>290</v>
      </c>
      <c r="D1830" s="104" t="s">
        <v>308</v>
      </c>
      <c r="E1830" s="104" t="s">
        <v>301</v>
      </c>
      <c r="F1830" s="104" t="s">
        <v>343</v>
      </c>
      <c r="G1830" s="104" t="s">
        <v>332</v>
      </c>
      <c r="H1830" s="104" t="s">
        <v>16845</v>
      </c>
      <c r="I1830" s="104" t="s">
        <v>18665</v>
      </c>
      <c r="J1830" s="105">
        <v>15000</v>
      </c>
      <c r="K1830" s="105">
        <v>50000</v>
      </c>
      <c r="L1830" s="105">
        <v>32500</v>
      </c>
      <c r="M1830" s="106"/>
      <c r="N1830" s="105"/>
      <c r="O1830" s="107">
        <f t="shared" si="56"/>
        <v>0</v>
      </c>
      <c r="P1830" s="105" t="str">
        <f>IFERROR(INDEX(Data_HS!$D$2:$D$8217,MATCH(H1830,Data_HS!$A$2:$A$8217,0))/p_bulan,"")</f>
        <v/>
      </c>
      <c r="Q1830" s="104" t="str">
        <f t="shared" si="57"/>
        <v>HS tidak valid</v>
      </c>
    </row>
    <row r="1831" spans="1:17" x14ac:dyDescent="0.3">
      <c r="A1831" s="104">
        <v>1830</v>
      </c>
      <c r="B1831" s="104" t="s">
        <v>18664</v>
      </c>
      <c r="C1831" s="104" t="s">
        <v>290</v>
      </c>
      <c r="D1831" s="104" t="s">
        <v>308</v>
      </c>
      <c r="E1831" s="104" t="s">
        <v>301</v>
      </c>
      <c r="F1831" s="104" t="s">
        <v>343</v>
      </c>
      <c r="G1831" s="104" t="s">
        <v>332</v>
      </c>
      <c r="H1831" s="104" t="s">
        <v>1685</v>
      </c>
      <c r="I1831" s="104" t="s">
        <v>1686</v>
      </c>
      <c r="J1831" s="105">
        <v>10000</v>
      </c>
      <c r="K1831" s="105">
        <v>100000</v>
      </c>
      <c r="L1831" s="105">
        <v>55000</v>
      </c>
      <c r="M1831" s="106">
        <v>1.711527295</v>
      </c>
      <c r="N1831" s="105">
        <v>94134.001199999999</v>
      </c>
      <c r="O1831" s="107">
        <f t="shared" si="56"/>
        <v>12</v>
      </c>
      <c r="P1831" s="105">
        <f>IFERROR(INDEX(Data_HS!$D$2:$D$8217,MATCH(H1831,Data_HS!$A$2:$A$8217,0))/p_bulan,"")</f>
        <v>4130712</v>
      </c>
      <c r="Q1831" s="104" t="str">
        <f t="shared" si="57"/>
        <v>Wajar</v>
      </c>
    </row>
    <row r="1832" spans="1:17" x14ac:dyDescent="0.3">
      <c r="A1832" s="104">
        <v>1831</v>
      </c>
      <c r="B1832" s="104" t="s">
        <v>18666</v>
      </c>
      <c r="C1832" s="104" t="s">
        <v>280</v>
      </c>
      <c r="D1832" s="104" t="s">
        <v>314</v>
      </c>
      <c r="E1832" s="104" t="s">
        <v>304</v>
      </c>
      <c r="F1832" s="104" t="s">
        <v>343</v>
      </c>
      <c r="G1832" s="104" t="s">
        <v>332</v>
      </c>
      <c r="H1832" s="104" t="s">
        <v>6174</v>
      </c>
      <c r="I1832" s="104" t="s">
        <v>18667</v>
      </c>
      <c r="J1832" s="105">
        <v>500</v>
      </c>
      <c r="K1832" s="105">
        <v>1000</v>
      </c>
      <c r="L1832" s="105">
        <v>750</v>
      </c>
      <c r="M1832" s="106">
        <v>2.3792928459999998</v>
      </c>
      <c r="N1832" s="105">
        <v>1784.4696349999999</v>
      </c>
      <c r="O1832" s="107">
        <f t="shared" si="56"/>
        <v>44</v>
      </c>
      <c r="P1832" s="105">
        <f>IFERROR(INDEX(Data_HS!$D$2:$D$8217,MATCH(H1832,Data_HS!$A$2:$A$8217,0))/p_bulan,"")</f>
        <v>287282.09090909088</v>
      </c>
      <c r="Q1832" s="104" t="str">
        <f t="shared" si="57"/>
        <v>Wajar</v>
      </c>
    </row>
    <row r="1833" spans="1:17" x14ac:dyDescent="0.3">
      <c r="A1833" s="104">
        <v>1832</v>
      </c>
      <c r="B1833" s="104" t="s">
        <v>18666</v>
      </c>
      <c r="C1833" s="104" t="s">
        <v>280</v>
      </c>
      <c r="D1833" s="104" t="s">
        <v>314</v>
      </c>
      <c r="E1833" s="104" t="s">
        <v>304</v>
      </c>
      <c r="F1833" s="104" t="s">
        <v>343</v>
      </c>
      <c r="G1833" s="104" t="s">
        <v>332</v>
      </c>
      <c r="H1833" s="104" t="s">
        <v>8805</v>
      </c>
      <c r="I1833" s="104" t="s">
        <v>18668</v>
      </c>
      <c r="J1833" s="105">
        <v>0</v>
      </c>
      <c r="K1833" s="105">
        <v>0</v>
      </c>
      <c r="L1833" s="105">
        <v>0</v>
      </c>
      <c r="M1833" s="106">
        <v>2.5</v>
      </c>
      <c r="N1833" s="105">
        <v>0</v>
      </c>
      <c r="O1833" s="107">
        <f t="shared" si="56"/>
        <v>64</v>
      </c>
      <c r="P1833" s="105">
        <f>IFERROR(INDEX(Data_HS!$D$2:$D$8217,MATCH(H1833,Data_HS!$A$2:$A$8217,0))/p_bulan,"")</f>
        <v>2.7272727272727271</v>
      </c>
      <c r="Q1833" s="104" t="str">
        <f t="shared" si="57"/>
        <v>Estimasi nol</v>
      </c>
    </row>
    <row r="1834" spans="1:17" x14ac:dyDescent="0.3">
      <c r="A1834" s="104">
        <v>1833</v>
      </c>
      <c r="B1834" s="104" t="s">
        <v>18666</v>
      </c>
      <c r="C1834" s="104" t="s">
        <v>280</v>
      </c>
      <c r="D1834" s="104" t="s">
        <v>314</v>
      </c>
      <c r="E1834" s="104" t="s">
        <v>304</v>
      </c>
      <c r="F1834" s="104" t="s">
        <v>343</v>
      </c>
      <c r="G1834" s="104" t="s">
        <v>332</v>
      </c>
      <c r="H1834" s="104" t="s">
        <v>1715</v>
      </c>
      <c r="I1834" s="104" t="s">
        <v>18669</v>
      </c>
      <c r="J1834" s="105">
        <v>1000</v>
      </c>
      <c r="K1834" s="105">
        <v>10000</v>
      </c>
      <c r="L1834" s="105">
        <v>5500</v>
      </c>
      <c r="M1834" s="106">
        <v>2.9220159999999999E-3</v>
      </c>
      <c r="N1834" s="105">
        <v>16.07108642</v>
      </c>
      <c r="O1834" s="107">
        <f t="shared" si="56"/>
        <v>12</v>
      </c>
      <c r="P1834" s="105">
        <f>IFERROR(INDEX(Data_HS!$D$2:$D$8217,MATCH(H1834,Data_HS!$A$2:$A$8217,0))/p_bulan,"")</f>
        <v>11.090909090909092</v>
      </c>
      <c r="Q1834" s="104" t="str">
        <f t="shared" si="57"/>
        <v>Melebihi ekspor nasional HS</v>
      </c>
    </row>
    <row r="1835" spans="1:17" x14ac:dyDescent="0.3">
      <c r="A1835" s="104">
        <v>1834</v>
      </c>
      <c r="B1835" s="104" t="s">
        <v>18666</v>
      </c>
      <c r="C1835" s="104" t="s">
        <v>280</v>
      </c>
      <c r="D1835" s="104" t="s">
        <v>314</v>
      </c>
      <c r="E1835" s="104" t="s">
        <v>304</v>
      </c>
      <c r="F1835" s="104" t="s">
        <v>343</v>
      </c>
      <c r="G1835" s="104" t="s">
        <v>332</v>
      </c>
      <c r="H1835" s="104" t="s">
        <v>4629</v>
      </c>
      <c r="I1835" s="104" t="s">
        <v>18670</v>
      </c>
      <c r="J1835" s="105">
        <v>15000</v>
      </c>
      <c r="K1835" s="105">
        <v>250000</v>
      </c>
      <c r="L1835" s="105">
        <v>132500</v>
      </c>
      <c r="M1835" s="106">
        <v>1.77268161</v>
      </c>
      <c r="N1835" s="105">
        <v>234880.31330000001</v>
      </c>
      <c r="O1835" s="107">
        <f t="shared" si="56"/>
        <v>38</v>
      </c>
      <c r="P1835" s="105">
        <f>IFERROR(INDEX(Data_HS!$D$2:$D$8217,MATCH(H1835,Data_HS!$A$2:$A$8217,0))/p_bulan,"")</f>
        <v>2332469</v>
      </c>
      <c r="Q1835" s="104" t="str">
        <f t="shared" si="57"/>
        <v>Wajar</v>
      </c>
    </row>
    <row r="1836" spans="1:17" x14ac:dyDescent="0.3">
      <c r="A1836" s="104">
        <v>1835</v>
      </c>
      <c r="B1836" s="104" t="s">
        <v>18666</v>
      </c>
      <c r="C1836" s="104" t="s">
        <v>280</v>
      </c>
      <c r="D1836" s="104" t="s">
        <v>314</v>
      </c>
      <c r="E1836" s="104" t="s">
        <v>304</v>
      </c>
      <c r="F1836" s="104" t="s">
        <v>343</v>
      </c>
      <c r="G1836" s="104" t="s">
        <v>332</v>
      </c>
      <c r="H1836" s="104" t="s">
        <v>1595</v>
      </c>
      <c r="I1836" s="104" t="s">
        <v>18671</v>
      </c>
      <c r="J1836" s="105">
        <v>1</v>
      </c>
      <c r="K1836" s="105">
        <v>100000</v>
      </c>
      <c r="L1836" s="105">
        <v>50000.5</v>
      </c>
      <c r="M1836" s="106">
        <v>2.7365422399999999</v>
      </c>
      <c r="N1836" s="105">
        <v>136828.4803</v>
      </c>
      <c r="O1836" s="107">
        <f t="shared" si="56"/>
        <v>10</v>
      </c>
      <c r="P1836" s="105">
        <f>IFERROR(INDEX(Data_HS!$D$2:$D$8217,MATCH(H1836,Data_HS!$A$2:$A$8217,0))/p_bulan,"")</f>
        <v>3798.818181818182</v>
      </c>
      <c r="Q1836" s="104" t="str">
        <f t="shared" si="57"/>
        <v>Melebihi ekspor nasional HS</v>
      </c>
    </row>
    <row r="1837" spans="1:17" x14ac:dyDescent="0.3">
      <c r="A1837" s="104">
        <v>1836</v>
      </c>
      <c r="B1837" s="104" t="s">
        <v>18672</v>
      </c>
      <c r="C1837" s="104" t="s">
        <v>288</v>
      </c>
      <c r="D1837" s="104" t="s">
        <v>311</v>
      </c>
      <c r="E1837" s="104" t="s">
        <v>320</v>
      </c>
      <c r="F1837" s="104" t="s">
        <v>344</v>
      </c>
      <c r="G1837" s="104" t="s">
        <v>335</v>
      </c>
      <c r="H1837" s="104" t="s">
        <v>16845</v>
      </c>
      <c r="I1837" s="104" t="s">
        <v>16846</v>
      </c>
      <c r="J1837" s="105"/>
      <c r="K1837" s="105"/>
      <c r="L1837" s="105"/>
      <c r="M1837" s="106"/>
      <c r="N1837" s="105"/>
      <c r="O1837" s="107">
        <f t="shared" si="56"/>
        <v>0</v>
      </c>
      <c r="P1837" s="105" t="str">
        <f>IFERROR(INDEX(Data_HS!$D$2:$D$8217,MATCH(H1837,Data_HS!$A$2:$A$8217,0))/p_bulan,"")</f>
        <v/>
      </c>
      <c r="Q1837" s="104" t="str">
        <f t="shared" si="57"/>
        <v>HS tidak valid</v>
      </c>
    </row>
    <row r="1838" spans="1:17" x14ac:dyDescent="0.3">
      <c r="A1838" s="104">
        <v>1837</v>
      </c>
      <c r="B1838" s="104" t="s">
        <v>18673</v>
      </c>
      <c r="C1838" s="104" t="s">
        <v>284</v>
      </c>
      <c r="D1838" s="104" t="s">
        <v>308</v>
      </c>
      <c r="E1838" s="104" t="s">
        <v>320</v>
      </c>
      <c r="F1838" s="104" t="s">
        <v>320</v>
      </c>
      <c r="G1838" s="104" t="s">
        <v>320</v>
      </c>
      <c r="H1838" s="104" t="s">
        <v>6202</v>
      </c>
      <c r="I1838" s="104" t="s">
        <v>18674</v>
      </c>
      <c r="J1838" s="105">
        <v>24000</v>
      </c>
      <c r="K1838" s="105">
        <v>200000</v>
      </c>
      <c r="L1838" s="105">
        <v>112000</v>
      </c>
      <c r="M1838" s="106">
        <v>1.874092688</v>
      </c>
      <c r="N1838" s="105">
        <v>209898.3811</v>
      </c>
      <c r="O1838" s="107">
        <f t="shared" si="56"/>
        <v>44</v>
      </c>
      <c r="P1838" s="105">
        <f>IFERROR(INDEX(Data_HS!$D$2:$D$8217,MATCH(H1838,Data_HS!$A$2:$A$8217,0))/p_bulan,"")</f>
        <v>3613175.9090909092</v>
      </c>
      <c r="Q1838" s="104" t="str">
        <f t="shared" si="57"/>
        <v>Wajar</v>
      </c>
    </row>
    <row r="1839" spans="1:17" x14ac:dyDescent="0.3">
      <c r="A1839" s="104">
        <v>1838</v>
      </c>
      <c r="B1839" s="104" t="s">
        <v>18673</v>
      </c>
      <c r="C1839" s="104" t="s">
        <v>284</v>
      </c>
      <c r="D1839" s="104" t="s">
        <v>308</v>
      </c>
      <c r="E1839" s="104" t="s">
        <v>320</v>
      </c>
      <c r="F1839" s="104" t="s">
        <v>320</v>
      </c>
      <c r="G1839" s="104" t="s">
        <v>320</v>
      </c>
      <c r="H1839" s="104" t="s">
        <v>3019</v>
      </c>
      <c r="I1839" s="104" t="s">
        <v>18675</v>
      </c>
      <c r="J1839" s="105">
        <v>24000</v>
      </c>
      <c r="K1839" s="105">
        <v>200000</v>
      </c>
      <c r="L1839" s="105">
        <v>112000</v>
      </c>
      <c r="M1839" s="106">
        <v>0.36135620200000002</v>
      </c>
      <c r="N1839" s="105">
        <v>40471.894610000003</v>
      </c>
      <c r="O1839" s="107">
        <f t="shared" si="56"/>
        <v>27</v>
      </c>
      <c r="P1839" s="105">
        <f>IFERROR(INDEX(Data_HS!$D$2:$D$8217,MATCH(H1839,Data_HS!$A$2:$A$8217,0))/p_bulan,"")</f>
        <v>10607202.545454545</v>
      </c>
      <c r="Q1839" s="104" t="str">
        <f t="shared" si="57"/>
        <v>Wajar</v>
      </c>
    </row>
    <row r="1840" spans="1:17" x14ac:dyDescent="0.3">
      <c r="A1840" s="104">
        <v>1839</v>
      </c>
      <c r="B1840" s="104" t="s">
        <v>18673</v>
      </c>
      <c r="C1840" s="104" t="s">
        <v>284</v>
      </c>
      <c r="D1840" s="104" t="s">
        <v>308</v>
      </c>
      <c r="E1840" s="104" t="s">
        <v>320</v>
      </c>
      <c r="F1840" s="104" t="s">
        <v>320</v>
      </c>
      <c r="G1840" s="104" t="s">
        <v>320</v>
      </c>
      <c r="H1840" s="104" t="s">
        <v>2225</v>
      </c>
      <c r="I1840" s="104" t="s">
        <v>16842</v>
      </c>
      <c r="J1840" s="105">
        <v>5000</v>
      </c>
      <c r="K1840" s="105">
        <v>100000</v>
      </c>
      <c r="L1840" s="105">
        <v>52500</v>
      </c>
      <c r="M1840" s="106">
        <v>2.077171989</v>
      </c>
      <c r="N1840" s="105">
        <v>109051.5294</v>
      </c>
      <c r="O1840" s="107">
        <f t="shared" si="56"/>
        <v>17</v>
      </c>
      <c r="P1840" s="105">
        <f>IFERROR(INDEX(Data_HS!$D$2:$D$8217,MATCH(H1840,Data_HS!$A$2:$A$8217,0))/p_bulan,"")</f>
        <v>1578024.7272727273</v>
      </c>
      <c r="Q1840" s="104" t="str">
        <f t="shared" si="57"/>
        <v>Wajar</v>
      </c>
    </row>
    <row r="1841" spans="1:17" x14ac:dyDescent="0.3">
      <c r="A1841" s="104">
        <v>1840</v>
      </c>
      <c r="B1841" s="104" t="s">
        <v>18673</v>
      </c>
      <c r="C1841" s="104" t="s">
        <v>284</v>
      </c>
      <c r="D1841" s="104" t="s">
        <v>308</v>
      </c>
      <c r="E1841" s="104" t="s">
        <v>320</v>
      </c>
      <c r="F1841" s="104" t="s">
        <v>320</v>
      </c>
      <c r="G1841" s="104" t="s">
        <v>320</v>
      </c>
      <c r="H1841" s="104" t="s">
        <v>6006</v>
      </c>
      <c r="I1841" s="104" t="s">
        <v>18676</v>
      </c>
      <c r="J1841" s="105">
        <v>26000</v>
      </c>
      <c r="K1841" s="105">
        <v>3000000</v>
      </c>
      <c r="L1841" s="105">
        <v>1513000</v>
      </c>
      <c r="M1841" s="106">
        <v>0.86113799000000002</v>
      </c>
      <c r="N1841" s="105">
        <v>1302901.7790000001</v>
      </c>
      <c r="O1841" s="107">
        <f t="shared" si="56"/>
        <v>44</v>
      </c>
      <c r="P1841" s="105">
        <f>IFERROR(INDEX(Data_HS!$D$2:$D$8217,MATCH(H1841,Data_HS!$A$2:$A$8217,0))/p_bulan,"")</f>
        <v>49836.090909090912</v>
      </c>
      <c r="Q1841" s="104" t="str">
        <f t="shared" si="57"/>
        <v>Melebihi ekspor nasional HS</v>
      </c>
    </row>
    <row r="1842" spans="1:17" x14ac:dyDescent="0.3">
      <c r="A1842" s="104">
        <v>1841</v>
      </c>
      <c r="B1842" s="104" t="s">
        <v>18673</v>
      </c>
      <c r="C1842" s="104" t="s">
        <v>284</v>
      </c>
      <c r="D1842" s="104" t="s">
        <v>308</v>
      </c>
      <c r="E1842" s="104" t="s">
        <v>320</v>
      </c>
      <c r="F1842" s="104" t="s">
        <v>320</v>
      </c>
      <c r="G1842" s="104" t="s">
        <v>320</v>
      </c>
      <c r="H1842" s="104" t="s">
        <v>4629</v>
      </c>
      <c r="I1842" s="104" t="s">
        <v>16833</v>
      </c>
      <c r="J1842" s="105">
        <v>18000</v>
      </c>
      <c r="K1842" s="105">
        <v>500000</v>
      </c>
      <c r="L1842" s="105">
        <v>259000</v>
      </c>
      <c r="M1842" s="106">
        <v>1.77268161</v>
      </c>
      <c r="N1842" s="105">
        <v>459124.53690000001</v>
      </c>
      <c r="O1842" s="107">
        <f t="shared" si="56"/>
        <v>38</v>
      </c>
      <c r="P1842" s="105">
        <f>IFERROR(INDEX(Data_HS!$D$2:$D$8217,MATCH(H1842,Data_HS!$A$2:$A$8217,0))/p_bulan,"")</f>
        <v>2332469</v>
      </c>
      <c r="Q1842" s="104" t="str">
        <f t="shared" si="57"/>
        <v>Wajar</v>
      </c>
    </row>
    <row r="1843" spans="1:17" x14ac:dyDescent="0.3">
      <c r="A1843" s="104">
        <v>1842</v>
      </c>
      <c r="B1843" s="104" t="s">
        <v>18673</v>
      </c>
      <c r="C1843" s="104" t="s">
        <v>284</v>
      </c>
      <c r="D1843" s="104" t="s">
        <v>308</v>
      </c>
      <c r="E1843" s="104" t="s">
        <v>320</v>
      </c>
      <c r="F1843" s="104" t="s">
        <v>320</v>
      </c>
      <c r="G1843" s="104" t="s">
        <v>320</v>
      </c>
      <c r="H1843" s="104" t="s">
        <v>2757</v>
      </c>
      <c r="I1843" s="104" t="s">
        <v>16908</v>
      </c>
      <c r="J1843" s="105">
        <v>20000</v>
      </c>
      <c r="K1843" s="105">
        <v>2000000</v>
      </c>
      <c r="L1843" s="105">
        <v>1010000</v>
      </c>
      <c r="M1843" s="106">
        <v>0.30174964999999998</v>
      </c>
      <c r="N1843" s="105">
        <v>304767.14659999998</v>
      </c>
      <c r="O1843" s="107">
        <f t="shared" si="56"/>
        <v>23</v>
      </c>
      <c r="P1843" s="105">
        <f>IFERROR(INDEX(Data_HS!$D$2:$D$8217,MATCH(H1843,Data_HS!$A$2:$A$8217,0))/p_bulan,"")</f>
        <v>2743.7272727272725</v>
      </c>
      <c r="Q1843" s="104" t="str">
        <f t="shared" si="57"/>
        <v>Melebihi ekspor nasional HS</v>
      </c>
    </row>
    <row r="1844" spans="1:17" x14ac:dyDescent="0.3">
      <c r="A1844" s="104">
        <v>1843</v>
      </c>
      <c r="B1844" s="104" t="s">
        <v>18677</v>
      </c>
      <c r="C1844" s="104" t="s">
        <v>282</v>
      </c>
      <c r="D1844" s="104" t="s">
        <v>308</v>
      </c>
      <c r="E1844" s="104" t="s">
        <v>320</v>
      </c>
      <c r="F1844" s="104" t="s">
        <v>344</v>
      </c>
      <c r="G1844" s="104" t="s">
        <v>335</v>
      </c>
      <c r="H1844" s="104" t="s">
        <v>16735</v>
      </c>
      <c r="I1844" s="104" t="s">
        <v>18678</v>
      </c>
      <c r="J1844" s="105">
        <v>700</v>
      </c>
      <c r="K1844" s="105">
        <v>10000</v>
      </c>
      <c r="L1844" s="105">
        <v>5350</v>
      </c>
      <c r="M1844" s="106">
        <v>0.29953825899999997</v>
      </c>
      <c r="N1844" s="105">
        <v>1602.529683</v>
      </c>
      <c r="O1844" s="107">
        <f t="shared" si="56"/>
        <v>98</v>
      </c>
      <c r="P1844" s="105">
        <f>IFERROR(INDEX(Data_HS!$D$2:$D$8217,MATCH(H1844,Data_HS!$A$2:$A$8217,0))/p_bulan,"")</f>
        <v>412.81818181818181</v>
      </c>
      <c r="Q1844" s="104" t="str">
        <f t="shared" si="57"/>
        <v>Melebihi ekspor nasional HS</v>
      </c>
    </row>
    <row r="1845" spans="1:17" x14ac:dyDescent="0.3">
      <c r="A1845" s="104">
        <v>1844</v>
      </c>
      <c r="B1845" s="104" t="s">
        <v>18677</v>
      </c>
      <c r="C1845" s="104" t="s">
        <v>282</v>
      </c>
      <c r="D1845" s="104" t="s">
        <v>308</v>
      </c>
      <c r="E1845" s="104" t="s">
        <v>320</v>
      </c>
      <c r="F1845" s="104" t="s">
        <v>344</v>
      </c>
      <c r="G1845" s="104" t="s">
        <v>335</v>
      </c>
      <c r="H1845" s="104" t="s">
        <v>7515</v>
      </c>
      <c r="I1845" s="104" t="s">
        <v>18679</v>
      </c>
      <c r="J1845" s="105">
        <v>100</v>
      </c>
      <c r="K1845" s="105">
        <v>500</v>
      </c>
      <c r="L1845" s="105">
        <v>300</v>
      </c>
      <c r="M1845" s="106">
        <v>2.1745283020000001</v>
      </c>
      <c r="N1845" s="105">
        <v>652.35849059999998</v>
      </c>
      <c r="O1845" s="107">
        <f t="shared" si="56"/>
        <v>56</v>
      </c>
      <c r="P1845" s="105">
        <f>IFERROR(INDEX(Data_HS!$D$2:$D$8217,MATCH(H1845,Data_HS!$A$2:$A$8217,0))/p_bulan,"")</f>
        <v>41.909090909090907</v>
      </c>
      <c r="Q1845" s="104" t="str">
        <f t="shared" si="57"/>
        <v>Melebihi ekspor nasional HS</v>
      </c>
    </row>
    <row r="1846" spans="1:17" x14ac:dyDescent="0.3">
      <c r="A1846" s="104">
        <v>1845</v>
      </c>
      <c r="B1846" s="104" t="s">
        <v>18680</v>
      </c>
      <c r="C1846" s="104" t="s">
        <v>292</v>
      </c>
      <c r="D1846" s="104" t="s">
        <v>311</v>
      </c>
      <c r="E1846" s="104" t="s">
        <v>320</v>
      </c>
      <c r="F1846" s="104" t="s">
        <v>344</v>
      </c>
      <c r="G1846" s="104" t="s">
        <v>332</v>
      </c>
      <c r="H1846" s="104" t="s">
        <v>1531</v>
      </c>
      <c r="I1846" s="104" t="s">
        <v>18681</v>
      </c>
      <c r="J1846" s="105">
        <v>6000</v>
      </c>
      <c r="K1846" s="105">
        <v>12000</v>
      </c>
      <c r="L1846" s="105">
        <v>9000</v>
      </c>
      <c r="M1846" s="106">
        <v>12.257010360000001</v>
      </c>
      <c r="N1846" s="105">
        <v>110313.09329999999</v>
      </c>
      <c r="O1846" s="107">
        <f t="shared" si="56"/>
        <v>9</v>
      </c>
      <c r="P1846" s="105">
        <f>IFERROR(INDEX(Data_HS!$D$2:$D$8217,MATCH(H1846,Data_HS!$A$2:$A$8217,0))/p_bulan,"")</f>
        <v>5599810.1818181816</v>
      </c>
      <c r="Q1846" s="104" t="str">
        <f t="shared" si="57"/>
        <v>Wajar</v>
      </c>
    </row>
    <row r="1847" spans="1:17" x14ac:dyDescent="0.3">
      <c r="A1847" s="104">
        <v>1846</v>
      </c>
      <c r="B1847" s="104" t="s">
        <v>18680</v>
      </c>
      <c r="C1847" s="104" t="s">
        <v>292</v>
      </c>
      <c r="D1847" s="104" t="s">
        <v>311</v>
      </c>
      <c r="E1847" s="104" t="s">
        <v>320</v>
      </c>
      <c r="F1847" s="104" t="s">
        <v>344</v>
      </c>
      <c r="G1847" s="104" t="s">
        <v>332</v>
      </c>
      <c r="H1847" s="104" t="s">
        <v>4107</v>
      </c>
      <c r="I1847" s="104" t="s">
        <v>18682</v>
      </c>
      <c r="J1847" s="105">
        <v>25000</v>
      </c>
      <c r="K1847" s="105">
        <v>700000</v>
      </c>
      <c r="L1847" s="105">
        <v>362500</v>
      </c>
      <c r="M1847" s="106">
        <v>0.35566632100000001</v>
      </c>
      <c r="N1847" s="105">
        <v>128929.0413</v>
      </c>
      <c r="O1847" s="107">
        <f t="shared" si="56"/>
        <v>31</v>
      </c>
      <c r="P1847" s="105">
        <f>IFERROR(INDEX(Data_HS!$D$2:$D$8217,MATCH(H1847,Data_HS!$A$2:$A$8217,0))/p_bulan,"")</f>
        <v>308773.81818181818</v>
      </c>
      <c r="Q1847" s="104" t="str">
        <f t="shared" si="57"/>
        <v>Wajar</v>
      </c>
    </row>
    <row r="1848" spans="1:17" x14ac:dyDescent="0.3">
      <c r="A1848" s="104">
        <v>1847</v>
      </c>
      <c r="B1848" s="104" t="s">
        <v>18683</v>
      </c>
      <c r="C1848" s="104" t="s">
        <v>282</v>
      </c>
      <c r="D1848" s="104" t="s">
        <v>311</v>
      </c>
      <c r="E1848" s="104" t="s">
        <v>320</v>
      </c>
      <c r="F1848" s="104" t="s">
        <v>344</v>
      </c>
      <c r="G1848" s="104" t="s">
        <v>332</v>
      </c>
      <c r="H1848" s="104" t="s">
        <v>12212</v>
      </c>
      <c r="I1848" s="104" t="s">
        <v>18684</v>
      </c>
      <c r="J1848" s="105">
        <v>3000</v>
      </c>
      <c r="K1848" s="105">
        <v>10000</v>
      </c>
      <c r="L1848" s="105">
        <v>6500</v>
      </c>
      <c r="M1848" s="106">
        <v>4.6995235260000001</v>
      </c>
      <c r="N1848" s="105">
        <v>30546.90292</v>
      </c>
      <c r="O1848" s="107">
        <f t="shared" si="56"/>
        <v>84</v>
      </c>
      <c r="P1848" s="105">
        <f>IFERROR(INDEX(Data_HS!$D$2:$D$8217,MATCH(H1848,Data_HS!$A$2:$A$8217,0))/p_bulan,"")</f>
        <v>1434.6363636363637</v>
      </c>
      <c r="Q1848" s="104" t="str">
        <f t="shared" si="57"/>
        <v>Melebihi ekspor nasional HS</v>
      </c>
    </row>
    <row r="1849" spans="1:17" x14ac:dyDescent="0.3">
      <c r="A1849" s="104">
        <v>1848</v>
      </c>
      <c r="B1849" s="104" t="s">
        <v>18685</v>
      </c>
      <c r="C1849" s="104" t="s">
        <v>284</v>
      </c>
      <c r="D1849" s="104" t="s">
        <v>317</v>
      </c>
      <c r="E1849" s="104" t="s">
        <v>301</v>
      </c>
      <c r="F1849" s="104" t="s">
        <v>343</v>
      </c>
      <c r="G1849" s="104" t="s">
        <v>332</v>
      </c>
      <c r="H1849" s="104" t="s">
        <v>1581</v>
      </c>
      <c r="I1849" s="104" t="s">
        <v>18686</v>
      </c>
      <c r="J1849" s="105">
        <v>0</v>
      </c>
      <c r="K1849" s="105">
        <v>0</v>
      </c>
      <c r="L1849" s="105">
        <v>0</v>
      </c>
      <c r="M1849" s="106">
        <v>1.025502012</v>
      </c>
      <c r="N1849" s="105">
        <v>0</v>
      </c>
      <c r="O1849" s="107">
        <f t="shared" si="56"/>
        <v>10</v>
      </c>
      <c r="P1849" s="105">
        <f>IFERROR(INDEX(Data_HS!$D$2:$D$8217,MATCH(H1849,Data_HS!$A$2:$A$8217,0))/p_bulan,"")</f>
        <v>21133.545454545456</v>
      </c>
      <c r="Q1849" s="104" t="str">
        <f t="shared" si="57"/>
        <v>Estimasi nol</v>
      </c>
    </row>
    <row r="1850" spans="1:17" x14ac:dyDescent="0.3">
      <c r="A1850" s="104">
        <v>1849</v>
      </c>
      <c r="B1850" s="104" t="s">
        <v>18685</v>
      </c>
      <c r="C1850" s="104" t="s">
        <v>284</v>
      </c>
      <c r="D1850" s="104" t="s">
        <v>317</v>
      </c>
      <c r="E1850" s="104" t="s">
        <v>301</v>
      </c>
      <c r="F1850" s="104" t="s">
        <v>343</v>
      </c>
      <c r="G1850" s="104" t="s">
        <v>332</v>
      </c>
      <c r="H1850" s="104" t="s">
        <v>16845</v>
      </c>
      <c r="I1850" s="104" t="s">
        <v>18687</v>
      </c>
      <c r="J1850" s="105">
        <v>0</v>
      </c>
      <c r="K1850" s="105">
        <v>2000</v>
      </c>
      <c r="L1850" s="105">
        <v>1000</v>
      </c>
      <c r="M1850" s="106"/>
      <c r="N1850" s="105"/>
      <c r="O1850" s="107">
        <f t="shared" si="56"/>
        <v>0</v>
      </c>
      <c r="P1850" s="105" t="str">
        <f>IFERROR(INDEX(Data_HS!$D$2:$D$8217,MATCH(H1850,Data_HS!$A$2:$A$8217,0))/p_bulan,"")</f>
        <v/>
      </c>
      <c r="Q1850" s="104" t="str">
        <f t="shared" si="57"/>
        <v>HS tidak valid</v>
      </c>
    </row>
    <row r="1851" spans="1:17" x14ac:dyDescent="0.3">
      <c r="A1851" s="104">
        <v>1850</v>
      </c>
      <c r="B1851" s="104" t="s">
        <v>18685</v>
      </c>
      <c r="C1851" s="104" t="s">
        <v>284</v>
      </c>
      <c r="D1851" s="104" t="s">
        <v>317</v>
      </c>
      <c r="E1851" s="104" t="s">
        <v>301</v>
      </c>
      <c r="F1851" s="104" t="s">
        <v>343</v>
      </c>
      <c r="G1851" s="104" t="s">
        <v>332</v>
      </c>
      <c r="H1851" s="104" t="s">
        <v>2349</v>
      </c>
      <c r="I1851" s="104" t="s">
        <v>18688</v>
      </c>
      <c r="J1851" s="105">
        <v>0</v>
      </c>
      <c r="K1851" s="105">
        <v>0</v>
      </c>
      <c r="L1851" s="105">
        <v>0</v>
      </c>
      <c r="M1851" s="106">
        <v>2.1947317869999998</v>
      </c>
      <c r="N1851" s="105">
        <v>0</v>
      </c>
      <c r="O1851" s="107">
        <f t="shared" si="56"/>
        <v>19</v>
      </c>
      <c r="P1851" s="105">
        <f>IFERROR(INDEX(Data_HS!$D$2:$D$8217,MATCH(H1851,Data_HS!$A$2:$A$8217,0))/p_bulan,"")</f>
        <v>351715.54545454547</v>
      </c>
      <c r="Q1851" s="104" t="str">
        <f t="shared" si="57"/>
        <v>Estimasi nol</v>
      </c>
    </row>
    <row r="1852" spans="1:17" x14ac:dyDescent="0.3">
      <c r="A1852" s="104">
        <v>1851</v>
      </c>
      <c r="B1852" s="104" t="s">
        <v>18685</v>
      </c>
      <c r="C1852" s="104" t="s">
        <v>284</v>
      </c>
      <c r="D1852" s="104" t="s">
        <v>317</v>
      </c>
      <c r="E1852" s="104" t="s">
        <v>301</v>
      </c>
      <c r="F1852" s="104" t="s">
        <v>343</v>
      </c>
      <c r="G1852" s="104" t="s">
        <v>332</v>
      </c>
      <c r="H1852" s="104" t="s">
        <v>1513</v>
      </c>
      <c r="I1852" s="104" t="s">
        <v>16871</v>
      </c>
      <c r="J1852" s="105">
        <v>20</v>
      </c>
      <c r="K1852" s="105">
        <v>500</v>
      </c>
      <c r="L1852" s="105">
        <v>260</v>
      </c>
      <c r="M1852" s="106">
        <v>48.166593229999997</v>
      </c>
      <c r="N1852" s="105">
        <v>12523.31424</v>
      </c>
      <c r="O1852" s="107">
        <f t="shared" si="56"/>
        <v>9</v>
      </c>
      <c r="P1852" s="105">
        <f>IFERROR(INDEX(Data_HS!$D$2:$D$8217,MATCH(H1852,Data_HS!$A$2:$A$8217,0))/p_bulan,"")</f>
        <v>785032.27272727271</v>
      </c>
      <c r="Q1852" s="104" t="str">
        <f t="shared" si="57"/>
        <v>Wajar</v>
      </c>
    </row>
    <row r="1853" spans="1:17" x14ac:dyDescent="0.3">
      <c r="A1853" s="104">
        <v>1852</v>
      </c>
      <c r="B1853" s="104" t="s">
        <v>18685</v>
      </c>
      <c r="C1853" s="104" t="s">
        <v>284</v>
      </c>
      <c r="D1853" s="104" t="s">
        <v>317</v>
      </c>
      <c r="E1853" s="104" t="s">
        <v>301</v>
      </c>
      <c r="F1853" s="104" t="s">
        <v>343</v>
      </c>
      <c r="G1853" s="104" t="s">
        <v>332</v>
      </c>
      <c r="H1853" s="104" t="s">
        <v>16845</v>
      </c>
      <c r="I1853" s="104" t="s">
        <v>18689</v>
      </c>
      <c r="J1853" s="105">
        <v>0</v>
      </c>
      <c r="K1853" s="105">
        <v>0</v>
      </c>
      <c r="L1853" s="105">
        <v>0</v>
      </c>
      <c r="M1853" s="106"/>
      <c r="N1853" s="105"/>
      <c r="O1853" s="107">
        <f t="shared" si="56"/>
        <v>0</v>
      </c>
      <c r="P1853" s="105" t="str">
        <f>IFERROR(INDEX(Data_HS!$D$2:$D$8217,MATCH(H1853,Data_HS!$A$2:$A$8217,0))/p_bulan,"")</f>
        <v/>
      </c>
      <c r="Q1853" s="104" t="str">
        <f t="shared" si="57"/>
        <v>HS tidak valid</v>
      </c>
    </row>
    <row r="1854" spans="1:17" x14ac:dyDescent="0.3">
      <c r="A1854" s="104">
        <v>1853</v>
      </c>
      <c r="B1854" s="104" t="s">
        <v>18685</v>
      </c>
      <c r="C1854" s="104" t="s">
        <v>284</v>
      </c>
      <c r="D1854" s="104" t="s">
        <v>317</v>
      </c>
      <c r="E1854" s="104" t="s">
        <v>301</v>
      </c>
      <c r="F1854" s="104" t="s">
        <v>343</v>
      </c>
      <c r="G1854" s="104" t="s">
        <v>332</v>
      </c>
      <c r="H1854" s="104" t="s">
        <v>2829</v>
      </c>
      <c r="I1854" s="104" t="s">
        <v>16900</v>
      </c>
      <c r="J1854" s="105">
        <v>1000</v>
      </c>
      <c r="K1854" s="105">
        <v>24000</v>
      </c>
      <c r="L1854" s="105">
        <v>12500</v>
      </c>
      <c r="M1854" s="106">
        <v>13.72142208</v>
      </c>
      <c r="N1854" s="105">
        <v>171517.77600000001</v>
      </c>
      <c r="O1854" s="107">
        <f t="shared" si="56"/>
        <v>24</v>
      </c>
      <c r="P1854" s="105">
        <f>IFERROR(INDEX(Data_HS!$D$2:$D$8217,MATCH(H1854,Data_HS!$A$2:$A$8217,0))/p_bulan,"")</f>
        <v>19492304.181818184</v>
      </c>
      <c r="Q1854" s="104" t="str">
        <f t="shared" si="57"/>
        <v>Wajar</v>
      </c>
    </row>
    <row r="1855" spans="1:17" x14ac:dyDescent="0.3">
      <c r="A1855" s="104">
        <v>1854</v>
      </c>
      <c r="B1855" s="104" t="s">
        <v>18690</v>
      </c>
      <c r="C1855" s="104" t="s">
        <v>300</v>
      </c>
      <c r="D1855" s="104" t="s">
        <v>311</v>
      </c>
      <c r="E1855" s="104" t="s">
        <v>321</v>
      </c>
      <c r="F1855" s="104" t="s">
        <v>343</v>
      </c>
      <c r="G1855" s="104" t="s">
        <v>332</v>
      </c>
      <c r="H1855" s="104" t="s">
        <v>1302</v>
      </c>
      <c r="I1855" s="104" t="s">
        <v>17270</v>
      </c>
      <c r="J1855" s="105">
        <v>2000</v>
      </c>
      <c r="K1855" s="105">
        <v>6000</v>
      </c>
      <c r="L1855" s="105">
        <v>4000</v>
      </c>
      <c r="M1855" s="106">
        <v>0.47623953400000002</v>
      </c>
      <c r="N1855" s="105">
        <v>1904.9581370000001</v>
      </c>
      <c r="O1855" s="107">
        <f t="shared" si="56"/>
        <v>8</v>
      </c>
      <c r="P1855" s="105">
        <f>IFERROR(INDEX(Data_HS!$D$2:$D$8217,MATCH(H1855,Data_HS!$A$2:$A$8217,0))/p_bulan,"")</f>
        <v>48622.454545454544</v>
      </c>
      <c r="Q1855" s="104" t="str">
        <f t="shared" si="57"/>
        <v>Wajar</v>
      </c>
    </row>
    <row r="1856" spans="1:17" x14ac:dyDescent="0.3">
      <c r="A1856" s="104">
        <v>1855</v>
      </c>
      <c r="B1856" s="104" t="s">
        <v>18690</v>
      </c>
      <c r="C1856" s="104" t="s">
        <v>300</v>
      </c>
      <c r="D1856" s="104" t="s">
        <v>311</v>
      </c>
      <c r="E1856" s="104" t="s">
        <v>321</v>
      </c>
      <c r="F1856" s="104" t="s">
        <v>343</v>
      </c>
      <c r="G1856" s="104" t="s">
        <v>332</v>
      </c>
      <c r="H1856" s="104" t="s">
        <v>6202</v>
      </c>
      <c r="I1856" s="104" t="s">
        <v>18498</v>
      </c>
      <c r="J1856" s="105">
        <v>24000</v>
      </c>
      <c r="K1856" s="105">
        <v>10000</v>
      </c>
      <c r="L1856" s="105">
        <v>17000</v>
      </c>
      <c r="M1856" s="106">
        <v>1.874092688</v>
      </c>
      <c r="N1856" s="105">
        <v>31859.575700000001</v>
      </c>
      <c r="O1856" s="107">
        <f t="shared" si="56"/>
        <v>44</v>
      </c>
      <c r="P1856" s="105">
        <f>IFERROR(INDEX(Data_HS!$D$2:$D$8217,MATCH(H1856,Data_HS!$A$2:$A$8217,0))/p_bulan,"")</f>
        <v>3613175.9090909092</v>
      </c>
      <c r="Q1856" s="104" t="str">
        <f t="shared" si="57"/>
        <v>Wajar</v>
      </c>
    </row>
    <row r="1857" spans="1:17" x14ac:dyDescent="0.3">
      <c r="A1857" s="104">
        <v>1856</v>
      </c>
      <c r="B1857" s="104" t="s">
        <v>18691</v>
      </c>
      <c r="C1857" s="104" t="s">
        <v>288</v>
      </c>
      <c r="D1857" s="104" t="s">
        <v>308</v>
      </c>
      <c r="E1857" s="104" t="s">
        <v>320</v>
      </c>
      <c r="F1857" s="104" t="s">
        <v>344</v>
      </c>
      <c r="G1857" s="104" t="s">
        <v>332</v>
      </c>
      <c r="H1857" s="104" t="s">
        <v>4629</v>
      </c>
      <c r="I1857" s="104" t="s">
        <v>16907</v>
      </c>
      <c r="J1857" s="105"/>
      <c r="K1857" s="105"/>
      <c r="L1857" s="105"/>
      <c r="M1857" s="106">
        <v>1.77268161</v>
      </c>
      <c r="N1857" s="105"/>
      <c r="O1857" s="107">
        <f t="shared" si="56"/>
        <v>38</v>
      </c>
      <c r="P1857" s="105">
        <f>IFERROR(INDEX(Data_HS!$D$2:$D$8217,MATCH(H1857,Data_HS!$A$2:$A$8217,0))/p_bulan,"")</f>
        <v>2332469</v>
      </c>
      <c r="Q1857" s="104" t="str">
        <f t="shared" si="57"/>
        <v>Tanpa estimasi</v>
      </c>
    </row>
    <row r="1858" spans="1:17" x14ac:dyDescent="0.3">
      <c r="A1858" s="104">
        <v>1857</v>
      </c>
      <c r="B1858" s="104" t="s">
        <v>18692</v>
      </c>
      <c r="C1858" s="104" t="s">
        <v>286</v>
      </c>
      <c r="D1858" s="104" t="s">
        <v>308</v>
      </c>
      <c r="E1858" s="104" t="s">
        <v>321</v>
      </c>
      <c r="F1858" s="104" t="s">
        <v>344</v>
      </c>
      <c r="G1858" s="104" t="s">
        <v>332</v>
      </c>
      <c r="H1858" s="104" t="s">
        <v>3019</v>
      </c>
      <c r="I1858" s="104" t="s">
        <v>18693</v>
      </c>
      <c r="J1858" s="105">
        <v>10000</v>
      </c>
      <c r="K1858" s="105">
        <v>60000</v>
      </c>
      <c r="L1858" s="105">
        <v>35000</v>
      </c>
      <c r="M1858" s="106">
        <v>0.36135620200000002</v>
      </c>
      <c r="N1858" s="105">
        <v>12647.467060000001</v>
      </c>
      <c r="O1858" s="107">
        <f t="shared" ref="O1858:O1921" si="58">VALUE(LEFT(H1858,2))</f>
        <v>27</v>
      </c>
      <c r="P1858" s="105">
        <f>IFERROR(INDEX(Data_HS!$D$2:$D$8217,MATCH(H1858,Data_HS!$A$2:$A$8217,0))/p_bulan,"")</f>
        <v>10607202.545454545</v>
      </c>
      <c r="Q1858" s="104" t="str">
        <f t="shared" ref="Q1858:Q1921" si="59">IF(H1858="00000000","HS tidak valid",IF(N1858="","Tanpa estimasi",IF(P1858="","HS tidak ada di data nasional",IF(N1858=0,"Estimasi nol",IF(N1858&gt;P1858,"Melebihi ekspor nasional HS","Wajar")))))</f>
        <v>Wajar</v>
      </c>
    </row>
    <row r="1859" spans="1:17" x14ac:dyDescent="0.3">
      <c r="A1859" s="104">
        <v>1858</v>
      </c>
      <c r="B1859" s="104" t="s">
        <v>18692</v>
      </c>
      <c r="C1859" s="104" t="s">
        <v>286</v>
      </c>
      <c r="D1859" s="104" t="s">
        <v>308</v>
      </c>
      <c r="E1859" s="104" t="s">
        <v>321</v>
      </c>
      <c r="F1859" s="104" t="s">
        <v>344</v>
      </c>
      <c r="G1859" s="104" t="s">
        <v>332</v>
      </c>
      <c r="H1859" s="104" t="s">
        <v>1302</v>
      </c>
      <c r="I1859" s="104" t="s">
        <v>18694</v>
      </c>
      <c r="J1859" s="105">
        <v>5000</v>
      </c>
      <c r="K1859" s="105">
        <v>50000</v>
      </c>
      <c r="L1859" s="105">
        <v>27500</v>
      </c>
      <c r="M1859" s="106">
        <v>0.47623953400000002</v>
      </c>
      <c r="N1859" s="105">
        <v>13096.58719</v>
      </c>
      <c r="O1859" s="107">
        <f t="shared" si="58"/>
        <v>8</v>
      </c>
      <c r="P1859" s="105">
        <f>IFERROR(INDEX(Data_HS!$D$2:$D$8217,MATCH(H1859,Data_HS!$A$2:$A$8217,0))/p_bulan,"")</f>
        <v>48622.454545454544</v>
      </c>
      <c r="Q1859" s="104" t="str">
        <f t="shared" si="59"/>
        <v>Wajar</v>
      </c>
    </row>
    <row r="1860" spans="1:17" x14ac:dyDescent="0.3">
      <c r="A1860" s="104">
        <v>1859</v>
      </c>
      <c r="B1860" s="104" t="s">
        <v>18692</v>
      </c>
      <c r="C1860" s="104" t="s">
        <v>286</v>
      </c>
      <c r="D1860" s="104" t="s">
        <v>308</v>
      </c>
      <c r="E1860" s="104" t="s">
        <v>321</v>
      </c>
      <c r="F1860" s="104" t="s">
        <v>344</v>
      </c>
      <c r="G1860" s="104" t="s">
        <v>332</v>
      </c>
      <c r="H1860" s="104" t="s">
        <v>1302</v>
      </c>
      <c r="I1860" s="104" t="s">
        <v>18695</v>
      </c>
      <c r="J1860" s="105">
        <v>10000</v>
      </c>
      <c r="K1860" s="105">
        <v>70000</v>
      </c>
      <c r="L1860" s="105">
        <v>40000</v>
      </c>
      <c r="M1860" s="106">
        <v>0.47623953400000002</v>
      </c>
      <c r="N1860" s="105">
        <v>19049.58137</v>
      </c>
      <c r="O1860" s="107">
        <f t="shared" si="58"/>
        <v>8</v>
      </c>
      <c r="P1860" s="105">
        <f>IFERROR(INDEX(Data_HS!$D$2:$D$8217,MATCH(H1860,Data_HS!$A$2:$A$8217,0))/p_bulan,"")</f>
        <v>48622.454545454544</v>
      </c>
      <c r="Q1860" s="104" t="str">
        <f t="shared" si="59"/>
        <v>Wajar</v>
      </c>
    </row>
    <row r="1861" spans="1:17" x14ac:dyDescent="0.3">
      <c r="A1861" s="104">
        <v>1860</v>
      </c>
      <c r="B1861" s="104" t="s">
        <v>18692</v>
      </c>
      <c r="C1861" s="104" t="s">
        <v>286</v>
      </c>
      <c r="D1861" s="104" t="s">
        <v>308</v>
      </c>
      <c r="E1861" s="104" t="s">
        <v>321</v>
      </c>
      <c r="F1861" s="104" t="s">
        <v>344</v>
      </c>
      <c r="G1861" s="104" t="s">
        <v>332</v>
      </c>
      <c r="H1861" s="104" t="s">
        <v>1296</v>
      </c>
      <c r="I1861" s="104" t="s">
        <v>18696</v>
      </c>
      <c r="J1861" s="105">
        <v>12000</v>
      </c>
      <c r="K1861" s="105">
        <v>60000</v>
      </c>
      <c r="L1861" s="105">
        <v>36000</v>
      </c>
      <c r="M1861" s="106">
        <v>1.212184615</v>
      </c>
      <c r="N1861" s="105">
        <v>43638.64615</v>
      </c>
      <c r="O1861" s="107">
        <f t="shared" si="58"/>
        <v>7</v>
      </c>
      <c r="P1861" s="105">
        <f>IFERROR(INDEX(Data_HS!$D$2:$D$8217,MATCH(H1861,Data_HS!$A$2:$A$8217,0))/p_bulan,"")</f>
        <v>1790.7272727272727</v>
      </c>
      <c r="Q1861" s="104" t="str">
        <f t="shared" si="59"/>
        <v>Melebihi ekspor nasional HS</v>
      </c>
    </row>
    <row r="1862" spans="1:17" x14ac:dyDescent="0.3">
      <c r="A1862" s="104">
        <v>1861</v>
      </c>
      <c r="B1862" s="104" t="s">
        <v>18692</v>
      </c>
      <c r="C1862" s="104" t="s">
        <v>286</v>
      </c>
      <c r="D1862" s="104" t="s">
        <v>308</v>
      </c>
      <c r="E1862" s="104" t="s">
        <v>321</v>
      </c>
      <c r="F1862" s="104" t="s">
        <v>344</v>
      </c>
      <c r="G1862" s="104" t="s">
        <v>332</v>
      </c>
      <c r="H1862" s="104" t="s">
        <v>16845</v>
      </c>
      <c r="I1862" s="104" t="s">
        <v>18697</v>
      </c>
      <c r="J1862" s="105">
        <v>10000</v>
      </c>
      <c r="K1862" s="105">
        <v>100000</v>
      </c>
      <c r="L1862" s="105">
        <v>55000</v>
      </c>
      <c r="M1862" s="106"/>
      <c r="N1862" s="105"/>
      <c r="O1862" s="107">
        <f t="shared" si="58"/>
        <v>0</v>
      </c>
      <c r="P1862" s="105" t="str">
        <f>IFERROR(INDEX(Data_HS!$D$2:$D$8217,MATCH(H1862,Data_HS!$A$2:$A$8217,0))/p_bulan,"")</f>
        <v/>
      </c>
      <c r="Q1862" s="104" t="str">
        <f t="shared" si="59"/>
        <v>HS tidak valid</v>
      </c>
    </row>
    <row r="1863" spans="1:17" x14ac:dyDescent="0.3">
      <c r="A1863" s="104">
        <v>1862</v>
      </c>
      <c r="B1863" s="104" t="s">
        <v>18692</v>
      </c>
      <c r="C1863" s="104" t="s">
        <v>286</v>
      </c>
      <c r="D1863" s="104" t="s">
        <v>308</v>
      </c>
      <c r="E1863" s="104" t="s">
        <v>321</v>
      </c>
      <c r="F1863" s="104" t="s">
        <v>344</v>
      </c>
      <c r="G1863" s="104" t="s">
        <v>332</v>
      </c>
      <c r="H1863" s="104" t="s">
        <v>16845</v>
      </c>
      <c r="I1863" s="104" t="s">
        <v>18698</v>
      </c>
      <c r="J1863" s="105">
        <v>0</v>
      </c>
      <c r="K1863" s="105">
        <v>0</v>
      </c>
      <c r="L1863" s="105">
        <v>0</v>
      </c>
      <c r="M1863" s="106"/>
      <c r="N1863" s="105"/>
      <c r="O1863" s="107">
        <f t="shared" si="58"/>
        <v>0</v>
      </c>
      <c r="P1863" s="105" t="str">
        <f>IFERROR(INDEX(Data_HS!$D$2:$D$8217,MATCH(H1863,Data_HS!$A$2:$A$8217,0))/p_bulan,"")</f>
        <v/>
      </c>
      <c r="Q1863" s="104" t="str">
        <f t="shared" si="59"/>
        <v>HS tidak valid</v>
      </c>
    </row>
    <row r="1864" spans="1:17" x14ac:dyDescent="0.3">
      <c r="A1864" s="104">
        <v>1863</v>
      </c>
      <c r="B1864" s="104" t="s">
        <v>18699</v>
      </c>
      <c r="C1864" s="104" t="s">
        <v>293</v>
      </c>
      <c r="D1864" s="104" t="s">
        <v>311</v>
      </c>
      <c r="E1864" s="104" t="s">
        <v>320</v>
      </c>
      <c r="F1864" s="104" t="s">
        <v>320</v>
      </c>
      <c r="G1864" s="104" t="s">
        <v>320</v>
      </c>
      <c r="H1864" s="104" t="s">
        <v>16845</v>
      </c>
      <c r="I1864" s="104" t="s">
        <v>18700</v>
      </c>
      <c r="J1864" s="105">
        <v>100</v>
      </c>
      <c r="K1864" s="105">
        <v>0</v>
      </c>
      <c r="L1864" s="105">
        <v>50</v>
      </c>
      <c r="M1864" s="106"/>
      <c r="N1864" s="105"/>
      <c r="O1864" s="107">
        <f t="shared" si="58"/>
        <v>0</v>
      </c>
      <c r="P1864" s="105" t="str">
        <f>IFERROR(INDEX(Data_HS!$D$2:$D$8217,MATCH(H1864,Data_HS!$A$2:$A$8217,0))/p_bulan,"")</f>
        <v/>
      </c>
      <c r="Q1864" s="104" t="str">
        <f t="shared" si="59"/>
        <v>HS tidak valid</v>
      </c>
    </row>
    <row r="1865" spans="1:17" x14ac:dyDescent="0.3">
      <c r="A1865" s="104">
        <v>1864</v>
      </c>
      <c r="B1865" s="104" t="s">
        <v>18699</v>
      </c>
      <c r="C1865" s="104" t="s">
        <v>293</v>
      </c>
      <c r="D1865" s="104" t="s">
        <v>311</v>
      </c>
      <c r="E1865" s="104" t="s">
        <v>320</v>
      </c>
      <c r="F1865" s="104" t="s">
        <v>320</v>
      </c>
      <c r="G1865" s="104" t="s">
        <v>320</v>
      </c>
      <c r="H1865" s="104" t="s">
        <v>1771</v>
      </c>
      <c r="I1865" s="104" t="s">
        <v>18701</v>
      </c>
      <c r="J1865" s="105">
        <v>0</v>
      </c>
      <c r="K1865" s="105">
        <v>0</v>
      </c>
      <c r="L1865" s="105">
        <v>0</v>
      </c>
      <c r="M1865" s="106">
        <v>0.29345827099999999</v>
      </c>
      <c r="N1865" s="105">
        <v>0</v>
      </c>
      <c r="O1865" s="107">
        <f t="shared" si="58"/>
        <v>12</v>
      </c>
      <c r="P1865" s="105">
        <f>IFERROR(INDEX(Data_HS!$D$2:$D$8217,MATCH(H1865,Data_HS!$A$2:$A$8217,0))/p_bulan,"")</f>
        <v>328552.54545454547</v>
      </c>
      <c r="Q1865" s="104" t="str">
        <f t="shared" si="59"/>
        <v>Estimasi nol</v>
      </c>
    </row>
    <row r="1866" spans="1:17" x14ac:dyDescent="0.3">
      <c r="A1866" s="104">
        <v>1865</v>
      </c>
      <c r="B1866" s="104" t="s">
        <v>18699</v>
      </c>
      <c r="C1866" s="104" t="s">
        <v>293</v>
      </c>
      <c r="D1866" s="104" t="s">
        <v>311</v>
      </c>
      <c r="E1866" s="104" t="s">
        <v>320</v>
      </c>
      <c r="F1866" s="104" t="s">
        <v>320</v>
      </c>
      <c r="G1866" s="104" t="s">
        <v>320</v>
      </c>
      <c r="H1866" s="104" t="s">
        <v>2277</v>
      </c>
      <c r="I1866" s="104" t="s">
        <v>18702</v>
      </c>
      <c r="J1866" s="105">
        <v>1</v>
      </c>
      <c r="K1866" s="105">
        <v>0</v>
      </c>
      <c r="L1866" s="105">
        <v>0.5</v>
      </c>
      <c r="M1866" s="106">
        <v>7.6014287400000002</v>
      </c>
      <c r="N1866" s="105">
        <v>3.8007143700000001</v>
      </c>
      <c r="O1866" s="107">
        <f t="shared" si="58"/>
        <v>18</v>
      </c>
      <c r="P1866" s="105">
        <f>IFERROR(INDEX(Data_HS!$D$2:$D$8217,MATCH(H1866,Data_HS!$A$2:$A$8217,0))/p_bulan,"")</f>
        <v>11704.818181818182</v>
      </c>
      <c r="Q1866" s="104" t="str">
        <f t="shared" si="59"/>
        <v>Wajar</v>
      </c>
    </row>
    <row r="1867" spans="1:17" x14ac:dyDescent="0.3">
      <c r="A1867" s="104">
        <v>1866</v>
      </c>
      <c r="B1867" s="104" t="s">
        <v>18703</v>
      </c>
      <c r="C1867" s="104" t="s">
        <v>280</v>
      </c>
      <c r="D1867" s="104" t="s">
        <v>311</v>
      </c>
      <c r="E1867" s="104" t="s">
        <v>301</v>
      </c>
      <c r="F1867" s="104" t="s">
        <v>344</v>
      </c>
      <c r="G1867" s="104" t="s">
        <v>335</v>
      </c>
      <c r="H1867" s="104" t="s">
        <v>1513</v>
      </c>
      <c r="I1867" s="104" t="s">
        <v>18704</v>
      </c>
      <c r="J1867" s="105">
        <v>10</v>
      </c>
      <c r="K1867" s="105">
        <v>3000</v>
      </c>
      <c r="L1867" s="105">
        <v>1505</v>
      </c>
      <c r="M1867" s="106">
        <v>48.166593229999997</v>
      </c>
      <c r="N1867" s="105">
        <v>72490.722800000003</v>
      </c>
      <c r="O1867" s="107">
        <f t="shared" si="58"/>
        <v>9</v>
      </c>
      <c r="P1867" s="105">
        <f>IFERROR(INDEX(Data_HS!$D$2:$D$8217,MATCH(H1867,Data_HS!$A$2:$A$8217,0))/p_bulan,"")</f>
        <v>785032.27272727271</v>
      </c>
      <c r="Q1867" s="104" t="str">
        <f t="shared" si="59"/>
        <v>Wajar</v>
      </c>
    </row>
    <row r="1868" spans="1:17" x14ac:dyDescent="0.3">
      <c r="A1868" s="104">
        <v>1867</v>
      </c>
      <c r="B1868" s="104" t="s">
        <v>18703</v>
      </c>
      <c r="C1868" s="104" t="s">
        <v>280</v>
      </c>
      <c r="D1868" s="104" t="s">
        <v>311</v>
      </c>
      <c r="E1868" s="104" t="s">
        <v>301</v>
      </c>
      <c r="F1868" s="104" t="s">
        <v>344</v>
      </c>
      <c r="G1868" s="104" t="s">
        <v>335</v>
      </c>
      <c r="H1868" s="104" t="s">
        <v>1513</v>
      </c>
      <c r="I1868" s="104" t="s">
        <v>18705</v>
      </c>
      <c r="J1868" s="105">
        <v>10</v>
      </c>
      <c r="K1868" s="105">
        <v>10000</v>
      </c>
      <c r="L1868" s="105">
        <v>5005</v>
      </c>
      <c r="M1868" s="106">
        <v>48.166593229999997</v>
      </c>
      <c r="N1868" s="105">
        <v>241073.7991</v>
      </c>
      <c r="O1868" s="107">
        <f t="shared" si="58"/>
        <v>9</v>
      </c>
      <c r="P1868" s="105">
        <f>IFERROR(INDEX(Data_HS!$D$2:$D$8217,MATCH(H1868,Data_HS!$A$2:$A$8217,0))/p_bulan,"")</f>
        <v>785032.27272727271</v>
      </c>
      <c r="Q1868" s="104" t="str">
        <f t="shared" si="59"/>
        <v>Wajar</v>
      </c>
    </row>
    <row r="1869" spans="1:17" x14ac:dyDescent="0.3">
      <c r="A1869" s="104">
        <v>1868</v>
      </c>
      <c r="B1869" s="104" t="s">
        <v>18703</v>
      </c>
      <c r="C1869" s="104" t="s">
        <v>280</v>
      </c>
      <c r="D1869" s="104" t="s">
        <v>311</v>
      </c>
      <c r="E1869" s="104" t="s">
        <v>301</v>
      </c>
      <c r="F1869" s="104" t="s">
        <v>344</v>
      </c>
      <c r="G1869" s="104" t="s">
        <v>335</v>
      </c>
      <c r="H1869" s="104" t="s">
        <v>1513</v>
      </c>
      <c r="I1869" s="104" t="s">
        <v>18706</v>
      </c>
      <c r="J1869" s="105">
        <v>10</v>
      </c>
      <c r="K1869" s="105">
        <v>3000</v>
      </c>
      <c r="L1869" s="105">
        <v>1505</v>
      </c>
      <c r="M1869" s="106">
        <v>48.166593229999997</v>
      </c>
      <c r="N1869" s="105">
        <v>72490.722800000003</v>
      </c>
      <c r="O1869" s="107">
        <f t="shared" si="58"/>
        <v>9</v>
      </c>
      <c r="P1869" s="105">
        <f>IFERROR(INDEX(Data_HS!$D$2:$D$8217,MATCH(H1869,Data_HS!$A$2:$A$8217,0))/p_bulan,"")</f>
        <v>785032.27272727271</v>
      </c>
      <c r="Q1869" s="104" t="str">
        <f t="shared" si="59"/>
        <v>Wajar</v>
      </c>
    </row>
    <row r="1870" spans="1:17" x14ac:dyDescent="0.3">
      <c r="A1870" s="104">
        <v>1869</v>
      </c>
      <c r="B1870" s="104" t="s">
        <v>18707</v>
      </c>
      <c r="C1870" s="104" t="s">
        <v>280</v>
      </c>
      <c r="D1870" s="104" t="s">
        <v>314</v>
      </c>
      <c r="E1870" s="104" t="s">
        <v>320</v>
      </c>
      <c r="F1870" s="104" t="s">
        <v>344</v>
      </c>
      <c r="G1870" s="104" t="s">
        <v>332</v>
      </c>
      <c r="H1870" s="104" t="s">
        <v>1476</v>
      </c>
      <c r="I1870" s="104" t="s">
        <v>17409</v>
      </c>
      <c r="J1870" s="105">
        <v>13000</v>
      </c>
      <c r="K1870" s="105">
        <v>5000</v>
      </c>
      <c r="L1870" s="105">
        <v>9000</v>
      </c>
      <c r="M1870" s="106">
        <v>6.1750955760000004</v>
      </c>
      <c r="N1870" s="105">
        <v>55575.860189999999</v>
      </c>
      <c r="O1870" s="107">
        <f t="shared" si="58"/>
        <v>9</v>
      </c>
      <c r="P1870" s="105">
        <f>IFERROR(INDEX(Data_HS!$D$2:$D$8217,MATCH(H1870,Data_HS!$A$2:$A$8217,0))/p_bulan,"")</f>
        <v>5139.363636363636</v>
      </c>
      <c r="Q1870" s="104" t="str">
        <f t="shared" si="59"/>
        <v>Melebihi ekspor nasional HS</v>
      </c>
    </row>
    <row r="1871" spans="1:17" x14ac:dyDescent="0.3">
      <c r="A1871" s="104">
        <v>1870</v>
      </c>
      <c r="B1871" s="104" t="s">
        <v>18707</v>
      </c>
      <c r="C1871" s="104" t="s">
        <v>280</v>
      </c>
      <c r="D1871" s="104" t="s">
        <v>314</v>
      </c>
      <c r="E1871" s="104" t="s">
        <v>320</v>
      </c>
      <c r="F1871" s="104" t="s">
        <v>344</v>
      </c>
      <c r="G1871" s="104" t="s">
        <v>332</v>
      </c>
      <c r="H1871" s="104" t="s">
        <v>4317</v>
      </c>
      <c r="I1871" s="104" t="s">
        <v>16902</v>
      </c>
      <c r="J1871" s="105">
        <v>5000</v>
      </c>
      <c r="K1871" s="105"/>
      <c r="L1871" s="105">
        <v>5000</v>
      </c>
      <c r="M1871" s="106">
        <v>59.799470110000001</v>
      </c>
      <c r="N1871" s="105">
        <v>298997.35060000001</v>
      </c>
      <c r="O1871" s="107">
        <f t="shared" si="58"/>
        <v>33</v>
      </c>
      <c r="P1871" s="105">
        <f>IFERROR(INDEX(Data_HS!$D$2:$D$8217,MATCH(H1871,Data_HS!$A$2:$A$8217,0))/p_bulan,"")</f>
        <v>229809.36363636365</v>
      </c>
      <c r="Q1871" s="104" t="str">
        <f t="shared" si="59"/>
        <v>Melebihi ekspor nasional HS</v>
      </c>
    </row>
    <row r="1872" spans="1:17" x14ac:dyDescent="0.3">
      <c r="A1872" s="104">
        <v>1871</v>
      </c>
      <c r="B1872" s="104" t="s">
        <v>18707</v>
      </c>
      <c r="C1872" s="104" t="s">
        <v>280</v>
      </c>
      <c r="D1872" s="104" t="s">
        <v>314</v>
      </c>
      <c r="E1872" s="104" t="s">
        <v>320</v>
      </c>
      <c r="F1872" s="104" t="s">
        <v>344</v>
      </c>
      <c r="G1872" s="104" t="s">
        <v>332</v>
      </c>
      <c r="H1872" s="104" t="s">
        <v>1292</v>
      </c>
      <c r="I1872" s="104" t="s">
        <v>18708</v>
      </c>
      <c r="J1872" s="105">
        <v>5000</v>
      </c>
      <c r="K1872" s="105">
        <v>1000</v>
      </c>
      <c r="L1872" s="105">
        <v>3000</v>
      </c>
      <c r="M1872" s="106">
        <v>0.31730754900000002</v>
      </c>
      <c r="N1872" s="105">
        <v>951.92264550000004</v>
      </c>
      <c r="O1872" s="107">
        <f t="shared" si="58"/>
        <v>7</v>
      </c>
      <c r="P1872" s="105">
        <f>IFERROR(INDEX(Data_HS!$D$2:$D$8217,MATCH(H1872,Data_HS!$A$2:$A$8217,0))/p_bulan,"")</f>
        <v>42437</v>
      </c>
      <c r="Q1872" s="104" t="str">
        <f t="shared" si="59"/>
        <v>Wajar</v>
      </c>
    </row>
    <row r="1873" spans="1:17" x14ac:dyDescent="0.3">
      <c r="A1873" s="104">
        <v>1872</v>
      </c>
      <c r="B1873" s="104" t="s">
        <v>18707</v>
      </c>
      <c r="C1873" s="104" t="s">
        <v>280</v>
      </c>
      <c r="D1873" s="104" t="s">
        <v>314</v>
      </c>
      <c r="E1873" s="104" t="s">
        <v>320</v>
      </c>
      <c r="F1873" s="104" t="s">
        <v>344</v>
      </c>
      <c r="G1873" s="104" t="s">
        <v>332</v>
      </c>
      <c r="H1873" s="104" t="s">
        <v>2225</v>
      </c>
      <c r="I1873" s="104" t="s">
        <v>17809</v>
      </c>
      <c r="J1873" s="105">
        <v>5000</v>
      </c>
      <c r="K1873" s="105"/>
      <c r="L1873" s="105">
        <v>5000</v>
      </c>
      <c r="M1873" s="106">
        <v>2.077171989</v>
      </c>
      <c r="N1873" s="105">
        <v>10385.85994</v>
      </c>
      <c r="O1873" s="107">
        <f t="shared" si="58"/>
        <v>17</v>
      </c>
      <c r="P1873" s="105">
        <f>IFERROR(INDEX(Data_HS!$D$2:$D$8217,MATCH(H1873,Data_HS!$A$2:$A$8217,0))/p_bulan,"")</f>
        <v>1578024.7272727273</v>
      </c>
      <c r="Q1873" s="104" t="str">
        <f t="shared" si="59"/>
        <v>Wajar</v>
      </c>
    </row>
    <row r="1874" spans="1:17" x14ac:dyDescent="0.3">
      <c r="A1874" s="104">
        <v>1873</v>
      </c>
      <c r="B1874" s="104" t="s">
        <v>18707</v>
      </c>
      <c r="C1874" s="104" t="s">
        <v>280</v>
      </c>
      <c r="D1874" s="104" t="s">
        <v>314</v>
      </c>
      <c r="E1874" s="104" t="s">
        <v>320</v>
      </c>
      <c r="F1874" s="104" t="s">
        <v>344</v>
      </c>
      <c r="G1874" s="104" t="s">
        <v>332</v>
      </c>
      <c r="H1874" s="104" t="s">
        <v>1483</v>
      </c>
      <c r="I1874" s="104" t="s">
        <v>18709</v>
      </c>
      <c r="J1874" s="105">
        <v>5000</v>
      </c>
      <c r="K1874" s="105">
        <v>1000</v>
      </c>
      <c r="L1874" s="105">
        <v>3000</v>
      </c>
      <c r="M1874" s="106">
        <v>7.4154813590000002</v>
      </c>
      <c r="N1874" s="105">
        <v>22246.444080000001</v>
      </c>
      <c r="O1874" s="107">
        <f t="shared" si="58"/>
        <v>9</v>
      </c>
      <c r="P1874" s="105">
        <f>IFERROR(INDEX(Data_HS!$D$2:$D$8217,MATCH(H1874,Data_HS!$A$2:$A$8217,0))/p_bulan,"")</f>
        <v>9005.0909090909099</v>
      </c>
      <c r="Q1874" s="104" t="str">
        <f t="shared" si="59"/>
        <v>Melebihi ekspor nasional HS</v>
      </c>
    </row>
    <row r="1875" spans="1:17" x14ac:dyDescent="0.3">
      <c r="A1875" s="104">
        <v>1874</v>
      </c>
      <c r="B1875" s="104" t="s">
        <v>18710</v>
      </c>
      <c r="C1875" s="104" t="s">
        <v>319</v>
      </c>
      <c r="D1875" s="104" t="s">
        <v>311</v>
      </c>
      <c r="E1875" s="104" t="s">
        <v>320</v>
      </c>
      <c r="F1875" s="104" t="s">
        <v>344</v>
      </c>
      <c r="G1875" s="104" t="s">
        <v>335</v>
      </c>
      <c r="H1875" s="104" t="s">
        <v>1495</v>
      </c>
      <c r="I1875" s="104" t="s">
        <v>16906</v>
      </c>
      <c r="J1875" s="105">
        <v>100</v>
      </c>
      <c r="K1875" s="105">
        <v>18000</v>
      </c>
      <c r="L1875" s="105">
        <v>9050</v>
      </c>
      <c r="M1875" s="106">
        <v>6.7226702649999996</v>
      </c>
      <c r="N1875" s="105">
        <v>60840.1659</v>
      </c>
      <c r="O1875" s="107">
        <f t="shared" si="58"/>
        <v>9</v>
      </c>
      <c r="P1875" s="105">
        <f>IFERROR(INDEX(Data_HS!$D$2:$D$8217,MATCH(H1875,Data_HS!$A$2:$A$8217,0))/p_bulan,"")</f>
        <v>7877299.2727272725</v>
      </c>
      <c r="Q1875" s="104" t="str">
        <f t="shared" si="59"/>
        <v>Wajar</v>
      </c>
    </row>
    <row r="1876" spans="1:17" x14ac:dyDescent="0.3">
      <c r="A1876" s="104">
        <v>1875</v>
      </c>
      <c r="B1876" s="104" t="s">
        <v>18710</v>
      </c>
      <c r="C1876" s="104" t="s">
        <v>319</v>
      </c>
      <c r="D1876" s="104" t="s">
        <v>311</v>
      </c>
      <c r="E1876" s="104" t="s">
        <v>320</v>
      </c>
      <c r="F1876" s="104" t="s">
        <v>344</v>
      </c>
      <c r="G1876" s="104" t="s">
        <v>335</v>
      </c>
      <c r="H1876" s="104" t="s">
        <v>1338</v>
      </c>
      <c r="I1876" s="104" t="s">
        <v>18711</v>
      </c>
      <c r="J1876" s="105">
        <v>1000</v>
      </c>
      <c r="K1876" s="105">
        <v>25000</v>
      </c>
      <c r="L1876" s="105">
        <v>13000</v>
      </c>
      <c r="M1876" s="106">
        <v>1.5809700950000001</v>
      </c>
      <c r="N1876" s="105">
        <v>20552.611239999998</v>
      </c>
      <c r="O1876" s="107">
        <f t="shared" si="58"/>
        <v>8</v>
      </c>
      <c r="P1876" s="105">
        <f>IFERROR(INDEX(Data_HS!$D$2:$D$8217,MATCH(H1876,Data_HS!$A$2:$A$8217,0))/p_bulan,"")</f>
        <v>10972.363636363636</v>
      </c>
      <c r="Q1876" s="104" t="str">
        <f t="shared" si="59"/>
        <v>Melebihi ekspor nasional HS</v>
      </c>
    </row>
    <row r="1877" spans="1:17" x14ac:dyDescent="0.3">
      <c r="A1877" s="104">
        <v>1876</v>
      </c>
      <c r="B1877" s="104" t="s">
        <v>18710</v>
      </c>
      <c r="C1877" s="104" t="s">
        <v>319</v>
      </c>
      <c r="D1877" s="104" t="s">
        <v>311</v>
      </c>
      <c r="E1877" s="104" t="s">
        <v>320</v>
      </c>
      <c r="F1877" s="104" t="s">
        <v>344</v>
      </c>
      <c r="G1877" s="104" t="s">
        <v>335</v>
      </c>
      <c r="H1877" s="104" t="s">
        <v>1460</v>
      </c>
      <c r="I1877" s="104" t="s">
        <v>17921</v>
      </c>
      <c r="J1877" s="105">
        <v>100</v>
      </c>
      <c r="K1877" s="105">
        <v>25000</v>
      </c>
      <c r="L1877" s="105">
        <v>12550</v>
      </c>
      <c r="M1877" s="106">
        <v>6.8828138010000002</v>
      </c>
      <c r="N1877" s="105">
        <v>86379.313200000004</v>
      </c>
      <c r="O1877" s="107">
        <f t="shared" si="58"/>
        <v>9</v>
      </c>
      <c r="P1877" s="105">
        <f>IFERROR(INDEX(Data_HS!$D$2:$D$8217,MATCH(H1877,Data_HS!$A$2:$A$8217,0))/p_bulan,"")</f>
        <v>60138.272727272728</v>
      </c>
      <c r="Q1877" s="104" t="str">
        <f t="shared" si="59"/>
        <v>Melebihi ekspor nasional HS</v>
      </c>
    </row>
    <row r="1878" spans="1:17" x14ac:dyDescent="0.3">
      <c r="A1878" s="104">
        <v>1877</v>
      </c>
      <c r="B1878" s="104" t="s">
        <v>18710</v>
      </c>
      <c r="C1878" s="104" t="s">
        <v>319</v>
      </c>
      <c r="D1878" s="104" t="s">
        <v>311</v>
      </c>
      <c r="E1878" s="104" t="s">
        <v>320</v>
      </c>
      <c r="F1878" s="104" t="s">
        <v>344</v>
      </c>
      <c r="G1878" s="104" t="s">
        <v>335</v>
      </c>
      <c r="H1878" s="104" t="s">
        <v>16845</v>
      </c>
      <c r="I1878" s="104" t="s">
        <v>18712</v>
      </c>
      <c r="J1878" s="105">
        <v>100</v>
      </c>
      <c r="K1878" s="105">
        <v>8000</v>
      </c>
      <c r="L1878" s="105">
        <v>4050</v>
      </c>
      <c r="M1878" s="106"/>
      <c r="N1878" s="105"/>
      <c r="O1878" s="107">
        <f t="shared" si="58"/>
        <v>0</v>
      </c>
      <c r="P1878" s="105" t="str">
        <f>IFERROR(INDEX(Data_HS!$D$2:$D$8217,MATCH(H1878,Data_HS!$A$2:$A$8217,0))/p_bulan,"")</f>
        <v/>
      </c>
      <c r="Q1878" s="104" t="str">
        <f t="shared" si="59"/>
        <v>HS tidak valid</v>
      </c>
    </row>
    <row r="1879" spans="1:17" x14ac:dyDescent="0.3">
      <c r="A1879" s="104">
        <v>1878</v>
      </c>
      <c r="B1879" s="104" t="s">
        <v>18710</v>
      </c>
      <c r="C1879" s="104" t="s">
        <v>319</v>
      </c>
      <c r="D1879" s="104" t="s">
        <v>311</v>
      </c>
      <c r="E1879" s="104" t="s">
        <v>320</v>
      </c>
      <c r="F1879" s="104" t="s">
        <v>344</v>
      </c>
      <c r="G1879" s="104" t="s">
        <v>335</v>
      </c>
      <c r="H1879" s="104" t="s">
        <v>1557</v>
      </c>
      <c r="I1879" s="104" t="s">
        <v>16903</v>
      </c>
      <c r="J1879" s="105">
        <v>100</v>
      </c>
      <c r="K1879" s="105">
        <v>25000</v>
      </c>
      <c r="L1879" s="105">
        <v>12550</v>
      </c>
      <c r="M1879" s="106">
        <v>0.76696932900000003</v>
      </c>
      <c r="N1879" s="105">
        <v>9625.4650829999991</v>
      </c>
      <c r="O1879" s="107">
        <f t="shared" si="58"/>
        <v>9</v>
      </c>
      <c r="P1879" s="105">
        <f>IFERROR(INDEX(Data_HS!$D$2:$D$8217,MATCH(H1879,Data_HS!$A$2:$A$8217,0))/p_bulan,"")</f>
        <v>171188.18181818182</v>
      </c>
      <c r="Q1879" s="104" t="str">
        <f t="shared" si="59"/>
        <v>Wajar</v>
      </c>
    </row>
    <row r="1880" spans="1:17" x14ac:dyDescent="0.3">
      <c r="A1880" s="104">
        <v>1879</v>
      </c>
      <c r="B1880" s="104" t="s">
        <v>18710</v>
      </c>
      <c r="C1880" s="104" t="s">
        <v>319</v>
      </c>
      <c r="D1880" s="104" t="s">
        <v>311</v>
      </c>
      <c r="E1880" s="104" t="s">
        <v>320</v>
      </c>
      <c r="F1880" s="104" t="s">
        <v>344</v>
      </c>
      <c r="G1880" s="104" t="s">
        <v>335</v>
      </c>
      <c r="H1880" s="104" t="s">
        <v>1302</v>
      </c>
      <c r="I1880" s="104" t="s">
        <v>18713</v>
      </c>
      <c r="J1880" s="105">
        <v>18000</v>
      </c>
      <c r="K1880" s="105">
        <v>40000</v>
      </c>
      <c r="L1880" s="105">
        <v>29000</v>
      </c>
      <c r="M1880" s="106">
        <v>0.47623953400000002</v>
      </c>
      <c r="N1880" s="105">
        <v>13810.94649</v>
      </c>
      <c r="O1880" s="107">
        <f t="shared" si="58"/>
        <v>8</v>
      </c>
      <c r="P1880" s="105">
        <f>IFERROR(INDEX(Data_HS!$D$2:$D$8217,MATCH(H1880,Data_HS!$A$2:$A$8217,0))/p_bulan,"")</f>
        <v>48622.454545454544</v>
      </c>
      <c r="Q1880" s="104" t="str">
        <f t="shared" si="59"/>
        <v>Wajar</v>
      </c>
    </row>
    <row r="1881" spans="1:17" x14ac:dyDescent="0.3">
      <c r="A1881" s="104">
        <v>1880</v>
      </c>
      <c r="B1881" s="104" t="s">
        <v>18710</v>
      </c>
      <c r="C1881" s="104" t="s">
        <v>319</v>
      </c>
      <c r="D1881" s="104" t="s">
        <v>311</v>
      </c>
      <c r="E1881" s="104" t="s">
        <v>320</v>
      </c>
      <c r="F1881" s="104" t="s">
        <v>344</v>
      </c>
      <c r="G1881" s="104" t="s">
        <v>335</v>
      </c>
      <c r="H1881" s="104" t="s">
        <v>1517</v>
      </c>
      <c r="I1881" s="104" t="s">
        <v>16807</v>
      </c>
      <c r="J1881" s="105">
        <v>1000</v>
      </c>
      <c r="K1881" s="105">
        <v>15000</v>
      </c>
      <c r="L1881" s="105">
        <v>8000</v>
      </c>
      <c r="M1881" s="106">
        <v>4.5178611809999998</v>
      </c>
      <c r="N1881" s="105">
        <v>36142.889439999999</v>
      </c>
      <c r="O1881" s="107">
        <f t="shared" si="58"/>
        <v>9</v>
      </c>
      <c r="P1881" s="105">
        <f>IFERROR(INDEX(Data_HS!$D$2:$D$8217,MATCH(H1881,Data_HS!$A$2:$A$8217,0))/p_bulan,"")</f>
        <v>1296930.9090909092</v>
      </c>
      <c r="Q1881" s="104" t="str">
        <f t="shared" si="59"/>
        <v>Wajar</v>
      </c>
    </row>
    <row r="1882" spans="1:17" x14ac:dyDescent="0.3">
      <c r="A1882" s="104">
        <v>1881</v>
      </c>
      <c r="B1882" s="104" t="s">
        <v>18710</v>
      </c>
      <c r="C1882" s="104" t="s">
        <v>319</v>
      </c>
      <c r="D1882" s="104" t="s">
        <v>311</v>
      </c>
      <c r="E1882" s="104" t="s">
        <v>320</v>
      </c>
      <c r="F1882" s="104" t="s">
        <v>344</v>
      </c>
      <c r="G1882" s="104" t="s">
        <v>335</v>
      </c>
      <c r="H1882" s="104" t="s">
        <v>1493</v>
      </c>
      <c r="I1882" s="104" t="s">
        <v>17945</v>
      </c>
      <c r="J1882" s="105">
        <v>100</v>
      </c>
      <c r="K1882" s="105">
        <v>18000</v>
      </c>
      <c r="L1882" s="105">
        <v>9050</v>
      </c>
      <c r="M1882" s="106">
        <v>7.2449907680000001</v>
      </c>
      <c r="N1882" s="105">
        <v>65567.166450000004</v>
      </c>
      <c r="O1882" s="107">
        <f t="shared" si="58"/>
        <v>9</v>
      </c>
      <c r="P1882" s="105">
        <f>IFERROR(INDEX(Data_HS!$D$2:$D$8217,MATCH(H1882,Data_HS!$A$2:$A$8217,0))/p_bulan,"")</f>
        <v>10498596.909090908</v>
      </c>
      <c r="Q1882" s="104" t="str">
        <f t="shared" si="59"/>
        <v>Wajar</v>
      </c>
    </row>
    <row r="1883" spans="1:17" x14ac:dyDescent="0.3">
      <c r="A1883" s="104">
        <v>1882</v>
      </c>
      <c r="B1883" s="104" t="s">
        <v>18710</v>
      </c>
      <c r="C1883" s="104" t="s">
        <v>319</v>
      </c>
      <c r="D1883" s="104" t="s">
        <v>311</v>
      </c>
      <c r="E1883" s="104" t="s">
        <v>320</v>
      </c>
      <c r="F1883" s="104" t="s">
        <v>344</v>
      </c>
      <c r="G1883" s="104" t="s">
        <v>335</v>
      </c>
      <c r="H1883" s="104" t="s">
        <v>1476</v>
      </c>
      <c r="I1883" s="104" t="s">
        <v>18714</v>
      </c>
      <c r="J1883" s="105">
        <v>18000</v>
      </c>
      <c r="K1883" s="105">
        <v>40000</v>
      </c>
      <c r="L1883" s="105">
        <v>29000</v>
      </c>
      <c r="M1883" s="106">
        <v>6.1750955760000004</v>
      </c>
      <c r="N1883" s="105">
        <v>179077.77170000001</v>
      </c>
      <c r="O1883" s="107">
        <f t="shared" si="58"/>
        <v>9</v>
      </c>
      <c r="P1883" s="105">
        <f>IFERROR(INDEX(Data_HS!$D$2:$D$8217,MATCH(H1883,Data_HS!$A$2:$A$8217,0))/p_bulan,"")</f>
        <v>5139.363636363636</v>
      </c>
      <c r="Q1883" s="104" t="str">
        <f t="shared" si="59"/>
        <v>Melebihi ekspor nasional HS</v>
      </c>
    </row>
    <row r="1884" spans="1:17" x14ac:dyDescent="0.3">
      <c r="A1884" s="104">
        <v>1883</v>
      </c>
      <c r="B1884" s="104" t="s">
        <v>18710</v>
      </c>
      <c r="C1884" s="104" t="s">
        <v>319</v>
      </c>
      <c r="D1884" s="104" t="s">
        <v>311</v>
      </c>
      <c r="E1884" s="104" t="s">
        <v>320</v>
      </c>
      <c r="F1884" s="104" t="s">
        <v>344</v>
      </c>
      <c r="G1884" s="104" t="s">
        <v>335</v>
      </c>
      <c r="H1884" s="104" t="s">
        <v>1715</v>
      </c>
      <c r="I1884" s="104" t="s">
        <v>18715</v>
      </c>
      <c r="J1884" s="105">
        <v>1000</v>
      </c>
      <c r="K1884" s="105">
        <v>10000</v>
      </c>
      <c r="L1884" s="105">
        <v>5500</v>
      </c>
      <c r="M1884" s="106">
        <v>2.9220159999999999E-3</v>
      </c>
      <c r="N1884" s="105">
        <v>16.07108642</v>
      </c>
      <c r="O1884" s="107">
        <f t="shared" si="58"/>
        <v>12</v>
      </c>
      <c r="P1884" s="105">
        <f>IFERROR(INDEX(Data_HS!$D$2:$D$8217,MATCH(H1884,Data_HS!$A$2:$A$8217,0))/p_bulan,"")</f>
        <v>11.090909090909092</v>
      </c>
      <c r="Q1884" s="104" t="str">
        <f t="shared" si="59"/>
        <v>Melebihi ekspor nasional HS</v>
      </c>
    </row>
    <row r="1885" spans="1:17" x14ac:dyDescent="0.3">
      <c r="A1885" s="104">
        <v>1884</v>
      </c>
      <c r="B1885" s="104" t="s">
        <v>18710</v>
      </c>
      <c r="C1885" s="104" t="s">
        <v>319</v>
      </c>
      <c r="D1885" s="104" t="s">
        <v>311</v>
      </c>
      <c r="E1885" s="104" t="s">
        <v>320</v>
      </c>
      <c r="F1885" s="104" t="s">
        <v>344</v>
      </c>
      <c r="G1885" s="104" t="s">
        <v>335</v>
      </c>
      <c r="H1885" s="104" t="s">
        <v>1002</v>
      </c>
      <c r="I1885" s="104" t="s">
        <v>17943</v>
      </c>
      <c r="J1885" s="105">
        <v>1000</v>
      </c>
      <c r="K1885" s="105">
        <v>50000</v>
      </c>
      <c r="L1885" s="105">
        <v>25500</v>
      </c>
      <c r="M1885" s="106">
        <v>1.5342119759999999</v>
      </c>
      <c r="N1885" s="105">
        <v>39122.405400000003</v>
      </c>
      <c r="O1885" s="107">
        <f t="shared" si="58"/>
        <v>4</v>
      </c>
      <c r="P1885" s="105">
        <f>IFERROR(INDEX(Data_HS!$D$2:$D$8217,MATCH(H1885,Data_HS!$A$2:$A$8217,0))/p_bulan,"")</f>
        <v>819541.72727272729</v>
      </c>
      <c r="Q1885" s="104" t="str">
        <f t="shared" si="59"/>
        <v>Wajar</v>
      </c>
    </row>
    <row r="1886" spans="1:17" x14ac:dyDescent="0.3">
      <c r="A1886" s="104">
        <v>1885</v>
      </c>
      <c r="B1886" s="104" t="s">
        <v>18716</v>
      </c>
      <c r="C1886" s="104" t="s">
        <v>280</v>
      </c>
      <c r="D1886" s="104" t="s">
        <v>311</v>
      </c>
      <c r="E1886" s="104" t="s">
        <v>320</v>
      </c>
      <c r="F1886" s="104" t="s">
        <v>343</v>
      </c>
      <c r="G1886" s="104" t="s">
        <v>332</v>
      </c>
      <c r="H1886" s="104" t="s">
        <v>1070</v>
      </c>
      <c r="I1886" s="104" t="s">
        <v>18717</v>
      </c>
      <c r="J1886" s="105">
        <v>20000</v>
      </c>
      <c r="K1886" s="105">
        <v>80000</v>
      </c>
      <c r="L1886" s="105">
        <v>50000</v>
      </c>
      <c r="M1886" s="106">
        <v>0.56452588199999998</v>
      </c>
      <c r="N1886" s="105">
        <v>28226.294089999999</v>
      </c>
      <c r="O1886" s="107">
        <f t="shared" si="58"/>
        <v>5</v>
      </c>
      <c r="P1886" s="105">
        <f>IFERROR(INDEX(Data_HS!$D$2:$D$8217,MATCH(H1886,Data_HS!$A$2:$A$8217,0))/p_bulan,"")</f>
        <v>43115.818181818184</v>
      </c>
      <c r="Q1886" s="104" t="str">
        <f t="shared" si="59"/>
        <v>Wajar</v>
      </c>
    </row>
    <row r="1887" spans="1:17" x14ac:dyDescent="0.3">
      <c r="A1887" s="104">
        <v>1886</v>
      </c>
      <c r="B1887" s="104" t="s">
        <v>18716</v>
      </c>
      <c r="C1887" s="104" t="s">
        <v>280</v>
      </c>
      <c r="D1887" s="104" t="s">
        <v>311</v>
      </c>
      <c r="E1887" s="104" t="s">
        <v>320</v>
      </c>
      <c r="F1887" s="104" t="s">
        <v>343</v>
      </c>
      <c r="G1887" s="104" t="s">
        <v>332</v>
      </c>
      <c r="H1887" s="104" t="s">
        <v>16845</v>
      </c>
      <c r="I1887" s="104" t="s">
        <v>18718</v>
      </c>
      <c r="J1887" s="105">
        <v>20000</v>
      </c>
      <c r="K1887" s="105">
        <v>50000</v>
      </c>
      <c r="L1887" s="105">
        <v>35000</v>
      </c>
      <c r="M1887" s="106"/>
      <c r="N1887" s="105"/>
      <c r="O1887" s="107">
        <f t="shared" si="58"/>
        <v>0</v>
      </c>
      <c r="P1887" s="105" t="str">
        <f>IFERROR(INDEX(Data_HS!$D$2:$D$8217,MATCH(H1887,Data_HS!$A$2:$A$8217,0))/p_bulan,"")</f>
        <v/>
      </c>
      <c r="Q1887" s="104" t="str">
        <f t="shared" si="59"/>
        <v>HS tidak valid</v>
      </c>
    </row>
    <row r="1888" spans="1:17" x14ac:dyDescent="0.3">
      <c r="A1888" s="104">
        <v>1887</v>
      </c>
      <c r="B1888" s="104" t="s">
        <v>18716</v>
      </c>
      <c r="C1888" s="104" t="s">
        <v>280</v>
      </c>
      <c r="D1888" s="104" t="s">
        <v>311</v>
      </c>
      <c r="E1888" s="104" t="s">
        <v>320</v>
      </c>
      <c r="F1888" s="104" t="s">
        <v>343</v>
      </c>
      <c r="G1888" s="104" t="s">
        <v>332</v>
      </c>
      <c r="H1888" s="104" t="s">
        <v>1476</v>
      </c>
      <c r="I1888" s="104" t="s">
        <v>18719</v>
      </c>
      <c r="J1888" s="105">
        <v>20000</v>
      </c>
      <c r="K1888" s="105">
        <v>100000</v>
      </c>
      <c r="L1888" s="105">
        <v>60000</v>
      </c>
      <c r="M1888" s="106">
        <v>6.1750955760000004</v>
      </c>
      <c r="N1888" s="105">
        <v>370505.73460000003</v>
      </c>
      <c r="O1888" s="107">
        <f t="shared" si="58"/>
        <v>9</v>
      </c>
      <c r="P1888" s="105">
        <f>IFERROR(INDEX(Data_HS!$D$2:$D$8217,MATCH(H1888,Data_HS!$A$2:$A$8217,0))/p_bulan,"")</f>
        <v>5139.363636363636</v>
      </c>
      <c r="Q1888" s="104" t="str">
        <f t="shared" si="59"/>
        <v>Melebihi ekspor nasional HS</v>
      </c>
    </row>
    <row r="1889" spans="1:17" x14ac:dyDescent="0.3">
      <c r="A1889" s="104">
        <v>1888</v>
      </c>
      <c r="B1889" s="104" t="s">
        <v>18720</v>
      </c>
      <c r="C1889" s="104" t="s">
        <v>284</v>
      </c>
      <c r="D1889" s="104" t="s">
        <v>314</v>
      </c>
      <c r="E1889" s="104" t="s">
        <v>320</v>
      </c>
      <c r="F1889" s="104" t="s">
        <v>344</v>
      </c>
      <c r="G1889" s="104" t="s">
        <v>332</v>
      </c>
      <c r="H1889" s="104" t="s">
        <v>1476</v>
      </c>
      <c r="I1889" s="104" t="s">
        <v>18721</v>
      </c>
      <c r="J1889" s="105">
        <v>25000</v>
      </c>
      <c r="K1889" s="105">
        <v>100000</v>
      </c>
      <c r="L1889" s="105">
        <v>62500</v>
      </c>
      <c r="M1889" s="106">
        <v>6.1750955760000004</v>
      </c>
      <c r="N1889" s="105">
        <v>385943.47350000002</v>
      </c>
      <c r="O1889" s="107">
        <f t="shared" si="58"/>
        <v>9</v>
      </c>
      <c r="P1889" s="105">
        <f>IFERROR(INDEX(Data_HS!$D$2:$D$8217,MATCH(H1889,Data_HS!$A$2:$A$8217,0))/p_bulan,"")</f>
        <v>5139.363636363636</v>
      </c>
      <c r="Q1889" s="104" t="str">
        <f t="shared" si="59"/>
        <v>Melebihi ekspor nasional HS</v>
      </c>
    </row>
    <row r="1890" spans="1:17" x14ac:dyDescent="0.3">
      <c r="A1890" s="104">
        <v>1889</v>
      </c>
      <c r="B1890" s="104" t="s">
        <v>18720</v>
      </c>
      <c r="C1890" s="104" t="s">
        <v>284</v>
      </c>
      <c r="D1890" s="104" t="s">
        <v>314</v>
      </c>
      <c r="E1890" s="104" t="s">
        <v>320</v>
      </c>
      <c r="F1890" s="104" t="s">
        <v>344</v>
      </c>
      <c r="G1890" s="104" t="s">
        <v>332</v>
      </c>
      <c r="H1890" s="104" t="s">
        <v>1685</v>
      </c>
      <c r="I1890" s="104" t="s">
        <v>18120</v>
      </c>
      <c r="J1890" s="105">
        <v>1000000</v>
      </c>
      <c r="K1890" s="105">
        <v>7000000</v>
      </c>
      <c r="L1890" s="105">
        <v>4000000</v>
      </c>
      <c r="M1890" s="106">
        <v>1.711527295</v>
      </c>
      <c r="N1890" s="105">
        <v>6846109.1780000003</v>
      </c>
      <c r="O1890" s="107">
        <f t="shared" si="58"/>
        <v>12</v>
      </c>
      <c r="P1890" s="105">
        <f>IFERROR(INDEX(Data_HS!$D$2:$D$8217,MATCH(H1890,Data_HS!$A$2:$A$8217,0))/p_bulan,"")</f>
        <v>4130712</v>
      </c>
      <c r="Q1890" s="104" t="str">
        <f t="shared" si="59"/>
        <v>Melebihi ekspor nasional HS</v>
      </c>
    </row>
    <row r="1891" spans="1:17" x14ac:dyDescent="0.3">
      <c r="A1891" s="104">
        <v>1890</v>
      </c>
      <c r="B1891" s="104" t="s">
        <v>18720</v>
      </c>
      <c r="C1891" s="104" t="s">
        <v>284</v>
      </c>
      <c r="D1891" s="104" t="s">
        <v>314</v>
      </c>
      <c r="E1891" s="104" t="s">
        <v>320</v>
      </c>
      <c r="F1891" s="104" t="s">
        <v>344</v>
      </c>
      <c r="G1891" s="104" t="s">
        <v>332</v>
      </c>
      <c r="H1891" s="104" t="s">
        <v>6004</v>
      </c>
      <c r="I1891" s="104" t="s">
        <v>18722</v>
      </c>
      <c r="J1891" s="105">
        <v>20000</v>
      </c>
      <c r="K1891" s="105">
        <v>100000</v>
      </c>
      <c r="L1891" s="105">
        <v>60000</v>
      </c>
      <c r="M1891" s="106">
        <v>0.54516819999999999</v>
      </c>
      <c r="N1891" s="105">
        <v>32710.091970000001</v>
      </c>
      <c r="O1891" s="107">
        <f t="shared" si="58"/>
        <v>44</v>
      </c>
      <c r="P1891" s="105">
        <f>IFERROR(INDEX(Data_HS!$D$2:$D$8217,MATCH(H1891,Data_HS!$A$2:$A$8217,0))/p_bulan,"")</f>
        <v>1966.8181818181818</v>
      </c>
      <c r="Q1891" s="104" t="str">
        <f t="shared" si="59"/>
        <v>Melebihi ekspor nasional HS</v>
      </c>
    </row>
    <row r="1892" spans="1:17" x14ac:dyDescent="0.3">
      <c r="A1892" s="104">
        <v>1891</v>
      </c>
      <c r="B1892" s="104" t="s">
        <v>18720</v>
      </c>
      <c r="C1892" s="104" t="s">
        <v>284</v>
      </c>
      <c r="D1892" s="104" t="s">
        <v>314</v>
      </c>
      <c r="E1892" s="104" t="s">
        <v>320</v>
      </c>
      <c r="F1892" s="104" t="s">
        <v>344</v>
      </c>
      <c r="G1892" s="104" t="s">
        <v>332</v>
      </c>
      <c r="H1892" s="104" t="s">
        <v>2757</v>
      </c>
      <c r="I1892" s="104" t="s">
        <v>16908</v>
      </c>
      <c r="J1892" s="105">
        <v>20000</v>
      </c>
      <c r="K1892" s="105">
        <v>4000000</v>
      </c>
      <c r="L1892" s="105">
        <v>2010000</v>
      </c>
      <c r="M1892" s="106">
        <v>0.30174964999999998</v>
      </c>
      <c r="N1892" s="105">
        <v>606516.7966</v>
      </c>
      <c r="O1892" s="107">
        <f t="shared" si="58"/>
        <v>23</v>
      </c>
      <c r="P1892" s="105">
        <f>IFERROR(INDEX(Data_HS!$D$2:$D$8217,MATCH(H1892,Data_HS!$A$2:$A$8217,0))/p_bulan,"")</f>
        <v>2743.7272727272725</v>
      </c>
      <c r="Q1892" s="104" t="str">
        <f t="shared" si="59"/>
        <v>Melebihi ekspor nasional HS</v>
      </c>
    </row>
    <row r="1893" spans="1:17" x14ac:dyDescent="0.3">
      <c r="A1893" s="104">
        <v>1892</v>
      </c>
      <c r="B1893" s="104" t="s">
        <v>18720</v>
      </c>
      <c r="C1893" s="104" t="s">
        <v>284</v>
      </c>
      <c r="D1893" s="104" t="s">
        <v>314</v>
      </c>
      <c r="E1893" s="104" t="s">
        <v>320</v>
      </c>
      <c r="F1893" s="104" t="s">
        <v>344</v>
      </c>
      <c r="G1893" s="104" t="s">
        <v>332</v>
      </c>
      <c r="H1893" s="104" t="s">
        <v>16845</v>
      </c>
      <c r="I1893" s="104" t="s">
        <v>18625</v>
      </c>
      <c r="J1893" s="105">
        <v>20000</v>
      </c>
      <c r="K1893" s="105">
        <v>100000</v>
      </c>
      <c r="L1893" s="105">
        <v>60000</v>
      </c>
      <c r="M1893" s="106"/>
      <c r="N1893" s="105"/>
      <c r="O1893" s="107">
        <f t="shared" si="58"/>
        <v>0</v>
      </c>
      <c r="P1893" s="105" t="str">
        <f>IFERROR(INDEX(Data_HS!$D$2:$D$8217,MATCH(H1893,Data_HS!$A$2:$A$8217,0))/p_bulan,"")</f>
        <v/>
      </c>
      <c r="Q1893" s="104" t="str">
        <f t="shared" si="59"/>
        <v>HS tidak valid</v>
      </c>
    </row>
    <row r="1894" spans="1:17" x14ac:dyDescent="0.3">
      <c r="A1894" s="104">
        <v>1893</v>
      </c>
      <c r="B1894" s="104" t="s">
        <v>18723</v>
      </c>
      <c r="C1894" s="104" t="s">
        <v>282</v>
      </c>
      <c r="D1894" s="104" t="s">
        <v>311</v>
      </c>
      <c r="E1894" s="104" t="s">
        <v>301</v>
      </c>
      <c r="F1894" s="104" t="s">
        <v>343</v>
      </c>
      <c r="G1894" s="104" t="s">
        <v>332</v>
      </c>
      <c r="H1894" s="104" t="s">
        <v>1513</v>
      </c>
      <c r="I1894" s="104" t="s">
        <v>18724</v>
      </c>
      <c r="J1894" s="105">
        <v>10</v>
      </c>
      <c r="K1894" s="105">
        <v>1000</v>
      </c>
      <c r="L1894" s="105">
        <v>505</v>
      </c>
      <c r="M1894" s="106">
        <v>48.166593229999997</v>
      </c>
      <c r="N1894" s="105">
        <v>24324.129580000001</v>
      </c>
      <c r="O1894" s="107">
        <f t="shared" si="58"/>
        <v>9</v>
      </c>
      <c r="P1894" s="105">
        <f>IFERROR(INDEX(Data_HS!$D$2:$D$8217,MATCH(H1894,Data_HS!$A$2:$A$8217,0))/p_bulan,"")</f>
        <v>785032.27272727271</v>
      </c>
      <c r="Q1894" s="104" t="str">
        <f t="shared" si="59"/>
        <v>Wajar</v>
      </c>
    </row>
    <row r="1895" spans="1:17" x14ac:dyDescent="0.3">
      <c r="A1895" s="104">
        <v>1894</v>
      </c>
      <c r="B1895" s="104" t="s">
        <v>18723</v>
      </c>
      <c r="C1895" s="104" t="s">
        <v>282</v>
      </c>
      <c r="D1895" s="104" t="s">
        <v>311</v>
      </c>
      <c r="E1895" s="104" t="s">
        <v>301</v>
      </c>
      <c r="F1895" s="104" t="s">
        <v>343</v>
      </c>
      <c r="G1895" s="104" t="s">
        <v>332</v>
      </c>
      <c r="H1895" s="104" t="s">
        <v>1513</v>
      </c>
      <c r="I1895" s="104" t="s">
        <v>18725</v>
      </c>
      <c r="J1895" s="105">
        <v>10</v>
      </c>
      <c r="K1895" s="105">
        <v>1000</v>
      </c>
      <c r="L1895" s="105">
        <v>505</v>
      </c>
      <c r="M1895" s="106">
        <v>48.166593229999997</v>
      </c>
      <c r="N1895" s="105">
        <v>24324.129580000001</v>
      </c>
      <c r="O1895" s="107">
        <f t="shared" si="58"/>
        <v>9</v>
      </c>
      <c r="P1895" s="105">
        <f>IFERROR(INDEX(Data_HS!$D$2:$D$8217,MATCH(H1895,Data_HS!$A$2:$A$8217,0))/p_bulan,"")</f>
        <v>785032.27272727271</v>
      </c>
      <c r="Q1895" s="104" t="str">
        <f t="shared" si="59"/>
        <v>Wajar</v>
      </c>
    </row>
    <row r="1896" spans="1:17" x14ac:dyDescent="0.3">
      <c r="A1896" s="104">
        <v>1895</v>
      </c>
      <c r="B1896" s="104" t="s">
        <v>18723</v>
      </c>
      <c r="C1896" s="104" t="s">
        <v>282</v>
      </c>
      <c r="D1896" s="104" t="s">
        <v>311</v>
      </c>
      <c r="E1896" s="104" t="s">
        <v>301</v>
      </c>
      <c r="F1896" s="104" t="s">
        <v>343</v>
      </c>
      <c r="G1896" s="104" t="s">
        <v>332</v>
      </c>
      <c r="H1896" s="104" t="s">
        <v>1513</v>
      </c>
      <c r="I1896" s="104" t="s">
        <v>18726</v>
      </c>
      <c r="J1896" s="105">
        <v>10</v>
      </c>
      <c r="K1896" s="105">
        <v>1000</v>
      </c>
      <c r="L1896" s="105">
        <v>505</v>
      </c>
      <c r="M1896" s="106">
        <v>48.166593229999997</v>
      </c>
      <c r="N1896" s="105">
        <v>24324.129580000001</v>
      </c>
      <c r="O1896" s="107">
        <f t="shared" si="58"/>
        <v>9</v>
      </c>
      <c r="P1896" s="105">
        <f>IFERROR(INDEX(Data_HS!$D$2:$D$8217,MATCH(H1896,Data_HS!$A$2:$A$8217,0))/p_bulan,"")</f>
        <v>785032.27272727271</v>
      </c>
      <c r="Q1896" s="104" t="str">
        <f t="shared" si="59"/>
        <v>Wajar</v>
      </c>
    </row>
    <row r="1897" spans="1:17" x14ac:dyDescent="0.3">
      <c r="A1897" s="104">
        <v>1896</v>
      </c>
      <c r="B1897" s="104" t="s">
        <v>18723</v>
      </c>
      <c r="C1897" s="104" t="s">
        <v>282</v>
      </c>
      <c r="D1897" s="104" t="s">
        <v>311</v>
      </c>
      <c r="E1897" s="104" t="s">
        <v>301</v>
      </c>
      <c r="F1897" s="104" t="s">
        <v>343</v>
      </c>
      <c r="G1897" s="104" t="s">
        <v>332</v>
      </c>
      <c r="H1897" s="104" t="s">
        <v>1513</v>
      </c>
      <c r="I1897" s="104" t="s">
        <v>18727</v>
      </c>
      <c r="J1897" s="105">
        <v>10</v>
      </c>
      <c r="K1897" s="105">
        <v>1000</v>
      </c>
      <c r="L1897" s="105">
        <v>505</v>
      </c>
      <c r="M1897" s="106">
        <v>48.166593229999997</v>
      </c>
      <c r="N1897" s="105">
        <v>24324.129580000001</v>
      </c>
      <c r="O1897" s="107">
        <f t="shared" si="58"/>
        <v>9</v>
      </c>
      <c r="P1897" s="105">
        <f>IFERROR(INDEX(Data_HS!$D$2:$D$8217,MATCH(H1897,Data_HS!$A$2:$A$8217,0))/p_bulan,"")</f>
        <v>785032.27272727271</v>
      </c>
      <c r="Q1897" s="104" t="str">
        <f t="shared" si="59"/>
        <v>Wajar</v>
      </c>
    </row>
    <row r="1898" spans="1:17" x14ac:dyDescent="0.3">
      <c r="A1898" s="104">
        <v>1897</v>
      </c>
      <c r="B1898" s="104" t="s">
        <v>18723</v>
      </c>
      <c r="C1898" s="104" t="s">
        <v>282</v>
      </c>
      <c r="D1898" s="104" t="s">
        <v>311</v>
      </c>
      <c r="E1898" s="104" t="s">
        <v>301</v>
      </c>
      <c r="F1898" s="104" t="s">
        <v>343</v>
      </c>
      <c r="G1898" s="104" t="s">
        <v>332</v>
      </c>
      <c r="H1898" s="104" t="s">
        <v>1513</v>
      </c>
      <c r="I1898" s="104" t="s">
        <v>18728</v>
      </c>
      <c r="J1898" s="105">
        <v>10</v>
      </c>
      <c r="K1898" s="105">
        <v>1000</v>
      </c>
      <c r="L1898" s="105">
        <v>505</v>
      </c>
      <c r="M1898" s="106">
        <v>48.166593229999997</v>
      </c>
      <c r="N1898" s="105">
        <v>24324.129580000001</v>
      </c>
      <c r="O1898" s="107">
        <f t="shared" si="58"/>
        <v>9</v>
      </c>
      <c r="P1898" s="105">
        <f>IFERROR(INDEX(Data_HS!$D$2:$D$8217,MATCH(H1898,Data_HS!$A$2:$A$8217,0))/p_bulan,"")</f>
        <v>785032.27272727271</v>
      </c>
      <c r="Q1898" s="104" t="str">
        <f t="shared" si="59"/>
        <v>Wajar</v>
      </c>
    </row>
    <row r="1899" spans="1:17" x14ac:dyDescent="0.3">
      <c r="A1899" s="104">
        <v>1898</v>
      </c>
      <c r="B1899" s="104" t="s">
        <v>18723</v>
      </c>
      <c r="C1899" s="104" t="s">
        <v>282</v>
      </c>
      <c r="D1899" s="104" t="s">
        <v>311</v>
      </c>
      <c r="E1899" s="104" t="s">
        <v>301</v>
      </c>
      <c r="F1899" s="104" t="s">
        <v>343</v>
      </c>
      <c r="G1899" s="104" t="s">
        <v>332</v>
      </c>
      <c r="H1899" s="104" t="s">
        <v>1460</v>
      </c>
      <c r="I1899" s="104" t="s">
        <v>18729</v>
      </c>
      <c r="J1899" s="105">
        <v>25</v>
      </c>
      <c r="K1899" s="105">
        <v>1000</v>
      </c>
      <c r="L1899" s="105">
        <v>512.5</v>
      </c>
      <c r="M1899" s="106">
        <v>6.8828138010000002</v>
      </c>
      <c r="N1899" s="105">
        <v>3527.4420730000002</v>
      </c>
      <c r="O1899" s="107">
        <f t="shared" si="58"/>
        <v>9</v>
      </c>
      <c r="P1899" s="105">
        <f>IFERROR(INDEX(Data_HS!$D$2:$D$8217,MATCH(H1899,Data_HS!$A$2:$A$8217,0))/p_bulan,"")</f>
        <v>60138.272727272728</v>
      </c>
      <c r="Q1899" s="104" t="str">
        <f t="shared" si="59"/>
        <v>Wajar</v>
      </c>
    </row>
    <row r="1900" spans="1:17" x14ac:dyDescent="0.3">
      <c r="A1900" s="104">
        <v>1899</v>
      </c>
      <c r="B1900" s="104" t="s">
        <v>18723</v>
      </c>
      <c r="C1900" s="104" t="s">
        <v>282</v>
      </c>
      <c r="D1900" s="104" t="s">
        <v>311</v>
      </c>
      <c r="E1900" s="104" t="s">
        <v>301</v>
      </c>
      <c r="F1900" s="104" t="s">
        <v>343</v>
      </c>
      <c r="G1900" s="104" t="s">
        <v>332</v>
      </c>
      <c r="H1900" s="104" t="s">
        <v>1460</v>
      </c>
      <c r="I1900" s="104" t="s">
        <v>18730</v>
      </c>
      <c r="J1900" s="105">
        <v>100</v>
      </c>
      <c r="K1900" s="105">
        <v>10000</v>
      </c>
      <c r="L1900" s="105">
        <v>5050</v>
      </c>
      <c r="M1900" s="106">
        <v>6.8828138010000002</v>
      </c>
      <c r="N1900" s="105">
        <v>34758.209690000003</v>
      </c>
      <c r="O1900" s="107">
        <f t="shared" si="58"/>
        <v>9</v>
      </c>
      <c r="P1900" s="105">
        <f>IFERROR(INDEX(Data_HS!$D$2:$D$8217,MATCH(H1900,Data_HS!$A$2:$A$8217,0))/p_bulan,"")</f>
        <v>60138.272727272728</v>
      </c>
      <c r="Q1900" s="104" t="str">
        <f t="shared" si="59"/>
        <v>Wajar</v>
      </c>
    </row>
    <row r="1901" spans="1:17" x14ac:dyDescent="0.3">
      <c r="A1901" s="104">
        <v>1900</v>
      </c>
      <c r="B1901" s="104" t="s">
        <v>18723</v>
      </c>
      <c r="C1901" s="104" t="s">
        <v>282</v>
      </c>
      <c r="D1901" s="104" t="s">
        <v>311</v>
      </c>
      <c r="E1901" s="104" t="s">
        <v>301</v>
      </c>
      <c r="F1901" s="104" t="s">
        <v>343</v>
      </c>
      <c r="G1901" s="104" t="s">
        <v>332</v>
      </c>
      <c r="H1901" s="104" t="s">
        <v>5520</v>
      </c>
      <c r="I1901" s="104" t="s">
        <v>18731</v>
      </c>
      <c r="J1901" s="105">
        <v>25</v>
      </c>
      <c r="K1901" s="105">
        <v>3000</v>
      </c>
      <c r="L1901" s="105">
        <v>1512.5</v>
      </c>
      <c r="M1901" s="106">
        <v>2.3177416399999999</v>
      </c>
      <c r="N1901" s="105">
        <v>3505.5842309999998</v>
      </c>
      <c r="O1901" s="107">
        <f t="shared" si="58"/>
        <v>40</v>
      </c>
      <c r="P1901" s="105">
        <f>IFERROR(INDEX(Data_HS!$D$2:$D$8217,MATCH(H1901,Data_HS!$A$2:$A$8217,0))/p_bulan,"")</f>
        <v>6486814.1818181816</v>
      </c>
      <c r="Q1901" s="104" t="str">
        <f t="shared" si="59"/>
        <v>Wajar</v>
      </c>
    </row>
    <row r="1902" spans="1:17" x14ac:dyDescent="0.3">
      <c r="A1902" s="104">
        <v>1901</v>
      </c>
      <c r="B1902" s="104" t="s">
        <v>18723</v>
      </c>
      <c r="C1902" s="104" t="s">
        <v>282</v>
      </c>
      <c r="D1902" s="104" t="s">
        <v>311</v>
      </c>
      <c r="E1902" s="104" t="s">
        <v>301</v>
      </c>
      <c r="F1902" s="104" t="s">
        <v>343</v>
      </c>
      <c r="G1902" s="104" t="s">
        <v>332</v>
      </c>
      <c r="H1902" s="104" t="s">
        <v>1513</v>
      </c>
      <c r="I1902" s="104" t="s">
        <v>18732</v>
      </c>
      <c r="J1902" s="105">
        <v>10</v>
      </c>
      <c r="K1902" s="105">
        <v>1000</v>
      </c>
      <c r="L1902" s="105">
        <v>505</v>
      </c>
      <c r="M1902" s="106">
        <v>48.166593229999997</v>
      </c>
      <c r="N1902" s="105">
        <v>24324.129580000001</v>
      </c>
      <c r="O1902" s="107">
        <f t="shared" si="58"/>
        <v>9</v>
      </c>
      <c r="P1902" s="105">
        <f>IFERROR(INDEX(Data_HS!$D$2:$D$8217,MATCH(H1902,Data_HS!$A$2:$A$8217,0))/p_bulan,"")</f>
        <v>785032.27272727271</v>
      </c>
      <c r="Q1902" s="104" t="str">
        <f t="shared" si="59"/>
        <v>Wajar</v>
      </c>
    </row>
    <row r="1903" spans="1:17" x14ac:dyDescent="0.3">
      <c r="A1903" s="104">
        <v>1902</v>
      </c>
      <c r="B1903" s="104" t="s">
        <v>18723</v>
      </c>
      <c r="C1903" s="104" t="s">
        <v>282</v>
      </c>
      <c r="D1903" s="104" t="s">
        <v>311</v>
      </c>
      <c r="E1903" s="104" t="s">
        <v>301</v>
      </c>
      <c r="F1903" s="104" t="s">
        <v>343</v>
      </c>
      <c r="G1903" s="104" t="s">
        <v>332</v>
      </c>
      <c r="H1903" s="104" t="s">
        <v>1513</v>
      </c>
      <c r="I1903" s="104" t="s">
        <v>18733</v>
      </c>
      <c r="J1903" s="105">
        <v>10</v>
      </c>
      <c r="K1903" s="105">
        <v>1000</v>
      </c>
      <c r="L1903" s="105">
        <v>505</v>
      </c>
      <c r="M1903" s="106">
        <v>48.166593229999997</v>
      </c>
      <c r="N1903" s="105">
        <v>24324.129580000001</v>
      </c>
      <c r="O1903" s="107">
        <f t="shared" si="58"/>
        <v>9</v>
      </c>
      <c r="P1903" s="105">
        <f>IFERROR(INDEX(Data_HS!$D$2:$D$8217,MATCH(H1903,Data_HS!$A$2:$A$8217,0))/p_bulan,"")</f>
        <v>785032.27272727271</v>
      </c>
      <c r="Q1903" s="104" t="str">
        <f t="shared" si="59"/>
        <v>Wajar</v>
      </c>
    </row>
    <row r="1904" spans="1:17" x14ac:dyDescent="0.3">
      <c r="A1904" s="104">
        <v>1903</v>
      </c>
      <c r="B1904" s="104" t="s">
        <v>18723</v>
      </c>
      <c r="C1904" s="104" t="s">
        <v>282</v>
      </c>
      <c r="D1904" s="104" t="s">
        <v>311</v>
      </c>
      <c r="E1904" s="104" t="s">
        <v>301</v>
      </c>
      <c r="F1904" s="104" t="s">
        <v>343</v>
      </c>
      <c r="G1904" s="104" t="s">
        <v>332</v>
      </c>
      <c r="H1904" s="104" t="s">
        <v>15538</v>
      </c>
      <c r="I1904" s="104" t="s">
        <v>18734</v>
      </c>
      <c r="J1904" s="105">
        <v>100</v>
      </c>
      <c r="K1904" s="105">
        <v>10000</v>
      </c>
      <c r="L1904" s="105">
        <v>5050</v>
      </c>
      <c r="M1904" s="106">
        <v>14.298850570000001</v>
      </c>
      <c r="N1904" s="105">
        <v>72209.195399999997</v>
      </c>
      <c r="O1904" s="107">
        <f t="shared" si="58"/>
        <v>89</v>
      </c>
      <c r="P1904" s="105">
        <f>IFERROR(INDEX(Data_HS!$D$2:$D$8217,MATCH(H1904,Data_HS!$A$2:$A$8217,0))/p_bulan,"")</f>
        <v>113.09090909090909</v>
      </c>
      <c r="Q1904" s="104" t="str">
        <f t="shared" si="59"/>
        <v>Melebihi ekspor nasional HS</v>
      </c>
    </row>
    <row r="1905" spans="1:17" x14ac:dyDescent="0.3">
      <c r="A1905" s="104">
        <v>1904</v>
      </c>
      <c r="B1905" s="104" t="s">
        <v>18735</v>
      </c>
      <c r="C1905" s="104" t="s">
        <v>294</v>
      </c>
      <c r="D1905" s="104" t="s">
        <v>308</v>
      </c>
      <c r="E1905" s="104" t="s">
        <v>320</v>
      </c>
      <c r="F1905" s="104" t="s">
        <v>344</v>
      </c>
      <c r="G1905" s="104" t="s">
        <v>332</v>
      </c>
      <c r="H1905" s="104" t="s">
        <v>1859</v>
      </c>
      <c r="I1905" s="104" t="s">
        <v>18736</v>
      </c>
      <c r="J1905" s="105">
        <v>18000</v>
      </c>
      <c r="K1905" s="105">
        <v>150000</v>
      </c>
      <c r="L1905" s="105">
        <v>84000</v>
      </c>
      <c r="M1905" s="106">
        <v>2.097877859</v>
      </c>
      <c r="N1905" s="105">
        <v>176221.7402</v>
      </c>
      <c r="O1905" s="107">
        <f t="shared" si="58"/>
        <v>15</v>
      </c>
      <c r="P1905" s="105">
        <f>IFERROR(INDEX(Data_HS!$D$2:$D$8217,MATCH(H1905,Data_HS!$A$2:$A$8217,0))/p_bulan,"")</f>
        <v>16176.545454545454</v>
      </c>
      <c r="Q1905" s="104" t="str">
        <f t="shared" si="59"/>
        <v>Melebihi ekspor nasional HS</v>
      </c>
    </row>
    <row r="1906" spans="1:17" x14ac:dyDescent="0.3">
      <c r="A1906" s="104">
        <v>1905</v>
      </c>
      <c r="B1906" s="104" t="s">
        <v>18735</v>
      </c>
      <c r="C1906" s="104" t="s">
        <v>294</v>
      </c>
      <c r="D1906" s="104" t="s">
        <v>308</v>
      </c>
      <c r="E1906" s="104" t="s">
        <v>320</v>
      </c>
      <c r="F1906" s="104" t="s">
        <v>344</v>
      </c>
      <c r="G1906" s="104" t="s">
        <v>332</v>
      </c>
      <c r="H1906" s="104" t="s">
        <v>1302</v>
      </c>
      <c r="I1906" s="104" t="s">
        <v>18737</v>
      </c>
      <c r="J1906" s="105">
        <v>27000</v>
      </c>
      <c r="K1906" s="105">
        <v>300000</v>
      </c>
      <c r="L1906" s="105">
        <v>163500</v>
      </c>
      <c r="M1906" s="106">
        <v>0.47623953400000002</v>
      </c>
      <c r="N1906" s="105">
        <v>77865.163839999994</v>
      </c>
      <c r="O1906" s="107">
        <f t="shared" si="58"/>
        <v>8</v>
      </c>
      <c r="P1906" s="105">
        <f>IFERROR(INDEX(Data_HS!$D$2:$D$8217,MATCH(H1906,Data_HS!$A$2:$A$8217,0))/p_bulan,"")</f>
        <v>48622.454545454544</v>
      </c>
      <c r="Q1906" s="104" t="str">
        <f t="shared" si="59"/>
        <v>Melebihi ekspor nasional HS</v>
      </c>
    </row>
    <row r="1907" spans="1:17" x14ac:dyDescent="0.3">
      <c r="A1907" s="104">
        <v>1906</v>
      </c>
      <c r="B1907" s="104" t="s">
        <v>18738</v>
      </c>
      <c r="C1907" s="104" t="s">
        <v>288</v>
      </c>
      <c r="D1907" s="104" t="s">
        <v>311</v>
      </c>
      <c r="E1907" s="104" t="s">
        <v>320</v>
      </c>
      <c r="F1907" s="104" t="s">
        <v>343</v>
      </c>
      <c r="G1907" s="104" t="s">
        <v>332</v>
      </c>
      <c r="H1907" s="104" t="s">
        <v>2597</v>
      </c>
      <c r="I1907" s="104" t="s">
        <v>18739</v>
      </c>
      <c r="J1907" s="105">
        <v>1800</v>
      </c>
      <c r="K1907" s="105">
        <v>10000</v>
      </c>
      <c r="L1907" s="105">
        <v>5900</v>
      </c>
      <c r="M1907" s="106">
        <v>3.730552265</v>
      </c>
      <c r="N1907" s="105">
        <v>22010.25837</v>
      </c>
      <c r="O1907" s="107">
        <f t="shared" si="58"/>
        <v>21</v>
      </c>
      <c r="P1907" s="105">
        <f>IFERROR(INDEX(Data_HS!$D$2:$D$8217,MATCH(H1907,Data_HS!$A$2:$A$8217,0))/p_bulan,"")</f>
        <v>16893.636363636364</v>
      </c>
      <c r="Q1907" s="104" t="str">
        <f t="shared" si="59"/>
        <v>Melebihi ekspor nasional HS</v>
      </c>
    </row>
    <row r="1908" spans="1:17" x14ac:dyDescent="0.3">
      <c r="A1908" s="104">
        <v>1907</v>
      </c>
      <c r="B1908" s="104" t="s">
        <v>18738</v>
      </c>
      <c r="C1908" s="104" t="s">
        <v>288</v>
      </c>
      <c r="D1908" s="104" t="s">
        <v>311</v>
      </c>
      <c r="E1908" s="104" t="s">
        <v>320</v>
      </c>
      <c r="F1908" s="104" t="s">
        <v>343</v>
      </c>
      <c r="G1908" s="104" t="s">
        <v>332</v>
      </c>
      <c r="H1908" s="104" t="s">
        <v>1460</v>
      </c>
      <c r="I1908" s="104" t="s">
        <v>17138</v>
      </c>
      <c r="J1908" s="105">
        <v>1800</v>
      </c>
      <c r="K1908" s="105">
        <v>17000</v>
      </c>
      <c r="L1908" s="105">
        <v>9400</v>
      </c>
      <c r="M1908" s="106">
        <v>6.8828138010000002</v>
      </c>
      <c r="N1908" s="105">
        <v>64698.44973</v>
      </c>
      <c r="O1908" s="107">
        <f t="shared" si="58"/>
        <v>9</v>
      </c>
      <c r="P1908" s="105">
        <f>IFERROR(INDEX(Data_HS!$D$2:$D$8217,MATCH(H1908,Data_HS!$A$2:$A$8217,0))/p_bulan,"")</f>
        <v>60138.272727272728</v>
      </c>
      <c r="Q1908" s="104" t="str">
        <f t="shared" si="59"/>
        <v>Melebihi ekspor nasional HS</v>
      </c>
    </row>
    <row r="1909" spans="1:17" x14ac:dyDescent="0.3">
      <c r="A1909" s="104">
        <v>1908</v>
      </c>
      <c r="B1909" s="104" t="s">
        <v>18738</v>
      </c>
      <c r="C1909" s="104" t="s">
        <v>288</v>
      </c>
      <c r="D1909" s="104" t="s">
        <v>311</v>
      </c>
      <c r="E1909" s="104" t="s">
        <v>320</v>
      </c>
      <c r="F1909" s="104" t="s">
        <v>343</v>
      </c>
      <c r="G1909" s="104" t="s">
        <v>332</v>
      </c>
      <c r="H1909" s="104" t="s">
        <v>1513</v>
      </c>
      <c r="I1909" s="104" t="s">
        <v>18740</v>
      </c>
      <c r="J1909" s="105">
        <v>1</v>
      </c>
      <c r="K1909" s="105">
        <v>100</v>
      </c>
      <c r="L1909" s="105">
        <v>50.5</v>
      </c>
      <c r="M1909" s="106">
        <v>48.166593229999997</v>
      </c>
      <c r="N1909" s="105">
        <v>2432.4129579999999</v>
      </c>
      <c r="O1909" s="107">
        <f t="shared" si="58"/>
        <v>9</v>
      </c>
      <c r="P1909" s="105">
        <f>IFERROR(INDEX(Data_HS!$D$2:$D$8217,MATCH(H1909,Data_HS!$A$2:$A$8217,0))/p_bulan,"")</f>
        <v>785032.27272727271</v>
      </c>
      <c r="Q1909" s="104" t="str">
        <f t="shared" si="59"/>
        <v>Wajar</v>
      </c>
    </row>
    <row r="1910" spans="1:17" x14ac:dyDescent="0.3">
      <c r="A1910" s="104">
        <v>1909</v>
      </c>
      <c r="B1910" s="104" t="s">
        <v>18738</v>
      </c>
      <c r="C1910" s="104" t="s">
        <v>288</v>
      </c>
      <c r="D1910" s="104" t="s">
        <v>311</v>
      </c>
      <c r="E1910" s="104" t="s">
        <v>320</v>
      </c>
      <c r="F1910" s="104" t="s">
        <v>343</v>
      </c>
      <c r="G1910" s="104" t="s">
        <v>332</v>
      </c>
      <c r="H1910" s="104" t="s">
        <v>1523</v>
      </c>
      <c r="I1910" s="104" t="s">
        <v>16812</v>
      </c>
      <c r="J1910" s="105">
        <v>1800</v>
      </c>
      <c r="K1910" s="105">
        <v>17000</v>
      </c>
      <c r="L1910" s="105">
        <v>9400</v>
      </c>
      <c r="M1910" s="106">
        <v>5.5373955229999998</v>
      </c>
      <c r="N1910" s="105">
        <v>52051.517919999998</v>
      </c>
      <c r="O1910" s="107">
        <f t="shared" si="58"/>
        <v>9</v>
      </c>
      <c r="P1910" s="105">
        <f>IFERROR(INDEX(Data_HS!$D$2:$D$8217,MATCH(H1910,Data_HS!$A$2:$A$8217,0))/p_bulan,"")</f>
        <v>18410584.636363637</v>
      </c>
      <c r="Q1910" s="104" t="str">
        <f t="shared" si="59"/>
        <v>Wajar</v>
      </c>
    </row>
    <row r="1911" spans="1:17" x14ac:dyDescent="0.3">
      <c r="A1911" s="104">
        <v>1910</v>
      </c>
      <c r="B1911" s="104" t="s">
        <v>18738</v>
      </c>
      <c r="C1911" s="104" t="s">
        <v>288</v>
      </c>
      <c r="D1911" s="104" t="s">
        <v>311</v>
      </c>
      <c r="E1911" s="104" t="s">
        <v>320</v>
      </c>
      <c r="F1911" s="104" t="s">
        <v>343</v>
      </c>
      <c r="G1911" s="104" t="s">
        <v>332</v>
      </c>
      <c r="H1911" s="104" t="s">
        <v>1527</v>
      </c>
      <c r="I1911" s="104" t="s">
        <v>16905</v>
      </c>
      <c r="J1911" s="105">
        <v>1800000</v>
      </c>
      <c r="K1911" s="105">
        <v>17000</v>
      </c>
      <c r="L1911" s="105">
        <v>908500</v>
      </c>
      <c r="M1911" s="106">
        <v>5.5014955480000003</v>
      </c>
      <c r="N1911" s="105">
        <v>4998108.7060000002</v>
      </c>
      <c r="O1911" s="107">
        <f t="shared" si="58"/>
        <v>9</v>
      </c>
      <c r="P1911" s="105">
        <f>IFERROR(INDEX(Data_HS!$D$2:$D$8217,MATCH(H1911,Data_HS!$A$2:$A$8217,0))/p_bulan,"")</f>
        <v>8913202</v>
      </c>
      <c r="Q1911" s="104" t="str">
        <f t="shared" si="59"/>
        <v>Wajar</v>
      </c>
    </row>
    <row r="1912" spans="1:17" x14ac:dyDescent="0.3">
      <c r="A1912" s="104">
        <v>1911</v>
      </c>
      <c r="B1912" s="104" t="s">
        <v>18738</v>
      </c>
      <c r="C1912" s="104" t="s">
        <v>288</v>
      </c>
      <c r="D1912" s="104" t="s">
        <v>311</v>
      </c>
      <c r="E1912" s="104" t="s">
        <v>320</v>
      </c>
      <c r="F1912" s="104" t="s">
        <v>343</v>
      </c>
      <c r="G1912" s="104" t="s">
        <v>332</v>
      </c>
      <c r="H1912" s="104" t="s">
        <v>11110</v>
      </c>
      <c r="I1912" s="104" t="s">
        <v>18741</v>
      </c>
      <c r="J1912" s="105">
        <v>1800</v>
      </c>
      <c r="K1912" s="105">
        <v>17000</v>
      </c>
      <c r="L1912" s="105">
        <v>9400</v>
      </c>
      <c r="M1912" s="106">
        <v>6.8136705380000002</v>
      </c>
      <c r="N1912" s="105">
        <v>64048.503060000003</v>
      </c>
      <c r="O1912" s="107">
        <f t="shared" si="58"/>
        <v>84</v>
      </c>
      <c r="P1912" s="105">
        <f>IFERROR(INDEX(Data_HS!$D$2:$D$8217,MATCH(H1912,Data_HS!$A$2:$A$8217,0))/p_bulan,"")</f>
        <v>55034.63636363636</v>
      </c>
      <c r="Q1912" s="104" t="str">
        <f t="shared" si="59"/>
        <v>Melebihi ekspor nasional HS</v>
      </c>
    </row>
    <row r="1913" spans="1:17" x14ac:dyDescent="0.3">
      <c r="A1913" s="104">
        <v>1912</v>
      </c>
      <c r="B1913" s="104" t="s">
        <v>18742</v>
      </c>
      <c r="C1913" s="104" t="s">
        <v>282</v>
      </c>
      <c r="D1913" s="104" t="s">
        <v>308</v>
      </c>
      <c r="E1913" s="104" t="s">
        <v>320</v>
      </c>
      <c r="F1913" s="104" t="s">
        <v>343</v>
      </c>
      <c r="G1913" s="104" t="s">
        <v>332</v>
      </c>
      <c r="H1913" s="104" t="s">
        <v>1460</v>
      </c>
      <c r="I1913" s="104" t="s">
        <v>18743</v>
      </c>
      <c r="J1913" s="105"/>
      <c r="K1913" s="105"/>
      <c r="L1913" s="105"/>
      <c r="M1913" s="106">
        <v>6.8828138010000002</v>
      </c>
      <c r="N1913" s="105"/>
      <c r="O1913" s="107">
        <f t="shared" si="58"/>
        <v>9</v>
      </c>
      <c r="P1913" s="105">
        <f>IFERROR(INDEX(Data_HS!$D$2:$D$8217,MATCH(H1913,Data_HS!$A$2:$A$8217,0))/p_bulan,"")</f>
        <v>60138.272727272728</v>
      </c>
      <c r="Q1913" s="104" t="str">
        <f t="shared" si="59"/>
        <v>Tanpa estimasi</v>
      </c>
    </row>
    <row r="1914" spans="1:17" x14ac:dyDescent="0.3">
      <c r="A1914" s="104">
        <v>1913</v>
      </c>
      <c r="B1914" s="104" t="s">
        <v>18742</v>
      </c>
      <c r="C1914" s="104" t="s">
        <v>282</v>
      </c>
      <c r="D1914" s="104" t="s">
        <v>308</v>
      </c>
      <c r="E1914" s="104" t="s">
        <v>320</v>
      </c>
      <c r="F1914" s="104" t="s">
        <v>343</v>
      </c>
      <c r="G1914" s="104" t="s">
        <v>332</v>
      </c>
      <c r="H1914" s="104" t="s">
        <v>1460</v>
      </c>
      <c r="I1914" s="104" t="s">
        <v>18744</v>
      </c>
      <c r="J1914" s="105"/>
      <c r="K1914" s="105">
        <v>50000</v>
      </c>
      <c r="L1914" s="105"/>
      <c r="M1914" s="106">
        <v>6.8828138010000002</v>
      </c>
      <c r="N1914" s="105"/>
      <c r="O1914" s="107">
        <f t="shared" si="58"/>
        <v>9</v>
      </c>
      <c r="P1914" s="105">
        <f>IFERROR(INDEX(Data_HS!$D$2:$D$8217,MATCH(H1914,Data_HS!$A$2:$A$8217,0))/p_bulan,"")</f>
        <v>60138.272727272728</v>
      </c>
      <c r="Q1914" s="104" t="str">
        <f t="shared" si="59"/>
        <v>Tanpa estimasi</v>
      </c>
    </row>
    <row r="1915" spans="1:17" x14ac:dyDescent="0.3">
      <c r="A1915" s="104">
        <v>1914</v>
      </c>
      <c r="B1915" s="104" t="s">
        <v>18742</v>
      </c>
      <c r="C1915" s="104" t="s">
        <v>282</v>
      </c>
      <c r="D1915" s="104" t="s">
        <v>308</v>
      </c>
      <c r="E1915" s="104" t="s">
        <v>320</v>
      </c>
      <c r="F1915" s="104" t="s">
        <v>343</v>
      </c>
      <c r="G1915" s="104" t="s">
        <v>332</v>
      </c>
      <c r="H1915" s="104" t="s">
        <v>1689</v>
      </c>
      <c r="I1915" s="104" t="s">
        <v>16934</v>
      </c>
      <c r="J1915" s="105"/>
      <c r="K1915" s="105">
        <v>200000</v>
      </c>
      <c r="L1915" s="105"/>
      <c r="M1915" s="106">
        <v>0.306666667</v>
      </c>
      <c r="N1915" s="105"/>
      <c r="O1915" s="107">
        <f t="shared" si="58"/>
        <v>12</v>
      </c>
      <c r="P1915" s="105">
        <f>IFERROR(INDEX(Data_HS!$D$2:$D$8217,MATCH(H1915,Data_HS!$A$2:$A$8217,0))/p_bulan,"")</f>
        <v>8.3636363636363633</v>
      </c>
      <c r="Q1915" s="104" t="str">
        <f t="shared" si="59"/>
        <v>Tanpa estimasi</v>
      </c>
    </row>
    <row r="1916" spans="1:17" x14ac:dyDescent="0.3">
      <c r="A1916" s="104">
        <v>1915</v>
      </c>
      <c r="B1916" s="104" t="s">
        <v>18742</v>
      </c>
      <c r="C1916" s="104" t="s">
        <v>282</v>
      </c>
      <c r="D1916" s="104" t="s">
        <v>308</v>
      </c>
      <c r="E1916" s="104" t="s">
        <v>320</v>
      </c>
      <c r="F1916" s="104" t="s">
        <v>343</v>
      </c>
      <c r="G1916" s="104" t="s">
        <v>332</v>
      </c>
      <c r="H1916" s="104" t="s">
        <v>1460</v>
      </c>
      <c r="I1916" s="104" t="s">
        <v>18745</v>
      </c>
      <c r="J1916" s="105"/>
      <c r="K1916" s="105">
        <v>50000</v>
      </c>
      <c r="L1916" s="105"/>
      <c r="M1916" s="106">
        <v>6.8828138010000002</v>
      </c>
      <c r="N1916" s="105"/>
      <c r="O1916" s="107">
        <f t="shared" si="58"/>
        <v>9</v>
      </c>
      <c r="P1916" s="105">
        <f>IFERROR(INDEX(Data_HS!$D$2:$D$8217,MATCH(H1916,Data_HS!$A$2:$A$8217,0))/p_bulan,"")</f>
        <v>60138.272727272728</v>
      </c>
      <c r="Q1916" s="104" t="str">
        <f t="shared" si="59"/>
        <v>Tanpa estimasi</v>
      </c>
    </row>
    <row r="1917" spans="1:17" x14ac:dyDescent="0.3">
      <c r="A1917" s="104">
        <v>1916</v>
      </c>
      <c r="B1917" s="104" t="s">
        <v>18742</v>
      </c>
      <c r="C1917" s="104" t="s">
        <v>282</v>
      </c>
      <c r="D1917" s="104" t="s">
        <v>308</v>
      </c>
      <c r="E1917" s="104" t="s">
        <v>320</v>
      </c>
      <c r="F1917" s="104" t="s">
        <v>343</v>
      </c>
      <c r="G1917" s="104" t="s">
        <v>332</v>
      </c>
      <c r="H1917" s="104" t="s">
        <v>1460</v>
      </c>
      <c r="I1917" s="104" t="s">
        <v>18746</v>
      </c>
      <c r="J1917" s="105"/>
      <c r="K1917" s="105">
        <v>50000</v>
      </c>
      <c r="L1917" s="105"/>
      <c r="M1917" s="106">
        <v>6.8828138010000002</v>
      </c>
      <c r="N1917" s="105"/>
      <c r="O1917" s="107">
        <f t="shared" si="58"/>
        <v>9</v>
      </c>
      <c r="P1917" s="105">
        <f>IFERROR(INDEX(Data_HS!$D$2:$D$8217,MATCH(H1917,Data_HS!$A$2:$A$8217,0))/p_bulan,"")</f>
        <v>60138.272727272728</v>
      </c>
      <c r="Q1917" s="104" t="str">
        <f t="shared" si="59"/>
        <v>Tanpa estimasi</v>
      </c>
    </row>
    <row r="1918" spans="1:17" x14ac:dyDescent="0.3">
      <c r="A1918" s="104">
        <v>1917</v>
      </c>
      <c r="B1918" s="104" t="s">
        <v>18742</v>
      </c>
      <c r="C1918" s="104" t="s">
        <v>282</v>
      </c>
      <c r="D1918" s="104" t="s">
        <v>308</v>
      </c>
      <c r="E1918" s="104" t="s">
        <v>320</v>
      </c>
      <c r="F1918" s="104" t="s">
        <v>343</v>
      </c>
      <c r="G1918" s="104" t="s">
        <v>332</v>
      </c>
      <c r="H1918" s="104" t="s">
        <v>1460</v>
      </c>
      <c r="I1918" s="104" t="s">
        <v>18747</v>
      </c>
      <c r="J1918" s="105"/>
      <c r="K1918" s="105"/>
      <c r="L1918" s="105"/>
      <c r="M1918" s="106">
        <v>6.8828138010000002</v>
      </c>
      <c r="N1918" s="105"/>
      <c r="O1918" s="107">
        <f t="shared" si="58"/>
        <v>9</v>
      </c>
      <c r="P1918" s="105">
        <f>IFERROR(INDEX(Data_HS!$D$2:$D$8217,MATCH(H1918,Data_HS!$A$2:$A$8217,0))/p_bulan,"")</f>
        <v>60138.272727272728</v>
      </c>
      <c r="Q1918" s="104" t="str">
        <f t="shared" si="59"/>
        <v>Tanpa estimasi</v>
      </c>
    </row>
    <row r="1919" spans="1:17" x14ac:dyDescent="0.3">
      <c r="A1919" s="104">
        <v>1918</v>
      </c>
      <c r="B1919" s="104" t="s">
        <v>18742</v>
      </c>
      <c r="C1919" s="104" t="s">
        <v>282</v>
      </c>
      <c r="D1919" s="104" t="s">
        <v>308</v>
      </c>
      <c r="E1919" s="104" t="s">
        <v>320</v>
      </c>
      <c r="F1919" s="104" t="s">
        <v>343</v>
      </c>
      <c r="G1919" s="104" t="s">
        <v>332</v>
      </c>
      <c r="H1919" s="104" t="s">
        <v>1460</v>
      </c>
      <c r="I1919" s="104" t="s">
        <v>18748</v>
      </c>
      <c r="J1919" s="105"/>
      <c r="K1919" s="105"/>
      <c r="L1919" s="105"/>
      <c r="M1919" s="106">
        <v>6.8828138010000002</v>
      </c>
      <c r="N1919" s="105"/>
      <c r="O1919" s="107">
        <f t="shared" si="58"/>
        <v>9</v>
      </c>
      <c r="P1919" s="105">
        <f>IFERROR(INDEX(Data_HS!$D$2:$D$8217,MATCH(H1919,Data_HS!$A$2:$A$8217,0))/p_bulan,"")</f>
        <v>60138.272727272728</v>
      </c>
      <c r="Q1919" s="104" t="str">
        <f t="shared" si="59"/>
        <v>Tanpa estimasi</v>
      </c>
    </row>
    <row r="1920" spans="1:17" x14ac:dyDescent="0.3">
      <c r="A1920" s="104">
        <v>1919</v>
      </c>
      <c r="B1920" s="104" t="s">
        <v>18742</v>
      </c>
      <c r="C1920" s="104" t="s">
        <v>282</v>
      </c>
      <c r="D1920" s="104" t="s">
        <v>308</v>
      </c>
      <c r="E1920" s="104" t="s">
        <v>320</v>
      </c>
      <c r="F1920" s="104" t="s">
        <v>343</v>
      </c>
      <c r="G1920" s="104" t="s">
        <v>332</v>
      </c>
      <c r="H1920" s="104" t="s">
        <v>1460</v>
      </c>
      <c r="I1920" s="104" t="s">
        <v>18749</v>
      </c>
      <c r="J1920" s="105"/>
      <c r="K1920" s="105"/>
      <c r="L1920" s="105"/>
      <c r="M1920" s="106">
        <v>6.8828138010000002</v>
      </c>
      <c r="N1920" s="105"/>
      <c r="O1920" s="107">
        <f t="shared" si="58"/>
        <v>9</v>
      </c>
      <c r="P1920" s="105">
        <f>IFERROR(INDEX(Data_HS!$D$2:$D$8217,MATCH(H1920,Data_HS!$A$2:$A$8217,0))/p_bulan,"")</f>
        <v>60138.272727272728</v>
      </c>
      <c r="Q1920" s="104" t="str">
        <f t="shared" si="59"/>
        <v>Tanpa estimasi</v>
      </c>
    </row>
    <row r="1921" spans="1:17" x14ac:dyDescent="0.3">
      <c r="A1921" s="104">
        <v>1920</v>
      </c>
      <c r="B1921" s="104" t="s">
        <v>18742</v>
      </c>
      <c r="C1921" s="104" t="s">
        <v>282</v>
      </c>
      <c r="D1921" s="104" t="s">
        <v>308</v>
      </c>
      <c r="E1921" s="104" t="s">
        <v>320</v>
      </c>
      <c r="F1921" s="104" t="s">
        <v>343</v>
      </c>
      <c r="G1921" s="104" t="s">
        <v>332</v>
      </c>
      <c r="H1921" s="104" t="s">
        <v>1460</v>
      </c>
      <c r="I1921" s="104" t="s">
        <v>18750</v>
      </c>
      <c r="J1921" s="105"/>
      <c r="K1921" s="105"/>
      <c r="L1921" s="105"/>
      <c r="M1921" s="106">
        <v>6.8828138010000002</v>
      </c>
      <c r="N1921" s="105"/>
      <c r="O1921" s="107">
        <f t="shared" si="58"/>
        <v>9</v>
      </c>
      <c r="P1921" s="105">
        <f>IFERROR(INDEX(Data_HS!$D$2:$D$8217,MATCH(H1921,Data_HS!$A$2:$A$8217,0))/p_bulan,"")</f>
        <v>60138.272727272728</v>
      </c>
      <c r="Q1921" s="104" t="str">
        <f t="shared" si="59"/>
        <v>Tanpa estimasi</v>
      </c>
    </row>
    <row r="1922" spans="1:17" x14ac:dyDescent="0.3">
      <c r="A1922" s="104">
        <v>1921</v>
      </c>
      <c r="B1922" s="104" t="s">
        <v>18742</v>
      </c>
      <c r="C1922" s="104" t="s">
        <v>282</v>
      </c>
      <c r="D1922" s="104" t="s">
        <v>308</v>
      </c>
      <c r="E1922" s="104" t="s">
        <v>320</v>
      </c>
      <c r="F1922" s="104" t="s">
        <v>343</v>
      </c>
      <c r="G1922" s="104" t="s">
        <v>332</v>
      </c>
      <c r="H1922" s="104" t="s">
        <v>1460</v>
      </c>
      <c r="I1922" s="104" t="s">
        <v>18751</v>
      </c>
      <c r="J1922" s="105"/>
      <c r="K1922" s="105">
        <v>50000</v>
      </c>
      <c r="L1922" s="105"/>
      <c r="M1922" s="106">
        <v>6.8828138010000002</v>
      </c>
      <c r="N1922" s="105"/>
      <c r="O1922" s="107">
        <f t="shared" ref="O1922:O1985" si="60">VALUE(LEFT(H1922,2))</f>
        <v>9</v>
      </c>
      <c r="P1922" s="105">
        <f>IFERROR(INDEX(Data_HS!$D$2:$D$8217,MATCH(H1922,Data_HS!$A$2:$A$8217,0))/p_bulan,"")</f>
        <v>60138.272727272728</v>
      </c>
      <c r="Q1922" s="104" t="str">
        <f t="shared" ref="Q1922:Q1985" si="61">IF(H1922="00000000","HS tidak valid",IF(N1922="","Tanpa estimasi",IF(P1922="","HS tidak ada di data nasional",IF(N1922=0,"Estimasi nol",IF(N1922&gt;P1922,"Melebihi ekspor nasional HS","Wajar")))))</f>
        <v>Tanpa estimasi</v>
      </c>
    </row>
    <row r="1923" spans="1:17" x14ac:dyDescent="0.3">
      <c r="A1923" s="104">
        <v>1922</v>
      </c>
      <c r="B1923" s="104" t="s">
        <v>18742</v>
      </c>
      <c r="C1923" s="104" t="s">
        <v>282</v>
      </c>
      <c r="D1923" s="104" t="s">
        <v>308</v>
      </c>
      <c r="E1923" s="104" t="s">
        <v>320</v>
      </c>
      <c r="F1923" s="104" t="s">
        <v>343</v>
      </c>
      <c r="G1923" s="104" t="s">
        <v>332</v>
      </c>
      <c r="H1923" s="104" t="s">
        <v>1460</v>
      </c>
      <c r="I1923" s="104" t="s">
        <v>18752</v>
      </c>
      <c r="J1923" s="105"/>
      <c r="K1923" s="105">
        <v>50000</v>
      </c>
      <c r="L1923" s="105"/>
      <c r="M1923" s="106">
        <v>6.8828138010000002</v>
      </c>
      <c r="N1923" s="105"/>
      <c r="O1923" s="107">
        <f t="shared" si="60"/>
        <v>9</v>
      </c>
      <c r="P1923" s="105">
        <f>IFERROR(INDEX(Data_HS!$D$2:$D$8217,MATCH(H1923,Data_HS!$A$2:$A$8217,0))/p_bulan,"")</f>
        <v>60138.272727272728</v>
      </c>
      <c r="Q1923" s="104" t="str">
        <f t="shared" si="61"/>
        <v>Tanpa estimasi</v>
      </c>
    </row>
    <row r="1924" spans="1:17" x14ac:dyDescent="0.3">
      <c r="A1924" s="104">
        <v>1923</v>
      </c>
      <c r="B1924" s="104" t="s">
        <v>18742</v>
      </c>
      <c r="C1924" s="104" t="s">
        <v>282</v>
      </c>
      <c r="D1924" s="104" t="s">
        <v>308</v>
      </c>
      <c r="E1924" s="104" t="s">
        <v>320</v>
      </c>
      <c r="F1924" s="104" t="s">
        <v>343</v>
      </c>
      <c r="G1924" s="104" t="s">
        <v>332</v>
      </c>
      <c r="H1924" s="104" t="s">
        <v>1460</v>
      </c>
      <c r="I1924" s="104" t="s">
        <v>18753</v>
      </c>
      <c r="J1924" s="105"/>
      <c r="K1924" s="105">
        <v>50000</v>
      </c>
      <c r="L1924" s="105"/>
      <c r="M1924" s="106">
        <v>6.8828138010000002</v>
      </c>
      <c r="N1924" s="105"/>
      <c r="O1924" s="107">
        <f t="shared" si="60"/>
        <v>9</v>
      </c>
      <c r="P1924" s="105">
        <f>IFERROR(INDEX(Data_HS!$D$2:$D$8217,MATCH(H1924,Data_HS!$A$2:$A$8217,0))/p_bulan,"")</f>
        <v>60138.272727272728</v>
      </c>
      <c r="Q1924" s="104" t="str">
        <f t="shared" si="61"/>
        <v>Tanpa estimasi</v>
      </c>
    </row>
    <row r="1925" spans="1:17" x14ac:dyDescent="0.3">
      <c r="A1925" s="104">
        <v>1924</v>
      </c>
      <c r="B1925" s="104" t="s">
        <v>18754</v>
      </c>
      <c r="C1925" s="104" t="s">
        <v>302</v>
      </c>
      <c r="D1925" s="104" t="s">
        <v>311</v>
      </c>
      <c r="E1925" s="104" t="s">
        <v>320</v>
      </c>
      <c r="F1925" s="104" t="s">
        <v>344</v>
      </c>
      <c r="G1925" s="104" t="s">
        <v>332</v>
      </c>
      <c r="H1925" s="104" t="s">
        <v>1605</v>
      </c>
      <c r="I1925" s="104" t="s">
        <v>18755</v>
      </c>
      <c r="J1925" s="105">
        <v>100</v>
      </c>
      <c r="K1925" s="105">
        <v>1000</v>
      </c>
      <c r="L1925" s="105">
        <v>550</v>
      </c>
      <c r="M1925" s="106">
        <v>0.5</v>
      </c>
      <c r="N1925" s="105">
        <v>275</v>
      </c>
      <c r="O1925" s="107">
        <f t="shared" si="60"/>
        <v>10</v>
      </c>
      <c r="P1925" s="105">
        <f>IFERROR(INDEX(Data_HS!$D$2:$D$8217,MATCH(H1925,Data_HS!$A$2:$A$8217,0))/p_bulan,"")</f>
        <v>1.3636363636363635</v>
      </c>
      <c r="Q1925" s="104" t="str">
        <f t="shared" si="61"/>
        <v>Melebihi ekspor nasional HS</v>
      </c>
    </row>
    <row r="1926" spans="1:17" x14ac:dyDescent="0.3">
      <c r="A1926" s="104">
        <v>1925</v>
      </c>
      <c r="B1926" s="104" t="s">
        <v>18756</v>
      </c>
      <c r="C1926" s="104" t="s">
        <v>286</v>
      </c>
      <c r="D1926" s="104" t="s">
        <v>311</v>
      </c>
      <c r="E1926" s="104" t="s">
        <v>320</v>
      </c>
      <c r="F1926" s="104" t="s">
        <v>343</v>
      </c>
      <c r="G1926" s="104" t="s">
        <v>332</v>
      </c>
      <c r="H1926" s="104" t="s">
        <v>5438</v>
      </c>
      <c r="I1926" s="104" t="s">
        <v>18757</v>
      </c>
      <c r="J1926" s="105">
        <v>0</v>
      </c>
      <c r="K1926" s="105">
        <v>0</v>
      </c>
      <c r="L1926" s="105">
        <v>0</v>
      </c>
      <c r="M1926" s="106">
        <v>9.5853711910000001</v>
      </c>
      <c r="N1926" s="105">
        <v>0</v>
      </c>
      <c r="O1926" s="107">
        <f t="shared" si="60"/>
        <v>39</v>
      </c>
      <c r="P1926" s="105">
        <f>IFERROR(INDEX(Data_HS!$D$2:$D$8217,MATCH(H1926,Data_HS!$A$2:$A$8217,0))/p_bulan,"")</f>
        <v>2492578.1818181816</v>
      </c>
      <c r="Q1926" s="104" t="str">
        <f t="shared" si="61"/>
        <v>Estimasi nol</v>
      </c>
    </row>
    <row r="1927" spans="1:17" x14ac:dyDescent="0.3">
      <c r="A1927" s="104">
        <v>1926</v>
      </c>
      <c r="B1927" s="104" t="s">
        <v>18756</v>
      </c>
      <c r="C1927" s="104" t="s">
        <v>286</v>
      </c>
      <c r="D1927" s="104" t="s">
        <v>311</v>
      </c>
      <c r="E1927" s="104" t="s">
        <v>320</v>
      </c>
      <c r="F1927" s="104" t="s">
        <v>343</v>
      </c>
      <c r="G1927" s="104" t="s">
        <v>332</v>
      </c>
      <c r="H1927" s="104" t="s">
        <v>1460</v>
      </c>
      <c r="I1927" s="104" t="s">
        <v>18758</v>
      </c>
      <c r="J1927" s="105">
        <v>0</v>
      </c>
      <c r="K1927" s="105">
        <v>1000</v>
      </c>
      <c r="L1927" s="105">
        <v>500</v>
      </c>
      <c r="M1927" s="106">
        <v>6.8828138010000002</v>
      </c>
      <c r="N1927" s="105">
        <v>3441.4069</v>
      </c>
      <c r="O1927" s="107">
        <f t="shared" si="60"/>
        <v>9</v>
      </c>
      <c r="P1927" s="105">
        <f>IFERROR(INDEX(Data_HS!$D$2:$D$8217,MATCH(H1927,Data_HS!$A$2:$A$8217,0))/p_bulan,"")</f>
        <v>60138.272727272728</v>
      </c>
      <c r="Q1927" s="104" t="str">
        <f t="shared" si="61"/>
        <v>Wajar</v>
      </c>
    </row>
    <row r="1928" spans="1:17" x14ac:dyDescent="0.3">
      <c r="A1928" s="104">
        <v>1927</v>
      </c>
      <c r="B1928" s="104" t="s">
        <v>18756</v>
      </c>
      <c r="C1928" s="104" t="s">
        <v>286</v>
      </c>
      <c r="D1928" s="104" t="s">
        <v>311</v>
      </c>
      <c r="E1928" s="104" t="s">
        <v>320</v>
      </c>
      <c r="F1928" s="104" t="s">
        <v>343</v>
      </c>
      <c r="G1928" s="104" t="s">
        <v>332</v>
      </c>
      <c r="H1928" s="104" t="s">
        <v>14108</v>
      </c>
      <c r="I1928" s="104" t="s">
        <v>18759</v>
      </c>
      <c r="J1928" s="105">
        <v>0</v>
      </c>
      <c r="K1928" s="105">
        <v>0</v>
      </c>
      <c r="L1928" s="105">
        <v>0</v>
      </c>
      <c r="M1928" s="106">
        <v>51.687364590000001</v>
      </c>
      <c r="N1928" s="105">
        <v>0</v>
      </c>
      <c r="O1928" s="107">
        <f t="shared" si="60"/>
        <v>85</v>
      </c>
      <c r="P1928" s="105">
        <f>IFERROR(INDEX(Data_HS!$D$2:$D$8217,MATCH(H1928,Data_HS!$A$2:$A$8217,0))/p_bulan,"")</f>
        <v>3313893.0909090908</v>
      </c>
      <c r="Q1928" s="104" t="str">
        <f t="shared" si="61"/>
        <v>Estimasi nol</v>
      </c>
    </row>
    <row r="1929" spans="1:17" x14ac:dyDescent="0.3">
      <c r="A1929" s="104">
        <v>1928</v>
      </c>
      <c r="B1929" s="104" t="s">
        <v>18756</v>
      </c>
      <c r="C1929" s="104" t="s">
        <v>286</v>
      </c>
      <c r="D1929" s="104" t="s">
        <v>311</v>
      </c>
      <c r="E1929" s="104" t="s">
        <v>320</v>
      </c>
      <c r="F1929" s="104" t="s">
        <v>343</v>
      </c>
      <c r="G1929" s="104" t="s">
        <v>332</v>
      </c>
      <c r="H1929" s="104" t="s">
        <v>16845</v>
      </c>
      <c r="I1929" s="104" t="s">
        <v>18760</v>
      </c>
      <c r="J1929" s="105">
        <v>0</v>
      </c>
      <c r="K1929" s="105">
        <v>0</v>
      </c>
      <c r="L1929" s="105">
        <v>0</v>
      </c>
      <c r="M1929" s="106"/>
      <c r="N1929" s="105"/>
      <c r="O1929" s="107">
        <f t="shared" si="60"/>
        <v>0</v>
      </c>
      <c r="P1929" s="105" t="str">
        <f>IFERROR(INDEX(Data_HS!$D$2:$D$8217,MATCH(H1929,Data_HS!$A$2:$A$8217,0))/p_bulan,"")</f>
        <v/>
      </c>
      <c r="Q1929" s="104" t="str">
        <f t="shared" si="61"/>
        <v>HS tidak valid</v>
      </c>
    </row>
    <row r="1930" spans="1:17" x14ac:dyDescent="0.3">
      <c r="A1930" s="104">
        <v>1929</v>
      </c>
      <c r="B1930" s="104" t="s">
        <v>18756</v>
      </c>
      <c r="C1930" s="104" t="s">
        <v>286</v>
      </c>
      <c r="D1930" s="104" t="s">
        <v>311</v>
      </c>
      <c r="E1930" s="104" t="s">
        <v>320</v>
      </c>
      <c r="F1930" s="104" t="s">
        <v>343</v>
      </c>
      <c r="G1930" s="104" t="s">
        <v>332</v>
      </c>
      <c r="H1930" s="104" t="s">
        <v>16845</v>
      </c>
      <c r="I1930" s="104" t="s">
        <v>18761</v>
      </c>
      <c r="J1930" s="105">
        <v>0</v>
      </c>
      <c r="K1930" s="105">
        <v>0</v>
      </c>
      <c r="L1930" s="105">
        <v>0</v>
      </c>
      <c r="M1930" s="106"/>
      <c r="N1930" s="105"/>
      <c r="O1930" s="107">
        <f t="shared" si="60"/>
        <v>0</v>
      </c>
      <c r="P1930" s="105" t="str">
        <f>IFERROR(INDEX(Data_HS!$D$2:$D$8217,MATCH(H1930,Data_HS!$A$2:$A$8217,0))/p_bulan,"")</f>
        <v/>
      </c>
      <c r="Q1930" s="104" t="str">
        <f t="shared" si="61"/>
        <v>HS tidak valid</v>
      </c>
    </row>
    <row r="1931" spans="1:17" x14ac:dyDescent="0.3">
      <c r="A1931" s="104">
        <v>1930</v>
      </c>
      <c r="B1931" s="104" t="s">
        <v>18756</v>
      </c>
      <c r="C1931" s="104" t="s">
        <v>286</v>
      </c>
      <c r="D1931" s="104" t="s">
        <v>311</v>
      </c>
      <c r="E1931" s="104" t="s">
        <v>320</v>
      </c>
      <c r="F1931" s="104" t="s">
        <v>343</v>
      </c>
      <c r="G1931" s="104" t="s">
        <v>332</v>
      </c>
      <c r="H1931" s="104" t="s">
        <v>8973</v>
      </c>
      <c r="I1931" s="104" t="s">
        <v>18762</v>
      </c>
      <c r="J1931" s="105">
        <v>100</v>
      </c>
      <c r="K1931" s="105">
        <v>10000</v>
      </c>
      <c r="L1931" s="105">
        <v>5050</v>
      </c>
      <c r="M1931" s="106">
        <v>125.8814665</v>
      </c>
      <c r="N1931" s="105">
        <v>635701.40579999995</v>
      </c>
      <c r="O1931" s="107">
        <f t="shared" si="60"/>
        <v>68</v>
      </c>
      <c r="P1931" s="105">
        <f>IFERROR(INDEX(Data_HS!$D$2:$D$8217,MATCH(H1931,Data_HS!$A$2:$A$8217,0))/p_bulan,"")</f>
        <v>559669</v>
      </c>
      <c r="Q1931" s="104" t="str">
        <f t="shared" si="61"/>
        <v>Melebihi ekspor nasional HS</v>
      </c>
    </row>
    <row r="1932" spans="1:17" x14ac:dyDescent="0.3">
      <c r="A1932" s="104">
        <v>1931</v>
      </c>
      <c r="B1932" s="104" t="s">
        <v>18756</v>
      </c>
      <c r="C1932" s="104" t="s">
        <v>286</v>
      </c>
      <c r="D1932" s="104" t="s">
        <v>311</v>
      </c>
      <c r="E1932" s="104" t="s">
        <v>320</v>
      </c>
      <c r="F1932" s="104" t="s">
        <v>343</v>
      </c>
      <c r="G1932" s="104" t="s">
        <v>332</v>
      </c>
      <c r="H1932" s="104" t="s">
        <v>1132</v>
      </c>
      <c r="I1932" s="104" t="s">
        <v>18763</v>
      </c>
      <c r="J1932" s="105">
        <v>0</v>
      </c>
      <c r="K1932" s="105">
        <v>0</v>
      </c>
      <c r="L1932" s="105">
        <v>0</v>
      </c>
      <c r="M1932" s="106">
        <v>1.292034911</v>
      </c>
      <c r="N1932" s="105">
        <v>0</v>
      </c>
      <c r="O1932" s="107">
        <f t="shared" si="60"/>
        <v>7</v>
      </c>
      <c r="P1932" s="105">
        <f>IFERROR(INDEX(Data_HS!$D$2:$D$8217,MATCH(H1932,Data_HS!$A$2:$A$8217,0))/p_bulan,"")</f>
        <v>51207.454545454544</v>
      </c>
      <c r="Q1932" s="104" t="str">
        <f t="shared" si="61"/>
        <v>Estimasi nol</v>
      </c>
    </row>
    <row r="1933" spans="1:17" x14ac:dyDescent="0.3">
      <c r="A1933" s="104">
        <v>1932</v>
      </c>
      <c r="B1933" s="104" t="s">
        <v>18756</v>
      </c>
      <c r="C1933" s="104" t="s">
        <v>286</v>
      </c>
      <c r="D1933" s="104" t="s">
        <v>311</v>
      </c>
      <c r="E1933" s="104" t="s">
        <v>320</v>
      </c>
      <c r="F1933" s="104" t="s">
        <v>343</v>
      </c>
      <c r="G1933" s="104" t="s">
        <v>332</v>
      </c>
      <c r="H1933" s="104" t="s">
        <v>14108</v>
      </c>
      <c r="I1933" s="104" t="s">
        <v>18764</v>
      </c>
      <c r="J1933" s="105">
        <v>0</v>
      </c>
      <c r="K1933" s="105">
        <v>0</v>
      </c>
      <c r="L1933" s="105">
        <v>0</v>
      </c>
      <c r="M1933" s="106">
        <v>51.687364590000001</v>
      </c>
      <c r="N1933" s="105">
        <v>0</v>
      </c>
      <c r="O1933" s="107">
        <f t="shared" si="60"/>
        <v>85</v>
      </c>
      <c r="P1933" s="105">
        <f>IFERROR(INDEX(Data_HS!$D$2:$D$8217,MATCH(H1933,Data_HS!$A$2:$A$8217,0))/p_bulan,"")</f>
        <v>3313893.0909090908</v>
      </c>
      <c r="Q1933" s="104" t="str">
        <f t="shared" si="61"/>
        <v>Estimasi nol</v>
      </c>
    </row>
    <row r="1934" spans="1:17" x14ac:dyDescent="0.3">
      <c r="A1934" s="104">
        <v>1933</v>
      </c>
      <c r="B1934" s="104" t="s">
        <v>18756</v>
      </c>
      <c r="C1934" s="104" t="s">
        <v>286</v>
      </c>
      <c r="D1934" s="104" t="s">
        <v>311</v>
      </c>
      <c r="E1934" s="104" t="s">
        <v>320</v>
      </c>
      <c r="F1934" s="104" t="s">
        <v>343</v>
      </c>
      <c r="G1934" s="104" t="s">
        <v>332</v>
      </c>
      <c r="H1934" s="104" t="s">
        <v>1050</v>
      </c>
      <c r="I1934" s="104" t="s">
        <v>18765</v>
      </c>
      <c r="J1934" s="105">
        <v>10</v>
      </c>
      <c r="K1934" s="105">
        <v>200</v>
      </c>
      <c r="L1934" s="105">
        <v>105</v>
      </c>
      <c r="M1934" s="106">
        <v>1.4064587070000001</v>
      </c>
      <c r="N1934" s="105">
        <v>147.6781642</v>
      </c>
      <c r="O1934" s="107">
        <f t="shared" si="60"/>
        <v>4</v>
      </c>
      <c r="P1934" s="105">
        <f>IFERROR(INDEX(Data_HS!$D$2:$D$8217,MATCH(H1934,Data_HS!$A$2:$A$8217,0))/p_bulan,"")</f>
        <v>107095.18181818182</v>
      </c>
      <c r="Q1934" s="104" t="str">
        <f t="shared" si="61"/>
        <v>Wajar</v>
      </c>
    </row>
    <row r="1935" spans="1:17" x14ac:dyDescent="0.3">
      <c r="A1935" s="104">
        <v>1934</v>
      </c>
      <c r="B1935" s="104" t="s">
        <v>18756</v>
      </c>
      <c r="C1935" s="104" t="s">
        <v>286</v>
      </c>
      <c r="D1935" s="104" t="s">
        <v>311</v>
      </c>
      <c r="E1935" s="104" t="s">
        <v>320</v>
      </c>
      <c r="F1935" s="104" t="s">
        <v>343</v>
      </c>
      <c r="G1935" s="104" t="s">
        <v>332</v>
      </c>
      <c r="H1935" s="104" t="s">
        <v>1338</v>
      </c>
      <c r="I1935" s="104" t="s">
        <v>18766</v>
      </c>
      <c r="J1935" s="105">
        <v>0</v>
      </c>
      <c r="K1935" s="105">
        <v>0</v>
      </c>
      <c r="L1935" s="105">
        <v>0</v>
      </c>
      <c r="M1935" s="106">
        <v>1.5809700950000001</v>
      </c>
      <c r="N1935" s="105">
        <v>0</v>
      </c>
      <c r="O1935" s="107">
        <f t="shared" si="60"/>
        <v>8</v>
      </c>
      <c r="P1935" s="105">
        <f>IFERROR(INDEX(Data_HS!$D$2:$D$8217,MATCH(H1935,Data_HS!$A$2:$A$8217,0))/p_bulan,"")</f>
        <v>10972.363636363636</v>
      </c>
      <c r="Q1935" s="104" t="str">
        <f t="shared" si="61"/>
        <v>Estimasi nol</v>
      </c>
    </row>
    <row r="1936" spans="1:17" x14ac:dyDescent="0.3">
      <c r="A1936" s="104">
        <v>1935</v>
      </c>
      <c r="B1936" s="104" t="s">
        <v>18756</v>
      </c>
      <c r="C1936" s="104" t="s">
        <v>286</v>
      </c>
      <c r="D1936" s="104" t="s">
        <v>311</v>
      </c>
      <c r="E1936" s="104" t="s">
        <v>320</v>
      </c>
      <c r="F1936" s="104" t="s">
        <v>343</v>
      </c>
      <c r="G1936" s="104" t="s">
        <v>332</v>
      </c>
      <c r="H1936" s="104" t="s">
        <v>5500</v>
      </c>
      <c r="I1936" s="104" t="s">
        <v>18767</v>
      </c>
      <c r="J1936" s="105">
        <v>0</v>
      </c>
      <c r="K1936" s="105">
        <v>0</v>
      </c>
      <c r="L1936" s="105">
        <v>0</v>
      </c>
      <c r="M1936" s="106">
        <v>18.86178185</v>
      </c>
      <c r="N1936" s="105">
        <v>0</v>
      </c>
      <c r="O1936" s="107">
        <f t="shared" si="60"/>
        <v>39</v>
      </c>
      <c r="P1936" s="105">
        <f>IFERROR(INDEX(Data_HS!$D$2:$D$8217,MATCH(H1936,Data_HS!$A$2:$A$8217,0))/p_bulan,"")</f>
        <v>2059.3636363636365</v>
      </c>
      <c r="Q1936" s="104" t="str">
        <f t="shared" si="61"/>
        <v>Estimasi nol</v>
      </c>
    </row>
    <row r="1937" spans="1:17" x14ac:dyDescent="0.3">
      <c r="A1937" s="104">
        <v>1936</v>
      </c>
      <c r="B1937" s="104" t="s">
        <v>18756</v>
      </c>
      <c r="C1937" s="104" t="s">
        <v>286</v>
      </c>
      <c r="D1937" s="104" t="s">
        <v>311</v>
      </c>
      <c r="E1937" s="104" t="s">
        <v>320</v>
      </c>
      <c r="F1937" s="104" t="s">
        <v>343</v>
      </c>
      <c r="G1937" s="104" t="s">
        <v>332</v>
      </c>
      <c r="H1937" s="104" t="s">
        <v>2227</v>
      </c>
      <c r="I1937" s="104" t="s">
        <v>18768</v>
      </c>
      <c r="J1937" s="105">
        <v>100</v>
      </c>
      <c r="K1937" s="105">
        <v>20000</v>
      </c>
      <c r="L1937" s="105">
        <v>10050</v>
      </c>
      <c r="M1937" s="106">
        <v>1.2673870469999999</v>
      </c>
      <c r="N1937" s="105">
        <v>12737.23983</v>
      </c>
      <c r="O1937" s="107">
        <f t="shared" si="60"/>
        <v>17</v>
      </c>
      <c r="P1937" s="105">
        <f>IFERROR(INDEX(Data_HS!$D$2:$D$8217,MATCH(H1937,Data_HS!$A$2:$A$8217,0))/p_bulan,"")</f>
        <v>26006.090909090908</v>
      </c>
      <c r="Q1937" s="104" t="str">
        <f t="shared" si="61"/>
        <v>Wajar</v>
      </c>
    </row>
    <row r="1938" spans="1:17" x14ac:dyDescent="0.3">
      <c r="A1938" s="104">
        <v>1937</v>
      </c>
      <c r="B1938" s="104" t="s">
        <v>18769</v>
      </c>
      <c r="C1938" s="104" t="s">
        <v>282</v>
      </c>
      <c r="D1938" s="104" t="s">
        <v>311</v>
      </c>
      <c r="E1938" s="104" t="s">
        <v>320</v>
      </c>
      <c r="F1938" s="104" t="s">
        <v>344</v>
      </c>
      <c r="G1938" s="104" t="s">
        <v>335</v>
      </c>
      <c r="H1938" s="104" t="s">
        <v>4175</v>
      </c>
      <c r="I1938" s="104" t="s">
        <v>18770</v>
      </c>
      <c r="J1938" s="105">
        <v>0</v>
      </c>
      <c r="K1938" s="105">
        <v>5000</v>
      </c>
      <c r="L1938" s="105">
        <v>2500</v>
      </c>
      <c r="M1938" s="106">
        <v>9.1601960340000002</v>
      </c>
      <c r="N1938" s="105">
        <v>22900.490089999999</v>
      </c>
      <c r="O1938" s="107">
        <f t="shared" si="60"/>
        <v>32</v>
      </c>
      <c r="P1938" s="105">
        <f>IFERROR(INDEX(Data_HS!$D$2:$D$8217,MATCH(H1938,Data_HS!$A$2:$A$8217,0))/p_bulan,"")</f>
        <v>1915148</v>
      </c>
      <c r="Q1938" s="104" t="str">
        <f t="shared" si="61"/>
        <v>Wajar</v>
      </c>
    </row>
    <row r="1939" spans="1:17" x14ac:dyDescent="0.3">
      <c r="A1939" s="104">
        <v>1938</v>
      </c>
      <c r="B1939" s="104" t="s">
        <v>18771</v>
      </c>
      <c r="C1939" s="104" t="s">
        <v>288</v>
      </c>
      <c r="D1939" s="104" t="s">
        <v>311</v>
      </c>
      <c r="E1939" s="104" t="s">
        <v>320</v>
      </c>
      <c r="F1939" s="104" t="s">
        <v>320</v>
      </c>
      <c r="G1939" s="104" t="s">
        <v>320</v>
      </c>
      <c r="H1939" s="104" t="s">
        <v>3009</v>
      </c>
      <c r="I1939" s="104" t="s">
        <v>18469</v>
      </c>
      <c r="J1939" s="105">
        <v>5000000</v>
      </c>
      <c r="K1939" s="105">
        <v>100000000</v>
      </c>
      <c r="L1939" s="105">
        <v>52500000</v>
      </c>
      <c r="M1939" s="106">
        <v>0.100995608</v>
      </c>
      <c r="N1939" s="105">
        <v>5302269.4280000003</v>
      </c>
      <c r="O1939" s="107">
        <f t="shared" si="60"/>
        <v>27</v>
      </c>
      <c r="P1939" s="105">
        <f>IFERROR(INDEX(Data_HS!$D$2:$D$8217,MATCH(H1939,Data_HS!$A$2:$A$8217,0))/p_bulan,"")</f>
        <v>195949313.45454547</v>
      </c>
      <c r="Q1939" s="104" t="str">
        <f t="shared" si="61"/>
        <v>Wajar</v>
      </c>
    </row>
    <row r="1940" spans="1:17" x14ac:dyDescent="0.3">
      <c r="A1940" s="104">
        <v>1939</v>
      </c>
      <c r="B1940" s="104" t="s">
        <v>18771</v>
      </c>
      <c r="C1940" s="104" t="s">
        <v>288</v>
      </c>
      <c r="D1940" s="104" t="s">
        <v>311</v>
      </c>
      <c r="E1940" s="104" t="s">
        <v>320</v>
      </c>
      <c r="F1940" s="104" t="s">
        <v>320</v>
      </c>
      <c r="G1940" s="104" t="s">
        <v>320</v>
      </c>
      <c r="H1940" s="104" t="s">
        <v>4317</v>
      </c>
      <c r="I1940" s="104" t="s">
        <v>18772</v>
      </c>
      <c r="J1940" s="105">
        <v>16000</v>
      </c>
      <c r="K1940" s="105">
        <v>30000</v>
      </c>
      <c r="L1940" s="105">
        <v>23000</v>
      </c>
      <c r="M1940" s="106">
        <v>59.799470110000001</v>
      </c>
      <c r="N1940" s="105">
        <v>1375387.8130000001</v>
      </c>
      <c r="O1940" s="107">
        <f t="shared" si="60"/>
        <v>33</v>
      </c>
      <c r="P1940" s="105">
        <f>IFERROR(INDEX(Data_HS!$D$2:$D$8217,MATCH(H1940,Data_HS!$A$2:$A$8217,0))/p_bulan,"")</f>
        <v>229809.36363636365</v>
      </c>
      <c r="Q1940" s="104" t="str">
        <f t="shared" si="61"/>
        <v>Melebihi ekspor nasional HS</v>
      </c>
    </row>
    <row r="1941" spans="1:17" x14ac:dyDescent="0.3">
      <c r="A1941" s="104">
        <v>1940</v>
      </c>
      <c r="B1941" s="104" t="s">
        <v>18771</v>
      </c>
      <c r="C1941" s="104" t="s">
        <v>288</v>
      </c>
      <c r="D1941" s="104" t="s">
        <v>311</v>
      </c>
      <c r="E1941" s="104" t="s">
        <v>320</v>
      </c>
      <c r="F1941" s="104" t="s">
        <v>320</v>
      </c>
      <c r="G1941" s="104" t="s">
        <v>320</v>
      </c>
      <c r="H1941" s="104" t="s">
        <v>2523</v>
      </c>
      <c r="I1941" s="104" t="s">
        <v>17741</v>
      </c>
      <c r="J1941" s="105">
        <v>0</v>
      </c>
      <c r="K1941" s="105">
        <v>0</v>
      </c>
      <c r="L1941" s="105">
        <v>0</v>
      </c>
      <c r="M1941" s="106">
        <v>0.79913110499999995</v>
      </c>
      <c r="N1941" s="105">
        <v>0</v>
      </c>
      <c r="O1941" s="107">
        <f t="shared" si="60"/>
        <v>20</v>
      </c>
      <c r="P1941" s="105">
        <f>IFERROR(INDEX(Data_HS!$D$2:$D$8217,MATCH(H1941,Data_HS!$A$2:$A$8217,0))/p_bulan,"")</f>
        <v>480422.72727272729</v>
      </c>
      <c r="Q1941" s="104" t="str">
        <f t="shared" si="61"/>
        <v>Estimasi nol</v>
      </c>
    </row>
    <row r="1942" spans="1:17" x14ac:dyDescent="0.3">
      <c r="A1942" s="104">
        <v>1941</v>
      </c>
      <c r="B1942" s="104" t="s">
        <v>18771</v>
      </c>
      <c r="C1942" s="104" t="s">
        <v>288</v>
      </c>
      <c r="D1942" s="104" t="s">
        <v>311</v>
      </c>
      <c r="E1942" s="104" t="s">
        <v>320</v>
      </c>
      <c r="F1942" s="104" t="s">
        <v>320</v>
      </c>
      <c r="G1942" s="104" t="s">
        <v>320</v>
      </c>
      <c r="H1942" s="104" t="s">
        <v>6174</v>
      </c>
      <c r="I1942" s="104" t="s">
        <v>18773</v>
      </c>
      <c r="J1942" s="105">
        <v>25000</v>
      </c>
      <c r="K1942" s="105">
        <v>27000</v>
      </c>
      <c r="L1942" s="105">
        <v>26000</v>
      </c>
      <c r="M1942" s="106">
        <v>2.3792928459999998</v>
      </c>
      <c r="N1942" s="105">
        <v>61861.614000000001</v>
      </c>
      <c r="O1942" s="107">
        <f t="shared" si="60"/>
        <v>44</v>
      </c>
      <c r="P1942" s="105">
        <f>IFERROR(INDEX(Data_HS!$D$2:$D$8217,MATCH(H1942,Data_HS!$A$2:$A$8217,0))/p_bulan,"")</f>
        <v>287282.09090909088</v>
      </c>
      <c r="Q1942" s="104" t="str">
        <f t="shared" si="61"/>
        <v>Wajar</v>
      </c>
    </row>
    <row r="1943" spans="1:17" x14ac:dyDescent="0.3">
      <c r="A1943" s="104">
        <v>1942</v>
      </c>
      <c r="B1943" s="104" t="s">
        <v>18771</v>
      </c>
      <c r="C1943" s="104" t="s">
        <v>288</v>
      </c>
      <c r="D1943" s="104" t="s">
        <v>311</v>
      </c>
      <c r="E1943" s="104" t="s">
        <v>320</v>
      </c>
      <c r="F1943" s="104" t="s">
        <v>320</v>
      </c>
      <c r="G1943" s="104" t="s">
        <v>320</v>
      </c>
      <c r="H1943" s="104" t="s">
        <v>1833</v>
      </c>
      <c r="I1943" s="104" t="s">
        <v>18774</v>
      </c>
      <c r="J1943" s="105">
        <v>200000</v>
      </c>
      <c r="K1943" s="105">
        <v>1000000</v>
      </c>
      <c r="L1943" s="105">
        <v>600000</v>
      </c>
      <c r="M1943" s="106">
        <v>0.10319235</v>
      </c>
      <c r="N1943" s="105">
        <v>61915.40971</v>
      </c>
      <c r="O1943" s="107">
        <f t="shared" si="60"/>
        <v>14</v>
      </c>
      <c r="P1943" s="105">
        <f>IFERROR(INDEX(Data_HS!$D$2:$D$8217,MATCH(H1943,Data_HS!$A$2:$A$8217,0))/p_bulan,"")</f>
        <v>51044723.545454547</v>
      </c>
      <c r="Q1943" s="104" t="str">
        <f t="shared" si="61"/>
        <v>Wajar</v>
      </c>
    </row>
    <row r="1944" spans="1:17" x14ac:dyDescent="0.3">
      <c r="A1944" s="104">
        <v>1943</v>
      </c>
      <c r="B1944" s="104" t="s">
        <v>18771</v>
      </c>
      <c r="C1944" s="104" t="s">
        <v>288</v>
      </c>
      <c r="D1944" s="104" t="s">
        <v>311</v>
      </c>
      <c r="E1944" s="104" t="s">
        <v>320</v>
      </c>
      <c r="F1944" s="104" t="s">
        <v>320</v>
      </c>
      <c r="G1944" s="104" t="s">
        <v>320</v>
      </c>
      <c r="H1944" s="104" t="s">
        <v>1685</v>
      </c>
      <c r="I1944" s="104" t="s">
        <v>18775</v>
      </c>
      <c r="J1944" s="105">
        <v>22000</v>
      </c>
      <c r="K1944" s="105">
        <v>0</v>
      </c>
      <c r="L1944" s="105">
        <v>11000</v>
      </c>
      <c r="M1944" s="106">
        <v>1.711527295</v>
      </c>
      <c r="N1944" s="105">
        <v>18826.80024</v>
      </c>
      <c r="O1944" s="107">
        <f t="shared" si="60"/>
        <v>12</v>
      </c>
      <c r="P1944" s="105">
        <f>IFERROR(INDEX(Data_HS!$D$2:$D$8217,MATCH(H1944,Data_HS!$A$2:$A$8217,0))/p_bulan,"")</f>
        <v>4130712</v>
      </c>
      <c r="Q1944" s="104" t="str">
        <f t="shared" si="61"/>
        <v>Wajar</v>
      </c>
    </row>
    <row r="1945" spans="1:17" x14ac:dyDescent="0.3">
      <c r="A1945" s="104">
        <v>1944</v>
      </c>
      <c r="B1945" s="104" t="s">
        <v>18771</v>
      </c>
      <c r="C1945" s="104" t="s">
        <v>288</v>
      </c>
      <c r="D1945" s="104" t="s">
        <v>311</v>
      </c>
      <c r="E1945" s="104" t="s">
        <v>320</v>
      </c>
      <c r="F1945" s="104" t="s">
        <v>320</v>
      </c>
      <c r="G1945" s="104" t="s">
        <v>320</v>
      </c>
      <c r="H1945" s="104" t="s">
        <v>1859</v>
      </c>
      <c r="I1945" s="104" t="s">
        <v>16967</v>
      </c>
      <c r="J1945" s="105">
        <v>25000</v>
      </c>
      <c r="K1945" s="105">
        <v>50000</v>
      </c>
      <c r="L1945" s="105">
        <v>37500</v>
      </c>
      <c r="M1945" s="106">
        <v>2.097877859</v>
      </c>
      <c r="N1945" s="105">
        <v>78670.419710000002</v>
      </c>
      <c r="O1945" s="107">
        <f t="shared" si="60"/>
        <v>15</v>
      </c>
      <c r="P1945" s="105">
        <f>IFERROR(INDEX(Data_HS!$D$2:$D$8217,MATCH(H1945,Data_HS!$A$2:$A$8217,0))/p_bulan,"")</f>
        <v>16176.545454545454</v>
      </c>
      <c r="Q1945" s="104" t="str">
        <f t="shared" si="61"/>
        <v>Melebihi ekspor nasional HS</v>
      </c>
    </row>
    <row r="1946" spans="1:17" x14ac:dyDescent="0.3">
      <c r="A1946" s="104">
        <v>1945</v>
      </c>
      <c r="B1946" s="104" t="s">
        <v>18776</v>
      </c>
      <c r="C1946" s="104" t="s">
        <v>284</v>
      </c>
      <c r="D1946" s="104" t="s">
        <v>308</v>
      </c>
      <c r="E1946" s="104" t="s">
        <v>320</v>
      </c>
      <c r="F1946" s="104" t="s">
        <v>344</v>
      </c>
      <c r="G1946" s="104" t="s">
        <v>332</v>
      </c>
      <c r="H1946" s="104" t="s">
        <v>16845</v>
      </c>
      <c r="I1946" s="104" t="s">
        <v>18777</v>
      </c>
      <c r="J1946" s="105">
        <v>20000</v>
      </c>
      <c r="K1946" s="105">
        <v>1500000</v>
      </c>
      <c r="L1946" s="105">
        <v>760000</v>
      </c>
      <c r="M1946" s="106"/>
      <c r="N1946" s="105"/>
      <c r="O1946" s="107">
        <f t="shared" si="60"/>
        <v>0</v>
      </c>
      <c r="P1946" s="105" t="str">
        <f>IFERROR(INDEX(Data_HS!$D$2:$D$8217,MATCH(H1946,Data_HS!$A$2:$A$8217,0))/p_bulan,"")</f>
        <v/>
      </c>
      <c r="Q1946" s="104" t="str">
        <f t="shared" si="61"/>
        <v>HS tidak valid</v>
      </c>
    </row>
    <row r="1947" spans="1:17" x14ac:dyDescent="0.3">
      <c r="A1947" s="104">
        <v>1946</v>
      </c>
      <c r="B1947" s="104" t="s">
        <v>18778</v>
      </c>
      <c r="C1947" s="104" t="s">
        <v>297</v>
      </c>
      <c r="D1947" s="104" t="s">
        <v>317</v>
      </c>
      <c r="E1947" s="104" t="s">
        <v>320</v>
      </c>
      <c r="F1947" s="104" t="s">
        <v>344</v>
      </c>
      <c r="G1947" s="104" t="s">
        <v>335</v>
      </c>
      <c r="H1947" s="104" t="s">
        <v>11022</v>
      </c>
      <c r="I1947" s="104" t="s">
        <v>18779</v>
      </c>
      <c r="J1947" s="105">
        <v>1000</v>
      </c>
      <c r="K1947" s="105">
        <v>60000</v>
      </c>
      <c r="L1947" s="105">
        <v>30500</v>
      </c>
      <c r="M1947" s="106">
        <v>1.0984703629999999</v>
      </c>
      <c r="N1947" s="105">
        <v>33503.346080000003</v>
      </c>
      <c r="O1947" s="107">
        <f t="shared" si="60"/>
        <v>83</v>
      </c>
      <c r="P1947" s="105">
        <f>IFERROR(INDEX(Data_HS!$D$2:$D$8217,MATCH(H1947,Data_HS!$A$2:$A$8217,0))/p_bulan,"")</f>
        <v>104.45454545454545</v>
      </c>
      <c r="Q1947" s="104" t="str">
        <f t="shared" si="61"/>
        <v>Melebihi ekspor nasional HS</v>
      </c>
    </row>
    <row r="1948" spans="1:17" x14ac:dyDescent="0.3">
      <c r="A1948" s="104">
        <v>1947</v>
      </c>
      <c r="B1948" s="104" t="s">
        <v>18780</v>
      </c>
      <c r="C1948" s="104" t="s">
        <v>284</v>
      </c>
      <c r="D1948" s="104" t="s">
        <v>314</v>
      </c>
      <c r="E1948" s="104" t="s">
        <v>320</v>
      </c>
      <c r="F1948" s="104" t="s">
        <v>343</v>
      </c>
      <c r="G1948" s="104" t="s">
        <v>332</v>
      </c>
      <c r="H1948" s="104" t="s">
        <v>1557</v>
      </c>
      <c r="I1948" s="104" t="s">
        <v>17109</v>
      </c>
      <c r="J1948" s="105">
        <v>1000</v>
      </c>
      <c r="K1948" s="105">
        <v>50000</v>
      </c>
      <c r="L1948" s="105">
        <v>25500</v>
      </c>
      <c r="M1948" s="106">
        <v>0.76696932900000003</v>
      </c>
      <c r="N1948" s="105">
        <v>19557.7179</v>
      </c>
      <c r="O1948" s="107">
        <f t="shared" si="60"/>
        <v>9</v>
      </c>
      <c r="P1948" s="105">
        <f>IFERROR(INDEX(Data_HS!$D$2:$D$8217,MATCH(H1948,Data_HS!$A$2:$A$8217,0))/p_bulan,"")</f>
        <v>171188.18181818182</v>
      </c>
      <c r="Q1948" s="104" t="str">
        <f t="shared" si="61"/>
        <v>Wajar</v>
      </c>
    </row>
    <row r="1949" spans="1:17" x14ac:dyDescent="0.3">
      <c r="A1949" s="104">
        <v>1948</v>
      </c>
      <c r="B1949" s="104" t="s">
        <v>18780</v>
      </c>
      <c r="C1949" s="104" t="s">
        <v>284</v>
      </c>
      <c r="D1949" s="104" t="s">
        <v>314</v>
      </c>
      <c r="E1949" s="104" t="s">
        <v>320</v>
      </c>
      <c r="F1949" s="104" t="s">
        <v>343</v>
      </c>
      <c r="G1949" s="104" t="s">
        <v>332</v>
      </c>
      <c r="H1949" s="104" t="s">
        <v>16845</v>
      </c>
      <c r="I1949" s="104" t="s">
        <v>17318</v>
      </c>
      <c r="J1949" s="105">
        <v>1000</v>
      </c>
      <c r="K1949" s="105">
        <v>50000</v>
      </c>
      <c r="L1949" s="105">
        <v>25500</v>
      </c>
      <c r="M1949" s="106"/>
      <c r="N1949" s="105"/>
      <c r="O1949" s="107">
        <f t="shared" si="60"/>
        <v>0</v>
      </c>
      <c r="P1949" s="105" t="str">
        <f>IFERROR(INDEX(Data_HS!$D$2:$D$8217,MATCH(H1949,Data_HS!$A$2:$A$8217,0))/p_bulan,"")</f>
        <v/>
      </c>
      <c r="Q1949" s="104" t="str">
        <f t="shared" si="61"/>
        <v>HS tidak valid</v>
      </c>
    </row>
    <row r="1950" spans="1:17" x14ac:dyDescent="0.3">
      <c r="A1950" s="104">
        <v>1949</v>
      </c>
      <c r="B1950" s="104" t="s">
        <v>18780</v>
      </c>
      <c r="C1950" s="104" t="s">
        <v>284</v>
      </c>
      <c r="D1950" s="104" t="s">
        <v>314</v>
      </c>
      <c r="E1950" s="104" t="s">
        <v>320</v>
      </c>
      <c r="F1950" s="104" t="s">
        <v>343</v>
      </c>
      <c r="G1950" s="104" t="s">
        <v>332</v>
      </c>
      <c r="H1950" s="104" t="s">
        <v>2463</v>
      </c>
      <c r="I1950" s="104" t="s">
        <v>17406</v>
      </c>
      <c r="J1950" s="105">
        <v>1000</v>
      </c>
      <c r="K1950" s="105">
        <v>50000</v>
      </c>
      <c r="L1950" s="105">
        <v>25500</v>
      </c>
      <c r="M1950" s="106">
        <v>8.8151246249999993</v>
      </c>
      <c r="N1950" s="105">
        <v>224785.67790000001</v>
      </c>
      <c r="O1950" s="107">
        <f t="shared" si="60"/>
        <v>20</v>
      </c>
      <c r="P1950" s="105">
        <f>IFERROR(INDEX(Data_HS!$D$2:$D$8217,MATCH(H1950,Data_HS!$A$2:$A$8217,0))/p_bulan,"")</f>
        <v>401603.45454545453</v>
      </c>
      <c r="Q1950" s="104" t="str">
        <f t="shared" si="61"/>
        <v>Wajar</v>
      </c>
    </row>
    <row r="1951" spans="1:17" x14ac:dyDescent="0.3">
      <c r="A1951" s="104">
        <v>1950</v>
      </c>
      <c r="B1951" s="104" t="s">
        <v>18780</v>
      </c>
      <c r="C1951" s="104" t="s">
        <v>284</v>
      </c>
      <c r="D1951" s="104" t="s">
        <v>314</v>
      </c>
      <c r="E1951" s="104" t="s">
        <v>320</v>
      </c>
      <c r="F1951" s="104" t="s">
        <v>343</v>
      </c>
      <c r="G1951" s="104" t="s">
        <v>332</v>
      </c>
      <c r="H1951" s="104" t="s">
        <v>1569</v>
      </c>
      <c r="I1951" s="104" t="s">
        <v>18781</v>
      </c>
      <c r="J1951" s="105">
        <v>10000</v>
      </c>
      <c r="K1951" s="105">
        <v>20000</v>
      </c>
      <c r="L1951" s="105">
        <v>15000</v>
      </c>
      <c r="M1951" s="106">
        <v>6.2618575410000004</v>
      </c>
      <c r="N1951" s="105">
        <v>93927.863119999995</v>
      </c>
      <c r="O1951" s="107">
        <f t="shared" si="60"/>
        <v>9</v>
      </c>
      <c r="P1951" s="105">
        <f>IFERROR(INDEX(Data_HS!$D$2:$D$8217,MATCH(H1951,Data_HS!$A$2:$A$8217,0))/p_bulan,"")</f>
        <v>16934.909090909092</v>
      </c>
      <c r="Q1951" s="104" t="str">
        <f t="shared" si="61"/>
        <v>Melebihi ekspor nasional HS</v>
      </c>
    </row>
    <row r="1952" spans="1:17" x14ac:dyDescent="0.3">
      <c r="A1952" s="104">
        <v>1951</v>
      </c>
      <c r="B1952" s="104" t="s">
        <v>18780</v>
      </c>
      <c r="C1952" s="104" t="s">
        <v>284</v>
      </c>
      <c r="D1952" s="104" t="s">
        <v>314</v>
      </c>
      <c r="E1952" s="104" t="s">
        <v>320</v>
      </c>
      <c r="F1952" s="104" t="s">
        <v>343</v>
      </c>
      <c r="G1952" s="104" t="s">
        <v>332</v>
      </c>
      <c r="H1952" s="104" t="s">
        <v>16845</v>
      </c>
      <c r="I1952" s="104" t="s">
        <v>16841</v>
      </c>
      <c r="J1952" s="105">
        <v>1000</v>
      </c>
      <c r="K1952" s="105">
        <v>50000</v>
      </c>
      <c r="L1952" s="105">
        <v>25500</v>
      </c>
      <c r="M1952" s="106"/>
      <c r="N1952" s="105"/>
      <c r="O1952" s="107">
        <f t="shared" si="60"/>
        <v>0</v>
      </c>
      <c r="P1952" s="105" t="str">
        <f>IFERROR(INDEX(Data_HS!$D$2:$D$8217,MATCH(H1952,Data_HS!$A$2:$A$8217,0))/p_bulan,"")</f>
        <v/>
      </c>
      <c r="Q1952" s="104" t="str">
        <f t="shared" si="61"/>
        <v>HS tidak valid</v>
      </c>
    </row>
    <row r="1953" spans="1:17" x14ac:dyDescent="0.3">
      <c r="A1953" s="104">
        <v>1952</v>
      </c>
      <c r="B1953" s="104" t="s">
        <v>18780</v>
      </c>
      <c r="C1953" s="104" t="s">
        <v>284</v>
      </c>
      <c r="D1953" s="104" t="s">
        <v>314</v>
      </c>
      <c r="E1953" s="104" t="s">
        <v>320</v>
      </c>
      <c r="F1953" s="104" t="s">
        <v>343</v>
      </c>
      <c r="G1953" s="104" t="s">
        <v>332</v>
      </c>
      <c r="H1953" s="104" t="s">
        <v>1531</v>
      </c>
      <c r="I1953" s="104" t="s">
        <v>18681</v>
      </c>
      <c r="J1953" s="105">
        <v>1000</v>
      </c>
      <c r="K1953" s="105">
        <v>10000</v>
      </c>
      <c r="L1953" s="105">
        <v>5500</v>
      </c>
      <c r="M1953" s="106">
        <v>12.257010360000001</v>
      </c>
      <c r="N1953" s="105">
        <v>67413.556989999997</v>
      </c>
      <c r="O1953" s="107">
        <f t="shared" si="60"/>
        <v>9</v>
      </c>
      <c r="P1953" s="105">
        <f>IFERROR(INDEX(Data_HS!$D$2:$D$8217,MATCH(H1953,Data_HS!$A$2:$A$8217,0))/p_bulan,"")</f>
        <v>5599810.1818181816</v>
      </c>
      <c r="Q1953" s="104" t="str">
        <f t="shared" si="61"/>
        <v>Wajar</v>
      </c>
    </row>
    <row r="1954" spans="1:17" x14ac:dyDescent="0.3">
      <c r="A1954" s="104">
        <v>1953</v>
      </c>
      <c r="B1954" s="104" t="s">
        <v>18780</v>
      </c>
      <c r="C1954" s="104" t="s">
        <v>284</v>
      </c>
      <c r="D1954" s="104" t="s">
        <v>314</v>
      </c>
      <c r="E1954" s="104" t="s">
        <v>320</v>
      </c>
      <c r="F1954" s="104" t="s">
        <v>343</v>
      </c>
      <c r="G1954" s="104" t="s">
        <v>332</v>
      </c>
      <c r="H1954" s="104" t="s">
        <v>16845</v>
      </c>
      <c r="I1954" s="104" t="s">
        <v>16839</v>
      </c>
      <c r="J1954" s="105">
        <v>1000</v>
      </c>
      <c r="K1954" s="105">
        <v>50000</v>
      </c>
      <c r="L1954" s="105">
        <v>25500</v>
      </c>
      <c r="M1954" s="106"/>
      <c r="N1954" s="105"/>
      <c r="O1954" s="107">
        <f t="shared" si="60"/>
        <v>0</v>
      </c>
      <c r="P1954" s="105" t="str">
        <f>IFERROR(INDEX(Data_HS!$D$2:$D$8217,MATCH(H1954,Data_HS!$A$2:$A$8217,0))/p_bulan,"")</f>
        <v/>
      </c>
      <c r="Q1954" s="104" t="str">
        <f t="shared" si="61"/>
        <v>HS tidak valid</v>
      </c>
    </row>
    <row r="1955" spans="1:17" x14ac:dyDescent="0.3">
      <c r="A1955" s="104">
        <v>1954</v>
      </c>
      <c r="B1955" s="104" t="s">
        <v>18782</v>
      </c>
      <c r="C1955" s="104" t="s">
        <v>284</v>
      </c>
      <c r="D1955" s="104" t="s">
        <v>311</v>
      </c>
      <c r="E1955" s="104" t="s">
        <v>320</v>
      </c>
      <c r="F1955" s="104" t="s">
        <v>344</v>
      </c>
      <c r="G1955" s="104" t="s">
        <v>335</v>
      </c>
      <c r="H1955" s="104" t="s">
        <v>16845</v>
      </c>
      <c r="I1955" s="104" t="s">
        <v>16846</v>
      </c>
      <c r="J1955" s="105"/>
      <c r="K1955" s="105"/>
      <c r="L1955" s="105"/>
      <c r="M1955" s="106"/>
      <c r="N1955" s="105"/>
      <c r="O1955" s="107">
        <f t="shared" si="60"/>
        <v>0</v>
      </c>
      <c r="P1955" s="105" t="str">
        <f>IFERROR(INDEX(Data_HS!$D$2:$D$8217,MATCH(H1955,Data_HS!$A$2:$A$8217,0))/p_bulan,"")</f>
        <v/>
      </c>
      <c r="Q1955" s="104" t="str">
        <f t="shared" si="61"/>
        <v>HS tidak valid</v>
      </c>
    </row>
    <row r="1956" spans="1:17" x14ac:dyDescent="0.3">
      <c r="A1956" s="104">
        <v>1955</v>
      </c>
      <c r="B1956" s="104" t="s">
        <v>18783</v>
      </c>
      <c r="C1956" s="104" t="s">
        <v>297</v>
      </c>
      <c r="D1956" s="104" t="s">
        <v>308</v>
      </c>
      <c r="E1956" s="104" t="s">
        <v>304</v>
      </c>
      <c r="F1956" s="104" t="s">
        <v>343</v>
      </c>
      <c r="G1956" s="104" t="s">
        <v>332</v>
      </c>
      <c r="H1956" s="104" t="s">
        <v>4107</v>
      </c>
      <c r="I1956" s="104" t="s">
        <v>18784</v>
      </c>
      <c r="J1956" s="105">
        <v>300000</v>
      </c>
      <c r="K1956" s="105">
        <v>3000000</v>
      </c>
      <c r="L1956" s="105">
        <v>1650000</v>
      </c>
      <c r="M1956" s="106">
        <v>0.35566632100000001</v>
      </c>
      <c r="N1956" s="105">
        <v>586849.42949999997</v>
      </c>
      <c r="O1956" s="107">
        <f t="shared" si="60"/>
        <v>31</v>
      </c>
      <c r="P1956" s="105">
        <f>IFERROR(INDEX(Data_HS!$D$2:$D$8217,MATCH(H1956,Data_HS!$A$2:$A$8217,0))/p_bulan,"")</f>
        <v>308773.81818181818</v>
      </c>
      <c r="Q1956" s="104" t="str">
        <f t="shared" si="61"/>
        <v>Melebihi ekspor nasional HS</v>
      </c>
    </row>
    <row r="1957" spans="1:17" x14ac:dyDescent="0.3">
      <c r="A1957" s="104">
        <v>1956</v>
      </c>
      <c r="B1957" s="104" t="s">
        <v>18783</v>
      </c>
      <c r="C1957" s="104" t="s">
        <v>297</v>
      </c>
      <c r="D1957" s="104" t="s">
        <v>308</v>
      </c>
      <c r="E1957" s="104" t="s">
        <v>304</v>
      </c>
      <c r="F1957" s="104" t="s">
        <v>343</v>
      </c>
      <c r="G1957" s="104" t="s">
        <v>332</v>
      </c>
      <c r="H1957" s="104" t="s">
        <v>9633</v>
      </c>
      <c r="I1957" s="104" t="s">
        <v>18785</v>
      </c>
      <c r="J1957" s="105">
        <v>1000000</v>
      </c>
      <c r="K1957" s="105">
        <v>10000000</v>
      </c>
      <c r="L1957" s="105">
        <v>5500000</v>
      </c>
      <c r="M1957" s="106">
        <v>4.1684949539999998</v>
      </c>
      <c r="N1957" s="105">
        <v>22926722.25</v>
      </c>
      <c r="O1957" s="107">
        <f t="shared" si="60"/>
        <v>72</v>
      </c>
      <c r="P1957" s="105">
        <f>IFERROR(INDEX(Data_HS!$D$2:$D$8217,MATCH(H1957,Data_HS!$A$2:$A$8217,0))/p_bulan,"")</f>
        <v>14681.818181818182</v>
      </c>
      <c r="Q1957" s="104" t="str">
        <f t="shared" si="61"/>
        <v>Melebihi ekspor nasional HS</v>
      </c>
    </row>
    <row r="1958" spans="1:17" x14ac:dyDescent="0.3">
      <c r="A1958" s="104">
        <v>1957</v>
      </c>
      <c r="B1958" s="104" t="s">
        <v>18786</v>
      </c>
      <c r="C1958" s="104" t="s">
        <v>280</v>
      </c>
      <c r="D1958" s="104" t="s">
        <v>317</v>
      </c>
      <c r="E1958" s="104" t="s">
        <v>320</v>
      </c>
      <c r="F1958" s="104" t="s">
        <v>344</v>
      </c>
      <c r="G1958" s="104" t="s">
        <v>335</v>
      </c>
      <c r="H1958" s="104" t="s">
        <v>1563</v>
      </c>
      <c r="I1958" s="104" t="s">
        <v>18787</v>
      </c>
      <c r="J1958" s="105">
        <v>0</v>
      </c>
      <c r="K1958" s="105">
        <v>20</v>
      </c>
      <c r="L1958" s="105">
        <v>10</v>
      </c>
      <c r="M1958" s="106">
        <v>1.346506929</v>
      </c>
      <c r="N1958" s="105">
        <v>13.465069290000001</v>
      </c>
      <c r="O1958" s="107">
        <f t="shared" si="60"/>
        <v>9</v>
      </c>
      <c r="P1958" s="105">
        <f>IFERROR(INDEX(Data_HS!$D$2:$D$8217,MATCH(H1958,Data_HS!$A$2:$A$8217,0))/p_bulan,"")</f>
        <v>652267.90909090906</v>
      </c>
      <c r="Q1958" s="104" t="str">
        <f t="shared" si="61"/>
        <v>Wajar</v>
      </c>
    </row>
    <row r="1959" spans="1:17" x14ac:dyDescent="0.3">
      <c r="A1959" s="104">
        <v>1958</v>
      </c>
      <c r="B1959" s="104" t="s">
        <v>18788</v>
      </c>
      <c r="C1959" s="104" t="s">
        <v>290</v>
      </c>
      <c r="D1959" s="104" t="s">
        <v>320</v>
      </c>
      <c r="E1959" s="104" t="s">
        <v>320</v>
      </c>
      <c r="F1959" s="104" t="s">
        <v>344</v>
      </c>
      <c r="G1959" s="104" t="s">
        <v>335</v>
      </c>
      <c r="H1959" s="104" t="s">
        <v>1785</v>
      </c>
      <c r="I1959" s="104" t="s">
        <v>18789</v>
      </c>
      <c r="J1959" s="105">
        <v>1</v>
      </c>
      <c r="K1959" s="105"/>
      <c r="L1959" s="105">
        <v>1</v>
      </c>
      <c r="M1959" s="106">
        <v>0.13781012200000001</v>
      </c>
      <c r="N1959" s="105">
        <v>0.13781012200000001</v>
      </c>
      <c r="O1959" s="107">
        <f t="shared" si="60"/>
        <v>12</v>
      </c>
      <c r="P1959" s="105">
        <f>IFERROR(INDEX(Data_HS!$D$2:$D$8217,MATCH(H1959,Data_HS!$A$2:$A$8217,0))/p_bulan,"")</f>
        <v>189.36363636363637</v>
      </c>
      <c r="Q1959" s="104" t="str">
        <f t="shared" si="61"/>
        <v>Wajar</v>
      </c>
    </row>
    <row r="1960" spans="1:17" x14ac:dyDescent="0.3">
      <c r="A1960" s="104">
        <v>1959</v>
      </c>
      <c r="B1960" s="104" t="s">
        <v>18790</v>
      </c>
      <c r="C1960" s="104" t="s">
        <v>305</v>
      </c>
      <c r="D1960" s="104" t="s">
        <v>320</v>
      </c>
      <c r="E1960" s="104" t="s">
        <v>301</v>
      </c>
      <c r="F1960" s="104" t="s">
        <v>320</v>
      </c>
      <c r="G1960" s="104" t="s">
        <v>320</v>
      </c>
      <c r="H1960" s="104" t="s">
        <v>4629</v>
      </c>
      <c r="I1960" s="104" t="s">
        <v>18791</v>
      </c>
      <c r="J1960" s="105">
        <v>0</v>
      </c>
      <c r="K1960" s="105">
        <v>200000</v>
      </c>
      <c r="L1960" s="105">
        <v>100000</v>
      </c>
      <c r="M1960" s="106">
        <v>1.77268161</v>
      </c>
      <c r="N1960" s="105">
        <v>177268.16099999999</v>
      </c>
      <c r="O1960" s="107">
        <f t="shared" si="60"/>
        <v>38</v>
      </c>
      <c r="P1960" s="105">
        <f>IFERROR(INDEX(Data_HS!$D$2:$D$8217,MATCH(H1960,Data_HS!$A$2:$A$8217,0))/p_bulan,"")</f>
        <v>2332469</v>
      </c>
      <c r="Q1960" s="104" t="str">
        <f t="shared" si="61"/>
        <v>Wajar</v>
      </c>
    </row>
    <row r="1961" spans="1:17" x14ac:dyDescent="0.3">
      <c r="A1961" s="104">
        <v>1960</v>
      </c>
      <c r="B1961" s="104" t="s">
        <v>18792</v>
      </c>
      <c r="C1961" s="104" t="s">
        <v>288</v>
      </c>
      <c r="D1961" s="104" t="s">
        <v>314</v>
      </c>
      <c r="E1961" s="104" t="s">
        <v>301</v>
      </c>
      <c r="F1961" s="104" t="s">
        <v>343</v>
      </c>
      <c r="G1961" s="104" t="s">
        <v>332</v>
      </c>
      <c r="H1961" s="104" t="s">
        <v>1495</v>
      </c>
      <c r="I1961" s="104" t="s">
        <v>16906</v>
      </c>
      <c r="J1961" s="105">
        <v>1000</v>
      </c>
      <c r="K1961" s="105">
        <v>100000</v>
      </c>
      <c r="L1961" s="105">
        <v>50500</v>
      </c>
      <c r="M1961" s="106">
        <v>6.7226702649999996</v>
      </c>
      <c r="N1961" s="105">
        <v>339494.84840000002</v>
      </c>
      <c r="O1961" s="107">
        <f t="shared" si="60"/>
        <v>9</v>
      </c>
      <c r="P1961" s="105">
        <f>IFERROR(INDEX(Data_HS!$D$2:$D$8217,MATCH(H1961,Data_HS!$A$2:$A$8217,0))/p_bulan,"")</f>
        <v>7877299.2727272725</v>
      </c>
      <c r="Q1961" s="104" t="str">
        <f t="shared" si="61"/>
        <v>Wajar</v>
      </c>
    </row>
    <row r="1962" spans="1:17" x14ac:dyDescent="0.3">
      <c r="A1962" s="104">
        <v>1961</v>
      </c>
      <c r="B1962" s="104" t="s">
        <v>18792</v>
      </c>
      <c r="C1962" s="104" t="s">
        <v>288</v>
      </c>
      <c r="D1962" s="104" t="s">
        <v>314</v>
      </c>
      <c r="E1962" s="104" t="s">
        <v>301</v>
      </c>
      <c r="F1962" s="104" t="s">
        <v>343</v>
      </c>
      <c r="G1962" s="104" t="s">
        <v>332</v>
      </c>
      <c r="H1962" s="104" t="s">
        <v>1563</v>
      </c>
      <c r="I1962" s="104" t="s">
        <v>17663</v>
      </c>
      <c r="J1962" s="105">
        <v>1000</v>
      </c>
      <c r="K1962" s="105">
        <v>10000</v>
      </c>
      <c r="L1962" s="105">
        <v>5500</v>
      </c>
      <c r="M1962" s="106">
        <v>1.346506929</v>
      </c>
      <c r="N1962" s="105">
        <v>7405.7881079999997</v>
      </c>
      <c r="O1962" s="107">
        <f t="shared" si="60"/>
        <v>9</v>
      </c>
      <c r="P1962" s="105">
        <f>IFERROR(INDEX(Data_HS!$D$2:$D$8217,MATCH(H1962,Data_HS!$A$2:$A$8217,0))/p_bulan,"")</f>
        <v>652267.90909090906</v>
      </c>
      <c r="Q1962" s="104" t="str">
        <f t="shared" si="61"/>
        <v>Wajar</v>
      </c>
    </row>
    <row r="1963" spans="1:17" x14ac:dyDescent="0.3">
      <c r="A1963" s="104">
        <v>1962</v>
      </c>
      <c r="B1963" s="104" t="s">
        <v>18792</v>
      </c>
      <c r="C1963" s="104" t="s">
        <v>288</v>
      </c>
      <c r="D1963" s="104" t="s">
        <v>314</v>
      </c>
      <c r="E1963" s="104" t="s">
        <v>301</v>
      </c>
      <c r="F1963" s="104" t="s">
        <v>343</v>
      </c>
      <c r="G1963" s="104" t="s">
        <v>332</v>
      </c>
      <c r="H1963" s="104" t="s">
        <v>1460</v>
      </c>
      <c r="I1963" s="104" t="s">
        <v>18793</v>
      </c>
      <c r="J1963" s="105">
        <v>10000</v>
      </c>
      <c r="K1963" s="105">
        <v>20000</v>
      </c>
      <c r="L1963" s="105">
        <v>15000</v>
      </c>
      <c r="M1963" s="106">
        <v>6.8828138010000002</v>
      </c>
      <c r="N1963" s="105">
        <v>103242.20699999999</v>
      </c>
      <c r="O1963" s="107">
        <f t="shared" si="60"/>
        <v>9</v>
      </c>
      <c r="P1963" s="105">
        <f>IFERROR(INDEX(Data_HS!$D$2:$D$8217,MATCH(H1963,Data_HS!$A$2:$A$8217,0))/p_bulan,"")</f>
        <v>60138.272727272728</v>
      </c>
      <c r="Q1963" s="104" t="str">
        <f t="shared" si="61"/>
        <v>Melebihi ekspor nasional HS</v>
      </c>
    </row>
    <row r="1964" spans="1:17" x14ac:dyDescent="0.3">
      <c r="A1964" s="104">
        <v>1963</v>
      </c>
      <c r="B1964" s="104" t="s">
        <v>18792</v>
      </c>
      <c r="C1964" s="104" t="s">
        <v>288</v>
      </c>
      <c r="D1964" s="104" t="s">
        <v>314</v>
      </c>
      <c r="E1964" s="104" t="s">
        <v>301</v>
      </c>
      <c r="F1964" s="104" t="s">
        <v>343</v>
      </c>
      <c r="G1964" s="104" t="s">
        <v>332</v>
      </c>
      <c r="H1964" s="104" t="s">
        <v>1557</v>
      </c>
      <c r="I1964" s="104" t="s">
        <v>17740</v>
      </c>
      <c r="J1964" s="105">
        <v>10000</v>
      </c>
      <c r="K1964" s="105">
        <v>20000</v>
      </c>
      <c r="L1964" s="105">
        <v>15000</v>
      </c>
      <c r="M1964" s="106">
        <v>0.76696932900000003</v>
      </c>
      <c r="N1964" s="105">
        <v>11504.539940000001</v>
      </c>
      <c r="O1964" s="107">
        <f t="shared" si="60"/>
        <v>9</v>
      </c>
      <c r="P1964" s="105">
        <f>IFERROR(INDEX(Data_HS!$D$2:$D$8217,MATCH(H1964,Data_HS!$A$2:$A$8217,0))/p_bulan,"")</f>
        <v>171188.18181818182</v>
      </c>
      <c r="Q1964" s="104" t="str">
        <f t="shared" si="61"/>
        <v>Wajar</v>
      </c>
    </row>
    <row r="1965" spans="1:17" x14ac:dyDescent="0.3">
      <c r="A1965" s="104">
        <v>1964</v>
      </c>
      <c r="B1965" s="104" t="s">
        <v>18792</v>
      </c>
      <c r="C1965" s="104" t="s">
        <v>288</v>
      </c>
      <c r="D1965" s="104" t="s">
        <v>314</v>
      </c>
      <c r="E1965" s="104" t="s">
        <v>301</v>
      </c>
      <c r="F1965" s="104" t="s">
        <v>343</v>
      </c>
      <c r="G1965" s="104" t="s">
        <v>332</v>
      </c>
      <c r="H1965" s="104" t="s">
        <v>1563</v>
      </c>
      <c r="I1965" s="104" t="s">
        <v>16910</v>
      </c>
      <c r="J1965" s="105">
        <v>1</v>
      </c>
      <c r="K1965" s="105">
        <v>10000</v>
      </c>
      <c r="L1965" s="105">
        <v>5000.5</v>
      </c>
      <c r="M1965" s="106">
        <v>1.346506929</v>
      </c>
      <c r="N1965" s="105">
        <v>6733.2078970000002</v>
      </c>
      <c r="O1965" s="107">
        <f t="shared" si="60"/>
        <v>9</v>
      </c>
      <c r="P1965" s="105">
        <f>IFERROR(INDEX(Data_HS!$D$2:$D$8217,MATCH(H1965,Data_HS!$A$2:$A$8217,0))/p_bulan,"")</f>
        <v>652267.90909090906</v>
      </c>
      <c r="Q1965" s="104" t="str">
        <f t="shared" si="61"/>
        <v>Wajar</v>
      </c>
    </row>
    <row r="1966" spans="1:17" x14ac:dyDescent="0.3">
      <c r="A1966" s="104">
        <v>1965</v>
      </c>
      <c r="B1966" s="104" t="s">
        <v>18792</v>
      </c>
      <c r="C1966" s="104" t="s">
        <v>288</v>
      </c>
      <c r="D1966" s="104" t="s">
        <v>314</v>
      </c>
      <c r="E1966" s="104" t="s">
        <v>301</v>
      </c>
      <c r="F1966" s="104" t="s">
        <v>343</v>
      </c>
      <c r="G1966" s="104" t="s">
        <v>332</v>
      </c>
      <c r="H1966" s="104" t="s">
        <v>2829</v>
      </c>
      <c r="I1966" s="104" t="s">
        <v>18794</v>
      </c>
      <c r="J1966" s="105">
        <v>1000</v>
      </c>
      <c r="K1966" s="105">
        <v>0</v>
      </c>
      <c r="L1966" s="105">
        <v>500</v>
      </c>
      <c r="M1966" s="106">
        <v>13.72142208</v>
      </c>
      <c r="N1966" s="105">
        <v>6860.7110400000001</v>
      </c>
      <c r="O1966" s="107">
        <f t="shared" si="60"/>
        <v>24</v>
      </c>
      <c r="P1966" s="105">
        <f>IFERROR(INDEX(Data_HS!$D$2:$D$8217,MATCH(H1966,Data_HS!$A$2:$A$8217,0))/p_bulan,"")</f>
        <v>19492304.181818184</v>
      </c>
      <c r="Q1966" s="104" t="str">
        <f t="shared" si="61"/>
        <v>Wajar</v>
      </c>
    </row>
    <row r="1967" spans="1:17" x14ac:dyDescent="0.3">
      <c r="A1967" s="104">
        <v>1966</v>
      </c>
      <c r="B1967" s="104" t="s">
        <v>18792</v>
      </c>
      <c r="C1967" s="104" t="s">
        <v>288</v>
      </c>
      <c r="D1967" s="104" t="s">
        <v>314</v>
      </c>
      <c r="E1967" s="104" t="s">
        <v>301</v>
      </c>
      <c r="F1967" s="104" t="s">
        <v>343</v>
      </c>
      <c r="G1967" s="104" t="s">
        <v>332</v>
      </c>
      <c r="H1967" s="104" t="s">
        <v>960</v>
      </c>
      <c r="I1967" s="104" t="s">
        <v>18795</v>
      </c>
      <c r="J1967" s="105">
        <v>1000</v>
      </c>
      <c r="K1967" s="105">
        <v>10000</v>
      </c>
      <c r="L1967" s="105">
        <v>5500</v>
      </c>
      <c r="M1967" s="106">
        <v>0.74479684300000004</v>
      </c>
      <c r="N1967" s="105">
        <v>4096.382638</v>
      </c>
      <c r="O1967" s="107">
        <f t="shared" si="60"/>
        <v>4</v>
      </c>
      <c r="P1967" s="105">
        <f>IFERROR(INDEX(Data_HS!$D$2:$D$8217,MATCH(H1967,Data_HS!$A$2:$A$8217,0))/p_bulan,"")</f>
        <v>34266.545454545456</v>
      </c>
      <c r="Q1967" s="104" t="str">
        <f t="shared" si="61"/>
        <v>Wajar</v>
      </c>
    </row>
    <row r="1968" spans="1:17" x14ac:dyDescent="0.3">
      <c r="A1968" s="104">
        <v>1967</v>
      </c>
      <c r="B1968" s="104" t="s">
        <v>18792</v>
      </c>
      <c r="C1968" s="104" t="s">
        <v>288</v>
      </c>
      <c r="D1968" s="104" t="s">
        <v>314</v>
      </c>
      <c r="E1968" s="104" t="s">
        <v>301</v>
      </c>
      <c r="F1968" s="104" t="s">
        <v>343</v>
      </c>
      <c r="G1968" s="104" t="s">
        <v>332</v>
      </c>
      <c r="H1968" s="104" t="s">
        <v>1276</v>
      </c>
      <c r="I1968" s="104" t="s">
        <v>18796</v>
      </c>
      <c r="J1968" s="105">
        <v>50</v>
      </c>
      <c r="K1968" s="105">
        <v>1000</v>
      </c>
      <c r="L1968" s="105">
        <v>525</v>
      </c>
      <c r="M1968" s="106">
        <v>1.5806515269999999</v>
      </c>
      <c r="N1968" s="105">
        <v>829.8420519</v>
      </c>
      <c r="O1968" s="107">
        <f t="shared" si="60"/>
        <v>7</v>
      </c>
      <c r="P1968" s="105">
        <f>IFERROR(INDEX(Data_HS!$D$2:$D$8217,MATCH(H1968,Data_HS!$A$2:$A$8217,0))/p_bulan,"")</f>
        <v>97567.727272727279</v>
      </c>
      <c r="Q1968" s="104" t="str">
        <f t="shared" si="61"/>
        <v>Wajar</v>
      </c>
    </row>
    <row r="1969" spans="1:17" x14ac:dyDescent="0.3">
      <c r="A1969" s="104">
        <v>1968</v>
      </c>
      <c r="B1969" s="104" t="s">
        <v>18797</v>
      </c>
      <c r="C1969" s="104" t="s">
        <v>280</v>
      </c>
      <c r="D1969" s="104" t="s">
        <v>308</v>
      </c>
      <c r="E1969" s="104" t="s">
        <v>320</v>
      </c>
      <c r="F1969" s="104" t="s">
        <v>344</v>
      </c>
      <c r="G1969" s="104" t="s">
        <v>332</v>
      </c>
      <c r="H1969" s="104" t="s">
        <v>2523</v>
      </c>
      <c r="I1969" s="104" t="s">
        <v>18798</v>
      </c>
      <c r="J1969" s="105"/>
      <c r="K1969" s="105"/>
      <c r="L1969" s="105"/>
      <c r="M1969" s="106">
        <v>0.79913110499999995</v>
      </c>
      <c r="N1969" s="105"/>
      <c r="O1969" s="107">
        <f t="shared" si="60"/>
        <v>20</v>
      </c>
      <c r="P1969" s="105">
        <f>IFERROR(INDEX(Data_HS!$D$2:$D$8217,MATCH(H1969,Data_HS!$A$2:$A$8217,0))/p_bulan,"")</f>
        <v>480422.72727272729</v>
      </c>
      <c r="Q1969" s="104" t="str">
        <f t="shared" si="61"/>
        <v>Tanpa estimasi</v>
      </c>
    </row>
    <row r="1970" spans="1:17" x14ac:dyDescent="0.3">
      <c r="A1970" s="104">
        <v>1969</v>
      </c>
      <c r="B1970" s="104" t="s">
        <v>18797</v>
      </c>
      <c r="C1970" s="104" t="s">
        <v>280</v>
      </c>
      <c r="D1970" s="104" t="s">
        <v>308</v>
      </c>
      <c r="E1970" s="104" t="s">
        <v>320</v>
      </c>
      <c r="F1970" s="104" t="s">
        <v>344</v>
      </c>
      <c r="G1970" s="104" t="s">
        <v>332</v>
      </c>
      <c r="H1970" s="104" t="s">
        <v>1513</v>
      </c>
      <c r="I1970" s="104" t="s">
        <v>16877</v>
      </c>
      <c r="J1970" s="105"/>
      <c r="K1970" s="105"/>
      <c r="L1970" s="105"/>
      <c r="M1970" s="106">
        <v>48.166593229999997</v>
      </c>
      <c r="N1970" s="105"/>
      <c r="O1970" s="107">
        <f t="shared" si="60"/>
        <v>9</v>
      </c>
      <c r="P1970" s="105">
        <f>IFERROR(INDEX(Data_HS!$D$2:$D$8217,MATCH(H1970,Data_HS!$A$2:$A$8217,0))/p_bulan,"")</f>
        <v>785032.27272727271</v>
      </c>
      <c r="Q1970" s="104" t="str">
        <f t="shared" si="61"/>
        <v>Tanpa estimasi</v>
      </c>
    </row>
    <row r="1971" spans="1:17" x14ac:dyDescent="0.3">
      <c r="A1971" s="104">
        <v>1970</v>
      </c>
      <c r="B1971" s="104" t="s">
        <v>18797</v>
      </c>
      <c r="C1971" s="104" t="s">
        <v>280</v>
      </c>
      <c r="D1971" s="104" t="s">
        <v>308</v>
      </c>
      <c r="E1971" s="104" t="s">
        <v>320</v>
      </c>
      <c r="F1971" s="104" t="s">
        <v>344</v>
      </c>
      <c r="G1971" s="104" t="s">
        <v>332</v>
      </c>
      <c r="H1971" s="104" t="s">
        <v>428</v>
      </c>
      <c r="I1971" s="104" t="s">
        <v>18799</v>
      </c>
      <c r="J1971" s="105">
        <v>18000</v>
      </c>
      <c r="K1971" s="105">
        <v>150000</v>
      </c>
      <c r="L1971" s="105">
        <v>84000</v>
      </c>
      <c r="M1971" s="106">
        <v>5.9627791559999999</v>
      </c>
      <c r="N1971" s="105">
        <v>500873.44910000003</v>
      </c>
      <c r="O1971" s="107">
        <f t="shared" si="60"/>
        <v>2</v>
      </c>
      <c r="P1971" s="105">
        <f>IFERROR(INDEX(Data_HS!$D$2:$D$8217,MATCH(H1971,Data_HS!$A$2:$A$8217,0))/p_bulan,"")</f>
        <v>218.45454545454547</v>
      </c>
      <c r="Q1971" s="104" t="str">
        <f t="shared" si="61"/>
        <v>Melebihi ekspor nasional HS</v>
      </c>
    </row>
    <row r="1972" spans="1:17" x14ac:dyDescent="0.3">
      <c r="A1972" s="104">
        <v>1971</v>
      </c>
      <c r="B1972" s="104" t="s">
        <v>18797</v>
      </c>
      <c r="C1972" s="104" t="s">
        <v>280</v>
      </c>
      <c r="D1972" s="104" t="s">
        <v>308</v>
      </c>
      <c r="E1972" s="104" t="s">
        <v>320</v>
      </c>
      <c r="F1972" s="104" t="s">
        <v>344</v>
      </c>
      <c r="G1972" s="104" t="s">
        <v>332</v>
      </c>
      <c r="H1972" s="104" t="s">
        <v>4629</v>
      </c>
      <c r="I1972" s="104" t="s">
        <v>18800</v>
      </c>
      <c r="J1972" s="105">
        <v>18000</v>
      </c>
      <c r="K1972" s="105">
        <v>100000</v>
      </c>
      <c r="L1972" s="105">
        <v>59000</v>
      </c>
      <c r="M1972" s="106">
        <v>1.77268161</v>
      </c>
      <c r="N1972" s="105">
        <v>104588.215</v>
      </c>
      <c r="O1972" s="107">
        <f t="shared" si="60"/>
        <v>38</v>
      </c>
      <c r="P1972" s="105">
        <f>IFERROR(INDEX(Data_HS!$D$2:$D$8217,MATCH(H1972,Data_HS!$A$2:$A$8217,0))/p_bulan,"")</f>
        <v>2332469</v>
      </c>
      <c r="Q1972" s="104" t="str">
        <f t="shared" si="61"/>
        <v>Wajar</v>
      </c>
    </row>
    <row r="1973" spans="1:17" x14ac:dyDescent="0.3">
      <c r="A1973" s="104">
        <v>1972</v>
      </c>
      <c r="B1973" s="104" t="s">
        <v>18797</v>
      </c>
      <c r="C1973" s="104" t="s">
        <v>280</v>
      </c>
      <c r="D1973" s="104" t="s">
        <v>308</v>
      </c>
      <c r="E1973" s="104" t="s">
        <v>320</v>
      </c>
      <c r="F1973" s="104" t="s">
        <v>344</v>
      </c>
      <c r="G1973" s="104" t="s">
        <v>332</v>
      </c>
      <c r="H1973" s="104" t="s">
        <v>1495</v>
      </c>
      <c r="I1973" s="104" t="s">
        <v>16906</v>
      </c>
      <c r="J1973" s="105"/>
      <c r="K1973" s="105"/>
      <c r="L1973" s="105"/>
      <c r="M1973" s="106">
        <v>6.7226702649999996</v>
      </c>
      <c r="N1973" s="105"/>
      <c r="O1973" s="107">
        <f t="shared" si="60"/>
        <v>9</v>
      </c>
      <c r="P1973" s="105">
        <f>IFERROR(INDEX(Data_HS!$D$2:$D$8217,MATCH(H1973,Data_HS!$A$2:$A$8217,0))/p_bulan,"")</f>
        <v>7877299.2727272725</v>
      </c>
      <c r="Q1973" s="104" t="str">
        <f t="shared" si="61"/>
        <v>Tanpa estimasi</v>
      </c>
    </row>
    <row r="1974" spans="1:17" x14ac:dyDescent="0.3">
      <c r="A1974" s="104">
        <v>1973</v>
      </c>
      <c r="B1974" s="104" t="s">
        <v>18797</v>
      </c>
      <c r="C1974" s="104" t="s">
        <v>280</v>
      </c>
      <c r="D1974" s="104" t="s">
        <v>308</v>
      </c>
      <c r="E1974" s="104" t="s">
        <v>320</v>
      </c>
      <c r="F1974" s="104" t="s">
        <v>344</v>
      </c>
      <c r="G1974" s="104" t="s">
        <v>332</v>
      </c>
      <c r="H1974" s="104" t="s">
        <v>1523</v>
      </c>
      <c r="I1974" s="104" t="s">
        <v>16812</v>
      </c>
      <c r="J1974" s="105"/>
      <c r="K1974" s="105"/>
      <c r="L1974" s="105"/>
      <c r="M1974" s="106">
        <v>5.5373955229999998</v>
      </c>
      <c r="N1974" s="105"/>
      <c r="O1974" s="107">
        <f t="shared" si="60"/>
        <v>9</v>
      </c>
      <c r="P1974" s="105">
        <f>IFERROR(INDEX(Data_HS!$D$2:$D$8217,MATCH(H1974,Data_HS!$A$2:$A$8217,0))/p_bulan,"")</f>
        <v>18410584.636363637</v>
      </c>
      <c r="Q1974" s="104" t="str">
        <f t="shared" si="61"/>
        <v>Tanpa estimasi</v>
      </c>
    </row>
    <row r="1975" spans="1:17" x14ac:dyDescent="0.3">
      <c r="A1975" s="104">
        <v>1974</v>
      </c>
      <c r="B1975" s="104" t="s">
        <v>18801</v>
      </c>
      <c r="C1975" s="104" t="s">
        <v>295</v>
      </c>
      <c r="D1975" s="104" t="s">
        <v>308</v>
      </c>
      <c r="E1975" s="104" t="s">
        <v>320</v>
      </c>
      <c r="F1975" s="104" t="s">
        <v>344</v>
      </c>
      <c r="G1975" s="104" t="s">
        <v>332</v>
      </c>
      <c r="H1975" s="104" t="s">
        <v>16845</v>
      </c>
      <c r="I1975" s="104" t="s">
        <v>16846</v>
      </c>
      <c r="J1975" s="105"/>
      <c r="K1975" s="105"/>
      <c r="L1975" s="105"/>
      <c r="M1975" s="106"/>
      <c r="N1975" s="105"/>
      <c r="O1975" s="107">
        <f t="shared" si="60"/>
        <v>0</v>
      </c>
      <c r="P1975" s="105" t="str">
        <f>IFERROR(INDEX(Data_HS!$D$2:$D$8217,MATCH(H1975,Data_HS!$A$2:$A$8217,0))/p_bulan,"")</f>
        <v/>
      </c>
      <c r="Q1975" s="104" t="str">
        <f t="shared" si="61"/>
        <v>HS tidak valid</v>
      </c>
    </row>
    <row r="1976" spans="1:17" x14ac:dyDescent="0.3">
      <c r="A1976" s="104">
        <v>1975</v>
      </c>
      <c r="B1976" s="104" t="s">
        <v>18802</v>
      </c>
      <c r="C1976" s="104" t="s">
        <v>282</v>
      </c>
      <c r="D1976" s="104" t="s">
        <v>308</v>
      </c>
      <c r="E1976" s="104" t="s">
        <v>301</v>
      </c>
      <c r="F1976" s="104" t="s">
        <v>343</v>
      </c>
      <c r="G1976" s="104" t="s">
        <v>332</v>
      </c>
      <c r="H1976" s="104" t="s">
        <v>2225</v>
      </c>
      <c r="I1976" s="104" t="s">
        <v>16842</v>
      </c>
      <c r="J1976" s="105">
        <v>16000</v>
      </c>
      <c r="K1976" s="105">
        <v>100000</v>
      </c>
      <c r="L1976" s="105">
        <v>58000</v>
      </c>
      <c r="M1976" s="106">
        <v>2.077171989</v>
      </c>
      <c r="N1976" s="105">
        <v>120475.97530000001</v>
      </c>
      <c r="O1976" s="107">
        <f t="shared" si="60"/>
        <v>17</v>
      </c>
      <c r="P1976" s="105">
        <f>IFERROR(INDEX(Data_HS!$D$2:$D$8217,MATCH(H1976,Data_HS!$A$2:$A$8217,0))/p_bulan,"")</f>
        <v>1578024.7272727273</v>
      </c>
      <c r="Q1976" s="104" t="str">
        <f t="shared" si="61"/>
        <v>Wajar</v>
      </c>
    </row>
    <row r="1977" spans="1:17" x14ac:dyDescent="0.3">
      <c r="A1977" s="104">
        <v>1976</v>
      </c>
      <c r="B1977" s="104" t="s">
        <v>18802</v>
      </c>
      <c r="C1977" s="104" t="s">
        <v>282</v>
      </c>
      <c r="D1977" s="104" t="s">
        <v>308</v>
      </c>
      <c r="E1977" s="104" t="s">
        <v>301</v>
      </c>
      <c r="F1977" s="104" t="s">
        <v>343</v>
      </c>
      <c r="G1977" s="104" t="s">
        <v>332</v>
      </c>
      <c r="H1977" s="104" t="s">
        <v>1302</v>
      </c>
      <c r="I1977" s="104" t="s">
        <v>17178</v>
      </c>
      <c r="J1977" s="105">
        <v>12000</v>
      </c>
      <c r="K1977" s="105">
        <v>15000</v>
      </c>
      <c r="L1977" s="105">
        <v>13500</v>
      </c>
      <c r="M1977" s="106">
        <v>0.47623953400000002</v>
      </c>
      <c r="N1977" s="105">
        <v>6429.2337120000002</v>
      </c>
      <c r="O1977" s="107">
        <f t="shared" si="60"/>
        <v>8</v>
      </c>
      <c r="P1977" s="105">
        <f>IFERROR(INDEX(Data_HS!$D$2:$D$8217,MATCH(H1977,Data_HS!$A$2:$A$8217,0))/p_bulan,"")</f>
        <v>48622.454545454544</v>
      </c>
      <c r="Q1977" s="104" t="str">
        <f t="shared" si="61"/>
        <v>Wajar</v>
      </c>
    </row>
    <row r="1978" spans="1:17" x14ac:dyDescent="0.3">
      <c r="A1978" s="104">
        <v>1977</v>
      </c>
      <c r="B1978" s="104" t="s">
        <v>18802</v>
      </c>
      <c r="C1978" s="104" t="s">
        <v>282</v>
      </c>
      <c r="D1978" s="104" t="s">
        <v>308</v>
      </c>
      <c r="E1978" s="104" t="s">
        <v>301</v>
      </c>
      <c r="F1978" s="104" t="s">
        <v>343</v>
      </c>
      <c r="G1978" s="104" t="s">
        <v>332</v>
      </c>
      <c r="H1978" s="104" t="s">
        <v>2269</v>
      </c>
      <c r="I1978" s="104" t="s">
        <v>18803</v>
      </c>
      <c r="J1978" s="105">
        <v>10000</v>
      </c>
      <c r="K1978" s="105">
        <v>150000</v>
      </c>
      <c r="L1978" s="105">
        <v>80000</v>
      </c>
      <c r="M1978" s="106">
        <v>3.0074762869999998</v>
      </c>
      <c r="N1978" s="105">
        <v>240598.1029</v>
      </c>
      <c r="O1978" s="107">
        <f t="shared" si="60"/>
        <v>18</v>
      </c>
      <c r="P1978" s="105">
        <f>IFERROR(INDEX(Data_HS!$D$2:$D$8217,MATCH(H1978,Data_HS!$A$2:$A$8217,0))/p_bulan,"")</f>
        <v>1158789.9090909092</v>
      </c>
      <c r="Q1978" s="104" t="str">
        <f t="shared" si="61"/>
        <v>Wajar</v>
      </c>
    </row>
    <row r="1979" spans="1:17" x14ac:dyDescent="0.3">
      <c r="A1979" s="104">
        <v>1978</v>
      </c>
      <c r="B1979" s="104" t="s">
        <v>18802</v>
      </c>
      <c r="C1979" s="104" t="s">
        <v>282</v>
      </c>
      <c r="D1979" s="104" t="s">
        <v>308</v>
      </c>
      <c r="E1979" s="104" t="s">
        <v>301</v>
      </c>
      <c r="F1979" s="104" t="s">
        <v>343</v>
      </c>
      <c r="G1979" s="104" t="s">
        <v>332</v>
      </c>
      <c r="H1979" s="104" t="s">
        <v>16845</v>
      </c>
      <c r="I1979" s="104" t="s">
        <v>16980</v>
      </c>
      <c r="J1979" s="105">
        <v>10000</v>
      </c>
      <c r="K1979" s="105">
        <v>200000</v>
      </c>
      <c r="L1979" s="105">
        <v>105000</v>
      </c>
      <c r="M1979" s="106"/>
      <c r="N1979" s="105"/>
      <c r="O1979" s="107">
        <f t="shared" si="60"/>
        <v>0</v>
      </c>
      <c r="P1979" s="105" t="str">
        <f>IFERROR(INDEX(Data_HS!$D$2:$D$8217,MATCH(H1979,Data_HS!$A$2:$A$8217,0))/p_bulan,"")</f>
        <v/>
      </c>
      <c r="Q1979" s="104" t="str">
        <f t="shared" si="61"/>
        <v>HS tidak valid</v>
      </c>
    </row>
    <row r="1980" spans="1:17" x14ac:dyDescent="0.3">
      <c r="A1980" s="104">
        <v>1979</v>
      </c>
      <c r="B1980" s="104" t="s">
        <v>18802</v>
      </c>
      <c r="C1980" s="104" t="s">
        <v>282</v>
      </c>
      <c r="D1980" s="104" t="s">
        <v>308</v>
      </c>
      <c r="E1980" s="104" t="s">
        <v>301</v>
      </c>
      <c r="F1980" s="104" t="s">
        <v>343</v>
      </c>
      <c r="G1980" s="104" t="s">
        <v>332</v>
      </c>
      <c r="H1980" s="104" t="s">
        <v>6202</v>
      </c>
      <c r="I1980" s="104" t="s">
        <v>17074</v>
      </c>
      <c r="J1980" s="105">
        <v>12000</v>
      </c>
      <c r="K1980" s="105">
        <v>150000</v>
      </c>
      <c r="L1980" s="105">
        <v>81000</v>
      </c>
      <c r="M1980" s="106">
        <v>1.874092688</v>
      </c>
      <c r="N1980" s="105">
        <v>151801.50769999999</v>
      </c>
      <c r="O1980" s="107">
        <f t="shared" si="60"/>
        <v>44</v>
      </c>
      <c r="P1980" s="105">
        <f>IFERROR(INDEX(Data_HS!$D$2:$D$8217,MATCH(H1980,Data_HS!$A$2:$A$8217,0))/p_bulan,"")</f>
        <v>3613175.9090909092</v>
      </c>
      <c r="Q1980" s="104" t="str">
        <f t="shared" si="61"/>
        <v>Wajar</v>
      </c>
    </row>
    <row r="1981" spans="1:17" x14ac:dyDescent="0.3">
      <c r="A1981" s="104">
        <v>1980</v>
      </c>
      <c r="B1981" s="104" t="s">
        <v>18804</v>
      </c>
      <c r="C1981" s="104" t="s">
        <v>280</v>
      </c>
      <c r="D1981" s="104" t="s">
        <v>311</v>
      </c>
      <c r="E1981" s="104" t="s">
        <v>320</v>
      </c>
      <c r="F1981" s="104" t="s">
        <v>344</v>
      </c>
      <c r="G1981" s="104" t="s">
        <v>335</v>
      </c>
      <c r="H1981" s="104" t="s">
        <v>2829</v>
      </c>
      <c r="I1981" s="104" t="s">
        <v>16900</v>
      </c>
      <c r="J1981" s="105">
        <v>50</v>
      </c>
      <c r="K1981" s="105">
        <v>100000</v>
      </c>
      <c r="L1981" s="105">
        <v>50025</v>
      </c>
      <c r="M1981" s="106">
        <v>13.72142208</v>
      </c>
      <c r="N1981" s="105">
        <v>686414.13959999999</v>
      </c>
      <c r="O1981" s="107">
        <f t="shared" si="60"/>
        <v>24</v>
      </c>
      <c r="P1981" s="105">
        <f>IFERROR(INDEX(Data_HS!$D$2:$D$8217,MATCH(H1981,Data_HS!$A$2:$A$8217,0))/p_bulan,"")</f>
        <v>19492304.181818184</v>
      </c>
      <c r="Q1981" s="104" t="str">
        <f t="shared" si="61"/>
        <v>Wajar</v>
      </c>
    </row>
    <row r="1982" spans="1:17" x14ac:dyDescent="0.3">
      <c r="A1982" s="104">
        <v>1981</v>
      </c>
      <c r="B1982" s="104" t="s">
        <v>18805</v>
      </c>
      <c r="C1982" s="104" t="s">
        <v>310</v>
      </c>
      <c r="D1982" s="104" t="s">
        <v>308</v>
      </c>
      <c r="E1982" s="104" t="s">
        <v>320</v>
      </c>
      <c r="F1982" s="104" t="s">
        <v>343</v>
      </c>
      <c r="G1982" s="104" t="s">
        <v>332</v>
      </c>
      <c r="H1982" s="104" t="s">
        <v>820</v>
      </c>
      <c r="I1982" s="104" t="s">
        <v>18806</v>
      </c>
      <c r="J1982" s="105">
        <v>0</v>
      </c>
      <c r="K1982" s="105">
        <v>4000</v>
      </c>
      <c r="L1982" s="105">
        <v>2000</v>
      </c>
      <c r="M1982" s="106">
        <v>452.03851479999997</v>
      </c>
      <c r="N1982" s="105">
        <v>904077.02960000001</v>
      </c>
      <c r="O1982" s="107">
        <f t="shared" si="60"/>
        <v>3</v>
      </c>
      <c r="P1982" s="105">
        <f>IFERROR(INDEX(Data_HS!$D$2:$D$8217,MATCH(H1982,Data_HS!$A$2:$A$8217,0))/p_bulan,"")</f>
        <v>4332994.6363636367</v>
      </c>
      <c r="Q1982" s="104" t="str">
        <f t="shared" si="61"/>
        <v>Wajar</v>
      </c>
    </row>
    <row r="1983" spans="1:17" x14ac:dyDescent="0.3">
      <c r="A1983" s="104">
        <v>1982</v>
      </c>
      <c r="B1983" s="104" t="s">
        <v>18807</v>
      </c>
      <c r="C1983" s="104" t="s">
        <v>280</v>
      </c>
      <c r="D1983" s="104" t="s">
        <v>308</v>
      </c>
      <c r="E1983" s="104" t="s">
        <v>304</v>
      </c>
      <c r="F1983" s="104" t="s">
        <v>343</v>
      </c>
      <c r="G1983" s="104" t="s">
        <v>332</v>
      </c>
      <c r="H1983" s="104" t="s">
        <v>1094</v>
      </c>
      <c r="I1983" s="104" t="s">
        <v>18808</v>
      </c>
      <c r="J1983" s="105">
        <v>10</v>
      </c>
      <c r="K1983" s="105">
        <v>1000</v>
      </c>
      <c r="L1983" s="105">
        <v>505</v>
      </c>
      <c r="M1983" s="106">
        <v>33.068121619999999</v>
      </c>
      <c r="N1983" s="105">
        <v>16699.401419999998</v>
      </c>
      <c r="O1983" s="107">
        <f t="shared" si="60"/>
        <v>6</v>
      </c>
      <c r="P1983" s="105">
        <f>IFERROR(INDEX(Data_HS!$D$2:$D$8217,MATCH(H1983,Data_HS!$A$2:$A$8217,0))/p_bulan,"")</f>
        <v>28375.454545454544</v>
      </c>
      <c r="Q1983" s="104" t="str">
        <f t="shared" si="61"/>
        <v>Wajar</v>
      </c>
    </row>
    <row r="1984" spans="1:17" x14ac:dyDescent="0.3">
      <c r="A1984" s="104">
        <v>1983</v>
      </c>
      <c r="B1984" s="104" t="s">
        <v>18807</v>
      </c>
      <c r="C1984" s="104" t="s">
        <v>280</v>
      </c>
      <c r="D1984" s="104" t="s">
        <v>308</v>
      </c>
      <c r="E1984" s="104" t="s">
        <v>304</v>
      </c>
      <c r="F1984" s="104" t="s">
        <v>343</v>
      </c>
      <c r="G1984" s="104" t="s">
        <v>332</v>
      </c>
      <c r="H1984" s="104" t="s">
        <v>1460</v>
      </c>
      <c r="I1984" s="104" t="s">
        <v>18809</v>
      </c>
      <c r="J1984" s="105">
        <v>2</v>
      </c>
      <c r="K1984" s="105">
        <v>10000</v>
      </c>
      <c r="L1984" s="105">
        <v>5001</v>
      </c>
      <c r="M1984" s="106">
        <v>6.8828138010000002</v>
      </c>
      <c r="N1984" s="105">
        <v>34420.951820000002</v>
      </c>
      <c r="O1984" s="107">
        <f t="shared" si="60"/>
        <v>9</v>
      </c>
      <c r="P1984" s="105">
        <f>IFERROR(INDEX(Data_HS!$D$2:$D$8217,MATCH(H1984,Data_HS!$A$2:$A$8217,0))/p_bulan,"")</f>
        <v>60138.272727272728</v>
      </c>
      <c r="Q1984" s="104" t="str">
        <f t="shared" si="61"/>
        <v>Wajar</v>
      </c>
    </row>
    <row r="1985" spans="1:17" x14ac:dyDescent="0.3">
      <c r="A1985" s="104">
        <v>1984</v>
      </c>
      <c r="B1985" s="104" t="s">
        <v>18807</v>
      </c>
      <c r="C1985" s="104" t="s">
        <v>280</v>
      </c>
      <c r="D1985" s="104" t="s">
        <v>308</v>
      </c>
      <c r="E1985" s="104" t="s">
        <v>304</v>
      </c>
      <c r="F1985" s="104" t="s">
        <v>343</v>
      </c>
      <c r="G1985" s="104" t="s">
        <v>332</v>
      </c>
      <c r="H1985" s="104" t="s">
        <v>16845</v>
      </c>
      <c r="I1985" s="104" t="s">
        <v>18810</v>
      </c>
      <c r="J1985" s="105">
        <v>1000</v>
      </c>
      <c r="K1985" s="105">
        <v>20000</v>
      </c>
      <c r="L1985" s="105">
        <v>10500</v>
      </c>
      <c r="M1985" s="106"/>
      <c r="N1985" s="105"/>
      <c r="O1985" s="107">
        <f t="shared" si="60"/>
        <v>0</v>
      </c>
      <c r="P1985" s="105" t="str">
        <f>IFERROR(INDEX(Data_HS!$D$2:$D$8217,MATCH(H1985,Data_HS!$A$2:$A$8217,0))/p_bulan,"")</f>
        <v/>
      </c>
      <c r="Q1985" s="104" t="str">
        <f t="shared" si="61"/>
        <v>HS tidak valid</v>
      </c>
    </row>
    <row r="1986" spans="1:17" x14ac:dyDescent="0.3">
      <c r="A1986" s="104">
        <v>1985</v>
      </c>
      <c r="B1986" s="104" t="s">
        <v>18807</v>
      </c>
      <c r="C1986" s="104" t="s">
        <v>280</v>
      </c>
      <c r="D1986" s="104" t="s">
        <v>308</v>
      </c>
      <c r="E1986" s="104" t="s">
        <v>304</v>
      </c>
      <c r="F1986" s="104" t="s">
        <v>343</v>
      </c>
      <c r="G1986" s="104" t="s">
        <v>332</v>
      </c>
      <c r="H1986" s="104" t="s">
        <v>1460</v>
      </c>
      <c r="I1986" s="104" t="s">
        <v>18811</v>
      </c>
      <c r="J1986" s="105">
        <v>2</v>
      </c>
      <c r="K1986" s="105">
        <v>10000</v>
      </c>
      <c r="L1986" s="105">
        <v>5001</v>
      </c>
      <c r="M1986" s="106">
        <v>6.8828138010000002</v>
      </c>
      <c r="N1986" s="105">
        <v>34420.951820000002</v>
      </c>
      <c r="O1986" s="107">
        <f t="shared" ref="O1986:O2049" si="62">VALUE(LEFT(H1986,2))</f>
        <v>9</v>
      </c>
      <c r="P1986" s="105">
        <f>IFERROR(INDEX(Data_HS!$D$2:$D$8217,MATCH(H1986,Data_HS!$A$2:$A$8217,0))/p_bulan,"")</f>
        <v>60138.272727272728</v>
      </c>
      <c r="Q1986" s="104" t="str">
        <f t="shared" ref="Q1986:Q2049" si="63">IF(H1986="00000000","HS tidak valid",IF(N1986="","Tanpa estimasi",IF(P1986="","HS tidak ada di data nasional",IF(N1986=0,"Estimasi nol",IF(N1986&gt;P1986,"Melebihi ekspor nasional HS","Wajar")))))</f>
        <v>Wajar</v>
      </c>
    </row>
    <row r="1987" spans="1:17" x14ac:dyDescent="0.3">
      <c r="A1987" s="104">
        <v>1986</v>
      </c>
      <c r="B1987" s="104" t="s">
        <v>18812</v>
      </c>
      <c r="C1987" s="104" t="s">
        <v>282</v>
      </c>
      <c r="D1987" s="104" t="s">
        <v>314</v>
      </c>
      <c r="E1987" s="104" t="s">
        <v>320</v>
      </c>
      <c r="F1987" s="104" t="s">
        <v>344</v>
      </c>
      <c r="G1987" s="104" t="s">
        <v>332</v>
      </c>
      <c r="H1987" s="104" t="s">
        <v>1460</v>
      </c>
      <c r="I1987" s="104" t="s">
        <v>18813</v>
      </c>
      <c r="J1987" s="105">
        <v>20000</v>
      </c>
      <c r="K1987" s="105">
        <v>0</v>
      </c>
      <c r="L1987" s="105">
        <v>10000</v>
      </c>
      <c r="M1987" s="106">
        <v>6.8828138010000002</v>
      </c>
      <c r="N1987" s="105">
        <v>68828.138009999995</v>
      </c>
      <c r="O1987" s="107">
        <f t="shared" si="62"/>
        <v>9</v>
      </c>
      <c r="P1987" s="105">
        <f>IFERROR(INDEX(Data_HS!$D$2:$D$8217,MATCH(H1987,Data_HS!$A$2:$A$8217,0))/p_bulan,"")</f>
        <v>60138.272727272728</v>
      </c>
      <c r="Q1987" s="104" t="str">
        <f t="shared" si="63"/>
        <v>Melebihi ekspor nasional HS</v>
      </c>
    </row>
    <row r="1988" spans="1:17" x14ac:dyDescent="0.3">
      <c r="A1988" s="104">
        <v>1987</v>
      </c>
      <c r="B1988" s="104" t="s">
        <v>18814</v>
      </c>
      <c r="C1988" s="104" t="s">
        <v>280</v>
      </c>
      <c r="D1988" s="104" t="s">
        <v>311</v>
      </c>
      <c r="E1988" s="104" t="s">
        <v>323</v>
      </c>
      <c r="F1988" s="104" t="s">
        <v>344</v>
      </c>
      <c r="G1988" s="104" t="s">
        <v>335</v>
      </c>
      <c r="H1988" s="104" t="s">
        <v>1513</v>
      </c>
      <c r="I1988" s="104" t="s">
        <v>18815</v>
      </c>
      <c r="J1988" s="105">
        <v>10</v>
      </c>
      <c r="K1988" s="105"/>
      <c r="L1988" s="105">
        <v>10</v>
      </c>
      <c r="M1988" s="106">
        <v>48.166593229999997</v>
      </c>
      <c r="N1988" s="105">
        <v>481.66593230000001</v>
      </c>
      <c r="O1988" s="107">
        <f t="shared" si="62"/>
        <v>9</v>
      </c>
      <c r="P1988" s="105">
        <f>IFERROR(INDEX(Data_HS!$D$2:$D$8217,MATCH(H1988,Data_HS!$A$2:$A$8217,0))/p_bulan,"")</f>
        <v>785032.27272727271</v>
      </c>
      <c r="Q1988" s="104" t="str">
        <f t="shared" si="63"/>
        <v>Wajar</v>
      </c>
    </row>
    <row r="1989" spans="1:17" x14ac:dyDescent="0.3">
      <c r="A1989" s="104">
        <v>1988</v>
      </c>
      <c r="B1989" s="104" t="s">
        <v>18816</v>
      </c>
      <c r="C1989" s="104" t="s">
        <v>280</v>
      </c>
      <c r="D1989" s="104" t="s">
        <v>311</v>
      </c>
      <c r="E1989" s="104" t="s">
        <v>320</v>
      </c>
      <c r="F1989" s="104" t="s">
        <v>343</v>
      </c>
      <c r="G1989" s="104" t="s">
        <v>332</v>
      </c>
      <c r="H1989" s="104" t="s">
        <v>3019</v>
      </c>
      <c r="I1989" s="104" t="s">
        <v>16978</v>
      </c>
      <c r="J1989" s="105">
        <v>18000</v>
      </c>
      <c r="K1989" s="105">
        <v>0</v>
      </c>
      <c r="L1989" s="105">
        <v>9000</v>
      </c>
      <c r="M1989" s="106">
        <v>0.36135620200000002</v>
      </c>
      <c r="N1989" s="105">
        <v>3252.205817</v>
      </c>
      <c r="O1989" s="107">
        <f t="shared" si="62"/>
        <v>27</v>
      </c>
      <c r="P1989" s="105">
        <f>IFERROR(INDEX(Data_HS!$D$2:$D$8217,MATCH(H1989,Data_HS!$A$2:$A$8217,0))/p_bulan,"")</f>
        <v>10607202.545454545</v>
      </c>
      <c r="Q1989" s="104" t="str">
        <f t="shared" si="63"/>
        <v>Wajar</v>
      </c>
    </row>
    <row r="1990" spans="1:17" x14ac:dyDescent="0.3">
      <c r="A1990" s="104">
        <v>1989</v>
      </c>
      <c r="B1990" s="104" t="s">
        <v>18816</v>
      </c>
      <c r="C1990" s="104" t="s">
        <v>280</v>
      </c>
      <c r="D1990" s="104" t="s">
        <v>311</v>
      </c>
      <c r="E1990" s="104" t="s">
        <v>320</v>
      </c>
      <c r="F1990" s="104" t="s">
        <v>343</v>
      </c>
      <c r="G1990" s="104" t="s">
        <v>332</v>
      </c>
      <c r="H1990" s="104" t="s">
        <v>1302</v>
      </c>
      <c r="I1990" s="104" t="s">
        <v>18817</v>
      </c>
      <c r="J1990" s="105">
        <v>0</v>
      </c>
      <c r="K1990" s="105">
        <v>0</v>
      </c>
      <c r="L1990" s="105">
        <v>0</v>
      </c>
      <c r="M1990" s="106">
        <v>0.47623953400000002</v>
      </c>
      <c r="N1990" s="105">
        <v>0</v>
      </c>
      <c r="O1990" s="107">
        <f t="shared" si="62"/>
        <v>8</v>
      </c>
      <c r="P1990" s="105">
        <f>IFERROR(INDEX(Data_HS!$D$2:$D$8217,MATCH(H1990,Data_HS!$A$2:$A$8217,0))/p_bulan,"")</f>
        <v>48622.454545454544</v>
      </c>
      <c r="Q1990" s="104" t="str">
        <f t="shared" si="63"/>
        <v>Estimasi nol</v>
      </c>
    </row>
    <row r="1991" spans="1:17" x14ac:dyDescent="0.3">
      <c r="A1991" s="104">
        <v>1990</v>
      </c>
      <c r="B1991" s="104" t="s">
        <v>18816</v>
      </c>
      <c r="C1991" s="104" t="s">
        <v>280</v>
      </c>
      <c r="D1991" s="104" t="s">
        <v>311</v>
      </c>
      <c r="E1991" s="104" t="s">
        <v>320</v>
      </c>
      <c r="F1991" s="104" t="s">
        <v>343</v>
      </c>
      <c r="G1991" s="104" t="s">
        <v>332</v>
      </c>
      <c r="H1991" s="104" t="s">
        <v>6004</v>
      </c>
      <c r="I1991" s="104" t="s">
        <v>18818</v>
      </c>
      <c r="J1991" s="105">
        <v>18000</v>
      </c>
      <c r="K1991" s="105">
        <v>0</v>
      </c>
      <c r="L1991" s="105">
        <v>9000</v>
      </c>
      <c r="M1991" s="106">
        <v>0.54516819999999999</v>
      </c>
      <c r="N1991" s="105">
        <v>4906.5137960000002</v>
      </c>
      <c r="O1991" s="107">
        <f t="shared" si="62"/>
        <v>44</v>
      </c>
      <c r="P1991" s="105">
        <f>IFERROR(INDEX(Data_HS!$D$2:$D$8217,MATCH(H1991,Data_HS!$A$2:$A$8217,0))/p_bulan,"")</f>
        <v>1966.8181818181818</v>
      </c>
      <c r="Q1991" s="104" t="str">
        <f t="shared" si="63"/>
        <v>Melebihi ekspor nasional HS</v>
      </c>
    </row>
    <row r="1992" spans="1:17" x14ac:dyDescent="0.3">
      <c r="A1992" s="104">
        <v>1991</v>
      </c>
      <c r="B1992" s="104" t="s">
        <v>18816</v>
      </c>
      <c r="C1992" s="104" t="s">
        <v>280</v>
      </c>
      <c r="D1992" s="104" t="s">
        <v>311</v>
      </c>
      <c r="E1992" s="104" t="s">
        <v>320</v>
      </c>
      <c r="F1992" s="104" t="s">
        <v>343</v>
      </c>
      <c r="G1992" s="104" t="s">
        <v>332</v>
      </c>
      <c r="H1992" s="104" t="s">
        <v>16845</v>
      </c>
      <c r="I1992" s="104" t="s">
        <v>18819</v>
      </c>
      <c r="J1992" s="105">
        <v>18000</v>
      </c>
      <c r="K1992" s="105">
        <v>0</v>
      </c>
      <c r="L1992" s="105">
        <v>9000</v>
      </c>
      <c r="M1992" s="106"/>
      <c r="N1992" s="105"/>
      <c r="O1992" s="107">
        <f t="shared" si="62"/>
        <v>0</v>
      </c>
      <c r="P1992" s="105" t="str">
        <f>IFERROR(INDEX(Data_HS!$D$2:$D$8217,MATCH(H1992,Data_HS!$A$2:$A$8217,0))/p_bulan,"")</f>
        <v/>
      </c>
      <c r="Q1992" s="104" t="str">
        <f t="shared" si="63"/>
        <v>HS tidak valid</v>
      </c>
    </row>
    <row r="1993" spans="1:17" x14ac:dyDescent="0.3">
      <c r="A1993" s="104">
        <v>1992</v>
      </c>
      <c r="B1993" s="104" t="s">
        <v>18820</v>
      </c>
      <c r="C1993" s="104" t="s">
        <v>284</v>
      </c>
      <c r="D1993" s="104" t="s">
        <v>308</v>
      </c>
      <c r="E1993" s="104" t="s">
        <v>325</v>
      </c>
      <c r="F1993" s="104" t="s">
        <v>343</v>
      </c>
      <c r="G1993" s="104" t="s">
        <v>332</v>
      </c>
      <c r="H1993" s="104" t="s">
        <v>16845</v>
      </c>
      <c r="I1993" s="104" t="s">
        <v>18821</v>
      </c>
      <c r="J1993" s="105">
        <v>500</v>
      </c>
      <c r="K1993" s="105">
        <v>5000</v>
      </c>
      <c r="L1993" s="105">
        <v>2750</v>
      </c>
      <c r="M1993" s="106"/>
      <c r="N1993" s="105"/>
      <c r="O1993" s="107">
        <f t="shared" si="62"/>
        <v>0</v>
      </c>
      <c r="P1993" s="105" t="str">
        <f>IFERROR(INDEX(Data_HS!$D$2:$D$8217,MATCH(H1993,Data_HS!$A$2:$A$8217,0))/p_bulan,"")</f>
        <v/>
      </c>
      <c r="Q1993" s="104" t="str">
        <f t="shared" si="63"/>
        <v>HS tidak valid</v>
      </c>
    </row>
    <row r="1994" spans="1:17" x14ac:dyDescent="0.3">
      <c r="A1994" s="104">
        <v>1993</v>
      </c>
      <c r="B1994" s="104" t="s">
        <v>18820</v>
      </c>
      <c r="C1994" s="104" t="s">
        <v>284</v>
      </c>
      <c r="D1994" s="104" t="s">
        <v>308</v>
      </c>
      <c r="E1994" s="104" t="s">
        <v>325</v>
      </c>
      <c r="F1994" s="104" t="s">
        <v>343</v>
      </c>
      <c r="G1994" s="104" t="s">
        <v>332</v>
      </c>
      <c r="H1994" s="104" t="s">
        <v>1569</v>
      </c>
      <c r="I1994" s="104" t="s">
        <v>18822</v>
      </c>
      <c r="J1994" s="105">
        <v>300</v>
      </c>
      <c r="K1994" s="105">
        <v>5000</v>
      </c>
      <c r="L1994" s="105">
        <v>2650</v>
      </c>
      <c r="M1994" s="106">
        <v>6.2618575410000004</v>
      </c>
      <c r="N1994" s="105">
        <v>16593.922480000001</v>
      </c>
      <c r="O1994" s="107">
        <f t="shared" si="62"/>
        <v>9</v>
      </c>
      <c r="P1994" s="105">
        <f>IFERROR(INDEX(Data_HS!$D$2:$D$8217,MATCH(H1994,Data_HS!$A$2:$A$8217,0))/p_bulan,"")</f>
        <v>16934.909090909092</v>
      </c>
      <c r="Q1994" s="104" t="str">
        <f t="shared" si="63"/>
        <v>Wajar</v>
      </c>
    </row>
    <row r="1995" spans="1:17" x14ac:dyDescent="0.3">
      <c r="A1995" s="104">
        <v>1994</v>
      </c>
      <c r="B1995" s="104" t="s">
        <v>18820</v>
      </c>
      <c r="C1995" s="104" t="s">
        <v>284</v>
      </c>
      <c r="D1995" s="104" t="s">
        <v>308</v>
      </c>
      <c r="E1995" s="104" t="s">
        <v>325</v>
      </c>
      <c r="F1995" s="104" t="s">
        <v>343</v>
      </c>
      <c r="G1995" s="104" t="s">
        <v>332</v>
      </c>
      <c r="H1995" s="104" t="s">
        <v>1667</v>
      </c>
      <c r="I1995" s="104" t="s">
        <v>18823</v>
      </c>
      <c r="J1995" s="105">
        <v>1000</v>
      </c>
      <c r="K1995" s="105">
        <v>2000</v>
      </c>
      <c r="L1995" s="105">
        <v>1500</v>
      </c>
      <c r="M1995" s="106">
        <v>3.8089330019999998</v>
      </c>
      <c r="N1995" s="105">
        <v>5713.399504</v>
      </c>
      <c r="O1995" s="107">
        <f t="shared" si="62"/>
        <v>11</v>
      </c>
      <c r="P1995" s="105">
        <f>IFERROR(INDEX(Data_HS!$D$2:$D$8217,MATCH(H1995,Data_HS!$A$2:$A$8217,0))/p_bulan,"")</f>
        <v>139.54545454545453</v>
      </c>
      <c r="Q1995" s="104" t="str">
        <f t="shared" si="63"/>
        <v>Melebihi ekspor nasional HS</v>
      </c>
    </row>
    <row r="1996" spans="1:17" x14ac:dyDescent="0.3">
      <c r="A1996" s="104">
        <v>1995</v>
      </c>
      <c r="B1996" s="104" t="s">
        <v>18820</v>
      </c>
      <c r="C1996" s="104" t="s">
        <v>284</v>
      </c>
      <c r="D1996" s="104" t="s">
        <v>308</v>
      </c>
      <c r="E1996" s="104" t="s">
        <v>325</v>
      </c>
      <c r="F1996" s="104" t="s">
        <v>343</v>
      </c>
      <c r="G1996" s="104" t="s">
        <v>332</v>
      </c>
      <c r="H1996" s="104" t="s">
        <v>1527</v>
      </c>
      <c r="I1996" s="104" t="s">
        <v>16905</v>
      </c>
      <c r="J1996" s="105">
        <v>100</v>
      </c>
      <c r="K1996" s="105">
        <v>200</v>
      </c>
      <c r="L1996" s="105">
        <v>150</v>
      </c>
      <c r="M1996" s="106">
        <v>5.5014955480000003</v>
      </c>
      <c r="N1996" s="105">
        <v>825.22433220000005</v>
      </c>
      <c r="O1996" s="107">
        <f t="shared" si="62"/>
        <v>9</v>
      </c>
      <c r="P1996" s="105">
        <f>IFERROR(INDEX(Data_HS!$D$2:$D$8217,MATCH(H1996,Data_HS!$A$2:$A$8217,0))/p_bulan,"")</f>
        <v>8913202</v>
      </c>
      <c r="Q1996" s="104" t="str">
        <f t="shared" si="63"/>
        <v>Wajar</v>
      </c>
    </row>
    <row r="1997" spans="1:17" x14ac:dyDescent="0.3">
      <c r="A1997" s="104">
        <v>1996</v>
      </c>
      <c r="B1997" s="104" t="s">
        <v>18820</v>
      </c>
      <c r="C1997" s="104" t="s">
        <v>284</v>
      </c>
      <c r="D1997" s="104" t="s">
        <v>308</v>
      </c>
      <c r="E1997" s="104" t="s">
        <v>325</v>
      </c>
      <c r="F1997" s="104" t="s">
        <v>343</v>
      </c>
      <c r="G1997" s="104" t="s">
        <v>332</v>
      </c>
      <c r="H1997" s="104" t="s">
        <v>1859</v>
      </c>
      <c r="I1997" s="104" t="s">
        <v>18152</v>
      </c>
      <c r="J1997" s="105">
        <v>100</v>
      </c>
      <c r="K1997" s="105">
        <v>1000</v>
      </c>
      <c r="L1997" s="105">
        <v>550</v>
      </c>
      <c r="M1997" s="106">
        <v>2.097877859</v>
      </c>
      <c r="N1997" s="105">
        <v>1153.8328220000001</v>
      </c>
      <c r="O1997" s="107">
        <f t="shared" si="62"/>
        <v>15</v>
      </c>
      <c r="P1997" s="105">
        <f>IFERROR(INDEX(Data_HS!$D$2:$D$8217,MATCH(H1997,Data_HS!$A$2:$A$8217,0))/p_bulan,"")</f>
        <v>16176.545454545454</v>
      </c>
      <c r="Q1997" s="104" t="str">
        <f t="shared" si="63"/>
        <v>Wajar</v>
      </c>
    </row>
    <row r="1998" spans="1:17" x14ac:dyDescent="0.3">
      <c r="A1998" s="104">
        <v>1997</v>
      </c>
      <c r="B1998" s="104" t="s">
        <v>18820</v>
      </c>
      <c r="C1998" s="104" t="s">
        <v>284</v>
      </c>
      <c r="D1998" s="104" t="s">
        <v>308</v>
      </c>
      <c r="E1998" s="104" t="s">
        <v>325</v>
      </c>
      <c r="F1998" s="104" t="s">
        <v>343</v>
      </c>
      <c r="G1998" s="104" t="s">
        <v>332</v>
      </c>
      <c r="H1998" s="104" t="s">
        <v>1517</v>
      </c>
      <c r="I1998" s="104" t="s">
        <v>16807</v>
      </c>
      <c r="J1998" s="105">
        <v>100</v>
      </c>
      <c r="K1998" s="105">
        <v>1000</v>
      </c>
      <c r="L1998" s="105">
        <v>550</v>
      </c>
      <c r="M1998" s="106">
        <v>4.5178611809999998</v>
      </c>
      <c r="N1998" s="105">
        <v>2484.8236489999999</v>
      </c>
      <c r="O1998" s="107">
        <f t="shared" si="62"/>
        <v>9</v>
      </c>
      <c r="P1998" s="105">
        <f>IFERROR(INDEX(Data_HS!$D$2:$D$8217,MATCH(H1998,Data_HS!$A$2:$A$8217,0))/p_bulan,"")</f>
        <v>1296930.9090909092</v>
      </c>
      <c r="Q1998" s="104" t="str">
        <f t="shared" si="63"/>
        <v>Wajar</v>
      </c>
    </row>
    <row r="1999" spans="1:17" x14ac:dyDescent="0.3">
      <c r="A1999" s="104">
        <v>1998</v>
      </c>
      <c r="B1999" s="104" t="s">
        <v>18820</v>
      </c>
      <c r="C1999" s="104" t="s">
        <v>284</v>
      </c>
      <c r="D1999" s="104" t="s">
        <v>308</v>
      </c>
      <c r="E1999" s="104" t="s">
        <v>325</v>
      </c>
      <c r="F1999" s="104" t="s">
        <v>343</v>
      </c>
      <c r="G1999" s="104" t="s">
        <v>332</v>
      </c>
      <c r="H1999" s="104" t="s">
        <v>744</v>
      </c>
      <c r="I1999" s="104" t="s">
        <v>18824</v>
      </c>
      <c r="J1999" s="105">
        <v>1000</v>
      </c>
      <c r="K1999" s="105">
        <v>5000</v>
      </c>
      <c r="L1999" s="105">
        <v>3000</v>
      </c>
      <c r="M1999" s="106">
        <v>17.737802890000001</v>
      </c>
      <c r="N1999" s="105">
        <v>53213.408669999997</v>
      </c>
      <c r="O1999" s="107">
        <f t="shared" si="62"/>
        <v>3</v>
      </c>
      <c r="P1999" s="105">
        <f>IFERROR(INDEX(Data_HS!$D$2:$D$8217,MATCH(H1999,Data_HS!$A$2:$A$8217,0))/p_bulan,"")</f>
        <v>2764322.0909090908</v>
      </c>
      <c r="Q1999" s="104" t="str">
        <f t="shared" si="63"/>
        <v>Wajar</v>
      </c>
    </row>
    <row r="2000" spans="1:17" x14ac:dyDescent="0.3">
      <c r="A2000" s="104">
        <v>1999</v>
      </c>
      <c r="B2000" s="104" t="s">
        <v>18820</v>
      </c>
      <c r="C2000" s="104" t="s">
        <v>284</v>
      </c>
      <c r="D2000" s="104" t="s">
        <v>308</v>
      </c>
      <c r="E2000" s="104" t="s">
        <v>325</v>
      </c>
      <c r="F2000" s="104" t="s">
        <v>343</v>
      </c>
      <c r="G2000" s="104" t="s">
        <v>332</v>
      </c>
      <c r="H2000" s="104" t="s">
        <v>6244</v>
      </c>
      <c r="I2000" s="104" t="s">
        <v>18825</v>
      </c>
      <c r="J2000" s="105">
        <v>100</v>
      </c>
      <c r="K2000" s="105">
        <v>2000</v>
      </c>
      <c r="L2000" s="105">
        <v>1050</v>
      </c>
      <c r="M2000" s="106">
        <v>2.8866403420000002</v>
      </c>
      <c r="N2000" s="105">
        <v>3030.9723589999999</v>
      </c>
      <c r="O2000" s="107">
        <f t="shared" si="62"/>
        <v>44</v>
      </c>
      <c r="P2000" s="105">
        <f>IFERROR(INDEX(Data_HS!$D$2:$D$8217,MATCH(H2000,Data_HS!$A$2:$A$8217,0))/p_bulan,"")</f>
        <v>1595</v>
      </c>
      <c r="Q2000" s="104" t="str">
        <f t="shared" si="63"/>
        <v>Melebihi ekspor nasional HS</v>
      </c>
    </row>
    <row r="2001" spans="1:17" x14ac:dyDescent="0.3">
      <c r="A2001" s="104">
        <v>2000</v>
      </c>
      <c r="B2001" s="104" t="s">
        <v>18820</v>
      </c>
      <c r="C2001" s="104" t="s">
        <v>284</v>
      </c>
      <c r="D2001" s="104" t="s">
        <v>308</v>
      </c>
      <c r="E2001" s="104" t="s">
        <v>325</v>
      </c>
      <c r="F2001" s="104" t="s">
        <v>343</v>
      </c>
      <c r="G2001" s="104" t="s">
        <v>332</v>
      </c>
      <c r="H2001" s="104" t="s">
        <v>2463</v>
      </c>
      <c r="I2001" s="104" t="s">
        <v>17386</v>
      </c>
      <c r="J2001" s="105">
        <v>1000</v>
      </c>
      <c r="K2001" s="105">
        <v>20000</v>
      </c>
      <c r="L2001" s="105">
        <v>10500</v>
      </c>
      <c r="M2001" s="106">
        <v>8.8151246249999993</v>
      </c>
      <c r="N2001" s="105">
        <v>92558.808560000005</v>
      </c>
      <c r="O2001" s="107">
        <f t="shared" si="62"/>
        <v>20</v>
      </c>
      <c r="P2001" s="105">
        <f>IFERROR(INDEX(Data_HS!$D$2:$D$8217,MATCH(H2001,Data_HS!$A$2:$A$8217,0))/p_bulan,"")</f>
        <v>401603.45454545453</v>
      </c>
      <c r="Q2001" s="104" t="str">
        <f t="shared" si="63"/>
        <v>Wajar</v>
      </c>
    </row>
    <row r="2002" spans="1:17" x14ac:dyDescent="0.3">
      <c r="A2002" s="104">
        <v>2001</v>
      </c>
      <c r="B2002" s="104" t="s">
        <v>18820</v>
      </c>
      <c r="C2002" s="104" t="s">
        <v>284</v>
      </c>
      <c r="D2002" s="104" t="s">
        <v>308</v>
      </c>
      <c r="E2002" s="104" t="s">
        <v>325</v>
      </c>
      <c r="F2002" s="104" t="s">
        <v>343</v>
      </c>
      <c r="G2002" s="104" t="s">
        <v>332</v>
      </c>
      <c r="H2002" s="104" t="s">
        <v>16845</v>
      </c>
      <c r="I2002" s="104" t="s">
        <v>18826</v>
      </c>
      <c r="J2002" s="105">
        <v>500</v>
      </c>
      <c r="K2002" s="105">
        <v>5000</v>
      </c>
      <c r="L2002" s="105">
        <v>2750</v>
      </c>
      <c r="M2002" s="106"/>
      <c r="N2002" s="105"/>
      <c r="O2002" s="107">
        <f t="shared" si="62"/>
        <v>0</v>
      </c>
      <c r="P2002" s="105" t="str">
        <f>IFERROR(INDEX(Data_HS!$D$2:$D$8217,MATCH(H2002,Data_HS!$A$2:$A$8217,0))/p_bulan,"")</f>
        <v/>
      </c>
      <c r="Q2002" s="104" t="str">
        <f t="shared" si="63"/>
        <v>HS tidak valid</v>
      </c>
    </row>
    <row r="2003" spans="1:17" x14ac:dyDescent="0.3">
      <c r="A2003" s="104">
        <v>2002</v>
      </c>
      <c r="B2003" s="104" t="s">
        <v>18820</v>
      </c>
      <c r="C2003" s="104" t="s">
        <v>284</v>
      </c>
      <c r="D2003" s="104" t="s">
        <v>308</v>
      </c>
      <c r="E2003" s="104" t="s">
        <v>325</v>
      </c>
      <c r="F2003" s="104" t="s">
        <v>343</v>
      </c>
      <c r="G2003" s="104" t="s">
        <v>332</v>
      </c>
      <c r="H2003" s="104" t="s">
        <v>16845</v>
      </c>
      <c r="I2003" s="104" t="s">
        <v>18827</v>
      </c>
      <c r="J2003" s="105">
        <v>300</v>
      </c>
      <c r="K2003" s="105">
        <v>5000</v>
      </c>
      <c r="L2003" s="105">
        <v>2650</v>
      </c>
      <c r="M2003" s="106"/>
      <c r="N2003" s="105"/>
      <c r="O2003" s="107">
        <f t="shared" si="62"/>
        <v>0</v>
      </c>
      <c r="P2003" s="105" t="str">
        <f>IFERROR(INDEX(Data_HS!$D$2:$D$8217,MATCH(H2003,Data_HS!$A$2:$A$8217,0))/p_bulan,"")</f>
        <v/>
      </c>
      <c r="Q2003" s="104" t="str">
        <f t="shared" si="63"/>
        <v>HS tidak valid</v>
      </c>
    </row>
    <row r="2004" spans="1:17" x14ac:dyDescent="0.3">
      <c r="A2004" s="104">
        <v>2003</v>
      </c>
      <c r="B2004" s="104" t="s">
        <v>18820</v>
      </c>
      <c r="C2004" s="104" t="s">
        <v>284</v>
      </c>
      <c r="D2004" s="104" t="s">
        <v>308</v>
      </c>
      <c r="E2004" s="104" t="s">
        <v>325</v>
      </c>
      <c r="F2004" s="104" t="s">
        <v>343</v>
      </c>
      <c r="G2004" s="104" t="s">
        <v>332</v>
      </c>
      <c r="H2004" s="104" t="s">
        <v>2221</v>
      </c>
      <c r="I2004" s="104" t="s">
        <v>18828</v>
      </c>
      <c r="J2004" s="105">
        <v>100</v>
      </c>
      <c r="K2004" s="105">
        <v>20000</v>
      </c>
      <c r="L2004" s="105">
        <v>10050</v>
      </c>
      <c r="M2004" s="106">
        <v>1.7014241560000001</v>
      </c>
      <c r="N2004" s="105">
        <v>17099.31277</v>
      </c>
      <c r="O2004" s="107">
        <f t="shared" si="62"/>
        <v>17</v>
      </c>
      <c r="P2004" s="105">
        <f>IFERROR(INDEX(Data_HS!$D$2:$D$8217,MATCH(H2004,Data_HS!$A$2:$A$8217,0))/p_bulan,"")</f>
        <v>75623.818181818177</v>
      </c>
      <c r="Q2004" s="104" t="str">
        <f t="shared" si="63"/>
        <v>Wajar</v>
      </c>
    </row>
    <row r="2005" spans="1:17" x14ac:dyDescent="0.3">
      <c r="A2005" s="104">
        <v>2004</v>
      </c>
      <c r="B2005" s="104" t="s">
        <v>18829</v>
      </c>
      <c r="C2005" s="104" t="s">
        <v>280</v>
      </c>
      <c r="D2005" s="104" t="s">
        <v>308</v>
      </c>
      <c r="E2005" s="104" t="s">
        <v>320</v>
      </c>
      <c r="F2005" s="104" t="s">
        <v>344</v>
      </c>
      <c r="G2005" s="104" t="s">
        <v>332</v>
      </c>
      <c r="H2005" s="104" t="s">
        <v>2261</v>
      </c>
      <c r="I2005" s="104" t="s">
        <v>17052</v>
      </c>
      <c r="J2005" s="105">
        <v>15000</v>
      </c>
      <c r="K2005" s="105">
        <v>100000</v>
      </c>
      <c r="L2005" s="105">
        <v>57500</v>
      </c>
      <c r="M2005" s="106">
        <v>18.039173040000001</v>
      </c>
      <c r="N2005" s="105">
        <v>1037252.45</v>
      </c>
      <c r="O2005" s="107">
        <f t="shared" si="62"/>
        <v>18</v>
      </c>
      <c r="P2005" s="105">
        <f>IFERROR(INDEX(Data_HS!$D$2:$D$8217,MATCH(H2005,Data_HS!$A$2:$A$8217,0))/p_bulan,"")</f>
        <v>189518479.45454547</v>
      </c>
      <c r="Q2005" s="104" t="str">
        <f t="shared" si="63"/>
        <v>Wajar</v>
      </c>
    </row>
    <row r="2006" spans="1:17" x14ac:dyDescent="0.3">
      <c r="A2006" s="104">
        <v>2005</v>
      </c>
      <c r="B2006" s="104" t="s">
        <v>18829</v>
      </c>
      <c r="C2006" s="104" t="s">
        <v>280</v>
      </c>
      <c r="D2006" s="104" t="s">
        <v>308</v>
      </c>
      <c r="E2006" s="104" t="s">
        <v>320</v>
      </c>
      <c r="F2006" s="104" t="s">
        <v>344</v>
      </c>
      <c r="G2006" s="104" t="s">
        <v>332</v>
      </c>
      <c r="H2006" s="104" t="s">
        <v>2263</v>
      </c>
      <c r="I2006" s="104" t="s">
        <v>17183</v>
      </c>
      <c r="J2006" s="105">
        <v>17000</v>
      </c>
      <c r="K2006" s="105">
        <v>100000</v>
      </c>
      <c r="L2006" s="105">
        <v>58500</v>
      </c>
      <c r="M2006" s="106">
        <v>6.183815901</v>
      </c>
      <c r="N2006" s="105">
        <v>361753.23019999999</v>
      </c>
      <c r="O2006" s="107">
        <f t="shared" si="62"/>
        <v>18</v>
      </c>
      <c r="P2006" s="105">
        <f>IFERROR(INDEX(Data_HS!$D$2:$D$8217,MATCH(H2006,Data_HS!$A$2:$A$8217,0))/p_bulan,"")</f>
        <v>64124517</v>
      </c>
      <c r="Q2006" s="104" t="str">
        <f t="shared" si="63"/>
        <v>Wajar</v>
      </c>
    </row>
    <row r="2007" spans="1:17" x14ac:dyDescent="0.3">
      <c r="A2007" s="104">
        <v>2006</v>
      </c>
      <c r="B2007" s="104" t="s">
        <v>18829</v>
      </c>
      <c r="C2007" s="104" t="s">
        <v>280</v>
      </c>
      <c r="D2007" s="104" t="s">
        <v>308</v>
      </c>
      <c r="E2007" s="104" t="s">
        <v>320</v>
      </c>
      <c r="F2007" s="104" t="s">
        <v>344</v>
      </c>
      <c r="G2007" s="104" t="s">
        <v>332</v>
      </c>
      <c r="H2007" s="104" t="s">
        <v>2251</v>
      </c>
      <c r="I2007" s="104" t="s">
        <v>17185</v>
      </c>
      <c r="J2007" s="105">
        <v>10000</v>
      </c>
      <c r="K2007" s="105">
        <v>50000</v>
      </c>
      <c r="L2007" s="105">
        <v>30000</v>
      </c>
      <c r="M2007" s="106">
        <v>5.5569576200000004</v>
      </c>
      <c r="N2007" s="105">
        <v>166708.7286</v>
      </c>
      <c r="O2007" s="107">
        <f t="shared" si="62"/>
        <v>18</v>
      </c>
      <c r="P2007" s="105">
        <f>IFERROR(INDEX(Data_HS!$D$2:$D$8217,MATCH(H2007,Data_HS!$A$2:$A$8217,0))/p_bulan,"")</f>
        <v>256941.09090909091</v>
      </c>
      <c r="Q2007" s="104" t="str">
        <f t="shared" si="63"/>
        <v>Wajar</v>
      </c>
    </row>
    <row r="2008" spans="1:17" x14ac:dyDescent="0.3">
      <c r="A2008" s="104">
        <v>2007</v>
      </c>
      <c r="B2008" s="104" t="s">
        <v>18829</v>
      </c>
      <c r="C2008" s="104" t="s">
        <v>280</v>
      </c>
      <c r="D2008" s="104" t="s">
        <v>314</v>
      </c>
      <c r="E2008" s="104" t="s">
        <v>320</v>
      </c>
      <c r="F2008" s="104" t="s">
        <v>344</v>
      </c>
      <c r="G2008" s="104" t="s">
        <v>332</v>
      </c>
      <c r="H2008" s="104" t="s">
        <v>1304</v>
      </c>
      <c r="I2008" s="104" t="s">
        <v>16951</v>
      </c>
      <c r="J2008" s="105"/>
      <c r="K2008" s="105"/>
      <c r="L2008" s="105"/>
      <c r="M2008" s="106">
        <v>0.42636016700000001</v>
      </c>
      <c r="N2008" s="105"/>
      <c r="O2008" s="107">
        <f t="shared" si="62"/>
        <v>8</v>
      </c>
      <c r="P2008" s="105">
        <f>IFERROR(INDEX(Data_HS!$D$2:$D$8217,MATCH(H2008,Data_HS!$A$2:$A$8217,0))/p_bulan,"")</f>
        <v>24934517.727272727</v>
      </c>
      <c r="Q2008" s="104" t="str">
        <f t="shared" si="63"/>
        <v>Tanpa estimasi</v>
      </c>
    </row>
    <row r="2009" spans="1:17" x14ac:dyDescent="0.3">
      <c r="A2009" s="104">
        <v>2008</v>
      </c>
      <c r="B2009" s="104" t="s">
        <v>18830</v>
      </c>
      <c r="C2009" s="104" t="s">
        <v>280</v>
      </c>
      <c r="D2009" s="104" t="s">
        <v>311</v>
      </c>
      <c r="E2009" s="104" t="s">
        <v>320</v>
      </c>
      <c r="F2009" s="104" t="s">
        <v>343</v>
      </c>
      <c r="G2009" s="104" t="s">
        <v>332</v>
      </c>
      <c r="H2009" s="104" t="s">
        <v>1587</v>
      </c>
      <c r="I2009" s="104" t="s">
        <v>18831</v>
      </c>
      <c r="J2009" s="105">
        <v>5000</v>
      </c>
      <c r="K2009" s="105">
        <v>200000</v>
      </c>
      <c r="L2009" s="105">
        <v>102500</v>
      </c>
      <c r="M2009" s="106">
        <v>11.25</v>
      </c>
      <c r="N2009" s="105">
        <v>1153125</v>
      </c>
      <c r="O2009" s="107">
        <f t="shared" si="62"/>
        <v>10</v>
      </c>
      <c r="P2009" s="105">
        <f>IFERROR(INDEX(Data_HS!$D$2:$D$8217,MATCH(H2009,Data_HS!$A$2:$A$8217,0))/p_bulan,"")</f>
        <v>32215.909090909092</v>
      </c>
      <c r="Q2009" s="104" t="str">
        <f t="shared" si="63"/>
        <v>Melebihi ekspor nasional HS</v>
      </c>
    </row>
    <row r="2010" spans="1:17" x14ac:dyDescent="0.3">
      <c r="A2010" s="104">
        <v>2009</v>
      </c>
      <c r="B2010" s="104" t="s">
        <v>18830</v>
      </c>
      <c r="C2010" s="104" t="s">
        <v>280</v>
      </c>
      <c r="D2010" s="104" t="s">
        <v>311</v>
      </c>
      <c r="E2010" s="104" t="s">
        <v>320</v>
      </c>
      <c r="F2010" s="104" t="s">
        <v>343</v>
      </c>
      <c r="G2010" s="104" t="s">
        <v>332</v>
      </c>
      <c r="H2010" s="104" t="s">
        <v>1587</v>
      </c>
      <c r="I2010" s="104" t="s">
        <v>17472</v>
      </c>
      <c r="J2010" s="105">
        <v>5000</v>
      </c>
      <c r="K2010" s="105">
        <v>100000</v>
      </c>
      <c r="L2010" s="105">
        <v>52500</v>
      </c>
      <c r="M2010" s="106">
        <v>11.25</v>
      </c>
      <c r="N2010" s="105">
        <v>590625</v>
      </c>
      <c r="O2010" s="107">
        <f t="shared" si="62"/>
        <v>10</v>
      </c>
      <c r="P2010" s="105">
        <f>IFERROR(INDEX(Data_HS!$D$2:$D$8217,MATCH(H2010,Data_HS!$A$2:$A$8217,0))/p_bulan,"")</f>
        <v>32215.909090909092</v>
      </c>
      <c r="Q2010" s="104" t="str">
        <f t="shared" si="63"/>
        <v>Melebihi ekspor nasional HS</v>
      </c>
    </row>
    <row r="2011" spans="1:17" x14ac:dyDescent="0.3">
      <c r="A2011" s="104">
        <v>2010</v>
      </c>
      <c r="B2011" s="104" t="s">
        <v>18832</v>
      </c>
      <c r="C2011" s="104" t="s">
        <v>280</v>
      </c>
      <c r="D2011" s="104" t="s">
        <v>308</v>
      </c>
      <c r="E2011" s="104" t="s">
        <v>304</v>
      </c>
      <c r="F2011" s="104" t="s">
        <v>343</v>
      </c>
      <c r="G2011" s="104" t="s">
        <v>332</v>
      </c>
      <c r="H2011" s="104" t="s">
        <v>978</v>
      </c>
      <c r="I2011" s="104" t="s">
        <v>18833</v>
      </c>
      <c r="J2011" s="105">
        <v>10000</v>
      </c>
      <c r="K2011" s="105">
        <v>100000</v>
      </c>
      <c r="L2011" s="105">
        <v>55000</v>
      </c>
      <c r="M2011" s="106">
        <v>1.3588301460000001</v>
      </c>
      <c r="N2011" s="105">
        <v>74735.658039999995</v>
      </c>
      <c r="O2011" s="107">
        <f t="shared" si="62"/>
        <v>4</v>
      </c>
      <c r="P2011" s="105">
        <f>IFERROR(INDEX(Data_HS!$D$2:$D$8217,MATCH(H2011,Data_HS!$A$2:$A$8217,0))/p_bulan,"")</f>
        <v>549.09090909090912</v>
      </c>
      <c r="Q2011" s="104" t="str">
        <f t="shared" si="63"/>
        <v>Melebihi ekspor nasional HS</v>
      </c>
    </row>
    <row r="2012" spans="1:17" x14ac:dyDescent="0.3">
      <c r="A2012" s="104">
        <v>2011</v>
      </c>
      <c r="B2012" s="104" t="s">
        <v>18832</v>
      </c>
      <c r="C2012" s="104" t="s">
        <v>280</v>
      </c>
      <c r="D2012" s="104" t="s">
        <v>308</v>
      </c>
      <c r="E2012" s="104" t="s">
        <v>304</v>
      </c>
      <c r="F2012" s="104" t="s">
        <v>343</v>
      </c>
      <c r="G2012" s="104" t="s">
        <v>332</v>
      </c>
      <c r="H2012" s="104" t="s">
        <v>1563</v>
      </c>
      <c r="I2012" s="104" t="s">
        <v>16910</v>
      </c>
      <c r="J2012" s="105">
        <v>10000</v>
      </c>
      <c r="K2012" s="105">
        <v>100000</v>
      </c>
      <c r="L2012" s="105">
        <v>55000</v>
      </c>
      <c r="M2012" s="106">
        <v>1.346506929</v>
      </c>
      <c r="N2012" s="105">
        <v>74057.881080000006</v>
      </c>
      <c r="O2012" s="107">
        <f t="shared" si="62"/>
        <v>9</v>
      </c>
      <c r="P2012" s="105">
        <f>IFERROR(INDEX(Data_HS!$D$2:$D$8217,MATCH(H2012,Data_HS!$A$2:$A$8217,0))/p_bulan,"")</f>
        <v>652267.90909090906</v>
      </c>
      <c r="Q2012" s="104" t="str">
        <f t="shared" si="63"/>
        <v>Wajar</v>
      </c>
    </row>
    <row r="2013" spans="1:17" x14ac:dyDescent="0.3">
      <c r="A2013" s="104">
        <v>2012</v>
      </c>
      <c r="B2013" s="104" t="s">
        <v>18832</v>
      </c>
      <c r="C2013" s="104" t="s">
        <v>280</v>
      </c>
      <c r="D2013" s="104" t="s">
        <v>308</v>
      </c>
      <c r="E2013" s="104" t="s">
        <v>304</v>
      </c>
      <c r="F2013" s="104" t="s">
        <v>343</v>
      </c>
      <c r="G2013" s="104" t="s">
        <v>332</v>
      </c>
      <c r="H2013" s="104" t="s">
        <v>4629</v>
      </c>
      <c r="I2013" s="104" t="s">
        <v>16820</v>
      </c>
      <c r="J2013" s="105">
        <v>20000</v>
      </c>
      <c r="K2013" s="105">
        <v>100000</v>
      </c>
      <c r="L2013" s="105">
        <v>60000</v>
      </c>
      <c r="M2013" s="106">
        <v>1.77268161</v>
      </c>
      <c r="N2013" s="105">
        <v>106360.89659999999</v>
      </c>
      <c r="O2013" s="107">
        <f t="shared" si="62"/>
        <v>38</v>
      </c>
      <c r="P2013" s="105">
        <f>IFERROR(INDEX(Data_HS!$D$2:$D$8217,MATCH(H2013,Data_HS!$A$2:$A$8217,0))/p_bulan,"")</f>
        <v>2332469</v>
      </c>
      <c r="Q2013" s="104" t="str">
        <f t="shared" si="63"/>
        <v>Wajar</v>
      </c>
    </row>
    <row r="2014" spans="1:17" x14ac:dyDescent="0.3">
      <c r="A2014" s="104">
        <v>2013</v>
      </c>
      <c r="B2014" s="104" t="s">
        <v>18832</v>
      </c>
      <c r="C2014" s="104" t="s">
        <v>280</v>
      </c>
      <c r="D2014" s="104" t="s">
        <v>308</v>
      </c>
      <c r="E2014" s="104" t="s">
        <v>304</v>
      </c>
      <c r="F2014" s="104" t="s">
        <v>343</v>
      </c>
      <c r="G2014" s="104" t="s">
        <v>332</v>
      </c>
      <c r="H2014" s="104" t="s">
        <v>1557</v>
      </c>
      <c r="I2014" s="104" t="s">
        <v>16913</v>
      </c>
      <c r="J2014" s="105">
        <v>10000</v>
      </c>
      <c r="K2014" s="105">
        <v>150000</v>
      </c>
      <c r="L2014" s="105">
        <v>80000</v>
      </c>
      <c r="M2014" s="106">
        <v>0.76696932900000003</v>
      </c>
      <c r="N2014" s="105">
        <v>61357.546340000001</v>
      </c>
      <c r="O2014" s="107">
        <f t="shared" si="62"/>
        <v>9</v>
      </c>
      <c r="P2014" s="105">
        <f>IFERROR(INDEX(Data_HS!$D$2:$D$8217,MATCH(H2014,Data_HS!$A$2:$A$8217,0))/p_bulan,"")</f>
        <v>171188.18181818182</v>
      </c>
      <c r="Q2014" s="104" t="str">
        <f t="shared" si="63"/>
        <v>Wajar</v>
      </c>
    </row>
    <row r="2015" spans="1:17" x14ac:dyDescent="0.3">
      <c r="A2015" s="104">
        <v>2014</v>
      </c>
      <c r="B2015" s="104" t="s">
        <v>18832</v>
      </c>
      <c r="C2015" s="104" t="s">
        <v>280</v>
      </c>
      <c r="D2015" s="104" t="s">
        <v>308</v>
      </c>
      <c r="E2015" s="104" t="s">
        <v>304</v>
      </c>
      <c r="F2015" s="104" t="s">
        <v>343</v>
      </c>
      <c r="G2015" s="104" t="s">
        <v>332</v>
      </c>
      <c r="H2015" s="104" t="s">
        <v>2073</v>
      </c>
      <c r="I2015" s="104" t="s">
        <v>18834</v>
      </c>
      <c r="J2015" s="105">
        <v>16000</v>
      </c>
      <c r="K2015" s="105">
        <v>50000</v>
      </c>
      <c r="L2015" s="105">
        <v>33000</v>
      </c>
      <c r="M2015" s="106">
        <v>5.0042577499999998</v>
      </c>
      <c r="N2015" s="105">
        <v>165140.50570000001</v>
      </c>
      <c r="O2015" s="107">
        <f t="shared" si="62"/>
        <v>16</v>
      </c>
      <c r="P2015" s="105">
        <f>IFERROR(INDEX(Data_HS!$D$2:$D$8217,MATCH(H2015,Data_HS!$A$2:$A$8217,0))/p_bulan,"")</f>
        <v>129820.45454545454</v>
      </c>
      <c r="Q2015" s="104" t="str">
        <f t="shared" si="63"/>
        <v>Melebihi ekspor nasional HS</v>
      </c>
    </row>
    <row r="2016" spans="1:17" x14ac:dyDescent="0.3">
      <c r="A2016" s="104">
        <v>2015</v>
      </c>
      <c r="B2016" s="104" t="s">
        <v>18832</v>
      </c>
      <c r="C2016" s="104" t="s">
        <v>280</v>
      </c>
      <c r="D2016" s="104" t="s">
        <v>308</v>
      </c>
      <c r="E2016" s="104" t="s">
        <v>304</v>
      </c>
      <c r="F2016" s="104" t="s">
        <v>343</v>
      </c>
      <c r="G2016" s="104" t="s">
        <v>332</v>
      </c>
      <c r="H2016" s="104" t="s">
        <v>1557</v>
      </c>
      <c r="I2016" s="104" t="s">
        <v>18835</v>
      </c>
      <c r="J2016" s="105">
        <v>10000</v>
      </c>
      <c r="K2016" s="105">
        <v>50000</v>
      </c>
      <c r="L2016" s="105">
        <v>30000</v>
      </c>
      <c r="M2016" s="106">
        <v>0.76696932900000003</v>
      </c>
      <c r="N2016" s="105">
        <v>23009.079880000001</v>
      </c>
      <c r="O2016" s="107">
        <f t="shared" si="62"/>
        <v>9</v>
      </c>
      <c r="P2016" s="105">
        <f>IFERROR(INDEX(Data_HS!$D$2:$D$8217,MATCH(H2016,Data_HS!$A$2:$A$8217,0))/p_bulan,"")</f>
        <v>171188.18181818182</v>
      </c>
      <c r="Q2016" s="104" t="str">
        <f t="shared" si="63"/>
        <v>Wajar</v>
      </c>
    </row>
    <row r="2017" spans="1:17" x14ac:dyDescent="0.3">
      <c r="A2017" s="104">
        <v>2016</v>
      </c>
      <c r="B2017" s="104" t="s">
        <v>18836</v>
      </c>
      <c r="C2017" s="104" t="s">
        <v>280</v>
      </c>
      <c r="D2017" s="104" t="s">
        <v>308</v>
      </c>
      <c r="E2017" s="104" t="s">
        <v>320</v>
      </c>
      <c r="F2017" s="104" t="s">
        <v>343</v>
      </c>
      <c r="G2017" s="104" t="s">
        <v>335</v>
      </c>
      <c r="H2017" s="104" t="s">
        <v>16845</v>
      </c>
      <c r="I2017" s="104" t="s">
        <v>16846</v>
      </c>
      <c r="J2017" s="105"/>
      <c r="K2017" s="105"/>
      <c r="L2017" s="105"/>
      <c r="M2017" s="106"/>
      <c r="N2017" s="105"/>
      <c r="O2017" s="107">
        <f t="shared" si="62"/>
        <v>0</v>
      </c>
      <c r="P2017" s="105" t="str">
        <f>IFERROR(INDEX(Data_HS!$D$2:$D$8217,MATCH(H2017,Data_HS!$A$2:$A$8217,0))/p_bulan,"")</f>
        <v/>
      </c>
      <c r="Q2017" s="104" t="str">
        <f t="shared" si="63"/>
        <v>HS tidak valid</v>
      </c>
    </row>
    <row r="2018" spans="1:17" x14ac:dyDescent="0.3">
      <c r="A2018" s="104">
        <v>2017</v>
      </c>
      <c r="B2018" s="104" t="s">
        <v>18837</v>
      </c>
      <c r="C2018" s="104" t="s">
        <v>282</v>
      </c>
      <c r="D2018" s="104" t="s">
        <v>314</v>
      </c>
      <c r="E2018" s="104" t="s">
        <v>320</v>
      </c>
      <c r="F2018" s="104" t="s">
        <v>343</v>
      </c>
      <c r="G2018" s="104" t="s">
        <v>332</v>
      </c>
      <c r="H2018" s="104" t="s">
        <v>1328</v>
      </c>
      <c r="I2018" s="104" t="s">
        <v>18838</v>
      </c>
      <c r="J2018" s="105">
        <v>1000</v>
      </c>
      <c r="K2018" s="105"/>
      <c r="L2018" s="105"/>
      <c r="M2018" s="106">
        <v>1.220078137</v>
      </c>
      <c r="N2018" s="105"/>
      <c r="O2018" s="107">
        <f t="shared" si="62"/>
        <v>8</v>
      </c>
      <c r="P2018" s="105">
        <f>IFERROR(INDEX(Data_HS!$D$2:$D$8217,MATCH(H2018,Data_HS!$A$2:$A$8217,0))/p_bulan,"")</f>
        <v>24068985.181818184</v>
      </c>
      <c r="Q2018" s="104" t="str">
        <f t="shared" si="63"/>
        <v>Tanpa estimasi</v>
      </c>
    </row>
    <row r="2019" spans="1:17" x14ac:dyDescent="0.3">
      <c r="A2019" s="104">
        <v>2018</v>
      </c>
      <c r="B2019" s="104" t="s">
        <v>18837</v>
      </c>
      <c r="C2019" s="104" t="s">
        <v>282</v>
      </c>
      <c r="D2019" s="104" t="s">
        <v>314</v>
      </c>
      <c r="E2019" s="104" t="s">
        <v>320</v>
      </c>
      <c r="F2019" s="104" t="s">
        <v>343</v>
      </c>
      <c r="G2019" s="104" t="s">
        <v>332</v>
      </c>
      <c r="H2019" s="104" t="s">
        <v>4819</v>
      </c>
      <c r="I2019" s="104" t="s">
        <v>18839</v>
      </c>
      <c r="J2019" s="105">
        <v>22000</v>
      </c>
      <c r="K2019" s="105">
        <v>2400000</v>
      </c>
      <c r="L2019" s="105">
        <v>1211000</v>
      </c>
      <c r="M2019" s="106">
        <v>0.94106053199999995</v>
      </c>
      <c r="N2019" s="105">
        <v>1139624.304</v>
      </c>
      <c r="O2019" s="107">
        <f t="shared" si="62"/>
        <v>38</v>
      </c>
      <c r="P2019" s="105">
        <f>IFERROR(INDEX(Data_HS!$D$2:$D$8217,MATCH(H2019,Data_HS!$A$2:$A$8217,0))/p_bulan,"")</f>
        <v>146201730</v>
      </c>
      <c r="Q2019" s="104" t="str">
        <f t="shared" si="63"/>
        <v>Wajar</v>
      </c>
    </row>
    <row r="2020" spans="1:17" x14ac:dyDescent="0.3">
      <c r="A2020" s="104">
        <v>2019</v>
      </c>
      <c r="B2020" s="104" t="s">
        <v>18837</v>
      </c>
      <c r="C2020" s="104" t="s">
        <v>282</v>
      </c>
      <c r="D2020" s="104" t="s">
        <v>314</v>
      </c>
      <c r="E2020" s="104" t="s">
        <v>320</v>
      </c>
      <c r="F2020" s="104" t="s">
        <v>343</v>
      </c>
      <c r="G2020" s="104" t="s">
        <v>332</v>
      </c>
      <c r="H2020" s="104" t="s">
        <v>1913</v>
      </c>
      <c r="I2020" s="104" t="s">
        <v>17164</v>
      </c>
      <c r="J2020" s="105">
        <v>20000</v>
      </c>
      <c r="K2020" s="105"/>
      <c r="L2020" s="105"/>
      <c r="M2020" s="106">
        <v>1.6782351209999999</v>
      </c>
      <c r="N2020" s="105"/>
      <c r="O2020" s="107">
        <f t="shared" si="62"/>
        <v>15</v>
      </c>
      <c r="P2020" s="105">
        <f>IFERROR(INDEX(Data_HS!$D$2:$D$8217,MATCH(H2020,Data_HS!$A$2:$A$8217,0))/p_bulan,"")</f>
        <v>31997779.90909091</v>
      </c>
      <c r="Q2020" s="104" t="str">
        <f t="shared" si="63"/>
        <v>Tanpa estimasi</v>
      </c>
    </row>
    <row r="2021" spans="1:17" x14ac:dyDescent="0.3">
      <c r="A2021" s="104">
        <v>2020</v>
      </c>
      <c r="B2021" s="104" t="s">
        <v>18837</v>
      </c>
      <c r="C2021" s="104" t="s">
        <v>282</v>
      </c>
      <c r="D2021" s="104" t="s">
        <v>314</v>
      </c>
      <c r="E2021" s="104" t="s">
        <v>320</v>
      </c>
      <c r="F2021" s="104" t="s">
        <v>343</v>
      </c>
      <c r="G2021" s="104" t="s">
        <v>332</v>
      </c>
      <c r="H2021" s="104" t="s">
        <v>1857</v>
      </c>
      <c r="I2021" s="104" t="s">
        <v>18086</v>
      </c>
      <c r="J2021" s="105"/>
      <c r="K2021" s="105"/>
      <c r="L2021" s="105"/>
      <c r="M2021" s="106">
        <v>2.5</v>
      </c>
      <c r="N2021" s="105"/>
      <c r="O2021" s="107">
        <f t="shared" si="62"/>
        <v>15</v>
      </c>
      <c r="P2021" s="105">
        <f>IFERROR(INDEX(Data_HS!$D$2:$D$8217,MATCH(H2021,Data_HS!$A$2:$A$8217,0))/p_bulan,"")</f>
        <v>0.45454545454545453</v>
      </c>
      <c r="Q2021" s="104" t="str">
        <f t="shared" si="63"/>
        <v>Tanpa estimasi</v>
      </c>
    </row>
    <row r="2022" spans="1:17" x14ac:dyDescent="0.3">
      <c r="A2022" s="104">
        <v>2021</v>
      </c>
      <c r="B2022" s="104" t="s">
        <v>18837</v>
      </c>
      <c r="C2022" s="104" t="s">
        <v>282</v>
      </c>
      <c r="D2022" s="104" t="s">
        <v>314</v>
      </c>
      <c r="E2022" s="104" t="s">
        <v>320</v>
      </c>
      <c r="F2022" s="104" t="s">
        <v>343</v>
      </c>
      <c r="G2022" s="104" t="s">
        <v>332</v>
      </c>
      <c r="H2022" s="104" t="s">
        <v>1523</v>
      </c>
      <c r="I2022" s="104" t="s">
        <v>16812</v>
      </c>
      <c r="J2022" s="105">
        <v>1000</v>
      </c>
      <c r="K2022" s="105"/>
      <c r="L2022" s="105"/>
      <c r="M2022" s="106">
        <v>5.5373955229999998</v>
      </c>
      <c r="N2022" s="105"/>
      <c r="O2022" s="107">
        <f t="shared" si="62"/>
        <v>9</v>
      </c>
      <c r="P2022" s="105">
        <f>IFERROR(INDEX(Data_HS!$D$2:$D$8217,MATCH(H2022,Data_HS!$A$2:$A$8217,0))/p_bulan,"")</f>
        <v>18410584.636363637</v>
      </c>
      <c r="Q2022" s="104" t="str">
        <f t="shared" si="63"/>
        <v>Tanpa estimasi</v>
      </c>
    </row>
    <row r="2023" spans="1:17" x14ac:dyDescent="0.3">
      <c r="A2023" s="104">
        <v>2022</v>
      </c>
      <c r="B2023" s="104" t="s">
        <v>18837</v>
      </c>
      <c r="C2023" s="104" t="s">
        <v>282</v>
      </c>
      <c r="D2023" s="104" t="s">
        <v>314</v>
      </c>
      <c r="E2023" s="104" t="s">
        <v>320</v>
      </c>
      <c r="F2023" s="104" t="s">
        <v>343</v>
      </c>
      <c r="G2023" s="104" t="s">
        <v>332</v>
      </c>
      <c r="H2023" s="104" t="s">
        <v>1915</v>
      </c>
      <c r="I2023" s="104" t="s">
        <v>18840</v>
      </c>
      <c r="J2023" s="105">
        <v>20000</v>
      </c>
      <c r="K2023" s="105"/>
      <c r="L2023" s="105"/>
      <c r="M2023" s="106">
        <v>1.78943242</v>
      </c>
      <c r="N2023" s="105"/>
      <c r="O2023" s="107">
        <f t="shared" si="62"/>
        <v>15</v>
      </c>
      <c r="P2023" s="105">
        <f>IFERROR(INDEX(Data_HS!$D$2:$D$8217,MATCH(H2023,Data_HS!$A$2:$A$8217,0))/p_bulan,"")</f>
        <v>149046021.36363637</v>
      </c>
      <c r="Q2023" s="104" t="str">
        <f t="shared" si="63"/>
        <v>Tanpa estimasi</v>
      </c>
    </row>
    <row r="2024" spans="1:17" x14ac:dyDescent="0.3">
      <c r="A2024" s="104">
        <v>2023</v>
      </c>
      <c r="B2024" s="104" t="s">
        <v>18837</v>
      </c>
      <c r="C2024" s="104" t="s">
        <v>282</v>
      </c>
      <c r="D2024" s="104" t="s">
        <v>314</v>
      </c>
      <c r="E2024" s="104" t="s">
        <v>320</v>
      </c>
      <c r="F2024" s="104" t="s">
        <v>343</v>
      </c>
      <c r="G2024" s="104" t="s">
        <v>332</v>
      </c>
      <c r="H2024" s="104" t="s">
        <v>16845</v>
      </c>
      <c r="I2024" s="104" t="s">
        <v>18841</v>
      </c>
      <c r="J2024" s="105"/>
      <c r="K2024" s="105"/>
      <c r="L2024" s="105"/>
      <c r="M2024" s="106"/>
      <c r="N2024" s="105"/>
      <c r="O2024" s="107">
        <f t="shared" si="62"/>
        <v>0</v>
      </c>
      <c r="P2024" s="105" t="str">
        <f>IFERROR(INDEX(Data_HS!$D$2:$D$8217,MATCH(H2024,Data_HS!$A$2:$A$8217,0))/p_bulan,"")</f>
        <v/>
      </c>
      <c r="Q2024" s="104" t="str">
        <f t="shared" si="63"/>
        <v>HS tidak valid</v>
      </c>
    </row>
    <row r="2025" spans="1:17" x14ac:dyDescent="0.3">
      <c r="A2025" s="104">
        <v>2024</v>
      </c>
      <c r="B2025" s="104" t="s">
        <v>18837</v>
      </c>
      <c r="C2025" s="104" t="s">
        <v>282</v>
      </c>
      <c r="D2025" s="104" t="s">
        <v>314</v>
      </c>
      <c r="E2025" s="104" t="s">
        <v>320</v>
      </c>
      <c r="F2025" s="104" t="s">
        <v>343</v>
      </c>
      <c r="G2025" s="104" t="s">
        <v>332</v>
      </c>
      <c r="H2025" s="104" t="s">
        <v>1857</v>
      </c>
      <c r="I2025" s="104" t="s">
        <v>18842</v>
      </c>
      <c r="J2025" s="105">
        <v>1000</v>
      </c>
      <c r="K2025" s="105">
        <v>2400000</v>
      </c>
      <c r="L2025" s="105">
        <v>1200500</v>
      </c>
      <c r="M2025" s="106">
        <v>2.5</v>
      </c>
      <c r="N2025" s="105">
        <v>3001250</v>
      </c>
      <c r="O2025" s="107">
        <f t="shared" si="62"/>
        <v>15</v>
      </c>
      <c r="P2025" s="105">
        <f>IFERROR(INDEX(Data_HS!$D$2:$D$8217,MATCH(H2025,Data_HS!$A$2:$A$8217,0))/p_bulan,"")</f>
        <v>0.45454545454545453</v>
      </c>
      <c r="Q2025" s="104" t="str">
        <f t="shared" si="63"/>
        <v>Melebihi ekspor nasional HS</v>
      </c>
    </row>
    <row r="2026" spans="1:17" x14ac:dyDescent="0.3">
      <c r="A2026" s="104">
        <v>2025</v>
      </c>
      <c r="B2026" s="104" t="s">
        <v>18837</v>
      </c>
      <c r="C2026" s="104" t="s">
        <v>282</v>
      </c>
      <c r="D2026" s="104" t="s">
        <v>314</v>
      </c>
      <c r="E2026" s="104" t="s">
        <v>320</v>
      </c>
      <c r="F2026" s="104" t="s">
        <v>343</v>
      </c>
      <c r="G2026" s="104" t="s">
        <v>332</v>
      </c>
      <c r="H2026" s="104" t="s">
        <v>1495</v>
      </c>
      <c r="I2026" s="104" t="s">
        <v>16906</v>
      </c>
      <c r="J2026" s="105">
        <v>1000</v>
      </c>
      <c r="K2026" s="105"/>
      <c r="L2026" s="105"/>
      <c r="M2026" s="106">
        <v>6.7226702649999996</v>
      </c>
      <c r="N2026" s="105"/>
      <c r="O2026" s="107">
        <f t="shared" si="62"/>
        <v>9</v>
      </c>
      <c r="P2026" s="105">
        <f>IFERROR(INDEX(Data_HS!$D$2:$D$8217,MATCH(H2026,Data_HS!$A$2:$A$8217,0))/p_bulan,"")</f>
        <v>7877299.2727272725</v>
      </c>
      <c r="Q2026" s="104" t="str">
        <f t="shared" si="63"/>
        <v>Tanpa estimasi</v>
      </c>
    </row>
    <row r="2027" spans="1:17" x14ac:dyDescent="0.3">
      <c r="A2027" s="104">
        <v>2026</v>
      </c>
      <c r="B2027" s="104" t="s">
        <v>18837</v>
      </c>
      <c r="C2027" s="104" t="s">
        <v>282</v>
      </c>
      <c r="D2027" s="104" t="s">
        <v>314</v>
      </c>
      <c r="E2027" s="104" t="s">
        <v>320</v>
      </c>
      <c r="F2027" s="104" t="s">
        <v>343</v>
      </c>
      <c r="G2027" s="104" t="s">
        <v>332</v>
      </c>
      <c r="H2027" s="104" t="s">
        <v>1527</v>
      </c>
      <c r="I2027" s="104" t="s">
        <v>16905</v>
      </c>
      <c r="J2027" s="105">
        <v>1000</v>
      </c>
      <c r="K2027" s="105"/>
      <c r="L2027" s="105"/>
      <c r="M2027" s="106">
        <v>5.5014955480000003</v>
      </c>
      <c r="N2027" s="105"/>
      <c r="O2027" s="107">
        <f t="shared" si="62"/>
        <v>9</v>
      </c>
      <c r="P2027" s="105">
        <f>IFERROR(INDEX(Data_HS!$D$2:$D$8217,MATCH(H2027,Data_HS!$A$2:$A$8217,0))/p_bulan,"")</f>
        <v>8913202</v>
      </c>
      <c r="Q2027" s="104" t="str">
        <f t="shared" si="63"/>
        <v>Tanpa estimasi</v>
      </c>
    </row>
    <row r="2028" spans="1:17" x14ac:dyDescent="0.3">
      <c r="A2028" s="104">
        <v>2027</v>
      </c>
      <c r="B2028" s="104" t="s">
        <v>18837</v>
      </c>
      <c r="C2028" s="104" t="s">
        <v>282</v>
      </c>
      <c r="D2028" s="104" t="s">
        <v>314</v>
      </c>
      <c r="E2028" s="104" t="s">
        <v>320</v>
      </c>
      <c r="F2028" s="104" t="s">
        <v>343</v>
      </c>
      <c r="G2028" s="104" t="s">
        <v>332</v>
      </c>
      <c r="H2028" s="104" t="s">
        <v>1531</v>
      </c>
      <c r="I2028" s="104" t="s">
        <v>18681</v>
      </c>
      <c r="J2028" s="105">
        <v>1000</v>
      </c>
      <c r="K2028" s="105"/>
      <c r="L2028" s="105"/>
      <c r="M2028" s="106">
        <v>12.257010360000001</v>
      </c>
      <c r="N2028" s="105"/>
      <c r="O2028" s="107">
        <f t="shared" si="62"/>
        <v>9</v>
      </c>
      <c r="P2028" s="105">
        <f>IFERROR(INDEX(Data_HS!$D$2:$D$8217,MATCH(H2028,Data_HS!$A$2:$A$8217,0))/p_bulan,"")</f>
        <v>5599810.1818181816</v>
      </c>
      <c r="Q2028" s="104" t="str">
        <f t="shared" si="63"/>
        <v>Tanpa estimasi</v>
      </c>
    </row>
    <row r="2029" spans="1:17" x14ac:dyDescent="0.3">
      <c r="A2029" s="104">
        <v>2028</v>
      </c>
      <c r="B2029" s="104" t="s">
        <v>18843</v>
      </c>
      <c r="C2029" s="104" t="s">
        <v>282</v>
      </c>
      <c r="D2029" s="104" t="s">
        <v>308</v>
      </c>
      <c r="E2029" s="104" t="s">
        <v>320</v>
      </c>
      <c r="F2029" s="104" t="s">
        <v>343</v>
      </c>
      <c r="G2029" s="104" t="s">
        <v>332</v>
      </c>
      <c r="H2029" s="104" t="s">
        <v>1460</v>
      </c>
      <c r="I2029" s="104" t="s">
        <v>18844</v>
      </c>
      <c r="J2029" s="105">
        <v>1000</v>
      </c>
      <c r="K2029" s="105">
        <v>10000</v>
      </c>
      <c r="L2029" s="105">
        <v>5500</v>
      </c>
      <c r="M2029" s="106">
        <v>6.8828138010000002</v>
      </c>
      <c r="N2029" s="105">
        <v>37855.475899999998</v>
      </c>
      <c r="O2029" s="107">
        <f t="shared" si="62"/>
        <v>9</v>
      </c>
      <c r="P2029" s="105">
        <f>IFERROR(INDEX(Data_HS!$D$2:$D$8217,MATCH(H2029,Data_HS!$A$2:$A$8217,0))/p_bulan,"")</f>
        <v>60138.272727272728</v>
      </c>
      <c r="Q2029" s="104" t="str">
        <f t="shared" si="63"/>
        <v>Wajar</v>
      </c>
    </row>
    <row r="2030" spans="1:17" x14ac:dyDescent="0.3">
      <c r="A2030" s="104">
        <v>2029</v>
      </c>
      <c r="B2030" s="104" t="s">
        <v>18843</v>
      </c>
      <c r="C2030" s="104" t="s">
        <v>282</v>
      </c>
      <c r="D2030" s="104" t="s">
        <v>308</v>
      </c>
      <c r="E2030" s="104" t="s">
        <v>320</v>
      </c>
      <c r="F2030" s="104" t="s">
        <v>343</v>
      </c>
      <c r="G2030" s="104" t="s">
        <v>332</v>
      </c>
      <c r="H2030" s="104" t="s">
        <v>1460</v>
      </c>
      <c r="I2030" s="104" t="s">
        <v>18845</v>
      </c>
      <c r="J2030" s="105">
        <v>1000</v>
      </c>
      <c r="K2030" s="105">
        <v>10000</v>
      </c>
      <c r="L2030" s="105">
        <v>5500</v>
      </c>
      <c r="M2030" s="106">
        <v>6.8828138010000002</v>
      </c>
      <c r="N2030" s="105">
        <v>37855.475899999998</v>
      </c>
      <c r="O2030" s="107">
        <f t="shared" si="62"/>
        <v>9</v>
      </c>
      <c r="P2030" s="105">
        <f>IFERROR(INDEX(Data_HS!$D$2:$D$8217,MATCH(H2030,Data_HS!$A$2:$A$8217,0))/p_bulan,"")</f>
        <v>60138.272727272728</v>
      </c>
      <c r="Q2030" s="104" t="str">
        <f t="shared" si="63"/>
        <v>Wajar</v>
      </c>
    </row>
    <row r="2031" spans="1:17" x14ac:dyDescent="0.3">
      <c r="A2031" s="104">
        <v>2030</v>
      </c>
      <c r="B2031" s="104" t="s">
        <v>18843</v>
      </c>
      <c r="C2031" s="104" t="s">
        <v>282</v>
      </c>
      <c r="D2031" s="104" t="s">
        <v>308</v>
      </c>
      <c r="E2031" s="104" t="s">
        <v>320</v>
      </c>
      <c r="F2031" s="104" t="s">
        <v>343</v>
      </c>
      <c r="G2031" s="104" t="s">
        <v>332</v>
      </c>
      <c r="H2031" s="104" t="s">
        <v>1513</v>
      </c>
      <c r="I2031" s="104" t="s">
        <v>18846</v>
      </c>
      <c r="J2031" s="105">
        <v>1</v>
      </c>
      <c r="K2031" s="105">
        <v>500</v>
      </c>
      <c r="L2031" s="105">
        <v>250.5</v>
      </c>
      <c r="M2031" s="106">
        <v>48.166593229999997</v>
      </c>
      <c r="N2031" s="105">
        <v>12065.731599999999</v>
      </c>
      <c r="O2031" s="107">
        <f t="shared" si="62"/>
        <v>9</v>
      </c>
      <c r="P2031" s="105">
        <f>IFERROR(INDEX(Data_HS!$D$2:$D$8217,MATCH(H2031,Data_HS!$A$2:$A$8217,0))/p_bulan,"")</f>
        <v>785032.27272727271</v>
      </c>
      <c r="Q2031" s="104" t="str">
        <f t="shared" si="63"/>
        <v>Wajar</v>
      </c>
    </row>
    <row r="2032" spans="1:17" x14ac:dyDescent="0.3">
      <c r="A2032" s="104">
        <v>2031</v>
      </c>
      <c r="B2032" s="104" t="s">
        <v>18843</v>
      </c>
      <c r="C2032" s="104" t="s">
        <v>282</v>
      </c>
      <c r="D2032" s="104" t="s">
        <v>308</v>
      </c>
      <c r="E2032" s="104" t="s">
        <v>320</v>
      </c>
      <c r="F2032" s="104" t="s">
        <v>343</v>
      </c>
      <c r="G2032" s="104" t="s">
        <v>332</v>
      </c>
      <c r="H2032" s="104" t="s">
        <v>1513</v>
      </c>
      <c r="I2032" s="104" t="s">
        <v>18847</v>
      </c>
      <c r="J2032" s="105">
        <v>1</v>
      </c>
      <c r="K2032" s="105">
        <v>500</v>
      </c>
      <c r="L2032" s="105">
        <v>250.5</v>
      </c>
      <c r="M2032" s="106">
        <v>48.166593229999997</v>
      </c>
      <c r="N2032" s="105">
        <v>12065.731599999999</v>
      </c>
      <c r="O2032" s="107">
        <f t="shared" si="62"/>
        <v>9</v>
      </c>
      <c r="P2032" s="105">
        <f>IFERROR(INDEX(Data_HS!$D$2:$D$8217,MATCH(H2032,Data_HS!$A$2:$A$8217,0))/p_bulan,"")</f>
        <v>785032.27272727271</v>
      </c>
      <c r="Q2032" s="104" t="str">
        <f t="shared" si="63"/>
        <v>Wajar</v>
      </c>
    </row>
    <row r="2033" spans="1:17" x14ac:dyDescent="0.3">
      <c r="A2033" s="104">
        <v>2032</v>
      </c>
      <c r="B2033" s="104" t="s">
        <v>18843</v>
      </c>
      <c r="C2033" s="104" t="s">
        <v>282</v>
      </c>
      <c r="D2033" s="104" t="s">
        <v>308</v>
      </c>
      <c r="E2033" s="104" t="s">
        <v>320</v>
      </c>
      <c r="F2033" s="104" t="s">
        <v>343</v>
      </c>
      <c r="G2033" s="104" t="s">
        <v>332</v>
      </c>
      <c r="H2033" s="104" t="s">
        <v>1460</v>
      </c>
      <c r="I2033" s="104" t="s">
        <v>18848</v>
      </c>
      <c r="J2033" s="105">
        <v>1000</v>
      </c>
      <c r="K2033" s="105">
        <v>20000</v>
      </c>
      <c r="L2033" s="105">
        <v>10500</v>
      </c>
      <c r="M2033" s="106">
        <v>6.8828138010000002</v>
      </c>
      <c r="N2033" s="105">
        <v>72269.544909999997</v>
      </c>
      <c r="O2033" s="107">
        <f t="shared" si="62"/>
        <v>9</v>
      </c>
      <c r="P2033" s="105">
        <f>IFERROR(INDEX(Data_HS!$D$2:$D$8217,MATCH(H2033,Data_HS!$A$2:$A$8217,0))/p_bulan,"")</f>
        <v>60138.272727272728</v>
      </c>
      <c r="Q2033" s="104" t="str">
        <f t="shared" si="63"/>
        <v>Melebihi ekspor nasional HS</v>
      </c>
    </row>
    <row r="2034" spans="1:17" x14ac:dyDescent="0.3">
      <c r="A2034" s="104">
        <v>2033</v>
      </c>
      <c r="B2034" s="104" t="s">
        <v>18843</v>
      </c>
      <c r="C2034" s="104" t="s">
        <v>282</v>
      </c>
      <c r="D2034" s="104" t="s">
        <v>308</v>
      </c>
      <c r="E2034" s="104" t="s">
        <v>320</v>
      </c>
      <c r="F2034" s="104" t="s">
        <v>343</v>
      </c>
      <c r="G2034" s="104" t="s">
        <v>332</v>
      </c>
      <c r="H2034" s="104" t="s">
        <v>1460</v>
      </c>
      <c r="I2034" s="104" t="s">
        <v>18849</v>
      </c>
      <c r="J2034" s="105">
        <v>1000</v>
      </c>
      <c r="K2034" s="105">
        <v>10000</v>
      </c>
      <c r="L2034" s="105">
        <v>5500</v>
      </c>
      <c r="M2034" s="106">
        <v>6.8828138010000002</v>
      </c>
      <c r="N2034" s="105">
        <v>37855.475899999998</v>
      </c>
      <c r="O2034" s="107">
        <f t="shared" si="62"/>
        <v>9</v>
      </c>
      <c r="P2034" s="105">
        <f>IFERROR(INDEX(Data_HS!$D$2:$D$8217,MATCH(H2034,Data_HS!$A$2:$A$8217,0))/p_bulan,"")</f>
        <v>60138.272727272728</v>
      </c>
      <c r="Q2034" s="104" t="str">
        <f t="shared" si="63"/>
        <v>Wajar</v>
      </c>
    </row>
    <row r="2035" spans="1:17" x14ac:dyDescent="0.3">
      <c r="A2035" s="104">
        <v>2034</v>
      </c>
      <c r="B2035" s="104" t="s">
        <v>18850</v>
      </c>
      <c r="C2035" s="104" t="s">
        <v>293</v>
      </c>
      <c r="D2035" s="104" t="s">
        <v>311</v>
      </c>
      <c r="E2035" s="104" t="s">
        <v>301</v>
      </c>
      <c r="F2035" s="104" t="s">
        <v>343</v>
      </c>
      <c r="G2035" s="104" t="s">
        <v>335</v>
      </c>
      <c r="H2035" s="104" t="s">
        <v>2829</v>
      </c>
      <c r="I2035" s="104" t="s">
        <v>18851</v>
      </c>
      <c r="J2035" s="105">
        <v>16000</v>
      </c>
      <c r="K2035" s="105">
        <v>50000</v>
      </c>
      <c r="L2035" s="105">
        <v>33000</v>
      </c>
      <c r="M2035" s="106">
        <v>13.72142208</v>
      </c>
      <c r="N2035" s="105">
        <v>452806.92859999998</v>
      </c>
      <c r="O2035" s="107">
        <f t="shared" si="62"/>
        <v>24</v>
      </c>
      <c r="P2035" s="105">
        <f>IFERROR(INDEX(Data_HS!$D$2:$D$8217,MATCH(H2035,Data_HS!$A$2:$A$8217,0))/p_bulan,"")</f>
        <v>19492304.181818184</v>
      </c>
      <c r="Q2035" s="104" t="str">
        <f t="shared" si="63"/>
        <v>Wajar</v>
      </c>
    </row>
    <row r="2036" spans="1:17" x14ac:dyDescent="0.3">
      <c r="A2036" s="104">
        <v>2035</v>
      </c>
      <c r="B2036" s="104" t="s">
        <v>18850</v>
      </c>
      <c r="C2036" s="104" t="s">
        <v>293</v>
      </c>
      <c r="D2036" s="104" t="s">
        <v>311</v>
      </c>
      <c r="E2036" s="104" t="s">
        <v>301</v>
      </c>
      <c r="F2036" s="104" t="s">
        <v>343</v>
      </c>
      <c r="G2036" s="104" t="s">
        <v>335</v>
      </c>
      <c r="H2036" s="104" t="s">
        <v>1328</v>
      </c>
      <c r="I2036" s="104" t="s">
        <v>18852</v>
      </c>
      <c r="J2036" s="105">
        <v>15000</v>
      </c>
      <c r="K2036" s="105">
        <v>50000</v>
      </c>
      <c r="L2036" s="105">
        <v>32500</v>
      </c>
      <c r="M2036" s="106">
        <v>1.220078137</v>
      </c>
      <c r="N2036" s="105">
        <v>39652.53944</v>
      </c>
      <c r="O2036" s="107">
        <f t="shared" si="62"/>
        <v>8</v>
      </c>
      <c r="P2036" s="105">
        <f>IFERROR(INDEX(Data_HS!$D$2:$D$8217,MATCH(H2036,Data_HS!$A$2:$A$8217,0))/p_bulan,"")</f>
        <v>24068985.181818184</v>
      </c>
      <c r="Q2036" s="104" t="str">
        <f t="shared" si="63"/>
        <v>Wajar</v>
      </c>
    </row>
    <row r="2037" spans="1:17" x14ac:dyDescent="0.3">
      <c r="A2037" s="104">
        <v>2036</v>
      </c>
      <c r="B2037" s="104" t="s">
        <v>18850</v>
      </c>
      <c r="C2037" s="104" t="s">
        <v>293</v>
      </c>
      <c r="D2037" s="104" t="s">
        <v>311</v>
      </c>
      <c r="E2037" s="104" t="s">
        <v>301</v>
      </c>
      <c r="F2037" s="104" t="s">
        <v>343</v>
      </c>
      <c r="G2037" s="104" t="s">
        <v>335</v>
      </c>
      <c r="H2037" s="104" t="s">
        <v>2829</v>
      </c>
      <c r="I2037" s="104" t="s">
        <v>18853</v>
      </c>
      <c r="J2037" s="105">
        <v>30000</v>
      </c>
      <c r="K2037" s="105">
        <v>30000</v>
      </c>
      <c r="L2037" s="105">
        <v>30000</v>
      </c>
      <c r="M2037" s="106">
        <v>13.72142208</v>
      </c>
      <c r="N2037" s="105">
        <v>411642.66239999997</v>
      </c>
      <c r="O2037" s="107">
        <f t="shared" si="62"/>
        <v>24</v>
      </c>
      <c r="P2037" s="105">
        <f>IFERROR(INDEX(Data_HS!$D$2:$D$8217,MATCH(H2037,Data_HS!$A$2:$A$8217,0))/p_bulan,"")</f>
        <v>19492304.181818184</v>
      </c>
      <c r="Q2037" s="104" t="str">
        <f t="shared" si="63"/>
        <v>Wajar</v>
      </c>
    </row>
    <row r="2038" spans="1:17" x14ac:dyDescent="0.3">
      <c r="A2038" s="104">
        <v>2037</v>
      </c>
      <c r="B2038" s="104" t="s">
        <v>18850</v>
      </c>
      <c r="C2038" s="104" t="s">
        <v>293</v>
      </c>
      <c r="D2038" s="104" t="s">
        <v>311</v>
      </c>
      <c r="E2038" s="104" t="s">
        <v>301</v>
      </c>
      <c r="F2038" s="104" t="s">
        <v>343</v>
      </c>
      <c r="G2038" s="104" t="s">
        <v>335</v>
      </c>
      <c r="H2038" s="104" t="s">
        <v>2251</v>
      </c>
      <c r="I2038" s="104" t="s">
        <v>18854</v>
      </c>
      <c r="J2038" s="105">
        <v>10000</v>
      </c>
      <c r="K2038" s="105">
        <v>40000</v>
      </c>
      <c r="L2038" s="105">
        <v>25000</v>
      </c>
      <c r="M2038" s="106">
        <v>5.5569576200000004</v>
      </c>
      <c r="N2038" s="105">
        <v>138923.9405</v>
      </c>
      <c r="O2038" s="107">
        <f t="shared" si="62"/>
        <v>18</v>
      </c>
      <c r="P2038" s="105">
        <f>IFERROR(INDEX(Data_HS!$D$2:$D$8217,MATCH(H2038,Data_HS!$A$2:$A$8217,0))/p_bulan,"")</f>
        <v>256941.09090909091</v>
      </c>
      <c r="Q2038" s="104" t="str">
        <f t="shared" si="63"/>
        <v>Wajar</v>
      </c>
    </row>
    <row r="2039" spans="1:17" x14ac:dyDescent="0.3">
      <c r="A2039" s="104">
        <v>2038</v>
      </c>
      <c r="B2039" s="104" t="s">
        <v>18855</v>
      </c>
      <c r="C2039" s="104" t="s">
        <v>282</v>
      </c>
      <c r="D2039" s="104" t="s">
        <v>308</v>
      </c>
      <c r="E2039" s="104" t="s">
        <v>320</v>
      </c>
      <c r="F2039" s="104" t="s">
        <v>344</v>
      </c>
      <c r="G2039" s="104" t="s">
        <v>335</v>
      </c>
      <c r="H2039" s="104" t="s">
        <v>4629</v>
      </c>
      <c r="I2039" s="104" t="s">
        <v>18856</v>
      </c>
      <c r="J2039" s="105">
        <v>5000</v>
      </c>
      <c r="K2039" s="105">
        <v>250000</v>
      </c>
      <c r="L2039" s="105">
        <v>127500</v>
      </c>
      <c r="M2039" s="106">
        <v>1.77268161</v>
      </c>
      <c r="N2039" s="105">
        <v>226016.90520000001</v>
      </c>
      <c r="O2039" s="107">
        <f t="shared" si="62"/>
        <v>38</v>
      </c>
      <c r="P2039" s="105">
        <f>IFERROR(INDEX(Data_HS!$D$2:$D$8217,MATCH(H2039,Data_HS!$A$2:$A$8217,0))/p_bulan,"")</f>
        <v>2332469</v>
      </c>
      <c r="Q2039" s="104" t="str">
        <f t="shared" si="63"/>
        <v>Wajar</v>
      </c>
    </row>
    <row r="2040" spans="1:17" x14ac:dyDescent="0.3">
      <c r="A2040" s="104">
        <v>2039</v>
      </c>
      <c r="B2040" s="104" t="s">
        <v>18855</v>
      </c>
      <c r="C2040" s="104" t="s">
        <v>282</v>
      </c>
      <c r="D2040" s="104" t="s">
        <v>308</v>
      </c>
      <c r="E2040" s="104" t="s">
        <v>320</v>
      </c>
      <c r="F2040" s="104" t="s">
        <v>344</v>
      </c>
      <c r="G2040" s="104" t="s">
        <v>335</v>
      </c>
      <c r="H2040" s="104" t="s">
        <v>806</v>
      </c>
      <c r="I2040" s="104" t="s">
        <v>18857</v>
      </c>
      <c r="J2040" s="105">
        <v>1000</v>
      </c>
      <c r="K2040" s="105">
        <v>10000000</v>
      </c>
      <c r="L2040" s="105">
        <v>5000500</v>
      </c>
      <c r="M2040" s="106">
        <v>13.398393950000001</v>
      </c>
      <c r="N2040" s="105">
        <v>66998668.960000001</v>
      </c>
      <c r="O2040" s="107">
        <f t="shared" si="62"/>
        <v>3</v>
      </c>
      <c r="P2040" s="105">
        <f>IFERROR(INDEX(Data_HS!$D$2:$D$8217,MATCH(H2040,Data_HS!$A$2:$A$8217,0))/p_bulan,"")</f>
        <v>7292831.0909090908</v>
      </c>
      <c r="Q2040" s="104" t="str">
        <f t="shared" si="63"/>
        <v>Melebihi ekspor nasional HS</v>
      </c>
    </row>
    <row r="2041" spans="1:17" x14ac:dyDescent="0.3">
      <c r="A2041" s="104">
        <v>2040</v>
      </c>
      <c r="B2041" s="104" t="s">
        <v>18855</v>
      </c>
      <c r="C2041" s="104" t="s">
        <v>282</v>
      </c>
      <c r="D2041" s="104" t="s">
        <v>308</v>
      </c>
      <c r="E2041" s="104" t="s">
        <v>320</v>
      </c>
      <c r="F2041" s="104" t="s">
        <v>344</v>
      </c>
      <c r="G2041" s="104" t="s">
        <v>335</v>
      </c>
      <c r="H2041" s="104" t="s">
        <v>460</v>
      </c>
      <c r="I2041" s="104" t="s">
        <v>18858</v>
      </c>
      <c r="J2041" s="105">
        <v>1000</v>
      </c>
      <c r="K2041" s="105">
        <v>20000000</v>
      </c>
      <c r="L2041" s="105">
        <v>10000500</v>
      </c>
      <c r="M2041" s="106">
        <v>18.88888889</v>
      </c>
      <c r="N2041" s="105">
        <v>188898333.30000001</v>
      </c>
      <c r="O2041" s="107">
        <f t="shared" si="62"/>
        <v>2</v>
      </c>
      <c r="P2041" s="105">
        <f>IFERROR(INDEX(Data_HS!$D$2:$D$8217,MATCH(H2041,Data_HS!$A$2:$A$8217,0))/p_bulan,"")</f>
        <v>46.363636363636367</v>
      </c>
      <c r="Q2041" s="104" t="str">
        <f t="shared" si="63"/>
        <v>Melebihi ekspor nasional HS</v>
      </c>
    </row>
    <row r="2042" spans="1:17" x14ac:dyDescent="0.3">
      <c r="A2042" s="104">
        <v>2041</v>
      </c>
      <c r="B2042" s="104" t="s">
        <v>18855</v>
      </c>
      <c r="C2042" s="104" t="s">
        <v>282</v>
      </c>
      <c r="D2042" s="104" t="s">
        <v>308</v>
      </c>
      <c r="E2042" s="104" t="s">
        <v>320</v>
      </c>
      <c r="F2042" s="104" t="s">
        <v>344</v>
      </c>
      <c r="G2042" s="104" t="s">
        <v>335</v>
      </c>
      <c r="H2042" s="104" t="s">
        <v>1667</v>
      </c>
      <c r="I2042" s="104" t="s">
        <v>17257</v>
      </c>
      <c r="J2042" s="105">
        <v>1000</v>
      </c>
      <c r="K2042" s="105">
        <v>6000000</v>
      </c>
      <c r="L2042" s="105">
        <v>3000500</v>
      </c>
      <c r="M2042" s="106">
        <v>3.8089330019999998</v>
      </c>
      <c r="N2042" s="105">
        <v>11428703.470000001</v>
      </c>
      <c r="O2042" s="107">
        <f t="shared" si="62"/>
        <v>11</v>
      </c>
      <c r="P2042" s="105">
        <f>IFERROR(INDEX(Data_HS!$D$2:$D$8217,MATCH(H2042,Data_HS!$A$2:$A$8217,0))/p_bulan,"")</f>
        <v>139.54545454545453</v>
      </c>
      <c r="Q2042" s="104" t="str">
        <f t="shared" si="63"/>
        <v>Melebihi ekspor nasional HS</v>
      </c>
    </row>
    <row r="2043" spans="1:17" x14ac:dyDescent="0.3">
      <c r="A2043" s="104">
        <v>2042</v>
      </c>
      <c r="B2043" s="104" t="s">
        <v>18855</v>
      </c>
      <c r="C2043" s="104" t="s">
        <v>282</v>
      </c>
      <c r="D2043" s="104" t="s">
        <v>308</v>
      </c>
      <c r="E2043" s="104" t="s">
        <v>320</v>
      </c>
      <c r="F2043" s="104" t="s">
        <v>344</v>
      </c>
      <c r="G2043" s="104" t="s">
        <v>335</v>
      </c>
      <c r="H2043" s="104" t="s">
        <v>4629</v>
      </c>
      <c r="I2043" s="104" t="s">
        <v>18859</v>
      </c>
      <c r="J2043" s="105">
        <v>3000</v>
      </c>
      <c r="K2043" s="105">
        <v>250000</v>
      </c>
      <c r="L2043" s="105">
        <v>126500</v>
      </c>
      <c r="M2043" s="106">
        <v>1.77268161</v>
      </c>
      <c r="N2043" s="105">
        <v>224244.2236</v>
      </c>
      <c r="O2043" s="107">
        <f t="shared" si="62"/>
        <v>38</v>
      </c>
      <c r="P2043" s="105">
        <f>IFERROR(INDEX(Data_HS!$D$2:$D$8217,MATCH(H2043,Data_HS!$A$2:$A$8217,0))/p_bulan,"")</f>
        <v>2332469</v>
      </c>
      <c r="Q2043" s="104" t="str">
        <f t="shared" si="63"/>
        <v>Wajar</v>
      </c>
    </row>
    <row r="2044" spans="1:17" x14ac:dyDescent="0.3">
      <c r="A2044" s="104">
        <v>2043</v>
      </c>
      <c r="B2044" s="104" t="s">
        <v>18855</v>
      </c>
      <c r="C2044" s="104" t="s">
        <v>282</v>
      </c>
      <c r="D2044" s="104" t="s">
        <v>308</v>
      </c>
      <c r="E2044" s="104" t="s">
        <v>320</v>
      </c>
      <c r="F2044" s="104" t="s">
        <v>344</v>
      </c>
      <c r="G2044" s="104" t="s">
        <v>335</v>
      </c>
      <c r="H2044" s="104" t="s">
        <v>1495</v>
      </c>
      <c r="I2044" s="104" t="s">
        <v>17349</v>
      </c>
      <c r="J2044" s="105">
        <v>2000</v>
      </c>
      <c r="K2044" s="105">
        <v>7000</v>
      </c>
      <c r="L2044" s="105">
        <v>4500</v>
      </c>
      <c r="M2044" s="106">
        <v>6.7226702649999996</v>
      </c>
      <c r="N2044" s="105">
        <v>30252.016189999998</v>
      </c>
      <c r="O2044" s="107">
        <f t="shared" si="62"/>
        <v>9</v>
      </c>
      <c r="P2044" s="105">
        <f>IFERROR(INDEX(Data_HS!$D$2:$D$8217,MATCH(H2044,Data_HS!$A$2:$A$8217,0))/p_bulan,"")</f>
        <v>7877299.2727272725</v>
      </c>
      <c r="Q2044" s="104" t="str">
        <f t="shared" si="63"/>
        <v>Wajar</v>
      </c>
    </row>
    <row r="2045" spans="1:17" x14ac:dyDescent="0.3">
      <c r="A2045" s="104">
        <v>2044</v>
      </c>
      <c r="B2045" s="104" t="s">
        <v>18855</v>
      </c>
      <c r="C2045" s="104" t="s">
        <v>282</v>
      </c>
      <c r="D2045" s="104" t="s">
        <v>308</v>
      </c>
      <c r="E2045" s="104" t="s">
        <v>320</v>
      </c>
      <c r="F2045" s="104" t="s">
        <v>344</v>
      </c>
      <c r="G2045" s="104" t="s">
        <v>335</v>
      </c>
      <c r="H2045" s="104" t="s">
        <v>806</v>
      </c>
      <c r="I2045" s="104" t="s">
        <v>18860</v>
      </c>
      <c r="J2045" s="105">
        <v>1000</v>
      </c>
      <c r="K2045" s="105">
        <v>10000000</v>
      </c>
      <c r="L2045" s="105">
        <v>5000500</v>
      </c>
      <c r="M2045" s="106">
        <v>13.398393950000001</v>
      </c>
      <c r="N2045" s="105">
        <v>66998668.960000001</v>
      </c>
      <c r="O2045" s="107">
        <f t="shared" si="62"/>
        <v>3</v>
      </c>
      <c r="P2045" s="105">
        <f>IFERROR(INDEX(Data_HS!$D$2:$D$8217,MATCH(H2045,Data_HS!$A$2:$A$8217,0))/p_bulan,"")</f>
        <v>7292831.0909090908</v>
      </c>
      <c r="Q2045" s="104" t="str">
        <f t="shared" si="63"/>
        <v>Melebihi ekspor nasional HS</v>
      </c>
    </row>
    <row r="2046" spans="1:17" x14ac:dyDescent="0.3">
      <c r="A2046" s="104">
        <v>2045</v>
      </c>
      <c r="B2046" s="104" t="s">
        <v>18855</v>
      </c>
      <c r="C2046" s="104" t="s">
        <v>282</v>
      </c>
      <c r="D2046" s="104" t="s">
        <v>308</v>
      </c>
      <c r="E2046" s="104" t="s">
        <v>320</v>
      </c>
      <c r="F2046" s="104" t="s">
        <v>344</v>
      </c>
      <c r="G2046" s="104" t="s">
        <v>335</v>
      </c>
      <c r="H2046" s="104" t="s">
        <v>1563</v>
      </c>
      <c r="I2046" s="104" t="s">
        <v>18861</v>
      </c>
      <c r="J2046" s="105">
        <v>1000</v>
      </c>
      <c r="K2046" s="105">
        <v>15000000</v>
      </c>
      <c r="L2046" s="105">
        <v>7500500</v>
      </c>
      <c r="M2046" s="106">
        <v>1.346506929</v>
      </c>
      <c r="N2046" s="105">
        <v>10099475.220000001</v>
      </c>
      <c r="O2046" s="107">
        <f t="shared" si="62"/>
        <v>9</v>
      </c>
      <c r="P2046" s="105">
        <f>IFERROR(INDEX(Data_HS!$D$2:$D$8217,MATCH(H2046,Data_HS!$A$2:$A$8217,0))/p_bulan,"")</f>
        <v>652267.90909090906</v>
      </c>
      <c r="Q2046" s="104" t="str">
        <f t="shared" si="63"/>
        <v>Melebihi ekspor nasional HS</v>
      </c>
    </row>
    <row r="2047" spans="1:17" x14ac:dyDescent="0.3">
      <c r="A2047" s="104">
        <v>2046</v>
      </c>
      <c r="B2047" s="104" t="s">
        <v>18855</v>
      </c>
      <c r="C2047" s="104" t="s">
        <v>282</v>
      </c>
      <c r="D2047" s="104" t="s">
        <v>308</v>
      </c>
      <c r="E2047" s="104" t="s">
        <v>320</v>
      </c>
      <c r="F2047" s="104" t="s">
        <v>344</v>
      </c>
      <c r="G2047" s="104" t="s">
        <v>335</v>
      </c>
      <c r="H2047" s="104" t="s">
        <v>1476</v>
      </c>
      <c r="I2047" s="104" t="s">
        <v>18862</v>
      </c>
      <c r="J2047" s="105">
        <v>1000</v>
      </c>
      <c r="K2047" s="105">
        <v>15000000</v>
      </c>
      <c r="L2047" s="105">
        <v>7500500</v>
      </c>
      <c r="M2047" s="106">
        <v>6.1750955760000004</v>
      </c>
      <c r="N2047" s="105">
        <v>46316304.369999997</v>
      </c>
      <c r="O2047" s="107">
        <f t="shared" si="62"/>
        <v>9</v>
      </c>
      <c r="P2047" s="105">
        <f>IFERROR(INDEX(Data_HS!$D$2:$D$8217,MATCH(H2047,Data_HS!$A$2:$A$8217,0))/p_bulan,"")</f>
        <v>5139.363636363636</v>
      </c>
      <c r="Q2047" s="104" t="str">
        <f t="shared" si="63"/>
        <v>Melebihi ekspor nasional HS</v>
      </c>
    </row>
    <row r="2048" spans="1:17" x14ac:dyDescent="0.3">
      <c r="A2048" s="104">
        <v>2047</v>
      </c>
      <c r="B2048" s="104" t="s">
        <v>18863</v>
      </c>
      <c r="C2048" s="104" t="s">
        <v>280</v>
      </c>
      <c r="D2048" s="104" t="s">
        <v>311</v>
      </c>
      <c r="E2048" s="104" t="s">
        <v>320</v>
      </c>
      <c r="F2048" s="104" t="s">
        <v>344</v>
      </c>
      <c r="G2048" s="104" t="s">
        <v>332</v>
      </c>
      <c r="H2048" s="104" t="s">
        <v>1308</v>
      </c>
      <c r="I2048" s="104" t="s">
        <v>18864</v>
      </c>
      <c r="J2048" s="105">
        <v>0</v>
      </c>
      <c r="K2048" s="105">
        <v>15000</v>
      </c>
      <c r="L2048" s="105">
        <v>7500</v>
      </c>
      <c r="M2048" s="106">
        <v>1.5681875080000001</v>
      </c>
      <c r="N2048" s="105">
        <v>11761.40631</v>
      </c>
      <c r="O2048" s="107">
        <f t="shared" si="62"/>
        <v>8</v>
      </c>
      <c r="P2048" s="105">
        <f>IFERROR(INDEX(Data_HS!$D$2:$D$8217,MATCH(H2048,Data_HS!$A$2:$A$8217,0))/p_bulan,"")</f>
        <v>5437302.2727272725</v>
      </c>
      <c r="Q2048" s="104" t="str">
        <f t="shared" si="63"/>
        <v>Wajar</v>
      </c>
    </row>
    <row r="2049" spans="1:17" x14ac:dyDescent="0.3">
      <c r="A2049" s="104">
        <v>2048</v>
      </c>
      <c r="B2049" s="104" t="s">
        <v>18865</v>
      </c>
      <c r="C2049" s="104" t="s">
        <v>290</v>
      </c>
      <c r="D2049" s="104" t="s">
        <v>311</v>
      </c>
      <c r="E2049" s="104" t="s">
        <v>320</v>
      </c>
      <c r="F2049" s="104" t="s">
        <v>320</v>
      </c>
      <c r="G2049" s="104" t="s">
        <v>320</v>
      </c>
      <c r="H2049" s="104" t="s">
        <v>4421</v>
      </c>
      <c r="I2049" s="104" t="s">
        <v>18866</v>
      </c>
      <c r="J2049" s="105">
        <v>0</v>
      </c>
      <c r="K2049" s="105">
        <v>0</v>
      </c>
      <c r="L2049" s="105">
        <v>0</v>
      </c>
      <c r="M2049" s="106">
        <v>3.016915177</v>
      </c>
      <c r="N2049" s="105">
        <v>0</v>
      </c>
      <c r="O2049" s="107">
        <f t="shared" si="62"/>
        <v>34</v>
      </c>
      <c r="P2049" s="105">
        <f>IFERROR(INDEX(Data_HS!$D$2:$D$8217,MATCH(H2049,Data_HS!$A$2:$A$8217,0))/p_bulan,"")</f>
        <v>3814392.2727272729</v>
      </c>
      <c r="Q2049" s="104" t="str">
        <f t="shared" si="63"/>
        <v>Estimasi nol</v>
      </c>
    </row>
    <row r="2050" spans="1:17" x14ac:dyDescent="0.3">
      <c r="A2050" s="104">
        <v>2049</v>
      </c>
      <c r="B2050" s="104" t="s">
        <v>18867</v>
      </c>
      <c r="C2050" s="104" t="s">
        <v>282</v>
      </c>
      <c r="D2050" s="104" t="s">
        <v>308</v>
      </c>
      <c r="E2050" s="104" t="s">
        <v>320</v>
      </c>
      <c r="F2050" s="104" t="s">
        <v>343</v>
      </c>
      <c r="G2050" s="104" t="s">
        <v>332</v>
      </c>
      <c r="H2050" s="104" t="s">
        <v>2039</v>
      </c>
      <c r="I2050" s="104" t="s">
        <v>18868</v>
      </c>
      <c r="J2050" s="105">
        <v>10000</v>
      </c>
      <c r="K2050" s="105">
        <v>100000</v>
      </c>
      <c r="L2050" s="105">
        <v>55000</v>
      </c>
      <c r="M2050" s="106">
        <v>2.0085231600000002</v>
      </c>
      <c r="N2050" s="105">
        <v>110468.7738</v>
      </c>
      <c r="O2050" s="107">
        <f t="shared" ref="O2050:O2113" si="64">VALUE(LEFT(H2050,2))</f>
        <v>15</v>
      </c>
      <c r="P2050" s="105">
        <f>IFERROR(INDEX(Data_HS!$D$2:$D$8217,MATCH(H2050,Data_HS!$A$2:$A$8217,0))/p_bulan,"")</f>
        <v>3599.090909090909</v>
      </c>
      <c r="Q2050" s="104" t="str">
        <f t="shared" ref="Q2050:Q2113" si="65">IF(H2050="00000000","HS tidak valid",IF(N2050="","Tanpa estimasi",IF(P2050="","HS tidak ada di data nasional",IF(N2050=0,"Estimasi nol",IF(N2050&gt;P2050,"Melebihi ekspor nasional HS","Wajar")))))</f>
        <v>Melebihi ekspor nasional HS</v>
      </c>
    </row>
    <row r="2051" spans="1:17" x14ac:dyDescent="0.3">
      <c r="A2051" s="104">
        <v>2050</v>
      </c>
      <c r="B2051" s="104" t="s">
        <v>18867</v>
      </c>
      <c r="C2051" s="104" t="s">
        <v>282</v>
      </c>
      <c r="D2051" s="104" t="s">
        <v>308</v>
      </c>
      <c r="E2051" s="104" t="s">
        <v>320</v>
      </c>
      <c r="F2051" s="104" t="s">
        <v>343</v>
      </c>
      <c r="G2051" s="104" t="s">
        <v>332</v>
      </c>
      <c r="H2051" s="104" t="s">
        <v>1859</v>
      </c>
      <c r="I2051" s="104" t="s">
        <v>16969</v>
      </c>
      <c r="J2051" s="105">
        <v>10000</v>
      </c>
      <c r="K2051" s="105">
        <v>100000</v>
      </c>
      <c r="L2051" s="105">
        <v>55000</v>
      </c>
      <c r="M2051" s="106">
        <v>2.097877859</v>
      </c>
      <c r="N2051" s="105">
        <v>115383.2822</v>
      </c>
      <c r="O2051" s="107">
        <f t="shared" si="64"/>
        <v>15</v>
      </c>
      <c r="P2051" s="105">
        <f>IFERROR(INDEX(Data_HS!$D$2:$D$8217,MATCH(H2051,Data_HS!$A$2:$A$8217,0))/p_bulan,"")</f>
        <v>16176.545454545454</v>
      </c>
      <c r="Q2051" s="104" t="str">
        <f t="shared" si="65"/>
        <v>Melebihi ekspor nasional HS</v>
      </c>
    </row>
    <row r="2052" spans="1:17" x14ac:dyDescent="0.3">
      <c r="A2052" s="104">
        <v>2051</v>
      </c>
      <c r="B2052" s="104" t="s">
        <v>18867</v>
      </c>
      <c r="C2052" s="104" t="s">
        <v>282</v>
      </c>
      <c r="D2052" s="104" t="s">
        <v>308</v>
      </c>
      <c r="E2052" s="104" t="s">
        <v>320</v>
      </c>
      <c r="F2052" s="104" t="s">
        <v>343</v>
      </c>
      <c r="G2052" s="104" t="s">
        <v>332</v>
      </c>
      <c r="H2052" s="104" t="s">
        <v>1859</v>
      </c>
      <c r="I2052" s="104" t="s">
        <v>18869</v>
      </c>
      <c r="J2052" s="105">
        <v>10000</v>
      </c>
      <c r="K2052" s="105">
        <v>100000</v>
      </c>
      <c r="L2052" s="105">
        <v>55000</v>
      </c>
      <c r="M2052" s="106">
        <v>2.097877859</v>
      </c>
      <c r="N2052" s="105">
        <v>115383.2822</v>
      </c>
      <c r="O2052" s="107">
        <f t="shared" si="64"/>
        <v>15</v>
      </c>
      <c r="P2052" s="105">
        <f>IFERROR(INDEX(Data_HS!$D$2:$D$8217,MATCH(H2052,Data_HS!$A$2:$A$8217,0))/p_bulan,"")</f>
        <v>16176.545454545454</v>
      </c>
      <c r="Q2052" s="104" t="str">
        <f t="shared" si="65"/>
        <v>Melebihi ekspor nasional HS</v>
      </c>
    </row>
    <row r="2053" spans="1:17" x14ac:dyDescent="0.3">
      <c r="A2053" s="104">
        <v>2052</v>
      </c>
      <c r="B2053" s="104" t="s">
        <v>18870</v>
      </c>
      <c r="C2053" s="104" t="s">
        <v>282</v>
      </c>
      <c r="D2053" s="104" t="s">
        <v>308</v>
      </c>
      <c r="E2053" s="104" t="s">
        <v>320</v>
      </c>
      <c r="F2053" s="104" t="s">
        <v>344</v>
      </c>
      <c r="G2053" s="104" t="s">
        <v>332</v>
      </c>
      <c r="H2053" s="104" t="s">
        <v>8941</v>
      </c>
      <c r="I2053" s="104" t="s">
        <v>18871</v>
      </c>
      <c r="J2053" s="105">
        <v>0</v>
      </c>
      <c r="K2053" s="105"/>
      <c r="L2053" s="105"/>
      <c r="M2053" s="106">
        <v>26.935940009999999</v>
      </c>
      <c r="N2053" s="105"/>
      <c r="O2053" s="107">
        <f t="shared" si="64"/>
        <v>67</v>
      </c>
      <c r="P2053" s="105">
        <f>IFERROR(INDEX(Data_HS!$D$2:$D$8217,MATCH(H2053,Data_HS!$A$2:$A$8217,0))/p_bulan,"")</f>
        <v>4447569.3636363633</v>
      </c>
      <c r="Q2053" s="104" t="str">
        <f t="shared" si="65"/>
        <v>Tanpa estimasi</v>
      </c>
    </row>
    <row r="2054" spans="1:17" x14ac:dyDescent="0.3">
      <c r="A2054" s="104">
        <v>2053</v>
      </c>
      <c r="B2054" s="104" t="s">
        <v>18870</v>
      </c>
      <c r="C2054" s="104" t="s">
        <v>282</v>
      </c>
      <c r="D2054" s="104" t="s">
        <v>308</v>
      </c>
      <c r="E2054" s="104" t="s">
        <v>320</v>
      </c>
      <c r="F2054" s="104" t="s">
        <v>344</v>
      </c>
      <c r="G2054" s="104" t="s">
        <v>332</v>
      </c>
      <c r="H2054" s="104" t="s">
        <v>8941</v>
      </c>
      <c r="I2054" s="104" t="s">
        <v>18871</v>
      </c>
      <c r="J2054" s="105">
        <v>0</v>
      </c>
      <c r="K2054" s="105"/>
      <c r="L2054" s="105"/>
      <c r="M2054" s="106">
        <v>26.935940009999999</v>
      </c>
      <c r="N2054" s="105"/>
      <c r="O2054" s="107">
        <f t="shared" si="64"/>
        <v>67</v>
      </c>
      <c r="P2054" s="105">
        <f>IFERROR(INDEX(Data_HS!$D$2:$D$8217,MATCH(H2054,Data_HS!$A$2:$A$8217,0))/p_bulan,"")</f>
        <v>4447569.3636363633</v>
      </c>
      <c r="Q2054" s="104" t="str">
        <f t="shared" si="65"/>
        <v>Tanpa estimasi</v>
      </c>
    </row>
    <row r="2055" spans="1:17" x14ac:dyDescent="0.3">
      <c r="A2055" s="104">
        <v>2054</v>
      </c>
      <c r="B2055" s="104" t="s">
        <v>18870</v>
      </c>
      <c r="C2055" s="104" t="s">
        <v>282</v>
      </c>
      <c r="D2055" s="104" t="s">
        <v>308</v>
      </c>
      <c r="E2055" s="104" t="s">
        <v>320</v>
      </c>
      <c r="F2055" s="104" t="s">
        <v>344</v>
      </c>
      <c r="G2055" s="104" t="s">
        <v>332</v>
      </c>
      <c r="H2055" s="104" t="s">
        <v>8941</v>
      </c>
      <c r="I2055" s="104" t="s">
        <v>18872</v>
      </c>
      <c r="J2055" s="105">
        <v>0</v>
      </c>
      <c r="K2055" s="105"/>
      <c r="L2055" s="105"/>
      <c r="M2055" s="106">
        <v>26.935940009999999</v>
      </c>
      <c r="N2055" s="105"/>
      <c r="O2055" s="107">
        <f t="shared" si="64"/>
        <v>67</v>
      </c>
      <c r="P2055" s="105">
        <f>IFERROR(INDEX(Data_HS!$D$2:$D$8217,MATCH(H2055,Data_HS!$A$2:$A$8217,0))/p_bulan,"")</f>
        <v>4447569.3636363633</v>
      </c>
      <c r="Q2055" s="104" t="str">
        <f t="shared" si="65"/>
        <v>Tanpa estimasi</v>
      </c>
    </row>
    <row r="2056" spans="1:17" x14ac:dyDescent="0.3">
      <c r="A2056" s="104">
        <v>2055</v>
      </c>
      <c r="B2056" s="104" t="s">
        <v>18870</v>
      </c>
      <c r="C2056" s="104" t="s">
        <v>282</v>
      </c>
      <c r="D2056" s="104" t="s">
        <v>308</v>
      </c>
      <c r="E2056" s="104" t="s">
        <v>320</v>
      </c>
      <c r="F2056" s="104" t="s">
        <v>344</v>
      </c>
      <c r="G2056" s="104" t="s">
        <v>332</v>
      </c>
      <c r="H2056" s="104" t="s">
        <v>8941</v>
      </c>
      <c r="I2056" s="104" t="s">
        <v>18873</v>
      </c>
      <c r="J2056" s="105">
        <v>0</v>
      </c>
      <c r="K2056" s="105"/>
      <c r="L2056" s="105"/>
      <c r="M2056" s="106">
        <v>26.935940009999999</v>
      </c>
      <c r="N2056" s="105"/>
      <c r="O2056" s="107">
        <f t="shared" si="64"/>
        <v>67</v>
      </c>
      <c r="P2056" s="105">
        <f>IFERROR(INDEX(Data_HS!$D$2:$D$8217,MATCH(H2056,Data_HS!$A$2:$A$8217,0))/p_bulan,"")</f>
        <v>4447569.3636363633</v>
      </c>
      <c r="Q2056" s="104" t="str">
        <f t="shared" si="65"/>
        <v>Tanpa estimasi</v>
      </c>
    </row>
    <row r="2057" spans="1:17" x14ac:dyDescent="0.3">
      <c r="A2057" s="104">
        <v>2056</v>
      </c>
      <c r="B2057" s="104" t="s">
        <v>18870</v>
      </c>
      <c r="C2057" s="104" t="s">
        <v>282</v>
      </c>
      <c r="D2057" s="104" t="s">
        <v>308</v>
      </c>
      <c r="E2057" s="104" t="s">
        <v>320</v>
      </c>
      <c r="F2057" s="104" t="s">
        <v>344</v>
      </c>
      <c r="G2057" s="104" t="s">
        <v>332</v>
      </c>
      <c r="H2057" s="104" t="s">
        <v>1539</v>
      </c>
      <c r="I2057" s="104" t="s">
        <v>18874</v>
      </c>
      <c r="J2057" s="105">
        <v>200</v>
      </c>
      <c r="K2057" s="105">
        <v>1000</v>
      </c>
      <c r="L2057" s="105">
        <v>600</v>
      </c>
      <c r="M2057" s="106">
        <v>2.4667046500000001</v>
      </c>
      <c r="N2057" s="105">
        <v>1480.02279</v>
      </c>
      <c r="O2057" s="107">
        <f t="shared" si="64"/>
        <v>9</v>
      </c>
      <c r="P2057" s="105">
        <f>IFERROR(INDEX(Data_HS!$D$2:$D$8217,MATCH(H2057,Data_HS!$A$2:$A$8217,0))/p_bulan,"")</f>
        <v>35423</v>
      </c>
      <c r="Q2057" s="104" t="str">
        <f t="shared" si="65"/>
        <v>Wajar</v>
      </c>
    </row>
    <row r="2058" spans="1:17" x14ac:dyDescent="0.3">
      <c r="A2058" s="104">
        <v>2057</v>
      </c>
      <c r="B2058" s="104" t="s">
        <v>18870</v>
      </c>
      <c r="C2058" s="104" t="s">
        <v>282</v>
      </c>
      <c r="D2058" s="104" t="s">
        <v>308</v>
      </c>
      <c r="E2058" s="104" t="s">
        <v>320</v>
      </c>
      <c r="F2058" s="104" t="s">
        <v>344</v>
      </c>
      <c r="G2058" s="104" t="s">
        <v>332</v>
      </c>
      <c r="H2058" s="104" t="s">
        <v>8941</v>
      </c>
      <c r="I2058" s="104" t="s">
        <v>18871</v>
      </c>
      <c r="J2058" s="105">
        <v>0</v>
      </c>
      <c r="K2058" s="105"/>
      <c r="L2058" s="105"/>
      <c r="M2058" s="106">
        <v>26.935940009999999</v>
      </c>
      <c r="N2058" s="105"/>
      <c r="O2058" s="107">
        <f t="shared" si="64"/>
        <v>67</v>
      </c>
      <c r="P2058" s="105">
        <f>IFERROR(INDEX(Data_HS!$D$2:$D$8217,MATCH(H2058,Data_HS!$A$2:$A$8217,0))/p_bulan,"")</f>
        <v>4447569.3636363633</v>
      </c>
      <c r="Q2058" s="104" t="str">
        <f t="shared" si="65"/>
        <v>Tanpa estimasi</v>
      </c>
    </row>
    <row r="2059" spans="1:17" x14ac:dyDescent="0.3">
      <c r="A2059" s="104">
        <v>2058</v>
      </c>
      <c r="B2059" s="104" t="s">
        <v>18870</v>
      </c>
      <c r="C2059" s="104" t="s">
        <v>282</v>
      </c>
      <c r="D2059" s="104" t="s">
        <v>308</v>
      </c>
      <c r="E2059" s="104" t="s">
        <v>320</v>
      </c>
      <c r="F2059" s="104" t="s">
        <v>344</v>
      </c>
      <c r="G2059" s="104" t="s">
        <v>332</v>
      </c>
      <c r="H2059" s="104" t="s">
        <v>1308</v>
      </c>
      <c r="I2059" s="104" t="s">
        <v>18875</v>
      </c>
      <c r="J2059" s="105">
        <v>200</v>
      </c>
      <c r="K2059" s="105">
        <v>1000</v>
      </c>
      <c r="L2059" s="105">
        <v>600</v>
      </c>
      <c r="M2059" s="106">
        <v>1.5681875080000001</v>
      </c>
      <c r="N2059" s="105">
        <v>940.91250500000001</v>
      </c>
      <c r="O2059" s="107">
        <f t="shared" si="64"/>
        <v>8</v>
      </c>
      <c r="P2059" s="105">
        <f>IFERROR(INDEX(Data_HS!$D$2:$D$8217,MATCH(H2059,Data_HS!$A$2:$A$8217,0))/p_bulan,"")</f>
        <v>5437302.2727272725</v>
      </c>
      <c r="Q2059" s="104" t="str">
        <f t="shared" si="65"/>
        <v>Wajar</v>
      </c>
    </row>
    <row r="2060" spans="1:17" x14ac:dyDescent="0.3">
      <c r="A2060" s="104">
        <v>2059</v>
      </c>
      <c r="B2060" s="104" t="s">
        <v>18870</v>
      </c>
      <c r="C2060" s="104" t="s">
        <v>282</v>
      </c>
      <c r="D2060" s="104" t="s">
        <v>308</v>
      </c>
      <c r="E2060" s="104" t="s">
        <v>320</v>
      </c>
      <c r="F2060" s="104" t="s">
        <v>344</v>
      </c>
      <c r="G2060" s="104" t="s">
        <v>332</v>
      </c>
      <c r="H2060" s="104" t="s">
        <v>8941</v>
      </c>
      <c r="I2060" s="104" t="s">
        <v>18873</v>
      </c>
      <c r="J2060" s="105">
        <v>0</v>
      </c>
      <c r="K2060" s="105"/>
      <c r="L2060" s="105"/>
      <c r="M2060" s="106">
        <v>26.935940009999999</v>
      </c>
      <c r="N2060" s="105"/>
      <c r="O2060" s="107">
        <f t="shared" si="64"/>
        <v>67</v>
      </c>
      <c r="P2060" s="105">
        <f>IFERROR(INDEX(Data_HS!$D$2:$D$8217,MATCH(H2060,Data_HS!$A$2:$A$8217,0))/p_bulan,"")</f>
        <v>4447569.3636363633</v>
      </c>
      <c r="Q2060" s="104" t="str">
        <f t="shared" si="65"/>
        <v>Tanpa estimasi</v>
      </c>
    </row>
    <row r="2061" spans="1:17" x14ac:dyDescent="0.3">
      <c r="A2061" s="104">
        <v>2060</v>
      </c>
      <c r="B2061" s="104" t="s">
        <v>18870</v>
      </c>
      <c r="C2061" s="104" t="s">
        <v>282</v>
      </c>
      <c r="D2061" s="104" t="s">
        <v>308</v>
      </c>
      <c r="E2061" s="104" t="s">
        <v>320</v>
      </c>
      <c r="F2061" s="104" t="s">
        <v>344</v>
      </c>
      <c r="G2061" s="104" t="s">
        <v>332</v>
      </c>
      <c r="H2061" s="104" t="s">
        <v>1208</v>
      </c>
      <c r="I2061" s="104" t="s">
        <v>18876</v>
      </c>
      <c r="J2061" s="105">
        <v>100</v>
      </c>
      <c r="K2061" s="105">
        <v>500</v>
      </c>
      <c r="L2061" s="105">
        <v>300</v>
      </c>
      <c r="M2061" s="106">
        <v>0.27171113699999999</v>
      </c>
      <c r="N2061" s="105">
        <v>81.513341089999997</v>
      </c>
      <c r="O2061" s="107">
        <f t="shared" si="64"/>
        <v>7</v>
      </c>
      <c r="P2061" s="105">
        <f>IFERROR(INDEX(Data_HS!$D$2:$D$8217,MATCH(H2061,Data_HS!$A$2:$A$8217,0))/p_bulan,"")</f>
        <v>3778.909090909091</v>
      </c>
      <c r="Q2061" s="104" t="str">
        <f t="shared" si="65"/>
        <v>Wajar</v>
      </c>
    </row>
    <row r="2062" spans="1:17" x14ac:dyDescent="0.3">
      <c r="A2062" s="104">
        <v>2061</v>
      </c>
      <c r="B2062" s="104" t="s">
        <v>18870</v>
      </c>
      <c r="C2062" s="104" t="s">
        <v>282</v>
      </c>
      <c r="D2062" s="104" t="s">
        <v>308</v>
      </c>
      <c r="E2062" s="104" t="s">
        <v>320</v>
      </c>
      <c r="F2062" s="104" t="s">
        <v>344</v>
      </c>
      <c r="G2062" s="104" t="s">
        <v>332</v>
      </c>
      <c r="H2062" s="104" t="s">
        <v>8941</v>
      </c>
      <c r="I2062" s="104" t="s">
        <v>18871</v>
      </c>
      <c r="J2062" s="105">
        <v>0</v>
      </c>
      <c r="K2062" s="105"/>
      <c r="L2062" s="105"/>
      <c r="M2062" s="106">
        <v>26.935940009999999</v>
      </c>
      <c r="N2062" s="105"/>
      <c r="O2062" s="107">
        <f t="shared" si="64"/>
        <v>67</v>
      </c>
      <c r="P2062" s="105">
        <f>IFERROR(INDEX(Data_HS!$D$2:$D$8217,MATCH(H2062,Data_HS!$A$2:$A$8217,0))/p_bulan,"")</f>
        <v>4447569.3636363633</v>
      </c>
      <c r="Q2062" s="104" t="str">
        <f t="shared" si="65"/>
        <v>Tanpa estimasi</v>
      </c>
    </row>
    <row r="2063" spans="1:17" x14ac:dyDescent="0.3">
      <c r="A2063" s="104">
        <v>2062</v>
      </c>
      <c r="B2063" s="104" t="s">
        <v>18870</v>
      </c>
      <c r="C2063" s="104" t="s">
        <v>282</v>
      </c>
      <c r="D2063" s="104" t="s">
        <v>308</v>
      </c>
      <c r="E2063" s="104" t="s">
        <v>320</v>
      </c>
      <c r="F2063" s="104" t="s">
        <v>344</v>
      </c>
      <c r="G2063" s="104" t="s">
        <v>332</v>
      </c>
      <c r="H2063" s="104" t="s">
        <v>1424</v>
      </c>
      <c r="I2063" s="104" t="s">
        <v>18877</v>
      </c>
      <c r="J2063" s="105">
        <v>200</v>
      </c>
      <c r="K2063" s="105">
        <v>1000</v>
      </c>
      <c r="L2063" s="105">
        <v>600</v>
      </c>
      <c r="M2063" s="106">
        <v>0.97733830600000005</v>
      </c>
      <c r="N2063" s="105">
        <v>586.4029835</v>
      </c>
      <c r="O2063" s="107">
        <f t="shared" si="64"/>
        <v>8</v>
      </c>
      <c r="P2063" s="105">
        <f>IFERROR(INDEX(Data_HS!$D$2:$D$8217,MATCH(H2063,Data_HS!$A$2:$A$8217,0))/p_bulan,"")</f>
        <v>7790.363636363636</v>
      </c>
      <c r="Q2063" s="104" t="str">
        <f t="shared" si="65"/>
        <v>Wajar</v>
      </c>
    </row>
    <row r="2064" spans="1:17" x14ac:dyDescent="0.3">
      <c r="A2064" s="104">
        <v>2063</v>
      </c>
      <c r="B2064" s="104" t="s">
        <v>18870</v>
      </c>
      <c r="C2064" s="104" t="s">
        <v>282</v>
      </c>
      <c r="D2064" s="104" t="s">
        <v>308</v>
      </c>
      <c r="E2064" s="104" t="s">
        <v>320</v>
      </c>
      <c r="F2064" s="104" t="s">
        <v>344</v>
      </c>
      <c r="G2064" s="104" t="s">
        <v>332</v>
      </c>
      <c r="H2064" s="104" t="s">
        <v>8941</v>
      </c>
      <c r="I2064" s="104" t="s">
        <v>18873</v>
      </c>
      <c r="J2064" s="105">
        <v>0</v>
      </c>
      <c r="K2064" s="105"/>
      <c r="L2064" s="105"/>
      <c r="M2064" s="106">
        <v>26.935940009999999</v>
      </c>
      <c r="N2064" s="105"/>
      <c r="O2064" s="107">
        <f t="shared" si="64"/>
        <v>67</v>
      </c>
      <c r="P2064" s="105">
        <f>IFERROR(INDEX(Data_HS!$D$2:$D$8217,MATCH(H2064,Data_HS!$A$2:$A$8217,0))/p_bulan,"")</f>
        <v>4447569.3636363633</v>
      </c>
      <c r="Q2064" s="104" t="str">
        <f t="shared" si="65"/>
        <v>Tanpa estimasi</v>
      </c>
    </row>
    <row r="2065" spans="1:17" x14ac:dyDescent="0.3">
      <c r="A2065" s="104">
        <v>2064</v>
      </c>
      <c r="B2065" s="104" t="s">
        <v>18878</v>
      </c>
      <c r="C2065" s="104" t="s">
        <v>280</v>
      </c>
      <c r="D2065" s="104" t="s">
        <v>320</v>
      </c>
      <c r="E2065" s="104" t="s">
        <v>320</v>
      </c>
      <c r="F2065" s="104" t="s">
        <v>344</v>
      </c>
      <c r="G2065" s="104" t="s">
        <v>335</v>
      </c>
      <c r="H2065" s="104" t="s">
        <v>16845</v>
      </c>
      <c r="I2065" s="104" t="s">
        <v>16841</v>
      </c>
      <c r="J2065" s="105">
        <v>12000</v>
      </c>
      <c r="K2065" s="105">
        <v>50000</v>
      </c>
      <c r="L2065" s="105">
        <v>31000</v>
      </c>
      <c r="M2065" s="106"/>
      <c r="N2065" s="105"/>
      <c r="O2065" s="107">
        <f t="shared" si="64"/>
        <v>0</v>
      </c>
      <c r="P2065" s="105" t="str">
        <f>IFERROR(INDEX(Data_HS!$D$2:$D$8217,MATCH(H2065,Data_HS!$A$2:$A$8217,0))/p_bulan,"")</f>
        <v/>
      </c>
      <c r="Q2065" s="104" t="str">
        <f t="shared" si="65"/>
        <v>HS tidak valid</v>
      </c>
    </row>
    <row r="2066" spans="1:17" x14ac:dyDescent="0.3">
      <c r="A2066" s="104">
        <v>2065</v>
      </c>
      <c r="B2066" s="104" t="s">
        <v>18879</v>
      </c>
      <c r="C2066" s="104" t="s">
        <v>338</v>
      </c>
      <c r="D2066" s="104" t="s">
        <v>311</v>
      </c>
      <c r="E2066" s="104" t="s">
        <v>320</v>
      </c>
      <c r="F2066" s="104" t="s">
        <v>344</v>
      </c>
      <c r="G2066" s="104" t="s">
        <v>332</v>
      </c>
      <c r="H2066" s="104" t="s">
        <v>1208</v>
      </c>
      <c r="I2066" s="104" t="s">
        <v>18880</v>
      </c>
      <c r="J2066" s="105">
        <v>0</v>
      </c>
      <c r="K2066" s="105">
        <v>0</v>
      </c>
      <c r="L2066" s="105">
        <v>0</v>
      </c>
      <c r="M2066" s="106">
        <v>0.27171113699999999</v>
      </c>
      <c r="N2066" s="105">
        <v>0</v>
      </c>
      <c r="O2066" s="107">
        <f t="shared" si="64"/>
        <v>7</v>
      </c>
      <c r="P2066" s="105">
        <f>IFERROR(INDEX(Data_HS!$D$2:$D$8217,MATCH(H2066,Data_HS!$A$2:$A$8217,0))/p_bulan,"")</f>
        <v>3778.909090909091</v>
      </c>
      <c r="Q2066" s="104" t="str">
        <f t="shared" si="65"/>
        <v>Estimasi nol</v>
      </c>
    </row>
    <row r="2067" spans="1:17" x14ac:dyDescent="0.3">
      <c r="A2067" s="104">
        <v>2066</v>
      </c>
      <c r="B2067" s="104" t="s">
        <v>18879</v>
      </c>
      <c r="C2067" s="104" t="s">
        <v>338</v>
      </c>
      <c r="D2067" s="104" t="s">
        <v>311</v>
      </c>
      <c r="E2067" s="104" t="s">
        <v>320</v>
      </c>
      <c r="F2067" s="104" t="s">
        <v>344</v>
      </c>
      <c r="G2067" s="104" t="s">
        <v>332</v>
      </c>
      <c r="H2067" s="104" t="s">
        <v>942</v>
      </c>
      <c r="I2067" s="104" t="s">
        <v>18881</v>
      </c>
      <c r="J2067" s="105">
        <v>100</v>
      </c>
      <c r="K2067" s="105">
        <v>100</v>
      </c>
      <c r="L2067" s="105">
        <v>100</v>
      </c>
      <c r="M2067" s="106">
        <v>23.483017619999998</v>
      </c>
      <c r="N2067" s="105">
        <v>2348.3017620000001</v>
      </c>
      <c r="O2067" s="107">
        <f t="shared" si="64"/>
        <v>3</v>
      </c>
      <c r="P2067" s="105">
        <f>IFERROR(INDEX(Data_HS!$D$2:$D$8217,MATCH(H2067,Data_HS!$A$2:$A$8217,0))/p_bulan,"")</f>
        <v>219423.18181818182</v>
      </c>
      <c r="Q2067" s="104" t="str">
        <f t="shared" si="65"/>
        <v>Wajar</v>
      </c>
    </row>
    <row r="2068" spans="1:17" x14ac:dyDescent="0.3">
      <c r="A2068" s="104">
        <v>2067</v>
      </c>
      <c r="B2068" s="104" t="s">
        <v>18879</v>
      </c>
      <c r="C2068" s="104" t="s">
        <v>338</v>
      </c>
      <c r="D2068" s="104" t="s">
        <v>311</v>
      </c>
      <c r="E2068" s="104" t="s">
        <v>320</v>
      </c>
      <c r="F2068" s="104" t="s">
        <v>344</v>
      </c>
      <c r="G2068" s="104" t="s">
        <v>332</v>
      </c>
      <c r="H2068" s="104" t="s">
        <v>1833</v>
      </c>
      <c r="I2068" s="104" t="s">
        <v>17006</v>
      </c>
      <c r="J2068" s="105">
        <v>15000</v>
      </c>
      <c r="K2068" s="105">
        <v>30000</v>
      </c>
      <c r="L2068" s="105">
        <v>22500</v>
      </c>
      <c r="M2068" s="106">
        <v>0.10319235</v>
      </c>
      <c r="N2068" s="105">
        <v>2321.8278639999999</v>
      </c>
      <c r="O2068" s="107">
        <f t="shared" si="64"/>
        <v>14</v>
      </c>
      <c r="P2068" s="105">
        <f>IFERROR(INDEX(Data_HS!$D$2:$D$8217,MATCH(H2068,Data_HS!$A$2:$A$8217,0))/p_bulan,"")</f>
        <v>51044723.545454547</v>
      </c>
      <c r="Q2068" s="104" t="str">
        <f t="shared" si="65"/>
        <v>Wajar</v>
      </c>
    </row>
    <row r="2069" spans="1:17" x14ac:dyDescent="0.3">
      <c r="A2069" s="104">
        <v>2068</v>
      </c>
      <c r="B2069" s="104" t="s">
        <v>18879</v>
      </c>
      <c r="C2069" s="104" t="s">
        <v>338</v>
      </c>
      <c r="D2069" s="104" t="s">
        <v>311</v>
      </c>
      <c r="E2069" s="104" t="s">
        <v>320</v>
      </c>
      <c r="F2069" s="104" t="s">
        <v>344</v>
      </c>
      <c r="G2069" s="104" t="s">
        <v>332</v>
      </c>
      <c r="H2069" s="104" t="s">
        <v>1761</v>
      </c>
      <c r="I2069" s="104" t="s">
        <v>18882</v>
      </c>
      <c r="J2069" s="105">
        <v>27000</v>
      </c>
      <c r="K2069" s="105">
        <v>200000</v>
      </c>
      <c r="L2069" s="105">
        <v>113500</v>
      </c>
      <c r="M2069" s="106">
        <v>0.47458209699999998</v>
      </c>
      <c r="N2069" s="105">
        <v>53865.067999999999</v>
      </c>
      <c r="O2069" s="107">
        <f t="shared" si="64"/>
        <v>12</v>
      </c>
      <c r="P2069" s="105">
        <f>IFERROR(INDEX(Data_HS!$D$2:$D$8217,MATCH(H2069,Data_HS!$A$2:$A$8217,0))/p_bulan,"")</f>
        <v>1186554.8181818181</v>
      </c>
      <c r="Q2069" s="104" t="str">
        <f t="shared" si="65"/>
        <v>Wajar</v>
      </c>
    </row>
    <row r="2070" spans="1:17" x14ac:dyDescent="0.3">
      <c r="A2070" s="104">
        <v>2069</v>
      </c>
      <c r="B2070" s="104" t="s">
        <v>18883</v>
      </c>
      <c r="C2070" s="104" t="s">
        <v>282</v>
      </c>
      <c r="D2070" s="104" t="s">
        <v>314</v>
      </c>
      <c r="E2070" s="104" t="s">
        <v>320</v>
      </c>
      <c r="F2070" s="104" t="s">
        <v>343</v>
      </c>
      <c r="G2070" s="104" t="s">
        <v>332</v>
      </c>
      <c r="H2070" s="104" t="s">
        <v>16845</v>
      </c>
      <c r="I2070" s="104" t="s">
        <v>16846</v>
      </c>
      <c r="J2070" s="105"/>
      <c r="K2070" s="105"/>
      <c r="L2070" s="105"/>
      <c r="M2070" s="106"/>
      <c r="N2070" s="105"/>
      <c r="O2070" s="107">
        <f t="shared" si="64"/>
        <v>0</v>
      </c>
      <c r="P2070" s="105" t="str">
        <f>IFERROR(INDEX(Data_HS!$D$2:$D$8217,MATCH(H2070,Data_HS!$A$2:$A$8217,0))/p_bulan,"")</f>
        <v/>
      </c>
      <c r="Q2070" s="104" t="str">
        <f t="shared" si="65"/>
        <v>HS tidak valid</v>
      </c>
    </row>
    <row r="2071" spans="1:17" x14ac:dyDescent="0.3">
      <c r="A2071" s="104">
        <v>2070</v>
      </c>
      <c r="B2071" s="104" t="s">
        <v>18884</v>
      </c>
      <c r="C2071" s="104" t="s">
        <v>280</v>
      </c>
      <c r="D2071" s="104" t="s">
        <v>311</v>
      </c>
      <c r="E2071" s="104" t="s">
        <v>320</v>
      </c>
      <c r="F2071" s="104" t="s">
        <v>344</v>
      </c>
      <c r="G2071" s="104" t="s">
        <v>332</v>
      </c>
      <c r="H2071" s="104" t="s">
        <v>16845</v>
      </c>
      <c r="I2071" s="104" t="s">
        <v>16846</v>
      </c>
      <c r="J2071" s="105"/>
      <c r="K2071" s="105"/>
      <c r="L2071" s="105"/>
      <c r="M2071" s="106"/>
      <c r="N2071" s="105"/>
      <c r="O2071" s="107">
        <f t="shared" si="64"/>
        <v>0</v>
      </c>
      <c r="P2071" s="105" t="str">
        <f>IFERROR(INDEX(Data_HS!$D$2:$D$8217,MATCH(H2071,Data_HS!$A$2:$A$8217,0))/p_bulan,"")</f>
        <v/>
      </c>
      <c r="Q2071" s="104" t="str">
        <f t="shared" si="65"/>
        <v>HS tidak valid</v>
      </c>
    </row>
    <row r="2072" spans="1:17" x14ac:dyDescent="0.3">
      <c r="A2072" s="104">
        <v>2071</v>
      </c>
      <c r="B2072" s="104" t="s">
        <v>18885</v>
      </c>
      <c r="C2072" s="104" t="s">
        <v>282</v>
      </c>
      <c r="D2072" s="104" t="s">
        <v>308</v>
      </c>
      <c r="E2072" s="104" t="s">
        <v>320</v>
      </c>
      <c r="F2072" s="104" t="s">
        <v>344</v>
      </c>
      <c r="G2072" s="104" t="s">
        <v>335</v>
      </c>
      <c r="H2072" s="104" t="s">
        <v>1460</v>
      </c>
      <c r="I2072" s="104" t="s">
        <v>17138</v>
      </c>
      <c r="J2072" s="105"/>
      <c r="K2072" s="105">
        <v>20000</v>
      </c>
      <c r="L2072" s="105"/>
      <c r="M2072" s="106">
        <v>6.8828138010000002</v>
      </c>
      <c r="N2072" s="105"/>
      <c r="O2072" s="107">
        <f t="shared" si="64"/>
        <v>9</v>
      </c>
      <c r="P2072" s="105">
        <f>IFERROR(INDEX(Data_HS!$D$2:$D$8217,MATCH(H2072,Data_HS!$A$2:$A$8217,0))/p_bulan,"")</f>
        <v>60138.272727272728</v>
      </c>
      <c r="Q2072" s="104" t="str">
        <f t="shared" si="65"/>
        <v>Tanpa estimasi</v>
      </c>
    </row>
    <row r="2073" spans="1:17" x14ac:dyDescent="0.3">
      <c r="A2073" s="104">
        <v>2072</v>
      </c>
      <c r="B2073" s="104" t="s">
        <v>18886</v>
      </c>
      <c r="C2073" s="104" t="s">
        <v>280</v>
      </c>
      <c r="D2073" s="104" t="s">
        <v>308</v>
      </c>
      <c r="E2073" s="104" t="s">
        <v>320</v>
      </c>
      <c r="F2073" s="104" t="s">
        <v>320</v>
      </c>
      <c r="G2073" s="104" t="s">
        <v>320</v>
      </c>
      <c r="H2073" s="104" t="s">
        <v>1523</v>
      </c>
      <c r="I2073" s="104" t="s">
        <v>18108</v>
      </c>
      <c r="J2073" s="105">
        <v>0</v>
      </c>
      <c r="K2073" s="105"/>
      <c r="L2073" s="105">
        <v>0</v>
      </c>
      <c r="M2073" s="106">
        <v>5.5373955229999998</v>
      </c>
      <c r="N2073" s="105">
        <v>0</v>
      </c>
      <c r="O2073" s="107">
        <f t="shared" si="64"/>
        <v>9</v>
      </c>
      <c r="P2073" s="105">
        <f>IFERROR(INDEX(Data_HS!$D$2:$D$8217,MATCH(H2073,Data_HS!$A$2:$A$8217,0))/p_bulan,"")</f>
        <v>18410584.636363637</v>
      </c>
      <c r="Q2073" s="104" t="str">
        <f t="shared" si="65"/>
        <v>Estimasi nol</v>
      </c>
    </row>
    <row r="2074" spans="1:17" x14ac:dyDescent="0.3">
      <c r="A2074" s="104">
        <v>2073</v>
      </c>
      <c r="B2074" s="104" t="s">
        <v>18886</v>
      </c>
      <c r="C2074" s="104" t="s">
        <v>280</v>
      </c>
      <c r="D2074" s="104" t="s">
        <v>308</v>
      </c>
      <c r="E2074" s="104" t="s">
        <v>320</v>
      </c>
      <c r="F2074" s="104" t="s">
        <v>320</v>
      </c>
      <c r="G2074" s="104" t="s">
        <v>320</v>
      </c>
      <c r="H2074" s="104" t="s">
        <v>5458</v>
      </c>
      <c r="I2074" s="104" t="s">
        <v>18887</v>
      </c>
      <c r="J2074" s="105">
        <v>0</v>
      </c>
      <c r="K2074" s="105">
        <v>0</v>
      </c>
      <c r="L2074" s="105">
        <v>0</v>
      </c>
      <c r="M2074" s="106">
        <v>4.087820765</v>
      </c>
      <c r="N2074" s="105">
        <v>0</v>
      </c>
      <c r="O2074" s="107">
        <f t="shared" si="64"/>
        <v>39</v>
      </c>
      <c r="P2074" s="105">
        <f>IFERROR(INDEX(Data_HS!$D$2:$D$8217,MATCH(H2074,Data_HS!$A$2:$A$8217,0))/p_bulan,"")</f>
        <v>1056141.6363636365</v>
      </c>
      <c r="Q2074" s="104" t="str">
        <f t="shared" si="65"/>
        <v>Estimasi nol</v>
      </c>
    </row>
    <row r="2075" spans="1:17" x14ac:dyDescent="0.3">
      <c r="A2075" s="104">
        <v>2074</v>
      </c>
      <c r="B2075" s="104" t="s">
        <v>18886</v>
      </c>
      <c r="C2075" s="104" t="s">
        <v>280</v>
      </c>
      <c r="D2075" s="104" t="s">
        <v>308</v>
      </c>
      <c r="E2075" s="104" t="s">
        <v>320</v>
      </c>
      <c r="F2075" s="104" t="s">
        <v>320</v>
      </c>
      <c r="G2075" s="104" t="s">
        <v>320</v>
      </c>
      <c r="H2075" s="104" t="s">
        <v>2343</v>
      </c>
      <c r="I2075" s="104" t="s">
        <v>18888</v>
      </c>
      <c r="J2075" s="105">
        <v>0</v>
      </c>
      <c r="K2075" s="105">
        <v>0</v>
      </c>
      <c r="L2075" s="105">
        <v>0</v>
      </c>
      <c r="M2075" s="106">
        <v>1.864810232</v>
      </c>
      <c r="N2075" s="105">
        <v>0</v>
      </c>
      <c r="O2075" s="107">
        <f t="shared" si="64"/>
        <v>19</v>
      </c>
      <c r="P2075" s="105">
        <f>IFERROR(INDEX(Data_HS!$D$2:$D$8217,MATCH(H2075,Data_HS!$A$2:$A$8217,0))/p_bulan,"")</f>
        <v>30665670.636363637</v>
      </c>
      <c r="Q2075" s="104" t="str">
        <f t="shared" si="65"/>
        <v>Estimasi nol</v>
      </c>
    </row>
    <row r="2076" spans="1:17" x14ac:dyDescent="0.3">
      <c r="A2076" s="104">
        <v>2075</v>
      </c>
      <c r="B2076" s="104" t="s">
        <v>18886</v>
      </c>
      <c r="C2076" s="104" t="s">
        <v>280</v>
      </c>
      <c r="D2076" s="104" t="s">
        <v>308</v>
      </c>
      <c r="E2076" s="104" t="s">
        <v>320</v>
      </c>
      <c r="F2076" s="104" t="s">
        <v>320</v>
      </c>
      <c r="G2076" s="104" t="s">
        <v>320</v>
      </c>
      <c r="H2076" s="104" t="s">
        <v>16845</v>
      </c>
      <c r="I2076" s="104" t="s">
        <v>18889</v>
      </c>
      <c r="J2076" s="105">
        <v>0</v>
      </c>
      <c r="K2076" s="105">
        <v>0</v>
      </c>
      <c r="L2076" s="105">
        <v>0</v>
      </c>
      <c r="M2076" s="106"/>
      <c r="N2076" s="105"/>
      <c r="O2076" s="107">
        <f t="shared" si="64"/>
        <v>0</v>
      </c>
      <c r="P2076" s="105" t="str">
        <f>IFERROR(INDEX(Data_HS!$D$2:$D$8217,MATCH(H2076,Data_HS!$A$2:$A$8217,0))/p_bulan,"")</f>
        <v/>
      </c>
      <c r="Q2076" s="104" t="str">
        <f t="shared" si="65"/>
        <v>HS tidak valid</v>
      </c>
    </row>
    <row r="2077" spans="1:17" x14ac:dyDescent="0.3">
      <c r="A2077" s="104">
        <v>2076</v>
      </c>
      <c r="B2077" s="104" t="s">
        <v>18886</v>
      </c>
      <c r="C2077" s="104" t="s">
        <v>280</v>
      </c>
      <c r="D2077" s="104" t="s">
        <v>308</v>
      </c>
      <c r="E2077" s="104" t="s">
        <v>320</v>
      </c>
      <c r="F2077" s="104" t="s">
        <v>320</v>
      </c>
      <c r="G2077" s="104" t="s">
        <v>320</v>
      </c>
      <c r="H2077" s="104" t="s">
        <v>16845</v>
      </c>
      <c r="I2077" s="104" t="s">
        <v>18890</v>
      </c>
      <c r="J2077" s="105">
        <v>0</v>
      </c>
      <c r="K2077" s="105">
        <v>0</v>
      </c>
      <c r="L2077" s="105">
        <v>0</v>
      </c>
      <c r="M2077" s="106"/>
      <c r="N2077" s="105"/>
      <c r="O2077" s="107">
        <f t="shared" si="64"/>
        <v>0</v>
      </c>
      <c r="P2077" s="105" t="str">
        <f>IFERROR(INDEX(Data_HS!$D$2:$D$8217,MATCH(H2077,Data_HS!$A$2:$A$8217,0))/p_bulan,"")</f>
        <v/>
      </c>
      <c r="Q2077" s="104" t="str">
        <f t="shared" si="65"/>
        <v>HS tidak valid</v>
      </c>
    </row>
    <row r="2078" spans="1:17" x14ac:dyDescent="0.3">
      <c r="A2078" s="104">
        <v>2077</v>
      </c>
      <c r="B2078" s="104" t="s">
        <v>18886</v>
      </c>
      <c r="C2078" s="104" t="s">
        <v>280</v>
      </c>
      <c r="D2078" s="104" t="s">
        <v>308</v>
      </c>
      <c r="E2078" s="104" t="s">
        <v>320</v>
      </c>
      <c r="F2078" s="104" t="s">
        <v>320</v>
      </c>
      <c r="G2078" s="104" t="s">
        <v>320</v>
      </c>
      <c r="H2078" s="104" t="s">
        <v>1078</v>
      </c>
      <c r="I2078" s="104" t="s">
        <v>18891</v>
      </c>
      <c r="J2078" s="105">
        <v>0</v>
      </c>
      <c r="K2078" s="105">
        <v>50</v>
      </c>
      <c r="L2078" s="105">
        <v>25</v>
      </c>
      <c r="M2078" s="106">
        <v>62.5</v>
      </c>
      <c r="N2078" s="105">
        <v>1562.5</v>
      </c>
      <c r="O2078" s="107">
        <f t="shared" si="64"/>
        <v>5</v>
      </c>
      <c r="P2078" s="105">
        <f>IFERROR(INDEX(Data_HS!$D$2:$D$8217,MATCH(H2078,Data_HS!$A$2:$A$8217,0))/p_bulan,"")</f>
        <v>454.54545454545456</v>
      </c>
      <c r="Q2078" s="104" t="str">
        <f t="shared" si="65"/>
        <v>Melebihi ekspor nasional HS</v>
      </c>
    </row>
    <row r="2079" spans="1:17" x14ac:dyDescent="0.3">
      <c r="A2079" s="104">
        <v>2078</v>
      </c>
      <c r="B2079" s="104" t="s">
        <v>18886</v>
      </c>
      <c r="C2079" s="104" t="s">
        <v>280</v>
      </c>
      <c r="D2079" s="104" t="s">
        <v>308</v>
      </c>
      <c r="E2079" s="104" t="s">
        <v>320</v>
      </c>
      <c r="F2079" s="104" t="s">
        <v>320</v>
      </c>
      <c r="G2079" s="104" t="s">
        <v>320</v>
      </c>
      <c r="H2079" s="104" t="s">
        <v>4649</v>
      </c>
      <c r="I2079" s="104" t="s">
        <v>17107</v>
      </c>
      <c r="J2079" s="105">
        <v>0</v>
      </c>
      <c r="K2079" s="105"/>
      <c r="L2079" s="105">
        <v>0</v>
      </c>
      <c r="M2079" s="106">
        <v>1.1275942269999999</v>
      </c>
      <c r="N2079" s="105">
        <v>0</v>
      </c>
      <c r="O2079" s="107">
        <f t="shared" si="64"/>
        <v>38</v>
      </c>
      <c r="P2079" s="105">
        <f>IFERROR(INDEX(Data_HS!$D$2:$D$8217,MATCH(H2079,Data_HS!$A$2:$A$8217,0))/p_bulan,"")</f>
        <v>9322889.8181818184</v>
      </c>
      <c r="Q2079" s="104" t="str">
        <f t="shared" si="65"/>
        <v>Estimasi nol</v>
      </c>
    </row>
    <row r="2080" spans="1:17" x14ac:dyDescent="0.3">
      <c r="A2080" s="104">
        <v>2079</v>
      </c>
      <c r="B2080" s="104" t="s">
        <v>18886</v>
      </c>
      <c r="C2080" s="104" t="s">
        <v>280</v>
      </c>
      <c r="D2080" s="104" t="s">
        <v>308</v>
      </c>
      <c r="E2080" s="104" t="s">
        <v>320</v>
      </c>
      <c r="F2080" s="104" t="s">
        <v>320</v>
      </c>
      <c r="G2080" s="104" t="s">
        <v>320</v>
      </c>
      <c r="H2080" s="104" t="s">
        <v>4645</v>
      </c>
      <c r="I2080" s="104" t="s">
        <v>18892</v>
      </c>
      <c r="J2080" s="105">
        <v>0</v>
      </c>
      <c r="K2080" s="105"/>
      <c r="L2080" s="105">
        <v>0</v>
      </c>
      <c r="M2080" s="106">
        <v>2.7662479979999999</v>
      </c>
      <c r="N2080" s="105">
        <v>0</v>
      </c>
      <c r="O2080" s="107">
        <f t="shared" si="64"/>
        <v>38</v>
      </c>
      <c r="P2080" s="105">
        <f>IFERROR(INDEX(Data_HS!$D$2:$D$8217,MATCH(H2080,Data_HS!$A$2:$A$8217,0))/p_bulan,"")</f>
        <v>5065473.3636363633</v>
      </c>
      <c r="Q2080" s="104" t="str">
        <f t="shared" si="65"/>
        <v>Estimasi nol</v>
      </c>
    </row>
    <row r="2081" spans="1:17" x14ac:dyDescent="0.3">
      <c r="A2081" s="104">
        <v>2080</v>
      </c>
      <c r="B2081" s="104" t="s">
        <v>18886</v>
      </c>
      <c r="C2081" s="104" t="s">
        <v>280</v>
      </c>
      <c r="D2081" s="104" t="s">
        <v>308</v>
      </c>
      <c r="E2081" s="104" t="s">
        <v>320</v>
      </c>
      <c r="F2081" s="104" t="s">
        <v>320</v>
      </c>
      <c r="G2081" s="104" t="s">
        <v>320</v>
      </c>
      <c r="H2081" s="104" t="s">
        <v>4649</v>
      </c>
      <c r="I2081" s="104" t="s">
        <v>17107</v>
      </c>
      <c r="J2081" s="105">
        <v>0</v>
      </c>
      <c r="K2081" s="105"/>
      <c r="L2081" s="105">
        <v>0</v>
      </c>
      <c r="M2081" s="106">
        <v>1.1275942269999999</v>
      </c>
      <c r="N2081" s="105">
        <v>0</v>
      </c>
      <c r="O2081" s="107">
        <f t="shared" si="64"/>
        <v>38</v>
      </c>
      <c r="P2081" s="105">
        <f>IFERROR(INDEX(Data_HS!$D$2:$D$8217,MATCH(H2081,Data_HS!$A$2:$A$8217,0))/p_bulan,"")</f>
        <v>9322889.8181818184</v>
      </c>
      <c r="Q2081" s="104" t="str">
        <f t="shared" si="65"/>
        <v>Estimasi nol</v>
      </c>
    </row>
    <row r="2082" spans="1:17" x14ac:dyDescent="0.3">
      <c r="A2082" s="104">
        <v>2081</v>
      </c>
      <c r="B2082" s="104" t="s">
        <v>18886</v>
      </c>
      <c r="C2082" s="104" t="s">
        <v>280</v>
      </c>
      <c r="D2082" s="104" t="s">
        <v>308</v>
      </c>
      <c r="E2082" s="104" t="s">
        <v>320</v>
      </c>
      <c r="F2082" s="104" t="s">
        <v>320</v>
      </c>
      <c r="G2082" s="104" t="s">
        <v>320</v>
      </c>
      <c r="H2082" s="104" t="s">
        <v>16845</v>
      </c>
      <c r="I2082" s="104" t="s">
        <v>18893</v>
      </c>
      <c r="J2082" s="105">
        <v>0</v>
      </c>
      <c r="K2082" s="105">
        <v>0</v>
      </c>
      <c r="L2082" s="105">
        <v>0</v>
      </c>
      <c r="M2082" s="106"/>
      <c r="N2082" s="105"/>
      <c r="O2082" s="107">
        <f t="shared" si="64"/>
        <v>0</v>
      </c>
      <c r="P2082" s="105" t="str">
        <f>IFERROR(INDEX(Data_HS!$D$2:$D$8217,MATCH(H2082,Data_HS!$A$2:$A$8217,0))/p_bulan,"")</f>
        <v/>
      </c>
      <c r="Q2082" s="104" t="str">
        <f t="shared" si="65"/>
        <v>HS tidak valid</v>
      </c>
    </row>
    <row r="2083" spans="1:17" x14ac:dyDescent="0.3">
      <c r="A2083" s="104">
        <v>2082</v>
      </c>
      <c r="B2083" s="104" t="s">
        <v>18886</v>
      </c>
      <c r="C2083" s="104" t="s">
        <v>280</v>
      </c>
      <c r="D2083" s="104" t="s">
        <v>308</v>
      </c>
      <c r="E2083" s="104" t="s">
        <v>320</v>
      </c>
      <c r="F2083" s="104" t="s">
        <v>320</v>
      </c>
      <c r="G2083" s="104" t="s">
        <v>320</v>
      </c>
      <c r="H2083" s="104" t="s">
        <v>1460</v>
      </c>
      <c r="I2083" s="104" t="s">
        <v>18894</v>
      </c>
      <c r="J2083" s="105">
        <v>100</v>
      </c>
      <c r="K2083" s="105"/>
      <c r="L2083" s="105">
        <v>100</v>
      </c>
      <c r="M2083" s="106">
        <v>6.8828138010000002</v>
      </c>
      <c r="N2083" s="105">
        <v>688.28138009999998</v>
      </c>
      <c r="O2083" s="107">
        <f t="shared" si="64"/>
        <v>9</v>
      </c>
      <c r="P2083" s="105">
        <f>IFERROR(INDEX(Data_HS!$D$2:$D$8217,MATCH(H2083,Data_HS!$A$2:$A$8217,0))/p_bulan,"")</f>
        <v>60138.272727272728</v>
      </c>
      <c r="Q2083" s="104" t="str">
        <f t="shared" si="65"/>
        <v>Wajar</v>
      </c>
    </row>
    <row r="2084" spans="1:17" x14ac:dyDescent="0.3">
      <c r="A2084" s="104">
        <v>2083</v>
      </c>
      <c r="B2084" s="104" t="s">
        <v>18895</v>
      </c>
      <c r="C2084" s="104" t="s">
        <v>286</v>
      </c>
      <c r="D2084" s="104" t="s">
        <v>311</v>
      </c>
      <c r="E2084" s="104" t="s">
        <v>312</v>
      </c>
      <c r="F2084" s="104" t="s">
        <v>344</v>
      </c>
      <c r="G2084" s="104" t="s">
        <v>335</v>
      </c>
      <c r="H2084" s="104" t="s">
        <v>1476</v>
      </c>
      <c r="I2084" s="104" t="s">
        <v>18896</v>
      </c>
      <c r="J2084" s="105">
        <v>100</v>
      </c>
      <c r="K2084" s="105">
        <v>3000</v>
      </c>
      <c r="L2084" s="105">
        <v>1550</v>
      </c>
      <c r="M2084" s="106">
        <v>6.1750955760000004</v>
      </c>
      <c r="N2084" s="105">
        <v>9571.3981430000003</v>
      </c>
      <c r="O2084" s="107">
        <f t="shared" si="64"/>
        <v>9</v>
      </c>
      <c r="P2084" s="105">
        <f>IFERROR(INDEX(Data_HS!$D$2:$D$8217,MATCH(H2084,Data_HS!$A$2:$A$8217,0))/p_bulan,"")</f>
        <v>5139.363636363636</v>
      </c>
      <c r="Q2084" s="104" t="str">
        <f t="shared" si="65"/>
        <v>Melebihi ekspor nasional HS</v>
      </c>
    </row>
    <row r="2085" spans="1:17" x14ac:dyDescent="0.3">
      <c r="A2085" s="104">
        <v>2084</v>
      </c>
      <c r="B2085" s="104" t="s">
        <v>18895</v>
      </c>
      <c r="C2085" s="104" t="s">
        <v>286</v>
      </c>
      <c r="D2085" s="104" t="s">
        <v>311</v>
      </c>
      <c r="E2085" s="104" t="s">
        <v>312</v>
      </c>
      <c r="F2085" s="104" t="s">
        <v>344</v>
      </c>
      <c r="G2085" s="104" t="s">
        <v>335</v>
      </c>
      <c r="H2085" s="104" t="s">
        <v>4629</v>
      </c>
      <c r="I2085" s="104" t="s">
        <v>18897</v>
      </c>
      <c r="J2085" s="105">
        <v>18000</v>
      </c>
      <c r="K2085" s="105">
        <v>150000</v>
      </c>
      <c r="L2085" s="105">
        <v>84000</v>
      </c>
      <c r="M2085" s="106">
        <v>1.77268161</v>
      </c>
      <c r="N2085" s="105">
        <v>148905.25520000001</v>
      </c>
      <c r="O2085" s="107">
        <f t="shared" si="64"/>
        <v>38</v>
      </c>
      <c r="P2085" s="105">
        <f>IFERROR(INDEX(Data_HS!$D$2:$D$8217,MATCH(H2085,Data_HS!$A$2:$A$8217,0))/p_bulan,"")</f>
        <v>2332469</v>
      </c>
      <c r="Q2085" s="104" t="str">
        <f t="shared" si="65"/>
        <v>Wajar</v>
      </c>
    </row>
    <row r="2086" spans="1:17" x14ac:dyDescent="0.3">
      <c r="A2086" s="104">
        <v>2085</v>
      </c>
      <c r="B2086" s="104" t="s">
        <v>18895</v>
      </c>
      <c r="C2086" s="104" t="s">
        <v>286</v>
      </c>
      <c r="D2086" s="104" t="s">
        <v>311</v>
      </c>
      <c r="E2086" s="104" t="s">
        <v>312</v>
      </c>
      <c r="F2086" s="104" t="s">
        <v>344</v>
      </c>
      <c r="G2086" s="104" t="s">
        <v>335</v>
      </c>
      <c r="H2086" s="104" t="s">
        <v>4629</v>
      </c>
      <c r="I2086" s="104" t="s">
        <v>18898</v>
      </c>
      <c r="J2086" s="105">
        <v>18000</v>
      </c>
      <c r="K2086" s="105">
        <v>150000</v>
      </c>
      <c r="L2086" s="105">
        <v>84000</v>
      </c>
      <c r="M2086" s="106">
        <v>1.77268161</v>
      </c>
      <c r="N2086" s="105">
        <v>148905.25520000001</v>
      </c>
      <c r="O2086" s="107">
        <f t="shared" si="64"/>
        <v>38</v>
      </c>
      <c r="P2086" s="105">
        <f>IFERROR(INDEX(Data_HS!$D$2:$D$8217,MATCH(H2086,Data_HS!$A$2:$A$8217,0))/p_bulan,"")</f>
        <v>2332469</v>
      </c>
      <c r="Q2086" s="104" t="str">
        <f t="shared" si="65"/>
        <v>Wajar</v>
      </c>
    </row>
    <row r="2087" spans="1:17" x14ac:dyDescent="0.3">
      <c r="A2087" s="104">
        <v>2086</v>
      </c>
      <c r="B2087" s="104" t="s">
        <v>18895</v>
      </c>
      <c r="C2087" s="104" t="s">
        <v>286</v>
      </c>
      <c r="D2087" s="104" t="s">
        <v>311</v>
      </c>
      <c r="E2087" s="104" t="s">
        <v>312</v>
      </c>
      <c r="F2087" s="104" t="s">
        <v>344</v>
      </c>
      <c r="G2087" s="104" t="s">
        <v>335</v>
      </c>
      <c r="H2087" s="104" t="s">
        <v>1290</v>
      </c>
      <c r="I2087" s="104" t="s">
        <v>18899</v>
      </c>
      <c r="J2087" s="105">
        <v>3000</v>
      </c>
      <c r="K2087" s="105">
        <v>15000</v>
      </c>
      <c r="L2087" s="105">
        <v>9000</v>
      </c>
      <c r="M2087" s="106">
        <v>1.927416612</v>
      </c>
      <c r="N2087" s="105">
        <v>17346.749510000001</v>
      </c>
      <c r="O2087" s="107">
        <f t="shared" si="64"/>
        <v>7</v>
      </c>
      <c r="P2087" s="105">
        <f>IFERROR(INDEX(Data_HS!$D$2:$D$8217,MATCH(H2087,Data_HS!$A$2:$A$8217,0))/p_bulan,"")</f>
        <v>28850.272727272728</v>
      </c>
      <c r="Q2087" s="104" t="str">
        <f t="shared" si="65"/>
        <v>Wajar</v>
      </c>
    </row>
    <row r="2088" spans="1:17" x14ac:dyDescent="0.3">
      <c r="A2088" s="104">
        <v>2087</v>
      </c>
      <c r="B2088" s="104" t="s">
        <v>18895</v>
      </c>
      <c r="C2088" s="104" t="s">
        <v>286</v>
      </c>
      <c r="D2088" s="104" t="s">
        <v>311</v>
      </c>
      <c r="E2088" s="104" t="s">
        <v>312</v>
      </c>
      <c r="F2088" s="104" t="s">
        <v>344</v>
      </c>
      <c r="G2088" s="104" t="s">
        <v>335</v>
      </c>
      <c r="H2088" s="104" t="s">
        <v>1476</v>
      </c>
      <c r="I2088" s="104" t="s">
        <v>18900</v>
      </c>
      <c r="J2088" s="105"/>
      <c r="K2088" s="105">
        <v>5000</v>
      </c>
      <c r="L2088" s="105"/>
      <c r="M2088" s="106">
        <v>6.1750955760000004</v>
      </c>
      <c r="N2088" s="105"/>
      <c r="O2088" s="107">
        <f t="shared" si="64"/>
        <v>9</v>
      </c>
      <c r="P2088" s="105">
        <f>IFERROR(INDEX(Data_HS!$D$2:$D$8217,MATCH(H2088,Data_HS!$A$2:$A$8217,0))/p_bulan,"")</f>
        <v>5139.363636363636</v>
      </c>
      <c r="Q2088" s="104" t="str">
        <f t="shared" si="65"/>
        <v>Tanpa estimasi</v>
      </c>
    </row>
    <row r="2089" spans="1:17" x14ac:dyDescent="0.3">
      <c r="A2089" s="104">
        <v>2088</v>
      </c>
      <c r="B2089" s="104" t="s">
        <v>18895</v>
      </c>
      <c r="C2089" s="104" t="s">
        <v>286</v>
      </c>
      <c r="D2089" s="104" t="s">
        <v>311</v>
      </c>
      <c r="E2089" s="104" t="s">
        <v>312</v>
      </c>
      <c r="F2089" s="104" t="s">
        <v>344</v>
      </c>
      <c r="G2089" s="104" t="s">
        <v>335</v>
      </c>
      <c r="H2089" s="104" t="s">
        <v>4629</v>
      </c>
      <c r="I2089" s="104" t="s">
        <v>18901</v>
      </c>
      <c r="J2089" s="105">
        <v>18000</v>
      </c>
      <c r="K2089" s="105">
        <v>150000</v>
      </c>
      <c r="L2089" s="105">
        <v>84000</v>
      </c>
      <c r="M2089" s="106">
        <v>1.77268161</v>
      </c>
      <c r="N2089" s="105">
        <v>148905.25520000001</v>
      </c>
      <c r="O2089" s="107">
        <f t="shared" si="64"/>
        <v>38</v>
      </c>
      <c r="P2089" s="105">
        <f>IFERROR(INDEX(Data_HS!$D$2:$D$8217,MATCH(H2089,Data_HS!$A$2:$A$8217,0))/p_bulan,"")</f>
        <v>2332469</v>
      </c>
      <c r="Q2089" s="104" t="str">
        <f t="shared" si="65"/>
        <v>Wajar</v>
      </c>
    </row>
    <row r="2090" spans="1:17" x14ac:dyDescent="0.3">
      <c r="A2090" s="104">
        <v>2089</v>
      </c>
      <c r="B2090" s="104" t="s">
        <v>18895</v>
      </c>
      <c r="C2090" s="104" t="s">
        <v>286</v>
      </c>
      <c r="D2090" s="104" t="s">
        <v>311</v>
      </c>
      <c r="E2090" s="104" t="s">
        <v>312</v>
      </c>
      <c r="F2090" s="104" t="s">
        <v>344</v>
      </c>
      <c r="G2090" s="104" t="s">
        <v>335</v>
      </c>
      <c r="H2090" s="104" t="s">
        <v>3089</v>
      </c>
      <c r="I2090" s="104" t="s">
        <v>18902</v>
      </c>
      <c r="J2090" s="105">
        <v>1000</v>
      </c>
      <c r="K2090" s="105">
        <v>100000</v>
      </c>
      <c r="L2090" s="105">
        <v>50500</v>
      </c>
      <c r="M2090" s="106">
        <v>1.5941838310000001</v>
      </c>
      <c r="N2090" s="105">
        <v>80506.283479999998</v>
      </c>
      <c r="O2090" s="107">
        <f t="shared" si="64"/>
        <v>27</v>
      </c>
      <c r="P2090" s="105">
        <f>IFERROR(INDEX(Data_HS!$D$2:$D$8217,MATCH(H2090,Data_HS!$A$2:$A$8217,0))/p_bulan,"")</f>
        <v>13769.545454545454</v>
      </c>
      <c r="Q2090" s="104" t="str">
        <f t="shared" si="65"/>
        <v>Melebihi ekspor nasional HS</v>
      </c>
    </row>
    <row r="2091" spans="1:17" x14ac:dyDescent="0.3">
      <c r="A2091" s="104">
        <v>2090</v>
      </c>
      <c r="B2091" s="104" t="s">
        <v>18895</v>
      </c>
      <c r="C2091" s="104" t="s">
        <v>286</v>
      </c>
      <c r="D2091" s="104" t="s">
        <v>311</v>
      </c>
      <c r="E2091" s="104" t="s">
        <v>312</v>
      </c>
      <c r="F2091" s="104" t="s">
        <v>344</v>
      </c>
      <c r="G2091" s="104" t="s">
        <v>335</v>
      </c>
      <c r="H2091" s="104" t="s">
        <v>4629</v>
      </c>
      <c r="I2091" s="104" t="s">
        <v>18898</v>
      </c>
      <c r="J2091" s="105">
        <v>18000</v>
      </c>
      <c r="K2091" s="105">
        <v>150000</v>
      </c>
      <c r="L2091" s="105">
        <v>84000</v>
      </c>
      <c r="M2091" s="106">
        <v>1.77268161</v>
      </c>
      <c r="N2091" s="105">
        <v>148905.25520000001</v>
      </c>
      <c r="O2091" s="107">
        <f t="shared" si="64"/>
        <v>38</v>
      </c>
      <c r="P2091" s="105">
        <f>IFERROR(INDEX(Data_HS!$D$2:$D$8217,MATCH(H2091,Data_HS!$A$2:$A$8217,0))/p_bulan,"")</f>
        <v>2332469</v>
      </c>
      <c r="Q2091" s="104" t="str">
        <f t="shared" si="65"/>
        <v>Wajar</v>
      </c>
    </row>
    <row r="2092" spans="1:17" x14ac:dyDescent="0.3">
      <c r="A2092" s="104">
        <v>2091</v>
      </c>
      <c r="B2092" s="104" t="s">
        <v>18895</v>
      </c>
      <c r="C2092" s="104" t="s">
        <v>286</v>
      </c>
      <c r="D2092" s="104" t="s">
        <v>311</v>
      </c>
      <c r="E2092" s="104" t="s">
        <v>312</v>
      </c>
      <c r="F2092" s="104" t="s">
        <v>344</v>
      </c>
      <c r="G2092" s="104" t="s">
        <v>335</v>
      </c>
      <c r="H2092" s="104" t="s">
        <v>4629</v>
      </c>
      <c r="I2092" s="104" t="s">
        <v>18898</v>
      </c>
      <c r="J2092" s="105">
        <v>18000</v>
      </c>
      <c r="K2092" s="105">
        <v>150000</v>
      </c>
      <c r="L2092" s="105">
        <v>84000</v>
      </c>
      <c r="M2092" s="106">
        <v>1.77268161</v>
      </c>
      <c r="N2092" s="105">
        <v>148905.25520000001</v>
      </c>
      <c r="O2092" s="107">
        <f t="shared" si="64"/>
        <v>38</v>
      </c>
      <c r="P2092" s="105">
        <f>IFERROR(INDEX(Data_HS!$D$2:$D$8217,MATCH(H2092,Data_HS!$A$2:$A$8217,0))/p_bulan,"")</f>
        <v>2332469</v>
      </c>
      <c r="Q2092" s="104" t="str">
        <f t="shared" si="65"/>
        <v>Wajar</v>
      </c>
    </row>
    <row r="2093" spans="1:17" x14ac:dyDescent="0.3">
      <c r="A2093" s="104">
        <v>2092</v>
      </c>
      <c r="B2093" s="104" t="s">
        <v>18895</v>
      </c>
      <c r="C2093" s="104" t="s">
        <v>286</v>
      </c>
      <c r="D2093" s="104" t="s">
        <v>311</v>
      </c>
      <c r="E2093" s="104" t="s">
        <v>312</v>
      </c>
      <c r="F2093" s="104" t="s">
        <v>344</v>
      </c>
      <c r="G2093" s="104" t="s">
        <v>335</v>
      </c>
      <c r="H2093" s="104" t="s">
        <v>2255</v>
      </c>
      <c r="I2093" s="104" t="s">
        <v>18903</v>
      </c>
      <c r="J2093" s="105">
        <v>25000</v>
      </c>
      <c r="K2093" s="105">
        <v>100000</v>
      </c>
      <c r="L2093" s="105">
        <v>62500</v>
      </c>
      <c r="M2093" s="106">
        <v>0.48503075899999998</v>
      </c>
      <c r="N2093" s="105">
        <v>30314.422449999998</v>
      </c>
      <c r="O2093" s="107">
        <f t="shared" si="64"/>
        <v>18</v>
      </c>
      <c r="P2093" s="105">
        <f>IFERROR(INDEX(Data_HS!$D$2:$D$8217,MATCH(H2093,Data_HS!$A$2:$A$8217,0))/p_bulan,"")</f>
        <v>94769.454545454544</v>
      </c>
      <c r="Q2093" s="104" t="str">
        <f t="shared" si="65"/>
        <v>Wajar</v>
      </c>
    </row>
    <row r="2094" spans="1:17" x14ac:dyDescent="0.3">
      <c r="A2094" s="104">
        <v>2093</v>
      </c>
      <c r="B2094" s="104" t="s">
        <v>18904</v>
      </c>
      <c r="C2094" s="104" t="s">
        <v>282</v>
      </c>
      <c r="D2094" s="104" t="s">
        <v>308</v>
      </c>
      <c r="E2094" s="104" t="s">
        <v>320</v>
      </c>
      <c r="F2094" s="104" t="s">
        <v>344</v>
      </c>
      <c r="G2094" s="104" t="s">
        <v>332</v>
      </c>
      <c r="H2094" s="104" t="s">
        <v>4629</v>
      </c>
      <c r="I2094" s="104" t="s">
        <v>18905</v>
      </c>
      <c r="J2094" s="105">
        <v>18000</v>
      </c>
      <c r="K2094" s="105"/>
      <c r="L2094" s="105">
        <v>18000</v>
      </c>
      <c r="M2094" s="106">
        <v>1.77268161</v>
      </c>
      <c r="N2094" s="105">
        <v>31908.268980000001</v>
      </c>
      <c r="O2094" s="107">
        <f t="shared" si="64"/>
        <v>38</v>
      </c>
      <c r="P2094" s="105">
        <f>IFERROR(INDEX(Data_HS!$D$2:$D$8217,MATCH(H2094,Data_HS!$A$2:$A$8217,0))/p_bulan,"")</f>
        <v>2332469</v>
      </c>
      <c r="Q2094" s="104" t="str">
        <f t="shared" si="65"/>
        <v>Wajar</v>
      </c>
    </row>
    <row r="2095" spans="1:17" x14ac:dyDescent="0.3">
      <c r="A2095" s="104">
        <v>2094</v>
      </c>
      <c r="B2095" s="104" t="s">
        <v>18904</v>
      </c>
      <c r="C2095" s="104" t="s">
        <v>282</v>
      </c>
      <c r="D2095" s="104" t="s">
        <v>308</v>
      </c>
      <c r="E2095" s="104" t="s">
        <v>320</v>
      </c>
      <c r="F2095" s="104" t="s">
        <v>344</v>
      </c>
      <c r="G2095" s="104" t="s">
        <v>332</v>
      </c>
      <c r="H2095" s="104" t="s">
        <v>6004</v>
      </c>
      <c r="I2095" s="104" t="s">
        <v>18906</v>
      </c>
      <c r="J2095" s="105">
        <v>18000</v>
      </c>
      <c r="K2095" s="105"/>
      <c r="L2095" s="105">
        <v>18000</v>
      </c>
      <c r="M2095" s="106">
        <v>0.54516819999999999</v>
      </c>
      <c r="N2095" s="105">
        <v>9813.0275920000004</v>
      </c>
      <c r="O2095" s="107">
        <f t="shared" si="64"/>
        <v>44</v>
      </c>
      <c r="P2095" s="105">
        <f>IFERROR(INDEX(Data_HS!$D$2:$D$8217,MATCH(H2095,Data_HS!$A$2:$A$8217,0))/p_bulan,"")</f>
        <v>1966.8181818181818</v>
      </c>
      <c r="Q2095" s="104" t="str">
        <f t="shared" si="65"/>
        <v>Melebihi ekspor nasional HS</v>
      </c>
    </row>
    <row r="2096" spans="1:17" x14ac:dyDescent="0.3">
      <c r="A2096" s="104">
        <v>2095</v>
      </c>
      <c r="B2096" s="104" t="s">
        <v>18904</v>
      </c>
      <c r="C2096" s="104" t="s">
        <v>282</v>
      </c>
      <c r="D2096" s="104" t="s">
        <v>308</v>
      </c>
      <c r="E2096" s="104" t="s">
        <v>320</v>
      </c>
      <c r="F2096" s="104" t="s">
        <v>344</v>
      </c>
      <c r="G2096" s="104" t="s">
        <v>332</v>
      </c>
      <c r="H2096" s="104" t="s">
        <v>4629</v>
      </c>
      <c r="I2096" s="104" t="s">
        <v>16886</v>
      </c>
      <c r="J2096" s="105">
        <v>0</v>
      </c>
      <c r="K2096" s="105"/>
      <c r="L2096" s="105">
        <v>0</v>
      </c>
      <c r="M2096" s="106">
        <v>1.77268161</v>
      </c>
      <c r="N2096" s="105">
        <v>0</v>
      </c>
      <c r="O2096" s="107">
        <f t="shared" si="64"/>
        <v>38</v>
      </c>
      <c r="P2096" s="105">
        <f>IFERROR(INDEX(Data_HS!$D$2:$D$8217,MATCH(H2096,Data_HS!$A$2:$A$8217,0))/p_bulan,"")</f>
        <v>2332469</v>
      </c>
      <c r="Q2096" s="104" t="str">
        <f t="shared" si="65"/>
        <v>Estimasi nol</v>
      </c>
    </row>
    <row r="2097" spans="1:17" x14ac:dyDescent="0.3">
      <c r="A2097" s="104">
        <v>2096</v>
      </c>
      <c r="B2097" s="104" t="s">
        <v>18907</v>
      </c>
      <c r="C2097" s="104" t="s">
        <v>284</v>
      </c>
      <c r="D2097" s="104" t="s">
        <v>311</v>
      </c>
      <c r="E2097" s="104" t="s">
        <v>304</v>
      </c>
      <c r="F2097" s="104" t="s">
        <v>344</v>
      </c>
      <c r="G2097" s="104" t="s">
        <v>332</v>
      </c>
      <c r="H2097" s="104" t="s">
        <v>1523</v>
      </c>
      <c r="I2097" s="104" t="s">
        <v>16812</v>
      </c>
      <c r="J2097" s="105">
        <v>4000</v>
      </c>
      <c r="K2097" s="105">
        <v>25000</v>
      </c>
      <c r="L2097" s="105">
        <v>14500</v>
      </c>
      <c r="M2097" s="106">
        <v>5.5373955229999998</v>
      </c>
      <c r="N2097" s="105">
        <v>80292.235090000002</v>
      </c>
      <c r="O2097" s="107">
        <f t="shared" si="64"/>
        <v>9</v>
      </c>
      <c r="P2097" s="105">
        <f>IFERROR(INDEX(Data_HS!$D$2:$D$8217,MATCH(H2097,Data_HS!$A$2:$A$8217,0))/p_bulan,"")</f>
        <v>18410584.636363637</v>
      </c>
      <c r="Q2097" s="104" t="str">
        <f t="shared" si="65"/>
        <v>Wajar</v>
      </c>
    </row>
    <row r="2098" spans="1:17" x14ac:dyDescent="0.3">
      <c r="A2098" s="104">
        <v>2097</v>
      </c>
      <c r="B2098" s="104" t="s">
        <v>18907</v>
      </c>
      <c r="C2098" s="104" t="s">
        <v>284</v>
      </c>
      <c r="D2098" s="104" t="s">
        <v>311</v>
      </c>
      <c r="E2098" s="104" t="s">
        <v>304</v>
      </c>
      <c r="F2098" s="104" t="s">
        <v>344</v>
      </c>
      <c r="G2098" s="104" t="s">
        <v>332</v>
      </c>
      <c r="H2098" s="104" t="s">
        <v>1513</v>
      </c>
      <c r="I2098" s="104" t="s">
        <v>18908</v>
      </c>
      <c r="J2098" s="105">
        <v>1800000</v>
      </c>
      <c r="K2098" s="105">
        <v>2000</v>
      </c>
      <c r="L2098" s="105">
        <v>901000</v>
      </c>
      <c r="M2098" s="106">
        <v>48.166593229999997</v>
      </c>
      <c r="N2098" s="105">
        <v>43398100.5</v>
      </c>
      <c r="O2098" s="107">
        <f t="shared" si="64"/>
        <v>9</v>
      </c>
      <c r="P2098" s="105">
        <f>IFERROR(INDEX(Data_HS!$D$2:$D$8217,MATCH(H2098,Data_HS!$A$2:$A$8217,0))/p_bulan,"")</f>
        <v>785032.27272727271</v>
      </c>
      <c r="Q2098" s="104" t="str">
        <f t="shared" si="65"/>
        <v>Melebihi ekspor nasional HS</v>
      </c>
    </row>
    <row r="2099" spans="1:17" x14ac:dyDescent="0.3">
      <c r="A2099" s="104">
        <v>2098</v>
      </c>
      <c r="B2099" s="104" t="s">
        <v>18907</v>
      </c>
      <c r="C2099" s="104" t="s">
        <v>284</v>
      </c>
      <c r="D2099" s="104" t="s">
        <v>311</v>
      </c>
      <c r="E2099" s="104" t="s">
        <v>304</v>
      </c>
      <c r="F2099" s="104" t="s">
        <v>344</v>
      </c>
      <c r="G2099" s="104" t="s">
        <v>332</v>
      </c>
      <c r="H2099" s="104" t="s">
        <v>1557</v>
      </c>
      <c r="I2099" s="104" t="s">
        <v>18909</v>
      </c>
      <c r="J2099" s="105">
        <v>4000</v>
      </c>
      <c r="K2099" s="105">
        <v>25000</v>
      </c>
      <c r="L2099" s="105">
        <v>14500</v>
      </c>
      <c r="M2099" s="106">
        <v>0.76696932900000003</v>
      </c>
      <c r="N2099" s="105">
        <v>11121.055270000001</v>
      </c>
      <c r="O2099" s="107">
        <f t="shared" si="64"/>
        <v>9</v>
      </c>
      <c r="P2099" s="105">
        <f>IFERROR(INDEX(Data_HS!$D$2:$D$8217,MATCH(H2099,Data_HS!$A$2:$A$8217,0))/p_bulan,"")</f>
        <v>171188.18181818182</v>
      </c>
      <c r="Q2099" s="104" t="str">
        <f t="shared" si="65"/>
        <v>Wajar</v>
      </c>
    </row>
    <row r="2100" spans="1:17" x14ac:dyDescent="0.3">
      <c r="A2100" s="104">
        <v>2099</v>
      </c>
      <c r="B2100" s="104" t="s">
        <v>18910</v>
      </c>
      <c r="C2100" s="104" t="s">
        <v>286</v>
      </c>
      <c r="D2100" s="104" t="s">
        <v>311</v>
      </c>
      <c r="E2100" s="104" t="s">
        <v>320</v>
      </c>
      <c r="F2100" s="104" t="s">
        <v>343</v>
      </c>
      <c r="G2100" s="104" t="s">
        <v>332</v>
      </c>
      <c r="H2100" s="104" t="s">
        <v>3341</v>
      </c>
      <c r="I2100" s="104" t="s">
        <v>18911</v>
      </c>
      <c r="J2100" s="105">
        <v>30000</v>
      </c>
      <c r="K2100" s="105">
        <v>200000</v>
      </c>
      <c r="L2100" s="105">
        <v>115000</v>
      </c>
      <c r="M2100" s="106">
        <v>22068.12284</v>
      </c>
      <c r="N2100" s="105">
        <v>2537834127</v>
      </c>
      <c r="O2100" s="107">
        <f t="shared" si="64"/>
        <v>28</v>
      </c>
      <c r="P2100" s="105">
        <f>IFERROR(INDEX(Data_HS!$D$2:$D$8217,MATCH(H2100,Data_HS!$A$2:$A$8217,0))/p_bulan,"")</f>
        <v>25362291.727272727</v>
      </c>
      <c r="Q2100" s="104" t="str">
        <f t="shared" si="65"/>
        <v>Melebihi ekspor nasional HS</v>
      </c>
    </row>
    <row r="2101" spans="1:17" x14ac:dyDescent="0.3">
      <c r="A2101" s="104">
        <v>2100</v>
      </c>
      <c r="B2101" s="104" t="s">
        <v>18910</v>
      </c>
      <c r="C2101" s="104" t="s">
        <v>286</v>
      </c>
      <c r="D2101" s="104" t="s">
        <v>311</v>
      </c>
      <c r="E2101" s="104" t="s">
        <v>320</v>
      </c>
      <c r="F2101" s="104" t="s">
        <v>343</v>
      </c>
      <c r="G2101" s="104" t="s">
        <v>332</v>
      </c>
      <c r="H2101" s="104" t="s">
        <v>4275</v>
      </c>
      <c r="I2101" s="104" t="s">
        <v>18912</v>
      </c>
      <c r="J2101" s="105">
        <v>18000</v>
      </c>
      <c r="K2101" s="105">
        <v>20000</v>
      </c>
      <c r="L2101" s="105">
        <v>19000</v>
      </c>
      <c r="M2101" s="106">
        <v>3.2504666719999999</v>
      </c>
      <c r="N2101" s="105">
        <v>61758.866779999997</v>
      </c>
      <c r="O2101" s="107">
        <f t="shared" si="64"/>
        <v>32</v>
      </c>
      <c r="P2101" s="105">
        <f>IFERROR(INDEX(Data_HS!$D$2:$D$8217,MATCH(H2101,Data_HS!$A$2:$A$8217,0))/p_bulan,"")</f>
        <v>344460.81818181818</v>
      </c>
      <c r="Q2101" s="104" t="str">
        <f t="shared" si="65"/>
        <v>Wajar</v>
      </c>
    </row>
    <row r="2102" spans="1:17" x14ac:dyDescent="0.3">
      <c r="A2102" s="104">
        <v>2101</v>
      </c>
      <c r="B2102" s="104" t="s">
        <v>18910</v>
      </c>
      <c r="C2102" s="104" t="s">
        <v>286</v>
      </c>
      <c r="D2102" s="104" t="s">
        <v>311</v>
      </c>
      <c r="E2102" s="104" t="s">
        <v>320</v>
      </c>
      <c r="F2102" s="104" t="s">
        <v>343</v>
      </c>
      <c r="G2102" s="104" t="s">
        <v>332</v>
      </c>
      <c r="H2102" s="104" t="s">
        <v>1476</v>
      </c>
      <c r="I2102" s="104" t="s">
        <v>18913</v>
      </c>
      <c r="J2102" s="105">
        <v>30000</v>
      </c>
      <c r="K2102" s="105">
        <v>150000</v>
      </c>
      <c r="L2102" s="105">
        <v>90000</v>
      </c>
      <c r="M2102" s="106">
        <v>6.1750955760000004</v>
      </c>
      <c r="N2102" s="105">
        <v>555758.60190000001</v>
      </c>
      <c r="O2102" s="107">
        <f t="shared" si="64"/>
        <v>9</v>
      </c>
      <c r="P2102" s="105">
        <f>IFERROR(INDEX(Data_HS!$D$2:$D$8217,MATCH(H2102,Data_HS!$A$2:$A$8217,0))/p_bulan,"")</f>
        <v>5139.363636363636</v>
      </c>
      <c r="Q2102" s="104" t="str">
        <f t="shared" si="65"/>
        <v>Melebihi ekspor nasional HS</v>
      </c>
    </row>
    <row r="2103" spans="1:17" x14ac:dyDescent="0.3">
      <c r="A2103" s="104">
        <v>2102</v>
      </c>
      <c r="B2103" s="104" t="s">
        <v>18910</v>
      </c>
      <c r="C2103" s="104" t="s">
        <v>286</v>
      </c>
      <c r="D2103" s="104" t="s">
        <v>311</v>
      </c>
      <c r="E2103" s="104" t="s">
        <v>320</v>
      </c>
      <c r="F2103" s="104" t="s">
        <v>343</v>
      </c>
      <c r="G2103" s="104" t="s">
        <v>332</v>
      </c>
      <c r="H2103" s="104" t="s">
        <v>16845</v>
      </c>
      <c r="I2103" s="104" t="s">
        <v>18914</v>
      </c>
      <c r="J2103" s="105">
        <v>30000</v>
      </c>
      <c r="K2103" s="105">
        <v>150000</v>
      </c>
      <c r="L2103" s="105">
        <v>90000</v>
      </c>
      <c r="M2103" s="106"/>
      <c r="N2103" s="105"/>
      <c r="O2103" s="107">
        <f t="shared" si="64"/>
        <v>0</v>
      </c>
      <c r="P2103" s="105" t="str">
        <f>IFERROR(INDEX(Data_HS!$D$2:$D$8217,MATCH(H2103,Data_HS!$A$2:$A$8217,0))/p_bulan,"")</f>
        <v/>
      </c>
      <c r="Q2103" s="104" t="str">
        <f t="shared" si="65"/>
        <v>HS tidak valid</v>
      </c>
    </row>
    <row r="2104" spans="1:17" x14ac:dyDescent="0.3">
      <c r="A2104" s="104">
        <v>2103</v>
      </c>
      <c r="B2104" s="104" t="s">
        <v>18910</v>
      </c>
      <c r="C2104" s="104" t="s">
        <v>286</v>
      </c>
      <c r="D2104" s="104" t="s">
        <v>311</v>
      </c>
      <c r="E2104" s="104" t="s">
        <v>320</v>
      </c>
      <c r="F2104" s="104" t="s">
        <v>343</v>
      </c>
      <c r="G2104" s="104" t="s">
        <v>332</v>
      </c>
      <c r="H2104" s="104" t="s">
        <v>16845</v>
      </c>
      <c r="I2104" s="104" t="s">
        <v>18915</v>
      </c>
      <c r="J2104" s="105">
        <v>30000</v>
      </c>
      <c r="K2104" s="105">
        <v>150000</v>
      </c>
      <c r="L2104" s="105">
        <v>90000</v>
      </c>
      <c r="M2104" s="106"/>
      <c r="N2104" s="105"/>
      <c r="O2104" s="107">
        <f t="shared" si="64"/>
        <v>0</v>
      </c>
      <c r="P2104" s="105" t="str">
        <f>IFERROR(INDEX(Data_HS!$D$2:$D$8217,MATCH(H2104,Data_HS!$A$2:$A$8217,0))/p_bulan,"")</f>
        <v/>
      </c>
      <c r="Q2104" s="104" t="str">
        <f t="shared" si="65"/>
        <v>HS tidak valid</v>
      </c>
    </row>
    <row r="2105" spans="1:17" x14ac:dyDescent="0.3">
      <c r="A2105" s="104">
        <v>2104</v>
      </c>
      <c r="B2105" s="104" t="s">
        <v>18910</v>
      </c>
      <c r="C2105" s="104" t="s">
        <v>286</v>
      </c>
      <c r="D2105" s="104" t="s">
        <v>311</v>
      </c>
      <c r="E2105" s="104" t="s">
        <v>320</v>
      </c>
      <c r="F2105" s="104" t="s">
        <v>343</v>
      </c>
      <c r="G2105" s="104" t="s">
        <v>332</v>
      </c>
      <c r="H2105" s="104" t="s">
        <v>830</v>
      </c>
      <c r="I2105" s="104" t="s">
        <v>18916</v>
      </c>
      <c r="J2105" s="105">
        <v>30000</v>
      </c>
      <c r="K2105" s="105">
        <v>150000</v>
      </c>
      <c r="L2105" s="105">
        <v>90000</v>
      </c>
      <c r="M2105" s="106">
        <v>6.7843086850000001</v>
      </c>
      <c r="N2105" s="105">
        <v>610587.78170000005</v>
      </c>
      <c r="O2105" s="107">
        <f t="shared" si="64"/>
        <v>3</v>
      </c>
      <c r="P2105" s="105">
        <f>IFERROR(INDEX(Data_HS!$D$2:$D$8217,MATCH(H2105,Data_HS!$A$2:$A$8217,0))/p_bulan,"")</f>
        <v>1086899.9090909092</v>
      </c>
      <c r="Q2105" s="104" t="str">
        <f t="shared" si="65"/>
        <v>Wajar</v>
      </c>
    </row>
    <row r="2106" spans="1:17" x14ac:dyDescent="0.3">
      <c r="A2106" s="104">
        <v>2105</v>
      </c>
      <c r="B2106" s="104" t="s">
        <v>18917</v>
      </c>
      <c r="C2106" s="104" t="s">
        <v>284</v>
      </c>
      <c r="D2106" s="104" t="s">
        <v>308</v>
      </c>
      <c r="E2106" s="104" t="s">
        <v>320</v>
      </c>
      <c r="F2106" s="104" t="s">
        <v>343</v>
      </c>
      <c r="G2106" s="104" t="s">
        <v>332</v>
      </c>
      <c r="H2106" s="104" t="s">
        <v>1587</v>
      </c>
      <c r="I2106" s="104" t="s">
        <v>16848</v>
      </c>
      <c r="J2106" s="105">
        <v>1000</v>
      </c>
      <c r="K2106" s="105">
        <v>50000</v>
      </c>
      <c r="L2106" s="105">
        <v>25500</v>
      </c>
      <c r="M2106" s="106">
        <v>11.25</v>
      </c>
      <c r="N2106" s="105">
        <v>286875</v>
      </c>
      <c r="O2106" s="107">
        <f t="shared" si="64"/>
        <v>10</v>
      </c>
      <c r="P2106" s="105">
        <f>IFERROR(INDEX(Data_HS!$D$2:$D$8217,MATCH(H2106,Data_HS!$A$2:$A$8217,0))/p_bulan,"")</f>
        <v>32215.909090909092</v>
      </c>
      <c r="Q2106" s="104" t="str">
        <f t="shared" si="65"/>
        <v>Melebihi ekspor nasional HS</v>
      </c>
    </row>
    <row r="2107" spans="1:17" x14ac:dyDescent="0.3">
      <c r="A2107" s="104">
        <v>2106</v>
      </c>
      <c r="B2107" s="104" t="s">
        <v>18917</v>
      </c>
      <c r="C2107" s="104" t="s">
        <v>284</v>
      </c>
      <c r="D2107" s="104" t="s">
        <v>308</v>
      </c>
      <c r="E2107" s="104" t="s">
        <v>320</v>
      </c>
      <c r="F2107" s="104" t="s">
        <v>343</v>
      </c>
      <c r="G2107" s="104" t="s">
        <v>332</v>
      </c>
      <c r="H2107" s="104" t="s">
        <v>1338</v>
      </c>
      <c r="I2107" s="104" t="s">
        <v>18399</v>
      </c>
      <c r="J2107" s="105">
        <v>100</v>
      </c>
      <c r="K2107" s="105">
        <v>10000</v>
      </c>
      <c r="L2107" s="105">
        <v>5050</v>
      </c>
      <c r="M2107" s="106">
        <v>1.5809700950000001</v>
      </c>
      <c r="N2107" s="105">
        <v>7983.8989819999997</v>
      </c>
      <c r="O2107" s="107">
        <f t="shared" si="64"/>
        <v>8</v>
      </c>
      <c r="P2107" s="105">
        <f>IFERROR(INDEX(Data_HS!$D$2:$D$8217,MATCH(H2107,Data_HS!$A$2:$A$8217,0))/p_bulan,"")</f>
        <v>10972.363636363636</v>
      </c>
      <c r="Q2107" s="104" t="str">
        <f t="shared" si="65"/>
        <v>Wajar</v>
      </c>
    </row>
    <row r="2108" spans="1:17" x14ac:dyDescent="0.3">
      <c r="A2108" s="104">
        <v>2107</v>
      </c>
      <c r="B2108" s="104" t="s">
        <v>18917</v>
      </c>
      <c r="C2108" s="104" t="s">
        <v>284</v>
      </c>
      <c r="D2108" s="104" t="s">
        <v>308</v>
      </c>
      <c r="E2108" s="104" t="s">
        <v>320</v>
      </c>
      <c r="F2108" s="104" t="s">
        <v>343</v>
      </c>
      <c r="G2108" s="104" t="s">
        <v>332</v>
      </c>
      <c r="H2108" s="104" t="s">
        <v>10301</v>
      </c>
      <c r="I2108" s="104" t="s">
        <v>18918</v>
      </c>
      <c r="J2108" s="105">
        <v>100</v>
      </c>
      <c r="K2108" s="105">
        <v>1000</v>
      </c>
      <c r="L2108" s="105">
        <v>550</v>
      </c>
      <c r="M2108" s="106">
        <v>1.791985521</v>
      </c>
      <c r="N2108" s="105">
        <v>985.59203660000003</v>
      </c>
      <c r="O2108" s="107">
        <f t="shared" si="64"/>
        <v>73</v>
      </c>
      <c r="P2108" s="105">
        <f>IFERROR(INDEX(Data_HS!$D$2:$D$8217,MATCH(H2108,Data_HS!$A$2:$A$8217,0))/p_bulan,"")</f>
        <v>5516251.2727272725</v>
      </c>
      <c r="Q2108" s="104" t="str">
        <f t="shared" si="65"/>
        <v>Wajar</v>
      </c>
    </row>
    <row r="2109" spans="1:17" x14ac:dyDescent="0.3">
      <c r="A2109" s="104">
        <v>2108</v>
      </c>
      <c r="B2109" s="104" t="s">
        <v>18919</v>
      </c>
      <c r="C2109" s="104" t="s">
        <v>284</v>
      </c>
      <c r="D2109" s="104" t="s">
        <v>311</v>
      </c>
      <c r="E2109" s="104" t="s">
        <v>301</v>
      </c>
      <c r="F2109" s="104" t="s">
        <v>344</v>
      </c>
      <c r="G2109" s="104" t="s">
        <v>335</v>
      </c>
      <c r="H2109" s="104" t="s">
        <v>1513</v>
      </c>
      <c r="I2109" s="104" t="s">
        <v>18920</v>
      </c>
      <c r="J2109" s="105">
        <v>50</v>
      </c>
      <c r="K2109" s="105">
        <v>200</v>
      </c>
      <c r="L2109" s="105">
        <v>125</v>
      </c>
      <c r="M2109" s="106">
        <v>48.166593229999997</v>
      </c>
      <c r="N2109" s="105">
        <v>6020.8241529999996</v>
      </c>
      <c r="O2109" s="107">
        <f t="shared" si="64"/>
        <v>9</v>
      </c>
      <c r="P2109" s="105">
        <f>IFERROR(INDEX(Data_HS!$D$2:$D$8217,MATCH(H2109,Data_HS!$A$2:$A$8217,0))/p_bulan,"")</f>
        <v>785032.27272727271</v>
      </c>
      <c r="Q2109" s="104" t="str">
        <f t="shared" si="65"/>
        <v>Wajar</v>
      </c>
    </row>
    <row r="2110" spans="1:17" x14ac:dyDescent="0.3">
      <c r="A2110" s="104">
        <v>2109</v>
      </c>
      <c r="B2110" s="104" t="s">
        <v>18919</v>
      </c>
      <c r="C2110" s="104" t="s">
        <v>284</v>
      </c>
      <c r="D2110" s="104" t="s">
        <v>311</v>
      </c>
      <c r="E2110" s="104" t="s">
        <v>301</v>
      </c>
      <c r="F2110" s="104" t="s">
        <v>344</v>
      </c>
      <c r="G2110" s="104" t="s">
        <v>335</v>
      </c>
      <c r="H2110" s="104" t="s">
        <v>1513</v>
      </c>
      <c r="I2110" s="104" t="s">
        <v>16877</v>
      </c>
      <c r="J2110" s="105">
        <v>5</v>
      </c>
      <c r="K2110" s="105">
        <v>500</v>
      </c>
      <c r="L2110" s="105">
        <v>252.5</v>
      </c>
      <c r="M2110" s="106">
        <v>48.166593229999997</v>
      </c>
      <c r="N2110" s="105">
        <v>12162.06479</v>
      </c>
      <c r="O2110" s="107">
        <f t="shared" si="64"/>
        <v>9</v>
      </c>
      <c r="P2110" s="105">
        <f>IFERROR(INDEX(Data_HS!$D$2:$D$8217,MATCH(H2110,Data_HS!$A$2:$A$8217,0))/p_bulan,"")</f>
        <v>785032.27272727271</v>
      </c>
      <c r="Q2110" s="104" t="str">
        <f t="shared" si="65"/>
        <v>Wajar</v>
      </c>
    </row>
    <row r="2111" spans="1:17" x14ac:dyDescent="0.3">
      <c r="A2111" s="104">
        <v>2110</v>
      </c>
      <c r="B2111" s="104" t="s">
        <v>18921</v>
      </c>
      <c r="C2111" s="104" t="s">
        <v>286</v>
      </c>
      <c r="D2111" s="104" t="s">
        <v>311</v>
      </c>
      <c r="E2111" s="104" t="s">
        <v>320</v>
      </c>
      <c r="F2111" s="104" t="s">
        <v>343</v>
      </c>
      <c r="G2111" s="104" t="s">
        <v>335</v>
      </c>
      <c r="H2111" s="104" t="s">
        <v>16845</v>
      </c>
      <c r="I2111" s="104" t="s">
        <v>18922</v>
      </c>
      <c r="J2111" s="105">
        <v>20000</v>
      </c>
      <c r="K2111" s="105">
        <v>50000</v>
      </c>
      <c r="L2111" s="105">
        <v>35000</v>
      </c>
      <c r="M2111" s="106"/>
      <c r="N2111" s="105"/>
      <c r="O2111" s="107">
        <f t="shared" si="64"/>
        <v>0</v>
      </c>
      <c r="P2111" s="105" t="str">
        <f>IFERROR(INDEX(Data_HS!$D$2:$D$8217,MATCH(H2111,Data_HS!$A$2:$A$8217,0))/p_bulan,"")</f>
        <v/>
      </c>
      <c r="Q2111" s="104" t="str">
        <f t="shared" si="65"/>
        <v>HS tidak valid</v>
      </c>
    </row>
    <row r="2112" spans="1:17" x14ac:dyDescent="0.3">
      <c r="A2112" s="104">
        <v>2111</v>
      </c>
      <c r="B2112" s="104" t="s">
        <v>18921</v>
      </c>
      <c r="C2112" s="104" t="s">
        <v>286</v>
      </c>
      <c r="D2112" s="104" t="s">
        <v>311</v>
      </c>
      <c r="E2112" s="104" t="s">
        <v>320</v>
      </c>
      <c r="F2112" s="104" t="s">
        <v>343</v>
      </c>
      <c r="G2112" s="104" t="s">
        <v>335</v>
      </c>
      <c r="H2112" s="104" t="s">
        <v>11892</v>
      </c>
      <c r="I2112" s="104" t="s">
        <v>18923</v>
      </c>
      <c r="J2112" s="105">
        <v>20000</v>
      </c>
      <c r="K2112" s="105">
        <v>50000</v>
      </c>
      <c r="L2112" s="105">
        <v>35000</v>
      </c>
      <c r="M2112" s="106">
        <v>10.90909091</v>
      </c>
      <c r="N2112" s="105">
        <v>381818.18180000002</v>
      </c>
      <c r="O2112" s="107">
        <f t="shared" si="64"/>
        <v>84</v>
      </c>
      <c r="P2112" s="105">
        <f>IFERROR(INDEX(Data_HS!$D$2:$D$8217,MATCH(H2112,Data_HS!$A$2:$A$8217,0))/p_bulan,"")</f>
        <v>21.818181818181817</v>
      </c>
      <c r="Q2112" s="104" t="str">
        <f t="shared" si="65"/>
        <v>Melebihi ekspor nasional HS</v>
      </c>
    </row>
    <row r="2113" spans="1:17" x14ac:dyDescent="0.3">
      <c r="A2113" s="104">
        <v>2112</v>
      </c>
      <c r="B2113" s="104" t="s">
        <v>18921</v>
      </c>
      <c r="C2113" s="104" t="s">
        <v>286</v>
      </c>
      <c r="D2113" s="104" t="s">
        <v>311</v>
      </c>
      <c r="E2113" s="104" t="s">
        <v>320</v>
      </c>
      <c r="F2113" s="104" t="s">
        <v>343</v>
      </c>
      <c r="G2113" s="104" t="s">
        <v>335</v>
      </c>
      <c r="H2113" s="104" t="s">
        <v>16845</v>
      </c>
      <c r="I2113" s="104" t="s">
        <v>18924</v>
      </c>
      <c r="J2113" s="105">
        <v>20000</v>
      </c>
      <c r="K2113" s="105">
        <v>80000</v>
      </c>
      <c r="L2113" s="105">
        <v>50000</v>
      </c>
      <c r="M2113" s="106"/>
      <c r="N2113" s="105"/>
      <c r="O2113" s="107">
        <f t="shared" si="64"/>
        <v>0</v>
      </c>
      <c r="P2113" s="105" t="str">
        <f>IFERROR(INDEX(Data_HS!$D$2:$D$8217,MATCH(H2113,Data_HS!$A$2:$A$8217,0))/p_bulan,"")</f>
        <v/>
      </c>
      <c r="Q2113" s="104" t="str">
        <f t="shared" si="65"/>
        <v>HS tidak valid</v>
      </c>
    </row>
    <row r="2114" spans="1:17" x14ac:dyDescent="0.3">
      <c r="A2114" s="104">
        <v>2113</v>
      </c>
      <c r="B2114" s="104" t="s">
        <v>18921</v>
      </c>
      <c r="C2114" s="104" t="s">
        <v>286</v>
      </c>
      <c r="D2114" s="104" t="s">
        <v>311</v>
      </c>
      <c r="E2114" s="104" t="s">
        <v>320</v>
      </c>
      <c r="F2114" s="104" t="s">
        <v>343</v>
      </c>
      <c r="G2114" s="104" t="s">
        <v>335</v>
      </c>
      <c r="H2114" s="104" t="s">
        <v>2225</v>
      </c>
      <c r="I2114" s="104" t="s">
        <v>18925</v>
      </c>
      <c r="J2114" s="105">
        <v>20000</v>
      </c>
      <c r="K2114" s="105">
        <v>50000</v>
      </c>
      <c r="L2114" s="105">
        <v>35000</v>
      </c>
      <c r="M2114" s="106">
        <v>2.077171989</v>
      </c>
      <c r="N2114" s="105">
        <v>72701.0196</v>
      </c>
      <c r="O2114" s="107">
        <f t="shared" ref="O2114:O2177" si="66">VALUE(LEFT(H2114,2))</f>
        <v>17</v>
      </c>
      <c r="P2114" s="105">
        <f>IFERROR(INDEX(Data_HS!$D$2:$D$8217,MATCH(H2114,Data_HS!$A$2:$A$8217,0))/p_bulan,"")</f>
        <v>1578024.7272727273</v>
      </c>
      <c r="Q2114" s="104" t="str">
        <f t="shared" ref="Q2114:Q2177" si="67">IF(H2114="00000000","HS tidak valid",IF(N2114="","Tanpa estimasi",IF(P2114="","HS tidak ada di data nasional",IF(N2114=0,"Estimasi nol",IF(N2114&gt;P2114,"Melebihi ekspor nasional HS","Wajar")))))</f>
        <v>Wajar</v>
      </c>
    </row>
    <row r="2115" spans="1:17" x14ac:dyDescent="0.3">
      <c r="A2115" s="104">
        <v>2114</v>
      </c>
      <c r="B2115" s="104" t="s">
        <v>18926</v>
      </c>
      <c r="C2115" s="104" t="s">
        <v>295</v>
      </c>
      <c r="D2115" s="104" t="s">
        <v>311</v>
      </c>
      <c r="E2115" s="104" t="s">
        <v>306</v>
      </c>
      <c r="F2115" s="104" t="s">
        <v>344</v>
      </c>
      <c r="G2115" s="104" t="s">
        <v>332</v>
      </c>
      <c r="H2115" s="104" t="s">
        <v>1450</v>
      </c>
      <c r="I2115" s="104" t="s">
        <v>18927</v>
      </c>
      <c r="J2115" s="105">
        <v>10000</v>
      </c>
      <c r="K2115" s="105">
        <v>36000</v>
      </c>
      <c r="L2115" s="105">
        <v>23000</v>
      </c>
      <c r="M2115" s="106">
        <v>7.4869302299999996</v>
      </c>
      <c r="N2115" s="105">
        <v>172199.3953</v>
      </c>
      <c r="O2115" s="107">
        <f t="shared" si="66"/>
        <v>9</v>
      </c>
      <c r="P2115" s="105">
        <f>IFERROR(INDEX(Data_HS!$D$2:$D$8217,MATCH(H2115,Data_HS!$A$2:$A$8217,0))/p_bulan,"")</f>
        <v>44220039</v>
      </c>
      <c r="Q2115" s="104" t="str">
        <f t="shared" si="67"/>
        <v>Wajar</v>
      </c>
    </row>
    <row r="2116" spans="1:17" x14ac:dyDescent="0.3">
      <c r="A2116" s="104">
        <v>2115</v>
      </c>
      <c r="B2116" s="104" t="s">
        <v>18926</v>
      </c>
      <c r="C2116" s="104" t="s">
        <v>295</v>
      </c>
      <c r="D2116" s="104" t="s">
        <v>311</v>
      </c>
      <c r="E2116" s="104" t="s">
        <v>306</v>
      </c>
      <c r="F2116" s="104" t="s">
        <v>344</v>
      </c>
      <c r="G2116" s="104" t="s">
        <v>332</v>
      </c>
      <c r="H2116" s="104" t="s">
        <v>1450</v>
      </c>
      <c r="I2116" s="104" t="s">
        <v>18927</v>
      </c>
      <c r="J2116" s="105">
        <v>10000</v>
      </c>
      <c r="K2116" s="105">
        <v>50000</v>
      </c>
      <c r="L2116" s="105">
        <v>30000</v>
      </c>
      <c r="M2116" s="106">
        <v>7.4869302299999996</v>
      </c>
      <c r="N2116" s="105">
        <v>224607.9069</v>
      </c>
      <c r="O2116" s="107">
        <f t="shared" si="66"/>
        <v>9</v>
      </c>
      <c r="P2116" s="105">
        <f>IFERROR(INDEX(Data_HS!$D$2:$D$8217,MATCH(H2116,Data_HS!$A$2:$A$8217,0))/p_bulan,"")</f>
        <v>44220039</v>
      </c>
      <c r="Q2116" s="104" t="str">
        <f t="shared" si="67"/>
        <v>Wajar</v>
      </c>
    </row>
    <row r="2117" spans="1:17" x14ac:dyDescent="0.3">
      <c r="A2117" s="104">
        <v>2116</v>
      </c>
      <c r="B2117" s="104" t="s">
        <v>18926</v>
      </c>
      <c r="C2117" s="104" t="s">
        <v>295</v>
      </c>
      <c r="D2117" s="104" t="s">
        <v>311</v>
      </c>
      <c r="E2117" s="104" t="s">
        <v>306</v>
      </c>
      <c r="F2117" s="104" t="s">
        <v>344</v>
      </c>
      <c r="G2117" s="104" t="s">
        <v>332</v>
      </c>
      <c r="H2117" s="104" t="s">
        <v>1450</v>
      </c>
      <c r="I2117" s="104" t="s">
        <v>18927</v>
      </c>
      <c r="J2117" s="105">
        <v>10000</v>
      </c>
      <c r="K2117" s="105">
        <v>70000</v>
      </c>
      <c r="L2117" s="105">
        <v>40000</v>
      </c>
      <c r="M2117" s="106">
        <v>7.4869302299999996</v>
      </c>
      <c r="N2117" s="105">
        <v>299477.20919999998</v>
      </c>
      <c r="O2117" s="107">
        <f t="shared" si="66"/>
        <v>9</v>
      </c>
      <c r="P2117" s="105">
        <f>IFERROR(INDEX(Data_HS!$D$2:$D$8217,MATCH(H2117,Data_HS!$A$2:$A$8217,0))/p_bulan,"")</f>
        <v>44220039</v>
      </c>
      <c r="Q2117" s="104" t="str">
        <f t="shared" si="67"/>
        <v>Wajar</v>
      </c>
    </row>
    <row r="2118" spans="1:17" x14ac:dyDescent="0.3">
      <c r="A2118" s="104">
        <v>2117</v>
      </c>
      <c r="B2118" s="104" t="s">
        <v>18928</v>
      </c>
      <c r="C2118" s="104" t="s">
        <v>282</v>
      </c>
      <c r="D2118" s="104" t="s">
        <v>311</v>
      </c>
      <c r="E2118" s="104" t="s">
        <v>320</v>
      </c>
      <c r="F2118" s="104" t="s">
        <v>343</v>
      </c>
      <c r="G2118" s="104" t="s">
        <v>332</v>
      </c>
      <c r="H2118" s="104" t="s">
        <v>1460</v>
      </c>
      <c r="I2118" s="104" t="s">
        <v>18929</v>
      </c>
      <c r="J2118" s="105">
        <v>19000</v>
      </c>
      <c r="K2118" s="105">
        <v>80000</v>
      </c>
      <c r="L2118" s="105">
        <v>49500</v>
      </c>
      <c r="M2118" s="106">
        <v>6.8828138010000002</v>
      </c>
      <c r="N2118" s="105">
        <v>340699.2831</v>
      </c>
      <c r="O2118" s="107">
        <f t="shared" si="66"/>
        <v>9</v>
      </c>
      <c r="P2118" s="105">
        <f>IFERROR(INDEX(Data_HS!$D$2:$D$8217,MATCH(H2118,Data_HS!$A$2:$A$8217,0))/p_bulan,"")</f>
        <v>60138.272727272728</v>
      </c>
      <c r="Q2118" s="104" t="str">
        <f t="shared" si="67"/>
        <v>Melebihi ekspor nasional HS</v>
      </c>
    </row>
    <row r="2119" spans="1:17" x14ac:dyDescent="0.3">
      <c r="A2119" s="104">
        <v>2118</v>
      </c>
      <c r="B2119" s="104" t="s">
        <v>18928</v>
      </c>
      <c r="C2119" s="104" t="s">
        <v>282</v>
      </c>
      <c r="D2119" s="104" t="s">
        <v>311</v>
      </c>
      <c r="E2119" s="104" t="s">
        <v>320</v>
      </c>
      <c r="F2119" s="104" t="s">
        <v>343</v>
      </c>
      <c r="G2119" s="104" t="s">
        <v>332</v>
      </c>
      <c r="H2119" s="104" t="s">
        <v>1460</v>
      </c>
      <c r="I2119" s="104" t="s">
        <v>18930</v>
      </c>
      <c r="J2119" s="105">
        <v>19000</v>
      </c>
      <c r="K2119" s="105">
        <v>60000</v>
      </c>
      <c r="L2119" s="105">
        <v>39500</v>
      </c>
      <c r="M2119" s="106">
        <v>6.8828138010000002</v>
      </c>
      <c r="N2119" s="105">
        <v>271871.14510000002</v>
      </c>
      <c r="O2119" s="107">
        <f t="shared" si="66"/>
        <v>9</v>
      </c>
      <c r="P2119" s="105">
        <f>IFERROR(INDEX(Data_HS!$D$2:$D$8217,MATCH(H2119,Data_HS!$A$2:$A$8217,0))/p_bulan,"")</f>
        <v>60138.272727272728</v>
      </c>
      <c r="Q2119" s="104" t="str">
        <f t="shared" si="67"/>
        <v>Melebihi ekspor nasional HS</v>
      </c>
    </row>
    <row r="2120" spans="1:17" x14ac:dyDescent="0.3">
      <c r="A2120" s="104">
        <v>2119</v>
      </c>
      <c r="B2120" s="104" t="s">
        <v>18928</v>
      </c>
      <c r="C2120" s="104" t="s">
        <v>282</v>
      </c>
      <c r="D2120" s="104" t="s">
        <v>311</v>
      </c>
      <c r="E2120" s="104" t="s">
        <v>320</v>
      </c>
      <c r="F2120" s="104" t="s">
        <v>343</v>
      </c>
      <c r="G2120" s="104" t="s">
        <v>332</v>
      </c>
      <c r="H2120" s="104" t="s">
        <v>1460</v>
      </c>
      <c r="I2120" s="104" t="s">
        <v>18931</v>
      </c>
      <c r="J2120" s="105">
        <v>19000</v>
      </c>
      <c r="K2120" s="105">
        <v>60000</v>
      </c>
      <c r="L2120" s="105">
        <v>39500</v>
      </c>
      <c r="M2120" s="106">
        <v>6.8828138010000002</v>
      </c>
      <c r="N2120" s="105">
        <v>271871.14510000002</v>
      </c>
      <c r="O2120" s="107">
        <f t="shared" si="66"/>
        <v>9</v>
      </c>
      <c r="P2120" s="105">
        <f>IFERROR(INDEX(Data_HS!$D$2:$D$8217,MATCH(H2120,Data_HS!$A$2:$A$8217,0))/p_bulan,"")</f>
        <v>60138.272727272728</v>
      </c>
      <c r="Q2120" s="104" t="str">
        <f t="shared" si="67"/>
        <v>Melebihi ekspor nasional HS</v>
      </c>
    </row>
    <row r="2121" spans="1:17" x14ac:dyDescent="0.3">
      <c r="A2121" s="104">
        <v>2120</v>
      </c>
      <c r="B2121" s="104" t="s">
        <v>18928</v>
      </c>
      <c r="C2121" s="104" t="s">
        <v>282</v>
      </c>
      <c r="D2121" s="104" t="s">
        <v>311</v>
      </c>
      <c r="E2121" s="104" t="s">
        <v>320</v>
      </c>
      <c r="F2121" s="104" t="s">
        <v>343</v>
      </c>
      <c r="G2121" s="104" t="s">
        <v>332</v>
      </c>
      <c r="H2121" s="104" t="s">
        <v>1460</v>
      </c>
      <c r="I2121" s="104" t="s">
        <v>18932</v>
      </c>
      <c r="J2121" s="105">
        <v>19000</v>
      </c>
      <c r="K2121" s="105">
        <v>80000</v>
      </c>
      <c r="L2121" s="105">
        <v>49500</v>
      </c>
      <c r="M2121" s="106">
        <v>6.8828138010000002</v>
      </c>
      <c r="N2121" s="105">
        <v>340699.2831</v>
      </c>
      <c r="O2121" s="107">
        <f t="shared" si="66"/>
        <v>9</v>
      </c>
      <c r="P2121" s="105">
        <f>IFERROR(INDEX(Data_HS!$D$2:$D$8217,MATCH(H2121,Data_HS!$A$2:$A$8217,0))/p_bulan,"")</f>
        <v>60138.272727272728</v>
      </c>
      <c r="Q2121" s="104" t="str">
        <f t="shared" si="67"/>
        <v>Melebihi ekspor nasional HS</v>
      </c>
    </row>
    <row r="2122" spans="1:17" x14ac:dyDescent="0.3">
      <c r="A2122" s="104">
        <v>2121</v>
      </c>
      <c r="B2122" s="104" t="s">
        <v>18928</v>
      </c>
      <c r="C2122" s="104" t="s">
        <v>282</v>
      </c>
      <c r="D2122" s="104" t="s">
        <v>311</v>
      </c>
      <c r="E2122" s="104" t="s">
        <v>320</v>
      </c>
      <c r="F2122" s="104" t="s">
        <v>343</v>
      </c>
      <c r="G2122" s="104" t="s">
        <v>332</v>
      </c>
      <c r="H2122" s="104" t="s">
        <v>1460</v>
      </c>
      <c r="I2122" s="104" t="s">
        <v>18933</v>
      </c>
      <c r="J2122" s="105">
        <v>19000</v>
      </c>
      <c r="K2122" s="105">
        <v>60000</v>
      </c>
      <c r="L2122" s="105">
        <v>39500</v>
      </c>
      <c r="M2122" s="106">
        <v>6.8828138010000002</v>
      </c>
      <c r="N2122" s="105">
        <v>271871.14510000002</v>
      </c>
      <c r="O2122" s="107">
        <f t="shared" si="66"/>
        <v>9</v>
      </c>
      <c r="P2122" s="105">
        <f>IFERROR(INDEX(Data_HS!$D$2:$D$8217,MATCH(H2122,Data_HS!$A$2:$A$8217,0))/p_bulan,"")</f>
        <v>60138.272727272728</v>
      </c>
      <c r="Q2122" s="104" t="str">
        <f t="shared" si="67"/>
        <v>Melebihi ekspor nasional HS</v>
      </c>
    </row>
    <row r="2123" spans="1:17" x14ac:dyDescent="0.3">
      <c r="A2123" s="104">
        <v>2122</v>
      </c>
      <c r="B2123" s="104" t="s">
        <v>18928</v>
      </c>
      <c r="C2123" s="104" t="s">
        <v>282</v>
      </c>
      <c r="D2123" s="104" t="s">
        <v>311</v>
      </c>
      <c r="E2123" s="104" t="s">
        <v>320</v>
      </c>
      <c r="F2123" s="104" t="s">
        <v>343</v>
      </c>
      <c r="G2123" s="104" t="s">
        <v>332</v>
      </c>
      <c r="H2123" s="104" t="s">
        <v>1460</v>
      </c>
      <c r="I2123" s="104" t="s">
        <v>18934</v>
      </c>
      <c r="J2123" s="105">
        <v>19000</v>
      </c>
      <c r="K2123" s="105">
        <v>60000</v>
      </c>
      <c r="L2123" s="105">
        <v>39500</v>
      </c>
      <c r="M2123" s="106">
        <v>6.8828138010000002</v>
      </c>
      <c r="N2123" s="105">
        <v>271871.14510000002</v>
      </c>
      <c r="O2123" s="107">
        <f t="shared" si="66"/>
        <v>9</v>
      </c>
      <c r="P2123" s="105">
        <f>IFERROR(INDEX(Data_HS!$D$2:$D$8217,MATCH(H2123,Data_HS!$A$2:$A$8217,0))/p_bulan,"")</f>
        <v>60138.272727272728</v>
      </c>
      <c r="Q2123" s="104" t="str">
        <f t="shared" si="67"/>
        <v>Melebihi ekspor nasional HS</v>
      </c>
    </row>
    <row r="2124" spans="1:17" x14ac:dyDescent="0.3">
      <c r="A2124" s="104">
        <v>2123</v>
      </c>
      <c r="B2124" s="104" t="s">
        <v>18928</v>
      </c>
      <c r="C2124" s="104" t="s">
        <v>282</v>
      </c>
      <c r="D2124" s="104" t="s">
        <v>311</v>
      </c>
      <c r="E2124" s="104" t="s">
        <v>320</v>
      </c>
      <c r="F2124" s="104" t="s">
        <v>343</v>
      </c>
      <c r="G2124" s="104" t="s">
        <v>332</v>
      </c>
      <c r="H2124" s="104" t="s">
        <v>1460</v>
      </c>
      <c r="I2124" s="104" t="s">
        <v>18935</v>
      </c>
      <c r="J2124" s="105">
        <v>19000</v>
      </c>
      <c r="K2124" s="105">
        <v>80000</v>
      </c>
      <c r="L2124" s="105">
        <v>49500</v>
      </c>
      <c r="M2124" s="106">
        <v>6.8828138010000002</v>
      </c>
      <c r="N2124" s="105">
        <v>340699.2831</v>
      </c>
      <c r="O2124" s="107">
        <f t="shared" si="66"/>
        <v>9</v>
      </c>
      <c r="P2124" s="105">
        <f>IFERROR(INDEX(Data_HS!$D$2:$D$8217,MATCH(H2124,Data_HS!$A$2:$A$8217,0))/p_bulan,"")</f>
        <v>60138.272727272728</v>
      </c>
      <c r="Q2124" s="104" t="str">
        <f t="shared" si="67"/>
        <v>Melebihi ekspor nasional HS</v>
      </c>
    </row>
    <row r="2125" spans="1:17" x14ac:dyDescent="0.3">
      <c r="A2125" s="104">
        <v>2124</v>
      </c>
      <c r="B2125" s="104" t="s">
        <v>18928</v>
      </c>
      <c r="C2125" s="104" t="s">
        <v>282</v>
      </c>
      <c r="D2125" s="104" t="s">
        <v>311</v>
      </c>
      <c r="E2125" s="104" t="s">
        <v>320</v>
      </c>
      <c r="F2125" s="104" t="s">
        <v>343</v>
      </c>
      <c r="G2125" s="104" t="s">
        <v>332</v>
      </c>
      <c r="H2125" s="104" t="s">
        <v>1460</v>
      </c>
      <c r="I2125" s="104" t="s">
        <v>18936</v>
      </c>
      <c r="J2125" s="105">
        <v>19000</v>
      </c>
      <c r="K2125" s="105">
        <v>80000</v>
      </c>
      <c r="L2125" s="105">
        <v>49500</v>
      </c>
      <c r="M2125" s="106">
        <v>6.8828138010000002</v>
      </c>
      <c r="N2125" s="105">
        <v>340699.2831</v>
      </c>
      <c r="O2125" s="107">
        <f t="shared" si="66"/>
        <v>9</v>
      </c>
      <c r="P2125" s="105">
        <f>IFERROR(INDEX(Data_HS!$D$2:$D$8217,MATCH(H2125,Data_HS!$A$2:$A$8217,0))/p_bulan,"")</f>
        <v>60138.272727272728</v>
      </c>
      <c r="Q2125" s="104" t="str">
        <f t="shared" si="67"/>
        <v>Melebihi ekspor nasional HS</v>
      </c>
    </row>
    <row r="2126" spans="1:17" x14ac:dyDescent="0.3">
      <c r="A2126" s="104">
        <v>2125</v>
      </c>
      <c r="B2126" s="104" t="s">
        <v>18928</v>
      </c>
      <c r="C2126" s="104" t="s">
        <v>282</v>
      </c>
      <c r="D2126" s="104" t="s">
        <v>311</v>
      </c>
      <c r="E2126" s="104" t="s">
        <v>320</v>
      </c>
      <c r="F2126" s="104" t="s">
        <v>343</v>
      </c>
      <c r="G2126" s="104" t="s">
        <v>332</v>
      </c>
      <c r="H2126" s="104" t="s">
        <v>1460</v>
      </c>
      <c r="I2126" s="104" t="s">
        <v>18937</v>
      </c>
      <c r="J2126" s="105">
        <v>19000</v>
      </c>
      <c r="K2126" s="105">
        <v>80000</v>
      </c>
      <c r="L2126" s="105">
        <v>49500</v>
      </c>
      <c r="M2126" s="106">
        <v>6.8828138010000002</v>
      </c>
      <c r="N2126" s="105">
        <v>340699.2831</v>
      </c>
      <c r="O2126" s="107">
        <f t="shared" si="66"/>
        <v>9</v>
      </c>
      <c r="P2126" s="105">
        <f>IFERROR(INDEX(Data_HS!$D$2:$D$8217,MATCH(H2126,Data_HS!$A$2:$A$8217,0))/p_bulan,"")</f>
        <v>60138.272727272728</v>
      </c>
      <c r="Q2126" s="104" t="str">
        <f t="shared" si="67"/>
        <v>Melebihi ekspor nasional HS</v>
      </c>
    </row>
    <row r="2127" spans="1:17" x14ac:dyDescent="0.3">
      <c r="A2127" s="104">
        <v>2126</v>
      </c>
      <c r="B2127" s="104" t="s">
        <v>18938</v>
      </c>
      <c r="C2127" s="104" t="s">
        <v>286</v>
      </c>
      <c r="D2127" s="104" t="s">
        <v>308</v>
      </c>
      <c r="E2127" s="104" t="s">
        <v>321</v>
      </c>
      <c r="F2127" s="104" t="s">
        <v>343</v>
      </c>
      <c r="G2127" s="104" t="s">
        <v>332</v>
      </c>
      <c r="H2127" s="104" t="s">
        <v>1304</v>
      </c>
      <c r="I2127" s="104" t="s">
        <v>18939</v>
      </c>
      <c r="J2127" s="105">
        <v>13000</v>
      </c>
      <c r="K2127" s="105">
        <v>600000</v>
      </c>
      <c r="L2127" s="105">
        <v>306500</v>
      </c>
      <c r="M2127" s="106">
        <v>0.42636016700000001</v>
      </c>
      <c r="N2127" s="105">
        <v>130679.3912</v>
      </c>
      <c r="O2127" s="107">
        <f t="shared" si="66"/>
        <v>8</v>
      </c>
      <c r="P2127" s="105">
        <f>IFERROR(INDEX(Data_HS!$D$2:$D$8217,MATCH(H2127,Data_HS!$A$2:$A$8217,0))/p_bulan,"")</f>
        <v>24934517.727272727</v>
      </c>
      <c r="Q2127" s="104" t="str">
        <f t="shared" si="67"/>
        <v>Wajar</v>
      </c>
    </row>
    <row r="2128" spans="1:17" x14ac:dyDescent="0.3">
      <c r="A2128" s="104">
        <v>2127</v>
      </c>
      <c r="B2128" s="104" t="s">
        <v>18938</v>
      </c>
      <c r="C2128" s="104" t="s">
        <v>286</v>
      </c>
      <c r="D2128" s="104" t="s">
        <v>308</v>
      </c>
      <c r="E2128" s="104" t="s">
        <v>321</v>
      </c>
      <c r="F2128" s="104" t="s">
        <v>343</v>
      </c>
      <c r="G2128" s="104" t="s">
        <v>332</v>
      </c>
      <c r="H2128" s="104" t="s">
        <v>2225</v>
      </c>
      <c r="I2128" s="104" t="s">
        <v>16842</v>
      </c>
      <c r="J2128" s="105">
        <v>1000</v>
      </c>
      <c r="K2128" s="105">
        <v>70000</v>
      </c>
      <c r="L2128" s="105">
        <v>35500</v>
      </c>
      <c r="M2128" s="106">
        <v>2.077171989</v>
      </c>
      <c r="N2128" s="105">
        <v>73739.605599999995</v>
      </c>
      <c r="O2128" s="107">
        <f t="shared" si="66"/>
        <v>17</v>
      </c>
      <c r="P2128" s="105">
        <f>IFERROR(INDEX(Data_HS!$D$2:$D$8217,MATCH(H2128,Data_HS!$A$2:$A$8217,0))/p_bulan,"")</f>
        <v>1578024.7272727273</v>
      </c>
      <c r="Q2128" s="104" t="str">
        <f t="shared" si="67"/>
        <v>Wajar</v>
      </c>
    </row>
    <row r="2129" spans="1:17" x14ac:dyDescent="0.3">
      <c r="A2129" s="104">
        <v>2128</v>
      </c>
      <c r="B2129" s="104" t="s">
        <v>18940</v>
      </c>
      <c r="C2129" s="104" t="s">
        <v>284</v>
      </c>
      <c r="D2129" s="104" t="s">
        <v>311</v>
      </c>
      <c r="E2129" s="104" t="s">
        <v>301</v>
      </c>
      <c r="F2129" s="104" t="s">
        <v>343</v>
      </c>
      <c r="G2129" s="104" t="s">
        <v>332</v>
      </c>
      <c r="H2129" s="104" t="s">
        <v>16845</v>
      </c>
      <c r="I2129" s="104" t="s">
        <v>16846</v>
      </c>
      <c r="J2129" s="105"/>
      <c r="K2129" s="105"/>
      <c r="L2129" s="105"/>
      <c r="M2129" s="106"/>
      <c r="N2129" s="105"/>
      <c r="O2129" s="107">
        <f t="shared" si="66"/>
        <v>0</v>
      </c>
      <c r="P2129" s="105" t="str">
        <f>IFERROR(INDEX(Data_HS!$D$2:$D$8217,MATCH(H2129,Data_HS!$A$2:$A$8217,0))/p_bulan,"")</f>
        <v/>
      </c>
      <c r="Q2129" s="104" t="str">
        <f t="shared" si="67"/>
        <v>HS tidak valid</v>
      </c>
    </row>
    <row r="2130" spans="1:17" x14ac:dyDescent="0.3">
      <c r="A2130" s="104">
        <v>2129</v>
      </c>
      <c r="B2130" s="104" t="s">
        <v>18941</v>
      </c>
      <c r="C2130" s="104" t="s">
        <v>280</v>
      </c>
      <c r="D2130" s="104" t="s">
        <v>311</v>
      </c>
      <c r="E2130" s="104" t="s">
        <v>320</v>
      </c>
      <c r="F2130" s="104" t="s">
        <v>343</v>
      </c>
      <c r="G2130" s="104" t="s">
        <v>332</v>
      </c>
      <c r="H2130" s="104" t="s">
        <v>1294</v>
      </c>
      <c r="I2130" s="104" t="s">
        <v>18942</v>
      </c>
      <c r="J2130" s="105">
        <v>16000</v>
      </c>
      <c r="K2130" s="105">
        <v>20000</v>
      </c>
      <c r="L2130" s="105">
        <v>18000</v>
      </c>
      <c r="M2130" s="106">
        <v>0.26608473300000002</v>
      </c>
      <c r="N2130" s="105">
        <v>4789.5251930000004</v>
      </c>
      <c r="O2130" s="107">
        <f t="shared" si="66"/>
        <v>7</v>
      </c>
      <c r="P2130" s="105">
        <f>IFERROR(INDEX(Data_HS!$D$2:$D$8217,MATCH(H2130,Data_HS!$A$2:$A$8217,0))/p_bulan,"")</f>
        <v>114934.09090909091</v>
      </c>
      <c r="Q2130" s="104" t="str">
        <f t="shared" si="67"/>
        <v>Wajar</v>
      </c>
    </row>
    <row r="2131" spans="1:17" x14ac:dyDescent="0.3">
      <c r="A2131" s="104">
        <v>2130</v>
      </c>
      <c r="B2131" s="104" t="s">
        <v>18941</v>
      </c>
      <c r="C2131" s="104" t="s">
        <v>280</v>
      </c>
      <c r="D2131" s="104" t="s">
        <v>311</v>
      </c>
      <c r="E2131" s="104" t="s">
        <v>320</v>
      </c>
      <c r="F2131" s="104" t="s">
        <v>343</v>
      </c>
      <c r="G2131" s="104" t="s">
        <v>332</v>
      </c>
      <c r="H2131" s="104" t="s">
        <v>7061</v>
      </c>
      <c r="I2131" s="104" t="s">
        <v>18943</v>
      </c>
      <c r="J2131" s="105">
        <v>6000</v>
      </c>
      <c r="K2131" s="105">
        <v>6000</v>
      </c>
      <c r="L2131" s="105">
        <v>6000</v>
      </c>
      <c r="M2131" s="106">
        <v>1.659895613</v>
      </c>
      <c r="N2131" s="105">
        <v>9959.3736779999999</v>
      </c>
      <c r="O2131" s="107">
        <f t="shared" si="66"/>
        <v>53</v>
      </c>
      <c r="P2131" s="105">
        <f>IFERROR(INDEX(Data_HS!$D$2:$D$8217,MATCH(H2131,Data_HS!$A$2:$A$8217,0))/p_bulan,"")</f>
        <v>1069.7272727272727</v>
      </c>
      <c r="Q2131" s="104" t="str">
        <f t="shared" si="67"/>
        <v>Melebihi ekspor nasional HS</v>
      </c>
    </row>
    <row r="2132" spans="1:17" x14ac:dyDescent="0.3">
      <c r="A2132" s="104">
        <v>2131</v>
      </c>
      <c r="B2132" s="104" t="s">
        <v>18941</v>
      </c>
      <c r="C2132" s="104" t="s">
        <v>280</v>
      </c>
      <c r="D2132" s="104" t="s">
        <v>311</v>
      </c>
      <c r="E2132" s="104" t="s">
        <v>320</v>
      </c>
      <c r="F2132" s="104" t="s">
        <v>343</v>
      </c>
      <c r="G2132" s="104" t="s">
        <v>332</v>
      </c>
      <c r="H2132" s="104" t="s">
        <v>7061</v>
      </c>
      <c r="I2132" s="104" t="s">
        <v>18944</v>
      </c>
      <c r="J2132" s="105">
        <v>18000</v>
      </c>
      <c r="K2132" s="105">
        <v>20000</v>
      </c>
      <c r="L2132" s="105">
        <v>19000</v>
      </c>
      <c r="M2132" s="106">
        <v>1.659895613</v>
      </c>
      <c r="N2132" s="105">
        <v>31538.016650000001</v>
      </c>
      <c r="O2132" s="107">
        <f t="shared" si="66"/>
        <v>53</v>
      </c>
      <c r="P2132" s="105">
        <f>IFERROR(INDEX(Data_HS!$D$2:$D$8217,MATCH(H2132,Data_HS!$A$2:$A$8217,0))/p_bulan,"")</f>
        <v>1069.7272727272727</v>
      </c>
      <c r="Q2132" s="104" t="str">
        <f t="shared" si="67"/>
        <v>Melebihi ekspor nasional HS</v>
      </c>
    </row>
    <row r="2133" spans="1:17" x14ac:dyDescent="0.3">
      <c r="A2133" s="104">
        <v>2132</v>
      </c>
      <c r="B2133" s="104" t="s">
        <v>18945</v>
      </c>
      <c r="C2133" s="104" t="s">
        <v>280</v>
      </c>
      <c r="D2133" s="104" t="s">
        <v>311</v>
      </c>
      <c r="E2133" s="104" t="s">
        <v>320</v>
      </c>
      <c r="F2133" s="104" t="s">
        <v>344</v>
      </c>
      <c r="G2133" s="104" t="s">
        <v>332</v>
      </c>
      <c r="H2133" s="104" t="s">
        <v>4317</v>
      </c>
      <c r="I2133" s="104" t="s">
        <v>18946</v>
      </c>
      <c r="J2133" s="105">
        <v>1000</v>
      </c>
      <c r="K2133" s="105">
        <v>20000</v>
      </c>
      <c r="L2133" s="105">
        <v>10500</v>
      </c>
      <c r="M2133" s="106">
        <v>59.799470110000001</v>
      </c>
      <c r="N2133" s="105">
        <v>627894.4362</v>
      </c>
      <c r="O2133" s="107">
        <f t="shared" si="66"/>
        <v>33</v>
      </c>
      <c r="P2133" s="105">
        <f>IFERROR(INDEX(Data_HS!$D$2:$D$8217,MATCH(H2133,Data_HS!$A$2:$A$8217,0))/p_bulan,"")</f>
        <v>229809.36363636365</v>
      </c>
      <c r="Q2133" s="104" t="str">
        <f t="shared" si="67"/>
        <v>Melebihi ekspor nasional HS</v>
      </c>
    </row>
    <row r="2134" spans="1:17" x14ac:dyDescent="0.3">
      <c r="A2134" s="104">
        <v>2133</v>
      </c>
      <c r="B2134" s="104" t="s">
        <v>18945</v>
      </c>
      <c r="C2134" s="104" t="s">
        <v>280</v>
      </c>
      <c r="D2134" s="104" t="s">
        <v>311</v>
      </c>
      <c r="E2134" s="104" t="s">
        <v>320</v>
      </c>
      <c r="F2134" s="104" t="s">
        <v>344</v>
      </c>
      <c r="G2134" s="104" t="s">
        <v>332</v>
      </c>
      <c r="H2134" s="104" t="s">
        <v>1418</v>
      </c>
      <c r="I2134" s="104" t="s">
        <v>18947</v>
      </c>
      <c r="J2134" s="105">
        <v>1000</v>
      </c>
      <c r="K2134" s="105">
        <v>20000</v>
      </c>
      <c r="L2134" s="105">
        <v>10500</v>
      </c>
      <c r="M2134" s="106">
        <v>1.270553472</v>
      </c>
      <c r="N2134" s="105">
        <v>13340.811460000001</v>
      </c>
      <c r="O2134" s="107">
        <f t="shared" si="66"/>
        <v>8</v>
      </c>
      <c r="P2134" s="105">
        <f>IFERROR(INDEX(Data_HS!$D$2:$D$8217,MATCH(H2134,Data_HS!$A$2:$A$8217,0))/p_bulan,"")</f>
        <v>777930.09090909094</v>
      </c>
      <c r="Q2134" s="104" t="str">
        <f t="shared" si="67"/>
        <v>Wajar</v>
      </c>
    </row>
    <row r="2135" spans="1:17" x14ac:dyDescent="0.3">
      <c r="A2135" s="104">
        <v>2134</v>
      </c>
      <c r="B2135" s="104" t="s">
        <v>18945</v>
      </c>
      <c r="C2135" s="104" t="s">
        <v>280</v>
      </c>
      <c r="D2135" s="104" t="s">
        <v>311</v>
      </c>
      <c r="E2135" s="104" t="s">
        <v>320</v>
      </c>
      <c r="F2135" s="104" t="s">
        <v>344</v>
      </c>
      <c r="G2135" s="104" t="s">
        <v>332</v>
      </c>
      <c r="H2135" s="104" t="s">
        <v>2757</v>
      </c>
      <c r="I2135" s="104" t="s">
        <v>18948</v>
      </c>
      <c r="J2135" s="105">
        <v>500000</v>
      </c>
      <c r="K2135" s="105">
        <v>2000000</v>
      </c>
      <c r="L2135" s="105">
        <v>1250000</v>
      </c>
      <c r="M2135" s="106">
        <v>0.30174964999999998</v>
      </c>
      <c r="N2135" s="105">
        <v>377187.0626</v>
      </c>
      <c r="O2135" s="107">
        <f t="shared" si="66"/>
        <v>23</v>
      </c>
      <c r="P2135" s="105">
        <f>IFERROR(INDEX(Data_HS!$D$2:$D$8217,MATCH(H2135,Data_HS!$A$2:$A$8217,0))/p_bulan,"")</f>
        <v>2743.7272727272725</v>
      </c>
      <c r="Q2135" s="104" t="str">
        <f t="shared" si="67"/>
        <v>Melebihi ekspor nasional HS</v>
      </c>
    </row>
    <row r="2136" spans="1:17" x14ac:dyDescent="0.3">
      <c r="A2136" s="104">
        <v>2135</v>
      </c>
      <c r="B2136" s="104" t="s">
        <v>18945</v>
      </c>
      <c r="C2136" s="104" t="s">
        <v>280</v>
      </c>
      <c r="D2136" s="104" t="s">
        <v>311</v>
      </c>
      <c r="E2136" s="104" t="s">
        <v>320</v>
      </c>
      <c r="F2136" s="104" t="s">
        <v>344</v>
      </c>
      <c r="G2136" s="104" t="s">
        <v>332</v>
      </c>
      <c r="H2136" s="104" t="s">
        <v>1523</v>
      </c>
      <c r="I2136" s="104" t="s">
        <v>18949</v>
      </c>
      <c r="J2136" s="105">
        <v>1000</v>
      </c>
      <c r="K2136" s="105">
        <v>20000</v>
      </c>
      <c r="L2136" s="105">
        <v>10500</v>
      </c>
      <c r="M2136" s="106">
        <v>5.5373955229999998</v>
      </c>
      <c r="N2136" s="105">
        <v>58142.652990000002</v>
      </c>
      <c r="O2136" s="107">
        <f t="shared" si="66"/>
        <v>9</v>
      </c>
      <c r="P2136" s="105">
        <f>IFERROR(INDEX(Data_HS!$D$2:$D$8217,MATCH(H2136,Data_HS!$A$2:$A$8217,0))/p_bulan,"")</f>
        <v>18410584.636363637</v>
      </c>
      <c r="Q2136" s="104" t="str">
        <f t="shared" si="67"/>
        <v>Wajar</v>
      </c>
    </row>
    <row r="2137" spans="1:17" x14ac:dyDescent="0.3">
      <c r="A2137" s="104">
        <v>2136</v>
      </c>
      <c r="B2137" s="104" t="s">
        <v>18945</v>
      </c>
      <c r="C2137" s="104" t="s">
        <v>280</v>
      </c>
      <c r="D2137" s="104" t="s">
        <v>311</v>
      </c>
      <c r="E2137" s="104" t="s">
        <v>320</v>
      </c>
      <c r="F2137" s="104" t="s">
        <v>344</v>
      </c>
      <c r="G2137" s="104" t="s">
        <v>332</v>
      </c>
      <c r="H2137" s="104" t="s">
        <v>2127</v>
      </c>
      <c r="I2137" s="104" t="s">
        <v>18950</v>
      </c>
      <c r="J2137" s="105">
        <v>1000</v>
      </c>
      <c r="K2137" s="105">
        <v>20000</v>
      </c>
      <c r="L2137" s="105">
        <v>10500</v>
      </c>
      <c r="M2137" s="106">
        <v>2.237875319</v>
      </c>
      <c r="N2137" s="105">
        <v>23497.690849999999</v>
      </c>
      <c r="O2137" s="107">
        <f t="shared" si="66"/>
        <v>16</v>
      </c>
      <c r="P2137" s="105">
        <f>IFERROR(INDEX(Data_HS!$D$2:$D$8217,MATCH(H2137,Data_HS!$A$2:$A$8217,0))/p_bulan,"")</f>
        <v>15374</v>
      </c>
      <c r="Q2137" s="104" t="str">
        <f t="shared" si="67"/>
        <v>Melebihi ekspor nasional HS</v>
      </c>
    </row>
    <row r="2138" spans="1:17" x14ac:dyDescent="0.3">
      <c r="A2138" s="104">
        <v>2137</v>
      </c>
      <c r="B2138" s="104" t="s">
        <v>18945</v>
      </c>
      <c r="C2138" s="104" t="s">
        <v>280</v>
      </c>
      <c r="D2138" s="104" t="s">
        <v>311</v>
      </c>
      <c r="E2138" s="104" t="s">
        <v>320</v>
      </c>
      <c r="F2138" s="104" t="s">
        <v>344</v>
      </c>
      <c r="G2138" s="104" t="s">
        <v>332</v>
      </c>
      <c r="H2138" s="104" t="s">
        <v>1857</v>
      </c>
      <c r="I2138" s="104" t="s">
        <v>18951</v>
      </c>
      <c r="J2138" s="105">
        <v>18000</v>
      </c>
      <c r="K2138" s="105">
        <v>100000</v>
      </c>
      <c r="L2138" s="105">
        <v>59000</v>
      </c>
      <c r="M2138" s="106">
        <v>2.5</v>
      </c>
      <c r="N2138" s="105">
        <v>147500</v>
      </c>
      <c r="O2138" s="107">
        <f t="shared" si="66"/>
        <v>15</v>
      </c>
      <c r="P2138" s="105">
        <f>IFERROR(INDEX(Data_HS!$D$2:$D$8217,MATCH(H2138,Data_HS!$A$2:$A$8217,0))/p_bulan,"")</f>
        <v>0.45454545454545453</v>
      </c>
      <c r="Q2138" s="104" t="str">
        <f t="shared" si="67"/>
        <v>Melebihi ekspor nasional HS</v>
      </c>
    </row>
    <row r="2139" spans="1:17" x14ac:dyDescent="0.3">
      <c r="A2139" s="104">
        <v>2138</v>
      </c>
      <c r="B2139" s="104" t="s">
        <v>18945</v>
      </c>
      <c r="C2139" s="104" t="s">
        <v>280</v>
      </c>
      <c r="D2139" s="104" t="s">
        <v>311</v>
      </c>
      <c r="E2139" s="104" t="s">
        <v>320</v>
      </c>
      <c r="F2139" s="104" t="s">
        <v>344</v>
      </c>
      <c r="G2139" s="104" t="s">
        <v>332</v>
      </c>
      <c r="H2139" s="104" t="s">
        <v>2635</v>
      </c>
      <c r="I2139" s="104" t="s">
        <v>18952</v>
      </c>
      <c r="J2139" s="105">
        <v>1000</v>
      </c>
      <c r="K2139" s="105">
        <v>100000</v>
      </c>
      <c r="L2139" s="105">
        <v>50500</v>
      </c>
      <c r="M2139" s="106">
        <v>1.974208231</v>
      </c>
      <c r="N2139" s="105">
        <v>99697.515639999998</v>
      </c>
      <c r="O2139" s="107">
        <f t="shared" si="66"/>
        <v>21</v>
      </c>
      <c r="P2139" s="105">
        <f>IFERROR(INDEX(Data_HS!$D$2:$D$8217,MATCH(H2139,Data_HS!$A$2:$A$8217,0))/p_bulan,"")</f>
        <v>32914694.181818184</v>
      </c>
      <c r="Q2139" s="104" t="str">
        <f t="shared" si="67"/>
        <v>Wajar</v>
      </c>
    </row>
    <row r="2140" spans="1:17" x14ac:dyDescent="0.3">
      <c r="A2140" s="104">
        <v>2139</v>
      </c>
      <c r="B2140" s="104" t="s">
        <v>18945</v>
      </c>
      <c r="C2140" s="104" t="s">
        <v>280</v>
      </c>
      <c r="D2140" s="104" t="s">
        <v>311</v>
      </c>
      <c r="E2140" s="104" t="s">
        <v>320</v>
      </c>
      <c r="F2140" s="104" t="s">
        <v>344</v>
      </c>
      <c r="G2140" s="104" t="s">
        <v>332</v>
      </c>
      <c r="H2140" s="104" t="s">
        <v>1517</v>
      </c>
      <c r="I2140" s="104" t="s">
        <v>18953</v>
      </c>
      <c r="J2140" s="105">
        <v>1000</v>
      </c>
      <c r="K2140" s="105">
        <v>20000</v>
      </c>
      <c r="L2140" s="105">
        <v>10500</v>
      </c>
      <c r="M2140" s="106">
        <v>4.5178611809999998</v>
      </c>
      <c r="N2140" s="105">
        <v>47437.542399999998</v>
      </c>
      <c r="O2140" s="107">
        <f t="shared" si="66"/>
        <v>9</v>
      </c>
      <c r="P2140" s="105">
        <f>IFERROR(INDEX(Data_HS!$D$2:$D$8217,MATCH(H2140,Data_HS!$A$2:$A$8217,0))/p_bulan,"")</f>
        <v>1296930.9090909092</v>
      </c>
      <c r="Q2140" s="104" t="str">
        <f t="shared" si="67"/>
        <v>Wajar</v>
      </c>
    </row>
    <row r="2141" spans="1:17" x14ac:dyDescent="0.3">
      <c r="A2141" s="104">
        <v>2140</v>
      </c>
      <c r="B2141" s="104" t="s">
        <v>18945</v>
      </c>
      <c r="C2141" s="104" t="s">
        <v>280</v>
      </c>
      <c r="D2141" s="104" t="s">
        <v>311</v>
      </c>
      <c r="E2141" s="104" t="s">
        <v>320</v>
      </c>
      <c r="F2141" s="104" t="s">
        <v>344</v>
      </c>
      <c r="G2141" s="104" t="s">
        <v>332</v>
      </c>
      <c r="H2141" s="104" t="s">
        <v>1563</v>
      </c>
      <c r="I2141" s="104" t="s">
        <v>18954</v>
      </c>
      <c r="J2141" s="105">
        <v>1000</v>
      </c>
      <c r="K2141" s="105">
        <v>20000</v>
      </c>
      <c r="L2141" s="105">
        <v>10500</v>
      </c>
      <c r="M2141" s="106">
        <v>1.346506929</v>
      </c>
      <c r="N2141" s="105">
        <v>14138.322749999999</v>
      </c>
      <c r="O2141" s="107">
        <f t="shared" si="66"/>
        <v>9</v>
      </c>
      <c r="P2141" s="105">
        <f>IFERROR(INDEX(Data_HS!$D$2:$D$8217,MATCH(H2141,Data_HS!$A$2:$A$8217,0))/p_bulan,"")</f>
        <v>652267.90909090906</v>
      </c>
      <c r="Q2141" s="104" t="str">
        <f t="shared" si="67"/>
        <v>Wajar</v>
      </c>
    </row>
    <row r="2142" spans="1:17" x14ac:dyDescent="0.3">
      <c r="A2142" s="104">
        <v>2141</v>
      </c>
      <c r="B2142" s="104" t="s">
        <v>18945</v>
      </c>
      <c r="C2142" s="104" t="s">
        <v>280</v>
      </c>
      <c r="D2142" s="104" t="s">
        <v>311</v>
      </c>
      <c r="E2142" s="104" t="s">
        <v>320</v>
      </c>
      <c r="F2142" s="104" t="s">
        <v>344</v>
      </c>
      <c r="G2142" s="104" t="s">
        <v>332</v>
      </c>
      <c r="H2142" s="104" t="s">
        <v>1897</v>
      </c>
      <c r="I2142" s="104" t="s">
        <v>17008</v>
      </c>
      <c r="J2142" s="105">
        <v>18000</v>
      </c>
      <c r="K2142" s="105">
        <v>100000</v>
      </c>
      <c r="L2142" s="105">
        <v>59000</v>
      </c>
      <c r="M2142" s="106">
        <v>2.2112699689999999</v>
      </c>
      <c r="N2142" s="105">
        <v>130464.9281</v>
      </c>
      <c r="O2142" s="107">
        <f t="shared" si="66"/>
        <v>15</v>
      </c>
      <c r="P2142" s="105">
        <f>IFERROR(INDEX(Data_HS!$D$2:$D$8217,MATCH(H2142,Data_HS!$A$2:$A$8217,0))/p_bulan,"")</f>
        <v>1986698.8181818181</v>
      </c>
      <c r="Q2142" s="104" t="str">
        <f t="shared" si="67"/>
        <v>Wajar</v>
      </c>
    </row>
    <row r="2143" spans="1:17" x14ac:dyDescent="0.3">
      <c r="A2143" s="104">
        <v>2142</v>
      </c>
      <c r="B2143" s="104" t="s">
        <v>18945</v>
      </c>
      <c r="C2143" s="104" t="s">
        <v>280</v>
      </c>
      <c r="D2143" s="104" t="s">
        <v>311</v>
      </c>
      <c r="E2143" s="104" t="s">
        <v>320</v>
      </c>
      <c r="F2143" s="104" t="s">
        <v>344</v>
      </c>
      <c r="G2143" s="104" t="s">
        <v>332</v>
      </c>
      <c r="H2143" s="104" t="s">
        <v>1859</v>
      </c>
      <c r="I2143" s="104" t="s">
        <v>18955</v>
      </c>
      <c r="J2143" s="105">
        <v>1000</v>
      </c>
      <c r="K2143" s="105">
        <v>25000</v>
      </c>
      <c r="L2143" s="105">
        <v>13000</v>
      </c>
      <c r="M2143" s="106">
        <v>2.097877859</v>
      </c>
      <c r="N2143" s="105">
        <v>27272.41217</v>
      </c>
      <c r="O2143" s="107">
        <f t="shared" si="66"/>
        <v>15</v>
      </c>
      <c r="P2143" s="105">
        <f>IFERROR(INDEX(Data_HS!$D$2:$D$8217,MATCH(H2143,Data_HS!$A$2:$A$8217,0))/p_bulan,"")</f>
        <v>16176.545454545454</v>
      </c>
      <c r="Q2143" s="104" t="str">
        <f t="shared" si="67"/>
        <v>Melebihi ekspor nasional HS</v>
      </c>
    </row>
    <row r="2144" spans="1:17" x14ac:dyDescent="0.3">
      <c r="A2144" s="104">
        <v>2143</v>
      </c>
      <c r="B2144" s="104" t="s">
        <v>18945</v>
      </c>
      <c r="C2144" s="104" t="s">
        <v>280</v>
      </c>
      <c r="D2144" s="104" t="s">
        <v>311</v>
      </c>
      <c r="E2144" s="104" t="s">
        <v>320</v>
      </c>
      <c r="F2144" s="104" t="s">
        <v>344</v>
      </c>
      <c r="G2144" s="104" t="s">
        <v>332</v>
      </c>
      <c r="H2144" s="104" t="s">
        <v>1557</v>
      </c>
      <c r="I2144" s="104" t="s">
        <v>16903</v>
      </c>
      <c r="J2144" s="105">
        <v>1000</v>
      </c>
      <c r="K2144" s="105">
        <v>20000</v>
      </c>
      <c r="L2144" s="105">
        <v>10500</v>
      </c>
      <c r="M2144" s="106">
        <v>0.76696932900000003</v>
      </c>
      <c r="N2144" s="105">
        <v>8053.1779580000002</v>
      </c>
      <c r="O2144" s="107">
        <f t="shared" si="66"/>
        <v>9</v>
      </c>
      <c r="P2144" s="105">
        <f>IFERROR(INDEX(Data_HS!$D$2:$D$8217,MATCH(H2144,Data_HS!$A$2:$A$8217,0))/p_bulan,"")</f>
        <v>171188.18181818182</v>
      </c>
      <c r="Q2144" s="104" t="str">
        <f t="shared" si="67"/>
        <v>Wajar</v>
      </c>
    </row>
    <row r="2145" spans="1:17" x14ac:dyDescent="0.3">
      <c r="A2145" s="104">
        <v>2144</v>
      </c>
      <c r="B2145" s="104" t="s">
        <v>18956</v>
      </c>
      <c r="C2145" s="104" t="s">
        <v>290</v>
      </c>
      <c r="D2145" s="104" t="s">
        <v>308</v>
      </c>
      <c r="E2145" s="104" t="s">
        <v>320</v>
      </c>
      <c r="F2145" s="104" t="s">
        <v>343</v>
      </c>
      <c r="G2145" s="104" t="s">
        <v>332</v>
      </c>
      <c r="H2145" s="104" t="s">
        <v>2261</v>
      </c>
      <c r="I2145" s="104" t="s">
        <v>18957</v>
      </c>
      <c r="J2145" s="105">
        <v>10000</v>
      </c>
      <c r="K2145" s="105"/>
      <c r="L2145" s="105">
        <v>10000</v>
      </c>
      <c r="M2145" s="106">
        <v>18.039173040000001</v>
      </c>
      <c r="N2145" s="105">
        <v>180391.7304</v>
      </c>
      <c r="O2145" s="107">
        <f t="shared" si="66"/>
        <v>18</v>
      </c>
      <c r="P2145" s="105">
        <f>IFERROR(INDEX(Data_HS!$D$2:$D$8217,MATCH(H2145,Data_HS!$A$2:$A$8217,0))/p_bulan,"")</f>
        <v>189518479.45454547</v>
      </c>
      <c r="Q2145" s="104" t="str">
        <f t="shared" si="67"/>
        <v>Wajar</v>
      </c>
    </row>
    <row r="2146" spans="1:17" x14ac:dyDescent="0.3">
      <c r="A2146" s="104">
        <v>2145</v>
      </c>
      <c r="B2146" s="104" t="s">
        <v>18956</v>
      </c>
      <c r="C2146" s="104" t="s">
        <v>290</v>
      </c>
      <c r="D2146" s="104" t="s">
        <v>308</v>
      </c>
      <c r="E2146" s="104" t="s">
        <v>320</v>
      </c>
      <c r="F2146" s="104" t="s">
        <v>343</v>
      </c>
      <c r="G2146" s="104" t="s">
        <v>332</v>
      </c>
      <c r="H2146" s="104" t="s">
        <v>1460</v>
      </c>
      <c r="I2146" s="104" t="s">
        <v>18958</v>
      </c>
      <c r="J2146" s="105">
        <v>1000</v>
      </c>
      <c r="K2146" s="105">
        <v>20000</v>
      </c>
      <c r="L2146" s="105">
        <v>10500</v>
      </c>
      <c r="M2146" s="106">
        <v>6.8828138010000002</v>
      </c>
      <c r="N2146" s="105">
        <v>72269.544909999997</v>
      </c>
      <c r="O2146" s="107">
        <f t="shared" si="66"/>
        <v>9</v>
      </c>
      <c r="P2146" s="105">
        <f>IFERROR(INDEX(Data_HS!$D$2:$D$8217,MATCH(H2146,Data_HS!$A$2:$A$8217,0))/p_bulan,"")</f>
        <v>60138.272727272728</v>
      </c>
      <c r="Q2146" s="104" t="str">
        <f t="shared" si="67"/>
        <v>Melebihi ekspor nasional HS</v>
      </c>
    </row>
    <row r="2147" spans="1:17" x14ac:dyDescent="0.3">
      <c r="A2147" s="104">
        <v>2146</v>
      </c>
      <c r="B2147" s="104" t="s">
        <v>18956</v>
      </c>
      <c r="C2147" s="104" t="s">
        <v>290</v>
      </c>
      <c r="D2147" s="104" t="s">
        <v>308</v>
      </c>
      <c r="E2147" s="104" t="s">
        <v>320</v>
      </c>
      <c r="F2147" s="104" t="s">
        <v>343</v>
      </c>
      <c r="G2147" s="104" t="s">
        <v>332</v>
      </c>
      <c r="H2147" s="104" t="s">
        <v>2251</v>
      </c>
      <c r="I2147" s="104" t="s">
        <v>18959</v>
      </c>
      <c r="J2147" s="105">
        <v>10000</v>
      </c>
      <c r="K2147" s="105"/>
      <c r="L2147" s="105">
        <v>10000</v>
      </c>
      <c r="M2147" s="106">
        <v>5.5569576200000004</v>
      </c>
      <c r="N2147" s="105">
        <v>55569.576200000003</v>
      </c>
      <c r="O2147" s="107">
        <f t="shared" si="66"/>
        <v>18</v>
      </c>
      <c r="P2147" s="105">
        <f>IFERROR(INDEX(Data_HS!$D$2:$D$8217,MATCH(H2147,Data_HS!$A$2:$A$8217,0))/p_bulan,"")</f>
        <v>256941.09090909091</v>
      </c>
      <c r="Q2147" s="104" t="str">
        <f t="shared" si="67"/>
        <v>Wajar</v>
      </c>
    </row>
    <row r="2148" spans="1:17" x14ac:dyDescent="0.3">
      <c r="A2148" s="104">
        <v>2147</v>
      </c>
      <c r="B2148" s="104" t="s">
        <v>18956</v>
      </c>
      <c r="C2148" s="104" t="s">
        <v>290</v>
      </c>
      <c r="D2148" s="104" t="s">
        <v>308</v>
      </c>
      <c r="E2148" s="104" t="s">
        <v>320</v>
      </c>
      <c r="F2148" s="104" t="s">
        <v>343</v>
      </c>
      <c r="G2148" s="104" t="s">
        <v>332</v>
      </c>
      <c r="H2148" s="104" t="s">
        <v>2251</v>
      </c>
      <c r="I2148" s="104" t="s">
        <v>18960</v>
      </c>
      <c r="J2148" s="105">
        <v>10000</v>
      </c>
      <c r="K2148" s="105">
        <v>500000</v>
      </c>
      <c r="L2148" s="105">
        <v>255000</v>
      </c>
      <c r="M2148" s="106">
        <v>5.5569576200000004</v>
      </c>
      <c r="N2148" s="105">
        <v>1417024.193</v>
      </c>
      <c r="O2148" s="107">
        <f t="shared" si="66"/>
        <v>18</v>
      </c>
      <c r="P2148" s="105">
        <f>IFERROR(INDEX(Data_HS!$D$2:$D$8217,MATCH(H2148,Data_HS!$A$2:$A$8217,0))/p_bulan,"")</f>
        <v>256941.09090909091</v>
      </c>
      <c r="Q2148" s="104" t="str">
        <f t="shared" si="67"/>
        <v>Melebihi ekspor nasional HS</v>
      </c>
    </row>
    <row r="2149" spans="1:17" x14ac:dyDescent="0.3">
      <c r="A2149" s="104">
        <v>2148</v>
      </c>
      <c r="B2149" s="104" t="s">
        <v>18956</v>
      </c>
      <c r="C2149" s="104" t="s">
        <v>290</v>
      </c>
      <c r="D2149" s="104" t="s">
        <v>308</v>
      </c>
      <c r="E2149" s="104" t="s">
        <v>320</v>
      </c>
      <c r="F2149" s="104" t="s">
        <v>343</v>
      </c>
      <c r="G2149" s="104" t="s">
        <v>332</v>
      </c>
      <c r="H2149" s="104" t="s">
        <v>1460</v>
      </c>
      <c r="I2149" s="104" t="s">
        <v>18961</v>
      </c>
      <c r="J2149" s="105">
        <v>1000</v>
      </c>
      <c r="K2149" s="105"/>
      <c r="L2149" s="105">
        <v>1000</v>
      </c>
      <c r="M2149" s="106">
        <v>6.8828138010000002</v>
      </c>
      <c r="N2149" s="105">
        <v>6882.8138010000002</v>
      </c>
      <c r="O2149" s="107">
        <f t="shared" si="66"/>
        <v>9</v>
      </c>
      <c r="P2149" s="105">
        <f>IFERROR(INDEX(Data_HS!$D$2:$D$8217,MATCH(H2149,Data_HS!$A$2:$A$8217,0))/p_bulan,"")</f>
        <v>60138.272727272728</v>
      </c>
      <c r="Q2149" s="104" t="str">
        <f t="shared" si="67"/>
        <v>Wajar</v>
      </c>
    </row>
    <row r="2150" spans="1:17" x14ac:dyDescent="0.3">
      <c r="A2150" s="104">
        <v>2149</v>
      </c>
      <c r="B2150" s="104" t="s">
        <v>18956</v>
      </c>
      <c r="C2150" s="104" t="s">
        <v>290</v>
      </c>
      <c r="D2150" s="104" t="s">
        <v>308</v>
      </c>
      <c r="E2150" s="104" t="s">
        <v>320</v>
      </c>
      <c r="F2150" s="104" t="s">
        <v>343</v>
      </c>
      <c r="G2150" s="104" t="s">
        <v>332</v>
      </c>
      <c r="H2150" s="104" t="s">
        <v>1460</v>
      </c>
      <c r="I2150" s="104" t="s">
        <v>18962</v>
      </c>
      <c r="J2150" s="105">
        <v>1000</v>
      </c>
      <c r="K2150" s="105"/>
      <c r="L2150" s="105">
        <v>1000</v>
      </c>
      <c r="M2150" s="106">
        <v>6.8828138010000002</v>
      </c>
      <c r="N2150" s="105">
        <v>6882.8138010000002</v>
      </c>
      <c r="O2150" s="107">
        <f t="shared" si="66"/>
        <v>9</v>
      </c>
      <c r="P2150" s="105">
        <f>IFERROR(INDEX(Data_HS!$D$2:$D$8217,MATCH(H2150,Data_HS!$A$2:$A$8217,0))/p_bulan,"")</f>
        <v>60138.272727272728</v>
      </c>
      <c r="Q2150" s="104" t="str">
        <f t="shared" si="67"/>
        <v>Wajar</v>
      </c>
    </row>
    <row r="2151" spans="1:17" x14ac:dyDescent="0.3">
      <c r="A2151" s="104">
        <v>2150</v>
      </c>
      <c r="B2151" s="104" t="s">
        <v>18956</v>
      </c>
      <c r="C2151" s="104" t="s">
        <v>290</v>
      </c>
      <c r="D2151" s="104" t="s">
        <v>308</v>
      </c>
      <c r="E2151" s="104" t="s">
        <v>320</v>
      </c>
      <c r="F2151" s="104" t="s">
        <v>343</v>
      </c>
      <c r="G2151" s="104" t="s">
        <v>332</v>
      </c>
      <c r="H2151" s="104" t="s">
        <v>3153</v>
      </c>
      <c r="I2151" s="104" t="s">
        <v>18963</v>
      </c>
      <c r="J2151" s="105">
        <v>1000</v>
      </c>
      <c r="K2151" s="105"/>
      <c r="L2151" s="105">
        <v>1000</v>
      </c>
      <c r="M2151" s="106">
        <v>1.218606061</v>
      </c>
      <c r="N2151" s="105">
        <v>1218.606061</v>
      </c>
      <c r="O2151" s="107">
        <f t="shared" si="66"/>
        <v>28</v>
      </c>
      <c r="P2151" s="105">
        <f>IFERROR(INDEX(Data_HS!$D$2:$D$8217,MATCH(H2151,Data_HS!$A$2:$A$8217,0))/p_bulan,"")</f>
        <v>1827.909090909091</v>
      </c>
      <c r="Q2151" s="104" t="str">
        <f t="shared" si="67"/>
        <v>Wajar</v>
      </c>
    </row>
    <row r="2152" spans="1:17" x14ac:dyDescent="0.3">
      <c r="A2152" s="104">
        <v>2151</v>
      </c>
      <c r="B2152" s="104" t="s">
        <v>18956</v>
      </c>
      <c r="C2152" s="104" t="s">
        <v>290</v>
      </c>
      <c r="D2152" s="104" t="s">
        <v>308</v>
      </c>
      <c r="E2152" s="104" t="s">
        <v>320</v>
      </c>
      <c r="F2152" s="104" t="s">
        <v>343</v>
      </c>
      <c r="G2152" s="104" t="s">
        <v>332</v>
      </c>
      <c r="H2152" s="104" t="s">
        <v>3261</v>
      </c>
      <c r="I2152" s="104" t="s">
        <v>18964</v>
      </c>
      <c r="J2152" s="105">
        <v>1000</v>
      </c>
      <c r="K2152" s="105"/>
      <c r="L2152" s="105">
        <v>1000</v>
      </c>
      <c r="M2152" s="106">
        <v>0.180115894</v>
      </c>
      <c r="N2152" s="105">
        <v>180.115894</v>
      </c>
      <c r="O2152" s="107">
        <f t="shared" si="66"/>
        <v>28</v>
      </c>
      <c r="P2152" s="105">
        <f>IFERROR(INDEX(Data_HS!$D$2:$D$8217,MATCH(H2152,Data_HS!$A$2:$A$8217,0))/p_bulan,"")</f>
        <v>9890</v>
      </c>
      <c r="Q2152" s="104" t="str">
        <f t="shared" si="67"/>
        <v>Wajar</v>
      </c>
    </row>
    <row r="2153" spans="1:17" x14ac:dyDescent="0.3">
      <c r="A2153" s="104">
        <v>2152</v>
      </c>
      <c r="B2153" s="104" t="s">
        <v>18956</v>
      </c>
      <c r="C2153" s="104" t="s">
        <v>290</v>
      </c>
      <c r="D2153" s="104" t="s">
        <v>308</v>
      </c>
      <c r="E2153" s="104" t="s">
        <v>320</v>
      </c>
      <c r="F2153" s="104" t="s">
        <v>343</v>
      </c>
      <c r="G2153" s="104" t="s">
        <v>332</v>
      </c>
      <c r="H2153" s="104" t="s">
        <v>1460</v>
      </c>
      <c r="I2153" s="104" t="s">
        <v>18965</v>
      </c>
      <c r="J2153" s="105">
        <v>1000</v>
      </c>
      <c r="K2153" s="105"/>
      <c r="L2153" s="105">
        <v>1000</v>
      </c>
      <c r="M2153" s="106">
        <v>6.8828138010000002</v>
      </c>
      <c r="N2153" s="105">
        <v>6882.8138010000002</v>
      </c>
      <c r="O2153" s="107">
        <f t="shared" si="66"/>
        <v>9</v>
      </c>
      <c r="P2153" s="105">
        <f>IFERROR(INDEX(Data_HS!$D$2:$D$8217,MATCH(H2153,Data_HS!$A$2:$A$8217,0))/p_bulan,"")</f>
        <v>60138.272727272728</v>
      </c>
      <c r="Q2153" s="104" t="str">
        <f t="shared" si="67"/>
        <v>Wajar</v>
      </c>
    </row>
    <row r="2154" spans="1:17" x14ac:dyDescent="0.3">
      <c r="A2154" s="104">
        <v>2153</v>
      </c>
      <c r="B2154" s="104" t="s">
        <v>18956</v>
      </c>
      <c r="C2154" s="104" t="s">
        <v>290</v>
      </c>
      <c r="D2154" s="104" t="s">
        <v>308</v>
      </c>
      <c r="E2154" s="104" t="s">
        <v>320</v>
      </c>
      <c r="F2154" s="104" t="s">
        <v>343</v>
      </c>
      <c r="G2154" s="104" t="s">
        <v>332</v>
      </c>
      <c r="H2154" s="104" t="s">
        <v>2251</v>
      </c>
      <c r="I2154" s="104" t="s">
        <v>18966</v>
      </c>
      <c r="J2154" s="105">
        <v>10000</v>
      </c>
      <c r="K2154" s="105">
        <v>200000</v>
      </c>
      <c r="L2154" s="105">
        <v>105000</v>
      </c>
      <c r="M2154" s="106">
        <v>5.5569576200000004</v>
      </c>
      <c r="N2154" s="105">
        <v>583480.55009999999</v>
      </c>
      <c r="O2154" s="107">
        <f t="shared" si="66"/>
        <v>18</v>
      </c>
      <c r="P2154" s="105">
        <f>IFERROR(INDEX(Data_HS!$D$2:$D$8217,MATCH(H2154,Data_HS!$A$2:$A$8217,0))/p_bulan,"")</f>
        <v>256941.09090909091</v>
      </c>
      <c r="Q2154" s="104" t="str">
        <f t="shared" si="67"/>
        <v>Melebihi ekspor nasional HS</v>
      </c>
    </row>
    <row r="2155" spans="1:17" x14ac:dyDescent="0.3">
      <c r="A2155" s="104">
        <v>2154</v>
      </c>
      <c r="B2155" s="104" t="s">
        <v>18956</v>
      </c>
      <c r="C2155" s="104" t="s">
        <v>290</v>
      </c>
      <c r="D2155" s="104" t="s">
        <v>308</v>
      </c>
      <c r="E2155" s="104" t="s">
        <v>320</v>
      </c>
      <c r="F2155" s="104" t="s">
        <v>343</v>
      </c>
      <c r="G2155" s="104" t="s">
        <v>332</v>
      </c>
      <c r="H2155" s="104" t="s">
        <v>2261</v>
      </c>
      <c r="I2155" s="104" t="s">
        <v>18967</v>
      </c>
      <c r="J2155" s="105">
        <v>10000</v>
      </c>
      <c r="K2155" s="105"/>
      <c r="L2155" s="105">
        <v>10000</v>
      </c>
      <c r="M2155" s="106">
        <v>18.039173040000001</v>
      </c>
      <c r="N2155" s="105">
        <v>180391.7304</v>
      </c>
      <c r="O2155" s="107">
        <f t="shared" si="66"/>
        <v>18</v>
      </c>
      <c r="P2155" s="105">
        <f>IFERROR(INDEX(Data_HS!$D$2:$D$8217,MATCH(H2155,Data_HS!$A$2:$A$8217,0))/p_bulan,"")</f>
        <v>189518479.45454547</v>
      </c>
      <c r="Q2155" s="104" t="str">
        <f t="shared" si="67"/>
        <v>Wajar</v>
      </c>
    </row>
    <row r="2156" spans="1:17" x14ac:dyDescent="0.3">
      <c r="A2156" s="104">
        <v>2155</v>
      </c>
      <c r="B2156" s="104" t="s">
        <v>18956</v>
      </c>
      <c r="C2156" s="104" t="s">
        <v>290</v>
      </c>
      <c r="D2156" s="104" t="s">
        <v>308</v>
      </c>
      <c r="E2156" s="104" t="s">
        <v>320</v>
      </c>
      <c r="F2156" s="104" t="s">
        <v>343</v>
      </c>
      <c r="G2156" s="104" t="s">
        <v>332</v>
      </c>
      <c r="H2156" s="104" t="s">
        <v>2263</v>
      </c>
      <c r="I2156" s="104" t="s">
        <v>18036</v>
      </c>
      <c r="J2156" s="105">
        <v>10000</v>
      </c>
      <c r="K2156" s="105"/>
      <c r="L2156" s="105">
        <v>10000</v>
      </c>
      <c r="M2156" s="106">
        <v>6.183815901</v>
      </c>
      <c r="N2156" s="105">
        <v>61838.159010000003</v>
      </c>
      <c r="O2156" s="107">
        <f t="shared" si="66"/>
        <v>18</v>
      </c>
      <c r="P2156" s="105">
        <f>IFERROR(INDEX(Data_HS!$D$2:$D$8217,MATCH(H2156,Data_HS!$A$2:$A$8217,0))/p_bulan,"")</f>
        <v>64124517</v>
      </c>
      <c r="Q2156" s="104" t="str">
        <f t="shared" si="67"/>
        <v>Wajar</v>
      </c>
    </row>
    <row r="2157" spans="1:17" x14ac:dyDescent="0.3">
      <c r="A2157" s="104">
        <v>2156</v>
      </c>
      <c r="B2157" s="104" t="s">
        <v>18968</v>
      </c>
      <c r="C2157" s="104" t="s">
        <v>292</v>
      </c>
      <c r="D2157" s="104" t="s">
        <v>308</v>
      </c>
      <c r="E2157" s="104" t="s">
        <v>320</v>
      </c>
      <c r="F2157" s="104" t="s">
        <v>343</v>
      </c>
      <c r="G2157" s="104" t="s">
        <v>332</v>
      </c>
      <c r="H2157" s="104" t="s">
        <v>1328</v>
      </c>
      <c r="I2157" s="104" t="s">
        <v>18969</v>
      </c>
      <c r="J2157" s="105">
        <v>17000</v>
      </c>
      <c r="K2157" s="105">
        <v>200000</v>
      </c>
      <c r="L2157" s="105">
        <v>108500</v>
      </c>
      <c r="M2157" s="106">
        <v>1.220078137</v>
      </c>
      <c r="N2157" s="105">
        <v>132378.47779999999</v>
      </c>
      <c r="O2157" s="107">
        <f t="shared" si="66"/>
        <v>8</v>
      </c>
      <c r="P2157" s="105">
        <f>IFERROR(INDEX(Data_HS!$D$2:$D$8217,MATCH(H2157,Data_HS!$A$2:$A$8217,0))/p_bulan,"")</f>
        <v>24068985.181818184</v>
      </c>
      <c r="Q2157" s="104" t="str">
        <f t="shared" si="67"/>
        <v>Wajar</v>
      </c>
    </row>
    <row r="2158" spans="1:17" x14ac:dyDescent="0.3">
      <c r="A2158" s="104">
        <v>2157</v>
      </c>
      <c r="B2158" s="104" t="s">
        <v>18970</v>
      </c>
      <c r="C2158" s="104" t="s">
        <v>284</v>
      </c>
      <c r="D2158" s="104" t="s">
        <v>308</v>
      </c>
      <c r="E2158" s="104" t="s">
        <v>320</v>
      </c>
      <c r="F2158" s="104" t="s">
        <v>344</v>
      </c>
      <c r="G2158" s="104" t="s">
        <v>335</v>
      </c>
      <c r="H2158" s="104" t="s">
        <v>1563</v>
      </c>
      <c r="I2158" s="104" t="s">
        <v>18971</v>
      </c>
      <c r="J2158" s="105">
        <v>2000</v>
      </c>
      <c r="K2158" s="105">
        <v>20000</v>
      </c>
      <c r="L2158" s="105">
        <v>11000</v>
      </c>
      <c r="M2158" s="106">
        <v>1.346506929</v>
      </c>
      <c r="N2158" s="105">
        <v>14811.576220000001</v>
      </c>
      <c r="O2158" s="107">
        <f t="shared" si="66"/>
        <v>9</v>
      </c>
      <c r="P2158" s="105">
        <f>IFERROR(INDEX(Data_HS!$D$2:$D$8217,MATCH(H2158,Data_HS!$A$2:$A$8217,0))/p_bulan,"")</f>
        <v>652267.90909090906</v>
      </c>
      <c r="Q2158" s="104" t="str">
        <f t="shared" si="67"/>
        <v>Wajar</v>
      </c>
    </row>
    <row r="2159" spans="1:17" x14ac:dyDescent="0.3">
      <c r="A2159" s="104">
        <v>2158</v>
      </c>
      <c r="B2159" s="104" t="s">
        <v>18970</v>
      </c>
      <c r="C2159" s="104" t="s">
        <v>284</v>
      </c>
      <c r="D2159" s="104" t="s">
        <v>308</v>
      </c>
      <c r="E2159" s="104" t="s">
        <v>320</v>
      </c>
      <c r="F2159" s="104" t="s">
        <v>344</v>
      </c>
      <c r="G2159" s="104" t="s">
        <v>335</v>
      </c>
      <c r="H2159" s="104" t="s">
        <v>6012</v>
      </c>
      <c r="I2159" s="104" t="s">
        <v>18972</v>
      </c>
      <c r="J2159" s="105">
        <v>18000</v>
      </c>
      <c r="K2159" s="105">
        <v>125000</v>
      </c>
      <c r="L2159" s="105">
        <v>71500</v>
      </c>
      <c r="M2159" s="106">
        <v>0.57622691999999998</v>
      </c>
      <c r="N2159" s="105">
        <v>41200.22479</v>
      </c>
      <c r="O2159" s="107">
        <f t="shared" si="66"/>
        <v>44</v>
      </c>
      <c r="P2159" s="105">
        <f>IFERROR(INDEX(Data_HS!$D$2:$D$8217,MATCH(H2159,Data_HS!$A$2:$A$8217,0))/p_bulan,"")</f>
        <v>11232.181818181818</v>
      </c>
      <c r="Q2159" s="104" t="str">
        <f t="shared" si="67"/>
        <v>Melebihi ekspor nasional HS</v>
      </c>
    </row>
    <row r="2160" spans="1:17" x14ac:dyDescent="0.3">
      <c r="A2160" s="104">
        <v>2159</v>
      </c>
      <c r="B2160" s="104" t="s">
        <v>18970</v>
      </c>
      <c r="C2160" s="104" t="s">
        <v>284</v>
      </c>
      <c r="D2160" s="104" t="s">
        <v>308</v>
      </c>
      <c r="E2160" s="104" t="s">
        <v>320</v>
      </c>
      <c r="F2160" s="104" t="s">
        <v>344</v>
      </c>
      <c r="G2160" s="104" t="s">
        <v>335</v>
      </c>
      <c r="H2160" s="104" t="s">
        <v>750</v>
      </c>
      <c r="I2160" s="104" t="s">
        <v>18973</v>
      </c>
      <c r="J2160" s="105">
        <v>0</v>
      </c>
      <c r="K2160" s="105">
        <v>0</v>
      </c>
      <c r="L2160" s="105">
        <v>0</v>
      </c>
      <c r="M2160" s="106">
        <v>6.6280494909999996</v>
      </c>
      <c r="N2160" s="105">
        <v>0</v>
      </c>
      <c r="O2160" s="107">
        <f t="shared" si="66"/>
        <v>3</v>
      </c>
      <c r="P2160" s="105">
        <f>IFERROR(INDEX(Data_HS!$D$2:$D$8217,MATCH(H2160,Data_HS!$A$2:$A$8217,0))/p_bulan,"")</f>
        <v>1566422</v>
      </c>
      <c r="Q2160" s="104" t="str">
        <f t="shared" si="67"/>
        <v>Estimasi nol</v>
      </c>
    </row>
    <row r="2161" spans="1:17" x14ac:dyDescent="0.3">
      <c r="A2161" s="104">
        <v>2160</v>
      </c>
      <c r="B2161" s="104" t="s">
        <v>18974</v>
      </c>
      <c r="C2161" s="104" t="s">
        <v>290</v>
      </c>
      <c r="D2161" s="104" t="s">
        <v>308</v>
      </c>
      <c r="E2161" s="104" t="s">
        <v>320</v>
      </c>
      <c r="F2161" s="104" t="s">
        <v>343</v>
      </c>
      <c r="G2161" s="104" t="s">
        <v>332</v>
      </c>
      <c r="H2161" s="104" t="s">
        <v>16845</v>
      </c>
      <c r="I2161" s="104" t="s">
        <v>16846</v>
      </c>
      <c r="J2161" s="105"/>
      <c r="K2161" s="105"/>
      <c r="L2161" s="105"/>
      <c r="M2161" s="106"/>
      <c r="N2161" s="105"/>
      <c r="O2161" s="107">
        <f t="shared" si="66"/>
        <v>0</v>
      </c>
      <c r="P2161" s="105" t="str">
        <f>IFERROR(INDEX(Data_HS!$D$2:$D$8217,MATCH(H2161,Data_HS!$A$2:$A$8217,0))/p_bulan,"")</f>
        <v/>
      </c>
      <c r="Q2161" s="104" t="str">
        <f t="shared" si="67"/>
        <v>HS tidak valid</v>
      </c>
    </row>
    <row r="2162" spans="1:17" x14ac:dyDescent="0.3">
      <c r="A2162" s="104">
        <v>2161</v>
      </c>
      <c r="B2162" s="104" t="s">
        <v>18975</v>
      </c>
      <c r="C2162" s="104" t="s">
        <v>286</v>
      </c>
      <c r="D2162" s="104" t="s">
        <v>308</v>
      </c>
      <c r="E2162" s="104" t="s">
        <v>301</v>
      </c>
      <c r="F2162" s="104" t="s">
        <v>343</v>
      </c>
      <c r="G2162" s="104" t="s">
        <v>332</v>
      </c>
      <c r="H2162" s="104" t="s">
        <v>1460</v>
      </c>
      <c r="I2162" s="104" t="s">
        <v>18976</v>
      </c>
      <c r="J2162" s="105">
        <v>100</v>
      </c>
      <c r="K2162" s="105">
        <v>60000</v>
      </c>
      <c r="L2162" s="105">
        <v>30050</v>
      </c>
      <c r="M2162" s="106">
        <v>6.8828138010000002</v>
      </c>
      <c r="N2162" s="105">
        <v>206828.55470000001</v>
      </c>
      <c r="O2162" s="107">
        <f t="shared" si="66"/>
        <v>9</v>
      </c>
      <c r="P2162" s="105">
        <f>IFERROR(INDEX(Data_HS!$D$2:$D$8217,MATCH(H2162,Data_HS!$A$2:$A$8217,0))/p_bulan,"")</f>
        <v>60138.272727272728</v>
      </c>
      <c r="Q2162" s="104" t="str">
        <f t="shared" si="67"/>
        <v>Melebihi ekspor nasional HS</v>
      </c>
    </row>
    <row r="2163" spans="1:17" x14ac:dyDescent="0.3">
      <c r="A2163" s="104">
        <v>2162</v>
      </c>
      <c r="B2163" s="104" t="s">
        <v>18975</v>
      </c>
      <c r="C2163" s="104" t="s">
        <v>286</v>
      </c>
      <c r="D2163" s="104" t="s">
        <v>308</v>
      </c>
      <c r="E2163" s="104" t="s">
        <v>301</v>
      </c>
      <c r="F2163" s="104" t="s">
        <v>343</v>
      </c>
      <c r="G2163" s="104" t="s">
        <v>332</v>
      </c>
      <c r="H2163" s="104" t="s">
        <v>5520</v>
      </c>
      <c r="I2163" s="104" t="s">
        <v>18977</v>
      </c>
      <c r="J2163" s="105">
        <v>100</v>
      </c>
      <c r="K2163" s="105">
        <v>50000</v>
      </c>
      <c r="L2163" s="105">
        <v>25050</v>
      </c>
      <c r="M2163" s="106">
        <v>2.3177416399999999</v>
      </c>
      <c r="N2163" s="105">
        <v>58059.428090000001</v>
      </c>
      <c r="O2163" s="107">
        <f t="shared" si="66"/>
        <v>40</v>
      </c>
      <c r="P2163" s="105">
        <f>IFERROR(INDEX(Data_HS!$D$2:$D$8217,MATCH(H2163,Data_HS!$A$2:$A$8217,0))/p_bulan,"")</f>
        <v>6486814.1818181816</v>
      </c>
      <c r="Q2163" s="104" t="str">
        <f t="shared" si="67"/>
        <v>Wajar</v>
      </c>
    </row>
    <row r="2164" spans="1:17" x14ac:dyDescent="0.3">
      <c r="A2164" s="104">
        <v>2163</v>
      </c>
      <c r="B2164" s="104" t="s">
        <v>18975</v>
      </c>
      <c r="C2164" s="104" t="s">
        <v>286</v>
      </c>
      <c r="D2164" s="104" t="s">
        <v>308</v>
      </c>
      <c r="E2164" s="104" t="s">
        <v>301</v>
      </c>
      <c r="F2164" s="104" t="s">
        <v>343</v>
      </c>
      <c r="G2164" s="104" t="s">
        <v>332</v>
      </c>
      <c r="H2164" s="104" t="s">
        <v>1460</v>
      </c>
      <c r="I2164" s="104" t="s">
        <v>18978</v>
      </c>
      <c r="J2164" s="105">
        <v>100</v>
      </c>
      <c r="K2164" s="105">
        <v>5000</v>
      </c>
      <c r="L2164" s="105">
        <v>2550</v>
      </c>
      <c r="M2164" s="106">
        <v>6.8828138010000002</v>
      </c>
      <c r="N2164" s="105">
        <v>17551.175190000002</v>
      </c>
      <c r="O2164" s="107">
        <f t="shared" si="66"/>
        <v>9</v>
      </c>
      <c r="P2164" s="105">
        <f>IFERROR(INDEX(Data_HS!$D$2:$D$8217,MATCH(H2164,Data_HS!$A$2:$A$8217,0))/p_bulan,"")</f>
        <v>60138.272727272728</v>
      </c>
      <c r="Q2164" s="104" t="str">
        <f t="shared" si="67"/>
        <v>Wajar</v>
      </c>
    </row>
    <row r="2165" spans="1:17" x14ac:dyDescent="0.3">
      <c r="A2165" s="104">
        <v>2164</v>
      </c>
      <c r="B2165" s="104" t="s">
        <v>18975</v>
      </c>
      <c r="C2165" s="104" t="s">
        <v>286</v>
      </c>
      <c r="D2165" s="104" t="s">
        <v>308</v>
      </c>
      <c r="E2165" s="104" t="s">
        <v>301</v>
      </c>
      <c r="F2165" s="104" t="s">
        <v>343</v>
      </c>
      <c r="G2165" s="104" t="s">
        <v>332</v>
      </c>
      <c r="H2165" s="104" t="s">
        <v>1460</v>
      </c>
      <c r="I2165" s="104" t="s">
        <v>18979</v>
      </c>
      <c r="J2165" s="105">
        <v>100</v>
      </c>
      <c r="K2165" s="105">
        <v>5000</v>
      </c>
      <c r="L2165" s="105">
        <v>2550</v>
      </c>
      <c r="M2165" s="106">
        <v>6.8828138010000002</v>
      </c>
      <c r="N2165" s="105">
        <v>17551.175190000002</v>
      </c>
      <c r="O2165" s="107">
        <f t="shared" si="66"/>
        <v>9</v>
      </c>
      <c r="P2165" s="105">
        <f>IFERROR(INDEX(Data_HS!$D$2:$D$8217,MATCH(H2165,Data_HS!$A$2:$A$8217,0))/p_bulan,"")</f>
        <v>60138.272727272728</v>
      </c>
      <c r="Q2165" s="104" t="str">
        <f t="shared" si="67"/>
        <v>Wajar</v>
      </c>
    </row>
    <row r="2166" spans="1:17" x14ac:dyDescent="0.3">
      <c r="A2166" s="104">
        <v>2165</v>
      </c>
      <c r="B2166" s="104" t="s">
        <v>18975</v>
      </c>
      <c r="C2166" s="104" t="s">
        <v>286</v>
      </c>
      <c r="D2166" s="104" t="s">
        <v>308</v>
      </c>
      <c r="E2166" s="104" t="s">
        <v>301</v>
      </c>
      <c r="F2166" s="104" t="s">
        <v>343</v>
      </c>
      <c r="G2166" s="104" t="s">
        <v>332</v>
      </c>
      <c r="H2166" s="104" t="s">
        <v>1460</v>
      </c>
      <c r="I2166" s="104" t="s">
        <v>18980</v>
      </c>
      <c r="J2166" s="105">
        <v>100</v>
      </c>
      <c r="K2166" s="105">
        <v>10000</v>
      </c>
      <c r="L2166" s="105">
        <v>5050</v>
      </c>
      <c r="M2166" s="106">
        <v>6.8828138010000002</v>
      </c>
      <c r="N2166" s="105">
        <v>34758.209690000003</v>
      </c>
      <c r="O2166" s="107">
        <f t="shared" si="66"/>
        <v>9</v>
      </c>
      <c r="P2166" s="105">
        <f>IFERROR(INDEX(Data_HS!$D$2:$D$8217,MATCH(H2166,Data_HS!$A$2:$A$8217,0))/p_bulan,"")</f>
        <v>60138.272727272728</v>
      </c>
      <c r="Q2166" s="104" t="str">
        <f t="shared" si="67"/>
        <v>Wajar</v>
      </c>
    </row>
    <row r="2167" spans="1:17" x14ac:dyDescent="0.3">
      <c r="A2167" s="104">
        <v>2166</v>
      </c>
      <c r="B2167" s="104" t="s">
        <v>18975</v>
      </c>
      <c r="C2167" s="104" t="s">
        <v>286</v>
      </c>
      <c r="D2167" s="104" t="s">
        <v>308</v>
      </c>
      <c r="E2167" s="104" t="s">
        <v>301</v>
      </c>
      <c r="F2167" s="104" t="s">
        <v>343</v>
      </c>
      <c r="G2167" s="104" t="s">
        <v>332</v>
      </c>
      <c r="H2167" s="104" t="s">
        <v>1460</v>
      </c>
      <c r="I2167" s="104" t="s">
        <v>18981</v>
      </c>
      <c r="J2167" s="105">
        <v>100</v>
      </c>
      <c r="K2167" s="105">
        <v>60000</v>
      </c>
      <c r="L2167" s="105">
        <v>30050</v>
      </c>
      <c r="M2167" s="106">
        <v>6.8828138010000002</v>
      </c>
      <c r="N2167" s="105">
        <v>206828.55470000001</v>
      </c>
      <c r="O2167" s="107">
        <f t="shared" si="66"/>
        <v>9</v>
      </c>
      <c r="P2167" s="105">
        <f>IFERROR(INDEX(Data_HS!$D$2:$D$8217,MATCH(H2167,Data_HS!$A$2:$A$8217,0))/p_bulan,"")</f>
        <v>60138.272727272728</v>
      </c>
      <c r="Q2167" s="104" t="str">
        <f t="shared" si="67"/>
        <v>Melebihi ekspor nasional HS</v>
      </c>
    </row>
    <row r="2168" spans="1:17" x14ac:dyDescent="0.3">
      <c r="A2168" s="104">
        <v>2167</v>
      </c>
      <c r="B2168" s="104" t="s">
        <v>18975</v>
      </c>
      <c r="C2168" s="104" t="s">
        <v>286</v>
      </c>
      <c r="D2168" s="104" t="s">
        <v>308</v>
      </c>
      <c r="E2168" s="104" t="s">
        <v>301</v>
      </c>
      <c r="F2168" s="104" t="s">
        <v>343</v>
      </c>
      <c r="G2168" s="104" t="s">
        <v>332</v>
      </c>
      <c r="H2168" s="104" t="s">
        <v>5520</v>
      </c>
      <c r="I2168" s="104" t="s">
        <v>18982</v>
      </c>
      <c r="J2168" s="105">
        <v>100</v>
      </c>
      <c r="K2168" s="105">
        <v>50000</v>
      </c>
      <c r="L2168" s="105">
        <v>25050</v>
      </c>
      <c r="M2168" s="106">
        <v>2.3177416399999999</v>
      </c>
      <c r="N2168" s="105">
        <v>58059.428090000001</v>
      </c>
      <c r="O2168" s="107">
        <f t="shared" si="66"/>
        <v>40</v>
      </c>
      <c r="P2168" s="105">
        <f>IFERROR(INDEX(Data_HS!$D$2:$D$8217,MATCH(H2168,Data_HS!$A$2:$A$8217,0))/p_bulan,"")</f>
        <v>6486814.1818181816</v>
      </c>
      <c r="Q2168" s="104" t="str">
        <f t="shared" si="67"/>
        <v>Wajar</v>
      </c>
    </row>
    <row r="2169" spans="1:17" x14ac:dyDescent="0.3">
      <c r="A2169" s="104">
        <v>2168</v>
      </c>
      <c r="B2169" s="104" t="s">
        <v>18975</v>
      </c>
      <c r="C2169" s="104" t="s">
        <v>286</v>
      </c>
      <c r="D2169" s="104" t="s">
        <v>308</v>
      </c>
      <c r="E2169" s="104" t="s">
        <v>301</v>
      </c>
      <c r="F2169" s="104" t="s">
        <v>343</v>
      </c>
      <c r="G2169" s="104" t="s">
        <v>332</v>
      </c>
      <c r="H2169" s="104" t="s">
        <v>1460</v>
      </c>
      <c r="I2169" s="104" t="s">
        <v>18983</v>
      </c>
      <c r="J2169" s="105">
        <v>100</v>
      </c>
      <c r="K2169" s="105">
        <v>5000</v>
      </c>
      <c r="L2169" s="105">
        <v>2550</v>
      </c>
      <c r="M2169" s="106">
        <v>6.8828138010000002</v>
      </c>
      <c r="N2169" s="105">
        <v>17551.175190000002</v>
      </c>
      <c r="O2169" s="107">
        <f t="shared" si="66"/>
        <v>9</v>
      </c>
      <c r="P2169" s="105">
        <f>IFERROR(INDEX(Data_HS!$D$2:$D$8217,MATCH(H2169,Data_HS!$A$2:$A$8217,0))/p_bulan,"")</f>
        <v>60138.272727272728</v>
      </c>
      <c r="Q2169" s="104" t="str">
        <f t="shared" si="67"/>
        <v>Wajar</v>
      </c>
    </row>
    <row r="2170" spans="1:17" x14ac:dyDescent="0.3">
      <c r="A2170" s="104">
        <v>2169</v>
      </c>
      <c r="B2170" s="104" t="s">
        <v>18975</v>
      </c>
      <c r="C2170" s="104" t="s">
        <v>286</v>
      </c>
      <c r="D2170" s="104" t="s">
        <v>308</v>
      </c>
      <c r="E2170" s="104" t="s">
        <v>301</v>
      </c>
      <c r="F2170" s="104" t="s">
        <v>343</v>
      </c>
      <c r="G2170" s="104" t="s">
        <v>332</v>
      </c>
      <c r="H2170" s="104" t="s">
        <v>1460</v>
      </c>
      <c r="I2170" s="104" t="s">
        <v>18984</v>
      </c>
      <c r="J2170" s="105">
        <v>100</v>
      </c>
      <c r="K2170" s="105">
        <v>5000</v>
      </c>
      <c r="L2170" s="105">
        <v>2550</v>
      </c>
      <c r="M2170" s="106">
        <v>6.8828138010000002</v>
      </c>
      <c r="N2170" s="105">
        <v>17551.175190000002</v>
      </c>
      <c r="O2170" s="107">
        <f t="shared" si="66"/>
        <v>9</v>
      </c>
      <c r="P2170" s="105">
        <f>IFERROR(INDEX(Data_HS!$D$2:$D$8217,MATCH(H2170,Data_HS!$A$2:$A$8217,0))/p_bulan,"")</f>
        <v>60138.272727272728</v>
      </c>
      <c r="Q2170" s="104" t="str">
        <f t="shared" si="67"/>
        <v>Wajar</v>
      </c>
    </row>
    <row r="2171" spans="1:17" x14ac:dyDescent="0.3">
      <c r="A2171" s="104">
        <v>2170</v>
      </c>
      <c r="B2171" s="104" t="s">
        <v>18975</v>
      </c>
      <c r="C2171" s="104" t="s">
        <v>286</v>
      </c>
      <c r="D2171" s="104" t="s">
        <v>308</v>
      </c>
      <c r="E2171" s="104" t="s">
        <v>301</v>
      </c>
      <c r="F2171" s="104" t="s">
        <v>343</v>
      </c>
      <c r="G2171" s="104" t="s">
        <v>332</v>
      </c>
      <c r="H2171" s="104" t="s">
        <v>5520</v>
      </c>
      <c r="I2171" s="104" t="s">
        <v>18985</v>
      </c>
      <c r="J2171" s="105">
        <v>100</v>
      </c>
      <c r="K2171" s="105">
        <v>50000</v>
      </c>
      <c r="L2171" s="105">
        <v>25050</v>
      </c>
      <c r="M2171" s="106">
        <v>2.3177416399999999</v>
      </c>
      <c r="N2171" s="105">
        <v>58059.428090000001</v>
      </c>
      <c r="O2171" s="107">
        <f t="shared" si="66"/>
        <v>40</v>
      </c>
      <c r="P2171" s="105">
        <f>IFERROR(INDEX(Data_HS!$D$2:$D$8217,MATCH(H2171,Data_HS!$A$2:$A$8217,0))/p_bulan,"")</f>
        <v>6486814.1818181816</v>
      </c>
      <c r="Q2171" s="104" t="str">
        <f t="shared" si="67"/>
        <v>Wajar</v>
      </c>
    </row>
    <row r="2172" spans="1:17" x14ac:dyDescent="0.3">
      <c r="A2172" s="104">
        <v>2171</v>
      </c>
      <c r="B2172" s="104" t="s">
        <v>18975</v>
      </c>
      <c r="C2172" s="104" t="s">
        <v>286</v>
      </c>
      <c r="D2172" s="104" t="s">
        <v>308</v>
      </c>
      <c r="E2172" s="104" t="s">
        <v>301</v>
      </c>
      <c r="F2172" s="104" t="s">
        <v>343</v>
      </c>
      <c r="G2172" s="104" t="s">
        <v>332</v>
      </c>
      <c r="H2172" s="104" t="s">
        <v>5520</v>
      </c>
      <c r="I2172" s="104" t="s">
        <v>18986</v>
      </c>
      <c r="J2172" s="105">
        <v>100</v>
      </c>
      <c r="K2172" s="105">
        <v>50000</v>
      </c>
      <c r="L2172" s="105">
        <v>25050</v>
      </c>
      <c r="M2172" s="106">
        <v>2.3177416399999999</v>
      </c>
      <c r="N2172" s="105">
        <v>58059.428090000001</v>
      </c>
      <c r="O2172" s="107">
        <f t="shared" si="66"/>
        <v>40</v>
      </c>
      <c r="P2172" s="105">
        <f>IFERROR(INDEX(Data_HS!$D$2:$D$8217,MATCH(H2172,Data_HS!$A$2:$A$8217,0))/p_bulan,"")</f>
        <v>6486814.1818181816</v>
      </c>
      <c r="Q2172" s="104" t="str">
        <f t="shared" si="67"/>
        <v>Wajar</v>
      </c>
    </row>
    <row r="2173" spans="1:17" x14ac:dyDescent="0.3">
      <c r="A2173" s="104">
        <v>2172</v>
      </c>
      <c r="B2173" s="104" t="s">
        <v>18975</v>
      </c>
      <c r="C2173" s="104" t="s">
        <v>286</v>
      </c>
      <c r="D2173" s="104" t="s">
        <v>308</v>
      </c>
      <c r="E2173" s="104" t="s">
        <v>301</v>
      </c>
      <c r="F2173" s="104" t="s">
        <v>343</v>
      </c>
      <c r="G2173" s="104" t="s">
        <v>332</v>
      </c>
      <c r="H2173" s="104" t="s">
        <v>1460</v>
      </c>
      <c r="I2173" s="104" t="s">
        <v>18987</v>
      </c>
      <c r="J2173" s="105">
        <v>100</v>
      </c>
      <c r="K2173" s="105">
        <v>5000</v>
      </c>
      <c r="L2173" s="105">
        <v>2550</v>
      </c>
      <c r="M2173" s="106">
        <v>6.8828138010000002</v>
      </c>
      <c r="N2173" s="105">
        <v>17551.175190000002</v>
      </c>
      <c r="O2173" s="107">
        <f t="shared" si="66"/>
        <v>9</v>
      </c>
      <c r="P2173" s="105">
        <f>IFERROR(INDEX(Data_HS!$D$2:$D$8217,MATCH(H2173,Data_HS!$A$2:$A$8217,0))/p_bulan,"")</f>
        <v>60138.272727272728</v>
      </c>
      <c r="Q2173" s="104" t="str">
        <f t="shared" si="67"/>
        <v>Wajar</v>
      </c>
    </row>
    <row r="2174" spans="1:17" x14ac:dyDescent="0.3">
      <c r="A2174" s="104">
        <v>2173</v>
      </c>
      <c r="B2174" s="104" t="s">
        <v>18988</v>
      </c>
      <c r="C2174" s="104" t="s">
        <v>282</v>
      </c>
      <c r="D2174" s="104" t="s">
        <v>308</v>
      </c>
      <c r="E2174" s="104" t="s">
        <v>320</v>
      </c>
      <c r="F2174" s="104" t="s">
        <v>320</v>
      </c>
      <c r="G2174" s="104" t="s">
        <v>320</v>
      </c>
      <c r="H2174" s="104" t="s">
        <v>1460</v>
      </c>
      <c r="I2174" s="104" t="s">
        <v>18989</v>
      </c>
      <c r="J2174" s="105">
        <v>0</v>
      </c>
      <c r="K2174" s="105">
        <v>0</v>
      </c>
      <c r="L2174" s="105">
        <v>0</v>
      </c>
      <c r="M2174" s="106">
        <v>6.8828138010000002</v>
      </c>
      <c r="N2174" s="105">
        <v>0</v>
      </c>
      <c r="O2174" s="107">
        <f t="shared" si="66"/>
        <v>9</v>
      </c>
      <c r="P2174" s="105">
        <f>IFERROR(INDEX(Data_HS!$D$2:$D$8217,MATCH(H2174,Data_HS!$A$2:$A$8217,0))/p_bulan,"")</f>
        <v>60138.272727272728</v>
      </c>
      <c r="Q2174" s="104" t="str">
        <f t="shared" si="67"/>
        <v>Estimasi nol</v>
      </c>
    </row>
    <row r="2175" spans="1:17" x14ac:dyDescent="0.3">
      <c r="A2175" s="104">
        <v>2174</v>
      </c>
      <c r="B2175" s="104" t="s">
        <v>18990</v>
      </c>
      <c r="C2175" s="104" t="s">
        <v>284</v>
      </c>
      <c r="D2175" s="104" t="s">
        <v>320</v>
      </c>
      <c r="E2175" s="104" t="s">
        <v>320</v>
      </c>
      <c r="F2175" s="104" t="s">
        <v>320</v>
      </c>
      <c r="G2175" s="104" t="s">
        <v>320</v>
      </c>
      <c r="H2175" s="104" t="s">
        <v>1134</v>
      </c>
      <c r="I2175" s="104" t="s">
        <v>18991</v>
      </c>
      <c r="J2175" s="105">
        <v>0</v>
      </c>
      <c r="K2175" s="105">
        <v>0</v>
      </c>
      <c r="L2175" s="105">
        <v>0</v>
      </c>
      <c r="M2175" s="106">
        <v>0.91272827000000001</v>
      </c>
      <c r="N2175" s="105">
        <v>0</v>
      </c>
      <c r="O2175" s="107">
        <f t="shared" si="66"/>
        <v>7</v>
      </c>
      <c r="P2175" s="105">
        <f>IFERROR(INDEX(Data_HS!$D$2:$D$8217,MATCH(H2175,Data_HS!$A$2:$A$8217,0))/p_bulan,"")</f>
        <v>43251.454545454544</v>
      </c>
      <c r="Q2175" s="104" t="str">
        <f t="shared" si="67"/>
        <v>Estimasi nol</v>
      </c>
    </row>
    <row r="2176" spans="1:17" x14ac:dyDescent="0.3">
      <c r="A2176" s="104">
        <v>2175</v>
      </c>
      <c r="B2176" s="104" t="s">
        <v>18992</v>
      </c>
      <c r="C2176" s="104" t="s">
        <v>284</v>
      </c>
      <c r="D2176" s="104" t="s">
        <v>308</v>
      </c>
      <c r="E2176" s="104" t="s">
        <v>301</v>
      </c>
      <c r="F2176" s="104" t="s">
        <v>343</v>
      </c>
      <c r="G2176" s="104" t="s">
        <v>335</v>
      </c>
      <c r="H2176" s="104" t="s">
        <v>16845</v>
      </c>
      <c r="I2176" s="104" t="s">
        <v>16846</v>
      </c>
      <c r="J2176" s="105"/>
      <c r="K2176" s="105"/>
      <c r="L2176" s="105"/>
      <c r="M2176" s="106"/>
      <c r="N2176" s="105"/>
      <c r="O2176" s="107">
        <f t="shared" si="66"/>
        <v>0</v>
      </c>
      <c r="P2176" s="105" t="str">
        <f>IFERROR(INDEX(Data_HS!$D$2:$D$8217,MATCH(H2176,Data_HS!$A$2:$A$8217,0))/p_bulan,"")</f>
        <v/>
      </c>
      <c r="Q2176" s="104" t="str">
        <f t="shared" si="67"/>
        <v>HS tidak valid</v>
      </c>
    </row>
    <row r="2177" spans="1:17" x14ac:dyDescent="0.3">
      <c r="A2177" s="104">
        <v>2176</v>
      </c>
      <c r="B2177" s="104" t="s">
        <v>18993</v>
      </c>
      <c r="C2177" s="104" t="s">
        <v>313</v>
      </c>
      <c r="D2177" s="104" t="s">
        <v>311</v>
      </c>
      <c r="E2177" s="104" t="s">
        <v>320</v>
      </c>
      <c r="F2177" s="104" t="s">
        <v>343</v>
      </c>
      <c r="G2177" s="104" t="s">
        <v>335</v>
      </c>
      <c r="H2177" s="104" t="s">
        <v>16523</v>
      </c>
      <c r="I2177" s="104" t="s">
        <v>18994</v>
      </c>
      <c r="J2177" s="105">
        <v>25000</v>
      </c>
      <c r="K2177" s="105">
        <v>100000</v>
      </c>
      <c r="L2177" s="105">
        <v>62500</v>
      </c>
      <c r="M2177" s="106">
        <v>0.435440094</v>
      </c>
      <c r="N2177" s="105">
        <v>27215.005860000001</v>
      </c>
      <c r="O2177" s="107">
        <f t="shared" si="66"/>
        <v>96</v>
      </c>
      <c r="P2177" s="105">
        <f>IFERROR(INDEX(Data_HS!$D$2:$D$8217,MATCH(H2177,Data_HS!$A$2:$A$8217,0))/p_bulan,"")</f>
        <v>2688894</v>
      </c>
      <c r="Q2177" s="104" t="str">
        <f t="shared" si="67"/>
        <v>Wajar</v>
      </c>
    </row>
    <row r="2178" spans="1:17" x14ac:dyDescent="0.3">
      <c r="A2178" s="104">
        <v>2177</v>
      </c>
      <c r="B2178" s="104" t="s">
        <v>18993</v>
      </c>
      <c r="C2178" s="104" t="s">
        <v>313</v>
      </c>
      <c r="D2178" s="104" t="s">
        <v>311</v>
      </c>
      <c r="E2178" s="104" t="s">
        <v>320</v>
      </c>
      <c r="F2178" s="104" t="s">
        <v>343</v>
      </c>
      <c r="G2178" s="104" t="s">
        <v>335</v>
      </c>
      <c r="H2178" s="104" t="s">
        <v>1328</v>
      </c>
      <c r="I2178" s="104" t="s">
        <v>17104</v>
      </c>
      <c r="J2178" s="105">
        <v>18000</v>
      </c>
      <c r="K2178" s="105">
        <v>100000</v>
      </c>
      <c r="L2178" s="105">
        <v>59000</v>
      </c>
      <c r="M2178" s="106">
        <v>1.220078137</v>
      </c>
      <c r="N2178" s="105">
        <v>71984.610060000006</v>
      </c>
      <c r="O2178" s="107">
        <f t="shared" ref="O2178:O2241" si="68">VALUE(LEFT(H2178,2))</f>
        <v>8</v>
      </c>
      <c r="P2178" s="105">
        <f>IFERROR(INDEX(Data_HS!$D$2:$D$8217,MATCH(H2178,Data_HS!$A$2:$A$8217,0))/p_bulan,"")</f>
        <v>24068985.181818184</v>
      </c>
      <c r="Q2178" s="104" t="str">
        <f t="shared" ref="Q2178:Q2241" si="69">IF(H2178="00000000","HS tidak valid",IF(N2178="","Tanpa estimasi",IF(P2178="","HS tidak ada di data nasional",IF(N2178=0,"Estimasi nol",IF(N2178&gt;P2178,"Melebihi ekspor nasional HS","Wajar")))))</f>
        <v>Wajar</v>
      </c>
    </row>
    <row r="2179" spans="1:17" x14ac:dyDescent="0.3">
      <c r="A2179" s="104">
        <v>2178</v>
      </c>
      <c r="B2179" s="104" t="s">
        <v>18995</v>
      </c>
      <c r="C2179" s="104" t="s">
        <v>290</v>
      </c>
      <c r="D2179" s="104" t="s">
        <v>308</v>
      </c>
      <c r="E2179" s="104" t="s">
        <v>18996</v>
      </c>
      <c r="F2179" s="104" t="s">
        <v>343</v>
      </c>
      <c r="G2179" s="104" t="s">
        <v>332</v>
      </c>
      <c r="H2179" s="104" t="s">
        <v>2769</v>
      </c>
      <c r="I2179" s="104" t="s">
        <v>18997</v>
      </c>
      <c r="J2179" s="105">
        <v>50000</v>
      </c>
      <c r="K2179" s="105">
        <v>2000000</v>
      </c>
      <c r="L2179" s="105">
        <v>1025000</v>
      </c>
      <c r="M2179" s="106">
        <v>1.5</v>
      </c>
      <c r="N2179" s="105">
        <v>1537500</v>
      </c>
      <c r="O2179" s="107">
        <f t="shared" si="68"/>
        <v>23</v>
      </c>
      <c r="P2179" s="105">
        <f>IFERROR(INDEX(Data_HS!$D$2:$D$8217,MATCH(H2179,Data_HS!$A$2:$A$8217,0))/p_bulan,"")</f>
        <v>0.54545454545454541</v>
      </c>
      <c r="Q2179" s="104" t="str">
        <f t="shared" si="69"/>
        <v>Melebihi ekspor nasional HS</v>
      </c>
    </row>
    <row r="2180" spans="1:17" x14ac:dyDescent="0.3">
      <c r="A2180" s="104">
        <v>2179</v>
      </c>
      <c r="B2180" s="104" t="s">
        <v>18995</v>
      </c>
      <c r="C2180" s="104" t="s">
        <v>290</v>
      </c>
      <c r="D2180" s="104" t="s">
        <v>308</v>
      </c>
      <c r="E2180" s="104" t="s">
        <v>18996</v>
      </c>
      <c r="F2180" s="104" t="s">
        <v>343</v>
      </c>
      <c r="G2180" s="104" t="s">
        <v>332</v>
      </c>
      <c r="H2180" s="104" t="s">
        <v>1833</v>
      </c>
      <c r="I2180" s="104" t="s">
        <v>17006</v>
      </c>
      <c r="J2180" s="105">
        <v>1000000</v>
      </c>
      <c r="K2180" s="105">
        <v>10000000</v>
      </c>
      <c r="L2180" s="105">
        <v>5500000</v>
      </c>
      <c r="M2180" s="106">
        <v>0.10319235</v>
      </c>
      <c r="N2180" s="105">
        <v>567557.92229999998</v>
      </c>
      <c r="O2180" s="107">
        <f t="shared" si="68"/>
        <v>14</v>
      </c>
      <c r="P2180" s="105">
        <f>IFERROR(INDEX(Data_HS!$D$2:$D$8217,MATCH(H2180,Data_HS!$A$2:$A$8217,0))/p_bulan,"")</f>
        <v>51044723.545454547</v>
      </c>
      <c r="Q2180" s="104" t="str">
        <f t="shared" si="69"/>
        <v>Wajar</v>
      </c>
    </row>
    <row r="2181" spans="1:17" x14ac:dyDescent="0.3">
      <c r="A2181" s="104">
        <v>2180</v>
      </c>
      <c r="B2181" s="104" t="s">
        <v>18998</v>
      </c>
      <c r="C2181" s="104" t="s">
        <v>284</v>
      </c>
      <c r="D2181" s="104" t="s">
        <v>311</v>
      </c>
      <c r="E2181" s="104" t="s">
        <v>320</v>
      </c>
      <c r="F2181" s="104" t="s">
        <v>344</v>
      </c>
      <c r="G2181" s="104" t="s">
        <v>332</v>
      </c>
      <c r="H2181" s="104" t="s">
        <v>9313</v>
      </c>
      <c r="I2181" s="104" t="s">
        <v>18999</v>
      </c>
      <c r="J2181" s="105">
        <v>0</v>
      </c>
      <c r="K2181" s="105">
        <v>0</v>
      </c>
      <c r="L2181" s="105">
        <v>0</v>
      </c>
      <c r="M2181" s="106">
        <v>2.708005021</v>
      </c>
      <c r="N2181" s="105">
        <v>0</v>
      </c>
      <c r="O2181" s="107">
        <f t="shared" si="68"/>
        <v>70</v>
      </c>
      <c r="P2181" s="105">
        <f>IFERROR(INDEX(Data_HS!$D$2:$D$8217,MATCH(H2181,Data_HS!$A$2:$A$8217,0))/p_bulan,"")</f>
        <v>7061</v>
      </c>
      <c r="Q2181" s="104" t="str">
        <f t="shared" si="69"/>
        <v>Estimasi nol</v>
      </c>
    </row>
    <row r="2182" spans="1:17" x14ac:dyDescent="0.3">
      <c r="A2182" s="104">
        <v>2181</v>
      </c>
      <c r="B2182" s="104" t="s">
        <v>19000</v>
      </c>
      <c r="C2182" s="104" t="s">
        <v>288</v>
      </c>
      <c r="D2182" s="104" t="s">
        <v>308</v>
      </c>
      <c r="E2182" s="104" t="s">
        <v>301</v>
      </c>
      <c r="F2182" s="104" t="s">
        <v>343</v>
      </c>
      <c r="G2182" s="104" t="s">
        <v>332</v>
      </c>
      <c r="H2182" s="104" t="s">
        <v>16845</v>
      </c>
      <c r="I2182" s="104" t="s">
        <v>16846</v>
      </c>
      <c r="J2182" s="105"/>
      <c r="K2182" s="105"/>
      <c r="L2182" s="105"/>
      <c r="M2182" s="106"/>
      <c r="N2182" s="105"/>
      <c r="O2182" s="107">
        <f t="shared" si="68"/>
        <v>0</v>
      </c>
      <c r="P2182" s="105" t="str">
        <f>IFERROR(INDEX(Data_HS!$D$2:$D$8217,MATCH(H2182,Data_HS!$A$2:$A$8217,0))/p_bulan,"")</f>
        <v/>
      </c>
      <c r="Q2182" s="104" t="str">
        <f t="shared" si="69"/>
        <v>HS tidak valid</v>
      </c>
    </row>
    <row r="2183" spans="1:17" x14ac:dyDescent="0.3">
      <c r="A2183" s="104">
        <v>2182</v>
      </c>
      <c r="B2183" s="104" t="s">
        <v>19001</v>
      </c>
      <c r="C2183" s="104" t="s">
        <v>288</v>
      </c>
      <c r="D2183" s="104" t="s">
        <v>308</v>
      </c>
      <c r="E2183" s="104" t="s">
        <v>320</v>
      </c>
      <c r="F2183" s="104" t="s">
        <v>344</v>
      </c>
      <c r="G2183" s="104" t="s">
        <v>332</v>
      </c>
      <c r="H2183" s="104" t="s">
        <v>1460</v>
      </c>
      <c r="I2183" s="104" t="s">
        <v>19002</v>
      </c>
      <c r="J2183" s="105">
        <v>0</v>
      </c>
      <c r="K2183" s="105">
        <v>200000</v>
      </c>
      <c r="L2183" s="105">
        <v>100000</v>
      </c>
      <c r="M2183" s="106">
        <v>6.8828138010000002</v>
      </c>
      <c r="N2183" s="105">
        <v>688281.38009999995</v>
      </c>
      <c r="O2183" s="107">
        <f t="shared" si="68"/>
        <v>9</v>
      </c>
      <c r="P2183" s="105">
        <f>IFERROR(INDEX(Data_HS!$D$2:$D$8217,MATCH(H2183,Data_HS!$A$2:$A$8217,0))/p_bulan,"")</f>
        <v>60138.272727272728</v>
      </c>
      <c r="Q2183" s="104" t="str">
        <f t="shared" si="69"/>
        <v>Melebihi ekspor nasional HS</v>
      </c>
    </row>
    <row r="2184" spans="1:17" x14ac:dyDescent="0.3">
      <c r="A2184" s="104">
        <v>2183</v>
      </c>
      <c r="B2184" s="104" t="s">
        <v>19003</v>
      </c>
      <c r="C2184" s="104" t="s">
        <v>286</v>
      </c>
      <c r="D2184" s="104" t="s">
        <v>308</v>
      </c>
      <c r="E2184" s="104" t="s">
        <v>320</v>
      </c>
      <c r="F2184" s="104" t="s">
        <v>344</v>
      </c>
      <c r="G2184" s="104" t="s">
        <v>332</v>
      </c>
      <c r="H2184" s="104" t="s">
        <v>4629</v>
      </c>
      <c r="I2184" s="104" t="s">
        <v>19004</v>
      </c>
      <c r="J2184" s="105">
        <v>18000</v>
      </c>
      <c r="K2184" s="105">
        <v>300000</v>
      </c>
      <c r="L2184" s="105">
        <v>159000</v>
      </c>
      <c r="M2184" s="106">
        <v>1.77268161</v>
      </c>
      <c r="N2184" s="105">
        <v>281856.37599999999</v>
      </c>
      <c r="O2184" s="107">
        <f t="shared" si="68"/>
        <v>38</v>
      </c>
      <c r="P2184" s="105">
        <f>IFERROR(INDEX(Data_HS!$D$2:$D$8217,MATCH(H2184,Data_HS!$A$2:$A$8217,0))/p_bulan,"")</f>
        <v>2332469</v>
      </c>
      <c r="Q2184" s="104" t="str">
        <f t="shared" si="69"/>
        <v>Wajar</v>
      </c>
    </row>
    <row r="2185" spans="1:17" x14ac:dyDescent="0.3">
      <c r="A2185" s="104">
        <v>2184</v>
      </c>
      <c r="B2185" s="104" t="s">
        <v>19003</v>
      </c>
      <c r="C2185" s="104" t="s">
        <v>286</v>
      </c>
      <c r="D2185" s="104" t="s">
        <v>308</v>
      </c>
      <c r="E2185" s="104" t="s">
        <v>320</v>
      </c>
      <c r="F2185" s="104" t="s">
        <v>344</v>
      </c>
      <c r="G2185" s="104" t="s">
        <v>332</v>
      </c>
      <c r="H2185" s="104" t="s">
        <v>2757</v>
      </c>
      <c r="I2185" s="104" t="s">
        <v>19005</v>
      </c>
      <c r="J2185" s="105">
        <v>20000</v>
      </c>
      <c r="K2185" s="105">
        <v>1000000</v>
      </c>
      <c r="L2185" s="105">
        <v>510000</v>
      </c>
      <c r="M2185" s="106">
        <v>0.30174964999999998</v>
      </c>
      <c r="N2185" s="105">
        <v>153892.32149999999</v>
      </c>
      <c r="O2185" s="107">
        <f t="shared" si="68"/>
        <v>23</v>
      </c>
      <c r="P2185" s="105">
        <f>IFERROR(INDEX(Data_HS!$D$2:$D$8217,MATCH(H2185,Data_HS!$A$2:$A$8217,0))/p_bulan,"")</f>
        <v>2743.7272727272725</v>
      </c>
      <c r="Q2185" s="104" t="str">
        <f t="shared" si="69"/>
        <v>Melebihi ekspor nasional HS</v>
      </c>
    </row>
    <row r="2186" spans="1:17" x14ac:dyDescent="0.3">
      <c r="A2186" s="104">
        <v>2185</v>
      </c>
      <c r="B2186" s="104" t="s">
        <v>19003</v>
      </c>
      <c r="C2186" s="104" t="s">
        <v>286</v>
      </c>
      <c r="D2186" s="104" t="s">
        <v>308</v>
      </c>
      <c r="E2186" s="104" t="s">
        <v>320</v>
      </c>
      <c r="F2186" s="104" t="s">
        <v>344</v>
      </c>
      <c r="G2186" s="104" t="s">
        <v>332</v>
      </c>
      <c r="H2186" s="104" t="s">
        <v>4629</v>
      </c>
      <c r="I2186" s="104" t="s">
        <v>19006</v>
      </c>
      <c r="J2186" s="105">
        <v>18000</v>
      </c>
      <c r="K2186" s="105">
        <v>150000</v>
      </c>
      <c r="L2186" s="105">
        <v>84000</v>
      </c>
      <c r="M2186" s="106">
        <v>1.77268161</v>
      </c>
      <c r="N2186" s="105">
        <v>148905.25520000001</v>
      </c>
      <c r="O2186" s="107">
        <f t="shared" si="68"/>
        <v>38</v>
      </c>
      <c r="P2186" s="105">
        <f>IFERROR(INDEX(Data_HS!$D$2:$D$8217,MATCH(H2186,Data_HS!$A$2:$A$8217,0))/p_bulan,"")</f>
        <v>2332469</v>
      </c>
      <c r="Q2186" s="104" t="str">
        <f t="shared" si="69"/>
        <v>Wajar</v>
      </c>
    </row>
    <row r="2187" spans="1:17" x14ac:dyDescent="0.3">
      <c r="A2187" s="104">
        <v>2186</v>
      </c>
      <c r="B2187" s="104" t="s">
        <v>19003</v>
      </c>
      <c r="C2187" s="104" t="s">
        <v>286</v>
      </c>
      <c r="D2187" s="104" t="s">
        <v>308</v>
      </c>
      <c r="E2187" s="104" t="s">
        <v>320</v>
      </c>
      <c r="F2187" s="104" t="s">
        <v>344</v>
      </c>
      <c r="G2187" s="104" t="s">
        <v>332</v>
      </c>
      <c r="H2187" s="104" t="s">
        <v>4629</v>
      </c>
      <c r="I2187" s="104" t="s">
        <v>19007</v>
      </c>
      <c r="J2187" s="105">
        <v>18000</v>
      </c>
      <c r="K2187" s="105">
        <v>50000</v>
      </c>
      <c r="L2187" s="105">
        <v>34000</v>
      </c>
      <c r="M2187" s="106">
        <v>1.77268161</v>
      </c>
      <c r="N2187" s="105">
        <v>60271.174729999999</v>
      </c>
      <c r="O2187" s="107">
        <f t="shared" si="68"/>
        <v>38</v>
      </c>
      <c r="P2187" s="105">
        <f>IFERROR(INDEX(Data_HS!$D$2:$D$8217,MATCH(H2187,Data_HS!$A$2:$A$8217,0))/p_bulan,"")</f>
        <v>2332469</v>
      </c>
      <c r="Q2187" s="104" t="str">
        <f t="shared" si="69"/>
        <v>Wajar</v>
      </c>
    </row>
    <row r="2188" spans="1:17" x14ac:dyDescent="0.3">
      <c r="A2188" s="104">
        <v>2187</v>
      </c>
      <c r="B2188" s="104" t="s">
        <v>19003</v>
      </c>
      <c r="C2188" s="104" t="s">
        <v>286</v>
      </c>
      <c r="D2188" s="104" t="s">
        <v>308</v>
      </c>
      <c r="E2188" s="104" t="s">
        <v>320</v>
      </c>
      <c r="F2188" s="104" t="s">
        <v>344</v>
      </c>
      <c r="G2188" s="104" t="s">
        <v>332</v>
      </c>
      <c r="H2188" s="104" t="s">
        <v>4629</v>
      </c>
      <c r="I2188" s="104" t="s">
        <v>19008</v>
      </c>
      <c r="J2188" s="105">
        <v>18000</v>
      </c>
      <c r="K2188" s="105">
        <v>200000</v>
      </c>
      <c r="L2188" s="105">
        <v>109000</v>
      </c>
      <c r="M2188" s="106">
        <v>1.77268161</v>
      </c>
      <c r="N2188" s="105">
        <v>193222.29550000001</v>
      </c>
      <c r="O2188" s="107">
        <f t="shared" si="68"/>
        <v>38</v>
      </c>
      <c r="P2188" s="105">
        <f>IFERROR(INDEX(Data_HS!$D$2:$D$8217,MATCH(H2188,Data_HS!$A$2:$A$8217,0))/p_bulan,"")</f>
        <v>2332469</v>
      </c>
      <c r="Q2188" s="104" t="str">
        <f t="shared" si="69"/>
        <v>Wajar</v>
      </c>
    </row>
    <row r="2189" spans="1:17" x14ac:dyDescent="0.3">
      <c r="A2189" s="104">
        <v>2188</v>
      </c>
      <c r="B2189" s="104" t="s">
        <v>19003</v>
      </c>
      <c r="C2189" s="104" t="s">
        <v>286</v>
      </c>
      <c r="D2189" s="104" t="s">
        <v>308</v>
      </c>
      <c r="E2189" s="104" t="s">
        <v>320</v>
      </c>
      <c r="F2189" s="104" t="s">
        <v>344</v>
      </c>
      <c r="G2189" s="104" t="s">
        <v>332</v>
      </c>
      <c r="H2189" s="104" t="s">
        <v>1587</v>
      </c>
      <c r="I2189" s="104" t="s">
        <v>19009</v>
      </c>
      <c r="J2189" s="105">
        <v>20000</v>
      </c>
      <c r="K2189" s="105">
        <v>600000</v>
      </c>
      <c r="L2189" s="105">
        <v>310000</v>
      </c>
      <c r="M2189" s="106">
        <v>11.25</v>
      </c>
      <c r="N2189" s="105">
        <v>3487500</v>
      </c>
      <c r="O2189" s="107">
        <f t="shared" si="68"/>
        <v>10</v>
      </c>
      <c r="P2189" s="105">
        <f>IFERROR(INDEX(Data_HS!$D$2:$D$8217,MATCH(H2189,Data_HS!$A$2:$A$8217,0))/p_bulan,"")</f>
        <v>32215.909090909092</v>
      </c>
      <c r="Q2189" s="104" t="str">
        <f t="shared" si="69"/>
        <v>Melebihi ekspor nasional HS</v>
      </c>
    </row>
    <row r="2190" spans="1:17" x14ac:dyDescent="0.3">
      <c r="A2190" s="104">
        <v>2189</v>
      </c>
      <c r="B2190" s="104" t="s">
        <v>19003</v>
      </c>
      <c r="C2190" s="104" t="s">
        <v>286</v>
      </c>
      <c r="D2190" s="104" t="s">
        <v>308</v>
      </c>
      <c r="E2190" s="104" t="s">
        <v>320</v>
      </c>
      <c r="F2190" s="104" t="s">
        <v>344</v>
      </c>
      <c r="G2190" s="104" t="s">
        <v>332</v>
      </c>
      <c r="H2190" s="104" t="s">
        <v>4629</v>
      </c>
      <c r="I2190" s="104" t="s">
        <v>19010</v>
      </c>
      <c r="J2190" s="105">
        <v>18000</v>
      </c>
      <c r="K2190" s="105">
        <v>500000</v>
      </c>
      <c r="L2190" s="105">
        <v>259000</v>
      </c>
      <c r="M2190" s="106">
        <v>1.77268161</v>
      </c>
      <c r="N2190" s="105">
        <v>459124.53690000001</v>
      </c>
      <c r="O2190" s="107">
        <f t="shared" si="68"/>
        <v>38</v>
      </c>
      <c r="P2190" s="105">
        <f>IFERROR(INDEX(Data_HS!$D$2:$D$8217,MATCH(H2190,Data_HS!$A$2:$A$8217,0))/p_bulan,"")</f>
        <v>2332469</v>
      </c>
      <c r="Q2190" s="104" t="str">
        <f t="shared" si="69"/>
        <v>Wajar</v>
      </c>
    </row>
    <row r="2191" spans="1:17" x14ac:dyDescent="0.3">
      <c r="A2191" s="104">
        <v>2190</v>
      </c>
      <c r="B2191" s="104" t="s">
        <v>19003</v>
      </c>
      <c r="C2191" s="104" t="s">
        <v>286</v>
      </c>
      <c r="D2191" s="104" t="s">
        <v>308</v>
      </c>
      <c r="E2191" s="104" t="s">
        <v>320</v>
      </c>
      <c r="F2191" s="104" t="s">
        <v>344</v>
      </c>
      <c r="G2191" s="104" t="s">
        <v>332</v>
      </c>
      <c r="H2191" s="104" t="s">
        <v>4629</v>
      </c>
      <c r="I2191" s="104" t="s">
        <v>19011</v>
      </c>
      <c r="J2191" s="105">
        <v>18000</v>
      </c>
      <c r="K2191" s="105">
        <v>400000</v>
      </c>
      <c r="L2191" s="105">
        <v>209000</v>
      </c>
      <c r="M2191" s="106">
        <v>1.77268161</v>
      </c>
      <c r="N2191" s="105">
        <v>370490.45640000002</v>
      </c>
      <c r="O2191" s="107">
        <f t="shared" si="68"/>
        <v>38</v>
      </c>
      <c r="P2191" s="105">
        <f>IFERROR(INDEX(Data_HS!$D$2:$D$8217,MATCH(H2191,Data_HS!$A$2:$A$8217,0))/p_bulan,"")</f>
        <v>2332469</v>
      </c>
      <c r="Q2191" s="104" t="str">
        <f t="shared" si="69"/>
        <v>Wajar</v>
      </c>
    </row>
    <row r="2192" spans="1:17" x14ac:dyDescent="0.3">
      <c r="A2192" s="104">
        <v>2191</v>
      </c>
      <c r="B2192" s="104" t="s">
        <v>19003</v>
      </c>
      <c r="C2192" s="104" t="s">
        <v>286</v>
      </c>
      <c r="D2192" s="104" t="s">
        <v>308</v>
      </c>
      <c r="E2192" s="104" t="s">
        <v>320</v>
      </c>
      <c r="F2192" s="104" t="s">
        <v>344</v>
      </c>
      <c r="G2192" s="104" t="s">
        <v>332</v>
      </c>
      <c r="H2192" s="104" t="s">
        <v>2655</v>
      </c>
      <c r="I2192" s="104" t="s">
        <v>19012</v>
      </c>
      <c r="J2192" s="105">
        <v>20000</v>
      </c>
      <c r="K2192" s="105">
        <v>1000000</v>
      </c>
      <c r="L2192" s="105">
        <v>510000</v>
      </c>
      <c r="M2192" s="106">
        <v>0.75813623399999996</v>
      </c>
      <c r="N2192" s="105">
        <v>386649.47940000001</v>
      </c>
      <c r="O2192" s="107">
        <f t="shared" si="68"/>
        <v>22</v>
      </c>
      <c r="P2192" s="105">
        <f>IFERROR(INDEX(Data_HS!$D$2:$D$8217,MATCH(H2192,Data_HS!$A$2:$A$8217,0))/p_bulan,"")</f>
        <v>46810.36363636364</v>
      </c>
      <c r="Q2192" s="104" t="str">
        <f t="shared" si="69"/>
        <v>Melebihi ekspor nasional HS</v>
      </c>
    </row>
    <row r="2193" spans="1:17" x14ac:dyDescent="0.3">
      <c r="A2193" s="104">
        <v>2192</v>
      </c>
      <c r="B2193" s="104" t="s">
        <v>19013</v>
      </c>
      <c r="C2193" s="104" t="s">
        <v>305</v>
      </c>
      <c r="D2193" s="104" t="s">
        <v>317</v>
      </c>
      <c r="E2193" s="104" t="s">
        <v>320</v>
      </c>
      <c r="F2193" s="104" t="s">
        <v>343</v>
      </c>
      <c r="G2193" s="104" t="s">
        <v>332</v>
      </c>
      <c r="H2193" s="104" t="s">
        <v>1593</v>
      </c>
      <c r="I2193" s="104" t="s">
        <v>16927</v>
      </c>
      <c r="J2193" s="105">
        <v>27000</v>
      </c>
      <c r="K2193" s="105">
        <v>100000000</v>
      </c>
      <c r="L2193" s="105">
        <v>50013500</v>
      </c>
      <c r="M2193" s="106">
        <v>4.2409638550000004</v>
      </c>
      <c r="N2193" s="105">
        <v>212105445.80000001</v>
      </c>
      <c r="O2193" s="107">
        <f t="shared" si="68"/>
        <v>10</v>
      </c>
      <c r="P2193" s="105">
        <f>IFERROR(INDEX(Data_HS!$D$2:$D$8217,MATCH(H2193,Data_HS!$A$2:$A$8217,0))/p_bulan,"")</f>
        <v>4128</v>
      </c>
      <c r="Q2193" s="104" t="str">
        <f t="shared" si="69"/>
        <v>Melebihi ekspor nasional HS</v>
      </c>
    </row>
    <row r="2194" spans="1:17" x14ac:dyDescent="0.3">
      <c r="A2194" s="104">
        <v>2193</v>
      </c>
      <c r="B2194" s="104" t="s">
        <v>19013</v>
      </c>
      <c r="C2194" s="104" t="s">
        <v>305</v>
      </c>
      <c r="D2194" s="104" t="s">
        <v>317</v>
      </c>
      <c r="E2194" s="104" t="s">
        <v>320</v>
      </c>
      <c r="F2194" s="104" t="s">
        <v>343</v>
      </c>
      <c r="G2194" s="104" t="s">
        <v>332</v>
      </c>
      <c r="H2194" s="104" t="s">
        <v>1276</v>
      </c>
      <c r="I2194" s="104" t="s">
        <v>19014</v>
      </c>
      <c r="J2194" s="105">
        <v>14000</v>
      </c>
      <c r="K2194" s="105">
        <v>120000</v>
      </c>
      <c r="L2194" s="105">
        <v>67000</v>
      </c>
      <c r="M2194" s="106">
        <v>1.5806515269999999</v>
      </c>
      <c r="N2194" s="105">
        <v>105903.6523</v>
      </c>
      <c r="O2194" s="107">
        <f t="shared" si="68"/>
        <v>7</v>
      </c>
      <c r="P2194" s="105">
        <f>IFERROR(INDEX(Data_HS!$D$2:$D$8217,MATCH(H2194,Data_HS!$A$2:$A$8217,0))/p_bulan,"")</f>
        <v>97567.727272727279</v>
      </c>
      <c r="Q2194" s="104" t="str">
        <f t="shared" si="69"/>
        <v>Melebihi ekspor nasional HS</v>
      </c>
    </row>
    <row r="2195" spans="1:17" x14ac:dyDescent="0.3">
      <c r="A2195" s="104">
        <v>2194</v>
      </c>
      <c r="B2195" s="104" t="s">
        <v>19015</v>
      </c>
      <c r="C2195" s="104" t="s">
        <v>307</v>
      </c>
      <c r="D2195" s="104" t="s">
        <v>308</v>
      </c>
      <c r="E2195" s="104" t="s">
        <v>320</v>
      </c>
      <c r="F2195" s="104" t="s">
        <v>343</v>
      </c>
      <c r="G2195" s="104" t="s">
        <v>332</v>
      </c>
      <c r="H2195" s="104" t="s">
        <v>1587</v>
      </c>
      <c r="I2195" s="104" t="s">
        <v>19016</v>
      </c>
      <c r="J2195" s="105">
        <v>27000</v>
      </c>
      <c r="K2195" s="105"/>
      <c r="L2195" s="105">
        <v>27000</v>
      </c>
      <c r="M2195" s="106">
        <v>11.25</v>
      </c>
      <c r="N2195" s="105">
        <v>303750</v>
      </c>
      <c r="O2195" s="107">
        <f t="shared" si="68"/>
        <v>10</v>
      </c>
      <c r="P2195" s="105">
        <f>IFERROR(INDEX(Data_HS!$D$2:$D$8217,MATCH(H2195,Data_HS!$A$2:$A$8217,0))/p_bulan,"")</f>
        <v>32215.909090909092</v>
      </c>
      <c r="Q2195" s="104" t="str">
        <f t="shared" si="69"/>
        <v>Melebihi ekspor nasional HS</v>
      </c>
    </row>
    <row r="2196" spans="1:17" x14ac:dyDescent="0.3">
      <c r="A2196" s="104">
        <v>2195</v>
      </c>
      <c r="B2196" s="104" t="s">
        <v>19015</v>
      </c>
      <c r="C2196" s="104" t="s">
        <v>307</v>
      </c>
      <c r="D2196" s="104" t="s">
        <v>308</v>
      </c>
      <c r="E2196" s="104" t="s">
        <v>320</v>
      </c>
      <c r="F2196" s="104" t="s">
        <v>343</v>
      </c>
      <c r="G2196" s="104" t="s">
        <v>332</v>
      </c>
      <c r="H2196" s="104" t="s">
        <v>2757</v>
      </c>
      <c r="I2196" s="104" t="s">
        <v>16908</v>
      </c>
      <c r="J2196" s="105"/>
      <c r="K2196" s="105">
        <v>500000</v>
      </c>
      <c r="L2196" s="105"/>
      <c r="M2196" s="106">
        <v>0.30174964999999998</v>
      </c>
      <c r="N2196" s="105"/>
      <c r="O2196" s="107">
        <f t="shared" si="68"/>
        <v>23</v>
      </c>
      <c r="P2196" s="105">
        <f>IFERROR(INDEX(Data_HS!$D$2:$D$8217,MATCH(H2196,Data_HS!$A$2:$A$8217,0))/p_bulan,"")</f>
        <v>2743.7272727272725</v>
      </c>
      <c r="Q2196" s="104" t="str">
        <f t="shared" si="69"/>
        <v>Tanpa estimasi</v>
      </c>
    </row>
    <row r="2197" spans="1:17" x14ac:dyDescent="0.3">
      <c r="A2197" s="104">
        <v>2196</v>
      </c>
      <c r="B2197" s="104" t="s">
        <v>19015</v>
      </c>
      <c r="C2197" s="104" t="s">
        <v>307</v>
      </c>
      <c r="D2197" s="104" t="s">
        <v>308</v>
      </c>
      <c r="E2197" s="104" t="s">
        <v>320</v>
      </c>
      <c r="F2197" s="104" t="s">
        <v>343</v>
      </c>
      <c r="G2197" s="104" t="s">
        <v>332</v>
      </c>
      <c r="H2197" s="104" t="s">
        <v>1593</v>
      </c>
      <c r="I2197" s="104" t="s">
        <v>16927</v>
      </c>
      <c r="J2197" s="105">
        <v>27000</v>
      </c>
      <c r="K2197" s="105">
        <v>3000000</v>
      </c>
      <c r="L2197" s="105">
        <v>1513500</v>
      </c>
      <c r="M2197" s="106">
        <v>4.2409638550000004</v>
      </c>
      <c r="N2197" s="105">
        <v>6418698.7949999999</v>
      </c>
      <c r="O2197" s="107">
        <f t="shared" si="68"/>
        <v>10</v>
      </c>
      <c r="P2197" s="105">
        <f>IFERROR(INDEX(Data_HS!$D$2:$D$8217,MATCH(H2197,Data_HS!$A$2:$A$8217,0))/p_bulan,"")</f>
        <v>4128</v>
      </c>
      <c r="Q2197" s="104" t="str">
        <f t="shared" si="69"/>
        <v>Melebihi ekspor nasional HS</v>
      </c>
    </row>
    <row r="2198" spans="1:17" x14ac:dyDescent="0.3">
      <c r="A2198" s="104">
        <v>2197</v>
      </c>
      <c r="B2198" s="104" t="s">
        <v>19015</v>
      </c>
      <c r="C2198" s="104" t="s">
        <v>307</v>
      </c>
      <c r="D2198" s="104" t="s">
        <v>308</v>
      </c>
      <c r="E2198" s="104" t="s">
        <v>320</v>
      </c>
      <c r="F2198" s="104" t="s">
        <v>343</v>
      </c>
      <c r="G2198" s="104" t="s">
        <v>332</v>
      </c>
      <c r="H2198" s="104" t="s">
        <v>1587</v>
      </c>
      <c r="I2198" s="104" t="s">
        <v>19017</v>
      </c>
      <c r="J2198" s="105">
        <v>27000</v>
      </c>
      <c r="K2198" s="105"/>
      <c r="L2198" s="105">
        <v>27000</v>
      </c>
      <c r="M2198" s="106">
        <v>11.25</v>
      </c>
      <c r="N2198" s="105">
        <v>303750</v>
      </c>
      <c r="O2198" s="107">
        <f t="shared" si="68"/>
        <v>10</v>
      </c>
      <c r="P2198" s="105">
        <f>IFERROR(INDEX(Data_HS!$D$2:$D$8217,MATCH(H2198,Data_HS!$A$2:$A$8217,0))/p_bulan,"")</f>
        <v>32215.909090909092</v>
      </c>
      <c r="Q2198" s="104" t="str">
        <f t="shared" si="69"/>
        <v>Melebihi ekspor nasional HS</v>
      </c>
    </row>
    <row r="2199" spans="1:17" x14ac:dyDescent="0.3">
      <c r="A2199" s="104">
        <v>2198</v>
      </c>
      <c r="B2199" s="104" t="s">
        <v>19015</v>
      </c>
      <c r="C2199" s="104" t="s">
        <v>307</v>
      </c>
      <c r="D2199" s="104" t="s">
        <v>308</v>
      </c>
      <c r="E2199" s="104" t="s">
        <v>320</v>
      </c>
      <c r="F2199" s="104" t="s">
        <v>343</v>
      </c>
      <c r="G2199" s="104" t="s">
        <v>332</v>
      </c>
      <c r="H2199" s="104" t="s">
        <v>1587</v>
      </c>
      <c r="I2199" s="104" t="s">
        <v>19018</v>
      </c>
      <c r="J2199" s="105">
        <v>27000</v>
      </c>
      <c r="K2199" s="105"/>
      <c r="L2199" s="105">
        <v>27000</v>
      </c>
      <c r="M2199" s="106">
        <v>11.25</v>
      </c>
      <c r="N2199" s="105">
        <v>303750</v>
      </c>
      <c r="O2199" s="107">
        <f t="shared" si="68"/>
        <v>10</v>
      </c>
      <c r="P2199" s="105">
        <f>IFERROR(INDEX(Data_HS!$D$2:$D$8217,MATCH(H2199,Data_HS!$A$2:$A$8217,0))/p_bulan,"")</f>
        <v>32215.909090909092</v>
      </c>
      <c r="Q2199" s="104" t="str">
        <f t="shared" si="69"/>
        <v>Melebihi ekspor nasional HS</v>
      </c>
    </row>
    <row r="2200" spans="1:17" x14ac:dyDescent="0.3">
      <c r="A2200" s="104">
        <v>2199</v>
      </c>
      <c r="B2200" s="104" t="s">
        <v>19015</v>
      </c>
      <c r="C2200" s="104" t="s">
        <v>307</v>
      </c>
      <c r="D2200" s="104" t="s">
        <v>308</v>
      </c>
      <c r="E2200" s="104" t="s">
        <v>320</v>
      </c>
      <c r="F2200" s="104" t="s">
        <v>343</v>
      </c>
      <c r="G2200" s="104" t="s">
        <v>332</v>
      </c>
      <c r="H2200" s="104" t="s">
        <v>1587</v>
      </c>
      <c r="I2200" s="104" t="s">
        <v>16848</v>
      </c>
      <c r="J2200" s="105"/>
      <c r="K2200" s="105"/>
      <c r="L2200" s="105"/>
      <c r="M2200" s="106">
        <v>11.25</v>
      </c>
      <c r="N2200" s="105"/>
      <c r="O2200" s="107">
        <f t="shared" si="68"/>
        <v>10</v>
      </c>
      <c r="P2200" s="105">
        <f>IFERROR(INDEX(Data_HS!$D$2:$D$8217,MATCH(H2200,Data_HS!$A$2:$A$8217,0))/p_bulan,"")</f>
        <v>32215.909090909092</v>
      </c>
      <c r="Q2200" s="104" t="str">
        <f t="shared" si="69"/>
        <v>Tanpa estimasi</v>
      </c>
    </row>
    <row r="2201" spans="1:17" x14ac:dyDescent="0.3">
      <c r="A2201" s="104">
        <v>2200</v>
      </c>
      <c r="B2201" s="104" t="s">
        <v>19019</v>
      </c>
      <c r="C2201" s="104" t="s">
        <v>280</v>
      </c>
      <c r="D2201" s="104" t="s">
        <v>314</v>
      </c>
      <c r="E2201" s="104" t="s">
        <v>320</v>
      </c>
      <c r="F2201" s="104" t="s">
        <v>344</v>
      </c>
      <c r="G2201" s="104" t="s">
        <v>332</v>
      </c>
      <c r="H2201" s="104" t="s">
        <v>6202</v>
      </c>
      <c r="I2201" s="104" t="s">
        <v>17074</v>
      </c>
      <c r="J2201" s="105">
        <v>1000</v>
      </c>
      <c r="K2201" s="105">
        <v>50000</v>
      </c>
      <c r="L2201" s="105">
        <v>25500</v>
      </c>
      <c r="M2201" s="106">
        <v>1.874092688</v>
      </c>
      <c r="N2201" s="105">
        <v>47789.363539999998</v>
      </c>
      <c r="O2201" s="107">
        <f t="shared" si="68"/>
        <v>44</v>
      </c>
      <c r="P2201" s="105">
        <f>IFERROR(INDEX(Data_HS!$D$2:$D$8217,MATCH(H2201,Data_HS!$A$2:$A$8217,0))/p_bulan,"")</f>
        <v>3613175.9090909092</v>
      </c>
      <c r="Q2201" s="104" t="str">
        <f t="shared" si="69"/>
        <v>Wajar</v>
      </c>
    </row>
    <row r="2202" spans="1:17" x14ac:dyDescent="0.3">
      <c r="A2202" s="104">
        <v>2201</v>
      </c>
      <c r="B2202" s="104" t="s">
        <v>19020</v>
      </c>
      <c r="C2202" s="104" t="s">
        <v>319</v>
      </c>
      <c r="D2202" s="104" t="s">
        <v>311</v>
      </c>
      <c r="E2202" s="104" t="s">
        <v>17617</v>
      </c>
      <c r="F2202" s="104" t="s">
        <v>343</v>
      </c>
      <c r="G2202" s="104" t="s">
        <v>332</v>
      </c>
      <c r="H2202" s="104" t="s">
        <v>7061</v>
      </c>
      <c r="I2202" s="104" t="s">
        <v>19021</v>
      </c>
      <c r="J2202" s="105">
        <v>20000</v>
      </c>
      <c r="K2202" s="105">
        <v>100000</v>
      </c>
      <c r="L2202" s="105">
        <v>60000</v>
      </c>
      <c r="M2202" s="106">
        <v>1.659895613</v>
      </c>
      <c r="N2202" s="105">
        <v>99593.736780000007</v>
      </c>
      <c r="O2202" s="107">
        <f t="shared" si="68"/>
        <v>53</v>
      </c>
      <c r="P2202" s="105">
        <f>IFERROR(INDEX(Data_HS!$D$2:$D$8217,MATCH(H2202,Data_HS!$A$2:$A$8217,0))/p_bulan,"")</f>
        <v>1069.7272727272727</v>
      </c>
      <c r="Q2202" s="104" t="str">
        <f t="shared" si="69"/>
        <v>Melebihi ekspor nasional HS</v>
      </c>
    </row>
    <row r="2203" spans="1:17" x14ac:dyDescent="0.3">
      <c r="A2203" s="104">
        <v>2202</v>
      </c>
      <c r="B2203" s="104" t="s">
        <v>19020</v>
      </c>
      <c r="C2203" s="104" t="s">
        <v>319</v>
      </c>
      <c r="D2203" s="104" t="s">
        <v>311</v>
      </c>
      <c r="E2203" s="104" t="s">
        <v>17617</v>
      </c>
      <c r="F2203" s="104" t="s">
        <v>343</v>
      </c>
      <c r="G2203" s="104" t="s">
        <v>332</v>
      </c>
      <c r="H2203" s="104" t="s">
        <v>16845</v>
      </c>
      <c r="I2203" s="104" t="s">
        <v>17738</v>
      </c>
      <c r="J2203" s="105">
        <v>15000</v>
      </c>
      <c r="K2203" s="105"/>
      <c r="L2203" s="105">
        <v>15000</v>
      </c>
      <c r="M2203" s="106"/>
      <c r="N2203" s="105"/>
      <c r="O2203" s="107">
        <f t="shared" si="68"/>
        <v>0</v>
      </c>
      <c r="P2203" s="105" t="str">
        <f>IFERROR(INDEX(Data_HS!$D$2:$D$8217,MATCH(H2203,Data_HS!$A$2:$A$8217,0))/p_bulan,"")</f>
        <v/>
      </c>
      <c r="Q2203" s="104" t="str">
        <f t="shared" si="69"/>
        <v>HS tidak valid</v>
      </c>
    </row>
    <row r="2204" spans="1:17" x14ac:dyDescent="0.3">
      <c r="A2204" s="104">
        <v>2203</v>
      </c>
      <c r="B2204" s="104" t="s">
        <v>19022</v>
      </c>
      <c r="C2204" s="104" t="s">
        <v>284</v>
      </c>
      <c r="D2204" s="104" t="s">
        <v>320</v>
      </c>
      <c r="E2204" s="104" t="s">
        <v>320</v>
      </c>
      <c r="F2204" s="104" t="s">
        <v>320</v>
      </c>
      <c r="G2204" s="104" t="s">
        <v>320</v>
      </c>
      <c r="H2204" s="104" t="s">
        <v>9435</v>
      </c>
      <c r="I2204" s="104" t="s">
        <v>19023</v>
      </c>
      <c r="J2204" s="105">
        <v>0</v>
      </c>
      <c r="K2204" s="105">
        <v>0</v>
      </c>
      <c r="L2204" s="105">
        <v>0</v>
      </c>
      <c r="M2204" s="106">
        <v>436.24869109999997</v>
      </c>
      <c r="N2204" s="105">
        <v>0</v>
      </c>
      <c r="O2204" s="107">
        <f t="shared" si="68"/>
        <v>71</v>
      </c>
      <c r="P2204" s="105">
        <f>IFERROR(INDEX(Data_HS!$D$2:$D$8217,MATCH(H2204,Data_HS!$A$2:$A$8217,0))/p_bulan,"")</f>
        <v>45449.181818181816</v>
      </c>
      <c r="Q2204" s="104" t="str">
        <f t="shared" si="69"/>
        <v>Estimasi nol</v>
      </c>
    </row>
    <row r="2205" spans="1:17" x14ac:dyDescent="0.3">
      <c r="A2205" s="104">
        <v>2204</v>
      </c>
      <c r="B2205" s="104" t="s">
        <v>19022</v>
      </c>
      <c r="C2205" s="104" t="s">
        <v>284</v>
      </c>
      <c r="D2205" s="104" t="s">
        <v>320</v>
      </c>
      <c r="E2205" s="104" t="s">
        <v>320</v>
      </c>
      <c r="F2205" s="104" t="s">
        <v>320</v>
      </c>
      <c r="G2205" s="104" t="s">
        <v>320</v>
      </c>
      <c r="H2205" s="104" t="s">
        <v>4629</v>
      </c>
      <c r="I2205" s="104" t="s">
        <v>19024</v>
      </c>
      <c r="J2205" s="105">
        <v>0</v>
      </c>
      <c r="K2205" s="105">
        <v>0</v>
      </c>
      <c r="L2205" s="105">
        <v>0</v>
      </c>
      <c r="M2205" s="106">
        <v>1.77268161</v>
      </c>
      <c r="N2205" s="105">
        <v>0</v>
      </c>
      <c r="O2205" s="107">
        <f t="shared" si="68"/>
        <v>38</v>
      </c>
      <c r="P2205" s="105">
        <f>IFERROR(INDEX(Data_HS!$D$2:$D$8217,MATCH(H2205,Data_HS!$A$2:$A$8217,0))/p_bulan,"")</f>
        <v>2332469</v>
      </c>
      <c r="Q2205" s="104" t="str">
        <f t="shared" si="69"/>
        <v>Estimasi nol</v>
      </c>
    </row>
    <row r="2206" spans="1:17" x14ac:dyDescent="0.3">
      <c r="A2206" s="104">
        <v>2205</v>
      </c>
      <c r="B2206" s="104" t="s">
        <v>19022</v>
      </c>
      <c r="C2206" s="104" t="s">
        <v>284</v>
      </c>
      <c r="D2206" s="104" t="s">
        <v>320</v>
      </c>
      <c r="E2206" s="104" t="s">
        <v>320</v>
      </c>
      <c r="F2206" s="104" t="s">
        <v>320</v>
      </c>
      <c r="G2206" s="104" t="s">
        <v>320</v>
      </c>
      <c r="H2206" s="104" t="s">
        <v>3019</v>
      </c>
      <c r="I2206" s="104" t="s">
        <v>17268</v>
      </c>
      <c r="J2206" s="105">
        <v>0</v>
      </c>
      <c r="K2206" s="105">
        <v>0</v>
      </c>
      <c r="L2206" s="105">
        <v>0</v>
      </c>
      <c r="M2206" s="106">
        <v>0.36135620200000002</v>
      </c>
      <c r="N2206" s="105">
        <v>0</v>
      </c>
      <c r="O2206" s="107">
        <f t="shared" si="68"/>
        <v>27</v>
      </c>
      <c r="P2206" s="105">
        <f>IFERROR(INDEX(Data_HS!$D$2:$D$8217,MATCH(H2206,Data_HS!$A$2:$A$8217,0))/p_bulan,"")</f>
        <v>10607202.545454545</v>
      </c>
      <c r="Q2206" s="104" t="str">
        <f t="shared" si="69"/>
        <v>Estimasi nol</v>
      </c>
    </row>
    <row r="2207" spans="1:17" x14ac:dyDescent="0.3">
      <c r="A2207" s="104">
        <v>2206</v>
      </c>
      <c r="B2207" s="104" t="s">
        <v>19022</v>
      </c>
      <c r="C2207" s="104" t="s">
        <v>284</v>
      </c>
      <c r="D2207" s="104" t="s">
        <v>320</v>
      </c>
      <c r="E2207" s="104" t="s">
        <v>320</v>
      </c>
      <c r="F2207" s="104" t="s">
        <v>320</v>
      </c>
      <c r="G2207" s="104" t="s">
        <v>320</v>
      </c>
      <c r="H2207" s="104" t="s">
        <v>3019</v>
      </c>
      <c r="I2207" s="104" t="s">
        <v>17268</v>
      </c>
      <c r="J2207" s="105">
        <v>0</v>
      </c>
      <c r="K2207" s="105">
        <v>0</v>
      </c>
      <c r="L2207" s="105">
        <v>0</v>
      </c>
      <c r="M2207" s="106">
        <v>0.36135620200000002</v>
      </c>
      <c r="N2207" s="105">
        <v>0</v>
      </c>
      <c r="O2207" s="107">
        <f t="shared" si="68"/>
        <v>27</v>
      </c>
      <c r="P2207" s="105">
        <f>IFERROR(INDEX(Data_HS!$D$2:$D$8217,MATCH(H2207,Data_HS!$A$2:$A$8217,0))/p_bulan,"")</f>
        <v>10607202.545454545</v>
      </c>
      <c r="Q2207" s="104" t="str">
        <f t="shared" si="69"/>
        <v>Estimasi nol</v>
      </c>
    </row>
    <row r="2208" spans="1:17" x14ac:dyDescent="0.3">
      <c r="A2208" s="104">
        <v>2207</v>
      </c>
      <c r="B2208" s="104" t="s">
        <v>19025</v>
      </c>
      <c r="C2208" s="104" t="s">
        <v>310</v>
      </c>
      <c r="D2208" s="104" t="s">
        <v>308</v>
      </c>
      <c r="E2208" s="104" t="s">
        <v>320</v>
      </c>
      <c r="F2208" s="104" t="s">
        <v>344</v>
      </c>
      <c r="G2208" s="104" t="s">
        <v>332</v>
      </c>
      <c r="H2208" s="104" t="s">
        <v>1460</v>
      </c>
      <c r="I2208" s="104" t="s">
        <v>17338</v>
      </c>
      <c r="J2208" s="105">
        <v>20000</v>
      </c>
      <c r="K2208" s="105">
        <v>30000</v>
      </c>
      <c r="L2208" s="105">
        <v>25000</v>
      </c>
      <c r="M2208" s="106">
        <v>6.8828138010000002</v>
      </c>
      <c r="N2208" s="105">
        <v>172070.345</v>
      </c>
      <c r="O2208" s="107">
        <f t="shared" si="68"/>
        <v>9</v>
      </c>
      <c r="P2208" s="105">
        <f>IFERROR(INDEX(Data_HS!$D$2:$D$8217,MATCH(H2208,Data_HS!$A$2:$A$8217,0))/p_bulan,"")</f>
        <v>60138.272727272728</v>
      </c>
      <c r="Q2208" s="104" t="str">
        <f t="shared" si="69"/>
        <v>Melebihi ekspor nasional HS</v>
      </c>
    </row>
    <row r="2209" spans="1:17" x14ac:dyDescent="0.3">
      <c r="A2209" s="104">
        <v>2208</v>
      </c>
      <c r="B2209" s="104" t="s">
        <v>19026</v>
      </c>
      <c r="C2209" s="104" t="s">
        <v>286</v>
      </c>
      <c r="D2209" s="104" t="s">
        <v>317</v>
      </c>
      <c r="E2209" s="104" t="s">
        <v>320</v>
      </c>
      <c r="F2209" s="104" t="s">
        <v>344</v>
      </c>
      <c r="G2209" s="104" t="s">
        <v>335</v>
      </c>
      <c r="H2209" s="104" t="s">
        <v>1122</v>
      </c>
      <c r="I2209" s="104" t="s">
        <v>19027</v>
      </c>
      <c r="J2209" s="105">
        <v>1000</v>
      </c>
      <c r="K2209" s="105">
        <v>10000</v>
      </c>
      <c r="L2209" s="105">
        <v>5500</v>
      </c>
      <c r="M2209" s="106">
        <v>2.1115290240000002</v>
      </c>
      <c r="N2209" s="105">
        <v>11613.40963</v>
      </c>
      <c r="O2209" s="107">
        <f t="shared" si="68"/>
        <v>6</v>
      </c>
      <c r="P2209" s="105">
        <f>IFERROR(INDEX(Data_HS!$D$2:$D$8217,MATCH(H2209,Data_HS!$A$2:$A$8217,0))/p_bulan,"")</f>
        <v>11891.363636363636</v>
      </c>
      <c r="Q2209" s="104" t="str">
        <f t="shared" si="69"/>
        <v>Wajar</v>
      </c>
    </row>
    <row r="2210" spans="1:17" x14ac:dyDescent="0.3">
      <c r="A2210" s="104">
        <v>2209</v>
      </c>
      <c r="B2210" s="104" t="s">
        <v>19026</v>
      </c>
      <c r="C2210" s="104" t="s">
        <v>286</v>
      </c>
      <c r="D2210" s="104" t="s">
        <v>317</v>
      </c>
      <c r="E2210" s="104" t="s">
        <v>320</v>
      </c>
      <c r="F2210" s="104" t="s">
        <v>344</v>
      </c>
      <c r="G2210" s="104" t="s">
        <v>335</v>
      </c>
      <c r="H2210" s="104" t="s">
        <v>1242</v>
      </c>
      <c r="I2210" s="104" t="s">
        <v>19028</v>
      </c>
      <c r="J2210" s="105">
        <v>3000</v>
      </c>
      <c r="K2210" s="105">
        <v>25000</v>
      </c>
      <c r="L2210" s="105">
        <v>14000</v>
      </c>
      <c r="M2210" s="106">
        <v>5.1240976280000003</v>
      </c>
      <c r="N2210" s="105">
        <v>71737.36679</v>
      </c>
      <c r="O2210" s="107">
        <f t="shared" si="68"/>
        <v>7</v>
      </c>
      <c r="P2210" s="105">
        <f>IFERROR(INDEX(Data_HS!$D$2:$D$8217,MATCH(H2210,Data_HS!$A$2:$A$8217,0))/p_bulan,"")</f>
        <v>1355.090909090909</v>
      </c>
      <c r="Q2210" s="104" t="str">
        <f t="shared" si="69"/>
        <v>Melebihi ekspor nasional HS</v>
      </c>
    </row>
    <row r="2211" spans="1:17" x14ac:dyDescent="0.3">
      <c r="A2211" s="104">
        <v>2210</v>
      </c>
      <c r="B2211" s="104" t="s">
        <v>19029</v>
      </c>
      <c r="C2211" s="104" t="s">
        <v>307</v>
      </c>
      <c r="D2211" s="104" t="s">
        <v>308</v>
      </c>
      <c r="E2211" s="104" t="s">
        <v>320</v>
      </c>
      <c r="F2211" s="104" t="s">
        <v>344</v>
      </c>
      <c r="G2211" s="104" t="s">
        <v>335</v>
      </c>
      <c r="H2211" s="104" t="s">
        <v>1859</v>
      </c>
      <c r="I2211" s="104" t="s">
        <v>19030</v>
      </c>
      <c r="J2211" s="105"/>
      <c r="K2211" s="105"/>
      <c r="L2211" s="105"/>
      <c r="M2211" s="106">
        <v>2.097877859</v>
      </c>
      <c r="N2211" s="105"/>
      <c r="O2211" s="107">
        <f t="shared" si="68"/>
        <v>15</v>
      </c>
      <c r="P2211" s="105">
        <f>IFERROR(INDEX(Data_HS!$D$2:$D$8217,MATCH(H2211,Data_HS!$A$2:$A$8217,0))/p_bulan,"")</f>
        <v>16176.545454545454</v>
      </c>
      <c r="Q2211" s="104" t="str">
        <f t="shared" si="69"/>
        <v>Tanpa estimasi</v>
      </c>
    </row>
    <row r="2212" spans="1:17" x14ac:dyDescent="0.3">
      <c r="A2212" s="104">
        <v>2211</v>
      </c>
      <c r="B2212" s="104" t="s">
        <v>19029</v>
      </c>
      <c r="C2212" s="104" t="s">
        <v>307</v>
      </c>
      <c r="D2212" s="104" t="s">
        <v>308</v>
      </c>
      <c r="E2212" s="104" t="s">
        <v>320</v>
      </c>
      <c r="F2212" s="104" t="s">
        <v>344</v>
      </c>
      <c r="G2212" s="104" t="s">
        <v>335</v>
      </c>
      <c r="H2212" s="104" t="s">
        <v>1593</v>
      </c>
      <c r="I2212" s="104" t="s">
        <v>17103</v>
      </c>
      <c r="J2212" s="105"/>
      <c r="K2212" s="105"/>
      <c r="L2212" s="105"/>
      <c r="M2212" s="106">
        <v>4.2409638550000004</v>
      </c>
      <c r="N2212" s="105"/>
      <c r="O2212" s="107">
        <f t="shared" si="68"/>
        <v>10</v>
      </c>
      <c r="P2212" s="105">
        <f>IFERROR(INDEX(Data_HS!$D$2:$D$8217,MATCH(H2212,Data_HS!$A$2:$A$8217,0))/p_bulan,"")</f>
        <v>4128</v>
      </c>
      <c r="Q2212" s="104" t="str">
        <f t="shared" si="69"/>
        <v>Tanpa estimasi</v>
      </c>
    </row>
    <row r="2213" spans="1:17" x14ac:dyDescent="0.3">
      <c r="A2213" s="104">
        <v>2212</v>
      </c>
      <c r="B2213" s="104" t="s">
        <v>19029</v>
      </c>
      <c r="C2213" s="104" t="s">
        <v>307</v>
      </c>
      <c r="D2213" s="104" t="s">
        <v>308</v>
      </c>
      <c r="E2213" s="104" t="s">
        <v>320</v>
      </c>
      <c r="F2213" s="104" t="s">
        <v>344</v>
      </c>
      <c r="G2213" s="104" t="s">
        <v>335</v>
      </c>
      <c r="H2213" s="104" t="s">
        <v>1495</v>
      </c>
      <c r="I2213" s="104" t="s">
        <v>16906</v>
      </c>
      <c r="J2213" s="105">
        <v>20000</v>
      </c>
      <c r="K2213" s="105"/>
      <c r="L2213" s="105">
        <v>20000</v>
      </c>
      <c r="M2213" s="106">
        <v>6.7226702649999996</v>
      </c>
      <c r="N2213" s="105">
        <v>134453.40530000001</v>
      </c>
      <c r="O2213" s="107">
        <f t="shared" si="68"/>
        <v>9</v>
      </c>
      <c r="P2213" s="105">
        <f>IFERROR(INDEX(Data_HS!$D$2:$D$8217,MATCH(H2213,Data_HS!$A$2:$A$8217,0))/p_bulan,"")</f>
        <v>7877299.2727272725</v>
      </c>
      <c r="Q2213" s="104" t="str">
        <f t="shared" si="69"/>
        <v>Wajar</v>
      </c>
    </row>
    <row r="2214" spans="1:17" x14ac:dyDescent="0.3">
      <c r="A2214" s="104">
        <v>2213</v>
      </c>
      <c r="B2214" s="104" t="s">
        <v>19031</v>
      </c>
      <c r="C2214" s="104" t="s">
        <v>280</v>
      </c>
      <c r="D2214" s="104" t="s">
        <v>311</v>
      </c>
      <c r="E2214" s="104" t="s">
        <v>323</v>
      </c>
      <c r="F2214" s="104" t="s">
        <v>344</v>
      </c>
      <c r="G2214" s="104" t="s">
        <v>335</v>
      </c>
      <c r="H2214" s="104" t="s">
        <v>436</v>
      </c>
      <c r="I2214" s="104" t="s">
        <v>19032</v>
      </c>
      <c r="J2214" s="105">
        <v>50</v>
      </c>
      <c r="K2214" s="105">
        <v>30</v>
      </c>
      <c r="L2214" s="105">
        <v>40</v>
      </c>
      <c r="M2214" s="106">
        <v>18</v>
      </c>
      <c r="N2214" s="105">
        <v>720</v>
      </c>
      <c r="O2214" s="107">
        <f t="shared" si="68"/>
        <v>2</v>
      </c>
      <c r="P2214" s="105">
        <f>IFERROR(INDEX(Data_HS!$D$2:$D$8217,MATCH(H2214,Data_HS!$A$2:$A$8217,0))/p_bulan,"")</f>
        <v>1.6363636363636365</v>
      </c>
      <c r="Q2214" s="104" t="str">
        <f t="shared" si="69"/>
        <v>Melebihi ekspor nasional HS</v>
      </c>
    </row>
    <row r="2215" spans="1:17" x14ac:dyDescent="0.3">
      <c r="A2215" s="104">
        <v>2214</v>
      </c>
      <c r="B2215" s="104" t="s">
        <v>19031</v>
      </c>
      <c r="C2215" s="104" t="s">
        <v>280</v>
      </c>
      <c r="D2215" s="104" t="s">
        <v>311</v>
      </c>
      <c r="E2215" s="104" t="s">
        <v>323</v>
      </c>
      <c r="F2215" s="104" t="s">
        <v>344</v>
      </c>
      <c r="G2215" s="104" t="s">
        <v>335</v>
      </c>
      <c r="H2215" s="104" t="s">
        <v>436</v>
      </c>
      <c r="I2215" s="104" t="s">
        <v>19033</v>
      </c>
      <c r="J2215" s="105">
        <v>50</v>
      </c>
      <c r="K2215" s="105">
        <v>30</v>
      </c>
      <c r="L2215" s="105">
        <v>40</v>
      </c>
      <c r="M2215" s="106">
        <v>18</v>
      </c>
      <c r="N2215" s="105">
        <v>720</v>
      </c>
      <c r="O2215" s="107">
        <f t="shared" si="68"/>
        <v>2</v>
      </c>
      <c r="P2215" s="105">
        <f>IFERROR(INDEX(Data_HS!$D$2:$D$8217,MATCH(H2215,Data_HS!$A$2:$A$8217,0))/p_bulan,"")</f>
        <v>1.6363636363636365</v>
      </c>
      <c r="Q2215" s="104" t="str">
        <f t="shared" si="69"/>
        <v>Melebihi ekspor nasional HS</v>
      </c>
    </row>
    <row r="2216" spans="1:17" x14ac:dyDescent="0.3">
      <c r="A2216" s="104">
        <v>2215</v>
      </c>
      <c r="B2216" s="104" t="s">
        <v>19031</v>
      </c>
      <c r="C2216" s="104" t="s">
        <v>280</v>
      </c>
      <c r="D2216" s="104" t="s">
        <v>311</v>
      </c>
      <c r="E2216" s="104" t="s">
        <v>323</v>
      </c>
      <c r="F2216" s="104" t="s">
        <v>344</v>
      </c>
      <c r="G2216" s="104" t="s">
        <v>335</v>
      </c>
      <c r="H2216" s="104" t="s">
        <v>436</v>
      </c>
      <c r="I2216" s="104" t="s">
        <v>19034</v>
      </c>
      <c r="J2216" s="105">
        <v>50</v>
      </c>
      <c r="K2216" s="105">
        <v>30</v>
      </c>
      <c r="L2216" s="105">
        <v>40</v>
      </c>
      <c r="M2216" s="106">
        <v>18</v>
      </c>
      <c r="N2216" s="105">
        <v>720</v>
      </c>
      <c r="O2216" s="107">
        <f t="shared" si="68"/>
        <v>2</v>
      </c>
      <c r="P2216" s="105">
        <f>IFERROR(INDEX(Data_HS!$D$2:$D$8217,MATCH(H2216,Data_HS!$A$2:$A$8217,0))/p_bulan,"")</f>
        <v>1.6363636363636365</v>
      </c>
      <c r="Q2216" s="104" t="str">
        <f t="shared" si="69"/>
        <v>Melebihi ekspor nasional HS</v>
      </c>
    </row>
    <row r="2217" spans="1:17" x14ac:dyDescent="0.3">
      <c r="A2217" s="104">
        <v>2216</v>
      </c>
      <c r="B2217" s="104" t="s">
        <v>19031</v>
      </c>
      <c r="C2217" s="104" t="s">
        <v>280</v>
      </c>
      <c r="D2217" s="104" t="s">
        <v>311</v>
      </c>
      <c r="E2217" s="104" t="s">
        <v>323</v>
      </c>
      <c r="F2217" s="104" t="s">
        <v>344</v>
      </c>
      <c r="G2217" s="104" t="s">
        <v>335</v>
      </c>
      <c r="H2217" s="104" t="s">
        <v>436</v>
      </c>
      <c r="I2217" s="104" t="s">
        <v>19035</v>
      </c>
      <c r="J2217" s="105">
        <v>50</v>
      </c>
      <c r="K2217" s="105">
        <v>30</v>
      </c>
      <c r="L2217" s="105">
        <v>40</v>
      </c>
      <c r="M2217" s="106">
        <v>18</v>
      </c>
      <c r="N2217" s="105">
        <v>720</v>
      </c>
      <c r="O2217" s="107">
        <f t="shared" si="68"/>
        <v>2</v>
      </c>
      <c r="P2217" s="105">
        <f>IFERROR(INDEX(Data_HS!$D$2:$D$8217,MATCH(H2217,Data_HS!$A$2:$A$8217,0))/p_bulan,"")</f>
        <v>1.6363636363636365</v>
      </c>
      <c r="Q2217" s="104" t="str">
        <f t="shared" si="69"/>
        <v>Melebihi ekspor nasional HS</v>
      </c>
    </row>
    <row r="2218" spans="1:17" x14ac:dyDescent="0.3">
      <c r="A2218" s="104">
        <v>2217</v>
      </c>
      <c r="B2218" s="104" t="s">
        <v>19036</v>
      </c>
      <c r="C2218" s="104" t="s">
        <v>282</v>
      </c>
      <c r="D2218" s="104" t="s">
        <v>308</v>
      </c>
      <c r="E2218" s="104" t="s">
        <v>320</v>
      </c>
      <c r="F2218" s="104" t="s">
        <v>343</v>
      </c>
      <c r="G2218" s="104" t="s">
        <v>332</v>
      </c>
      <c r="H2218" s="104" t="s">
        <v>2597</v>
      </c>
      <c r="I2218" s="104" t="s">
        <v>19037</v>
      </c>
      <c r="J2218" s="105">
        <v>5000</v>
      </c>
      <c r="K2218" s="105">
        <v>50000</v>
      </c>
      <c r="L2218" s="105">
        <v>27500</v>
      </c>
      <c r="M2218" s="106">
        <v>3.730552265</v>
      </c>
      <c r="N2218" s="105">
        <v>102590.18730000001</v>
      </c>
      <c r="O2218" s="107">
        <f t="shared" si="68"/>
        <v>21</v>
      </c>
      <c r="P2218" s="105">
        <f>IFERROR(INDEX(Data_HS!$D$2:$D$8217,MATCH(H2218,Data_HS!$A$2:$A$8217,0))/p_bulan,"")</f>
        <v>16893.636363636364</v>
      </c>
      <c r="Q2218" s="104" t="str">
        <f t="shared" si="69"/>
        <v>Melebihi ekspor nasional HS</v>
      </c>
    </row>
    <row r="2219" spans="1:17" x14ac:dyDescent="0.3">
      <c r="A2219" s="104">
        <v>2218</v>
      </c>
      <c r="B2219" s="104" t="s">
        <v>19036</v>
      </c>
      <c r="C2219" s="104" t="s">
        <v>282</v>
      </c>
      <c r="D2219" s="104" t="s">
        <v>308</v>
      </c>
      <c r="E2219" s="104" t="s">
        <v>320</v>
      </c>
      <c r="F2219" s="104" t="s">
        <v>343</v>
      </c>
      <c r="G2219" s="104" t="s">
        <v>332</v>
      </c>
      <c r="H2219" s="104" t="s">
        <v>1495</v>
      </c>
      <c r="I2219" s="104" t="s">
        <v>17922</v>
      </c>
      <c r="J2219" s="105">
        <v>5000</v>
      </c>
      <c r="K2219" s="105">
        <v>50000</v>
      </c>
      <c r="L2219" s="105">
        <v>27500</v>
      </c>
      <c r="M2219" s="106">
        <v>6.7226702649999996</v>
      </c>
      <c r="N2219" s="105">
        <v>184873.43229999999</v>
      </c>
      <c r="O2219" s="107">
        <f t="shared" si="68"/>
        <v>9</v>
      </c>
      <c r="P2219" s="105">
        <f>IFERROR(INDEX(Data_HS!$D$2:$D$8217,MATCH(H2219,Data_HS!$A$2:$A$8217,0))/p_bulan,"")</f>
        <v>7877299.2727272725</v>
      </c>
      <c r="Q2219" s="104" t="str">
        <f t="shared" si="69"/>
        <v>Wajar</v>
      </c>
    </row>
    <row r="2220" spans="1:17" x14ac:dyDescent="0.3">
      <c r="A2220" s="104">
        <v>2219</v>
      </c>
      <c r="B2220" s="104" t="s">
        <v>19036</v>
      </c>
      <c r="C2220" s="104" t="s">
        <v>282</v>
      </c>
      <c r="D2220" s="104" t="s">
        <v>308</v>
      </c>
      <c r="E2220" s="104" t="s">
        <v>320</v>
      </c>
      <c r="F2220" s="104" t="s">
        <v>343</v>
      </c>
      <c r="G2220" s="104" t="s">
        <v>332</v>
      </c>
      <c r="H2220" s="104" t="s">
        <v>16845</v>
      </c>
      <c r="I2220" s="104" t="s">
        <v>19038</v>
      </c>
      <c r="J2220" s="105">
        <v>0</v>
      </c>
      <c r="K2220" s="105">
        <v>20000</v>
      </c>
      <c r="L2220" s="105">
        <v>10000</v>
      </c>
      <c r="M2220" s="106"/>
      <c r="N2220" s="105"/>
      <c r="O2220" s="107">
        <f t="shared" si="68"/>
        <v>0</v>
      </c>
      <c r="P2220" s="105" t="str">
        <f>IFERROR(INDEX(Data_HS!$D$2:$D$8217,MATCH(H2220,Data_HS!$A$2:$A$8217,0))/p_bulan,"")</f>
        <v/>
      </c>
      <c r="Q2220" s="104" t="str">
        <f t="shared" si="69"/>
        <v>HS tidak valid</v>
      </c>
    </row>
    <row r="2221" spans="1:17" x14ac:dyDescent="0.3">
      <c r="A2221" s="104">
        <v>2220</v>
      </c>
      <c r="B2221" s="104" t="s">
        <v>19036</v>
      </c>
      <c r="C2221" s="104" t="s">
        <v>282</v>
      </c>
      <c r="D2221" s="104" t="s">
        <v>308</v>
      </c>
      <c r="E2221" s="104" t="s">
        <v>320</v>
      </c>
      <c r="F2221" s="104" t="s">
        <v>343</v>
      </c>
      <c r="G2221" s="104" t="s">
        <v>332</v>
      </c>
      <c r="H2221" s="104" t="s">
        <v>1517</v>
      </c>
      <c r="I2221" s="104" t="s">
        <v>19039</v>
      </c>
      <c r="J2221" s="105">
        <v>1000</v>
      </c>
      <c r="K2221" s="105">
        <v>25000</v>
      </c>
      <c r="L2221" s="105">
        <v>13000</v>
      </c>
      <c r="M2221" s="106">
        <v>4.5178611809999998</v>
      </c>
      <c r="N2221" s="105">
        <v>58732.195350000002</v>
      </c>
      <c r="O2221" s="107">
        <f t="shared" si="68"/>
        <v>9</v>
      </c>
      <c r="P2221" s="105">
        <f>IFERROR(INDEX(Data_HS!$D$2:$D$8217,MATCH(H2221,Data_HS!$A$2:$A$8217,0))/p_bulan,"")</f>
        <v>1296930.9090909092</v>
      </c>
      <c r="Q2221" s="104" t="str">
        <f t="shared" si="69"/>
        <v>Wajar</v>
      </c>
    </row>
    <row r="2222" spans="1:17" x14ac:dyDescent="0.3">
      <c r="A2222" s="104">
        <v>2221</v>
      </c>
      <c r="B2222" s="104" t="s">
        <v>19036</v>
      </c>
      <c r="C2222" s="104" t="s">
        <v>282</v>
      </c>
      <c r="D2222" s="104" t="s">
        <v>308</v>
      </c>
      <c r="E2222" s="104" t="s">
        <v>320</v>
      </c>
      <c r="F2222" s="104" t="s">
        <v>343</v>
      </c>
      <c r="G2222" s="104" t="s">
        <v>332</v>
      </c>
      <c r="H2222" s="104" t="s">
        <v>1527</v>
      </c>
      <c r="I2222" s="104" t="s">
        <v>17635</v>
      </c>
      <c r="J2222" s="105">
        <v>5000</v>
      </c>
      <c r="K2222" s="105">
        <v>50000</v>
      </c>
      <c r="L2222" s="105">
        <v>27500</v>
      </c>
      <c r="M2222" s="106">
        <v>5.5014955480000003</v>
      </c>
      <c r="N2222" s="105">
        <v>151291.12760000001</v>
      </c>
      <c r="O2222" s="107">
        <f t="shared" si="68"/>
        <v>9</v>
      </c>
      <c r="P2222" s="105">
        <f>IFERROR(INDEX(Data_HS!$D$2:$D$8217,MATCH(H2222,Data_HS!$A$2:$A$8217,0))/p_bulan,"")</f>
        <v>8913202</v>
      </c>
      <c r="Q2222" s="104" t="str">
        <f t="shared" si="69"/>
        <v>Wajar</v>
      </c>
    </row>
    <row r="2223" spans="1:17" x14ac:dyDescent="0.3">
      <c r="A2223" s="104">
        <v>2222</v>
      </c>
      <c r="B2223" s="104" t="s">
        <v>19036</v>
      </c>
      <c r="C2223" s="104" t="s">
        <v>282</v>
      </c>
      <c r="D2223" s="104" t="s">
        <v>308</v>
      </c>
      <c r="E2223" s="104" t="s">
        <v>320</v>
      </c>
      <c r="F2223" s="104" t="s">
        <v>343</v>
      </c>
      <c r="G2223" s="104" t="s">
        <v>332</v>
      </c>
      <c r="H2223" s="104" t="s">
        <v>1340</v>
      </c>
      <c r="I2223" s="104" t="s">
        <v>19040</v>
      </c>
      <c r="J2223" s="105">
        <v>0</v>
      </c>
      <c r="K2223" s="105">
        <v>100000</v>
      </c>
      <c r="L2223" s="105">
        <v>50000</v>
      </c>
      <c r="M2223" s="106">
        <v>0.56251206799999998</v>
      </c>
      <c r="N2223" s="105">
        <v>28125.603419999999</v>
      </c>
      <c r="O2223" s="107">
        <f t="shared" si="68"/>
        <v>8</v>
      </c>
      <c r="P2223" s="105">
        <f>IFERROR(INDEX(Data_HS!$D$2:$D$8217,MATCH(H2223,Data_HS!$A$2:$A$8217,0))/p_bulan,"")</f>
        <v>682207.27272727271</v>
      </c>
      <c r="Q2223" s="104" t="str">
        <f t="shared" si="69"/>
        <v>Wajar</v>
      </c>
    </row>
    <row r="2224" spans="1:17" x14ac:dyDescent="0.3">
      <c r="A2224" s="104">
        <v>2223</v>
      </c>
      <c r="B2224" s="104" t="s">
        <v>19036</v>
      </c>
      <c r="C2224" s="104" t="s">
        <v>282</v>
      </c>
      <c r="D2224" s="104" t="s">
        <v>308</v>
      </c>
      <c r="E2224" s="104" t="s">
        <v>320</v>
      </c>
      <c r="F2224" s="104" t="s">
        <v>343</v>
      </c>
      <c r="G2224" s="104" t="s">
        <v>332</v>
      </c>
      <c r="H2224" s="104" t="s">
        <v>1667</v>
      </c>
      <c r="I2224" s="104" t="s">
        <v>19041</v>
      </c>
      <c r="J2224" s="105">
        <v>5000</v>
      </c>
      <c r="K2224" s="105">
        <v>30000</v>
      </c>
      <c r="L2224" s="105">
        <v>17500</v>
      </c>
      <c r="M2224" s="106">
        <v>3.8089330019999998</v>
      </c>
      <c r="N2224" s="105">
        <v>66656.327539999998</v>
      </c>
      <c r="O2224" s="107">
        <f t="shared" si="68"/>
        <v>11</v>
      </c>
      <c r="P2224" s="105">
        <f>IFERROR(INDEX(Data_HS!$D$2:$D$8217,MATCH(H2224,Data_HS!$A$2:$A$8217,0))/p_bulan,"")</f>
        <v>139.54545454545453</v>
      </c>
      <c r="Q2224" s="104" t="str">
        <f t="shared" si="69"/>
        <v>Melebihi ekspor nasional HS</v>
      </c>
    </row>
    <row r="2225" spans="1:17" x14ac:dyDescent="0.3">
      <c r="A2225" s="104">
        <v>2224</v>
      </c>
      <c r="B2225" s="104" t="s">
        <v>19036</v>
      </c>
      <c r="C2225" s="104" t="s">
        <v>282</v>
      </c>
      <c r="D2225" s="104" t="s">
        <v>308</v>
      </c>
      <c r="E2225" s="104" t="s">
        <v>320</v>
      </c>
      <c r="F2225" s="104" t="s">
        <v>343</v>
      </c>
      <c r="G2225" s="104" t="s">
        <v>332</v>
      </c>
      <c r="H2225" s="104" t="s">
        <v>1493</v>
      </c>
      <c r="I2225" s="104" t="s">
        <v>17945</v>
      </c>
      <c r="J2225" s="105">
        <v>5000</v>
      </c>
      <c r="K2225" s="105">
        <v>50000</v>
      </c>
      <c r="L2225" s="105">
        <v>27500</v>
      </c>
      <c r="M2225" s="106">
        <v>7.2449907680000001</v>
      </c>
      <c r="N2225" s="105">
        <v>199237.24609999999</v>
      </c>
      <c r="O2225" s="107">
        <f t="shared" si="68"/>
        <v>9</v>
      </c>
      <c r="P2225" s="105">
        <f>IFERROR(INDEX(Data_HS!$D$2:$D$8217,MATCH(H2225,Data_HS!$A$2:$A$8217,0))/p_bulan,"")</f>
        <v>10498596.909090908</v>
      </c>
      <c r="Q2225" s="104" t="str">
        <f t="shared" si="69"/>
        <v>Wajar</v>
      </c>
    </row>
    <row r="2226" spans="1:17" x14ac:dyDescent="0.3">
      <c r="A2226" s="104">
        <v>2225</v>
      </c>
      <c r="B2226" s="104" t="s">
        <v>19042</v>
      </c>
      <c r="C2226" s="104" t="s">
        <v>313</v>
      </c>
      <c r="D2226" s="104" t="s">
        <v>308</v>
      </c>
      <c r="E2226" s="104" t="s">
        <v>306</v>
      </c>
      <c r="F2226" s="104" t="s">
        <v>343</v>
      </c>
      <c r="G2226" s="104" t="s">
        <v>332</v>
      </c>
      <c r="H2226" s="104" t="s">
        <v>1833</v>
      </c>
      <c r="I2226" s="104" t="s">
        <v>17313</v>
      </c>
      <c r="J2226" s="105">
        <v>20000</v>
      </c>
      <c r="K2226" s="105">
        <v>1500000</v>
      </c>
      <c r="L2226" s="105">
        <v>760000</v>
      </c>
      <c r="M2226" s="106">
        <v>0.10319235</v>
      </c>
      <c r="N2226" s="105">
        <v>78426.185630000007</v>
      </c>
      <c r="O2226" s="107">
        <f t="shared" si="68"/>
        <v>14</v>
      </c>
      <c r="P2226" s="105">
        <f>IFERROR(INDEX(Data_HS!$D$2:$D$8217,MATCH(H2226,Data_HS!$A$2:$A$8217,0))/p_bulan,"")</f>
        <v>51044723.545454547</v>
      </c>
      <c r="Q2226" s="104" t="str">
        <f t="shared" si="69"/>
        <v>Wajar</v>
      </c>
    </row>
    <row r="2227" spans="1:17" x14ac:dyDescent="0.3">
      <c r="A2227" s="104">
        <v>2226</v>
      </c>
      <c r="B2227" s="104" t="s">
        <v>19043</v>
      </c>
      <c r="C2227" s="104" t="s">
        <v>280</v>
      </c>
      <c r="D2227" s="104" t="s">
        <v>308</v>
      </c>
      <c r="E2227" s="104" t="s">
        <v>320</v>
      </c>
      <c r="F2227" s="104" t="s">
        <v>343</v>
      </c>
      <c r="G2227" s="104" t="s">
        <v>332</v>
      </c>
      <c r="H2227" s="104" t="s">
        <v>1587</v>
      </c>
      <c r="I2227" s="104" t="s">
        <v>19016</v>
      </c>
      <c r="J2227" s="105">
        <v>13000</v>
      </c>
      <c r="K2227" s="105">
        <v>500000</v>
      </c>
      <c r="L2227" s="105">
        <v>256500</v>
      </c>
      <c r="M2227" s="106">
        <v>11.25</v>
      </c>
      <c r="N2227" s="105">
        <v>2885625</v>
      </c>
      <c r="O2227" s="107">
        <f t="shared" si="68"/>
        <v>10</v>
      </c>
      <c r="P2227" s="105">
        <f>IFERROR(INDEX(Data_HS!$D$2:$D$8217,MATCH(H2227,Data_HS!$A$2:$A$8217,0))/p_bulan,"")</f>
        <v>32215.909090909092</v>
      </c>
      <c r="Q2227" s="104" t="str">
        <f t="shared" si="69"/>
        <v>Melebihi ekspor nasional HS</v>
      </c>
    </row>
    <row r="2228" spans="1:17" x14ac:dyDescent="0.3">
      <c r="A2228" s="104">
        <v>2227</v>
      </c>
      <c r="B2228" s="104" t="s">
        <v>19044</v>
      </c>
      <c r="C2228" s="104" t="s">
        <v>282</v>
      </c>
      <c r="D2228" s="104" t="s">
        <v>311</v>
      </c>
      <c r="E2228" s="104" t="s">
        <v>320</v>
      </c>
      <c r="F2228" s="104" t="s">
        <v>343</v>
      </c>
      <c r="G2228" s="104" t="s">
        <v>332</v>
      </c>
      <c r="H2228" s="104" t="s">
        <v>1513</v>
      </c>
      <c r="I2228" s="104" t="s">
        <v>19045</v>
      </c>
      <c r="J2228" s="105">
        <v>20</v>
      </c>
      <c r="K2228" s="105">
        <v>5000</v>
      </c>
      <c r="L2228" s="105">
        <v>2510</v>
      </c>
      <c r="M2228" s="106">
        <v>48.166593229999997</v>
      </c>
      <c r="N2228" s="105">
        <v>120898.149</v>
      </c>
      <c r="O2228" s="107">
        <f t="shared" si="68"/>
        <v>9</v>
      </c>
      <c r="P2228" s="105">
        <f>IFERROR(INDEX(Data_HS!$D$2:$D$8217,MATCH(H2228,Data_HS!$A$2:$A$8217,0))/p_bulan,"")</f>
        <v>785032.27272727271</v>
      </c>
      <c r="Q2228" s="104" t="str">
        <f t="shared" si="69"/>
        <v>Wajar</v>
      </c>
    </row>
    <row r="2229" spans="1:17" x14ac:dyDescent="0.3">
      <c r="A2229" s="104">
        <v>2228</v>
      </c>
      <c r="B2229" s="104" t="s">
        <v>19044</v>
      </c>
      <c r="C2229" s="104" t="s">
        <v>282</v>
      </c>
      <c r="D2229" s="104" t="s">
        <v>311</v>
      </c>
      <c r="E2229" s="104" t="s">
        <v>320</v>
      </c>
      <c r="F2229" s="104" t="s">
        <v>343</v>
      </c>
      <c r="G2229" s="104" t="s">
        <v>332</v>
      </c>
      <c r="H2229" s="104" t="s">
        <v>1513</v>
      </c>
      <c r="I2229" s="104" t="s">
        <v>19046</v>
      </c>
      <c r="J2229" s="105">
        <v>20</v>
      </c>
      <c r="K2229" s="105">
        <v>3000</v>
      </c>
      <c r="L2229" s="105">
        <v>1510</v>
      </c>
      <c r="M2229" s="106">
        <v>48.166593229999997</v>
      </c>
      <c r="N2229" s="105">
        <v>72731.555770000006</v>
      </c>
      <c r="O2229" s="107">
        <f t="shared" si="68"/>
        <v>9</v>
      </c>
      <c r="P2229" s="105">
        <f>IFERROR(INDEX(Data_HS!$D$2:$D$8217,MATCH(H2229,Data_HS!$A$2:$A$8217,0))/p_bulan,"")</f>
        <v>785032.27272727271</v>
      </c>
      <c r="Q2229" s="104" t="str">
        <f t="shared" si="69"/>
        <v>Wajar</v>
      </c>
    </row>
    <row r="2230" spans="1:17" x14ac:dyDescent="0.3">
      <c r="A2230" s="104">
        <v>2229</v>
      </c>
      <c r="B2230" s="104" t="s">
        <v>19044</v>
      </c>
      <c r="C2230" s="104" t="s">
        <v>282</v>
      </c>
      <c r="D2230" s="104" t="s">
        <v>311</v>
      </c>
      <c r="E2230" s="104" t="s">
        <v>320</v>
      </c>
      <c r="F2230" s="104" t="s">
        <v>343</v>
      </c>
      <c r="G2230" s="104" t="s">
        <v>332</v>
      </c>
      <c r="H2230" s="104" t="s">
        <v>1513</v>
      </c>
      <c r="I2230" s="104" t="s">
        <v>19047</v>
      </c>
      <c r="J2230" s="105">
        <v>20</v>
      </c>
      <c r="K2230" s="105">
        <v>2000</v>
      </c>
      <c r="L2230" s="105">
        <v>1010</v>
      </c>
      <c r="M2230" s="106">
        <v>48.166593229999997</v>
      </c>
      <c r="N2230" s="105">
        <v>48648.259160000001</v>
      </c>
      <c r="O2230" s="107">
        <f t="shared" si="68"/>
        <v>9</v>
      </c>
      <c r="P2230" s="105">
        <f>IFERROR(INDEX(Data_HS!$D$2:$D$8217,MATCH(H2230,Data_HS!$A$2:$A$8217,0))/p_bulan,"")</f>
        <v>785032.27272727271</v>
      </c>
      <c r="Q2230" s="104" t="str">
        <f t="shared" si="69"/>
        <v>Wajar</v>
      </c>
    </row>
    <row r="2231" spans="1:17" x14ac:dyDescent="0.3">
      <c r="A2231" s="104">
        <v>2230</v>
      </c>
      <c r="B2231" s="104" t="s">
        <v>19048</v>
      </c>
      <c r="C2231" s="104" t="s">
        <v>290</v>
      </c>
      <c r="D2231" s="104" t="s">
        <v>311</v>
      </c>
      <c r="E2231" s="104" t="s">
        <v>320</v>
      </c>
      <c r="F2231" s="104" t="s">
        <v>344</v>
      </c>
      <c r="G2231" s="104" t="s">
        <v>332</v>
      </c>
      <c r="H2231" s="104" t="s">
        <v>1513</v>
      </c>
      <c r="I2231" s="104" t="s">
        <v>17989</v>
      </c>
      <c r="J2231" s="105">
        <v>5</v>
      </c>
      <c r="K2231" s="105">
        <v>100</v>
      </c>
      <c r="L2231" s="105">
        <v>52.5</v>
      </c>
      <c r="M2231" s="106">
        <v>48.166593229999997</v>
      </c>
      <c r="N2231" s="105">
        <v>2528.7461440000002</v>
      </c>
      <c r="O2231" s="107">
        <f t="shared" si="68"/>
        <v>9</v>
      </c>
      <c r="P2231" s="105">
        <f>IFERROR(INDEX(Data_HS!$D$2:$D$8217,MATCH(H2231,Data_HS!$A$2:$A$8217,0))/p_bulan,"")</f>
        <v>785032.27272727271</v>
      </c>
      <c r="Q2231" s="104" t="str">
        <f t="shared" si="69"/>
        <v>Wajar</v>
      </c>
    </row>
    <row r="2232" spans="1:17" x14ac:dyDescent="0.3">
      <c r="A2232" s="104">
        <v>2231</v>
      </c>
      <c r="B2232" s="104" t="s">
        <v>19049</v>
      </c>
      <c r="C2232" s="104" t="s">
        <v>284</v>
      </c>
      <c r="D2232" s="104" t="s">
        <v>320</v>
      </c>
      <c r="E2232" s="104" t="s">
        <v>320</v>
      </c>
      <c r="F2232" s="104" t="s">
        <v>344</v>
      </c>
      <c r="G2232" s="104" t="s">
        <v>332</v>
      </c>
      <c r="H2232" s="104" t="s">
        <v>1667</v>
      </c>
      <c r="I2232" s="104" t="s">
        <v>17257</v>
      </c>
      <c r="J2232" s="105">
        <v>7000</v>
      </c>
      <c r="K2232" s="105"/>
      <c r="L2232" s="105">
        <v>7000</v>
      </c>
      <c r="M2232" s="106">
        <v>3.8089330019999998</v>
      </c>
      <c r="N2232" s="105">
        <v>26662.531019999999</v>
      </c>
      <c r="O2232" s="107">
        <f t="shared" si="68"/>
        <v>11</v>
      </c>
      <c r="P2232" s="105">
        <f>IFERROR(INDEX(Data_HS!$D$2:$D$8217,MATCH(H2232,Data_HS!$A$2:$A$8217,0))/p_bulan,"")</f>
        <v>139.54545454545453</v>
      </c>
      <c r="Q2232" s="104" t="str">
        <f t="shared" si="69"/>
        <v>Melebihi ekspor nasional HS</v>
      </c>
    </row>
    <row r="2233" spans="1:17" x14ac:dyDescent="0.3">
      <c r="A2233" s="104">
        <v>2232</v>
      </c>
      <c r="B2233" s="104" t="s">
        <v>19049</v>
      </c>
      <c r="C2233" s="104" t="s">
        <v>284</v>
      </c>
      <c r="D2233" s="104" t="s">
        <v>320</v>
      </c>
      <c r="E2233" s="104" t="s">
        <v>320</v>
      </c>
      <c r="F2233" s="104" t="s">
        <v>344</v>
      </c>
      <c r="G2233" s="104" t="s">
        <v>332</v>
      </c>
      <c r="H2233" s="104" t="s">
        <v>1460</v>
      </c>
      <c r="I2233" s="104" t="s">
        <v>17346</v>
      </c>
      <c r="J2233" s="105">
        <v>2000</v>
      </c>
      <c r="K2233" s="105"/>
      <c r="L2233" s="105">
        <v>2000</v>
      </c>
      <c r="M2233" s="106">
        <v>6.8828138010000002</v>
      </c>
      <c r="N2233" s="105">
        <v>13765.6276</v>
      </c>
      <c r="O2233" s="107">
        <f t="shared" si="68"/>
        <v>9</v>
      </c>
      <c r="P2233" s="105">
        <f>IFERROR(INDEX(Data_HS!$D$2:$D$8217,MATCH(H2233,Data_HS!$A$2:$A$8217,0))/p_bulan,"")</f>
        <v>60138.272727272728</v>
      </c>
      <c r="Q2233" s="104" t="str">
        <f t="shared" si="69"/>
        <v>Wajar</v>
      </c>
    </row>
    <row r="2234" spans="1:17" x14ac:dyDescent="0.3">
      <c r="A2234" s="104">
        <v>2233</v>
      </c>
      <c r="B2234" s="104" t="s">
        <v>19049</v>
      </c>
      <c r="C2234" s="104" t="s">
        <v>284</v>
      </c>
      <c r="D2234" s="104" t="s">
        <v>320</v>
      </c>
      <c r="E2234" s="104" t="s">
        <v>320</v>
      </c>
      <c r="F2234" s="104" t="s">
        <v>344</v>
      </c>
      <c r="G2234" s="104" t="s">
        <v>332</v>
      </c>
      <c r="H2234" s="104" t="s">
        <v>1460</v>
      </c>
      <c r="I2234" s="104" t="s">
        <v>17138</v>
      </c>
      <c r="J2234" s="105">
        <v>2000</v>
      </c>
      <c r="K2234" s="105"/>
      <c r="L2234" s="105">
        <v>2000</v>
      </c>
      <c r="M2234" s="106">
        <v>6.8828138010000002</v>
      </c>
      <c r="N2234" s="105">
        <v>13765.6276</v>
      </c>
      <c r="O2234" s="107">
        <f t="shared" si="68"/>
        <v>9</v>
      </c>
      <c r="P2234" s="105">
        <f>IFERROR(INDEX(Data_HS!$D$2:$D$8217,MATCH(H2234,Data_HS!$A$2:$A$8217,0))/p_bulan,"")</f>
        <v>60138.272727272728</v>
      </c>
      <c r="Q2234" s="104" t="str">
        <f t="shared" si="69"/>
        <v>Wajar</v>
      </c>
    </row>
    <row r="2235" spans="1:17" x14ac:dyDescent="0.3">
      <c r="A2235" s="104">
        <v>2234</v>
      </c>
      <c r="B2235" s="104" t="s">
        <v>19049</v>
      </c>
      <c r="C2235" s="104" t="s">
        <v>284</v>
      </c>
      <c r="D2235" s="104" t="s">
        <v>320</v>
      </c>
      <c r="E2235" s="104" t="s">
        <v>320</v>
      </c>
      <c r="F2235" s="104" t="s">
        <v>344</v>
      </c>
      <c r="G2235" s="104" t="s">
        <v>332</v>
      </c>
      <c r="H2235" s="104" t="s">
        <v>1338</v>
      </c>
      <c r="I2235" s="104" t="s">
        <v>18766</v>
      </c>
      <c r="J2235" s="105">
        <v>2000</v>
      </c>
      <c r="K2235" s="105"/>
      <c r="L2235" s="105">
        <v>2000</v>
      </c>
      <c r="M2235" s="106">
        <v>1.5809700950000001</v>
      </c>
      <c r="N2235" s="105">
        <v>3161.9401910000001</v>
      </c>
      <c r="O2235" s="107">
        <f t="shared" si="68"/>
        <v>8</v>
      </c>
      <c r="P2235" s="105">
        <f>IFERROR(INDEX(Data_HS!$D$2:$D$8217,MATCH(H2235,Data_HS!$A$2:$A$8217,0))/p_bulan,"")</f>
        <v>10972.363636363636</v>
      </c>
      <c r="Q2235" s="104" t="str">
        <f t="shared" si="69"/>
        <v>Wajar</v>
      </c>
    </row>
    <row r="2236" spans="1:17" x14ac:dyDescent="0.3">
      <c r="A2236" s="104">
        <v>2235</v>
      </c>
      <c r="B2236" s="104" t="s">
        <v>19049</v>
      </c>
      <c r="C2236" s="104" t="s">
        <v>284</v>
      </c>
      <c r="D2236" s="104" t="s">
        <v>320</v>
      </c>
      <c r="E2236" s="104" t="s">
        <v>320</v>
      </c>
      <c r="F2236" s="104" t="s">
        <v>344</v>
      </c>
      <c r="G2236" s="104" t="s">
        <v>332</v>
      </c>
      <c r="H2236" s="104" t="s">
        <v>16845</v>
      </c>
      <c r="I2236" s="104" t="s">
        <v>19050</v>
      </c>
      <c r="J2236" s="105">
        <v>5000</v>
      </c>
      <c r="K2236" s="105"/>
      <c r="L2236" s="105">
        <v>5000</v>
      </c>
      <c r="M2236" s="106"/>
      <c r="N2236" s="105"/>
      <c r="O2236" s="107">
        <f t="shared" si="68"/>
        <v>0</v>
      </c>
      <c r="P2236" s="105" t="str">
        <f>IFERROR(INDEX(Data_HS!$D$2:$D$8217,MATCH(H2236,Data_HS!$A$2:$A$8217,0))/p_bulan,"")</f>
        <v/>
      </c>
      <c r="Q2236" s="104" t="str">
        <f t="shared" si="69"/>
        <v>HS tidak valid</v>
      </c>
    </row>
    <row r="2237" spans="1:17" x14ac:dyDescent="0.3">
      <c r="A2237" s="104">
        <v>2236</v>
      </c>
      <c r="B2237" s="104" t="s">
        <v>19051</v>
      </c>
      <c r="C2237" s="104" t="s">
        <v>280</v>
      </c>
      <c r="D2237" s="104" t="s">
        <v>311</v>
      </c>
      <c r="E2237" s="104" t="s">
        <v>320</v>
      </c>
      <c r="F2237" s="104" t="s">
        <v>343</v>
      </c>
      <c r="G2237" s="104" t="s">
        <v>332</v>
      </c>
      <c r="H2237" s="104" t="s">
        <v>2565</v>
      </c>
      <c r="I2237" s="104" t="s">
        <v>19052</v>
      </c>
      <c r="J2237" s="105">
        <v>0</v>
      </c>
      <c r="K2237" s="105">
        <v>0</v>
      </c>
      <c r="L2237" s="105">
        <v>0</v>
      </c>
      <c r="M2237" s="106">
        <v>1.316614798</v>
      </c>
      <c r="N2237" s="105">
        <v>0</v>
      </c>
      <c r="O2237" s="107">
        <f t="shared" si="68"/>
        <v>21</v>
      </c>
      <c r="P2237" s="105">
        <f>IFERROR(INDEX(Data_HS!$D$2:$D$8217,MATCH(H2237,Data_HS!$A$2:$A$8217,0))/p_bulan,"")</f>
        <v>2489726.3636363638</v>
      </c>
      <c r="Q2237" s="104" t="str">
        <f t="shared" si="69"/>
        <v>Estimasi nol</v>
      </c>
    </row>
    <row r="2238" spans="1:17" x14ac:dyDescent="0.3">
      <c r="A2238" s="104">
        <v>2237</v>
      </c>
      <c r="B2238" s="104" t="s">
        <v>19053</v>
      </c>
      <c r="C2238" s="104" t="s">
        <v>282</v>
      </c>
      <c r="D2238" s="104" t="s">
        <v>308</v>
      </c>
      <c r="E2238" s="104" t="s">
        <v>320</v>
      </c>
      <c r="F2238" s="104" t="s">
        <v>344</v>
      </c>
      <c r="G2238" s="104" t="s">
        <v>332</v>
      </c>
      <c r="H2238" s="104" t="s">
        <v>1460</v>
      </c>
      <c r="I2238" s="104" t="s">
        <v>19054</v>
      </c>
      <c r="J2238" s="105">
        <v>18000</v>
      </c>
      <c r="K2238" s="105">
        <v>100000</v>
      </c>
      <c r="L2238" s="105">
        <v>59000</v>
      </c>
      <c r="M2238" s="106">
        <v>6.8828138010000002</v>
      </c>
      <c r="N2238" s="105">
        <v>406086.01419999998</v>
      </c>
      <c r="O2238" s="107">
        <f t="shared" si="68"/>
        <v>9</v>
      </c>
      <c r="P2238" s="105">
        <f>IFERROR(INDEX(Data_HS!$D$2:$D$8217,MATCH(H2238,Data_HS!$A$2:$A$8217,0))/p_bulan,"")</f>
        <v>60138.272727272728</v>
      </c>
      <c r="Q2238" s="104" t="str">
        <f t="shared" si="69"/>
        <v>Melebihi ekspor nasional HS</v>
      </c>
    </row>
    <row r="2239" spans="1:17" x14ac:dyDescent="0.3">
      <c r="A2239" s="104">
        <v>2238</v>
      </c>
      <c r="B2239" s="104" t="s">
        <v>19053</v>
      </c>
      <c r="C2239" s="104" t="s">
        <v>282</v>
      </c>
      <c r="D2239" s="104" t="s">
        <v>308</v>
      </c>
      <c r="E2239" s="104" t="s">
        <v>320</v>
      </c>
      <c r="F2239" s="104" t="s">
        <v>344</v>
      </c>
      <c r="G2239" s="104" t="s">
        <v>332</v>
      </c>
      <c r="H2239" s="104" t="s">
        <v>1460</v>
      </c>
      <c r="I2239" s="104" t="s">
        <v>19055</v>
      </c>
      <c r="J2239" s="105">
        <v>18000</v>
      </c>
      <c r="K2239" s="105">
        <v>50000</v>
      </c>
      <c r="L2239" s="105">
        <v>34000</v>
      </c>
      <c r="M2239" s="106">
        <v>6.8828138010000002</v>
      </c>
      <c r="N2239" s="105">
        <v>234015.6692</v>
      </c>
      <c r="O2239" s="107">
        <f t="shared" si="68"/>
        <v>9</v>
      </c>
      <c r="P2239" s="105">
        <f>IFERROR(INDEX(Data_HS!$D$2:$D$8217,MATCH(H2239,Data_HS!$A$2:$A$8217,0))/p_bulan,"")</f>
        <v>60138.272727272728</v>
      </c>
      <c r="Q2239" s="104" t="str">
        <f t="shared" si="69"/>
        <v>Melebihi ekspor nasional HS</v>
      </c>
    </row>
    <row r="2240" spans="1:17" x14ac:dyDescent="0.3">
      <c r="A2240" s="104">
        <v>2239</v>
      </c>
      <c r="B2240" s="104" t="s">
        <v>19053</v>
      </c>
      <c r="C2240" s="104" t="s">
        <v>282</v>
      </c>
      <c r="D2240" s="104" t="s">
        <v>308</v>
      </c>
      <c r="E2240" s="104" t="s">
        <v>320</v>
      </c>
      <c r="F2240" s="104" t="s">
        <v>344</v>
      </c>
      <c r="G2240" s="104" t="s">
        <v>332</v>
      </c>
      <c r="H2240" s="104" t="s">
        <v>1460</v>
      </c>
      <c r="I2240" s="104" t="s">
        <v>19055</v>
      </c>
      <c r="J2240" s="105">
        <v>18000</v>
      </c>
      <c r="K2240" s="105">
        <v>100000</v>
      </c>
      <c r="L2240" s="105">
        <v>59000</v>
      </c>
      <c r="M2240" s="106">
        <v>6.8828138010000002</v>
      </c>
      <c r="N2240" s="105">
        <v>406086.01419999998</v>
      </c>
      <c r="O2240" s="107">
        <f t="shared" si="68"/>
        <v>9</v>
      </c>
      <c r="P2240" s="105">
        <f>IFERROR(INDEX(Data_HS!$D$2:$D$8217,MATCH(H2240,Data_HS!$A$2:$A$8217,0))/p_bulan,"")</f>
        <v>60138.272727272728</v>
      </c>
      <c r="Q2240" s="104" t="str">
        <f t="shared" si="69"/>
        <v>Melebihi ekspor nasional HS</v>
      </c>
    </row>
    <row r="2241" spans="1:17" x14ac:dyDescent="0.3">
      <c r="A2241" s="104">
        <v>2240</v>
      </c>
      <c r="B2241" s="104" t="s">
        <v>19053</v>
      </c>
      <c r="C2241" s="104" t="s">
        <v>282</v>
      </c>
      <c r="D2241" s="104" t="s">
        <v>308</v>
      </c>
      <c r="E2241" s="104" t="s">
        <v>320</v>
      </c>
      <c r="F2241" s="104" t="s">
        <v>344</v>
      </c>
      <c r="G2241" s="104" t="s">
        <v>332</v>
      </c>
      <c r="H2241" s="104" t="s">
        <v>1513</v>
      </c>
      <c r="I2241" s="104" t="s">
        <v>16985</v>
      </c>
      <c r="J2241" s="105">
        <v>10</v>
      </c>
      <c r="K2241" s="105">
        <v>100</v>
      </c>
      <c r="L2241" s="105">
        <v>55</v>
      </c>
      <c r="M2241" s="106">
        <v>48.166593229999997</v>
      </c>
      <c r="N2241" s="105">
        <v>2649.1626270000002</v>
      </c>
      <c r="O2241" s="107">
        <f t="shared" si="68"/>
        <v>9</v>
      </c>
      <c r="P2241" s="105">
        <f>IFERROR(INDEX(Data_HS!$D$2:$D$8217,MATCH(H2241,Data_HS!$A$2:$A$8217,0))/p_bulan,"")</f>
        <v>785032.27272727271</v>
      </c>
      <c r="Q2241" s="104" t="str">
        <f t="shared" si="69"/>
        <v>Wajar</v>
      </c>
    </row>
    <row r="2242" spans="1:17" x14ac:dyDescent="0.3">
      <c r="A2242" s="104">
        <v>2241</v>
      </c>
      <c r="B2242" s="104" t="s">
        <v>19053</v>
      </c>
      <c r="C2242" s="104" t="s">
        <v>282</v>
      </c>
      <c r="D2242" s="104" t="s">
        <v>308</v>
      </c>
      <c r="E2242" s="104" t="s">
        <v>320</v>
      </c>
      <c r="F2242" s="104" t="s">
        <v>344</v>
      </c>
      <c r="G2242" s="104" t="s">
        <v>332</v>
      </c>
      <c r="H2242" s="104" t="s">
        <v>1495</v>
      </c>
      <c r="I2242" s="104" t="s">
        <v>16906</v>
      </c>
      <c r="J2242" s="105">
        <v>18000</v>
      </c>
      <c r="K2242" s="105">
        <v>50000</v>
      </c>
      <c r="L2242" s="105">
        <v>34000</v>
      </c>
      <c r="M2242" s="106">
        <v>6.7226702649999996</v>
      </c>
      <c r="N2242" s="105">
        <v>228570.78899999999</v>
      </c>
      <c r="O2242" s="107">
        <f t="shared" ref="O2242:O2305" si="70">VALUE(LEFT(H2242,2))</f>
        <v>9</v>
      </c>
      <c r="P2242" s="105">
        <f>IFERROR(INDEX(Data_HS!$D$2:$D$8217,MATCH(H2242,Data_HS!$A$2:$A$8217,0))/p_bulan,"")</f>
        <v>7877299.2727272725</v>
      </c>
      <c r="Q2242" s="104" t="str">
        <f t="shared" ref="Q2242:Q2305" si="71">IF(H2242="00000000","HS tidak valid",IF(N2242="","Tanpa estimasi",IF(P2242="","HS tidak ada di data nasional",IF(N2242=0,"Estimasi nol",IF(N2242&gt;P2242,"Melebihi ekspor nasional HS","Wajar")))))</f>
        <v>Wajar</v>
      </c>
    </row>
    <row r="2243" spans="1:17" x14ac:dyDescent="0.3">
      <c r="A2243" s="104">
        <v>2242</v>
      </c>
      <c r="B2243" s="104" t="s">
        <v>19053</v>
      </c>
      <c r="C2243" s="104" t="s">
        <v>282</v>
      </c>
      <c r="D2243" s="104" t="s">
        <v>308</v>
      </c>
      <c r="E2243" s="104" t="s">
        <v>320</v>
      </c>
      <c r="F2243" s="104" t="s">
        <v>344</v>
      </c>
      <c r="G2243" s="104" t="s">
        <v>332</v>
      </c>
      <c r="H2243" s="104" t="s">
        <v>1460</v>
      </c>
      <c r="I2243" s="104" t="s">
        <v>19054</v>
      </c>
      <c r="J2243" s="105">
        <v>18000</v>
      </c>
      <c r="K2243" s="105">
        <v>50000</v>
      </c>
      <c r="L2243" s="105">
        <v>34000</v>
      </c>
      <c r="M2243" s="106">
        <v>6.8828138010000002</v>
      </c>
      <c r="N2243" s="105">
        <v>234015.6692</v>
      </c>
      <c r="O2243" s="107">
        <f t="shared" si="70"/>
        <v>9</v>
      </c>
      <c r="P2243" s="105">
        <f>IFERROR(INDEX(Data_HS!$D$2:$D$8217,MATCH(H2243,Data_HS!$A$2:$A$8217,0))/p_bulan,"")</f>
        <v>60138.272727272728</v>
      </c>
      <c r="Q2243" s="104" t="str">
        <f t="shared" si="71"/>
        <v>Melebihi ekspor nasional HS</v>
      </c>
    </row>
    <row r="2244" spans="1:17" x14ac:dyDescent="0.3">
      <c r="A2244" s="104">
        <v>2243</v>
      </c>
      <c r="B2244" s="104" t="s">
        <v>19053</v>
      </c>
      <c r="C2244" s="104" t="s">
        <v>282</v>
      </c>
      <c r="D2244" s="104" t="s">
        <v>308</v>
      </c>
      <c r="E2244" s="104" t="s">
        <v>320</v>
      </c>
      <c r="F2244" s="104" t="s">
        <v>344</v>
      </c>
      <c r="G2244" s="104" t="s">
        <v>332</v>
      </c>
      <c r="H2244" s="104" t="s">
        <v>16845</v>
      </c>
      <c r="I2244" s="104" t="s">
        <v>19056</v>
      </c>
      <c r="J2244" s="105">
        <v>18000</v>
      </c>
      <c r="K2244" s="105">
        <v>50000</v>
      </c>
      <c r="L2244" s="105">
        <v>34000</v>
      </c>
      <c r="M2244" s="106"/>
      <c r="N2244" s="105"/>
      <c r="O2244" s="107">
        <f t="shared" si="70"/>
        <v>0</v>
      </c>
      <c r="P2244" s="105" t="str">
        <f>IFERROR(INDEX(Data_HS!$D$2:$D$8217,MATCH(H2244,Data_HS!$A$2:$A$8217,0))/p_bulan,"")</f>
        <v/>
      </c>
      <c r="Q2244" s="104" t="str">
        <f t="shared" si="71"/>
        <v>HS tidak valid</v>
      </c>
    </row>
    <row r="2245" spans="1:17" x14ac:dyDescent="0.3">
      <c r="A2245" s="104">
        <v>2244</v>
      </c>
      <c r="B2245" s="104" t="s">
        <v>19053</v>
      </c>
      <c r="C2245" s="104" t="s">
        <v>282</v>
      </c>
      <c r="D2245" s="104" t="s">
        <v>308</v>
      </c>
      <c r="E2245" s="104" t="s">
        <v>320</v>
      </c>
      <c r="F2245" s="104" t="s">
        <v>344</v>
      </c>
      <c r="G2245" s="104" t="s">
        <v>332</v>
      </c>
      <c r="H2245" s="104" t="s">
        <v>1460</v>
      </c>
      <c r="I2245" s="104" t="s">
        <v>19054</v>
      </c>
      <c r="J2245" s="105">
        <v>18000</v>
      </c>
      <c r="K2245" s="105">
        <v>50000</v>
      </c>
      <c r="L2245" s="105">
        <v>34000</v>
      </c>
      <c r="M2245" s="106">
        <v>6.8828138010000002</v>
      </c>
      <c r="N2245" s="105">
        <v>234015.6692</v>
      </c>
      <c r="O2245" s="107">
        <f t="shared" si="70"/>
        <v>9</v>
      </c>
      <c r="P2245" s="105">
        <f>IFERROR(INDEX(Data_HS!$D$2:$D$8217,MATCH(H2245,Data_HS!$A$2:$A$8217,0))/p_bulan,"")</f>
        <v>60138.272727272728</v>
      </c>
      <c r="Q2245" s="104" t="str">
        <f t="shared" si="71"/>
        <v>Melebihi ekspor nasional HS</v>
      </c>
    </row>
    <row r="2246" spans="1:17" x14ac:dyDescent="0.3">
      <c r="A2246" s="104">
        <v>2245</v>
      </c>
      <c r="B2246" s="104" t="s">
        <v>19057</v>
      </c>
      <c r="C2246" s="104" t="s">
        <v>284</v>
      </c>
      <c r="D2246" s="104" t="s">
        <v>308</v>
      </c>
      <c r="E2246" s="104" t="s">
        <v>309</v>
      </c>
      <c r="F2246" s="104" t="s">
        <v>344</v>
      </c>
      <c r="G2246" s="104" t="s">
        <v>332</v>
      </c>
      <c r="H2246" s="104" t="s">
        <v>16845</v>
      </c>
      <c r="I2246" s="104" t="s">
        <v>16936</v>
      </c>
      <c r="J2246" s="105"/>
      <c r="K2246" s="105"/>
      <c r="L2246" s="105"/>
      <c r="M2246" s="106"/>
      <c r="N2246" s="105"/>
      <c r="O2246" s="107">
        <f t="shared" si="70"/>
        <v>0</v>
      </c>
      <c r="P2246" s="105" t="str">
        <f>IFERROR(INDEX(Data_HS!$D$2:$D$8217,MATCH(H2246,Data_HS!$A$2:$A$8217,0))/p_bulan,"")</f>
        <v/>
      </c>
      <c r="Q2246" s="104" t="str">
        <f t="shared" si="71"/>
        <v>HS tidak valid</v>
      </c>
    </row>
    <row r="2247" spans="1:17" x14ac:dyDescent="0.3">
      <c r="A2247" s="104">
        <v>2246</v>
      </c>
      <c r="B2247" s="104" t="s">
        <v>19057</v>
      </c>
      <c r="C2247" s="104" t="s">
        <v>284</v>
      </c>
      <c r="D2247" s="104" t="s">
        <v>308</v>
      </c>
      <c r="E2247" s="104" t="s">
        <v>309</v>
      </c>
      <c r="F2247" s="104" t="s">
        <v>344</v>
      </c>
      <c r="G2247" s="104" t="s">
        <v>332</v>
      </c>
      <c r="H2247" s="104" t="s">
        <v>12842</v>
      </c>
      <c r="I2247" s="104" t="s">
        <v>19058</v>
      </c>
      <c r="J2247" s="105">
        <v>20000</v>
      </c>
      <c r="K2247" s="105">
        <v>10000000</v>
      </c>
      <c r="L2247" s="105">
        <v>5010000</v>
      </c>
      <c r="M2247" s="106">
        <v>10.60436975</v>
      </c>
      <c r="N2247" s="105">
        <v>53127892.439999998</v>
      </c>
      <c r="O2247" s="107">
        <f t="shared" si="70"/>
        <v>84</v>
      </c>
      <c r="P2247" s="105">
        <f>IFERROR(INDEX(Data_HS!$D$2:$D$8217,MATCH(H2247,Data_HS!$A$2:$A$8217,0))/p_bulan,"")</f>
        <v>31548</v>
      </c>
      <c r="Q2247" s="104" t="str">
        <f t="shared" si="71"/>
        <v>Melebihi ekspor nasional HS</v>
      </c>
    </row>
    <row r="2248" spans="1:17" x14ac:dyDescent="0.3">
      <c r="A2248" s="104">
        <v>2247</v>
      </c>
      <c r="B2248" s="104" t="s">
        <v>19057</v>
      </c>
      <c r="C2248" s="104" t="s">
        <v>284</v>
      </c>
      <c r="D2248" s="104" t="s">
        <v>308</v>
      </c>
      <c r="E2248" s="104" t="s">
        <v>309</v>
      </c>
      <c r="F2248" s="104" t="s">
        <v>344</v>
      </c>
      <c r="G2248" s="104" t="s">
        <v>332</v>
      </c>
      <c r="H2248" s="104" t="s">
        <v>4629</v>
      </c>
      <c r="I2248" s="104" t="s">
        <v>19059</v>
      </c>
      <c r="J2248" s="105">
        <v>27000</v>
      </c>
      <c r="K2248" s="105">
        <v>500000</v>
      </c>
      <c r="L2248" s="105">
        <v>263500</v>
      </c>
      <c r="M2248" s="106">
        <v>1.77268161</v>
      </c>
      <c r="N2248" s="105">
        <v>467101.6042</v>
      </c>
      <c r="O2248" s="107">
        <f t="shared" si="70"/>
        <v>38</v>
      </c>
      <c r="P2248" s="105">
        <f>IFERROR(INDEX(Data_HS!$D$2:$D$8217,MATCH(H2248,Data_HS!$A$2:$A$8217,0))/p_bulan,"")</f>
        <v>2332469</v>
      </c>
      <c r="Q2248" s="104" t="str">
        <f t="shared" si="71"/>
        <v>Wajar</v>
      </c>
    </row>
    <row r="2249" spans="1:17" x14ac:dyDescent="0.3">
      <c r="A2249" s="104">
        <v>2248</v>
      </c>
      <c r="B2249" s="104" t="s">
        <v>19057</v>
      </c>
      <c r="C2249" s="104" t="s">
        <v>284</v>
      </c>
      <c r="D2249" s="104" t="s">
        <v>308</v>
      </c>
      <c r="E2249" s="104" t="s">
        <v>309</v>
      </c>
      <c r="F2249" s="104" t="s">
        <v>344</v>
      </c>
      <c r="G2249" s="104" t="s">
        <v>332</v>
      </c>
      <c r="H2249" s="104" t="s">
        <v>1308</v>
      </c>
      <c r="I2249" s="104" t="s">
        <v>19060</v>
      </c>
      <c r="J2249" s="105">
        <v>15000</v>
      </c>
      <c r="K2249" s="105"/>
      <c r="L2249" s="105">
        <v>15000</v>
      </c>
      <c r="M2249" s="106">
        <v>1.5681875080000001</v>
      </c>
      <c r="N2249" s="105">
        <v>23522.81263</v>
      </c>
      <c r="O2249" s="107">
        <f t="shared" si="70"/>
        <v>8</v>
      </c>
      <c r="P2249" s="105">
        <f>IFERROR(INDEX(Data_HS!$D$2:$D$8217,MATCH(H2249,Data_HS!$A$2:$A$8217,0))/p_bulan,"")</f>
        <v>5437302.2727272725</v>
      </c>
      <c r="Q2249" s="104" t="str">
        <f t="shared" si="71"/>
        <v>Wajar</v>
      </c>
    </row>
    <row r="2250" spans="1:17" x14ac:dyDescent="0.3">
      <c r="A2250" s="104">
        <v>2249</v>
      </c>
      <c r="B2250" s="104" t="s">
        <v>19057</v>
      </c>
      <c r="C2250" s="104" t="s">
        <v>284</v>
      </c>
      <c r="D2250" s="104" t="s">
        <v>308</v>
      </c>
      <c r="E2250" s="104" t="s">
        <v>309</v>
      </c>
      <c r="F2250" s="104" t="s">
        <v>344</v>
      </c>
      <c r="G2250" s="104" t="s">
        <v>332</v>
      </c>
      <c r="H2250" s="104" t="s">
        <v>2829</v>
      </c>
      <c r="I2250" s="104" t="s">
        <v>16900</v>
      </c>
      <c r="J2250" s="105">
        <v>27000</v>
      </c>
      <c r="K2250" s="105">
        <v>500000</v>
      </c>
      <c r="L2250" s="105">
        <v>263500</v>
      </c>
      <c r="M2250" s="106">
        <v>13.72142208</v>
      </c>
      <c r="N2250" s="105">
        <v>3615594.7179999999</v>
      </c>
      <c r="O2250" s="107">
        <f t="shared" si="70"/>
        <v>24</v>
      </c>
      <c r="P2250" s="105">
        <f>IFERROR(INDEX(Data_HS!$D$2:$D$8217,MATCH(H2250,Data_HS!$A$2:$A$8217,0))/p_bulan,"")</f>
        <v>19492304.181818184</v>
      </c>
      <c r="Q2250" s="104" t="str">
        <f t="shared" si="71"/>
        <v>Wajar</v>
      </c>
    </row>
    <row r="2251" spans="1:17" x14ac:dyDescent="0.3">
      <c r="A2251" s="104">
        <v>2250</v>
      </c>
      <c r="B2251" s="104" t="s">
        <v>19057</v>
      </c>
      <c r="C2251" s="104" t="s">
        <v>284</v>
      </c>
      <c r="D2251" s="104" t="s">
        <v>308</v>
      </c>
      <c r="E2251" s="104" t="s">
        <v>309</v>
      </c>
      <c r="F2251" s="104" t="s">
        <v>344</v>
      </c>
      <c r="G2251" s="104" t="s">
        <v>332</v>
      </c>
      <c r="H2251" s="104" t="s">
        <v>16845</v>
      </c>
      <c r="I2251" s="104" t="s">
        <v>17275</v>
      </c>
      <c r="J2251" s="105">
        <v>1000</v>
      </c>
      <c r="K2251" s="105">
        <v>200000</v>
      </c>
      <c r="L2251" s="105">
        <v>100500</v>
      </c>
      <c r="M2251" s="106"/>
      <c r="N2251" s="105"/>
      <c r="O2251" s="107">
        <f t="shared" si="70"/>
        <v>0</v>
      </c>
      <c r="P2251" s="105" t="str">
        <f>IFERROR(INDEX(Data_HS!$D$2:$D$8217,MATCH(H2251,Data_HS!$A$2:$A$8217,0))/p_bulan,"")</f>
        <v/>
      </c>
      <c r="Q2251" s="104" t="str">
        <f t="shared" si="71"/>
        <v>HS tidak valid</v>
      </c>
    </row>
    <row r="2252" spans="1:17" x14ac:dyDescent="0.3">
      <c r="A2252" s="104">
        <v>2251</v>
      </c>
      <c r="B2252" s="104" t="s">
        <v>19061</v>
      </c>
      <c r="C2252" s="104" t="s">
        <v>288</v>
      </c>
      <c r="D2252" s="104" t="s">
        <v>314</v>
      </c>
      <c r="E2252" s="104" t="s">
        <v>320</v>
      </c>
      <c r="F2252" s="104" t="s">
        <v>343</v>
      </c>
      <c r="G2252" s="104" t="s">
        <v>335</v>
      </c>
      <c r="H2252" s="104" t="s">
        <v>1513</v>
      </c>
      <c r="I2252" s="104" t="s">
        <v>16891</v>
      </c>
      <c r="J2252" s="105">
        <v>10</v>
      </c>
      <c r="K2252" s="105">
        <v>500</v>
      </c>
      <c r="L2252" s="105">
        <v>255</v>
      </c>
      <c r="M2252" s="106">
        <v>48.166593229999997</v>
      </c>
      <c r="N2252" s="105">
        <v>12282.48127</v>
      </c>
      <c r="O2252" s="107">
        <f t="shared" si="70"/>
        <v>9</v>
      </c>
      <c r="P2252" s="105">
        <f>IFERROR(INDEX(Data_HS!$D$2:$D$8217,MATCH(H2252,Data_HS!$A$2:$A$8217,0))/p_bulan,"")</f>
        <v>785032.27272727271</v>
      </c>
      <c r="Q2252" s="104" t="str">
        <f t="shared" si="71"/>
        <v>Wajar</v>
      </c>
    </row>
    <row r="2253" spans="1:17" x14ac:dyDescent="0.3">
      <c r="A2253" s="104">
        <v>2252</v>
      </c>
      <c r="B2253" s="104" t="s">
        <v>19062</v>
      </c>
      <c r="C2253" s="104" t="s">
        <v>286</v>
      </c>
      <c r="D2253" s="104" t="s">
        <v>314</v>
      </c>
      <c r="E2253" s="104" t="s">
        <v>320</v>
      </c>
      <c r="F2253" s="104" t="s">
        <v>344</v>
      </c>
      <c r="G2253" s="104" t="s">
        <v>332</v>
      </c>
      <c r="H2253" s="104" t="s">
        <v>1557</v>
      </c>
      <c r="I2253" s="104" t="s">
        <v>19063</v>
      </c>
      <c r="J2253" s="105">
        <v>1000</v>
      </c>
      <c r="K2253" s="105">
        <v>28000</v>
      </c>
      <c r="L2253" s="105">
        <v>14500</v>
      </c>
      <c r="M2253" s="106">
        <v>0.76696932900000003</v>
      </c>
      <c r="N2253" s="105">
        <v>11121.055270000001</v>
      </c>
      <c r="O2253" s="107">
        <f t="shared" si="70"/>
        <v>9</v>
      </c>
      <c r="P2253" s="105">
        <f>IFERROR(INDEX(Data_HS!$D$2:$D$8217,MATCH(H2253,Data_HS!$A$2:$A$8217,0))/p_bulan,"")</f>
        <v>171188.18181818182</v>
      </c>
      <c r="Q2253" s="104" t="str">
        <f t="shared" si="71"/>
        <v>Wajar</v>
      </c>
    </row>
    <row r="2254" spans="1:17" x14ac:dyDescent="0.3">
      <c r="A2254" s="104">
        <v>2253</v>
      </c>
      <c r="B2254" s="104" t="s">
        <v>19062</v>
      </c>
      <c r="C2254" s="104" t="s">
        <v>286</v>
      </c>
      <c r="D2254" s="104" t="s">
        <v>314</v>
      </c>
      <c r="E2254" s="104" t="s">
        <v>320</v>
      </c>
      <c r="F2254" s="104" t="s">
        <v>344</v>
      </c>
      <c r="G2254" s="104" t="s">
        <v>332</v>
      </c>
      <c r="H2254" s="104" t="s">
        <v>1557</v>
      </c>
      <c r="I2254" s="104" t="s">
        <v>19064</v>
      </c>
      <c r="J2254" s="105">
        <v>1000</v>
      </c>
      <c r="K2254" s="105">
        <v>28000</v>
      </c>
      <c r="L2254" s="105">
        <v>14500</v>
      </c>
      <c r="M2254" s="106">
        <v>0.76696932900000003</v>
      </c>
      <c r="N2254" s="105">
        <v>11121.055270000001</v>
      </c>
      <c r="O2254" s="107">
        <f t="shared" si="70"/>
        <v>9</v>
      </c>
      <c r="P2254" s="105">
        <f>IFERROR(INDEX(Data_HS!$D$2:$D$8217,MATCH(H2254,Data_HS!$A$2:$A$8217,0))/p_bulan,"")</f>
        <v>171188.18181818182</v>
      </c>
      <c r="Q2254" s="104" t="str">
        <f t="shared" si="71"/>
        <v>Wajar</v>
      </c>
    </row>
    <row r="2255" spans="1:17" x14ac:dyDescent="0.3">
      <c r="A2255" s="104">
        <v>2254</v>
      </c>
      <c r="B2255" s="104" t="s">
        <v>19062</v>
      </c>
      <c r="C2255" s="104" t="s">
        <v>286</v>
      </c>
      <c r="D2255" s="104" t="s">
        <v>314</v>
      </c>
      <c r="E2255" s="104" t="s">
        <v>320</v>
      </c>
      <c r="F2255" s="104" t="s">
        <v>344</v>
      </c>
      <c r="G2255" s="104" t="s">
        <v>332</v>
      </c>
      <c r="H2255" s="104" t="s">
        <v>16845</v>
      </c>
      <c r="I2255" s="104" t="s">
        <v>16911</v>
      </c>
      <c r="J2255" s="105">
        <v>1000</v>
      </c>
      <c r="K2255" s="105">
        <v>28000</v>
      </c>
      <c r="L2255" s="105">
        <v>14500</v>
      </c>
      <c r="M2255" s="106"/>
      <c r="N2255" s="105"/>
      <c r="O2255" s="107">
        <f t="shared" si="70"/>
        <v>0</v>
      </c>
      <c r="P2255" s="105" t="str">
        <f>IFERROR(INDEX(Data_HS!$D$2:$D$8217,MATCH(H2255,Data_HS!$A$2:$A$8217,0))/p_bulan,"")</f>
        <v/>
      </c>
      <c r="Q2255" s="104" t="str">
        <f t="shared" si="71"/>
        <v>HS tidak valid</v>
      </c>
    </row>
    <row r="2256" spans="1:17" x14ac:dyDescent="0.3">
      <c r="A2256" s="104">
        <v>2255</v>
      </c>
      <c r="B2256" s="104" t="s">
        <v>19062</v>
      </c>
      <c r="C2256" s="104" t="s">
        <v>286</v>
      </c>
      <c r="D2256" s="104" t="s">
        <v>314</v>
      </c>
      <c r="E2256" s="104" t="s">
        <v>320</v>
      </c>
      <c r="F2256" s="104" t="s">
        <v>344</v>
      </c>
      <c r="G2256" s="104" t="s">
        <v>332</v>
      </c>
      <c r="H2256" s="104" t="s">
        <v>1563</v>
      </c>
      <c r="I2256" s="104" t="s">
        <v>19065</v>
      </c>
      <c r="J2256" s="105">
        <v>1000</v>
      </c>
      <c r="K2256" s="105">
        <v>28000</v>
      </c>
      <c r="L2256" s="105">
        <v>14500</v>
      </c>
      <c r="M2256" s="106">
        <v>1.346506929</v>
      </c>
      <c r="N2256" s="105">
        <v>19524.350470000001</v>
      </c>
      <c r="O2256" s="107">
        <f t="shared" si="70"/>
        <v>9</v>
      </c>
      <c r="P2256" s="105">
        <f>IFERROR(INDEX(Data_HS!$D$2:$D$8217,MATCH(H2256,Data_HS!$A$2:$A$8217,0))/p_bulan,"")</f>
        <v>652267.90909090906</v>
      </c>
      <c r="Q2256" s="104" t="str">
        <f t="shared" si="71"/>
        <v>Wajar</v>
      </c>
    </row>
    <row r="2257" spans="1:17" x14ac:dyDescent="0.3">
      <c r="A2257" s="104">
        <v>2256</v>
      </c>
      <c r="B2257" s="104" t="s">
        <v>19062</v>
      </c>
      <c r="C2257" s="104" t="s">
        <v>286</v>
      </c>
      <c r="D2257" s="104" t="s">
        <v>314</v>
      </c>
      <c r="E2257" s="104" t="s">
        <v>320</v>
      </c>
      <c r="F2257" s="104" t="s">
        <v>344</v>
      </c>
      <c r="G2257" s="104" t="s">
        <v>332</v>
      </c>
      <c r="H2257" s="104" t="s">
        <v>1563</v>
      </c>
      <c r="I2257" s="104" t="s">
        <v>19066</v>
      </c>
      <c r="J2257" s="105">
        <v>1000</v>
      </c>
      <c r="K2257" s="105">
        <v>28000</v>
      </c>
      <c r="L2257" s="105">
        <v>14500</v>
      </c>
      <c r="M2257" s="106">
        <v>1.346506929</v>
      </c>
      <c r="N2257" s="105">
        <v>19524.350470000001</v>
      </c>
      <c r="O2257" s="107">
        <f t="shared" si="70"/>
        <v>9</v>
      </c>
      <c r="P2257" s="105">
        <f>IFERROR(INDEX(Data_HS!$D$2:$D$8217,MATCH(H2257,Data_HS!$A$2:$A$8217,0))/p_bulan,"")</f>
        <v>652267.90909090906</v>
      </c>
      <c r="Q2257" s="104" t="str">
        <f t="shared" si="71"/>
        <v>Wajar</v>
      </c>
    </row>
    <row r="2258" spans="1:17" x14ac:dyDescent="0.3">
      <c r="A2258" s="104">
        <v>2257</v>
      </c>
      <c r="B2258" s="104" t="s">
        <v>19062</v>
      </c>
      <c r="C2258" s="104" t="s">
        <v>286</v>
      </c>
      <c r="D2258" s="104" t="s">
        <v>314</v>
      </c>
      <c r="E2258" s="104" t="s">
        <v>320</v>
      </c>
      <c r="F2258" s="104" t="s">
        <v>344</v>
      </c>
      <c r="G2258" s="104" t="s">
        <v>332</v>
      </c>
      <c r="H2258" s="104" t="s">
        <v>1557</v>
      </c>
      <c r="I2258" s="104" t="s">
        <v>19067</v>
      </c>
      <c r="J2258" s="105">
        <v>1000</v>
      </c>
      <c r="K2258" s="105">
        <v>28000</v>
      </c>
      <c r="L2258" s="105">
        <v>14500</v>
      </c>
      <c r="M2258" s="106">
        <v>0.76696932900000003</v>
      </c>
      <c r="N2258" s="105">
        <v>11121.055270000001</v>
      </c>
      <c r="O2258" s="107">
        <f t="shared" si="70"/>
        <v>9</v>
      </c>
      <c r="P2258" s="105">
        <f>IFERROR(INDEX(Data_HS!$D$2:$D$8217,MATCH(H2258,Data_HS!$A$2:$A$8217,0))/p_bulan,"")</f>
        <v>171188.18181818182</v>
      </c>
      <c r="Q2258" s="104" t="str">
        <f t="shared" si="71"/>
        <v>Wajar</v>
      </c>
    </row>
    <row r="2259" spans="1:17" x14ac:dyDescent="0.3">
      <c r="A2259" s="104">
        <v>2258</v>
      </c>
      <c r="B2259" s="104" t="s">
        <v>19062</v>
      </c>
      <c r="C2259" s="104" t="s">
        <v>286</v>
      </c>
      <c r="D2259" s="104" t="s">
        <v>314</v>
      </c>
      <c r="E2259" s="104" t="s">
        <v>320</v>
      </c>
      <c r="F2259" s="104" t="s">
        <v>344</v>
      </c>
      <c r="G2259" s="104" t="s">
        <v>332</v>
      </c>
      <c r="H2259" s="104" t="s">
        <v>1308</v>
      </c>
      <c r="I2259" s="104" t="s">
        <v>19068</v>
      </c>
      <c r="J2259" s="105">
        <v>1000</v>
      </c>
      <c r="K2259" s="105">
        <v>28000</v>
      </c>
      <c r="L2259" s="105">
        <v>14500</v>
      </c>
      <c r="M2259" s="106">
        <v>1.5681875080000001</v>
      </c>
      <c r="N2259" s="105">
        <v>22738.718870000001</v>
      </c>
      <c r="O2259" s="107">
        <f t="shared" si="70"/>
        <v>8</v>
      </c>
      <c r="P2259" s="105">
        <f>IFERROR(INDEX(Data_HS!$D$2:$D$8217,MATCH(H2259,Data_HS!$A$2:$A$8217,0))/p_bulan,"")</f>
        <v>5437302.2727272725</v>
      </c>
      <c r="Q2259" s="104" t="str">
        <f t="shared" si="71"/>
        <v>Wajar</v>
      </c>
    </row>
    <row r="2260" spans="1:17" x14ac:dyDescent="0.3">
      <c r="A2260" s="104">
        <v>2259</v>
      </c>
      <c r="B2260" s="104" t="s">
        <v>19062</v>
      </c>
      <c r="C2260" s="104" t="s">
        <v>286</v>
      </c>
      <c r="D2260" s="104" t="s">
        <v>314</v>
      </c>
      <c r="E2260" s="104" t="s">
        <v>320</v>
      </c>
      <c r="F2260" s="104" t="s">
        <v>344</v>
      </c>
      <c r="G2260" s="104" t="s">
        <v>332</v>
      </c>
      <c r="H2260" s="104" t="s">
        <v>1557</v>
      </c>
      <c r="I2260" s="104" t="s">
        <v>17672</v>
      </c>
      <c r="J2260" s="105">
        <v>1000</v>
      </c>
      <c r="K2260" s="105">
        <v>28000</v>
      </c>
      <c r="L2260" s="105">
        <v>14500</v>
      </c>
      <c r="M2260" s="106">
        <v>0.76696932900000003</v>
      </c>
      <c r="N2260" s="105">
        <v>11121.055270000001</v>
      </c>
      <c r="O2260" s="107">
        <f t="shared" si="70"/>
        <v>9</v>
      </c>
      <c r="P2260" s="105">
        <f>IFERROR(INDEX(Data_HS!$D$2:$D$8217,MATCH(H2260,Data_HS!$A$2:$A$8217,0))/p_bulan,"")</f>
        <v>171188.18181818182</v>
      </c>
      <c r="Q2260" s="104" t="str">
        <f t="shared" si="71"/>
        <v>Wajar</v>
      </c>
    </row>
    <row r="2261" spans="1:17" x14ac:dyDescent="0.3">
      <c r="A2261" s="104">
        <v>2260</v>
      </c>
      <c r="B2261" s="104" t="s">
        <v>19069</v>
      </c>
      <c r="C2261" s="104" t="s">
        <v>302</v>
      </c>
      <c r="D2261" s="104" t="s">
        <v>311</v>
      </c>
      <c r="E2261" s="104" t="s">
        <v>320</v>
      </c>
      <c r="F2261" s="104" t="s">
        <v>344</v>
      </c>
      <c r="G2261" s="104" t="s">
        <v>335</v>
      </c>
      <c r="H2261" s="104" t="s">
        <v>4629</v>
      </c>
      <c r="I2261" s="104" t="s">
        <v>16907</v>
      </c>
      <c r="J2261" s="105">
        <v>26000</v>
      </c>
      <c r="K2261" s="105">
        <v>170000</v>
      </c>
      <c r="L2261" s="105">
        <v>98000</v>
      </c>
      <c r="M2261" s="106">
        <v>1.77268161</v>
      </c>
      <c r="N2261" s="105">
        <v>173722.7978</v>
      </c>
      <c r="O2261" s="107">
        <f t="shared" si="70"/>
        <v>38</v>
      </c>
      <c r="P2261" s="105">
        <f>IFERROR(INDEX(Data_HS!$D$2:$D$8217,MATCH(H2261,Data_HS!$A$2:$A$8217,0))/p_bulan,"")</f>
        <v>2332469</v>
      </c>
      <c r="Q2261" s="104" t="str">
        <f t="shared" si="71"/>
        <v>Wajar</v>
      </c>
    </row>
    <row r="2262" spans="1:17" x14ac:dyDescent="0.3">
      <c r="A2262" s="104">
        <v>2261</v>
      </c>
      <c r="B2262" s="104" t="s">
        <v>19069</v>
      </c>
      <c r="C2262" s="104" t="s">
        <v>302</v>
      </c>
      <c r="D2262" s="104" t="s">
        <v>311</v>
      </c>
      <c r="E2262" s="104" t="s">
        <v>320</v>
      </c>
      <c r="F2262" s="104" t="s">
        <v>344</v>
      </c>
      <c r="G2262" s="104" t="s">
        <v>335</v>
      </c>
      <c r="H2262" s="104" t="s">
        <v>1304</v>
      </c>
      <c r="I2262" s="104" t="s">
        <v>18091</v>
      </c>
      <c r="J2262" s="105">
        <v>1000</v>
      </c>
      <c r="K2262" s="105">
        <v>110000</v>
      </c>
      <c r="L2262" s="105">
        <v>55500</v>
      </c>
      <c r="M2262" s="106">
        <v>0.42636016700000001</v>
      </c>
      <c r="N2262" s="105">
        <v>23662.989269999998</v>
      </c>
      <c r="O2262" s="107">
        <f t="shared" si="70"/>
        <v>8</v>
      </c>
      <c r="P2262" s="105">
        <f>IFERROR(INDEX(Data_HS!$D$2:$D$8217,MATCH(H2262,Data_HS!$A$2:$A$8217,0))/p_bulan,"")</f>
        <v>24934517.727272727</v>
      </c>
      <c r="Q2262" s="104" t="str">
        <f t="shared" si="71"/>
        <v>Wajar</v>
      </c>
    </row>
    <row r="2263" spans="1:17" x14ac:dyDescent="0.3">
      <c r="A2263" s="104">
        <v>2262</v>
      </c>
      <c r="B2263" s="104" t="s">
        <v>19070</v>
      </c>
      <c r="C2263" s="104" t="s">
        <v>282</v>
      </c>
      <c r="D2263" s="104" t="s">
        <v>311</v>
      </c>
      <c r="E2263" s="104" t="s">
        <v>318</v>
      </c>
      <c r="F2263" s="104" t="s">
        <v>344</v>
      </c>
      <c r="G2263" s="104" t="s">
        <v>332</v>
      </c>
      <c r="H2263" s="104" t="s">
        <v>4629</v>
      </c>
      <c r="I2263" s="104" t="s">
        <v>16886</v>
      </c>
      <c r="J2263" s="105">
        <v>20000</v>
      </c>
      <c r="K2263" s="105">
        <v>100000</v>
      </c>
      <c r="L2263" s="105">
        <v>60000</v>
      </c>
      <c r="M2263" s="106">
        <v>1.77268161</v>
      </c>
      <c r="N2263" s="105">
        <v>106360.89659999999</v>
      </c>
      <c r="O2263" s="107">
        <f t="shared" si="70"/>
        <v>38</v>
      </c>
      <c r="P2263" s="105">
        <f>IFERROR(INDEX(Data_HS!$D$2:$D$8217,MATCH(H2263,Data_HS!$A$2:$A$8217,0))/p_bulan,"")</f>
        <v>2332469</v>
      </c>
      <c r="Q2263" s="104" t="str">
        <f t="shared" si="71"/>
        <v>Wajar</v>
      </c>
    </row>
    <row r="2264" spans="1:17" x14ac:dyDescent="0.3">
      <c r="A2264" s="104">
        <v>2263</v>
      </c>
      <c r="B2264" s="104" t="s">
        <v>19070</v>
      </c>
      <c r="C2264" s="104" t="s">
        <v>282</v>
      </c>
      <c r="D2264" s="104" t="s">
        <v>311</v>
      </c>
      <c r="E2264" s="104" t="s">
        <v>318</v>
      </c>
      <c r="F2264" s="104" t="s">
        <v>344</v>
      </c>
      <c r="G2264" s="104" t="s">
        <v>332</v>
      </c>
      <c r="H2264" s="104" t="s">
        <v>1276</v>
      </c>
      <c r="I2264" s="104" t="s">
        <v>19071</v>
      </c>
      <c r="J2264" s="105">
        <v>20000</v>
      </c>
      <c r="K2264" s="105">
        <v>100000</v>
      </c>
      <c r="L2264" s="105">
        <v>60000</v>
      </c>
      <c r="M2264" s="106">
        <v>1.5806515269999999</v>
      </c>
      <c r="N2264" s="105">
        <v>94839.091650000002</v>
      </c>
      <c r="O2264" s="107">
        <f t="shared" si="70"/>
        <v>7</v>
      </c>
      <c r="P2264" s="105">
        <f>IFERROR(INDEX(Data_HS!$D$2:$D$8217,MATCH(H2264,Data_HS!$A$2:$A$8217,0))/p_bulan,"")</f>
        <v>97567.727272727279</v>
      </c>
      <c r="Q2264" s="104" t="str">
        <f t="shared" si="71"/>
        <v>Wajar</v>
      </c>
    </row>
    <row r="2265" spans="1:17" x14ac:dyDescent="0.3">
      <c r="A2265" s="104">
        <v>2264</v>
      </c>
      <c r="B2265" s="104" t="s">
        <v>19070</v>
      </c>
      <c r="C2265" s="104" t="s">
        <v>282</v>
      </c>
      <c r="D2265" s="104" t="s">
        <v>311</v>
      </c>
      <c r="E2265" s="104" t="s">
        <v>318</v>
      </c>
      <c r="F2265" s="104" t="s">
        <v>344</v>
      </c>
      <c r="G2265" s="104" t="s">
        <v>332</v>
      </c>
      <c r="H2265" s="104" t="s">
        <v>1833</v>
      </c>
      <c r="I2265" s="104" t="s">
        <v>19072</v>
      </c>
      <c r="J2265" s="105">
        <v>20000</v>
      </c>
      <c r="K2265" s="105">
        <v>400000</v>
      </c>
      <c r="L2265" s="105">
        <v>210000</v>
      </c>
      <c r="M2265" s="106">
        <v>0.10319235</v>
      </c>
      <c r="N2265" s="105">
        <v>21670.393400000001</v>
      </c>
      <c r="O2265" s="107">
        <f t="shared" si="70"/>
        <v>14</v>
      </c>
      <c r="P2265" s="105">
        <f>IFERROR(INDEX(Data_HS!$D$2:$D$8217,MATCH(H2265,Data_HS!$A$2:$A$8217,0))/p_bulan,"")</f>
        <v>51044723.545454547</v>
      </c>
      <c r="Q2265" s="104" t="str">
        <f t="shared" si="71"/>
        <v>Wajar</v>
      </c>
    </row>
    <row r="2266" spans="1:17" x14ac:dyDescent="0.3">
      <c r="A2266" s="104">
        <v>2265</v>
      </c>
      <c r="B2266" s="104" t="s">
        <v>19070</v>
      </c>
      <c r="C2266" s="104" t="s">
        <v>282</v>
      </c>
      <c r="D2266" s="104" t="s">
        <v>311</v>
      </c>
      <c r="E2266" s="104" t="s">
        <v>318</v>
      </c>
      <c r="F2266" s="104" t="s">
        <v>344</v>
      </c>
      <c r="G2266" s="104" t="s">
        <v>332</v>
      </c>
      <c r="H2266" s="104" t="s">
        <v>1302</v>
      </c>
      <c r="I2266" s="104" t="s">
        <v>17076</v>
      </c>
      <c r="J2266" s="105">
        <v>20000</v>
      </c>
      <c r="K2266" s="105">
        <v>1000000</v>
      </c>
      <c r="L2266" s="105">
        <v>510000</v>
      </c>
      <c r="M2266" s="106">
        <v>0.47623953400000002</v>
      </c>
      <c r="N2266" s="105">
        <v>242882.1624</v>
      </c>
      <c r="O2266" s="107">
        <f t="shared" si="70"/>
        <v>8</v>
      </c>
      <c r="P2266" s="105">
        <f>IFERROR(INDEX(Data_HS!$D$2:$D$8217,MATCH(H2266,Data_HS!$A$2:$A$8217,0))/p_bulan,"")</f>
        <v>48622.454545454544</v>
      </c>
      <c r="Q2266" s="104" t="str">
        <f t="shared" si="71"/>
        <v>Melebihi ekspor nasional HS</v>
      </c>
    </row>
    <row r="2267" spans="1:17" x14ac:dyDescent="0.3">
      <c r="A2267" s="104">
        <v>2266</v>
      </c>
      <c r="B2267" s="104" t="s">
        <v>19070</v>
      </c>
      <c r="C2267" s="104" t="s">
        <v>282</v>
      </c>
      <c r="D2267" s="104" t="s">
        <v>311</v>
      </c>
      <c r="E2267" s="104" t="s">
        <v>318</v>
      </c>
      <c r="F2267" s="104" t="s">
        <v>344</v>
      </c>
      <c r="G2267" s="104" t="s">
        <v>332</v>
      </c>
      <c r="H2267" s="104" t="s">
        <v>1460</v>
      </c>
      <c r="I2267" s="104" t="s">
        <v>19073</v>
      </c>
      <c r="J2267" s="105">
        <v>24000</v>
      </c>
      <c r="K2267" s="105">
        <v>200000</v>
      </c>
      <c r="L2267" s="105">
        <v>112000</v>
      </c>
      <c r="M2267" s="106">
        <v>6.8828138010000002</v>
      </c>
      <c r="N2267" s="105">
        <v>770875.14569999999</v>
      </c>
      <c r="O2267" s="107">
        <f t="shared" si="70"/>
        <v>9</v>
      </c>
      <c r="P2267" s="105">
        <f>IFERROR(INDEX(Data_HS!$D$2:$D$8217,MATCH(H2267,Data_HS!$A$2:$A$8217,0))/p_bulan,"")</f>
        <v>60138.272727272728</v>
      </c>
      <c r="Q2267" s="104" t="str">
        <f t="shared" si="71"/>
        <v>Melebihi ekspor nasional HS</v>
      </c>
    </row>
    <row r="2268" spans="1:17" x14ac:dyDescent="0.3">
      <c r="A2268" s="104">
        <v>2267</v>
      </c>
      <c r="B2268" s="104" t="s">
        <v>19070</v>
      </c>
      <c r="C2268" s="104" t="s">
        <v>282</v>
      </c>
      <c r="D2268" s="104" t="s">
        <v>311</v>
      </c>
      <c r="E2268" s="104" t="s">
        <v>318</v>
      </c>
      <c r="F2268" s="104" t="s">
        <v>344</v>
      </c>
      <c r="G2268" s="104" t="s">
        <v>332</v>
      </c>
      <c r="H2268" s="104" t="s">
        <v>2757</v>
      </c>
      <c r="I2268" s="104" t="s">
        <v>16908</v>
      </c>
      <c r="J2268" s="105">
        <v>20000</v>
      </c>
      <c r="K2268" s="105">
        <v>200000</v>
      </c>
      <c r="L2268" s="105">
        <v>110000</v>
      </c>
      <c r="M2268" s="106">
        <v>0.30174964999999998</v>
      </c>
      <c r="N2268" s="105">
        <v>33192.461510000001</v>
      </c>
      <c r="O2268" s="107">
        <f t="shared" si="70"/>
        <v>23</v>
      </c>
      <c r="P2268" s="105">
        <f>IFERROR(INDEX(Data_HS!$D$2:$D$8217,MATCH(H2268,Data_HS!$A$2:$A$8217,0))/p_bulan,"")</f>
        <v>2743.7272727272725</v>
      </c>
      <c r="Q2268" s="104" t="str">
        <f t="shared" si="71"/>
        <v>Melebihi ekspor nasional HS</v>
      </c>
    </row>
    <row r="2269" spans="1:17" x14ac:dyDescent="0.3">
      <c r="A2269" s="104">
        <v>2268</v>
      </c>
      <c r="B2269" s="104" t="s">
        <v>19070</v>
      </c>
      <c r="C2269" s="104" t="s">
        <v>282</v>
      </c>
      <c r="D2269" s="104" t="s">
        <v>311</v>
      </c>
      <c r="E2269" s="104" t="s">
        <v>318</v>
      </c>
      <c r="F2269" s="104" t="s">
        <v>344</v>
      </c>
      <c r="G2269" s="104" t="s">
        <v>332</v>
      </c>
      <c r="H2269" s="104" t="s">
        <v>4629</v>
      </c>
      <c r="I2269" s="104" t="s">
        <v>16820</v>
      </c>
      <c r="J2269" s="105">
        <v>22000</v>
      </c>
      <c r="K2269" s="105">
        <v>40000</v>
      </c>
      <c r="L2269" s="105">
        <v>31000</v>
      </c>
      <c r="M2269" s="106">
        <v>1.77268161</v>
      </c>
      <c r="N2269" s="105">
        <v>54953.1299</v>
      </c>
      <c r="O2269" s="107">
        <f t="shared" si="70"/>
        <v>38</v>
      </c>
      <c r="P2269" s="105">
        <f>IFERROR(INDEX(Data_HS!$D$2:$D$8217,MATCH(H2269,Data_HS!$A$2:$A$8217,0))/p_bulan,"")</f>
        <v>2332469</v>
      </c>
      <c r="Q2269" s="104" t="str">
        <f t="shared" si="71"/>
        <v>Wajar</v>
      </c>
    </row>
    <row r="2270" spans="1:17" x14ac:dyDescent="0.3">
      <c r="A2270" s="104">
        <v>2269</v>
      </c>
      <c r="B2270" s="104" t="s">
        <v>19070</v>
      </c>
      <c r="C2270" s="104" t="s">
        <v>282</v>
      </c>
      <c r="D2270" s="104" t="s">
        <v>311</v>
      </c>
      <c r="E2270" s="104" t="s">
        <v>318</v>
      </c>
      <c r="F2270" s="104" t="s">
        <v>344</v>
      </c>
      <c r="G2270" s="104" t="s">
        <v>332</v>
      </c>
      <c r="H2270" s="104" t="s">
        <v>2777</v>
      </c>
      <c r="I2270" s="104" t="s">
        <v>19074</v>
      </c>
      <c r="J2270" s="105">
        <v>50000</v>
      </c>
      <c r="K2270" s="105">
        <v>400000</v>
      </c>
      <c r="L2270" s="105">
        <v>225000</v>
      </c>
      <c r="M2270" s="106">
        <v>0.149501562</v>
      </c>
      <c r="N2270" s="105">
        <v>33637.851410000003</v>
      </c>
      <c r="O2270" s="107">
        <f t="shared" si="70"/>
        <v>23</v>
      </c>
      <c r="P2270" s="105">
        <f>IFERROR(INDEX(Data_HS!$D$2:$D$8217,MATCH(H2270,Data_HS!$A$2:$A$8217,0))/p_bulan,"")</f>
        <v>2303086.7272727271</v>
      </c>
      <c r="Q2270" s="104" t="str">
        <f t="shared" si="71"/>
        <v>Wajar</v>
      </c>
    </row>
    <row r="2271" spans="1:17" x14ac:dyDescent="0.3">
      <c r="A2271" s="104">
        <v>2270</v>
      </c>
      <c r="B2271" s="104" t="s">
        <v>19070</v>
      </c>
      <c r="C2271" s="104" t="s">
        <v>282</v>
      </c>
      <c r="D2271" s="104" t="s">
        <v>311</v>
      </c>
      <c r="E2271" s="104" t="s">
        <v>318</v>
      </c>
      <c r="F2271" s="104" t="s">
        <v>344</v>
      </c>
      <c r="G2271" s="104" t="s">
        <v>332</v>
      </c>
      <c r="H2271" s="104" t="s">
        <v>4629</v>
      </c>
      <c r="I2271" s="104" t="s">
        <v>19075</v>
      </c>
      <c r="J2271" s="105">
        <v>30000</v>
      </c>
      <c r="K2271" s="105">
        <v>50000</v>
      </c>
      <c r="L2271" s="105">
        <v>40000</v>
      </c>
      <c r="M2271" s="106">
        <v>1.77268161</v>
      </c>
      <c r="N2271" s="105">
        <v>70907.264389999997</v>
      </c>
      <c r="O2271" s="107">
        <f t="shared" si="70"/>
        <v>38</v>
      </c>
      <c r="P2271" s="105">
        <f>IFERROR(INDEX(Data_HS!$D$2:$D$8217,MATCH(H2271,Data_HS!$A$2:$A$8217,0))/p_bulan,"")</f>
        <v>2332469</v>
      </c>
      <c r="Q2271" s="104" t="str">
        <f t="shared" si="71"/>
        <v>Wajar</v>
      </c>
    </row>
    <row r="2272" spans="1:17" x14ac:dyDescent="0.3">
      <c r="A2272" s="104">
        <v>2271</v>
      </c>
      <c r="B2272" s="104" t="s">
        <v>19070</v>
      </c>
      <c r="C2272" s="104" t="s">
        <v>282</v>
      </c>
      <c r="D2272" s="104" t="s">
        <v>311</v>
      </c>
      <c r="E2272" s="104" t="s">
        <v>318</v>
      </c>
      <c r="F2272" s="104" t="s">
        <v>344</v>
      </c>
      <c r="G2272" s="104" t="s">
        <v>332</v>
      </c>
      <c r="H2272" s="104" t="s">
        <v>1857</v>
      </c>
      <c r="I2272" s="104" t="s">
        <v>19076</v>
      </c>
      <c r="J2272" s="105">
        <v>0</v>
      </c>
      <c r="K2272" s="105">
        <v>0</v>
      </c>
      <c r="L2272" s="105">
        <v>0</v>
      </c>
      <c r="M2272" s="106">
        <v>2.5</v>
      </c>
      <c r="N2272" s="105">
        <v>0</v>
      </c>
      <c r="O2272" s="107">
        <f t="shared" si="70"/>
        <v>15</v>
      </c>
      <c r="P2272" s="105">
        <f>IFERROR(INDEX(Data_HS!$D$2:$D$8217,MATCH(H2272,Data_HS!$A$2:$A$8217,0))/p_bulan,"")</f>
        <v>0.45454545454545453</v>
      </c>
      <c r="Q2272" s="104" t="str">
        <f t="shared" si="71"/>
        <v>Estimasi nol</v>
      </c>
    </row>
    <row r="2273" spans="1:17" x14ac:dyDescent="0.3">
      <c r="A2273" s="104">
        <v>2272</v>
      </c>
      <c r="B2273" s="104" t="s">
        <v>19070</v>
      </c>
      <c r="C2273" s="104" t="s">
        <v>282</v>
      </c>
      <c r="D2273" s="104" t="s">
        <v>311</v>
      </c>
      <c r="E2273" s="104" t="s">
        <v>318</v>
      </c>
      <c r="F2273" s="104" t="s">
        <v>344</v>
      </c>
      <c r="G2273" s="104" t="s">
        <v>332</v>
      </c>
      <c r="H2273" s="104" t="s">
        <v>1685</v>
      </c>
      <c r="I2273" s="104" t="s">
        <v>19077</v>
      </c>
      <c r="J2273" s="105">
        <v>22000</v>
      </c>
      <c r="K2273" s="105">
        <v>100000</v>
      </c>
      <c r="L2273" s="105">
        <v>61000</v>
      </c>
      <c r="M2273" s="106">
        <v>1.711527295</v>
      </c>
      <c r="N2273" s="105">
        <v>104403.16499999999</v>
      </c>
      <c r="O2273" s="107">
        <f t="shared" si="70"/>
        <v>12</v>
      </c>
      <c r="P2273" s="105">
        <f>IFERROR(INDEX(Data_HS!$D$2:$D$8217,MATCH(H2273,Data_HS!$A$2:$A$8217,0))/p_bulan,"")</f>
        <v>4130712</v>
      </c>
      <c r="Q2273" s="104" t="str">
        <f t="shared" si="71"/>
        <v>Wajar</v>
      </c>
    </row>
    <row r="2274" spans="1:17" x14ac:dyDescent="0.3">
      <c r="A2274" s="104">
        <v>2273</v>
      </c>
      <c r="B2274" s="104" t="s">
        <v>19070</v>
      </c>
      <c r="C2274" s="104" t="s">
        <v>282</v>
      </c>
      <c r="D2274" s="104" t="s">
        <v>311</v>
      </c>
      <c r="E2274" s="104" t="s">
        <v>318</v>
      </c>
      <c r="F2274" s="104" t="s">
        <v>344</v>
      </c>
      <c r="G2274" s="104" t="s">
        <v>332</v>
      </c>
      <c r="H2274" s="104" t="s">
        <v>4629</v>
      </c>
      <c r="I2274" s="104" t="s">
        <v>19078</v>
      </c>
      <c r="J2274" s="105">
        <v>20000</v>
      </c>
      <c r="K2274" s="105">
        <v>100000</v>
      </c>
      <c r="L2274" s="105">
        <v>60000</v>
      </c>
      <c r="M2274" s="106">
        <v>1.77268161</v>
      </c>
      <c r="N2274" s="105">
        <v>106360.89659999999</v>
      </c>
      <c r="O2274" s="107">
        <f t="shared" si="70"/>
        <v>38</v>
      </c>
      <c r="P2274" s="105">
        <f>IFERROR(INDEX(Data_HS!$D$2:$D$8217,MATCH(H2274,Data_HS!$A$2:$A$8217,0))/p_bulan,"")</f>
        <v>2332469</v>
      </c>
      <c r="Q2274" s="104" t="str">
        <f t="shared" si="71"/>
        <v>Wajar</v>
      </c>
    </row>
    <row r="2275" spans="1:17" x14ac:dyDescent="0.3">
      <c r="A2275" s="104">
        <v>2274</v>
      </c>
      <c r="B2275" s="104" t="s">
        <v>19070</v>
      </c>
      <c r="C2275" s="104" t="s">
        <v>282</v>
      </c>
      <c r="D2275" s="104" t="s">
        <v>311</v>
      </c>
      <c r="E2275" s="104" t="s">
        <v>318</v>
      </c>
      <c r="F2275" s="104" t="s">
        <v>344</v>
      </c>
      <c r="G2275" s="104" t="s">
        <v>332</v>
      </c>
      <c r="H2275" s="104" t="s">
        <v>1897</v>
      </c>
      <c r="I2275" s="104" t="s">
        <v>17916</v>
      </c>
      <c r="J2275" s="105">
        <v>20000</v>
      </c>
      <c r="K2275" s="105">
        <v>50000</v>
      </c>
      <c r="L2275" s="105">
        <v>35000</v>
      </c>
      <c r="M2275" s="106">
        <v>2.2112699689999999</v>
      </c>
      <c r="N2275" s="105">
        <v>77394.448900000003</v>
      </c>
      <c r="O2275" s="107">
        <f t="shared" si="70"/>
        <v>15</v>
      </c>
      <c r="P2275" s="105">
        <f>IFERROR(INDEX(Data_HS!$D$2:$D$8217,MATCH(H2275,Data_HS!$A$2:$A$8217,0))/p_bulan,"")</f>
        <v>1986698.8181818181</v>
      </c>
      <c r="Q2275" s="104" t="str">
        <f t="shared" si="71"/>
        <v>Wajar</v>
      </c>
    </row>
    <row r="2276" spans="1:17" x14ac:dyDescent="0.3">
      <c r="A2276" s="104">
        <v>2275</v>
      </c>
      <c r="B2276" s="104" t="s">
        <v>19070</v>
      </c>
      <c r="C2276" s="104" t="s">
        <v>282</v>
      </c>
      <c r="D2276" s="104" t="s">
        <v>311</v>
      </c>
      <c r="E2276" s="104" t="s">
        <v>318</v>
      </c>
      <c r="F2276" s="104" t="s">
        <v>344</v>
      </c>
      <c r="G2276" s="104" t="s">
        <v>332</v>
      </c>
      <c r="H2276" s="104" t="s">
        <v>16845</v>
      </c>
      <c r="I2276" s="104" t="s">
        <v>18697</v>
      </c>
      <c r="J2276" s="105">
        <v>20000</v>
      </c>
      <c r="K2276" s="105">
        <v>10000000</v>
      </c>
      <c r="L2276" s="105">
        <v>5010000</v>
      </c>
      <c r="M2276" s="106"/>
      <c r="N2276" s="105"/>
      <c r="O2276" s="107">
        <f t="shared" si="70"/>
        <v>0</v>
      </c>
      <c r="P2276" s="105" t="str">
        <f>IFERROR(INDEX(Data_HS!$D$2:$D$8217,MATCH(H2276,Data_HS!$A$2:$A$8217,0))/p_bulan,"")</f>
        <v/>
      </c>
      <c r="Q2276" s="104" t="str">
        <f t="shared" si="71"/>
        <v>HS tidak valid</v>
      </c>
    </row>
    <row r="2277" spans="1:17" x14ac:dyDescent="0.3">
      <c r="A2277" s="104">
        <v>2276</v>
      </c>
      <c r="B2277" s="104" t="s">
        <v>19079</v>
      </c>
      <c r="C2277" s="104" t="s">
        <v>316</v>
      </c>
      <c r="D2277" s="104" t="s">
        <v>320</v>
      </c>
      <c r="E2277" s="104" t="s">
        <v>320</v>
      </c>
      <c r="F2277" s="104" t="s">
        <v>344</v>
      </c>
      <c r="G2277" s="104" t="s">
        <v>335</v>
      </c>
      <c r="H2277" s="104" t="s">
        <v>16845</v>
      </c>
      <c r="I2277" s="104" t="s">
        <v>16846</v>
      </c>
      <c r="J2277" s="105"/>
      <c r="K2277" s="105"/>
      <c r="L2277" s="105"/>
      <c r="M2277" s="106"/>
      <c r="N2277" s="105"/>
      <c r="O2277" s="107">
        <f t="shared" si="70"/>
        <v>0</v>
      </c>
      <c r="P2277" s="105" t="str">
        <f>IFERROR(INDEX(Data_HS!$D$2:$D$8217,MATCH(H2277,Data_HS!$A$2:$A$8217,0))/p_bulan,"")</f>
        <v/>
      </c>
      <c r="Q2277" s="104" t="str">
        <f t="shared" si="71"/>
        <v>HS tidak valid</v>
      </c>
    </row>
    <row r="2278" spans="1:17" x14ac:dyDescent="0.3">
      <c r="A2278" s="104">
        <v>2277</v>
      </c>
      <c r="B2278" s="104" t="s">
        <v>19080</v>
      </c>
      <c r="C2278" s="104" t="s">
        <v>282</v>
      </c>
      <c r="D2278" s="104" t="s">
        <v>308</v>
      </c>
      <c r="E2278" s="104" t="s">
        <v>320</v>
      </c>
      <c r="F2278" s="104" t="s">
        <v>343</v>
      </c>
      <c r="G2278" s="104" t="s">
        <v>332</v>
      </c>
      <c r="H2278" s="104" t="s">
        <v>2349</v>
      </c>
      <c r="I2278" s="104" t="s">
        <v>19081</v>
      </c>
      <c r="J2278" s="105">
        <v>15000</v>
      </c>
      <c r="K2278" s="105">
        <v>96000</v>
      </c>
      <c r="L2278" s="105">
        <v>55500</v>
      </c>
      <c r="M2278" s="106">
        <v>2.1947317869999998</v>
      </c>
      <c r="N2278" s="105">
        <v>121807.6142</v>
      </c>
      <c r="O2278" s="107">
        <f t="shared" si="70"/>
        <v>19</v>
      </c>
      <c r="P2278" s="105">
        <f>IFERROR(INDEX(Data_HS!$D$2:$D$8217,MATCH(H2278,Data_HS!$A$2:$A$8217,0))/p_bulan,"")</f>
        <v>351715.54545454547</v>
      </c>
      <c r="Q2278" s="104" t="str">
        <f t="shared" si="71"/>
        <v>Wajar</v>
      </c>
    </row>
    <row r="2279" spans="1:17" x14ac:dyDescent="0.3">
      <c r="A2279" s="104">
        <v>2278</v>
      </c>
      <c r="B2279" s="104" t="s">
        <v>19080</v>
      </c>
      <c r="C2279" s="104" t="s">
        <v>282</v>
      </c>
      <c r="D2279" s="104" t="s">
        <v>308</v>
      </c>
      <c r="E2279" s="104" t="s">
        <v>320</v>
      </c>
      <c r="F2279" s="104" t="s">
        <v>343</v>
      </c>
      <c r="G2279" s="104" t="s">
        <v>332</v>
      </c>
      <c r="H2279" s="104" t="s">
        <v>1302</v>
      </c>
      <c r="I2279" s="104" t="s">
        <v>16804</v>
      </c>
      <c r="J2279" s="105">
        <v>18000</v>
      </c>
      <c r="K2279" s="105">
        <v>1000000</v>
      </c>
      <c r="L2279" s="105">
        <v>509000</v>
      </c>
      <c r="M2279" s="106">
        <v>0.47623953400000002</v>
      </c>
      <c r="N2279" s="105">
        <v>242405.92290000001</v>
      </c>
      <c r="O2279" s="107">
        <f t="shared" si="70"/>
        <v>8</v>
      </c>
      <c r="P2279" s="105">
        <f>IFERROR(INDEX(Data_HS!$D$2:$D$8217,MATCH(H2279,Data_HS!$A$2:$A$8217,0))/p_bulan,"")</f>
        <v>48622.454545454544</v>
      </c>
      <c r="Q2279" s="104" t="str">
        <f t="shared" si="71"/>
        <v>Melebihi ekspor nasional HS</v>
      </c>
    </row>
    <row r="2280" spans="1:17" x14ac:dyDescent="0.3">
      <c r="A2280" s="104">
        <v>2279</v>
      </c>
      <c r="B2280" s="104" t="s">
        <v>19082</v>
      </c>
      <c r="C2280" s="104" t="s">
        <v>284</v>
      </c>
      <c r="D2280" s="104" t="s">
        <v>311</v>
      </c>
      <c r="E2280" s="104" t="s">
        <v>320</v>
      </c>
      <c r="F2280" s="104" t="s">
        <v>343</v>
      </c>
      <c r="G2280" s="104" t="s">
        <v>332</v>
      </c>
      <c r="H2280" s="104" t="s">
        <v>16845</v>
      </c>
      <c r="I2280" s="104" t="s">
        <v>19083</v>
      </c>
      <c r="J2280" s="105">
        <v>2000</v>
      </c>
      <c r="K2280" s="105">
        <v>20000</v>
      </c>
      <c r="L2280" s="105">
        <v>11000</v>
      </c>
      <c r="M2280" s="106"/>
      <c r="N2280" s="105"/>
      <c r="O2280" s="107">
        <f t="shared" si="70"/>
        <v>0</v>
      </c>
      <c r="P2280" s="105" t="str">
        <f>IFERROR(INDEX(Data_HS!$D$2:$D$8217,MATCH(H2280,Data_HS!$A$2:$A$8217,0))/p_bulan,"")</f>
        <v/>
      </c>
      <c r="Q2280" s="104" t="str">
        <f t="shared" si="71"/>
        <v>HS tidak valid</v>
      </c>
    </row>
    <row r="2281" spans="1:17" x14ac:dyDescent="0.3">
      <c r="A2281" s="104">
        <v>2280</v>
      </c>
      <c r="B2281" s="104" t="s">
        <v>19082</v>
      </c>
      <c r="C2281" s="104" t="s">
        <v>284</v>
      </c>
      <c r="D2281" s="104" t="s">
        <v>311</v>
      </c>
      <c r="E2281" s="104" t="s">
        <v>320</v>
      </c>
      <c r="F2281" s="104" t="s">
        <v>343</v>
      </c>
      <c r="G2281" s="104" t="s">
        <v>332</v>
      </c>
      <c r="H2281" s="104" t="s">
        <v>2557</v>
      </c>
      <c r="I2281" s="104" t="s">
        <v>19084</v>
      </c>
      <c r="J2281" s="105">
        <v>10000</v>
      </c>
      <c r="K2281" s="105">
        <v>50000</v>
      </c>
      <c r="L2281" s="105">
        <v>30000</v>
      </c>
      <c r="M2281" s="106">
        <v>2.585234791</v>
      </c>
      <c r="N2281" s="105">
        <v>77557.043720000001</v>
      </c>
      <c r="O2281" s="107">
        <f t="shared" si="70"/>
        <v>21</v>
      </c>
      <c r="P2281" s="105">
        <f>IFERROR(INDEX(Data_HS!$D$2:$D$8217,MATCH(H2281,Data_HS!$A$2:$A$8217,0))/p_bulan,"")</f>
        <v>1629880.5454545454</v>
      </c>
      <c r="Q2281" s="104" t="str">
        <f t="shared" si="71"/>
        <v>Wajar</v>
      </c>
    </row>
    <row r="2282" spans="1:17" x14ac:dyDescent="0.3">
      <c r="A2282" s="104">
        <v>2281</v>
      </c>
      <c r="B2282" s="104" t="s">
        <v>19085</v>
      </c>
      <c r="C2282" s="104" t="s">
        <v>292</v>
      </c>
      <c r="D2282" s="104" t="s">
        <v>314</v>
      </c>
      <c r="E2282" s="104" t="s">
        <v>320</v>
      </c>
      <c r="F2282" s="104" t="s">
        <v>344</v>
      </c>
      <c r="G2282" s="104" t="s">
        <v>332</v>
      </c>
      <c r="H2282" s="104" t="s">
        <v>6020</v>
      </c>
      <c r="I2282" s="104" t="s">
        <v>19086</v>
      </c>
      <c r="J2282" s="105">
        <v>85000</v>
      </c>
      <c r="K2282" s="105">
        <v>85000</v>
      </c>
      <c r="L2282" s="105">
        <v>85000</v>
      </c>
      <c r="M2282" s="106">
        <v>5.1666666670000003</v>
      </c>
      <c r="N2282" s="105">
        <v>439166.6667</v>
      </c>
      <c r="O2282" s="107">
        <f t="shared" si="70"/>
        <v>44</v>
      </c>
      <c r="P2282" s="105">
        <f>IFERROR(INDEX(Data_HS!$D$2:$D$8217,MATCH(H2282,Data_HS!$A$2:$A$8217,0))/p_bulan,"")</f>
        <v>2.8181818181818183</v>
      </c>
      <c r="Q2282" s="104" t="str">
        <f t="shared" si="71"/>
        <v>Melebihi ekspor nasional HS</v>
      </c>
    </row>
    <row r="2283" spans="1:17" x14ac:dyDescent="0.3">
      <c r="A2283" s="104">
        <v>2282</v>
      </c>
      <c r="B2283" s="104" t="s">
        <v>19087</v>
      </c>
      <c r="C2283" s="104" t="s">
        <v>284</v>
      </c>
      <c r="D2283" s="104" t="s">
        <v>308</v>
      </c>
      <c r="E2283" s="104" t="s">
        <v>320</v>
      </c>
      <c r="F2283" s="104" t="s">
        <v>344</v>
      </c>
      <c r="G2283" s="104" t="s">
        <v>335</v>
      </c>
      <c r="H2283" s="104" t="s">
        <v>2829</v>
      </c>
      <c r="I2283" s="104" t="s">
        <v>19088</v>
      </c>
      <c r="J2283" s="105">
        <v>1</v>
      </c>
      <c r="K2283" s="105">
        <v>3000000</v>
      </c>
      <c r="L2283" s="105">
        <v>1500000.5</v>
      </c>
      <c r="M2283" s="106">
        <v>13.72142208</v>
      </c>
      <c r="N2283" s="105">
        <v>20582139.98</v>
      </c>
      <c r="O2283" s="107">
        <f t="shared" si="70"/>
        <v>24</v>
      </c>
      <c r="P2283" s="105">
        <f>IFERROR(INDEX(Data_HS!$D$2:$D$8217,MATCH(H2283,Data_HS!$A$2:$A$8217,0))/p_bulan,"")</f>
        <v>19492304.181818184</v>
      </c>
      <c r="Q2283" s="104" t="str">
        <f t="shared" si="71"/>
        <v>Melebihi ekspor nasional HS</v>
      </c>
    </row>
    <row r="2284" spans="1:17" x14ac:dyDescent="0.3">
      <c r="A2284" s="104">
        <v>2283</v>
      </c>
      <c r="B2284" s="104" t="s">
        <v>19087</v>
      </c>
      <c r="C2284" s="104" t="s">
        <v>284</v>
      </c>
      <c r="D2284" s="104" t="s">
        <v>308</v>
      </c>
      <c r="E2284" s="104" t="s">
        <v>320</v>
      </c>
      <c r="F2284" s="104" t="s">
        <v>344</v>
      </c>
      <c r="G2284" s="104" t="s">
        <v>335</v>
      </c>
      <c r="H2284" s="104" t="s">
        <v>6202</v>
      </c>
      <c r="I2284" s="104" t="s">
        <v>17074</v>
      </c>
      <c r="J2284" s="105">
        <v>24000</v>
      </c>
      <c r="K2284" s="105">
        <v>480000</v>
      </c>
      <c r="L2284" s="105">
        <v>252000</v>
      </c>
      <c r="M2284" s="106">
        <v>1.874092688</v>
      </c>
      <c r="N2284" s="105">
        <v>472271.35739999998</v>
      </c>
      <c r="O2284" s="107">
        <f t="shared" si="70"/>
        <v>44</v>
      </c>
      <c r="P2284" s="105">
        <f>IFERROR(INDEX(Data_HS!$D$2:$D$8217,MATCH(H2284,Data_HS!$A$2:$A$8217,0))/p_bulan,"")</f>
        <v>3613175.9090909092</v>
      </c>
      <c r="Q2284" s="104" t="str">
        <f t="shared" si="71"/>
        <v>Wajar</v>
      </c>
    </row>
    <row r="2285" spans="1:17" x14ac:dyDescent="0.3">
      <c r="A2285" s="104">
        <v>2284</v>
      </c>
      <c r="B2285" s="104" t="s">
        <v>19087</v>
      </c>
      <c r="C2285" s="104" t="s">
        <v>284</v>
      </c>
      <c r="D2285" s="104" t="s">
        <v>308</v>
      </c>
      <c r="E2285" s="104" t="s">
        <v>320</v>
      </c>
      <c r="F2285" s="104" t="s">
        <v>344</v>
      </c>
      <c r="G2285" s="104" t="s">
        <v>335</v>
      </c>
      <c r="H2285" s="104" t="s">
        <v>1302</v>
      </c>
      <c r="I2285" s="104" t="s">
        <v>17270</v>
      </c>
      <c r="J2285" s="105">
        <v>18000</v>
      </c>
      <c r="K2285" s="105">
        <v>760000</v>
      </c>
      <c r="L2285" s="105">
        <v>389000</v>
      </c>
      <c r="M2285" s="106">
        <v>0.47623953400000002</v>
      </c>
      <c r="N2285" s="105">
        <v>185257.17879999999</v>
      </c>
      <c r="O2285" s="107">
        <f t="shared" si="70"/>
        <v>8</v>
      </c>
      <c r="P2285" s="105">
        <f>IFERROR(INDEX(Data_HS!$D$2:$D$8217,MATCH(H2285,Data_HS!$A$2:$A$8217,0))/p_bulan,"")</f>
        <v>48622.454545454544</v>
      </c>
      <c r="Q2285" s="104" t="str">
        <f t="shared" si="71"/>
        <v>Melebihi ekspor nasional HS</v>
      </c>
    </row>
    <row r="2286" spans="1:17" x14ac:dyDescent="0.3">
      <c r="A2286" s="104">
        <v>2285</v>
      </c>
      <c r="B2286" s="104" t="s">
        <v>19089</v>
      </c>
      <c r="C2286" s="104" t="s">
        <v>322</v>
      </c>
      <c r="D2286" s="104" t="s">
        <v>311</v>
      </c>
      <c r="E2286" s="104" t="s">
        <v>304</v>
      </c>
      <c r="F2286" s="104" t="s">
        <v>343</v>
      </c>
      <c r="G2286" s="104" t="s">
        <v>335</v>
      </c>
      <c r="H2286" s="104" t="s">
        <v>16845</v>
      </c>
      <c r="I2286" s="104" t="s">
        <v>17738</v>
      </c>
      <c r="J2286" s="105">
        <v>20000</v>
      </c>
      <c r="K2286" s="105">
        <v>300000</v>
      </c>
      <c r="L2286" s="105">
        <v>160000</v>
      </c>
      <c r="M2286" s="106"/>
      <c r="N2286" s="105"/>
      <c r="O2286" s="107">
        <f t="shared" si="70"/>
        <v>0</v>
      </c>
      <c r="P2286" s="105" t="str">
        <f>IFERROR(INDEX(Data_HS!$D$2:$D$8217,MATCH(H2286,Data_HS!$A$2:$A$8217,0))/p_bulan,"")</f>
        <v/>
      </c>
      <c r="Q2286" s="104" t="str">
        <f t="shared" si="71"/>
        <v>HS tidak valid</v>
      </c>
    </row>
    <row r="2287" spans="1:17" x14ac:dyDescent="0.3">
      <c r="A2287" s="104">
        <v>2286</v>
      </c>
      <c r="B2287" s="104" t="s">
        <v>19089</v>
      </c>
      <c r="C2287" s="104" t="s">
        <v>322</v>
      </c>
      <c r="D2287" s="104" t="s">
        <v>311</v>
      </c>
      <c r="E2287" s="104" t="s">
        <v>304</v>
      </c>
      <c r="F2287" s="104" t="s">
        <v>343</v>
      </c>
      <c r="G2287" s="104" t="s">
        <v>335</v>
      </c>
      <c r="H2287" s="104" t="s">
        <v>16845</v>
      </c>
      <c r="I2287" s="104" t="s">
        <v>16980</v>
      </c>
      <c r="J2287" s="105">
        <v>20000</v>
      </c>
      <c r="K2287" s="105">
        <v>300000</v>
      </c>
      <c r="L2287" s="105">
        <v>160000</v>
      </c>
      <c r="M2287" s="106"/>
      <c r="N2287" s="105"/>
      <c r="O2287" s="107">
        <f t="shared" si="70"/>
        <v>0</v>
      </c>
      <c r="P2287" s="105" t="str">
        <f>IFERROR(INDEX(Data_HS!$D$2:$D$8217,MATCH(H2287,Data_HS!$A$2:$A$8217,0))/p_bulan,"")</f>
        <v/>
      </c>
      <c r="Q2287" s="104" t="str">
        <f t="shared" si="71"/>
        <v>HS tidak valid</v>
      </c>
    </row>
    <row r="2288" spans="1:17" x14ac:dyDescent="0.3">
      <c r="A2288" s="104">
        <v>2287</v>
      </c>
      <c r="B2288" s="104" t="s">
        <v>19089</v>
      </c>
      <c r="C2288" s="104" t="s">
        <v>322</v>
      </c>
      <c r="D2288" s="104" t="s">
        <v>311</v>
      </c>
      <c r="E2288" s="104" t="s">
        <v>304</v>
      </c>
      <c r="F2288" s="104" t="s">
        <v>343</v>
      </c>
      <c r="G2288" s="104" t="s">
        <v>335</v>
      </c>
      <c r="H2288" s="104" t="s">
        <v>4629</v>
      </c>
      <c r="I2288" s="104" t="s">
        <v>17511</v>
      </c>
      <c r="J2288" s="105">
        <v>20000</v>
      </c>
      <c r="K2288" s="105">
        <v>200000</v>
      </c>
      <c r="L2288" s="105">
        <v>110000</v>
      </c>
      <c r="M2288" s="106">
        <v>1.77268161</v>
      </c>
      <c r="N2288" s="105">
        <v>194994.97709999999</v>
      </c>
      <c r="O2288" s="107">
        <f t="shared" si="70"/>
        <v>38</v>
      </c>
      <c r="P2288" s="105">
        <f>IFERROR(INDEX(Data_HS!$D$2:$D$8217,MATCH(H2288,Data_HS!$A$2:$A$8217,0))/p_bulan,"")</f>
        <v>2332469</v>
      </c>
      <c r="Q2288" s="104" t="str">
        <f t="shared" si="71"/>
        <v>Wajar</v>
      </c>
    </row>
    <row r="2289" spans="1:17" x14ac:dyDescent="0.3">
      <c r="A2289" s="104">
        <v>2288</v>
      </c>
      <c r="B2289" s="104" t="s">
        <v>19090</v>
      </c>
      <c r="C2289" s="104" t="s">
        <v>290</v>
      </c>
      <c r="D2289" s="104" t="s">
        <v>308</v>
      </c>
      <c r="E2289" s="104" t="s">
        <v>320</v>
      </c>
      <c r="F2289" s="104" t="s">
        <v>343</v>
      </c>
      <c r="G2289" s="104" t="s">
        <v>332</v>
      </c>
      <c r="H2289" s="104" t="s">
        <v>1587</v>
      </c>
      <c r="I2289" s="104" t="s">
        <v>19091</v>
      </c>
      <c r="J2289" s="105">
        <v>20000</v>
      </c>
      <c r="K2289" s="105">
        <v>20000</v>
      </c>
      <c r="L2289" s="105">
        <v>20000</v>
      </c>
      <c r="M2289" s="106">
        <v>11.25</v>
      </c>
      <c r="N2289" s="105">
        <v>225000</v>
      </c>
      <c r="O2289" s="107">
        <f t="shared" si="70"/>
        <v>10</v>
      </c>
      <c r="P2289" s="105">
        <f>IFERROR(INDEX(Data_HS!$D$2:$D$8217,MATCH(H2289,Data_HS!$A$2:$A$8217,0))/p_bulan,"")</f>
        <v>32215.909090909092</v>
      </c>
      <c r="Q2289" s="104" t="str">
        <f t="shared" si="71"/>
        <v>Melebihi ekspor nasional HS</v>
      </c>
    </row>
    <row r="2290" spans="1:17" x14ac:dyDescent="0.3">
      <c r="A2290" s="104">
        <v>2289</v>
      </c>
      <c r="B2290" s="104" t="s">
        <v>19090</v>
      </c>
      <c r="C2290" s="104" t="s">
        <v>290</v>
      </c>
      <c r="D2290" s="104" t="s">
        <v>308</v>
      </c>
      <c r="E2290" s="104" t="s">
        <v>320</v>
      </c>
      <c r="F2290" s="104" t="s">
        <v>343</v>
      </c>
      <c r="G2290" s="104" t="s">
        <v>332</v>
      </c>
      <c r="H2290" s="104" t="s">
        <v>5938</v>
      </c>
      <c r="I2290" s="104" t="s">
        <v>19092</v>
      </c>
      <c r="J2290" s="105">
        <v>0</v>
      </c>
      <c r="K2290" s="105">
        <v>0</v>
      </c>
      <c r="L2290" s="105">
        <v>0</v>
      </c>
      <c r="M2290" s="106">
        <v>57.23252995</v>
      </c>
      <c r="N2290" s="105">
        <v>0</v>
      </c>
      <c r="O2290" s="107">
        <f t="shared" si="70"/>
        <v>42</v>
      </c>
      <c r="P2290" s="105">
        <f>IFERROR(INDEX(Data_HS!$D$2:$D$8217,MATCH(H2290,Data_HS!$A$2:$A$8217,0))/p_bulan,"")</f>
        <v>360512.90909090912</v>
      </c>
      <c r="Q2290" s="104" t="str">
        <f t="shared" si="71"/>
        <v>Estimasi nol</v>
      </c>
    </row>
    <row r="2291" spans="1:17" x14ac:dyDescent="0.3">
      <c r="A2291" s="104">
        <v>2290</v>
      </c>
      <c r="B2291" s="104" t="s">
        <v>19090</v>
      </c>
      <c r="C2291" s="104" t="s">
        <v>290</v>
      </c>
      <c r="D2291" s="104" t="s">
        <v>308</v>
      </c>
      <c r="E2291" s="104" t="s">
        <v>320</v>
      </c>
      <c r="F2291" s="104" t="s">
        <v>343</v>
      </c>
      <c r="G2291" s="104" t="s">
        <v>332</v>
      </c>
      <c r="H2291" s="104" t="s">
        <v>1495</v>
      </c>
      <c r="I2291" s="104" t="s">
        <v>17922</v>
      </c>
      <c r="J2291" s="105">
        <v>1000</v>
      </c>
      <c r="K2291" s="105">
        <v>1000</v>
      </c>
      <c r="L2291" s="105">
        <v>1000</v>
      </c>
      <c r="M2291" s="106">
        <v>6.7226702649999996</v>
      </c>
      <c r="N2291" s="105">
        <v>6722.6702649999997</v>
      </c>
      <c r="O2291" s="107">
        <f t="shared" si="70"/>
        <v>9</v>
      </c>
      <c r="P2291" s="105">
        <f>IFERROR(INDEX(Data_HS!$D$2:$D$8217,MATCH(H2291,Data_HS!$A$2:$A$8217,0))/p_bulan,"")</f>
        <v>7877299.2727272725</v>
      </c>
      <c r="Q2291" s="104" t="str">
        <f t="shared" si="71"/>
        <v>Wajar</v>
      </c>
    </row>
    <row r="2292" spans="1:17" x14ac:dyDescent="0.3">
      <c r="A2292" s="104">
        <v>2291</v>
      </c>
      <c r="B2292" s="104" t="s">
        <v>19090</v>
      </c>
      <c r="C2292" s="104" t="s">
        <v>290</v>
      </c>
      <c r="D2292" s="104" t="s">
        <v>308</v>
      </c>
      <c r="E2292" s="104" t="s">
        <v>320</v>
      </c>
      <c r="F2292" s="104" t="s">
        <v>343</v>
      </c>
      <c r="G2292" s="104" t="s">
        <v>332</v>
      </c>
      <c r="H2292" s="104" t="s">
        <v>1523</v>
      </c>
      <c r="I2292" s="104" t="s">
        <v>16812</v>
      </c>
      <c r="J2292" s="105">
        <v>2000</v>
      </c>
      <c r="K2292" s="105">
        <v>2000</v>
      </c>
      <c r="L2292" s="105">
        <v>2000</v>
      </c>
      <c r="M2292" s="106">
        <v>5.5373955229999998</v>
      </c>
      <c r="N2292" s="105">
        <v>11074.79105</v>
      </c>
      <c r="O2292" s="107">
        <f t="shared" si="70"/>
        <v>9</v>
      </c>
      <c r="P2292" s="105">
        <f>IFERROR(INDEX(Data_HS!$D$2:$D$8217,MATCH(H2292,Data_HS!$A$2:$A$8217,0))/p_bulan,"")</f>
        <v>18410584.636363637</v>
      </c>
      <c r="Q2292" s="104" t="str">
        <f t="shared" si="71"/>
        <v>Wajar</v>
      </c>
    </row>
    <row r="2293" spans="1:17" x14ac:dyDescent="0.3">
      <c r="A2293" s="104">
        <v>2292</v>
      </c>
      <c r="B2293" s="104" t="s">
        <v>19090</v>
      </c>
      <c r="C2293" s="104" t="s">
        <v>290</v>
      </c>
      <c r="D2293" s="104" t="s">
        <v>308</v>
      </c>
      <c r="E2293" s="104" t="s">
        <v>320</v>
      </c>
      <c r="F2293" s="104" t="s">
        <v>343</v>
      </c>
      <c r="G2293" s="104" t="s">
        <v>332</v>
      </c>
      <c r="H2293" s="104" t="s">
        <v>16845</v>
      </c>
      <c r="I2293" s="104" t="s">
        <v>17624</v>
      </c>
      <c r="J2293" s="105">
        <v>1000</v>
      </c>
      <c r="K2293" s="105">
        <v>1000</v>
      </c>
      <c r="L2293" s="105">
        <v>1000</v>
      </c>
      <c r="M2293" s="106"/>
      <c r="N2293" s="105"/>
      <c r="O2293" s="107">
        <f t="shared" si="70"/>
        <v>0</v>
      </c>
      <c r="P2293" s="105" t="str">
        <f>IFERROR(INDEX(Data_HS!$D$2:$D$8217,MATCH(H2293,Data_HS!$A$2:$A$8217,0))/p_bulan,"")</f>
        <v/>
      </c>
      <c r="Q2293" s="104" t="str">
        <f t="shared" si="71"/>
        <v>HS tidak valid</v>
      </c>
    </row>
    <row r="2294" spans="1:17" x14ac:dyDescent="0.3">
      <c r="A2294" s="104">
        <v>2293</v>
      </c>
      <c r="B2294" s="104" t="s">
        <v>19090</v>
      </c>
      <c r="C2294" s="104" t="s">
        <v>290</v>
      </c>
      <c r="D2294" s="104" t="s">
        <v>308</v>
      </c>
      <c r="E2294" s="104" t="s">
        <v>320</v>
      </c>
      <c r="F2294" s="104" t="s">
        <v>343</v>
      </c>
      <c r="G2294" s="104" t="s">
        <v>332</v>
      </c>
      <c r="H2294" s="104" t="s">
        <v>1563</v>
      </c>
      <c r="I2294" s="104" t="s">
        <v>17629</v>
      </c>
      <c r="J2294" s="105">
        <v>1000</v>
      </c>
      <c r="K2294" s="105">
        <v>1000</v>
      </c>
      <c r="L2294" s="105">
        <v>1000</v>
      </c>
      <c r="M2294" s="106">
        <v>1.346506929</v>
      </c>
      <c r="N2294" s="105">
        <v>1346.5069289999999</v>
      </c>
      <c r="O2294" s="107">
        <f t="shared" si="70"/>
        <v>9</v>
      </c>
      <c r="P2294" s="105">
        <f>IFERROR(INDEX(Data_HS!$D$2:$D$8217,MATCH(H2294,Data_HS!$A$2:$A$8217,0))/p_bulan,"")</f>
        <v>652267.90909090906</v>
      </c>
      <c r="Q2294" s="104" t="str">
        <f t="shared" si="71"/>
        <v>Wajar</v>
      </c>
    </row>
    <row r="2295" spans="1:17" x14ac:dyDescent="0.3">
      <c r="A2295" s="104">
        <v>2294</v>
      </c>
      <c r="B2295" s="104" t="s">
        <v>19090</v>
      </c>
      <c r="C2295" s="104" t="s">
        <v>290</v>
      </c>
      <c r="D2295" s="104" t="s">
        <v>308</v>
      </c>
      <c r="E2295" s="104" t="s">
        <v>320</v>
      </c>
      <c r="F2295" s="104" t="s">
        <v>343</v>
      </c>
      <c r="G2295" s="104" t="s">
        <v>332</v>
      </c>
      <c r="H2295" s="104" t="s">
        <v>1587</v>
      </c>
      <c r="I2295" s="104" t="s">
        <v>19093</v>
      </c>
      <c r="J2295" s="105">
        <v>20000</v>
      </c>
      <c r="K2295" s="105">
        <v>20000</v>
      </c>
      <c r="L2295" s="105">
        <v>20000</v>
      </c>
      <c r="M2295" s="106">
        <v>11.25</v>
      </c>
      <c r="N2295" s="105">
        <v>225000</v>
      </c>
      <c r="O2295" s="107">
        <f t="shared" si="70"/>
        <v>10</v>
      </c>
      <c r="P2295" s="105">
        <f>IFERROR(INDEX(Data_HS!$D$2:$D$8217,MATCH(H2295,Data_HS!$A$2:$A$8217,0))/p_bulan,"")</f>
        <v>32215.909090909092</v>
      </c>
      <c r="Q2295" s="104" t="str">
        <f t="shared" si="71"/>
        <v>Melebihi ekspor nasional HS</v>
      </c>
    </row>
    <row r="2296" spans="1:17" x14ac:dyDescent="0.3">
      <c r="A2296" s="104">
        <v>2295</v>
      </c>
      <c r="B2296" s="104" t="s">
        <v>19094</v>
      </c>
      <c r="C2296" s="104" t="s">
        <v>295</v>
      </c>
      <c r="D2296" s="104" t="s">
        <v>308</v>
      </c>
      <c r="E2296" s="104" t="s">
        <v>309</v>
      </c>
      <c r="F2296" s="104" t="s">
        <v>345</v>
      </c>
      <c r="G2296" s="104" t="s">
        <v>335</v>
      </c>
      <c r="H2296" s="104" t="s">
        <v>16845</v>
      </c>
      <c r="I2296" s="104" t="s">
        <v>16846</v>
      </c>
      <c r="J2296" s="105"/>
      <c r="K2296" s="105"/>
      <c r="L2296" s="105"/>
      <c r="M2296" s="106"/>
      <c r="N2296" s="105"/>
      <c r="O2296" s="107">
        <f t="shared" si="70"/>
        <v>0</v>
      </c>
      <c r="P2296" s="105" t="str">
        <f>IFERROR(INDEX(Data_HS!$D$2:$D$8217,MATCH(H2296,Data_HS!$A$2:$A$8217,0))/p_bulan,"")</f>
        <v/>
      </c>
      <c r="Q2296" s="104" t="str">
        <f t="shared" si="71"/>
        <v>HS tidak valid</v>
      </c>
    </row>
    <row r="2297" spans="1:17" x14ac:dyDescent="0.3">
      <c r="A2297" s="104">
        <v>2296</v>
      </c>
      <c r="B2297" s="104" t="s">
        <v>19095</v>
      </c>
      <c r="C2297" s="104" t="s">
        <v>322</v>
      </c>
      <c r="D2297" s="104" t="s">
        <v>317</v>
      </c>
      <c r="E2297" s="104" t="s">
        <v>320</v>
      </c>
      <c r="F2297" s="104" t="s">
        <v>343</v>
      </c>
      <c r="G2297" s="104" t="s">
        <v>332</v>
      </c>
      <c r="H2297" s="104" t="s">
        <v>1897</v>
      </c>
      <c r="I2297" s="104" t="s">
        <v>17916</v>
      </c>
      <c r="J2297" s="105">
        <v>12000</v>
      </c>
      <c r="K2297" s="105">
        <v>24000</v>
      </c>
      <c r="L2297" s="105">
        <v>18000</v>
      </c>
      <c r="M2297" s="106">
        <v>2.2112699689999999</v>
      </c>
      <c r="N2297" s="105">
        <v>39802.859429999997</v>
      </c>
      <c r="O2297" s="107">
        <f t="shared" si="70"/>
        <v>15</v>
      </c>
      <c r="P2297" s="105">
        <f>IFERROR(INDEX(Data_HS!$D$2:$D$8217,MATCH(H2297,Data_HS!$A$2:$A$8217,0))/p_bulan,"")</f>
        <v>1986698.8181818181</v>
      </c>
      <c r="Q2297" s="104" t="str">
        <f t="shared" si="71"/>
        <v>Wajar</v>
      </c>
    </row>
    <row r="2298" spans="1:17" x14ac:dyDescent="0.3">
      <c r="A2298" s="104">
        <v>2297</v>
      </c>
      <c r="B2298" s="104" t="s">
        <v>19095</v>
      </c>
      <c r="C2298" s="104" t="s">
        <v>322</v>
      </c>
      <c r="D2298" s="104" t="s">
        <v>317</v>
      </c>
      <c r="E2298" s="104" t="s">
        <v>320</v>
      </c>
      <c r="F2298" s="104" t="s">
        <v>343</v>
      </c>
      <c r="G2298" s="104" t="s">
        <v>332</v>
      </c>
      <c r="H2298" s="104" t="s">
        <v>1685</v>
      </c>
      <c r="I2298" s="104" t="s">
        <v>19096</v>
      </c>
      <c r="J2298" s="105">
        <v>18000</v>
      </c>
      <c r="K2298" s="105">
        <v>60000</v>
      </c>
      <c r="L2298" s="105">
        <v>39000</v>
      </c>
      <c r="M2298" s="106">
        <v>1.711527295</v>
      </c>
      <c r="N2298" s="105">
        <v>66749.564490000004</v>
      </c>
      <c r="O2298" s="107">
        <f t="shared" si="70"/>
        <v>12</v>
      </c>
      <c r="P2298" s="105">
        <f>IFERROR(INDEX(Data_HS!$D$2:$D$8217,MATCH(H2298,Data_HS!$A$2:$A$8217,0))/p_bulan,"")</f>
        <v>4130712</v>
      </c>
      <c r="Q2298" s="104" t="str">
        <f t="shared" si="71"/>
        <v>Wajar</v>
      </c>
    </row>
    <row r="2299" spans="1:17" x14ac:dyDescent="0.3">
      <c r="A2299" s="104">
        <v>2298</v>
      </c>
      <c r="B2299" s="104" t="s">
        <v>19095</v>
      </c>
      <c r="C2299" s="104" t="s">
        <v>322</v>
      </c>
      <c r="D2299" s="104" t="s">
        <v>317</v>
      </c>
      <c r="E2299" s="104" t="s">
        <v>320</v>
      </c>
      <c r="F2299" s="104" t="s">
        <v>343</v>
      </c>
      <c r="G2299" s="104" t="s">
        <v>332</v>
      </c>
      <c r="H2299" s="104" t="s">
        <v>2523</v>
      </c>
      <c r="I2299" s="104" t="s">
        <v>17741</v>
      </c>
      <c r="J2299" s="105">
        <v>1000</v>
      </c>
      <c r="K2299" s="105"/>
      <c r="L2299" s="105">
        <v>1000</v>
      </c>
      <c r="M2299" s="106">
        <v>0.79913110499999995</v>
      </c>
      <c r="N2299" s="105">
        <v>799.13110470000004</v>
      </c>
      <c r="O2299" s="107">
        <f t="shared" si="70"/>
        <v>20</v>
      </c>
      <c r="P2299" s="105">
        <f>IFERROR(INDEX(Data_HS!$D$2:$D$8217,MATCH(H2299,Data_HS!$A$2:$A$8217,0))/p_bulan,"")</f>
        <v>480422.72727272729</v>
      </c>
      <c r="Q2299" s="104" t="str">
        <f t="shared" si="71"/>
        <v>Wajar</v>
      </c>
    </row>
    <row r="2300" spans="1:17" x14ac:dyDescent="0.3">
      <c r="A2300" s="104">
        <v>2299</v>
      </c>
      <c r="B2300" s="104" t="s">
        <v>19095</v>
      </c>
      <c r="C2300" s="104" t="s">
        <v>322</v>
      </c>
      <c r="D2300" s="104" t="s">
        <v>317</v>
      </c>
      <c r="E2300" s="104" t="s">
        <v>320</v>
      </c>
      <c r="F2300" s="104" t="s">
        <v>343</v>
      </c>
      <c r="G2300" s="104" t="s">
        <v>332</v>
      </c>
      <c r="H2300" s="104" t="s">
        <v>4629</v>
      </c>
      <c r="I2300" s="104" t="s">
        <v>17511</v>
      </c>
      <c r="J2300" s="105">
        <v>24000</v>
      </c>
      <c r="K2300" s="105">
        <v>100000</v>
      </c>
      <c r="L2300" s="105">
        <v>62000</v>
      </c>
      <c r="M2300" s="106">
        <v>1.77268161</v>
      </c>
      <c r="N2300" s="105">
        <v>109906.2598</v>
      </c>
      <c r="O2300" s="107">
        <f t="shared" si="70"/>
        <v>38</v>
      </c>
      <c r="P2300" s="105">
        <f>IFERROR(INDEX(Data_HS!$D$2:$D$8217,MATCH(H2300,Data_HS!$A$2:$A$8217,0))/p_bulan,"")</f>
        <v>2332469</v>
      </c>
      <c r="Q2300" s="104" t="str">
        <f t="shared" si="71"/>
        <v>Wajar</v>
      </c>
    </row>
    <row r="2301" spans="1:17" x14ac:dyDescent="0.3">
      <c r="A2301" s="104">
        <v>2300</v>
      </c>
      <c r="B2301" s="104" t="s">
        <v>19095</v>
      </c>
      <c r="C2301" s="104" t="s">
        <v>322</v>
      </c>
      <c r="D2301" s="104" t="s">
        <v>317</v>
      </c>
      <c r="E2301" s="104" t="s">
        <v>320</v>
      </c>
      <c r="F2301" s="104" t="s">
        <v>343</v>
      </c>
      <c r="G2301" s="104" t="s">
        <v>332</v>
      </c>
      <c r="H2301" s="104" t="s">
        <v>2829</v>
      </c>
      <c r="I2301" s="104" t="s">
        <v>16900</v>
      </c>
      <c r="J2301" s="105"/>
      <c r="K2301" s="105"/>
      <c r="L2301" s="105"/>
      <c r="M2301" s="106">
        <v>13.72142208</v>
      </c>
      <c r="N2301" s="105"/>
      <c r="O2301" s="107">
        <f t="shared" si="70"/>
        <v>24</v>
      </c>
      <c r="P2301" s="105">
        <f>IFERROR(INDEX(Data_HS!$D$2:$D$8217,MATCH(H2301,Data_HS!$A$2:$A$8217,0))/p_bulan,"")</f>
        <v>19492304.181818184</v>
      </c>
      <c r="Q2301" s="104" t="str">
        <f t="shared" si="71"/>
        <v>Tanpa estimasi</v>
      </c>
    </row>
    <row r="2302" spans="1:17" x14ac:dyDescent="0.3">
      <c r="A2302" s="104">
        <v>2301</v>
      </c>
      <c r="B2302" s="104" t="s">
        <v>19095</v>
      </c>
      <c r="C2302" s="104" t="s">
        <v>322</v>
      </c>
      <c r="D2302" s="104" t="s">
        <v>317</v>
      </c>
      <c r="E2302" s="104" t="s">
        <v>320</v>
      </c>
      <c r="F2302" s="104" t="s">
        <v>343</v>
      </c>
      <c r="G2302" s="104" t="s">
        <v>332</v>
      </c>
      <c r="H2302" s="104" t="s">
        <v>1593</v>
      </c>
      <c r="I2302" s="104" t="s">
        <v>16927</v>
      </c>
      <c r="J2302" s="105">
        <v>24000</v>
      </c>
      <c r="K2302" s="105">
        <v>250000</v>
      </c>
      <c r="L2302" s="105">
        <v>137000</v>
      </c>
      <c r="M2302" s="106">
        <v>4.2409638550000004</v>
      </c>
      <c r="N2302" s="105">
        <v>581012.04819999996</v>
      </c>
      <c r="O2302" s="107">
        <f t="shared" si="70"/>
        <v>10</v>
      </c>
      <c r="P2302" s="105">
        <f>IFERROR(INDEX(Data_HS!$D$2:$D$8217,MATCH(H2302,Data_HS!$A$2:$A$8217,0))/p_bulan,"")</f>
        <v>4128</v>
      </c>
      <c r="Q2302" s="104" t="str">
        <f t="shared" si="71"/>
        <v>Melebihi ekspor nasional HS</v>
      </c>
    </row>
    <row r="2303" spans="1:17" x14ac:dyDescent="0.3">
      <c r="A2303" s="104">
        <v>2302</v>
      </c>
      <c r="B2303" s="104" t="s">
        <v>19095</v>
      </c>
      <c r="C2303" s="104" t="s">
        <v>322</v>
      </c>
      <c r="D2303" s="104" t="s">
        <v>317</v>
      </c>
      <c r="E2303" s="104" t="s">
        <v>320</v>
      </c>
      <c r="F2303" s="104" t="s">
        <v>343</v>
      </c>
      <c r="G2303" s="104" t="s">
        <v>332</v>
      </c>
      <c r="H2303" s="104" t="s">
        <v>1302</v>
      </c>
      <c r="I2303" s="104" t="s">
        <v>16804</v>
      </c>
      <c r="J2303" s="105">
        <v>18000</v>
      </c>
      <c r="K2303" s="105">
        <v>250000</v>
      </c>
      <c r="L2303" s="105">
        <v>134000</v>
      </c>
      <c r="M2303" s="106">
        <v>0.47623953400000002</v>
      </c>
      <c r="N2303" s="105">
        <v>63816.097580000001</v>
      </c>
      <c r="O2303" s="107">
        <f t="shared" si="70"/>
        <v>8</v>
      </c>
      <c r="P2303" s="105">
        <f>IFERROR(INDEX(Data_HS!$D$2:$D$8217,MATCH(H2303,Data_HS!$A$2:$A$8217,0))/p_bulan,"")</f>
        <v>48622.454545454544</v>
      </c>
      <c r="Q2303" s="104" t="str">
        <f t="shared" si="71"/>
        <v>Melebihi ekspor nasional HS</v>
      </c>
    </row>
    <row r="2304" spans="1:17" x14ac:dyDescent="0.3">
      <c r="A2304" s="104">
        <v>2303</v>
      </c>
      <c r="B2304" s="104" t="s">
        <v>19097</v>
      </c>
      <c r="C2304" s="104" t="s">
        <v>282</v>
      </c>
      <c r="D2304" s="104" t="s">
        <v>311</v>
      </c>
      <c r="E2304" s="104" t="s">
        <v>320</v>
      </c>
      <c r="F2304" s="104" t="s">
        <v>344</v>
      </c>
      <c r="G2304" s="104" t="s">
        <v>332</v>
      </c>
      <c r="H2304" s="104" t="s">
        <v>1460</v>
      </c>
      <c r="I2304" s="104" t="s">
        <v>17390</v>
      </c>
      <c r="J2304" s="105"/>
      <c r="K2304" s="105">
        <v>90000</v>
      </c>
      <c r="L2304" s="105"/>
      <c r="M2304" s="106">
        <v>6.8828138010000002</v>
      </c>
      <c r="N2304" s="105"/>
      <c r="O2304" s="107">
        <f t="shared" si="70"/>
        <v>9</v>
      </c>
      <c r="P2304" s="105">
        <f>IFERROR(INDEX(Data_HS!$D$2:$D$8217,MATCH(H2304,Data_HS!$A$2:$A$8217,0))/p_bulan,"")</f>
        <v>60138.272727272728</v>
      </c>
      <c r="Q2304" s="104" t="str">
        <f t="shared" si="71"/>
        <v>Tanpa estimasi</v>
      </c>
    </row>
    <row r="2305" spans="1:17" x14ac:dyDescent="0.3">
      <c r="A2305" s="104">
        <v>2304</v>
      </c>
      <c r="B2305" s="104" t="s">
        <v>19098</v>
      </c>
      <c r="C2305" s="104" t="s">
        <v>280</v>
      </c>
      <c r="D2305" s="104" t="s">
        <v>311</v>
      </c>
      <c r="E2305" s="104" t="s">
        <v>304</v>
      </c>
      <c r="F2305" s="104" t="s">
        <v>343</v>
      </c>
      <c r="G2305" s="104" t="s">
        <v>335</v>
      </c>
      <c r="H2305" s="104" t="s">
        <v>1857</v>
      </c>
      <c r="I2305" s="104" t="s">
        <v>18086</v>
      </c>
      <c r="J2305" s="105">
        <v>20000</v>
      </c>
      <c r="K2305" s="105">
        <v>0</v>
      </c>
      <c r="L2305" s="105">
        <v>10000</v>
      </c>
      <c r="M2305" s="106">
        <v>2.5</v>
      </c>
      <c r="N2305" s="105">
        <v>25000</v>
      </c>
      <c r="O2305" s="107">
        <f t="shared" si="70"/>
        <v>15</v>
      </c>
      <c r="P2305" s="105">
        <f>IFERROR(INDEX(Data_HS!$D$2:$D$8217,MATCH(H2305,Data_HS!$A$2:$A$8217,0))/p_bulan,"")</f>
        <v>0.45454545454545453</v>
      </c>
      <c r="Q2305" s="104" t="str">
        <f t="shared" si="71"/>
        <v>Melebihi ekspor nasional HS</v>
      </c>
    </row>
    <row r="2306" spans="1:17" x14ac:dyDescent="0.3">
      <c r="A2306" s="104">
        <v>2305</v>
      </c>
      <c r="B2306" s="104" t="s">
        <v>19098</v>
      </c>
      <c r="C2306" s="104" t="s">
        <v>280</v>
      </c>
      <c r="D2306" s="104" t="s">
        <v>311</v>
      </c>
      <c r="E2306" s="104" t="s">
        <v>304</v>
      </c>
      <c r="F2306" s="104" t="s">
        <v>343</v>
      </c>
      <c r="G2306" s="104" t="s">
        <v>335</v>
      </c>
      <c r="H2306" s="104" t="s">
        <v>2777</v>
      </c>
      <c r="I2306" s="104" t="s">
        <v>19099</v>
      </c>
      <c r="J2306" s="105">
        <v>0</v>
      </c>
      <c r="K2306" s="105">
        <v>0</v>
      </c>
      <c r="L2306" s="105">
        <v>0</v>
      </c>
      <c r="M2306" s="106">
        <v>0.149501562</v>
      </c>
      <c r="N2306" s="105">
        <v>0</v>
      </c>
      <c r="O2306" s="107">
        <f t="shared" ref="O2306:O2369" si="72">VALUE(LEFT(H2306,2))</f>
        <v>23</v>
      </c>
      <c r="P2306" s="105">
        <f>IFERROR(INDEX(Data_HS!$D$2:$D$8217,MATCH(H2306,Data_HS!$A$2:$A$8217,0))/p_bulan,"")</f>
        <v>2303086.7272727271</v>
      </c>
      <c r="Q2306" s="104" t="str">
        <f t="shared" ref="Q2306:Q2369" si="73">IF(H2306="00000000","HS tidak valid",IF(N2306="","Tanpa estimasi",IF(P2306="","HS tidak ada di data nasional",IF(N2306=0,"Estimasi nol",IF(N2306&gt;P2306,"Melebihi ekspor nasional HS","Wajar")))))</f>
        <v>Estimasi nol</v>
      </c>
    </row>
    <row r="2307" spans="1:17" x14ac:dyDescent="0.3">
      <c r="A2307" s="104">
        <v>2306</v>
      </c>
      <c r="B2307" s="104" t="s">
        <v>19098</v>
      </c>
      <c r="C2307" s="104" t="s">
        <v>280</v>
      </c>
      <c r="D2307" s="104" t="s">
        <v>311</v>
      </c>
      <c r="E2307" s="104" t="s">
        <v>304</v>
      </c>
      <c r="F2307" s="104" t="s">
        <v>343</v>
      </c>
      <c r="G2307" s="104" t="s">
        <v>335</v>
      </c>
      <c r="H2307" s="104" t="s">
        <v>1302</v>
      </c>
      <c r="I2307" s="104" t="s">
        <v>16804</v>
      </c>
      <c r="J2307" s="105">
        <v>0</v>
      </c>
      <c r="K2307" s="105">
        <v>150000</v>
      </c>
      <c r="L2307" s="105">
        <v>75000</v>
      </c>
      <c r="M2307" s="106">
        <v>0.47623953400000002</v>
      </c>
      <c r="N2307" s="105">
        <v>35717.965069999998</v>
      </c>
      <c r="O2307" s="107">
        <f t="shared" si="72"/>
        <v>8</v>
      </c>
      <c r="P2307" s="105">
        <f>IFERROR(INDEX(Data_HS!$D$2:$D$8217,MATCH(H2307,Data_HS!$A$2:$A$8217,0))/p_bulan,"")</f>
        <v>48622.454545454544</v>
      </c>
      <c r="Q2307" s="104" t="str">
        <f t="shared" si="73"/>
        <v>Wajar</v>
      </c>
    </row>
    <row r="2308" spans="1:17" x14ac:dyDescent="0.3">
      <c r="A2308" s="104">
        <v>2307</v>
      </c>
      <c r="B2308" s="104" t="s">
        <v>19098</v>
      </c>
      <c r="C2308" s="104" t="s">
        <v>280</v>
      </c>
      <c r="D2308" s="104" t="s">
        <v>311</v>
      </c>
      <c r="E2308" s="104" t="s">
        <v>304</v>
      </c>
      <c r="F2308" s="104" t="s">
        <v>343</v>
      </c>
      <c r="G2308" s="104" t="s">
        <v>335</v>
      </c>
      <c r="H2308" s="104" t="s">
        <v>16845</v>
      </c>
      <c r="I2308" s="104" t="s">
        <v>16980</v>
      </c>
      <c r="J2308" s="105">
        <v>20000</v>
      </c>
      <c r="K2308" s="105">
        <v>15000</v>
      </c>
      <c r="L2308" s="105">
        <v>17500</v>
      </c>
      <c r="M2308" s="106"/>
      <c r="N2308" s="105"/>
      <c r="O2308" s="107">
        <f t="shared" si="72"/>
        <v>0</v>
      </c>
      <c r="P2308" s="105" t="str">
        <f>IFERROR(INDEX(Data_HS!$D$2:$D$8217,MATCH(H2308,Data_HS!$A$2:$A$8217,0))/p_bulan,"")</f>
        <v/>
      </c>
      <c r="Q2308" s="104" t="str">
        <f t="shared" si="73"/>
        <v>HS tidak valid</v>
      </c>
    </row>
    <row r="2309" spans="1:17" x14ac:dyDescent="0.3">
      <c r="A2309" s="104">
        <v>2308</v>
      </c>
      <c r="B2309" s="104" t="s">
        <v>19098</v>
      </c>
      <c r="C2309" s="104" t="s">
        <v>280</v>
      </c>
      <c r="D2309" s="104" t="s">
        <v>311</v>
      </c>
      <c r="E2309" s="104" t="s">
        <v>304</v>
      </c>
      <c r="F2309" s="104" t="s">
        <v>343</v>
      </c>
      <c r="G2309" s="104" t="s">
        <v>335</v>
      </c>
      <c r="H2309" s="104" t="s">
        <v>1899</v>
      </c>
      <c r="I2309" s="104" t="s">
        <v>17317</v>
      </c>
      <c r="J2309" s="105">
        <v>0</v>
      </c>
      <c r="K2309" s="105">
        <v>0</v>
      </c>
      <c r="L2309" s="105">
        <v>0</v>
      </c>
      <c r="M2309" s="106">
        <v>2.2402451989999999</v>
      </c>
      <c r="N2309" s="105">
        <v>0</v>
      </c>
      <c r="O2309" s="107">
        <f t="shared" si="72"/>
        <v>15</v>
      </c>
      <c r="P2309" s="105">
        <f>IFERROR(INDEX(Data_HS!$D$2:$D$8217,MATCH(H2309,Data_HS!$A$2:$A$8217,0))/p_bulan,"")</f>
        <v>48881285.909090906</v>
      </c>
      <c r="Q2309" s="104" t="str">
        <f t="shared" si="73"/>
        <v>Estimasi nol</v>
      </c>
    </row>
    <row r="2310" spans="1:17" x14ac:dyDescent="0.3">
      <c r="A2310" s="104">
        <v>2309</v>
      </c>
      <c r="B2310" s="104" t="s">
        <v>19098</v>
      </c>
      <c r="C2310" s="104" t="s">
        <v>280</v>
      </c>
      <c r="D2310" s="104" t="s">
        <v>311</v>
      </c>
      <c r="E2310" s="104" t="s">
        <v>304</v>
      </c>
      <c r="F2310" s="104" t="s">
        <v>343</v>
      </c>
      <c r="G2310" s="104" t="s">
        <v>335</v>
      </c>
      <c r="H2310" s="104" t="s">
        <v>1857</v>
      </c>
      <c r="I2310" s="104" t="s">
        <v>19100</v>
      </c>
      <c r="J2310" s="105">
        <v>20000</v>
      </c>
      <c r="K2310" s="105">
        <v>15</v>
      </c>
      <c r="L2310" s="105">
        <v>10007.5</v>
      </c>
      <c r="M2310" s="106">
        <v>2.5</v>
      </c>
      <c r="N2310" s="105">
        <v>25018.75</v>
      </c>
      <c r="O2310" s="107">
        <f t="shared" si="72"/>
        <v>15</v>
      </c>
      <c r="P2310" s="105">
        <f>IFERROR(INDEX(Data_HS!$D$2:$D$8217,MATCH(H2310,Data_HS!$A$2:$A$8217,0))/p_bulan,"")</f>
        <v>0.45454545454545453</v>
      </c>
      <c r="Q2310" s="104" t="str">
        <f t="shared" si="73"/>
        <v>Melebihi ekspor nasional HS</v>
      </c>
    </row>
    <row r="2311" spans="1:17" x14ac:dyDescent="0.3">
      <c r="A2311" s="104">
        <v>2310</v>
      </c>
      <c r="B2311" s="104" t="s">
        <v>19098</v>
      </c>
      <c r="C2311" s="104" t="s">
        <v>280</v>
      </c>
      <c r="D2311" s="104" t="s">
        <v>311</v>
      </c>
      <c r="E2311" s="104" t="s">
        <v>304</v>
      </c>
      <c r="F2311" s="104" t="s">
        <v>343</v>
      </c>
      <c r="G2311" s="104" t="s">
        <v>335</v>
      </c>
      <c r="H2311" s="104" t="s">
        <v>4819</v>
      </c>
      <c r="I2311" s="104" t="s">
        <v>19101</v>
      </c>
      <c r="J2311" s="105">
        <v>20000</v>
      </c>
      <c r="K2311" s="105">
        <v>0</v>
      </c>
      <c r="L2311" s="105">
        <v>10000</v>
      </c>
      <c r="M2311" s="106">
        <v>0.94106053199999995</v>
      </c>
      <c r="N2311" s="105">
        <v>9410.6053209999991</v>
      </c>
      <c r="O2311" s="107">
        <f t="shared" si="72"/>
        <v>38</v>
      </c>
      <c r="P2311" s="105">
        <f>IFERROR(INDEX(Data_HS!$D$2:$D$8217,MATCH(H2311,Data_HS!$A$2:$A$8217,0))/p_bulan,"")</f>
        <v>146201730</v>
      </c>
      <c r="Q2311" s="104" t="str">
        <f t="shared" si="73"/>
        <v>Wajar</v>
      </c>
    </row>
    <row r="2312" spans="1:17" x14ac:dyDescent="0.3">
      <c r="A2312" s="104">
        <v>2311</v>
      </c>
      <c r="B2312" s="104" t="s">
        <v>19098</v>
      </c>
      <c r="C2312" s="104" t="s">
        <v>280</v>
      </c>
      <c r="D2312" s="104" t="s">
        <v>311</v>
      </c>
      <c r="E2312" s="104" t="s">
        <v>304</v>
      </c>
      <c r="F2312" s="104" t="s">
        <v>343</v>
      </c>
      <c r="G2312" s="104" t="s">
        <v>335</v>
      </c>
      <c r="H2312" s="104" t="s">
        <v>1897</v>
      </c>
      <c r="I2312" s="104" t="s">
        <v>17916</v>
      </c>
      <c r="J2312" s="105">
        <v>20000</v>
      </c>
      <c r="K2312" s="105">
        <v>250000</v>
      </c>
      <c r="L2312" s="105">
        <v>135000</v>
      </c>
      <c r="M2312" s="106">
        <v>2.2112699689999999</v>
      </c>
      <c r="N2312" s="105">
        <v>298521.44579999999</v>
      </c>
      <c r="O2312" s="107">
        <f t="shared" si="72"/>
        <v>15</v>
      </c>
      <c r="P2312" s="105">
        <f>IFERROR(INDEX(Data_HS!$D$2:$D$8217,MATCH(H2312,Data_HS!$A$2:$A$8217,0))/p_bulan,"")</f>
        <v>1986698.8181818181</v>
      </c>
      <c r="Q2312" s="104" t="str">
        <f t="shared" si="73"/>
        <v>Wajar</v>
      </c>
    </row>
    <row r="2313" spans="1:17" x14ac:dyDescent="0.3">
      <c r="A2313" s="104">
        <v>2312</v>
      </c>
      <c r="B2313" s="104" t="s">
        <v>19098</v>
      </c>
      <c r="C2313" s="104" t="s">
        <v>280</v>
      </c>
      <c r="D2313" s="104" t="s">
        <v>311</v>
      </c>
      <c r="E2313" s="104" t="s">
        <v>304</v>
      </c>
      <c r="F2313" s="104" t="s">
        <v>343</v>
      </c>
      <c r="G2313" s="104" t="s">
        <v>335</v>
      </c>
      <c r="H2313" s="104" t="s">
        <v>4629</v>
      </c>
      <c r="I2313" s="104" t="s">
        <v>17261</v>
      </c>
      <c r="J2313" s="105">
        <v>0</v>
      </c>
      <c r="K2313" s="105">
        <v>0</v>
      </c>
      <c r="L2313" s="105">
        <v>0</v>
      </c>
      <c r="M2313" s="106">
        <v>1.77268161</v>
      </c>
      <c r="N2313" s="105">
        <v>0</v>
      </c>
      <c r="O2313" s="107">
        <f t="shared" si="72"/>
        <v>38</v>
      </c>
      <c r="P2313" s="105">
        <f>IFERROR(INDEX(Data_HS!$D$2:$D$8217,MATCH(H2313,Data_HS!$A$2:$A$8217,0))/p_bulan,"")</f>
        <v>2332469</v>
      </c>
      <c r="Q2313" s="104" t="str">
        <f t="shared" si="73"/>
        <v>Estimasi nol</v>
      </c>
    </row>
    <row r="2314" spans="1:17" x14ac:dyDescent="0.3">
      <c r="A2314" s="104">
        <v>2313</v>
      </c>
      <c r="B2314" s="104" t="s">
        <v>19102</v>
      </c>
      <c r="C2314" s="104" t="s">
        <v>295</v>
      </c>
      <c r="D2314" s="104" t="s">
        <v>308</v>
      </c>
      <c r="E2314" s="104" t="s">
        <v>320</v>
      </c>
      <c r="F2314" s="104" t="s">
        <v>343</v>
      </c>
      <c r="G2314" s="104" t="s">
        <v>332</v>
      </c>
      <c r="H2314" s="104" t="s">
        <v>1328</v>
      </c>
      <c r="I2314" s="104" t="s">
        <v>19103</v>
      </c>
      <c r="J2314" s="105">
        <v>18000</v>
      </c>
      <c r="K2314" s="105">
        <v>48000</v>
      </c>
      <c r="L2314" s="105">
        <v>33000</v>
      </c>
      <c r="M2314" s="106">
        <v>1.220078137</v>
      </c>
      <c r="N2314" s="105">
        <v>40262.578509999999</v>
      </c>
      <c r="O2314" s="107">
        <f t="shared" si="72"/>
        <v>8</v>
      </c>
      <c r="P2314" s="105">
        <f>IFERROR(INDEX(Data_HS!$D$2:$D$8217,MATCH(H2314,Data_HS!$A$2:$A$8217,0))/p_bulan,"")</f>
        <v>24068985.181818184</v>
      </c>
      <c r="Q2314" s="104" t="str">
        <f t="shared" si="73"/>
        <v>Wajar</v>
      </c>
    </row>
    <row r="2315" spans="1:17" x14ac:dyDescent="0.3">
      <c r="A2315" s="104">
        <v>2314</v>
      </c>
      <c r="B2315" s="104" t="s">
        <v>19102</v>
      </c>
      <c r="C2315" s="104" t="s">
        <v>295</v>
      </c>
      <c r="D2315" s="104" t="s">
        <v>308</v>
      </c>
      <c r="E2315" s="104" t="s">
        <v>320</v>
      </c>
      <c r="F2315" s="104" t="s">
        <v>343</v>
      </c>
      <c r="G2315" s="104" t="s">
        <v>332</v>
      </c>
      <c r="H2315" s="104" t="s">
        <v>1859</v>
      </c>
      <c r="I2315" s="104" t="s">
        <v>16969</v>
      </c>
      <c r="J2315" s="105">
        <v>18000</v>
      </c>
      <c r="K2315" s="105">
        <v>20000</v>
      </c>
      <c r="L2315" s="105">
        <v>19000</v>
      </c>
      <c r="M2315" s="106">
        <v>2.097877859</v>
      </c>
      <c r="N2315" s="105">
        <v>39859.679320000003</v>
      </c>
      <c r="O2315" s="107">
        <f t="shared" si="72"/>
        <v>15</v>
      </c>
      <c r="P2315" s="105">
        <f>IFERROR(INDEX(Data_HS!$D$2:$D$8217,MATCH(H2315,Data_HS!$A$2:$A$8217,0))/p_bulan,"")</f>
        <v>16176.545454545454</v>
      </c>
      <c r="Q2315" s="104" t="str">
        <f t="shared" si="73"/>
        <v>Melebihi ekspor nasional HS</v>
      </c>
    </row>
    <row r="2316" spans="1:17" x14ac:dyDescent="0.3">
      <c r="A2316" s="104">
        <v>2315</v>
      </c>
      <c r="B2316" s="104" t="s">
        <v>19102</v>
      </c>
      <c r="C2316" s="104" t="s">
        <v>295</v>
      </c>
      <c r="D2316" s="104" t="s">
        <v>308</v>
      </c>
      <c r="E2316" s="104" t="s">
        <v>320</v>
      </c>
      <c r="F2316" s="104" t="s">
        <v>343</v>
      </c>
      <c r="G2316" s="104" t="s">
        <v>332</v>
      </c>
      <c r="H2316" s="104" t="s">
        <v>1859</v>
      </c>
      <c r="I2316" s="104" t="s">
        <v>18869</v>
      </c>
      <c r="J2316" s="105">
        <v>18000</v>
      </c>
      <c r="K2316" s="105">
        <v>20000</v>
      </c>
      <c r="L2316" s="105">
        <v>19000</v>
      </c>
      <c r="M2316" s="106">
        <v>2.097877859</v>
      </c>
      <c r="N2316" s="105">
        <v>39859.679320000003</v>
      </c>
      <c r="O2316" s="107">
        <f t="shared" si="72"/>
        <v>15</v>
      </c>
      <c r="P2316" s="105">
        <f>IFERROR(INDEX(Data_HS!$D$2:$D$8217,MATCH(H2316,Data_HS!$A$2:$A$8217,0))/p_bulan,"")</f>
        <v>16176.545454545454</v>
      </c>
      <c r="Q2316" s="104" t="str">
        <f t="shared" si="73"/>
        <v>Melebihi ekspor nasional HS</v>
      </c>
    </row>
    <row r="2317" spans="1:17" x14ac:dyDescent="0.3">
      <c r="A2317" s="104">
        <v>2316</v>
      </c>
      <c r="B2317" s="104" t="s">
        <v>19102</v>
      </c>
      <c r="C2317" s="104" t="s">
        <v>295</v>
      </c>
      <c r="D2317" s="104" t="s">
        <v>308</v>
      </c>
      <c r="E2317" s="104" t="s">
        <v>320</v>
      </c>
      <c r="F2317" s="104" t="s">
        <v>343</v>
      </c>
      <c r="G2317" s="104" t="s">
        <v>332</v>
      </c>
      <c r="H2317" s="104" t="s">
        <v>1859</v>
      </c>
      <c r="I2317" s="104" t="s">
        <v>19104</v>
      </c>
      <c r="J2317" s="105">
        <v>18000</v>
      </c>
      <c r="K2317" s="105">
        <v>25000</v>
      </c>
      <c r="L2317" s="105">
        <v>21500</v>
      </c>
      <c r="M2317" s="106">
        <v>2.097877859</v>
      </c>
      <c r="N2317" s="105">
        <v>45104.373970000001</v>
      </c>
      <c r="O2317" s="107">
        <f t="shared" si="72"/>
        <v>15</v>
      </c>
      <c r="P2317" s="105">
        <f>IFERROR(INDEX(Data_HS!$D$2:$D$8217,MATCH(H2317,Data_HS!$A$2:$A$8217,0))/p_bulan,"")</f>
        <v>16176.545454545454</v>
      </c>
      <c r="Q2317" s="104" t="str">
        <f t="shared" si="73"/>
        <v>Melebihi ekspor nasional HS</v>
      </c>
    </row>
    <row r="2318" spans="1:17" x14ac:dyDescent="0.3">
      <c r="A2318" s="104">
        <v>2317</v>
      </c>
      <c r="B2318" s="104" t="s">
        <v>19105</v>
      </c>
      <c r="C2318" s="104" t="s">
        <v>282</v>
      </c>
      <c r="D2318" s="104" t="s">
        <v>308</v>
      </c>
      <c r="E2318" s="104" t="s">
        <v>320</v>
      </c>
      <c r="F2318" s="104" t="s">
        <v>343</v>
      </c>
      <c r="G2318" s="104" t="s">
        <v>332</v>
      </c>
      <c r="H2318" s="104" t="s">
        <v>1513</v>
      </c>
      <c r="I2318" s="104" t="s">
        <v>19106</v>
      </c>
      <c r="J2318" s="105">
        <v>10</v>
      </c>
      <c r="K2318" s="105">
        <v>500</v>
      </c>
      <c r="L2318" s="105">
        <v>255</v>
      </c>
      <c r="M2318" s="106">
        <v>48.166593229999997</v>
      </c>
      <c r="N2318" s="105">
        <v>12282.48127</v>
      </c>
      <c r="O2318" s="107">
        <f t="shared" si="72"/>
        <v>9</v>
      </c>
      <c r="P2318" s="105">
        <f>IFERROR(INDEX(Data_HS!$D$2:$D$8217,MATCH(H2318,Data_HS!$A$2:$A$8217,0))/p_bulan,"")</f>
        <v>785032.27272727271</v>
      </c>
      <c r="Q2318" s="104" t="str">
        <f t="shared" si="73"/>
        <v>Wajar</v>
      </c>
    </row>
    <row r="2319" spans="1:17" x14ac:dyDescent="0.3">
      <c r="A2319" s="104">
        <v>2318</v>
      </c>
      <c r="B2319" s="104" t="s">
        <v>19105</v>
      </c>
      <c r="C2319" s="104" t="s">
        <v>282</v>
      </c>
      <c r="D2319" s="104" t="s">
        <v>308</v>
      </c>
      <c r="E2319" s="104" t="s">
        <v>320</v>
      </c>
      <c r="F2319" s="104" t="s">
        <v>343</v>
      </c>
      <c r="G2319" s="104" t="s">
        <v>332</v>
      </c>
      <c r="H2319" s="104" t="s">
        <v>1513</v>
      </c>
      <c r="I2319" s="104" t="s">
        <v>19107</v>
      </c>
      <c r="J2319" s="105">
        <v>10</v>
      </c>
      <c r="K2319" s="105">
        <v>500</v>
      </c>
      <c r="L2319" s="105">
        <v>255</v>
      </c>
      <c r="M2319" s="106">
        <v>48.166593229999997</v>
      </c>
      <c r="N2319" s="105">
        <v>12282.48127</v>
      </c>
      <c r="O2319" s="107">
        <f t="shared" si="72"/>
        <v>9</v>
      </c>
      <c r="P2319" s="105">
        <f>IFERROR(INDEX(Data_HS!$D$2:$D$8217,MATCH(H2319,Data_HS!$A$2:$A$8217,0))/p_bulan,"")</f>
        <v>785032.27272727271</v>
      </c>
      <c r="Q2319" s="104" t="str">
        <f t="shared" si="73"/>
        <v>Wajar</v>
      </c>
    </row>
    <row r="2320" spans="1:17" x14ac:dyDescent="0.3">
      <c r="A2320" s="104">
        <v>2319</v>
      </c>
      <c r="B2320" s="104" t="s">
        <v>19105</v>
      </c>
      <c r="C2320" s="104" t="s">
        <v>282</v>
      </c>
      <c r="D2320" s="104" t="s">
        <v>308</v>
      </c>
      <c r="E2320" s="104" t="s">
        <v>320</v>
      </c>
      <c r="F2320" s="104" t="s">
        <v>343</v>
      </c>
      <c r="G2320" s="104" t="s">
        <v>332</v>
      </c>
      <c r="H2320" s="104" t="s">
        <v>1513</v>
      </c>
      <c r="I2320" s="104" t="s">
        <v>19108</v>
      </c>
      <c r="J2320" s="105">
        <v>10</v>
      </c>
      <c r="K2320" s="105">
        <v>500</v>
      </c>
      <c r="L2320" s="105">
        <v>255</v>
      </c>
      <c r="M2320" s="106">
        <v>48.166593229999997</v>
      </c>
      <c r="N2320" s="105">
        <v>12282.48127</v>
      </c>
      <c r="O2320" s="107">
        <f t="shared" si="72"/>
        <v>9</v>
      </c>
      <c r="P2320" s="105">
        <f>IFERROR(INDEX(Data_HS!$D$2:$D$8217,MATCH(H2320,Data_HS!$A$2:$A$8217,0))/p_bulan,"")</f>
        <v>785032.27272727271</v>
      </c>
      <c r="Q2320" s="104" t="str">
        <f t="shared" si="73"/>
        <v>Wajar</v>
      </c>
    </row>
    <row r="2321" spans="1:17" x14ac:dyDescent="0.3">
      <c r="A2321" s="104">
        <v>2320</v>
      </c>
      <c r="B2321" s="104" t="s">
        <v>19105</v>
      </c>
      <c r="C2321" s="104" t="s">
        <v>282</v>
      </c>
      <c r="D2321" s="104" t="s">
        <v>308</v>
      </c>
      <c r="E2321" s="104" t="s">
        <v>320</v>
      </c>
      <c r="F2321" s="104" t="s">
        <v>343</v>
      </c>
      <c r="G2321" s="104" t="s">
        <v>332</v>
      </c>
      <c r="H2321" s="104" t="s">
        <v>1513</v>
      </c>
      <c r="I2321" s="104" t="s">
        <v>19109</v>
      </c>
      <c r="J2321" s="105">
        <v>10</v>
      </c>
      <c r="K2321" s="105"/>
      <c r="L2321" s="105"/>
      <c r="M2321" s="106">
        <v>48.166593229999997</v>
      </c>
      <c r="N2321" s="105"/>
      <c r="O2321" s="107">
        <f t="shared" si="72"/>
        <v>9</v>
      </c>
      <c r="P2321" s="105">
        <f>IFERROR(INDEX(Data_HS!$D$2:$D$8217,MATCH(H2321,Data_HS!$A$2:$A$8217,0))/p_bulan,"")</f>
        <v>785032.27272727271</v>
      </c>
      <c r="Q2321" s="104" t="str">
        <f t="shared" si="73"/>
        <v>Tanpa estimasi</v>
      </c>
    </row>
    <row r="2322" spans="1:17" x14ac:dyDescent="0.3">
      <c r="A2322" s="104">
        <v>2321</v>
      </c>
      <c r="B2322" s="104" t="s">
        <v>19110</v>
      </c>
      <c r="C2322" s="104" t="s">
        <v>282</v>
      </c>
      <c r="D2322" s="104" t="s">
        <v>308</v>
      </c>
      <c r="E2322" s="104" t="s">
        <v>320</v>
      </c>
      <c r="F2322" s="104" t="s">
        <v>320</v>
      </c>
      <c r="G2322" s="104" t="s">
        <v>320</v>
      </c>
      <c r="H2322" s="104" t="s">
        <v>1450</v>
      </c>
      <c r="I2322" s="104" t="s">
        <v>19111</v>
      </c>
      <c r="J2322" s="105">
        <v>5000</v>
      </c>
      <c r="K2322" s="105">
        <v>500000</v>
      </c>
      <c r="L2322" s="105">
        <v>252500</v>
      </c>
      <c r="M2322" s="106">
        <v>7.4869302299999996</v>
      </c>
      <c r="N2322" s="105">
        <v>1890449.8829999999</v>
      </c>
      <c r="O2322" s="107">
        <f t="shared" si="72"/>
        <v>9</v>
      </c>
      <c r="P2322" s="105">
        <f>IFERROR(INDEX(Data_HS!$D$2:$D$8217,MATCH(H2322,Data_HS!$A$2:$A$8217,0))/p_bulan,"")</f>
        <v>44220039</v>
      </c>
      <c r="Q2322" s="104" t="str">
        <f t="shared" si="73"/>
        <v>Wajar</v>
      </c>
    </row>
    <row r="2323" spans="1:17" x14ac:dyDescent="0.3">
      <c r="A2323" s="104">
        <v>2322</v>
      </c>
      <c r="B2323" s="104" t="s">
        <v>19112</v>
      </c>
      <c r="C2323" s="104" t="s">
        <v>282</v>
      </c>
      <c r="D2323" s="104" t="s">
        <v>311</v>
      </c>
      <c r="E2323" s="104" t="s">
        <v>301</v>
      </c>
      <c r="F2323" s="104" t="s">
        <v>344</v>
      </c>
      <c r="G2323" s="104" t="s">
        <v>335</v>
      </c>
      <c r="H2323" s="104" t="s">
        <v>5520</v>
      </c>
      <c r="I2323" s="104" t="s">
        <v>19113</v>
      </c>
      <c r="J2323" s="105">
        <v>100</v>
      </c>
      <c r="K2323" s="105">
        <v>5000</v>
      </c>
      <c r="L2323" s="105">
        <v>2550</v>
      </c>
      <c r="M2323" s="106">
        <v>2.3177416399999999</v>
      </c>
      <c r="N2323" s="105">
        <v>5910.2411830000001</v>
      </c>
      <c r="O2323" s="107">
        <f t="shared" si="72"/>
        <v>40</v>
      </c>
      <c r="P2323" s="105">
        <f>IFERROR(INDEX(Data_HS!$D$2:$D$8217,MATCH(H2323,Data_HS!$A$2:$A$8217,0))/p_bulan,"")</f>
        <v>6486814.1818181816</v>
      </c>
      <c r="Q2323" s="104" t="str">
        <f t="shared" si="73"/>
        <v>Wajar</v>
      </c>
    </row>
    <row r="2324" spans="1:17" x14ac:dyDescent="0.3">
      <c r="A2324" s="104">
        <v>2323</v>
      </c>
      <c r="B2324" s="104" t="s">
        <v>19114</v>
      </c>
      <c r="C2324" s="104" t="s">
        <v>280</v>
      </c>
      <c r="D2324" s="104" t="s">
        <v>317</v>
      </c>
      <c r="E2324" s="104" t="s">
        <v>320</v>
      </c>
      <c r="F2324" s="104" t="s">
        <v>343</v>
      </c>
      <c r="G2324" s="104" t="s">
        <v>332</v>
      </c>
      <c r="H2324" s="104" t="s">
        <v>4629</v>
      </c>
      <c r="I2324" s="104" t="s">
        <v>17261</v>
      </c>
      <c r="J2324" s="105">
        <v>16000</v>
      </c>
      <c r="K2324" s="105">
        <v>250000</v>
      </c>
      <c r="L2324" s="105">
        <v>133000</v>
      </c>
      <c r="M2324" s="106">
        <v>1.77268161</v>
      </c>
      <c r="N2324" s="105">
        <v>235766.65410000001</v>
      </c>
      <c r="O2324" s="107">
        <f t="shared" si="72"/>
        <v>38</v>
      </c>
      <c r="P2324" s="105">
        <f>IFERROR(INDEX(Data_HS!$D$2:$D$8217,MATCH(H2324,Data_HS!$A$2:$A$8217,0))/p_bulan,"")</f>
        <v>2332469</v>
      </c>
      <c r="Q2324" s="104" t="str">
        <f t="shared" si="73"/>
        <v>Wajar</v>
      </c>
    </row>
    <row r="2325" spans="1:17" x14ac:dyDescent="0.3">
      <c r="A2325" s="104">
        <v>2324</v>
      </c>
      <c r="B2325" s="104" t="s">
        <v>19114</v>
      </c>
      <c r="C2325" s="104" t="s">
        <v>280</v>
      </c>
      <c r="D2325" s="104" t="s">
        <v>317</v>
      </c>
      <c r="E2325" s="104" t="s">
        <v>320</v>
      </c>
      <c r="F2325" s="104" t="s">
        <v>343</v>
      </c>
      <c r="G2325" s="104" t="s">
        <v>332</v>
      </c>
      <c r="H2325" s="104" t="s">
        <v>4629</v>
      </c>
      <c r="I2325" s="104" t="s">
        <v>19115</v>
      </c>
      <c r="J2325" s="105">
        <v>16000</v>
      </c>
      <c r="K2325" s="105">
        <v>250000</v>
      </c>
      <c r="L2325" s="105">
        <v>133000</v>
      </c>
      <c r="M2325" s="106">
        <v>1.77268161</v>
      </c>
      <c r="N2325" s="105">
        <v>235766.65410000001</v>
      </c>
      <c r="O2325" s="107">
        <f t="shared" si="72"/>
        <v>38</v>
      </c>
      <c r="P2325" s="105">
        <f>IFERROR(INDEX(Data_HS!$D$2:$D$8217,MATCH(H2325,Data_HS!$A$2:$A$8217,0))/p_bulan,"")</f>
        <v>2332469</v>
      </c>
      <c r="Q2325" s="104" t="str">
        <f t="shared" si="73"/>
        <v>Wajar</v>
      </c>
    </row>
    <row r="2326" spans="1:17" x14ac:dyDescent="0.3">
      <c r="A2326" s="104">
        <v>2325</v>
      </c>
      <c r="B2326" s="104" t="s">
        <v>19116</v>
      </c>
      <c r="C2326" s="104" t="s">
        <v>282</v>
      </c>
      <c r="D2326" s="104" t="s">
        <v>314</v>
      </c>
      <c r="E2326" s="104" t="s">
        <v>320</v>
      </c>
      <c r="F2326" s="104" t="s">
        <v>343</v>
      </c>
      <c r="G2326" s="104" t="s">
        <v>332</v>
      </c>
      <c r="H2326" s="104" t="s">
        <v>1689</v>
      </c>
      <c r="I2326" s="104" t="s">
        <v>16934</v>
      </c>
      <c r="J2326" s="105">
        <v>24000</v>
      </c>
      <c r="K2326" s="105">
        <v>120000</v>
      </c>
      <c r="L2326" s="105">
        <v>72000</v>
      </c>
      <c r="M2326" s="106">
        <v>0.306666667</v>
      </c>
      <c r="N2326" s="105">
        <v>22080</v>
      </c>
      <c r="O2326" s="107">
        <f t="shared" si="72"/>
        <v>12</v>
      </c>
      <c r="P2326" s="105">
        <f>IFERROR(INDEX(Data_HS!$D$2:$D$8217,MATCH(H2326,Data_HS!$A$2:$A$8217,0))/p_bulan,"")</f>
        <v>8.3636363636363633</v>
      </c>
      <c r="Q2326" s="104" t="str">
        <f t="shared" si="73"/>
        <v>Melebihi ekspor nasional HS</v>
      </c>
    </row>
    <row r="2327" spans="1:17" x14ac:dyDescent="0.3">
      <c r="A2327" s="104">
        <v>2326</v>
      </c>
      <c r="B2327" s="104" t="s">
        <v>19116</v>
      </c>
      <c r="C2327" s="104" t="s">
        <v>282</v>
      </c>
      <c r="D2327" s="104" t="s">
        <v>314</v>
      </c>
      <c r="E2327" s="104" t="s">
        <v>320</v>
      </c>
      <c r="F2327" s="104" t="s">
        <v>343</v>
      </c>
      <c r="G2327" s="104" t="s">
        <v>332</v>
      </c>
      <c r="H2327" s="104" t="s">
        <v>5444</v>
      </c>
      <c r="I2327" s="104" t="s">
        <v>19117</v>
      </c>
      <c r="J2327" s="105">
        <v>0</v>
      </c>
      <c r="K2327" s="105">
        <v>0</v>
      </c>
      <c r="L2327" s="105">
        <v>0</v>
      </c>
      <c r="M2327" s="106">
        <v>47.341007820000002</v>
      </c>
      <c r="N2327" s="105">
        <v>0</v>
      </c>
      <c r="O2327" s="107">
        <f t="shared" si="72"/>
        <v>39</v>
      </c>
      <c r="P2327" s="105">
        <f>IFERROR(INDEX(Data_HS!$D$2:$D$8217,MATCH(H2327,Data_HS!$A$2:$A$8217,0))/p_bulan,"")</f>
        <v>19814.363636363636</v>
      </c>
      <c r="Q2327" s="104" t="str">
        <f t="shared" si="73"/>
        <v>Estimasi nol</v>
      </c>
    </row>
    <row r="2328" spans="1:17" x14ac:dyDescent="0.3">
      <c r="A2328" s="104">
        <v>2327</v>
      </c>
      <c r="B2328" s="104" t="s">
        <v>19116</v>
      </c>
      <c r="C2328" s="104" t="s">
        <v>282</v>
      </c>
      <c r="D2328" s="104" t="s">
        <v>314</v>
      </c>
      <c r="E2328" s="104" t="s">
        <v>320</v>
      </c>
      <c r="F2328" s="104" t="s">
        <v>343</v>
      </c>
      <c r="G2328" s="104" t="s">
        <v>332</v>
      </c>
      <c r="H2328" s="104" t="s">
        <v>4629</v>
      </c>
      <c r="I2328" s="104" t="s">
        <v>19118</v>
      </c>
      <c r="J2328" s="105">
        <v>26000</v>
      </c>
      <c r="K2328" s="105">
        <v>66000</v>
      </c>
      <c r="L2328" s="105">
        <v>46000</v>
      </c>
      <c r="M2328" s="106">
        <v>1.77268161</v>
      </c>
      <c r="N2328" s="105">
        <v>81543.354049999994</v>
      </c>
      <c r="O2328" s="107">
        <f t="shared" si="72"/>
        <v>38</v>
      </c>
      <c r="P2328" s="105">
        <f>IFERROR(INDEX(Data_HS!$D$2:$D$8217,MATCH(H2328,Data_HS!$A$2:$A$8217,0))/p_bulan,"")</f>
        <v>2332469</v>
      </c>
      <c r="Q2328" s="104" t="str">
        <f t="shared" si="73"/>
        <v>Wajar</v>
      </c>
    </row>
    <row r="2329" spans="1:17" x14ac:dyDescent="0.3">
      <c r="A2329" s="104">
        <v>2328</v>
      </c>
      <c r="B2329" s="104" t="s">
        <v>19119</v>
      </c>
      <c r="C2329" s="104" t="s">
        <v>284</v>
      </c>
      <c r="D2329" s="104" t="s">
        <v>311</v>
      </c>
      <c r="E2329" s="104" t="s">
        <v>301</v>
      </c>
      <c r="F2329" s="104" t="s">
        <v>343</v>
      </c>
      <c r="G2329" s="104" t="s">
        <v>332</v>
      </c>
      <c r="H2329" s="104" t="s">
        <v>6004</v>
      </c>
      <c r="I2329" s="104" t="s">
        <v>19120</v>
      </c>
      <c r="J2329" s="105">
        <v>50000</v>
      </c>
      <c r="K2329" s="105">
        <v>200000</v>
      </c>
      <c r="L2329" s="105">
        <v>125000</v>
      </c>
      <c r="M2329" s="106">
        <v>0.54516819999999999</v>
      </c>
      <c r="N2329" s="105">
        <v>68146.024950000006</v>
      </c>
      <c r="O2329" s="107">
        <f t="shared" si="72"/>
        <v>44</v>
      </c>
      <c r="P2329" s="105">
        <f>IFERROR(INDEX(Data_HS!$D$2:$D$8217,MATCH(H2329,Data_HS!$A$2:$A$8217,0))/p_bulan,"")</f>
        <v>1966.8181818181818</v>
      </c>
      <c r="Q2329" s="104" t="str">
        <f t="shared" si="73"/>
        <v>Melebihi ekspor nasional HS</v>
      </c>
    </row>
    <row r="2330" spans="1:17" x14ac:dyDescent="0.3">
      <c r="A2330" s="104">
        <v>2329</v>
      </c>
      <c r="B2330" s="104" t="s">
        <v>19119</v>
      </c>
      <c r="C2330" s="104" t="s">
        <v>284</v>
      </c>
      <c r="D2330" s="104" t="s">
        <v>311</v>
      </c>
      <c r="E2330" s="104" t="s">
        <v>301</v>
      </c>
      <c r="F2330" s="104" t="s">
        <v>343</v>
      </c>
      <c r="G2330" s="104" t="s">
        <v>332</v>
      </c>
      <c r="H2330" s="104" t="s">
        <v>16523</v>
      </c>
      <c r="I2330" s="104" t="s">
        <v>19121</v>
      </c>
      <c r="J2330" s="105">
        <v>0</v>
      </c>
      <c r="K2330" s="105">
        <v>0</v>
      </c>
      <c r="L2330" s="105">
        <v>0</v>
      </c>
      <c r="M2330" s="106">
        <v>0.435440094</v>
      </c>
      <c r="N2330" s="105">
        <v>0</v>
      </c>
      <c r="O2330" s="107">
        <f t="shared" si="72"/>
        <v>96</v>
      </c>
      <c r="P2330" s="105">
        <f>IFERROR(INDEX(Data_HS!$D$2:$D$8217,MATCH(H2330,Data_HS!$A$2:$A$8217,0))/p_bulan,"")</f>
        <v>2688894</v>
      </c>
      <c r="Q2330" s="104" t="str">
        <f t="shared" si="73"/>
        <v>Estimasi nol</v>
      </c>
    </row>
    <row r="2331" spans="1:17" x14ac:dyDescent="0.3">
      <c r="A2331" s="104">
        <v>2330</v>
      </c>
      <c r="B2331" s="104" t="s">
        <v>19119</v>
      </c>
      <c r="C2331" s="104" t="s">
        <v>284</v>
      </c>
      <c r="D2331" s="104" t="s">
        <v>311</v>
      </c>
      <c r="E2331" s="104" t="s">
        <v>301</v>
      </c>
      <c r="F2331" s="104" t="s">
        <v>343</v>
      </c>
      <c r="G2331" s="104" t="s">
        <v>332</v>
      </c>
      <c r="H2331" s="104" t="s">
        <v>1563</v>
      </c>
      <c r="I2331" s="104" t="s">
        <v>19122</v>
      </c>
      <c r="J2331" s="105">
        <v>5000</v>
      </c>
      <c r="K2331" s="105">
        <v>10000</v>
      </c>
      <c r="L2331" s="105">
        <v>7500</v>
      </c>
      <c r="M2331" s="106">
        <v>1.346506929</v>
      </c>
      <c r="N2331" s="105">
        <v>10098.80197</v>
      </c>
      <c r="O2331" s="107">
        <f t="shared" si="72"/>
        <v>9</v>
      </c>
      <c r="P2331" s="105">
        <f>IFERROR(INDEX(Data_HS!$D$2:$D$8217,MATCH(H2331,Data_HS!$A$2:$A$8217,0))/p_bulan,"")</f>
        <v>652267.90909090906</v>
      </c>
      <c r="Q2331" s="104" t="str">
        <f t="shared" si="73"/>
        <v>Wajar</v>
      </c>
    </row>
    <row r="2332" spans="1:17" x14ac:dyDescent="0.3">
      <c r="A2332" s="104">
        <v>2331</v>
      </c>
      <c r="B2332" s="104" t="s">
        <v>19123</v>
      </c>
      <c r="C2332" s="104" t="s">
        <v>282</v>
      </c>
      <c r="D2332" s="104" t="s">
        <v>314</v>
      </c>
      <c r="E2332" s="104" t="s">
        <v>320</v>
      </c>
      <c r="F2332" s="104" t="s">
        <v>343</v>
      </c>
      <c r="G2332" s="104" t="s">
        <v>332</v>
      </c>
      <c r="H2332" s="104" t="s">
        <v>1002</v>
      </c>
      <c r="I2332" s="104" t="s">
        <v>17943</v>
      </c>
      <c r="J2332" s="105">
        <v>17000</v>
      </c>
      <c r="K2332" s="105">
        <v>200000</v>
      </c>
      <c r="L2332" s="105">
        <v>108500</v>
      </c>
      <c r="M2332" s="106">
        <v>1.5342119759999999</v>
      </c>
      <c r="N2332" s="105">
        <v>166461.9994</v>
      </c>
      <c r="O2332" s="107">
        <f t="shared" si="72"/>
        <v>4</v>
      </c>
      <c r="P2332" s="105">
        <f>IFERROR(INDEX(Data_HS!$D$2:$D$8217,MATCH(H2332,Data_HS!$A$2:$A$8217,0))/p_bulan,"")</f>
        <v>819541.72727272729</v>
      </c>
      <c r="Q2332" s="104" t="str">
        <f t="shared" si="73"/>
        <v>Wajar</v>
      </c>
    </row>
    <row r="2333" spans="1:17" x14ac:dyDescent="0.3">
      <c r="A2333" s="104">
        <v>2332</v>
      </c>
      <c r="B2333" s="104" t="s">
        <v>19123</v>
      </c>
      <c r="C2333" s="104" t="s">
        <v>282</v>
      </c>
      <c r="D2333" s="104" t="s">
        <v>314</v>
      </c>
      <c r="E2333" s="104" t="s">
        <v>320</v>
      </c>
      <c r="F2333" s="104" t="s">
        <v>343</v>
      </c>
      <c r="G2333" s="104" t="s">
        <v>332</v>
      </c>
      <c r="H2333" s="104" t="s">
        <v>1523</v>
      </c>
      <c r="I2333" s="104" t="s">
        <v>19124</v>
      </c>
      <c r="J2333" s="105">
        <v>17000</v>
      </c>
      <c r="K2333" s="105">
        <v>30000</v>
      </c>
      <c r="L2333" s="105">
        <v>23500</v>
      </c>
      <c r="M2333" s="106">
        <v>5.5373955229999998</v>
      </c>
      <c r="N2333" s="105">
        <v>130128.7948</v>
      </c>
      <c r="O2333" s="107">
        <f t="shared" si="72"/>
        <v>9</v>
      </c>
      <c r="P2333" s="105">
        <f>IFERROR(INDEX(Data_HS!$D$2:$D$8217,MATCH(H2333,Data_HS!$A$2:$A$8217,0))/p_bulan,"")</f>
        <v>18410584.636363637</v>
      </c>
      <c r="Q2333" s="104" t="str">
        <f t="shared" si="73"/>
        <v>Wajar</v>
      </c>
    </row>
    <row r="2334" spans="1:17" x14ac:dyDescent="0.3">
      <c r="A2334" s="104">
        <v>2333</v>
      </c>
      <c r="B2334" s="104" t="s">
        <v>19123</v>
      </c>
      <c r="C2334" s="104" t="s">
        <v>282</v>
      </c>
      <c r="D2334" s="104" t="s">
        <v>314</v>
      </c>
      <c r="E2334" s="104" t="s">
        <v>320</v>
      </c>
      <c r="F2334" s="104" t="s">
        <v>343</v>
      </c>
      <c r="G2334" s="104" t="s">
        <v>332</v>
      </c>
      <c r="H2334" s="104" t="s">
        <v>2757</v>
      </c>
      <c r="I2334" s="104" t="s">
        <v>19125</v>
      </c>
      <c r="J2334" s="105">
        <v>17000</v>
      </c>
      <c r="K2334" s="105">
        <v>2000000</v>
      </c>
      <c r="L2334" s="105">
        <v>1008500</v>
      </c>
      <c r="M2334" s="106">
        <v>0.30174964999999998</v>
      </c>
      <c r="N2334" s="105">
        <v>304314.5221</v>
      </c>
      <c r="O2334" s="107">
        <f t="shared" si="72"/>
        <v>23</v>
      </c>
      <c r="P2334" s="105">
        <f>IFERROR(INDEX(Data_HS!$D$2:$D$8217,MATCH(H2334,Data_HS!$A$2:$A$8217,0))/p_bulan,"")</f>
        <v>2743.7272727272725</v>
      </c>
      <c r="Q2334" s="104" t="str">
        <f t="shared" si="73"/>
        <v>Melebihi ekspor nasional HS</v>
      </c>
    </row>
    <row r="2335" spans="1:17" x14ac:dyDescent="0.3">
      <c r="A2335" s="104">
        <v>2334</v>
      </c>
      <c r="B2335" s="104" t="s">
        <v>19123</v>
      </c>
      <c r="C2335" s="104" t="s">
        <v>282</v>
      </c>
      <c r="D2335" s="104" t="s">
        <v>314</v>
      </c>
      <c r="E2335" s="104" t="s">
        <v>320</v>
      </c>
      <c r="F2335" s="104" t="s">
        <v>343</v>
      </c>
      <c r="G2335" s="104" t="s">
        <v>332</v>
      </c>
      <c r="H2335" s="104" t="s">
        <v>16845</v>
      </c>
      <c r="I2335" s="104" t="s">
        <v>19126</v>
      </c>
      <c r="J2335" s="105">
        <v>17000</v>
      </c>
      <c r="K2335" s="105">
        <v>50000</v>
      </c>
      <c r="L2335" s="105">
        <v>33500</v>
      </c>
      <c r="M2335" s="106"/>
      <c r="N2335" s="105"/>
      <c r="O2335" s="107">
        <f t="shared" si="72"/>
        <v>0</v>
      </c>
      <c r="P2335" s="105" t="str">
        <f>IFERROR(INDEX(Data_HS!$D$2:$D$8217,MATCH(H2335,Data_HS!$A$2:$A$8217,0))/p_bulan,"")</f>
        <v/>
      </c>
      <c r="Q2335" s="104" t="str">
        <f t="shared" si="73"/>
        <v>HS tidak valid</v>
      </c>
    </row>
    <row r="2336" spans="1:17" x14ac:dyDescent="0.3">
      <c r="A2336" s="104">
        <v>2335</v>
      </c>
      <c r="B2336" s="104" t="s">
        <v>19127</v>
      </c>
      <c r="C2336" s="104" t="s">
        <v>284</v>
      </c>
      <c r="D2336" s="104" t="s">
        <v>308</v>
      </c>
      <c r="E2336" s="104" t="s">
        <v>320</v>
      </c>
      <c r="F2336" s="104" t="s">
        <v>344</v>
      </c>
      <c r="G2336" s="104" t="s">
        <v>335</v>
      </c>
      <c r="H2336" s="104" t="s">
        <v>1513</v>
      </c>
      <c r="I2336" s="104" t="s">
        <v>17796</v>
      </c>
      <c r="J2336" s="105">
        <v>10</v>
      </c>
      <c r="K2336" s="105">
        <v>7000</v>
      </c>
      <c r="L2336" s="105">
        <v>3505</v>
      </c>
      <c r="M2336" s="106">
        <v>48.166593229999997</v>
      </c>
      <c r="N2336" s="105">
        <v>168823.9093</v>
      </c>
      <c r="O2336" s="107">
        <f t="shared" si="72"/>
        <v>9</v>
      </c>
      <c r="P2336" s="105">
        <f>IFERROR(INDEX(Data_HS!$D$2:$D$8217,MATCH(H2336,Data_HS!$A$2:$A$8217,0))/p_bulan,"")</f>
        <v>785032.27272727271</v>
      </c>
      <c r="Q2336" s="104" t="str">
        <f t="shared" si="73"/>
        <v>Wajar</v>
      </c>
    </row>
    <row r="2337" spans="1:17" x14ac:dyDescent="0.3">
      <c r="A2337" s="104">
        <v>2336</v>
      </c>
      <c r="B2337" s="104" t="s">
        <v>19128</v>
      </c>
      <c r="C2337" s="104" t="s">
        <v>288</v>
      </c>
      <c r="D2337" s="104" t="s">
        <v>311</v>
      </c>
      <c r="E2337" s="104" t="s">
        <v>320</v>
      </c>
      <c r="F2337" s="104" t="s">
        <v>344</v>
      </c>
      <c r="G2337" s="104" t="s">
        <v>335</v>
      </c>
      <c r="H2337" s="104" t="s">
        <v>4629</v>
      </c>
      <c r="I2337" s="104" t="s">
        <v>17261</v>
      </c>
      <c r="J2337" s="105">
        <v>17000</v>
      </c>
      <c r="K2337" s="105">
        <v>40000</v>
      </c>
      <c r="L2337" s="105">
        <v>28500</v>
      </c>
      <c r="M2337" s="106">
        <v>1.77268161</v>
      </c>
      <c r="N2337" s="105">
        <v>50521.425880000003</v>
      </c>
      <c r="O2337" s="107">
        <f t="shared" si="72"/>
        <v>38</v>
      </c>
      <c r="P2337" s="105">
        <f>IFERROR(INDEX(Data_HS!$D$2:$D$8217,MATCH(H2337,Data_HS!$A$2:$A$8217,0))/p_bulan,"")</f>
        <v>2332469</v>
      </c>
      <c r="Q2337" s="104" t="str">
        <f t="shared" si="73"/>
        <v>Wajar</v>
      </c>
    </row>
    <row r="2338" spans="1:17" x14ac:dyDescent="0.3">
      <c r="A2338" s="104">
        <v>2337</v>
      </c>
      <c r="B2338" s="104" t="s">
        <v>19128</v>
      </c>
      <c r="C2338" s="104" t="s">
        <v>288</v>
      </c>
      <c r="D2338" s="104" t="s">
        <v>311</v>
      </c>
      <c r="E2338" s="104" t="s">
        <v>320</v>
      </c>
      <c r="F2338" s="104" t="s">
        <v>344</v>
      </c>
      <c r="G2338" s="104" t="s">
        <v>335</v>
      </c>
      <c r="H2338" s="104" t="s">
        <v>1302</v>
      </c>
      <c r="I2338" s="104" t="s">
        <v>17270</v>
      </c>
      <c r="J2338" s="105">
        <v>18000</v>
      </c>
      <c r="K2338" s="105">
        <v>72000</v>
      </c>
      <c r="L2338" s="105">
        <v>45000</v>
      </c>
      <c r="M2338" s="106">
        <v>0.47623953400000002</v>
      </c>
      <c r="N2338" s="105">
        <v>21430.779040000001</v>
      </c>
      <c r="O2338" s="107">
        <f t="shared" si="72"/>
        <v>8</v>
      </c>
      <c r="P2338" s="105">
        <f>IFERROR(INDEX(Data_HS!$D$2:$D$8217,MATCH(H2338,Data_HS!$A$2:$A$8217,0))/p_bulan,"")</f>
        <v>48622.454545454544</v>
      </c>
      <c r="Q2338" s="104" t="str">
        <f t="shared" si="73"/>
        <v>Wajar</v>
      </c>
    </row>
    <row r="2339" spans="1:17" x14ac:dyDescent="0.3">
      <c r="A2339" s="104">
        <v>2338</v>
      </c>
      <c r="B2339" s="104" t="s">
        <v>19129</v>
      </c>
      <c r="C2339" s="104" t="s">
        <v>280</v>
      </c>
      <c r="D2339" s="104" t="s">
        <v>317</v>
      </c>
      <c r="E2339" s="104" t="s">
        <v>304</v>
      </c>
      <c r="F2339" s="104" t="s">
        <v>344</v>
      </c>
      <c r="G2339" s="104" t="s">
        <v>335</v>
      </c>
      <c r="H2339" s="104" t="s">
        <v>2225</v>
      </c>
      <c r="I2339" s="104" t="s">
        <v>19130</v>
      </c>
      <c r="J2339" s="105">
        <v>0</v>
      </c>
      <c r="K2339" s="105">
        <v>0</v>
      </c>
      <c r="L2339" s="105">
        <v>0</v>
      </c>
      <c r="M2339" s="106">
        <v>2.077171989</v>
      </c>
      <c r="N2339" s="105">
        <v>0</v>
      </c>
      <c r="O2339" s="107">
        <f t="shared" si="72"/>
        <v>17</v>
      </c>
      <c r="P2339" s="105">
        <f>IFERROR(INDEX(Data_HS!$D$2:$D$8217,MATCH(H2339,Data_HS!$A$2:$A$8217,0))/p_bulan,"")</f>
        <v>1578024.7272727273</v>
      </c>
      <c r="Q2339" s="104" t="str">
        <f t="shared" si="73"/>
        <v>Estimasi nol</v>
      </c>
    </row>
    <row r="2340" spans="1:17" x14ac:dyDescent="0.3">
      <c r="A2340" s="104">
        <v>2339</v>
      </c>
      <c r="B2340" s="104" t="s">
        <v>19129</v>
      </c>
      <c r="C2340" s="104" t="s">
        <v>280</v>
      </c>
      <c r="D2340" s="104" t="s">
        <v>317</v>
      </c>
      <c r="E2340" s="104" t="s">
        <v>304</v>
      </c>
      <c r="F2340" s="104" t="s">
        <v>344</v>
      </c>
      <c r="G2340" s="104" t="s">
        <v>335</v>
      </c>
      <c r="H2340" s="104" t="s">
        <v>2225</v>
      </c>
      <c r="I2340" s="104" t="s">
        <v>19131</v>
      </c>
      <c r="J2340" s="105">
        <v>0</v>
      </c>
      <c r="K2340" s="105">
        <v>1000</v>
      </c>
      <c r="L2340" s="105">
        <v>500</v>
      </c>
      <c r="M2340" s="106">
        <v>2.077171989</v>
      </c>
      <c r="N2340" s="105">
        <v>1038.585994</v>
      </c>
      <c r="O2340" s="107">
        <f t="shared" si="72"/>
        <v>17</v>
      </c>
      <c r="P2340" s="105">
        <f>IFERROR(INDEX(Data_HS!$D$2:$D$8217,MATCH(H2340,Data_HS!$A$2:$A$8217,0))/p_bulan,"")</f>
        <v>1578024.7272727273</v>
      </c>
      <c r="Q2340" s="104" t="str">
        <f t="shared" si="73"/>
        <v>Wajar</v>
      </c>
    </row>
    <row r="2341" spans="1:17" x14ac:dyDescent="0.3">
      <c r="A2341" s="104">
        <v>2340</v>
      </c>
      <c r="B2341" s="104" t="s">
        <v>19132</v>
      </c>
      <c r="C2341" s="104" t="s">
        <v>284</v>
      </c>
      <c r="D2341" s="104" t="s">
        <v>308</v>
      </c>
      <c r="E2341" s="104" t="s">
        <v>301</v>
      </c>
      <c r="F2341" s="104" t="s">
        <v>343</v>
      </c>
      <c r="G2341" s="104" t="s">
        <v>332</v>
      </c>
      <c r="H2341" s="104" t="s">
        <v>16845</v>
      </c>
      <c r="I2341" s="104" t="s">
        <v>16846</v>
      </c>
      <c r="J2341" s="105"/>
      <c r="K2341" s="105"/>
      <c r="L2341" s="105"/>
      <c r="M2341" s="106"/>
      <c r="N2341" s="105"/>
      <c r="O2341" s="107">
        <f t="shared" si="72"/>
        <v>0</v>
      </c>
      <c r="P2341" s="105" t="str">
        <f>IFERROR(INDEX(Data_HS!$D$2:$D$8217,MATCH(H2341,Data_HS!$A$2:$A$8217,0))/p_bulan,"")</f>
        <v/>
      </c>
      <c r="Q2341" s="104" t="str">
        <f t="shared" si="73"/>
        <v>HS tidak valid</v>
      </c>
    </row>
    <row r="2342" spans="1:17" x14ac:dyDescent="0.3">
      <c r="A2342" s="104">
        <v>2341</v>
      </c>
      <c r="B2342" s="104" t="s">
        <v>19133</v>
      </c>
      <c r="C2342" s="104" t="s">
        <v>282</v>
      </c>
      <c r="D2342" s="104" t="s">
        <v>311</v>
      </c>
      <c r="E2342" s="104" t="s">
        <v>320</v>
      </c>
      <c r="F2342" s="104" t="s">
        <v>343</v>
      </c>
      <c r="G2342" s="104" t="s">
        <v>332</v>
      </c>
      <c r="H2342" s="104" t="s">
        <v>12208</v>
      </c>
      <c r="I2342" s="104" t="s">
        <v>19134</v>
      </c>
      <c r="J2342" s="105">
        <v>0</v>
      </c>
      <c r="K2342" s="105">
        <v>0</v>
      </c>
      <c r="L2342" s="105">
        <v>0</v>
      </c>
      <c r="M2342" s="106">
        <v>2.2659215989999999</v>
      </c>
      <c r="N2342" s="105">
        <v>0</v>
      </c>
      <c r="O2342" s="107">
        <f t="shared" si="72"/>
        <v>84</v>
      </c>
      <c r="P2342" s="105">
        <f>IFERROR(INDEX(Data_HS!$D$2:$D$8217,MATCH(H2342,Data_HS!$A$2:$A$8217,0))/p_bulan,"")</f>
        <v>11003.727272727272</v>
      </c>
      <c r="Q2342" s="104" t="str">
        <f t="shared" si="73"/>
        <v>Estimasi nol</v>
      </c>
    </row>
    <row r="2343" spans="1:17" x14ac:dyDescent="0.3">
      <c r="A2343" s="104">
        <v>2342</v>
      </c>
      <c r="B2343" s="104" t="s">
        <v>19133</v>
      </c>
      <c r="C2343" s="104" t="s">
        <v>282</v>
      </c>
      <c r="D2343" s="104" t="s">
        <v>311</v>
      </c>
      <c r="E2343" s="104" t="s">
        <v>320</v>
      </c>
      <c r="F2343" s="104" t="s">
        <v>343</v>
      </c>
      <c r="G2343" s="104" t="s">
        <v>332</v>
      </c>
      <c r="H2343" s="104" t="s">
        <v>2755</v>
      </c>
      <c r="I2343" s="104" t="s">
        <v>19135</v>
      </c>
      <c r="J2343" s="105">
        <v>0</v>
      </c>
      <c r="K2343" s="105"/>
      <c r="L2343" s="105">
        <v>0</v>
      </c>
      <c r="M2343" s="106">
        <v>0.40180279899999999</v>
      </c>
      <c r="N2343" s="105">
        <v>0</v>
      </c>
      <c r="O2343" s="107">
        <f t="shared" si="72"/>
        <v>23</v>
      </c>
      <c r="P2343" s="105">
        <f>IFERROR(INDEX(Data_HS!$D$2:$D$8217,MATCH(H2343,Data_HS!$A$2:$A$8217,0))/p_bulan,"")</f>
        <v>20063</v>
      </c>
      <c r="Q2343" s="104" t="str">
        <f t="shared" si="73"/>
        <v>Estimasi nol</v>
      </c>
    </row>
    <row r="2344" spans="1:17" x14ac:dyDescent="0.3">
      <c r="A2344" s="104">
        <v>2343</v>
      </c>
      <c r="B2344" s="104" t="s">
        <v>19133</v>
      </c>
      <c r="C2344" s="104" t="s">
        <v>282</v>
      </c>
      <c r="D2344" s="104" t="s">
        <v>311</v>
      </c>
      <c r="E2344" s="104" t="s">
        <v>320</v>
      </c>
      <c r="F2344" s="104" t="s">
        <v>343</v>
      </c>
      <c r="G2344" s="104" t="s">
        <v>332</v>
      </c>
      <c r="H2344" s="104" t="s">
        <v>960</v>
      </c>
      <c r="I2344" s="104" t="s">
        <v>19136</v>
      </c>
      <c r="J2344" s="105">
        <v>500</v>
      </c>
      <c r="K2344" s="105">
        <v>500</v>
      </c>
      <c r="L2344" s="105">
        <v>500</v>
      </c>
      <c r="M2344" s="106">
        <v>0.74479684300000004</v>
      </c>
      <c r="N2344" s="105">
        <v>372.39842160000001</v>
      </c>
      <c r="O2344" s="107">
        <f t="shared" si="72"/>
        <v>4</v>
      </c>
      <c r="P2344" s="105">
        <f>IFERROR(INDEX(Data_HS!$D$2:$D$8217,MATCH(H2344,Data_HS!$A$2:$A$8217,0))/p_bulan,"")</f>
        <v>34266.545454545456</v>
      </c>
      <c r="Q2344" s="104" t="str">
        <f t="shared" si="73"/>
        <v>Wajar</v>
      </c>
    </row>
    <row r="2345" spans="1:17" x14ac:dyDescent="0.3">
      <c r="A2345" s="104">
        <v>2344</v>
      </c>
      <c r="B2345" s="104" t="s">
        <v>19133</v>
      </c>
      <c r="C2345" s="104" t="s">
        <v>282</v>
      </c>
      <c r="D2345" s="104" t="s">
        <v>311</v>
      </c>
      <c r="E2345" s="104" t="s">
        <v>320</v>
      </c>
      <c r="F2345" s="104" t="s">
        <v>343</v>
      </c>
      <c r="G2345" s="104" t="s">
        <v>332</v>
      </c>
      <c r="H2345" s="104" t="s">
        <v>1575</v>
      </c>
      <c r="I2345" s="104" t="s">
        <v>19137</v>
      </c>
      <c r="J2345" s="105">
        <v>0</v>
      </c>
      <c r="K2345" s="105">
        <v>0</v>
      </c>
      <c r="L2345" s="105">
        <v>0</v>
      </c>
      <c r="M2345" s="106">
        <v>3.843</v>
      </c>
      <c r="N2345" s="105">
        <v>0</v>
      </c>
      <c r="O2345" s="107">
        <f t="shared" si="72"/>
        <v>10</v>
      </c>
      <c r="P2345" s="105">
        <f>IFERROR(INDEX(Data_HS!$D$2:$D$8217,MATCH(H2345,Data_HS!$A$2:$A$8217,0))/p_bulan,"")</f>
        <v>6987.272727272727</v>
      </c>
      <c r="Q2345" s="104" t="str">
        <f t="shared" si="73"/>
        <v>Estimasi nol</v>
      </c>
    </row>
    <row r="2346" spans="1:17" x14ac:dyDescent="0.3">
      <c r="A2346" s="104">
        <v>2345</v>
      </c>
      <c r="B2346" s="104" t="s">
        <v>19133</v>
      </c>
      <c r="C2346" s="104" t="s">
        <v>282</v>
      </c>
      <c r="D2346" s="104" t="s">
        <v>311</v>
      </c>
      <c r="E2346" s="104" t="s">
        <v>320</v>
      </c>
      <c r="F2346" s="104" t="s">
        <v>343</v>
      </c>
      <c r="G2346" s="104" t="s">
        <v>332</v>
      </c>
      <c r="H2346" s="104" t="s">
        <v>15904</v>
      </c>
      <c r="I2346" s="104" t="s">
        <v>19138</v>
      </c>
      <c r="J2346" s="105">
        <v>0</v>
      </c>
      <c r="K2346" s="105">
        <v>0</v>
      </c>
      <c r="L2346" s="105">
        <v>0</v>
      </c>
      <c r="M2346" s="106">
        <v>14.75102459</v>
      </c>
      <c r="N2346" s="105">
        <v>0</v>
      </c>
      <c r="O2346" s="107">
        <f t="shared" si="72"/>
        <v>90</v>
      </c>
      <c r="P2346" s="105">
        <f>IFERROR(INDEX(Data_HS!$D$2:$D$8217,MATCH(H2346,Data_HS!$A$2:$A$8217,0))/p_bulan,"")</f>
        <v>6544.090909090909</v>
      </c>
      <c r="Q2346" s="104" t="str">
        <f t="shared" si="73"/>
        <v>Estimasi nol</v>
      </c>
    </row>
    <row r="2347" spans="1:17" x14ac:dyDescent="0.3">
      <c r="A2347" s="104">
        <v>2346</v>
      </c>
      <c r="B2347" s="104" t="s">
        <v>19133</v>
      </c>
      <c r="C2347" s="104" t="s">
        <v>282</v>
      </c>
      <c r="D2347" s="104" t="s">
        <v>311</v>
      </c>
      <c r="E2347" s="104" t="s">
        <v>320</v>
      </c>
      <c r="F2347" s="104" t="s">
        <v>343</v>
      </c>
      <c r="G2347" s="104" t="s">
        <v>332</v>
      </c>
      <c r="H2347" s="104" t="s">
        <v>12200</v>
      </c>
      <c r="I2347" s="104" t="s">
        <v>19139</v>
      </c>
      <c r="J2347" s="105">
        <v>0</v>
      </c>
      <c r="K2347" s="105">
        <v>0</v>
      </c>
      <c r="L2347" s="105">
        <v>0</v>
      </c>
      <c r="M2347" s="106">
        <v>13.36502872</v>
      </c>
      <c r="N2347" s="105">
        <v>0</v>
      </c>
      <c r="O2347" s="107">
        <f t="shared" si="72"/>
        <v>84</v>
      </c>
      <c r="P2347" s="105">
        <f>IFERROR(INDEX(Data_HS!$D$2:$D$8217,MATCH(H2347,Data_HS!$A$2:$A$8217,0))/p_bulan,"")</f>
        <v>3807.818181818182</v>
      </c>
      <c r="Q2347" s="104" t="str">
        <f t="shared" si="73"/>
        <v>Estimasi nol</v>
      </c>
    </row>
    <row r="2348" spans="1:17" x14ac:dyDescent="0.3">
      <c r="A2348" s="104">
        <v>2347</v>
      </c>
      <c r="B2348" s="104" t="s">
        <v>19133</v>
      </c>
      <c r="C2348" s="104" t="s">
        <v>282</v>
      </c>
      <c r="D2348" s="104" t="s">
        <v>311</v>
      </c>
      <c r="E2348" s="104" t="s">
        <v>320</v>
      </c>
      <c r="F2348" s="104" t="s">
        <v>343</v>
      </c>
      <c r="G2348" s="104" t="s">
        <v>332</v>
      </c>
      <c r="H2348" s="104" t="s">
        <v>5209</v>
      </c>
      <c r="I2348" s="104" t="s">
        <v>19140</v>
      </c>
      <c r="J2348" s="105">
        <v>0</v>
      </c>
      <c r="K2348" s="105">
        <v>0</v>
      </c>
      <c r="L2348" s="105">
        <v>0</v>
      </c>
      <c r="M2348" s="106">
        <v>1.203490269</v>
      </c>
      <c r="N2348" s="105">
        <v>0</v>
      </c>
      <c r="O2348" s="107">
        <f t="shared" si="72"/>
        <v>39</v>
      </c>
      <c r="P2348" s="105">
        <f>IFERROR(INDEX(Data_HS!$D$2:$D$8217,MATCH(H2348,Data_HS!$A$2:$A$8217,0))/p_bulan,"")</f>
        <v>8049.818181818182</v>
      </c>
      <c r="Q2348" s="104" t="str">
        <f t="shared" si="73"/>
        <v>Estimasi nol</v>
      </c>
    </row>
    <row r="2349" spans="1:17" x14ac:dyDescent="0.3">
      <c r="A2349" s="104">
        <v>2348</v>
      </c>
      <c r="B2349" s="104" t="s">
        <v>19141</v>
      </c>
      <c r="C2349" s="104" t="s">
        <v>295</v>
      </c>
      <c r="D2349" s="104" t="s">
        <v>311</v>
      </c>
      <c r="E2349" s="104" t="s">
        <v>320</v>
      </c>
      <c r="F2349" s="104" t="s">
        <v>343</v>
      </c>
      <c r="G2349" s="104" t="s">
        <v>332</v>
      </c>
      <c r="H2349" s="104" t="s">
        <v>9953</v>
      </c>
      <c r="I2349" s="104" t="s">
        <v>19142</v>
      </c>
      <c r="J2349" s="105">
        <v>0</v>
      </c>
      <c r="K2349" s="105">
        <v>0</v>
      </c>
      <c r="L2349" s="105">
        <v>0</v>
      </c>
      <c r="M2349" s="106">
        <v>1.507531636</v>
      </c>
      <c r="N2349" s="105">
        <v>0</v>
      </c>
      <c r="O2349" s="107">
        <f t="shared" si="72"/>
        <v>73</v>
      </c>
      <c r="P2349" s="105">
        <f>IFERROR(INDEX(Data_HS!$D$2:$D$8217,MATCH(H2349,Data_HS!$A$2:$A$8217,0))/p_bulan,"")</f>
        <v>271953.63636363635</v>
      </c>
      <c r="Q2349" s="104" t="str">
        <f t="shared" si="73"/>
        <v>Estimasi nol</v>
      </c>
    </row>
    <row r="2350" spans="1:17" x14ac:dyDescent="0.3">
      <c r="A2350" s="104">
        <v>2349</v>
      </c>
      <c r="B2350" s="104" t="s">
        <v>19141</v>
      </c>
      <c r="C2350" s="104" t="s">
        <v>295</v>
      </c>
      <c r="D2350" s="104" t="s">
        <v>311</v>
      </c>
      <c r="E2350" s="104" t="s">
        <v>320</v>
      </c>
      <c r="F2350" s="104" t="s">
        <v>343</v>
      </c>
      <c r="G2350" s="104" t="s">
        <v>332</v>
      </c>
      <c r="H2350" s="104" t="s">
        <v>1078</v>
      </c>
      <c r="I2350" s="104" t="s">
        <v>19143</v>
      </c>
      <c r="J2350" s="105">
        <v>0</v>
      </c>
      <c r="K2350" s="105">
        <v>0</v>
      </c>
      <c r="L2350" s="105">
        <v>0</v>
      </c>
      <c r="M2350" s="106">
        <v>62.5</v>
      </c>
      <c r="N2350" s="105">
        <v>0</v>
      </c>
      <c r="O2350" s="107">
        <f t="shared" si="72"/>
        <v>5</v>
      </c>
      <c r="P2350" s="105">
        <f>IFERROR(INDEX(Data_HS!$D$2:$D$8217,MATCH(H2350,Data_HS!$A$2:$A$8217,0))/p_bulan,"")</f>
        <v>454.54545454545456</v>
      </c>
      <c r="Q2350" s="104" t="str">
        <f t="shared" si="73"/>
        <v>Estimasi nol</v>
      </c>
    </row>
    <row r="2351" spans="1:17" x14ac:dyDescent="0.3">
      <c r="A2351" s="104">
        <v>2350</v>
      </c>
      <c r="B2351" s="104" t="s">
        <v>19141</v>
      </c>
      <c r="C2351" s="104" t="s">
        <v>295</v>
      </c>
      <c r="D2351" s="104" t="s">
        <v>311</v>
      </c>
      <c r="E2351" s="104" t="s">
        <v>320</v>
      </c>
      <c r="F2351" s="104" t="s">
        <v>343</v>
      </c>
      <c r="G2351" s="104" t="s">
        <v>332</v>
      </c>
      <c r="H2351" s="104" t="s">
        <v>4577</v>
      </c>
      <c r="I2351" s="104" t="s">
        <v>19144</v>
      </c>
      <c r="J2351" s="105">
        <v>0</v>
      </c>
      <c r="K2351" s="105">
        <v>0</v>
      </c>
      <c r="L2351" s="105">
        <v>0</v>
      </c>
      <c r="M2351" s="106">
        <v>120.8547619</v>
      </c>
      <c r="N2351" s="105">
        <v>0</v>
      </c>
      <c r="O2351" s="107">
        <f t="shared" si="72"/>
        <v>37</v>
      </c>
      <c r="P2351" s="105">
        <f>IFERROR(INDEX(Data_HS!$D$2:$D$8217,MATCH(H2351,Data_HS!$A$2:$A$8217,0))/p_bulan,"")</f>
        <v>59987.909090909088</v>
      </c>
      <c r="Q2351" s="104" t="str">
        <f t="shared" si="73"/>
        <v>Estimasi nol</v>
      </c>
    </row>
    <row r="2352" spans="1:17" x14ac:dyDescent="0.3">
      <c r="A2352" s="104">
        <v>2351</v>
      </c>
      <c r="B2352" s="104" t="s">
        <v>19141</v>
      </c>
      <c r="C2352" s="104" t="s">
        <v>295</v>
      </c>
      <c r="D2352" s="104" t="s">
        <v>311</v>
      </c>
      <c r="E2352" s="104" t="s">
        <v>320</v>
      </c>
      <c r="F2352" s="104" t="s">
        <v>343</v>
      </c>
      <c r="G2352" s="104" t="s">
        <v>332</v>
      </c>
      <c r="H2352" s="104" t="s">
        <v>4545</v>
      </c>
      <c r="I2352" s="104" t="s">
        <v>19145</v>
      </c>
      <c r="J2352" s="105">
        <v>0</v>
      </c>
      <c r="K2352" s="105">
        <v>0</v>
      </c>
      <c r="L2352" s="105">
        <v>0</v>
      </c>
      <c r="M2352" s="106">
        <v>2.5913616739999998</v>
      </c>
      <c r="N2352" s="105">
        <v>0</v>
      </c>
      <c r="O2352" s="107">
        <f t="shared" si="72"/>
        <v>35</v>
      </c>
      <c r="P2352" s="105">
        <f>IFERROR(INDEX(Data_HS!$D$2:$D$8217,MATCH(H2352,Data_HS!$A$2:$A$8217,0))/p_bulan,"")</f>
        <v>51957.272727272728</v>
      </c>
      <c r="Q2352" s="104" t="str">
        <f t="shared" si="73"/>
        <v>Estimasi nol</v>
      </c>
    </row>
    <row r="2353" spans="1:17" x14ac:dyDescent="0.3">
      <c r="A2353" s="104">
        <v>2352</v>
      </c>
      <c r="B2353" s="104" t="s">
        <v>19141</v>
      </c>
      <c r="C2353" s="104" t="s">
        <v>295</v>
      </c>
      <c r="D2353" s="104" t="s">
        <v>311</v>
      </c>
      <c r="E2353" s="104" t="s">
        <v>320</v>
      </c>
      <c r="F2353" s="104" t="s">
        <v>343</v>
      </c>
      <c r="G2353" s="104" t="s">
        <v>332</v>
      </c>
      <c r="H2353" s="104" t="s">
        <v>16845</v>
      </c>
      <c r="I2353" s="104" t="s">
        <v>19146</v>
      </c>
      <c r="J2353" s="105">
        <v>0</v>
      </c>
      <c r="K2353" s="105">
        <v>0</v>
      </c>
      <c r="L2353" s="105">
        <v>0</v>
      </c>
      <c r="M2353" s="106"/>
      <c r="N2353" s="105"/>
      <c r="O2353" s="107">
        <f t="shared" si="72"/>
        <v>0</v>
      </c>
      <c r="P2353" s="105" t="str">
        <f>IFERROR(INDEX(Data_HS!$D$2:$D$8217,MATCH(H2353,Data_HS!$A$2:$A$8217,0))/p_bulan,"")</f>
        <v/>
      </c>
      <c r="Q2353" s="104" t="str">
        <f t="shared" si="73"/>
        <v>HS tidak valid</v>
      </c>
    </row>
    <row r="2354" spans="1:17" x14ac:dyDescent="0.3">
      <c r="A2354" s="104">
        <v>2353</v>
      </c>
      <c r="B2354" s="104" t="s">
        <v>19141</v>
      </c>
      <c r="C2354" s="104" t="s">
        <v>295</v>
      </c>
      <c r="D2354" s="104" t="s">
        <v>311</v>
      </c>
      <c r="E2354" s="104" t="s">
        <v>320</v>
      </c>
      <c r="F2354" s="104" t="s">
        <v>343</v>
      </c>
      <c r="G2354" s="104" t="s">
        <v>332</v>
      </c>
      <c r="H2354" s="104" t="s">
        <v>14549</v>
      </c>
      <c r="I2354" s="104" t="s">
        <v>19147</v>
      </c>
      <c r="J2354" s="105">
        <v>0</v>
      </c>
      <c r="K2354" s="105">
        <v>0</v>
      </c>
      <c r="L2354" s="105">
        <v>0</v>
      </c>
      <c r="M2354" s="106"/>
      <c r="N2354" s="105"/>
      <c r="O2354" s="107">
        <f t="shared" si="72"/>
        <v>85</v>
      </c>
      <c r="P2354" s="105">
        <f>IFERROR(INDEX(Data_HS!$D$2:$D$8217,MATCH(H2354,Data_HS!$A$2:$A$8217,0))/p_bulan,"")</f>
        <v>37.81818181818182</v>
      </c>
      <c r="Q2354" s="104" t="str">
        <f t="shared" si="73"/>
        <v>Tanpa estimasi</v>
      </c>
    </row>
    <row r="2355" spans="1:17" x14ac:dyDescent="0.3">
      <c r="A2355" s="104">
        <v>2354</v>
      </c>
      <c r="B2355" s="104" t="s">
        <v>19141</v>
      </c>
      <c r="C2355" s="104" t="s">
        <v>295</v>
      </c>
      <c r="D2355" s="104" t="s">
        <v>311</v>
      </c>
      <c r="E2355" s="104" t="s">
        <v>320</v>
      </c>
      <c r="F2355" s="104" t="s">
        <v>343</v>
      </c>
      <c r="G2355" s="104" t="s">
        <v>332</v>
      </c>
      <c r="H2355" s="104" t="s">
        <v>8757</v>
      </c>
      <c r="I2355" s="104" t="s">
        <v>19148</v>
      </c>
      <c r="J2355" s="105">
        <v>0</v>
      </c>
      <c r="K2355" s="105">
        <v>0</v>
      </c>
      <c r="L2355" s="105">
        <v>0</v>
      </c>
      <c r="M2355" s="106">
        <v>8.5868104570000003</v>
      </c>
      <c r="N2355" s="105">
        <v>0</v>
      </c>
      <c r="O2355" s="107">
        <f t="shared" si="72"/>
        <v>63</v>
      </c>
      <c r="P2355" s="105">
        <f>IFERROR(INDEX(Data_HS!$D$2:$D$8217,MATCH(H2355,Data_HS!$A$2:$A$8217,0))/p_bulan,"")</f>
        <v>424176.72727272729</v>
      </c>
      <c r="Q2355" s="104" t="str">
        <f t="shared" si="73"/>
        <v>Estimasi nol</v>
      </c>
    </row>
    <row r="2356" spans="1:17" x14ac:dyDescent="0.3">
      <c r="A2356" s="104">
        <v>2355</v>
      </c>
      <c r="B2356" s="104" t="s">
        <v>19141</v>
      </c>
      <c r="C2356" s="104" t="s">
        <v>295</v>
      </c>
      <c r="D2356" s="104" t="s">
        <v>311</v>
      </c>
      <c r="E2356" s="104" t="s">
        <v>320</v>
      </c>
      <c r="F2356" s="104" t="s">
        <v>343</v>
      </c>
      <c r="G2356" s="104" t="s">
        <v>332</v>
      </c>
      <c r="H2356" s="104" t="s">
        <v>16711</v>
      </c>
      <c r="I2356" s="104" t="s">
        <v>19149</v>
      </c>
      <c r="J2356" s="105">
        <v>0</v>
      </c>
      <c r="K2356" s="105">
        <v>0</v>
      </c>
      <c r="L2356" s="105">
        <v>0</v>
      </c>
      <c r="M2356" s="106">
        <v>76.105263160000007</v>
      </c>
      <c r="N2356" s="105">
        <v>0</v>
      </c>
      <c r="O2356" s="107">
        <f t="shared" si="72"/>
        <v>97</v>
      </c>
      <c r="P2356" s="105">
        <f>IFERROR(INDEX(Data_HS!$D$2:$D$8217,MATCH(H2356,Data_HS!$A$2:$A$8217,0))/p_bulan,"")</f>
        <v>131.45454545454547</v>
      </c>
      <c r="Q2356" s="104" t="str">
        <f t="shared" si="73"/>
        <v>Estimasi nol</v>
      </c>
    </row>
    <row r="2357" spans="1:17" x14ac:dyDescent="0.3">
      <c r="A2357" s="104">
        <v>2356</v>
      </c>
      <c r="B2357" s="104" t="s">
        <v>19141</v>
      </c>
      <c r="C2357" s="104" t="s">
        <v>295</v>
      </c>
      <c r="D2357" s="104" t="s">
        <v>311</v>
      </c>
      <c r="E2357" s="104" t="s">
        <v>320</v>
      </c>
      <c r="F2357" s="104" t="s">
        <v>343</v>
      </c>
      <c r="G2357" s="104" t="s">
        <v>332</v>
      </c>
      <c r="H2357" s="104" t="s">
        <v>14108</v>
      </c>
      <c r="I2357" s="104" t="s">
        <v>19150</v>
      </c>
      <c r="J2357" s="105">
        <v>0</v>
      </c>
      <c r="K2357" s="105">
        <v>0</v>
      </c>
      <c r="L2357" s="105">
        <v>0</v>
      </c>
      <c r="M2357" s="106">
        <v>51.687364590000001</v>
      </c>
      <c r="N2357" s="105">
        <v>0</v>
      </c>
      <c r="O2357" s="107">
        <f t="shared" si="72"/>
        <v>85</v>
      </c>
      <c r="P2357" s="105">
        <f>IFERROR(INDEX(Data_HS!$D$2:$D$8217,MATCH(H2357,Data_HS!$A$2:$A$8217,0))/p_bulan,"")</f>
        <v>3313893.0909090908</v>
      </c>
      <c r="Q2357" s="104" t="str">
        <f t="shared" si="73"/>
        <v>Estimasi nol</v>
      </c>
    </row>
    <row r="2358" spans="1:17" x14ac:dyDescent="0.3">
      <c r="A2358" s="104">
        <v>2357</v>
      </c>
      <c r="B2358" s="104" t="s">
        <v>19141</v>
      </c>
      <c r="C2358" s="104" t="s">
        <v>295</v>
      </c>
      <c r="D2358" s="104" t="s">
        <v>311</v>
      </c>
      <c r="E2358" s="104" t="s">
        <v>320</v>
      </c>
      <c r="F2358" s="104" t="s">
        <v>343</v>
      </c>
      <c r="G2358" s="104" t="s">
        <v>332</v>
      </c>
      <c r="H2358" s="104" t="s">
        <v>6753</v>
      </c>
      <c r="I2358" s="104" t="s">
        <v>19151</v>
      </c>
      <c r="J2358" s="105">
        <v>0</v>
      </c>
      <c r="K2358" s="105">
        <v>0</v>
      </c>
      <c r="L2358" s="105">
        <v>0</v>
      </c>
      <c r="M2358" s="106">
        <v>4.8225806450000004</v>
      </c>
      <c r="N2358" s="105">
        <v>0</v>
      </c>
      <c r="O2358" s="107">
        <f t="shared" si="72"/>
        <v>50</v>
      </c>
      <c r="P2358" s="105">
        <f>IFERROR(INDEX(Data_HS!$D$2:$D$8217,MATCH(H2358,Data_HS!$A$2:$A$8217,0))/p_bulan,"")</f>
        <v>27.181818181818183</v>
      </c>
      <c r="Q2358" s="104" t="str">
        <f t="shared" si="73"/>
        <v>Estimasi nol</v>
      </c>
    </row>
    <row r="2359" spans="1:17" x14ac:dyDescent="0.3">
      <c r="A2359" s="104">
        <v>2358</v>
      </c>
      <c r="B2359" s="104" t="s">
        <v>19141</v>
      </c>
      <c r="C2359" s="104" t="s">
        <v>295</v>
      </c>
      <c r="D2359" s="104" t="s">
        <v>311</v>
      </c>
      <c r="E2359" s="104" t="s">
        <v>320</v>
      </c>
      <c r="F2359" s="104" t="s">
        <v>343</v>
      </c>
      <c r="G2359" s="104" t="s">
        <v>332</v>
      </c>
      <c r="H2359" s="104" t="s">
        <v>8755</v>
      </c>
      <c r="I2359" s="104" t="s">
        <v>19152</v>
      </c>
      <c r="J2359" s="105">
        <v>0</v>
      </c>
      <c r="K2359" s="105">
        <v>0</v>
      </c>
      <c r="L2359" s="105">
        <v>0</v>
      </c>
      <c r="M2359" s="106">
        <v>19.77423868</v>
      </c>
      <c r="N2359" s="105">
        <v>0</v>
      </c>
      <c r="O2359" s="107">
        <f t="shared" si="72"/>
        <v>63</v>
      </c>
      <c r="P2359" s="105">
        <f>IFERROR(INDEX(Data_HS!$D$2:$D$8217,MATCH(H2359,Data_HS!$A$2:$A$8217,0))/p_bulan,"")</f>
        <v>43683.090909090912</v>
      </c>
      <c r="Q2359" s="104" t="str">
        <f t="shared" si="73"/>
        <v>Estimasi nol</v>
      </c>
    </row>
    <row r="2360" spans="1:17" x14ac:dyDescent="0.3">
      <c r="A2360" s="104">
        <v>2359</v>
      </c>
      <c r="B2360" s="104" t="s">
        <v>19141</v>
      </c>
      <c r="C2360" s="104" t="s">
        <v>295</v>
      </c>
      <c r="D2360" s="104" t="s">
        <v>311</v>
      </c>
      <c r="E2360" s="104" t="s">
        <v>320</v>
      </c>
      <c r="F2360" s="104" t="s">
        <v>343</v>
      </c>
      <c r="G2360" s="104" t="s">
        <v>332</v>
      </c>
      <c r="H2360" s="104" t="s">
        <v>4577</v>
      </c>
      <c r="I2360" s="104" t="s">
        <v>19153</v>
      </c>
      <c r="J2360" s="105">
        <v>0</v>
      </c>
      <c r="K2360" s="105">
        <v>0</v>
      </c>
      <c r="L2360" s="105">
        <v>0</v>
      </c>
      <c r="M2360" s="106">
        <v>120.8547619</v>
      </c>
      <c r="N2360" s="105">
        <v>0</v>
      </c>
      <c r="O2360" s="107">
        <f t="shared" si="72"/>
        <v>37</v>
      </c>
      <c r="P2360" s="105">
        <f>IFERROR(INDEX(Data_HS!$D$2:$D$8217,MATCH(H2360,Data_HS!$A$2:$A$8217,0))/p_bulan,"")</f>
        <v>59987.909090909088</v>
      </c>
      <c r="Q2360" s="104" t="str">
        <f t="shared" si="73"/>
        <v>Estimasi nol</v>
      </c>
    </row>
    <row r="2361" spans="1:17" x14ac:dyDescent="0.3">
      <c r="A2361" s="104">
        <v>2360</v>
      </c>
      <c r="B2361" s="104" t="s">
        <v>19154</v>
      </c>
      <c r="C2361" s="104" t="s">
        <v>282</v>
      </c>
      <c r="D2361" s="104" t="s">
        <v>308</v>
      </c>
      <c r="E2361" s="104" t="s">
        <v>301</v>
      </c>
      <c r="F2361" s="104" t="s">
        <v>343</v>
      </c>
      <c r="G2361" s="104" t="s">
        <v>332</v>
      </c>
      <c r="H2361" s="104" t="s">
        <v>2225</v>
      </c>
      <c r="I2361" s="104" t="s">
        <v>19155</v>
      </c>
      <c r="J2361" s="105">
        <v>1000</v>
      </c>
      <c r="K2361" s="105">
        <v>10000</v>
      </c>
      <c r="L2361" s="105">
        <v>5500</v>
      </c>
      <c r="M2361" s="106">
        <v>2.077171989</v>
      </c>
      <c r="N2361" s="105">
        <v>11424.44594</v>
      </c>
      <c r="O2361" s="107">
        <f t="shared" si="72"/>
        <v>17</v>
      </c>
      <c r="P2361" s="105">
        <f>IFERROR(INDEX(Data_HS!$D$2:$D$8217,MATCH(H2361,Data_HS!$A$2:$A$8217,0))/p_bulan,"")</f>
        <v>1578024.7272727273</v>
      </c>
      <c r="Q2361" s="104" t="str">
        <f t="shared" si="73"/>
        <v>Wajar</v>
      </c>
    </row>
    <row r="2362" spans="1:17" x14ac:dyDescent="0.3">
      <c r="A2362" s="104">
        <v>2361</v>
      </c>
      <c r="B2362" s="104" t="s">
        <v>19156</v>
      </c>
      <c r="C2362" s="104" t="s">
        <v>328</v>
      </c>
      <c r="D2362" s="104" t="s">
        <v>308</v>
      </c>
      <c r="E2362" s="104" t="s">
        <v>320</v>
      </c>
      <c r="F2362" s="104" t="s">
        <v>344</v>
      </c>
      <c r="G2362" s="104" t="s">
        <v>332</v>
      </c>
      <c r="H2362" s="104" t="s">
        <v>1460</v>
      </c>
      <c r="I2362" s="104" t="s">
        <v>19157</v>
      </c>
      <c r="J2362" s="105">
        <v>10000</v>
      </c>
      <c r="K2362" s="105">
        <v>10000</v>
      </c>
      <c r="L2362" s="105">
        <v>10000</v>
      </c>
      <c r="M2362" s="106">
        <v>6.8828138010000002</v>
      </c>
      <c r="N2362" s="105">
        <v>68828.138009999995</v>
      </c>
      <c r="O2362" s="107">
        <f t="shared" si="72"/>
        <v>9</v>
      </c>
      <c r="P2362" s="105">
        <f>IFERROR(INDEX(Data_HS!$D$2:$D$8217,MATCH(H2362,Data_HS!$A$2:$A$8217,0))/p_bulan,"")</f>
        <v>60138.272727272728</v>
      </c>
      <c r="Q2362" s="104" t="str">
        <f t="shared" si="73"/>
        <v>Melebihi ekspor nasional HS</v>
      </c>
    </row>
    <row r="2363" spans="1:17" x14ac:dyDescent="0.3">
      <c r="A2363" s="104">
        <v>2362</v>
      </c>
      <c r="B2363" s="104" t="s">
        <v>19158</v>
      </c>
      <c r="C2363" s="104" t="s">
        <v>284</v>
      </c>
      <c r="D2363" s="104" t="s">
        <v>308</v>
      </c>
      <c r="E2363" s="104" t="s">
        <v>301</v>
      </c>
      <c r="F2363" s="104" t="s">
        <v>344</v>
      </c>
      <c r="G2363" s="104" t="s">
        <v>332</v>
      </c>
      <c r="H2363" s="104" t="s">
        <v>1523</v>
      </c>
      <c r="I2363" s="104" t="s">
        <v>19159</v>
      </c>
      <c r="J2363" s="105">
        <v>15000</v>
      </c>
      <c r="K2363" s="105">
        <v>30000</v>
      </c>
      <c r="L2363" s="105">
        <v>22500</v>
      </c>
      <c r="M2363" s="106">
        <v>5.5373955229999998</v>
      </c>
      <c r="N2363" s="105">
        <v>124591.3993</v>
      </c>
      <c r="O2363" s="107">
        <f t="shared" si="72"/>
        <v>9</v>
      </c>
      <c r="P2363" s="105">
        <f>IFERROR(INDEX(Data_HS!$D$2:$D$8217,MATCH(H2363,Data_HS!$A$2:$A$8217,0))/p_bulan,"")</f>
        <v>18410584.636363637</v>
      </c>
      <c r="Q2363" s="104" t="str">
        <f t="shared" si="73"/>
        <v>Wajar</v>
      </c>
    </row>
    <row r="2364" spans="1:17" x14ac:dyDescent="0.3">
      <c r="A2364" s="104">
        <v>2363</v>
      </c>
      <c r="B2364" s="104" t="s">
        <v>19158</v>
      </c>
      <c r="C2364" s="104" t="s">
        <v>284</v>
      </c>
      <c r="D2364" s="104" t="s">
        <v>308</v>
      </c>
      <c r="E2364" s="104" t="s">
        <v>301</v>
      </c>
      <c r="F2364" s="104" t="s">
        <v>344</v>
      </c>
      <c r="G2364" s="104" t="s">
        <v>332</v>
      </c>
      <c r="H2364" s="104" t="s">
        <v>1493</v>
      </c>
      <c r="I2364" s="104" t="s">
        <v>17610</v>
      </c>
      <c r="J2364" s="105">
        <v>15000</v>
      </c>
      <c r="K2364" s="105">
        <v>100000</v>
      </c>
      <c r="L2364" s="105">
        <v>57500</v>
      </c>
      <c r="M2364" s="106">
        <v>7.2449907680000001</v>
      </c>
      <c r="N2364" s="105">
        <v>416586.96919999999</v>
      </c>
      <c r="O2364" s="107">
        <f t="shared" si="72"/>
        <v>9</v>
      </c>
      <c r="P2364" s="105">
        <f>IFERROR(INDEX(Data_HS!$D$2:$D$8217,MATCH(H2364,Data_HS!$A$2:$A$8217,0))/p_bulan,"")</f>
        <v>10498596.909090908</v>
      </c>
      <c r="Q2364" s="104" t="str">
        <f t="shared" si="73"/>
        <v>Wajar</v>
      </c>
    </row>
    <row r="2365" spans="1:17" x14ac:dyDescent="0.3">
      <c r="A2365" s="104">
        <v>2364</v>
      </c>
      <c r="B2365" s="104" t="s">
        <v>19158</v>
      </c>
      <c r="C2365" s="104" t="s">
        <v>284</v>
      </c>
      <c r="D2365" s="104" t="s">
        <v>308</v>
      </c>
      <c r="E2365" s="104" t="s">
        <v>301</v>
      </c>
      <c r="F2365" s="104" t="s">
        <v>344</v>
      </c>
      <c r="G2365" s="104" t="s">
        <v>332</v>
      </c>
      <c r="H2365" s="104" t="s">
        <v>1833</v>
      </c>
      <c r="I2365" s="104" t="s">
        <v>19160</v>
      </c>
      <c r="J2365" s="105">
        <v>5000000</v>
      </c>
      <c r="K2365" s="105">
        <v>2000000000</v>
      </c>
      <c r="L2365" s="105">
        <v>1002500000</v>
      </c>
      <c r="M2365" s="106">
        <v>0.10319235</v>
      </c>
      <c r="N2365" s="105">
        <v>103450330.40000001</v>
      </c>
      <c r="O2365" s="107">
        <f t="shared" si="72"/>
        <v>14</v>
      </c>
      <c r="P2365" s="105">
        <f>IFERROR(INDEX(Data_HS!$D$2:$D$8217,MATCH(H2365,Data_HS!$A$2:$A$8217,0))/p_bulan,"")</f>
        <v>51044723.545454547</v>
      </c>
      <c r="Q2365" s="104" t="str">
        <f t="shared" si="73"/>
        <v>Melebihi ekspor nasional HS</v>
      </c>
    </row>
    <row r="2366" spans="1:17" x14ac:dyDescent="0.3">
      <c r="A2366" s="104">
        <v>2365</v>
      </c>
      <c r="B2366" s="104" t="s">
        <v>19158</v>
      </c>
      <c r="C2366" s="104" t="s">
        <v>284</v>
      </c>
      <c r="D2366" s="104" t="s">
        <v>308</v>
      </c>
      <c r="E2366" s="104" t="s">
        <v>301</v>
      </c>
      <c r="F2366" s="104" t="s">
        <v>344</v>
      </c>
      <c r="G2366" s="104" t="s">
        <v>332</v>
      </c>
      <c r="H2366" s="104" t="s">
        <v>1513</v>
      </c>
      <c r="I2366" s="104" t="s">
        <v>19161</v>
      </c>
      <c r="J2366" s="105">
        <v>10</v>
      </c>
      <c r="K2366" s="105">
        <v>3000</v>
      </c>
      <c r="L2366" s="105">
        <v>1505</v>
      </c>
      <c r="M2366" s="106">
        <v>48.166593229999997</v>
      </c>
      <c r="N2366" s="105">
        <v>72490.722800000003</v>
      </c>
      <c r="O2366" s="107">
        <f t="shared" si="72"/>
        <v>9</v>
      </c>
      <c r="P2366" s="105">
        <f>IFERROR(INDEX(Data_HS!$D$2:$D$8217,MATCH(H2366,Data_HS!$A$2:$A$8217,0))/p_bulan,"")</f>
        <v>785032.27272727271</v>
      </c>
      <c r="Q2366" s="104" t="str">
        <f t="shared" si="73"/>
        <v>Wajar</v>
      </c>
    </row>
    <row r="2367" spans="1:17" x14ac:dyDescent="0.3">
      <c r="A2367" s="104">
        <v>2366</v>
      </c>
      <c r="B2367" s="104" t="s">
        <v>19158</v>
      </c>
      <c r="C2367" s="104" t="s">
        <v>284</v>
      </c>
      <c r="D2367" s="104" t="s">
        <v>308</v>
      </c>
      <c r="E2367" s="104" t="s">
        <v>301</v>
      </c>
      <c r="F2367" s="104" t="s">
        <v>344</v>
      </c>
      <c r="G2367" s="104" t="s">
        <v>332</v>
      </c>
      <c r="H2367" s="104" t="s">
        <v>1513</v>
      </c>
      <c r="I2367" s="104" t="s">
        <v>17334</v>
      </c>
      <c r="J2367" s="105">
        <v>10</v>
      </c>
      <c r="K2367" s="105">
        <v>3000</v>
      </c>
      <c r="L2367" s="105">
        <v>1505</v>
      </c>
      <c r="M2367" s="106">
        <v>48.166593229999997</v>
      </c>
      <c r="N2367" s="105">
        <v>72490.722800000003</v>
      </c>
      <c r="O2367" s="107">
        <f t="shared" si="72"/>
        <v>9</v>
      </c>
      <c r="P2367" s="105">
        <f>IFERROR(INDEX(Data_HS!$D$2:$D$8217,MATCH(H2367,Data_HS!$A$2:$A$8217,0))/p_bulan,"")</f>
        <v>785032.27272727271</v>
      </c>
      <c r="Q2367" s="104" t="str">
        <f t="shared" si="73"/>
        <v>Wajar</v>
      </c>
    </row>
    <row r="2368" spans="1:17" x14ac:dyDescent="0.3">
      <c r="A2368" s="104">
        <v>2367</v>
      </c>
      <c r="B2368" s="104" t="s">
        <v>19158</v>
      </c>
      <c r="C2368" s="104" t="s">
        <v>284</v>
      </c>
      <c r="D2368" s="104" t="s">
        <v>308</v>
      </c>
      <c r="E2368" s="104" t="s">
        <v>301</v>
      </c>
      <c r="F2368" s="104" t="s">
        <v>344</v>
      </c>
      <c r="G2368" s="104" t="s">
        <v>332</v>
      </c>
      <c r="H2368" s="104" t="s">
        <v>1495</v>
      </c>
      <c r="I2368" s="104" t="s">
        <v>16906</v>
      </c>
      <c r="J2368" s="105">
        <v>15000</v>
      </c>
      <c r="K2368" s="105">
        <v>30000</v>
      </c>
      <c r="L2368" s="105">
        <v>22500</v>
      </c>
      <c r="M2368" s="106">
        <v>6.7226702649999996</v>
      </c>
      <c r="N2368" s="105">
        <v>151260.08100000001</v>
      </c>
      <c r="O2368" s="107">
        <f t="shared" si="72"/>
        <v>9</v>
      </c>
      <c r="P2368" s="105">
        <f>IFERROR(INDEX(Data_HS!$D$2:$D$8217,MATCH(H2368,Data_HS!$A$2:$A$8217,0))/p_bulan,"")</f>
        <v>7877299.2727272725</v>
      </c>
      <c r="Q2368" s="104" t="str">
        <f t="shared" si="73"/>
        <v>Wajar</v>
      </c>
    </row>
    <row r="2369" spans="1:17" x14ac:dyDescent="0.3">
      <c r="A2369" s="104">
        <v>2368</v>
      </c>
      <c r="B2369" s="104" t="s">
        <v>19158</v>
      </c>
      <c r="C2369" s="104" t="s">
        <v>284</v>
      </c>
      <c r="D2369" s="104" t="s">
        <v>308</v>
      </c>
      <c r="E2369" s="104" t="s">
        <v>301</v>
      </c>
      <c r="F2369" s="104" t="s">
        <v>344</v>
      </c>
      <c r="G2369" s="104" t="s">
        <v>332</v>
      </c>
      <c r="H2369" s="104" t="s">
        <v>1493</v>
      </c>
      <c r="I2369" s="104" t="s">
        <v>17260</v>
      </c>
      <c r="J2369" s="105">
        <v>15000</v>
      </c>
      <c r="K2369" s="105">
        <v>25000</v>
      </c>
      <c r="L2369" s="105">
        <v>20000</v>
      </c>
      <c r="M2369" s="106">
        <v>7.2449907680000001</v>
      </c>
      <c r="N2369" s="105">
        <v>144899.81539999999</v>
      </c>
      <c r="O2369" s="107">
        <f t="shared" si="72"/>
        <v>9</v>
      </c>
      <c r="P2369" s="105">
        <f>IFERROR(INDEX(Data_HS!$D$2:$D$8217,MATCH(H2369,Data_HS!$A$2:$A$8217,0))/p_bulan,"")</f>
        <v>10498596.909090908</v>
      </c>
      <c r="Q2369" s="104" t="str">
        <f t="shared" si="73"/>
        <v>Wajar</v>
      </c>
    </row>
    <row r="2370" spans="1:17" x14ac:dyDescent="0.3">
      <c r="A2370" s="104">
        <v>2369</v>
      </c>
      <c r="B2370" s="104" t="s">
        <v>19162</v>
      </c>
      <c r="C2370" s="104" t="s">
        <v>293</v>
      </c>
      <c r="D2370" s="104" t="s">
        <v>308</v>
      </c>
      <c r="E2370" s="104" t="s">
        <v>306</v>
      </c>
      <c r="F2370" s="104" t="s">
        <v>344</v>
      </c>
      <c r="G2370" s="104" t="s">
        <v>335</v>
      </c>
      <c r="H2370" s="104" t="s">
        <v>1328</v>
      </c>
      <c r="I2370" s="104" t="s">
        <v>19163</v>
      </c>
      <c r="J2370" s="105">
        <v>100</v>
      </c>
      <c r="K2370" s="105">
        <v>30000</v>
      </c>
      <c r="L2370" s="105">
        <v>15050</v>
      </c>
      <c r="M2370" s="106">
        <v>1.220078137</v>
      </c>
      <c r="N2370" s="105">
        <v>18362.17596</v>
      </c>
      <c r="O2370" s="107">
        <f t="shared" ref="O2370:O2433" si="74">VALUE(LEFT(H2370,2))</f>
        <v>8</v>
      </c>
      <c r="P2370" s="105">
        <f>IFERROR(INDEX(Data_HS!$D$2:$D$8217,MATCH(H2370,Data_HS!$A$2:$A$8217,0))/p_bulan,"")</f>
        <v>24068985.181818184</v>
      </c>
      <c r="Q2370" s="104" t="str">
        <f t="shared" ref="Q2370:Q2433" si="75">IF(H2370="00000000","HS tidak valid",IF(N2370="","Tanpa estimasi",IF(P2370="","HS tidak ada di data nasional",IF(N2370=0,"Estimasi nol",IF(N2370&gt;P2370,"Melebihi ekspor nasional HS","Wajar")))))</f>
        <v>Wajar</v>
      </c>
    </row>
    <row r="2371" spans="1:17" x14ac:dyDescent="0.3">
      <c r="A2371" s="104">
        <v>2370</v>
      </c>
      <c r="B2371" s="104" t="s">
        <v>19164</v>
      </c>
      <c r="C2371" s="104" t="s">
        <v>288</v>
      </c>
      <c r="D2371" s="104" t="s">
        <v>314</v>
      </c>
      <c r="E2371" s="104" t="s">
        <v>320</v>
      </c>
      <c r="F2371" s="104" t="s">
        <v>343</v>
      </c>
      <c r="G2371" s="104" t="s">
        <v>332</v>
      </c>
      <c r="H2371" s="104" t="s">
        <v>1581</v>
      </c>
      <c r="I2371" s="104" t="s">
        <v>19165</v>
      </c>
      <c r="J2371" s="105">
        <v>0</v>
      </c>
      <c r="K2371" s="105">
        <v>100000000</v>
      </c>
      <c r="L2371" s="105">
        <v>50000000</v>
      </c>
      <c r="M2371" s="106">
        <v>1.025502012</v>
      </c>
      <c r="N2371" s="105">
        <v>51275100.579999998</v>
      </c>
      <c r="O2371" s="107">
        <f t="shared" si="74"/>
        <v>10</v>
      </c>
      <c r="P2371" s="105">
        <f>IFERROR(INDEX(Data_HS!$D$2:$D$8217,MATCH(H2371,Data_HS!$A$2:$A$8217,0))/p_bulan,"")</f>
        <v>21133.545454545456</v>
      </c>
      <c r="Q2371" s="104" t="str">
        <f t="shared" si="75"/>
        <v>Melebihi ekspor nasional HS</v>
      </c>
    </row>
    <row r="2372" spans="1:17" x14ac:dyDescent="0.3">
      <c r="A2372" s="104">
        <v>2371</v>
      </c>
      <c r="B2372" s="104" t="s">
        <v>19164</v>
      </c>
      <c r="C2372" s="104" t="s">
        <v>288</v>
      </c>
      <c r="D2372" s="104" t="s">
        <v>314</v>
      </c>
      <c r="E2372" s="104" t="s">
        <v>320</v>
      </c>
      <c r="F2372" s="104" t="s">
        <v>343</v>
      </c>
      <c r="G2372" s="104" t="s">
        <v>332</v>
      </c>
      <c r="H2372" s="104" t="s">
        <v>1493</v>
      </c>
      <c r="I2372" s="104" t="s">
        <v>19166</v>
      </c>
      <c r="J2372" s="105">
        <v>0</v>
      </c>
      <c r="K2372" s="105">
        <v>250000</v>
      </c>
      <c r="L2372" s="105">
        <v>125000</v>
      </c>
      <c r="M2372" s="106">
        <v>7.2449907680000001</v>
      </c>
      <c r="N2372" s="105">
        <v>905623.84600000002</v>
      </c>
      <c r="O2372" s="107">
        <f t="shared" si="74"/>
        <v>9</v>
      </c>
      <c r="P2372" s="105">
        <f>IFERROR(INDEX(Data_HS!$D$2:$D$8217,MATCH(H2372,Data_HS!$A$2:$A$8217,0))/p_bulan,"")</f>
        <v>10498596.909090908</v>
      </c>
      <c r="Q2372" s="104" t="str">
        <f t="shared" si="75"/>
        <v>Wajar</v>
      </c>
    </row>
    <row r="2373" spans="1:17" x14ac:dyDescent="0.3">
      <c r="A2373" s="104">
        <v>2372</v>
      </c>
      <c r="B2373" s="104" t="s">
        <v>19164</v>
      </c>
      <c r="C2373" s="104" t="s">
        <v>288</v>
      </c>
      <c r="D2373" s="104" t="s">
        <v>314</v>
      </c>
      <c r="E2373" s="104" t="s">
        <v>320</v>
      </c>
      <c r="F2373" s="104" t="s">
        <v>343</v>
      </c>
      <c r="G2373" s="104" t="s">
        <v>332</v>
      </c>
      <c r="H2373" s="104" t="s">
        <v>3005</v>
      </c>
      <c r="I2373" s="104" t="s">
        <v>19167</v>
      </c>
      <c r="J2373" s="105">
        <v>0</v>
      </c>
      <c r="K2373" s="105">
        <v>0</v>
      </c>
      <c r="L2373" s="105">
        <v>0</v>
      </c>
      <c r="M2373" s="106">
        <v>0.26504628600000002</v>
      </c>
      <c r="N2373" s="105">
        <v>0</v>
      </c>
      <c r="O2373" s="107">
        <f t="shared" si="74"/>
        <v>26</v>
      </c>
      <c r="P2373" s="105">
        <f>IFERROR(INDEX(Data_HS!$D$2:$D$8217,MATCH(H2373,Data_HS!$A$2:$A$8217,0))/p_bulan,"")</f>
        <v>30747.272727272728</v>
      </c>
      <c r="Q2373" s="104" t="str">
        <f t="shared" si="75"/>
        <v>Estimasi nol</v>
      </c>
    </row>
    <row r="2374" spans="1:17" x14ac:dyDescent="0.3">
      <c r="A2374" s="104">
        <v>2373</v>
      </c>
      <c r="B2374" s="104" t="s">
        <v>19168</v>
      </c>
      <c r="C2374" s="104" t="s">
        <v>286</v>
      </c>
      <c r="D2374" s="104" t="s">
        <v>311</v>
      </c>
      <c r="E2374" s="104" t="s">
        <v>320</v>
      </c>
      <c r="F2374" s="104" t="s">
        <v>320</v>
      </c>
      <c r="G2374" s="104" t="s">
        <v>320</v>
      </c>
      <c r="H2374" s="104" t="s">
        <v>4629</v>
      </c>
      <c r="I2374" s="104" t="s">
        <v>19169</v>
      </c>
      <c r="J2374" s="105">
        <v>20000</v>
      </c>
      <c r="K2374" s="105">
        <v>25000</v>
      </c>
      <c r="L2374" s="105">
        <v>22500</v>
      </c>
      <c r="M2374" s="106">
        <v>1.77268161</v>
      </c>
      <c r="N2374" s="105">
        <v>39885.336219999997</v>
      </c>
      <c r="O2374" s="107">
        <f t="shared" si="74"/>
        <v>38</v>
      </c>
      <c r="P2374" s="105">
        <f>IFERROR(INDEX(Data_HS!$D$2:$D$8217,MATCH(H2374,Data_HS!$A$2:$A$8217,0))/p_bulan,"")</f>
        <v>2332469</v>
      </c>
      <c r="Q2374" s="104" t="str">
        <f t="shared" si="75"/>
        <v>Wajar</v>
      </c>
    </row>
    <row r="2375" spans="1:17" x14ac:dyDescent="0.3">
      <c r="A2375" s="104">
        <v>2374</v>
      </c>
      <c r="B2375" s="104" t="s">
        <v>19168</v>
      </c>
      <c r="C2375" s="104" t="s">
        <v>286</v>
      </c>
      <c r="D2375" s="104" t="s">
        <v>311</v>
      </c>
      <c r="E2375" s="104" t="s">
        <v>320</v>
      </c>
      <c r="F2375" s="104" t="s">
        <v>320</v>
      </c>
      <c r="G2375" s="104" t="s">
        <v>320</v>
      </c>
      <c r="H2375" s="104" t="s">
        <v>4629</v>
      </c>
      <c r="I2375" s="104" t="s">
        <v>19170</v>
      </c>
      <c r="J2375" s="105">
        <v>18000</v>
      </c>
      <c r="K2375" s="105">
        <v>25000</v>
      </c>
      <c r="L2375" s="105">
        <v>21500</v>
      </c>
      <c r="M2375" s="106">
        <v>1.77268161</v>
      </c>
      <c r="N2375" s="105">
        <v>38112.654609999998</v>
      </c>
      <c r="O2375" s="107">
        <f t="shared" si="74"/>
        <v>38</v>
      </c>
      <c r="P2375" s="105">
        <f>IFERROR(INDEX(Data_HS!$D$2:$D$8217,MATCH(H2375,Data_HS!$A$2:$A$8217,0))/p_bulan,"")</f>
        <v>2332469</v>
      </c>
      <c r="Q2375" s="104" t="str">
        <f t="shared" si="75"/>
        <v>Wajar</v>
      </c>
    </row>
    <row r="2376" spans="1:17" x14ac:dyDescent="0.3">
      <c r="A2376" s="104">
        <v>2375</v>
      </c>
      <c r="B2376" s="104" t="s">
        <v>19168</v>
      </c>
      <c r="C2376" s="104" t="s">
        <v>286</v>
      </c>
      <c r="D2376" s="104" t="s">
        <v>311</v>
      </c>
      <c r="E2376" s="104" t="s">
        <v>320</v>
      </c>
      <c r="F2376" s="104" t="s">
        <v>320</v>
      </c>
      <c r="G2376" s="104" t="s">
        <v>320</v>
      </c>
      <c r="H2376" s="104" t="s">
        <v>4629</v>
      </c>
      <c r="I2376" s="104" t="s">
        <v>19171</v>
      </c>
      <c r="J2376" s="105">
        <v>20000</v>
      </c>
      <c r="K2376" s="105">
        <v>25000</v>
      </c>
      <c r="L2376" s="105">
        <v>22500</v>
      </c>
      <c r="M2376" s="106">
        <v>1.77268161</v>
      </c>
      <c r="N2376" s="105">
        <v>39885.336219999997</v>
      </c>
      <c r="O2376" s="107">
        <f t="shared" si="74"/>
        <v>38</v>
      </c>
      <c r="P2376" s="105">
        <f>IFERROR(INDEX(Data_HS!$D$2:$D$8217,MATCH(H2376,Data_HS!$A$2:$A$8217,0))/p_bulan,"")</f>
        <v>2332469</v>
      </c>
      <c r="Q2376" s="104" t="str">
        <f t="shared" si="75"/>
        <v>Wajar</v>
      </c>
    </row>
    <row r="2377" spans="1:17" x14ac:dyDescent="0.3">
      <c r="A2377" s="104">
        <v>2376</v>
      </c>
      <c r="B2377" s="104" t="s">
        <v>19168</v>
      </c>
      <c r="C2377" s="104" t="s">
        <v>286</v>
      </c>
      <c r="D2377" s="104" t="s">
        <v>311</v>
      </c>
      <c r="E2377" s="104" t="s">
        <v>320</v>
      </c>
      <c r="F2377" s="104" t="s">
        <v>320</v>
      </c>
      <c r="G2377" s="104" t="s">
        <v>320</v>
      </c>
      <c r="H2377" s="104" t="s">
        <v>4629</v>
      </c>
      <c r="I2377" s="104" t="s">
        <v>19172</v>
      </c>
      <c r="J2377" s="105">
        <v>20000</v>
      </c>
      <c r="K2377" s="105">
        <v>25000</v>
      </c>
      <c r="L2377" s="105">
        <v>22500</v>
      </c>
      <c r="M2377" s="106">
        <v>1.77268161</v>
      </c>
      <c r="N2377" s="105">
        <v>39885.336219999997</v>
      </c>
      <c r="O2377" s="107">
        <f t="shared" si="74"/>
        <v>38</v>
      </c>
      <c r="P2377" s="105">
        <f>IFERROR(INDEX(Data_HS!$D$2:$D$8217,MATCH(H2377,Data_HS!$A$2:$A$8217,0))/p_bulan,"")</f>
        <v>2332469</v>
      </c>
      <c r="Q2377" s="104" t="str">
        <f t="shared" si="75"/>
        <v>Wajar</v>
      </c>
    </row>
    <row r="2378" spans="1:17" x14ac:dyDescent="0.3">
      <c r="A2378" s="104">
        <v>2377</v>
      </c>
      <c r="B2378" s="104" t="s">
        <v>19173</v>
      </c>
      <c r="C2378" s="104" t="s">
        <v>282</v>
      </c>
      <c r="D2378" s="104" t="s">
        <v>311</v>
      </c>
      <c r="E2378" s="104" t="s">
        <v>321</v>
      </c>
      <c r="F2378" s="104" t="s">
        <v>343</v>
      </c>
      <c r="G2378" s="104" t="s">
        <v>332</v>
      </c>
      <c r="H2378" s="104" t="s">
        <v>2263</v>
      </c>
      <c r="I2378" s="104" t="s">
        <v>17923</v>
      </c>
      <c r="J2378" s="105">
        <v>17000</v>
      </c>
      <c r="K2378" s="105">
        <v>70000</v>
      </c>
      <c r="L2378" s="105">
        <v>43500</v>
      </c>
      <c r="M2378" s="106">
        <v>6.183815901</v>
      </c>
      <c r="N2378" s="105">
        <v>268995.99170000001</v>
      </c>
      <c r="O2378" s="107">
        <f t="shared" si="74"/>
        <v>18</v>
      </c>
      <c r="P2378" s="105">
        <f>IFERROR(INDEX(Data_HS!$D$2:$D$8217,MATCH(H2378,Data_HS!$A$2:$A$8217,0))/p_bulan,"")</f>
        <v>64124517</v>
      </c>
      <c r="Q2378" s="104" t="str">
        <f t="shared" si="75"/>
        <v>Wajar</v>
      </c>
    </row>
    <row r="2379" spans="1:17" x14ac:dyDescent="0.3">
      <c r="A2379" s="104">
        <v>2378</v>
      </c>
      <c r="B2379" s="104" t="s">
        <v>19174</v>
      </c>
      <c r="C2379" s="104" t="s">
        <v>282</v>
      </c>
      <c r="D2379" s="104" t="s">
        <v>311</v>
      </c>
      <c r="E2379" s="104" t="s">
        <v>301</v>
      </c>
      <c r="F2379" s="104" t="s">
        <v>343</v>
      </c>
      <c r="G2379" s="104" t="s">
        <v>332</v>
      </c>
      <c r="H2379" s="104" t="s">
        <v>16845</v>
      </c>
      <c r="I2379" s="104" t="s">
        <v>16846</v>
      </c>
      <c r="J2379" s="105"/>
      <c r="K2379" s="105"/>
      <c r="L2379" s="105"/>
      <c r="M2379" s="106"/>
      <c r="N2379" s="105"/>
      <c r="O2379" s="107">
        <f t="shared" si="74"/>
        <v>0</v>
      </c>
      <c r="P2379" s="105" t="str">
        <f>IFERROR(INDEX(Data_HS!$D$2:$D$8217,MATCH(H2379,Data_HS!$A$2:$A$8217,0))/p_bulan,"")</f>
        <v/>
      </c>
      <c r="Q2379" s="104" t="str">
        <f t="shared" si="75"/>
        <v>HS tidak valid</v>
      </c>
    </row>
    <row r="2380" spans="1:17" x14ac:dyDescent="0.3">
      <c r="A2380" s="104">
        <v>2379</v>
      </c>
      <c r="B2380" s="104" t="s">
        <v>19175</v>
      </c>
      <c r="C2380" s="104" t="s">
        <v>280</v>
      </c>
      <c r="D2380" s="104" t="s">
        <v>308</v>
      </c>
      <c r="E2380" s="104" t="s">
        <v>320</v>
      </c>
      <c r="F2380" s="104" t="s">
        <v>343</v>
      </c>
      <c r="G2380" s="104" t="s">
        <v>332</v>
      </c>
      <c r="H2380" s="104" t="s">
        <v>4107</v>
      </c>
      <c r="I2380" s="104" t="s">
        <v>19176</v>
      </c>
      <c r="J2380" s="105">
        <v>24000</v>
      </c>
      <c r="K2380" s="105">
        <v>8000000</v>
      </c>
      <c r="L2380" s="105">
        <v>4012000</v>
      </c>
      <c r="M2380" s="106">
        <v>0.35566632100000001</v>
      </c>
      <c r="N2380" s="105">
        <v>1426933.28</v>
      </c>
      <c r="O2380" s="107">
        <f t="shared" si="74"/>
        <v>31</v>
      </c>
      <c r="P2380" s="105">
        <f>IFERROR(INDEX(Data_HS!$D$2:$D$8217,MATCH(H2380,Data_HS!$A$2:$A$8217,0))/p_bulan,"")</f>
        <v>308773.81818181818</v>
      </c>
      <c r="Q2380" s="104" t="str">
        <f t="shared" si="75"/>
        <v>Melebihi ekspor nasional HS</v>
      </c>
    </row>
    <row r="2381" spans="1:17" x14ac:dyDescent="0.3">
      <c r="A2381" s="104">
        <v>2380</v>
      </c>
      <c r="B2381" s="104" t="s">
        <v>19175</v>
      </c>
      <c r="C2381" s="104" t="s">
        <v>280</v>
      </c>
      <c r="D2381" s="104" t="s">
        <v>308</v>
      </c>
      <c r="E2381" s="104" t="s">
        <v>320</v>
      </c>
      <c r="F2381" s="104" t="s">
        <v>343</v>
      </c>
      <c r="G2381" s="104" t="s">
        <v>332</v>
      </c>
      <c r="H2381" s="104" t="s">
        <v>4107</v>
      </c>
      <c r="I2381" s="104" t="s">
        <v>19177</v>
      </c>
      <c r="J2381" s="105">
        <v>24000</v>
      </c>
      <c r="K2381" s="105">
        <v>8000000</v>
      </c>
      <c r="L2381" s="105">
        <v>4012000</v>
      </c>
      <c r="M2381" s="106">
        <v>0.35566632100000001</v>
      </c>
      <c r="N2381" s="105">
        <v>1426933.28</v>
      </c>
      <c r="O2381" s="107">
        <f t="shared" si="74"/>
        <v>31</v>
      </c>
      <c r="P2381" s="105">
        <f>IFERROR(INDEX(Data_HS!$D$2:$D$8217,MATCH(H2381,Data_HS!$A$2:$A$8217,0))/p_bulan,"")</f>
        <v>308773.81818181818</v>
      </c>
      <c r="Q2381" s="104" t="str">
        <f t="shared" si="75"/>
        <v>Melebihi ekspor nasional HS</v>
      </c>
    </row>
    <row r="2382" spans="1:17" x14ac:dyDescent="0.3">
      <c r="A2382" s="104">
        <v>2381</v>
      </c>
      <c r="B2382" s="104" t="s">
        <v>19175</v>
      </c>
      <c r="C2382" s="104" t="s">
        <v>280</v>
      </c>
      <c r="D2382" s="104" t="s">
        <v>308</v>
      </c>
      <c r="E2382" s="104" t="s">
        <v>320</v>
      </c>
      <c r="F2382" s="104" t="s">
        <v>343</v>
      </c>
      <c r="G2382" s="104" t="s">
        <v>332</v>
      </c>
      <c r="H2382" s="104" t="s">
        <v>4107</v>
      </c>
      <c r="I2382" s="104" t="s">
        <v>19178</v>
      </c>
      <c r="J2382" s="105">
        <v>24000</v>
      </c>
      <c r="K2382" s="105">
        <v>8000000</v>
      </c>
      <c r="L2382" s="105">
        <v>4012000</v>
      </c>
      <c r="M2382" s="106">
        <v>0.35566632100000001</v>
      </c>
      <c r="N2382" s="105">
        <v>1426933.28</v>
      </c>
      <c r="O2382" s="107">
        <f t="shared" si="74"/>
        <v>31</v>
      </c>
      <c r="P2382" s="105">
        <f>IFERROR(INDEX(Data_HS!$D$2:$D$8217,MATCH(H2382,Data_HS!$A$2:$A$8217,0))/p_bulan,"")</f>
        <v>308773.81818181818</v>
      </c>
      <c r="Q2382" s="104" t="str">
        <f t="shared" si="75"/>
        <v>Melebihi ekspor nasional HS</v>
      </c>
    </row>
    <row r="2383" spans="1:17" x14ac:dyDescent="0.3">
      <c r="A2383" s="104">
        <v>2382</v>
      </c>
      <c r="B2383" s="104" t="s">
        <v>19179</v>
      </c>
      <c r="C2383" s="104" t="s">
        <v>292</v>
      </c>
      <c r="D2383" s="104" t="s">
        <v>308</v>
      </c>
      <c r="E2383" s="104" t="s">
        <v>306</v>
      </c>
      <c r="F2383" s="104" t="s">
        <v>343</v>
      </c>
      <c r="G2383" s="104" t="s">
        <v>332</v>
      </c>
      <c r="H2383" s="104" t="s">
        <v>1454</v>
      </c>
      <c r="I2383" s="104" t="s">
        <v>19180</v>
      </c>
      <c r="J2383" s="105">
        <v>60</v>
      </c>
      <c r="K2383" s="105">
        <v>1000</v>
      </c>
      <c r="L2383" s="105">
        <v>530</v>
      </c>
      <c r="M2383" s="106">
        <v>4.7773104359999996</v>
      </c>
      <c r="N2383" s="105">
        <v>2531.9745309999998</v>
      </c>
      <c r="O2383" s="107">
        <f t="shared" si="74"/>
        <v>9</v>
      </c>
      <c r="P2383" s="105">
        <f>IFERROR(INDEX(Data_HS!$D$2:$D$8217,MATCH(H2383,Data_HS!$A$2:$A$8217,0))/p_bulan,"")</f>
        <v>1647856.3636363635</v>
      </c>
      <c r="Q2383" s="104" t="str">
        <f t="shared" si="75"/>
        <v>Wajar</v>
      </c>
    </row>
    <row r="2384" spans="1:17" x14ac:dyDescent="0.3">
      <c r="A2384" s="104">
        <v>2383</v>
      </c>
      <c r="B2384" s="104" t="s">
        <v>19181</v>
      </c>
      <c r="C2384" s="104" t="s">
        <v>292</v>
      </c>
      <c r="D2384" s="104" t="s">
        <v>314</v>
      </c>
      <c r="E2384" s="104" t="s">
        <v>315</v>
      </c>
      <c r="F2384" s="104" t="s">
        <v>343</v>
      </c>
      <c r="G2384" s="104" t="s">
        <v>332</v>
      </c>
      <c r="H2384" s="104" t="s">
        <v>1685</v>
      </c>
      <c r="I2384" s="104" t="s">
        <v>1686</v>
      </c>
      <c r="J2384" s="105">
        <v>18</v>
      </c>
      <c r="K2384" s="105">
        <v>1000000</v>
      </c>
      <c r="L2384" s="105">
        <v>500009</v>
      </c>
      <c r="M2384" s="106">
        <v>1.711527295</v>
      </c>
      <c r="N2384" s="105">
        <v>855779.05099999998</v>
      </c>
      <c r="O2384" s="107">
        <f t="shared" si="74"/>
        <v>12</v>
      </c>
      <c r="P2384" s="105">
        <f>IFERROR(INDEX(Data_HS!$D$2:$D$8217,MATCH(H2384,Data_HS!$A$2:$A$8217,0))/p_bulan,"")</f>
        <v>4130712</v>
      </c>
      <c r="Q2384" s="104" t="str">
        <f t="shared" si="75"/>
        <v>Wajar</v>
      </c>
    </row>
    <row r="2385" spans="1:17" x14ac:dyDescent="0.3">
      <c r="A2385" s="104">
        <v>2384</v>
      </c>
      <c r="B2385" s="104" t="s">
        <v>19181</v>
      </c>
      <c r="C2385" s="104" t="s">
        <v>292</v>
      </c>
      <c r="D2385" s="104" t="s">
        <v>314</v>
      </c>
      <c r="E2385" s="104" t="s">
        <v>315</v>
      </c>
      <c r="F2385" s="104" t="s">
        <v>343</v>
      </c>
      <c r="G2385" s="104" t="s">
        <v>332</v>
      </c>
      <c r="H2385" s="104" t="s">
        <v>1304</v>
      </c>
      <c r="I2385" s="104" t="s">
        <v>18220</v>
      </c>
      <c r="J2385" s="105">
        <v>18000</v>
      </c>
      <c r="K2385" s="105">
        <v>1000000</v>
      </c>
      <c r="L2385" s="105">
        <v>509000</v>
      </c>
      <c r="M2385" s="106">
        <v>0.42636016700000001</v>
      </c>
      <c r="N2385" s="105">
        <v>217017.32500000001</v>
      </c>
      <c r="O2385" s="107">
        <f t="shared" si="74"/>
        <v>8</v>
      </c>
      <c r="P2385" s="105">
        <f>IFERROR(INDEX(Data_HS!$D$2:$D$8217,MATCH(H2385,Data_HS!$A$2:$A$8217,0))/p_bulan,"")</f>
        <v>24934517.727272727</v>
      </c>
      <c r="Q2385" s="104" t="str">
        <f t="shared" si="75"/>
        <v>Wajar</v>
      </c>
    </row>
    <row r="2386" spans="1:17" x14ac:dyDescent="0.3">
      <c r="A2386" s="104">
        <v>2385</v>
      </c>
      <c r="B2386" s="104" t="s">
        <v>19182</v>
      </c>
      <c r="C2386" s="104" t="s">
        <v>280</v>
      </c>
      <c r="D2386" s="104" t="s">
        <v>311</v>
      </c>
      <c r="E2386" s="104" t="s">
        <v>320</v>
      </c>
      <c r="F2386" s="104" t="s">
        <v>320</v>
      </c>
      <c r="G2386" s="104" t="s">
        <v>320</v>
      </c>
      <c r="H2386" s="104" t="s">
        <v>14393</v>
      </c>
      <c r="I2386" s="104" t="s">
        <v>19183</v>
      </c>
      <c r="J2386" s="105">
        <v>1000</v>
      </c>
      <c r="K2386" s="105"/>
      <c r="L2386" s="105">
        <v>1000</v>
      </c>
      <c r="M2386" s="106">
        <v>19.054287120000001</v>
      </c>
      <c r="N2386" s="105">
        <v>19054.287120000001</v>
      </c>
      <c r="O2386" s="107">
        <f t="shared" si="74"/>
        <v>85</v>
      </c>
      <c r="P2386" s="105">
        <f>IFERROR(INDEX(Data_HS!$D$2:$D$8217,MATCH(H2386,Data_HS!$A$2:$A$8217,0))/p_bulan,"")</f>
        <v>9966069.4545454551</v>
      </c>
      <c r="Q2386" s="104" t="str">
        <f t="shared" si="75"/>
        <v>Wajar</v>
      </c>
    </row>
    <row r="2387" spans="1:17" x14ac:dyDescent="0.3">
      <c r="A2387" s="104">
        <v>2386</v>
      </c>
      <c r="B2387" s="104" t="s">
        <v>19182</v>
      </c>
      <c r="C2387" s="104" t="s">
        <v>280</v>
      </c>
      <c r="D2387" s="104" t="s">
        <v>311</v>
      </c>
      <c r="E2387" s="104" t="s">
        <v>320</v>
      </c>
      <c r="F2387" s="104" t="s">
        <v>320</v>
      </c>
      <c r="G2387" s="104" t="s">
        <v>320</v>
      </c>
      <c r="H2387" s="104" t="s">
        <v>1460</v>
      </c>
      <c r="I2387" s="104" t="s">
        <v>19184</v>
      </c>
      <c r="J2387" s="105">
        <v>3000</v>
      </c>
      <c r="K2387" s="105"/>
      <c r="L2387" s="105">
        <v>3000</v>
      </c>
      <c r="M2387" s="106">
        <v>6.8828138010000002</v>
      </c>
      <c r="N2387" s="105">
        <v>20648.4414</v>
      </c>
      <c r="O2387" s="107">
        <f t="shared" si="74"/>
        <v>9</v>
      </c>
      <c r="P2387" s="105">
        <f>IFERROR(INDEX(Data_HS!$D$2:$D$8217,MATCH(H2387,Data_HS!$A$2:$A$8217,0))/p_bulan,"")</f>
        <v>60138.272727272728</v>
      </c>
      <c r="Q2387" s="104" t="str">
        <f t="shared" si="75"/>
        <v>Wajar</v>
      </c>
    </row>
    <row r="2388" spans="1:17" x14ac:dyDescent="0.3">
      <c r="A2388" s="104">
        <v>2387</v>
      </c>
      <c r="B2388" s="104" t="s">
        <v>19182</v>
      </c>
      <c r="C2388" s="104" t="s">
        <v>280</v>
      </c>
      <c r="D2388" s="104" t="s">
        <v>311</v>
      </c>
      <c r="E2388" s="104" t="s">
        <v>320</v>
      </c>
      <c r="F2388" s="104" t="s">
        <v>320</v>
      </c>
      <c r="G2388" s="104" t="s">
        <v>320</v>
      </c>
      <c r="H2388" s="104" t="s">
        <v>1460</v>
      </c>
      <c r="I2388" s="104" t="s">
        <v>19185</v>
      </c>
      <c r="J2388" s="105">
        <v>3000</v>
      </c>
      <c r="K2388" s="105"/>
      <c r="L2388" s="105">
        <v>3000</v>
      </c>
      <c r="M2388" s="106">
        <v>6.8828138010000002</v>
      </c>
      <c r="N2388" s="105">
        <v>20648.4414</v>
      </c>
      <c r="O2388" s="107">
        <f t="shared" si="74"/>
        <v>9</v>
      </c>
      <c r="P2388" s="105">
        <f>IFERROR(INDEX(Data_HS!$D$2:$D$8217,MATCH(H2388,Data_HS!$A$2:$A$8217,0))/p_bulan,"")</f>
        <v>60138.272727272728</v>
      </c>
      <c r="Q2388" s="104" t="str">
        <f t="shared" si="75"/>
        <v>Wajar</v>
      </c>
    </row>
    <row r="2389" spans="1:17" x14ac:dyDescent="0.3">
      <c r="A2389" s="104">
        <v>2388</v>
      </c>
      <c r="B2389" s="104" t="s">
        <v>19182</v>
      </c>
      <c r="C2389" s="104" t="s">
        <v>280</v>
      </c>
      <c r="D2389" s="104" t="s">
        <v>311</v>
      </c>
      <c r="E2389" s="104" t="s">
        <v>320</v>
      </c>
      <c r="F2389" s="104" t="s">
        <v>320</v>
      </c>
      <c r="G2389" s="104" t="s">
        <v>320</v>
      </c>
      <c r="H2389" s="104" t="s">
        <v>1058</v>
      </c>
      <c r="I2389" s="104" t="s">
        <v>19186</v>
      </c>
      <c r="J2389" s="105">
        <v>1000</v>
      </c>
      <c r="K2389" s="105"/>
      <c r="L2389" s="105">
        <v>1000</v>
      </c>
      <c r="M2389" s="106">
        <v>29.679931969999998</v>
      </c>
      <c r="N2389" s="105">
        <v>29679.931970000001</v>
      </c>
      <c r="O2389" s="107">
        <f t="shared" si="74"/>
        <v>5</v>
      </c>
      <c r="P2389" s="105">
        <f>IFERROR(INDEX(Data_HS!$D$2:$D$8217,MATCH(H2389,Data_HS!$A$2:$A$8217,0))/p_bulan,"")</f>
        <v>7932.636363636364</v>
      </c>
      <c r="Q2389" s="104" t="str">
        <f t="shared" si="75"/>
        <v>Melebihi ekspor nasional HS</v>
      </c>
    </row>
    <row r="2390" spans="1:17" x14ac:dyDescent="0.3">
      <c r="A2390" s="104">
        <v>2389</v>
      </c>
      <c r="B2390" s="104" t="s">
        <v>19182</v>
      </c>
      <c r="C2390" s="104" t="s">
        <v>280</v>
      </c>
      <c r="D2390" s="104" t="s">
        <v>311</v>
      </c>
      <c r="E2390" s="104" t="s">
        <v>320</v>
      </c>
      <c r="F2390" s="104" t="s">
        <v>320</v>
      </c>
      <c r="G2390" s="104" t="s">
        <v>320</v>
      </c>
      <c r="H2390" s="104" t="s">
        <v>5656</v>
      </c>
      <c r="I2390" s="104" t="s">
        <v>19187</v>
      </c>
      <c r="J2390" s="105">
        <v>0</v>
      </c>
      <c r="K2390" s="105"/>
      <c r="L2390" s="105">
        <v>0</v>
      </c>
      <c r="M2390" s="106">
        <v>10.17622107</v>
      </c>
      <c r="N2390" s="105">
        <v>0</v>
      </c>
      <c r="O2390" s="107">
        <f t="shared" si="74"/>
        <v>40</v>
      </c>
      <c r="P2390" s="105">
        <f>IFERROR(INDEX(Data_HS!$D$2:$D$8217,MATCH(H2390,Data_HS!$A$2:$A$8217,0))/p_bulan,"")</f>
        <v>2052928.6363636365</v>
      </c>
      <c r="Q2390" s="104" t="str">
        <f t="shared" si="75"/>
        <v>Estimasi nol</v>
      </c>
    </row>
    <row r="2391" spans="1:17" x14ac:dyDescent="0.3">
      <c r="A2391" s="104">
        <v>2390</v>
      </c>
      <c r="B2391" s="104" t="s">
        <v>19182</v>
      </c>
      <c r="C2391" s="104" t="s">
        <v>280</v>
      </c>
      <c r="D2391" s="104" t="s">
        <v>311</v>
      </c>
      <c r="E2391" s="104" t="s">
        <v>320</v>
      </c>
      <c r="F2391" s="104" t="s">
        <v>320</v>
      </c>
      <c r="G2391" s="104" t="s">
        <v>320</v>
      </c>
      <c r="H2391" s="104" t="s">
        <v>1483</v>
      </c>
      <c r="I2391" s="104" t="s">
        <v>19188</v>
      </c>
      <c r="J2391" s="105">
        <v>0</v>
      </c>
      <c r="K2391" s="105"/>
      <c r="L2391" s="105">
        <v>0</v>
      </c>
      <c r="M2391" s="106">
        <v>7.4154813590000002</v>
      </c>
      <c r="N2391" s="105">
        <v>0</v>
      </c>
      <c r="O2391" s="107">
        <f t="shared" si="74"/>
        <v>9</v>
      </c>
      <c r="P2391" s="105">
        <f>IFERROR(INDEX(Data_HS!$D$2:$D$8217,MATCH(H2391,Data_HS!$A$2:$A$8217,0))/p_bulan,"")</f>
        <v>9005.0909090909099</v>
      </c>
      <c r="Q2391" s="104" t="str">
        <f t="shared" si="75"/>
        <v>Estimasi nol</v>
      </c>
    </row>
    <row r="2392" spans="1:17" x14ac:dyDescent="0.3">
      <c r="A2392" s="104">
        <v>2391</v>
      </c>
      <c r="B2392" s="104" t="s">
        <v>19189</v>
      </c>
      <c r="C2392" s="104" t="s">
        <v>294</v>
      </c>
      <c r="D2392" s="104" t="s">
        <v>320</v>
      </c>
      <c r="E2392" s="104" t="s">
        <v>320</v>
      </c>
      <c r="F2392" s="104" t="s">
        <v>320</v>
      </c>
      <c r="G2392" s="104" t="s">
        <v>320</v>
      </c>
      <c r="H2392" s="104" t="s">
        <v>1859</v>
      </c>
      <c r="I2392" s="104" t="s">
        <v>16967</v>
      </c>
      <c r="J2392" s="105">
        <v>0</v>
      </c>
      <c r="K2392" s="105">
        <v>0</v>
      </c>
      <c r="L2392" s="105">
        <v>0</v>
      </c>
      <c r="M2392" s="106">
        <v>2.097877859</v>
      </c>
      <c r="N2392" s="105">
        <v>0</v>
      </c>
      <c r="O2392" s="107">
        <f t="shared" si="74"/>
        <v>15</v>
      </c>
      <c r="P2392" s="105">
        <f>IFERROR(INDEX(Data_HS!$D$2:$D$8217,MATCH(H2392,Data_HS!$A$2:$A$8217,0))/p_bulan,"")</f>
        <v>16176.545454545454</v>
      </c>
      <c r="Q2392" s="104" t="str">
        <f t="shared" si="75"/>
        <v>Estimasi nol</v>
      </c>
    </row>
    <row r="2393" spans="1:17" x14ac:dyDescent="0.3">
      <c r="A2393" s="104">
        <v>2392</v>
      </c>
      <c r="B2393" s="104" t="s">
        <v>19189</v>
      </c>
      <c r="C2393" s="104" t="s">
        <v>294</v>
      </c>
      <c r="D2393" s="104" t="s">
        <v>320</v>
      </c>
      <c r="E2393" s="104" t="s">
        <v>320</v>
      </c>
      <c r="F2393" s="104" t="s">
        <v>320</v>
      </c>
      <c r="G2393" s="104" t="s">
        <v>320</v>
      </c>
      <c r="H2393" s="104" t="s">
        <v>1587</v>
      </c>
      <c r="I2393" s="104" t="s">
        <v>19190</v>
      </c>
      <c r="J2393" s="105">
        <v>0</v>
      </c>
      <c r="K2393" s="105">
        <v>0</v>
      </c>
      <c r="L2393" s="105">
        <v>0</v>
      </c>
      <c r="M2393" s="106">
        <v>11.25</v>
      </c>
      <c r="N2393" s="105">
        <v>0</v>
      </c>
      <c r="O2393" s="107">
        <f t="shared" si="74"/>
        <v>10</v>
      </c>
      <c r="P2393" s="105">
        <f>IFERROR(INDEX(Data_HS!$D$2:$D$8217,MATCH(H2393,Data_HS!$A$2:$A$8217,0))/p_bulan,"")</f>
        <v>32215.909090909092</v>
      </c>
      <c r="Q2393" s="104" t="str">
        <f t="shared" si="75"/>
        <v>Estimasi nol</v>
      </c>
    </row>
    <row r="2394" spans="1:17" x14ac:dyDescent="0.3">
      <c r="A2394" s="104">
        <v>2393</v>
      </c>
      <c r="B2394" s="104" t="s">
        <v>19189</v>
      </c>
      <c r="C2394" s="104" t="s">
        <v>294</v>
      </c>
      <c r="D2394" s="104" t="s">
        <v>320</v>
      </c>
      <c r="E2394" s="104" t="s">
        <v>320</v>
      </c>
      <c r="F2394" s="104" t="s">
        <v>320</v>
      </c>
      <c r="G2394" s="104" t="s">
        <v>320</v>
      </c>
      <c r="H2394" s="104" t="s">
        <v>16845</v>
      </c>
      <c r="I2394" s="104" t="s">
        <v>19191</v>
      </c>
      <c r="J2394" s="105">
        <v>0</v>
      </c>
      <c r="K2394" s="105">
        <v>0</v>
      </c>
      <c r="L2394" s="105">
        <v>0</v>
      </c>
      <c r="M2394" s="106"/>
      <c r="N2394" s="105"/>
      <c r="O2394" s="107">
        <f t="shared" si="74"/>
        <v>0</v>
      </c>
      <c r="P2394" s="105" t="str">
        <f>IFERROR(INDEX(Data_HS!$D$2:$D$8217,MATCH(H2394,Data_HS!$A$2:$A$8217,0))/p_bulan,"")</f>
        <v/>
      </c>
      <c r="Q2394" s="104" t="str">
        <f t="shared" si="75"/>
        <v>HS tidak valid</v>
      </c>
    </row>
    <row r="2395" spans="1:17" x14ac:dyDescent="0.3">
      <c r="A2395" s="104">
        <v>2394</v>
      </c>
      <c r="B2395" s="104" t="s">
        <v>19192</v>
      </c>
      <c r="C2395" s="104" t="s">
        <v>282</v>
      </c>
      <c r="D2395" s="104" t="s">
        <v>308</v>
      </c>
      <c r="E2395" s="104" t="s">
        <v>320</v>
      </c>
      <c r="F2395" s="104" t="s">
        <v>343</v>
      </c>
      <c r="G2395" s="104" t="s">
        <v>332</v>
      </c>
      <c r="H2395" s="104" t="s">
        <v>4819</v>
      </c>
      <c r="I2395" s="104" t="s">
        <v>19193</v>
      </c>
      <c r="J2395" s="105">
        <v>250000</v>
      </c>
      <c r="K2395" s="105">
        <v>5000000</v>
      </c>
      <c r="L2395" s="105">
        <v>2625000</v>
      </c>
      <c r="M2395" s="106">
        <v>0.94106053199999995</v>
      </c>
      <c r="N2395" s="105">
        <v>2470283.8969999999</v>
      </c>
      <c r="O2395" s="107">
        <f t="shared" si="74"/>
        <v>38</v>
      </c>
      <c r="P2395" s="105">
        <f>IFERROR(INDEX(Data_HS!$D$2:$D$8217,MATCH(H2395,Data_HS!$A$2:$A$8217,0))/p_bulan,"")</f>
        <v>146201730</v>
      </c>
      <c r="Q2395" s="104" t="str">
        <f t="shared" si="75"/>
        <v>Wajar</v>
      </c>
    </row>
    <row r="2396" spans="1:17" x14ac:dyDescent="0.3">
      <c r="A2396" s="104">
        <v>2395</v>
      </c>
      <c r="B2396" s="104" t="s">
        <v>19192</v>
      </c>
      <c r="C2396" s="104" t="s">
        <v>282</v>
      </c>
      <c r="D2396" s="104" t="s">
        <v>308</v>
      </c>
      <c r="E2396" s="104" t="s">
        <v>320</v>
      </c>
      <c r="F2396" s="104" t="s">
        <v>343</v>
      </c>
      <c r="G2396" s="104" t="s">
        <v>332</v>
      </c>
      <c r="H2396" s="104" t="s">
        <v>1833</v>
      </c>
      <c r="I2396" s="104" t="s">
        <v>19194</v>
      </c>
      <c r="J2396" s="105">
        <v>100000</v>
      </c>
      <c r="K2396" s="105">
        <v>4000000</v>
      </c>
      <c r="L2396" s="105">
        <v>2050000</v>
      </c>
      <c r="M2396" s="106">
        <v>0.10319235</v>
      </c>
      <c r="N2396" s="105">
        <v>211544.31649999999</v>
      </c>
      <c r="O2396" s="107">
        <f t="shared" si="74"/>
        <v>14</v>
      </c>
      <c r="P2396" s="105">
        <f>IFERROR(INDEX(Data_HS!$D$2:$D$8217,MATCH(H2396,Data_HS!$A$2:$A$8217,0))/p_bulan,"")</f>
        <v>51044723.545454547</v>
      </c>
      <c r="Q2396" s="104" t="str">
        <f t="shared" si="75"/>
        <v>Wajar</v>
      </c>
    </row>
    <row r="2397" spans="1:17" x14ac:dyDescent="0.3">
      <c r="A2397" s="104">
        <v>2396</v>
      </c>
      <c r="B2397" s="104" t="s">
        <v>19192</v>
      </c>
      <c r="C2397" s="104" t="s">
        <v>282</v>
      </c>
      <c r="D2397" s="104" t="s">
        <v>308</v>
      </c>
      <c r="E2397" s="104" t="s">
        <v>320</v>
      </c>
      <c r="F2397" s="104" t="s">
        <v>343</v>
      </c>
      <c r="G2397" s="104" t="s">
        <v>332</v>
      </c>
      <c r="H2397" s="104" t="s">
        <v>1833</v>
      </c>
      <c r="I2397" s="104" t="s">
        <v>19195</v>
      </c>
      <c r="J2397" s="105">
        <v>100000</v>
      </c>
      <c r="K2397" s="105">
        <v>4000000</v>
      </c>
      <c r="L2397" s="105">
        <v>2050000</v>
      </c>
      <c r="M2397" s="106">
        <v>0.10319235</v>
      </c>
      <c r="N2397" s="105">
        <v>211544.31649999999</v>
      </c>
      <c r="O2397" s="107">
        <f t="shared" si="74"/>
        <v>14</v>
      </c>
      <c r="P2397" s="105">
        <f>IFERROR(INDEX(Data_HS!$D$2:$D$8217,MATCH(H2397,Data_HS!$A$2:$A$8217,0))/p_bulan,"")</f>
        <v>51044723.545454547</v>
      </c>
      <c r="Q2397" s="104" t="str">
        <f t="shared" si="75"/>
        <v>Wajar</v>
      </c>
    </row>
    <row r="2398" spans="1:17" x14ac:dyDescent="0.3">
      <c r="A2398" s="104">
        <v>2397</v>
      </c>
      <c r="B2398" s="104" t="s">
        <v>19196</v>
      </c>
      <c r="C2398" s="104" t="s">
        <v>294</v>
      </c>
      <c r="D2398" s="104" t="s">
        <v>311</v>
      </c>
      <c r="E2398" s="104" t="s">
        <v>306</v>
      </c>
      <c r="F2398" s="104" t="s">
        <v>343</v>
      </c>
      <c r="G2398" s="104" t="s">
        <v>332</v>
      </c>
      <c r="H2398" s="104" t="s">
        <v>1020</v>
      </c>
      <c r="I2398" s="104" t="s">
        <v>19197</v>
      </c>
      <c r="J2398" s="105">
        <v>100</v>
      </c>
      <c r="K2398" s="105">
        <v>4000</v>
      </c>
      <c r="L2398" s="105">
        <v>2050</v>
      </c>
      <c r="M2398" s="106">
        <v>0.17726610700000001</v>
      </c>
      <c r="N2398" s="105">
        <v>363.39551979999999</v>
      </c>
      <c r="O2398" s="107">
        <f t="shared" si="74"/>
        <v>4</v>
      </c>
      <c r="P2398" s="105">
        <f>IFERROR(INDEX(Data_HS!$D$2:$D$8217,MATCH(H2398,Data_HS!$A$2:$A$8217,0))/p_bulan,"")</f>
        <v>464.72727272727275</v>
      </c>
      <c r="Q2398" s="104" t="str">
        <f t="shared" si="75"/>
        <v>Wajar</v>
      </c>
    </row>
    <row r="2399" spans="1:17" x14ac:dyDescent="0.3">
      <c r="A2399" s="104">
        <v>2398</v>
      </c>
      <c r="B2399" s="104" t="s">
        <v>19196</v>
      </c>
      <c r="C2399" s="104" t="s">
        <v>294</v>
      </c>
      <c r="D2399" s="104" t="s">
        <v>311</v>
      </c>
      <c r="E2399" s="104" t="s">
        <v>306</v>
      </c>
      <c r="F2399" s="104" t="s">
        <v>343</v>
      </c>
      <c r="G2399" s="104" t="s">
        <v>332</v>
      </c>
      <c r="H2399" s="104" t="s">
        <v>1460</v>
      </c>
      <c r="I2399" s="104" t="s">
        <v>19198</v>
      </c>
      <c r="J2399" s="105">
        <v>100</v>
      </c>
      <c r="K2399" s="105">
        <v>300</v>
      </c>
      <c r="L2399" s="105">
        <v>200</v>
      </c>
      <c r="M2399" s="106">
        <v>6.8828138010000002</v>
      </c>
      <c r="N2399" s="105">
        <v>1376.56276</v>
      </c>
      <c r="O2399" s="107">
        <f t="shared" si="74"/>
        <v>9</v>
      </c>
      <c r="P2399" s="105">
        <f>IFERROR(INDEX(Data_HS!$D$2:$D$8217,MATCH(H2399,Data_HS!$A$2:$A$8217,0))/p_bulan,"")</f>
        <v>60138.272727272728</v>
      </c>
      <c r="Q2399" s="104" t="str">
        <f t="shared" si="75"/>
        <v>Wajar</v>
      </c>
    </row>
    <row r="2400" spans="1:17" x14ac:dyDescent="0.3">
      <c r="A2400" s="104">
        <v>2399</v>
      </c>
      <c r="B2400" s="104" t="s">
        <v>19196</v>
      </c>
      <c r="C2400" s="104" t="s">
        <v>294</v>
      </c>
      <c r="D2400" s="104" t="s">
        <v>311</v>
      </c>
      <c r="E2400" s="104" t="s">
        <v>306</v>
      </c>
      <c r="F2400" s="104" t="s">
        <v>343</v>
      </c>
      <c r="G2400" s="104" t="s">
        <v>332</v>
      </c>
      <c r="H2400" s="104" t="s">
        <v>2691</v>
      </c>
      <c r="I2400" s="104" t="s">
        <v>19199</v>
      </c>
      <c r="J2400" s="105">
        <v>100</v>
      </c>
      <c r="K2400" s="105">
        <v>1000</v>
      </c>
      <c r="L2400" s="105">
        <v>550</v>
      </c>
      <c r="M2400" s="106">
        <v>3.3856209150000001</v>
      </c>
      <c r="N2400" s="105">
        <v>1862.0915030000001</v>
      </c>
      <c r="O2400" s="107">
        <f t="shared" si="74"/>
        <v>22</v>
      </c>
      <c r="P2400" s="105">
        <f>IFERROR(INDEX(Data_HS!$D$2:$D$8217,MATCH(H2400,Data_HS!$A$2:$A$8217,0))/p_bulan,"")</f>
        <v>47.090909090909093</v>
      </c>
      <c r="Q2400" s="104" t="str">
        <f t="shared" si="75"/>
        <v>Melebihi ekspor nasional HS</v>
      </c>
    </row>
    <row r="2401" spans="1:17" x14ac:dyDescent="0.3">
      <c r="A2401" s="104">
        <v>2400</v>
      </c>
      <c r="B2401" s="104" t="s">
        <v>19196</v>
      </c>
      <c r="C2401" s="104" t="s">
        <v>294</v>
      </c>
      <c r="D2401" s="104" t="s">
        <v>311</v>
      </c>
      <c r="E2401" s="104" t="s">
        <v>306</v>
      </c>
      <c r="F2401" s="104" t="s">
        <v>343</v>
      </c>
      <c r="G2401" s="104" t="s">
        <v>332</v>
      </c>
      <c r="H2401" s="104" t="s">
        <v>5520</v>
      </c>
      <c r="I2401" s="104" t="s">
        <v>19200</v>
      </c>
      <c r="J2401" s="105">
        <v>0</v>
      </c>
      <c r="K2401" s="105">
        <v>10000</v>
      </c>
      <c r="L2401" s="105">
        <v>5000</v>
      </c>
      <c r="M2401" s="106">
        <v>2.3177416399999999</v>
      </c>
      <c r="N2401" s="105">
        <v>11588.708199999999</v>
      </c>
      <c r="O2401" s="107">
        <f t="shared" si="74"/>
        <v>40</v>
      </c>
      <c r="P2401" s="105">
        <f>IFERROR(INDEX(Data_HS!$D$2:$D$8217,MATCH(H2401,Data_HS!$A$2:$A$8217,0))/p_bulan,"")</f>
        <v>6486814.1818181816</v>
      </c>
      <c r="Q2401" s="104" t="str">
        <f t="shared" si="75"/>
        <v>Wajar</v>
      </c>
    </row>
    <row r="2402" spans="1:17" x14ac:dyDescent="0.3">
      <c r="A2402" s="104">
        <v>2401</v>
      </c>
      <c r="B2402" s="104" t="s">
        <v>19196</v>
      </c>
      <c r="C2402" s="104" t="s">
        <v>294</v>
      </c>
      <c r="D2402" s="104" t="s">
        <v>311</v>
      </c>
      <c r="E2402" s="104" t="s">
        <v>306</v>
      </c>
      <c r="F2402" s="104" t="s">
        <v>343</v>
      </c>
      <c r="G2402" s="104" t="s">
        <v>332</v>
      </c>
      <c r="H2402" s="104" t="s">
        <v>1012</v>
      </c>
      <c r="I2402" s="104" t="s">
        <v>19201</v>
      </c>
      <c r="J2402" s="105">
        <v>1000</v>
      </c>
      <c r="K2402" s="105">
        <v>5000</v>
      </c>
      <c r="L2402" s="105">
        <v>3000</v>
      </c>
      <c r="M2402" s="106">
        <v>0.96830788199999995</v>
      </c>
      <c r="N2402" s="105">
        <v>2904.9236470000001</v>
      </c>
      <c r="O2402" s="107">
        <f t="shared" si="74"/>
        <v>4</v>
      </c>
      <c r="P2402" s="105">
        <f>IFERROR(INDEX(Data_HS!$D$2:$D$8217,MATCH(H2402,Data_HS!$A$2:$A$8217,0))/p_bulan,"")</f>
        <v>2073619.1818181819</v>
      </c>
      <c r="Q2402" s="104" t="str">
        <f t="shared" si="75"/>
        <v>Wajar</v>
      </c>
    </row>
    <row r="2403" spans="1:17" x14ac:dyDescent="0.3">
      <c r="A2403" s="104">
        <v>2402</v>
      </c>
      <c r="B2403" s="104" t="s">
        <v>19196</v>
      </c>
      <c r="C2403" s="104" t="s">
        <v>294</v>
      </c>
      <c r="D2403" s="104" t="s">
        <v>311</v>
      </c>
      <c r="E2403" s="104" t="s">
        <v>306</v>
      </c>
      <c r="F2403" s="104" t="s">
        <v>343</v>
      </c>
      <c r="G2403" s="104" t="s">
        <v>332</v>
      </c>
      <c r="H2403" s="104" t="s">
        <v>1020</v>
      </c>
      <c r="I2403" s="104" t="s">
        <v>19202</v>
      </c>
      <c r="J2403" s="105">
        <v>1000</v>
      </c>
      <c r="K2403" s="105">
        <v>5000</v>
      </c>
      <c r="L2403" s="105">
        <v>3000</v>
      </c>
      <c r="M2403" s="106">
        <v>0.17726610700000001</v>
      </c>
      <c r="N2403" s="105">
        <v>531.79832169999997</v>
      </c>
      <c r="O2403" s="107">
        <f t="shared" si="74"/>
        <v>4</v>
      </c>
      <c r="P2403" s="105">
        <f>IFERROR(INDEX(Data_HS!$D$2:$D$8217,MATCH(H2403,Data_HS!$A$2:$A$8217,0))/p_bulan,"")</f>
        <v>464.72727272727275</v>
      </c>
      <c r="Q2403" s="104" t="str">
        <f t="shared" si="75"/>
        <v>Melebihi ekspor nasional HS</v>
      </c>
    </row>
    <row r="2404" spans="1:17" x14ac:dyDescent="0.3">
      <c r="A2404" s="104">
        <v>2403</v>
      </c>
      <c r="B2404" s="104" t="s">
        <v>19196</v>
      </c>
      <c r="C2404" s="104" t="s">
        <v>294</v>
      </c>
      <c r="D2404" s="104" t="s">
        <v>311</v>
      </c>
      <c r="E2404" s="104" t="s">
        <v>306</v>
      </c>
      <c r="F2404" s="104" t="s">
        <v>343</v>
      </c>
      <c r="G2404" s="104" t="s">
        <v>332</v>
      </c>
      <c r="H2404" s="104" t="s">
        <v>1460</v>
      </c>
      <c r="I2404" s="104" t="s">
        <v>19203</v>
      </c>
      <c r="J2404" s="105">
        <v>1000</v>
      </c>
      <c r="K2404" s="105">
        <v>100000</v>
      </c>
      <c r="L2404" s="105">
        <v>50500</v>
      </c>
      <c r="M2404" s="106">
        <v>6.8828138010000002</v>
      </c>
      <c r="N2404" s="105">
        <v>347582.0969</v>
      </c>
      <c r="O2404" s="107">
        <f t="shared" si="74"/>
        <v>9</v>
      </c>
      <c r="P2404" s="105">
        <f>IFERROR(INDEX(Data_HS!$D$2:$D$8217,MATCH(H2404,Data_HS!$A$2:$A$8217,0))/p_bulan,"")</f>
        <v>60138.272727272728</v>
      </c>
      <c r="Q2404" s="104" t="str">
        <f t="shared" si="75"/>
        <v>Melebihi ekspor nasional HS</v>
      </c>
    </row>
    <row r="2405" spans="1:17" x14ac:dyDescent="0.3">
      <c r="A2405" s="104">
        <v>2404</v>
      </c>
      <c r="B2405" s="104" t="s">
        <v>19196</v>
      </c>
      <c r="C2405" s="104" t="s">
        <v>294</v>
      </c>
      <c r="D2405" s="104" t="s">
        <v>311</v>
      </c>
      <c r="E2405" s="104" t="s">
        <v>306</v>
      </c>
      <c r="F2405" s="104" t="s">
        <v>343</v>
      </c>
      <c r="G2405" s="104" t="s">
        <v>332</v>
      </c>
      <c r="H2405" s="104" t="s">
        <v>2691</v>
      </c>
      <c r="I2405" s="104" t="s">
        <v>19199</v>
      </c>
      <c r="J2405" s="105">
        <v>100</v>
      </c>
      <c r="K2405" s="105">
        <v>1000</v>
      </c>
      <c r="L2405" s="105">
        <v>550</v>
      </c>
      <c r="M2405" s="106">
        <v>3.3856209150000001</v>
      </c>
      <c r="N2405" s="105">
        <v>1862.0915030000001</v>
      </c>
      <c r="O2405" s="107">
        <f t="shared" si="74"/>
        <v>22</v>
      </c>
      <c r="P2405" s="105">
        <f>IFERROR(INDEX(Data_HS!$D$2:$D$8217,MATCH(H2405,Data_HS!$A$2:$A$8217,0))/p_bulan,"")</f>
        <v>47.090909090909093</v>
      </c>
      <c r="Q2405" s="104" t="str">
        <f t="shared" si="75"/>
        <v>Melebihi ekspor nasional HS</v>
      </c>
    </row>
    <row r="2406" spans="1:17" x14ac:dyDescent="0.3">
      <c r="A2406" s="104">
        <v>2405</v>
      </c>
      <c r="B2406" s="104" t="s">
        <v>19196</v>
      </c>
      <c r="C2406" s="104" t="s">
        <v>294</v>
      </c>
      <c r="D2406" s="104" t="s">
        <v>311</v>
      </c>
      <c r="E2406" s="104" t="s">
        <v>306</v>
      </c>
      <c r="F2406" s="104" t="s">
        <v>343</v>
      </c>
      <c r="G2406" s="104" t="s">
        <v>332</v>
      </c>
      <c r="H2406" s="104" t="s">
        <v>5520</v>
      </c>
      <c r="I2406" s="104" t="s">
        <v>19204</v>
      </c>
      <c r="J2406" s="105">
        <v>1000</v>
      </c>
      <c r="K2406" s="105">
        <v>10000</v>
      </c>
      <c r="L2406" s="105">
        <v>5500</v>
      </c>
      <c r="M2406" s="106">
        <v>2.3177416399999999</v>
      </c>
      <c r="N2406" s="105">
        <v>12747.579019999999</v>
      </c>
      <c r="O2406" s="107">
        <f t="shared" si="74"/>
        <v>40</v>
      </c>
      <c r="P2406" s="105">
        <f>IFERROR(INDEX(Data_HS!$D$2:$D$8217,MATCH(H2406,Data_HS!$A$2:$A$8217,0))/p_bulan,"")</f>
        <v>6486814.1818181816</v>
      </c>
      <c r="Q2406" s="104" t="str">
        <f t="shared" si="75"/>
        <v>Wajar</v>
      </c>
    </row>
    <row r="2407" spans="1:17" x14ac:dyDescent="0.3">
      <c r="A2407" s="104">
        <v>2406</v>
      </c>
      <c r="B2407" s="104" t="s">
        <v>19205</v>
      </c>
      <c r="C2407" s="104" t="s">
        <v>293</v>
      </c>
      <c r="D2407" s="104" t="s">
        <v>311</v>
      </c>
      <c r="E2407" s="104" t="s">
        <v>320</v>
      </c>
      <c r="F2407" s="104" t="s">
        <v>343</v>
      </c>
      <c r="G2407" s="104" t="s">
        <v>332</v>
      </c>
      <c r="H2407" s="104" t="s">
        <v>2277</v>
      </c>
      <c r="I2407" s="104" t="s">
        <v>19206</v>
      </c>
      <c r="J2407" s="105">
        <v>12000</v>
      </c>
      <c r="K2407" s="105">
        <v>250000</v>
      </c>
      <c r="L2407" s="105">
        <v>131000</v>
      </c>
      <c r="M2407" s="106">
        <v>7.6014287400000002</v>
      </c>
      <c r="N2407" s="105">
        <v>995787.16500000004</v>
      </c>
      <c r="O2407" s="107">
        <f t="shared" si="74"/>
        <v>18</v>
      </c>
      <c r="P2407" s="105">
        <f>IFERROR(INDEX(Data_HS!$D$2:$D$8217,MATCH(H2407,Data_HS!$A$2:$A$8217,0))/p_bulan,"")</f>
        <v>11704.818181818182</v>
      </c>
      <c r="Q2407" s="104" t="str">
        <f t="shared" si="75"/>
        <v>Melebihi ekspor nasional HS</v>
      </c>
    </row>
    <row r="2408" spans="1:17" x14ac:dyDescent="0.3">
      <c r="A2408" s="104">
        <v>2407</v>
      </c>
      <c r="B2408" s="104" t="s">
        <v>19207</v>
      </c>
      <c r="C2408" s="104" t="s">
        <v>288</v>
      </c>
      <c r="D2408" s="104" t="s">
        <v>317</v>
      </c>
      <c r="E2408" s="104" t="s">
        <v>320</v>
      </c>
      <c r="F2408" s="104" t="s">
        <v>344</v>
      </c>
      <c r="G2408" s="104" t="s">
        <v>332</v>
      </c>
      <c r="H2408" s="104" t="s">
        <v>1833</v>
      </c>
      <c r="I2408" s="104" t="s">
        <v>17401</v>
      </c>
      <c r="J2408" s="105">
        <v>1000000</v>
      </c>
      <c r="K2408" s="105">
        <v>50000000</v>
      </c>
      <c r="L2408" s="105">
        <v>25500000</v>
      </c>
      <c r="M2408" s="106">
        <v>0.10319235</v>
      </c>
      <c r="N2408" s="105">
        <v>2631404.9130000002</v>
      </c>
      <c r="O2408" s="107">
        <f t="shared" si="74"/>
        <v>14</v>
      </c>
      <c r="P2408" s="105">
        <f>IFERROR(INDEX(Data_HS!$D$2:$D$8217,MATCH(H2408,Data_HS!$A$2:$A$8217,0))/p_bulan,"")</f>
        <v>51044723.545454547</v>
      </c>
      <c r="Q2408" s="104" t="str">
        <f t="shared" si="75"/>
        <v>Wajar</v>
      </c>
    </row>
    <row r="2409" spans="1:17" x14ac:dyDescent="0.3">
      <c r="A2409" s="104">
        <v>2408</v>
      </c>
      <c r="B2409" s="104" t="s">
        <v>19207</v>
      </c>
      <c r="C2409" s="104" t="s">
        <v>288</v>
      </c>
      <c r="D2409" s="104" t="s">
        <v>317</v>
      </c>
      <c r="E2409" s="104" t="s">
        <v>320</v>
      </c>
      <c r="F2409" s="104" t="s">
        <v>344</v>
      </c>
      <c r="G2409" s="104" t="s">
        <v>332</v>
      </c>
      <c r="H2409" s="104" t="s">
        <v>1875</v>
      </c>
      <c r="I2409" s="104" t="s">
        <v>19208</v>
      </c>
      <c r="J2409" s="105">
        <v>2000000</v>
      </c>
      <c r="K2409" s="105">
        <v>3000000</v>
      </c>
      <c r="L2409" s="105">
        <v>2500000</v>
      </c>
      <c r="M2409" s="106">
        <v>1.047031058</v>
      </c>
      <c r="N2409" s="105">
        <v>2617577.6439999999</v>
      </c>
      <c r="O2409" s="107">
        <f t="shared" si="74"/>
        <v>15</v>
      </c>
      <c r="P2409" s="105">
        <f>IFERROR(INDEX(Data_HS!$D$2:$D$8217,MATCH(H2409,Data_HS!$A$2:$A$8217,0))/p_bulan,"")</f>
        <v>236260961.54545453</v>
      </c>
      <c r="Q2409" s="104" t="str">
        <f t="shared" si="75"/>
        <v>Wajar</v>
      </c>
    </row>
    <row r="2410" spans="1:17" x14ac:dyDescent="0.3">
      <c r="A2410" s="104">
        <v>2409</v>
      </c>
      <c r="B2410" s="104" t="s">
        <v>19207</v>
      </c>
      <c r="C2410" s="104" t="s">
        <v>288</v>
      </c>
      <c r="D2410" s="104" t="s">
        <v>317</v>
      </c>
      <c r="E2410" s="104" t="s">
        <v>320</v>
      </c>
      <c r="F2410" s="104" t="s">
        <v>344</v>
      </c>
      <c r="G2410" s="104" t="s">
        <v>332</v>
      </c>
      <c r="H2410" s="104" t="s">
        <v>1833</v>
      </c>
      <c r="I2410" s="104" t="s">
        <v>19209</v>
      </c>
      <c r="J2410" s="105">
        <v>200000</v>
      </c>
      <c r="K2410" s="105">
        <v>2000000</v>
      </c>
      <c r="L2410" s="105">
        <v>1100000</v>
      </c>
      <c r="M2410" s="106">
        <v>0.10319235</v>
      </c>
      <c r="N2410" s="105">
        <v>113511.5845</v>
      </c>
      <c r="O2410" s="107">
        <f t="shared" si="74"/>
        <v>14</v>
      </c>
      <c r="P2410" s="105">
        <f>IFERROR(INDEX(Data_HS!$D$2:$D$8217,MATCH(H2410,Data_HS!$A$2:$A$8217,0))/p_bulan,"")</f>
        <v>51044723.545454547</v>
      </c>
      <c r="Q2410" s="104" t="str">
        <f t="shared" si="75"/>
        <v>Wajar</v>
      </c>
    </row>
    <row r="2411" spans="1:17" x14ac:dyDescent="0.3">
      <c r="A2411" s="104">
        <v>2410</v>
      </c>
      <c r="B2411" s="104" t="s">
        <v>19207</v>
      </c>
      <c r="C2411" s="104" t="s">
        <v>288</v>
      </c>
      <c r="D2411" s="104" t="s">
        <v>317</v>
      </c>
      <c r="E2411" s="104" t="s">
        <v>320</v>
      </c>
      <c r="F2411" s="104" t="s">
        <v>344</v>
      </c>
      <c r="G2411" s="104" t="s">
        <v>332</v>
      </c>
      <c r="H2411" s="104" t="s">
        <v>978</v>
      </c>
      <c r="I2411" s="104" t="s">
        <v>17808</v>
      </c>
      <c r="J2411" s="105">
        <v>27000</v>
      </c>
      <c r="K2411" s="105"/>
      <c r="L2411" s="105">
        <v>27000</v>
      </c>
      <c r="M2411" s="106">
        <v>1.3588301460000001</v>
      </c>
      <c r="N2411" s="105">
        <v>36688.413950000002</v>
      </c>
      <c r="O2411" s="107">
        <f t="shared" si="74"/>
        <v>4</v>
      </c>
      <c r="P2411" s="105">
        <f>IFERROR(INDEX(Data_HS!$D$2:$D$8217,MATCH(H2411,Data_HS!$A$2:$A$8217,0))/p_bulan,"")</f>
        <v>549.09090909090912</v>
      </c>
      <c r="Q2411" s="104" t="str">
        <f t="shared" si="75"/>
        <v>Melebihi ekspor nasional HS</v>
      </c>
    </row>
    <row r="2412" spans="1:17" x14ac:dyDescent="0.3">
      <c r="A2412" s="104">
        <v>2411</v>
      </c>
      <c r="B2412" s="104" t="s">
        <v>19207</v>
      </c>
      <c r="C2412" s="104" t="s">
        <v>288</v>
      </c>
      <c r="D2412" s="104" t="s">
        <v>317</v>
      </c>
      <c r="E2412" s="104" t="s">
        <v>320</v>
      </c>
      <c r="F2412" s="104" t="s">
        <v>344</v>
      </c>
      <c r="G2412" s="104" t="s">
        <v>332</v>
      </c>
      <c r="H2412" s="104" t="s">
        <v>16845</v>
      </c>
      <c r="I2412" s="104" t="s">
        <v>19210</v>
      </c>
      <c r="J2412" s="105">
        <v>100000</v>
      </c>
      <c r="K2412" s="105">
        <v>1000000</v>
      </c>
      <c r="L2412" s="105">
        <v>550000</v>
      </c>
      <c r="M2412" s="106"/>
      <c r="N2412" s="105"/>
      <c r="O2412" s="107">
        <f t="shared" si="74"/>
        <v>0</v>
      </c>
      <c r="P2412" s="105" t="str">
        <f>IFERROR(INDEX(Data_HS!$D$2:$D$8217,MATCH(H2412,Data_HS!$A$2:$A$8217,0))/p_bulan,"")</f>
        <v/>
      </c>
      <c r="Q2412" s="104" t="str">
        <f t="shared" si="75"/>
        <v>HS tidak valid</v>
      </c>
    </row>
    <row r="2413" spans="1:17" x14ac:dyDescent="0.3">
      <c r="A2413" s="104">
        <v>2412</v>
      </c>
      <c r="B2413" s="104" t="s">
        <v>19211</v>
      </c>
      <c r="C2413" s="104" t="s">
        <v>288</v>
      </c>
      <c r="D2413" s="104" t="s">
        <v>311</v>
      </c>
      <c r="E2413" s="104" t="s">
        <v>320</v>
      </c>
      <c r="F2413" s="104" t="s">
        <v>344</v>
      </c>
      <c r="G2413" s="104" t="s">
        <v>335</v>
      </c>
      <c r="H2413" s="104" t="s">
        <v>4629</v>
      </c>
      <c r="I2413" s="104" t="s">
        <v>19212</v>
      </c>
      <c r="J2413" s="105">
        <v>18000</v>
      </c>
      <c r="K2413" s="105">
        <v>300000</v>
      </c>
      <c r="L2413" s="105">
        <v>159000</v>
      </c>
      <c r="M2413" s="106">
        <v>1.77268161</v>
      </c>
      <c r="N2413" s="105">
        <v>281856.37599999999</v>
      </c>
      <c r="O2413" s="107">
        <f t="shared" si="74"/>
        <v>38</v>
      </c>
      <c r="P2413" s="105">
        <f>IFERROR(INDEX(Data_HS!$D$2:$D$8217,MATCH(H2413,Data_HS!$A$2:$A$8217,0))/p_bulan,"")</f>
        <v>2332469</v>
      </c>
      <c r="Q2413" s="104" t="str">
        <f t="shared" si="75"/>
        <v>Wajar</v>
      </c>
    </row>
    <row r="2414" spans="1:17" x14ac:dyDescent="0.3">
      <c r="A2414" s="104">
        <v>2413</v>
      </c>
      <c r="B2414" s="104" t="s">
        <v>19211</v>
      </c>
      <c r="C2414" s="104" t="s">
        <v>288</v>
      </c>
      <c r="D2414" s="104" t="s">
        <v>311</v>
      </c>
      <c r="E2414" s="104" t="s">
        <v>320</v>
      </c>
      <c r="F2414" s="104" t="s">
        <v>344</v>
      </c>
      <c r="G2414" s="104" t="s">
        <v>335</v>
      </c>
      <c r="H2414" s="104" t="s">
        <v>4629</v>
      </c>
      <c r="I2414" s="104" t="s">
        <v>19213</v>
      </c>
      <c r="J2414" s="105">
        <v>18000</v>
      </c>
      <c r="K2414" s="105">
        <v>300000</v>
      </c>
      <c r="L2414" s="105">
        <v>159000</v>
      </c>
      <c r="M2414" s="106">
        <v>1.77268161</v>
      </c>
      <c r="N2414" s="105">
        <v>281856.37599999999</v>
      </c>
      <c r="O2414" s="107">
        <f t="shared" si="74"/>
        <v>38</v>
      </c>
      <c r="P2414" s="105">
        <f>IFERROR(INDEX(Data_HS!$D$2:$D$8217,MATCH(H2414,Data_HS!$A$2:$A$8217,0))/p_bulan,"")</f>
        <v>2332469</v>
      </c>
      <c r="Q2414" s="104" t="str">
        <f t="shared" si="75"/>
        <v>Wajar</v>
      </c>
    </row>
    <row r="2415" spans="1:17" x14ac:dyDescent="0.3">
      <c r="A2415" s="104">
        <v>2414</v>
      </c>
      <c r="B2415" s="104" t="s">
        <v>19211</v>
      </c>
      <c r="C2415" s="104" t="s">
        <v>288</v>
      </c>
      <c r="D2415" s="104" t="s">
        <v>311</v>
      </c>
      <c r="E2415" s="104" t="s">
        <v>320</v>
      </c>
      <c r="F2415" s="104" t="s">
        <v>344</v>
      </c>
      <c r="G2415" s="104" t="s">
        <v>335</v>
      </c>
      <c r="H2415" s="104" t="s">
        <v>4629</v>
      </c>
      <c r="I2415" s="104" t="s">
        <v>19214</v>
      </c>
      <c r="J2415" s="105">
        <v>18000</v>
      </c>
      <c r="K2415" s="105">
        <v>300000</v>
      </c>
      <c r="L2415" s="105">
        <v>159000</v>
      </c>
      <c r="M2415" s="106">
        <v>1.77268161</v>
      </c>
      <c r="N2415" s="105">
        <v>281856.37599999999</v>
      </c>
      <c r="O2415" s="107">
        <f t="shared" si="74"/>
        <v>38</v>
      </c>
      <c r="P2415" s="105">
        <f>IFERROR(INDEX(Data_HS!$D$2:$D$8217,MATCH(H2415,Data_HS!$A$2:$A$8217,0))/p_bulan,"")</f>
        <v>2332469</v>
      </c>
      <c r="Q2415" s="104" t="str">
        <f t="shared" si="75"/>
        <v>Wajar</v>
      </c>
    </row>
    <row r="2416" spans="1:17" x14ac:dyDescent="0.3">
      <c r="A2416" s="104">
        <v>2415</v>
      </c>
      <c r="B2416" s="104" t="s">
        <v>19211</v>
      </c>
      <c r="C2416" s="104" t="s">
        <v>288</v>
      </c>
      <c r="D2416" s="104" t="s">
        <v>311</v>
      </c>
      <c r="E2416" s="104" t="s">
        <v>320</v>
      </c>
      <c r="F2416" s="104" t="s">
        <v>344</v>
      </c>
      <c r="G2416" s="104" t="s">
        <v>335</v>
      </c>
      <c r="H2416" s="104" t="s">
        <v>4629</v>
      </c>
      <c r="I2416" s="104" t="s">
        <v>19215</v>
      </c>
      <c r="J2416" s="105">
        <v>18000</v>
      </c>
      <c r="K2416" s="105">
        <v>300000</v>
      </c>
      <c r="L2416" s="105">
        <v>159000</v>
      </c>
      <c r="M2416" s="106">
        <v>1.77268161</v>
      </c>
      <c r="N2416" s="105">
        <v>281856.37599999999</v>
      </c>
      <c r="O2416" s="107">
        <f t="shared" si="74"/>
        <v>38</v>
      </c>
      <c r="P2416" s="105">
        <f>IFERROR(INDEX(Data_HS!$D$2:$D$8217,MATCH(H2416,Data_HS!$A$2:$A$8217,0))/p_bulan,"")</f>
        <v>2332469</v>
      </c>
      <c r="Q2416" s="104" t="str">
        <f t="shared" si="75"/>
        <v>Wajar</v>
      </c>
    </row>
    <row r="2417" spans="1:17" x14ac:dyDescent="0.3">
      <c r="A2417" s="104">
        <v>2416</v>
      </c>
      <c r="B2417" s="104" t="s">
        <v>19211</v>
      </c>
      <c r="C2417" s="104" t="s">
        <v>288</v>
      </c>
      <c r="D2417" s="104" t="s">
        <v>311</v>
      </c>
      <c r="E2417" s="104" t="s">
        <v>320</v>
      </c>
      <c r="F2417" s="104" t="s">
        <v>344</v>
      </c>
      <c r="G2417" s="104" t="s">
        <v>335</v>
      </c>
      <c r="H2417" s="104" t="s">
        <v>4629</v>
      </c>
      <c r="I2417" s="104" t="s">
        <v>19216</v>
      </c>
      <c r="J2417" s="105">
        <v>18000</v>
      </c>
      <c r="K2417" s="105">
        <v>300000</v>
      </c>
      <c r="L2417" s="105">
        <v>159000</v>
      </c>
      <c r="M2417" s="106">
        <v>1.77268161</v>
      </c>
      <c r="N2417" s="105">
        <v>281856.37599999999</v>
      </c>
      <c r="O2417" s="107">
        <f t="shared" si="74"/>
        <v>38</v>
      </c>
      <c r="P2417" s="105">
        <f>IFERROR(INDEX(Data_HS!$D$2:$D$8217,MATCH(H2417,Data_HS!$A$2:$A$8217,0))/p_bulan,"")</f>
        <v>2332469</v>
      </c>
      <c r="Q2417" s="104" t="str">
        <f t="shared" si="75"/>
        <v>Wajar</v>
      </c>
    </row>
    <row r="2418" spans="1:17" x14ac:dyDescent="0.3">
      <c r="A2418" s="104">
        <v>2417</v>
      </c>
      <c r="B2418" s="104" t="s">
        <v>19211</v>
      </c>
      <c r="C2418" s="104" t="s">
        <v>288</v>
      </c>
      <c r="D2418" s="104" t="s">
        <v>311</v>
      </c>
      <c r="E2418" s="104" t="s">
        <v>320</v>
      </c>
      <c r="F2418" s="104" t="s">
        <v>344</v>
      </c>
      <c r="G2418" s="104" t="s">
        <v>335</v>
      </c>
      <c r="H2418" s="104" t="s">
        <v>1020</v>
      </c>
      <c r="I2418" s="104" t="s">
        <v>19217</v>
      </c>
      <c r="J2418" s="105">
        <v>18000</v>
      </c>
      <c r="K2418" s="105">
        <v>300000</v>
      </c>
      <c r="L2418" s="105">
        <v>159000</v>
      </c>
      <c r="M2418" s="106">
        <v>0.17726610700000001</v>
      </c>
      <c r="N2418" s="105">
        <v>28185.31105</v>
      </c>
      <c r="O2418" s="107">
        <f t="shared" si="74"/>
        <v>4</v>
      </c>
      <c r="P2418" s="105">
        <f>IFERROR(INDEX(Data_HS!$D$2:$D$8217,MATCH(H2418,Data_HS!$A$2:$A$8217,0))/p_bulan,"")</f>
        <v>464.72727272727275</v>
      </c>
      <c r="Q2418" s="104" t="str">
        <f t="shared" si="75"/>
        <v>Melebihi ekspor nasional HS</v>
      </c>
    </row>
    <row r="2419" spans="1:17" x14ac:dyDescent="0.3">
      <c r="A2419" s="104">
        <v>2418</v>
      </c>
      <c r="B2419" s="104" t="s">
        <v>19211</v>
      </c>
      <c r="C2419" s="104" t="s">
        <v>288</v>
      </c>
      <c r="D2419" s="104" t="s">
        <v>311</v>
      </c>
      <c r="E2419" s="104" t="s">
        <v>320</v>
      </c>
      <c r="F2419" s="104" t="s">
        <v>344</v>
      </c>
      <c r="G2419" s="104" t="s">
        <v>335</v>
      </c>
      <c r="H2419" s="104" t="s">
        <v>4629</v>
      </c>
      <c r="I2419" s="104" t="s">
        <v>19218</v>
      </c>
      <c r="J2419" s="105">
        <v>18000</v>
      </c>
      <c r="K2419" s="105">
        <v>300000</v>
      </c>
      <c r="L2419" s="105">
        <v>159000</v>
      </c>
      <c r="M2419" s="106">
        <v>1.77268161</v>
      </c>
      <c r="N2419" s="105">
        <v>281856.37599999999</v>
      </c>
      <c r="O2419" s="107">
        <f t="shared" si="74"/>
        <v>38</v>
      </c>
      <c r="P2419" s="105">
        <f>IFERROR(INDEX(Data_HS!$D$2:$D$8217,MATCH(H2419,Data_HS!$A$2:$A$8217,0))/p_bulan,"")</f>
        <v>2332469</v>
      </c>
      <c r="Q2419" s="104" t="str">
        <f t="shared" si="75"/>
        <v>Wajar</v>
      </c>
    </row>
    <row r="2420" spans="1:17" x14ac:dyDescent="0.3">
      <c r="A2420" s="104">
        <v>2419</v>
      </c>
      <c r="B2420" s="104" t="s">
        <v>19211</v>
      </c>
      <c r="C2420" s="104" t="s">
        <v>288</v>
      </c>
      <c r="D2420" s="104" t="s">
        <v>311</v>
      </c>
      <c r="E2420" s="104" t="s">
        <v>320</v>
      </c>
      <c r="F2420" s="104" t="s">
        <v>344</v>
      </c>
      <c r="G2420" s="104" t="s">
        <v>335</v>
      </c>
      <c r="H2420" s="104" t="s">
        <v>4629</v>
      </c>
      <c r="I2420" s="104" t="s">
        <v>19219</v>
      </c>
      <c r="J2420" s="105">
        <v>18000</v>
      </c>
      <c r="K2420" s="105">
        <v>300000</v>
      </c>
      <c r="L2420" s="105">
        <v>159000</v>
      </c>
      <c r="M2420" s="106">
        <v>1.77268161</v>
      </c>
      <c r="N2420" s="105">
        <v>281856.37599999999</v>
      </c>
      <c r="O2420" s="107">
        <f t="shared" si="74"/>
        <v>38</v>
      </c>
      <c r="P2420" s="105">
        <f>IFERROR(INDEX(Data_HS!$D$2:$D$8217,MATCH(H2420,Data_HS!$A$2:$A$8217,0))/p_bulan,"")</f>
        <v>2332469</v>
      </c>
      <c r="Q2420" s="104" t="str">
        <f t="shared" si="75"/>
        <v>Wajar</v>
      </c>
    </row>
    <row r="2421" spans="1:17" x14ac:dyDescent="0.3">
      <c r="A2421" s="104">
        <v>2420</v>
      </c>
      <c r="B2421" s="104" t="s">
        <v>19211</v>
      </c>
      <c r="C2421" s="104" t="s">
        <v>288</v>
      </c>
      <c r="D2421" s="104" t="s">
        <v>311</v>
      </c>
      <c r="E2421" s="104" t="s">
        <v>320</v>
      </c>
      <c r="F2421" s="104" t="s">
        <v>344</v>
      </c>
      <c r="G2421" s="104" t="s">
        <v>335</v>
      </c>
      <c r="H2421" s="104" t="s">
        <v>4629</v>
      </c>
      <c r="I2421" s="104" t="s">
        <v>19220</v>
      </c>
      <c r="J2421" s="105">
        <v>18000</v>
      </c>
      <c r="K2421" s="105">
        <v>300000</v>
      </c>
      <c r="L2421" s="105">
        <v>159000</v>
      </c>
      <c r="M2421" s="106">
        <v>1.77268161</v>
      </c>
      <c r="N2421" s="105">
        <v>281856.37599999999</v>
      </c>
      <c r="O2421" s="107">
        <f t="shared" si="74"/>
        <v>38</v>
      </c>
      <c r="P2421" s="105">
        <f>IFERROR(INDEX(Data_HS!$D$2:$D$8217,MATCH(H2421,Data_HS!$A$2:$A$8217,0))/p_bulan,"")</f>
        <v>2332469</v>
      </c>
      <c r="Q2421" s="104" t="str">
        <f t="shared" si="75"/>
        <v>Wajar</v>
      </c>
    </row>
    <row r="2422" spans="1:17" x14ac:dyDescent="0.3">
      <c r="A2422" s="104">
        <v>2421</v>
      </c>
      <c r="B2422" s="104" t="s">
        <v>19211</v>
      </c>
      <c r="C2422" s="104" t="s">
        <v>288</v>
      </c>
      <c r="D2422" s="104" t="s">
        <v>311</v>
      </c>
      <c r="E2422" s="104" t="s">
        <v>320</v>
      </c>
      <c r="F2422" s="104" t="s">
        <v>344</v>
      </c>
      <c r="G2422" s="104" t="s">
        <v>335</v>
      </c>
      <c r="H2422" s="104" t="s">
        <v>4629</v>
      </c>
      <c r="I2422" s="104" t="s">
        <v>19221</v>
      </c>
      <c r="J2422" s="105">
        <v>18000</v>
      </c>
      <c r="K2422" s="105">
        <v>300000</v>
      </c>
      <c r="L2422" s="105">
        <v>159000</v>
      </c>
      <c r="M2422" s="106">
        <v>1.77268161</v>
      </c>
      <c r="N2422" s="105">
        <v>281856.37599999999</v>
      </c>
      <c r="O2422" s="107">
        <f t="shared" si="74"/>
        <v>38</v>
      </c>
      <c r="P2422" s="105">
        <f>IFERROR(INDEX(Data_HS!$D$2:$D$8217,MATCH(H2422,Data_HS!$A$2:$A$8217,0))/p_bulan,"")</f>
        <v>2332469</v>
      </c>
      <c r="Q2422" s="104" t="str">
        <f t="shared" si="75"/>
        <v>Wajar</v>
      </c>
    </row>
    <row r="2423" spans="1:17" x14ac:dyDescent="0.3">
      <c r="A2423" s="104">
        <v>2422</v>
      </c>
      <c r="B2423" s="104" t="s">
        <v>19211</v>
      </c>
      <c r="C2423" s="104" t="s">
        <v>288</v>
      </c>
      <c r="D2423" s="104" t="s">
        <v>311</v>
      </c>
      <c r="E2423" s="104" t="s">
        <v>320</v>
      </c>
      <c r="F2423" s="104" t="s">
        <v>344</v>
      </c>
      <c r="G2423" s="104" t="s">
        <v>335</v>
      </c>
      <c r="H2423" s="104" t="s">
        <v>4629</v>
      </c>
      <c r="I2423" s="104" t="s">
        <v>19222</v>
      </c>
      <c r="J2423" s="105">
        <v>18000</v>
      </c>
      <c r="K2423" s="105">
        <v>300000</v>
      </c>
      <c r="L2423" s="105">
        <v>159000</v>
      </c>
      <c r="M2423" s="106">
        <v>1.77268161</v>
      </c>
      <c r="N2423" s="105">
        <v>281856.37599999999</v>
      </c>
      <c r="O2423" s="107">
        <f t="shared" si="74"/>
        <v>38</v>
      </c>
      <c r="P2423" s="105">
        <f>IFERROR(INDEX(Data_HS!$D$2:$D$8217,MATCH(H2423,Data_HS!$A$2:$A$8217,0))/p_bulan,"")</f>
        <v>2332469</v>
      </c>
      <c r="Q2423" s="104" t="str">
        <f t="shared" si="75"/>
        <v>Wajar</v>
      </c>
    </row>
    <row r="2424" spans="1:17" x14ac:dyDescent="0.3">
      <c r="A2424" s="104">
        <v>2423</v>
      </c>
      <c r="B2424" s="104" t="s">
        <v>19211</v>
      </c>
      <c r="C2424" s="104" t="s">
        <v>288</v>
      </c>
      <c r="D2424" s="104" t="s">
        <v>311</v>
      </c>
      <c r="E2424" s="104" t="s">
        <v>320</v>
      </c>
      <c r="F2424" s="104" t="s">
        <v>344</v>
      </c>
      <c r="G2424" s="104" t="s">
        <v>335</v>
      </c>
      <c r="H2424" s="104" t="s">
        <v>4629</v>
      </c>
      <c r="I2424" s="104" t="s">
        <v>19223</v>
      </c>
      <c r="J2424" s="105">
        <v>18000</v>
      </c>
      <c r="K2424" s="105">
        <v>300000</v>
      </c>
      <c r="L2424" s="105">
        <v>159000</v>
      </c>
      <c r="M2424" s="106">
        <v>1.77268161</v>
      </c>
      <c r="N2424" s="105">
        <v>281856.37599999999</v>
      </c>
      <c r="O2424" s="107">
        <f t="shared" si="74"/>
        <v>38</v>
      </c>
      <c r="P2424" s="105">
        <f>IFERROR(INDEX(Data_HS!$D$2:$D$8217,MATCH(H2424,Data_HS!$A$2:$A$8217,0))/p_bulan,"")</f>
        <v>2332469</v>
      </c>
      <c r="Q2424" s="104" t="str">
        <f t="shared" si="75"/>
        <v>Wajar</v>
      </c>
    </row>
    <row r="2425" spans="1:17" x14ac:dyDescent="0.3">
      <c r="A2425" s="104">
        <v>2424</v>
      </c>
      <c r="B2425" s="104" t="s">
        <v>19224</v>
      </c>
      <c r="C2425" s="104" t="s">
        <v>293</v>
      </c>
      <c r="D2425" s="104" t="s">
        <v>311</v>
      </c>
      <c r="E2425" s="104" t="s">
        <v>17172</v>
      </c>
      <c r="F2425" s="104" t="s">
        <v>344</v>
      </c>
      <c r="G2425" s="104" t="s">
        <v>332</v>
      </c>
      <c r="H2425" s="104" t="s">
        <v>16845</v>
      </c>
      <c r="I2425" s="104" t="s">
        <v>17591</v>
      </c>
      <c r="J2425" s="105">
        <v>8000</v>
      </c>
      <c r="K2425" s="105">
        <v>400000</v>
      </c>
      <c r="L2425" s="105">
        <v>204000</v>
      </c>
      <c r="M2425" s="106"/>
      <c r="N2425" s="105"/>
      <c r="O2425" s="107">
        <f t="shared" si="74"/>
        <v>0</v>
      </c>
      <c r="P2425" s="105" t="str">
        <f>IFERROR(INDEX(Data_HS!$D$2:$D$8217,MATCH(H2425,Data_HS!$A$2:$A$8217,0))/p_bulan,"")</f>
        <v/>
      </c>
      <c r="Q2425" s="104" t="str">
        <f t="shared" si="75"/>
        <v>HS tidak valid</v>
      </c>
    </row>
    <row r="2426" spans="1:17" x14ac:dyDescent="0.3">
      <c r="A2426" s="104">
        <v>2425</v>
      </c>
      <c r="B2426" s="104" t="s">
        <v>19225</v>
      </c>
      <c r="C2426" s="104" t="s">
        <v>282</v>
      </c>
      <c r="D2426" s="104" t="s">
        <v>311</v>
      </c>
      <c r="E2426" s="104" t="s">
        <v>320</v>
      </c>
      <c r="F2426" s="104" t="s">
        <v>344</v>
      </c>
      <c r="G2426" s="104" t="s">
        <v>332</v>
      </c>
      <c r="H2426" s="104" t="s">
        <v>4421</v>
      </c>
      <c r="I2426" s="104" t="s">
        <v>19226</v>
      </c>
      <c r="J2426" s="105">
        <v>0</v>
      </c>
      <c r="K2426" s="105">
        <v>0</v>
      </c>
      <c r="L2426" s="105">
        <v>0</v>
      </c>
      <c r="M2426" s="106">
        <v>3.016915177</v>
      </c>
      <c r="N2426" s="105">
        <v>0</v>
      </c>
      <c r="O2426" s="107">
        <f t="shared" si="74"/>
        <v>34</v>
      </c>
      <c r="P2426" s="105">
        <f>IFERROR(INDEX(Data_HS!$D$2:$D$8217,MATCH(H2426,Data_HS!$A$2:$A$8217,0))/p_bulan,"")</f>
        <v>3814392.2727272729</v>
      </c>
      <c r="Q2426" s="104" t="str">
        <f t="shared" si="75"/>
        <v>Estimasi nol</v>
      </c>
    </row>
    <row r="2427" spans="1:17" x14ac:dyDescent="0.3">
      <c r="A2427" s="104">
        <v>2426</v>
      </c>
      <c r="B2427" s="104" t="s">
        <v>19227</v>
      </c>
      <c r="C2427" s="104" t="s">
        <v>295</v>
      </c>
      <c r="D2427" s="104" t="s">
        <v>314</v>
      </c>
      <c r="E2427" s="104" t="s">
        <v>320</v>
      </c>
      <c r="F2427" s="104" t="s">
        <v>343</v>
      </c>
      <c r="G2427" s="104" t="s">
        <v>332</v>
      </c>
      <c r="H2427" s="104" t="s">
        <v>1593</v>
      </c>
      <c r="I2427" s="104" t="s">
        <v>17805</v>
      </c>
      <c r="J2427" s="105">
        <v>10000</v>
      </c>
      <c r="K2427" s="105">
        <v>100000</v>
      </c>
      <c r="L2427" s="105">
        <v>55000</v>
      </c>
      <c r="M2427" s="106">
        <v>4.2409638550000004</v>
      </c>
      <c r="N2427" s="105">
        <v>233253.01199999999</v>
      </c>
      <c r="O2427" s="107">
        <f t="shared" si="74"/>
        <v>10</v>
      </c>
      <c r="P2427" s="105">
        <f>IFERROR(INDEX(Data_HS!$D$2:$D$8217,MATCH(H2427,Data_HS!$A$2:$A$8217,0))/p_bulan,"")</f>
        <v>4128</v>
      </c>
      <c r="Q2427" s="104" t="str">
        <f t="shared" si="75"/>
        <v>Melebihi ekspor nasional HS</v>
      </c>
    </row>
    <row r="2428" spans="1:17" x14ac:dyDescent="0.3">
      <c r="A2428" s="104">
        <v>2427</v>
      </c>
      <c r="B2428" s="104" t="s">
        <v>19227</v>
      </c>
      <c r="C2428" s="104" t="s">
        <v>295</v>
      </c>
      <c r="D2428" s="104" t="s">
        <v>314</v>
      </c>
      <c r="E2428" s="104" t="s">
        <v>320</v>
      </c>
      <c r="F2428" s="104" t="s">
        <v>343</v>
      </c>
      <c r="G2428" s="104" t="s">
        <v>332</v>
      </c>
      <c r="H2428" s="104" t="s">
        <v>7061</v>
      </c>
      <c r="I2428" s="104" t="s">
        <v>19228</v>
      </c>
      <c r="J2428" s="105">
        <v>18000</v>
      </c>
      <c r="K2428" s="105">
        <v>60000</v>
      </c>
      <c r="L2428" s="105">
        <v>39000</v>
      </c>
      <c r="M2428" s="106">
        <v>1.659895613</v>
      </c>
      <c r="N2428" s="105">
        <v>64735.928899999999</v>
      </c>
      <c r="O2428" s="107">
        <f t="shared" si="74"/>
        <v>53</v>
      </c>
      <c r="P2428" s="105">
        <f>IFERROR(INDEX(Data_HS!$D$2:$D$8217,MATCH(H2428,Data_HS!$A$2:$A$8217,0))/p_bulan,"")</f>
        <v>1069.7272727272727</v>
      </c>
      <c r="Q2428" s="104" t="str">
        <f t="shared" si="75"/>
        <v>Melebihi ekspor nasional HS</v>
      </c>
    </row>
    <row r="2429" spans="1:17" x14ac:dyDescent="0.3">
      <c r="A2429" s="104">
        <v>2428</v>
      </c>
      <c r="B2429" s="104" t="s">
        <v>19229</v>
      </c>
      <c r="C2429" s="104" t="s">
        <v>300</v>
      </c>
      <c r="D2429" s="104" t="s">
        <v>308</v>
      </c>
      <c r="E2429" s="104" t="s">
        <v>320</v>
      </c>
      <c r="F2429" s="104" t="s">
        <v>343</v>
      </c>
      <c r="G2429" s="104" t="s">
        <v>332</v>
      </c>
      <c r="H2429" s="104" t="s">
        <v>1513</v>
      </c>
      <c r="I2429" s="104" t="s">
        <v>19230</v>
      </c>
      <c r="J2429" s="105">
        <v>5</v>
      </c>
      <c r="K2429" s="105">
        <v>300</v>
      </c>
      <c r="L2429" s="105">
        <v>152.5</v>
      </c>
      <c r="M2429" s="106">
        <v>48.166593229999997</v>
      </c>
      <c r="N2429" s="105">
        <v>7345.4054669999996</v>
      </c>
      <c r="O2429" s="107">
        <f t="shared" si="74"/>
        <v>9</v>
      </c>
      <c r="P2429" s="105">
        <f>IFERROR(INDEX(Data_HS!$D$2:$D$8217,MATCH(H2429,Data_HS!$A$2:$A$8217,0))/p_bulan,"")</f>
        <v>785032.27272727271</v>
      </c>
      <c r="Q2429" s="104" t="str">
        <f t="shared" si="75"/>
        <v>Wajar</v>
      </c>
    </row>
    <row r="2430" spans="1:17" x14ac:dyDescent="0.3">
      <c r="A2430" s="104">
        <v>2429</v>
      </c>
      <c r="B2430" s="104" t="s">
        <v>19229</v>
      </c>
      <c r="C2430" s="104" t="s">
        <v>300</v>
      </c>
      <c r="D2430" s="104" t="s">
        <v>308</v>
      </c>
      <c r="E2430" s="104" t="s">
        <v>320</v>
      </c>
      <c r="F2430" s="104" t="s">
        <v>343</v>
      </c>
      <c r="G2430" s="104" t="s">
        <v>332</v>
      </c>
      <c r="H2430" s="104" t="s">
        <v>1513</v>
      </c>
      <c r="I2430" s="104" t="s">
        <v>19231</v>
      </c>
      <c r="J2430" s="105">
        <v>5</v>
      </c>
      <c r="K2430" s="105">
        <v>300</v>
      </c>
      <c r="L2430" s="105">
        <v>152.5</v>
      </c>
      <c r="M2430" s="106">
        <v>48.166593229999997</v>
      </c>
      <c r="N2430" s="105">
        <v>7345.4054669999996</v>
      </c>
      <c r="O2430" s="107">
        <f t="shared" si="74"/>
        <v>9</v>
      </c>
      <c r="P2430" s="105">
        <f>IFERROR(INDEX(Data_HS!$D$2:$D$8217,MATCH(H2430,Data_HS!$A$2:$A$8217,0))/p_bulan,"")</f>
        <v>785032.27272727271</v>
      </c>
      <c r="Q2430" s="104" t="str">
        <f t="shared" si="75"/>
        <v>Wajar</v>
      </c>
    </row>
    <row r="2431" spans="1:17" x14ac:dyDescent="0.3">
      <c r="A2431" s="104">
        <v>2430</v>
      </c>
      <c r="B2431" s="104" t="s">
        <v>19232</v>
      </c>
      <c r="C2431" s="104" t="s">
        <v>328</v>
      </c>
      <c r="D2431" s="104" t="s">
        <v>311</v>
      </c>
      <c r="E2431" s="104" t="s">
        <v>320</v>
      </c>
      <c r="F2431" s="104" t="s">
        <v>320</v>
      </c>
      <c r="G2431" s="104" t="s">
        <v>320</v>
      </c>
      <c r="H2431" s="104" t="s">
        <v>16845</v>
      </c>
      <c r="I2431" s="104" t="s">
        <v>16980</v>
      </c>
      <c r="J2431" s="105">
        <v>14000</v>
      </c>
      <c r="K2431" s="105">
        <v>100000</v>
      </c>
      <c r="L2431" s="105">
        <v>57000</v>
      </c>
      <c r="M2431" s="106"/>
      <c r="N2431" s="105"/>
      <c r="O2431" s="107">
        <f t="shared" si="74"/>
        <v>0</v>
      </c>
      <c r="P2431" s="105" t="str">
        <f>IFERROR(INDEX(Data_HS!$D$2:$D$8217,MATCH(H2431,Data_HS!$A$2:$A$8217,0))/p_bulan,"")</f>
        <v/>
      </c>
      <c r="Q2431" s="104" t="str">
        <f t="shared" si="75"/>
        <v>HS tidak valid</v>
      </c>
    </row>
    <row r="2432" spans="1:17" x14ac:dyDescent="0.3">
      <c r="A2432" s="104">
        <v>2431</v>
      </c>
      <c r="B2432" s="104" t="s">
        <v>19232</v>
      </c>
      <c r="C2432" s="104" t="s">
        <v>328</v>
      </c>
      <c r="D2432" s="104" t="s">
        <v>311</v>
      </c>
      <c r="E2432" s="104" t="s">
        <v>320</v>
      </c>
      <c r="F2432" s="104" t="s">
        <v>320</v>
      </c>
      <c r="G2432" s="104" t="s">
        <v>320</v>
      </c>
      <c r="H2432" s="104" t="s">
        <v>6202</v>
      </c>
      <c r="I2432" s="104" t="s">
        <v>19233</v>
      </c>
      <c r="J2432" s="105">
        <v>24000</v>
      </c>
      <c r="K2432" s="105">
        <v>80000</v>
      </c>
      <c r="L2432" s="105">
        <v>52000</v>
      </c>
      <c r="M2432" s="106">
        <v>1.874092688</v>
      </c>
      <c r="N2432" s="105">
        <v>97452.819770000002</v>
      </c>
      <c r="O2432" s="107">
        <f t="shared" si="74"/>
        <v>44</v>
      </c>
      <c r="P2432" s="105">
        <f>IFERROR(INDEX(Data_HS!$D$2:$D$8217,MATCH(H2432,Data_HS!$A$2:$A$8217,0))/p_bulan,"")</f>
        <v>3613175.9090909092</v>
      </c>
      <c r="Q2432" s="104" t="str">
        <f t="shared" si="75"/>
        <v>Wajar</v>
      </c>
    </row>
    <row r="2433" spans="1:17" x14ac:dyDescent="0.3">
      <c r="A2433" s="104">
        <v>2432</v>
      </c>
      <c r="B2433" s="104" t="s">
        <v>19234</v>
      </c>
      <c r="C2433" s="104" t="s">
        <v>282</v>
      </c>
      <c r="D2433" s="104" t="s">
        <v>314</v>
      </c>
      <c r="E2433" s="104" t="s">
        <v>304</v>
      </c>
      <c r="F2433" s="104" t="s">
        <v>344</v>
      </c>
      <c r="G2433" s="104" t="s">
        <v>332</v>
      </c>
      <c r="H2433" s="104" t="s">
        <v>1611</v>
      </c>
      <c r="I2433" s="104" t="s">
        <v>19235</v>
      </c>
      <c r="J2433" s="105">
        <v>13000</v>
      </c>
      <c r="K2433" s="105">
        <v>360000</v>
      </c>
      <c r="L2433" s="105">
        <v>186500</v>
      </c>
      <c r="M2433" s="106">
        <v>0.466428391</v>
      </c>
      <c r="N2433" s="105">
        <v>86988.894939999998</v>
      </c>
      <c r="O2433" s="107">
        <f t="shared" si="74"/>
        <v>11</v>
      </c>
      <c r="P2433" s="105">
        <f>IFERROR(INDEX(Data_HS!$D$2:$D$8217,MATCH(H2433,Data_HS!$A$2:$A$8217,0))/p_bulan,"")</f>
        <v>1796739.3636363635</v>
      </c>
      <c r="Q2433" s="104" t="str">
        <f t="shared" si="75"/>
        <v>Wajar</v>
      </c>
    </row>
    <row r="2434" spans="1:17" x14ac:dyDescent="0.3">
      <c r="A2434" s="104">
        <v>2433</v>
      </c>
      <c r="B2434" s="104" t="s">
        <v>19234</v>
      </c>
      <c r="C2434" s="104" t="s">
        <v>282</v>
      </c>
      <c r="D2434" s="104" t="s">
        <v>314</v>
      </c>
      <c r="E2434" s="104" t="s">
        <v>304</v>
      </c>
      <c r="F2434" s="104" t="s">
        <v>344</v>
      </c>
      <c r="G2434" s="104" t="s">
        <v>332</v>
      </c>
      <c r="H2434" s="104" t="s">
        <v>470</v>
      </c>
      <c r="I2434" s="104" t="s">
        <v>19236</v>
      </c>
      <c r="J2434" s="105">
        <v>25000</v>
      </c>
      <c r="K2434" s="105">
        <v>25000</v>
      </c>
      <c r="L2434" s="105">
        <v>25000</v>
      </c>
      <c r="M2434" s="106">
        <v>77.045294119999994</v>
      </c>
      <c r="N2434" s="105">
        <v>1926132.3529999999</v>
      </c>
      <c r="O2434" s="107">
        <f t="shared" ref="O2434:O2497" si="76">VALUE(LEFT(H2434,2))</f>
        <v>3</v>
      </c>
      <c r="P2434" s="105">
        <f>IFERROR(INDEX(Data_HS!$D$2:$D$8217,MATCH(H2434,Data_HS!$A$2:$A$8217,0))/p_bulan,"")</f>
        <v>11907</v>
      </c>
      <c r="Q2434" s="104" t="str">
        <f t="shared" ref="Q2434:Q2497" si="77">IF(H2434="00000000","HS tidak valid",IF(N2434="","Tanpa estimasi",IF(P2434="","HS tidak ada di data nasional",IF(N2434=0,"Estimasi nol",IF(N2434&gt;P2434,"Melebihi ekspor nasional HS","Wajar")))))</f>
        <v>Melebihi ekspor nasional HS</v>
      </c>
    </row>
    <row r="2435" spans="1:17" x14ac:dyDescent="0.3">
      <c r="A2435" s="104">
        <v>2434</v>
      </c>
      <c r="B2435" s="104" t="s">
        <v>19237</v>
      </c>
      <c r="C2435" s="104" t="s">
        <v>282</v>
      </c>
      <c r="D2435" s="104" t="s">
        <v>308</v>
      </c>
      <c r="E2435" s="104" t="s">
        <v>320</v>
      </c>
      <c r="F2435" s="104" t="s">
        <v>344</v>
      </c>
      <c r="G2435" s="104" t="s">
        <v>332</v>
      </c>
      <c r="H2435" s="104" t="s">
        <v>1460</v>
      </c>
      <c r="I2435" s="104" t="s">
        <v>19238</v>
      </c>
      <c r="J2435" s="105">
        <v>1000</v>
      </c>
      <c r="K2435" s="105">
        <v>250000</v>
      </c>
      <c r="L2435" s="105">
        <v>125500</v>
      </c>
      <c r="M2435" s="106">
        <v>6.8828138010000002</v>
      </c>
      <c r="N2435" s="105">
        <v>863793.13199999998</v>
      </c>
      <c r="O2435" s="107">
        <f t="shared" si="76"/>
        <v>9</v>
      </c>
      <c r="P2435" s="105">
        <f>IFERROR(INDEX(Data_HS!$D$2:$D$8217,MATCH(H2435,Data_HS!$A$2:$A$8217,0))/p_bulan,"")</f>
        <v>60138.272727272728</v>
      </c>
      <c r="Q2435" s="104" t="str">
        <f t="shared" si="77"/>
        <v>Melebihi ekspor nasional HS</v>
      </c>
    </row>
    <row r="2436" spans="1:17" x14ac:dyDescent="0.3">
      <c r="A2436" s="104">
        <v>2435</v>
      </c>
      <c r="B2436" s="104" t="s">
        <v>19237</v>
      </c>
      <c r="C2436" s="104" t="s">
        <v>282</v>
      </c>
      <c r="D2436" s="104" t="s">
        <v>308</v>
      </c>
      <c r="E2436" s="104" t="s">
        <v>320</v>
      </c>
      <c r="F2436" s="104" t="s">
        <v>344</v>
      </c>
      <c r="G2436" s="104" t="s">
        <v>332</v>
      </c>
      <c r="H2436" s="104" t="s">
        <v>1460</v>
      </c>
      <c r="I2436" s="104" t="s">
        <v>19239</v>
      </c>
      <c r="J2436" s="105">
        <v>1</v>
      </c>
      <c r="K2436" s="105">
        <v>1000</v>
      </c>
      <c r="L2436" s="105">
        <v>500.5</v>
      </c>
      <c r="M2436" s="106">
        <v>6.8828138010000002</v>
      </c>
      <c r="N2436" s="105">
        <v>3444.8483070000002</v>
      </c>
      <c r="O2436" s="107">
        <f t="shared" si="76"/>
        <v>9</v>
      </c>
      <c r="P2436" s="105">
        <f>IFERROR(INDEX(Data_HS!$D$2:$D$8217,MATCH(H2436,Data_HS!$A$2:$A$8217,0))/p_bulan,"")</f>
        <v>60138.272727272728</v>
      </c>
      <c r="Q2436" s="104" t="str">
        <f t="shared" si="77"/>
        <v>Wajar</v>
      </c>
    </row>
    <row r="2437" spans="1:17" x14ac:dyDescent="0.3">
      <c r="A2437" s="104">
        <v>2436</v>
      </c>
      <c r="B2437" s="104" t="s">
        <v>19237</v>
      </c>
      <c r="C2437" s="104" t="s">
        <v>282</v>
      </c>
      <c r="D2437" s="104" t="s">
        <v>308</v>
      </c>
      <c r="E2437" s="104" t="s">
        <v>320</v>
      </c>
      <c r="F2437" s="104" t="s">
        <v>344</v>
      </c>
      <c r="G2437" s="104" t="s">
        <v>332</v>
      </c>
      <c r="H2437" s="104" t="s">
        <v>1460</v>
      </c>
      <c r="I2437" s="104" t="s">
        <v>19240</v>
      </c>
      <c r="J2437" s="105">
        <v>1</v>
      </c>
      <c r="K2437" s="105">
        <v>1000</v>
      </c>
      <c r="L2437" s="105">
        <v>500.5</v>
      </c>
      <c r="M2437" s="106">
        <v>6.8828138010000002</v>
      </c>
      <c r="N2437" s="105">
        <v>3444.8483070000002</v>
      </c>
      <c r="O2437" s="107">
        <f t="shared" si="76"/>
        <v>9</v>
      </c>
      <c r="P2437" s="105">
        <f>IFERROR(INDEX(Data_HS!$D$2:$D$8217,MATCH(H2437,Data_HS!$A$2:$A$8217,0))/p_bulan,"")</f>
        <v>60138.272727272728</v>
      </c>
      <c r="Q2437" s="104" t="str">
        <f t="shared" si="77"/>
        <v>Wajar</v>
      </c>
    </row>
    <row r="2438" spans="1:17" x14ac:dyDescent="0.3">
      <c r="A2438" s="104">
        <v>2437</v>
      </c>
      <c r="B2438" s="104" t="s">
        <v>19237</v>
      </c>
      <c r="C2438" s="104" t="s">
        <v>282</v>
      </c>
      <c r="D2438" s="104" t="s">
        <v>308</v>
      </c>
      <c r="E2438" s="104" t="s">
        <v>320</v>
      </c>
      <c r="F2438" s="104" t="s">
        <v>344</v>
      </c>
      <c r="G2438" s="104" t="s">
        <v>332</v>
      </c>
      <c r="H2438" s="104" t="s">
        <v>1460</v>
      </c>
      <c r="I2438" s="104" t="s">
        <v>19241</v>
      </c>
      <c r="J2438" s="105">
        <v>1000</v>
      </c>
      <c r="K2438" s="105">
        <v>500000</v>
      </c>
      <c r="L2438" s="105">
        <v>250500</v>
      </c>
      <c r="M2438" s="106">
        <v>6.8828138010000002</v>
      </c>
      <c r="N2438" s="105">
        <v>1724144.8570000001</v>
      </c>
      <c r="O2438" s="107">
        <f t="shared" si="76"/>
        <v>9</v>
      </c>
      <c r="P2438" s="105">
        <f>IFERROR(INDEX(Data_HS!$D$2:$D$8217,MATCH(H2438,Data_HS!$A$2:$A$8217,0))/p_bulan,"")</f>
        <v>60138.272727272728</v>
      </c>
      <c r="Q2438" s="104" t="str">
        <f t="shared" si="77"/>
        <v>Melebihi ekspor nasional HS</v>
      </c>
    </row>
    <row r="2439" spans="1:17" x14ac:dyDescent="0.3">
      <c r="A2439" s="104">
        <v>2438</v>
      </c>
      <c r="B2439" s="104" t="s">
        <v>19242</v>
      </c>
      <c r="C2439" s="104" t="s">
        <v>282</v>
      </c>
      <c r="D2439" s="104" t="s">
        <v>320</v>
      </c>
      <c r="E2439" s="104" t="s">
        <v>320</v>
      </c>
      <c r="F2439" s="104" t="s">
        <v>344</v>
      </c>
      <c r="G2439" s="104" t="s">
        <v>335</v>
      </c>
      <c r="H2439" s="104" t="s">
        <v>2445</v>
      </c>
      <c r="I2439" s="104" t="s">
        <v>19243</v>
      </c>
      <c r="J2439" s="105">
        <v>22000</v>
      </c>
      <c r="K2439" s="105"/>
      <c r="L2439" s="105">
        <v>22000</v>
      </c>
      <c r="M2439" s="106">
        <v>2.1485350460000001</v>
      </c>
      <c r="N2439" s="105">
        <v>47267.771000000001</v>
      </c>
      <c r="O2439" s="107">
        <f t="shared" si="76"/>
        <v>20</v>
      </c>
      <c r="P2439" s="105">
        <f>IFERROR(INDEX(Data_HS!$D$2:$D$8217,MATCH(H2439,Data_HS!$A$2:$A$8217,0))/p_bulan,"")</f>
        <v>79484.272727272721</v>
      </c>
      <c r="Q2439" s="104" t="str">
        <f t="shared" si="77"/>
        <v>Wajar</v>
      </c>
    </row>
    <row r="2440" spans="1:17" x14ac:dyDescent="0.3">
      <c r="A2440" s="104">
        <v>2439</v>
      </c>
      <c r="B2440" s="104" t="s">
        <v>19242</v>
      </c>
      <c r="C2440" s="104" t="s">
        <v>282</v>
      </c>
      <c r="D2440" s="104" t="s">
        <v>320</v>
      </c>
      <c r="E2440" s="104" t="s">
        <v>320</v>
      </c>
      <c r="F2440" s="104" t="s">
        <v>344</v>
      </c>
      <c r="G2440" s="104" t="s">
        <v>335</v>
      </c>
      <c r="H2440" s="104" t="s">
        <v>1859</v>
      </c>
      <c r="I2440" s="104" t="s">
        <v>19244</v>
      </c>
      <c r="J2440" s="105"/>
      <c r="K2440" s="105"/>
      <c r="L2440" s="105"/>
      <c r="M2440" s="106">
        <v>2.097877859</v>
      </c>
      <c r="N2440" s="105"/>
      <c r="O2440" s="107">
        <f t="shared" si="76"/>
        <v>15</v>
      </c>
      <c r="P2440" s="105">
        <f>IFERROR(INDEX(Data_HS!$D$2:$D$8217,MATCH(H2440,Data_HS!$A$2:$A$8217,0))/p_bulan,"")</f>
        <v>16176.545454545454</v>
      </c>
      <c r="Q2440" s="104" t="str">
        <f t="shared" si="77"/>
        <v>Tanpa estimasi</v>
      </c>
    </row>
    <row r="2441" spans="1:17" x14ac:dyDescent="0.3">
      <c r="A2441" s="104">
        <v>2440</v>
      </c>
      <c r="B2441" s="104" t="s">
        <v>19242</v>
      </c>
      <c r="C2441" s="104" t="s">
        <v>282</v>
      </c>
      <c r="D2441" s="104" t="s">
        <v>320</v>
      </c>
      <c r="E2441" s="104" t="s">
        <v>320</v>
      </c>
      <c r="F2441" s="104" t="s">
        <v>344</v>
      </c>
      <c r="G2441" s="104" t="s">
        <v>335</v>
      </c>
      <c r="H2441" s="104" t="s">
        <v>1523</v>
      </c>
      <c r="I2441" s="104" t="s">
        <v>19124</v>
      </c>
      <c r="J2441" s="105"/>
      <c r="K2441" s="105"/>
      <c r="L2441" s="105"/>
      <c r="M2441" s="106">
        <v>5.5373955229999998</v>
      </c>
      <c r="N2441" s="105"/>
      <c r="O2441" s="107">
        <f t="shared" si="76"/>
        <v>9</v>
      </c>
      <c r="P2441" s="105">
        <f>IFERROR(INDEX(Data_HS!$D$2:$D$8217,MATCH(H2441,Data_HS!$A$2:$A$8217,0))/p_bulan,"")</f>
        <v>18410584.636363637</v>
      </c>
      <c r="Q2441" s="104" t="str">
        <f t="shared" si="77"/>
        <v>Tanpa estimasi</v>
      </c>
    </row>
    <row r="2442" spans="1:17" x14ac:dyDescent="0.3">
      <c r="A2442" s="104">
        <v>2441</v>
      </c>
      <c r="B2442" s="104" t="s">
        <v>19242</v>
      </c>
      <c r="C2442" s="104" t="s">
        <v>282</v>
      </c>
      <c r="D2442" s="104" t="s">
        <v>320</v>
      </c>
      <c r="E2442" s="104" t="s">
        <v>320</v>
      </c>
      <c r="F2442" s="104" t="s">
        <v>344</v>
      </c>
      <c r="G2442" s="104" t="s">
        <v>335</v>
      </c>
      <c r="H2442" s="104" t="s">
        <v>2529</v>
      </c>
      <c r="I2442" s="104" t="s">
        <v>19245</v>
      </c>
      <c r="J2442" s="105"/>
      <c r="K2442" s="105"/>
      <c r="L2442" s="105"/>
      <c r="M2442" s="106">
        <v>2.1819130150000001</v>
      </c>
      <c r="N2442" s="105"/>
      <c r="O2442" s="107">
        <f t="shared" si="76"/>
        <v>20</v>
      </c>
      <c r="P2442" s="105">
        <f>IFERROR(INDEX(Data_HS!$D$2:$D$8217,MATCH(H2442,Data_HS!$A$2:$A$8217,0))/p_bulan,"")</f>
        <v>817636</v>
      </c>
      <c r="Q2442" s="104" t="str">
        <f t="shared" si="77"/>
        <v>Tanpa estimasi</v>
      </c>
    </row>
    <row r="2443" spans="1:17" x14ac:dyDescent="0.3">
      <c r="A2443" s="104">
        <v>2442</v>
      </c>
      <c r="B2443" s="104" t="s">
        <v>19242</v>
      </c>
      <c r="C2443" s="104" t="s">
        <v>282</v>
      </c>
      <c r="D2443" s="104" t="s">
        <v>320</v>
      </c>
      <c r="E2443" s="104" t="s">
        <v>320</v>
      </c>
      <c r="F2443" s="104" t="s">
        <v>344</v>
      </c>
      <c r="G2443" s="104" t="s">
        <v>335</v>
      </c>
      <c r="H2443" s="104" t="s">
        <v>2597</v>
      </c>
      <c r="I2443" s="104" t="s">
        <v>19246</v>
      </c>
      <c r="J2443" s="105"/>
      <c r="K2443" s="105"/>
      <c r="L2443" s="105"/>
      <c r="M2443" s="106">
        <v>3.730552265</v>
      </c>
      <c r="N2443" s="105"/>
      <c r="O2443" s="107">
        <f t="shared" si="76"/>
        <v>21</v>
      </c>
      <c r="P2443" s="105">
        <f>IFERROR(INDEX(Data_HS!$D$2:$D$8217,MATCH(H2443,Data_HS!$A$2:$A$8217,0))/p_bulan,"")</f>
        <v>16893.636363636364</v>
      </c>
      <c r="Q2443" s="104" t="str">
        <f t="shared" si="77"/>
        <v>Tanpa estimasi</v>
      </c>
    </row>
    <row r="2444" spans="1:17" x14ac:dyDescent="0.3">
      <c r="A2444" s="104">
        <v>2443</v>
      </c>
      <c r="B2444" s="104" t="s">
        <v>19242</v>
      </c>
      <c r="C2444" s="104" t="s">
        <v>282</v>
      </c>
      <c r="D2444" s="104" t="s">
        <v>320</v>
      </c>
      <c r="E2444" s="104" t="s">
        <v>320</v>
      </c>
      <c r="F2444" s="104" t="s">
        <v>344</v>
      </c>
      <c r="G2444" s="104" t="s">
        <v>335</v>
      </c>
      <c r="H2444" s="104" t="s">
        <v>1302</v>
      </c>
      <c r="I2444" s="104" t="s">
        <v>19247</v>
      </c>
      <c r="J2444" s="105"/>
      <c r="K2444" s="105"/>
      <c r="L2444" s="105"/>
      <c r="M2444" s="106">
        <v>0.47623953400000002</v>
      </c>
      <c r="N2444" s="105"/>
      <c r="O2444" s="107">
        <f t="shared" si="76"/>
        <v>8</v>
      </c>
      <c r="P2444" s="105">
        <f>IFERROR(INDEX(Data_HS!$D$2:$D$8217,MATCH(H2444,Data_HS!$A$2:$A$8217,0))/p_bulan,"")</f>
        <v>48622.454545454544</v>
      </c>
      <c r="Q2444" s="104" t="str">
        <f t="shared" si="77"/>
        <v>Tanpa estimasi</v>
      </c>
    </row>
    <row r="2445" spans="1:17" x14ac:dyDescent="0.3">
      <c r="A2445" s="104">
        <v>2444</v>
      </c>
      <c r="B2445" s="104" t="s">
        <v>19242</v>
      </c>
      <c r="C2445" s="104" t="s">
        <v>282</v>
      </c>
      <c r="D2445" s="104" t="s">
        <v>320</v>
      </c>
      <c r="E2445" s="104" t="s">
        <v>320</v>
      </c>
      <c r="F2445" s="104" t="s">
        <v>344</v>
      </c>
      <c r="G2445" s="104" t="s">
        <v>335</v>
      </c>
      <c r="H2445" s="104" t="s">
        <v>1328</v>
      </c>
      <c r="I2445" s="104" t="s">
        <v>17101</v>
      </c>
      <c r="J2445" s="105"/>
      <c r="K2445" s="105"/>
      <c r="L2445" s="105"/>
      <c r="M2445" s="106">
        <v>1.220078137</v>
      </c>
      <c r="N2445" s="105"/>
      <c r="O2445" s="107">
        <f t="shared" si="76"/>
        <v>8</v>
      </c>
      <c r="P2445" s="105">
        <f>IFERROR(INDEX(Data_HS!$D$2:$D$8217,MATCH(H2445,Data_HS!$A$2:$A$8217,0))/p_bulan,"")</f>
        <v>24068985.181818184</v>
      </c>
      <c r="Q2445" s="104" t="str">
        <f t="shared" si="77"/>
        <v>Tanpa estimasi</v>
      </c>
    </row>
    <row r="2446" spans="1:17" x14ac:dyDescent="0.3">
      <c r="A2446" s="104">
        <v>2445</v>
      </c>
      <c r="B2446" s="104" t="s">
        <v>19248</v>
      </c>
      <c r="C2446" s="104" t="s">
        <v>286</v>
      </c>
      <c r="D2446" s="104" t="s">
        <v>314</v>
      </c>
      <c r="E2446" s="104" t="s">
        <v>320</v>
      </c>
      <c r="F2446" s="104" t="s">
        <v>344</v>
      </c>
      <c r="G2446" s="104" t="s">
        <v>332</v>
      </c>
      <c r="H2446" s="104" t="s">
        <v>1460</v>
      </c>
      <c r="I2446" s="104" t="s">
        <v>19249</v>
      </c>
      <c r="J2446" s="105">
        <v>100</v>
      </c>
      <c r="K2446" s="105">
        <v>20000</v>
      </c>
      <c r="L2446" s="105">
        <v>10050</v>
      </c>
      <c r="M2446" s="106">
        <v>6.8828138010000002</v>
      </c>
      <c r="N2446" s="105">
        <v>69172.278699999995</v>
      </c>
      <c r="O2446" s="107">
        <f t="shared" si="76"/>
        <v>9</v>
      </c>
      <c r="P2446" s="105">
        <f>IFERROR(INDEX(Data_HS!$D$2:$D$8217,MATCH(H2446,Data_HS!$A$2:$A$8217,0))/p_bulan,"")</f>
        <v>60138.272727272728</v>
      </c>
      <c r="Q2446" s="104" t="str">
        <f t="shared" si="77"/>
        <v>Melebihi ekspor nasional HS</v>
      </c>
    </row>
    <row r="2447" spans="1:17" x14ac:dyDescent="0.3">
      <c r="A2447" s="104">
        <v>2446</v>
      </c>
      <c r="B2447" s="104" t="s">
        <v>19248</v>
      </c>
      <c r="C2447" s="104" t="s">
        <v>286</v>
      </c>
      <c r="D2447" s="104" t="s">
        <v>314</v>
      </c>
      <c r="E2447" s="104" t="s">
        <v>320</v>
      </c>
      <c r="F2447" s="104" t="s">
        <v>344</v>
      </c>
      <c r="G2447" s="104" t="s">
        <v>332</v>
      </c>
      <c r="H2447" s="104" t="s">
        <v>4629</v>
      </c>
      <c r="I2447" s="104" t="s">
        <v>19250</v>
      </c>
      <c r="J2447" s="105">
        <v>19000</v>
      </c>
      <c r="K2447" s="105">
        <v>150000</v>
      </c>
      <c r="L2447" s="105">
        <v>84500</v>
      </c>
      <c r="M2447" s="106">
        <v>1.77268161</v>
      </c>
      <c r="N2447" s="105">
        <v>149791.59599999999</v>
      </c>
      <c r="O2447" s="107">
        <f t="shared" si="76"/>
        <v>38</v>
      </c>
      <c r="P2447" s="105">
        <f>IFERROR(INDEX(Data_HS!$D$2:$D$8217,MATCH(H2447,Data_HS!$A$2:$A$8217,0))/p_bulan,"")</f>
        <v>2332469</v>
      </c>
      <c r="Q2447" s="104" t="str">
        <f t="shared" si="77"/>
        <v>Wajar</v>
      </c>
    </row>
    <row r="2448" spans="1:17" x14ac:dyDescent="0.3">
      <c r="A2448" s="104">
        <v>2447</v>
      </c>
      <c r="B2448" s="104" t="s">
        <v>19248</v>
      </c>
      <c r="C2448" s="104" t="s">
        <v>286</v>
      </c>
      <c r="D2448" s="104" t="s">
        <v>314</v>
      </c>
      <c r="E2448" s="104" t="s">
        <v>320</v>
      </c>
      <c r="F2448" s="104" t="s">
        <v>344</v>
      </c>
      <c r="G2448" s="104" t="s">
        <v>332</v>
      </c>
      <c r="H2448" s="104" t="s">
        <v>1020</v>
      </c>
      <c r="I2448" s="104" t="s">
        <v>19251</v>
      </c>
      <c r="J2448" s="105">
        <v>19000</v>
      </c>
      <c r="K2448" s="105">
        <v>30000</v>
      </c>
      <c r="L2448" s="105">
        <v>24500</v>
      </c>
      <c r="M2448" s="106">
        <v>0.17726610700000001</v>
      </c>
      <c r="N2448" s="105">
        <v>4343.0196269999997</v>
      </c>
      <c r="O2448" s="107">
        <f t="shared" si="76"/>
        <v>4</v>
      </c>
      <c r="P2448" s="105">
        <f>IFERROR(INDEX(Data_HS!$D$2:$D$8217,MATCH(H2448,Data_HS!$A$2:$A$8217,0))/p_bulan,"")</f>
        <v>464.72727272727275</v>
      </c>
      <c r="Q2448" s="104" t="str">
        <f t="shared" si="77"/>
        <v>Melebihi ekspor nasional HS</v>
      </c>
    </row>
    <row r="2449" spans="1:17" x14ac:dyDescent="0.3">
      <c r="A2449" s="104">
        <v>2448</v>
      </c>
      <c r="B2449" s="104" t="s">
        <v>19248</v>
      </c>
      <c r="C2449" s="104" t="s">
        <v>286</v>
      </c>
      <c r="D2449" s="104" t="s">
        <v>314</v>
      </c>
      <c r="E2449" s="104" t="s">
        <v>320</v>
      </c>
      <c r="F2449" s="104" t="s">
        <v>344</v>
      </c>
      <c r="G2449" s="104" t="s">
        <v>332</v>
      </c>
      <c r="H2449" s="104" t="s">
        <v>1460</v>
      </c>
      <c r="I2449" s="104" t="s">
        <v>18602</v>
      </c>
      <c r="J2449" s="105">
        <v>19000</v>
      </c>
      <c r="K2449" s="105">
        <v>30000</v>
      </c>
      <c r="L2449" s="105">
        <v>24500</v>
      </c>
      <c r="M2449" s="106">
        <v>6.8828138010000002</v>
      </c>
      <c r="N2449" s="105">
        <v>168628.9381</v>
      </c>
      <c r="O2449" s="107">
        <f t="shared" si="76"/>
        <v>9</v>
      </c>
      <c r="P2449" s="105">
        <f>IFERROR(INDEX(Data_HS!$D$2:$D$8217,MATCH(H2449,Data_HS!$A$2:$A$8217,0))/p_bulan,"")</f>
        <v>60138.272727272728</v>
      </c>
      <c r="Q2449" s="104" t="str">
        <f t="shared" si="77"/>
        <v>Melebihi ekspor nasional HS</v>
      </c>
    </row>
    <row r="2450" spans="1:17" x14ac:dyDescent="0.3">
      <c r="A2450" s="104">
        <v>2449</v>
      </c>
      <c r="B2450" s="104" t="s">
        <v>19248</v>
      </c>
      <c r="C2450" s="104" t="s">
        <v>286</v>
      </c>
      <c r="D2450" s="104" t="s">
        <v>314</v>
      </c>
      <c r="E2450" s="104" t="s">
        <v>320</v>
      </c>
      <c r="F2450" s="104" t="s">
        <v>344</v>
      </c>
      <c r="G2450" s="104" t="s">
        <v>332</v>
      </c>
      <c r="H2450" s="104" t="s">
        <v>1859</v>
      </c>
      <c r="I2450" s="104" t="s">
        <v>18031</v>
      </c>
      <c r="J2450" s="105">
        <v>19000</v>
      </c>
      <c r="K2450" s="105">
        <v>30000</v>
      </c>
      <c r="L2450" s="105">
        <v>24500</v>
      </c>
      <c r="M2450" s="106">
        <v>2.097877859</v>
      </c>
      <c r="N2450" s="105">
        <v>51398.007550000002</v>
      </c>
      <c r="O2450" s="107">
        <f t="shared" si="76"/>
        <v>15</v>
      </c>
      <c r="P2450" s="105">
        <f>IFERROR(INDEX(Data_HS!$D$2:$D$8217,MATCH(H2450,Data_HS!$A$2:$A$8217,0))/p_bulan,"")</f>
        <v>16176.545454545454</v>
      </c>
      <c r="Q2450" s="104" t="str">
        <f t="shared" si="77"/>
        <v>Melebihi ekspor nasional HS</v>
      </c>
    </row>
    <row r="2451" spans="1:17" x14ac:dyDescent="0.3">
      <c r="A2451" s="104">
        <v>2450</v>
      </c>
      <c r="B2451" s="104" t="s">
        <v>19248</v>
      </c>
      <c r="C2451" s="104" t="s">
        <v>286</v>
      </c>
      <c r="D2451" s="104" t="s">
        <v>314</v>
      </c>
      <c r="E2451" s="104" t="s">
        <v>320</v>
      </c>
      <c r="F2451" s="104" t="s">
        <v>344</v>
      </c>
      <c r="G2451" s="104" t="s">
        <v>332</v>
      </c>
      <c r="H2451" s="104" t="s">
        <v>2907</v>
      </c>
      <c r="I2451" s="104" t="s">
        <v>19252</v>
      </c>
      <c r="J2451" s="105">
        <v>0</v>
      </c>
      <c r="K2451" s="105">
        <v>0</v>
      </c>
      <c r="L2451" s="105">
        <v>0</v>
      </c>
      <c r="M2451" s="106">
        <v>7.7776308000000002E-2</v>
      </c>
      <c r="N2451" s="105">
        <v>0</v>
      </c>
      <c r="O2451" s="107">
        <f t="shared" si="76"/>
        <v>25</v>
      </c>
      <c r="P2451" s="105">
        <f>IFERROR(INDEX(Data_HS!$D$2:$D$8217,MATCH(H2451,Data_HS!$A$2:$A$8217,0))/p_bulan,"")</f>
        <v>625508.90909090906</v>
      </c>
      <c r="Q2451" s="104" t="str">
        <f t="shared" si="77"/>
        <v>Estimasi nol</v>
      </c>
    </row>
    <row r="2452" spans="1:17" x14ac:dyDescent="0.3">
      <c r="A2452" s="104">
        <v>2451</v>
      </c>
      <c r="B2452" s="104" t="s">
        <v>19248</v>
      </c>
      <c r="C2452" s="104" t="s">
        <v>286</v>
      </c>
      <c r="D2452" s="104" t="s">
        <v>314</v>
      </c>
      <c r="E2452" s="104" t="s">
        <v>320</v>
      </c>
      <c r="F2452" s="104" t="s">
        <v>344</v>
      </c>
      <c r="G2452" s="104" t="s">
        <v>332</v>
      </c>
      <c r="H2452" s="104" t="s">
        <v>6046</v>
      </c>
      <c r="I2452" s="104" t="s">
        <v>19253</v>
      </c>
      <c r="J2452" s="105">
        <v>0</v>
      </c>
      <c r="K2452" s="105">
        <v>0</v>
      </c>
      <c r="L2452" s="105">
        <v>0</v>
      </c>
      <c r="M2452" s="106">
        <v>3.881439173</v>
      </c>
      <c r="N2452" s="105">
        <v>0</v>
      </c>
      <c r="O2452" s="107">
        <f t="shared" si="76"/>
        <v>44</v>
      </c>
      <c r="P2452" s="105">
        <f>IFERROR(INDEX(Data_HS!$D$2:$D$8217,MATCH(H2452,Data_HS!$A$2:$A$8217,0))/p_bulan,"")</f>
        <v>38797.454545454544</v>
      </c>
      <c r="Q2452" s="104" t="str">
        <f t="shared" si="77"/>
        <v>Estimasi nol</v>
      </c>
    </row>
    <row r="2453" spans="1:17" x14ac:dyDescent="0.3">
      <c r="A2453" s="104">
        <v>2452</v>
      </c>
      <c r="B2453" s="104" t="s">
        <v>19248</v>
      </c>
      <c r="C2453" s="104" t="s">
        <v>286</v>
      </c>
      <c r="D2453" s="104" t="s">
        <v>314</v>
      </c>
      <c r="E2453" s="104" t="s">
        <v>320</v>
      </c>
      <c r="F2453" s="104" t="s">
        <v>344</v>
      </c>
      <c r="G2453" s="104" t="s">
        <v>332</v>
      </c>
      <c r="H2453" s="104" t="s">
        <v>2225</v>
      </c>
      <c r="I2453" s="104" t="s">
        <v>19254</v>
      </c>
      <c r="J2453" s="105">
        <v>1000</v>
      </c>
      <c r="K2453" s="105">
        <v>35000</v>
      </c>
      <c r="L2453" s="105">
        <v>18000</v>
      </c>
      <c r="M2453" s="106">
        <v>2.077171989</v>
      </c>
      <c r="N2453" s="105">
        <v>37389.095800000003</v>
      </c>
      <c r="O2453" s="107">
        <f t="shared" si="76"/>
        <v>17</v>
      </c>
      <c r="P2453" s="105">
        <f>IFERROR(INDEX(Data_HS!$D$2:$D$8217,MATCH(H2453,Data_HS!$A$2:$A$8217,0))/p_bulan,"")</f>
        <v>1578024.7272727273</v>
      </c>
      <c r="Q2453" s="104" t="str">
        <f t="shared" si="77"/>
        <v>Wajar</v>
      </c>
    </row>
    <row r="2454" spans="1:17" x14ac:dyDescent="0.3">
      <c r="A2454" s="104">
        <v>2453</v>
      </c>
      <c r="B2454" s="104" t="s">
        <v>19248</v>
      </c>
      <c r="C2454" s="104" t="s">
        <v>286</v>
      </c>
      <c r="D2454" s="104" t="s">
        <v>314</v>
      </c>
      <c r="E2454" s="104" t="s">
        <v>320</v>
      </c>
      <c r="F2454" s="104" t="s">
        <v>344</v>
      </c>
      <c r="G2454" s="104" t="s">
        <v>332</v>
      </c>
      <c r="H2454" s="104" t="s">
        <v>4629</v>
      </c>
      <c r="I2454" s="104" t="s">
        <v>19250</v>
      </c>
      <c r="J2454" s="105">
        <v>1</v>
      </c>
      <c r="K2454" s="105">
        <v>300000</v>
      </c>
      <c r="L2454" s="105">
        <v>150000.5</v>
      </c>
      <c r="M2454" s="106">
        <v>1.77268161</v>
      </c>
      <c r="N2454" s="105">
        <v>265903.12780000002</v>
      </c>
      <c r="O2454" s="107">
        <f t="shared" si="76"/>
        <v>38</v>
      </c>
      <c r="P2454" s="105">
        <f>IFERROR(INDEX(Data_HS!$D$2:$D$8217,MATCH(H2454,Data_HS!$A$2:$A$8217,0))/p_bulan,"")</f>
        <v>2332469</v>
      </c>
      <c r="Q2454" s="104" t="str">
        <f t="shared" si="77"/>
        <v>Wajar</v>
      </c>
    </row>
    <row r="2455" spans="1:17" x14ac:dyDescent="0.3">
      <c r="A2455" s="104">
        <v>2454</v>
      </c>
      <c r="B2455" s="104" t="s">
        <v>19255</v>
      </c>
      <c r="C2455" s="104" t="s">
        <v>280</v>
      </c>
      <c r="D2455" s="104" t="s">
        <v>314</v>
      </c>
      <c r="E2455" s="104" t="s">
        <v>304</v>
      </c>
      <c r="F2455" s="104" t="s">
        <v>344</v>
      </c>
      <c r="G2455" s="104" t="s">
        <v>332</v>
      </c>
      <c r="H2455" s="104" t="s">
        <v>1495</v>
      </c>
      <c r="I2455" s="104" t="s">
        <v>16906</v>
      </c>
      <c r="J2455" s="105">
        <v>100</v>
      </c>
      <c r="K2455" s="105">
        <v>20000</v>
      </c>
      <c r="L2455" s="105">
        <v>10050</v>
      </c>
      <c r="M2455" s="106">
        <v>6.7226702649999996</v>
      </c>
      <c r="N2455" s="105">
        <v>67562.836160000006</v>
      </c>
      <c r="O2455" s="107">
        <f t="shared" si="76"/>
        <v>9</v>
      </c>
      <c r="P2455" s="105">
        <f>IFERROR(INDEX(Data_HS!$D$2:$D$8217,MATCH(H2455,Data_HS!$A$2:$A$8217,0))/p_bulan,"")</f>
        <v>7877299.2727272725</v>
      </c>
      <c r="Q2455" s="104" t="str">
        <f t="shared" si="77"/>
        <v>Wajar</v>
      </c>
    </row>
    <row r="2456" spans="1:17" x14ac:dyDescent="0.3">
      <c r="A2456" s="104">
        <v>2455</v>
      </c>
      <c r="B2456" s="104" t="s">
        <v>19255</v>
      </c>
      <c r="C2456" s="104" t="s">
        <v>280</v>
      </c>
      <c r="D2456" s="104" t="s">
        <v>314</v>
      </c>
      <c r="E2456" s="104" t="s">
        <v>304</v>
      </c>
      <c r="F2456" s="104" t="s">
        <v>344</v>
      </c>
      <c r="G2456" s="104" t="s">
        <v>332</v>
      </c>
      <c r="H2456" s="104" t="s">
        <v>1493</v>
      </c>
      <c r="I2456" s="104" t="s">
        <v>19256</v>
      </c>
      <c r="J2456" s="105">
        <v>100</v>
      </c>
      <c r="K2456" s="105">
        <v>20000</v>
      </c>
      <c r="L2456" s="105">
        <v>10050</v>
      </c>
      <c r="M2456" s="106">
        <v>7.2449907680000001</v>
      </c>
      <c r="N2456" s="105">
        <v>72812.157219999994</v>
      </c>
      <c r="O2456" s="107">
        <f t="shared" si="76"/>
        <v>9</v>
      </c>
      <c r="P2456" s="105">
        <f>IFERROR(INDEX(Data_HS!$D$2:$D$8217,MATCH(H2456,Data_HS!$A$2:$A$8217,0))/p_bulan,"")</f>
        <v>10498596.909090908</v>
      </c>
      <c r="Q2456" s="104" t="str">
        <f t="shared" si="77"/>
        <v>Wajar</v>
      </c>
    </row>
    <row r="2457" spans="1:17" x14ac:dyDescent="0.3">
      <c r="A2457" s="104">
        <v>2456</v>
      </c>
      <c r="B2457" s="104" t="s">
        <v>19255</v>
      </c>
      <c r="C2457" s="104" t="s">
        <v>280</v>
      </c>
      <c r="D2457" s="104" t="s">
        <v>314</v>
      </c>
      <c r="E2457" s="104" t="s">
        <v>304</v>
      </c>
      <c r="F2457" s="104" t="s">
        <v>344</v>
      </c>
      <c r="G2457" s="104" t="s">
        <v>332</v>
      </c>
      <c r="H2457" s="104" t="s">
        <v>8757</v>
      </c>
      <c r="I2457" s="104" t="s">
        <v>19257</v>
      </c>
      <c r="J2457" s="105">
        <v>0</v>
      </c>
      <c r="K2457" s="105">
        <v>0</v>
      </c>
      <c r="L2457" s="105">
        <v>0</v>
      </c>
      <c r="M2457" s="106">
        <v>8.5868104570000003</v>
      </c>
      <c r="N2457" s="105">
        <v>0</v>
      </c>
      <c r="O2457" s="107">
        <f t="shared" si="76"/>
        <v>63</v>
      </c>
      <c r="P2457" s="105">
        <f>IFERROR(INDEX(Data_HS!$D$2:$D$8217,MATCH(H2457,Data_HS!$A$2:$A$8217,0))/p_bulan,"")</f>
        <v>424176.72727272729</v>
      </c>
      <c r="Q2457" s="104" t="str">
        <f t="shared" si="77"/>
        <v>Estimasi nol</v>
      </c>
    </row>
    <row r="2458" spans="1:17" x14ac:dyDescent="0.3">
      <c r="A2458" s="104">
        <v>2457</v>
      </c>
      <c r="B2458" s="104" t="s">
        <v>19255</v>
      </c>
      <c r="C2458" s="104" t="s">
        <v>280</v>
      </c>
      <c r="D2458" s="104" t="s">
        <v>314</v>
      </c>
      <c r="E2458" s="104" t="s">
        <v>304</v>
      </c>
      <c r="F2458" s="104" t="s">
        <v>344</v>
      </c>
      <c r="G2458" s="104" t="s">
        <v>332</v>
      </c>
      <c r="H2458" s="104" t="s">
        <v>1557</v>
      </c>
      <c r="I2458" s="104" t="s">
        <v>19258</v>
      </c>
      <c r="J2458" s="105">
        <v>100</v>
      </c>
      <c r="K2458" s="105">
        <v>2000</v>
      </c>
      <c r="L2458" s="105">
        <v>1050</v>
      </c>
      <c r="M2458" s="106">
        <v>0.76696932900000003</v>
      </c>
      <c r="N2458" s="105">
        <v>805.3177958</v>
      </c>
      <c r="O2458" s="107">
        <f t="shared" si="76"/>
        <v>9</v>
      </c>
      <c r="P2458" s="105">
        <f>IFERROR(INDEX(Data_HS!$D$2:$D$8217,MATCH(H2458,Data_HS!$A$2:$A$8217,0))/p_bulan,"")</f>
        <v>171188.18181818182</v>
      </c>
      <c r="Q2458" s="104" t="str">
        <f t="shared" si="77"/>
        <v>Wajar</v>
      </c>
    </row>
    <row r="2459" spans="1:17" x14ac:dyDescent="0.3">
      <c r="A2459" s="104">
        <v>2458</v>
      </c>
      <c r="B2459" s="104" t="s">
        <v>19255</v>
      </c>
      <c r="C2459" s="104" t="s">
        <v>280</v>
      </c>
      <c r="D2459" s="104" t="s">
        <v>314</v>
      </c>
      <c r="E2459" s="104" t="s">
        <v>304</v>
      </c>
      <c r="F2459" s="104" t="s">
        <v>344</v>
      </c>
      <c r="G2459" s="104" t="s">
        <v>332</v>
      </c>
      <c r="H2459" s="104" t="s">
        <v>12006</v>
      </c>
      <c r="I2459" s="104" t="s">
        <v>19259</v>
      </c>
      <c r="J2459" s="105">
        <v>0</v>
      </c>
      <c r="K2459" s="105">
        <v>0</v>
      </c>
      <c r="L2459" s="105">
        <v>0</v>
      </c>
      <c r="M2459" s="106">
        <v>2.687309473</v>
      </c>
      <c r="N2459" s="105">
        <v>0</v>
      </c>
      <c r="O2459" s="107">
        <f t="shared" si="76"/>
        <v>84</v>
      </c>
      <c r="P2459" s="105">
        <f>IFERROR(INDEX(Data_HS!$D$2:$D$8217,MATCH(H2459,Data_HS!$A$2:$A$8217,0))/p_bulan,"")</f>
        <v>166450.72727272726</v>
      </c>
      <c r="Q2459" s="104" t="str">
        <f t="shared" si="77"/>
        <v>Estimasi nol</v>
      </c>
    </row>
    <row r="2460" spans="1:17" x14ac:dyDescent="0.3">
      <c r="A2460" s="104">
        <v>2459</v>
      </c>
      <c r="B2460" s="104" t="s">
        <v>19255</v>
      </c>
      <c r="C2460" s="104" t="s">
        <v>280</v>
      </c>
      <c r="D2460" s="104" t="s">
        <v>314</v>
      </c>
      <c r="E2460" s="104" t="s">
        <v>304</v>
      </c>
      <c r="F2460" s="104" t="s">
        <v>344</v>
      </c>
      <c r="G2460" s="104" t="s">
        <v>332</v>
      </c>
      <c r="H2460" s="104" t="s">
        <v>2437</v>
      </c>
      <c r="I2460" s="104" t="s">
        <v>19260</v>
      </c>
      <c r="J2460" s="105">
        <v>0</v>
      </c>
      <c r="K2460" s="105">
        <v>0</v>
      </c>
      <c r="L2460" s="105">
        <v>0</v>
      </c>
      <c r="M2460" s="106">
        <v>0.203883495</v>
      </c>
      <c r="N2460" s="105">
        <v>0</v>
      </c>
      <c r="O2460" s="107">
        <f t="shared" si="76"/>
        <v>20</v>
      </c>
      <c r="P2460" s="105">
        <f>IFERROR(INDEX(Data_HS!$D$2:$D$8217,MATCH(H2460,Data_HS!$A$2:$A$8217,0))/p_bulan,"")</f>
        <v>13.363636363636363</v>
      </c>
      <c r="Q2460" s="104" t="str">
        <f t="shared" si="77"/>
        <v>Estimasi nol</v>
      </c>
    </row>
    <row r="2461" spans="1:17" x14ac:dyDescent="0.3">
      <c r="A2461" s="104">
        <v>2460</v>
      </c>
      <c r="B2461" s="104" t="s">
        <v>19255</v>
      </c>
      <c r="C2461" s="104" t="s">
        <v>280</v>
      </c>
      <c r="D2461" s="104" t="s">
        <v>314</v>
      </c>
      <c r="E2461" s="104" t="s">
        <v>304</v>
      </c>
      <c r="F2461" s="104" t="s">
        <v>344</v>
      </c>
      <c r="G2461" s="104" t="s">
        <v>332</v>
      </c>
      <c r="H2461" s="104" t="s">
        <v>1557</v>
      </c>
      <c r="I2461" s="104" t="s">
        <v>19261</v>
      </c>
      <c r="J2461" s="105">
        <v>100</v>
      </c>
      <c r="K2461" s="105">
        <v>2000</v>
      </c>
      <c r="L2461" s="105">
        <v>1050</v>
      </c>
      <c r="M2461" s="106">
        <v>0.76696932900000003</v>
      </c>
      <c r="N2461" s="105">
        <v>805.3177958</v>
      </c>
      <c r="O2461" s="107">
        <f t="shared" si="76"/>
        <v>9</v>
      </c>
      <c r="P2461" s="105">
        <f>IFERROR(INDEX(Data_HS!$D$2:$D$8217,MATCH(H2461,Data_HS!$A$2:$A$8217,0))/p_bulan,"")</f>
        <v>171188.18181818182</v>
      </c>
      <c r="Q2461" s="104" t="str">
        <f t="shared" si="77"/>
        <v>Wajar</v>
      </c>
    </row>
    <row r="2462" spans="1:17" x14ac:dyDescent="0.3">
      <c r="A2462" s="104">
        <v>2461</v>
      </c>
      <c r="B2462" s="104" t="s">
        <v>19255</v>
      </c>
      <c r="C2462" s="104" t="s">
        <v>280</v>
      </c>
      <c r="D2462" s="104" t="s">
        <v>314</v>
      </c>
      <c r="E2462" s="104" t="s">
        <v>304</v>
      </c>
      <c r="F2462" s="104" t="s">
        <v>344</v>
      </c>
      <c r="G2462" s="104" t="s">
        <v>332</v>
      </c>
      <c r="H2462" s="104" t="s">
        <v>16845</v>
      </c>
      <c r="I2462" s="104" t="s">
        <v>16980</v>
      </c>
      <c r="J2462" s="105">
        <v>2000</v>
      </c>
      <c r="K2462" s="105">
        <v>30000</v>
      </c>
      <c r="L2462" s="105">
        <v>16000</v>
      </c>
      <c r="M2462" s="106"/>
      <c r="N2462" s="105"/>
      <c r="O2462" s="107">
        <f t="shared" si="76"/>
        <v>0</v>
      </c>
      <c r="P2462" s="105" t="str">
        <f>IFERROR(INDEX(Data_HS!$D$2:$D$8217,MATCH(H2462,Data_HS!$A$2:$A$8217,0))/p_bulan,"")</f>
        <v/>
      </c>
      <c r="Q2462" s="104" t="str">
        <f t="shared" si="77"/>
        <v>HS tidak valid</v>
      </c>
    </row>
    <row r="2463" spans="1:17" x14ac:dyDescent="0.3">
      <c r="A2463" s="104">
        <v>2462</v>
      </c>
      <c r="B2463" s="104" t="s">
        <v>19255</v>
      </c>
      <c r="C2463" s="104" t="s">
        <v>280</v>
      </c>
      <c r="D2463" s="104" t="s">
        <v>314</v>
      </c>
      <c r="E2463" s="104" t="s">
        <v>304</v>
      </c>
      <c r="F2463" s="104" t="s">
        <v>344</v>
      </c>
      <c r="G2463" s="104" t="s">
        <v>332</v>
      </c>
      <c r="H2463" s="104" t="s">
        <v>4507</v>
      </c>
      <c r="I2463" s="104" t="s">
        <v>19262</v>
      </c>
      <c r="J2463" s="105">
        <v>0</v>
      </c>
      <c r="K2463" s="105">
        <v>0</v>
      </c>
      <c r="L2463" s="105">
        <v>0</v>
      </c>
      <c r="M2463" s="106">
        <v>1.8010268780000001</v>
      </c>
      <c r="N2463" s="105">
        <v>0</v>
      </c>
      <c r="O2463" s="107">
        <f t="shared" si="76"/>
        <v>34</v>
      </c>
      <c r="P2463" s="105">
        <f>IFERROR(INDEX(Data_HS!$D$2:$D$8217,MATCH(H2463,Data_HS!$A$2:$A$8217,0))/p_bulan,"")</f>
        <v>5293.545454545455</v>
      </c>
      <c r="Q2463" s="104" t="str">
        <f t="shared" si="77"/>
        <v>Estimasi nol</v>
      </c>
    </row>
    <row r="2464" spans="1:17" x14ac:dyDescent="0.3">
      <c r="A2464" s="104">
        <v>2463</v>
      </c>
      <c r="B2464" s="104" t="s">
        <v>19255</v>
      </c>
      <c r="C2464" s="104" t="s">
        <v>280</v>
      </c>
      <c r="D2464" s="104" t="s">
        <v>314</v>
      </c>
      <c r="E2464" s="104" t="s">
        <v>304</v>
      </c>
      <c r="F2464" s="104" t="s">
        <v>344</v>
      </c>
      <c r="G2464" s="104" t="s">
        <v>332</v>
      </c>
      <c r="H2464" s="104" t="s">
        <v>4317</v>
      </c>
      <c r="I2464" s="104" t="s">
        <v>17423</v>
      </c>
      <c r="J2464" s="105">
        <v>100</v>
      </c>
      <c r="K2464" s="105">
        <v>10000</v>
      </c>
      <c r="L2464" s="105">
        <v>5050</v>
      </c>
      <c r="M2464" s="106">
        <v>59.799470110000001</v>
      </c>
      <c r="N2464" s="105">
        <v>301987.32410000003</v>
      </c>
      <c r="O2464" s="107">
        <f t="shared" si="76"/>
        <v>33</v>
      </c>
      <c r="P2464" s="105">
        <f>IFERROR(INDEX(Data_HS!$D$2:$D$8217,MATCH(H2464,Data_HS!$A$2:$A$8217,0))/p_bulan,"")</f>
        <v>229809.36363636365</v>
      </c>
      <c r="Q2464" s="104" t="str">
        <f t="shared" si="77"/>
        <v>Melebihi ekspor nasional HS</v>
      </c>
    </row>
    <row r="2465" spans="1:17" x14ac:dyDescent="0.3">
      <c r="A2465" s="104">
        <v>2464</v>
      </c>
      <c r="B2465" s="104" t="s">
        <v>19255</v>
      </c>
      <c r="C2465" s="104" t="s">
        <v>280</v>
      </c>
      <c r="D2465" s="104" t="s">
        <v>314</v>
      </c>
      <c r="E2465" s="104" t="s">
        <v>304</v>
      </c>
      <c r="F2465" s="104" t="s">
        <v>344</v>
      </c>
      <c r="G2465" s="104" t="s">
        <v>332</v>
      </c>
      <c r="H2465" s="104" t="s">
        <v>15398</v>
      </c>
      <c r="I2465" s="104" t="s">
        <v>19263</v>
      </c>
      <c r="J2465" s="105">
        <v>0</v>
      </c>
      <c r="K2465" s="105">
        <v>0</v>
      </c>
      <c r="L2465" s="105">
        <v>0</v>
      </c>
      <c r="M2465" s="106">
        <v>2.7493587389999998</v>
      </c>
      <c r="N2465" s="105">
        <v>0</v>
      </c>
      <c r="O2465" s="107">
        <f t="shared" si="76"/>
        <v>87</v>
      </c>
      <c r="P2465" s="105">
        <f>IFERROR(INDEX(Data_HS!$D$2:$D$8217,MATCH(H2465,Data_HS!$A$2:$A$8217,0))/p_bulan,"")</f>
        <v>2046.2727272727273</v>
      </c>
      <c r="Q2465" s="104" t="str">
        <f t="shared" si="77"/>
        <v>Estimasi nol</v>
      </c>
    </row>
    <row r="2466" spans="1:17" x14ac:dyDescent="0.3">
      <c r="A2466" s="104">
        <v>2465</v>
      </c>
      <c r="B2466" s="104" t="s">
        <v>19255</v>
      </c>
      <c r="C2466" s="104" t="s">
        <v>280</v>
      </c>
      <c r="D2466" s="104" t="s">
        <v>314</v>
      </c>
      <c r="E2466" s="104" t="s">
        <v>304</v>
      </c>
      <c r="F2466" s="104" t="s">
        <v>344</v>
      </c>
      <c r="G2466" s="104" t="s">
        <v>332</v>
      </c>
      <c r="H2466" s="104" t="s">
        <v>10347</v>
      </c>
      <c r="I2466" s="104" t="s">
        <v>19264</v>
      </c>
      <c r="J2466" s="105">
        <v>0</v>
      </c>
      <c r="K2466" s="105">
        <v>0</v>
      </c>
      <c r="L2466" s="105">
        <v>0</v>
      </c>
      <c r="M2466" s="106">
        <v>3.4990496389999999</v>
      </c>
      <c r="N2466" s="105">
        <v>0</v>
      </c>
      <c r="O2466" s="107">
        <f t="shared" si="76"/>
        <v>73</v>
      </c>
      <c r="P2466" s="105">
        <f>IFERROR(INDEX(Data_HS!$D$2:$D$8217,MATCH(H2466,Data_HS!$A$2:$A$8217,0))/p_bulan,"")</f>
        <v>15898.727272727272</v>
      </c>
      <c r="Q2466" s="104" t="str">
        <f t="shared" si="77"/>
        <v>Estimasi nol</v>
      </c>
    </row>
    <row r="2467" spans="1:17" x14ac:dyDescent="0.3">
      <c r="A2467" s="104">
        <v>2466</v>
      </c>
      <c r="B2467" s="104" t="s">
        <v>19265</v>
      </c>
      <c r="C2467" s="104" t="s">
        <v>282</v>
      </c>
      <c r="D2467" s="104" t="s">
        <v>308</v>
      </c>
      <c r="E2467" s="104" t="s">
        <v>320</v>
      </c>
      <c r="F2467" s="104" t="s">
        <v>343</v>
      </c>
      <c r="G2467" s="104" t="s">
        <v>332</v>
      </c>
      <c r="H2467" s="104" t="s">
        <v>16845</v>
      </c>
      <c r="I2467" s="104" t="s">
        <v>16846</v>
      </c>
      <c r="J2467" s="105"/>
      <c r="K2467" s="105"/>
      <c r="L2467" s="105"/>
      <c r="M2467" s="106"/>
      <c r="N2467" s="105"/>
      <c r="O2467" s="107">
        <f t="shared" si="76"/>
        <v>0</v>
      </c>
      <c r="P2467" s="105" t="str">
        <f>IFERROR(INDEX(Data_HS!$D$2:$D$8217,MATCH(H2467,Data_HS!$A$2:$A$8217,0))/p_bulan,"")</f>
        <v/>
      </c>
      <c r="Q2467" s="104" t="str">
        <f t="shared" si="77"/>
        <v>HS tidak valid</v>
      </c>
    </row>
    <row r="2468" spans="1:17" x14ac:dyDescent="0.3">
      <c r="A2468" s="104">
        <v>2467</v>
      </c>
      <c r="B2468" s="104" t="s">
        <v>19266</v>
      </c>
      <c r="C2468" s="104" t="s">
        <v>280</v>
      </c>
      <c r="D2468" s="104" t="s">
        <v>308</v>
      </c>
      <c r="E2468" s="104" t="s">
        <v>320</v>
      </c>
      <c r="F2468" s="104" t="s">
        <v>343</v>
      </c>
      <c r="G2468" s="104" t="s">
        <v>332</v>
      </c>
      <c r="H2468" s="104" t="s">
        <v>664</v>
      </c>
      <c r="I2468" s="104" t="s">
        <v>19267</v>
      </c>
      <c r="J2468" s="105">
        <v>0</v>
      </c>
      <c r="K2468" s="105">
        <v>0</v>
      </c>
      <c r="L2468" s="105">
        <v>0</v>
      </c>
      <c r="M2468" s="106">
        <v>1.38184079</v>
      </c>
      <c r="N2468" s="105">
        <v>0</v>
      </c>
      <c r="O2468" s="107">
        <f t="shared" si="76"/>
        <v>3</v>
      </c>
      <c r="P2468" s="105">
        <f>IFERROR(INDEX(Data_HS!$D$2:$D$8217,MATCH(H2468,Data_HS!$A$2:$A$8217,0))/p_bulan,"")</f>
        <v>1383770.0909090908</v>
      </c>
      <c r="Q2468" s="104" t="str">
        <f t="shared" si="77"/>
        <v>Estimasi nol</v>
      </c>
    </row>
    <row r="2469" spans="1:17" x14ac:dyDescent="0.3">
      <c r="A2469" s="104">
        <v>2468</v>
      </c>
      <c r="B2469" s="104" t="s">
        <v>19266</v>
      </c>
      <c r="C2469" s="104" t="s">
        <v>280</v>
      </c>
      <c r="D2469" s="104" t="s">
        <v>308</v>
      </c>
      <c r="E2469" s="104" t="s">
        <v>320</v>
      </c>
      <c r="F2469" s="104" t="s">
        <v>343</v>
      </c>
      <c r="G2469" s="104" t="s">
        <v>332</v>
      </c>
      <c r="H2469" s="104" t="s">
        <v>428</v>
      </c>
      <c r="I2469" s="104" t="s">
        <v>19268</v>
      </c>
      <c r="J2469" s="105">
        <v>0</v>
      </c>
      <c r="K2469" s="105">
        <v>0</v>
      </c>
      <c r="L2469" s="105">
        <v>0</v>
      </c>
      <c r="M2469" s="106">
        <v>5.9627791559999999</v>
      </c>
      <c r="N2469" s="105">
        <v>0</v>
      </c>
      <c r="O2469" s="107">
        <f t="shared" si="76"/>
        <v>2</v>
      </c>
      <c r="P2469" s="105">
        <f>IFERROR(INDEX(Data_HS!$D$2:$D$8217,MATCH(H2469,Data_HS!$A$2:$A$8217,0))/p_bulan,"")</f>
        <v>218.45454545454547</v>
      </c>
      <c r="Q2469" s="104" t="str">
        <f t="shared" si="77"/>
        <v>Estimasi nol</v>
      </c>
    </row>
    <row r="2470" spans="1:17" x14ac:dyDescent="0.3">
      <c r="A2470" s="104">
        <v>2469</v>
      </c>
      <c r="B2470" s="104" t="s">
        <v>19266</v>
      </c>
      <c r="C2470" s="104" t="s">
        <v>280</v>
      </c>
      <c r="D2470" s="104" t="s">
        <v>308</v>
      </c>
      <c r="E2470" s="104" t="s">
        <v>320</v>
      </c>
      <c r="F2470" s="104" t="s">
        <v>343</v>
      </c>
      <c r="G2470" s="104" t="s">
        <v>332</v>
      </c>
      <c r="H2470" s="104" t="s">
        <v>810</v>
      </c>
      <c r="I2470" s="104" t="s">
        <v>19269</v>
      </c>
      <c r="J2470" s="105">
        <v>0</v>
      </c>
      <c r="K2470" s="105">
        <v>0</v>
      </c>
      <c r="L2470" s="105">
        <v>0</v>
      </c>
      <c r="M2470" s="106">
        <v>8.8488612500000006</v>
      </c>
      <c r="N2470" s="105">
        <v>0</v>
      </c>
      <c r="O2470" s="107">
        <f t="shared" si="76"/>
        <v>3</v>
      </c>
      <c r="P2470" s="105">
        <f>IFERROR(INDEX(Data_HS!$D$2:$D$8217,MATCH(H2470,Data_HS!$A$2:$A$8217,0))/p_bulan,"")</f>
        <v>13111537.909090908</v>
      </c>
      <c r="Q2470" s="104" t="str">
        <f t="shared" si="77"/>
        <v>Estimasi nol</v>
      </c>
    </row>
    <row r="2471" spans="1:17" x14ac:dyDescent="0.3">
      <c r="A2471" s="104">
        <v>2470</v>
      </c>
      <c r="B2471" s="104" t="s">
        <v>19266</v>
      </c>
      <c r="C2471" s="104" t="s">
        <v>280</v>
      </c>
      <c r="D2471" s="104" t="s">
        <v>308</v>
      </c>
      <c r="E2471" s="104" t="s">
        <v>320</v>
      </c>
      <c r="F2471" s="104" t="s">
        <v>343</v>
      </c>
      <c r="G2471" s="104" t="s">
        <v>332</v>
      </c>
      <c r="H2471" s="104" t="s">
        <v>428</v>
      </c>
      <c r="I2471" s="104" t="s">
        <v>19270</v>
      </c>
      <c r="J2471" s="105"/>
      <c r="K2471" s="105"/>
      <c r="L2471" s="105"/>
      <c r="M2471" s="106">
        <v>5.9627791559999999</v>
      </c>
      <c r="N2471" s="105"/>
      <c r="O2471" s="107">
        <f t="shared" si="76"/>
        <v>2</v>
      </c>
      <c r="P2471" s="105">
        <f>IFERROR(INDEX(Data_HS!$D$2:$D$8217,MATCH(H2471,Data_HS!$A$2:$A$8217,0))/p_bulan,"")</f>
        <v>218.45454545454547</v>
      </c>
      <c r="Q2471" s="104" t="str">
        <f t="shared" si="77"/>
        <v>Tanpa estimasi</v>
      </c>
    </row>
    <row r="2472" spans="1:17" x14ac:dyDescent="0.3">
      <c r="A2472" s="104">
        <v>2471</v>
      </c>
      <c r="B2472" s="104" t="s">
        <v>19266</v>
      </c>
      <c r="C2472" s="104" t="s">
        <v>280</v>
      </c>
      <c r="D2472" s="104" t="s">
        <v>308</v>
      </c>
      <c r="E2472" s="104" t="s">
        <v>320</v>
      </c>
      <c r="F2472" s="104" t="s">
        <v>343</v>
      </c>
      <c r="G2472" s="104" t="s">
        <v>332</v>
      </c>
      <c r="H2472" s="104" t="s">
        <v>602</v>
      </c>
      <c r="I2472" s="104" t="s">
        <v>19271</v>
      </c>
      <c r="J2472" s="105">
        <v>0</v>
      </c>
      <c r="K2472" s="105">
        <v>0</v>
      </c>
      <c r="L2472" s="105">
        <v>0</v>
      </c>
      <c r="M2472" s="106">
        <v>2.339234979</v>
      </c>
      <c r="N2472" s="105">
        <v>0</v>
      </c>
      <c r="O2472" s="107">
        <f t="shared" si="76"/>
        <v>3</v>
      </c>
      <c r="P2472" s="105">
        <f>IFERROR(INDEX(Data_HS!$D$2:$D$8217,MATCH(H2472,Data_HS!$A$2:$A$8217,0))/p_bulan,"")</f>
        <v>7110.636363636364</v>
      </c>
      <c r="Q2472" s="104" t="str">
        <f t="shared" si="77"/>
        <v>Estimasi nol</v>
      </c>
    </row>
    <row r="2473" spans="1:17" x14ac:dyDescent="0.3">
      <c r="A2473" s="104">
        <v>2472</v>
      </c>
      <c r="B2473" s="104" t="s">
        <v>19272</v>
      </c>
      <c r="C2473" s="104" t="s">
        <v>292</v>
      </c>
      <c r="D2473" s="104" t="s">
        <v>308</v>
      </c>
      <c r="E2473" s="104" t="s">
        <v>320</v>
      </c>
      <c r="F2473" s="104" t="s">
        <v>343</v>
      </c>
      <c r="G2473" s="104" t="s">
        <v>332</v>
      </c>
      <c r="H2473" s="104" t="s">
        <v>4629</v>
      </c>
      <c r="I2473" s="104" t="s">
        <v>18800</v>
      </c>
      <c r="J2473" s="105">
        <v>25000</v>
      </c>
      <c r="K2473" s="105">
        <v>200000</v>
      </c>
      <c r="L2473" s="105">
        <v>112500</v>
      </c>
      <c r="M2473" s="106">
        <v>1.77268161</v>
      </c>
      <c r="N2473" s="105">
        <v>199426.68109999999</v>
      </c>
      <c r="O2473" s="107">
        <f t="shared" si="76"/>
        <v>38</v>
      </c>
      <c r="P2473" s="105">
        <f>IFERROR(INDEX(Data_HS!$D$2:$D$8217,MATCH(H2473,Data_HS!$A$2:$A$8217,0))/p_bulan,"")</f>
        <v>2332469</v>
      </c>
      <c r="Q2473" s="104" t="str">
        <f t="shared" si="77"/>
        <v>Wajar</v>
      </c>
    </row>
    <row r="2474" spans="1:17" x14ac:dyDescent="0.3">
      <c r="A2474" s="104">
        <v>2473</v>
      </c>
      <c r="B2474" s="104" t="s">
        <v>19273</v>
      </c>
      <c r="C2474" s="104" t="s">
        <v>294</v>
      </c>
      <c r="D2474" s="104" t="s">
        <v>308</v>
      </c>
      <c r="E2474" s="104" t="s">
        <v>320</v>
      </c>
      <c r="F2474" s="104" t="s">
        <v>343</v>
      </c>
      <c r="G2474" s="104" t="s">
        <v>332</v>
      </c>
      <c r="H2474" s="104" t="s">
        <v>1460</v>
      </c>
      <c r="I2474" s="104" t="s">
        <v>19274</v>
      </c>
      <c r="J2474" s="105">
        <v>0</v>
      </c>
      <c r="K2474" s="105">
        <v>0</v>
      </c>
      <c r="L2474" s="105">
        <v>0</v>
      </c>
      <c r="M2474" s="106">
        <v>6.8828138010000002</v>
      </c>
      <c r="N2474" s="105">
        <v>0</v>
      </c>
      <c r="O2474" s="107">
        <f t="shared" si="76"/>
        <v>9</v>
      </c>
      <c r="P2474" s="105">
        <f>IFERROR(INDEX(Data_HS!$D$2:$D$8217,MATCH(H2474,Data_HS!$A$2:$A$8217,0))/p_bulan,"")</f>
        <v>60138.272727272728</v>
      </c>
      <c r="Q2474" s="104" t="str">
        <f t="shared" si="77"/>
        <v>Estimasi nol</v>
      </c>
    </row>
    <row r="2475" spans="1:17" x14ac:dyDescent="0.3">
      <c r="A2475" s="104">
        <v>2474</v>
      </c>
      <c r="B2475" s="104" t="s">
        <v>19273</v>
      </c>
      <c r="C2475" s="104" t="s">
        <v>294</v>
      </c>
      <c r="D2475" s="104" t="s">
        <v>308</v>
      </c>
      <c r="E2475" s="104" t="s">
        <v>320</v>
      </c>
      <c r="F2475" s="104" t="s">
        <v>343</v>
      </c>
      <c r="G2475" s="104" t="s">
        <v>332</v>
      </c>
      <c r="H2475" s="104" t="s">
        <v>1460</v>
      </c>
      <c r="I2475" s="104" t="s">
        <v>19275</v>
      </c>
      <c r="J2475" s="105">
        <v>0</v>
      </c>
      <c r="K2475" s="105">
        <v>0</v>
      </c>
      <c r="L2475" s="105">
        <v>0</v>
      </c>
      <c r="M2475" s="106">
        <v>6.8828138010000002</v>
      </c>
      <c r="N2475" s="105">
        <v>0</v>
      </c>
      <c r="O2475" s="107">
        <f t="shared" si="76"/>
        <v>9</v>
      </c>
      <c r="P2475" s="105">
        <f>IFERROR(INDEX(Data_HS!$D$2:$D$8217,MATCH(H2475,Data_HS!$A$2:$A$8217,0))/p_bulan,"")</f>
        <v>60138.272727272728</v>
      </c>
      <c r="Q2475" s="104" t="str">
        <f t="shared" si="77"/>
        <v>Estimasi nol</v>
      </c>
    </row>
    <row r="2476" spans="1:17" x14ac:dyDescent="0.3">
      <c r="A2476" s="104">
        <v>2475</v>
      </c>
      <c r="B2476" s="104" t="s">
        <v>19273</v>
      </c>
      <c r="C2476" s="104" t="s">
        <v>294</v>
      </c>
      <c r="D2476" s="104" t="s">
        <v>308</v>
      </c>
      <c r="E2476" s="104" t="s">
        <v>320</v>
      </c>
      <c r="F2476" s="104" t="s">
        <v>343</v>
      </c>
      <c r="G2476" s="104" t="s">
        <v>332</v>
      </c>
      <c r="H2476" s="104" t="s">
        <v>1450</v>
      </c>
      <c r="I2476" s="104" t="s">
        <v>19276</v>
      </c>
      <c r="J2476" s="105">
        <v>0</v>
      </c>
      <c r="K2476" s="105">
        <v>0</v>
      </c>
      <c r="L2476" s="105">
        <v>0</v>
      </c>
      <c r="M2476" s="106">
        <v>7.4869302299999996</v>
      </c>
      <c r="N2476" s="105">
        <v>0</v>
      </c>
      <c r="O2476" s="107">
        <f t="shared" si="76"/>
        <v>9</v>
      </c>
      <c r="P2476" s="105">
        <f>IFERROR(INDEX(Data_HS!$D$2:$D$8217,MATCH(H2476,Data_HS!$A$2:$A$8217,0))/p_bulan,"")</f>
        <v>44220039</v>
      </c>
      <c r="Q2476" s="104" t="str">
        <f t="shared" si="77"/>
        <v>Estimasi nol</v>
      </c>
    </row>
    <row r="2477" spans="1:17" x14ac:dyDescent="0.3">
      <c r="A2477" s="104">
        <v>2476</v>
      </c>
      <c r="B2477" s="104" t="s">
        <v>19277</v>
      </c>
      <c r="C2477" s="104" t="s">
        <v>284</v>
      </c>
      <c r="D2477" s="104" t="s">
        <v>311</v>
      </c>
      <c r="E2477" s="104" t="s">
        <v>301</v>
      </c>
      <c r="F2477" s="104" t="s">
        <v>344</v>
      </c>
      <c r="G2477" s="104" t="s">
        <v>332</v>
      </c>
      <c r="H2477" s="104" t="s">
        <v>12212</v>
      </c>
      <c r="I2477" s="104" t="s">
        <v>19278</v>
      </c>
      <c r="J2477" s="105">
        <v>1000</v>
      </c>
      <c r="K2477" s="105">
        <v>20000</v>
      </c>
      <c r="L2477" s="105">
        <v>10500</v>
      </c>
      <c r="M2477" s="106">
        <v>4.6995235260000001</v>
      </c>
      <c r="N2477" s="105">
        <v>49344.997020000003</v>
      </c>
      <c r="O2477" s="107">
        <f t="shared" si="76"/>
        <v>84</v>
      </c>
      <c r="P2477" s="105">
        <f>IFERROR(INDEX(Data_HS!$D$2:$D$8217,MATCH(H2477,Data_HS!$A$2:$A$8217,0))/p_bulan,"")</f>
        <v>1434.6363636363637</v>
      </c>
      <c r="Q2477" s="104" t="str">
        <f t="shared" si="77"/>
        <v>Melebihi ekspor nasional HS</v>
      </c>
    </row>
    <row r="2478" spans="1:17" x14ac:dyDescent="0.3">
      <c r="A2478" s="104">
        <v>2477</v>
      </c>
      <c r="B2478" s="104" t="s">
        <v>19279</v>
      </c>
      <c r="C2478" s="104" t="s">
        <v>331</v>
      </c>
      <c r="D2478" s="104" t="s">
        <v>311</v>
      </c>
      <c r="E2478" s="104" t="s">
        <v>320</v>
      </c>
      <c r="F2478" s="104" t="s">
        <v>343</v>
      </c>
      <c r="G2478" s="104" t="s">
        <v>332</v>
      </c>
      <c r="H2478" s="104" t="s">
        <v>9173</v>
      </c>
      <c r="I2478" s="104" t="s">
        <v>19280</v>
      </c>
      <c r="J2478" s="105">
        <v>0</v>
      </c>
      <c r="K2478" s="105">
        <v>0</v>
      </c>
      <c r="L2478" s="105">
        <v>0</v>
      </c>
      <c r="M2478" s="106">
        <v>1.8711710539999999</v>
      </c>
      <c r="N2478" s="105">
        <v>0</v>
      </c>
      <c r="O2478" s="107">
        <f t="shared" si="76"/>
        <v>69</v>
      </c>
      <c r="P2478" s="105">
        <f>IFERROR(INDEX(Data_HS!$D$2:$D$8217,MATCH(H2478,Data_HS!$A$2:$A$8217,0))/p_bulan,"")</f>
        <v>49579.909090909088</v>
      </c>
      <c r="Q2478" s="104" t="str">
        <f t="shared" si="77"/>
        <v>Estimasi nol</v>
      </c>
    </row>
    <row r="2479" spans="1:17" x14ac:dyDescent="0.3">
      <c r="A2479" s="104">
        <v>2478</v>
      </c>
      <c r="B2479" s="104" t="s">
        <v>19279</v>
      </c>
      <c r="C2479" s="104" t="s">
        <v>331</v>
      </c>
      <c r="D2479" s="104" t="s">
        <v>311</v>
      </c>
      <c r="E2479" s="104" t="s">
        <v>320</v>
      </c>
      <c r="F2479" s="104" t="s">
        <v>343</v>
      </c>
      <c r="G2479" s="104" t="s">
        <v>332</v>
      </c>
      <c r="H2479" s="104" t="s">
        <v>1302</v>
      </c>
      <c r="I2479" s="104" t="s">
        <v>19281</v>
      </c>
      <c r="J2479" s="105">
        <v>18000</v>
      </c>
      <c r="K2479" s="105">
        <v>66000</v>
      </c>
      <c r="L2479" s="105">
        <v>42000</v>
      </c>
      <c r="M2479" s="106">
        <v>0.47623953400000002</v>
      </c>
      <c r="N2479" s="105">
        <v>20002.060440000001</v>
      </c>
      <c r="O2479" s="107">
        <f t="shared" si="76"/>
        <v>8</v>
      </c>
      <c r="P2479" s="105">
        <f>IFERROR(INDEX(Data_HS!$D$2:$D$8217,MATCH(H2479,Data_HS!$A$2:$A$8217,0))/p_bulan,"")</f>
        <v>48622.454545454544</v>
      </c>
      <c r="Q2479" s="104" t="str">
        <f t="shared" si="77"/>
        <v>Wajar</v>
      </c>
    </row>
    <row r="2480" spans="1:17" x14ac:dyDescent="0.3">
      <c r="A2480" s="104">
        <v>2479</v>
      </c>
      <c r="B2480" s="104" t="s">
        <v>19279</v>
      </c>
      <c r="C2480" s="104" t="s">
        <v>331</v>
      </c>
      <c r="D2480" s="104" t="s">
        <v>311</v>
      </c>
      <c r="E2480" s="104" t="s">
        <v>320</v>
      </c>
      <c r="F2480" s="104" t="s">
        <v>343</v>
      </c>
      <c r="G2480" s="104" t="s">
        <v>332</v>
      </c>
      <c r="H2480" s="104" t="s">
        <v>6174</v>
      </c>
      <c r="I2480" s="104" t="s">
        <v>19282</v>
      </c>
      <c r="J2480" s="105">
        <v>0</v>
      </c>
      <c r="K2480" s="105">
        <v>0</v>
      </c>
      <c r="L2480" s="105">
        <v>0</v>
      </c>
      <c r="M2480" s="106">
        <v>2.3792928459999998</v>
      </c>
      <c r="N2480" s="105">
        <v>0</v>
      </c>
      <c r="O2480" s="107">
        <f t="shared" si="76"/>
        <v>44</v>
      </c>
      <c r="P2480" s="105">
        <f>IFERROR(INDEX(Data_HS!$D$2:$D$8217,MATCH(H2480,Data_HS!$A$2:$A$8217,0))/p_bulan,"")</f>
        <v>287282.09090909088</v>
      </c>
      <c r="Q2480" s="104" t="str">
        <f t="shared" si="77"/>
        <v>Estimasi nol</v>
      </c>
    </row>
    <row r="2481" spans="1:17" x14ac:dyDescent="0.3">
      <c r="A2481" s="104">
        <v>2480</v>
      </c>
      <c r="B2481" s="104" t="s">
        <v>19279</v>
      </c>
      <c r="C2481" s="104" t="s">
        <v>331</v>
      </c>
      <c r="D2481" s="104" t="s">
        <v>311</v>
      </c>
      <c r="E2481" s="104" t="s">
        <v>320</v>
      </c>
      <c r="F2481" s="104" t="s">
        <v>343</v>
      </c>
      <c r="G2481" s="104" t="s">
        <v>332</v>
      </c>
      <c r="H2481" s="104" t="s">
        <v>16845</v>
      </c>
      <c r="I2481" s="104" t="s">
        <v>19283</v>
      </c>
      <c r="J2481" s="105">
        <v>18000</v>
      </c>
      <c r="K2481" s="105">
        <v>36000</v>
      </c>
      <c r="L2481" s="105">
        <v>27000</v>
      </c>
      <c r="M2481" s="106"/>
      <c r="N2481" s="105"/>
      <c r="O2481" s="107">
        <f t="shared" si="76"/>
        <v>0</v>
      </c>
      <c r="P2481" s="105" t="str">
        <f>IFERROR(INDEX(Data_HS!$D$2:$D$8217,MATCH(H2481,Data_HS!$A$2:$A$8217,0))/p_bulan,"")</f>
        <v/>
      </c>
      <c r="Q2481" s="104" t="str">
        <f t="shared" si="77"/>
        <v>HS tidak valid</v>
      </c>
    </row>
    <row r="2482" spans="1:17" x14ac:dyDescent="0.3">
      <c r="A2482" s="104">
        <v>2481</v>
      </c>
      <c r="B2482" s="104" t="s">
        <v>19279</v>
      </c>
      <c r="C2482" s="104" t="s">
        <v>331</v>
      </c>
      <c r="D2482" s="104" t="s">
        <v>311</v>
      </c>
      <c r="E2482" s="104" t="s">
        <v>320</v>
      </c>
      <c r="F2482" s="104" t="s">
        <v>343</v>
      </c>
      <c r="G2482" s="104" t="s">
        <v>332</v>
      </c>
      <c r="H2482" s="104" t="s">
        <v>3019</v>
      </c>
      <c r="I2482" s="104" t="s">
        <v>19284</v>
      </c>
      <c r="J2482" s="105">
        <v>22000</v>
      </c>
      <c r="K2482" s="105">
        <v>66000</v>
      </c>
      <c r="L2482" s="105">
        <v>44000</v>
      </c>
      <c r="M2482" s="106">
        <v>0.36135620200000002</v>
      </c>
      <c r="N2482" s="105">
        <v>15899.67288</v>
      </c>
      <c r="O2482" s="107">
        <f t="shared" si="76"/>
        <v>27</v>
      </c>
      <c r="P2482" s="105">
        <f>IFERROR(INDEX(Data_HS!$D$2:$D$8217,MATCH(H2482,Data_HS!$A$2:$A$8217,0))/p_bulan,"")</f>
        <v>10607202.545454545</v>
      </c>
      <c r="Q2482" s="104" t="str">
        <f t="shared" si="77"/>
        <v>Wajar</v>
      </c>
    </row>
    <row r="2483" spans="1:17" x14ac:dyDescent="0.3">
      <c r="A2483" s="104">
        <v>2482</v>
      </c>
      <c r="B2483" s="104" t="s">
        <v>19285</v>
      </c>
      <c r="C2483" s="104" t="s">
        <v>284</v>
      </c>
      <c r="D2483" s="104" t="s">
        <v>320</v>
      </c>
      <c r="E2483" s="104" t="s">
        <v>320</v>
      </c>
      <c r="F2483" s="104" t="s">
        <v>320</v>
      </c>
      <c r="G2483" s="104" t="s">
        <v>320</v>
      </c>
      <c r="H2483" s="104" t="s">
        <v>4075</v>
      </c>
      <c r="I2483" s="104" t="s">
        <v>19286</v>
      </c>
      <c r="J2483" s="105"/>
      <c r="K2483" s="105"/>
      <c r="L2483" s="105"/>
      <c r="M2483" s="106">
        <v>9.3546898770000002</v>
      </c>
      <c r="N2483" s="105"/>
      <c r="O2483" s="107">
        <f t="shared" si="76"/>
        <v>30</v>
      </c>
      <c r="P2483" s="105">
        <f>IFERROR(INDEX(Data_HS!$D$2:$D$8217,MATCH(H2483,Data_HS!$A$2:$A$8217,0))/p_bulan,"")</f>
        <v>34099.545454545456</v>
      </c>
      <c r="Q2483" s="104" t="str">
        <f t="shared" si="77"/>
        <v>Tanpa estimasi</v>
      </c>
    </row>
    <row r="2484" spans="1:17" x14ac:dyDescent="0.3">
      <c r="A2484" s="104">
        <v>2483</v>
      </c>
      <c r="B2484" s="104" t="s">
        <v>19285</v>
      </c>
      <c r="C2484" s="104" t="s">
        <v>284</v>
      </c>
      <c r="D2484" s="104" t="s">
        <v>320</v>
      </c>
      <c r="E2484" s="104" t="s">
        <v>320</v>
      </c>
      <c r="F2484" s="104" t="s">
        <v>320</v>
      </c>
      <c r="G2484" s="104" t="s">
        <v>320</v>
      </c>
      <c r="H2484" s="104" t="s">
        <v>6244</v>
      </c>
      <c r="I2484" s="104" t="s">
        <v>19287</v>
      </c>
      <c r="J2484" s="105"/>
      <c r="K2484" s="105"/>
      <c r="L2484" s="105"/>
      <c r="M2484" s="106">
        <v>2.8866403420000002</v>
      </c>
      <c r="N2484" s="105"/>
      <c r="O2484" s="107">
        <f t="shared" si="76"/>
        <v>44</v>
      </c>
      <c r="P2484" s="105">
        <f>IFERROR(INDEX(Data_HS!$D$2:$D$8217,MATCH(H2484,Data_HS!$A$2:$A$8217,0))/p_bulan,"")</f>
        <v>1595</v>
      </c>
      <c r="Q2484" s="104" t="str">
        <f t="shared" si="77"/>
        <v>Tanpa estimasi</v>
      </c>
    </row>
    <row r="2485" spans="1:17" x14ac:dyDescent="0.3">
      <c r="A2485" s="104">
        <v>2484</v>
      </c>
      <c r="B2485" s="104" t="s">
        <v>19285</v>
      </c>
      <c r="C2485" s="104" t="s">
        <v>284</v>
      </c>
      <c r="D2485" s="104" t="s">
        <v>320</v>
      </c>
      <c r="E2485" s="104" t="s">
        <v>320</v>
      </c>
      <c r="F2485" s="104" t="s">
        <v>320</v>
      </c>
      <c r="G2485" s="104" t="s">
        <v>320</v>
      </c>
      <c r="H2485" s="104" t="s">
        <v>2263</v>
      </c>
      <c r="I2485" s="104" t="s">
        <v>17183</v>
      </c>
      <c r="J2485" s="105"/>
      <c r="K2485" s="105"/>
      <c r="L2485" s="105"/>
      <c r="M2485" s="106">
        <v>6.183815901</v>
      </c>
      <c r="N2485" s="105"/>
      <c r="O2485" s="107">
        <f t="shared" si="76"/>
        <v>18</v>
      </c>
      <c r="P2485" s="105">
        <f>IFERROR(INDEX(Data_HS!$D$2:$D$8217,MATCH(H2485,Data_HS!$A$2:$A$8217,0))/p_bulan,"")</f>
        <v>64124517</v>
      </c>
      <c r="Q2485" s="104" t="str">
        <f t="shared" si="77"/>
        <v>Tanpa estimasi</v>
      </c>
    </row>
    <row r="2486" spans="1:17" x14ac:dyDescent="0.3">
      <c r="A2486" s="104">
        <v>2485</v>
      </c>
      <c r="B2486" s="104" t="s">
        <v>19285</v>
      </c>
      <c r="C2486" s="104" t="s">
        <v>284</v>
      </c>
      <c r="D2486" s="104" t="s">
        <v>320</v>
      </c>
      <c r="E2486" s="104" t="s">
        <v>320</v>
      </c>
      <c r="F2486" s="104" t="s">
        <v>320</v>
      </c>
      <c r="G2486" s="104" t="s">
        <v>320</v>
      </c>
      <c r="H2486" s="104" t="s">
        <v>4785</v>
      </c>
      <c r="I2486" s="104" t="s">
        <v>19288</v>
      </c>
      <c r="J2486" s="105"/>
      <c r="K2486" s="105"/>
      <c r="L2486" s="105"/>
      <c r="M2486" s="106">
        <v>3.1793805000000001E-2</v>
      </c>
      <c r="N2486" s="105"/>
      <c r="O2486" s="107">
        <f t="shared" si="76"/>
        <v>38</v>
      </c>
      <c r="P2486" s="105">
        <f>IFERROR(INDEX(Data_HS!$D$2:$D$8217,MATCH(H2486,Data_HS!$A$2:$A$8217,0))/p_bulan,"")</f>
        <v>10002.90909090909</v>
      </c>
      <c r="Q2486" s="104" t="str">
        <f t="shared" si="77"/>
        <v>Tanpa estimasi</v>
      </c>
    </row>
    <row r="2487" spans="1:17" x14ac:dyDescent="0.3">
      <c r="A2487" s="104">
        <v>2486</v>
      </c>
      <c r="B2487" s="104" t="s">
        <v>19285</v>
      </c>
      <c r="C2487" s="104" t="s">
        <v>284</v>
      </c>
      <c r="D2487" s="104" t="s">
        <v>320</v>
      </c>
      <c r="E2487" s="104" t="s">
        <v>320</v>
      </c>
      <c r="F2487" s="104" t="s">
        <v>320</v>
      </c>
      <c r="G2487" s="104" t="s">
        <v>320</v>
      </c>
      <c r="H2487" s="104" t="s">
        <v>2055</v>
      </c>
      <c r="I2487" s="104" t="s">
        <v>19289</v>
      </c>
      <c r="J2487" s="105"/>
      <c r="K2487" s="105"/>
      <c r="L2487" s="105"/>
      <c r="M2487" s="106">
        <v>5.2496564360000004</v>
      </c>
      <c r="N2487" s="105"/>
      <c r="O2487" s="107">
        <f t="shared" si="76"/>
        <v>15</v>
      </c>
      <c r="P2487" s="105">
        <f>IFERROR(INDEX(Data_HS!$D$2:$D$8217,MATCH(H2487,Data_HS!$A$2:$A$8217,0))/p_bulan,"")</f>
        <v>1041.8181818181818</v>
      </c>
      <c r="Q2487" s="104" t="str">
        <f t="shared" si="77"/>
        <v>Tanpa estimasi</v>
      </c>
    </row>
    <row r="2488" spans="1:17" x14ac:dyDescent="0.3">
      <c r="A2488" s="104">
        <v>2487</v>
      </c>
      <c r="B2488" s="104" t="s">
        <v>19285</v>
      </c>
      <c r="C2488" s="104" t="s">
        <v>284</v>
      </c>
      <c r="D2488" s="104" t="s">
        <v>320</v>
      </c>
      <c r="E2488" s="104" t="s">
        <v>320</v>
      </c>
      <c r="F2488" s="104" t="s">
        <v>320</v>
      </c>
      <c r="G2488" s="104" t="s">
        <v>320</v>
      </c>
      <c r="H2488" s="104" t="s">
        <v>6709</v>
      </c>
      <c r="I2488" s="104" t="s">
        <v>19290</v>
      </c>
      <c r="J2488" s="105"/>
      <c r="K2488" s="105"/>
      <c r="L2488" s="105"/>
      <c r="M2488" s="106">
        <v>16.81818182</v>
      </c>
      <c r="N2488" s="105"/>
      <c r="O2488" s="107">
        <f t="shared" si="76"/>
        <v>49</v>
      </c>
      <c r="P2488" s="105">
        <f>IFERROR(INDEX(Data_HS!$D$2:$D$8217,MATCH(H2488,Data_HS!$A$2:$A$8217,0))/p_bulan,"")</f>
        <v>67.272727272727266</v>
      </c>
      <c r="Q2488" s="104" t="str">
        <f t="shared" si="77"/>
        <v>Tanpa estimasi</v>
      </c>
    </row>
    <row r="2489" spans="1:17" x14ac:dyDescent="0.3">
      <c r="A2489" s="104">
        <v>2488</v>
      </c>
      <c r="B2489" s="104" t="s">
        <v>19291</v>
      </c>
      <c r="C2489" s="104" t="s">
        <v>288</v>
      </c>
      <c r="D2489" s="104" t="s">
        <v>311</v>
      </c>
      <c r="E2489" s="104" t="s">
        <v>320</v>
      </c>
      <c r="F2489" s="104" t="s">
        <v>344</v>
      </c>
      <c r="G2489" s="104" t="s">
        <v>335</v>
      </c>
      <c r="H2489" s="104" t="s">
        <v>8023</v>
      </c>
      <c r="I2489" s="104" t="s">
        <v>19292</v>
      </c>
      <c r="J2489" s="105">
        <v>0</v>
      </c>
      <c r="K2489" s="105">
        <v>0</v>
      </c>
      <c r="L2489" s="105">
        <v>0</v>
      </c>
      <c r="M2489" s="106">
        <v>19.135062720000001</v>
      </c>
      <c r="N2489" s="105">
        <v>0</v>
      </c>
      <c r="O2489" s="107">
        <f t="shared" si="76"/>
        <v>61</v>
      </c>
      <c r="P2489" s="105">
        <f>IFERROR(INDEX(Data_HS!$D$2:$D$8217,MATCH(H2489,Data_HS!$A$2:$A$8217,0))/p_bulan,"")</f>
        <v>11303982.636363637</v>
      </c>
      <c r="Q2489" s="104" t="str">
        <f t="shared" si="77"/>
        <v>Estimasi nol</v>
      </c>
    </row>
    <row r="2490" spans="1:17" x14ac:dyDescent="0.3">
      <c r="A2490" s="104">
        <v>2489</v>
      </c>
      <c r="B2490" s="104" t="s">
        <v>19291</v>
      </c>
      <c r="C2490" s="104" t="s">
        <v>288</v>
      </c>
      <c r="D2490" s="104" t="s">
        <v>311</v>
      </c>
      <c r="E2490" s="104" t="s">
        <v>320</v>
      </c>
      <c r="F2490" s="104" t="s">
        <v>344</v>
      </c>
      <c r="G2490" s="104" t="s">
        <v>335</v>
      </c>
      <c r="H2490" s="104" t="s">
        <v>2279</v>
      </c>
      <c r="I2490" s="104" t="s">
        <v>19293</v>
      </c>
      <c r="J2490" s="105">
        <v>0</v>
      </c>
      <c r="K2490" s="105">
        <v>0</v>
      </c>
      <c r="L2490" s="105">
        <v>0</v>
      </c>
      <c r="M2490" s="106">
        <v>9.6892230579999996</v>
      </c>
      <c r="N2490" s="105">
        <v>0</v>
      </c>
      <c r="O2490" s="107">
        <f t="shared" si="76"/>
        <v>18</v>
      </c>
      <c r="P2490" s="105">
        <f>IFERROR(INDEX(Data_HS!$D$2:$D$8217,MATCH(H2490,Data_HS!$A$2:$A$8217,0))/p_bulan,"")</f>
        <v>702.90909090909088</v>
      </c>
      <c r="Q2490" s="104" t="str">
        <f t="shared" si="77"/>
        <v>Estimasi nol</v>
      </c>
    </row>
    <row r="2491" spans="1:17" x14ac:dyDescent="0.3">
      <c r="A2491" s="104">
        <v>2490</v>
      </c>
      <c r="B2491" s="104" t="s">
        <v>19291</v>
      </c>
      <c r="C2491" s="104" t="s">
        <v>288</v>
      </c>
      <c r="D2491" s="104" t="s">
        <v>311</v>
      </c>
      <c r="E2491" s="104" t="s">
        <v>320</v>
      </c>
      <c r="F2491" s="104" t="s">
        <v>344</v>
      </c>
      <c r="G2491" s="104" t="s">
        <v>335</v>
      </c>
      <c r="H2491" s="104" t="s">
        <v>1460</v>
      </c>
      <c r="I2491" s="104" t="s">
        <v>19294</v>
      </c>
      <c r="J2491" s="105">
        <v>1000</v>
      </c>
      <c r="K2491" s="105">
        <v>100000</v>
      </c>
      <c r="L2491" s="105">
        <v>50500</v>
      </c>
      <c r="M2491" s="106">
        <v>6.8828138010000002</v>
      </c>
      <c r="N2491" s="105">
        <v>347582.0969</v>
      </c>
      <c r="O2491" s="107">
        <f t="shared" si="76"/>
        <v>9</v>
      </c>
      <c r="P2491" s="105">
        <f>IFERROR(INDEX(Data_HS!$D$2:$D$8217,MATCH(H2491,Data_HS!$A$2:$A$8217,0))/p_bulan,"")</f>
        <v>60138.272727272728</v>
      </c>
      <c r="Q2491" s="104" t="str">
        <f t="shared" si="77"/>
        <v>Melebihi ekspor nasional HS</v>
      </c>
    </row>
    <row r="2492" spans="1:17" x14ac:dyDescent="0.3">
      <c r="A2492" s="104">
        <v>2491</v>
      </c>
      <c r="B2492" s="104" t="s">
        <v>19291</v>
      </c>
      <c r="C2492" s="104" t="s">
        <v>288</v>
      </c>
      <c r="D2492" s="104" t="s">
        <v>311</v>
      </c>
      <c r="E2492" s="104" t="s">
        <v>320</v>
      </c>
      <c r="F2492" s="104" t="s">
        <v>344</v>
      </c>
      <c r="G2492" s="104" t="s">
        <v>335</v>
      </c>
      <c r="H2492" s="104" t="s">
        <v>6236</v>
      </c>
      <c r="I2492" s="104" t="s">
        <v>19295</v>
      </c>
      <c r="J2492" s="105">
        <v>0</v>
      </c>
      <c r="K2492" s="105">
        <v>0</v>
      </c>
      <c r="L2492" s="105">
        <v>0</v>
      </c>
      <c r="M2492" s="106">
        <v>6.038181228</v>
      </c>
      <c r="N2492" s="105">
        <v>0</v>
      </c>
      <c r="O2492" s="107">
        <f t="shared" si="76"/>
        <v>44</v>
      </c>
      <c r="P2492" s="105">
        <f>IFERROR(INDEX(Data_HS!$D$2:$D$8217,MATCH(H2492,Data_HS!$A$2:$A$8217,0))/p_bulan,"")</f>
        <v>18603.636363636364</v>
      </c>
      <c r="Q2492" s="104" t="str">
        <f t="shared" si="77"/>
        <v>Estimasi nol</v>
      </c>
    </row>
    <row r="2493" spans="1:17" x14ac:dyDescent="0.3">
      <c r="A2493" s="104">
        <v>2492</v>
      </c>
      <c r="B2493" s="104" t="s">
        <v>19296</v>
      </c>
      <c r="C2493" s="104" t="s">
        <v>297</v>
      </c>
      <c r="D2493" s="104" t="s">
        <v>308</v>
      </c>
      <c r="E2493" s="104" t="s">
        <v>320</v>
      </c>
      <c r="F2493" s="104" t="s">
        <v>344</v>
      </c>
      <c r="G2493" s="104" t="s">
        <v>332</v>
      </c>
      <c r="H2493" s="104" t="s">
        <v>1833</v>
      </c>
      <c r="I2493" s="104" t="s">
        <v>17006</v>
      </c>
      <c r="J2493" s="105">
        <v>3000000</v>
      </c>
      <c r="K2493" s="105">
        <v>10000000</v>
      </c>
      <c r="L2493" s="105">
        <v>6500000</v>
      </c>
      <c r="M2493" s="106">
        <v>0.10319235</v>
      </c>
      <c r="N2493" s="105">
        <v>670750.27179999999</v>
      </c>
      <c r="O2493" s="107">
        <f t="shared" si="76"/>
        <v>14</v>
      </c>
      <c r="P2493" s="105">
        <f>IFERROR(INDEX(Data_HS!$D$2:$D$8217,MATCH(H2493,Data_HS!$A$2:$A$8217,0))/p_bulan,"")</f>
        <v>51044723.545454547</v>
      </c>
      <c r="Q2493" s="104" t="str">
        <f t="shared" si="77"/>
        <v>Wajar</v>
      </c>
    </row>
    <row r="2494" spans="1:17" x14ac:dyDescent="0.3">
      <c r="A2494" s="104">
        <v>2493</v>
      </c>
      <c r="B2494" s="104" t="s">
        <v>19296</v>
      </c>
      <c r="C2494" s="104" t="s">
        <v>297</v>
      </c>
      <c r="D2494" s="104" t="s">
        <v>308</v>
      </c>
      <c r="E2494" s="104" t="s">
        <v>320</v>
      </c>
      <c r="F2494" s="104" t="s">
        <v>344</v>
      </c>
      <c r="G2494" s="104" t="s">
        <v>332</v>
      </c>
      <c r="H2494" s="104" t="s">
        <v>2769</v>
      </c>
      <c r="I2494" s="104" t="s">
        <v>19297</v>
      </c>
      <c r="J2494" s="105">
        <v>3000000</v>
      </c>
      <c r="K2494" s="105">
        <v>5000000</v>
      </c>
      <c r="L2494" s="105">
        <v>4000000</v>
      </c>
      <c r="M2494" s="106">
        <v>1.5</v>
      </c>
      <c r="N2494" s="105">
        <v>6000000</v>
      </c>
      <c r="O2494" s="107">
        <f t="shared" si="76"/>
        <v>23</v>
      </c>
      <c r="P2494" s="105">
        <f>IFERROR(INDEX(Data_HS!$D$2:$D$8217,MATCH(H2494,Data_HS!$A$2:$A$8217,0))/p_bulan,"")</f>
        <v>0.54545454545454541</v>
      </c>
      <c r="Q2494" s="104" t="str">
        <f t="shared" si="77"/>
        <v>Melebihi ekspor nasional HS</v>
      </c>
    </row>
    <row r="2495" spans="1:17" x14ac:dyDescent="0.3">
      <c r="A2495" s="104">
        <v>2494</v>
      </c>
      <c r="B2495" s="104" t="s">
        <v>19298</v>
      </c>
      <c r="C2495" s="104" t="s">
        <v>310</v>
      </c>
      <c r="D2495" s="104" t="s">
        <v>314</v>
      </c>
      <c r="E2495" s="104" t="s">
        <v>321</v>
      </c>
      <c r="F2495" s="104" t="s">
        <v>343</v>
      </c>
      <c r="G2495" s="104" t="s">
        <v>332</v>
      </c>
      <c r="H2495" s="104" t="s">
        <v>16845</v>
      </c>
      <c r="I2495" s="104" t="s">
        <v>16846</v>
      </c>
      <c r="J2495" s="105"/>
      <c r="K2495" s="105"/>
      <c r="L2495" s="105"/>
      <c r="M2495" s="106"/>
      <c r="N2495" s="105"/>
      <c r="O2495" s="107">
        <f t="shared" si="76"/>
        <v>0</v>
      </c>
      <c r="P2495" s="105" t="str">
        <f>IFERROR(INDEX(Data_HS!$D$2:$D$8217,MATCH(H2495,Data_HS!$A$2:$A$8217,0))/p_bulan,"")</f>
        <v/>
      </c>
      <c r="Q2495" s="104" t="str">
        <f t="shared" si="77"/>
        <v>HS tidak valid</v>
      </c>
    </row>
    <row r="2496" spans="1:17" x14ac:dyDescent="0.3">
      <c r="A2496" s="104">
        <v>2495</v>
      </c>
      <c r="B2496" s="104" t="s">
        <v>19299</v>
      </c>
      <c r="C2496" s="104" t="s">
        <v>284</v>
      </c>
      <c r="D2496" s="104" t="s">
        <v>311</v>
      </c>
      <c r="E2496" s="104" t="s">
        <v>320</v>
      </c>
      <c r="F2496" s="104" t="s">
        <v>343</v>
      </c>
      <c r="G2496" s="104" t="s">
        <v>332</v>
      </c>
      <c r="H2496" s="104" t="s">
        <v>16845</v>
      </c>
      <c r="I2496" s="104" t="s">
        <v>16846</v>
      </c>
      <c r="J2496" s="105"/>
      <c r="K2496" s="105"/>
      <c r="L2496" s="105"/>
      <c r="M2496" s="106"/>
      <c r="N2496" s="105"/>
      <c r="O2496" s="107">
        <f t="shared" si="76"/>
        <v>0</v>
      </c>
      <c r="P2496" s="105" t="str">
        <f>IFERROR(INDEX(Data_HS!$D$2:$D$8217,MATCH(H2496,Data_HS!$A$2:$A$8217,0))/p_bulan,"")</f>
        <v/>
      </c>
      <c r="Q2496" s="104" t="str">
        <f t="shared" si="77"/>
        <v>HS tidak valid</v>
      </c>
    </row>
    <row r="2497" spans="1:17" x14ac:dyDescent="0.3">
      <c r="A2497" s="104">
        <v>2496</v>
      </c>
      <c r="B2497" s="104" t="s">
        <v>19300</v>
      </c>
      <c r="C2497" s="104" t="s">
        <v>280</v>
      </c>
      <c r="D2497" s="104" t="s">
        <v>320</v>
      </c>
      <c r="E2497" s="104" t="s">
        <v>320</v>
      </c>
      <c r="F2497" s="104" t="s">
        <v>344</v>
      </c>
      <c r="G2497" s="104" t="s">
        <v>335</v>
      </c>
      <c r="H2497" s="104" t="s">
        <v>16845</v>
      </c>
      <c r="I2497" s="104" t="s">
        <v>16846</v>
      </c>
      <c r="J2497" s="105"/>
      <c r="K2497" s="105"/>
      <c r="L2497" s="105"/>
      <c r="M2497" s="106"/>
      <c r="N2497" s="105"/>
      <c r="O2497" s="107">
        <f t="shared" si="76"/>
        <v>0</v>
      </c>
      <c r="P2497" s="105" t="str">
        <f>IFERROR(INDEX(Data_HS!$D$2:$D$8217,MATCH(H2497,Data_HS!$A$2:$A$8217,0))/p_bulan,"")</f>
        <v/>
      </c>
      <c r="Q2497" s="104" t="str">
        <f t="shared" si="77"/>
        <v>HS tidak valid</v>
      </c>
    </row>
    <row r="2498" spans="1:17" x14ac:dyDescent="0.3">
      <c r="A2498" s="104">
        <v>2497</v>
      </c>
      <c r="B2498" s="104" t="s">
        <v>19301</v>
      </c>
      <c r="C2498" s="104" t="s">
        <v>280</v>
      </c>
      <c r="D2498" s="104" t="s">
        <v>311</v>
      </c>
      <c r="E2498" s="104" t="s">
        <v>320</v>
      </c>
      <c r="F2498" s="104" t="s">
        <v>343</v>
      </c>
      <c r="G2498" s="104" t="s">
        <v>332</v>
      </c>
      <c r="H2498" s="104" t="s">
        <v>1593</v>
      </c>
      <c r="I2498" s="104" t="s">
        <v>18052</v>
      </c>
      <c r="J2498" s="105">
        <v>11000</v>
      </c>
      <c r="K2498" s="105">
        <v>1000000</v>
      </c>
      <c r="L2498" s="105">
        <v>505500</v>
      </c>
      <c r="M2498" s="106">
        <v>4.2409638550000004</v>
      </c>
      <c r="N2498" s="105">
        <v>2143807.2289999998</v>
      </c>
      <c r="O2498" s="107">
        <f t="shared" ref="O2498:O2561" si="78">VALUE(LEFT(H2498,2))</f>
        <v>10</v>
      </c>
      <c r="P2498" s="105">
        <f>IFERROR(INDEX(Data_HS!$D$2:$D$8217,MATCH(H2498,Data_HS!$A$2:$A$8217,0))/p_bulan,"")</f>
        <v>4128</v>
      </c>
      <c r="Q2498" s="104" t="str">
        <f t="shared" ref="Q2498:Q2561" si="79">IF(H2498="00000000","HS tidak valid",IF(N2498="","Tanpa estimasi",IF(P2498="","HS tidak ada di data nasional",IF(N2498=0,"Estimasi nol",IF(N2498&gt;P2498,"Melebihi ekspor nasional HS","Wajar")))))</f>
        <v>Melebihi ekspor nasional HS</v>
      </c>
    </row>
    <row r="2499" spans="1:17" x14ac:dyDescent="0.3">
      <c r="A2499" s="104">
        <v>2498</v>
      </c>
      <c r="B2499" s="104" t="s">
        <v>19301</v>
      </c>
      <c r="C2499" s="104" t="s">
        <v>280</v>
      </c>
      <c r="D2499" s="104" t="s">
        <v>311</v>
      </c>
      <c r="E2499" s="104" t="s">
        <v>320</v>
      </c>
      <c r="F2499" s="104" t="s">
        <v>343</v>
      </c>
      <c r="G2499" s="104" t="s">
        <v>332</v>
      </c>
      <c r="H2499" s="104" t="s">
        <v>4629</v>
      </c>
      <c r="I2499" s="104" t="s">
        <v>19302</v>
      </c>
      <c r="J2499" s="105">
        <v>18000</v>
      </c>
      <c r="K2499" s="105">
        <v>150000</v>
      </c>
      <c r="L2499" s="105">
        <v>84000</v>
      </c>
      <c r="M2499" s="106">
        <v>1.77268161</v>
      </c>
      <c r="N2499" s="105">
        <v>148905.25520000001</v>
      </c>
      <c r="O2499" s="107">
        <f t="shared" si="78"/>
        <v>38</v>
      </c>
      <c r="P2499" s="105">
        <f>IFERROR(INDEX(Data_HS!$D$2:$D$8217,MATCH(H2499,Data_HS!$A$2:$A$8217,0))/p_bulan,"")</f>
        <v>2332469</v>
      </c>
      <c r="Q2499" s="104" t="str">
        <f t="shared" si="79"/>
        <v>Wajar</v>
      </c>
    </row>
    <row r="2500" spans="1:17" x14ac:dyDescent="0.3">
      <c r="A2500" s="104">
        <v>2499</v>
      </c>
      <c r="B2500" s="104" t="s">
        <v>19301</v>
      </c>
      <c r="C2500" s="104" t="s">
        <v>280</v>
      </c>
      <c r="D2500" s="104" t="s">
        <v>311</v>
      </c>
      <c r="E2500" s="104" t="s">
        <v>320</v>
      </c>
      <c r="F2500" s="104" t="s">
        <v>343</v>
      </c>
      <c r="G2500" s="104" t="s">
        <v>332</v>
      </c>
      <c r="H2500" s="104" t="s">
        <v>1302</v>
      </c>
      <c r="I2500" s="104" t="s">
        <v>19303</v>
      </c>
      <c r="J2500" s="105">
        <v>7000</v>
      </c>
      <c r="K2500" s="105">
        <v>28000</v>
      </c>
      <c r="L2500" s="105">
        <v>17500</v>
      </c>
      <c r="M2500" s="106">
        <v>0.47623953400000002</v>
      </c>
      <c r="N2500" s="105">
        <v>8334.1918490000007</v>
      </c>
      <c r="O2500" s="107">
        <f t="shared" si="78"/>
        <v>8</v>
      </c>
      <c r="P2500" s="105">
        <f>IFERROR(INDEX(Data_HS!$D$2:$D$8217,MATCH(H2500,Data_HS!$A$2:$A$8217,0))/p_bulan,"")</f>
        <v>48622.454545454544</v>
      </c>
      <c r="Q2500" s="104" t="str">
        <f t="shared" si="79"/>
        <v>Wajar</v>
      </c>
    </row>
    <row r="2501" spans="1:17" x14ac:dyDescent="0.3">
      <c r="A2501" s="104">
        <v>2500</v>
      </c>
      <c r="B2501" s="104" t="s">
        <v>19301</v>
      </c>
      <c r="C2501" s="104" t="s">
        <v>280</v>
      </c>
      <c r="D2501" s="104" t="s">
        <v>311</v>
      </c>
      <c r="E2501" s="104" t="s">
        <v>320</v>
      </c>
      <c r="F2501" s="104" t="s">
        <v>343</v>
      </c>
      <c r="G2501" s="104" t="s">
        <v>332</v>
      </c>
      <c r="H2501" s="104" t="s">
        <v>4629</v>
      </c>
      <c r="I2501" s="104" t="s">
        <v>17651</v>
      </c>
      <c r="J2501" s="105">
        <v>10000</v>
      </c>
      <c r="K2501" s="105">
        <v>10000000</v>
      </c>
      <c r="L2501" s="105">
        <v>5005000</v>
      </c>
      <c r="M2501" s="106">
        <v>1.77268161</v>
      </c>
      <c r="N2501" s="105">
        <v>8872271.4570000004</v>
      </c>
      <c r="O2501" s="107">
        <f t="shared" si="78"/>
        <v>38</v>
      </c>
      <c r="P2501" s="105">
        <f>IFERROR(INDEX(Data_HS!$D$2:$D$8217,MATCH(H2501,Data_HS!$A$2:$A$8217,0))/p_bulan,"")</f>
        <v>2332469</v>
      </c>
      <c r="Q2501" s="104" t="str">
        <f t="shared" si="79"/>
        <v>Melebihi ekspor nasional HS</v>
      </c>
    </row>
    <row r="2502" spans="1:17" x14ac:dyDescent="0.3">
      <c r="A2502" s="104">
        <v>2501</v>
      </c>
      <c r="B2502" s="104" t="s">
        <v>19301</v>
      </c>
      <c r="C2502" s="104" t="s">
        <v>280</v>
      </c>
      <c r="D2502" s="104" t="s">
        <v>311</v>
      </c>
      <c r="E2502" s="104" t="s">
        <v>320</v>
      </c>
      <c r="F2502" s="104" t="s">
        <v>343</v>
      </c>
      <c r="G2502" s="104" t="s">
        <v>332</v>
      </c>
      <c r="H2502" s="104" t="s">
        <v>6012</v>
      </c>
      <c r="I2502" s="104" t="s">
        <v>19304</v>
      </c>
      <c r="J2502" s="105">
        <v>10000</v>
      </c>
      <c r="K2502" s="105">
        <v>150000</v>
      </c>
      <c r="L2502" s="105">
        <v>80000</v>
      </c>
      <c r="M2502" s="106">
        <v>0.57622691999999998</v>
      </c>
      <c r="N2502" s="105">
        <v>46098.153619999997</v>
      </c>
      <c r="O2502" s="107">
        <f t="shared" si="78"/>
        <v>44</v>
      </c>
      <c r="P2502" s="105">
        <f>IFERROR(INDEX(Data_HS!$D$2:$D$8217,MATCH(H2502,Data_HS!$A$2:$A$8217,0))/p_bulan,"")</f>
        <v>11232.181818181818</v>
      </c>
      <c r="Q2502" s="104" t="str">
        <f t="shared" si="79"/>
        <v>Melebihi ekspor nasional HS</v>
      </c>
    </row>
    <row r="2503" spans="1:17" x14ac:dyDescent="0.3">
      <c r="A2503" s="104">
        <v>2502</v>
      </c>
      <c r="B2503" s="104" t="s">
        <v>19301</v>
      </c>
      <c r="C2503" s="104" t="s">
        <v>280</v>
      </c>
      <c r="D2503" s="104" t="s">
        <v>311</v>
      </c>
      <c r="E2503" s="104" t="s">
        <v>320</v>
      </c>
      <c r="F2503" s="104" t="s">
        <v>343</v>
      </c>
      <c r="G2503" s="104" t="s">
        <v>332</v>
      </c>
      <c r="H2503" s="104" t="s">
        <v>6006</v>
      </c>
      <c r="I2503" s="104" t="s">
        <v>19305</v>
      </c>
      <c r="J2503" s="105">
        <v>10000</v>
      </c>
      <c r="K2503" s="105">
        <v>150000</v>
      </c>
      <c r="L2503" s="105">
        <v>80000</v>
      </c>
      <c r="M2503" s="106">
        <v>0.86113799000000002</v>
      </c>
      <c r="N2503" s="105">
        <v>68891.039210000003</v>
      </c>
      <c r="O2503" s="107">
        <f t="shared" si="78"/>
        <v>44</v>
      </c>
      <c r="P2503" s="105">
        <f>IFERROR(INDEX(Data_HS!$D$2:$D$8217,MATCH(H2503,Data_HS!$A$2:$A$8217,0))/p_bulan,"")</f>
        <v>49836.090909090912</v>
      </c>
      <c r="Q2503" s="104" t="str">
        <f t="shared" si="79"/>
        <v>Melebihi ekspor nasional HS</v>
      </c>
    </row>
    <row r="2504" spans="1:17" x14ac:dyDescent="0.3">
      <c r="A2504" s="104">
        <v>2503</v>
      </c>
      <c r="B2504" s="104" t="s">
        <v>19301</v>
      </c>
      <c r="C2504" s="104" t="s">
        <v>280</v>
      </c>
      <c r="D2504" s="104" t="s">
        <v>311</v>
      </c>
      <c r="E2504" s="104" t="s">
        <v>320</v>
      </c>
      <c r="F2504" s="104" t="s">
        <v>343</v>
      </c>
      <c r="G2504" s="104" t="s">
        <v>332</v>
      </c>
      <c r="H2504" s="104" t="s">
        <v>1302</v>
      </c>
      <c r="I2504" s="104" t="s">
        <v>19306</v>
      </c>
      <c r="J2504" s="105">
        <v>8000</v>
      </c>
      <c r="K2504" s="105">
        <v>200000</v>
      </c>
      <c r="L2504" s="105">
        <v>104000</v>
      </c>
      <c r="M2504" s="106">
        <v>0.47623953400000002</v>
      </c>
      <c r="N2504" s="105">
        <v>49528.91156</v>
      </c>
      <c r="O2504" s="107">
        <f t="shared" si="78"/>
        <v>8</v>
      </c>
      <c r="P2504" s="105">
        <f>IFERROR(INDEX(Data_HS!$D$2:$D$8217,MATCH(H2504,Data_HS!$A$2:$A$8217,0))/p_bulan,"")</f>
        <v>48622.454545454544</v>
      </c>
      <c r="Q2504" s="104" t="str">
        <f t="shared" si="79"/>
        <v>Melebihi ekspor nasional HS</v>
      </c>
    </row>
    <row r="2505" spans="1:17" x14ac:dyDescent="0.3">
      <c r="A2505" s="104">
        <v>2504</v>
      </c>
      <c r="B2505" s="104" t="s">
        <v>19301</v>
      </c>
      <c r="C2505" s="104" t="s">
        <v>280</v>
      </c>
      <c r="D2505" s="104" t="s">
        <v>311</v>
      </c>
      <c r="E2505" s="104" t="s">
        <v>320</v>
      </c>
      <c r="F2505" s="104" t="s">
        <v>343</v>
      </c>
      <c r="G2505" s="104" t="s">
        <v>332</v>
      </c>
      <c r="H2505" s="104" t="s">
        <v>6006</v>
      </c>
      <c r="I2505" s="104" t="s">
        <v>19307</v>
      </c>
      <c r="J2505" s="105">
        <v>10000</v>
      </c>
      <c r="K2505" s="105">
        <v>150000</v>
      </c>
      <c r="L2505" s="105">
        <v>80000</v>
      </c>
      <c r="M2505" s="106">
        <v>0.86113799000000002</v>
      </c>
      <c r="N2505" s="105">
        <v>68891.039210000003</v>
      </c>
      <c r="O2505" s="107">
        <f t="shared" si="78"/>
        <v>44</v>
      </c>
      <c r="P2505" s="105">
        <f>IFERROR(INDEX(Data_HS!$D$2:$D$8217,MATCH(H2505,Data_HS!$A$2:$A$8217,0))/p_bulan,"")</f>
        <v>49836.090909090912</v>
      </c>
      <c r="Q2505" s="104" t="str">
        <f t="shared" si="79"/>
        <v>Melebihi ekspor nasional HS</v>
      </c>
    </row>
    <row r="2506" spans="1:17" x14ac:dyDescent="0.3">
      <c r="A2506" s="104">
        <v>2505</v>
      </c>
      <c r="B2506" s="104" t="s">
        <v>19301</v>
      </c>
      <c r="C2506" s="104" t="s">
        <v>280</v>
      </c>
      <c r="D2506" s="104" t="s">
        <v>311</v>
      </c>
      <c r="E2506" s="104" t="s">
        <v>320</v>
      </c>
      <c r="F2506" s="104" t="s">
        <v>343</v>
      </c>
      <c r="G2506" s="104" t="s">
        <v>332</v>
      </c>
      <c r="H2506" s="104" t="s">
        <v>4629</v>
      </c>
      <c r="I2506" s="104" t="s">
        <v>17226</v>
      </c>
      <c r="J2506" s="105">
        <v>10000</v>
      </c>
      <c r="K2506" s="105">
        <v>150000</v>
      </c>
      <c r="L2506" s="105">
        <v>80000</v>
      </c>
      <c r="M2506" s="106">
        <v>1.77268161</v>
      </c>
      <c r="N2506" s="105">
        <v>141814.5288</v>
      </c>
      <c r="O2506" s="107">
        <f t="shared" si="78"/>
        <v>38</v>
      </c>
      <c r="P2506" s="105">
        <f>IFERROR(INDEX(Data_HS!$D$2:$D$8217,MATCH(H2506,Data_HS!$A$2:$A$8217,0))/p_bulan,"")</f>
        <v>2332469</v>
      </c>
      <c r="Q2506" s="104" t="str">
        <f t="shared" si="79"/>
        <v>Wajar</v>
      </c>
    </row>
    <row r="2507" spans="1:17" x14ac:dyDescent="0.3">
      <c r="A2507" s="104">
        <v>2506</v>
      </c>
      <c r="B2507" s="104" t="s">
        <v>19301</v>
      </c>
      <c r="C2507" s="104" t="s">
        <v>280</v>
      </c>
      <c r="D2507" s="104" t="s">
        <v>311</v>
      </c>
      <c r="E2507" s="104" t="s">
        <v>320</v>
      </c>
      <c r="F2507" s="104" t="s">
        <v>343</v>
      </c>
      <c r="G2507" s="104" t="s">
        <v>332</v>
      </c>
      <c r="H2507" s="104" t="s">
        <v>978</v>
      </c>
      <c r="I2507" s="104" t="s">
        <v>19308</v>
      </c>
      <c r="J2507" s="105">
        <v>10000</v>
      </c>
      <c r="K2507" s="105">
        <v>150000</v>
      </c>
      <c r="L2507" s="105">
        <v>80000</v>
      </c>
      <c r="M2507" s="106">
        <v>1.3588301460000001</v>
      </c>
      <c r="N2507" s="105">
        <v>108706.4117</v>
      </c>
      <c r="O2507" s="107">
        <f t="shared" si="78"/>
        <v>4</v>
      </c>
      <c r="P2507" s="105">
        <f>IFERROR(INDEX(Data_HS!$D$2:$D$8217,MATCH(H2507,Data_HS!$A$2:$A$8217,0))/p_bulan,"")</f>
        <v>549.09090909090912</v>
      </c>
      <c r="Q2507" s="104" t="str">
        <f t="shared" si="79"/>
        <v>Melebihi ekspor nasional HS</v>
      </c>
    </row>
    <row r="2508" spans="1:17" x14ac:dyDescent="0.3">
      <c r="A2508" s="104">
        <v>2507</v>
      </c>
      <c r="B2508" s="104" t="s">
        <v>19301</v>
      </c>
      <c r="C2508" s="104" t="s">
        <v>280</v>
      </c>
      <c r="D2508" s="104" t="s">
        <v>311</v>
      </c>
      <c r="E2508" s="104" t="s">
        <v>320</v>
      </c>
      <c r="F2508" s="104" t="s">
        <v>343</v>
      </c>
      <c r="G2508" s="104" t="s">
        <v>332</v>
      </c>
      <c r="H2508" s="104" t="s">
        <v>6012</v>
      </c>
      <c r="I2508" s="104" t="s">
        <v>19309</v>
      </c>
      <c r="J2508" s="105">
        <v>10000</v>
      </c>
      <c r="K2508" s="105">
        <v>150000</v>
      </c>
      <c r="L2508" s="105">
        <v>80000</v>
      </c>
      <c r="M2508" s="106">
        <v>0.57622691999999998</v>
      </c>
      <c r="N2508" s="105">
        <v>46098.153619999997</v>
      </c>
      <c r="O2508" s="107">
        <f t="shared" si="78"/>
        <v>44</v>
      </c>
      <c r="P2508" s="105">
        <f>IFERROR(INDEX(Data_HS!$D$2:$D$8217,MATCH(H2508,Data_HS!$A$2:$A$8217,0))/p_bulan,"")</f>
        <v>11232.181818181818</v>
      </c>
      <c r="Q2508" s="104" t="str">
        <f t="shared" si="79"/>
        <v>Melebihi ekspor nasional HS</v>
      </c>
    </row>
    <row r="2509" spans="1:17" x14ac:dyDescent="0.3">
      <c r="A2509" s="104">
        <v>2508</v>
      </c>
      <c r="B2509" s="104" t="s">
        <v>19301</v>
      </c>
      <c r="C2509" s="104" t="s">
        <v>280</v>
      </c>
      <c r="D2509" s="104" t="s">
        <v>311</v>
      </c>
      <c r="E2509" s="104" t="s">
        <v>320</v>
      </c>
      <c r="F2509" s="104" t="s">
        <v>343</v>
      </c>
      <c r="G2509" s="104" t="s">
        <v>332</v>
      </c>
      <c r="H2509" s="104" t="s">
        <v>16845</v>
      </c>
      <c r="I2509" s="104" t="s">
        <v>19310</v>
      </c>
      <c r="J2509" s="105">
        <v>10000</v>
      </c>
      <c r="K2509" s="105">
        <v>150000</v>
      </c>
      <c r="L2509" s="105">
        <v>80000</v>
      </c>
      <c r="M2509" s="106"/>
      <c r="N2509" s="105"/>
      <c r="O2509" s="107">
        <f t="shared" si="78"/>
        <v>0</v>
      </c>
      <c r="P2509" s="105" t="str">
        <f>IFERROR(INDEX(Data_HS!$D$2:$D$8217,MATCH(H2509,Data_HS!$A$2:$A$8217,0))/p_bulan,"")</f>
        <v/>
      </c>
      <c r="Q2509" s="104" t="str">
        <f t="shared" si="79"/>
        <v>HS tidak valid</v>
      </c>
    </row>
    <row r="2510" spans="1:17" x14ac:dyDescent="0.3">
      <c r="A2510" s="104">
        <v>2509</v>
      </c>
      <c r="B2510" s="104" t="s">
        <v>19311</v>
      </c>
      <c r="C2510" s="104" t="s">
        <v>284</v>
      </c>
      <c r="D2510" s="104" t="s">
        <v>311</v>
      </c>
      <c r="E2510" s="104" t="s">
        <v>320</v>
      </c>
      <c r="F2510" s="104" t="s">
        <v>343</v>
      </c>
      <c r="G2510" s="104" t="s">
        <v>332</v>
      </c>
      <c r="H2510" s="104" t="s">
        <v>4629</v>
      </c>
      <c r="I2510" s="104" t="s">
        <v>17335</v>
      </c>
      <c r="J2510" s="105">
        <v>12000</v>
      </c>
      <c r="K2510" s="105">
        <v>100000</v>
      </c>
      <c r="L2510" s="105">
        <v>56000</v>
      </c>
      <c r="M2510" s="106">
        <v>1.77268161</v>
      </c>
      <c r="N2510" s="105">
        <v>99270.170150000005</v>
      </c>
      <c r="O2510" s="107">
        <f t="shared" si="78"/>
        <v>38</v>
      </c>
      <c r="P2510" s="105">
        <f>IFERROR(INDEX(Data_HS!$D$2:$D$8217,MATCH(H2510,Data_HS!$A$2:$A$8217,0))/p_bulan,"")</f>
        <v>2332469</v>
      </c>
      <c r="Q2510" s="104" t="str">
        <f t="shared" si="79"/>
        <v>Wajar</v>
      </c>
    </row>
    <row r="2511" spans="1:17" x14ac:dyDescent="0.3">
      <c r="A2511" s="104">
        <v>2510</v>
      </c>
      <c r="B2511" s="104" t="s">
        <v>19311</v>
      </c>
      <c r="C2511" s="104" t="s">
        <v>284</v>
      </c>
      <c r="D2511" s="104" t="s">
        <v>311</v>
      </c>
      <c r="E2511" s="104" t="s">
        <v>320</v>
      </c>
      <c r="F2511" s="104" t="s">
        <v>343</v>
      </c>
      <c r="G2511" s="104" t="s">
        <v>332</v>
      </c>
      <c r="H2511" s="104" t="s">
        <v>1034</v>
      </c>
      <c r="I2511" s="104" t="s">
        <v>19312</v>
      </c>
      <c r="J2511" s="105">
        <v>990</v>
      </c>
      <c r="K2511" s="105">
        <v>55000</v>
      </c>
      <c r="L2511" s="105">
        <v>27995</v>
      </c>
      <c r="M2511" s="106">
        <v>4.6758065780000004</v>
      </c>
      <c r="N2511" s="105">
        <v>130899.20510000001</v>
      </c>
      <c r="O2511" s="107">
        <f t="shared" si="78"/>
        <v>4</v>
      </c>
      <c r="P2511" s="105">
        <f>IFERROR(INDEX(Data_HS!$D$2:$D$8217,MATCH(H2511,Data_HS!$A$2:$A$8217,0))/p_bulan,"")</f>
        <v>5441.363636363636</v>
      </c>
      <c r="Q2511" s="104" t="str">
        <f t="shared" si="79"/>
        <v>Melebihi ekspor nasional HS</v>
      </c>
    </row>
    <row r="2512" spans="1:17" x14ac:dyDescent="0.3">
      <c r="A2512" s="104">
        <v>2511</v>
      </c>
      <c r="B2512" s="104" t="s">
        <v>19311</v>
      </c>
      <c r="C2512" s="104" t="s">
        <v>284</v>
      </c>
      <c r="D2512" s="104" t="s">
        <v>311</v>
      </c>
      <c r="E2512" s="104" t="s">
        <v>320</v>
      </c>
      <c r="F2512" s="104" t="s">
        <v>343</v>
      </c>
      <c r="G2512" s="104" t="s">
        <v>332</v>
      </c>
      <c r="H2512" s="104" t="s">
        <v>1476</v>
      </c>
      <c r="I2512" s="104" t="s">
        <v>18721</v>
      </c>
      <c r="J2512" s="105">
        <v>5000</v>
      </c>
      <c r="K2512" s="105">
        <v>55000</v>
      </c>
      <c r="L2512" s="105">
        <v>30000</v>
      </c>
      <c r="M2512" s="106">
        <v>6.1750955760000004</v>
      </c>
      <c r="N2512" s="105">
        <v>185252.86730000001</v>
      </c>
      <c r="O2512" s="107">
        <f t="shared" si="78"/>
        <v>9</v>
      </c>
      <c r="P2512" s="105">
        <f>IFERROR(INDEX(Data_HS!$D$2:$D$8217,MATCH(H2512,Data_HS!$A$2:$A$8217,0))/p_bulan,"")</f>
        <v>5139.363636363636</v>
      </c>
      <c r="Q2512" s="104" t="str">
        <f t="shared" si="79"/>
        <v>Melebihi ekspor nasional HS</v>
      </c>
    </row>
    <row r="2513" spans="1:17" x14ac:dyDescent="0.3">
      <c r="A2513" s="104">
        <v>2512</v>
      </c>
      <c r="B2513" s="104" t="s">
        <v>19311</v>
      </c>
      <c r="C2513" s="104" t="s">
        <v>284</v>
      </c>
      <c r="D2513" s="104" t="s">
        <v>311</v>
      </c>
      <c r="E2513" s="104" t="s">
        <v>320</v>
      </c>
      <c r="F2513" s="104" t="s">
        <v>343</v>
      </c>
      <c r="G2513" s="104" t="s">
        <v>332</v>
      </c>
      <c r="H2513" s="104" t="s">
        <v>16845</v>
      </c>
      <c r="I2513" s="104" t="s">
        <v>16980</v>
      </c>
      <c r="J2513" s="105">
        <v>12000</v>
      </c>
      <c r="K2513" s="105">
        <v>100000</v>
      </c>
      <c r="L2513" s="105">
        <v>56000</v>
      </c>
      <c r="M2513" s="106"/>
      <c r="N2513" s="105"/>
      <c r="O2513" s="107">
        <f t="shared" si="78"/>
        <v>0</v>
      </c>
      <c r="P2513" s="105" t="str">
        <f>IFERROR(INDEX(Data_HS!$D$2:$D$8217,MATCH(H2513,Data_HS!$A$2:$A$8217,0))/p_bulan,"")</f>
        <v/>
      </c>
      <c r="Q2513" s="104" t="str">
        <f t="shared" si="79"/>
        <v>HS tidak valid</v>
      </c>
    </row>
    <row r="2514" spans="1:17" x14ac:dyDescent="0.3">
      <c r="A2514" s="104">
        <v>2513</v>
      </c>
      <c r="B2514" s="104" t="s">
        <v>19311</v>
      </c>
      <c r="C2514" s="104" t="s">
        <v>284</v>
      </c>
      <c r="D2514" s="104" t="s">
        <v>311</v>
      </c>
      <c r="E2514" s="104" t="s">
        <v>320</v>
      </c>
      <c r="F2514" s="104" t="s">
        <v>343</v>
      </c>
      <c r="G2514" s="104" t="s">
        <v>332</v>
      </c>
      <c r="H2514" s="104" t="s">
        <v>16845</v>
      </c>
      <c r="I2514" s="104" t="s">
        <v>17738</v>
      </c>
      <c r="J2514" s="105">
        <v>12000</v>
      </c>
      <c r="K2514" s="105">
        <v>80000</v>
      </c>
      <c r="L2514" s="105">
        <v>46000</v>
      </c>
      <c r="M2514" s="106"/>
      <c r="N2514" s="105"/>
      <c r="O2514" s="107">
        <f t="shared" si="78"/>
        <v>0</v>
      </c>
      <c r="P2514" s="105" t="str">
        <f>IFERROR(INDEX(Data_HS!$D$2:$D$8217,MATCH(H2514,Data_HS!$A$2:$A$8217,0))/p_bulan,"")</f>
        <v/>
      </c>
      <c r="Q2514" s="104" t="str">
        <f t="shared" si="79"/>
        <v>HS tidak valid</v>
      </c>
    </row>
    <row r="2515" spans="1:17" x14ac:dyDescent="0.3">
      <c r="A2515" s="104">
        <v>2514</v>
      </c>
      <c r="B2515" s="104" t="s">
        <v>19311</v>
      </c>
      <c r="C2515" s="104" t="s">
        <v>284</v>
      </c>
      <c r="D2515" s="104" t="s">
        <v>311</v>
      </c>
      <c r="E2515" s="104" t="s">
        <v>320</v>
      </c>
      <c r="F2515" s="104" t="s">
        <v>343</v>
      </c>
      <c r="G2515" s="104" t="s">
        <v>332</v>
      </c>
      <c r="H2515" s="104" t="s">
        <v>2829</v>
      </c>
      <c r="I2515" s="104" t="s">
        <v>16900</v>
      </c>
      <c r="J2515" s="105">
        <v>12000</v>
      </c>
      <c r="K2515" s="105">
        <v>100000</v>
      </c>
      <c r="L2515" s="105">
        <v>56000</v>
      </c>
      <c r="M2515" s="106">
        <v>13.72142208</v>
      </c>
      <c r="N2515" s="105">
        <v>768399.63650000002</v>
      </c>
      <c r="O2515" s="107">
        <f t="shared" si="78"/>
        <v>24</v>
      </c>
      <c r="P2515" s="105">
        <f>IFERROR(INDEX(Data_HS!$D$2:$D$8217,MATCH(H2515,Data_HS!$A$2:$A$8217,0))/p_bulan,"")</f>
        <v>19492304.181818184</v>
      </c>
      <c r="Q2515" s="104" t="str">
        <f t="shared" si="79"/>
        <v>Wajar</v>
      </c>
    </row>
    <row r="2516" spans="1:17" x14ac:dyDescent="0.3">
      <c r="A2516" s="104">
        <v>2515</v>
      </c>
      <c r="B2516" s="104" t="s">
        <v>19311</v>
      </c>
      <c r="C2516" s="104" t="s">
        <v>284</v>
      </c>
      <c r="D2516" s="104" t="s">
        <v>311</v>
      </c>
      <c r="E2516" s="104" t="s">
        <v>320</v>
      </c>
      <c r="F2516" s="104" t="s">
        <v>343</v>
      </c>
      <c r="G2516" s="104" t="s">
        <v>332</v>
      </c>
      <c r="H2516" s="104" t="s">
        <v>1859</v>
      </c>
      <c r="I2516" s="104" t="s">
        <v>16967</v>
      </c>
      <c r="J2516" s="105">
        <v>12000</v>
      </c>
      <c r="K2516" s="105">
        <v>100000</v>
      </c>
      <c r="L2516" s="105">
        <v>56000</v>
      </c>
      <c r="M2516" s="106">
        <v>2.097877859</v>
      </c>
      <c r="N2516" s="105">
        <v>117481.16009999999</v>
      </c>
      <c r="O2516" s="107">
        <f t="shared" si="78"/>
        <v>15</v>
      </c>
      <c r="P2516" s="105">
        <f>IFERROR(INDEX(Data_HS!$D$2:$D$8217,MATCH(H2516,Data_HS!$A$2:$A$8217,0))/p_bulan,"")</f>
        <v>16176.545454545454</v>
      </c>
      <c r="Q2516" s="104" t="str">
        <f t="shared" si="79"/>
        <v>Melebihi ekspor nasional HS</v>
      </c>
    </row>
    <row r="2517" spans="1:17" x14ac:dyDescent="0.3">
      <c r="A2517" s="104">
        <v>2516</v>
      </c>
      <c r="B2517" s="104" t="s">
        <v>19313</v>
      </c>
      <c r="C2517" s="104" t="s">
        <v>322</v>
      </c>
      <c r="D2517" s="104" t="s">
        <v>314</v>
      </c>
      <c r="E2517" s="104" t="s">
        <v>301</v>
      </c>
      <c r="F2517" s="104" t="s">
        <v>344</v>
      </c>
      <c r="G2517" s="104" t="s">
        <v>332</v>
      </c>
      <c r="H2517" s="104" t="s">
        <v>16845</v>
      </c>
      <c r="I2517" s="104" t="s">
        <v>19314</v>
      </c>
      <c r="J2517" s="105">
        <v>20000</v>
      </c>
      <c r="K2517" s="105">
        <v>500000</v>
      </c>
      <c r="L2517" s="105">
        <v>260000</v>
      </c>
      <c r="M2517" s="106"/>
      <c r="N2517" s="105"/>
      <c r="O2517" s="107">
        <f t="shared" si="78"/>
        <v>0</v>
      </c>
      <c r="P2517" s="105" t="str">
        <f>IFERROR(INDEX(Data_HS!$D$2:$D$8217,MATCH(H2517,Data_HS!$A$2:$A$8217,0))/p_bulan,"")</f>
        <v/>
      </c>
      <c r="Q2517" s="104" t="str">
        <f t="shared" si="79"/>
        <v>HS tidak valid</v>
      </c>
    </row>
    <row r="2518" spans="1:17" x14ac:dyDescent="0.3">
      <c r="A2518" s="104">
        <v>2517</v>
      </c>
      <c r="B2518" s="104" t="s">
        <v>19313</v>
      </c>
      <c r="C2518" s="104" t="s">
        <v>322</v>
      </c>
      <c r="D2518" s="104" t="s">
        <v>314</v>
      </c>
      <c r="E2518" s="104" t="s">
        <v>301</v>
      </c>
      <c r="F2518" s="104" t="s">
        <v>344</v>
      </c>
      <c r="G2518" s="104" t="s">
        <v>332</v>
      </c>
      <c r="H2518" s="104" t="s">
        <v>16845</v>
      </c>
      <c r="I2518" s="104" t="s">
        <v>19315</v>
      </c>
      <c r="J2518" s="105">
        <v>20000</v>
      </c>
      <c r="K2518" s="105">
        <v>300000</v>
      </c>
      <c r="L2518" s="105">
        <v>160000</v>
      </c>
      <c r="M2518" s="106"/>
      <c r="N2518" s="105"/>
      <c r="O2518" s="107">
        <f t="shared" si="78"/>
        <v>0</v>
      </c>
      <c r="P2518" s="105" t="str">
        <f>IFERROR(INDEX(Data_HS!$D$2:$D$8217,MATCH(H2518,Data_HS!$A$2:$A$8217,0))/p_bulan,"")</f>
        <v/>
      </c>
      <c r="Q2518" s="104" t="str">
        <f t="shared" si="79"/>
        <v>HS tidak valid</v>
      </c>
    </row>
    <row r="2519" spans="1:17" x14ac:dyDescent="0.3">
      <c r="A2519" s="104">
        <v>2518</v>
      </c>
      <c r="B2519" s="104" t="s">
        <v>19313</v>
      </c>
      <c r="C2519" s="104" t="s">
        <v>322</v>
      </c>
      <c r="D2519" s="104" t="s">
        <v>314</v>
      </c>
      <c r="E2519" s="104" t="s">
        <v>301</v>
      </c>
      <c r="F2519" s="104" t="s">
        <v>344</v>
      </c>
      <c r="G2519" s="104" t="s">
        <v>332</v>
      </c>
      <c r="H2519" s="104" t="s">
        <v>1304</v>
      </c>
      <c r="I2519" s="104" t="s">
        <v>16951</v>
      </c>
      <c r="J2519" s="105">
        <v>20000</v>
      </c>
      <c r="K2519" s="105">
        <v>500000</v>
      </c>
      <c r="L2519" s="105">
        <v>260000</v>
      </c>
      <c r="M2519" s="106">
        <v>0.42636016700000001</v>
      </c>
      <c r="N2519" s="105">
        <v>110853.6434</v>
      </c>
      <c r="O2519" s="107">
        <f t="shared" si="78"/>
        <v>8</v>
      </c>
      <c r="P2519" s="105">
        <f>IFERROR(INDEX(Data_HS!$D$2:$D$8217,MATCH(H2519,Data_HS!$A$2:$A$8217,0))/p_bulan,"")</f>
        <v>24934517.727272727</v>
      </c>
      <c r="Q2519" s="104" t="str">
        <f t="shared" si="79"/>
        <v>Wajar</v>
      </c>
    </row>
    <row r="2520" spans="1:17" x14ac:dyDescent="0.3">
      <c r="A2520" s="104">
        <v>2519</v>
      </c>
      <c r="B2520" s="104" t="s">
        <v>19316</v>
      </c>
      <c r="C2520" s="104" t="s">
        <v>292</v>
      </c>
      <c r="D2520" s="104" t="s">
        <v>308</v>
      </c>
      <c r="E2520" s="104" t="s">
        <v>320</v>
      </c>
      <c r="F2520" s="104" t="s">
        <v>343</v>
      </c>
      <c r="G2520" s="104" t="s">
        <v>332</v>
      </c>
      <c r="H2520" s="104" t="s">
        <v>1328</v>
      </c>
      <c r="I2520" s="104" t="s">
        <v>19317</v>
      </c>
      <c r="J2520" s="105">
        <v>18000</v>
      </c>
      <c r="K2520" s="105">
        <v>100000</v>
      </c>
      <c r="L2520" s="105">
        <v>59000</v>
      </c>
      <c r="M2520" s="106">
        <v>1.220078137</v>
      </c>
      <c r="N2520" s="105">
        <v>71984.610060000006</v>
      </c>
      <c r="O2520" s="107">
        <f t="shared" si="78"/>
        <v>8</v>
      </c>
      <c r="P2520" s="105">
        <f>IFERROR(INDEX(Data_HS!$D$2:$D$8217,MATCH(H2520,Data_HS!$A$2:$A$8217,0))/p_bulan,"")</f>
        <v>24068985.181818184</v>
      </c>
      <c r="Q2520" s="104" t="str">
        <f t="shared" si="79"/>
        <v>Wajar</v>
      </c>
    </row>
    <row r="2521" spans="1:17" x14ac:dyDescent="0.3">
      <c r="A2521" s="104">
        <v>2520</v>
      </c>
      <c r="B2521" s="104" t="s">
        <v>19318</v>
      </c>
      <c r="C2521" s="104" t="s">
        <v>282</v>
      </c>
      <c r="D2521" s="104" t="s">
        <v>311</v>
      </c>
      <c r="E2521" s="104" t="s">
        <v>320</v>
      </c>
      <c r="F2521" s="104" t="s">
        <v>343</v>
      </c>
      <c r="G2521" s="104" t="s">
        <v>335</v>
      </c>
      <c r="H2521" s="104" t="s">
        <v>14577</v>
      </c>
      <c r="I2521" s="104" t="s">
        <v>19319</v>
      </c>
      <c r="J2521" s="105">
        <v>21000</v>
      </c>
      <c r="K2521" s="105">
        <v>250000</v>
      </c>
      <c r="L2521" s="105">
        <v>135500</v>
      </c>
      <c r="M2521" s="106">
        <v>16.665357159999999</v>
      </c>
      <c r="N2521" s="105">
        <v>2258155.8960000002</v>
      </c>
      <c r="O2521" s="107">
        <f t="shared" si="78"/>
        <v>85</v>
      </c>
      <c r="P2521" s="105">
        <f>IFERROR(INDEX(Data_HS!$D$2:$D$8217,MATCH(H2521,Data_HS!$A$2:$A$8217,0))/p_bulan,"")</f>
        <v>433856.81818181818</v>
      </c>
      <c r="Q2521" s="104" t="str">
        <f t="shared" si="79"/>
        <v>Melebihi ekspor nasional HS</v>
      </c>
    </row>
    <row r="2522" spans="1:17" x14ac:dyDescent="0.3">
      <c r="A2522" s="104">
        <v>2521</v>
      </c>
      <c r="B2522" s="104" t="s">
        <v>19318</v>
      </c>
      <c r="C2522" s="104" t="s">
        <v>282</v>
      </c>
      <c r="D2522" s="104" t="s">
        <v>311</v>
      </c>
      <c r="E2522" s="104" t="s">
        <v>320</v>
      </c>
      <c r="F2522" s="104" t="s">
        <v>343</v>
      </c>
      <c r="G2522" s="104" t="s">
        <v>335</v>
      </c>
      <c r="H2522" s="104" t="s">
        <v>1791</v>
      </c>
      <c r="I2522" s="104" t="s">
        <v>19320</v>
      </c>
      <c r="J2522" s="105">
        <v>0</v>
      </c>
      <c r="K2522" s="105">
        <v>0</v>
      </c>
      <c r="L2522" s="105">
        <v>0</v>
      </c>
      <c r="M2522" s="106">
        <v>2.150613356</v>
      </c>
      <c r="N2522" s="105">
        <v>0</v>
      </c>
      <c r="O2522" s="107">
        <f t="shared" si="78"/>
        <v>13</v>
      </c>
      <c r="P2522" s="105">
        <f>IFERROR(INDEX(Data_HS!$D$2:$D$8217,MATCH(H2522,Data_HS!$A$2:$A$8217,0))/p_bulan,"")</f>
        <v>30233.909090909092</v>
      </c>
      <c r="Q2522" s="104" t="str">
        <f t="shared" si="79"/>
        <v>Estimasi nol</v>
      </c>
    </row>
    <row r="2523" spans="1:17" x14ac:dyDescent="0.3">
      <c r="A2523" s="104">
        <v>2522</v>
      </c>
      <c r="B2523" s="104" t="s">
        <v>19318</v>
      </c>
      <c r="C2523" s="104" t="s">
        <v>282</v>
      </c>
      <c r="D2523" s="104" t="s">
        <v>311</v>
      </c>
      <c r="E2523" s="104" t="s">
        <v>320</v>
      </c>
      <c r="F2523" s="104" t="s">
        <v>343</v>
      </c>
      <c r="G2523" s="104" t="s">
        <v>335</v>
      </c>
      <c r="H2523" s="104" t="s">
        <v>2907</v>
      </c>
      <c r="I2523" s="104" t="s">
        <v>17077</v>
      </c>
      <c r="J2523" s="105">
        <v>32000</v>
      </c>
      <c r="K2523" s="105">
        <v>100000</v>
      </c>
      <c r="L2523" s="105">
        <v>66000</v>
      </c>
      <c r="M2523" s="106">
        <v>7.7776308000000002E-2</v>
      </c>
      <c r="N2523" s="105">
        <v>5133.236339</v>
      </c>
      <c r="O2523" s="107">
        <f t="shared" si="78"/>
        <v>25</v>
      </c>
      <c r="P2523" s="105">
        <f>IFERROR(INDEX(Data_HS!$D$2:$D$8217,MATCH(H2523,Data_HS!$A$2:$A$8217,0))/p_bulan,"")</f>
        <v>625508.90909090906</v>
      </c>
      <c r="Q2523" s="104" t="str">
        <f t="shared" si="79"/>
        <v>Wajar</v>
      </c>
    </row>
    <row r="2524" spans="1:17" x14ac:dyDescent="0.3">
      <c r="A2524" s="104">
        <v>2523</v>
      </c>
      <c r="B2524" s="104" t="s">
        <v>19318</v>
      </c>
      <c r="C2524" s="104" t="s">
        <v>282</v>
      </c>
      <c r="D2524" s="104" t="s">
        <v>311</v>
      </c>
      <c r="E2524" s="104" t="s">
        <v>320</v>
      </c>
      <c r="F2524" s="104" t="s">
        <v>343</v>
      </c>
      <c r="G2524" s="104" t="s">
        <v>335</v>
      </c>
      <c r="H2524" s="104" t="s">
        <v>1523</v>
      </c>
      <c r="I2524" s="104" t="s">
        <v>16812</v>
      </c>
      <c r="J2524" s="105">
        <v>10000</v>
      </c>
      <c r="K2524" s="105">
        <v>50000</v>
      </c>
      <c r="L2524" s="105">
        <v>30000</v>
      </c>
      <c r="M2524" s="106">
        <v>5.5373955229999998</v>
      </c>
      <c r="N2524" s="105">
        <v>166121.86569999999</v>
      </c>
      <c r="O2524" s="107">
        <f t="shared" si="78"/>
        <v>9</v>
      </c>
      <c r="P2524" s="105">
        <f>IFERROR(INDEX(Data_HS!$D$2:$D$8217,MATCH(H2524,Data_HS!$A$2:$A$8217,0))/p_bulan,"")</f>
        <v>18410584.636363637</v>
      </c>
      <c r="Q2524" s="104" t="str">
        <f t="shared" si="79"/>
        <v>Wajar</v>
      </c>
    </row>
    <row r="2525" spans="1:17" x14ac:dyDescent="0.3">
      <c r="A2525" s="104">
        <v>2524</v>
      </c>
      <c r="B2525" s="104" t="s">
        <v>19321</v>
      </c>
      <c r="C2525" s="104" t="s">
        <v>284</v>
      </c>
      <c r="D2525" s="104" t="s">
        <v>311</v>
      </c>
      <c r="E2525" s="104" t="s">
        <v>301</v>
      </c>
      <c r="F2525" s="104" t="s">
        <v>344</v>
      </c>
      <c r="G2525" s="104" t="s">
        <v>332</v>
      </c>
      <c r="H2525" s="104" t="s">
        <v>1513</v>
      </c>
      <c r="I2525" s="104" t="s">
        <v>16985</v>
      </c>
      <c r="J2525" s="105">
        <v>100</v>
      </c>
      <c r="K2525" s="105">
        <v>1000</v>
      </c>
      <c r="L2525" s="105">
        <v>550</v>
      </c>
      <c r="M2525" s="106">
        <v>48.166593229999997</v>
      </c>
      <c r="N2525" s="105">
        <v>26491.626270000001</v>
      </c>
      <c r="O2525" s="107">
        <f t="shared" si="78"/>
        <v>9</v>
      </c>
      <c r="P2525" s="105">
        <f>IFERROR(INDEX(Data_HS!$D$2:$D$8217,MATCH(H2525,Data_HS!$A$2:$A$8217,0))/p_bulan,"")</f>
        <v>785032.27272727271</v>
      </c>
      <c r="Q2525" s="104" t="str">
        <f t="shared" si="79"/>
        <v>Wajar</v>
      </c>
    </row>
    <row r="2526" spans="1:17" x14ac:dyDescent="0.3">
      <c r="A2526" s="104">
        <v>2525</v>
      </c>
      <c r="B2526" s="104" t="s">
        <v>19321</v>
      </c>
      <c r="C2526" s="104" t="s">
        <v>284</v>
      </c>
      <c r="D2526" s="104" t="s">
        <v>311</v>
      </c>
      <c r="E2526" s="104" t="s">
        <v>301</v>
      </c>
      <c r="F2526" s="104" t="s">
        <v>344</v>
      </c>
      <c r="G2526" s="104" t="s">
        <v>332</v>
      </c>
      <c r="H2526" s="104" t="s">
        <v>1523</v>
      </c>
      <c r="I2526" s="104" t="s">
        <v>19322</v>
      </c>
      <c r="J2526" s="105">
        <v>12000</v>
      </c>
      <c r="K2526" s="105">
        <v>5000</v>
      </c>
      <c r="L2526" s="105">
        <v>8500</v>
      </c>
      <c r="M2526" s="106">
        <v>5.5373955229999998</v>
      </c>
      <c r="N2526" s="105">
        <v>47067.861949999999</v>
      </c>
      <c r="O2526" s="107">
        <f t="shared" si="78"/>
        <v>9</v>
      </c>
      <c r="P2526" s="105">
        <f>IFERROR(INDEX(Data_HS!$D$2:$D$8217,MATCH(H2526,Data_HS!$A$2:$A$8217,0))/p_bulan,"")</f>
        <v>18410584.636363637</v>
      </c>
      <c r="Q2526" s="104" t="str">
        <f t="shared" si="79"/>
        <v>Wajar</v>
      </c>
    </row>
    <row r="2527" spans="1:17" x14ac:dyDescent="0.3">
      <c r="A2527" s="104">
        <v>2526</v>
      </c>
      <c r="B2527" s="104" t="s">
        <v>19321</v>
      </c>
      <c r="C2527" s="104" t="s">
        <v>284</v>
      </c>
      <c r="D2527" s="104" t="s">
        <v>311</v>
      </c>
      <c r="E2527" s="104" t="s">
        <v>301</v>
      </c>
      <c r="F2527" s="104" t="s">
        <v>344</v>
      </c>
      <c r="G2527" s="104" t="s">
        <v>332</v>
      </c>
      <c r="H2527" s="104" t="s">
        <v>1276</v>
      </c>
      <c r="I2527" s="104" t="s">
        <v>19323</v>
      </c>
      <c r="J2527" s="105">
        <v>0</v>
      </c>
      <c r="K2527" s="105">
        <v>0</v>
      </c>
      <c r="L2527" s="105">
        <v>0</v>
      </c>
      <c r="M2527" s="106">
        <v>1.5806515269999999</v>
      </c>
      <c r="N2527" s="105">
        <v>0</v>
      </c>
      <c r="O2527" s="107">
        <f t="shared" si="78"/>
        <v>7</v>
      </c>
      <c r="P2527" s="105">
        <f>IFERROR(INDEX(Data_HS!$D$2:$D$8217,MATCH(H2527,Data_HS!$A$2:$A$8217,0))/p_bulan,"")</f>
        <v>97567.727272727279</v>
      </c>
      <c r="Q2527" s="104" t="str">
        <f t="shared" si="79"/>
        <v>Estimasi nol</v>
      </c>
    </row>
    <row r="2528" spans="1:17" x14ac:dyDescent="0.3">
      <c r="A2528" s="104">
        <v>2527</v>
      </c>
      <c r="B2528" s="104" t="s">
        <v>19321</v>
      </c>
      <c r="C2528" s="104" t="s">
        <v>284</v>
      </c>
      <c r="D2528" s="104" t="s">
        <v>311</v>
      </c>
      <c r="E2528" s="104" t="s">
        <v>301</v>
      </c>
      <c r="F2528" s="104" t="s">
        <v>344</v>
      </c>
      <c r="G2528" s="104" t="s">
        <v>332</v>
      </c>
      <c r="H2528" s="104" t="s">
        <v>1557</v>
      </c>
      <c r="I2528" s="104" t="s">
        <v>19324</v>
      </c>
      <c r="J2528" s="105">
        <v>27000</v>
      </c>
      <c r="K2528" s="105">
        <v>27000</v>
      </c>
      <c r="L2528" s="105">
        <v>27000</v>
      </c>
      <c r="M2528" s="106">
        <v>0.76696932900000003</v>
      </c>
      <c r="N2528" s="105">
        <v>20708.171890000001</v>
      </c>
      <c r="O2528" s="107">
        <f t="shared" si="78"/>
        <v>9</v>
      </c>
      <c r="P2528" s="105">
        <f>IFERROR(INDEX(Data_HS!$D$2:$D$8217,MATCH(H2528,Data_HS!$A$2:$A$8217,0))/p_bulan,"")</f>
        <v>171188.18181818182</v>
      </c>
      <c r="Q2528" s="104" t="str">
        <f t="shared" si="79"/>
        <v>Wajar</v>
      </c>
    </row>
    <row r="2529" spans="1:17" x14ac:dyDescent="0.3">
      <c r="A2529" s="104">
        <v>2528</v>
      </c>
      <c r="B2529" s="104" t="s">
        <v>19321</v>
      </c>
      <c r="C2529" s="104" t="s">
        <v>284</v>
      </c>
      <c r="D2529" s="104" t="s">
        <v>311</v>
      </c>
      <c r="E2529" s="104" t="s">
        <v>301</v>
      </c>
      <c r="F2529" s="104" t="s">
        <v>344</v>
      </c>
      <c r="G2529" s="104" t="s">
        <v>332</v>
      </c>
      <c r="H2529" s="104" t="s">
        <v>1276</v>
      </c>
      <c r="I2529" s="104" t="s">
        <v>19325</v>
      </c>
      <c r="J2529" s="105">
        <v>0</v>
      </c>
      <c r="K2529" s="105">
        <v>0</v>
      </c>
      <c r="L2529" s="105">
        <v>0</v>
      </c>
      <c r="M2529" s="106">
        <v>1.5806515269999999</v>
      </c>
      <c r="N2529" s="105">
        <v>0</v>
      </c>
      <c r="O2529" s="107">
        <f t="shared" si="78"/>
        <v>7</v>
      </c>
      <c r="P2529" s="105">
        <f>IFERROR(INDEX(Data_HS!$D$2:$D$8217,MATCH(H2529,Data_HS!$A$2:$A$8217,0))/p_bulan,"")</f>
        <v>97567.727272727279</v>
      </c>
      <c r="Q2529" s="104" t="str">
        <f t="shared" si="79"/>
        <v>Estimasi nol</v>
      </c>
    </row>
    <row r="2530" spans="1:17" x14ac:dyDescent="0.3">
      <c r="A2530" s="104">
        <v>2529</v>
      </c>
      <c r="B2530" s="104" t="s">
        <v>19321</v>
      </c>
      <c r="C2530" s="104" t="s">
        <v>284</v>
      </c>
      <c r="D2530" s="104" t="s">
        <v>311</v>
      </c>
      <c r="E2530" s="104" t="s">
        <v>301</v>
      </c>
      <c r="F2530" s="104" t="s">
        <v>344</v>
      </c>
      <c r="G2530" s="104" t="s">
        <v>332</v>
      </c>
      <c r="H2530" s="104" t="s">
        <v>1276</v>
      </c>
      <c r="I2530" s="104" t="s">
        <v>19326</v>
      </c>
      <c r="J2530" s="105">
        <v>0</v>
      </c>
      <c r="K2530" s="105">
        <v>0</v>
      </c>
      <c r="L2530" s="105">
        <v>0</v>
      </c>
      <c r="M2530" s="106">
        <v>1.5806515269999999</v>
      </c>
      <c r="N2530" s="105">
        <v>0</v>
      </c>
      <c r="O2530" s="107">
        <f t="shared" si="78"/>
        <v>7</v>
      </c>
      <c r="P2530" s="105">
        <f>IFERROR(INDEX(Data_HS!$D$2:$D$8217,MATCH(H2530,Data_HS!$A$2:$A$8217,0))/p_bulan,"")</f>
        <v>97567.727272727279</v>
      </c>
      <c r="Q2530" s="104" t="str">
        <f t="shared" si="79"/>
        <v>Estimasi nol</v>
      </c>
    </row>
    <row r="2531" spans="1:17" x14ac:dyDescent="0.3">
      <c r="A2531" s="104">
        <v>2530</v>
      </c>
      <c r="B2531" s="104" t="s">
        <v>19321</v>
      </c>
      <c r="C2531" s="104" t="s">
        <v>284</v>
      </c>
      <c r="D2531" s="104" t="s">
        <v>311</v>
      </c>
      <c r="E2531" s="104" t="s">
        <v>301</v>
      </c>
      <c r="F2531" s="104" t="s">
        <v>344</v>
      </c>
      <c r="G2531" s="104" t="s">
        <v>332</v>
      </c>
      <c r="H2531" s="104" t="s">
        <v>1493</v>
      </c>
      <c r="I2531" s="104" t="s">
        <v>19327</v>
      </c>
      <c r="J2531" s="105">
        <v>15000</v>
      </c>
      <c r="K2531" s="105">
        <v>4000</v>
      </c>
      <c r="L2531" s="105">
        <v>9500</v>
      </c>
      <c r="M2531" s="106">
        <v>7.2449907680000001</v>
      </c>
      <c r="N2531" s="105">
        <v>68827.412299999996</v>
      </c>
      <c r="O2531" s="107">
        <f t="shared" si="78"/>
        <v>9</v>
      </c>
      <c r="P2531" s="105">
        <f>IFERROR(INDEX(Data_HS!$D$2:$D$8217,MATCH(H2531,Data_HS!$A$2:$A$8217,0))/p_bulan,"")</f>
        <v>10498596.909090908</v>
      </c>
      <c r="Q2531" s="104" t="str">
        <f t="shared" si="79"/>
        <v>Wajar</v>
      </c>
    </row>
    <row r="2532" spans="1:17" x14ac:dyDescent="0.3">
      <c r="A2532" s="104">
        <v>2531</v>
      </c>
      <c r="B2532" s="104" t="s">
        <v>19328</v>
      </c>
      <c r="C2532" s="104" t="s">
        <v>282</v>
      </c>
      <c r="D2532" s="104" t="s">
        <v>317</v>
      </c>
      <c r="E2532" s="104" t="s">
        <v>19329</v>
      </c>
      <c r="F2532" s="104" t="s">
        <v>344</v>
      </c>
      <c r="G2532" s="104" t="s">
        <v>335</v>
      </c>
      <c r="H2532" s="104" t="s">
        <v>2251</v>
      </c>
      <c r="I2532" s="104" t="s">
        <v>19330</v>
      </c>
      <c r="J2532" s="105">
        <v>100</v>
      </c>
      <c r="K2532" s="105">
        <v>8000</v>
      </c>
      <c r="L2532" s="105">
        <v>4050</v>
      </c>
      <c r="M2532" s="106">
        <v>5.5569576200000004</v>
      </c>
      <c r="N2532" s="105">
        <v>22505.678360000002</v>
      </c>
      <c r="O2532" s="107">
        <f t="shared" si="78"/>
        <v>18</v>
      </c>
      <c r="P2532" s="105">
        <f>IFERROR(INDEX(Data_HS!$D$2:$D$8217,MATCH(H2532,Data_HS!$A$2:$A$8217,0))/p_bulan,"")</f>
        <v>256941.09090909091</v>
      </c>
      <c r="Q2532" s="104" t="str">
        <f t="shared" si="79"/>
        <v>Wajar</v>
      </c>
    </row>
    <row r="2533" spans="1:17" x14ac:dyDescent="0.3">
      <c r="A2533" s="104">
        <v>2532</v>
      </c>
      <c r="B2533" s="104" t="s">
        <v>19328</v>
      </c>
      <c r="C2533" s="104" t="s">
        <v>282</v>
      </c>
      <c r="D2533" s="104" t="s">
        <v>317</v>
      </c>
      <c r="E2533" s="104" t="s">
        <v>19329</v>
      </c>
      <c r="F2533" s="104" t="s">
        <v>344</v>
      </c>
      <c r="G2533" s="104" t="s">
        <v>335</v>
      </c>
      <c r="H2533" s="104" t="s">
        <v>1424</v>
      </c>
      <c r="I2533" s="104" t="s">
        <v>19331</v>
      </c>
      <c r="J2533" s="105">
        <v>100</v>
      </c>
      <c r="K2533" s="105">
        <v>8000</v>
      </c>
      <c r="L2533" s="105">
        <v>4050</v>
      </c>
      <c r="M2533" s="106">
        <v>0.97733830600000005</v>
      </c>
      <c r="N2533" s="105">
        <v>3958.220139</v>
      </c>
      <c r="O2533" s="107">
        <f t="shared" si="78"/>
        <v>8</v>
      </c>
      <c r="P2533" s="105">
        <f>IFERROR(INDEX(Data_HS!$D$2:$D$8217,MATCH(H2533,Data_HS!$A$2:$A$8217,0))/p_bulan,"")</f>
        <v>7790.363636363636</v>
      </c>
      <c r="Q2533" s="104" t="str">
        <f t="shared" si="79"/>
        <v>Wajar</v>
      </c>
    </row>
    <row r="2534" spans="1:17" x14ac:dyDescent="0.3">
      <c r="A2534" s="104">
        <v>2533</v>
      </c>
      <c r="B2534" s="104" t="s">
        <v>19332</v>
      </c>
      <c r="C2534" s="104" t="s">
        <v>284</v>
      </c>
      <c r="D2534" s="104" t="s">
        <v>311</v>
      </c>
      <c r="E2534" s="104" t="s">
        <v>320</v>
      </c>
      <c r="F2534" s="104" t="s">
        <v>320</v>
      </c>
      <c r="G2534" s="104" t="s">
        <v>320</v>
      </c>
      <c r="H2534" s="104" t="s">
        <v>1082</v>
      </c>
      <c r="I2534" s="104" t="s">
        <v>19333</v>
      </c>
      <c r="J2534" s="105">
        <v>18500</v>
      </c>
      <c r="K2534" s="105">
        <v>72000</v>
      </c>
      <c r="L2534" s="105">
        <v>45250</v>
      </c>
      <c r="M2534" s="106">
        <v>2.0367331549999999</v>
      </c>
      <c r="N2534" s="105">
        <v>92162.175260000004</v>
      </c>
      <c r="O2534" s="107">
        <f t="shared" si="78"/>
        <v>5</v>
      </c>
      <c r="P2534" s="105">
        <f>IFERROR(INDEX(Data_HS!$D$2:$D$8217,MATCH(H2534,Data_HS!$A$2:$A$8217,0))/p_bulan,"")</f>
        <v>158623</v>
      </c>
      <c r="Q2534" s="104" t="str">
        <f t="shared" si="79"/>
        <v>Wajar</v>
      </c>
    </row>
    <row r="2535" spans="1:17" x14ac:dyDescent="0.3">
      <c r="A2535" s="104">
        <v>2534</v>
      </c>
      <c r="B2535" s="104" t="s">
        <v>19332</v>
      </c>
      <c r="C2535" s="104" t="s">
        <v>284</v>
      </c>
      <c r="D2535" s="104" t="s">
        <v>311</v>
      </c>
      <c r="E2535" s="104" t="s">
        <v>320</v>
      </c>
      <c r="F2535" s="104" t="s">
        <v>320</v>
      </c>
      <c r="G2535" s="104" t="s">
        <v>320</v>
      </c>
      <c r="H2535" s="104" t="s">
        <v>16845</v>
      </c>
      <c r="I2535" s="104" t="s">
        <v>19334</v>
      </c>
      <c r="J2535" s="105">
        <v>18500</v>
      </c>
      <c r="K2535" s="105">
        <v>72000</v>
      </c>
      <c r="L2535" s="105">
        <v>45250</v>
      </c>
      <c r="M2535" s="106"/>
      <c r="N2535" s="105"/>
      <c r="O2535" s="107">
        <f t="shared" si="78"/>
        <v>0</v>
      </c>
      <c r="P2535" s="105" t="str">
        <f>IFERROR(INDEX(Data_HS!$D$2:$D$8217,MATCH(H2535,Data_HS!$A$2:$A$8217,0))/p_bulan,"")</f>
        <v/>
      </c>
      <c r="Q2535" s="104" t="str">
        <f t="shared" si="79"/>
        <v>HS tidak valid</v>
      </c>
    </row>
    <row r="2536" spans="1:17" x14ac:dyDescent="0.3">
      <c r="A2536" s="104">
        <v>2535</v>
      </c>
      <c r="B2536" s="104" t="s">
        <v>19335</v>
      </c>
      <c r="C2536" s="104" t="s">
        <v>294</v>
      </c>
      <c r="D2536" s="104" t="s">
        <v>314</v>
      </c>
      <c r="E2536" s="104" t="s">
        <v>306</v>
      </c>
      <c r="F2536" s="104" t="s">
        <v>343</v>
      </c>
      <c r="G2536" s="104" t="s">
        <v>332</v>
      </c>
      <c r="H2536" s="104" t="s">
        <v>1328</v>
      </c>
      <c r="I2536" s="104" t="s">
        <v>19336</v>
      </c>
      <c r="J2536" s="105">
        <v>18000</v>
      </c>
      <c r="K2536" s="105">
        <v>50000</v>
      </c>
      <c r="L2536" s="105">
        <v>34000</v>
      </c>
      <c r="M2536" s="106">
        <v>1.220078137</v>
      </c>
      <c r="N2536" s="105">
        <v>41482.656640000001</v>
      </c>
      <c r="O2536" s="107">
        <f t="shared" si="78"/>
        <v>8</v>
      </c>
      <c r="P2536" s="105">
        <f>IFERROR(INDEX(Data_HS!$D$2:$D$8217,MATCH(H2536,Data_HS!$A$2:$A$8217,0))/p_bulan,"")</f>
        <v>24068985.181818184</v>
      </c>
      <c r="Q2536" s="104" t="str">
        <f t="shared" si="79"/>
        <v>Wajar</v>
      </c>
    </row>
    <row r="2537" spans="1:17" x14ac:dyDescent="0.3">
      <c r="A2537" s="104">
        <v>2536</v>
      </c>
      <c r="B2537" s="104" t="s">
        <v>19335</v>
      </c>
      <c r="C2537" s="104" t="s">
        <v>294</v>
      </c>
      <c r="D2537" s="104" t="s">
        <v>314</v>
      </c>
      <c r="E2537" s="104" t="s">
        <v>306</v>
      </c>
      <c r="F2537" s="104" t="s">
        <v>343</v>
      </c>
      <c r="G2537" s="104" t="s">
        <v>332</v>
      </c>
      <c r="H2537" s="104" t="s">
        <v>6174</v>
      </c>
      <c r="I2537" s="104" t="s">
        <v>19337</v>
      </c>
      <c r="J2537" s="105">
        <v>25000</v>
      </c>
      <c r="K2537" s="105">
        <v>100000</v>
      </c>
      <c r="L2537" s="105">
        <v>62500</v>
      </c>
      <c r="M2537" s="106">
        <v>2.3792928459999998</v>
      </c>
      <c r="N2537" s="105">
        <v>148705.80290000001</v>
      </c>
      <c r="O2537" s="107">
        <f t="shared" si="78"/>
        <v>44</v>
      </c>
      <c r="P2537" s="105">
        <f>IFERROR(INDEX(Data_HS!$D$2:$D$8217,MATCH(H2537,Data_HS!$A$2:$A$8217,0))/p_bulan,"")</f>
        <v>287282.09090909088</v>
      </c>
      <c r="Q2537" s="104" t="str">
        <f t="shared" si="79"/>
        <v>Wajar</v>
      </c>
    </row>
    <row r="2538" spans="1:17" x14ac:dyDescent="0.3">
      <c r="A2538" s="104">
        <v>2537</v>
      </c>
      <c r="B2538" s="104" t="s">
        <v>19338</v>
      </c>
      <c r="C2538" s="104" t="s">
        <v>290</v>
      </c>
      <c r="D2538" s="104" t="s">
        <v>311</v>
      </c>
      <c r="E2538" s="104" t="s">
        <v>315</v>
      </c>
      <c r="F2538" s="104" t="s">
        <v>343</v>
      </c>
      <c r="G2538" s="104" t="s">
        <v>332</v>
      </c>
      <c r="H2538" s="104" t="s">
        <v>2221</v>
      </c>
      <c r="I2538" s="104" t="s">
        <v>19339</v>
      </c>
      <c r="J2538" s="105">
        <v>100</v>
      </c>
      <c r="K2538" s="105">
        <v>1000</v>
      </c>
      <c r="L2538" s="105">
        <v>550</v>
      </c>
      <c r="M2538" s="106">
        <v>1.7014241560000001</v>
      </c>
      <c r="N2538" s="105">
        <v>935.78328610000005</v>
      </c>
      <c r="O2538" s="107">
        <f t="shared" si="78"/>
        <v>17</v>
      </c>
      <c r="P2538" s="105">
        <f>IFERROR(INDEX(Data_HS!$D$2:$D$8217,MATCH(H2538,Data_HS!$A$2:$A$8217,0))/p_bulan,"")</f>
        <v>75623.818181818177</v>
      </c>
      <c r="Q2538" s="104" t="str">
        <f t="shared" si="79"/>
        <v>Wajar</v>
      </c>
    </row>
    <row r="2539" spans="1:17" x14ac:dyDescent="0.3">
      <c r="A2539" s="104">
        <v>2538</v>
      </c>
      <c r="B2539" s="104" t="s">
        <v>19338</v>
      </c>
      <c r="C2539" s="104" t="s">
        <v>290</v>
      </c>
      <c r="D2539" s="104" t="s">
        <v>311</v>
      </c>
      <c r="E2539" s="104" t="s">
        <v>315</v>
      </c>
      <c r="F2539" s="104" t="s">
        <v>343</v>
      </c>
      <c r="G2539" s="104" t="s">
        <v>332</v>
      </c>
      <c r="H2539" s="104" t="s">
        <v>2395</v>
      </c>
      <c r="I2539" s="104" t="s">
        <v>19340</v>
      </c>
      <c r="J2539" s="105">
        <v>1000</v>
      </c>
      <c r="K2539" s="105">
        <v>20000</v>
      </c>
      <c r="L2539" s="105">
        <v>10500</v>
      </c>
      <c r="M2539" s="106">
        <v>2.5348435739999999</v>
      </c>
      <c r="N2539" s="105">
        <v>26615.857530000001</v>
      </c>
      <c r="O2539" s="107">
        <f t="shared" si="78"/>
        <v>19</v>
      </c>
      <c r="P2539" s="105">
        <f>IFERROR(INDEX(Data_HS!$D$2:$D$8217,MATCH(H2539,Data_HS!$A$2:$A$8217,0))/p_bulan,"")</f>
        <v>3187921.3636363638</v>
      </c>
      <c r="Q2539" s="104" t="str">
        <f t="shared" si="79"/>
        <v>Wajar</v>
      </c>
    </row>
    <row r="2540" spans="1:17" x14ac:dyDescent="0.3">
      <c r="A2540" s="104">
        <v>2539</v>
      </c>
      <c r="B2540" s="104" t="s">
        <v>19338</v>
      </c>
      <c r="C2540" s="104" t="s">
        <v>290</v>
      </c>
      <c r="D2540" s="104" t="s">
        <v>311</v>
      </c>
      <c r="E2540" s="104" t="s">
        <v>315</v>
      </c>
      <c r="F2540" s="104" t="s">
        <v>343</v>
      </c>
      <c r="G2540" s="104" t="s">
        <v>332</v>
      </c>
      <c r="H2540" s="104" t="s">
        <v>12216</v>
      </c>
      <c r="I2540" s="104" t="s">
        <v>16849</v>
      </c>
      <c r="J2540" s="105">
        <v>1000</v>
      </c>
      <c r="K2540" s="105">
        <v>40000</v>
      </c>
      <c r="L2540" s="105">
        <v>20500</v>
      </c>
      <c r="M2540" s="106">
        <v>6.732307692</v>
      </c>
      <c r="N2540" s="105">
        <v>138012.3077</v>
      </c>
      <c r="O2540" s="107">
        <f t="shared" si="78"/>
        <v>84</v>
      </c>
      <c r="P2540" s="105">
        <f>IFERROR(INDEX(Data_HS!$D$2:$D$8217,MATCH(H2540,Data_HS!$A$2:$A$8217,0))/p_bulan,"")</f>
        <v>795.63636363636363</v>
      </c>
      <c r="Q2540" s="104" t="str">
        <f t="shared" si="79"/>
        <v>Melebihi ekspor nasional HS</v>
      </c>
    </row>
    <row r="2541" spans="1:17" x14ac:dyDescent="0.3">
      <c r="A2541" s="104">
        <v>2540</v>
      </c>
      <c r="B2541" s="104" t="s">
        <v>19338</v>
      </c>
      <c r="C2541" s="104" t="s">
        <v>290</v>
      </c>
      <c r="D2541" s="104" t="s">
        <v>311</v>
      </c>
      <c r="E2541" s="104" t="s">
        <v>315</v>
      </c>
      <c r="F2541" s="104" t="s">
        <v>343</v>
      </c>
      <c r="G2541" s="104" t="s">
        <v>332</v>
      </c>
      <c r="H2541" s="104" t="s">
        <v>6709</v>
      </c>
      <c r="I2541" s="104" t="s">
        <v>19341</v>
      </c>
      <c r="J2541" s="105">
        <v>100</v>
      </c>
      <c r="K2541" s="105">
        <v>1000</v>
      </c>
      <c r="L2541" s="105">
        <v>550</v>
      </c>
      <c r="M2541" s="106">
        <v>16.81818182</v>
      </c>
      <c r="N2541" s="105">
        <v>9250</v>
      </c>
      <c r="O2541" s="107">
        <f t="shared" si="78"/>
        <v>49</v>
      </c>
      <c r="P2541" s="105">
        <f>IFERROR(INDEX(Data_HS!$D$2:$D$8217,MATCH(H2541,Data_HS!$A$2:$A$8217,0))/p_bulan,"")</f>
        <v>67.272727272727266</v>
      </c>
      <c r="Q2541" s="104" t="str">
        <f t="shared" si="79"/>
        <v>Melebihi ekspor nasional HS</v>
      </c>
    </row>
    <row r="2542" spans="1:17" x14ac:dyDescent="0.3">
      <c r="A2542" s="104">
        <v>2541</v>
      </c>
      <c r="B2542" s="104" t="s">
        <v>19338</v>
      </c>
      <c r="C2542" s="104" t="s">
        <v>290</v>
      </c>
      <c r="D2542" s="104" t="s">
        <v>311</v>
      </c>
      <c r="E2542" s="104" t="s">
        <v>315</v>
      </c>
      <c r="F2542" s="104" t="s">
        <v>343</v>
      </c>
      <c r="G2542" s="104" t="s">
        <v>332</v>
      </c>
      <c r="H2542" s="104" t="s">
        <v>8769</v>
      </c>
      <c r="I2542" s="104" t="s">
        <v>19342</v>
      </c>
      <c r="J2542" s="105">
        <v>10000</v>
      </c>
      <c r="K2542" s="105">
        <v>40000</v>
      </c>
      <c r="L2542" s="105">
        <v>25000</v>
      </c>
      <c r="M2542" s="106">
        <v>27.553440699999999</v>
      </c>
      <c r="N2542" s="105">
        <v>688836.01760000002</v>
      </c>
      <c r="O2542" s="107">
        <f t="shared" si="78"/>
        <v>64</v>
      </c>
      <c r="P2542" s="105">
        <f>IFERROR(INDEX(Data_HS!$D$2:$D$8217,MATCH(H2542,Data_HS!$A$2:$A$8217,0))/p_bulan,"")</f>
        <v>1710.8181818181818</v>
      </c>
      <c r="Q2542" s="104" t="str">
        <f t="shared" si="79"/>
        <v>Melebihi ekspor nasional HS</v>
      </c>
    </row>
    <row r="2543" spans="1:17" x14ac:dyDescent="0.3">
      <c r="A2543" s="104">
        <v>2542</v>
      </c>
      <c r="B2543" s="104" t="s">
        <v>19343</v>
      </c>
      <c r="C2543" s="104" t="s">
        <v>286</v>
      </c>
      <c r="D2543" s="104" t="s">
        <v>308</v>
      </c>
      <c r="E2543" s="104" t="s">
        <v>304</v>
      </c>
      <c r="F2543" s="104" t="s">
        <v>320</v>
      </c>
      <c r="G2543" s="104" t="s">
        <v>320</v>
      </c>
      <c r="H2543" s="104" t="s">
        <v>2829</v>
      </c>
      <c r="I2543" s="104" t="s">
        <v>19344</v>
      </c>
      <c r="J2543" s="105">
        <v>2000000</v>
      </c>
      <c r="K2543" s="105"/>
      <c r="L2543" s="105">
        <v>2000000</v>
      </c>
      <c r="M2543" s="106">
        <v>13.72142208</v>
      </c>
      <c r="N2543" s="105">
        <v>27442844.16</v>
      </c>
      <c r="O2543" s="107">
        <f t="shared" si="78"/>
        <v>24</v>
      </c>
      <c r="P2543" s="105">
        <f>IFERROR(INDEX(Data_HS!$D$2:$D$8217,MATCH(H2543,Data_HS!$A$2:$A$8217,0))/p_bulan,"")</f>
        <v>19492304.181818184</v>
      </c>
      <c r="Q2543" s="104" t="str">
        <f t="shared" si="79"/>
        <v>Melebihi ekspor nasional HS</v>
      </c>
    </row>
    <row r="2544" spans="1:17" x14ac:dyDescent="0.3">
      <c r="A2544" s="104">
        <v>2543</v>
      </c>
      <c r="B2544" s="104" t="s">
        <v>19345</v>
      </c>
      <c r="C2544" s="104" t="s">
        <v>282</v>
      </c>
      <c r="D2544" s="104" t="s">
        <v>311</v>
      </c>
      <c r="E2544" s="104" t="s">
        <v>304</v>
      </c>
      <c r="F2544" s="104" t="s">
        <v>344</v>
      </c>
      <c r="G2544" s="104" t="s">
        <v>332</v>
      </c>
      <c r="H2544" s="104" t="s">
        <v>1729</v>
      </c>
      <c r="I2544" s="104" t="s">
        <v>19346</v>
      </c>
      <c r="J2544" s="105">
        <v>17000</v>
      </c>
      <c r="K2544" s="105">
        <v>50000</v>
      </c>
      <c r="L2544" s="105">
        <v>33500</v>
      </c>
      <c r="M2544" s="106">
        <v>2.0850385990000002</v>
      </c>
      <c r="N2544" s="105">
        <v>69848.79307</v>
      </c>
      <c r="O2544" s="107">
        <f t="shared" si="78"/>
        <v>12</v>
      </c>
      <c r="P2544" s="105">
        <f>IFERROR(INDEX(Data_HS!$D$2:$D$8217,MATCH(H2544,Data_HS!$A$2:$A$8217,0))/p_bulan,"")</f>
        <v>446408.09090909088</v>
      </c>
      <c r="Q2544" s="104" t="str">
        <f t="shared" si="79"/>
        <v>Wajar</v>
      </c>
    </row>
    <row r="2545" spans="1:17" x14ac:dyDescent="0.3">
      <c r="A2545" s="104">
        <v>2544</v>
      </c>
      <c r="B2545" s="104" t="s">
        <v>19345</v>
      </c>
      <c r="C2545" s="104" t="s">
        <v>282</v>
      </c>
      <c r="D2545" s="104" t="s">
        <v>311</v>
      </c>
      <c r="E2545" s="104" t="s">
        <v>304</v>
      </c>
      <c r="F2545" s="104" t="s">
        <v>344</v>
      </c>
      <c r="G2545" s="104" t="s">
        <v>332</v>
      </c>
      <c r="H2545" s="104" t="s">
        <v>16845</v>
      </c>
      <c r="I2545" s="104" t="s">
        <v>19347</v>
      </c>
      <c r="J2545" s="105">
        <v>1000</v>
      </c>
      <c r="K2545" s="105">
        <v>16000</v>
      </c>
      <c r="L2545" s="105">
        <v>8500</v>
      </c>
      <c r="M2545" s="106"/>
      <c r="N2545" s="105"/>
      <c r="O2545" s="107">
        <f t="shared" si="78"/>
        <v>0</v>
      </c>
      <c r="P2545" s="105" t="str">
        <f>IFERROR(INDEX(Data_HS!$D$2:$D$8217,MATCH(H2545,Data_HS!$A$2:$A$8217,0))/p_bulan,"")</f>
        <v/>
      </c>
      <c r="Q2545" s="104" t="str">
        <f t="shared" si="79"/>
        <v>HS tidak valid</v>
      </c>
    </row>
    <row r="2546" spans="1:17" x14ac:dyDescent="0.3">
      <c r="A2546" s="104">
        <v>2545</v>
      </c>
      <c r="B2546" s="104" t="s">
        <v>19345</v>
      </c>
      <c r="C2546" s="104" t="s">
        <v>282</v>
      </c>
      <c r="D2546" s="104" t="s">
        <v>311</v>
      </c>
      <c r="E2546" s="104" t="s">
        <v>304</v>
      </c>
      <c r="F2546" s="104" t="s">
        <v>344</v>
      </c>
      <c r="G2546" s="104" t="s">
        <v>332</v>
      </c>
      <c r="H2546" s="104" t="s">
        <v>13694</v>
      </c>
      <c r="I2546" s="104" t="s">
        <v>19348</v>
      </c>
      <c r="J2546" s="105">
        <v>1000</v>
      </c>
      <c r="K2546" s="105">
        <v>11000</v>
      </c>
      <c r="L2546" s="105">
        <v>6000</v>
      </c>
      <c r="M2546" s="106">
        <v>3.7317073170000001</v>
      </c>
      <c r="N2546" s="105">
        <v>22390.243900000001</v>
      </c>
      <c r="O2546" s="107">
        <f t="shared" si="78"/>
        <v>85</v>
      </c>
      <c r="P2546" s="105">
        <f>IFERROR(INDEX(Data_HS!$D$2:$D$8217,MATCH(H2546,Data_HS!$A$2:$A$8217,0))/p_bulan,"")</f>
        <v>13.909090909090908</v>
      </c>
      <c r="Q2546" s="104" t="str">
        <f t="shared" si="79"/>
        <v>Melebihi ekspor nasional HS</v>
      </c>
    </row>
    <row r="2547" spans="1:17" x14ac:dyDescent="0.3">
      <c r="A2547" s="104">
        <v>2546</v>
      </c>
      <c r="B2547" s="104" t="s">
        <v>19345</v>
      </c>
      <c r="C2547" s="104" t="s">
        <v>282</v>
      </c>
      <c r="D2547" s="104" t="s">
        <v>311</v>
      </c>
      <c r="E2547" s="104" t="s">
        <v>304</v>
      </c>
      <c r="F2547" s="104" t="s">
        <v>344</v>
      </c>
      <c r="G2547" s="104" t="s">
        <v>332</v>
      </c>
      <c r="H2547" s="104" t="s">
        <v>1729</v>
      </c>
      <c r="I2547" s="104" t="s">
        <v>19349</v>
      </c>
      <c r="J2547" s="105">
        <v>500</v>
      </c>
      <c r="K2547" s="105">
        <v>5000</v>
      </c>
      <c r="L2547" s="105">
        <v>2750</v>
      </c>
      <c r="M2547" s="106">
        <v>2.0850385990000002</v>
      </c>
      <c r="N2547" s="105">
        <v>5733.8561479999998</v>
      </c>
      <c r="O2547" s="107">
        <f t="shared" si="78"/>
        <v>12</v>
      </c>
      <c r="P2547" s="105">
        <f>IFERROR(INDEX(Data_HS!$D$2:$D$8217,MATCH(H2547,Data_HS!$A$2:$A$8217,0))/p_bulan,"")</f>
        <v>446408.09090909088</v>
      </c>
      <c r="Q2547" s="104" t="str">
        <f t="shared" si="79"/>
        <v>Wajar</v>
      </c>
    </row>
    <row r="2548" spans="1:17" x14ac:dyDescent="0.3">
      <c r="A2548" s="104">
        <v>2547</v>
      </c>
      <c r="B2548" s="104" t="s">
        <v>19345</v>
      </c>
      <c r="C2548" s="104" t="s">
        <v>282</v>
      </c>
      <c r="D2548" s="104" t="s">
        <v>311</v>
      </c>
      <c r="E2548" s="104" t="s">
        <v>304</v>
      </c>
      <c r="F2548" s="104" t="s">
        <v>344</v>
      </c>
      <c r="G2548" s="104" t="s">
        <v>332</v>
      </c>
      <c r="H2548" s="104" t="s">
        <v>1134</v>
      </c>
      <c r="I2548" s="104" t="s">
        <v>19350</v>
      </c>
      <c r="J2548" s="105">
        <v>1000</v>
      </c>
      <c r="K2548" s="105">
        <v>10000</v>
      </c>
      <c r="L2548" s="105">
        <v>5500</v>
      </c>
      <c r="M2548" s="106">
        <v>0.91272827000000001</v>
      </c>
      <c r="N2548" s="105">
        <v>5020.0054870000004</v>
      </c>
      <c r="O2548" s="107">
        <f t="shared" si="78"/>
        <v>7</v>
      </c>
      <c r="P2548" s="105">
        <f>IFERROR(INDEX(Data_HS!$D$2:$D$8217,MATCH(H2548,Data_HS!$A$2:$A$8217,0))/p_bulan,"")</f>
        <v>43251.454545454544</v>
      </c>
      <c r="Q2548" s="104" t="str">
        <f t="shared" si="79"/>
        <v>Wajar</v>
      </c>
    </row>
    <row r="2549" spans="1:17" x14ac:dyDescent="0.3">
      <c r="A2549" s="104">
        <v>2548</v>
      </c>
      <c r="B2549" s="104" t="s">
        <v>19345</v>
      </c>
      <c r="C2549" s="104" t="s">
        <v>282</v>
      </c>
      <c r="D2549" s="104" t="s">
        <v>311</v>
      </c>
      <c r="E2549" s="104" t="s">
        <v>304</v>
      </c>
      <c r="F2549" s="104" t="s">
        <v>344</v>
      </c>
      <c r="G2549" s="104" t="s">
        <v>332</v>
      </c>
      <c r="H2549" s="104" t="s">
        <v>1276</v>
      </c>
      <c r="I2549" s="104" t="s">
        <v>17428</v>
      </c>
      <c r="J2549" s="105">
        <v>200</v>
      </c>
      <c r="K2549" s="105">
        <v>1000</v>
      </c>
      <c r="L2549" s="105">
        <v>600</v>
      </c>
      <c r="M2549" s="106">
        <v>1.5806515269999999</v>
      </c>
      <c r="N2549" s="105">
        <v>948.3909165</v>
      </c>
      <c r="O2549" s="107">
        <f t="shared" si="78"/>
        <v>7</v>
      </c>
      <c r="P2549" s="105">
        <f>IFERROR(INDEX(Data_HS!$D$2:$D$8217,MATCH(H2549,Data_HS!$A$2:$A$8217,0))/p_bulan,"")</f>
        <v>97567.727272727279</v>
      </c>
      <c r="Q2549" s="104" t="str">
        <f t="shared" si="79"/>
        <v>Wajar</v>
      </c>
    </row>
    <row r="2550" spans="1:17" x14ac:dyDescent="0.3">
      <c r="A2550" s="104">
        <v>2549</v>
      </c>
      <c r="B2550" s="104" t="s">
        <v>19345</v>
      </c>
      <c r="C2550" s="104" t="s">
        <v>282</v>
      </c>
      <c r="D2550" s="104" t="s">
        <v>311</v>
      </c>
      <c r="E2550" s="104" t="s">
        <v>304</v>
      </c>
      <c r="F2550" s="104" t="s">
        <v>344</v>
      </c>
      <c r="G2550" s="104" t="s">
        <v>332</v>
      </c>
      <c r="H2550" s="104" t="s">
        <v>1476</v>
      </c>
      <c r="I2550" s="104" t="s">
        <v>19351</v>
      </c>
      <c r="J2550" s="105">
        <v>0</v>
      </c>
      <c r="K2550" s="105">
        <v>5000</v>
      </c>
      <c r="L2550" s="105">
        <v>2500</v>
      </c>
      <c r="M2550" s="106">
        <v>6.1750955760000004</v>
      </c>
      <c r="N2550" s="105">
        <v>15437.738939999999</v>
      </c>
      <c r="O2550" s="107">
        <f t="shared" si="78"/>
        <v>9</v>
      </c>
      <c r="P2550" s="105">
        <f>IFERROR(INDEX(Data_HS!$D$2:$D$8217,MATCH(H2550,Data_HS!$A$2:$A$8217,0))/p_bulan,"")</f>
        <v>5139.363636363636</v>
      </c>
      <c r="Q2550" s="104" t="str">
        <f t="shared" si="79"/>
        <v>Melebihi ekspor nasional HS</v>
      </c>
    </row>
    <row r="2551" spans="1:17" x14ac:dyDescent="0.3">
      <c r="A2551" s="104">
        <v>2550</v>
      </c>
      <c r="B2551" s="104" t="s">
        <v>19345</v>
      </c>
      <c r="C2551" s="104" t="s">
        <v>282</v>
      </c>
      <c r="D2551" s="104" t="s">
        <v>311</v>
      </c>
      <c r="E2551" s="104" t="s">
        <v>304</v>
      </c>
      <c r="F2551" s="104" t="s">
        <v>344</v>
      </c>
      <c r="G2551" s="104" t="s">
        <v>332</v>
      </c>
      <c r="H2551" s="104" t="s">
        <v>1162</v>
      </c>
      <c r="I2551" s="104" t="s">
        <v>19352</v>
      </c>
      <c r="J2551" s="105"/>
      <c r="K2551" s="105">
        <v>50000</v>
      </c>
      <c r="L2551" s="105"/>
      <c r="M2551" s="106">
        <v>0.62434642299999998</v>
      </c>
      <c r="N2551" s="105"/>
      <c r="O2551" s="107">
        <f t="shared" si="78"/>
        <v>7</v>
      </c>
      <c r="P2551" s="105">
        <f>IFERROR(INDEX(Data_HS!$D$2:$D$8217,MATCH(H2551,Data_HS!$A$2:$A$8217,0))/p_bulan,"")</f>
        <v>54450.727272727272</v>
      </c>
      <c r="Q2551" s="104" t="str">
        <f t="shared" si="79"/>
        <v>Tanpa estimasi</v>
      </c>
    </row>
    <row r="2552" spans="1:17" x14ac:dyDescent="0.3">
      <c r="A2552" s="104">
        <v>2551</v>
      </c>
      <c r="B2552" s="104" t="s">
        <v>19345</v>
      </c>
      <c r="C2552" s="104" t="s">
        <v>282</v>
      </c>
      <c r="D2552" s="104" t="s">
        <v>311</v>
      </c>
      <c r="E2552" s="104" t="s">
        <v>304</v>
      </c>
      <c r="F2552" s="104" t="s">
        <v>344</v>
      </c>
      <c r="G2552" s="104" t="s">
        <v>332</v>
      </c>
      <c r="H2552" s="104" t="s">
        <v>490</v>
      </c>
      <c r="I2552" s="104" t="s">
        <v>19353</v>
      </c>
      <c r="J2552" s="105">
        <v>500</v>
      </c>
      <c r="K2552" s="105"/>
      <c r="L2552" s="105">
        <v>500</v>
      </c>
      <c r="M2552" s="106">
        <v>24.218097400000001</v>
      </c>
      <c r="N2552" s="105">
        <v>12109.048699999999</v>
      </c>
      <c r="O2552" s="107">
        <f t="shared" si="78"/>
        <v>3</v>
      </c>
      <c r="P2552" s="105">
        <f>IFERROR(INDEX(Data_HS!$D$2:$D$8217,MATCH(H2552,Data_HS!$A$2:$A$8217,0))/p_bulan,"")</f>
        <v>216230.18181818182</v>
      </c>
      <c r="Q2552" s="104" t="str">
        <f t="shared" si="79"/>
        <v>Wajar</v>
      </c>
    </row>
    <row r="2553" spans="1:17" x14ac:dyDescent="0.3">
      <c r="A2553" s="104">
        <v>2552</v>
      </c>
      <c r="B2553" s="104" t="s">
        <v>19345</v>
      </c>
      <c r="C2553" s="104" t="s">
        <v>282</v>
      </c>
      <c r="D2553" s="104" t="s">
        <v>311</v>
      </c>
      <c r="E2553" s="104" t="s">
        <v>304</v>
      </c>
      <c r="F2553" s="104" t="s">
        <v>344</v>
      </c>
      <c r="G2553" s="104" t="s">
        <v>332</v>
      </c>
      <c r="H2553" s="104" t="s">
        <v>4299</v>
      </c>
      <c r="I2553" s="104" t="s">
        <v>19354</v>
      </c>
      <c r="J2553" s="105">
        <v>500</v>
      </c>
      <c r="K2553" s="105">
        <v>2000</v>
      </c>
      <c r="L2553" s="105">
        <v>1250</v>
      </c>
      <c r="M2553" s="106">
        <v>69.584126979999994</v>
      </c>
      <c r="N2553" s="105">
        <v>86980.158729999996</v>
      </c>
      <c r="O2553" s="107">
        <f t="shared" si="78"/>
        <v>33</v>
      </c>
      <c r="P2553" s="105">
        <f>IFERROR(INDEX(Data_HS!$D$2:$D$8217,MATCH(H2553,Data_HS!$A$2:$A$8217,0))/p_bulan,"")</f>
        <v>17933.727272727272</v>
      </c>
      <c r="Q2553" s="104" t="str">
        <f t="shared" si="79"/>
        <v>Melebihi ekspor nasional HS</v>
      </c>
    </row>
    <row r="2554" spans="1:17" x14ac:dyDescent="0.3">
      <c r="A2554" s="104">
        <v>2553</v>
      </c>
      <c r="B2554" s="104" t="s">
        <v>19355</v>
      </c>
      <c r="C2554" s="104" t="s">
        <v>284</v>
      </c>
      <c r="D2554" s="104" t="s">
        <v>308</v>
      </c>
      <c r="E2554" s="104" t="s">
        <v>320</v>
      </c>
      <c r="F2554" s="104" t="s">
        <v>344</v>
      </c>
      <c r="G2554" s="104" t="s">
        <v>332</v>
      </c>
      <c r="H2554" s="104" t="s">
        <v>1601</v>
      </c>
      <c r="I2554" s="104" t="s">
        <v>19356</v>
      </c>
      <c r="J2554" s="105">
        <v>20000</v>
      </c>
      <c r="K2554" s="105">
        <v>1500000</v>
      </c>
      <c r="L2554" s="105">
        <v>760000</v>
      </c>
      <c r="M2554" s="106">
        <v>0.93204868200000002</v>
      </c>
      <c r="N2554" s="105">
        <v>708356.99800000002</v>
      </c>
      <c r="O2554" s="107">
        <f t="shared" si="78"/>
        <v>10</v>
      </c>
      <c r="P2554" s="105">
        <f>IFERROR(INDEX(Data_HS!$D$2:$D$8217,MATCH(H2554,Data_HS!$A$2:$A$8217,0))/p_bulan,"")</f>
        <v>167.09090909090909</v>
      </c>
      <c r="Q2554" s="104" t="str">
        <f t="shared" si="79"/>
        <v>Melebihi ekspor nasional HS</v>
      </c>
    </row>
    <row r="2555" spans="1:17" x14ac:dyDescent="0.3">
      <c r="A2555" s="104">
        <v>2554</v>
      </c>
      <c r="B2555" s="104" t="s">
        <v>19355</v>
      </c>
      <c r="C2555" s="104" t="s">
        <v>284</v>
      </c>
      <c r="D2555" s="104" t="s">
        <v>308</v>
      </c>
      <c r="E2555" s="104" t="s">
        <v>320</v>
      </c>
      <c r="F2555" s="104" t="s">
        <v>344</v>
      </c>
      <c r="G2555" s="104" t="s">
        <v>332</v>
      </c>
      <c r="H2555" s="104" t="s">
        <v>1587</v>
      </c>
      <c r="I2555" s="104" t="s">
        <v>19357</v>
      </c>
      <c r="J2555" s="105">
        <v>12000</v>
      </c>
      <c r="K2555" s="105">
        <v>36000</v>
      </c>
      <c r="L2555" s="105">
        <v>24000</v>
      </c>
      <c r="M2555" s="106">
        <v>11.25</v>
      </c>
      <c r="N2555" s="105">
        <v>270000</v>
      </c>
      <c r="O2555" s="107">
        <f t="shared" si="78"/>
        <v>10</v>
      </c>
      <c r="P2555" s="105">
        <f>IFERROR(INDEX(Data_HS!$D$2:$D$8217,MATCH(H2555,Data_HS!$A$2:$A$8217,0))/p_bulan,"")</f>
        <v>32215.909090909092</v>
      </c>
      <c r="Q2555" s="104" t="str">
        <f t="shared" si="79"/>
        <v>Melebihi ekspor nasional HS</v>
      </c>
    </row>
    <row r="2556" spans="1:17" x14ac:dyDescent="0.3">
      <c r="A2556" s="104">
        <v>2555</v>
      </c>
      <c r="B2556" s="104" t="s">
        <v>19358</v>
      </c>
      <c r="C2556" s="104" t="s">
        <v>302</v>
      </c>
      <c r="D2556" s="104" t="s">
        <v>311</v>
      </c>
      <c r="E2556" s="104" t="s">
        <v>320</v>
      </c>
      <c r="F2556" s="104" t="s">
        <v>343</v>
      </c>
      <c r="G2556" s="104" t="s">
        <v>332</v>
      </c>
      <c r="H2556" s="104" t="s">
        <v>1495</v>
      </c>
      <c r="I2556" s="104" t="s">
        <v>16906</v>
      </c>
      <c r="J2556" s="105">
        <v>18000</v>
      </c>
      <c r="K2556" s="105">
        <v>30000</v>
      </c>
      <c r="L2556" s="105">
        <v>24000</v>
      </c>
      <c r="M2556" s="106">
        <v>6.7226702649999996</v>
      </c>
      <c r="N2556" s="105">
        <v>161344.0864</v>
      </c>
      <c r="O2556" s="107">
        <f t="shared" si="78"/>
        <v>9</v>
      </c>
      <c r="P2556" s="105">
        <f>IFERROR(INDEX(Data_HS!$D$2:$D$8217,MATCH(H2556,Data_HS!$A$2:$A$8217,0))/p_bulan,"")</f>
        <v>7877299.2727272725</v>
      </c>
      <c r="Q2556" s="104" t="str">
        <f t="shared" si="79"/>
        <v>Wajar</v>
      </c>
    </row>
    <row r="2557" spans="1:17" x14ac:dyDescent="0.3">
      <c r="A2557" s="104">
        <v>2556</v>
      </c>
      <c r="B2557" s="104" t="s">
        <v>19358</v>
      </c>
      <c r="C2557" s="104" t="s">
        <v>302</v>
      </c>
      <c r="D2557" s="104" t="s">
        <v>311</v>
      </c>
      <c r="E2557" s="104" t="s">
        <v>320</v>
      </c>
      <c r="F2557" s="104" t="s">
        <v>343</v>
      </c>
      <c r="G2557" s="104" t="s">
        <v>332</v>
      </c>
      <c r="H2557" s="104" t="s">
        <v>1557</v>
      </c>
      <c r="I2557" s="104" t="s">
        <v>16913</v>
      </c>
      <c r="J2557" s="105">
        <v>18000</v>
      </c>
      <c r="K2557" s="105">
        <v>90000</v>
      </c>
      <c r="L2557" s="105">
        <v>54000</v>
      </c>
      <c r="M2557" s="106">
        <v>0.76696932900000003</v>
      </c>
      <c r="N2557" s="105">
        <v>41416.343780000003</v>
      </c>
      <c r="O2557" s="107">
        <f t="shared" si="78"/>
        <v>9</v>
      </c>
      <c r="P2557" s="105">
        <f>IFERROR(INDEX(Data_HS!$D$2:$D$8217,MATCH(H2557,Data_HS!$A$2:$A$8217,0))/p_bulan,"")</f>
        <v>171188.18181818182</v>
      </c>
      <c r="Q2557" s="104" t="str">
        <f t="shared" si="79"/>
        <v>Wajar</v>
      </c>
    </row>
    <row r="2558" spans="1:17" x14ac:dyDescent="0.3">
      <c r="A2558" s="104">
        <v>2557</v>
      </c>
      <c r="B2558" s="104" t="s">
        <v>19358</v>
      </c>
      <c r="C2558" s="104" t="s">
        <v>302</v>
      </c>
      <c r="D2558" s="104" t="s">
        <v>311</v>
      </c>
      <c r="E2558" s="104" t="s">
        <v>320</v>
      </c>
      <c r="F2558" s="104" t="s">
        <v>343</v>
      </c>
      <c r="G2558" s="104" t="s">
        <v>332</v>
      </c>
      <c r="H2558" s="104" t="s">
        <v>1513</v>
      </c>
      <c r="I2558" s="104" t="s">
        <v>17242</v>
      </c>
      <c r="J2558" s="105">
        <v>100</v>
      </c>
      <c r="K2558" s="105">
        <v>5</v>
      </c>
      <c r="L2558" s="105">
        <v>52.5</v>
      </c>
      <c r="M2558" s="106">
        <v>48.166593229999997</v>
      </c>
      <c r="N2558" s="105">
        <v>2528.7461440000002</v>
      </c>
      <c r="O2558" s="107">
        <f t="shared" si="78"/>
        <v>9</v>
      </c>
      <c r="P2558" s="105">
        <f>IFERROR(INDEX(Data_HS!$D$2:$D$8217,MATCH(H2558,Data_HS!$A$2:$A$8217,0))/p_bulan,"")</f>
        <v>785032.27272727271</v>
      </c>
      <c r="Q2558" s="104" t="str">
        <f t="shared" si="79"/>
        <v>Wajar</v>
      </c>
    </row>
    <row r="2559" spans="1:17" x14ac:dyDescent="0.3">
      <c r="A2559" s="104">
        <v>2558</v>
      </c>
      <c r="B2559" s="104" t="s">
        <v>19359</v>
      </c>
      <c r="C2559" s="104" t="s">
        <v>282</v>
      </c>
      <c r="D2559" s="104" t="s">
        <v>308</v>
      </c>
      <c r="E2559" s="104" t="s">
        <v>320</v>
      </c>
      <c r="F2559" s="104" t="s">
        <v>344</v>
      </c>
      <c r="G2559" s="104" t="s">
        <v>332</v>
      </c>
      <c r="H2559" s="104" t="s">
        <v>1513</v>
      </c>
      <c r="I2559" s="104" t="s">
        <v>16877</v>
      </c>
      <c r="J2559" s="105">
        <v>1000</v>
      </c>
      <c r="K2559" s="105">
        <v>1000</v>
      </c>
      <c r="L2559" s="105">
        <v>1000</v>
      </c>
      <c r="M2559" s="106">
        <v>48.166593229999997</v>
      </c>
      <c r="N2559" s="105">
        <v>48166.593229999999</v>
      </c>
      <c r="O2559" s="107">
        <f t="shared" si="78"/>
        <v>9</v>
      </c>
      <c r="P2559" s="105">
        <f>IFERROR(INDEX(Data_HS!$D$2:$D$8217,MATCH(H2559,Data_HS!$A$2:$A$8217,0))/p_bulan,"")</f>
        <v>785032.27272727271</v>
      </c>
      <c r="Q2559" s="104" t="str">
        <f t="shared" si="79"/>
        <v>Wajar</v>
      </c>
    </row>
    <row r="2560" spans="1:17" x14ac:dyDescent="0.3">
      <c r="A2560" s="104">
        <v>2559</v>
      </c>
      <c r="B2560" s="104" t="s">
        <v>19360</v>
      </c>
      <c r="C2560" s="104" t="s">
        <v>294</v>
      </c>
      <c r="D2560" s="104" t="s">
        <v>311</v>
      </c>
      <c r="E2560" s="104" t="s">
        <v>306</v>
      </c>
      <c r="F2560" s="104" t="s">
        <v>344</v>
      </c>
      <c r="G2560" s="104" t="s">
        <v>332</v>
      </c>
      <c r="H2560" s="104" t="s">
        <v>1715</v>
      </c>
      <c r="I2560" s="104" t="s">
        <v>19361</v>
      </c>
      <c r="J2560" s="105">
        <v>36000</v>
      </c>
      <c r="K2560" s="105">
        <v>500000</v>
      </c>
      <c r="L2560" s="105">
        <v>268000</v>
      </c>
      <c r="M2560" s="106">
        <v>2.9220159999999999E-3</v>
      </c>
      <c r="N2560" s="105">
        <v>783.10021080000001</v>
      </c>
      <c r="O2560" s="107">
        <f t="shared" si="78"/>
        <v>12</v>
      </c>
      <c r="P2560" s="105">
        <f>IFERROR(INDEX(Data_HS!$D$2:$D$8217,MATCH(H2560,Data_HS!$A$2:$A$8217,0))/p_bulan,"")</f>
        <v>11.090909090909092</v>
      </c>
      <c r="Q2560" s="104" t="str">
        <f t="shared" si="79"/>
        <v>Melebihi ekspor nasional HS</v>
      </c>
    </row>
    <row r="2561" spans="1:17" x14ac:dyDescent="0.3">
      <c r="A2561" s="104">
        <v>2560</v>
      </c>
      <c r="B2561" s="104" t="s">
        <v>19360</v>
      </c>
      <c r="C2561" s="104" t="s">
        <v>294</v>
      </c>
      <c r="D2561" s="104" t="s">
        <v>311</v>
      </c>
      <c r="E2561" s="104" t="s">
        <v>306</v>
      </c>
      <c r="F2561" s="104" t="s">
        <v>344</v>
      </c>
      <c r="G2561" s="104" t="s">
        <v>332</v>
      </c>
      <c r="H2561" s="104" t="s">
        <v>9099</v>
      </c>
      <c r="I2561" s="104" t="s">
        <v>19362</v>
      </c>
      <c r="J2561" s="105">
        <v>500000</v>
      </c>
      <c r="K2561" s="105">
        <v>1000000</v>
      </c>
      <c r="L2561" s="105">
        <v>750000</v>
      </c>
      <c r="M2561" s="106">
        <v>0.20136221800000001</v>
      </c>
      <c r="N2561" s="105">
        <v>151021.66329999999</v>
      </c>
      <c r="O2561" s="107">
        <f t="shared" si="78"/>
        <v>69</v>
      </c>
      <c r="P2561" s="105">
        <f>IFERROR(INDEX(Data_HS!$D$2:$D$8217,MATCH(H2561,Data_HS!$A$2:$A$8217,0))/p_bulan,"")</f>
        <v>2797.818181818182</v>
      </c>
      <c r="Q2561" s="104" t="str">
        <f t="shared" si="79"/>
        <v>Melebihi ekspor nasional HS</v>
      </c>
    </row>
    <row r="2562" spans="1:17" x14ac:dyDescent="0.3">
      <c r="A2562" s="104">
        <v>2561</v>
      </c>
      <c r="B2562" s="104" t="s">
        <v>19363</v>
      </c>
      <c r="C2562" s="104" t="s">
        <v>280</v>
      </c>
      <c r="D2562" s="104" t="s">
        <v>311</v>
      </c>
      <c r="E2562" s="104" t="s">
        <v>304</v>
      </c>
      <c r="F2562" s="104" t="s">
        <v>344</v>
      </c>
      <c r="G2562" s="104" t="s">
        <v>335</v>
      </c>
      <c r="H2562" s="104" t="s">
        <v>1631</v>
      </c>
      <c r="I2562" s="104" t="s">
        <v>19364</v>
      </c>
      <c r="J2562" s="105">
        <v>1000</v>
      </c>
      <c r="K2562" s="105">
        <v>500000</v>
      </c>
      <c r="L2562" s="105">
        <v>250500</v>
      </c>
      <c r="M2562" s="106">
        <v>10.763066200000001</v>
      </c>
      <c r="N2562" s="105">
        <v>2696148.0839999998</v>
      </c>
      <c r="O2562" s="107">
        <f t="shared" ref="O2562:O2625" si="80">VALUE(LEFT(H2562,2))</f>
        <v>11</v>
      </c>
      <c r="P2562" s="105">
        <f>IFERROR(INDEX(Data_HS!$D$2:$D$8217,MATCH(H2562,Data_HS!$A$2:$A$8217,0))/p_bulan,"")</f>
        <v>1684.909090909091</v>
      </c>
      <c r="Q2562" s="104" t="str">
        <f t="shared" ref="Q2562:Q2625" si="81">IF(H2562="00000000","HS tidak valid",IF(N2562="","Tanpa estimasi",IF(P2562="","HS tidak ada di data nasional",IF(N2562=0,"Estimasi nol",IF(N2562&gt;P2562,"Melebihi ekspor nasional HS","Wajar")))))</f>
        <v>Melebihi ekspor nasional HS</v>
      </c>
    </row>
    <row r="2563" spans="1:17" x14ac:dyDescent="0.3">
      <c r="A2563" s="104">
        <v>2562</v>
      </c>
      <c r="B2563" s="104" t="s">
        <v>19363</v>
      </c>
      <c r="C2563" s="104" t="s">
        <v>280</v>
      </c>
      <c r="D2563" s="104" t="s">
        <v>311</v>
      </c>
      <c r="E2563" s="104" t="s">
        <v>304</v>
      </c>
      <c r="F2563" s="104" t="s">
        <v>344</v>
      </c>
      <c r="G2563" s="104" t="s">
        <v>335</v>
      </c>
      <c r="H2563" s="104" t="s">
        <v>978</v>
      </c>
      <c r="I2563" s="104" t="s">
        <v>19365</v>
      </c>
      <c r="J2563" s="105">
        <v>500</v>
      </c>
      <c r="K2563" s="105">
        <v>3000</v>
      </c>
      <c r="L2563" s="105">
        <v>1750</v>
      </c>
      <c r="M2563" s="106">
        <v>1.3588301460000001</v>
      </c>
      <c r="N2563" s="105">
        <v>2377.9527560000001</v>
      </c>
      <c r="O2563" s="107">
        <f t="shared" si="80"/>
        <v>4</v>
      </c>
      <c r="P2563" s="105">
        <f>IFERROR(INDEX(Data_HS!$D$2:$D$8217,MATCH(H2563,Data_HS!$A$2:$A$8217,0))/p_bulan,"")</f>
        <v>549.09090909090912</v>
      </c>
      <c r="Q2563" s="104" t="str">
        <f t="shared" si="81"/>
        <v>Melebihi ekspor nasional HS</v>
      </c>
    </row>
    <row r="2564" spans="1:17" x14ac:dyDescent="0.3">
      <c r="A2564" s="104">
        <v>2563</v>
      </c>
      <c r="B2564" s="104" t="s">
        <v>19366</v>
      </c>
      <c r="C2564" s="104" t="s">
        <v>294</v>
      </c>
      <c r="D2564" s="104" t="s">
        <v>308</v>
      </c>
      <c r="E2564" s="104" t="s">
        <v>19367</v>
      </c>
      <c r="F2564" s="104" t="s">
        <v>344</v>
      </c>
      <c r="G2564" s="104" t="s">
        <v>332</v>
      </c>
      <c r="H2564" s="104" t="s">
        <v>1460</v>
      </c>
      <c r="I2564" s="104" t="s">
        <v>19368</v>
      </c>
      <c r="J2564" s="105">
        <v>20000</v>
      </c>
      <c r="K2564" s="105">
        <v>50000</v>
      </c>
      <c r="L2564" s="105">
        <v>35000</v>
      </c>
      <c r="M2564" s="106">
        <v>6.8828138010000002</v>
      </c>
      <c r="N2564" s="105">
        <v>240898.48300000001</v>
      </c>
      <c r="O2564" s="107">
        <f t="shared" si="80"/>
        <v>9</v>
      </c>
      <c r="P2564" s="105">
        <f>IFERROR(INDEX(Data_HS!$D$2:$D$8217,MATCH(H2564,Data_HS!$A$2:$A$8217,0))/p_bulan,"")</f>
        <v>60138.272727272728</v>
      </c>
      <c r="Q2564" s="104" t="str">
        <f t="shared" si="81"/>
        <v>Melebihi ekspor nasional HS</v>
      </c>
    </row>
    <row r="2565" spans="1:17" x14ac:dyDescent="0.3">
      <c r="A2565" s="104">
        <v>2564</v>
      </c>
      <c r="B2565" s="104" t="s">
        <v>19369</v>
      </c>
      <c r="C2565" s="104" t="s">
        <v>284</v>
      </c>
      <c r="D2565" s="104" t="s">
        <v>314</v>
      </c>
      <c r="E2565" s="104" t="s">
        <v>320</v>
      </c>
      <c r="F2565" s="104" t="s">
        <v>344</v>
      </c>
      <c r="G2565" s="104" t="s">
        <v>332</v>
      </c>
      <c r="H2565" s="104" t="s">
        <v>6202</v>
      </c>
      <c r="I2565" s="104" t="s">
        <v>19370</v>
      </c>
      <c r="J2565" s="105">
        <v>24000</v>
      </c>
      <c r="K2565" s="105">
        <v>200000</v>
      </c>
      <c r="L2565" s="105">
        <v>112000</v>
      </c>
      <c r="M2565" s="106">
        <v>1.874092688</v>
      </c>
      <c r="N2565" s="105">
        <v>209898.3811</v>
      </c>
      <c r="O2565" s="107">
        <f t="shared" si="80"/>
        <v>44</v>
      </c>
      <c r="P2565" s="105">
        <f>IFERROR(INDEX(Data_HS!$D$2:$D$8217,MATCH(H2565,Data_HS!$A$2:$A$8217,0))/p_bulan,"")</f>
        <v>3613175.9090909092</v>
      </c>
      <c r="Q2565" s="104" t="str">
        <f t="shared" si="81"/>
        <v>Wajar</v>
      </c>
    </row>
    <row r="2566" spans="1:17" x14ac:dyDescent="0.3">
      <c r="A2566" s="104">
        <v>2565</v>
      </c>
      <c r="B2566" s="104" t="s">
        <v>19371</v>
      </c>
      <c r="C2566" s="104" t="s">
        <v>286</v>
      </c>
      <c r="D2566" s="104" t="s">
        <v>311</v>
      </c>
      <c r="E2566" s="104" t="s">
        <v>320</v>
      </c>
      <c r="F2566" s="104" t="s">
        <v>345</v>
      </c>
      <c r="G2566" s="104" t="s">
        <v>335</v>
      </c>
      <c r="H2566" s="104" t="s">
        <v>1338</v>
      </c>
      <c r="I2566" s="104" t="s">
        <v>17542</v>
      </c>
      <c r="J2566" s="105"/>
      <c r="K2566" s="105"/>
      <c r="L2566" s="105"/>
      <c r="M2566" s="106">
        <v>1.5809700950000001</v>
      </c>
      <c r="N2566" s="105"/>
      <c r="O2566" s="107">
        <f t="shared" si="80"/>
        <v>8</v>
      </c>
      <c r="P2566" s="105">
        <f>IFERROR(INDEX(Data_HS!$D$2:$D$8217,MATCH(H2566,Data_HS!$A$2:$A$8217,0))/p_bulan,"")</f>
        <v>10972.363636363636</v>
      </c>
      <c r="Q2566" s="104" t="str">
        <f t="shared" si="81"/>
        <v>Tanpa estimasi</v>
      </c>
    </row>
    <row r="2567" spans="1:17" x14ac:dyDescent="0.3">
      <c r="A2567" s="104">
        <v>2566</v>
      </c>
      <c r="B2567" s="104" t="s">
        <v>19371</v>
      </c>
      <c r="C2567" s="104" t="s">
        <v>286</v>
      </c>
      <c r="D2567" s="104" t="s">
        <v>311</v>
      </c>
      <c r="E2567" s="104" t="s">
        <v>320</v>
      </c>
      <c r="F2567" s="104" t="s">
        <v>345</v>
      </c>
      <c r="G2567" s="104" t="s">
        <v>335</v>
      </c>
      <c r="H2567" s="104" t="s">
        <v>1715</v>
      </c>
      <c r="I2567" s="104" t="s">
        <v>17045</v>
      </c>
      <c r="J2567" s="105"/>
      <c r="K2567" s="105"/>
      <c r="L2567" s="105"/>
      <c r="M2567" s="106">
        <v>2.9220159999999999E-3</v>
      </c>
      <c r="N2567" s="105"/>
      <c r="O2567" s="107">
        <f t="shared" si="80"/>
        <v>12</v>
      </c>
      <c r="P2567" s="105">
        <f>IFERROR(INDEX(Data_HS!$D$2:$D$8217,MATCH(H2567,Data_HS!$A$2:$A$8217,0))/p_bulan,"")</f>
        <v>11.090909090909092</v>
      </c>
      <c r="Q2567" s="104" t="str">
        <f t="shared" si="81"/>
        <v>Tanpa estimasi</v>
      </c>
    </row>
    <row r="2568" spans="1:17" x14ac:dyDescent="0.3">
      <c r="A2568" s="104">
        <v>2567</v>
      </c>
      <c r="B2568" s="104" t="s">
        <v>19371</v>
      </c>
      <c r="C2568" s="104" t="s">
        <v>286</v>
      </c>
      <c r="D2568" s="104" t="s">
        <v>311</v>
      </c>
      <c r="E2568" s="104" t="s">
        <v>320</v>
      </c>
      <c r="F2568" s="104" t="s">
        <v>345</v>
      </c>
      <c r="G2568" s="104" t="s">
        <v>335</v>
      </c>
      <c r="H2568" s="104" t="s">
        <v>2251</v>
      </c>
      <c r="I2568" s="104" t="s">
        <v>17185</v>
      </c>
      <c r="J2568" s="105"/>
      <c r="K2568" s="105"/>
      <c r="L2568" s="105"/>
      <c r="M2568" s="106">
        <v>5.5569576200000004</v>
      </c>
      <c r="N2568" s="105"/>
      <c r="O2568" s="107">
        <f t="shared" si="80"/>
        <v>18</v>
      </c>
      <c r="P2568" s="105">
        <f>IFERROR(INDEX(Data_HS!$D$2:$D$8217,MATCH(H2568,Data_HS!$A$2:$A$8217,0))/p_bulan,"")</f>
        <v>256941.09090909091</v>
      </c>
      <c r="Q2568" s="104" t="str">
        <f t="shared" si="81"/>
        <v>Tanpa estimasi</v>
      </c>
    </row>
    <row r="2569" spans="1:17" x14ac:dyDescent="0.3">
      <c r="A2569" s="104">
        <v>2568</v>
      </c>
      <c r="B2569" s="104" t="s">
        <v>19371</v>
      </c>
      <c r="C2569" s="104" t="s">
        <v>286</v>
      </c>
      <c r="D2569" s="104" t="s">
        <v>311</v>
      </c>
      <c r="E2569" s="104" t="s">
        <v>320</v>
      </c>
      <c r="F2569" s="104" t="s">
        <v>345</v>
      </c>
      <c r="G2569" s="104" t="s">
        <v>335</v>
      </c>
      <c r="H2569" s="104" t="s">
        <v>4047</v>
      </c>
      <c r="I2569" s="104" t="s">
        <v>19372</v>
      </c>
      <c r="J2569" s="105"/>
      <c r="K2569" s="105"/>
      <c r="L2569" s="105"/>
      <c r="M2569" s="106">
        <v>10.648763280000001</v>
      </c>
      <c r="N2569" s="105"/>
      <c r="O2569" s="107">
        <f t="shared" si="80"/>
        <v>30</v>
      </c>
      <c r="P2569" s="105">
        <f>IFERROR(INDEX(Data_HS!$D$2:$D$8217,MATCH(H2569,Data_HS!$A$2:$A$8217,0))/p_bulan,"")</f>
        <v>168451.81818181818</v>
      </c>
      <c r="Q2569" s="104" t="str">
        <f t="shared" si="81"/>
        <v>Tanpa estimasi</v>
      </c>
    </row>
    <row r="2570" spans="1:17" x14ac:dyDescent="0.3">
      <c r="A2570" s="104">
        <v>2569</v>
      </c>
      <c r="B2570" s="104" t="s">
        <v>19371</v>
      </c>
      <c r="C2570" s="104" t="s">
        <v>286</v>
      </c>
      <c r="D2570" s="104" t="s">
        <v>311</v>
      </c>
      <c r="E2570" s="104" t="s">
        <v>320</v>
      </c>
      <c r="F2570" s="104" t="s">
        <v>345</v>
      </c>
      <c r="G2570" s="104" t="s">
        <v>335</v>
      </c>
      <c r="H2570" s="104" t="s">
        <v>4097</v>
      </c>
      <c r="I2570" s="104" t="s">
        <v>19373</v>
      </c>
      <c r="J2570" s="105"/>
      <c r="K2570" s="105"/>
      <c r="L2570" s="105"/>
      <c r="M2570" s="106">
        <v>1.798863278</v>
      </c>
      <c r="N2570" s="105"/>
      <c r="O2570" s="107">
        <f t="shared" si="80"/>
        <v>30</v>
      </c>
      <c r="P2570" s="105">
        <f>IFERROR(INDEX(Data_HS!$D$2:$D$8217,MATCH(H2570,Data_HS!$A$2:$A$8217,0))/p_bulan,"")</f>
        <v>517.90909090909088</v>
      </c>
      <c r="Q2570" s="104" t="str">
        <f t="shared" si="81"/>
        <v>Tanpa estimasi</v>
      </c>
    </row>
    <row r="2571" spans="1:17" x14ac:dyDescent="0.3">
      <c r="A2571" s="104">
        <v>2570</v>
      </c>
      <c r="B2571" s="104" t="s">
        <v>19371</v>
      </c>
      <c r="C2571" s="104" t="s">
        <v>286</v>
      </c>
      <c r="D2571" s="104" t="s">
        <v>311</v>
      </c>
      <c r="E2571" s="104" t="s">
        <v>320</v>
      </c>
      <c r="F2571" s="104" t="s">
        <v>345</v>
      </c>
      <c r="G2571" s="104" t="s">
        <v>335</v>
      </c>
      <c r="H2571" s="104" t="s">
        <v>4353</v>
      </c>
      <c r="I2571" s="104" t="s">
        <v>19374</v>
      </c>
      <c r="J2571" s="105"/>
      <c r="K2571" s="105"/>
      <c r="L2571" s="105"/>
      <c r="M2571" s="106">
        <v>5.6063640330000002</v>
      </c>
      <c r="N2571" s="105"/>
      <c r="O2571" s="107">
        <f t="shared" si="80"/>
        <v>33</v>
      </c>
      <c r="P2571" s="105">
        <f>IFERROR(INDEX(Data_HS!$D$2:$D$8217,MATCH(H2571,Data_HS!$A$2:$A$8217,0))/p_bulan,"")</f>
        <v>8180232</v>
      </c>
      <c r="Q2571" s="104" t="str">
        <f t="shared" si="81"/>
        <v>Tanpa estimasi</v>
      </c>
    </row>
    <row r="2572" spans="1:17" x14ac:dyDescent="0.3">
      <c r="A2572" s="104">
        <v>2571</v>
      </c>
      <c r="B2572" s="104" t="s">
        <v>19371</v>
      </c>
      <c r="C2572" s="104" t="s">
        <v>286</v>
      </c>
      <c r="D2572" s="104" t="s">
        <v>311</v>
      </c>
      <c r="E2572" s="104" t="s">
        <v>320</v>
      </c>
      <c r="F2572" s="104" t="s">
        <v>345</v>
      </c>
      <c r="G2572" s="104" t="s">
        <v>335</v>
      </c>
      <c r="H2572" s="104" t="s">
        <v>1460</v>
      </c>
      <c r="I2572" s="104" t="s">
        <v>18752</v>
      </c>
      <c r="J2572" s="105"/>
      <c r="K2572" s="105"/>
      <c r="L2572" s="105"/>
      <c r="M2572" s="106">
        <v>6.8828138010000002</v>
      </c>
      <c r="N2572" s="105"/>
      <c r="O2572" s="107">
        <f t="shared" si="80"/>
        <v>9</v>
      </c>
      <c r="P2572" s="105">
        <f>IFERROR(INDEX(Data_HS!$D$2:$D$8217,MATCH(H2572,Data_HS!$A$2:$A$8217,0))/p_bulan,"")</f>
        <v>60138.272727272728</v>
      </c>
      <c r="Q2572" s="104" t="str">
        <f t="shared" si="81"/>
        <v>Tanpa estimasi</v>
      </c>
    </row>
    <row r="2573" spans="1:17" x14ac:dyDescent="0.3">
      <c r="A2573" s="104">
        <v>2572</v>
      </c>
      <c r="B2573" s="104" t="s">
        <v>19371</v>
      </c>
      <c r="C2573" s="104" t="s">
        <v>286</v>
      </c>
      <c r="D2573" s="104" t="s">
        <v>311</v>
      </c>
      <c r="E2573" s="104" t="s">
        <v>320</v>
      </c>
      <c r="F2573" s="104" t="s">
        <v>345</v>
      </c>
      <c r="G2573" s="104" t="s">
        <v>335</v>
      </c>
      <c r="H2573" s="104" t="s">
        <v>16231</v>
      </c>
      <c r="I2573" s="104" t="s">
        <v>17343</v>
      </c>
      <c r="J2573" s="105"/>
      <c r="K2573" s="105"/>
      <c r="L2573" s="105"/>
      <c r="M2573" s="106">
        <v>6.6998434229999999</v>
      </c>
      <c r="N2573" s="105"/>
      <c r="O2573" s="107">
        <f t="shared" si="80"/>
        <v>94</v>
      </c>
      <c r="P2573" s="105">
        <f>IFERROR(INDEX(Data_HS!$D$2:$D$8217,MATCH(H2573,Data_HS!$A$2:$A$8217,0))/p_bulan,"")</f>
        <v>1632220.7272727273</v>
      </c>
      <c r="Q2573" s="104" t="str">
        <f t="shared" si="81"/>
        <v>Tanpa estimasi</v>
      </c>
    </row>
    <row r="2574" spans="1:17" x14ac:dyDescent="0.3">
      <c r="A2574" s="104">
        <v>2573</v>
      </c>
      <c r="B2574" s="104" t="s">
        <v>19371</v>
      </c>
      <c r="C2574" s="104" t="s">
        <v>286</v>
      </c>
      <c r="D2574" s="104" t="s">
        <v>311</v>
      </c>
      <c r="E2574" s="104" t="s">
        <v>320</v>
      </c>
      <c r="F2574" s="104" t="s">
        <v>345</v>
      </c>
      <c r="G2574" s="104" t="s">
        <v>335</v>
      </c>
      <c r="H2574" s="104" t="s">
        <v>1857</v>
      </c>
      <c r="I2574" s="104" t="s">
        <v>18086</v>
      </c>
      <c r="J2574" s="105"/>
      <c r="K2574" s="105"/>
      <c r="L2574" s="105"/>
      <c r="M2574" s="106">
        <v>2.5</v>
      </c>
      <c r="N2574" s="105"/>
      <c r="O2574" s="107">
        <f t="shared" si="80"/>
        <v>15</v>
      </c>
      <c r="P2574" s="105">
        <f>IFERROR(INDEX(Data_HS!$D$2:$D$8217,MATCH(H2574,Data_HS!$A$2:$A$8217,0))/p_bulan,"")</f>
        <v>0.45454545454545453</v>
      </c>
      <c r="Q2574" s="104" t="str">
        <f t="shared" si="81"/>
        <v>Tanpa estimasi</v>
      </c>
    </row>
    <row r="2575" spans="1:17" x14ac:dyDescent="0.3">
      <c r="A2575" s="104">
        <v>2574</v>
      </c>
      <c r="B2575" s="104" t="s">
        <v>19371</v>
      </c>
      <c r="C2575" s="104" t="s">
        <v>286</v>
      </c>
      <c r="D2575" s="104" t="s">
        <v>311</v>
      </c>
      <c r="E2575" s="104" t="s">
        <v>320</v>
      </c>
      <c r="F2575" s="104" t="s">
        <v>345</v>
      </c>
      <c r="G2575" s="104" t="s">
        <v>335</v>
      </c>
      <c r="H2575" s="104" t="s">
        <v>2225</v>
      </c>
      <c r="I2575" s="104" t="s">
        <v>17809</v>
      </c>
      <c r="J2575" s="105"/>
      <c r="K2575" s="105"/>
      <c r="L2575" s="105"/>
      <c r="M2575" s="106">
        <v>2.077171989</v>
      </c>
      <c r="N2575" s="105"/>
      <c r="O2575" s="107">
        <f t="shared" si="80"/>
        <v>17</v>
      </c>
      <c r="P2575" s="105">
        <f>IFERROR(INDEX(Data_HS!$D$2:$D$8217,MATCH(H2575,Data_HS!$A$2:$A$8217,0))/p_bulan,"")</f>
        <v>1578024.7272727273</v>
      </c>
      <c r="Q2575" s="104" t="str">
        <f t="shared" si="81"/>
        <v>Tanpa estimasi</v>
      </c>
    </row>
    <row r="2576" spans="1:17" x14ac:dyDescent="0.3">
      <c r="A2576" s="104">
        <v>2575</v>
      </c>
      <c r="B2576" s="104" t="s">
        <v>19371</v>
      </c>
      <c r="C2576" s="104" t="s">
        <v>286</v>
      </c>
      <c r="D2576" s="104" t="s">
        <v>311</v>
      </c>
      <c r="E2576" s="104" t="s">
        <v>320</v>
      </c>
      <c r="F2576" s="104" t="s">
        <v>345</v>
      </c>
      <c r="G2576" s="104" t="s">
        <v>335</v>
      </c>
      <c r="H2576" s="104" t="s">
        <v>2523</v>
      </c>
      <c r="I2576" s="104" t="s">
        <v>17741</v>
      </c>
      <c r="J2576" s="105"/>
      <c r="K2576" s="105"/>
      <c r="L2576" s="105"/>
      <c r="M2576" s="106">
        <v>0.79913110499999995</v>
      </c>
      <c r="N2576" s="105"/>
      <c r="O2576" s="107">
        <f t="shared" si="80"/>
        <v>20</v>
      </c>
      <c r="P2576" s="105">
        <f>IFERROR(INDEX(Data_HS!$D$2:$D$8217,MATCH(H2576,Data_HS!$A$2:$A$8217,0))/p_bulan,"")</f>
        <v>480422.72727272729</v>
      </c>
      <c r="Q2576" s="104" t="str">
        <f t="shared" si="81"/>
        <v>Tanpa estimasi</v>
      </c>
    </row>
    <row r="2577" spans="1:17" x14ac:dyDescent="0.3">
      <c r="A2577" s="104">
        <v>2576</v>
      </c>
      <c r="B2577" s="104" t="s">
        <v>19371</v>
      </c>
      <c r="C2577" s="104" t="s">
        <v>286</v>
      </c>
      <c r="D2577" s="104" t="s">
        <v>311</v>
      </c>
      <c r="E2577" s="104" t="s">
        <v>320</v>
      </c>
      <c r="F2577" s="104" t="s">
        <v>345</v>
      </c>
      <c r="G2577" s="104" t="s">
        <v>335</v>
      </c>
      <c r="H2577" s="104" t="s">
        <v>6012</v>
      </c>
      <c r="I2577" s="104" t="s">
        <v>17310</v>
      </c>
      <c r="J2577" s="105">
        <v>100000</v>
      </c>
      <c r="K2577" s="105"/>
      <c r="L2577" s="105">
        <v>100000</v>
      </c>
      <c r="M2577" s="106">
        <v>0.57622691999999998</v>
      </c>
      <c r="N2577" s="105">
        <v>57622.692020000002</v>
      </c>
      <c r="O2577" s="107">
        <f t="shared" si="80"/>
        <v>44</v>
      </c>
      <c r="P2577" s="105">
        <f>IFERROR(INDEX(Data_HS!$D$2:$D$8217,MATCH(H2577,Data_HS!$A$2:$A$8217,0))/p_bulan,"")</f>
        <v>11232.181818181818</v>
      </c>
      <c r="Q2577" s="104" t="str">
        <f t="shared" si="81"/>
        <v>Melebihi ekspor nasional HS</v>
      </c>
    </row>
    <row r="2578" spans="1:17" x14ac:dyDescent="0.3">
      <c r="A2578" s="104">
        <v>2577</v>
      </c>
      <c r="B2578" s="104" t="s">
        <v>19371</v>
      </c>
      <c r="C2578" s="104" t="s">
        <v>286</v>
      </c>
      <c r="D2578" s="104" t="s">
        <v>311</v>
      </c>
      <c r="E2578" s="104" t="s">
        <v>320</v>
      </c>
      <c r="F2578" s="104" t="s">
        <v>345</v>
      </c>
      <c r="G2578" s="104" t="s">
        <v>335</v>
      </c>
      <c r="H2578" s="104" t="s">
        <v>5998</v>
      </c>
      <c r="I2578" s="104" t="s">
        <v>19375</v>
      </c>
      <c r="J2578" s="105"/>
      <c r="K2578" s="105"/>
      <c r="L2578" s="105"/>
      <c r="M2578" s="106"/>
      <c r="N2578" s="105"/>
      <c r="O2578" s="107">
        <f t="shared" si="80"/>
        <v>44</v>
      </c>
      <c r="P2578" s="105">
        <f>IFERROR(INDEX(Data_HS!$D$2:$D$8217,MATCH(H2578,Data_HS!$A$2:$A$8217,0))/p_bulan,"")</f>
        <v>19.272727272727273</v>
      </c>
      <c r="Q2578" s="104" t="str">
        <f t="shared" si="81"/>
        <v>Tanpa estimasi</v>
      </c>
    </row>
    <row r="2579" spans="1:17" x14ac:dyDescent="0.3">
      <c r="A2579" s="104">
        <v>2578</v>
      </c>
      <c r="B2579" s="104" t="s">
        <v>19371</v>
      </c>
      <c r="C2579" s="104" t="s">
        <v>286</v>
      </c>
      <c r="D2579" s="104" t="s">
        <v>311</v>
      </c>
      <c r="E2579" s="104" t="s">
        <v>320</v>
      </c>
      <c r="F2579" s="104" t="s">
        <v>345</v>
      </c>
      <c r="G2579" s="104" t="s">
        <v>335</v>
      </c>
      <c r="H2579" s="104" t="s">
        <v>2221</v>
      </c>
      <c r="I2579" s="104" t="s">
        <v>19376</v>
      </c>
      <c r="J2579" s="105"/>
      <c r="K2579" s="105"/>
      <c r="L2579" s="105"/>
      <c r="M2579" s="106">
        <v>1.7014241560000001</v>
      </c>
      <c r="N2579" s="105"/>
      <c r="O2579" s="107">
        <f t="shared" si="80"/>
        <v>17</v>
      </c>
      <c r="P2579" s="105">
        <f>IFERROR(INDEX(Data_HS!$D$2:$D$8217,MATCH(H2579,Data_HS!$A$2:$A$8217,0))/p_bulan,"")</f>
        <v>75623.818181818177</v>
      </c>
      <c r="Q2579" s="104" t="str">
        <f t="shared" si="81"/>
        <v>Tanpa estimasi</v>
      </c>
    </row>
    <row r="2580" spans="1:17" x14ac:dyDescent="0.3">
      <c r="A2580" s="104">
        <v>2579</v>
      </c>
      <c r="B2580" s="104" t="s">
        <v>19371</v>
      </c>
      <c r="C2580" s="104" t="s">
        <v>286</v>
      </c>
      <c r="D2580" s="104" t="s">
        <v>311</v>
      </c>
      <c r="E2580" s="104" t="s">
        <v>320</v>
      </c>
      <c r="F2580" s="104" t="s">
        <v>345</v>
      </c>
      <c r="G2580" s="104" t="s">
        <v>335</v>
      </c>
      <c r="H2580" s="104" t="s">
        <v>4819</v>
      </c>
      <c r="I2580" s="104" t="s">
        <v>17786</v>
      </c>
      <c r="J2580" s="105"/>
      <c r="K2580" s="105"/>
      <c r="L2580" s="105"/>
      <c r="M2580" s="106">
        <v>0.94106053199999995</v>
      </c>
      <c r="N2580" s="105"/>
      <c r="O2580" s="107">
        <f t="shared" si="80"/>
        <v>38</v>
      </c>
      <c r="P2580" s="105">
        <f>IFERROR(INDEX(Data_HS!$D$2:$D$8217,MATCH(H2580,Data_HS!$A$2:$A$8217,0))/p_bulan,"")</f>
        <v>146201730</v>
      </c>
      <c r="Q2580" s="104" t="str">
        <f t="shared" si="81"/>
        <v>Tanpa estimasi</v>
      </c>
    </row>
    <row r="2581" spans="1:17" x14ac:dyDescent="0.3">
      <c r="A2581" s="104">
        <v>2580</v>
      </c>
      <c r="B2581" s="104" t="s">
        <v>19371</v>
      </c>
      <c r="C2581" s="104" t="s">
        <v>286</v>
      </c>
      <c r="D2581" s="104" t="s">
        <v>311</v>
      </c>
      <c r="E2581" s="104" t="s">
        <v>320</v>
      </c>
      <c r="F2581" s="104" t="s">
        <v>345</v>
      </c>
      <c r="G2581" s="104" t="s">
        <v>335</v>
      </c>
      <c r="H2581" s="104" t="s">
        <v>5424</v>
      </c>
      <c r="I2581" s="104" t="s">
        <v>19377</v>
      </c>
      <c r="J2581" s="105"/>
      <c r="K2581" s="105"/>
      <c r="L2581" s="105"/>
      <c r="M2581" s="106">
        <v>2.0423671689999998</v>
      </c>
      <c r="N2581" s="105"/>
      <c r="O2581" s="107">
        <f t="shared" si="80"/>
        <v>39</v>
      </c>
      <c r="P2581" s="105">
        <f>IFERROR(INDEX(Data_HS!$D$2:$D$8217,MATCH(H2581,Data_HS!$A$2:$A$8217,0))/p_bulan,"")</f>
        <v>574269.27272727271</v>
      </c>
      <c r="Q2581" s="104" t="str">
        <f t="shared" si="81"/>
        <v>Tanpa estimasi</v>
      </c>
    </row>
    <row r="2582" spans="1:17" x14ac:dyDescent="0.3">
      <c r="A2582" s="104">
        <v>2581</v>
      </c>
      <c r="B2582" s="104" t="s">
        <v>19371</v>
      </c>
      <c r="C2582" s="104" t="s">
        <v>286</v>
      </c>
      <c r="D2582" s="104" t="s">
        <v>311</v>
      </c>
      <c r="E2582" s="104" t="s">
        <v>320</v>
      </c>
      <c r="F2582" s="104" t="s">
        <v>345</v>
      </c>
      <c r="G2582" s="104" t="s">
        <v>335</v>
      </c>
      <c r="H2582" s="104" t="s">
        <v>538</v>
      </c>
      <c r="I2582" s="104" t="s">
        <v>19378</v>
      </c>
      <c r="J2582" s="105"/>
      <c r="K2582" s="105"/>
      <c r="L2582" s="105"/>
      <c r="M2582" s="106">
        <v>1.998971168</v>
      </c>
      <c r="N2582" s="105"/>
      <c r="O2582" s="107">
        <f t="shared" si="80"/>
        <v>3</v>
      </c>
      <c r="P2582" s="105">
        <f>IFERROR(INDEX(Data_HS!$D$2:$D$8217,MATCH(H2582,Data_HS!$A$2:$A$8217,0))/p_bulan,"")</f>
        <v>7241.909090909091</v>
      </c>
      <c r="Q2582" s="104" t="str">
        <f t="shared" si="81"/>
        <v>Tanpa estimasi</v>
      </c>
    </row>
    <row r="2583" spans="1:17" x14ac:dyDescent="0.3">
      <c r="A2583" s="104">
        <v>2582</v>
      </c>
      <c r="B2583" s="104" t="s">
        <v>19371</v>
      </c>
      <c r="C2583" s="104" t="s">
        <v>286</v>
      </c>
      <c r="D2583" s="104" t="s">
        <v>311</v>
      </c>
      <c r="E2583" s="104" t="s">
        <v>320</v>
      </c>
      <c r="F2583" s="104" t="s">
        <v>345</v>
      </c>
      <c r="G2583" s="104" t="s">
        <v>335</v>
      </c>
      <c r="H2583" s="104" t="s">
        <v>16503</v>
      </c>
      <c r="I2583" s="104" t="s">
        <v>19379</v>
      </c>
      <c r="J2583" s="105"/>
      <c r="K2583" s="105"/>
      <c r="L2583" s="105"/>
      <c r="M2583" s="106">
        <v>9.4830125410000008</v>
      </c>
      <c r="N2583" s="105"/>
      <c r="O2583" s="107">
        <f t="shared" si="80"/>
        <v>96</v>
      </c>
      <c r="P2583" s="105">
        <f>IFERROR(INDEX(Data_HS!$D$2:$D$8217,MATCH(H2583,Data_HS!$A$2:$A$8217,0))/p_bulan,"")</f>
        <v>145522</v>
      </c>
      <c r="Q2583" s="104" t="str">
        <f t="shared" si="81"/>
        <v>Tanpa estimasi</v>
      </c>
    </row>
    <row r="2584" spans="1:17" x14ac:dyDescent="0.3">
      <c r="A2584" s="104">
        <v>2583</v>
      </c>
      <c r="B2584" s="104" t="s">
        <v>19371</v>
      </c>
      <c r="C2584" s="104" t="s">
        <v>286</v>
      </c>
      <c r="D2584" s="104" t="s">
        <v>311</v>
      </c>
      <c r="E2584" s="104" t="s">
        <v>320</v>
      </c>
      <c r="F2584" s="104" t="s">
        <v>345</v>
      </c>
      <c r="G2584" s="104" t="s">
        <v>335</v>
      </c>
      <c r="H2584" s="104" t="s">
        <v>2535</v>
      </c>
      <c r="I2584" s="104" t="s">
        <v>17302</v>
      </c>
      <c r="J2584" s="105"/>
      <c r="K2584" s="105"/>
      <c r="L2584" s="105"/>
      <c r="M2584" s="106">
        <v>4.848510256</v>
      </c>
      <c r="N2584" s="105"/>
      <c r="O2584" s="107">
        <f t="shared" si="80"/>
        <v>21</v>
      </c>
      <c r="P2584" s="105">
        <f>IFERROR(INDEX(Data_HS!$D$2:$D$8217,MATCH(H2584,Data_HS!$A$2:$A$8217,0))/p_bulan,"")</f>
        <v>15981207.272727273</v>
      </c>
      <c r="Q2584" s="104" t="str">
        <f t="shared" si="81"/>
        <v>Tanpa estimasi</v>
      </c>
    </row>
    <row r="2585" spans="1:17" x14ac:dyDescent="0.3">
      <c r="A2585" s="104">
        <v>2584</v>
      </c>
      <c r="B2585" s="104" t="s">
        <v>19371</v>
      </c>
      <c r="C2585" s="104" t="s">
        <v>286</v>
      </c>
      <c r="D2585" s="104" t="s">
        <v>311</v>
      </c>
      <c r="E2585" s="104" t="s">
        <v>320</v>
      </c>
      <c r="F2585" s="104" t="s">
        <v>345</v>
      </c>
      <c r="G2585" s="104" t="s">
        <v>335</v>
      </c>
      <c r="H2585" s="104" t="s">
        <v>1328</v>
      </c>
      <c r="I2585" s="104" t="s">
        <v>18838</v>
      </c>
      <c r="J2585" s="105"/>
      <c r="K2585" s="105"/>
      <c r="L2585" s="105"/>
      <c r="M2585" s="106">
        <v>1.220078137</v>
      </c>
      <c r="N2585" s="105"/>
      <c r="O2585" s="107">
        <f t="shared" si="80"/>
        <v>8</v>
      </c>
      <c r="P2585" s="105">
        <f>IFERROR(INDEX(Data_HS!$D$2:$D$8217,MATCH(H2585,Data_HS!$A$2:$A$8217,0))/p_bulan,"")</f>
        <v>24068985.181818184</v>
      </c>
      <c r="Q2585" s="104" t="str">
        <f t="shared" si="81"/>
        <v>Tanpa estimasi</v>
      </c>
    </row>
    <row r="2586" spans="1:17" x14ac:dyDescent="0.3">
      <c r="A2586" s="104">
        <v>2585</v>
      </c>
      <c r="B2586" s="104" t="s">
        <v>19371</v>
      </c>
      <c r="C2586" s="104" t="s">
        <v>286</v>
      </c>
      <c r="D2586" s="104" t="s">
        <v>311</v>
      </c>
      <c r="E2586" s="104" t="s">
        <v>320</v>
      </c>
      <c r="F2586" s="104" t="s">
        <v>345</v>
      </c>
      <c r="G2586" s="104" t="s">
        <v>335</v>
      </c>
      <c r="H2586" s="104" t="s">
        <v>16845</v>
      </c>
      <c r="I2586" s="104" t="s">
        <v>19380</v>
      </c>
      <c r="J2586" s="105"/>
      <c r="K2586" s="105"/>
      <c r="L2586" s="105"/>
      <c r="M2586" s="106"/>
      <c r="N2586" s="105"/>
      <c r="O2586" s="107">
        <f t="shared" si="80"/>
        <v>0</v>
      </c>
      <c r="P2586" s="105" t="str">
        <f>IFERROR(INDEX(Data_HS!$D$2:$D$8217,MATCH(H2586,Data_HS!$A$2:$A$8217,0))/p_bulan,"")</f>
        <v/>
      </c>
      <c r="Q2586" s="104" t="str">
        <f t="shared" si="81"/>
        <v>HS tidak valid</v>
      </c>
    </row>
    <row r="2587" spans="1:17" x14ac:dyDescent="0.3">
      <c r="A2587" s="104">
        <v>2586</v>
      </c>
      <c r="B2587" s="104" t="s">
        <v>19381</v>
      </c>
      <c r="C2587" s="104" t="s">
        <v>295</v>
      </c>
      <c r="D2587" s="104" t="s">
        <v>308</v>
      </c>
      <c r="E2587" s="104" t="s">
        <v>320</v>
      </c>
      <c r="F2587" s="104" t="s">
        <v>343</v>
      </c>
      <c r="G2587" s="104" t="s">
        <v>332</v>
      </c>
      <c r="H2587" s="104" t="s">
        <v>2227</v>
      </c>
      <c r="I2587" s="104" t="s">
        <v>19382</v>
      </c>
      <c r="J2587" s="105">
        <v>1000</v>
      </c>
      <c r="K2587" s="105">
        <v>24000</v>
      </c>
      <c r="L2587" s="105">
        <v>12500</v>
      </c>
      <c r="M2587" s="106">
        <v>1.2673870469999999</v>
      </c>
      <c r="N2587" s="105">
        <v>15842.338089999999</v>
      </c>
      <c r="O2587" s="107">
        <f t="shared" si="80"/>
        <v>17</v>
      </c>
      <c r="P2587" s="105">
        <f>IFERROR(INDEX(Data_HS!$D$2:$D$8217,MATCH(H2587,Data_HS!$A$2:$A$8217,0))/p_bulan,"")</f>
        <v>26006.090909090908</v>
      </c>
      <c r="Q2587" s="104" t="str">
        <f t="shared" si="81"/>
        <v>Wajar</v>
      </c>
    </row>
    <row r="2588" spans="1:17" x14ac:dyDescent="0.3">
      <c r="A2588" s="104">
        <v>2587</v>
      </c>
      <c r="B2588" s="104" t="s">
        <v>19381</v>
      </c>
      <c r="C2588" s="104" t="s">
        <v>295</v>
      </c>
      <c r="D2588" s="104" t="s">
        <v>308</v>
      </c>
      <c r="E2588" s="104" t="s">
        <v>320</v>
      </c>
      <c r="F2588" s="104" t="s">
        <v>343</v>
      </c>
      <c r="G2588" s="104" t="s">
        <v>332</v>
      </c>
      <c r="H2588" s="104" t="s">
        <v>2263</v>
      </c>
      <c r="I2588" s="104" t="s">
        <v>19383</v>
      </c>
      <c r="J2588" s="105">
        <v>1000</v>
      </c>
      <c r="K2588" s="105">
        <v>12000</v>
      </c>
      <c r="L2588" s="105">
        <v>6500</v>
      </c>
      <c r="M2588" s="106">
        <v>6.183815901</v>
      </c>
      <c r="N2588" s="105">
        <v>40194.803350000002</v>
      </c>
      <c r="O2588" s="107">
        <f t="shared" si="80"/>
        <v>18</v>
      </c>
      <c r="P2588" s="105">
        <f>IFERROR(INDEX(Data_HS!$D$2:$D$8217,MATCH(H2588,Data_HS!$A$2:$A$8217,0))/p_bulan,"")</f>
        <v>64124517</v>
      </c>
      <c r="Q2588" s="104" t="str">
        <f t="shared" si="81"/>
        <v>Wajar</v>
      </c>
    </row>
    <row r="2589" spans="1:17" x14ac:dyDescent="0.3">
      <c r="A2589" s="104">
        <v>2588</v>
      </c>
      <c r="B2589" s="104" t="s">
        <v>19381</v>
      </c>
      <c r="C2589" s="104" t="s">
        <v>295</v>
      </c>
      <c r="D2589" s="104" t="s">
        <v>308</v>
      </c>
      <c r="E2589" s="104" t="s">
        <v>320</v>
      </c>
      <c r="F2589" s="104" t="s">
        <v>343</v>
      </c>
      <c r="G2589" s="104" t="s">
        <v>332</v>
      </c>
      <c r="H2589" s="104" t="s">
        <v>1450</v>
      </c>
      <c r="I2589" s="104" t="s">
        <v>19384</v>
      </c>
      <c r="J2589" s="105">
        <v>1000</v>
      </c>
      <c r="K2589" s="105">
        <v>10000</v>
      </c>
      <c r="L2589" s="105">
        <v>5500</v>
      </c>
      <c r="M2589" s="106">
        <v>7.4869302299999996</v>
      </c>
      <c r="N2589" s="105">
        <v>41178.116260000003</v>
      </c>
      <c r="O2589" s="107">
        <f t="shared" si="80"/>
        <v>9</v>
      </c>
      <c r="P2589" s="105">
        <f>IFERROR(INDEX(Data_HS!$D$2:$D$8217,MATCH(H2589,Data_HS!$A$2:$A$8217,0))/p_bulan,"")</f>
        <v>44220039</v>
      </c>
      <c r="Q2589" s="104" t="str">
        <f t="shared" si="81"/>
        <v>Wajar</v>
      </c>
    </row>
    <row r="2590" spans="1:17" x14ac:dyDescent="0.3">
      <c r="A2590" s="104">
        <v>2589</v>
      </c>
      <c r="B2590" s="104" t="s">
        <v>19381</v>
      </c>
      <c r="C2590" s="104" t="s">
        <v>295</v>
      </c>
      <c r="D2590" s="104" t="s">
        <v>308</v>
      </c>
      <c r="E2590" s="104" t="s">
        <v>320</v>
      </c>
      <c r="F2590" s="104" t="s">
        <v>343</v>
      </c>
      <c r="G2590" s="104" t="s">
        <v>332</v>
      </c>
      <c r="H2590" s="104" t="s">
        <v>1452</v>
      </c>
      <c r="I2590" s="104" t="s">
        <v>19385</v>
      </c>
      <c r="J2590" s="105">
        <v>1000</v>
      </c>
      <c r="K2590" s="105">
        <v>10000</v>
      </c>
      <c r="L2590" s="105">
        <v>5500</v>
      </c>
      <c r="M2590" s="106">
        <v>4.5221524080000002</v>
      </c>
      <c r="N2590" s="105">
        <v>24871.838250000001</v>
      </c>
      <c r="O2590" s="107">
        <f t="shared" si="80"/>
        <v>9</v>
      </c>
      <c r="P2590" s="105">
        <f>IFERROR(INDEX(Data_HS!$D$2:$D$8217,MATCH(H2590,Data_HS!$A$2:$A$8217,0))/p_bulan,"")</f>
        <v>165482502.36363637</v>
      </c>
      <c r="Q2590" s="104" t="str">
        <f t="shared" si="81"/>
        <v>Wajar</v>
      </c>
    </row>
    <row r="2591" spans="1:17" x14ac:dyDescent="0.3">
      <c r="A2591" s="104">
        <v>2590</v>
      </c>
      <c r="B2591" s="104" t="s">
        <v>19381</v>
      </c>
      <c r="C2591" s="104" t="s">
        <v>295</v>
      </c>
      <c r="D2591" s="104" t="s">
        <v>308</v>
      </c>
      <c r="E2591" s="104" t="s">
        <v>320</v>
      </c>
      <c r="F2591" s="104" t="s">
        <v>343</v>
      </c>
      <c r="G2591" s="104" t="s">
        <v>332</v>
      </c>
      <c r="H2591" s="104" t="s">
        <v>2463</v>
      </c>
      <c r="I2591" s="104" t="s">
        <v>17406</v>
      </c>
      <c r="J2591" s="105">
        <v>1000</v>
      </c>
      <c r="K2591" s="105">
        <v>10000</v>
      </c>
      <c r="L2591" s="105">
        <v>5500</v>
      </c>
      <c r="M2591" s="106">
        <v>8.8151246249999993</v>
      </c>
      <c r="N2591" s="105">
        <v>48483.185440000001</v>
      </c>
      <c r="O2591" s="107">
        <f t="shared" si="80"/>
        <v>20</v>
      </c>
      <c r="P2591" s="105">
        <f>IFERROR(INDEX(Data_HS!$D$2:$D$8217,MATCH(H2591,Data_HS!$A$2:$A$8217,0))/p_bulan,"")</f>
        <v>401603.45454545453</v>
      </c>
      <c r="Q2591" s="104" t="str">
        <f t="shared" si="81"/>
        <v>Wajar</v>
      </c>
    </row>
    <row r="2592" spans="1:17" x14ac:dyDescent="0.3">
      <c r="A2592" s="104">
        <v>2591</v>
      </c>
      <c r="B2592" s="104" t="s">
        <v>19386</v>
      </c>
      <c r="C2592" s="104" t="s">
        <v>284</v>
      </c>
      <c r="D2592" s="104" t="s">
        <v>314</v>
      </c>
      <c r="E2592" s="104" t="s">
        <v>320</v>
      </c>
      <c r="F2592" s="104" t="s">
        <v>344</v>
      </c>
      <c r="G2592" s="104" t="s">
        <v>335</v>
      </c>
      <c r="H2592" s="104" t="s">
        <v>1460</v>
      </c>
      <c r="I2592" s="104" t="s">
        <v>19387</v>
      </c>
      <c r="J2592" s="105">
        <v>12000</v>
      </c>
      <c r="K2592" s="105">
        <v>20000</v>
      </c>
      <c r="L2592" s="105">
        <v>16000</v>
      </c>
      <c r="M2592" s="106">
        <v>6.8828138010000002</v>
      </c>
      <c r="N2592" s="105">
        <v>110125.0208</v>
      </c>
      <c r="O2592" s="107">
        <f t="shared" si="80"/>
        <v>9</v>
      </c>
      <c r="P2592" s="105">
        <f>IFERROR(INDEX(Data_HS!$D$2:$D$8217,MATCH(H2592,Data_HS!$A$2:$A$8217,0))/p_bulan,"")</f>
        <v>60138.272727272728</v>
      </c>
      <c r="Q2592" s="104" t="str">
        <f t="shared" si="81"/>
        <v>Melebihi ekspor nasional HS</v>
      </c>
    </row>
    <row r="2593" spans="1:17" x14ac:dyDescent="0.3">
      <c r="A2593" s="104">
        <v>2592</v>
      </c>
      <c r="B2593" s="104" t="s">
        <v>19386</v>
      </c>
      <c r="C2593" s="104" t="s">
        <v>284</v>
      </c>
      <c r="D2593" s="104" t="s">
        <v>314</v>
      </c>
      <c r="E2593" s="104" t="s">
        <v>320</v>
      </c>
      <c r="F2593" s="104" t="s">
        <v>344</v>
      </c>
      <c r="G2593" s="104" t="s">
        <v>335</v>
      </c>
      <c r="H2593" s="104" t="s">
        <v>1483</v>
      </c>
      <c r="I2593" s="104" t="s">
        <v>16835</v>
      </c>
      <c r="J2593" s="105">
        <v>12000</v>
      </c>
      <c r="K2593" s="105"/>
      <c r="L2593" s="105">
        <v>12000</v>
      </c>
      <c r="M2593" s="106">
        <v>7.4154813590000002</v>
      </c>
      <c r="N2593" s="105">
        <v>88985.776310000001</v>
      </c>
      <c r="O2593" s="107">
        <f t="shared" si="80"/>
        <v>9</v>
      </c>
      <c r="P2593" s="105">
        <f>IFERROR(INDEX(Data_HS!$D$2:$D$8217,MATCH(H2593,Data_HS!$A$2:$A$8217,0))/p_bulan,"")</f>
        <v>9005.0909090909099</v>
      </c>
      <c r="Q2593" s="104" t="str">
        <f t="shared" si="81"/>
        <v>Melebihi ekspor nasional HS</v>
      </c>
    </row>
    <row r="2594" spans="1:17" x14ac:dyDescent="0.3">
      <c r="A2594" s="104">
        <v>2593</v>
      </c>
      <c r="B2594" s="104" t="s">
        <v>19386</v>
      </c>
      <c r="C2594" s="104" t="s">
        <v>284</v>
      </c>
      <c r="D2594" s="104" t="s">
        <v>314</v>
      </c>
      <c r="E2594" s="104" t="s">
        <v>320</v>
      </c>
      <c r="F2594" s="104" t="s">
        <v>344</v>
      </c>
      <c r="G2594" s="104" t="s">
        <v>335</v>
      </c>
      <c r="H2594" s="104" t="s">
        <v>1483</v>
      </c>
      <c r="I2594" s="104" t="s">
        <v>18709</v>
      </c>
      <c r="J2594" s="105">
        <v>12000</v>
      </c>
      <c r="K2594" s="105">
        <v>50000</v>
      </c>
      <c r="L2594" s="105">
        <v>31000</v>
      </c>
      <c r="M2594" s="106">
        <v>7.4154813590000002</v>
      </c>
      <c r="N2594" s="105">
        <v>229879.9221</v>
      </c>
      <c r="O2594" s="107">
        <f t="shared" si="80"/>
        <v>9</v>
      </c>
      <c r="P2594" s="105">
        <f>IFERROR(INDEX(Data_HS!$D$2:$D$8217,MATCH(H2594,Data_HS!$A$2:$A$8217,0))/p_bulan,"")</f>
        <v>9005.0909090909099</v>
      </c>
      <c r="Q2594" s="104" t="str">
        <f t="shared" si="81"/>
        <v>Melebihi ekspor nasional HS</v>
      </c>
    </row>
    <row r="2595" spans="1:17" x14ac:dyDescent="0.3">
      <c r="A2595" s="104">
        <v>2594</v>
      </c>
      <c r="B2595" s="104" t="s">
        <v>19386</v>
      </c>
      <c r="C2595" s="104" t="s">
        <v>284</v>
      </c>
      <c r="D2595" s="104" t="s">
        <v>314</v>
      </c>
      <c r="E2595" s="104" t="s">
        <v>320</v>
      </c>
      <c r="F2595" s="104" t="s">
        <v>344</v>
      </c>
      <c r="G2595" s="104" t="s">
        <v>335</v>
      </c>
      <c r="H2595" s="104" t="s">
        <v>1476</v>
      </c>
      <c r="I2595" s="104" t="s">
        <v>19388</v>
      </c>
      <c r="J2595" s="105">
        <v>0</v>
      </c>
      <c r="K2595" s="105">
        <v>0</v>
      </c>
      <c r="L2595" s="105">
        <v>0</v>
      </c>
      <c r="M2595" s="106">
        <v>6.1750955760000004</v>
      </c>
      <c r="N2595" s="105">
        <v>0</v>
      </c>
      <c r="O2595" s="107">
        <f t="shared" si="80"/>
        <v>9</v>
      </c>
      <c r="P2595" s="105">
        <f>IFERROR(INDEX(Data_HS!$D$2:$D$8217,MATCH(H2595,Data_HS!$A$2:$A$8217,0))/p_bulan,"")</f>
        <v>5139.363636363636</v>
      </c>
      <c r="Q2595" s="104" t="str">
        <f t="shared" si="81"/>
        <v>Estimasi nol</v>
      </c>
    </row>
    <row r="2596" spans="1:17" x14ac:dyDescent="0.3">
      <c r="A2596" s="104">
        <v>2595</v>
      </c>
      <c r="B2596" s="104" t="s">
        <v>19389</v>
      </c>
      <c r="C2596" s="104" t="s">
        <v>282</v>
      </c>
      <c r="D2596" s="104" t="s">
        <v>314</v>
      </c>
      <c r="E2596" s="104" t="s">
        <v>320</v>
      </c>
      <c r="F2596" s="104" t="s">
        <v>344</v>
      </c>
      <c r="G2596" s="104" t="s">
        <v>332</v>
      </c>
      <c r="H2596" s="104" t="s">
        <v>4421</v>
      </c>
      <c r="I2596" s="104" t="s">
        <v>19390</v>
      </c>
      <c r="J2596" s="105">
        <v>18000</v>
      </c>
      <c r="K2596" s="105">
        <v>300000</v>
      </c>
      <c r="L2596" s="105">
        <v>159000</v>
      </c>
      <c r="M2596" s="106">
        <v>3.016915177</v>
      </c>
      <c r="N2596" s="105">
        <v>479689.51309999998</v>
      </c>
      <c r="O2596" s="107">
        <f t="shared" si="80"/>
        <v>34</v>
      </c>
      <c r="P2596" s="105">
        <f>IFERROR(INDEX(Data_HS!$D$2:$D$8217,MATCH(H2596,Data_HS!$A$2:$A$8217,0))/p_bulan,"")</f>
        <v>3814392.2727272729</v>
      </c>
      <c r="Q2596" s="104" t="str">
        <f t="shared" si="81"/>
        <v>Wajar</v>
      </c>
    </row>
    <row r="2597" spans="1:17" x14ac:dyDescent="0.3">
      <c r="A2597" s="104">
        <v>2596</v>
      </c>
      <c r="B2597" s="104" t="s">
        <v>19389</v>
      </c>
      <c r="C2597" s="104" t="s">
        <v>282</v>
      </c>
      <c r="D2597" s="104" t="s">
        <v>314</v>
      </c>
      <c r="E2597" s="104" t="s">
        <v>320</v>
      </c>
      <c r="F2597" s="104" t="s">
        <v>344</v>
      </c>
      <c r="G2597" s="104" t="s">
        <v>332</v>
      </c>
      <c r="H2597" s="104" t="s">
        <v>1593</v>
      </c>
      <c r="I2597" s="104" t="s">
        <v>19391</v>
      </c>
      <c r="J2597" s="105">
        <v>17000</v>
      </c>
      <c r="K2597" s="105">
        <v>250000</v>
      </c>
      <c r="L2597" s="105">
        <v>133500</v>
      </c>
      <c r="M2597" s="106">
        <v>4.2409638550000004</v>
      </c>
      <c r="N2597" s="105">
        <v>566168.67469999997</v>
      </c>
      <c r="O2597" s="107">
        <f t="shared" si="80"/>
        <v>10</v>
      </c>
      <c r="P2597" s="105">
        <f>IFERROR(INDEX(Data_HS!$D$2:$D$8217,MATCH(H2597,Data_HS!$A$2:$A$8217,0))/p_bulan,"")</f>
        <v>4128</v>
      </c>
      <c r="Q2597" s="104" t="str">
        <f t="shared" si="81"/>
        <v>Melebihi ekspor nasional HS</v>
      </c>
    </row>
    <row r="2598" spans="1:17" x14ac:dyDescent="0.3">
      <c r="A2598" s="104">
        <v>2597</v>
      </c>
      <c r="B2598" s="104" t="s">
        <v>19389</v>
      </c>
      <c r="C2598" s="104" t="s">
        <v>282</v>
      </c>
      <c r="D2598" s="104" t="s">
        <v>314</v>
      </c>
      <c r="E2598" s="104" t="s">
        <v>320</v>
      </c>
      <c r="F2598" s="104" t="s">
        <v>344</v>
      </c>
      <c r="G2598" s="104" t="s">
        <v>332</v>
      </c>
      <c r="H2598" s="104" t="s">
        <v>1276</v>
      </c>
      <c r="I2598" s="104" t="s">
        <v>19392</v>
      </c>
      <c r="J2598" s="105">
        <v>18000</v>
      </c>
      <c r="K2598" s="105">
        <v>20000</v>
      </c>
      <c r="L2598" s="105">
        <v>19000</v>
      </c>
      <c r="M2598" s="106">
        <v>1.5806515269999999</v>
      </c>
      <c r="N2598" s="105">
        <v>30032.37902</v>
      </c>
      <c r="O2598" s="107">
        <f t="shared" si="80"/>
        <v>7</v>
      </c>
      <c r="P2598" s="105">
        <f>IFERROR(INDEX(Data_HS!$D$2:$D$8217,MATCH(H2598,Data_HS!$A$2:$A$8217,0))/p_bulan,"")</f>
        <v>97567.727272727279</v>
      </c>
      <c r="Q2598" s="104" t="str">
        <f t="shared" si="81"/>
        <v>Wajar</v>
      </c>
    </row>
    <row r="2599" spans="1:17" x14ac:dyDescent="0.3">
      <c r="A2599" s="104">
        <v>2598</v>
      </c>
      <c r="B2599" s="104" t="s">
        <v>19389</v>
      </c>
      <c r="C2599" s="104" t="s">
        <v>282</v>
      </c>
      <c r="D2599" s="104" t="s">
        <v>314</v>
      </c>
      <c r="E2599" s="104" t="s">
        <v>320</v>
      </c>
      <c r="F2599" s="104" t="s">
        <v>344</v>
      </c>
      <c r="G2599" s="104" t="s">
        <v>332</v>
      </c>
      <c r="H2599" s="104" t="s">
        <v>1833</v>
      </c>
      <c r="I2599" s="104" t="s">
        <v>19393</v>
      </c>
      <c r="J2599" s="105">
        <v>18000</v>
      </c>
      <c r="K2599" s="105">
        <v>0</v>
      </c>
      <c r="L2599" s="105">
        <v>9000</v>
      </c>
      <c r="M2599" s="106">
        <v>0.10319235</v>
      </c>
      <c r="N2599" s="105">
        <v>928.73114559999999</v>
      </c>
      <c r="O2599" s="107">
        <f t="shared" si="80"/>
        <v>14</v>
      </c>
      <c r="P2599" s="105">
        <f>IFERROR(INDEX(Data_HS!$D$2:$D$8217,MATCH(H2599,Data_HS!$A$2:$A$8217,0))/p_bulan,"")</f>
        <v>51044723.545454547</v>
      </c>
      <c r="Q2599" s="104" t="str">
        <f t="shared" si="81"/>
        <v>Wajar</v>
      </c>
    </row>
    <row r="2600" spans="1:17" x14ac:dyDescent="0.3">
      <c r="A2600" s="104">
        <v>2599</v>
      </c>
      <c r="B2600" s="104" t="s">
        <v>19389</v>
      </c>
      <c r="C2600" s="104" t="s">
        <v>282</v>
      </c>
      <c r="D2600" s="104" t="s">
        <v>314</v>
      </c>
      <c r="E2600" s="104" t="s">
        <v>320</v>
      </c>
      <c r="F2600" s="104" t="s">
        <v>344</v>
      </c>
      <c r="G2600" s="104" t="s">
        <v>332</v>
      </c>
      <c r="H2600" s="104" t="s">
        <v>1476</v>
      </c>
      <c r="I2600" s="104" t="s">
        <v>19394</v>
      </c>
      <c r="J2600" s="105">
        <v>0</v>
      </c>
      <c r="K2600" s="105">
        <v>0</v>
      </c>
      <c r="L2600" s="105">
        <v>0</v>
      </c>
      <c r="M2600" s="106">
        <v>6.1750955760000004</v>
      </c>
      <c r="N2600" s="105">
        <v>0</v>
      </c>
      <c r="O2600" s="107">
        <f t="shared" si="80"/>
        <v>9</v>
      </c>
      <c r="P2600" s="105">
        <f>IFERROR(INDEX(Data_HS!$D$2:$D$8217,MATCH(H2600,Data_HS!$A$2:$A$8217,0))/p_bulan,"")</f>
        <v>5139.363636363636</v>
      </c>
      <c r="Q2600" s="104" t="str">
        <f t="shared" si="81"/>
        <v>Estimasi nol</v>
      </c>
    </row>
    <row r="2601" spans="1:17" x14ac:dyDescent="0.3">
      <c r="A2601" s="104">
        <v>2600</v>
      </c>
      <c r="B2601" s="104" t="s">
        <v>19389</v>
      </c>
      <c r="C2601" s="104" t="s">
        <v>282</v>
      </c>
      <c r="D2601" s="104" t="s">
        <v>314</v>
      </c>
      <c r="E2601" s="104" t="s">
        <v>320</v>
      </c>
      <c r="F2601" s="104" t="s">
        <v>344</v>
      </c>
      <c r="G2601" s="104" t="s">
        <v>332</v>
      </c>
      <c r="H2601" s="104" t="s">
        <v>1420</v>
      </c>
      <c r="I2601" s="104" t="s">
        <v>19395</v>
      </c>
      <c r="J2601" s="105">
        <v>10000</v>
      </c>
      <c r="K2601" s="105">
        <v>1000</v>
      </c>
      <c r="L2601" s="105">
        <v>5500</v>
      </c>
      <c r="M2601" s="106">
        <v>0.77671770799999995</v>
      </c>
      <c r="N2601" s="105">
        <v>4271.9473959999996</v>
      </c>
      <c r="O2601" s="107">
        <f t="shared" si="80"/>
        <v>8</v>
      </c>
      <c r="P2601" s="105">
        <f>IFERROR(INDEX(Data_HS!$D$2:$D$8217,MATCH(H2601,Data_HS!$A$2:$A$8217,0))/p_bulan,"")</f>
        <v>86540.545454545456</v>
      </c>
      <c r="Q2601" s="104" t="str">
        <f t="shared" si="81"/>
        <v>Wajar</v>
      </c>
    </row>
    <row r="2602" spans="1:17" x14ac:dyDescent="0.3">
      <c r="A2602" s="104">
        <v>2601</v>
      </c>
      <c r="B2602" s="104" t="s">
        <v>19389</v>
      </c>
      <c r="C2602" s="104" t="s">
        <v>282</v>
      </c>
      <c r="D2602" s="104" t="s">
        <v>314</v>
      </c>
      <c r="E2602" s="104" t="s">
        <v>320</v>
      </c>
      <c r="F2602" s="104" t="s">
        <v>344</v>
      </c>
      <c r="G2602" s="104" t="s">
        <v>332</v>
      </c>
      <c r="H2602" s="104" t="s">
        <v>1460</v>
      </c>
      <c r="I2602" s="104" t="s">
        <v>19396</v>
      </c>
      <c r="J2602" s="105">
        <v>18000</v>
      </c>
      <c r="K2602" s="105">
        <v>20000</v>
      </c>
      <c r="L2602" s="105">
        <v>19000</v>
      </c>
      <c r="M2602" s="106">
        <v>6.8828138010000002</v>
      </c>
      <c r="N2602" s="105">
        <v>130773.46219999999</v>
      </c>
      <c r="O2602" s="107">
        <f t="shared" si="80"/>
        <v>9</v>
      </c>
      <c r="P2602" s="105">
        <f>IFERROR(INDEX(Data_HS!$D$2:$D$8217,MATCH(H2602,Data_HS!$A$2:$A$8217,0))/p_bulan,"")</f>
        <v>60138.272727272728</v>
      </c>
      <c r="Q2602" s="104" t="str">
        <f t="shared" si="81"/>
        <v>Melebihi ekspor nasional HS</v>
      </c>
    </row>
    <row r="2603" spans="1:17" x14ac:dyDescent="0.3">
      <c r="A2603" s="104">
        <v>2602</v>
      </c>
      <c r="B2603" s="104" t="s">
        <v>19389</v>
      </c>
      <c r="C2603" s="104" t="s">
        <v>282</v>
      </c>
      <c r="D2603" s="104" t="s">
        <v>314</v>
      </c>
      <c r="E2603" s="104" t="s">
        <v>320</v>
      </c>
      <c r="F2603" s="104" t="s">
        <v>344</v>
      </c>
      <c r="G2603" s="104" t="s">
        <v>332</v>
      </c>
      <c r="H2603" s="104" t="s">
        <v>1460</v>
      </c>
      <c r="I2603" s="104" t="s">
        <v>19397</v>
      </c>
      <c r="J2603" s="105">
        <v>20000</v>
      </c>
      <c r="K2603" s="105">
        <v>40000</v>
      </c>
      <c r="L2603" s="105">
        <v>30000</v>
      </c>
      <c r="M2603" s="106">
        <v>6.8828138010000002</v>
      </c>
      <c r="N2603" s="105">
        <v>206484.41399999999</v>
      </c>
      <c r="O2603" s="107">
        <f t="shared" si="80"/>
        <v>9</v>
      </c>
      <c r="P2603" s="105">
        <f>IFERROR(INDEX(Data_HS!$D$2:$D$8217,MATCH(H2603,Data_HS!$A$2:$A$8217,0))/p_bulan,"")</f>
        <v>60138.272727272728</v>
      </c>
      <c r="Q2603" s="104" t="str">
        <f t="shared" si="81"/>
        <v>Melebihi ekspor nasional HS</v>
      </c>
    </row>
    <row r="2604" spans="1:17" x14ac:dyDescent="0.3">
      <c r="A2604" s="104">
        <v>2603</v>
      </c>
      <c r="B2604" s="104" t="s">
        <v>19398</v>
      </c>
      <c r="C2604" s="104" t="s">
        <v>280</v>
      </c>
      <c r="D2604" s="104" t="s">
        <v>308</v>
      </c>
      <c r="E2604" s="104" t="s">
        <v>320</v>
      </c>
      <c r="F2604" s="104" t="s">
        <v>343</v>
      </c>
      <c r="G2604" s="104" t="s">
        <v>332</v>
      </c>
      <c r="H2604" s="104" t="s">
        <v>5502</v>
      </c>
      <c r="I2604" s="104" t="s">
        <v>19399</v>
      </c>
      <c r="J2604" s="105">
        <v>25000</v>
      </c>
      <c r="K2604" s="105">
        <v>75000</v>
      </c>
      <c r="L2604" s="105">
        <v>50000</v>
      </c>
      <c r="M2604" s="106">
        <v>4.377392317</v>
      </c>
      <c r="N2604" s="105">
        <v>218869.6159</v>
      </c>
      <c r="O2604" s="107">
        <f t="shared" si="80"/>
        <v>39</v>
      </c>
      <c r="P2604" s="105">
        <f>IFERROR(INDEX(Data_HS!$D$2:$D$8217,MATCH(H2604,Data_HS!$A$2:$A$8217,0))/p_bulan,"")</f>
        <v>210423.63636363635</v>
      </c>
      <c r="Q2604" s="104" t="str">
        <f t="shared" si="81"/>
        <v>Melebihi ekspor nasional HS</v>
      </c>
    </row>
    <row r="2605" spans="1:17" x14ac:dyDescent="0.3">
      <c r="A2605" s="104">
        <v>2604</v>
      </c>
      <c r="B2605" s="104" t="s">
        <v>19398</v>
      </c>
      <c r="C2605" s="104" t="s">
        <v>280</v>
      </c>
      <c r="D2605" s="104" t="s">
        <v>308</v>
      </c>
      <c r="E2605" s="104" t="s">
        <v>320</v>
      </c>
      <c r="F2605" s="104" t="s">
        <v>343</v>
      </c>
      <c r="G2605" s="104" t="s">
        <v>332</v>
      </c>
      <c r="H2605" s="104" t="s">
        <v>6004</v>
      </c>
      <c r="I2605" s="104" t="s">
        <v>19400</v>
      </c>
      <c r="J2605" s="105">
        <v>16000</v>
      </c>
      <c r="K2605" s="105">
        <v>48000</v>
      </c>
      <c r="L2605" s="105">
        <v>32000</v>
      </c>
      <c r="M2605" s="106">
        <v>0.54516819999999999</v>
      </c>
      <c r="N2605" s="105">
        <v>17445.382389999999</v>
      </c>
      <c r="O2605" s="107">
        <f t="shared" si="80"/>
        <v>44</v>
      </c>
      <c r="P2605" s="105">
        <f>IFERROR(INDEX(Data_HS!$D$2:$D$8217,MATCH(H2605,Data_HS!$A$2:$A$8217,0))/p_bulan,"")</f>
        <v>1966.8181818181818</v>
      </c>
      <c r="Q2605" s="104" t="str">
        <f t="shared" si="81"/>
        <v>Melebihi ekspor nasional HS</v>
      </c>
    </row>
    <row r="2606" spans="1:17" x14ac:dyDescent="0.3">
      <c r="A2606" s="104">
        <v>2605</v>
      </c>
      <c r="B2606" s="104" t="s">
        <v>19398</v>
      </c>
      <c r="C2606" s="104" t="s">
        <v>280</v>
      </c>
      <c r="D2606" s="104" t="s">
        <v>308</v>
      </c>
      <c r="E2606" s="104" t="s">
        <v>320</v>
      </c>
      <c r="F2606" s="104" t="s">
        <v>343</v>
      </c>
      <c r="G2606" s="104" t="s">
        <v>332</v>
      </c>
      <c r="H2606" s="104" t="s">
        <v>9123</v>
      </c>
      <c r="I2606" s="104" t="s">
        <v>19401</v>
      </c>
      <c r="J2606" s="105">
        <v>25000</v>
      </c>
      <c r="K2606" s="105">
        <v>75000</v>
      </c>
      <c r="L2606" s="105">
        <v>50000</v>
      </c>
      <c r="M2606" s="106">
        <v>0.61514563099999997</v>
      </c>
      <c r="N2606" s="105">
        <v>30757.28155</v>
      </c>
      <c r="O2606" s="107">
        <f t="shared" si="80"/>
        <v>69</v>
      </c>
      <c r="P2606" s="105">
        <f>IFERROR(INDEX(Data_HS!$D$2:$D$8217,MATCH(H2606,Data_HS!$A$2:$A$8217,0))/p_bulan,"")</f>
        <v>2592</v>
      </c>
      <c r="Q2606" s="104" t="str">
        <f t="shared" si="81"/>
        <v>Melebihi ekspor nasional HS</v>
      </c>
    </row>
    <row r="2607" spans="1:17" x14ac:dyDescent="0.3">
      <c r="A2607" s="104">
        <v>2606</v>
      </c>
      <c r="B2607" s="104" t="s">
        <v>19398</v>
      </c>
      <c r="C2607" s="104" t="s">
        <v>280</v>
      </c>
      <c r="D2607" s="104" t="s">
        <v>308</v>
      </c>
      <c r="E2607" s="104" t="s">
        <v>320</v>
      </c>
      <c r="F2607" s="104" t="s">
        <v>343</v>
      </c>
      <c r="G2607" s="104" t="s">
        <v>332</v>
      </c>
      <c r="H2607" s="104" t="s">
        <v>1685</v>
      </c>
      <c r="I2607" s="104" t="s">
        <v>18337</v>
      </c>
      <c r="J2607" s="105">
        <v>14000</v>
      </c>
      <c r="K2607" s="105">
        <v>42000</v>
      </c>
      <c r="L2607" s="105">
        <v>28000</v>
      </c>
      <c r="M2607" s="106">
        <v>1.711527295</v>
      </c>
      <c r="N2607" s="105">
        <v>47922.76425</v>
      </c>
      <c r="O2607" s="107">
        <f t="shared" si="80"/>
        <v>12</v>
      </c>
      <c r="P2607" s="105">
        <f>IFERROR(INDEX(Data_HS!$D$2:$D$8217,MATCH(H2607,Data_HS!$A$2:$A$8217,0))/p_bulan,"")</f>
        <v>4130712</v>
      </c>
      <c r="Q2607" s="104" t="str">
        <f t="shared" si="81"/>
        <v>Wajar</v>
      </c>
    </row>
    <row r="2608" spans="1:17" x14ac:dyDescent="0.3">
      <c r="A2608" s="104">
        <v>2607</v>
      </c>
      <c r="B2608" s="104" t="s">
        <v>19398</v>
      </c>
      <c r="C2608" s="104" t="s">
        <v>280</v>
      </c>
      <c r="D2608" s="104" t="s">
        <v>308</v>
      </c>
      <c r="E2608" s="104" t="s">
        <v>320</v>
      </c>
      <c r="F2608" s="104" t="s">
        <v>343</v>
      </c>
      <c r="G2608" s="104" t="s">
        <v>332</v>
      </c>
      <c r="H2608" s="104" t="s">
        <v>9123</v>
      </c>
      <c r="I2608" s="104" t="s">
        <v>19402</v>
      </c>
      <c r="J2608" s="105">
        <v>25000</v>
      </c>
      <c r="K2608" s="105">
        <v>75000</v>
      </c>
      <c r="L2608" s="105">
        <v>50000</v>
      </c>
      <c r="M2608" s="106">
        <v>0.61514563099999997</v>
      </c>
      <c r="N2608" s="105">
        <v>30757.28155</v>
      </c>
      <c r="O2608" s="107">
        <f t="shared" si="80"/>
        <v>69</v>
      </c>
      <c r="P2608" s="105">
        <f>IFERROR(INDEX(Data_HS!$D$2:$D$8217,MATCH(H2608,Data_HS!$A$2:$A$8217,0))/p_bulan,"")</f>
        <v>2592</v>
      </c>
      <c r="Q2608" s="104" t="str">
        <f t="shared" si="81"/>
        <v>Melebihi ekspor nasional HS</v>
      </c>
    </row>
    <row r="2609" spans="1:17" x14ac:dyDescent="0.3">
      <c r="A2609" s="104">
        <v>2608</v>
      </c>
      <c r="B2609" s="104" t="s">
        <v>19398</v>
      </c>
      <c r="C2609" s="104" t="s">
        <v>280</v>
      </c>
      <c r="D2609" s="104" t="s">
        <v>308</v>
      </c>
      <c r="E2609" s="104" t="s">
        <v>320</v>
      </c>
      <c r="F2609" s="104" t="s">
        <v>343</v>
      </c>
      <c r="G2609" s="104" t="s">
        <v>332</v>
      </c>
      <c r="H2609" s="104" t="s">
        <v>1012</v>
      </c>
      <c r="I2609" s="104" t="s">
        <v>19403</v>
      </c>
      <c r="J2609" s="105">
        <v>12000</v>
      </c>
      <c r="K2609" s="105">
        <v>24000</v>
      </c>
      <c r="L2609" s="105">
        <v>18000</v>
      </c>
      <c r="M2609" s="106">
        <v>0.96830788199999995</v>
      </c>
      <c r="N2609" s="105">
        <v>17429.541880000001</v>
      </c>
      <c r="O2609" s="107">
        <f t="shared" si="80"/>
        <v>4</v>
      </c>
      <c r="P2609" s="105">
        <f>IFERROR(INDEX(Data_HS!$D$2:$D$8217,MATCH(H2609,Data_HS!$A$2:$A$8217,0))/p_bulan,"")</f>
        <v>2073619.1818181819</v>
      </c>
      <c r="Q2609" s="104" t="str">
        <f t="shared" si="81"/>
        <v>Wajar</v>
      </c>
    </row>
    <row r="2610" spans="1:17" x14ac:dyDescent="0.3">
      <c r="A2610" s="104">
        <v>2609</v>
      </c>
      <c r="B2610" s="104" t="s">
        <v>19398</v>
      </c>
      <c r="C2610" s="104" t="s">
        <v>280</v>
      </c>
      <c r="D2610" s="104" t="s">
        <v>308</v>
      </c>
      <c r="E2610" s="104" t="s">
        <v>320</v>
      </c>
      <c r="F2610" s="104" t="s">
        <v>343</v>
      </c>
      <c r="G2610" s="104" t="s">
        <v>332</v>
      </c>
      <c r="H2610" s="104" t="s">
        <v>5502</v>
      </c>
      <c r="I2610" s="104" t="s">
        <v>19404</v>
      </c>
      <c r="J2610" s="105">
        <v>25000</v>
      </c>
      <c r="K2610" s="105">
        <v>75000</v>
      </c>
      <c r="L2610" s="105">
        <v>50000</v>
      </c>
      <c r="M2610" s="106">
        <v>4.377392317</v>
      </c>
      <c r="N2610" s="105">
        <v>218869.6159</v>
      </c>
      <c r="O2610" s="107">
        <f t="shared" si="80"/>
        <v>39</v>
      </c>
      <c r="P2610" s="105">
        <f>IFERROR(INDEX(Data_HS!$D$2:$D$8217,MATCH(H2610,Data_HS!$A$2:$A$8217,0))/p_bulan,"")</f>
        <v>210423.63636363635</v>
      </c>
      <c r="Q2610" s="104" t="str">
        <f t="shared" si="81"/>
        <v>Melebihi ekspor nasional HS</v>
      </c>
    </row>
    <row r="2611" spans="1:17" x14ac:dyDescent="0.3">
      <c r="A2611" s="104">
        <v>2610</v>
      </c>
      <c r="B2611" s="104" t="s">
        <v>19398</v>
      </c>
      <c r="C2611" s="104" t="s">
        <v>280</v>
      </c>
      <c r="D2611" s="104" t="s">
        <v>308</v>
      </c>
      <c r="E2611" s="104" t="s">
        <v>320</v>
      </c>
      <c r="F2611" s="104" t="s">
        <v>343</v>
      </c>
      <c r="G2611" s="104" t="s">
        <v>332</v>
      </c>
      <c r="H2611" s="104" t="s">
        <v>1220</v>
      </c>
      <c r="I2611" s="104" t="s">
        <v>19405</v>
      </c>
      <c r="J2611" s="105">
        <v>25000</v>
      </c>
      <c r="K2611" s="105">
        <v>75000</v>
      </c>
      <c r="L2611" s="105">
        <v>50000</v>
      </c>
      <c r="M2611" s="106">
        <v>2.035273782</v>
      </c>
      <c r="N2611" s="105">
        <v>101763.6891</v>
      </c>
      <c r="O2611" s="107">
        <f t="shared" si="80"/>
        <v>7</v>
      </c>
      <c r="P2611" s="105">
        <f>IFERROR(INDEX(Data_HS!$D$2:$D$8217,MATCH(H2611,Data_HS!$A$2:$A$8217,0))/p_bulan,"")</f>
        <v>719526.45454545459</v>
      </c>
      <c r="Q2611" s="104" t="str">
        <f t="shared" si="81"/>
        <v>Wajar</v>
      </c>
    </row>
    <row r="2612" spans="1:17" x14ac:dyDescent="0.3">
      <c r="A2612" s="104">
        <v>2611</v>
      </c>
      <c r="B2612" s="104" t="s">
        <v>19398</v>
      </c>
      <c r="C2612" s="104" t="s">
        <v>280</v>
      </c>
      <c r="D2612" s="104" t="s">
        <v>308</v>
      </c>
      <c r="E2612" s="104" t="s">
        <v>320</v>
      </c>
      <c r="F2612" s="104" t="s">
        <v>343</v>
      </c>
      <c r="G2612" s="104" t="s">
        <v>332</v>
      </c>
      <c r="H2612" s="104" t="s">
        <v>6004</v>
      </c>
      <c r="I2612" s="104" t="s">
        <v>19406</v>
      </c>
      <c r="J2612" s="105">
        <v>16000</v>
      </c>
      <c r="K2612" s="105">
        <v>48000</v>
      </c>
      <c r="L2612" s="105">
        <v>32000</v>
      </c>
      <c r="M2612" s="106">
        <v>0.54516819999999999</v>
      </c>
      <c r="N2612" s="105">
        <v>17445.382389999999</v>
      </c>
      <c r="O2612" s="107">
        <f t="shared" si="80"/>
        <v>44</v>
      </c>
      <c r="P2612" s="105">
        <f>IFERROR(INDEX(Data_HS!$D$2:$D$8217,MATCH(H2612,Data_HS!$A$2:$A$8217,0))/p_bulan,"")</f>
        <v>1966.8181818181818</v>
      </c>
      <c r="Q2612" s="104" t="str">
        <f t="shared" si="81"/>
        <v>Melebihi ekspor nasional HS</v>
      </c>
    </row>
    <row r="2613" spans="1:17" x14ac:dyDescent="0.3">
      <c r="A2613" s="104">
        <v>2612</v>
      </c>
      <c r="B2613" s="104" t="s">
        <v>19398</v>
      </c>
      <c r="C2613" s="104" t="s">
        <v>280</v>
      </c>
      <c r="D2613" s="104" t="s">
        <v>308</v>
      </c>
      <c r="E2613" s="104" t="s">
        <v>320</v>
      </c>
      <c r="F2613" s="104" t="s">
        <v>343</v>
      </c>
      <c r="G2613" s="104" t="s">
        <v>332</v>
      </c>
      <c r="H2613" s="104" t="s">
        <v>4629</v>
      </c>
      <c r="I2613" s="104" t="s">
        <v>17335</v>
      </c>
      <c r="J2613" s="105">
        <v>10000</v>
      </c>
      <c r="K2613" s="105">
        <v>30000</v>
      </c>
      <c r="L2613" s="105">
        <v>20000</v>
      </c>
      <c r="M2613" s="106">
        <v>1.77268161</v>
      </c>
      <c r="N2613" s="105">
        <v>35453.6322</v>
      </c>
      <c r="O2613" s="107">
        <f t="shared" si="80"/>
        <v>38</v>
      </c>
      <c r="P2613" s="105">
        <f>IFERROR(INDEX(Data_HS!$D$2:$D$8217,MATCH(H2613,Data_HS!$A$2:$A$8217,0))/p_bulan,"")</f>
        <v>2332469</v>
      </c>
      <c r="Q2613" s="104" t="str">
        <f t="shared" si="81"/>
        <v>Wajar</v>
      </c>
    </row>
    <row r="2614" spans="1:17" x14ac:dyDescent="0.3">
      <c r="A2614" s="104">
        <v>2613</v>
      </c>
      <c r="B2614" s="104" t="s">
        <v>19407</v>
      </c>
      <c r="C2614" s="104" t="s">
        <v>339</v>
      </c>
      <c r="D2614" s="104" t="s">
        <v>311</v>
      </c>
      <c r="E2614" s="104" t="s">
        <v>19408</v>
      </c>
      <c r="F2614" s="104" t="s">
        <v>343</v>
      </c>
      <c r="G2614" s="104" t="s">
        <v>332</v>
      </c>
      <c r="H2614" s="104" t="s">
        <v>1338</v>
      </c>
      <c r="I2614" s="104" t="s">
        <v>19409</v>
      </c>
      <c r="J2614" s="105">
        <v>500</v>
      </c>
      <c r="K2614" s="105">
        <v>500</v>
      </c>
      <c r="L2614" s="105">
        <v>500</v>
      </c>
      <c r="M2614" s="106">
        <v>1.5809700950000001</v>
      </c>
      <c r="N2614" s="105">
        <v>790.4850477</v>
      </c>
      <c r="O2614" s="107">
        <f t="shared" si="80"/>
        <v>8</v>
      </c>
      <c r="P2614" s="105">
        <f>IFERROR(INDEX(Data_HS!$D$2:$D$8217,MATCH(H2614,Data_HS!$A$2:$A$8217,0))/p_bulan,"")</f>
        <v>10972.363636363636</v>
      </c>
      <c r="Q2614" s="104" t="str">
        <f t="shared" si="81"/>
        <v>Wajar</v>
      </c>
    </row>
    <row r="2615" spans="1:17" x14ac:dyDescent="0.3">
      <c r="A2615" s="104">
        <v>2614</v>
      </c>
      <c r="B2615" s="104" t="s">
        <v>19407</v>
      </c>
      <c r="C2615" s="104" t="s">
        <v>339</v>
      </c>
      <c r="D2615" s="104" t="s">
        <v>311</v>
      </c>
      <c r="E2615" s="104" t="s">
        <v>19408</v>
      </c>
      <c r="F2615" s="104" t="s">
        <v>343</v>
      </c>
      <c r="G2615" s="104" t="s">
        <v>332</v>
      </c>
      <c r="H2615" s="104" t="s">
        <v>4309</v>
      </c>
      <c r="I2615" s="104" t="s">
        <v>19410</v>
      </c>
      <c r="J2615" s="105">
        <v>0</v>
      </c>
      <c r="K2615" s="105">
        <v>0</v>
      </c>
      <c r="L2615" s="105">
        <v>0</v>
      </c>
      <c r="M2615" s="106">
        <v>19.975047419999999</v>
      </c>
      <c r="N2615" s="105">
        <v>0</v>
      </c>
      <c r="O2615" s="107">
        <f t="shared" si="80"/>
        <v>33</v>
      </c>
      <c r="P2615" s="105">
        <f>IFERROR(INDEX(Data_HS!$D$2:$D$8217,MATCH(H2615,Data_HS!$A$2:$A$8217,0))/p_bulan,"")</f>
        <v>495886</v>
      </c>
      <c r="Q2615" s="104" t="str">
        <f t="shared" si="81"/>
        <v>Estimasi nol</v>
      </c>
    </row>
    <row r="2616" spans="1:17" x14ac:dyDescent="0.3">
      <c r="A2616" s="104">
        <v>2615</v>
      </c>
      <c r="B2616" s="104" t="s">
        <v>19407</v>
      </c>
      <c r="C2616" s="104" t="s">
        <v>339</v>
      </c>
      <c r="D2616" s="104" t="s">
        <v>311</v>
      </c>
      <c r="E2616" s="104" t="s">
        <v>19408</v>
      </c>
      <c r="F2616" s="104" t="s">
        <v>343</v>
      </c>
      <c r="G2616" s="104" t="s">
        <v>332</v>
      </c>
      <c r="H2616" s="104" t="s">
        <v>784</v>
      </c>
      <c r="I2616" s="104" t="s">
        <v>19411</v>
      </c>
      <c r="J2616" s="105">
        <v>500</v>
      </c>
      <c r="K2616" s="105">
        <v>50</v>
      </c>
      <c r="L2616" s="105">
        <v>275</v>
      </c>
      <c r="M2616" s="106">
        <v>11.034185150000001</v>
      </c>
      <c r="N2616" s="105">
        <v>3034.4009169999999</v>
      </c>
      <c r="O2616" s="107">
        <f t="shared" si="80"/>
        <v>3</v>
      </c>
      <c r="P2616" s="105">
        <f>IFERROR(INDEX(Data_HS!$D$2:$D$8217,MATCH(H2616,Data_HS!$A$2:$A$8217,0))/p_bulan,"")</f>
        <v>44631.272727272728</v>
      </c>
      <c r="Q2616" s="104" t="str">
        <f t="shared" si="81"/>
        <v>Wajar</v>
      </c>
    </row>
    <row r="2617" spans="1:17" x14ac:dyDescent="0.3">
      <c r="A2617" s="104">
        <v>2616</v>
      </c>
      <c r="B2617" s="104" t="s">
        <v>19407</v>
      </c>
      <c r="C2617" s="104" t="s">
        <v>339</v>
      </c>
      <c r="D2617" s="104" t="s">
        <v>311</v>
      </c>
      <c r="E2617" s="104" t="s">
        <v>19408</v>
      </c>
      <c r="F2617" s="104" t="s">
        <v>343</v>
      </c>
      <c r="G2617" s="104" t="s">
        <v>332</v>
      </c>
      <c r="H2617" s="104" t="s">
        <v>1328</v>
      </c>
      <c r="I2617" s="104" t="s">
        <v>19412</v>
      </c>
      <c r="J2617" s="105">
        <v>100</v>
      </c>
      <c r="K2617" s="105">
        <v>100</v>
      </c>
      <c r="L2617" s="105">
        <v>100</v>
      </c>
      <c r="M2617" s="106">
        <v>1.220078137</v>
      </c>
      <c r="N2617" s="105">
        <v>122.0078137</v>
      </c>
      <c r="O2617" s="107">
        <f t="shared" si="80"/>
        <v>8</v>
      </c>
      <c r="P2617" s="105">
        <f>IFERROR(INDEX(Data_HS!$D$2:$D$8217,MATCH(H2617,Data_HS!$A$2:$A$8217,0))/p_bulan,"")</f>
        <v>24068985.181818184</v>
      </c>
      <c r="Q2617" s="104" t="str">
        <f t="shared" si="81"/>
        <v>Wajar</v>
      </c>
    </row>
    <row r="2618" spans="1:17" x14ac:dyDescent="0.3">
      <c r="A2618" s="104">
        <v>2617</v>
      </c>
      <c r="B2618" s="104" t="s">
        <v>19407</v>
      </c>
      <c r="C2618" s="104" t="s">
        <v>339</v>
      </c>
      <c r="D2618" s="104" t="s">
        <v>311</v>
      </c>
      <c r="E2618" s="104" t="s">
        <v>19408</v>
      </c>
      <c r="F2618" s="104" t="s">
        <v>343</v>
      </c>
      <c r="G2618" s="104" t="s">
        <v>332</v>
      </c>
      <c r="H2618" s="104" t="s">
        <v>6174</v>
      </c>
      <c r="I2618" s="104" t="s">
        <v>19337</v>
      </c>
      <c r="J2618" s="105">
        <v>100</v>
      </c>
      <c r="K2618" s="105">
        <v>300</v>
      </c>
      <c r="L2618" s="105">
        <v>200</v>
      </c>
      <c r="M2618" s="106">
        <v>2.3792928459999998</v>
      </c>
      <c r="N2618" s="105">
        <v>475.85856919999998</v>
      </c>
      <c r="O2618" s="107">
        <f t="shared" si="80"/>
        <v>44</v>
      </c>
      <c r="P2618" s="105">
        <f>IFERROR(INDEX(Data_HS!$D$2:$D$8217,MATCH(H2618,Data_HS!$A$2:$A$8217,0))/p_bulan,"")</f>
        <v>287282.09090909088</v>
      </c>
      <c r="Q2618" s="104" t="str">
        <f t="shared" si="81"/>
        <v>Wajar</v>
      </c>
    </row>
    <row r="2619" spans="1:17" x14ac:dyDescent="0.3">
      <c r="A2619" s="104">
        <v>2618</v>
      </c>
      <c r="B2619" s="104" t="s">
        <v>19407</v>
      </c>
      <c r="C2619" s="104" t="s">
        <v>339</v>
      </c>
      <c r="D2619" s="104" t="s">
        <v>311</v>
      </c>
      <c r="E2619" s="104" t="s">
        <v>19408</v>
      </c>
      <c r="F2619" s="104" t="s">
        <v>343</v>
      </c>
      <c r="G2619" s="104" t="s">
        <v>332</v>
      </c>
      <c r="H2619" s="104" t="s">
        <v>4265</v>
      </c>
      <c r="I2619" s="104" t="s">
        <v>19413</v>
      </c>
      <c r="J2619" s="105">
        <v>0</v>
      </c>
      <c r="K2619" s="105">
        <v>0</v>
      </c>
      <c r="L2619" s="105">
        <v>0</v>
      </c>
      <c r="M2619" s="106">
        <v>3</v>
      </c>
      <c r="N2619" s="105">
        <v>0</v>
      </c>
      <c r="O2619" s="107">
        <f t="shared" si="80"/>
        <v>32</v>
      </c>
      <c r="P2619" s="105">
        <f>IFERROR(INDEX(Data_HS!$D$2:$D$8217,MATCH(H2619,Data_HS!$A$2:$A$8217,0))/p_bulan,"")</f>
        <v>3.2727272727272729</v>
      </c>
      <c r="Q2619" s="104" t="str">
        <f t="shared" si="81"/>
        <v>Estimasi nol</v>
      </c>
    </row>
    <row r="2620" spans="1:17" x14ac:dyDescent="0.3">
      <c r="A2620" s="104">
        <v>2619</v>
      </c>
      <c r="B2620" s="104" t="s">
        <v>19407</v>
      </c>
      <c r="C2620" s="104" t="s">
        <v>339</v>
      </c>
      <c r="D2620" s="104" t="s">
        <v>311</v>
      </c>
      <c r="E2620" s="104" t="s">
        <v>19408</v>
      </c>
      <c r="F2620" s="104" t="s">
        <v>343</v>
      </c>
      <c r="G2620" s="104" t="s">
        <v>332</v>
      </c>
      <c r="H2620" s="104" t="s">
        <v>790</v>
      </c>
      <c r="I2620" s="104" t="s">
        <v>19414</v>
      </c>
      <c r="J2620" s="105">
        <v>500</v>
      </c>
      <c r="K2620" s="105">
        <v>700</v>
      </c>
      <c r="L2620" s="105">
        <v>600</v>
      </c>
      <c r="M2620" s="106">
        <v>7.3396281840000004</v>
      </c>
      <c r="N2620" s="105">
        <v>4403.7769099999996</v>
      </c>
      <c r="O2620" s="107">
        <f t="shared" si="80"/>
        <v>3</v>
      </c>
      <c r="P2620" s="105">
        <f>IFERROR(INDEX(Data_HS!$D$2:$D$8217,MATCH(H2620,Data_HS!$A$2:$A$8217,0))/p_bulan,"")</f>
        <v>542884.27272727271</v>
      </c>
      <c r="Q2620" s="104" t="str">
        <f t="shared" si="81"/>
        <v>Wajar</v>
      </c>
    </row>
    <row r="2621" spans="1:17" x14ac:dyDescent="0.3">
      <c r="A2621" s="104">
        <v>2620</v>
      </c>
      <c r="B2621" s="104" t="s">
        <v>19407</v>
      </c>
      <c r="C2621" s="104" t="s">
        <v>339</v>
      </c>
      <c r="D2621" s="104" t="s">
        <v>311</v>
      </c>
      <c r="E2621" s="104" t="s">
        <v>19408</v>
      </c>
      <c r="F2621" s="104" t="s">
        <v>343</v>
      </c>
      <c r="G2621" s="104" t="s">
        <v>332</v>
      </c>
      <c r="H2621" s="104" t="s">
        <v>1833</v>
      </c>
      <c r="I2621" s="104" t="s">
        <v>17313</v>
      </c>
      <c r="J2621" s="105">
        <v>500</v>
      </c>
      <c r="K2621" s="105">
        <v>500</v>
      </c>
      <c r="L2621" s="105">
        <v>500</v>
      </c>
      <c r="M2621" s="106">
        <v>0.10319235</v>
      </c>
      <c r="N2621" s="105">
        <v>51.596174759999997</v>
      </c>
      <c r="O2621" s="107">
        <f t="shared" si="80"/>
        <v>14</v>
      </c>
      <c r="P2621" s="105">
        <f>IFERROR(INDEX(Data_HS!$D$2:$D$8217,MATCH(H2621,Data_HS!$A$2:$A$8217,0))/p_bulan,"")</f>
        <v>51044723.545454547</v>
      </c>
      <c r="Q2621" s="104" t="str">
        <f t="shared" si="81"/>
        <v>Wajar</v>
      </c>
    </row>
    <row r="2622" spans="1:17" x14ac:dyDescent="0.3">
      <c r="A2622" s="104">
        <v>2621</v>
      </c>
      <c r="B2622" s="104" t="s">
        <v>19407</v>
      </c>
      <c r="C2622" s="104" t="s">
        <v>339</v>
      </c>
      <c r="D2622" s="104" t="s">
        <v>311</v>
      </c>
      <c r="E2622" s="104" t="s">
        <v>19408</v>
      </c>
      <c r="F2622" s="104" t="s">
        <v>343</v>
      </c>
      <c r="G2622" s="104" t="s">
        <v>332</v>
      </c>
      <c r="H2622" s="104" t="s">
        <v>1527</v>
      </c>
      <c r="I2622" s="104" t="s">
        <v>19415</v>
      </c>
      <c r="J2622" s="105">
        <v>0</v>
      </c>
      <c r="K2622" s="105">
        <v>800</v>
      </c>
      <c r="L2622" s="105">
        <v>400</v>
      </c>
      <c r="M2622" s="106">
        <v>5.5014955480000003</v>
      </c>
      <c r="N2622" s="105">
        <v>2200.598219</v>
      </c>
      <c r="O2622" s="107">
        <f t="shared" si="80"/>
        <v>9</v>
      </c>
      <c r="P2622" s="105">
        <f>IFERROR(INDEX(Data_HS!$D$2:$D$8217,MATCH(H2622,Data_HS!$A$2:$A$8217,0))/p_bulan,"")</f>
        <v>8913202</v>
      </c>
      <c r="Q2622" s="104" t="str">
        <f t="shared" si="81"/>
        <v>Wajar</v>
      </c>
    </row>
    <row r="2623" spans="1:17" x14ac:dyDescent="0.3">
      <c r="A2623" s="104">
        <v>2622</v>
      </c>
      <c r="B2623" s="104" t="s">
        <v>19407</v>
      </c>
      <c r="C2623" s="104" t="s">
        <v>339</v>
      </c>
      <c r="D2623" s="104" t="s">
        <v>311</v>
      </c>
      <c r="E2623" s="104" t="s">
        <v>19408</v>
      </c>
      <c r="F2623" s="104" t="s">
        <v>343</v>
      </c>
      <c r="G2623" s="104" t="s">
        <v>332</v>
      </c>
      <c r="H2623" s="104" t="s">
        <v>1557</v>
      </c>
      <c r="I2623" s="104" t="s">
        <v>19416</v>
      </c>
      <c r="J2623" s="105">
        <v>100</v>
      </c>
      <c r="K2623" s="105">
        <v>500</v>
      </c>
      <c r="L2623" s="105">
        <v>300</v>
      </c>
      <c r="M2623" s="106">
        <v>0.76696932900000003</v>
      </c>
      <c r="N2623" s="105">
        <v>230.09079879999999</v>
      </c>
      <c r="O2623" s="107">
        <f t="shared" si="80"/>
        <v>9</v>
      </c>
      <c r="P2623" s="105">
        <f>IFERROR(INDEX(Data_HS!$D$2:$D$8217,MATCH(H2623,Data_HS!$A$2:$A$8217,0))/p_bulan,"")</f>
        <v>171188.18181818182</v>
      </c>
      <c r="Q2623" s="104" t="str">
        <f t="shared" si="81"/>
        <v>Wajar</v>
      </c>
    </row>
    <row r="2624" spans="1:17" x14ac:dyDescent="0.3">
      <c r="A2624" s="104">
        <v>2623</v>
      </c>
      <c r="B2624" s="104" t="s">
        <v>19407</v>
      </c>
      <c r="C2624" s="104" t="s">
        <v>339</v>
      </c>
      <c r="D2624" s="104" t="s">
        <v>311</v>
      </c>
      <c r="E2624" s="104" t="s">
        <v>19408</v>
      </c>
      <c r="F2624" s="104" t="s">
        <v>343</v>
      </c>
      <c r="G2624" s="104" t="s">
        <v>332</v>
      </c>
      <c r="H2624" s="104" t="s">
        <v>1513</v>
      </c>
      <c r="I2624" s="104" t="s">
        <v>19417</v>
      </c>
      <c r="J2624" s="105">
        <v>10</v>
      </c>
      <c r="K2624" s="105">
        <v>100</v>
      </c>
      <c r="L2624" s="105">
        <v>55</v>
      </c>
      <c r="M2624" s="106">
        <v>48.166593229999997</v>
      </c>
      <c r="N2624" s="105">
        <v>2649.1626270000002</v>
      </c>
      <c r="O2624" s="107">
        <f t="shared" si="80"/>
        <v>9</v>
      </c>
      <c r="P2624" s="105">
        <f>IFERROR(INDEX(Data_HS!$D$2:$D$8217,MATCH(H2624,Data_HS!$A$2:$A$8217,0))/p_bulan,"")</f>
        <v>785032.27272727271</v>
      </c>
      <c r="Q2624" s="104" t="str">
        <f t="shared" si="81"/>
        <v>Wajar</v>
      </c>
    </row>
    <row r="2625" spans="1:17" x14ac:dyDescent="0.3">
      <c r="A2625" s="104">
        <v>2624</v>
      </c>
      <c r="B2625" s="104" t="s">
        <v>19418</v>
      </c>
      <c r="C2625" s="104" t="s">
        <v>334</v>
      </c>
      <c r="D2625" s="104" t="s">
        <v>314</v>
      </c>
      <c r="E2625" s="104" t="s">
        <v>320</v>
      </c>
      <c r="F2625" s="104" t="s">
        <v>344</v>
      </c>
      <c r="G2625" s="104" t="s">
        <v>335</v>
      </c>
      <c r="H2625" s="104" t="s">
        <v>1322</v>
      </c>
      <c r="I2625" s="104" t="s">
        <v>19419</v>
      </c>
      <c r="J2625" s="105">
        <v>0</v>
      </c>
      <c r="K2625" s="105">
        <v>0</v>
      </c>
      <c r="L2625" s="105">
        <v>0</v>
      </c>
      <c r="M2625" s="106">
        <v>3.4311431140000002</v>
      </c>
      <c r="N2625" s="105">
        <v>0</v>
      </c>
      <c r="O2625" s="107">
        <f t="shared" si="80"/>
        <v>8</v>
      </c>
      <c r="P2625" s="105">
        <f>IFERROR(INDEX(Data_HS!$D$2:$D$8217,MATCH(H2625,Data_HS!$A$2:$A$8217,0))/p_bulan,"")</f>
        <v>693.09090909090912</v>
      </c>
      <c r="Q2625" s="104" t="str">
        <f t="shared" si="81"/>
        <v>Estimasi nol</v>
      </c>
    </row>
    <row r="2626" spans="1:17" x14ac:dyDescent="0.3">
      <c r="A2626" s="104">
        <v>2625</v>
      </c>
      <c r="B2626" s="104" t="s">
        <v>19418</v>
      </c>
      <c r="C2626" s="104" t="s">
        <v>334</v>
      </c>
      <c r="D2626" s="104" t="s">
        <v>314</v>
      </c>
      <c r="E2626" s="104" t="s">
        <v>320</v>
      </c>
      <c r="F2626" s="104" t="s">
        <v>344</v>
      </c>
      <c r="G2626" s="104" t="s">
        <v>335</v>
      </c>
      <c r="H2626" s="104" t="s">
        <v>1322</v>
      </c>
      <c r="I2626" s="104" t="s">
        <v>19420</v>
      </c>
      <c r="J2626" s="105">
        <v>0</v>
      </c>
      <c r="K2626" s="105">
        <v>0</v>
      </c>
      <c r="L2626" s="105">
        <v>0</v>
      </c>
      <c r="M2626" s="106">
        <v>3.4311431140000002</v>
      </c>
      <c r="N2626" s="105">
        <v>0</v>
      </c>
      <c r="O2626" s="107">
        <f t="shared" ref="O2626:O2689" si="82">VALUE(LEFT(H2626,2))</f>
        <v>8</v>
      </c>
      <c r="P2626" s="105">
        <f>IFERROR(INDEX(Data_HS!$D$2:$D$8217,MATCH(H2626,Data_HS!$A$2:$A$8217,0))/p_bulan,"")</f>
        <v>693.09090909090912</v>
      </c>
      <c r="Q2626" s="104" t="str">
        <f t="shared" ref="Q2626:Q2689" si="83">IF(H2626="00000000","HS tidak valid",IF(N2626="","Tanpa estimasi",IF(P2626="","HS tidak ada di data nasional",IF(N2626=0,"Estimasi nol",IF(N2626&gt;P2626,"Melebihi ekspor nasional HS","Wajar")))))</f>
        <v>Estimasi nol</v>
      </c>
    </row>
    <row r="2627" spans="1:17" x14ac:dyDescent="0.3">
      <c r="A2627" s="104">
        <v>2626</v>
      </c>
      <c r="B2627" s="104" t="s">
        <v>19418</v>
      </c>
      <c r="C2627" s="104" t="s">
        <v>334</v>
      </c>
      <c r="D2627" s="104" t="s">
        <v>314</v>
      </c>
      <c r="E2627" s="104" t="s">
        <v>320</v>
      </c>
      <c r="F2627" s="104" t="s">
        <v>344</v>
      </c>
      <c r="G2627" s="104" t="s">
        <v>335</v>
      </c>
      <c r="H2627" s="104" t="s">
        <v>16845</v>
      </c>
      <c r="I2627" s="104" t="s">
        <v>19421</v>
      </c>
      <c r="J2627" s="105">
        <v>0</v>
      </c>
      <c r="K2627" s="105">
        <v>0</v>
      </c>
      <c r="L2627" s="105">
        <v>0</v>
      </c>
      <c r="M2627" s="106"/>
      <c r="N2627" s="105"/>
      <c r="O2627" s="107">
        <f t="shared" si="82"/>
        <v>0</v>
      </c>
      <c r="P2627" s="105" t="str">
        <f>IFERROR(INDEX(Data_HS!$D$2:$D$8217,MATCH(H2627,Data_HS!$A$2:$A$8217,0))/p_bulan,"")</f>
        <v/>
      </c>
      <c r="Q2627" s="104" t="str">
        <f t="shared" si="83"/>
        <v>HS tidak valid</v>
      </c>
    </row>
    <row r="2628" spans="1:17" x14ac:dyDescent="0.3">
      <c r="A2628" s="104">
        <v>2627</v>
      </c>
      <c r="B2628" s="104" t="s">
        <v>19418</v>
      </c>
      <c r="C2628" s="104" t="s">
        <v>334</v>
      </c>
      <c r="D2628" s="104" t="s">
        <v>314</v>
      </c>
      <c r="E2628" s="104" t="s">
        <v>320</v>
      </c>
      <c r="F2628" s="104" t="s">
        <v>344</v>
      </c>
      <c r="G2628" s="104" t="s">
        <v>335</v>
      </c>
      <c r="H2628" s="104" t="s">
        <v>1322</v>
      </c>
      <c r="I2628" s="104" t="s">
        <v>19422</v>
      </c>
      <c r="J2628" s="105">
        <v>0</v>
      </c>
      <c r="K2628" s="105">
        <v>0</v>
      </c>
      <c r="L2628" s="105">
        <v>0</v>
      </c>
      <c r="M2628" s="106">
        <v>3.4311431140000002</v>
      </c>
      <c r="N2628" s="105">
        <v>0</v>
      </c>
      <c r="O2628" s="107">
        <f t="shared" si="82"/>
        <v>8</v>
      </c>
      <c r="P2628" s="105">
        <f>IFERROR(INDEX(Data_HS!$D$2:$D$8217,MATCH(H2628,Data_HS!$A$2:$A$8217,0))/p_bulan,"")</f>
        <v>693.09090909090912</v>
      </c>
      <c r="Q2628" s="104" t="str">
        <f t="shared" si="83"/>
        <v>Estimasi nol</v>
      </c>
    </row>
    <row r="2629" spans="1:17" x14ac:dyDescent="0.3">
      <c r="A2629" s="104">
        <v>2628</v>
      </c>
      <c r="B2629" s="104" t="s">
        <v>19418</v>
      </c>
      <c r="C2629" s="104" t="s">
        <v>334</v>
      </c>
      <c r="D2629" s="104" t="s">
        <v>314</v>
      </c>
      <c r="E2629" s="104" t="s">
        <v>320</v>
      </c>
      <c r="F2629" s="104" t="s">
        <v>344</v>
      </c>
      <c r="G2629" s="104" t="s">
        <v>335</v>
      </c>
      <c r="H2629" s="104" t="s">
        <v>470</v>
      </c>
      <c r="I2629" s="104" t="s">
        <v>19423</v>
      </c>
      <c r="J2629" s="105">
        <v>0</v>
      </c>
      <c r="K2629" s="105">
        <v>3000</v>
      </c>
      <c r="L2629" s="105">
        <v>1500</v>
      </c>
      <c r="M2629" s="106">
        <v>77.045294119999994</v>
      </c>
      <c r="N2629" s="105">
        <v>115567.9412</v>
      </c>
      <c r="O2629" s="107">
        <f t="shared" si="82"/>
        <v>3</v>
      </c>
      <c r="P2629" s="105">
        <f>IFERROR(INDEX(Data_HS!$D$2:$D$8217,MATCH(H2629,Data_HS!$A$2:$A$8217,0))/p_bulan,"")</f>
        <v>11907</v>
      </c>
      <c r="Q2629" s="104" t="str">
        <f t="shared" si="83"/>
        <v>Melebihi ekspor nasional HS</v>
      </c>
    </row>
    <row r="2630" spans="1:17" x14ac:dyDescent="0.3">
      <c r="A2630" s="104">
        <v>2629</v>
      </c>
      <c r="B2630" s="104" t="s">
        <v>19424</v>
      </c>
      <c r="C2630" s="104" t="s">
        <v>280</v>
      </c>
      <c r="D2630" s="104" t="s">
        <v>308</v>
      </c>
      <c r="E2630" s="104" t="s">
        <v>320</v>
      </c>
      <c r="F2630" s="104" t="s">
        <v>343</v>
      </c>
      <c r="G2630" s="104" t="s">
        <v>332</v>
      </c>
      <c r="H2630" s="104" t="s">
        <v>1452</v>
      </c>
      <c r="I2630" s="104" t="s">
        <v>19425</v>
      </c>
      <c r="J2630" s="105">
        <v>50</v>
      </c>
      <c r="K2630" s="105">
        <v>3000000</v>
      </c>
      <c r="L2630" s="105">
        <v>1500025</v>
      </c>
      <c r="M2630" s="106">
        <v>4.5221524080000002</v>
      </c>
      <c r="N2630" s="105">
        <v>6783341.6660000002</v>
      </c>
      <c r="O2630" s="107">
        <f t="shared" si="82"/>
        <v>9</v>
      </c>
      <c r="P2630" s="105">
        <f>IFERROR(INDEX(Data_HS!$D$2:$D$8217,MATCH(H2630,Data_HS!$A$2:$A$8217,0))/p_bulan,"")</f>
        <v>165482502.36363637</v>
      </c>
      <c r="Q2630" s="104" t="str">
        <f t="shared" si="83"/>
        <v>Wajar</v>
      </c>
    </row>
    <row r="2631" spans="1:17" x14ac:dyDescent="0.3">
      <c r="A2631" s="104">
        <v>2630</v>
      </c>
      <c r="B2631" s="104" t="s">
        <v>19426</v>
      </c>
      <c r="C2631" s="104" t="s">
        <v>282</v>
      </c>
      <c r="D2631" s="104" t="s">
        <v>314</v>
      </c>
      <c r="E2631" s="104" t="s">
        <v>320</v>
      </c>
      <c r="F2631" s="104" t="s">
        <v>344</v>
      </c>
      <c r="G2631" s="104" t="s">
        <v>332</v>
      </c>
      <c r="H2631" s="104" t="s">
        <v>16845</v>
      </c>
      <c r="I2631" s="104" t="s">
        <v>16846</v>
      </c>
      <c r="J2631" s="105"/>
      <c r="K2631" s="105"/>
      <c r="L2631" s="105"/>
      <c r="M2631" s="106"/>
      <c r="N2631" s="105"/>
      <c r="O2631" s="107">
        <f t="shared" si="82"/>
        <v>0</v>
      </c>
      <c r="P2631" s="105" t="str">
        <f>IFERROR(INDEX(Data_HS!$D$2:$D$8217,MATCH(H2631,Data_HS!$A$2:$A$8217,0))/p_bulan,"")</f>
        <v/>
      </c>
      <c r="Q2631" s="104" t="str">
        <f t="shared" si="83"/>
        <v>HS tidak valid</v>
      </c>
    </row>
    <row r="2632" spans="1:17" x14ac:dyDescent="0.3">
      <c r="A2632" s="104">
        <v>2631</v>
      </c>
      <c r="B2632" s="104" t="s">
        <v>19427</v>
      </c>
      <c r="C2632" s="104" t="s">
        <v>282</v>
      </c>
      <c r="D2632" s="104" t="s">
        <v>308</v>
      </c>
      <c r="E2632" s="104" t="s">
        <v>301</v>
      </c>
      <c r="F2632" s="104" t="s">
        <v>344</v>
      </c>
      <c r="G2632" s="104" t="s">
        <v>332</v>
      </c>
      <c r="H2632" s="104" t="s">
        <v>1557</v>
      </c>
      <c r="I2632" s="104" t="s">
        <v>19428</v>
      </c>
      <c r="J2632" s="105">
        <v>5000</v>
      </c>
      <c r="K2632" s="105">
        <v>200000</v>
      </c>
      <c r="L2632" s="105">
        <v>102500</v>
      </c>
      <c r="M2632" s="106">
        <v>0.76696932900000003</v>
      </c>
      <c r="N2632" s="105">
        <v>78614.356249999997</v>
      </c>
      <c r="O2632" s="107">
        <f t="shared" si="82"/>
        <v>9</v>
      </c>
      <c r="P2632" s="105">
        <f>IFERROR(INDEX(Data_HS!$D$2:$D$8217,MATCH(H2632,Data_HS!$A$2:$A$8217,0))/p_bulan,"")</f>
        <v>171188.18181818182</v>
      </c>
      <c r="Q2632" s="104" t="str">
        <f t="shared" si="83"/>
        <v>Wajar</v>
      </c>
    </row>
    <row r="2633" spans="1:17" x14ac:dyDescent="0.3">
      <c r="A2633" s="104">
        <v>2632</v>
      </c>
      <c r="B2633" s="104" t="s">
        <v>19427</v>
      </c>
      <c r="C2633" s="104" t="s">
        <v>282</v>
      </c>
      <c r="D2633" s="104" t="s">
        <v>308</v>
      </c>
      <c r="E2633" s="104" t="s">
        <v>301</v>
      </c>
      <c r="F2633" s="104" t="s">
        <v>344</v>
      </c>
      <c r="G2633" s="104" t="s">
        <v>332</v>
      </c>
      <c r="H2633" s="104" t="s">
        <v>1527</v>
      </c>
      <c r="I2633" s="104" t="s">
        <v>19429</v>
      </c>
      <c r="J2633" s="105">
        <v>0</v>
      </c>
      <c r="K2633" s="105">
        <v>0</v>
      </c>
      <c r="L2633" s="105">
        <v>0</v>
      </c>
      <c r="M2633" s="106">
        <v>5.5014955480000003</v>
      </c>
      <c r="N2633" s="105">
        <v>0</v>
      </c>
      <c r="O2633" s="107">
        <f t="shared" si="82"/>
        <v>9</v>
      </c>
      <c r="P2633" s="105">
        <f>IFERROR(INDEX(Data_HS!$D$2:$D$8217,MATCH(H2633,Data_HS!$A$2:$A$8217,0))/p_bulan,"")</f>
        <v>8913202</v>
      </c>
      <c r="Q2633" s="104" t="str">
        <f t="shared" si="83"/>
        <v>Estimasi nol</v>
      </c>
    </row>
    <row r="2634" spans="1:17" x14ac:dyDescent="0.3">
      <c r="A2634" s="104">
        <v>2633</v>
      </c>
      <c r="B2634" s="104" t="s">
        <v>19427</v>
      </c>
      <c r="C2634" s="104" t="s">
        <v>282</v>
      </c>
      <c r="D2634" s="104" t="s">
        <v>308</v>
      </c>
      <c r="E2634" s="104" t="s">
        <v>301</v>
      </c>
      <c r="F2634" s="104" t="s">
        <v>344</v>
      </c>
      <c r="G2634" s="104" t="s">
        <v>332</v>
      </c>
      <c r="H2634" s="104" t="s">
        <v>1543</v>
      </c>
      <c r="I2634" s="104" t="s">
        <v>19430</v>
      </c>
      <c r="J2634" s="105">
        <v>0</v>
      </c>
      <c r="K2634" s="105">
        <v>0</v>
      </c>
      <c r="L2634" s="105">
        <v>0</v>
      </c>
      <c r="M2634" s="106">
        <v>2.5094737610000002</v>
      </c>
      <c r="N2634" s="105">
        <v>0</v>
      </c>
      <c r="O2634" s="107">
        <f t="shared" si="82"/>
        <v>9</v>
      </c>
      <c r="P2634" s="105">
        <f>IFERROR(INDEX(Data_HS!$D$2:$D$8217,MATCH(H2634,Data_HS!$A$2:$A$8217,0))/p_bulan,"")</f>
        <v>18710.636363636364</v>
      </c>
      <c r="Q2634" s="104" t="str">
        <f t="shared" si="83"/>
        <v>Estimasi nol</v>
      </c>
    </row>
    <row r="2635" spans="1:17" x14ac:dyDescent="0.3">
      <c r="A2635" s="104">
        <v>2634</v>
      </c>
      <c r="B2635" s="104" t="s">
        <v>19427</v>
      </c>
      <c r="C2635" s="104" t="s">
        <v>282</v>
      </c>
      <c r="D2635" s="104" t="s">
        <v>308</v>
      </c>
      <c r="E2635" s="104" t="s">
        <v>301</v>
      </c>
      <c r="F2635" s="104" t="s">
        <v>344</v>
      </c>
      <c r="G2635" s="104" t="s">
        <v>332</v>
      </c>
      <c r="H2635" s="104" t="s">
        <v>1252</v>
      </c>
      <c r="I2635" s="104" t="s">
        <v>19431</v>
      </c>
      <c r="J2635" s="105">
        <v>0</v>
      </c>
      <c r="K2635" s="105">
        <v>0</v>
      </c>
      <c r="L2635" s="105">
        <v>0</v>
      </c>
      <c r="M2635" s="106">
        <v>2.6130719509999998</v>
      </c>
      <c r="N2635" s="105">
        <v>0</v>
      </c>
      <c r="O2635" s="107">
        <f t="shared" si="82"/>
        <v>7</v>
      </c>
      <c r="P2635" s="105">
        <f>IFERROR(INDEX(Data_HS!$D$2:$D$8217,MATCH(H2635,Data_HS!$A$2:$A$8217,0))/p_bulan,"")</f>
        <v>5586.272727272727</v>
      </c>
      <c r="Q2635" s="104" t="str">
        <f t="shared" si="83"/>
        <v>Estimasi nol</v>
      </c>
    </row>
    <row r="2636" spans="1:17" x14ac:dyDescent="0.3">
      <c r="A2636" s="104">
        <v>2635</v>
      </c>
      <c r="B2636" s="104" t="s">
        <v>19427</v>
      </c>
      <c r="C2636" s="104" t="s">
        <v>282</v>
      </c>
      <c r="D2636" s="104" t="s">
        <v>308</v>
      </c>
      <c r="E2636" s="104" t="s">
        <v>301</v>
      </c>
      <c r="F2636" s="104" t="s">
        <v>344</v>
      </c>
      <c r="G2636" s="104" t="s">
        <v>332</v>
      </c>
      <c r="H2636" s="104" t="s">
        <v>1252</v>
      </c>
      <c r="I2636" s="104" t="s">
        <v>19432</v>
      </c>
      <c r="J2636" s="105">
        <v>0</v>
      </c>
      <c r="K2636" s="105">
        <v>0</v>
      </c>
      <c r="L2636" s="105">
        <v>0</v>
      </c>
      <c r="M2636" s="106">
        <v>2.6130719509999998</v>
      </c>
      <c r="N2636" s="105">
        <v>0</v>
      </c>
      <c r="O2636" s="107">
        <f t="shared" si="82"/>
        <v>7</v>
      </c>
      <c r="P2636" s="105">
        <f>IFERROR(INDEX(Data_HS!$D$2:$D$8217,MATCH(H2636,Data_HS!$A$2:$A$8217,0))/p_bulan,"")</f>
        <v>5586.272727272727</v>
      </c>
      <c r="Q2636" s="104" t="str">
        <f t="shared" si="83"/>
        <v>Estimasi nol</v>
      </c>
    </row>
    <row r="2637" spans="1:17" x14ac:dyDescent="0.3">
      <c r="A2637" s="104">
        <v>2636</v>
      </c>
      <c r="B2637" s="104" t="s">
        <v>19427</v>
      </c>
      <c r="C2637" s="104" t="s">
        <v>282</v>
      </c>
      <c r="D2637" s="104" t="s">
        <v>308</v>
      </c>
      <c r="E2637" s="104" t="s">
        <v>301</v>
      </c>
      <c r="F2637" s="104" t="s">
        <v>344</v>
      </c>
      <c r="G2637" s="104" t="s">
        <v>332</v>
      </c>
      <c r="H2637" s="104" t="s">
        <v>1058</v>
      </c>
      <c r="I2637" s="104" t="s">
        <v>19433</v>
      </c>
      <c r="J2637" s="105">
        <v>20000</v>
      </c>
      <c r="K2637" s="105">
        <v>150000</v>
      </c>
      <c r="L2637" s="105">
        <v>85000</v>
      </c>
      <c r="M2637" s="106">
        <v>29.679931969999998</v>
      </c>
      <c r="N2637" s="105">
        <v>2522794.2179999999</v>
      </c>
      <c r="O2637" s="107">
        <f t="shared" si="82"/>
        <v>5</v>
      </c>
      <c r="P2637" s="105">
        <f>IFERROR(INDEX(Data_HS!$D$2:$D$8217,MATCH(H2637,Data_HS!$A$2:$A$8217,0))/p_bulan,"")</f>
        <v>7932.636363636364</v>
      </c>
      <c r="Q2637" s="104" t="str">
        <f t="shared" si="83"/>
        <v>Melebihi ekspor nasional HS</v>
      </c>
    </row>
    <row r="2638" spans="1:17" x14ac:dyDescent="0.3">
      <c r="A2638" s="104">
        <v>2637</v>
      </c>
      <c r="B2638" s="104" t="s">
        <v>19427</v>
      </c>
      <c r="C2638" s="104" t="s">
        <v>282</v>
      </c>
      <c r="D2638" s="104" t="s">
        <v>308</v>
      </c>
      <c r="E2638" s="104" t="s">
        <v>301</v>
      </c>
      <c r="F2638" s="104" t="s">
        <v>344</v>
      </c>
      <c r="G2638" s="104" t="s">
        <v>332</v>
      </c>
      <c r="H2638" s="104" t="s">
        <v>4317</v>
      </c>
      <c r="I2638" s="104" t="s">
        <v>19434</v>
      </c>
      <c r="J2638" s="105">
        <v>5000</v>
      </c>
      <c r="K2638" s="105">
        <v>200000</v>
      </c>
      <c r="L2638" s="105">
        <v>102500</v>
      </c>
      <c r="M2638" s="106">
        <v>59.799470110000001</v>
      </c>
      <c r="N2638" s="105">
        <v>6129445.6859999998</v>
      </c>
      <c r="O2638" s="107">
        <f t="shared" si="82"/>
        <v>33</v>
      </c>
      <c r="P2638" s="105">
        <f>IFERROR(INDEX(Data_HS!$D$2:$D$8217,MATCH(H2638,Data_HS!$A$2:$A$8217,0))/p_bulan,"")</f>
        <v>229809.36363636365</v>
      </c>
      <c r="Q2638" s="104" t="str">
        <f t="shared" si="83"/>
        <v>Melebihi ekspor nasional HS</v>
      </c>
    </row>
    <row r="2639" spans="1:17" x14ac:dyDescent="0.3">
      <c r="A2639" s="104">
        <v>2638</v>
      </c>
      <c r="B2639" s="104" t="s">
        <v>19427</v>
      </c>
      <c r="C2639" s="104" t="s">
        <v>282</v>
      </c>
      <c r="D2639" s="104" t="s">
        <v>308</v>
      </c>
      <c r="E2639" s="104" t="s">
        <v>301</v>
      </c>
      <c r="F2639" s="104" t="s">
        <v>344</v>
      </c>
      <c r="G2639" s="104" t="s">
        <v>332</v>
      </c>
      <c r="H2639" s="104" t="s">
        <v>1527</v>
      </c>
      <c r="I2639" s="104" t="s">
        <v>19435</v>
      </c>
      <c r="J2639" s="105">
        <v>5000</v>
      </c>
      <c r="K2639" s="105">
        <v>200000</v>
      </c>
      <c r="L2639" s="105">
        <v>102500</v>
      </c>
      <c r="M2639" s="106">
        <v>5.5014955480000003</v>
      </c>
      <c r="N2639" s="105">
        <v>563903.29370000004</v>
      </c>
      <c r="O2639" s="107">
        <f t="shared" si="82"/>
        <v>9</v>
      </c>
      <c r="P2639" s="105">
        <f>IFERROR(INDEX(Data_HS!$D$2:$D$8217,MATCH(H2639,Data_HS!$A$2:$A$8217,0))/p_bulan,"")</f>
        <v>8913202</v>
      </c>
      <c r="Q2639" s="104" t="str">
        <f t="shared" si="83"/>
        <v>Wajar</v>
      </c>
    </row>
    <row r="2640" spans="1:17" x14ac:dyDescent="0.3">
      <c r="A2640" s="104">
        <v>2639</v>
      </c>
      <c r="B2640" s="104" t="s">
        <v>19427</v>
      </c>
      <c r="C2640" s="104" t="s">
        <v>282</v>
      </c>
      <c r="D2640" s="104" t="s">
        <v>308</v>
      </c>
      <c r="E2640" s="104" t="s">
        <v>301</v>
      </c>
      <c r="F2640" s="104" t="s">
        <v>344</v>
      </c>
      <c r="G2640" s="104" t="s">
        <v>332</v>
      </c>
      <c r="H2640" s="104" t="s">
        <v>1493</v>
      </c>
      <c r="I2640" s="104" t="s">
        <v>19436</v>
      </c>
      <c r="J2640" s="105">
        <v>5000</v>
      </c>
      <c r="K2640" s="105">
        <v>200000</v>
      </c>
      <c r="L2640" s="105">
        <v>102500</v>
      </c>
      <c r="M2640" s="106">
        <v>7.2449907680000001</v>
      </c>
      <c r="N2640" s="105">
        <v>742611.55370000005</v>
      </c>
      <c r="O2640" s="107">
        <f t="shared" si="82"/>
        <v>9</v>
      </c>
      <c r="P2640" s="105">
        <f>IFERROR(INDEX(Data_HS!$D$2:$D$8217,MATCH(H2640,Data_HS!$A$2:$A$8217,0))/p_bulan,"")</f>
        <v>10498596.909090908</v>
      </c>
      <c r="Q2640" s="104" t="str">
        <f t="shared" si="83"/>
        <v>Wajar</v>
      </c>
    </row>
    <row r="2641" spans="1:17" x14ac:dyDescent="0.3">
      <c r="A2641" s="104">
        <v>2640</v>
      </c>
      <c r="B2641" s="104" t="s">
        <v>19427</v>
      </c>
      <c r="C2641" s="104" t="s">
        <v>282</v>
      </c>
      <c r="D2641" s="104" t="s">
        <v>308</v>
      </c>
      <c r="E2641" s="104" t="s">
        <v>301</v>
      </c>
      <c r="F2641" s="104" t="s">
        <v>344</v>
      </c>
      <c r="G2641" s="104" t="s">
        <v>332</v>
      </c>
      <c r="H2641" s="104" t="s">
        <v>1517</v>
      </c>
      <c r="I2641" s="104" t="s">
        <v>19437</v>
      </c>
      <c r="J2641" s="105">
        <v>0</v>
      </c>
      <c r="K2641" s="105">
        <v>0</v>
      </c>
      <c r="L2641" s="105">
        <v>0</v>
      </c>
      <c r="M2641" s="106">
        <v>4.5178611809999998</v>
      </c>
      <c r="N2641" s="105">
        <v>0</v>
      </c>
      <c r="O2641" s="107">
        <f t="shared" si="82"/>
        <v>9</v>
      </c>
      <c r="P2641" s="105">
        <f>IFERROR(INDEX(Data_HS!$D$2:$D$8217,MATCH(H2641,Data_HS!$A$2:$A$8217,0))/p_bulan,"")</f>
        <v>1296930.9090909092</v>
      </c>
      <c r="Q2641" s="104" t="str">
        <f t="shared" si="83"/>
        <v>Estimasi nol</v>
      </c>
    </row>
    <row r="2642" spans="1:17" x14ac:dyDescent="0.3">
      <c r="A2642" s="104">
        <v>2641</v>
      </c>
      <c r="B2642" s="104" t="s">
        <v>19427</v>
      </c>
      <c r="C2642" s="104" t="s">
        <v>282</v>
      </c>
      <c r="D2642" s="104" t="s">
        <v>308</v>
      </c>
      <c r="E2642" s="104" t="s">
        <v>301</v>
      </c>
      <c r="F2642" s="104" t="s">
        <v>344</v>
      </c>
      <c r="G2642" s="104" t="s">
        <v>332</v>
      </c>
      <c r="H2642" s="104" t="s">
        <v>1495</v>
      </c>
      <c r="I2642" s="104" t="s">
        <v>19438</v>
      </c>
      <c r="J2642" s="105">
        <v>5000</v>
      </c>
      <c r="K2642" s="105">
        <v>200000</v>
      </c>
      <c r="L2642" s="105">
        <v>102500</v>
      </c>
      <c r="M2642" s="106">
        <v>6.7226702649999996</v>
      </c>
      <c r="N2642" s="105">
        <v>689073.70220000006</v>
      </c>
      <c r="O2642" s="107">
        <f t="shared" si="82"/>
        <v>9</v>
      </c>
      <c r="P2642" s="105">
        <f>IFERROR(INDEX(Data_HS!$D$2:$D$8217,MATCH(H2642,Data_HS!$A$2:$A$8217,0))/p_bulan,"")</f>
        <v>7877299.2727272725</v>
      </c>
      <c r="Q2642" s="104" t="str">
        <f t="shared" si="83"/>
        <v>Wajar</v>
      </c>
    </row>
    <row r="2643" spans="1:17" x14ac:dyDescent="0.3">
      <c r="A2643" s="104">
        <v>2642</v>
      </c>
      <c r="B2643" s="104" t="s">
        <v>19427</v>
      </c>
      <c r="C2643" s="104" t="s">
        <v>282</v>
      </c>
      <c r="D2643" s="104" t="s">
        <v>308</v>
      </c>
      <c r="E2643" s="104" t="s">
        <v>301</v>
      </c>
      <c r="F2643" s="104" t="s">
        <v>344</v>
      </c>
      <c r="G2643" s="104" t="s">
        <v>332</v>
      </c>
      <c r="H2643" s="104" t="s">
        <v>1495</v>
      </c>
      <c r="I2643" s="104" t="s">
        <v>19439</v>
      </c>
      <c r="J2643" s="105">
        <v>0</v>
      </c>
      <c r="K2643" s="105">
        <v>0</v>
      </c>
      <c r="L2643" s="105">
        <v>0</v>
      </c>
      <c r="M2643" s="106">
        <v>6.7226702649999996</v>
      </c>
      <c r="N2643" s="105">
        <v>0</v>
      </c>
      <c r="O2643" s="107">
        <f t="shared" si="82"/>
        <v>9</v>
      </c>
      <c r="P2643" s="105">
        <f>IFERROR(INDEX(Data_HS!$D$2:$D$8217,MATCH(H2643,Data_HS!$A$2:$A$8217,0))/p_bulan,"")</f>
        <v>7877299.2727272725</v>
      </c>
      <c r="Q2643" s="104" t="str">
        <f t="shared" si="83"/>
        <v>Estimasi nol</v>
      </c>
    </row>
    <row r="2644" spans="1:17" x14ac:dyDescent="0.3">
      <c r="A2644" s="104">
        <v>2643</v>
      </c>
      <c r="B2644" s="104" t="s">
        <v>19440</v>
      </c>
      <c r="C2644" s="104" t="s">
        <v>284</v>
      </c>
      <c r="D2644" s="104" t="s">
        <v>311</v>
      </c>
      <c r="E2644" s="104" t="s">
        <v>320</v>
      </c>
      <c r="F2644" s="104" t="s">
        <v>344</v>
      </c>
      <c r="G2644" s="104" t="s">
        <v>335</v>
      </c>
      <c r="H2644" s="104" t="s">
        <v>1476</v>
      </c>
      <c r="I2644" s="104" t="s">
        <v>18261</v>
      </c>
      <c r="J2644" s="105">
        <v>0</v>
      </c>
      <c r="K2644" s="105">
        <v>0</v>
      </c>
      <c r="L2644" s="105">
        <v>0</v>
      </c>
      <c r="M2644" s="106">
        <v>6.1750955760000004</v>
      </c>
      <c r="N2644" s="105">
        <v>0</v>
      </c>
      <c r="O2644" s="107">
        <f t="shared" si="82"/>
        <v>9</v>
      </c>
      <c r="P2644" s="105">
        <f>IFERROR(INDEX(Data_HS!$D$2:$D$8217,MATCH(H2644,Data_HS!$A$2:$A$8217,0))/p_bulan,"")</f>
        <v>5139.363636363636</v>
      </c>
      <c r="Q2644" s="104" t="str">
        <f t="shared" si="83"/>
        <v>Estimasi nol</v>
      </c>
    </row>
    <row r="2645" spans="1:17" x14ac:dyDescent="0.3">
      <c r="A2645" s="104">
        <v>2644</v>
      </c>
      <c r="B2645" s="104" t="s">
        <v>19440</v>
      </c>
      <c r="C2645" s="104" t="s">
        <v>284</v>
      </c>
      <c r="D2645" s="104" t="s">
        <v>311</v>
      </c>
      <c r="E2645" s="104" t="s">
        <v>320</v>
      </c>
      <c r="F2645" s="104" t="s">
        <v>344</v>
      </c>
      <c r="G2645" s="104" t="s">
        <v>335</v>
      </c>
      <c r="H2645" s="104" t="s">
        <v>1961</v>
      </c>
      <c r="I2645" s="104" t="s">
        <v>19441</v>
      </c>
      <c r="J2645" s="105">
        <v>50</v>
      </c>
      <c r="K2645" s="105">
        <v>2000000</v>
      </c>
      <c r="L2645" s="105">
        <v>1000025</v>
      </c>
      <c r="M2645" s="106">
        <v>3.9790935140000001</v>
      </c>
      <c r="N2645" s="105">
        <v>3979192.9909999999</v>
      </c>
      <c r="O2645" s="107">
        <f t="shared" si="82"/>
        <v>15</v>
      </c>
      <c r="P2645" s="105">
        <f>IFERROR(INDEX(Data_HS!$D$2:$D$8217,MATCH(H2645,Data_HS!$A$2:$A$8217,0))/p_bulan,"")</f>
        <v>8007054.6363636367</v>
      </c>
      <c r="Q2645" s="104" t="str">
        <f t="shared" si="83"/>
        <v>Wajar</v>
      </c>
    </row>
    <row r="2646" spans="1:17" x14ac:dyDescent="0.3">
      <c r="A2646" s="104">
        <v>2645</v>
      </c>
      <c r="B2646" s="104" t="s">
        <v>19440</v>
      </c>
      <c r="C2646" s="104" t="s">
        <v>284</v>
      </c>
      <c r="D2646" s="104" t="s">
        <v>311</v>
      </c>
      <c r="E2646" s="104" t="s">
        <v>320</v>
      </c>
      <c r="F2646" s="104" t="s">
        <v>344</v>
      </c>
      <c r="G2646" s="104" t="s">
        <v>335</v>
      </c>
      <c r="H2646" s="104" t="s">
        <v>978</v>
      </c>
      <c r="I2646" s="104" t="s">
        <v>18257</v>
      </c>
      <c r="J2646" s="105">
        <v>10</v>
      </c>
      <c r="K2646" s="105">
        <v>1000</v>
      </c>
      <c r="L2646" s="105">
        <v>505</v>
      </c>
      <c r="M2646" s="106">
        <v>1.3588301460000001</v>
      </c>
      <c r="N2646" s="105">
        <v>686.20922380000002</v>
      </c>
      <c r="O2646" s="107">
        <f t="shared" si="82"/>
        <v>4</v>
      </c>
      <c r="P2646" s="105">
        <f>IFERROR(INDEX(Data_HS!$D$2:$D$8217,MATCH(H2646,Data_HS!$A$2:$A$8217,0))/p_bulan,"")</f>
        <v>549.09090909090912</v>
      </c>
      <c r="Q2646" s="104" t="str">
        <f t="shared" si="83"/>
        <v>Melebihi ekspor nasional HS</v>
      </c>
    </row>
    <row r="2647" spans="1:17" x14ac:dyDescent="0.3">
      <c r="A2647" s="104">
        <v>2646</v>
      </c>
      <c r="B2647" s="104" t="s">
        <v>19440</v>
      </c>
      <c r="C2647" s="104" t="s">
        <v>284</v>
      </c>
      <c r="D2647" s="104" t="s">
        <v>311</v>
      </c>
      <c r="E2647" s="104" t="s">
        <v>320</v>
      </c>
      <c r="F2647" s="104" t="s">
        <v>344</v>
      </c>
      <c r="G2647" s="104" t="s">
        <v>335</v>
      </c>
      <c r="H2647" s="104" t="s">
        <v>2251</v>
      </c>
      <c r="I2647" s="104" t="s">
        <v>17185</v>
      </c>
      <c r="J2647" s="105">
        <v>1000</v>
      </c>
      <c r="K2647" s="105">
        <v>10000</v>
      </c>
      <c r="L2647" s="105">
        <v>5500</v>
      </c>
      <c r="M2647" s="106">
        <v>5.5569576200000004</v>
      </c>
      <c r="N2647" s="105">
        <v>30563.266909999998</v>
      </c>
      <c r="O2647" s="107">
        <f t="shared" si="82"/>
        <v>18</v>
      </c>
      <c r="P2647" s="105">
        <f>IFERROR(INDEX(Data_HS!$D$2:$D$8217,MATCH(H2647,Data_HS!$A$2:$A$8217,0))/p_bulan,"")</f>
        <v>256941.09090909091</v>
      </c>
      <c r="Q2647" s="104" t="str">
        <f t="shared" si="83"/>
        <v>Wajar</v>
      </c>
    </row>
    <row r="2648" spans="1:17" x14ac:dyDescent="0.3">
      <c r="A2648" s="104">
        <v>2647</v>
      </c>
      <c r="B2648" s="104" t="s">
        <v>19440</v>
      </c>
      <c r="C2648" s="104" t="s">
        <v>284</v>
      </c>
      <c r="D2648" s="104" t="s">
        <v>311</v>
      </c>
      <c r="E2648" s="104" t="s">
        <v>320</v>
      </c>
      <c r="F2648" s="104" t="s">
        <v>344</v>
      </c>
      <c r="G2648" s="104" t="s">
        <v>335</v>
      </c>
      <c r="H2648" s="104" t="s">
        <v>1472</v>
      </c>
      <c r="I2648" s="104" t="s">
        <v>19442</v>
      </c>
      <c r="J2648" s="105">
        <v>1000</v>
      </c>
      <c r="K2648" s="105">
        <v>10000</v>
      </c>
      <c r="L2648" s="105">
        <v>5500</v>
      </c>
      <c r="M2648" s="106">
        <v>6.0114285709999997</v>
      </c>
      <c r="N2648" s="105">
        <v>33062.85714</v>
      </c>
      <c r="O2648" s="107">
        <f t="shared" si="82"/>
        <v>9</v>
      </c>
      <c r="P2648" s="105">
        <f>IFERROR(INDEX(Data_HS!$D$2:$D$8217,MATCH(H2648,Data_HS!$A$2:$A$8217,0))/p_bulan,"")</f>
        <v>95.63636363636364</v>
      </c>
      <c r="Q2648" s="104" t="str">
        <f t="shared" si="83"/>
        <v>Melebihi ekspor nasional HS</v>
      </c>
    </row>
    <row r="2649" spans="1:17" x14ac:dyDescent="0.3">
      <c r="A2649" s="104">
        <v>2648</v>
      </c>
      <c r="B2649" s="104" t="s">
        <v>19440</v>
      </c>
      <c r="C2649" s="104" t="s">
        <v>284</v>
      </c>
      <c r="D2649" s="104" t="s">
        <v>311</v>
      </c>
      <c r="E2649" s="104" t="s">
        <v>320</v>
      </c>
      <c r="F2649" s="104" t="s">
        <v>344</v>
      </c>
      <c r="G2649" s="104" t="s">
        <v>335</v>
      </c>
      <c r="H2649" s="104" t="s">
        <v>1476</v>
      </c>
      <c r="I2649" s="104" t="s">
        <v>19443</v>
      </c>
      <c r="J2649" s="105">
        <v>1000</v>
      </c>
      <c r="K2649" s="105">
        <v>10000</v>
      </c>
      <c r="L2649" s="105">
        <v>5500</v>
      </c>
      <c r="M2649" s="106">
        <v>6.1750955760000004</v>
      </c>
      <c r="N2649" s="105">
        <v>33963.025670000003</v>
      </c>
      <c r="O2649" s="107">
        <f t="shared" si="82"/>
        <v>9</v>
      </c>
      <c r="P2649" s="105">
        <f>IFERROR(INDEX(Data_HS!$D$2:$D$8217,MATCH(H2649,Data_HS!$A$2:$A$8217,0))/p_bulan,"")</f>
        <v>5139.363636363636</v>
      </c>
      <c r="Q2649" s="104" t="str">
        <f t="shared" si="83"/>
        <v>Melebihi ekspor nasional HS</v>
      </c>
    </row>
    <row r="2650" spans="1:17" x14ac:dyDescent="0.3">
      <c r="A2650" s="104">
        <v>2649</v>
      </c>
      <c r="B2650" s="104" t="s">
        <v>19440</v>
      </c>
      <c r="C2650" s="104" t="s">
        <v>284</v>
      </c>
      <c r="D2650" s="104" t="s">
        <v>311</v>
      </c>
      <c r="E2650" s="104" t="s">
        <v>320</v>
      </c>
      <c r="F2650" s="104" t="s">
        <v>344</v>
      </c>
      <c r="G2650" s="104" t="s">
        <v>335</v>
      </c>
      <c r="H2650" s="104" t="s">
        <v>2829</v>
      </c>
      <c r="I2650" s="104" t="s">
        <v>16900</v>
      </c>
      <c r="J2650" s="105">
        <v>1000</v>
      </c>
      <c r="K2650" s="105">
        <v>10000</v>
      </c>
      <c r="L2650" s="105">
        <v>5500</v>
      </c>
      <c r="M2650" s="106">
        <v>13.72142208</v>
      </c>
      <c r="N2650" s="105">
        <v>75467.82144</v>
      </c>
      <c r="O2650" s="107">
        <f t="shared" si="82"/>
        <v>24</v>
      </c>
      <c r="P2650" s="105">
        <f>IFERROR(INDEX(Data_HS!$D$2:$D$8217,MATCH(H2650,Data_HS!$A$2:$A$8217,0))/p_bulan,"")</f>
        <v>19492304.181818184</v>
      </c>
      <c r="Q2650" s="104" t="str">
        <f t="shared" si="83"/>
        <v>Wajar</v>
      </c>
    </row>
    <row r="2651" spans="1:17" x14ac:dyDescent="0.3">
      <c r="A2651" s="104">
        <v>2650</v>
      </c>
      <c r="B2651" s="104" t="s">
        <v>19440</v>
      </c>
      <c r="C2651" s="104" t="s">
        <v>284</v>
      </c>
      <c r="D2651" s="104" t="s">
        <v>311</v>
      </c>
      <c r="E2651" s="104" t="s">
        <v>320</v>
      </c>
      <c r="F2651" s="104" t="s">
        <v>344</v>
      </c>
      <c r="G2651" s="104" t="s">
        <v>335</v>
      </c>
      <c r="H2651" s="104" t="s">
        <v>1557</v>
      </c>
      <c r="I2651" s="104" t="s">
        <v>19064</v>
      </c>
      <c r="J2651" s="105">
        <v>1000</v>
      </c>
      <c r="K2651" s="105">
        <v>0</v>
      </c>
      <c r="L2651" s="105">
        <v>500</v>
      </c>
      <c r="M2651" s="106">
        <v>0.76696932900000003</v>
      </c>
      <c r="N2651" s="105">
        <v>383.48466459999997</v>
      </c>
      <c r="O2651" s="107">
        <f t="shared" si="82"/>
        <v>9</v>
      </c>
      <c r="P2651" s="105">
        <f>IFERROR(INDEX(Data_HS!$D$2:$D$8217,MATCH(H2651,Data_HS!$A$2:$A$8217,0))/p_bulan,"")</f>
        <v>171188.18181818182</v>
      </c>
      <c r="Q2651" s="104" t="str">
        <f t="shared" si="83"/>
        <v>Wajar</v>
      </c>
    </row>
    <row r="2652" spans="1:17" x14ac:dyDescent="0.3">
      <c r="A2652" s="104">
        <v>2651</v>
      </c>
      <c r="B2652" s="104" t="s">
        <v>19440</v>
      </c>
      <c r="C2652" s="104" t="s">
        <v>284</v>
      </c>
      <c r="D2652" s="104" t="s">
        <v>311</v>
      </c>
      <c r="E2652" s="104" t="s">
        <v>320</v>
      </c>
      <c r="F2652" s="104" t="s">
        <v>344</v>
      </c>
      <c r="G2652" s="104" t="s">
        <v>335</v>
      </c>
      <c r="H2652" s="104" t="s">
        <v>4317</v>
      </c>
      <c r="I2652" s="104" t="s">
        <v>19444</v>
      </c>
      <c r="J2652" s="105">
        <v>1000</v>
      </c>
      <c r="K2652" s="105">
        <v>10000</v>
      </c>
      <c r="L2652" s="105">
        <v>5500</v>
      </c>
      <c r="M2652" s="106">
        <v>59.799470110000001</v>
      </c>
      <c r="N2652" s="105">
        <v>328897.08559999999</v>
      </c>
      <c r="O2652" s="107">
        <f t="shared" si="82"/>
        <v>33</v>
      </c>
      <c r="P2652" s="105">
        <f>IFERROR(INDEX(Data_HS!$D$2:$D$8217,MATCH(H2652,Data_HS!$A$2:$A$8217,0))/p_bulan,"")</f>
        <v>229809.36363636365</v>
      </c>
      <c r="Q2652" s="104" t="str">
        <f t="shared" si="83"/>
        <v>Melebihi ekspor nasional HS</v>
      </c>
    </row>
    <row r="2653" spans="1:17" x14ac:dyDescent="0.3">
      <c r="A2653" s="104">
        <v>2652</v>
      </c>
      <c r="B2653" s="104" t="s">
        <v>19445</v>
      </c>
      <c r="C2653" s="104" t="s">
        <v>290</v>
      </c>
      <c r="D2653" s="104" t="s">
        <v>311</v>
      </c>
      <c r="E2653" s="104" t="s">
        <v>320</v>
      </c>
      <c r="F2653" s="104" t="s">
        <v>344</v>
      </c>
      <c r="G2653" s="104" t="s">
        <v>335</v>
      </c>
      <c r="H2653" s="104" t="s">
        <v>1523</v>
      </c>
      <c r="I2653" s="104" t="s">
        <v>16812</v>
      </c>
      <c r="J2653" s="105">
        <v>15000</v>
      </c>
      <c r="K2653" s="105">
        <v>100000</v>
      </c>
      <c r="L2653" s="105">
        <v>57500</v>
      </c>
      <c r="M2653" s="106">
        <v>5.5373955229999998</v>
      </c>
      <c r="N2653" s="105">
        <v>318400.2426</v>
      </c>
      <c r="O2653" s="107">
        <f t="shared" si="82"/>
        <v>9</v>
      </c>
      <c r="P2653" s="105">
        <f>IFERROR(INDEX(Data_HS!$D$2:$D$8217,MATCH(H2653,Data_HS!$A$2:$A$8217,0))/p_bulan,"")</f>
        <v>18410584.636363637</v>
      </c>
      <c r="Q2653" s="104" t="str">
        <f t="shared" si="83"/>
        <v>Wajar</v>
      </c>
    </row>
    <row r="2654" spans="1:17" x14ac:dyDescent="0.3">
      <c r="A2654" s="104">
        <v>2653</v>
      </c>
      <c r="B2654" s="104" t="s">
        <v>19445</v>
      </c>
      <c r="C2654" s="104" t="s">
        <v>290</v>
      </c>
      <c r="D2654" s="104" t="s">
        <v>311</v>
      </c>
      <c r="E2654" s="104" t="s">
        <v>320</v>
      </c>
      <c r="F2654" s="104" t="s">
        <v>344</v>
      </c>
      <c r="G2654" s="104" t="s">
        <v>335</v>
      </c>
      <c r="H2654" s="104" t="s">
        <v>16845</v>
      </c>
      <c r="I2654" s="104" t="s">
        <v>16980</v>
      </c>
      <c r="J2654" s="105">
        <v>1000</v>
      </c>
      <c r="K2654" s="105"/>
      <c r="L2654" s="105">
        <v>1000</v>
      </c>
      <c r="M2654" s="106"/>
      <c r="N2654" s="105"/>
      <c r="O2654" s="107">
        <f t="shared" si="82"/>
        <v>0</v>
      </c>
      <c r="P2654" s="105" t="str">
        <f>IFERROR(INDEX(Data_HS!$D$2:$D$8217,MATCH(H2654,Data_HS!$A$2:$A$8217,0))/p_bulan,"")</f>
        <v/>
      </c>
      <c r="Q2654" s="104" t="str">
        <f t="shared" si="83"/>
        <v>HS tidak valid</v>
      </c>
    </row>
    <row r="2655" spans="1:17" x14ac:dyDescent="0.3">
      <c r="A2655" s="104">
        <v>2654</v>
      </c>
      <c r="B2655" s="104" t="s">
        <v>19446</v>
      </c>
      <c r="C2655" s="104" t="s">
        <v>310</v>
      </c>
      <c r="D2655" s="104" t="s">
        <v>311</v>
      </c>
      <c r="E2655" s="104" t="s">
        <v>320</v>
      </c>
      <c r="F2655" s="104" t="s">
        <v>344</v>
      </c>
      <c r="G2655" s="104" t="s">
        <v>335</v>
      </c>
      <c r="H2655" s="104" t="s">
        <v>6709</v>
      </c>
      <c r="I2655" s="104" t="s">
        <v>19447</v>
      </c>
      <c r="J2655" s="105">
        <v>0</v>
      </c>
      <c r="K2655" s="105">
        <v>0</v>
      </c>
      <c r="L2655" s="105">
        <v>0</v>
      </c>
      <c r="M2655" s="106">
        <v>16.81818182</v>
      </c>
      <c r="N2655" s="105">
        <v>0</v>
      </c>
      <c r="O2655" s="107">
        <f t="shared" si="82"/>
        <v>49</v>
      </c>
      <c r="P2655" s="105">
        <f>IFERROR(INDEX(Data_HS!$D$2:$D$8217,MATCH(H2655,Data_HS!$A$2:$A$8217,0))/p_bulan,"")</f>
        <v>67.272727272727266</v>
      </c>
      <c r="Q2655" s="104" t="str">
        <f t="shared" si="83"/>
        <v>Estimasi nol</v>
      </c>
    </row>
    <row r="2656" spans="1:17" x14ac:dyDescent="0.3">
      <c r="A2656" s="104">
        <v>2655</v>
      </c>
      <c r="B2656" s="104" t="s">
        <v>19446</v>
      </c>
      <c r="C2656" s="104" t="s">
        <v>310</v>
      </c>
      <c r="D2656" s="104" t="s">
        <v>311</v>
      </c>
      <c r="E2656" s="104" t="s">
        <v>320</v>
      </c>
      <c r="F2656" s="104" t="s">
        <v>344</v>
      </c>
      <c r="G2656" s="104" t="s">
        <v>335</v>
      </c>
      <c r="H2656" s="104" t="s">
        <v>1460</v>
      </c>
      <c r="I2656" s="104" t="s">
        <v>19448</v>
      </c>
      <c r="J2656" s="105">
        <v>0</v>
      </c>
      <c r="K2656" s="105">
        <v>0</v>
      </c>
      <c r="L2656" s="105">
        <v>0</v>
      </c>
      <c r="M2656" s="106">
        <v>6.8828138010000002</v>
      </c>
      <c r="N2656" s="105">
        <v>0</v>
      </c>
      <c r="O2656" s="107">
        <f t="shared" si="82"/>
        <v>9</v>
      </c>
      <c r="P2656" s="105">
        <f>IFERROR(INDEX(Data_HS!$D$2:$D$8217,MATCH(H2656,Data_HS!$A$2:$A$8217,0))/p_bulan,"")</f>
        <v>60138.272727272728</v>
      </c>
      <c r="Q2656" s="104" t="str">
        <f t="shared" si="83"/>
        <v>Estimasi nol</v>
      </c>
    </row>
    <row r="2657" spans="1:17" x14ac:dyDescent="0.3">
      <c r="A2657" s="104">
        <v>2656</v>
      </c>
      <c r="B2657" s="104" t="s">
        <v>19446</v>
      </c>
      <c r="C2657" s="104" t="s">
        <v>310</v>
      </c>
      <c r="D2657" s="104" t="s">
        <v>311</v>
      </c>
      <c r="E2657" s="104" t="s">
        <v>320</v>
      </c>
      <c r="F2657" s="104" t="s">
        <v>344</v>
      </c>
      <c r="G2657" s="104" t="s">
        <v>335</v>
      </c>
      <c r="H2657" s="104" t="s">
        <v>12252</v>
      </c>
      <c r="I2657" s="104" t="s">
        <v>19449</v>
      </c>
      <c r="J2657" s="105">
        <v>0</v>
      </c>
      <c r="K2657" s="105">
        <v>0</v>
      </c>
      <c r="L2657" s="105">
        <v>0</v>
      </c>
      <c r="M2657" s="106">
        <v>7.6256532200000002</v>
      </c>
      <c r="N2657" s="105">
        <v>0</v>
      </c>
      <c r="O2657" s="107">
        <f t="shared" si="82"/>
        <v>84</v>
      </c>
      <c r="P2657" s="105">
        <f>IFERROR(INDEX(Data_HS!$D$2:$D$8217,MATCH(H2657,Data_HS!$A$2:$A$8217,0))/p_bulan,"")</f>
        <v>176966.45454545456</v>
      </c>
      <c r="Q2657" s="104" t="str">
        <f t="shared" si="83"/>
        <v>Estimasi nol</v>
      </c>
    </row>
    <row r="2658" spans="1:17" x14ac:dyDescent="0.3">
      <c r="A2658" s="104">
        <v>2657</v>
      </c>
      <c r="B2658" s="104" t="s">
        <v>19446</v>
      </c>
      <c r="C2658" s="104" t="s">
        <v>310</v>
      </c>
      <c r="D2658" s="104" t="s">
        <v>311</v>
      </c>
      <c r="E2658" s="104" t="s">
        <v>320</v>
      </c>
      <c r="F2658" s="104" t="s">
        <v>344</v>
      </c>
      <c r="G2658" s="104" t="s">
        <v>335</v>
      </c>
      <c r="H2658" s="104" t="s">
        <v>12252</v>
      </c>
      <c r="I2658" s="104" t="s">
        <v>19450</v>
      </c>
      <c r="J2658" s="105">
        <v>0</v>
      </c>
      <c r="K2658" s="105">
        <v>0</v>
      </c>
      <c r="L2658" s="105">
        <v>0</v>
      </c>
      <c r="M2658" s="106">
        <v>7.6256532200000002</v>
      </c>
      <c r="N2658" s="105">
        <v>0</v>
      </c>
      <c r="O2658" s="107">
        <f t="shared" si="82"/>
        <v>84</v>
      </c>
      <c r="P2658" s="105">
        <f>IFERROR(INDEX(Data_HS!$D$2:$D$8217,MATCH(H2658,Data_HS!$A$2:$A$8217,0))/p_bulan,"")</f>
        <v>176966.45454545456</v>
      </c>
      <c r="Q2658" s="104" t="str">
        <f t="shared" si="83"/>
        <v>Estimasi nol</v>
      </c>
    </row>
    <row r="2659" spans="1:17" x14ac:dyDescent="0.3">
      <c r="A2659" s="104">
        <v>2658</v>
      </c>
      <c r="B2659" s="104" t="s">
        <v>19446</v>
      </c>
      <c r="C2659" s="104" t="s">
        <v>310</v>
      </c>
      <c r="D2659" s="104" t="s">
        <v>311</v>
      </c>
      <c r="E2659" s="104" t="s">
        <v>320</v>
      </c>
      <c r="F2659" s="104" t="s">
        <v>344</v>
      </c>
      <c r="G2659" s="104" t="s">
        <v>335</v>
      </c>
      <c r="H2659" s="104" t="s">
        <v>1460</v>
      </c>
      <c r="I2659" s="104" t="s">
        <v>19451</v>
      </c>
      <c r="J2659" s="105">
        <v>100</v>
      </c>
      <c r="K2659" s="105">
        <v>100</v>
      </c>
      <c r="L2659" s="105">
        <v>100</v>
      </c>
      <c r="M2659" s="106">
        <v>6.8828138010000002</v>
      </c>
      <c r="N2659" s="105">
        <v>688.28138009999998</v>
      </c>
      <c r="O2659" s="107">
        <f t="shared" si="82"/>
        <v>9</v>
      </c>
      <c r="P2659" s="105">
        <f>IFERROR(INDEX(Data_HS!$D$2:$D$8217,MATCH(H2659,Data_HS!$A$2:$A$8217,0))/p_bulan,"")</f>
        <v>60138.272727272728</v>
      </c>
      <c r="Q2659" s="104" t="str">
        <f t="shared" si="83"/>
        <v>Wajar</v>
      </c>
    </row>
    <row r="2660" spans="1:17" x14ac:dyDescent="0.3">
      <c r="A2660" s="104">
        <v>2659</v>
      </c>
      <c r="B2660" s="104" t="s">
        <v>19452</v>
      </c>
      <c r="C2660" s="104" t="s">
        <v>280</v>
      </c>
      <c r="D2660" s="104" t="s">
        <v>317</v>
      </c>
      <c r="E2660" s="104" t="s">
        <v>320</v>
      </c>
      <c r="F2660" s="104" t="s">
        <v>343</v>
      </c>
      <c r="G2660" s="104" t="s">
        <v>335</v>
      </c>
      <c r="H2660" s="104" t="s">
        <v>1597</v>
      </c>
      <c r="I2660" s="104" t="s">
        <v>19453</v>
      </c>
      <c r="J2660" s="105">
        <v>25000</v>
      </c>
      <c r="K2660" s="105">
        <v>5000</v>
      </c>
      <c r="L2660" s="105">
        <v>15000</v>
      </c>
      <c r="M2660" s="106">
        <v>1.701830065</v>
      </c>
      <c r="N2660" s="105">
        <v>25527.450980000001</v>
      </c>
      <c r="O2660" s="107">
        <f t="shared" si="82"/>
        <v>10</v>
      </c>
      <c r="P2660" s="105">
        <f>IFERROR(INDEX(Data_HS!$D$2:$D$8217,MATCH(H2660,Data_HS!$A$2:$A$8217,0))/p_bulan,"")</f>
        <v>1183.5454545454545</v>
      </c>
      <c r="Q2660" s="104" t="str">
        <f t="shared" si="83"/>
        <v>Melebihi ekspor nasional HS</v>
      </c>
    </row>
    <row r="2661" spans="1:17" x14ac:dyDescent="0.3">
      <c r="A2661" s="104">
        <v>2660</v>
      </c>
      <c r="B2661" s="104" t="s">
        <v>19452</v>
      </c>
      <c r="C2661" s="104" t="s">
        <v>280</v>
      </c>
      <c r="D2661" s="104" t="s">
        <v>317</v>
      </c>
      <c r="E2661" s="104" t="s">
        <v>320</v>
      </c>
      <c r="F2661" s="104" t="s">
        <v>343</v>
      </c>
      <c r="G2661" s="104" t="s">
        <v>335</v>
      </c>
      <c r="H2661" s="104" t="s">
        <v>2225</v>
      </c>
      <c r="I2661" s="104" t="s">
        <v>19454</v>
      </c>
      <c r="J2661" s="105">
        <v>5000</v>
      </c>
      <c r="K2661" s="105">
        <v>5000</v>
      </c>
      <c r="L2661" s="105">
        <v>5000</v>
      </c>
      <c r="M2661" s="106">
        <v>2.077171989</v>
      </c>
      <c r="N2661" s="105">
        <v>10385.85994</v>
      </c>
      <c r="O2661" s="107">
        <f t="shared" si="82"/>
        <v>17</v>
      </c>
      <c r="P2661" s="105">
        <f>IFERROR(INDEX(Data_HS!$D$2:$D$8217,MATCH(H2661,Data_HS!$A$2:$A$8217,0))/p_bulan,"")</f>
        <v>1578024.7272727273</v>
      </c>
      <c r="Q2661" s="104" t="str">
        <f t="shared" si="83"/>
        <v>Wajar</v>
      </c>
    </row>
    <row r="2662" spans="1:17" x14ac:dyDescent="0.3">
      <c r="A2662" s="104">
        <v>2661</v>
      </c>
      <c r="B2662" s="104" t="s">
        <v>19455</v>
      </c>
      <c r="C2662" s="104" t="s">
        <v>286</v>
      </c>
      <c r="D2662" s="104" t="s">
        <v>308</v>
      </c>
      <c r="E2662" s="104" t="s">
        <v>320</v>
      </c>
      <c r="F2662" s="104" t="s">
        <v>344</v>
      </c>
      <c r="G2662" s="104" t="s">
        <v>332</v>
      </c>
      <c r="H2662" s="104" t="s">
        <v>4629</v>
      </c>
      <c r="I2662" s="104" t="s">
        <v>19456</v>
      </c>
      <c r="J2662" s="105">
        <v>24000</v>
      </c>
      <c r="K2662" s="105">
        <v>100000</v>
      </c>
      <c r="L2662" s="105">
        <v>62000</v>
      </c>
      <c r="M2662" s="106">
        <v>1.77268161</v>
      </c>
      <c r="N2662" s="105">
        <v>109906.2598</v>
      </c>
      <c r="O2662" s="107">
        <f t="shared" si="82"/>
        <v>38</v>
      </c>
      <c r="P2662" s="105">
        <f>IFERROR(INDEX(Data_HS!$D$2:$D$8217,MATCH(H2662,Data_HS!$A$2:$A$8217,0))/p_bulan,"")</f>
        <v>2332469</v>
      </c>
      <c r="Q2662" s="104" t="str">
        <f t="shared" si="83"/>
        <v>Wajar</v>
      </c>
    </row>
    <row r="2663" spans="1:17" x14ac:dyDescent="0.3">
      <c r="A2663" s="104">
        <v>2662</v>
      </c>
      <c r="B2663" s="104" t="s">
        <v>19455</v>
      </c>
      <c r="C2663" s="104" t="s">
        <v>286</v>
      </c>
      <c r="D2663" s="104" t="s">
        <v>308</v>
      </c>
      <c r="E2663" s="104" t="s">
        <v>320</v>
      </c>
      <c r="F2663" s="104" t="s">
        <v>344</v>
      </c>
      <c r="G2663" s="104" t="s">
        <v>332</v>
      </c>
      <c r="H2663" s="104" t="s">
        <v>4629</v>
      </c>
      <c r="I2663" s="104" t="s">
        <v>19457</v>
      </c>
      <c r="J2663" s="105">
        <v>24000</v>
      </c>
      <c r="K2663" s="105">
        <v>200000</v>
      </c>
      <c r="L2663" s="105">
        <v>112000</v>
      </c>
      <c r="M2663" s="106">
        <v>1.77268161</v>
      </c>
      <c r="N2663" s="105">
        <v>198540.34030000001</v>
      </c>
      <c r="O2663" s="107">
        <f t="shared" si="82"/>
        <v>38</v>
      </c>
      <c r="P2663" s="105">
        <f>IFERROR(INDEX(Data_HS!$D$2:$D$8217,MATCH(H2663,Data_HS!$A$2:$A$8217,0))/p_bulan,"")</f>
        <v>2332469</v>
      </c>
      <c r="Q2663" s="104" t="str">
        <f t="shared" si="83"/>
        <v>Wajar</v>
      </c>
    </row>
    <row r="2664" spans="1:17" x14ac:dyDescent="0.3">
      <c r="A2664" s="104">
        <v>2663</v>
      </c>
      <c r="B2664" s="104" t="s">
        <v>19455</v>
      </c>
      <c r="C2664" s="104" t="s">
        <v>286</v>
      </c>
      <c r="D2664" s="104" t="s">
        <v>308</v>
      </c>
      <c r="E2664" s="104" t="s">
        <v>320</v>
      </c>
      <c r="F2664" s="104" t="s">
        <v>344</v>
      </c>
      <c r="G2664" s="104" t="s">
        <v>332</v>
      </c>
      <c r="H2664" s="104" t="s">
        <v>2757</v>
      </c>
      <c r="I2664" s="104" t="s">
        <v>16908</v>
      </c>
      <c r="J2664" s="105">
        <v>18000</v>
      </c>
      <c r="K2664" s="105">
        <v>1000000</v>
      </c>
      <c r="L2664" s="105">
        <v>509000</v>
      </c>
      <c r="M2664" s="106">
        <v>0.30174964999999998</v>
      </c>
      <c r="N2664" s="105">
        <v>153590.57190000001</v>
      </c>
      <c r="O2664" s="107">
        <f t="shared" si="82"/>
        <v>23</v>
      </c>
      <c r="P2664" s="105">
        <f>IFERROR(INDEX(Data_HS!$D$2:$D$8217,MATCH(H2664,Data_HS!$A$2:$A$8217,0))/p_bulan,"")</f>
        <v>2743.7272727272725</v>
      </c>
      <c r="Q2664" s="104" t="str">
        <f t="shared" si="83"/>
        <v>Melebihi ekspor nasional HS</v>
      </c>
    </row>
    <row r="2665" spans="1:17" x14ac:dyDescent="0.3">
      <c r="A2665" s="104">
        <v>2664</v>
      </c>
      <c r="B2665" s="104" t="s">
        <v>19455</v>
      </c>
      <c r="C2665" s="104" t="s">
        <v>286</v>
      </c>
      <c r="D2665" s="104" t="s">
        <v>308</v>
      </c>
      <c r="E2665" s="104" t="s">
        <v>320</v>
      </c>
      <c r="F2665" s="104" t="s">
        <v>344</v>
      </c>
      <c r="G2665" s="104" t="s">
        <v>332</v>
      </c>
      <c r="H2665" s="104" t="s">
        <v>576</v>
      </c>
      <c r="I2665" s="104" t="s">
        <v>19458</v>
      </c>
      <c r="J2665" s="105">
        <v>24000</v>
      </c>
      <c r="K2665" s="105">
        <v>200000</v>
      </c>
      <c r="L2665" s="105">
        <v>112000</v>
      </c>
      <c r="M2665" s="106">
        <v>3.6465860569999999</v>
      </c>
      <c r="N2665" s="105">
        <v>408417.63829999999</v>
      </c>
      <c r="O2665" s="107">
        <f t="shared" si="82"/>
        <v>3</v>
      </c>
      <c r="P2665" s="105">
        <f>IFERROR(INDEX(Data_HS!$D$2:$D$8217,MATCH(H2665,Data_HS!$A$2:$A$8217,0))/p_bulan,"")</f>
        <v>428850.45454545453</v>
      </c>
      <c r="Q2665" s="104" t="str">
        <f t="shared" si="83"/>
        <v>Wajar</v>
      </c>
    </row>
    <row r="2666" spans="1:17" x14ac:dyDescent="0.3">
      <c r="A2666" s="104">
        <v>2665</v>
      </c>
      <c r="B2666" s="104" t="s">
        <v>19455</v>
      </c>
      <c r="C2666" s="104" t="s">
        <v>286</v>
      </c>
      <c r="D2666" s="104" t="s">
        <v>308</v>
      </c>
      <c r="E2666" s="104" t="s">
        <v>320</v>
      </c>
      <c r="F2666" s="104" t="s">
        <v>344</v>
      </c>
      <c r="G2666" s="104" t="s">
        <v>332</v>
      </c>
      <c r="H2666" s="104" t="s">
        <v>4819</v>
      </c>
      <c r="I2666" s="104" t="s">
        <v>17786</v>
      </c>
      <c r="J2666" s="105">
        <v>500000</v>
      </c>
      <c r="K2666" s="105">
        <v>5000000</v>
      </c>
      <c r="L2666" s="105">
        <v>2750000</v>
      </c>
      <c r="M2666" s="106">
        <v>0.94106053199999995</v>
      </c>
      <c r="N2666" s="105">
        <v>2587916.463</v>
      </c>
      <c r="O2666" s="107">
        <f t="shared" si="82"/>
        <v>38</v>
      </c>
      <c r="P2666" s="105">
        <f>IFERROR(INDEX(Data_HS!$D$2:$D$8217,MATCH(H2666,Data_HS!$A$2:$A$8217,0))/p_bulan,"")</f>
        <v>146201730</v>
      </c>
      <c r="Q2666" s="104" t="str">
        <f t="shared" si="83"/>
        <v>Wajar</v>
      </c>
    </row>
    <row r="2667" spans="1:17" x14ac:dyDescent="0.3">
      <c r="A2667" s="104">
        <v>2666</v>
      </c>
      <c r="B2667" s="104" t="s">
        <v>19455</v>
      </c>
      <c r="C2667" s="104" t="s">
        <v>286</v>
      </c>
      <c r="D2667" s="104" t="s">
        <v>308</v>
      </c>
      <c r="E2667" s="104" t="s">
        <v>320</v>
      </c>
      <c r="F2667" s="104" t="s">
        <v>344</v>
      </c>
      <c r="G2667" s="104" t="s">
        <v>332</v>
      </c>
      <c r="H2667" s="104" t="s">
        <v>1833</v>
      </c>
      <c r="I2667" s="104" t="s">
        <v>19459</v>
      </c>
      <c r="J2667" s="105">
        <v>100000</v>
      </c>
      <c r="K2667" s="105">
        <v>30000000</v>
      </c>
      <c r="L2667" s="105">
        <v>15050000</v>
      </c>
      <c r="M2667" s="106">
        <v>0.10319235</v>
      </c>
      <c r="N2667" s="105">
        <v>1553044.86</v>
      </c>
      <c r="O2667" s="107">
        <f t="shared" si="82"/>
        <v>14</v>
      </c>
      <c r="P2667" s="105">
        <f>IFERROR(INDEX(Data_HS!$D$2:$D$8217,MATCH(H2667,Data_HS!$A$2:$A$8217,0))/p_bulan,"")</f>
        <v>51044723.545454547</v>
      </c>
      <c r="Q2667" s="104" t="str">
        <f t="shared" si="83"/>
        <v>Wajar</v>
      </c>
    </row>
    <row r="2668" spans="1:17" x14ac:dyDescent="0.3">
      <c r="A2668" s="104">
        <v>2667</v>
      </c>
      <c r="B2668" s="104" t="s">
        <v>19455</v>
      </c>
      <c r="C2668" s="104" t="s">
        <v>286</v>
      </c>
      <c r="D2668" s="104" t="s">
        <v>308</v>
      </c>
      <c r="E2668" s="104" t="s">
        <v>320</v>
      </c>
      <c r="F2668" s="104" t="s">
        <v>344</v>
      </c>
      <c r="G2668" s="104" t="s">
        <v>332</v>
      </c>
      <c r="H2668" s="104" t="s">
        <v>4629</v>
      </c>
      <c r="I2668" s="104" t="s">
        <v>19460</v>
      </c>
      <c r="J2668" s="105">
        <v>24000</v>
      </c>
      <c r="K2668" s="105">
        <v>5000000</v>
      </c>
      <c r="L2668" s="105">
        <v>2512000</v>
      </c>
      <c r="M2668" s="106">
        <v>1.77268161</v>
      </c>
      <c r="N2668" s="105">
        <v>4452976.2039999999</v>
      </c>
      <c r="O2668" s="107">
        <f t="shared" si="82"/>
        <v>38</v>
      </c>
      <c r="P2668" s="105">
        <f>IFERROR(INDEX(Data_HS!$D$2:$D$8217,MATCH(H2668,Data_HS!$A$2:$A$8217,0))/p_bulan,"")</f>
        <v>2332469</v>
      </c>
      <c r="Q2668" s="104" t="str">
        <f t="shared" si="83"/>
        <v>Melebihi ekspor nasional HS</v>
      </c>
    </row>
    <row r="2669" spans="1:17" x14ac:dyDescent="0.3">
      <c r="A2669" s="104">
        <v>2668</v>
      </c>
      <c r="B2669" s="104" t="s">
        <v>19461</v>
      </c>
      <c r="C2669" s="104" t="s">
        <v>288</v>
      </c>
      <c r="D2669" s="104" t="s">
        <v>308</v>
      </c>
      <c r="E2669" s="104" t="s">
        <v>320</v>
      </c>
      <c r="F2669" s="104" t="s">
        <v>343</v>
      </c>
      <c r="G2669" s="104" t="s">
        <v>332</v>
      </c>
      <c r="H2669" s="104" t="s">
        <v>1450</v>
      </c>
      <c r="I2669" s="104" t="s">
        <v>19462</v>
      </c>
      <c r="J2669" s="105">
        <v>2000</v>
      </c>
      <c r="K2669" s="105"/>
      <c r="L2669" s="105">
        <v>2000</v>
      </c>
      <c r="M2669" s="106">
        <v>7.4869302299999996</v>
      </c>
      <c r="N2669" s="105">
        <v>14973.86046</v>
      </c>
      <c r="O2669" s="107">
        <f t="shared" si="82"/>
        <v>9</v>
      </c>
      <c r="P2669" s="105">
        <f>IFERROR(INDEX(Data_HS!$D$2:$D$8217,MATCH(H2669,Data_HS!$A$2:$A$8217,0))/p_bulan,"")</f>
        <v>44220039</v>
      </c>
      <c r="Q2669" s="104" t="str">
        <f t="shared" si="83"/>
        <v>Wajar</v>
      </c>
    </row>
    <row r="2670" spans="1:17" x14ac:dyDescent="0.3">
      <c r="A2670" s="104">
        <v>2669</v>
      </c>
      <c r="B2670" s="104" t="s">
        <v>19463</v>
      </c>
      <c r="C2670" s="104" t="s">
        <v>282</v>
      </c>
      <c r="D2670" s="104" t="s">
        <v>314</v>
      </c>
      <c r="E2670" s="104" t="s">
        <v>320</v>
      </c>
      <c r="F2670" s="104" t="s">
        <v>344</v>
      </c>
      <c r="G2670" s="104" t="s">
        <v>332</v>
      </c>
      <c r="H2670" s="104" t="s">
        <v>1513</v>
      </c>
      <c r="I2670" s="104" t="s">
        <v>17334</v>
      </c>
      <c r="J2670" s="105">
        <v>20</v>
      </c>
      <c r="K2670" s="105">
        <v>1000</v>
      </c>
      <c r="L2670" s="105">
        <v>510</v>
      </c>
      <c r="M2670" s="106">
        <v>48.166593229999997</v>
      </c>
      <c r="N2670" s="105">
        <v>24564.96254</v>
      </c>
      <c r="O2670" s="107">
        <f t="shared" si="82"/>
        <v>9</v>
      </c>
      <c r="P2670" s="105">
        <f>IFERROR(INDEX(Data_HS!$D$2:$D$8217,MATCH(H2670,Data_HS!$A$2:$A$8217,0))/p_bulan,"")</f>
        <v>785032.27272727271</v>
      </c>
      <c r="Q2670" s="104" t="str">
        <f t="shared" si="83"/>
        <v>Wajar</v>
      </c>
    </row>
    <row r="2671" spans="1:17" x14ac:dyDescent="0.3">
      <c r="A2671" s="104">
        <v>2670</v>
      </c>
      <c r="B2671" s="104" t="s">
        <v>19463</v>
      </c>
      <c r="C2671" s="104" t="s">
        <v>282</v>
      </c>
      <c r="D2671" s="104" t="s">
        <v>314</v>
      </c>
      <c r="E2671" s="104" t="s">
        <v>320</v>
      </c>
      <c r="F2671" s="104" t="s">
        <v>344</v>
      </c>
      <c r="G2671" s="104" t="s">
        <v>332</v>
      </c>
      <c r="H2671" s="104" t="s">
        <v>1587</v>
      </c>
      <c r="I2671" s="104" t="s">
        <v>19464</v>
      </c>
      <c r="J2671" s="105">
        <v>100000</v>
      </c>
      <c r="K2671" s="105">
        <v>200000</v>
      </c>
      <c r="L2671" s="105">
        <v>150000</v>
      </c>
      <c r="M2671" s="106">
        <v>11.25</v>
      </c>
      <c r="N2671" s="105">
        <v>1687500</v>
      </c>
      <c r="O2671" s="107">
        <f t="shared" si="82"/>
        <v>10</v>
      </c>
      <c r="P2671" s="105">
        <f>IFERROR(INDEX(Data_HS!$D$2:$D$8217,MATCH(H2671,Data_HS!$A$2:$A$8217,0))/p_bulan,"")</f>
        <v>32215.909090909092</v>
      </c>
      <c r="Q2671" s="104" t="str">
        <f t="shared" si="83"/>
        <v>Melebihi ekspor nasional HS</v>
      </c>
    </row>
    <row r="2672" spans="1:17" x14ac:dyDescent="0.3">
      <c r="A2672" s="104">
        <v>2671</v>
      </c>
      <c r="B2672" s="104" t="s">
        <v>19463</v>
      </c>
      <c r="C2672" s="104" t="s">
        <v>282</v>
      </c>
      <c r="D2672" s="104" t="s">
        <v>314</v>
      </c>
      <c r="E2672" s="104" t="s">
        <v>320</v>
      </c>
      <c r="F2672" s="104" t="s">
        <v>344</v>
      </c>
      <c r="G2672" s="104" t="s">
        <v>332</v>
      </c>
      <c r="H2672" s="104" t="s">
        <v>2225</v>
      </c>
      <c r="I2672" s="104" t="s">
        <v>19465</v>
      </c>
      <c r="J2672" s="105">
        <v>18000</v>
      </c>
      <c r="K2672" s="105">
        <v>30000</v>
      </c>
      <c r="L2672" s="105">
        <v>24000</v>
      </c>
      <c r="M2672" s="106">
        <v>2.077171989</v>
      </c>
      <c r="N2672" s="105">
        <v>49852.12773</v>
      </c>
      <c r="O2672" s="107">
        <f t="shared" si="82"/>
        <v>17</v>
      </c>
      <c r="P2672" s="105">
        <f>IFERROR(INDEX(Data_HS!$D$2:$D$8217,MATCH(H2672,Data_HS!$A$2:$A$8217,0))/p_bulan,"")</f>
        <v>1578024.7272727273</v>
      </c>
      <c r="Q2672" s="104" t="str">
        <f t="shared" si="83"/>
        <v>Wajar</v>
      </c>
    </row>
    <row r="2673" spans="1:17" x14ac:dyDescent="0.3">
      <c r="A2673" s="104">
        <v>2672</v>
      </c>
      <c r="B2673" s="104" t="s">
        <v>19463</v>
      </c>
      <c r="C2673" s="104" t="s">
        <v>282</v>
      </c>
      <c r="D2673" s="104" t="s">
        <v>314</v>
      </c>
      <c r="E2673" s="104" t="s">
        <v>320</v>
      </c>
      <c r="F2673" s="104" t="s">
        <v>344</v>
      </c>
      <c r="G2673" s="104" t="s">
        <v>332</v>
      </c>
      <c r="H2673" s="104" t="s">
        <v>1913</v>
      </c>
      <c r="I2673" s="104" t="s">
        <v>19466</v>
      </c>
      <c r="J2673" s="105">
        <v>20000</v>
      </c>
      <c r="K2673" s="105">
        <v>1000000</v>
      </c>
      <c r="L2673" s="105">
        <v>510000</v>
      </c>
      <c r="M2673" s="106">
        <v>1.6782351209999999</v>
      </c>
      <c r="N2673" s="105">
        <v>855899.9118</v>
      </c>
      <c r="O2673" s="107">
        <f t="shared" si="82"/>
        <v>15</v>
      </c>
      <c r="P2673" s="105">
        <f>IFERROR(INDEX(Data_HS!$D$2:$D$8217,MATCH(H2673,Data_HS!$A$2:$A$8217,0))/p_bulan,"")</f>
        <v>31997779.90909091</v>
      </c>
      <c r="Q2673" s="104" t="str">
        <f t="shared" si="83"/>
        <v>Wajar</v>
      </c>
    </row>
    <row r="2674" spans="1:17" x14ac:dyDescent="0.3">
      <c r="A2674" s="104">
        <v>2673</v>
      </c>
      <c r="B2674" s="104" t="s">
        <v>19463</v>
      </c>
      <c r="C2674" s="104" t="s">
        <v>282</v>
      </c>
      <c r="D2674" s="104" t="s">
        <v>314</v>
      </c>
      <c r="E2674" s="104" t="s">
        <v>320</v>
      </c>
      <c r="F2674" s="104" t="s">
        <v>344</v>
      </c>
      <c r="G2674" s="104" t="s">
        <v>332</v>
      </c>
      <c r="H2674" s="104" t="s">
        <v>16845</v>
      </c>
      <c r="I2674" s="104" t="s">
        <v>17738</v>
      </c>
      <c r="J2674" s="105">
        <v>18000</v>
      </c>
      <c r="K2674" s="105">
        <v>75000</v>
      </c>
      <c r="L2674" s="105">
        <v>46500</v>
      </c>
      <c r="M2674" s="106"/>
      <c r="N2674" s="105"/>
      <c r="O2674" s="107">
        <f t="shared" si="82"/>
        <v>0</v>
      </c>
      <c r="P2674" s="105" t="str">
        <f>IFERROR(INDEX(Data_HS!$D$2:$D$8217,MATCH(H2674,Data_HS!$A$2:$A$8217,0))/p_bulan,"")</f>
        <v/>
      </c>
      <c r="Q2674" s="104" t="str">
        <f t="shared" si="83"/>
        <v>HS tidak valid</v>
      </c>
    </row>
    <row r="2675" spans="1:17" x14ac:dyDescent="0.3">
      <c r="A2675" s="104">
        <v>2674</v>
      </c>
      <c r="B2675" s="104" t="s">
        <v>19463</v>
      </c>
      <c r="C2675" s="104" t="s">
        <v>282</v>
      </c>
      <c r="D2675" s="104" t="s">
        <v>314</v>
      </c>
      <c r="E2675" s="104" t="s">
        <v>320</v>
      </c>
      <c r="F2675" s="104" t="s">
        <v>344</v>
      </c>
      <c r="G2675" s="104" t="s">
        <v>332</v>
      </c>
      <c r="H2675" s="104" t="s">
        <v>1304</v>
      </c>
      <c r="I2675" s="104" t="s">
        <v>19467</v>
      </c>
      <c r="J2675" s="105">
        <v>36000</v>
      </c>
      <c r="K2675" s="105">
        <v>300000</v>
      </c>
      <c r="L2675" s="105">
        <v>168000</v>
      </c>
      <c r="M2675" s="106">
        <v>0.42636016700000001</v>
      </c>
      <c r="N2675" s="105">
        <v>71628.508050000004</v>
      </c>
      <c r="O2675" s="107">
        <f t="shared" si="82"/>
        <v>8</v>
      </c>
      <c r="P2675" s="105">
        <f>IFERROR(INDEX(Data_HS!$D$2:$D$8217,MATCH(H2675,Data_HS!$A$2:$A$8217,0))/p_bulan,"")</f>
        <v>24934517.727272727</v>
      </c>
      <c r="Q2675" s="104" t="str">
        <f t="shared" si="83"/>
        <v>Wajar</v>
      </c>
    </row>
    <row r="2676" spans="1:17" x14ac:dyDescent="0.3">
      <c r="A2676" s="104">
        <v>2675</v>
      </c>
      <c r="B2676" s="104" t="s">
        <v>19463</v>
      </c>
      <c r="C2676" s="104" t="s">
        <v>282</v>
      </c>
      <c r="D2676" s="104" t="s">
        <v>314</v>
      </c>
      <c r="E2676" s="104" t="s">
        <v>320</v>
      </c>
      <c r="F2676" s="104" t="s">
        <v>344</v>
      </c>
      <c r="G2676" s="104" t="s">
        <v>332</v>
      </c>
      <c r="H2676" s="104" t="s">
        <v>4819</v>
      </c>
      <c r="I2676" s="104" t="s">
        <v>19101</v>
      </c>
      <c r="J2676" s="105">
        <v>22000</v>
      </c>
      <c r="K2676" s="105">
        <v>100000</v>
      </c>
      <c r="L2676" s="105">
        <v>61000</v>
      </c>
      <c r="M2676" s="106">
        <v>0.94106053199999995</v>
      </c>
      <c r="N2676" s="105">
        <v>57404.692459999998</v>
      </c>
      <c r="O2676" s="107">
        <f t="shared" si="82"/>
        <v>38</v>
      </c>
      <c r="P2676" s="105">
        <f>IFERROR(INDEX(Data_HS!$D$2:$D$8217,MATCH(H2676,Data_HS!$A$2:$A$8217,0))/p_bulan,"")</f>
        <v>146201730</v>
      </c>
      <c r="Q2676" s="104" t="str">
        <f t="shared" si="83"/>
        <v>Wajar</v>
      </c>
    </row>
    <row r="2677" spans="1:17" x14ac:dyDescent="0.3">
      <c r="A2677" s="104">
        <v>2676</v>
      </c>
      <c r="B2677" s="104" t="s">
        <v>19463</v>
      </c>
      <c r="C2677" s="104" t="s">
        <v>282</v>
      </c>
      <c r="D2677" s="104" t="s">
        <v>314</v>
      </c>
      <c r="E2677" s="104" t="s">
        <v>320</v>
      </c>
      <c r="F2677" s="104" t="s">
        <v>344</v>
      </c>
      <c r="G2677" s="104" t="s">
        <v>332</v>
      </c>
      <c r="H2677" s="104" t="s">
        <v>1304</v>
      </c>
      <c r="I2677" s="104" t="s">
        <v>19468</v>
      </c>
      <c r="J2677" s="105">
        <v>36000</v>
      </c>
      <c r="K2677" s="105">
        <v>150000</v>
      </c>
      <c r="L2677" s="105">
        <v>93000</v>
      </c>
      <c r="M2677" s="106">
        <v>0.42636016700000001</v>
      </c>
      <c r="N2677" s="105">
        <v>39651.49553</v>
      </c>
      <c r="O2677" s="107">
        <f t="shared" si="82"/>
        <v>8</v>
      </c>
      <c r="P2677" s="105">
        <f>IFERROR(INDEX(Data_HS!$D$2:$D$8217,MATCH(H2677,Data_HS!$A$2:$A$8217,0))/p_bulan,"")</f>
        <v>24934517.727272727</v>
      </c>
      <c r="Q2677" s="104" t="str">
        <f t="shared" si="83"/>
        <v>Wajar</v>
      </c>
    </row>
    <row r="2678" spans="1:17" x14ac:dyDescent="0.3">
      <c r="A2678" s="104">
        <v>2677</v>
      </c>
      <c r="B2678" s="104" t="s">
        <v>19463</v>
      </c>
      <c r="C2678" s="104" t="s">
        <v>282</v>
      </c>
      <c r="D2678" s="104" t="s">
        <v>314</v>
      </c>
      <c r="E2678" s="104" t="s">
        <v>320</v>
      </c>
      <c r="F2678" s="104" t="s">
        <v>344</v>
      </c>
      <c r="G2678" s="104" t="s">
        <v>332</v>
      </c>
      <c r="H2678" s="104" t="s">
        <v>1899</v>
      </c>
      <c r="I2678" s="104" t="s">
        <v>17317</v>
      </c>
      <c r="J2678" s="105">
        <v>18000</v>
      </c>
      <c r="K2678" s="105">
        <v>50000</v>
      </c>
      <c r="L2678" s="105">
        <v>34000</v>
      </c>
      <c r="M2678" s="106">
        <v>2.2402451989999999</v>
      </c>
      <c r="N2678" s="105">
        <v>76168.336760000006</v>
      </c>
      <c r="O2678" s="107">
        <f t="shared" si="82"/>
        <v>15</v>
      </c>
      <c r="P2678" s="105">
        <f>IFERROR(INDEX(Data_HS!$D$2:$D$8217,MATCH(H2678,Data_HS!$A$2:$A$8217,0))/p_bulan,"")</f>
        <v>48881285.909090906</v>
      </c>
      <c r="Q2678" s="104" t="str">
        <f t="shared" si="83"/>
        <v>Wajar</v>
      </c>
    </row>
    <row r="2679" spans="1:17" x14ac:dyDescent="0.3">
      <c r="A2679" s="104">
        <v>2678</v>
      </c>
      <c r="B2679" s="104" t="s">
        <v>19463</v>
      </c>
      <c r="C2679" s="104" t="s">
        <v>282</v>
      </c>
      <c r="D2679" s="104" t="s">
        <v>314</v>
      </c>
      <c r="E2679" s="104" t="s">
        <v>320</v>
      </c>
      <c r="F2679" s="104" t="s">
        <v>344</v>
      </c>
      <c r="G2679" s="104" t="s">
        <v>332</v>
      </c>
      <c r="H2679" s="104" t="s">
        <v>1857</v>
      </c>
      <c r="I2679" s="104" t="s">
        <v>19469</v>
      </c>
      <c r="J2679" s="105">
        <v>18000</v>
      </c>
      <c r="K2679" s="105">
        <v>50000</v>
      </c>
      <c r="L2679" s="105">
        <v>34000</v>
      </c>
      <c r="M2679" s="106">
        <v>2.5</v>
      </c>
      <c r="N2679" s="105">
        <v>85000</v>
      </c>
      <c r="O2679" s="107">
        <f t="shared" si="82"/>
        <v>15</v>
      </c>
      <c r="P2679" s="105">
        <f>IFERROR(INDEX(Data_HS!$D$2:$D$8217,MATCH(H2679,Data_HS!$A$2:$A$8217,0))/p_bulan,"")</f>
        <v>0.45454545454545453</v>
      </c>
      <c r="Q2679" s="104" t="str">
        <f t="shared" si="83"/>
        <v>Melebihi ekspor nasional HS</v>
      </c>
    </row>
    <row r="2680" spans="1:17" x14ac:dyDescent="0.3">
      <c r="A2680" s="104">
        <v>2679</v>
      </c>
      <c r="B2680" s="104" t="s">
        <v>19463</v>
      </c>
      <c r="C2680" s="104" t="s">
        <v>282</v>
      </c>
      <c r="D2680" s="104" t="s">
        <v>314</v>
      </c>
      <c r="E2680" s="104" t="s">
        <v>320</v>
      </c>
      <c r="F2680" s="104" t="s">
        <v>344</v>
      </c>
      <c r="G2680" s="104" t="s">
        <v>332</v>
      </c>
      <c r="H2680" s="104" t="s">
        <v>1304</v>
      </c>
      <c r="I2680" s="104" t="s">
        <v>19470</v>
      </c>
      <c r="J2680" s="105">
        <v>36000</v>
      </c>
      <c r="K2680" s="105">
        <v>300000</v>
      </c>
      <c r="L2680" s="105">
        <v>168000</v>
      </c>
      <c r="M2680" s="106">
        <v>0.42636016700000001</v>
      </c>
      <c r="N2680" s="105">
        <v>71628.508050000004</v>
      </c>
      <c r="O2680" s="107">
        <f t="shared" si="82"/>
        <v>8</v>
      </c>
      <c r="P2680" s="105">
        <f>IFERROR(INDEX(Data_HS!$D$2:$D$8217,MATCH(H2680,Data_HS!$A$2:$A$8217,0))/p_bulan,"")</f>
        <v>24934517.727272727</v>
      </c>
      <c r="Q2680" s="104" t="str">
        <f t="shared" si="83"/>
        <v>Wajar</v>
      </c>
    </row>
    <row r="2681" spans="1:17" x14ac:dyDescent="0.3">
      <c r="A2681" s="104">
        <v>2680</v>
      </c>
      <c r="B2681" s="104" t="s">
        <v>19463</v>
      </c>
      <c r="C2681" s="104" t="s">
        <v>282</v>
      </c>
      <c r="D2681" s="104" t="s">
        <v>314</v>
      </c>
      <c r="E2681" s="104" t="s">
        <v>320</v>
      </c>
      <c r="F2681" s="104" t="s">
        <v>344</v>
      </c>
      <c r="G2681" s="104" t="s">
        <v>332</v>
      </c>
      <c r="H2681" s="104" t="s">
        <v>1875</v>
      </c>
      <c r="I2681" s="104" t="s">
        <v>19471</v>
      </c>
      <c r="J2681" s="105">
        <v>40000</v>
      </c>
      <c r="K2681" s="105">
        <v>100000</v>
      </c>
      <c r="L2681" s="105">
        <v>70000</v>
      </c>
      <c r="M2681" s="106">
        <v>1.047031058</v>
      </c>
      <c r="N2681" s="105">
        <v>73292.174039999998</v>
      </c>
      <c r="O2681" s="107">
        <f t="shared" si="82"/>
        <v>15</v>
      </c>
      <c r="P2681" s="105">
        <f>IFERROR(INDEX(Data_HS!$D$2:$D$8217,MATCH(H2681,Data_HS!$A$2:$A$8217,0))/p_bulan,"")</f>
        <v>236260961.54545453</v>
      </c>
      <c r="Q2681" s="104" t="str">
        <f t="shared" si="83"/>
        <v>Wajar</v>
      </c>
    </row>
    <row r="2682" spans="1:17" x14ac:dyDescent="0.3">
      <c r="A2682" s="104">
        <v>2681</v>
      </c>
      <c r="B2682" s="104" t="s">
        <v>19472</v>
      </c>
      <c r="C2682" s="104" t="s">
        <v>280</v>
      </c>
      <c r="D2682" s="104" t="s">
        <v>314</v>
      </c>
      <c r="E2682" s="104" t="s">
        <v>320</v>
      </c>
      <c r="F2682" s="104" t="s">
        <v>343</v>
      </c>
      <c r="G2682" s="104" t="s">
        <v>332</v>
      </c>
      <c r="H2682" s="104" t="s">
        <v>4629</v>
      </c>
      <c r="I2682" s="104" t="s">
        <v>18088</v>
      </c>
      <c r="J2682" s="105">
        <v>1000</v>
      </c>
      <c r="K2682" s="105">
        <v>100000</v>
      </c>
      <c r="L2682" s="105">
        <v>50500</v>
      </c>
      <c r="M2682" s="106">
        <v>1.77268161</v>
      </c>
      <c r="N2682" s="105">
        <v>89520.421289999998</v>
      </c>
      <c r="O2682" s="107">
        <f t="shared" si="82"/>
        <v>38</v>
      </c>
      <c r="P2682" s="105">
        <f>IFERROR(INDEX(Data_HS!$D$2:$D$8217,MATCH(H2682,Data_HS!$A$2:$A$8217,0))/p_bulan,"")</f>
        <v>2332469</v>
      </c>
      <c r="Q2682" s="104" t="str">
        <f t="shared" si="83"/>
        <v>Wajar</v>
      </c>
    </row>
    <row r="2683" spans="1:17" x14ac:dyDescent="0.3">
      <c r="A2683" s="104">
        <v>2682</v>
      </c>
      <c r="B2683" s="104" t="s">
        <v>19472</v>
      </c>
      <c r="C2683" s="104" t="s">
        <v>280</v>
      </c>
      <c r="D2683" s="104" t="s">
        <v>314</v>
      </c>
      <c r="E2683" s="104" t="s">
        <v>320</v>
      </c>
      <c r="F2683" s="104" t="s">
        <v>343</v>
      </c>
      <c r="G2683" s="104" t="s">
        <v>332</v>
      </c>
      <c r="H2683" s="104" t="s">
        <v>1685</v>
      </c>
      <c r="I2683" s="104" t="s">
        <v>19473</v>
      </c>
      <c r="J2683" s="105">
        <v>1000</v>
      </c>
      <c r="K2683" s="105">
        <v>100000</v>
      </c>
      <c r="L2683" s="105">
        <v>50500</v>
      </c>
      <c r="M2683" s="106">
        <v>1.711527295</v>
      </c>
      <c r="N2683" s="105">
        <v>86432.128379999995</v>
      </c>
      <c r="O2683" s="107">
        <f t="shared" si="82"/>
        <v>12</v>
      </c>
      <c r="P2683" s="105">
        <f>IFERROR(INDEX(Data_HS!$D$2:$D$8217,MATCH(H2683,Data_HS!$A$2:$A$8217,0))/p_bulan,"")</f>
        <v>4130712</v>
      </c>
      <c r="Q2683" s="104" t="str">
        <f t="shared" si="83"/>
        <v>Wajar</v>
      </c>
    </row>
    <row r="2684" spans="1:17" x14ac:dyDescent="0.3">
      <c r="A2684" s="104">
        <v>2683</v>
      </c>
      <c r="B2684" s="104" t="s">
        <v>19472</v>
      </c>
      <c r="C2684" s="104" t="s">
        <v>280</v>
      </c>
      <c r="D2684" s="104" t="s">
        <v>314</v>
      </c>
      <c r="E2684" s="104" t="s">
        <v>320</v>
      </c>
      <c r="F2684" s="104" t="s">
        <v>343</v>
      </c>
      <c r="G2684" s="104" t="s">
        <v>332</v>
      </c>
      <c r="H2684" s="104" t="s">
        <v>1685</v>
      </c>
      <c r="I2684" s="104" t="s">
        <v>19474</v>
      </c>
      <c r="J2684" s="105">
        <v>1000</v>
      </c>
      <c r="K2684" s="105">
        <v>100000</v>
      </c>
      <c r="L2684" s="105">
        <v>50500</v>
      </c>
      <c r="M2684" s="106">
        <v>1.711527295</v>
      </c>
      <c r="N2684" s="105">
        <v>86432.128379999995</v>
      </c>
      <c r="O2684" s="107">
        <f t="shared" si="82"/>
        <v>12</v>
      </c>
      <c r="P2684" s="105">
        <f>IFERROR(INDEX(Data_HS!$D$2:$D$8217,MATCH(H2684,Data_HS!$A$2:$A$8217,0))/p_bulan,"")</f>
        <v>4130712</v>
      </c>
      <c r="Q2684" s="104" t="str">
        <f t="shared" si="83"/>
        <v>Wajar</v>
      </c>
    </row>
    <row r="2685" spans="1:17" x14ac:dyDescent="0.3">
      <c r="A2685" s="104">
        <v>2684</v>
      </c>
      <c r="B2685" s="104" t="s">
        <v>19475</v>
      </c>
      <c r="C2685" s="104" t="s">
        <v>319</v>
      </c>
      <c r="D2685" s="104" t="s">
        <v>311</v>
      </c>
      <c r="E2685" s="104" t="s">
        <v>19476</v>
      </c>
      <c r="F2685" s="104" t="s">
        <v>344</v>
      </c>
      <c r="G2685" s="104" t="s">
        <v>335</v>
      </c>
      <c r="H2685" s="104" t="s">
        <v>16845</v>
      </c>
      <c r="I2685" s="104" t="s">
        <v>16846</v>
      </c>
      <c r="J2685" s="105"/>
      <c r="K2685" s="105"/>
      <c r="L2685" s="105"/>
      <c r="M2685" s="106"/>
      <c r="N2685" s="105"/>
      <c r="O2685" s="107">
        <f t="shared" si="82"/>
        <v>0</v>
      </c>
      <c r="P2685" s="105" t="str">
        <f>IFERROR(INDEX(Data_HS!$D$2:$D$8217,MATCH(H2685,Data_HS!$A$2:$A$8217,0))/p_bulan,"")</f>
        <v/>
      </c>
      <c r="Q2685" s="104" t="str">
        <f t="shared" si="83"/>
        <v>HS tidak valid</v>
      </c>
    </row>
    <row r="2686" spans="1:17" x14ac:dyDescent="0.3">
      <c r="A2686" s="104">
        <v>2685</v>
      </c>
      <c r="B2686" s="104" t="s">
        <v>19477</v>
      </c>
      <c r="C2686" s="104" t="s">
        <v>293</v>
      </c>
      <c r="D2686" s="104" t="s">
        <v>311</v>
      </c>
      <c r="E2686" s="104" t="s">
        <v>320</v>
      </c>
      <c r="F2686" s="104" t="s">
        <v>343</v>
      </c>
      <c r="G2686" s="104" t="s">
        <v>332</v>
      </c>
      <c r="H2686" s="104" t="s">
        <v>2829</v>
      </c>
      <c r="I2686" s="104" t="s">
        <v>16900</v>
      </c>
      <c r="J2686" s="105">
        <v>10000</v>
      </c>
      <c r="K2686" s="105">
        <v>100000</v>
      </c>
      <c r="L2686" s="105">
        <v>55000</v>
      </c>
      <c r="M2686" s="106">
        <v>13.72142208</v>
      </c>
      <c r="N2686" s="105">
        <v>754678.21440000006</v>
      </c>
      <c r="O2686" s="107">
        <f t="shared" si="82"/>
        <v>24</v>
      </c>
      <c r="P2686" s="105">
        <f>IFERROR(INDEX(Data_HS!$D$2:$D$8217,MATCH(H2686,Data_HS!$A$2:$A$8217,0))/p_bulan,"")</f>
        <v>19492304.181818184</v>
      </c>
      <c r="Q2686" s="104" t="str">
        <f t="shared" si="83"/>
        <v>Wajar</v>
      </c>
    </row>
    <row r="2687" spans="1:17" x14ac:dyDescent="0.3">
      <c r="A2687" s="104">
        <v>2686</v>
      </c>
      <c r="B2687" s="104" t="s">
        <v>19477</v>
      </c>
      <c r="C2687" s="104" t="s">
        <v>293</v>
      </c>
      <c r="D2687" s="104" t="s">
        <v>311</v>
      </c>
      <c r="E2687" s="104" t="s">
        <v>320</v>
      </c>
      <c r="F2687" s="104" t="s">
        <v>343</v>
      </c>
      <c r="G2687" s="104" t="s">
        <v>332</v>
      </c>
      <c r="H2687" s="104" t="s">
        <v>16845</v>
      </c>
      <c r="I2687" s="104" t="s">
        <v>16980</v>
      </c>
      <c r="J2687" s="105">
        <v>18000</v>
      </c>
      <c r="K2687" s="105">
        <v>50000</v>
      </c>
      <c r="L2687" s="105">
        <v>34000</v>
      </c>
      <c r="M2687" s="106"/>
      <c r="N2687" s="105"/>
      <c r="O2687" s="107">
        <f t="shared" si="82"/>
        <v>0</v>
      </c>
      <c r="P2687" s="105" t="str">
        <f>IFERROR(INDEX(Data_HS!$D$2:$D$8217,MATCH(H2687,Data_HS!$A$2:$A$8217,0))/p_bulan,"")</f>
        <v/>
      </c>
      <c r="Q2687" s="104" t="str">
        <f t="shared" si="83"/>
        <v>HS tidak valid</v>
      </c>
    </row>
    <row r="2688" spans="1:17" x14ac:dyDescent="0.3">
      <c r="A2688" s="104">
        <v>2687</v>
      </c>
      <c r="B2688" s="104" t="s">
        <v>19477</v>
      </c>
      <c r="C2688" s="104" t="s">
        <v>293</v>
      </c>
      <c r="D2688" s="104" t="s">
        <v>311</v>
      </c>
      <c r="E2688" s="104" t="s">
        <v>320</v>
      </c>
      <c r="F2688" s="104" t="s">
        <v>343</v>
      </c>
      <c r="G2688" s="104" t="s">
        <v>332</v>
      </c>
      <c r="H2688" s="104" t="s">
        <v>1304</v>
      </c>
      <c r="I2688" s="104" t="s">
        <v>17599</v>
      </c>
      <c r="J2688" s="105">
        <v>25000</v>
      </c>
      <c r="K2688" s="105">
        <v>100000</v>
      </c>
      <c r="L2688" s="105">
        <v>62500</v>
      </c>
      <c r="M2688" s="106">
        <v>0.42636016700000001</v>
      </c>
      <c r="N2688" s="105">
        <v>26647.510439999998</v>
      </c>
      <c r="O2688" s="107">
        <f t="shared" si="82"/>
        <v>8</v>
      </c>
      <c r="P2688" s="105">
        <f>IFERROR(INDEX(Data_HS!$D$2:$D$8217,MATCH(H2688,Data_HS!$A$2:$A$8217,0))/p_bulan,"")</f>
        <v>24934517.727272727</v>
      </c>
      <c r="Q2688" s="104" t="str">
        <f t="shared" si="83"/>
        <v>Wajar</v>
      </c>
    </row>
    <row r="2689" spans="1:17" x14ac:dyDescent="0.3">
      <c r="A2689" s="104">
        <v>2688</v>
      </c>
      <c r="B2689" s="104" t="s">
        <v>19477</v>
      </c>
      <c r="C2689" s="104" t="s">
        <v>293</v>
      </c>
      <c r="D2689" s="104" t="s">
        <v>311</v>
      </c>
      <c r="E2689" s="104" t="s">
        <v>320</v>
      </c>
      <c r="F2689" s="104" t="s">
        <v>343</v>
      </c>
      <c r="G2689" s="104" t="s">
        <v>332</v>
      </c>
      <c r="H2689" s="104" t="s">
        <v>1685</v>
      </c>
      <c r="I2689" s="104" t="s">
        <v>1686</v>
      </c>
      <c r="J2689" s="105">
        <v>20000</v>
      </c>
      <c r="K2689" s="105">
        <v>100000</v>
      </c>
      <c r="L2689" s="105">
        <v>60000</v>
      </c>
      <c r="M2689" s="106">
        <v>1.711527295</v>
      </c>
      <c r="N2689" s="105">
        <v>102691.63770000001</v>
      </c>
      <c r="O2689" s="107">
        <f t="shared" si="82"/>
        <v>12</v>
      </c>
      <c r="P2689" s="105">
        <f>IFERROR(INDEX(Data_HS!$D$2:$D$8217,MATCH(H2689,Data_HS!$A$2:$A$8217,0))/p_bulan,"")</f>
        <v>4130712</v>
      </c>
      <c r="Q2689" s="104" t="str">
        <f t="shared" si="83"/>
        <v>Wajar</v>
      </c>
    </row>
    <row r="2690" spans="1:17" x14ac:dyDescent="0.3">
      <c r="A2690" s="104">
        <v>2689</v>
      </c>
      <c r="B2690" s="104" t="s">
        <v>19477</v>
      </c>
      <c r="C2690" s="104" t="s">
        <v>293</v>
      </c>
      <c r="D2690" s="104" t="s">
        <v>311</v>
      </c>
      <c r="E2690" s="104" t="s">
        <v>320</v>
      </c>
      <c r="F2690" s="104" t="s">
        <v>343</v>
      </c>
      <c r="G2690" s="104" t="s">
        <v>332</v>
      </c>
      <c r="H2690" s="104" t="s">
        <v>16845</v>
      </c>
      <c r="I2690" s="104" t="s">
        <v>17738</v>
      </c>
      <c r="J2690" s="105">
        <v>18000</v>
      </c>
      <c r="K2690" s="105">
        <v>100000</v>
      </c>
      <c r="L2690" s="105">
        <v>59000</v>
      </c>
      <c r="M2690" s="106"/>
      <c r="N2690" s="105"/>
      <c r="O2690" s="107">
        <f t="shared" ref="O2690:O2753" si="84">VALUE(LEFT(H2690,2))</f>
        <v>0</v>
      </c>
      <c r="P2690" s="105" t="str">
        <f>IFERROR(INDEX(Data_HS!$D$2:$D$8217,MATCH(H2690,Data_HS!$A$2:$A$8217,0))/p_bulan,"")</f>
        <v/>
      </c>
      <c r="Q2690" s="104" t="str">
        <f t="shared" ref="Q2690:Q2753" si="85">IF(H2690="00000000","HS tidak valid",IF(N2690="","Tanpa estimasi",IF(P2690="","HS tidak ada di data nasional",IF(N2690=0,"Estimasi nol",IF(N2690&gt;P2690,"Melebihi ekspor nasional HS","Wajar")))))</f>
        <v>HS tidak valid</v>
      </c>
    </row>
    <row r="2691" spans="1:17" x14ac:dyDescent="0.3">
      <c r="A2691" s="104">
        <v>2690</v>
      </c>
      <c r="B2691" s="104" t="s">
        <v>19478</v>
      </c>
      <c r="C2691" s="104" t="s">
        <v>292</v>
      </c>
      <c r="D2691" s="104" t="s">
        <v>311</v>
      </c>
      <c r="E2691" s="104" t="s">
        <v>320</v>
      </c>
      <c r="F2691" s="104" t="s">
        <v>343</v>
      </c>
      <c r="G2691" s="104" t="s">
        <v>335</v>
      </c>
      <c r="H2691" s="104" t="s">
        <v>1833</v>
      </c>
      <c r="I2691" s="104" t="s">
        <v>17006</v>
      </c>
      <c r="J2691" s="105">
        <v>3000000</v>
      </c>
      <c r="K2691" s="105">
        <v>10000000</v>
      </c>
      <c r="L2691" s="105">
        <v>6500000</v>
      </c>
      <c r="M2691" s="106">
        <v>0.10319235</v>
      </c>
      <c r="N2691" s="105">
        <v>670750.27179999999</v>
      </c>
      <c r="O2691" s="107">
        <f t="shared" si="84"/>
        <v>14</v>
      </c>
      <c r="P2691" s="105">
        <f>IFERROR(INDEX(Data_HS!$D$2:$D$8217,MATCH(H2691,Data_HS!$A$2:$A$8217,0))/p_bulan,"")</f>
        <v>51044723.545454547</v>
      </c>
      <c r="Q2691" s="104" t="str">
        <f t="shared" si="85"/>
        <v>Wajar</v>
      </c>
    </row>
    <row r="2692" spans="1:17" x14ac:dyDescent="0.3">
      <c r="A2692" s="104">
        <v>2691</v>
      </c>
      <c r="B2692" s="104" t="s">
        <v>19478</v>
      </c>
      <c r="C2692" s="104" t="s">
        <v>292</v>
      </c>
      <c r="D2692" s="104" t="s">
        <v>311</v>
      </c>
      <c r="E2692" s="104" t="s">
        <v>320</v>
      </c>
      <c r="F2692" s="104" t="s">
        <v>343</v>
      </c>
      <c r="G2692" s="104" t="s">
        <v>335</v>
      </c>
      <c r="H2692" s="104" t="s">
        <v>1715</v>
      </c>
      <c r="I2692" s="104" t="s">
        <v>18231</v>
      </c>
      <c r="J2692" s="105">
        <v>18000</v>
      </c>
      <c r="K2692" s="105">
        <v>150000</v>
      </c>
      <c r="L2692" s="105">
        <v>84000</v>
      </c>
      <c r="M2692" s="106">
        <v>2.9220159999999999E-3</v>
      </c>
      <c r="N2692" s="105">
        <v>245.44931980000001</v>
      </c>
      <c r="O2692" s="107">
        <f t="shared" si="84"/>
        <v>12</v>
      </c>
      <c r="P2692" s="105">
        <f>IFERROR(INDEX(Data_HS!$D$2:$D$8217,MATCH(H2692,Data_HS!$A$2:$A$8217,0))/p_bulan,"")</f>
        <v>11.090909090909092</v>
      </c>
      <c r="Q2692" s="104" t="str">
        <f t="shared" si="85"/>
        <v>Melebihi ekspor nasional HS</v>
      </c>
    </row>
    <row r="2693" spans="1:17" x14ac:dyDescent="0.3">
      <c r="A2693" s="104">
        <v>2692</v>
      </c>
      <c r="B2693" s="104" t="s">
        <v>19478</v>
      </c>
      <c r="C2693" s="104" t="s">
        <v>292</v>
      </c>
      <c r="D2693" s="104" t="s">
        <v>311</v>
      </c>
      <c r="E2693" s="104" t="s">
        <v>320</v>
      </c>
      <c r="F2693" s="104" t="s">
        <v>343</v>
      </c>
      <c r="G2693" s="104" t="s">
        <v>335</v>
      </c>
      <c r="H2693" s="104" t="s">
        <v>4629</v>
      </c>
      <c r="I2693" s="104" t="s">
        <v>18359</v>
      </c>
      <c r="J2693" s="105">
        <v>25000</v>
      </c>
      <c r="K2693" s="105">
        <v>500000</v>
      </c>
      <c r="L2693" s="105">
        <v>262500</v>
      </c>
      <c r="M2693" s="106">
        <v>1.77268161</v>
      </c>
      <c r="N2693" s="105">
        <v>465328.92259999999</v>
      </c>
      <c r="O2693" s="107">
        <f t="shared" si="84"/>
        <v>38</v>
      </c>
      <c r="P2693" s="105">
        <f>IFERROR(INDEX(Data_HS!$D$2:$D$8217,MATCH(H2693,Data_HS!$A$2:$A$8217,0))/p_bulan,"")</f>
        <v>2332469</v>
      </c>
      <c r="Q2693" s="104" t="str">
        <f t="shared" si="85"/>
        <v>Wajar</v>
      </c>
    </row>
    <row r="2694" spans="1:17" x14ac:dyDescent="0.3">
      <c r="A2694" s="104">
        <v>2693</v>
      </c>
      <c r="B2694" s="104" t="s">
        <v>19478</v>
      </c>
      <c r="C2694" s="104" t="s">
        <v>292</v>
      </c>
      <c r="D2694" s="104" t="s">
        <v>311</v>
      </c>
      <c r="E2694" s="104" t="s">
        <v>320</v>
      </c>
      <c r="F2694" s="104" t="s">
        <v>343</v>
      </c>
      <c r="G2694" s="104" t="s">
        <v>335</v>
      </c>
      <c r="H2694" s="104" t="s">
        <v>6006</v>
      </c>
      <c r="I2694" s="104" t="s">
        <v>17337</v>
      </c>
      <c r="J2694" s="105">
        <v>26000</v>
      </c>
      <c r="K2694" s="105">
        <v>150000</v>
      </c>
      <c r="L2694" s="105">
        <v>88000</v>
      </c>
      <c r="M2694" s="106">
        <v>0.86113799000000002</v>
      </c>
      <c r="N2694" s="105">
        <v>75780.14314</v>
      </c>
      <c r="O2694" s="107">
        <f t="shared" si="84"/>
        <v>44</v>
      </c>
      <c r="P2694" s="105">
        <f>IFERROR(INDEX(Data_HS!$D$2:$D$8217,MATCH(H2694,Data_HS!$A$2:$A$8217,0))/p_bulan,"")</f>
        <v>49836.090909090912</v>
      </c>
      <c r="Q2694" s="104" t="str">
        <f t="shared" si="85"/>
        <v>Melebihi ekspor nasional HS</v>
      </c>
    </row>
    <row r="2695" spans="1:17" x14ac:dyDescent="0.3">
      <c r="A2695" s="104">
        <v>2694</v>
      </c>
      <c r="B2695" s="104" t="s">
        <v>19478</v>
      </c>
      <c r="C2695" s="104" t="s">
        <v>292</v>
      </c>
      <c r="D2695" s="104" t="s">
        <v>311</v>
      </c>
      <c r="E2695" s="104" t="s">
        <v>320</v>
      </c>
      <c r="F2695" s="104" t="s">
        <v>343</v>
      </c>
      <c r="G2695" s="104" t="s">
        <v>335</v>
      </c>
      <c r="H2695" s="104" t="s">
        <v>4629</v>
      </c>
      <c r="I2695" s="104" t="s">
        <v>19479</v>
      </c>
      <c r="J2695" s="105">
        <v>26000</v>
      </c>
      <c r="K2695" s="105">
        <v>200000</v>
      </c>
      <c r="L2695" s="105">
        <v>113000</v>
      </c>
      <c r="M2695" s="106">
        <v>1.77268161</v>
      </c>
      <c r="N2695" s="105">
        <v>200313.02189999999</v>
      </c>
      <c r="O2695" s="107">
        <f t="shared" si="84"/>
        <v>38</v>
      </c>
      <c r="P2695" s="105">
        <f>IFERROR(INDEX(Data_HS!$D$2:$D$8217,MATCH(H2695,Data_HS!$A$2:$A$8217,0))/p_bulan,"")</f>
        <v>2332469</v>
      </c>
      <c r="Q2695" s="104" t="str">
        <f t="shared" si="85"/>
        <v>Wajar</v>
      </c>
    </row>
    <row r="2696" spans="1:17" x14ac:dyDescent="0.3">
      <c r="A2696" s="104">
        <v>2695</v>
      </c>
      <c r="B2696" s="104" t="s">
        <v>19480</v>
      </c>
      <c r="C2696" s="104" t="s">
        <v>288</v>
      </c>
      <c r="D2696" s="104" t="s">
        <v>314</v>
      </c>
      <c r="E2696" s="104" t="s">
        <v>320</v>
      </c>
      <c r="F2696" s="104" t="s">
        <v>344</v>
      </c>
      <c r="G2696" s="104" t="s">
        <v>332</v>
      </c>
      <c r="H2696" s="104" t="s">
        <v>1557</v>
      </c>
      <c r="I2696" s="104" t="s">
        <v>17109</v>
      </c>
      <c r="J2696" s="105">
        <v>18000</v>
      </c>
      <c r="K2696" s="105">
        <v>2000</v>
      </c>
      <c r="L2696" s="105">
        <v>10000</v>
      </c>
      <c r="M2696" s="106">
        <v>0.76696932900000003</v>
      </c>
      <c r="N2696" s="105">
        <v>7669.6932930000003</v>
      </c>
      <c r="O2696" s="107">
        <f t="shared" si="84"/>
        <v>9</v>
      </c>
      <c r="P2696" s="105">
        <f>IFERROR(INDEX(Data_HS!$D$2:$D$8217,MATCH(H2696,Data_HS!$A$2:$A$8217,0))/p_bulan,"")</f>
        <v>171188.18181818182</v>
      </c>
      <c r="Q2696" s="104" t="str">
        <f t="shared" si="85"/>
        <v>Wajar</v>
      </c>
    </row>
    <row r="2697" spans="1:17" x14ac:dyDescent="0.3">
      <c r="A2697" s="104">
        <v>2696</v>
      </c>
      <c r="B2697" s="104" t="s">
        <v>19480</v>
      </c>
      <c r="C2697" s="104" t="s">
        <v>288</v>
      </c>
      <c r="D2697" s="104" t="s">
        <v>314</v>
      </c>
      <c r="E2697" s="104" t="s">
        <v>320</v>
      </c>
      <c r="F2697" s="104" t="s">
        <v>344</v>
      </c>
      <c r="G2697" s="104" t="s">
        <v>332</v>
      </c>
      <c r="H2697" s="104" t="s">
        <v>1593</v>
      </c>
      <c r="I2697" s="104" t="s">
        <v>16927</v>
      </c>
      <c r="J2697" s="105">
        <v>25000</v>
      </c>
      <c r="K2697" s="105">
        <v>25000</v>
      </c>
      <c r="L2697" s="105">
        <v>25000</v>
      </c>
      <c r="M2697" s="106">
        <v>4.2409638550000004</v>
      </c>
      <c r="N2697" s="105">
        <v>106024.09639999999</v>
      </c>
      <c r="O2697" s="107">
        <f t="shared" si="84"/>
        <v>10</v>
      </c>
      <c r="P2697" s="105">
        <f>IFERROR(INDEX(Data_HS!$D$2:$D$8217,MATCH(H2697,Data_HS!$A$2:$A$8217,0))/p_bulan,"")</f>
        <v>4128</v>
      </c>
      <c r="Q2697" s="104" t="str">
        <f t="shared" si="85"/>
        <v>Melebihi ekspor nasional HS</v>
      </c>
    </row>
    <row r="2698" spans="1:17" x14ac:dyDescent="0.3">
      <c r="A2698" s="104">
        <v>2697</v>
      </c>
      <c r="B2698" s="104" t="s">
        <v>19480</v>
      </c>
      <c r="C2698" s="104" t="s">
        <v>288</v>
      </c>
      <c r="D2698" s="104" t="s">
        <v>314</v>
      </c>
      <c r="E2698" s="104" t="s">
        <v>320</v>
      </c>
      <c r="F2698" s="104" t="s">
        <v>344</v>
      </c>
      <c r="G2698" s="104" t="s">
        <v>332</v>
      </c>
      <c r="H2698" s="104" t="s">
        <v>1460</v>
      </c>
      <c r="I2698" s="104" t="s">
        <v>19481</v>
      </c>
      <c r="J2698" s="105">
        <v>1000</v>
      </c>
      <c r="K2698" s="105">
        <v>1000</v>
      </c>
      <c r="L2698" s="105">
        <v>1000</v>
      </c>
      <c r="M2698" s="106">
        <v>6.8828138010000002</v>
      </c>
      <c r="N2698" s="105">
        <v>6882.8138010000002</v>
      </c>
      <c r="O2698" s="107">
        <f t="shared" si="84"/>
        <v>9</v>
      </c>
      <c r="P2698" s="105">
        <f>IFERROR(INDEX(Data_HS!$D$2:$D$8217,MATCH(H2698,Data_HS!$A$2:$A$8217,0))/p_bulan,"")</f>
        <v>60138.272727272728</v>
      </c>
      <c r="Q2698" s="104" t="str">
        <f t="shared" si="85"/>
        <v>Wajar</v>
      </c>
    </row>
    <row r="2699" spans="1:17" x14ac:dyDescent="0.3">
      <c r="A2699" s="104">
        <v>2698</v>
      </c>
      <c r="B2699" s="104" t="s">
        <v>19480</v>
      </c>
      <c r="C2699" s="104" t="s">
        <v>288</v>
      </c>
      <c r="D2699" s="104" t="s">
        <v>314</v>
      </c>
      <c r="E2699" s="104" t="s">
        <v>320</v>
      </c>
      <c r="F2699" s="104" t="s">
        <v>344</v>
      </c>
      <c r="G2699" s="104" t="s">
        <v>332</v>
      </c>
      <c r="H2699" s="104" t="s">
        <v>1302</v>
      </c>
      <c r="I2699" s="104" t="s">
        <v>17270</v>
      </c>
      <c r="J2699" s="105">
        <v>20000</v>
      </c>
      <c r="K2699" s="105">
        <v>20000</v>
      </c>
      <c r="L2699" s="105">
        <v>20000</v>
      </c>
      <c r="M2699" s="106">
        <v>0.47623953400000002</v>
      </c>
      <c r="N2699" s="105">
        <v>9524.7906839999996</v>
      </c>
      <c r="O2699" s="107">
        <f t="shared" si="84"/>
        <v>8</v>
      </c>
      <c r="P2699" s="105">
        <f>IFERROR(INDEX(Data_HS!$D$2:$D$8217,MATCH(H2699,Data_HS!$A$2:$A$8217,0))/p_bulan,"")</f>
        <v>48622.454545454544</v>
      </c>
      <c r="Q2699" s="104" t="str">
        <f t="shared" si="85"/>
        <v>Wajar</v>
      </c>
    </row>
    <row r="2700" spans="1:17" x14ac:dyDescent="0.3">
      <c r="A2700" s="104">
        <v>2699</v>
      </c>
      <c r="B2700" s="104" t="s">
        <v>19482</v>
      </c>
      <c r="C2700" s="104" t="s">
        <v>280</v>
      </c>
      <c r="D2700" s="104" t="s">
        <v>308</v>
      </c>
      <c r="E2700" s="104" t="s">
        <v>320</v>
      </c>
      <c r="F2700" s="104" t="s">
        <v>343</v>
      </c>
      <c r="G2700" s="104" t="s">
        <v>332</v>
      </c>
      <c r="H2700" s="104" t="s">
        <v>1460</v>
      </c>
      <c r="I2700" s="104" t="s">
        <v>19483</v>
      </c>
      <c r="J2700" s="105">
        <v>0</v>
      </c>
      <c r="K2700" s="105">
        <v>0</v>
      </c>
      <c r="L2700" s="105">
        <v>0</v>
      </c>
      <c r="M2700" s="106">
        <v>6.8828138010000002</v>
      </c>
      <c r="N2700" s="105">
        <v>0</v>
      </c>
      <c r="O2700" s="107">
        <f t="shared" si="84"/>
        <v>9</v>
      </c>
      <c r="P2700" s="105">
        <f>IFERROR(INDEX(Data_HS!$D$2:$D$8217,MATCH(H2700,Data_HS!$A$2:$A$8217,0))/p_bulan,"")</f>
        <v>60138.272727272728</v>
      </c>
      <c r="Q2700" s="104" t="str">
        <f t="shared" si="85"/>
        <v>Estimasi nol</v>
      </c>
    </row>
    <row r="2701" spans="1:17" x14ac:dyDescent="0.3">
      <c r="A2701" s="104">
        <v>2700</v>
      </c>
      <c r="B2701" s="104" t="s">
        <v>19482</v>
      </c>
      <c r="C2701" s="104" t="s">
        <v>280</v>
      </c>
      <c r="D2701" s="104" t="s">
        <v>308</v>
      </c>
      <c r="E2701" s="104" t="s">
        <v>320</v>
      </c>
      <c r="F2701" s="104" t="s">
        <v>343</v>
      </c>
      <c r="G2701" s="104" t="s">
        <v>332</v>
      </c>
      <c r="H2701" s="104" t="s">
        <v>2263</v>
      </c>
      <c r="I2701" s="104" t="s">
        <v>19484</v>
      </c>
      <c r="J2701" s="105">
        <v>15000</v>
      </c>
      <c r="K2701" s="105">
        <v>50000</v>
      </c>
      <c r="L2701" s="105">
        <v>32500</v>
      </c>
      <c r="M2701" s="106">
        <v>6.183815901</v>
      </c>
      <c r="N2701" s="105">
        <v>200974.01680000001</v>
      </c>
      <c r="O2701" s="107">
        <f t="shared" si="84"/>
        <v>18</v>
      </c>
      <c r="P2701" s="105">
        <f>IFERROR(INDEX(Data_HS!$D$2:$D$8217,MATCH(H2701,Data_HS!$A$2:$A$8217,0))/p_bulan,"")</f>
        <v>64124517</v>
      </c>
      <c r="Q2701" s="104" t="str">
        <f t="shared" si="85"/>
        <v>Wajar</v>
      </c>
    </row>
    <row r="2702" spans="1:17" x14ac:dyDescent="0.3">
      <c r="A2702" s="104">
        <v>2701</v>
      </c>
      <c r="B2702" s="104" t="s">
        <v>19482</v>
      </c>
      <c r="C2702" s="104" t="s">
        <v>280</v>
      </c>
      <c r="D2702" s="104" t="s">
        <v>308</v>
      </c>
      <c r="E2702" s="104" t="s">
        <v>320</v>
      </c>
      <c r="F2702" s="104" t="s">
        <v>343</v>
      </c>
      <c r="G2702" s="104" t="s">
        <v>332</v>
      </c>
      <c r="H2702" s="104" t="s">
        <v>1563</v>
      </c>
      <c r="I2702" s="104" t="s">
        <v>19485</v>
      </c>
      <c r="J2702" s="105">
        <v>10000</v>
      </c>
      <c r="K2702" s="105">
        <v>40000</v>
      </c>
      <c r="L2702" s="105">
        <v>25000</v>
      </c>
      <c r="M2702" s="106">
        <v>1.346506929</v>
      </c>
      <c r="N2702" s="105">
        <v>33662.673219999997</v>
      </c>
      <c r="O2702" s="107">
        <f t="shared" si="84"/>
        <v>9</v>
      </c>
      <c r="P2702" s="105">
        <f>IFERROR(INDEX(Data_HS!$D$2:$D$8217,MATCH(H2702,Data_HS!$A$2:$A$8217,0))/p_bulan,"")</f>
        <v>652267.90909090906</v>
      </c>
      <c r="Q2702" s="104" t="str">
        <f t="shared" si="85"/>
        <v>Wajar</v>
      </c>
    </row>
    <row r="2703" spans="1:17" x14ac:dyDescent="0.3">
      <c r="A2703" s="104">
        <v>2702</v>
      </c>
      <c r="B2703" s="104" t="s">
        <v>19482</v>
      </c>
      <c r="C2703" s="104" t="s">
        <v>280</v>
      </c>
      <c r="D2703" s="104" t="s">
        <v>308</v>
      </c>
      <c r="E2703" s="104" t="s">
        <v>320</v>
      </c>
      <c r="F2703" s="104" t="s">
        <v>343</v>
      </c>
      <c r="G2703" s="104" t="s">
        <v>332</v>
      </c>
      <c r="H2703" s="104" t="s">
        <v>1338</v>
      </c>
      <c r="I2703" s="104" t="s">
        <v>19486</v>
      </c>
      <c r="J2703" s="105">
        <v>30</v>
      </c>
      <c r="K2703" s="105">
        <v>1200</v>
      </c>
      <c r="L2703" s="105">
        <v>615</v>
      </c>
      <c r="M2703" s="106">
        <v>1.5809700950000001</v>
      </c>
      <c r="N2703" s="105">
        <v>972.29660869999998</v>
      </c>
      <c r="O2703" s="107">
        <f t="shared" si="84"/>
        <v>8</v>
      </c>
      <c r="P2703" s="105">
        <f>IFERROR(INDEX(Data_HS!$D$2:$D$8217,MATCH(H2703,Data_HS!$A$2:$A$8217,0))/p_bulan,"")</f>
        <v>10972.363636363636</v>
      </c>
      <c r="Q2703" s="104" t="str">
        <f t="shared" si="85"/>
        <v>Wajar</v>
      </c>
    </row>
    <row r="2704" spans="1:17" x14ac:dyDescent="0.3">
      <c r="A2704" s="104">
        <v>2703</v>
      </c>
      <c r="B2704" s="104" t="s">
        <v>19482</v>
      </c>
      <c r="C2704" s="104" t="s">
        <v>280</v>
      </c>
      <c r="D2704" s="104" t="s">
        <v>308</v>
      </c>
      <c r="E2704" s="104" t="s">
        <v>320</v>
      </c>
      <c r="F2704" s="104" t="s">
        <v>343</v>
      </c>
      <c r="G2704" s="104" t="s">
        <v>332</v>
      </c>
      <c r="H2704" s="104" t="s">
        <v>1460</v>
      </c>
      <c r="I2704" s="104" t="s">
        <v>19487</v>
      </c>
      <c r="J2704" s="105">
        <v>2000</v>
      </c>
      <c r="K2704" s="105">
        <v>40000</v>
      </c>
      <c r="L2704" s="105">
        <v>21000</v>
      </c>
      <c r="M2704" s="106">
        <v>6.8828138010000002</v>
      </c>
      <c r="N2704" s="105">
        <v>144539.08979999999</v>
      </c>
      <c r="O2704" s="107">
        <f t="shared" si="84"/>
        <v>9</v>
      </c>
      <c r="P2704" s="105">
        <f>IFERROR(INDEX(Data_HS!$D$2:$D$8217,MATCH(H2704,Data_HS!$A$2:$A$8217,0))/p_bulan,"")</f>
        <v>60138.272727272728</v>
      </c>
      <c r="Q2704" s="104" t="str">
        <f t="shared" si="85"/>
        <v>Melebihi ekspor nasional HS</v>
      </c>
    </row>
    <row r="2705" spans="1:17" x14ac:dyDescent="0.3">
      <c r="A2705" s="104">
        <v>2704</v>
      </c>
      <c r="B2705" s="104" t="s">
        <v>19482</v>
      </c>
      <c r="C2705" s="104" t="s">
        <v>280</v>
      </c>
      <c r="D2705" s="104" t="s">
        <v>308</v>
      </c>
      <c r="E2705" s="104" t="s">
        <v>320</v>
      </c>
      <c r="F2705" s="104" t="s">
        <v>343</v>
      </c>
      <c r="G2705" s="104" t="s">
        <v>332</v>
      </c>
      <c r="H2705" s="104" t="s">
        <v>2597</v>
      </c>
      <c r="I2705" s="104" t="s">
        <v>19488</v>
      </c>
      <c r="J2705" s="105">
        <v>15000</v>
      </c>
      <c r="K2705" s="105">
        <v>50000</v>
      </c>
      <c r="L2705" s="105">
        <v>32500</v>
      </c>
      <c r="M2705" s="106">
        <v>3.730552265</v>
      </c>
      <c r="N2705" s="105">
        <v>121242.9486</v>
      </c>
      <c r="O2705" s="107">
        <f t="shared" si="84"/>
        <v>21</v>
      </c>
      <c r="P2705" s="105">
        <f>IFERROR(INDEX(Data_HS!$D$2:$D$8217,MATCH(H2705,Data_HS!$A$2:$A$8217,0))/p_bulan,"")</f>
        <v>16893.636363636364</v>
      </c>
      <c r="Q2705" s="104" t="str">
        <f t="shared" si="85"/>
        <v>Melebihi ekspor nasional HS</v>
      </c>
    </row>
    <row r="2706" spans="1:17" x14ac:dyDescent="0.3">
      <c r="A2706" s="104">
        <v>2705</v>
      </c>
      <c r="B2706" s="104" t="s">
        <v>19482</v>
      </c>
      <c r="C2706" s="104" t="s">
        <v>280</v>
      </c>
      <c r="D2706" s="104" t="s">
        <v>308</v>
      </c>
      <c r="E2706" s="104" t="s">
        <v>320</v>
      </c>
      <c r="F2706" s="104" t="s">
        <v>343</v>
      </c>
      <c r="G2706" s="104" t="s">
        <v>332</v>
      </c>
      <c r="H2706" s="104" t="s">
        <v>1460</v>
      </c>
      <c r="I2706" s="104" t="s">
        <v>19489</v>
      </c>
      <c r="J2706" s="105">
        <v>1000</v>
      </c>
      <c r="K2706" s="105">
        <v>40000</v>
      </c>
      <c r="L2706" s="105">
        <v>20500</v>
      </c>
      <c r="M2706" s="106">
        <v>6.8828138010000002</v>
      </c>
      <c r="N2706" s="105">
        <v>141097.68290000001</v>
      </c>
      <c r="O2706" s="107">
        <f t="shared" si="84"/>
        <v>9</v>
      </c>
      <c r="P2706" s="105">
        <f>IFERROR(INDEX(Data_HS!$D$2:$D$8217,MATCH(H2706,Data_HS!$A$2:$A$8217,0))/p_bulan,"")</f>
        <v>60138.272727272728</v>
      </c>
      <c r="Q2706" s="104" t="str">
        <f t="shared" si="85"/>
        <v>Melebihi ekspor nasional HS</v>
      </c>
    </row>
    <row r="2707" spans="1:17" x14ac:dyDescent="0.3">
      <c r="A2707" s="104">
        <v>2706</v>
      </c>
      <c r="B2707" s="104" t="s">
        <v>19482</v>
      </c>
      <c r="C2707" s="104" t="s">
        <v>280</v>
      </c>
      <c r="D2707" s="104" t="s">
        <v>308</v>
      </c>
      <c r="E2707" s="104" t="s">
        <v>320</v>
      </c>
      <c r="F2707" s="104" t="s">
        <v>343</v>
      </c>
      <c r="G2707" s="104" t="s">
        <v>332</v>
      </c>
      <c r="H2707" s="104" t="s">
        <v>2641</v>
      </c>
      <c r="I2707" s="104" t="s">
        <v>19490</v>
      </c>
      <c r="J2707" s="105">
        <v>0</v>
      </c>
      <c r="K2707" s="105">
        <v>500</v>
      </c>
      <c r="L2707" s="105">
        <v>250</v>
      </c>
      <c r="M2707" s="106">
        <v>2.6448912760000001</v>
      </c>
      <c r="N2707" s="105">
        <v>661.22281899999996</v>
      </c>
      <c r="O2707" s="107">
        <f t="shared" si="84"/>
        <v>21</v>
      </c>
      <c r="P2707" s="105">
        <f>IFERROR(INDEX(Data_HS!$D$2:$D$8217,MATCH(H2707,Data_HS!$A$2:$A$8217,0))/p_bulan,"")</f>
        <v>175340.18181818182</v>
      </c>
      <c r="Q2707" s="104" t="str">
        <f t="shared" si="85"/>
        <v>Wajar</v>
      </c>
    </row>
    <row r="2708" spans="1:17" x14ac:dyDescent="0.3">
      <c r="A2708" s="104">
        <v>2707</v>
      </c>
      <c r="B2708" s="104" t="s">
        <v>19491</v>
      </c>
      <c r="C2708" s="104" t="s">
        <v>284</v>
      </c>
      <c r="D2708" s="104" t="s">
        <v>308</v>
      </c>
      <c r="E2708" s="104" t="s">
        <v>320</v>
      </c>
      <c r="F2708" s="104" t="s">
        <v>343</v>
      </c>
      <c r="G2708" s="104" t="s">
        <v>332</v>
      </c>
      <c r="H2708" s="104" t="s">
        <v>5814</v>
      </c>
      <c r="I2708" s="104" t="s">
        <v>19492</v>
      </c>
      <c r="J2708" s="105">
        <v>0</v>
      </c>
      <c r="K2708" s="105">
        <v>0</v>
      </c>
      <c r="L2708" s="105">
        <v>0</v>
      </c>
      <c r="M2708" s="106">
        <v>7.8208673820000003</v>
      </c>
      <c r="N2708" s="105">
        <v>0</v>
      </c>
      <c r="O2708" s="107">
        <f t="shared" si="84"/>
        <v>40</v>
      </c>
      <c r="P2708" s="105">
        <f>IFERROR(INDEX(Data_HS!$D$2:$D$8217,MATCH(H2708,Data_HS!$A$2:$A$8217,0))/p_bulan,"")</f>
        <v>294516.09090909088</v>
      </c>
      <c r="Q2708" s="104" t="str">
        <f t="shared" si="85"/>
        <v>Estimasi nol</v>
      </c>
    </row>
    <row r="2709" spans="1:17" x14ac:dyDescent="0.3">
      <c r="A2709" s="104">
        <v>2708</v>
      </c>
      <c r="B2709" s="104" t="s">
        <v>19491</v>
      </c>
      <c r="C2709" s="104" t="s">
        <v>284</v>
      </c>
      <c r="D2709" s="104" t="s">
        <v>308</v>
      </c>
      <c r="E2709" s="104" t="s">
        <v>320</v>
      </c>
      <c r="F2709" s="104" t="s">
        <v>343</v>
      </c>
      <c r="G2709" s="104" t="s">
        <v>332</v>
      </c>
      <c r="H2709" s="104" t="s">
        <v>2877</v>
      </c>
      <c r="I2709" s="104" t="s">
        <v>19493</v>
      </c>
      <c r="J2709" s="105">
        <v>0</v>
      </c>
      <c r="K2709" s="105">
        <v>27000</v>
      </c>
      <c r="L2709" s="105">
        <v>13500</v>
      </c>
      <c r="M2709" s="106">
        <v>0.72362326899999996</v>
      </c>
      <c r="N2709" s="105">
        <v>9768.9141259999997</v>
      </c>
      <c r="O2709" s="107">
        <f t="shared" si="84"/>
        <v>25</v>
      </c>
      <c r="P2709" s="105">
        <f>IFERROR(INDEX(Data_HS!$D$2:$D$8217,MATCH(H2709,Data_HS!$A$2:$A$8217,0))/p_bulan,"")</f>
        <v>24259.272727272728</v>
      </c>
      <c r="Q2709" s="104" t="str">
        <f t="shared" si="85"/>
        <v>Wajar</v>
      </c>
    </row>
    <row r="2710" spans="1:17" x14ac:dyDescent="0.3">
      <c r="A2710" s="104">
        <v>2709</v>
      </c>
      <c r="B2710" s="104" t="s">
        <v>19494</v>
      </c>
      <c r="C2710" s="104" t="s">
        <v>286</v>
      </c>
      <c r="D2710" s="104" t="s">
        <v>308</v>
      </c>
      <c r="E2710" s="104" t="s">
        <v>320</v>
      </c>
      <c r="F2710" s="104" t="s">
        <v>344</v>
      </c>
      <c r="G2710" s="104" t="s">
        <v>335</v>
      </c>
      <c r="H2710" s="104" t="s">
        <v>6004</v>
      </c>
      <c r="I2710" s="104" t="s">
        <v>19495</v>
      </c>
      <c r="J2710" s="105">
        <v>25000</v>
      </c>
      <c r="K2710" s="105">
        <v>25000</v>
      </c>
      <c r="L2710" s="105">
        <v>25000</v>
      </c>
      <c r="M2710" s="106">
        <v>0.54516819999999999</v>
      </c>
      <c r="N2710" s="105">
        <v>13629.20499</v>
      </c>
      <c r="O2710" s="107">
        <f t="shared" si="84"/>
        <v>44</v>
      </c>
      <c r="P2710" s="105">
        <f>IFERROR(INDEX(Data_HS!$D$2:$D$8217,MATCH(H2710,Data_HS!$A$2:$A$8217,0))/p_bulan,"")</f>
        <v>1966.8181818181818</v>
      </c>
      <c r="Q2710" s="104" t="str">
        <f t="shared" si="85"/>
        <v>Melebihi ekspor nasional HS</v>
      </c>
    </row>
    <row r="2711" spans="1:17" x14ac:dyDescent="0.3">
      <c r="A2711" s="104">
        <v>2710</v>
      </c>
      <c r="B2711" s="104" t="s">
        <v>19496</v>
      </c>
      <c r="C2711" s="104" t="s">
        <v>284</v>
      </c>
      <c r="D2711" s="104" t="s">
        <v>317</v>
      </c>
      <c r="E2711" s="104" t="s">
        <v>320</v>
      </c>
      <c r="F2711" s="104" t="s">
        <v>344</v>
      </c>
      <c r="G2711" s="104" t="s">
        <v>332</v>
      </c>
      <c r="H2711" s="104" t="s">
        <v>1292</v>
      </c>
      <c r="I2711" s="104" t="s">
        <v>19497</v>
      </c>
      <c r="J2711" s="105">
        <v>4000</v>
      </c>
      <c r="K2711" s="105">
        <v>10000</v>
      </c>
      <c r="L2711" s="105">
        <v>7000</v>
      </c>
      <c r="M2711" s="106">
        <v>0.31730754900000002</v>
      </c>
      <c r="N2711" s="105">
        <v>2221.1528400000002</v>
      </c>
      <c r="O2711" s="107">
        <f t="shared" si="84"/>
        <v>7</v>
      </c>
      <c r="P2711" s="105">
        <f>IFERROR(INDEX(Data_HS!$D$2:$D$8217,MATCH(H2711,Data_HS!$A$2:$A$8217,0))/p_bulan,"")</f>
        <v>42437</v>
      </c>
      <c r="Q2711" s="104" t="str">
        <f t="shared" si="85"/>
        <v>Wajar</v>
      </c>
    </row>
    <row r="2712" spans="1:17" x14ac:dyDescent="0.3">
      <c r="A2712" s="104">
        <v>2711</v>
      </c>
      <c r="B2712" s="104" t="s">
        <v>19496</v>
      </c>
      <c r="C2712" s="104" t="s">
        <v>284</v>
      </c>
      <c r="D2712" s="104" t="s">
        <v>317</v>
      </c>
      <c r="E2712" s="104" t="s">
        <v>320</v>
      </c>
      <c r="F2712" s="104" t="s">
        <v>344</v>
      </c>
      <c r="G2712" s="104" t="s">
        <v>332</v>
      </c>
      <c r="H2712" s="104" t="s">
        <v>1220</v>
      </c>
      <c r="I2712" s="104" t="s">
        <v>17097</v>
      </c>
      <c r="J2712" s="105">
        <v>13000</v>
      </c>
      <c r="K2712" s="105">
        <v>50000</v>
      </c>
      <c r="L2712" s="105">
        <v>31500</v>
      </c>
      <c r="M2712" s="106">
        <v>2.035273782</v>
      </c>
      <c r="N2712" s="105">
        <v>64111.124129999997</v>
      </c>
      <c r="O2712" s="107">
        <f t="shared" si="84"/>
        <v>7</v>
      </c>
      <c r="P2712" s="105">
        <f>IFERROR(INDEX(Data_HS!$D$2:$D$8217,MATCH(H2712,Data_HS!$A$2:$A$8217,0))/p_bulan,"")</f>
        <v>719526.45454545459</v>
      </c>
      <c r="Q2712" s="104" t="str">
        <f t="shared" si="85"/>
        <v>Wajar</v>
      </c>
    </row>
    <row r="2713" spans="1:17" x14ac:dyDescent="0.3">
      <c r="A2713" s="104">
        <v>2712</v>
      </c>
      <c r="B2713" s="104" t="s">
        <v>19498</v>
      </c>
      <c r="C2713" s="104" t="s">
        <v>282</v>
      </c>
      <c r="D2713" s="104" t="s">
        <v>308</v>
      </c>
      <c r="E2713" s="104" t="s">
        <v>320</v>
      </c>
      <c r="F2713" s="104" t="s">
        <v>343</v>
      </c>
      <c r="G2713" s="104" t="s">
        <v>332</v>
      </c>
      <c r="H2713" s="104" t="s">
        <v>6202</v>
      </c>
      <c r="I2713" s="104" t="s">
        <v>19370</v>
      </c>
      <c r="J2713" s="105">
        <v>24000</v>
      </c>
      <c r="K2713" s="105">
        <v>100000</v>
      </c>
      <c r="L2713" s="105">
        <v>62000</v>
      </c>
      <c r="M2713" s="106">
        <v>1.874092688</v>
      </c>
      <c r="N2713" s="105">
        <v>116193.7467</v>
      </c>
      <c r="O2713" s="107">
        <f t="shared" si="84"/>
        <v>44</v>
      </c>
      <c r="P2713" s="105">
        <f>IFERROR(INDEX(Data_HS!$D$2:$D$8217,MATCH(H2713,Data_HS!$A$2:$A$8217,0))/p_bulan,"")</f>
        <v>3613175.9090909092</v>
      </c>
      <c r="Q2713" s="104" t="str">
        <f t="shared" si="85"/>
        <v>Wajar</v>
      </c>
    </row>
    <row r="2714" spans="1:17" x14ac:dyDescent="0.3">
      <c r="A2714" s="104">
        <v>2713</v>
      </c>
      <c r="B2714" s="104" t="s">
        <v>19499</v>
      </c>
      <c r="C2714" s="104" t="s">
        <v>324</v>
      </c>
      <c r="D2714" s="104" t="s">
        <v>308</v>
      </c>
      <c r="E2714" s="104" t="s">
        <v>320</v>
      </c>
      <c r="F2714" s="104" t="s">
        <v>343</v>
      </c>
      <c r="G2714" s="104" t="s">
        <v>332</v>
      </c>
      <c r="H2714" s="104" t="s">
        <v>7049</v>
      </c>
      <c r="I2714" s="104" t="s">
        <v>19500</v>
      </c>
      <c r="J2714" s="105">
        <v>20000</v>
      </c>
      <c r="K2714" s="105">
        <v>300000</v>
      </c>
      <c r="L2714" s="105">
        <v>160000</v>
      </c>
      <c r="M2714" s="106">
        <v>0.15903830599999999</v>
      </c>
      <c r="N2714" s="105">
        <v>25446.128980000001</v>
      </c>
      <c r="O2714" s="107">
        <f t="shared" si="84"/>
        <v>53</v>
      </c>
      <c r="P2714" s="105">
        <f>IFERROR(INDEX(Data_HS!$D$2:$D$8217,MATCH(H2714,Data_HS!$A$2:$A$8217,0))/p_bulan,"")</f>
        <v>14667.09090909091</v>
      </c>
      <c r="Q2714" s="104" t="str">
        <f t="shared" si="85"/>
        <v>Melebihi ekspor nasional HS</v>
      </c>
    </row>
    <row r="2715" spans="1:17" x14ac:dyDescent="0.3">
      <c r="A2715" s="104">
        <v>2714</v>
      </c>
      <c r="B2715" s="104" t="s">
        <v>19499</v>
      </c>
      <c r="C2715" s="104" t="s">
        <v>324</v>
      </c>
      <c r="D2715" s="104" t="s">
        <v>308</v>
      </c>
      <c r="E2715" s="104" t="s">
        <v>320</v>
      </c>
      <c r="F2715" s="104" t="s">
        <v>343</v>
      </c>
      <c r="G2715" s="104" t="s">
        <v>332</v>
      </c>
      <c r="H2715" s="104" t="s">
        <v>7051</v>
      </c>
      <c r="I2715" s="104" t="s">
        <v>19501</v>
      </c>
      <c r="J2715" s="105">
        <v>18000</v>
      </c>
      <c r="K2715" s="105">
        <v>300000</v>
      </c>
      <c r="L2715" s="105">
        <v>159000</v>
      </c>
      <c r="M2715" s="106">
        <v>0.19363182200000001</v>
      </c>
      <c r="N2715" s="105">
        <v>30787.459729999999</v>
      </c>
      <c r="O2715" s="107">
        <f t="shared" si="84"/>
        <v>53</v>
      </c>
      <c r="P2715" s="105">
        <f>IFERROR(INDEX(Data_HS!$D$2:$D$8217,MATCH(H2715,Data_HS!$A$2:$A$8217,0))/p_bulan,"")</f>
        <v>484444.18181818182</v>
      </c>
      <c r="Q2715" s="104" t="str">
        <f t="shared" si="85"/>
        <v>Wajar</v>
      </c>
    </row>
    <row r="2716" spans="1:17" x14ac:dyDescent="0.3">
      <c r="A2716" s="104">
        <v>2715</v>
      </c>
      <c r="B2716" s="104" t="s">
        <v>19502</v>
      </c>
      <c r="C2716" s="104" t="s">
        <v>326</v>
      </c>
      <c r="D2716" s="104" t="s">
        <v>308</v>
      </c>
      <c r="E2716" s="104" t="s">
        <v>320</v>
      </c>
      <c r="F2716" s="104" t="s">
        <v>343</v>
      </c>
      <c r="G2716" s="104" t="s">
        <v>332</v>
      </c>
      <c r="H2716" s="104" t="s">
        <v>2263</v>
      </c>
      <c r="I2716" s="104" t="s">
        <v>17923</v>
      </c>
      <c r="J2716" s="105">
        <v>5000</v>
      </c>
      <c r="K2716" s="105">
        <v>15000</v>
      </c>
      <c r="L2716" s="105">
        <v>10000</v>
      </c>
      <c r="M2716" s="106">
        <v>6.183815901</v>
      </c>
      <c r="N2716" s="105">
        <v>61838.159010000003</v>
      </c>
      <c r="O2716" s="107">
        <f t="shared" si="84"/>
        <v>18</v>
      </c>
      <c r="P2716" s="105">
        <f>IFERROR(INDEX(Data_HS!$D$2:$D$8217,MATCH(H2716,Data_HS!$A$2:$A$8217,0))/p_bulan,"")</f>
        <v>64124517</v>
      </c>
      <c r="Q2716" s="104" t="str">
        <f t="shared" si="85"/>
        <v>Wajar</v>
      </c>
    </row>
    <row r="2717" spans="1:17" x14ac:dyDescent="0.3">
      <c r="A2717" s="104">
        <v>2716</v>
      </c>
      <c r="B2717" s="104" t="s">
        <v>19502</v>
      </c>
      <c r="C2717" s="104" t="s">
        <v>326</v>
      </c>
      <c r="D2717" s="104" t="s">
        <v>308</v>
      </c>
      <c r="E2717" s="104" t="s">
        <v>320</v>
      </c>
      <c r="F2717" s="104" t="s">
        <v>343</v>
      </c>
      <c r="G2717" s="104" t="s">
        <v>332</v>
      </c>
      <c r="H2717" s="104" t="s">
        <v>4629</v>
      </c>
      <c r="I2717" s="104" t="s">
        <v>18088</v>
      </c>
      <c r="J2717" s="105">
        <v>20000</v>
      </c>
      <c r="K2717" s="105">
        <v>100000</v>
      </c>
      <c r="L2717" s="105">
        <v>60000</v>
      </c>
      <c r="M2717" s="106">
        <v>1.77268161</v>
      </c>
      <c r="N2717" s="105">
        <v>106360.89659999999</v>
      </c>
      <c r="O2717" s="107">
        <f t="shared" si="84"/>
        <v>38</v>
      </c>
      <c r="P2717" s="105">
        <f>IFERROR(INDEX(Data_HS!$D$2:$D$8217,MATCH(H2717,Data_HS!$A$2:$A$8217,0))/p_bulan,"")</f>
        <v>2332469</v>
      </c>
      <c r="Q2717" s="104" t="str">
        <f t="shared" si="85"/>
        <v>Wajar</v>
      </c>
    </row>
    <row r="2718" spans="1:17" x14ac:dyDescent="0.3">
      <c r="A2718" s="104">
        <v>2717</v>
      </c>
      <c r="B2718" s="104" t="s">
        <v>19502</v>
      </c>
      <c r="C2718" s="104" t="s">
        <v>326</v>
      </c>
      <c r="D2718" s="104" t="s">
        <v>308</v>
      </c>
      <c r="E2718" s="104" t="s">
        <v>320</v>
      </c>
      <c r="F2718" s="104" t="s">
        <v>343</v>
      </c>
      <c r="G2718" s="104" t="s">
        <v>332</v>
      </c>
      <c r="H2718" s="104" t="s">
        <v>3005</v>
      </c>
      <c r="I2718" s="104" t="s">
        <v>18110</v>
      </c>
      <c r="J2718" s="105">
        <v>2000</v>
      </c>
      <c r="K2718" s="105">
        <v>20000</v>
      </c>
      <c r="L2718" s="105">
        <v>11000</v>
      </c>
      <c r="M2718" s="106">
        <v>0.26504628600000002</v>
      </c>
      <c r="N2718" s="105">
        <v>2915.5091499999999</v>
      </c>
      <c r="O2718" s="107">
        <f t="shared" si="84"/>
        <v>26</v>
      </c>
      <c r="P2718" s="105">
        <f>IFERROR(INDEX(Data_HS!$D$2:$D$8217,MATCH(H2718,Data_HS!$A$2:$A$8217,0))/p_bulan,"")</f>
        <v>30747.272727272728</v>
      </c>
      <c r="Q2718" s="104" t="str">
        <f t="shared" si="85"/>
        <v>Wajar</v>
      </c>
    </row>
    <row r="2719" spans="1:17" x14ac:dyDescent="0.3">
      <c r="A2719" s="104">
        <v>2718</v>
      </c>
      <c r="B2719" s="104" t="s">
        <v>19502</v>
      </c>
      <c r="C2719" s="104" t="s">
        <v>326</v>
      </c>
      <c r="D2719" s="104" t="s">
        <v>308</v>
      </c>
      <c r="E2719" s="104" t="s">
        <v>320</v>
      </c>
      <c r="F2719" s="104" t="s">
        <v>343</v>
      </c>
      <c r="G2719" s="104" t="s">
        <v>332</v>
      </c>
      <c r="H2719" s="104" t="s">
        <v>576</v>
      </c>
      <c r="I2719" s="104" t="s">
        <v>19503</v>
      </c>
      <c r="J2719" s="105">
        <v>150</v>
      </c>
      <c r="K2719" s="105">
        <v>1000</v>
      </c>
      <c r="L2719" s="105">
        <v>575</v>
      </c>
      <c r="M2719" s="106">
        <v>3.6465860569999999</v>
      </c>
      <c r="N2719" s="105">
        <v>2096.786983</v>
      </c>
      <c r="O2719" s="107">
        <f t="shared" si="84"/>
        <v>3</v>
      </c>
      <c r="P2719" s="105">
        <f>IFERROR(INDEX(Data_HS!$D$2:$D$8217,MATCH(H2719,Data_HS!$A$2:$A$8217,0))/p_bulan,"")</f>
        <v>428850.45454545453</v>
      </c>
      <c r="Q2719" s="104" t="str">
        <f t="shared" si="85"/>
        <v>Wajar</v>
      </c>
    </row>
    <row r="2720" spans="1:17" x14ac:dyDescent="0.3">
      <c r="A2720" s="104">
        <v>2719</v>
      </c>
      <c r="B2720" s="104" t="s">
        <v>19502</v>
      </c>
      <c r="C2720" s="104" t="s">
        <v>326</v>
      </c>
      <c r="D2720" s="104" t="s">
        <v>308</v>
      </c>
      <c r="E2720" s="104" t="s">
        <v>320</v>
      </c>
      <c r="F2720" s="104" t="s">
        <v>343</v>
      </c>
      <c r="G2720" s="104" t="s">
        <v>332</v>
      </c>
      <c r="H2720" s="104" t="s">
        <v>1460</v>
      </c>
      <c r="I2720" s="104" t="s">
        <v>19504</v>
      </c>
      <c r="J2720" s="105">
        <v>500</v>
      </c>
      <c r="K2720" s="105">
        <v>5000</v>
      </c>
      <c r="L2720" s="105">
        <v>2750</v>
      </c>
      <c r="M2720" s="106">
        <v>6.8828138010000002</v>
      </c>
      <c r="N2720" s="105">
        <v>18927.737949999999</v>
      </c>
      <c r="O2720" s="107">
        <f t="shared" si="84"/>
        <v>9</v>
      </c>
      <c r="P2720" s="105">
        <f>IFERROR(INDEX(Data_HS!$D$2:$D$8217,MATCH(H2720,Data_HS!$A$2:$A$8217,0))/p_bulan,"")</f>
        <v>60138.272727272728</v>
      </c>
      <c r="Q2720" s="104" t="str">
        <f t="shared" si="85"/>
        <v>Wajar</v>
      </c>
    </row>
    <row r="2721" spans="1:17" x14ac:dyDescent="0.3">
      <c r="A2721" s="104">
        <v>2720</v>
      </c>
      <c r="B2721" s="104" t="s">
        <v>19502</v>
      </c>
      <c r="C2721" s="104" t="s">
        <v>326</v>
      </c>
      <c r="D2721" s="104" t="s">
        <v>308</v>
      </c>
      <c r="E2721" s="104" t="s">
        <v>320</v>
      </c>
      <c r="F2721" s="104" t="s">
        <v>343</v>
      </c>
      <c r="G2721" s="104" t="s">
        <v>332</v>
      </c>
      <c r="H2721" s="104" t="s">
        <v>2149</v>
      </c>
      <c r="I2721" s="104" t="s">
        <v>19505</v>
      </c>
      <c r="J2721" s="105">
        <v>500</v>
      </c>
      <c r="K2721" s="105">
        <v>1000</v>
      </c>
      <c r="L2721" s="105">
        <v>750</v>
      </c>
      <c r="M2721" s="106">
        <v>10.909810970000001</v>
      </c>
      <c r="N2721" s="105">
        <v>8182.3582310000002</v>
      </c>
      <c r="O2721" s="107">
        <f t="shared" si="84"/>
        <v>16</v>
      </c>
      <c r="P2721" s="105">
        <f>IFERROR(INDEX(Data_HS!$D$2:$D$8217,MATCH(H2721,Data_HS!$A$2:$A$8217,0))/p_bulan,"")</f>
        <v>797375.27272727271</v>
      </c>
      <c r="Q2721" s="104" t="str">
        <f t="shared" si="85"/>
        <v>Wajar</v>
      </c>
    </row>
    <row r="2722" spans="1:17" x14ac:dyDescent="0.3">
      <c r="A2722" s="104">
        <v>2721</v>
      </c>
      <c r="B2722" s="104" t="s">
        <v>19502</v>
      </c>
      <c r="C2722" s="104" t="s">
        <v>326</v>
      </c>
      <c r="D2722" s="104" t="s">
        <v>308</v>
      </c>
      <c r="E2722" s="104" t="s">
        <v>320</v>
      </c>
      <c r="F2722" s="104" t="s">
        <v>343</v>
      </c>
      <c r="G2722" s="104" t="s">
        <v>332</v>
      </c>
      <c r="H2722" s="104" t="s">
        <v>1833</v>
      </c>
      <c r="I2722" s="104" t="s">
        <v>19160</v>
      </c>
      <c r="J2722" s="105">
        <v>500000</v>
      </c>
      <c r="K2722" s="105">
        <v>3000000</v>
      </c>
      <c r="L2722" s="105">
        <v>1750000</v>
      </c>
      <c r="M2722" s="106">
        <v>0.10319235</v>
      </c>
      <c r="N2722" s="105">
        <v>180586.6116</v>
      </c>
      <c r="O2722" s="107">
        <f t="shared" si="84"/>
        <v>14</v>
      </c>
      <c r="P2722" s="105">
        <f>IFERROR(INDEX(Data_HS!$D$2:$D$8217,MATCH(H2722,Data_HS!$A$2:$A$8217,0))/p_bulan,"")</f>
        <v>51044723.545454547</v>
      </c>
      <c r="Q2722" s="104" t="str">
        <f t="shared" si="85"/>
        <v>Wajar</v>
      </c>
    </row>
    <row r="2723" spans="1:17" x14ac:dyDescent="0.3">
      <c r="A2723" s="104">
        <v>2722</v>
      </c>
      <c r="B2723" s="104" t="s">
        <v>19502</v>
      </c>
      <c r="C2723" s="104" t="s">
        <v>326</v>
      </c>
      <c r="D2723" s="104" t="s">
        <v>308</v>
      </c>
      <c r="E2723" s="104" t="s">
        <v>320</v>
      </c>
      <c r="F2723" s="104" t="s">
        <v>343</v>
      </c>
      <c r="G2723" s="104" t="s">
        <v>332</v>
      </c>
      <c r="H2723" s="104" t="s">
        <v>6286</v>
      </c>
      <c r="I2723" s="104" t="s">
        <v>19506</v>
      </c>
      <c r="J2723" s="105">
        <v>0</v>
      </c>
      <c r="K2723" s="105">
        <v>0</v>
      </c>
      <c r="L2723" s="105">
        <v>0</v>
      </c>
      <c r="M2723" s="106">
        <v>9.8006626640000007</v>
      </c>
      <c r="N2723" s="105">
        <v>0</v>
      </c>
      <c r="O2723" s="107">
        <f t="shared" si="84"/>
        <v>46</v>
      </c>
      <c r="P2723" s="105">
        <f>IFERROR(INDEX(Data_HS!$D$2:$D$8217,MATCH(H2723,Data_HS!$A$2:$A$8217,0))/p_bulan,"")</f>
        <v>505004.09090909088</v>
      </c>
      <c r="Q2723" s="104" t="str">
        <f t="shared" si="85"/>
        <v>Estimasi nol</v>
      </c>
    </row>
    <row r="2724" spans="1:17" x14ac:dyDescent="0.3">
      <c r="A2724" s="104">
        <v>2723</v>
      </c>
      <c r="B2724" s="104" t="s">
        <v>19502</v>
      </c>
      <c r="C2724" s="104" t="s">
        <v>326</v>
      </c>
      <c r="D2724" s="104" t="s">
        <v>308</v>
      </c>
      <c r="E2724" s="104" t="s">
        <v>320</v>
      </c>
      <c r="F2724" s="104" t="s">
        <v>343</v>
      </c>
      <c r="G2724" s="104" t="s">
        <v>332</v>
      </c>
      <c r="H2724" s="104" t="s">
        <v>1875</v>
      </c>
      <c r="I2724" s="104" t="s">
        <v>19507</v>
      </c>
      <c r="J2724" s="105">
        <v>50000</v>
      </c>
      <c r="K2724" s="105">
        <v>300000</v>
      </c>
      <c r="L2724" s="105">
        <v>175000</v>
      </c>
      <c r="M2724" s="106">
        <v>1.047031058</v>
      </c>
      <c r="N2724" s="105">
        <v>183230.4351</v>
      </c>
      <c r="O2724" s="107">
        <f t="shared" si="84"/>
        <v>15</v>
      </c>
      <c r="P2724" s="105">
        <f>IFERROR(INDEX(Data_HS!$D$2:$D$8217,MATCH(H2724,Data_HS!$A$2:$A$8217,0))/p_bulan,"")</f>
        <v>236260961.54545453</v>
      </c>
      <c r="Q2724" s="104" t="str">
        <f t="shared" si="85"/>
        <v>Wajar</v>
      </c>
    </row>
    <row r="2725" spans="1:17" x14ac:dyDescent="0.3">
      <c r="A2725" s="104">
        <v>2724</v>
      </c>
      <c r="B2725" s="104" t="s">
        <v>19502</v>
      </c>
      <c r="C2725" s="104" t="s">
        <v>326</v>
      </c>
      <c r="D2725" s="104" t="s">
        <v>308</v>
      </c>
      <c r="E2725" s="104" t="s">
        <v>320</v>
      </c>
      <c r="F2725" s="104" t="s">
        <v>343</v>
      </c>
      <c r="G2725" s="104" t="s">
        <v>332</v>
      </c>
      <c r="H2725" s="104" t="s">
        <v>574</v>
      </c>
      <c r="I2725" s="104" t="s">
        <v>19508</v>
      </c>
      <c r="J2725" s="105">
        <v>5000</v>
      </c>
      <c r="K2725" s="105">
        <v>20000</v>
      </c>
      <c r="L2725" s="105">
        <v>12500</v>
      </c>
      <c r="M2725" s="106">
        <v>2.970627388</v>
      </c>
      <c r="N2725" s="105">
        <v>37132.842349999999</v>
      </c>
      <c r="O2725" s="107">
        <f t="shared" si="84"/>
        <v>3</v>
      </c>
      <c r="P2725" s="105">
        <f>IFERROR(INDEX(Data_HS!$D$2:$D$8217,MATCH(H2725,Data_HS!$A$2:$A$8217,0))/p_bulan,"")</f>
        <v>461933.90909090912</v>
      </c>
      <c r="Q2725" s="104" t="str">
        <f t="shared" si="85"/>
        <v>Wajar</v>
      </c>
    </row>
    <row r="2726" spans="1:17" x14ac:dyDescent="0.3">
      <c r="A2726" s="104">
        <v>2725</v>
      </c>
      <c r="B2726" s="104" t="s">
        <v>19502</v>
      </c>
      <c r="C2726" s="104" t="s">
        <v>326</v>
      </c>
      <c r="D2726" s="104" t="s">
        <v>308</v>
      </c>
      <c r="E2726" s="104" t="s">
        <v>320</v>
      </c>
      <c r="F2726" s="104" t="s">
        <v>343</v>
      </c>
      <c r="G2726" s="104" t="s">
        <v>332</v>
      </c>
      <c r="H2726" s="104" t="s">
        <v>6094</v>
      </c>
      <c r="I2726" s="104" t="s">
        <v>17047</v>
      </c>
      <c r="J2726" s="105">
        <v>0</v>
      </c>
      <c r="K2726" s="105">
        <v>0</v>
      </c>
      <c r="L2726" s="105">
        <v>0</v>
      </c>
      <c r="M2726" s="106">
        <v>2.8305043159999999</v>
      </c>
      <c r="N2726" s="105">
        <v>0</v>
      </c>
      <c r="O2726" s="107">
        <f t="shared" si="84"/>
        <v>44</v>
      </c>
      <c r="P2726" s="105">
        <f>IFERROR(INDEX(Data_HS!$D$2:$D$8217,MATCH(H2726,Data_HS!$A$2:$A$8217,0))/p_bulan,"")</f>
        <v>11536.363636363636</v>
      </c>
      <c r="Q2726" s="104" t="str">
        <f t="shared" si="85"/>
        <v>Estimasi nol</v>
      </c>
    </row>
    <row r="2727" spans="1:17" x14ac:dyDescent="0.3">
      <c r="A2727" s="104">
        <v>2726</v>
      </c>
      <c r="B2727" s="104" t="s">
        <v>19502</v>
      </c>
      <c r="C2727" s="104" t="s">
        <v>326</v>
      </c>
      <c r="D2727" s="104" t="s">
        <v>308</v>
      </c>
      <c r="E2727" s="104" t="s">
        <v>320</v>
      </c>
      <c r="F2727" s="104" t="s">
        <v>343</v>
      </c>
      <c r="G2727" s="104" t="s">
        <v>332</v>
      </c>
      <c r="H2727" s="104" t="s">
        <v>16845</v>
      </c>
      <c r="I2727" s="104" t="s">
        <v>19509</v>
      </c>
      <c r="J2727" s="105">
        <v>2</v>
      </c>
      <c r="K2727" s="105">
        <v>100</v>
      </c>
      <c r="L2727" s="105">
        <v>51</v>
      </c>
      <c r="M2727" s="106"/>
      <c r="N2727" s="105"/>
      <c r="O2727" s="107">
        <f t="shared" si="84"/>
        <v>0</v>
      </c>
      <c r="P2727" s="105" t="str">
        <f>IFERROR(INDEX(Data_HS!$D$2:$D$8217,MATCH(H2727,Data_HS!$A$2:$A$8217,0))/p_bulan,"")</f>
        <v/>
      </c>
      <c r="Q2727" s="104" t="str">
        <f t="shared" si="85"/>
        <v>HS tidak valid</v>
      </c>
    </row>
    <row r="2728" spans="1:17" x14ac:dyDescent="0.3">
      <c r="A2728" s="104">
        <v>2727</v>
      </c>
      <c r="B2728" s="104" t="s">
        <v>19510</v>
      </c>
      <c r="C2728" s="104" t="s">
        <v>284</v>
      </c>
      <c r="D2728" s="104" t="s">
        <v>308</v>
      </c>
      <c r="E2728" s="104" t="s">
        <v>301</v>
      </c>
      <c r="F2728" s="104" t="s">
        <v>344</v>
      </c>
      <c r="G2728" s="104" t="s">
        <v>335</v>
      </c>
      <c r="H2728" s="104" t="s">
        <v>1523</v>
      </c>
      <c r="I2728" s="104" t="s">
        <v>19511</v>
      </c>
      <c r="J2728" s="105">
        <v>10</v>
      </c>
      <c r="K2728" s="105">
        <v>1000000</v>
      </c>
      <c r="L2728" s="105">
        <v>500005</v>
      </c>
      <c r="M2728" s="106">
        <v>5.5373955229999998</v>
      </c>
      <c r="N2728" s="105">
        <v>2768725.449</v>
      </c>
      <c r="O2728" s="107">
        <f t="shared" si="84"/>
        <v>9</v>
      </c>
      <c r="P2728" s="105">
        <f>IFERROR(INDEX(Data_HS!$D$2:$D$8217,MATCH(H2728,Data_HS!$A$2:$A$8217,0))/p_bulan,"")</f>
        <v>18410584.636363637</v>
      </c>
      <c r="Q2728" s="104" t="str">
        <f t="shared" si="85"/>
        <v>Wajar</v>
      </c>
    </row>
    <row r="2729" spans="1:17" x14ac:dyDescent="0.3">
      <c r="A2729" s="104">
        <v>2728</v>
      </c>
      <c r="B2729" s="104" t="s">
        <v>19510</v>
      </c>
      <c r="C2729" s="104" t="s">
        <v>284</v>
      </c>
      <c r="D2729" s="104" t="s">
        <v>308</v>
      </c>
      <c r="E2729" s="104" t="s">
        <v>301</v>
      </c>
      <c r="F2729" s="104" t="s">
        <v>344</v>
      </c>
      <c r="G2729" s="104" t="s">
        <v>335</v>
      </c>
      <c r="H2729" s="104" t="s">
        <v>1493</v>
      </c>
      <c r="I2729" s="104" t="s">
        <v>19512</v>
      </c>
      <c r="J2729" s="105">
        <v>10</v>
      </c>
      <c r="K2729" s="105">
        <v>1000000</v>
      </c>
      <c r="L2729" s="105">
        <v>500005</v>
      </c>
      <c r="M2729" s="106">
        <v>7.2449907680000001</v>
      </c>
      <c r="N2729" s="105">
        <v>3622531.6090000002</v>
      </c>
      <c r="O2729" s="107">
        <f t="shared" si="84"/>
        <v>9</v>
      </c>
      <c r="P2729" s="105">
        <f>IFERROR(INDEX(Data_HS!$D$2:$D$8217,MATCH(H2729,Data_HS!$A$2:$A$8217,0))/p_bulan,"")</f>
        <v>10498596.909090908</v>
      </c>
      <c r="Q2729" s="104" t="str">
        <f t="shared" si="85"/>
        <v>Wajar</v>
      </c>
    </row>
    <row r="2730" spans="1:17" x14ac:dyDescent="0.3">
      <c r="A2730" s="104">
        <v>2729</v>
      </c>
      <c r="B2730" s="104" t="s">
        <v>19513</v>
      </c>
      <c r="C2730" s="104" t="s">
        <v>340</v>
      </c>
      <c r="D2730" s="104" t="s">
        <v>308</v>
      </c>
      <c r="E2730" s="104" t="s">
        <v>320</v>
      </c>
      <c r="F2730" s="104" t="s">
        <v>343</v>
      </c>
      <c r="G2730" s="104" t="s">
        <v>332</v>
      </c>
      <c r="H2730" s="104" t="s">
        <v>16845</v>
      </c>
      <c r="I2730" s="104" t="s">
        <v>16846</v>
      </c>
      <c r="J2730" s="105"/>
      <c r="K2730" s="105"/>
      <c r="L2730" s="105"/>
      <c r="M2730" s="106"/>
      <c r="N2730" s="105"/>
      <c r="O2730" s="107">
        <f t="shared" si="84"/>
        <v>0</v>
      </c>
      <c r="P2730" s="105" t="str">
        <f>IFERROR(INDEX(Data_HS!$D$2:$D$8217,MATCH(H2730,Data_HS!$A$2:$A$8217,0))/p_bulan,"")</f>
        <v/>
      </c>
      <c r="Q2730" s="104" t="str">
        <f t="shared" si="85"/>
        <v>HS tidak valid</v>
      </c>
    </row>
    <row r="2731" spans="1:17" x14ac:dyDescent="0.3">
      <c r="A2731" s="104">
        <v>2730</v>
      </c>
      <c r="B2731" s="104" t="s">
        <v>19514</v>
      </c>
      <c r="C2731" s="104" t="s">
        <v>286</v>
      </c>
      <c r="D2731" s="104" t="s">
        <v>311</v>
      </c>
      <c r="E2731" s="104" t="s">
        <v>320</v>
      </c>
      <c r="F2731" s="104" t="s">
        <v>343</v>
      </c>
      <c r="G2731" s="104" t="s">
        <v>332</v>
      </c>
      <c r="H2731" s="104" t="s">
        <v>16845</v>
      </c>
      <c r="I2731" s="104" t="s">
        <v>19515</v>
      </c>
      <c r="J2731" s="105">
        <v>0</v>
      </c>
      <c r="K2731" s="105"/>
      <c r="L2731" s="105">
        <v>0</v>
      </c>
      <c r="M2731" s="106"/>
      <c r="N2731" s="105"/>
      <c r="O2731" s="107">
        <f t="shared" si="84"/>
        <v>0</v>
      </c>
      <c r="P2731" s="105" t="str">
        <f>IFERROR(INDEX(Data_HS!$D$2:$D$8217,MATCH(H2731,Data_HS!$A$2:$A$8217,0))/p_bulan,"")</f>
        <v/>
      </c>
      <c r="Q2731" s="104" t="str">
        <f t="shared" si="85"/>
        <v>HS tidak valid</v>
      </c>
    </row>
    <row r="2732" spans="1:17" x14ac:dyDescent="0.3">
      <c r="A2732" s="104">
        <v>2731</v>
      </c>
      <c r="B2732" s="104" t="s">
        <v>19514</v>
      </c>
      <c r="C2732" s="104" t="s">
        <v>286</v>
      </c>
      <c r="D2732" s="104" t="s">
        <v>311</v>
      </c>
      <c r="E2732" s="104" t="s">
        <v>320</v>
      </c>
      <c r="F2732" s="104" t="s">
        <v>343</v>
      </c>
      <c r="G2732" s="104" t="s">
        <v>332</v>
      </c>
      <c r="H2732" s="104" t="s">
        <v>1210</v>
      </c>
      <c r="I2732" s="104" t="s">
        <v>19516</v>
      </c>
      <c r="J2732" s="105"/>
      <c r="K2732" s="105"/>
      <c r="L2732" s="105"/>
      <c r="M2732" s="106">
        <v>0.18831721000000001</v>
      </c>
      <c r="N2732" s="105"/>
      <c r="O2732" s="107">
        <f t="shared" si="84"/>
        <v>7</v>
      </c>
      <c r="P2732" s="105">
        <f>IFERROR(INDEX(Data_HS!$D$2:$D$8217,MATCH(H2732,Data_HS!$A$2:$A$8217,0))/p_bulan,"")</f>
        <v>5576.363636363636</v>
      </c>
      <c r="Q2732" s="104" t="str">
        <f t="shared" si="85"/>
        <v>Tanpa estimasi</v>
      </c>
    </row>
    <row r="2733" spans="1:17" x14ac:dyDescent="0.3">
      <c r="A2733" s="104">
        <v>2732</v>
      </c>
      <c r="B2733" s="104" t="s">
        <v>19514</v>
      </c>
      <c r="C2733" s="104" t="s">
        <v>286</v>
      </c>
      <c r="D2733" s="104" t="s">
        <v>311</v>
      </c>
      <c r="E2733" s="104" t="s">
        <v>320</v>
      </c>
      <c r="F2733" s="104" t="s">
        <v>343</v>
      </c>
      <c r="G2733" s="104" t="s">
        <v>332</v>
      </c>
      <c r="H2733" s="104" t="s">
        <v>16845</v>
      </c>
      <c r="I2733" s="104" t="s">
        <v>19517</v>
      </c>
      <c r="J2733" s="105"/>
      <c r="K2733" s="105"/>
      <c r="L2733" s="105"/>
      <c r="M2733" s="106"/>
      <c r="N2733" s="105"/>
      <c r="O2733" s="107">
        <f t="shared" si="84"/>
        <v>0</v>
      </c>
      <c r="P2733" s="105" t="str">
        <f>IFERROR(INDEX(Data_HS!$D$2:$D$8217,MATCH(H2733,Data_HS!$A$2:$A$8217,0))/p_bulan,"")</f>
        <v/>
      </c>
      <c r="Q2733" s="104" t="str">
        <f t="shared" si="85"/>
        <v>HS tidak valid</v>
      </c>
    </row>
    <row r="2734" spans="1:17" x14ac:dyDescent="0.3">
      <c r="A2734" s="104">
        <v>2733</v>
      </c>
      <c r="B2734" s="104" t="s">
        <v>19514</v>
      </c>
      <c r="C2734" s="104" t="s">
        <v>286</v>
      </c>
      <c r="D2734" s="104" t="s">
        <v>311</v>
      </c>
      <c r="E2734" s="104" t="s">
        <v>320</v>
      </c>
      <c r="F2734" s="104" t="s">
        <v>343</v>
      </c>
      <c r="G2734" s="104" t="s">
        <v>332</v>
      </c>
      <c r="H2734" s="104" t="s">
        <v>16845</v>
      </c>
      <c r="I2734" s="104" t="s">
        <v>19518</v>
      </c>
      <c r="J2734" s="105"/>
      <c r="K2734" s="105"/>
      <c r="L2734" s="105"/>
      <c r="M2734" s="106"/>
      <c r="N2734" s="105"/>
      <c r="O2734" s="107">
        <f t="shared" si="84"/>
        <v>0</v>
      </c>
      <c r="P2734" s="105" t="str">
        <f>IFERROR(INDEX(Data_HS!$D$2:$D$8217,MATCH(H2734,Data_HS!$A$2:$A$8217,0))/p_bulan,"")</f>
        <v/>
      </c>
      <c r="Q2734" s="104" t="str">
        <f t="shared" si="85"/>
        <v>HS tidak valid</v>
      </c>
    </row>
    <row r="2735" spans="1:17" x14ac:dyDescent="0.3">
      <c r="A2735" s="104">
        <v>2734</v>
      </c>
      <c r="B2735" s="104" t="s">
        <v>19514</v>
      </c>
      <c r="C2735" s="104" t="s">
        <v>286</v>
      </c>
      <c r="D2735" s="104" t="s">
        <v>311</v>
      </c>
      <c r="E2735" s="104" t="s">
        <v>320</v>
      </c>
      <c r="F2735" s="104" t="s">
        <v>343</v>
      </c>
      <c r="G2735" s="104" t="s">
        <v>332</v>
      </c>
      <c r="H2735" s="104" t="s">
        <v>11154</v>
      </c>
      <c r="I2735" s="104" t="s">
        <v>19519</v>
      </c>
      <c r="J2735" s="105"/>
      <c r="K2735" s="105"/>
      <c r="L2735" s="105"/>
      <c r="M2735" s="106">
        <v>4.5750000000000002</v>
      </c>
      <c r="N2735" s="105"/>
      <c r="O2735" s="107">
        <f t="shared" si="84"/>
        <v>84</v>
      </c>
      <c r="P2735" s="105">
        <f>IFERROR(INDEX(Data_HS!$D$2:$D$8217,MATCH(H2735,Data_HS!$A$2:$A$8217,0))/p_bulan,"")</f>
        <v>282.81818181818181</v>
      </c>
      <c r="Q2735" s="104" t="str">
        <f t="shared" si="85"/>
        <v>Tanpa estimasi</v>
      </c>
    </row>
    <row r="2736" spans="1:17" x14ac:dyDescent="0.3">
      <c r="A2736" s="104">
        <v>2735</v>
      </c>
      <c r="B2736" s="104" t="s">
        <v>19514</v>
      </c>
      <c r="C2736" s="104" t="s">
        <v>286</v>
      </c>
      <c r="D2736" s="104" t="s">
        <v>311</v>
      </c>
      <c r="E2736" s="104" t="s">
        <v>320</v>
      </c>
      <c r="F2736" s="104" t="s">
        <v>343</v>
      </c>
      <c r="G2736" s="104" t="s">
        <v>332</v>
      </c>
      <c r="H2736" s="104" t="s">
        <v>16845</v>
      </c>
      <c r="I2736" s="104" t="s">
        <v>19520</v>
      </c>
      <c r="J2736" s="105"/>
      <c r="K2736" s="105"/>
      <c r="L2736" s="105"/>
      <c r="M2736" s="106"/>
      <c r="N2736" s="105"/>
      <c r="O2736" s="107">
        <f t="shared" si="84"/>
        <v>0</v>
      </c>
      <c r="P2736" s="105" t="str">
        <f>IFERROR(INDEX(Data_HS!$D$2:$D$8217,MATCH(H2736,Data_HS!$A$2:$A$8217,0))/p_bulan,"")</f>
        <v/>
      </c>
      <c r="Q2736" s="104" t="str">
        <f t="shared" si="85"/>
        <v>HS tidak valid</v>
      </c>
    </row>
    <row r="2737" spans="1:17" x14ac:dyDescent="0.3">
      <c r="A2737" s="104">
        <v>2736</v>
      </c>
      <c r="B2737" s="104" t="s">
        <v>19521</v>
      </c>
      <c r="C2737" s="104" t="s">
        <v>288</v>
      </c>
      <c r="D2737" s="104" t="s">
        <v>311</v>
      </c>
      <c r="E2737" s="104" t="s">
        <v>320</v>
      </c>
      <c r="F2737" s="104" t="s">
        <v>344</v>
      </c>
      <c r="G2737" s="104" t="s">
        <v>335</v>
      </c>
      <c r="H2737" s="104" t="s">
        <v>1294</v>
      </c>
      <c r="I2737" s="104" t="s">
        <v>19522</v>
      </c>
      <c r="J2737" s="105">
        <v>22000</v>
      </c>
      <c r="K2737" s="105">
        <v>150000</v>
      </c>
      <c r="L2737" s="105">
        <v>86000</v>
      </c>
      <c r="M2737" s="106">
        <v>0.26608473300000002</v>
      </c>
      <c r="N2737" s="105">
        <v>22883.28703</v>
      </c>
      <c r="O2737" s="107">
        <f t="shared" si="84"/>
        <v>7</v>
      </c>
      <c r="P2737" s="105">
        <f>IFERROR(INDEX(Data_HS!$D$2:$D$8217,MATCH(H2737,Data_HS!$A$2:$A$8217,0))/p_bulan,"")</f>
        <v>114934.09090909091</v>
      </c>
      <c r="Q2737" s="104" t="str">
        <f t="shared" si="85"/>
        <v>Wajar</v>
      </c>
    </row>
    <row r="2738" spans="1:17" x14ac:dyDescent="0.3">
      <c r="A2738" s="104">
        <v>2737</v>
      </c>
      <c r="B2738" s="104" t="s">
        <v>19521</v>
      </c>
      <c r="C2738" s="104" t="s">
        <v>288</v>
      </c>
      <c r="D2738" s="104" t="s">
        <v>311</v>
      </c>
      <c r="E2738" s="104" t="s">
        <v>320</v>
      </c>
      <c r="F2738" s="104" t="s">
        <v>344</v>
      </c>
      <c r="G2738" s="104" t="s">
        <v>335</v>
      </c>
      <c r="H2738" s="104" t="s">
        <v>7543</v>
      </c>
      <c r="I2738" s="104" t="s">
        <v>19523</v>
      </c>
      <c r="J2738" s="105">
        <v>8000</v>
      </c>
      <c r="K2738" s="105">
        <v>60000</v>
      </c>
      <c r="L2738" s="105">
        <v>34000</v>
      </c>
      <c r="M2738" s="106">
        <v>0.34311060900000001</v>
      </c>
      <c r="N2738" s="105">
        <v>11665.760689999999</v>
      </c>
      <c r="O2738" s="107">
        <f t="shared" si="84"/>
        <v>57</v>
      </c>
      <c r="P2738" s="105">
        <f>IFERROR(INDEX(Data_HS!$D$2:$D$8217,MATCH(H2738,Data_HS!$A$2:$A$8217,0))/p_bulan,"")</f>
        <v>1434.5454545454545</v>
      </c>
      <c r="Q2738" s="104" t="str">
        <f t="shared" si="85"/>
        <v>Melebihi ekspor nasional HS</v>
      </c>
    </row>
    <row r="2739" spans="1:17" x14ac:dyDescent="0.3">
      <c r="A2739" s="104">
        <v>2738</v>
      </c>
      <c r="B2739" s="104" t="s">
        <v>19521</v>
      </c>
      <c r="C2739" s="104" t="s">
        <v>288</v>
      </c>
      <c r="D2739" s="104" t="s">
        <v>311</v>
      </c>
      <c r="E2739" s="104" t="s">
        <v>320</v>
      </c>
      <c r="F2739" s="104" t="s">
        <v>344</v>
      </c>
      <c r="G2739" s="104" t="s">
        <v>335</v>
      </c>
      <c r="H2739" s="104" t="s">
        <v>1587</v>
      </c>
      <c r="I2739" s="104" t="s">
        <v>19524</v>
      </c>
      <c r="J2739" s="105">
        <v>8000</v>
      </c>
      <c r="K2739" s="105">
        <v>8000</v>
      </c>
      <c r="L2739" s="105">
        <v>8000</v>
      </c>
      <c r="M2739" s="106">
        <v>11.25</v>
      </c>
      <c r="N2739" s="105">
        <v>90000</v>
      </c>
      <c r="O2739" s="107">
        <f t="shared" si="84"/>
        <v>10</v>
      </c>
      <c r="P2739" s="105">
        <f>IFERROR(INDEX(Data_HS!$D$2:$D$8217,MATCH(H2739,Data_HS!$A$2:$A$8217,0))/p_bulan,"")</f>
        <v>32215.909090909092</v>
      </c>
      <c r="Q2739" s="104" t="str">
        <f t="shared" si="85"/>
        <v>Melebihi ekspor nasional HS</v>
      </c>
    </row>
    <row r="2740" spans="1:17" x14ac:dyDescent="0.3">
      <c r="A2740" s="104">
        <v>2739</v>
      </c>
      <c r="B2740" s="104" t="s">
        <v>19521</v>
      </c>
      <c r="C2740" s="104" t="s">
        <v>288</v>
      </c>
      <c r="D2740" s="104" t="s">
        <v>311</v>
      </c>
      <c r="E2740" s="104" t="s">
        <v>320</v>
      </c>
      <c r="F2740" s="104" t="s">
        <v>344</v>
      </c>
      <c r="G2740" s="104" t="s">
        <v>335</v>
      </c>
      <c r="H2740" s="104" t="s">
        <v>6202</v>
      </c>
      <c r="I2740" s="104" t="s">
        <v>17074</v>
      </c>
      <c r="J2740" s="105">
        <v>200000</v>
      </c>
      <c r="K2740" s="105">
        <v>100000</v>
      </c>
      <c r="L2740" s="105">
        <v>150000</v>
      </c>
      <c r="M2740" s="106">
        <v>1.874092688</v>
      </c>
      <c r="N2740" s="105">
        <v>281113.9032</v>
      </c>
      <c r="O2740" s="107">
        <f t="shared" si="84"/>
        <v>44</v>
      </c>
      <c r="P2740" s="105">
        <f>IFERROR(INDEX(Data_HS!$D$2:$D$8217,MATCH(H2740,Data_HS!$A$2:$A$8217,0))/p_bulan,"")</f>
        <v>3613175.9090909092</v>
      </c>
      <c r="Q2740" s="104" t="str">
        <f t="shared" si="85"/>
        <v>Wajar</v>
      </c>
    </row>
    <row r="2741" spans="1:17" x14ac:dyDescent="0.3">
      <c r="A2741" s="104">
        <v>2740</v>
      </c>
      <c r="B2741" s="104" t="s">
        <v>19525</v>
      </c>
      <c r="C2741" s="104" t="s">
        <v>284</v>
      </c>
      <c r="D2741" s="104" t="s">
        <v>311</v>
      </c>
      <c r="E2741" s="104" t="s">
        <v>320</v>
      </c>
      <c r="F2741" s="104" t="s">
        <v>343</v>
      </c>
      <c r="G2741" s="104" t="s">
        <v>332</v>
      </c>
      <c r="H2741" s="104" t="s">
        <v>4629</v>
      </c>
      <c r="I2741" s="104" t="s">
        <v>17261</v>
      </c>
      <c r="J2741" s="105">
        <v>18000</v>
      </c>
      <c r="K2741" s="105">
        <v>90000</v>
      </c>
      <c r="L2741" s="105">
        <v>54000</v>
      </c>
      <c r="M2741" s="106">
        <v>1.77268161</v>
      </c>
      <c r="N2741" s="105">
        <v>95724.806930000006</v>
      </c>
      <c r="O2741" s="107">
        <f t="shared" si="84"/>
        <v>38</v>
      </c>
      <c r="P2741" s="105">
        <f>IFERROR(INDEX(Data_HS!$D$2:$D$8217,MATCH(H2741,Data_HS!$A$2:$A$8217,0))/p_bulan,"")</f>
        <v>2332469</v>
      </c>
      <c r="Q2741" s="104" t="str">
        <f t="shared" si="85"/>
        <v>Wajar</v>
      </c>
    </row>
    <row r="2742" spans="1:17" x14ac:dyDescent="0.3">
      <c r="A2742" s="104">
        <v>2741</v>
      </c>
      <c r="B2742" s="104" t="s">
        <v>19525</v>
      </c>
      <c r="C2742" s="104" t="s">
        <v>284</v>
      </c>
      <c r="D2742" s="104" t="s">
        <v>311</v>
      </c>
      <c r="E2742" s="104" t="s">
        <v>320</v>
      </c>
      <c r="F2742" s="104" t="s">
        <v>343</v>
      </c>
      <c r="G2742" s="104" t="s">
        <v>332</v>
      </c>
      <c r="H2742" s="104" t="s">
        <v>1304</v>
      </c>
      <c r="I2742" s="104" t="s">
        <v>18220</v>
      </c>
      <c r="J2742" s="105">
        <v>18000</v>
      </c>
      <c r="K2742" s="105">
        <v>50000</v>
      </c>
      <c r="L2742" s="105">
        <v>34000</v>
      </c>
      <c r="M2742" s="106">
        <v>0.42636016700000001</v>
      </c>
      <c r="N2742" s="105">
        <v>14496.24568</v>
      </c>
      <c r="O2742" s="107">
        <f t="shared" si="84"/>
        <v>8</v>
      </c>
      <c r="P2742" s="105">
        <f>IFERROR(INDEX(Data_HS!$D$2:$D$8217,MATCH(H2742,Data_HS!$A$2:$A$8217,0))/p_bulan,"")</f>
        <v>24934517.727272727</v>
      </c>
      <c r="Q2742" s="104" t="str">
        <f t="shared" si="85"/>
        <v>Wajar</v>
      </c>
    </row>
    <row r="2743" spans="1:17" x14ac:dyDescent="0.3">
      <c r="A2743" s="104">
        <v>2742</v>
      </c>
      <c r="B2743" s="104" t="s">
        <v>19525</v>
      </c>
      <c r="C2743" s="104" t="s">
        <v>284</v>
      </c>
      <c r="D2743" s="104" t="s">
        <v>311</v>
      </c>
      <c r="E2743" s="104" t="s">
        <v>320</v>
      </c>
      <c r="F2743" s="104" t="s">
        <v>343</v>
      </c>
      <c r="G2743" s="104" t="s">
        <v>332</v>
      </c>
      <c r="H2743" s="104" t="s">
        <v>1897</v>
      </c>
      <c r="I2743" s="104" t="s">
        <v>17008</v>
      </c>
      <c r="J2743" s="105">
        <v>18000</v>
      </c>
      <c r="K2743" s="105">
        <v>50000</v>
      </c>
      <c r="L2743" s="105">
        <v>34000</v>
      </c>
      <c r="M2743" s="106">
        <v>2.2112699689999999</v>
      </c>
      <c r="N2743" s="105">
        <v>75183.178929999995</v>
      </c>
      <c r="O2743" s="107">
        <f t="shared" si="84"/>
        <v>15</v>
      </c>
      <c r="P2743" s="105">
        <f>IFERROR(INDEX(Data_HS!$D$2:$D$8217,MATCH(H2743,Data_HS!$A$2:$A$8217,0))/p_bulan,"")</f>
        <v>1986698.8181818181</v>
      </c>
      <c r="Q2743" s="104" t="str">
        <f t="shared" si="85"/>
        <v>Wajar</v>
      </c>
    </row>
    <row r="2744" spans="1:17" x14ac:dyDescent="0.3">
      <c r="A2744" s="104">
        <v>2743</v>
      </c>
      <c r="B2744" s="104" t="s">
        <v>19526</v>
      </c>
      <c r="C2744" s="104" t="s">
        <v>280</v>
      </c>
      <c r="D2744" s="104" t="s">
        <v>311</v>
      </c>
      <c r="E2744" s="104" t="s">
        <v>320</v>
      </c>
      <c r="F2744" s="104" t="s">
        <v>344</v>
      </c>
      <c r="G2744" s="104" t="s">
        <v>335</v>
      </c>
      <c r="H2744" s="104" t="s">
        <v>1897</v>
      </c>
      <c r="I2744" s="104" t="s">
        <v>19527</v>
      </c>
      <c r="J2744" s="105">
        <v>15000</v>
      </c>
      <c r="K2744" s="105"/>
      <c r="L2744" s="105">
        <v>15000</v>
      </c>
      <c r="M2744" s="106">
        <v>2.2112699689999999</v>
      </c>
      <c r="N2744" s="105">
        <v>33169.049529999997</v>
      </c>
      <c r="O2744" s="107">
        <f t="shared" si="84"/>
        <v>15</v>
      </c>
      <c r="P2744" s="105">
        <f>IFERROR(INDEX(Data_HS!$D$2:$D$8217,MATCH(H2744,Data_HS!$A$2:$A$8217,0))/p_bulan,"")</f>
        <v>1986698.8181818181</v>
      </c>
      <c r="Q2744" s="104" t="str">
        <f t="shared" si="85"/>
        <v>Wajar</v>
      </c>
    </row>
    <row r="2745" spans="1:17" x14ac:dyDescent="0.3">
      <c r="A2745" s="104">
        <v>2744</v>
      </c>
      <c r="B2745" s="104" t="s">
        <v>19526</v>
      </c>
      <c r="C2745" s="104" t="s">
        <v>280</v>
      </c>
      <c r="D2745" s="104" t="s">
        <v>311</v>
      </c>
      <c r="E2745" s="104" t="s">
        <v>320</v>
      </c>
      <c r="F2745" s="104" t="s">
        <v>344</v>
      </c>
      <c r="G2745" s="104" t="s">
        <v>335</v>
      </c>
      <c r="H2745" s="104" t="s">
        <v>1685</v>
      </c>
      <c r="I2745" s="104" t="s">
        <v>18120</v>
      </c>
      <c r="J2745" s="105">
        <v>15000</v>
      </c>
      <c r="K2745" s="105">
        <v>400000</v>
      </c>
      <c r="L2745" s="105">
        <v>207500</v>
      </c>
      <c r="M2745" s="106">
        <v>1.711527295</v>
      </c>
      <c r="N2745" s="105">
        <v>355141.91360000003</v>
      </c>
      <c r="O2745" s="107">
        <f t="shared" si="84"/>
        <v>12</v>
      </c>
      <c r="P2745" s="105">
        <f>IFERROR(INDEX(Data_HS!$D$2:$D$8217,MATCH(H2745,Data_HS!$A$2:$A$8217,0))/p_bulan,"")</f>
        <v>4130712</v>
      </c>
      <c r="Q2745" s="104" t="str">
        <f t="shared" si="85"/>
        <v>Wajar</v>
      </c>
    </row>
    <row r="2746" spans="1:17" x14ac:dyDescent="0.3">
      <c r="A2746" s="104">
        <v>2745</v>
      </c>
      <c r="B2746" s="104" t="s">
        <v>19528</v>
      </c>
      <c r="C2746" s="104" t="s">
        <v>316</v>
      </c>
      <c r="D2746" s="104" t="s">
        <v>320</v>
      </c>
      <c r="E2746" s="104" t="s">
        <v>320</v>
      </c>
      <c r="F2746" s="104" t="s">
        <v>344</v>
      </c>
      <c r="G2746" s="104" t="s">
        <v>335</v>
      </c>
      <c r="H2746" s="104" t="s">
        <v>16845</v>
      </c>
      <c r="I2746" s="104" t="s">
        <v>16846</v>
      </c>
      <c r="J2746" s="105"/>
      <c r="K2746" s="105"/>
      <c r="L2746" s="105"/>
      <c r="M2746" s="106"/>
      <c r="N2746" s="105"/>
      <c r="O2746" s="107">
        <f t="shared" si="84"/>
        <v>0</v>
      </c>
      <c r="P2746" s="105" t="str">
        <f>IFERROR(INDEX(Data_HS!$D$2:$D$8217,MATCH(H2746,Data_HS!$A$2:$A$8217,0))/p_bulan,"")</f>
        <v/>
      </c>
      <c r="Q2746" s="104" t="str">
        <f t="shared" si="85"/>
        <v>HS tidak valid</v>
      </c>
    </row>
    <row r="2747" spans="1:17" x14ac:dyDescent="0.3">
      <c r="A2747" s="104">
        <v>2746</v>
      </c>
      <c r="B2747" s="104" t="s">
        <v>19529</v>
      </c>
      <c r="C2747" s="104" t="s">
        <v>282</v>
      </c>
      <c r="D2747" s="104" t="s">
        <v>308</v>
      </c>
      <c r="E2747" s="104" t="s">
        <v>320</v>
      </c>
      <c r="F2747" s="104" t="s">
        <v>320</v>
      </c>
      <c r="G2747" s="104" t="s">
        <v>320</v>
      </c>
      <c r="H2747" s="104" t="s">
        <v>4421</v>
      </c>
      <c r="I2747" s="104" t="s">
        <v>19530</v>
      </c>
      <c r="J2747" s="105"/>
      <c r="K2747" s="105">
        <v>30000</v>
      </c>
      <c r="L2747" s="105"/>
      <c r="M2747" s="106">
        <v>3.016915177</v>
      </c>
      <c r="N2747" s="105"/>
      <c r="O2747" s="107">
        <f t="shared" si="84"/>
        <v>34</v>
      </c>
      <c r="P2747" s="105">
        <f>IFERROR(INDEX(Data_HS!$D$2:$D$8217,MATCH(H2747,Data_HS!$A$2:$A$8217,0))/p_bulan,"")</f>
        <v>3814392.2727272729</v>
      </c>
      <c r="Q2747" s="104" t="str">
        <f t="shared" si="85"/>
        <v>Tanpa estimasi</v>
      </c>
    </row>
    <row r="2748" spans="1:17" x14ac:dyDescent="0.3">
      <c r="A2748" s="104">
        <v>2747</v>
      </c>
      <c r="B2748" s="104" t="s">
        <v>19529</v>
      </c>
      <c r="C2748" s="104" t="s">
        <v>282</v>
      </c>
      <c r="D2748" s="104" t="s">
        <v>308</v>
      </c>
      <c r="E2748" s="104" t="s">
        <v>320</v>
      </c>
      <c r="F2748" s="104" t="s">
        <v>320</v>
      </c>
      <c r="G2748" s="104" t="s">
        <v>320</v>
      </c>
      <c r="H2748" s="104" t="s">
        <v>16845</v>
      </c>
      <c r="I2748" s="104" t="s">
        <v>19531</v>
      </c>
      <c r="J2748" s="105"/>
      <c r="K2748" s="105"/>
      <c r="L2748" s="105"/>
      <c r="M2748" s="106"/>
      <c r="N2748" s="105"/>
      <c r="O2748" s="107">
        <f t="shared" si="84"/>
        <v>0</v>
      </c>
      <c r="P2748" s="105" t="str">
        <f>IFERROR(INDEX(Data_HS!$D$2:$D$8217,MATCH(H2748,Data_HS!$A$2:$A$8217,0))/p_bulan,"")</f>
        <v/>
      </c>
      <c r="Q2748" s="104" t="str">
        <f t="shared" si="85"/>
        <v>HS tidak valid</v>
      </c>
    </row>
    <row r="2749" spans="1:17" x14ac:dyDescent="0.3">
      <c r="A2749" s="104">
        <v>2748</v>
      </c>
      <c r="B2749" s="104" t="s">
        <v>19529</v>
      </c>
      <c r="C2749" s="104" t="s">
        <v>282</v>
      </c>
      <c r="D2749" s="104" t="s">
        <v>308</v>
      </c>
      <c r="E2749" s="104" t="s">
        <v>320</v>
      </c>
      <c r="F2749" s="104" t="s">
        <v>320</v>
      </c>
      <c r="G2749" s="104" t="s">
        <v>320</v>
      </c>
      <c r="H2749" s="104" t="s">
        <v>576</v>
      </c>
      <c r="I2749" s="104" t="s">
        <v>19532</v>
      </c>
      <c r="J2749" s="105">
        <v>18000</v>
      </c>
      <c r="K2749" s="105">
        <v>50000</v>
      </c>
      <c r="L2749" s="105">
        <v>34000</v>
      </c>
      <c r="M2749" s="106">
        <v>3.6465860569999999</v>
      </c>
      <c r="N2749" s="105">
        <v>123983.9259</v>
      </c>
      <c r="O2749" s="107">
        <f t="shared" si="84"/>
        <v>3</v>
      </c>
      <c r="P2749" s="105">
        <f>IFERROR(INDEX(Data_HS!$D$2:$D$8217,MATCH(H2749,Data_HS!$A$2:$A$8217,0))/p_bulan,"")</f>
        <v>428850.45454545453</v>
      </c>
      <c r="Q2749" s="104" t="str">
        <f t="shared" si="85"/>
        <v>Wajar</v>
      </c>
    </row>
    <row r="2750" spans="1:17" x14ac:dyDescent="0.3">
      <c r="A2750" s="104">
        <v>2749</v>
      </c>
      <c r="B2750" s="104" t="s">
        <v>19529</v>
      </c>
      <c r="C2750" s="104" t="s">
        <v>282</v>
      </c>
      <c r="D2750" s="104" t="s">
        <v>308</v>
      </c>
      <c r="E2750" s="104" t="s">
        <v>320</v>
      </c>
      <c r="F2750" s="104" t="s">
        <v>320</v>
      </c>
      <c r="G2750" s="104" t="s">
        <v>320</v>
      </c>
      <c r="H2750" s="104" t="s">
        <v>1557</v>
      </c>
      <c r="I2750" s="104" t="s">
        <v>19533</v>
      </c>
      <c r="J2750" s="105">
        <v>100</v>
      </c>
      <c r="K2750" s="105">
        <v>1500</v>
      </c>
      <c r="L2750" s="105">
        <v>800</v>
      </c>
      <c r="M2750" s="106">
        <v>0.76696932900000003</v>
      </c>
      <c r="N2750" s="105">
        <v>613.57546339999999</v>
      </c>
      <c r="O2750" s="107">
        <f t="shared" si="84"/>
        <v>9</v>
      </c>
      <c r="P2750" s="105">
        <f>IFERROR(INDEX(Data_HS!$D$2:$D$8217,MATCH(H2750,Data_HS!$A$2:$A$8217,0))/p_bulan,"")</f>
        <v>171188.18181818182</v>
      </c>
      <c r="Q2750" s="104" t="str">
        <f t="shared" si="85"/>
        <v>Wajar</v>
      </c>
    </row>
    <row r="2751" spans="1:17" x14ac:dyDescent="0.3">
      <c r="A2751" s="104">
        <v>2750</v>
      </c>
      <c r="B2751" s="104" t="s">
        <v>19529</v>
      </c>
      <c r="C2751" s="104" t="s">
        <v>282</v>
      </c>
      <c r="D2751" s="104" t="s">
        <v>308</v>
      </c>
      <c r="E2751" s="104" t="s">
        <v>320</v>
      </c>
      <c r="F2751" s="104" t="s">
        <v>320</v>
      </c>
      <c r="G2751" s="104" t="s">
        <v>320</v>
      </c>
      <c r="H2751" s="104" t="s">
        <v>1308</v>
      </c>
      <c r="I2751" s="104" t="s">
        <v>16817</v>
      </c>
      <c r="J2751" s="105">
        <v>16000</v>
      </c>
      <c r="K2751" s="105">
        <v>100000</v>
      </c>
      <c r="L2751" s="105">
        <v>58000</v>
      </c>
      <c r="M2751" s="106">
        <v>1.5681875080000001</v>
      </c>
      <c r="N2751" s="105">
        <v>90954.875490000006</v>
      </c>
      <c r="O2751" s="107">
        <f t="shared" si="84"/>
        <v>8</v>
      </c>
      <c r="P2751" s="105">
        <f>IFERROR(INDEX(Data_HS!$D$2:$D$8217,MATCH(H2751,Data_HS!$A$2:$A$8217,0))/p_bulan,"")</f>
        <v>5437302.2727272725</v>
      </c>
      <c r="Q2751" s="104" t="str">
        <f t="shared" si="85"/>
        <v>Wajar</v>
      </c>
    </row>
    <row r="2752" spans="1:17" x14ac:dyDescent="0.3">
      <c r="A2752" s="104">
        <v>2751</v>
      </c>
      <c r="B2752" s="104" t="s">
        <v>19529</v>
      </c>
      <c r="C2752" s="104" t="s">
        <v>282</v>
      </c>
      <c r="D2752" s="104" t="s">
        <v>308</v>
      </c>
      <c r="E2752" s="104" t="s">
        <v>320</v>
      </c>
      <c r="F2752" s="104" t="s">
        <v>320</v>
      </c>
      <c r="G2752" s="104" t="s">
        <v>320</v>
      </c>
      <c r="H2752" s="104" t="s">
        <v>4309</v>
      </c>
      <c r="I2752" s="104" t="s">
        <v>19534</v>
      </c>
      <c r="J2752" s="105"/>
      <c r="K2752" s="105"/>
      <c r="L2752" s="105"/>
      <c r="M2752" s="106">
        <v>19.975047419999999</v>
      </c>
      <c r="N2752" s="105"/>
      <c r="O2752" s="107">
        <f t="shared" si="84"/>
        <v>33</v>
      </c>
      <c r="P2752" s="105">
        <f>IFERROR(INDEX(Data_HS!$D$2:$D$8217,MATCH(H2752,Data_HS!$A$2:$A$8217,0))/p_bulan,"")</f>
        <v>495886</v>
      </c>
      <c r="Q2752" s="104" t="str">
        <f t="shared" si="85"/>
        <v>Tanpa estimasi</v>
      </c>
    </row>
    <row r="2753" spans="1:17" x14ac:dyDescent="0.3">
      <c r="A2753" s="104">
        <v>2752</v>
      </c>
      <c r="B2753" s="104" t="s">
        <v>19535</v>
      </c>
      <c r="C2753" s="104" t="s">
        <v>280</v>
      </c>
      <c r="D2753" s="104" t="s">
        <v>317</v>
      </c>
      <c r="E2753" s="104" t="s">
        <v>320</v>
      </c>
      <c r="F2753" s="104" t="s">
        <v>344</v>
      </c>
      <c r="G2753" s="104" t="s">
        <v>332</v>
      </c>
      <c r="H2753" s="104" t="s">
        <v>1460</v>
      </c>
      <c r="I2753" s="104" t="s">
        <v>19536</v>
      </c>
      <c r="J2753" s="105">
        <v>0</v>
      </c>
      <c r="K2753" s="105">
        <v>500</v>
      </c>
      <c r="L2753" s="105">
        <v>250</v>
      </c>
      <c r="M2753" s="106">
        <v>6.8828138010000002</v>
      </c>
      <c r="N2753" s="105">
        <v>1720.70345</v>
      </c>
      <c r="O2753" s="107">
        <f t="shared" si="84"/>
        <v>9</v>
      </c>
      <c r="P2753" s="105">
        <f>IFERROR(INDEX(Data_HS!$D$2:$D$8217,MATCH(H2753,Data_HS!$A$2:$A$8217,0))/p_bulan,"")</f>
        <v>60138.272727272728</v>
      </c>
      <c r="Q2753" s="104" t="str">
        <f t="shared" si="85"/>
        <v>Wajar</v>
      </c>
    </row>
    <row r="2754" spans="1:17" x14ac:dyDescent="0.3">
      <c r="A2754" s="104">
        <v>2753</v>
      </c>
      <c r="B2754" s="104" t="s">
        <v>19535</v>
      </c>
      <c r="C2754" s="104" t="s">
        <v>280</v>
      </c>
      <c r="D2754" s="104" t="s">
        <v>317</v>
      </c>
      <c r="E2754" s="104" t="s">
        <v>320</v>
      </c>
      <c r="F2754" s="104" t="s">
        <v>344</v>
      </c>
      <c r="G2754" s="104" t="s">
        <v>332</v>
      </c>
      <c r="H2754" s="104" t="s">
        <v>1476</v>
      </c>
      <c r="I2754" s="104" t="s">
        <v>19537</v>
      </c>
      <c r="J2754" s="105">
        <v>500</v>
      </c>
      <c r="K2754" s="105">
        <v>1000</v>
      </c>
      <c r="L2754" s="105">
        <v>750</v>
      </c>
      <c r="M2754" s="106">
        <v>6.1750955760000004</v>
      </c>
      <c r="N2754" s="105">
        <v>4631.3216819999998</v>
      </c>
      <c r="O2754" s="107">
        <f t="shared" ref="O2754:O2817" si="86">VALUE(LEFT(H2754,2))</f>
        <v>9</v>
      </c>
      <c r="P2754" s="105">
        <f>IFERROR(INDEX(Data_HS!$D$2:$D$8217,MATCH(H2754,Data_HS!$A$2:$A$8217,0))/p_bulan,"")</f>
        <v>5139.363636363636</v>
      </c>
      <c r="Q2754" s="104" t="str">
        <f t="shared" ref="Q2754:Q2817" si="87">IF(H2754="00000000","HS tidak valid",IF(N2754="","Tanpa estimasi",IF(P2754="","HS tidak ada di data nasional",IF(N2754=0,"Estimasi nol",IF(N2754&gt;P2754,"Melebihi ekspor nasional HS","Wajar")))))</f>
        <v>Wajar</v>
      </c>
    </row>
    <row r="2755" spans="1:17" x14ac:dyDescent="0.3">
      <c r="A2755" s="104">
        <v>2754</v>
      </c>
      <c r="B2755" s="104" t="s">
        <v>19535</v>
      </c>
      <c r="C2755" s="104" t="s">
        <v>280</v>
      </c>
      <c r="D2755" s="104" t="s">
        <v>317</v>
      </c>
      <c r="E2755" s="104" t="s">
        <v>320</v>
      </c>
      <c r="F2755" s="104" t="s">
        <v>344</v>
      </c>
      <c r="G2755" s="104" t="s">
        <v>332</v>
      </c>
      <c r="H2755" s="104" t="s">
        <v>1460</v>
      </c>
      <c r="I2755" s="104" t="s">
        <v>19538</v>
      </c>
      <c r="J2755" s="105">
        <v>0</v>
      </c>
      <c r="K2755" s="105">
        <v>50</v>
      </c>
      <c r="L2755" s="105">
        <v>25</v>
      </c>
      <c r="M2755" s="106">
        <v>6.8828138010000002</v>
      </c>
      <c r="N2755" s="105">
        <v>172.070345</v>
      </c>
      <c r="O2755" s="107">
        <f t="shared" si="86"/>
        <v>9</v>
      </c>
      <c r="P2755" s="105">
        <f>IFERROR(INDEX(Data_HS!$D$2:$D$8217,MATCH(H2755,Data_HS!$A$2:$A$8217,0))/p_bulan,"")</f>
        <v>60138.272727272728</v>
      </c>
      <c r="Q2755" s="104" t="str">
        <f t="shared" si="87"/>
        <v>Wajar</v>
      </c>
    </row>
    <row r="2756" spans="1:17" x14ac:dyDescent="0.3">
      <c r="A2756" s="104">
        <v>2755</v>
      </c>
      <c r="B2756" s="104" t="s">
        <v>19535</v>
      </c>
      <c r="C2756" s="104" t="s">
        <v>280</v>
      </c>
      <c r="D2756" s="104" t="s">
        <v>317</v>
      </c>
      <c r="E2756" s="104" t="s">
        <v>320</v>
      </c>
      <c r="F2756" s="104" t="s">
        <v>344</v>
      </c>
      <c r="G2756" s="104" t="s">
        <v>332</v>
      </c>
      <c r="H2756" s="104" t="s">
        <v>16845</v>
      </c>
      <c r="I2756" s="104" t="s">
        <v>19539</v>
      </c>
      <c r="J2756" s="105">
        <v>0</v>
      </c>
      <c r="K2756" s="105">
        <v>50</v>
      </c>
      <c r="L2756" s="105">
        <v>25</v>
      </c>
      <c r="M2756" s="106"/>
      <c r="N2756" s="105"/>
      <c r="O2756" s="107">
        <f t="shared" si="86"/>
        <v>0</v>
      </c>
      <c r="P2756" s="105" t="str">
        <f>IFERROR(INDEX(Data_HS!$D$2:$D$8217,MATCH(H2756,Data_HS!$A$2:$A$8217,0))/p_bulan,"")</f>
        <v/>
      </c>
      <c r="Q2756" s="104" t="str">
        <f t="shared" si="87"/>
        <v>HS tidak valid</v>
      </c>
    </row>
    <row r="2757" spans="1:17" x14ac:dyDescent="0.3">
      <c r="A2757" s="104">
        <v>2756</v>
      </c>
      <c r="B2757" s="104" t="s">
        <v>19540</v>
      </c>
      <c r="C2757" s="104" t="s">
        <v>294</v>
      </c>
      <c r="D2757" s="104" t="s">
        <v>308</v>
      </c>
      <c r="E2757" s="104" t="s">
        <v>320</v>
      </c>
      <c r="F2757" s="104" t="s">
        <v>343</v>
      </c>
      <c r="G2757" s="104" t="s">
        <v>332</v>
      </c>
      <c r="H2757" s="104" t="s">
        <v>1460</v>
      </c>
      <c r="I2757" s="104" t="s">
        <v>17138</v>
      </c>
      <c r="J2757" s="105">
        <v>2000</v>
      </c>
      <c r="K2757" s="105">
        <v>50000</v>
      </c>
      <c r="L2757" s="105">
        <v>26000</v>
      </c>
      <c r="M2757" s="106">
        <v>6.8828138010000002</v>
      </c>
      <c r="N2757" s="105">
        <v>178953.1588</v>
      </c>
      <c r="O2757" s="107">
        <f t="shared" si="86"/>
        <v>9</v>
      </c>
      <c r="P2757" s="105">
        <f>IFERROR(INDEX(Data_HS!$D$2:$D$8217,MATCH(H2757,Data_HS!$A$2:$A$8217,0))/p_bulan,"")</f>
        <v>60138.272727272728</v>
      </c>
      <c r="Q2757" s="104" t="str">
        <f t="shared" si="87"/>
        <v>Melebihi ekspor nasional HS</v>
      </c>
    </row>
    <row r="2758" spans="1:17" x14ac:dyDescent="0.3">
      <c r="A2758" s="104">
        <v>2757</v>
      </c>
      <c r="B2758" s="104" t="s">
        <v>19540</v>
      </c>
      <c r="C2758" s="104" t="s">
        <v>294</v>
      </c>
      <c r="D2758" s="104" t="s">
        <v>308</v>
      </c>
      <c r="E2758" s="104" t="s">
        <v>320</v>
      </c>
      <c r="F2758" s="104" t="s">
        <v>343</v>
      </c>
      <c r="G2758" s="104" t="s">
        <v>332</v>
      </c>
      <c r="H2758" s="104" t="s">
        <v>1460</v>
      </c>
      <c r="I2758" s="104" t="s">
        <v>17338</v>
      </c>
      <c r="J2758" s="105">
        <v>2000</v>
      </c>
      <c r="K2758" s="105">
        <v>50000</v>
      </c>
      <c r="L2758" s="105">
        <v>26000</v>
      </c>
      <c r="M2758" s="106">
        <v>6.8828138010000002</v>
      </c>
      <c r="N2758" s="105">
        <v>178953.1588</v>
      </c>
      <c r="O2758" s="107">
        <f t="shared" si="86"/>
        <v>9</v>
      </c>
      <c r="P2758" s="105">
        <f>IFERROR(INDEX(Data_HS!$D$2:$D$8217,MATCH(H2758,Data_HS!$A$2:$A$8217,0))/p_bulan,"")</f>
        <v>60138.272727272728</v>
      </c>
      <c r="Q2758" s="104" t="str">
        <f t="shared" si="87"/>
        <v>Melebihi ekspor nasional HS</v>
      </c>
    </row>
    <row r="2759" spans="1:17" x14ac:dyDescent="0.3">
      <c r="A2759" s="104">
        <v>2758</v>
      </c>
      <c r="B2759" s="104" t="s">
        <v>19540</v>
      </c>
      <c r="C2759" s="104" t="s">
        <v>294</v>
      </c>
      <c r="D2759" s="104" t="s">
        <v>308</v>
      </c>
      <c r="E2759" s="104" t="s">
        <v>320</v>
      </c>
      <c r="F2759" s="104" t="s">
        <v>343</v>
      </c>
      <c r="G2759" s="104" t="s">
        <v>332</v>
      </c>
      <c r="H2759" s="104" t="s">
        <v>2221</v>
      </c>
      <c r="I2759" s="104" t="s">
        <v>19541</v>
      </c>
      <c r="J2759" s="105">
        <v>2000</v>
      </c>
      <c r="K2759" s="105">
        <v>30000</v>
      </c>
      <c r="L2759" s="105">
        <v>16000</v>
      </c>
      <c r="M2759" s="106">
        <v>1.7014241560000001</v>
      </c>
      <c r="N2759" s="105">
        <v>27222.786499999998</v>
      </c>
      <c r="O2759" s="107">
        <f t="shared" si="86"/>
        <v>17</v>
      </c>
      <c r="P2759" s="105">
        <f>IFERROR(INDEX(Data_HS!$D$2:$D$8217,MATCH(H2759,Data_HS!$A$2:$A$8217,0))/p_bulan,"")</f>
        <v>75623.818181818177</v>
      </c>
      <c r="Q2759" s="104" t="str">
        <f t="shared" si="87"/>
        <v>Wajar</v>
      </c>
    </row>
    <row r="2760" spans="1:17" x14ac:dyDescent="0.3">
      <c r="A2760" s="104">
        <v>2759</v>
      </c>
      <c r="B2760" s="104" t="s">
        <v>19540</v>
      </c>
      <c r="C2760" s="104" t="s">
        <v>294</v>
      </c>
      <c r="D2760" s="104" t="s">
        <v>308</v>
      </c>
      <c r="E2760" s="104" t="s">
        <v>320</v>
      </c>
      <c r="F2760" s="104" t="s">
        <v>343</v>
      </c>
      <c r="G2760" s="104" t="s">
        <v>332</v>
      </c>
      <c r="H2760" s="104" t="s">
        <v>1693</v>
      </c>
      <c r="I2760" s="104" t="s">
        <v>19542</v>
      </c>
      <c r="J2760" s="105">
        <v>2000</v>
      </c>
      <c r="K2760" s="105">
        <v>60000</v>
      </c>
      <c r="L2760" s="105">
        <v>31000</v>
      </c>
      <c r="M2760" s="106">
        <v>198.98812219999999</v>
      </c>
      <c r="N2760" s="105">
        <v>6168631.7889999999</v>
      </c>
      <c r="O2760" s="107">
        <f t="shared" si="86"/>
        <v>12</v>
      </c>
      <c r="P2760" s="105">
        <f>IFERROR(INDEX(Data_HS!$D$2:$D$8217,MATCH(H2760,Data_HS!$A$2:$A$8217,0))/p_bulan,"")</f>
        <v>303077</v>
      </c>
      <c r="Q2760" s="104" t="str">
        <f t="shared" si="87"/>
        <v>Melebihi ekspor nasional HS</v>
      </c>
    </row>
    <row r="2761" spans="1:17" x14ac:dyDescent="0.3">
      <c r="A2761" s="104">
        <v>2760</v>
      </c>
      <c r="B2761" s="104" t="s">
        <v>19540</v>
      </c>
      <c r="C2761" s="104" t="s">
        <v>294</v>
      </c>
      <c r="D2761" s="104" t="s">
        <v>308</v>
      </c>
      <c r="E2761" s="104" t="s">
        <v>320</v>
      </c>
      <c r="F2761" s="104" t="s">
        <v>343</v>
      </c>
      <c r="G2761" s="104" t="s">
        <v>332</v>
      </c>
      <c r="H2761" s="104" t="s">
        <v>1653</v>
      </c>
      <c r="I2761" s="104" t="s">
        <v>19543</v>
      </c>
      <c r="J2761" s="105">
        <v>0</v>
      </c>
      <c r="K2761" s="105">
        <v>30000</v>
      </c>
      <c r="L2761" s="105">
        <v>15000</v>
      </c>
      <c r="M2761" s="106">
        <v>0.32196558400000003</v>
      </c>
      <c r="N2761" s="105">
        <v>4829.4837639999996</v>
      </c>
      <c r="O2761" s="107">
        <f t="shared" si="86"/>
        <v>11</v>
      </c>
      <c r="P2761" s="105">
        <f>IFERROR(INDEX(Data_HS!$D$2:$D$8217,MATCH(H2761,Data_HS!$A$2:$A$8217,0))/p_bulan,"")</f>
        <v>12831.90909090909</v>
      </c>
      <c r="Q2761" s="104" t="str">
        <f t="shared" si="87"/>
        <v>Wajar</v>
      </c>
    </row>
    <row r="2762" spans="1:17" x14ac:dyDescent="0.3">
      <c r="A2762" s="104">
        <v>2761</v>
      </c>
      <c r="B2762" s="104" t="s">
        <v>19540</v>
      </c>
      <c r="C2762" s="104" t="s">
        <v>294</v>
      </c>
      <c r="D2762" s="104" t="s">
        <v>308</v>
      </c>
      <c r="E2762" s="104" t="s">
        <v>320</v>
      </c>
      <c r="F2762" s="104" t="s">
        <v>343</v>
      </c>
      <c r="G2762" s="104" t="s">
        <v>332</v>
      </c>
      <c r="H2762" s="104" t="s">
        <v>1264</v>
      </c>
      <c r="I2762" s="104" t="s">
        <v>19544</v>
      </c>
      <c r="J2762" s="105">
        <v>2000</v>
      </c>
      <c r="K2762" s="105">
        <v>50000</v>
      </c>
      <c r="L2762" s="105">
        <v>26000</v>
      </c>
      <c r="M2762" s="106">
        <v>0.185</v>
      </c>
      <c r="N2762" s="105">
        <v>4810</v>
      </c>
      <c r="O2762" s="107">
        <f t="shared" si="86"/>
        <v>7</v>
      </c>
      <c r="P2762" s="105">
        <f>IFERROR(INDEX(Data_HS!$D$2:$D$8217,MATCH(H2762,Data_HS!$A$2:$A$8217,0))/p_bulan,"")</f>
        <v>3.3636363636363638</v>
      </c>
      <c r="Q2762" s="104" t="str">
        <f t="shared" si="87"/>
        <v>Melebihi ekspor nasional HS</v>
      </c>
    </row>
    <row r="2763" spans="1:17" x14ac:dyDescent="0.3">
      <c r="A2763" s="104">
        <v>2762</v>
      </c>
      <c r="B2763" s="104" t="s">
        <v>19545</v>
      </c>
      <c r="C2763" s="104" t="s">
        <v>292</v>
      </c>
      <c r="D2763" s="104" t="s">
        <v>311</v>
      </c>
      <c r="E2763" s="104" t="s">
        <v>320</v>
      </c>
      <c r="F2763" s="104" t="s">
        <v>344</v>
      </c>
      <c r="G2763" s="104" t="s">
        <v>335</v>
      </c>
      <c r="H2763" s="104" t="s">
        <v>1833</v>
      </c>
      <c r="I2763" s="104" t="s">
        <v>19393</v>
      </c>
      <c r="J2763" s="105">
        <v>100000</v>
      </c>
      <c r="K2763" s="105">
        <v>500000</v>
      </c>
      <c r="L2763" s="105">
        <v>300000</v>
      </c>
      <c r="M2763" s="106">
        <v>0.10319235</v>
      </c>
      <c r="N2763" s="105">
        <v>30957.704849999998</v>
      </c>
      <c r="O2763" s="107">
        <f t="shared" si="86"/>
        <v>14</v>
      </c>
      <c r="P2763" s="105">
        <f>IFERROR(INDEX(Data_HS!$D$2:$D$8217,MATCH(H2763,Data_HS!$A$2:$A$8217,0))/p_bulan,"")</f>
        <v>51044723.545454547</v>
      </c>
      <c r="Q2763" s="104" t="str">
        <f t="shared" si="87"/>
        <v>Wajar</v>
      </c>
    </row>
    <row r="2764" spans="1:17" x14ac:dyDescent="0.3">
      <c r="A2764" s="104">
        <v>2763</v>
      </c>
      <c r="B2764" s="104" t="s">
        <v>19545</v>
      </c>
      <c r="C2764" s="104" t="s">
        <v>292</v>
      </c>
      <c r="D2764" s="104" t="s">
        <v>311</v>
      </c>
      <c r="E2764" s="104" t="s">
        <v>320</v>
      </c>
      <c r="F2764" s="104" t="s">
        <v>344</v>
      </c>
      <c r="G2764" s="104" t="s">
        <v>335</v>
      </c>
      <c r="H2764" s="104" t="s">
        <v>4629</v>
      </c>
      <c r="I2764" s="104" t="s">
        <v>19546</v>
      </c>
      <c r="J2764" s="105">
        <v>12000</v>
      </c>
      <c r="K2764" s="105">
        <v>250000</v>
      </c>
      <c r="L2764" s="105">
        <v>131000</v>
      </c>
      <c r="M2764" s="106">
        <v>1.77268161</v>
      </c>
      <c r="N2764" s="105">
        <v>232221.29089999999</v>
      </c>
      <c r="O2764" s="107">
        <f t="shared" si="86"/>
        <v>38</v>
      </c>
      <c r="P2764" s="105">
        <f>IFERROR(INDEX(Data_HS!$D$2:$D$8217,MATCH(H2764,Data_HS!$A$2:$A$8217,0))/p_bulan,"")</f>
        <v>2332469</v>
      </c>
      <c r="Q2764" s="104" t="str">
        <f t="shared" si="87"/>
        <v>Wajar</v>
      </c>
    </row>
    <row r="2765" spans="1:17" x14ac:dyDescent="0.3">
      <c r="A2765" s="104">
        <v>2764</v>
      </c>
      <c r="B2765" s="104" t="s">
        <v>19545</v>
      </c>
      <c r="C2765" s="104" t="s">
        <v>292</v>
      </c>
      <c r="D2765" s="104" t="s">
        <v>311</v>
      </c>
      <c r="E2765" s="104" t="s">
        <v>320</v>
      </c>
      <c r="F2765" s="104" t="s">
        <v>344</v>
      </c>
      <c r="G2765" s="104" t="s">
        <v>335</v>
      </c>
      <c r="H2765" s="104" t="s">
        <v>1715</v>
      </c>
      <c r="I2765" s="104" t="s">
        <v>18231</v>
      </c>
      <c r="J2765" s="105">
        <v>18000</v>
      </c>
      <c r="K2765" s="105">
        <v>250000</v>
      </c>
      <c r="L2765" s="105">
        <v>134000</v>
      </c>
      <c r="M2765" s="106">
        <v>2.9220159999999999E-3</v>
      </c>
      <c r="N2765" s="105">
        <v>391.55010540000001</v>
      </c>
      <c r="O2765" s="107">
        <f t="shared" si="86"/>
        <v>12</v>
      </c>
      <c r="P2765" s="105">
        <f>IFERROR(INDEX(Data_HS!$D$2:$D$8217,MATCH(H2765,Data_HS!$A$2:$A$8217,0))/p_bulan,"")</f>
        <v>11.090909090909092</v>
      </c>
      <c r="Q2765" s="104" t="str">
        <f t="shared" si="87"/>
        <v>Melebihi ekspor nasional HS</v>
      </c>
    </row>
    <row r="2766" spans="1:17" x14ac:dyDescent="0.3">
      <c r="A2766" s="104">
        <v>2765</v>
      </c>
      <c r="B2766" s="104" t="s">
        <v>19547</v>
      </c>
      <c r="C2766" s="104" t="s">
        <v>280</v>
      </c>
      <c r="D2766" s="104" t="s">
        <v>311</v>
      </c>
      <c r="E2766" s="104" t="s">
        <v>320</v>
      </c>
      <c r="F2766" s="104" t="s">
        <v>344</v>
      </c>
      <c r="G2766" s="104" t="s">
        <v>332</v>
      </c>
      <c r="H2766" s="104" t="s">
        <v>1531</v>
      </c>
      <c r="I2766" s="104" t="s">
        <v>19548</v>
      </c>
      <c r="J2766" s="105">
        <v>7000</v>
      </c>
      <c r="K2766" s="105">
        <v>0</v>
      </c>
      <c r="L2766" s="105">
        <v>3500</v>
      </c>
      <c r="M2766" s="106">
        <v>12.257010360000001</v>
      </c>
      <c r="N2766" s="105">
        <v>42899.536269999997</v>
      </c>
      <c r="O2766" s="107">
        <f t="shared" si="86"/>
        <v>9</v>
      </c>
      <c r="P2766" s="105">
        <f>IFERROR(INDEX(Data_HS!$D$2:$D$8217,MATCH(H2766,Data_HS!$A$2:$A$8217,0))/p_bulan,"")</f>
        <v>5599810.1818181816</v>
      </c>
      <c r="Q2766" s="104" t="str">
        <f t="shared" si="87"/>
        <v>Wajar</v>
      </c>
    </row>
    <row r="2767" spans="1:17" x14ac:dyDescent="0.3">
      <c r="A2767" s="104">
        <v>2766</v>
      </c>
      <c r="B2767" s="104" t="s">
        <v>19547</v>
      </c>
      <c r="C2767" s="104" t="s">
        <v>280</v>
      </c>
      <c r="D2767" s="104" t="s">
        <v>311</v>
      </c>
      <c r="E2767" s="104" t="s">
        <v>320</v>
      </c>
      <c r="F2767" s="104" t="s">
        <v>344</v>
      </c>
      <c r="G2767" s="104" t="s">
        <v>332</v>
      </c>
      <c r="H2767" s="104" t="s">
        <v>2829</v>
      </c>
      <c r="I2767" s="104" t="s">
        <v>16900</v>
      </c>
      <c r="J2767" s="105">
        <v>10000</v>
      </c>
      <c r="K2767" s="105">
        <v>0</v>
      </c>
      <c r="L2767" s="105">
        <v>5000</v>
      </c>
      <c r="M2767" s="106">
        <v>13.72142208</v>
      </c>
      <c r="N2767" s="105">
        <v>68607.110400000005</v>
      </c>
      <c r="O2767" s="107">
        <f t="shared" si="86"/>
        <v>24</v>
      </c>
      <c r="P2767" s="105">
        <f>IFERROR(INDEX(Data_HS!$D$2:$D$8217,MATCH(H2767,Data_HS!$A$2:$A$8217,0))/p_bulan,"")</f>
        <v>19492304.181818184</v>
      </c>
      <c r="Q2767" s="104" t="str">
        <f t="shared" si="87"/>
        <v>Wajar</v>
      </c>
    </row>
    <row r="2768" spans="1:17" x14ac:dyDescent="0.3">
      <c r="A2768" s="104">
        <v>2767</v>
      </c>
      <c r="B2768" s="104" t="s">
        <v>19547</v>
      </c>
      <c r="C2768" s="104" t="s">
        <v>280</v>
      </c>
      <c r="D2768" s="104" t="s">
        <v>311</v>
      </c>
      <c r="E2768" s="104" t="s">
        <v>320</v>
      </c>
      <c r="F2768" s="104" t="s">
        <v>344</v>
      </c>
      <c r="G2768" s="104" t="s">
        <v>332</v>
      </c>
      <c r="H2768" s="104" t="s">
        <v>1527</v>
      </c>
      <c r="I2768" s="104" t="s">
        <v>16905</v>
      </c>
      <c r="J2768" s="105">
        <v>15000</v>
      </c>
      <c r="K2768" s="105">
        <v>0</v>
      </c>
      <c r="L2768" s="105">
        <v>7500</v>
      </c>
      <c r="M2768" s="106">
        <v>5.5014955480000003</v>
      </c>
      <c r="N2768" s="105">
        <v>41261.216610000003</v>
      </c>
      <c r="O2768" s="107">
        <f t="shared" si="86"/>
        <v>9</v>
      </c>
      <c r="P2768" s="105">
        <f>IFERROR(INDEX(Data_HS!$D$2:$D$8217,MATCH(H2768,Data_HS!$A$2:$A$8217,0))/p_bulan,"")</f>
        <v>8913202</v>
      </c>
      <c r="Q2768" s="104" t="str">
        <f t="shared" si="87"/>
        <v>Wajar</v>
      </c>
    </row>
    <row r="2769" spans="1:17" x14ac:dyDescent="0.3">
      <c r="A2769" s="104">
        <v>2768</v>
      </c>
      <c r="B2769" s="104" t="s">
        <v>19547</v>
      </c>
      <c r="C2769" s="104" t="s">
        <v>280</v>
      </c>
      <c r="D2769" s="104" t="s">
        <v>311</v>
      </c>
      <c r="E2769" s="104" t="s">
        <v>320</v>
      </c>
      <c r="F2769" s="104" t="s">
        <v>344</v>
      </c>
      <c r="G2769" s="104" t="s">
        <v>332</v>
      </c>
      <c r="H2769" s="104" t="s">
        <v>16845</v>
      </c>
      <c r="I2769" s="104" t="s">
        <v>19549</v>
      </c>
      <c r="J2769" s="105">
        <v>12000</v>
      </c>
      <c r="K2769" s="105">
        <v>0</v>
      </c>
      <c r="L2769" s="105">
        <v>6000</v>
      </c>
      <c r="M2769" s="106"/>
      <c r="N2769" s="105"/>
      <c r="O2769" s="107">
        <f t="shared" si="86"/>
        <v>0</v>
      </c>
      <c r="P2769" s="105" t="str">
        <f>IFERROR(INDEX(Data_HS!$D$2:$D$8217,MATCH(H2769,Data_HS!$A$2:$A$8217,0))/p_bulan,"")</f>
        <v/>
      </c>
      <c r="Q2769" s="104" t="str">
        <f t="shared" si="87"/>
        <v>HS tidak valid</v>
      </c>
    </row>
    <row r="2770" spans="1:17" x14ac:dyDescent="0.3">
      <c r="A2770" s="104">
        <v>2769</v>
      </c>
      <c r="B2770" s="104" t="s">
        <v>19547</v>
      </c>
      <c r="C2770" s="104" t="s">
        <v>280</v>
      </c>
      <c r="D2770" s="104" t="s">
        <v>311</v>
      </c>
      <c r="E2770" s="104" t="s">
        <v>320</v>
      </c>
      <c r="F2770" s="104" t="s">
        <v>344</v>
      </c>
      <c r="G2770" s="104" t="s">
        <v>332</v>
      </c>
      <c r="H2770" s="104" t="s">
        <v>1513</v>
      </c>
      <c r="I2770" s="104" t="s">
        <v>16877</v>
      </c>
      <c r="J2770" s="105">
        <v>50</v>
      </c>
      <c r="K2770" s="105">
        <v>0</v>
      </c>
      <c r="L2770" s="105">
        <v>25</v>
      </c>
      <c r="M2770" s="106">
        <v>48.166593229999997</v>
      </c>
      <c r="N2770" s="105">
        <v>1204.164831</v>
      </c>
      <c r="O2770" s="107">
        <f t="shared" si="86"/>
        <v>9</v>
      </c>
      <c r="P2770" s="105">
        <f>IFERROR(INDEX(Data_HS!$D$2:$D$8217,MATCH(H2770,Data_HS!$A$2:$A$8217,0))/p_bulan,"")</f>
        <v>785032.27272727271</v>
      </c>
      <c r="Q2770" s="104" t="str">
        <f t="shared" si="87"/>
        <v>Wajar</v>
      </c>
    </row>
    <row r="2771" spans="1:17" x14ac:dyDescent="0.3">
      <c r="A2771" s="104">
        <v>2770</v>
      </c>
      <c r="B2771" s="104" t="s">
        <v>19547</v>
      </c>
      <c r="C2771" s="104" t="s">
        <v>280</v>
      </c>
      <c r="D2771" s="104" t="s">
        <v>311</v>
      </c>
      <c r="E2771" s="104" t="s">
        <v>320</v>
      </c>
      <c r="F2771" s="104" t="s">
        <v>344</v>
      </c>
      <c r="G2771" s="104" t="s">
        <v>332</v>
      </c>
      <c r="H2771" s="104" t="s">
        <v>1493</v>
      </c>
      <c r="I2771" s="104" t="s">
        <v>17610</v>
      </c>
      <c r="J2771" s="105">
        <v>14000</v>
      </c>
      <c r="K2771" s="105">
        <v>0</v>
      </c>
      <c r="L2771" s="105">
        <v>7000</v>
      </c>
      <c r="M2771" s="106">
        <v>7.2449907680000001</v>
      </c>
      <c r="N2771" s="105">
        <v>50714.935380000003</v>
      </c>
      <c r="O2771" s="107">
        <f t="shared" si="86"/>
        <v>9</v>
      </c>
      <c r="P2771" s="105">
        <f>IFERROR(INDEX(Data_HS!$D$2:$D$8217,MATCH(H2771,Data_HS!$A$2:$A$8217,0))/p_bulan,"")</f>
        <v>10498596.909090908</v>
      </c>
      <c r="Q2771" s="104" t="str">
        <f t="shared" si="87"/>
        <v>Wajar</v>
      </c>
    </row>
    <row r="2772" spans="1:17" x14ac:dyDescent="0.3">
      <c r="A2772" s="104">
        <v>2771</v>
      </c>
      <c r="B2772" s="104" t="s">
        <v>19547</v>
      </c>
      <c r="C2772" s="104" t="s">
        <v>280</v>
      </c>
      <c r="D2772" s="104" t="s">
        <v>311</v>
      </c>
      <c r="E2772" s="104" t="s">
        <v>320</v>
      </c>
      <c r="F2772" s="104" t="s">
        <v>344</v>
      </c>
      <c r="G2772" s="104" t="s">
        <v>332</v>
      </c>
      <c r="H2772" s="104" t="s">
        <v>1242</v>
      </c>
      <c r="I2772" s="104" t="s">
        <v>19550</v>
      </c>
      <c r="J2772" s="105">
        <v>20000</v>
      </c>
      <c r="K2772" s="105">
        <v>0</v>
      </c>
      <c r="L2772" s="105">
        <v>10000</v>
      </c>
      <c r="M2772" s="106">
        <v>5.1240976280000003</v>
      </c>
      <c r="N2772" s="105">
        <v>51240.976280000003</v>
      </c>
      <c r="O2772" s="107">
        <f t="shared" si="86"/>
        <v>7</v>
      </c>
      <c r="P2772" s="105">
        <f>IFERROR(INDEX(Data_HS!$D$2:$D$8217,MATCH(H2772,Data_HS!$A$2:$A$8217,0))/p_bulan,"")</f>
        <v>1355.090909090909</v>
      </c>
      <c r="Q2772" s="104" t="str">
        <f t="shared" si="87"/>
        <v>Melebihi ekspor nasional HS</v>
      </c>
    </row>
    <row r="2773" spans="1:17" x14ac:dyDescent="0.3">
      <c r="A2773" s="104">
        <v>2772</v>
      </c>
      <c r="B2773" s="104" t="s">
        <v>19551</v>
      </c>
      <c r="C2773" s="104" t="s">
        <v>286</v>
      </c>
      <c r="D2773" s="104" t="s">
        <v>311</v>
      </c>
      <c r="E2773" s="104" t="s">
        <v>320</v>
      </c>
      <c r="F2773" s="104" t="s">
        <v>343</v>
      </c>
      <c r="G2773" s="104" t="s">
        <v>332</v>
      </c>
      <c r="H2773" s="104" t="s">
        <v>4105</v>
      </c>
      <c r="I2773" s="104" t="s">
        <v>19552</v>
      </c>
      <c r="J2773" s="105">
        <v>20000</v>
      </c>
      <c r="K2773" s="105"/>
      <c r="L2773" s="105">
        <v>20000</v>
      </c>
      <c r="M2773" s="106">
        <v>3.633104361</v>
      </c>
      <c r="N2773" s="105">
        <v>72662.087220000001</v>
      </c>
      <c r="O2773" s="107">
        <f t="shared" si="86"/>
        <v>31</v>
      </c>
      <c r="P2773" s="105">
        <f>IFERROR(INDEX(Data_HS!$D$2:$D$8217,MATCH(H2773,Data_HS!$A$2:$A$8217,0))/p_bulan,"")</f>
        <v>124772.36363636363</v>
      </c>
      <c r="Q2773" s="104" t="str">
        <f t="shared" si="87"/>
        <v>Wajar</v>
      </c>
    </row>
    <row r="2774" spans="1:17" x14ac:dyDescent="0.3">
      <c r="A2774" s="104">
        <v>2773</v>
      </c>
      <c r="B2774" s="104" t="s">
        <v>19551</v>
      </c>
      <c r="C2774" s="104" t="s">
        <v>286</v>
      </c>
      <c r="D2774" s="104" t="s">
        <v>311</v>
      </c>
      <c r="E2774" s="104" t="s">
        <v>320</v>
      </c>
      <c r="F2774" s="104" t="s">
        <v>343</v>
      </c>
      <c r="G2774" s="104" t="s">
        <v>332</v>
      </c>
      <c r="H2774" s="104" t="s">
        <v>16845</v>
      </c>
      <c r="I2774" s="104" t="s">
        <v>17275</v>
      </c>
      <c r="J2774" s="105">
        <v>100</v>
      </c>
      <c r="K2774" s="105"/>
      <c r="L2774" s="105">
        <v>100</v>
      </c>
      <c r="M2774" s="106"/>
      <c r="N2774" s="105"/>
      <c r="O2774" s="107">
        <f t="shared" si="86"/>
        <v>0</v>
      </c>
      <c r="P2774" s="105" t="str">
        <f>IFERROR(INDEX(Data_HS!$D$2:$D$8217,MATCH(H2774,Data_HS!$A$2:$A$8217,0))/p_bulan,"")</f>
        <v/>
      </c>
      <c r="Q2774" s="104" t="str">
        <f t="shared" si="87"/>
        <v>HS tidak valid</v>
      </c>
    </row>
    <row r="2775" spans="1:17" x14ac:dyDescent="0.3">
      <c r="A2775" s="104">
        <v>2774</v>
      </c>
      <c r="B2775" s="104" t="s">
        <v>19551</v>
      </c>
      <c r="C2775" s="104" t="s">
        <v>286</v>
      </c>
      <c r="D2775" s="104" t="s">
        <v>311</v>
      </c>
      <c r="E2775" s="104" t="s">
        <v>320</v>
      </c>
      <c r="F2775" s="104" t="s">
        <v>343</v>
      </c>
      <c r="G2775" s="104" t="s">
        <v>332</v>
      </c>
      <c r="H2775" s="104" t="s">
        <v>1667</v>
      </c>
      <c r="I2775" s="104" t="s">
        <v>17649</v>
      </c>
      <c r="J2775" s="105">
        <v>100</v>
      </c>
      <c r="K2775" s="105"/>
      <c r="L2775" s="105">
        <v>100</v>
      </c>
      <c r="M2775" s="106">
        <v>3.8089330019999998</v>
      </c>
      <c r="N2775" s="105">
        <v>380.8933002</v>
      </c>
      <c r="O2775" s="107">
        <f t="shared" si="86"/>
        <v>11</v>
      </c>
      <c r="P2775" s="105">
        <f>IFERROR(INDEX(Data_HS!$D$2:$D$8217,MATCH(H2775,Data_HS!$A$2:$A$8217,0))/p_bulan,"")</f>
        <v>139.54545454545453</v>
      </c>
      <c r="Q2775" s="104" t="str">
        <f t="shared" si="87"/>
        <v>Melebihi ekspor nasional HS</v>
      </c>
    </row>
    <row r="2776" spans="1:17" x14ac:dyDescent="0.3">
      <c r="A2776" s="104">
        <v>2775</v>
      </c>
      <c r="B2776" s="104" t="s">
        <v>19551</v>
      </c>
      <c r="C2776" s="104" t="s">
        <v>286</v>
      </c>
      <c r="D2776" s="104" t="s">
        <v>311</v>
      </c>
      <c r="E2776" s="104" t="s">
        <v>320</v>
      </c>
      <c r="F2776" s="104" t="s">
        <v>343</v>
      </c>
      <c r="G2776" s="104" t="s">
        <v>332</v>
      </c>
      <c r="H2776" s="104" t="s">
        <v>1523</v>
      </c>
      <c r="I2776" s="104" t="s">
        <v>16812</v>
      </c>
      <c r="J2776" s="105">
        <v>100</v>
      </c>
      <c r="K2776" s="105"/>
      <c r="L2776" s="105">
        <v>100</v>
      </c>
      <c r="M2776" s="106">
        <v>5.5373955229999998</v>
      </c>
      <c r="N2776" s="105">
        <v>553.73955230000001</v>
      </c>
      <c r="O2776" s="107">
        <f t="shared" si="86"/>
        <v>9</v>
      </c>
      <c r="P2776" s="105">
        <f>IFERROR(INDEX(Data_HS!$D$2:$D$8217,MATCH(H2776,Data_HS!$A$2:$A$8217,0))/p_bulan,"")</f>
        <v>18410584.636363637</v>
      </c>
      <c r="Q2776" s="104" t="str">
        <f t="shared" si="87"/>
        <v>Wajar</v>
      </c>
    </row>
    <row r="2777" spans="1:17" x14ac:dyDescent="0.3">
      <c r="A2777" s="104">
        <v>2776</v>
      </c>
      <c r="B2777" s="104" t="s">
        <v>19551</v>
      </c>
      <c r="C2777" s="104" t="s">
        <v>286</v>
      </c>
      <c r="D2777" s="104" t="s">
        <v>311</v>
      </c>
      <c r="E2777" s="104" t="s">
        <v>320</v>
      </c>
      <c r="F2777" s="104" t="s">
        <v>343</v>
      </c>
      <c r="G2777" s="104" t="s">
        <v>332</v>
      </c>
      <c r="H2777" s="104" t="s">
        <v>1382</v>
      </c>
      <c r="I2777" s="104" t="s">
        <v>16811</v>
      </c>
      <c r="J2777" s="105">
        <v>100</v>
      </c>
      <c r="K2777" s="105"/>
      <c r="L2777" s="105">
        <v>100</v>
      </c>
      <c r="M2777" s="106">
        <v>0.89964978100000004</v>
      </c>
      <c r="N2777" s="105">
        <v>89.964978119999998</v>
      </c>
      <c r="O2777" s="107">
        <f t="shared" si="86"/>
        <v>8</v>
      </c>
      <c r="P2777" s="105">
        <f>IFERROR(INDEX(Data_HS!$D$2:$D$8217,MATCH(H2777,Data_HS!$A$2:$A$8217,0))/p_bulan,"")</f>
        <v>23796.636363636364</v>
      </c>
      <c r="Q2777" s="104" t="str">
        <f t="shared" si="87"/>
        <v>Wajar</v>
      </c>
    </row>
    <row r="2778" spans="1:17" x14ac:dyDescent="0.3">
      <c r="A2778" s="104">
        <v>2777</v>
      </c>
      <c r="B2778" s="104" t="s">
        <v>19551</v>
      </c>
      <c r="C2778" s="104" t="s">
        <v>286</v>
      </c>
      <c r="D2778" s="104" t="s">
        <v>311</v>
      </c>
      <c r="E2778" s="104" t="s">
        <v>320</v>
      </c>
      <c r="F2778" s="104" t="s">
        <v>343</v>
      </c>
      <c r="G2778" s="104" t="s">
        <v>332</v>
      </c>
      <c r="H2778" s="104" t="s">
        <v>1460</v>
      </c>
      <c r="I2778" s="104" t="s">
        <v>17138</v>
      </c>
      <c r="J2778" s="105">
        <v>100</v>
      </c>
      <c r="K2778" s="105"/>
      <c r="L2778" s="105">
        <v>100</v>
      </c>
      <c r="M2778" s="106">
        <v>6.8828138010000002</v>
      </c>
      <c r="N2778" s="105">
        <v>688.28138009999998</v>
      </c>
      <c r="O2778" s="107">
        <f t="shared" si="86"/>
        <v>9</v>
      </c>
      <c r="P2778" s="105">
        <f>IFERROR(INDEX(Data_HS!$D$2:$D$8217,MATCH(H2778,Data_HS!$A$2:$A$8217,0))/p_bulan,"")</f>
        <v>60138.272727272728</v>
      </c>
      <c r="Q2778" s="104" t="str">
        <f t="shared" si="87"/>
        <v>Wajar</v>
      </c>
    </row>
    <row r="2779" spans="1:17" x14ac:dyDescent="0.3">
      <c r="A2779" s="104">
        <v>2778</v>
      </c>
      <c r="B2779" s="104" t="s">
        <v>19551</v>
      </c>
      <c r="C2779" s="104" t="s">
        <v>286</v>
      </c>
      <c r="D2779" s="104" t="s">
        <v>311</v>
      </c>
      <c r="E2779" s="104" t="s">
        <v>320</v>
      </c>
      <c r="F2779" s="104" t="s">
        <v>343</v>
      </c>
      <c r="G2779" s="104" t="s">
        <v>332</v>
      </c>
      <c r="H2779" s="104" t="s">
        <v>16845</v>
      </c>
      <c r="I2779" s="104" t="s">
        <v>19553</v>
      </c>
      <c r="J2779" s="105">
        <v>100</v>
      </c>
      <c r="K2779" s="105"/>
      <c r="L2779" s="105">
        <v>100</v>
      </c>
      <c r="M2779" s="106"/>
      <c r="N2779" s="105"/>
      <c r="O2779" s="107">
        <f t="shared" si="86"/>
        <v>0</v>
      </c>
      <c r="P2779" s="105" t="str">
        <f>IFERROR(INDEX(Data_HS!$D$2:$D$8217,MATCH(H2779,Data_HS!$A$2:$A$8217,0))/p_bulan,"")</f>
        <v/>
      </c>
      <c r="Q2779" s="104" t="str">
        <f t="shared" si="87"/>
        <v>HS tidak valid</v>
      </c>
    </row>
    <row r="2780" spans="1:17" x14ac:dyDescent="0.3">
      <c r="A2780" s="104">
        <v>2779</v>
      </c>
      <c r="B2780" s="104" t="s">
        <v>19551</v>
      </c>
      <c r="C2780" s="104" t="s">
        <v>286</v>
      </c>
      <c r="D2780" s="104" t="s">
        <v>311</v>
      </c>
      <c r="E2780" s="104" t="s">
        <v>320</v>
      </c>
      <c r="F2780" s="104" t="s">
        <v>343</v>
      </c>
      <c r="G2780" s="104" t="s">
        <v>332</v>
      </c>
      <c r="H2780" s="104" t="s">
        <v>2453</v>
      </c>
      <c r="I2780" s="104" t="s">
        <v>16818</v>
      </c>
      <c r="J2780" s="105">
        <v>100</v>
      </c>
      <c r="K2780" s="105"/>
      <c r="L2780" s="105">
        <v>100</v>
      </c>
      <c r="M2780" s="106">
        <v>0.84526558900000004</v>
      </c>
      <c r="N2780" s="105">
        <v>84.526558890000004</v>
      </c>
      <c r="O2780" s="107">
        <f t="shared" si="86"/>
        <v>20</v>
      </c>
      <c r="P2780" s="105">
        <f>IFERROR(INDEX(Data_HS!$D$2:$D$8217,MATCH(H2780,Data_HS!$A$2:$A$8217,0))/p_bulan,"")</f>
        <v>133.09090909090909</v>
      </c>
      <c r="Q2780" s="104" t="str">
        <f t="shared" si="87"/>
        <v>Wajar</v>
      </c>
    </row>
    <row r="2781" spans="1:17" x14ac:dyDescent="0.3">
      <c r="A2781" s="104">
        <v>2780</v>
      </c>
      <c r="B2781" s="104" t="s">
        <v>19551</v>
      </c>
      <c r="C2781" s="104" t="s">
        <v>286</v>
      </c>
      <c r="D2781" s="104" t="s">
        <v>311</v>
      </c>
      <c r="E2781" s="104" t="s">
        <v>320</v>
      </c>
      <c r="F2781" s="104" t="s">
        <v>343</v>
      </c>
      <c r="G2781" s="104" t="s">
        <v>332</v>
      </c>
      <c r="H2781" s="104" t="s">
        <v>1338</v>
      </c>
      <c r="I2781" s="104" t="s">
        <v>19554</v>
      </c>
      <c r="J2781" s="105">
        <v>100</v>
      </c>
      <c r="K2781" s="105"/>
      <c r="L2781" s="105">
        <v>100</v>
      </c>
      <c r="M2781" s="106">
        <v>1.5809700950000001</v>
      </c>
      <c r="N2781" s="105">
        <v>158.09700950000001</v>
      </c>
      <c r="O2781" s="107">
        <f t="shared" si="86"/>
        <v>8</v>
      </c>
      <c r="P2781" s="105">
        <f>IFERROR(INDEX(Data_HS!$D$2:$D$8217,MATCH(H2781,Data_HS!$A$2:$A$8217,0))/p_bulan,"")</f>
        <v>10972.363636363636</v>
      </c>
      <c r="Q2781" s="104" t="str">
        <f t="shared" si="87"/>
        <v>Wajar</v>
      </c>
    </row>
    <row r="2782" spans="1:17" x14ac:dyDescent="0.3">
      <c r="A2782" s="104">
        <v>2781</v>
      </c>
      <c r="B2782" s="104" t="s">
        <v>19551</v>
      </c>
      <c r="C2782" s="104" t="s">
        <v>286</v>
      </c>
      <c r="D2782" s="104" t="s">
        <v>311</v>
      </c>
      <c r="E2782" s="104" t="s">
        <v>320</v>
      </c>
      <c r="F2782" s="104" t="s">
        <v>343</v>
      </c>
      <c r="G2782" s="104" t="s">
        <v>332</v>
      </c>
      <c r="H2782" s="104" t="s">
        <v>1452</v>
      </c>
      <c r="I2782" s="104" t="s">
        <v>16873</v>
      </c>
      <c r="J2782" s="105">
        <v>100</v>
      </c>
      <c r="K2782" s="105"/>
      <c r="L2782" s="105">
        <v>100</v>
      </c>
      <c r="M2782" s="106">
        <v>4.5221524080000002</v>
      </c>
      <c r="N2782" s="105">
        <v>452.2152408</v>
      </c>
      <c r="O2782" s="107">
        <f t="shared" si="86"/>
        <v>9</v>
      </c>
      <c r="P2782" s="105">
        <f>IFERROR(INDEX(Data_HS!$D$2:$D$8217,MATCH(H2782,Data_HS!$A$2:$A$8217,0))/p_bulan,"")</f>
        <v>165482502.36363637</v>
      </c>
      <c r="Q2782" s="104" t="str">
        <f t="shared" si="87"/>
        <v>Wajar</v>
      </c>
    </row>
    <row r="2783" spans="1:17" x14ac:dyDescent="0.3">
      <c r="A2783" s="104">
        <v>2782</v>
      </c>
      <c r="B2783" s="104" t="s">
        <v>19551</v>
      </c>
      <c r="C2783" s="104" t="s">
        <v>286</v>
      </c>
      <c r="D2783" s="104" t="s">
        <v>311</v>
      </c>
      <c r="E2783" s="104" t="s">
        <v>320</v>
      </c>
      <c r="F2783" s="104" t="s">
        <v>343</v>
      </c>
      <c r="G2783" s="104" t="s">
        <v>332</v>
      </c>
      <c r="H2783" s="104" t="s">
        <v>1382</v>
      </c>
      <c r="I2783" s="104" t="s">
        <v>16811</v>
      </c>
      <c r="J2783" s="105">
        <v>100</v>
      </c>
      <c r="K2783" s="105"/>
      <c r="L2783" s="105">
        <v>100</v>
      </c>
      <c r="M2783" s="106">
        <v>0.89964978100000004</v>
      </c>
      <c r="N2783" s="105">
        <v>89.964978119999998</v>
      </c>
      <c r="O2783" s="107">
        <f t="shared" si="86"/>
        <v>8</v>
      </c>
      <c r="P2783" s="105">
        <f>IFERROR(INDEX(Data_HS!$D$2:$D$8217,MATCH(H2783,Data_HS!$A$2:$A$8217,0))/p_bulan,"")</f>
        <v>23796.636363636364</v>
      </c>
      <c r="Q2783" s="104" t="str">
        <f t="shared" si="87"/>
        <v>Wajar</v>
      </c>
    </row>
    <row r="2784" spans="1:17" x14ac:dyDescent="0.3">
      <c r="A2784" s="104">
        <v>2783</v>
      </c>
      <c r="B2784" s="104" t="s">
        <v>19551</v>
      </c>
      <c r="C2784" s="104" t="s">
        <v>286</v>
      </c>
      <c r="D2784" s="104" t="s">
        <v>311</v>
      </c>
      <c r="E2784" s="104" t="s">
        <v>320</v>
      </c>
      <c r="F2784" s="104" t="s">
        <v>343</v>
      </c>
      <c r="G2784" s="104" t="s">
        <v>332</v>
      </c>
      <c r="H2784" s="104" t="s">
        <v>1420</v>
      </c>
      <c r="I2784" s="104" t="s">
        <v>19395</v>
      </c>
      <c r="J2784" s="105">
        <v>100</v>
      </c>
      <c r="K2784" s="105">
        <v>40000</v>
      </c>
      <c r="L2784" s="105">
        <v>20050</v>
      </c>
      <c r="M2784" s="106">
        <v>0.77671770799999995</v>
      </c>
      <c r="N2784" s="105">
        <v>15573.190049999999</v>
      </c>
      <c r="O2784" s="107">
        <f t="shared" si="86"/>
        <v>8</v>
      </c>
      <c r="P2784" s="105">
        <f>IFERROR(INDEX(Data_HS!$D$2:$D$8217,MATCH(H2784,Data_HS!$A$2:$A$8217,0))/p_bulan,"")</f>
        <v>86540.545454545456</v>
      </c>
      <c r="Q2784" s="104" t="str">
        <f t="shared" si="87"/>
        <v>Wajar</v>
      </c>
    </row>
    <row r="2785" spans="1:17" x14ac:dyDescent="0.3">
      <c r="A2785" s="104">
        <v>2784</v>
      </c>
      <c r="B2785" s="104" t="s">
        <v>19555</v>
      </c>
      <c r="C2785" s="104" t="s">
        <v>307</v>
      </c>
      <c r="D2785" s="104" t="s">
        <v>311</v>
      </c>
      <c r="E2785" s="104" t="s">
        <v>320</v>
      </c>
      <c r="F2785" s="104" t="s">
        <v>343</v>
      </c>
      <c r="G2785" s="104" t="s">
        <v>332</v>
      </c>
      <c r="H2785" s="104" t="s">
        <v>4629</v>
      </c>
      <c r="I2785" s="104" t="s">
        <v>17651</v>
      </c>
      <c r="J2785" s="105"/>
      <c r="K2785" s="105"/>
      <c r="L2785" s="105"/>
      <c r="M2785" s="106">
        <v>1.77268161</v>
      </c>
      <c r="N2785" s="105"/>
      <c r="O2785" s="107">
        <f t="shared" si="86"/>
        <v>38</v>
      </c>
      <c r="P2785" s="105">
        <f>IFERROR(INDEX(Data_HS!$D$2:$D$8217,MATCH(H2785,Data_HS!$A$2:$A$8217,0))/p_bulan,"")</f>
        <v>2332469</v>
      </c>
      <c r="Q2785" s="104" t="str">
        <f t="shared" si="87"/>
        <v>Tanpa estimasi</v>
      </c>
    </row>
    <row r="2786" spans="1:17" x14ac:dyDescent="0.3">
      <c r="A2786" s="104">
        <v>2785</v>
      </c>
      <c r="B2786" s="104" t="s">
        <v>19555</v>
      </c>
      <c r="C2786" s="104" t="s">
        <v>307</v>
      </c>
      <c r="D2786" s="104" t="s">
        <v>311</v>
      </c>
      <c r="E2786" s="104" t="s">
        <v>320</v>
      </c>
      <c r="F2786" s="104" t="s">
        <v>343</v>
      </c>
      <c r="G2786" s="104" t="s">
        <v>332</v>
      </c>
      <c r="H2786" s="104" t="s">
        <v>1302</v>
      </c>
      <c r="I2786" s="104" t="s">
        <v>19556</v>
      </c>
      <c r="J2786" s="105">
        <v>18000</v>
      </c>
      <c r="K2786" s="105"/>
      <c r="L2786" s="105">
        <v>18000</v>
      </c>
      <c r="M2786" s="106">
        <v>0.47623953400000002</v>
      </c>
      <c r="N2786" s="105">
        <v>8572.3116160000009</v>
      </c>
      <c r="O2786" s="107">
        <f t="shared" si="86"/>
        <v>8</v>
      </c>
      <c r="P2786" s="105">
        <f>IFERROR(INDEX(Data_HS!$D$2:$D$8217,MATCH(H2786,Data_HS!$A$2:$A$8217,0))/p_bulan,"")</f>
        <v>48622.454545454544</v>
      </c>
      <c r="Q2786" s="104" t="str">
        <f t="shared" si="87"/>
        <v>Wajar</v>
      </c>
    </row>
    <row r="2787" spans="1:17" x14ac:dyDescent="0.3">
      <c r="A2787" s="104">
        <v>2786</v>
      </c>
      <c r="B2787" s="104" t="s">
        <v>19555</v>
      </c>
      <c r="C2787" s="104" t="s">
        <v>307</v>
      </c>
      <c r="D2787" s="104" t="s">
        <v>311</v>
      </c>
      <c r="E2787" s="104" t="s">
        <v>320</v>
      </c>
      <c r="F2787" s="104" t="s">
        <v>343</v>
      </c>
      <c r="G2787" s="104" t="s">
        <v>332</v>
      </c>
      <c r="H2787" s="104" t="s">
        <v>3019</v>
      </c>
      <c r="I2787" s="104" t="s">
        <v>17600</v>
      </c>
      <c r="J2787" s="105"/>
      <c r="K2787" s="105"/>
      <c r="L2787" s="105"/>
      <c r="M2787" s="106">
        <v>0.36135620200000002</v>
      </c>
      <c r="N2787" s="105"/>
      <c r="O2787" s="107">
        <f t="shared" si="86"/>
        <v>27</v>
      </c>
      <c r="P2787" s="105">
        <f>IFERROR(INDEX(Data_HS!$D$2:$D$8217,MATCH(H2787,Data_HS!$A$2:$A$8217,0))/p_bulan,"")</f>
        <v>10607202.545454545</v>
      </c>
      <c r="Q2787" s="104" t="str">
        <f t="shared" si="87"/>
        <v>Tanpa estimasi</v>
      </c>
    </row>
    <row r="2788" spans="1:17" x14ac:dyDescent="0.3">
      <c r="A2788" s="104">
        <v>2787</v>
      </c>
      <c r="B2788" s="104" t="s">
        <v>19555</v>
      </c>
      <c r="C2788" s="104" t="s">
        <v>307</v>
      </c>
      <c r="D2788" s="104" t="s">
        <v>311</v>
      </c>
      <c r="E2788" s="104" t="s">
        <v>320</v>
      </c>
      <c r="F2788" s="104" t="s">
        <v>343</v>
      </c>
      <c r="G2788" s="104" t="s">
        <v>332</v>
      </c>
      <c r="H2788" s="104" t="s">
        <v>1859</v>
      </c>
      <c r="I2788" s="104" t="s">
        <v>18736</v>
      </c>
      <c r="J2788" s="105">
        <v>18000</v>
      </c>
      <c r="K2788" s="105"/>
      <c r="L2788" s="105">
        <v>18000</v>
      </c>
      <c r="M2788" s="106">
        <v>2.097877859</v>
      </c>
      <c r="N2788" s="105">
        <v>37761.801460000002</v>
      </c>
      <c r="O2788" s="107">
        <f t="shared" si="86"/>
        <v>15</v>
      </c>
      <c r="P2788" s="105">
        <f>IFERROR(INDEX(Data_HS!$D$2:$D$8217,MATCH(H2788,Data_HS!$A$2:$A$8217,0))/p_bulan,"")</f>
        <v>16176.545454545454</v>
      </c>
      <c r="Q2788" s="104" t="str">
        <f t="shared" si="87"/>
        <v>Melebihi ekspor nasional HS</v>
      </c>
    </row>
    <row r="2789" spans="1:17" x14ac:dyDescent="0.3">
      <c r="A2789" s="104">
        <v>2788</v>
      </c>
      <c r="B2789" s="104" t="s">
        <v>19555</v>
      </c>
      <c r="C2789" s="104" t="s">
        <v>307</v>
      </c>
      <c r="D2789" s="104" t="s">
        <v>311</v>
      </c>
      <c r="E2789" s="104" t="s">
        <v>320</v>
      </c>
      <c r="F2789" s="104" t="s">
        <v>343</v>
      </c>
      <c r="G2789" s="104" t="s">
        <v>332</v>
      </c>
      <c r="H2789" s="104" t="s">
        <v>1685</v>
      </c>
      <c r="I2789" s="104" t="s">
        <v>1686</v>
      </c>
      <c r="J2789" s="105">
        <v>18000</v>
      </c>
      <c r="K2789" s="105"/>
      <c r="L2789" s="105">
        <v>18000</v>
      </c>
      <c r="M2789" s="106">
        <v>1.711527295</v>
      </c>
      <c r="N2789" s="105">
        <v>30807.491300000002</v>
      </c>
      <c r="O2789" s="107">
        <f t="shared" si="86"/>
        <v>12</v>
      </c>
      <c r="P2789" s="105">
        <f>IFERROR(INDEX(Data_HS!$D$2:$D$8217,MATCH(H2789,Data_HS!$A$2:$A$8217,0))/p_bulan,"")</f>
        <v>4130712</v>
      </c>
      <c r="Q2789" s="104" t="str">
        <f t="shared" si="87"/>
        <v>Wajar</v>
      </c>
    </row>
    <row r="2790" spans="1:17" x14ac:dyDescent="0.3">
      <c r="A2790" s="104">
        <v>2789</v>
      </c>
      <c r="B2790" s="104" t="s">
        <v>19555</v>
      </c>
      <c r="C2790" s="104" t="s">
        <v>307</v>
      </c>
      <c r="D2790" s="104" t="s">
        <v>311</v>
      </c>
      <c r="E2790" s="104" t="s">
        <v>320</v>
      </c>
      <c r="F2790" s="104" t="s">
        <v>343</v>
      </c>
      <c r="G2790" s="104" t="s">
        <v>332</v>
      </c>
      <c r="H2790" s="104" t="s">
        <v>1304</v>
      </c>
      <c r="I2790" s="104" t="s">
        <v>19557</v>
      </c>
      <c r="J2790" s="105">
        <v>1</v>
      </c>
      <c r="K2790" s="105">
        <v>10000</v>
      </c>
      <c r="L2790" s="105">
        <v>5000.5</v>
      </c>
      <c r="M2790" s="106">
        <v>0.42636016700000001</v>
      </c>
      <c r="N2790" s="105">
        <v>2132.0140150000002</v>
      </c>
      <c r="O2790" s="107">
        <f t="shared" si="86"/>
        <v>8</v>
      </c>
      <c r="P2790" s="105">
        <f>IFERROR(INDEX(Data_HS!$D$2:$D$8217,MATCH(H2790,Data_HS!$A$2:$A$8217,0))/p_bulan,"")</f>
        <v>24934517.727272727</v>
      </c>
      <c r="Q2790" s="104" t="str">
        <f t="shared" si="87"/>
        <v>Wajar</v>
      </c>
    </row>
    <row r="2791" spans="1:17" x14ac:dyDescent="0.3">
      <c r="A2791" s="104">
        <v>2790</v>
      </c>
      <c r="B2791" s="104" t="s">
        <v>19558</v>
      </c>
      <c r="C2791" s="104" t="s">
        <v>284</v>
      </c>
      <c r="D2791" s="104" t="s">
        <v>320</v>
      </c>
      <c r="E2791" s="104" t="s">
        <v>320</v>
      </c>
      <c r="F2791" s="104" t="s">
        <v>320</v>
      </c>
      <c r="G2791" s="104" t="s">
        <v>320</v>
      </c>
      <c r="H2791" s="104" t="s">
        <v>1557</v>
      </c>
      <c r="I2791" s="104" t="s">
        <v>16903</v>
      </c>
      <c r="J2791" s="105">
        <v>0</v>
      </c>
      <c r="K2791" s="105">
        <v>0</v>
      </c>
      <c r="L2791" s="105">
        <v>0</v>
      </c>
      <c r="M2791" s="106">
        <v>0.76696932900000003</v>
      </c>
      <c r="N2791" s="105">
        <v>0</v>
      </c>
      <c r="O2791" s="107">
        <f t="shared" si="86"/>
        <v>9</v>
      </c>
      <c r="P2791" s="105">
        <f>IFERROR(INDEX(Data_HS!$D$2:$D$8217,MATCH(H2791,Data_HS!$A$2:$A$8217,0))/p_bulan,"")</f>
        <v>171188.18181818182</v>
      </c>
      <c r="Q2791" s="104" t="str">
        <f t="shared" si="87"/>
        <v>Estimasi nol</v>
      </c>
    </row>
    <row r="2792" spans="1:17" x14ac:dyDescent="0.3">
      <c r="A2792" s="104">
        <v>2791</v>
      </c>
      <c r="B2792" s="104" t="s">
        <v>19559</v>
      </c>
      <c r="C2792" s="104" t="s">
        <v>280</v>
      </c>
      <c r="D2792" s="104" t="s">
        <v>317</v>
      </c>
      <c r="E2792" s="104" t="s">
        <v>320</v>
      </c>
      <c r="F2792" s="104" t="s">
        <v>343</v>
      </c>
      <c r="G2792" s="104" t="s">
        <v>332</v>
      </c>
      <c r="H2792" s="104" t="s">
        <v>16845</v>
      </c>
      <c r="I2792" s="104" t="s">
        <v>16846</v>
      </c>
      <c r="J2792" s="105"/>
      <c r="K2792" s="105"/>
      <c r="L2792" s="105"/>
      <c r="M2792" s="106"/>
      <c r="N2792" s="105"/>
      <c r="O2792" s="107">
        <f t="shared" si="86"/>
        <v>0</v>
      </c>
      <c r="P2792" s="105" t="str">
        <f>IFERROR(INDEX(Data_HS!$D$2:$D$8217,MATCH(H2792,Data_HS!$A$2:$A$8217,0))/p_bulan,"")</f>
        <v/>
      </c>
      <c r="Q2792" s="104" t="str">
        <f t="shared" si="87"/>
        <v>HS tidak valid</v>
      </c>
    </row>
    <row r="2793" spans="1:17" x14ac:dyDescent="0.3">
      <c r="A2793" s="104">
        <v>2792</v>
      </c>
      <c r="B2793" s="104" t="s">
        <v>19560</v>
      </c>
      <c r="C2793" s="104" t="s">
        <v>280</v>
      </c>
      <c r="D2793" s="104" t="s">
        <v>308</v>
      </c>
      <c r="E2793" s="104" t="s">
        <v>320</v>
      </c>
      <c r="F2793" s="104" t="s">
        <v>344</v>
      </c>
      <c r="G2793" s="104" t="s">
        <v>335</v>
      </c>
      <c r="H2793" s="104" t="s">
        <v>1308</v>
      </c>
      <c r="I2793" s="104" t="s">
        <v>19561</v>
      </c>
      <c r="J2793" s="105">
        <v>1000</v>
      </c>
      <c r="K2793" s="105">
        <v>5000</v>
      </c>
      <c r="L2793" s="105">
        <v>3000</v>
      </c>
      <c r="M2793" s="106">
        <v>1.5681875080000001</v>
      </c>
      <c r="N2793" s="105">
        <v>4704.5625250000003</v>
      </c>
      <c r="O2793" s="107">
        <f t="shared" si="86"/>
        <v>8</v>
      </c>
      <c r="P2793" s="105">
        <f>IFERROR(INDEX(Data_HS!$D$2:$D$8217,MATCH(H2793,Data_HS!$A$2:$A$8217,0))/p_bulan,"")</f>
        <v>5437302.2727272725</v>
      </c>
      <c r="Q2793" s="104" t="str">
        <f t="shared" si="87"/>
        <v>Wajar</v>
      </c>
    </row>
    <row r="2794" spans="1:17" x14ac:dyDescent="0.3">
      <c r="A2794" s="104">
        <v>2793</v>
      </c>
      <c r="B2794" s="104" t="s">
        <v>19560</v>
      </c>
      <c r="C2794" s="104" t="s">
        <v>280</v>
      </c>
      <c r="D2794" s="104" t="s">
        <v>308</v>
      </c>
      <c r="E2794" s="104" t="s">
        <v>320</v>
      </c>
      <c r="F2794" s="104" t="s">
        <v>344</v>
      </c>
      <c r="G2794" s="104" t="s">
        <v>335</v>
      </c>
      <c r="H2794" s="104" t="s">
        <v>1517</v>
      </c>
      <c r="I2794" s="104" t="s">
        <v>16807</v>
      </c>
      <c r="J2794" s="105">
        <v>1000</v>
      </c>
      <c r="K2794" s="105">
        <v>5000</v>
      </c>
      <c r="L2794" s="105">
        <v>3000</v>
      </c>
      <c r="M2794" s="106">
        <v>4.5178611809999998</v>
      </c>
      <c r="N2794" s="105">
        <v>13553.58354</v>
      </c>
      <c r="O2794" s="107">
        <f t="shared" si="86"/>
        <v>9</v>
      </c>
      <c r="P2794" s="105">
        <f>IFERROR(INDEX(Data_HS!$D$2:$D$8217,MATCH(H2794,Data_HS!$A$2:$A$8217,0))/p_bulan,"")</f>
        <v>1296930.9090909092</v>
      </c>
      <c r="Q2794" s="104" t="str">
        <f t="shared" si="87"/>
        <v>Wajar</v>
      </c>
    </row>
    <row r="2795" spans="1:17" x14ac:dyDescent="0.3">
      <c r="A2795" s="104">
        <v>2794</v>
      </c>
      <c r="B2795" s="104" t="s">
        <v>19560</v>
      </c>
      <c r="C2795" s="104" t="s">
        <v>280</v>
      </c>
      <c r="D2795" s="104" t="s">
        <v>308</v>
      </c>
      <c r="E2795" s="104" t="s">
        <v>320</v>
      </c>
      <c r="F2795" s="104" t="s">
        <v>344</v>
      </c>
      <c r="G2795" s="104" t="s">
        <v>335</v>
      </c>
      <c r="H2795" s="104" t="s">
        <v>1563</v>
      </c>
      <c r="I2795" s="104" t="s">
        <v>17663</v>
      </c>
      <c r="J2795" s="105">
        <v>1000</v>
      </c>
      <c r="K2795" s="105">
        <v>5000</v>
      </c>
      <c r="L2795" s="105">
        <v>3000</v>
      </c>
      <c r="M2795" s="106">
        <v>1.346506929</v>
      </c>
      <c r="N2795" s="105">
        <v>4039.520786</v>
      </c>
      <c r="O2795" s="107">
        <f t="shared" si="86"/>
        <v>9</v>
      </c>
      <c r="P2795" s="105">
        <f>IFERROR(INDEX(Data_HS!$D$2:$D$8217,MATCH(H2795,Data_HS!$A$2:$A$8217,0))/p_bulan,"")</f>
        <v>652267.90909090906</v>
      </c>
      <c r="Q2795" s="104" t="str">
        <f t="shared" si="87"/>
        <v>Wajar</v>
      </c>
    </row>
    <row r="2796" spans="1:17" x14ac:dyDescent="0.3">
      <c r="A2796" s="104">
        <v>2795</v>
      </c>
      <c r="B2796" s="104" t="s">
        <v>19560</v>
      </c>
      <c r="C2796" s="104" t="s">
        <v>280</v>
      </c>
      <c r="D2796" s="104" t="s">
        <v>308</v>
      </c>
      <c r="E2796" s="104" t="s">
        <v>320</v>
      </c>
      <c r="F2796" s="104" t="s">
        <v>344</v>
      </c>
      <c r="G2796" s="104" t="s">
        <v>335</v>
      </c>
      <c r="H2796" s="104" t="s">
        <v>16845</v>
      </c>
      <c r="I2796" s="104" t="s">
        <v>19562</v>
      </c>
      <c r="J2796" s="105">
        <v>1000</v>
      </c>
      <c r="K2796" s="105">
        <v>10000</v>
      </c>
      <c r="L2796" s="105">
        <v>5500</v>
      </c>
      <c r="M2796" s="106"/>
      <c r="N2796" s="105"/>
      <c r="O2796" s="107">
        <f t="shared" si="86"/>
        <v>0</v>
      </c>
      <c r="P2796" s="105" t="str">
        <f>IFERROR(INDEX(Data_HS!$D$2:$D$8217,MATCH(H2796,Data_HS!$A$2:$A$8217,0))/p_bulan,"")</f>
        <v/>
      </c>
      <c r="Q2796" s="104" t="str">
        <f t="shared" si="87"/>
        <v>HS tidak valid</v>
      </c>
    </row>
    <row r="2797" spans="1:17" x14ac:dyDescent="0.3">
      <c r="A2797" s="104">
        <v>2796</v>
      </c>
      <c r="B2797" s="104" t="s">
        <v>19563</v>
      </c>
      <c r="C2797" s="104" t="s">
        <v>284</v>
      </c>
      <c r="D2797" s="104" t="s">
        <v>311</v>
      </c>
      <c r="E2797" s="104" t="s">
        <v>320</v>
      </c>
      <c r="F2797" s="104" t="s">
        <v>343</v>
      </c>
      <c r="G2797" s="104" t="s">
        <v>332</v>
      </c>
      <c r="H2797" s="104" t="s">
        <v>1302</v>
      </c>
      <c r="I2797" s="104" t="s">
        <v>18659</v>
      </c>
      <c r="J2797" s="105">
        <v>100</v>
      </c>
      <c r="K2797" s="105">
        <v>450</v>
      </c>
      <c r="L2797" s="105">
        <v>275</v>
      </c>
      <c r="M2797" s="106">
        <v>0.47623953400000002</v>
      </c>
      <c r="N2797" s="105">
        <v>130.9658719</v>
      </c>
      <c r="O2797" s="107">
        <f t="shared" si="86"/>
        <v>8</v>
      </c>
      <c r="P2797" s="105">
        <f>IFERROR(INDEX(Data_HS!$D$2:$D$8217,MATCH(H2797,Data_HS!$A$2:$A$8217,0))/p_bulan,"")</f>
        <v>48622.454545454544</v>
      </c>
      <c r="Q2797" s="104" t="str">
        <f t="shared" si="87"/>
        <v>Wajar</v>
      </c>
    </row>
    <row r="2798" spans="1:17" x14ac:dyDescent="0.3">
      <c r="A2798" s="104">
        <v>2797</v>
      </c>
      <c r="B2798" s="104" t="s">
        <v>19563</v>
      </c>
      <c r="C2798" s="104" t="s">
        <v>284</v>
      </c>
      <c r="D2798" s="104" t="s">
        <v>311</v>
      </c>
      <c r="E2798" s="104" t="s">
        <v>320</v>
      </c>
      <c r="F2798" s="104" t="s">
        <v>343</v>
      </c>
      <c r="G2798" s="104" t="s">
        <v>332</v>
      </c>
      <c r="H2798" s="104" t="s">
        <v>1302</v>
      </c>
      <c r="I2798" s="104" t="s">
        <v>17270</v>
      </c>
      <c r="J2798" s="105">
        <v>13000</v>
      </c>
      <c r="K2798" s="105">
        <v>40000</v>
      </c>
      <c r="L2798" s="105">
        <v>26500</v>
      </c>
      <c r="M2798" s="106">
        <v>0.47623953400000002</v>
      </c>
      <c r="N2798" s="105">
        <v>12620.347659999999</v>
      </c>
      <c r="O2798" s="107">
        <f t="shared" si="86"/>
        <v>8</v>
      </c>
      <c r="P2798" s="105">
        <f>IFERROR(INDEX(Data_HS!$D$2:$D$8217,MATCH(H2798,Data_HS!$A$2:$A$8217,0))/p_bulan,"")</f>
        <v>48622.454545454544</v>
      </c>
      <c r="Q2798" s="104" t="str">
        <f t="shared" si="87"/>
        <v>Wajar</v>
      </c>
    </row>
    <row r="2799" spans="1:17" x14ac:dyDescent="0.3">
      <c r="A2799" s="104">
        <v>2798</v>
      </c>
      <c r="B2799" s="104" t="s">
        <v>19564</v>
      </c>
      <c r="C2799" s="104" t="s">
        <v>286</v>
      </c>
      <c r="D2799" s="104" t="s">
        <v>311</v>
      </c>
      <c r="E2799" s="104" t="s">
        <v>320</v>
      </c>
      <c r="F2799" s="104" t="s">
        <v>344</v>
      </c>
      <c r="G2799" s="104" t="s">
        <v>332</v>
      </c>
      <c r="H2799" s="104" t="s">
        <v>16845</v>
      </c>
      <c r="I2799" s="104" t="s">
        <v>16846</v>
      </c>
      <c r="J2799" s="105"/>
      <c r="K2799" s="105"/>
      <c r="L2799" s="105"/>
      <c r="M2799" s="106"/>
      <c r="N2799" s="105"/>
      <c r="O2799" s="107">
        <f t="shared" si="86"/>
        <v>0</v>
      </c>
      <c r="P2799" s="105" t="str">
        <f>IFERROR(INDEX(Data_HS!$D$2:$D$8217,MATCH(H2799,Data_HS!$A$2:$A$8217,0))/p_bulan,"")</f>
        <v/>
      </c>
      <c r="Q2799" s="104" t="str">
        <f t="shared" si="87"/>
        <v>HS tidak valid</v>
      </c>
    </row>
    <row r="2800" spans="1:17" x14ac:dyDescent="0.3">
      <c r="A2800" s="104">
        <v>2799</v>
      </c>
      <c r="B2800" s="104" t="s">
        <v>19565</v>
      </c>
      <c r="C2800" s="104" t="s">
        <v>280</v>
      </c>
      <c r="D2800" s="104" t="s">
        <v>308</v>
      </c>
      <c r="E2800" s="104" t="s">
        <v>320</v>
      </c>
      <c r="F2800" s="104" t="s">
        <v>343</v>
      </c>
      <c r="G2800" s="104" t="s">
        <v>332</v>
      </c>
      <c r="H2800" s="104" t="s">
        <v>1180</v>
      </c>
      <c r="I2800" s="104" t="s">
        <v>18379</v>
      </c>
      <c r="J2800" s="105">
        <v>500</v>
      </c>
      <c r="K2800" s="105">
        <v>8000</v>
      </c>
      <c r="L2800" s="105">
        <v>4250</v>
      </c>
      <c r="M2800" s="106">
        <v>5.41714E-4</v>
      </c>
      <c r="N2800" s="105">
        <v>2.3022861300000002</v>
      </c>
      <c r="O2800" s="107">
        <f t="shared" si="86"/>
        <v>7</v>
      </c>
      <c r="P2800" s="105">
        <f>IFERROR(INDEX(Data_HS!$D$2:$D$8217,MATCH(H2800,Data_HS!$A$2:$A$8217,0))/p_bulan,"")</f>
        <v>10.363636363636363</v>
      </c>
      <c r="Q2800" s="104" t="str">
        <f t="shared" si="87"/>
        <v>Wajar</v>
      </c>
    </row>
    <row r="2801" spans="1:17" x14ac:dyDescent="0.3">
      <c r="A2801" s="104">
        <v>2800</v>
      </c>
      <c r="B2801" s="104" t="s">
        <v>19566</v>
      </c>
      <c r="C2801" s="104" t="s">
        <v>284</v>
      </c>
      <c r="D2801" s="104" t="s">
        <v>308</v>
      </c>
      <c r="E2801" s="104" t="s">
        <v>320</v>
      </c>
      <c r="F2801" s="104" t="s">
        <v>343</v>
      </c>
      <c r="G2801" s="104" t="s">
        <v>332</v>
      </c>
      <c r="H2801" s="104" t="s">
        <v>16845</v>
      </c>
      <c r="I2801" s="104" t="s">
        <v>16846</v>
      </c>
      <c r="J2801" s="105"/>
      <c r="K2801" s="105"/>
      <c r="L2801" s="105"/>
      <c r="M2801" s="106"/>
      <c r="N2801" s="105"/>
      <c r="O2801" s="107">
        <f t="shared" si="86"/>
        <v>0</v>
      </c>
      <c r="P2801" s="105" t="str">
        <f>IFERROR(INDEX(Data_HS!$D$2:$D$8217,MATCH(H2801,Data_HS!$A$2:$A$8217,0))/p_bulan,"")</f>
        <v/>
      </c>
      <c r="Q2801" s="104" t="str">
        <f t="shared" si="87"/>
        <v>HS tidak valid</v>
      </c>
    </row>
    <row r="2802" spans="1:17" x14ac:dyDescent="0.3">
      <c r="A2802" s="104">
        <v>2801</v>
      </c>
      <c r="B2802" s="104" t="s">
        <v>19567</v>
      </c>
      <c r="C2802" s="104" t="s">
        <v>284</v>
      </c>
      <c r="D2802" s="104" t="s">
        <v>308</v>
      </c>
      <c r="E2802" s="104" t="s">
        <v>320</v>
      </c>
      <c r="F2802" s="104" t="s">
        <v>343</v>
      </c>
      <c r="G2802" s="104" t="s">
        <v>332</v>
      </c>
      <c r="H2802" s="104" t="s">
        <v>460</v>
      </c>
      <c r="I2802" s="104" t="s">
        <v>19568</v>
      </c>
      <c r="J2802" s="105">
        <v>1000000</v>
      </c>
      <c r="K2802" s="105"/>
      <c r="L2802" s="105">
        <v>1000000</v>
      </c>
      <c r="M2802" s="106">
        <v>18.88888889</v>
      </c>
      <c r="N2802" s="105">
        <v>18888888.890000001</v>
      </c>
      <c r="O2802" s="107">
        <f t="shared" si="86"/>
        <v>2</v>
      </c>
      <c r="P2802" s="105">
        <f>IFERROR(INDEX(Data_HS!$D$2:$D$8217,MATCH(H2802,Data_HS!$A$2:$A$8217,0))/p_bulan,"")</f>
        <v>46.363636363636367</v>
      </c>
      <c r="Q2802" s="104" t="str">
        <f t="shared" si="87"/>
        <v>Melebihi ekspor nasional HS</v>
      </c>
    </row>
    <row r="2803" spans="1:17" x14ac:dyDescent="0.3">
      <c r="A2803" s="104">
        <v>2802</v>
      </c>
      <c r="B2803" s="104" t="s">
        <v>19567</v>
      </c>
      <c r="C2803" s="104" t="s">
        <v>284</v>
      </c>
      <c r="D2803" s="104" t="s">
        <v>308</v>
      </c>
      <c r="E2803" s="104" t="s">
        <v>320</v>
      </c>
      <c r="F2803" s="104" t="s">
        <v>343</v>
      </c>
      <c r="G2803" s="104" t="s">
        <v>332</v>
      </c>
      <c r="H2803" s="104" t="s">
        <v>4629</v>
      </c>
      <c r="I2803" s="104" t="s">
        <v>19569</v>
      </c>
      <c r="J2803" s="105">
        <v>14000</v>
      </c>
      <c r="K2803" s="105">
        <v>100000</v>
      </c>
      <c r="L2803" s="105">
        <v>57000</v>
      </c>
      <c r="M2803" s="106">
        <v>1.77268161</v>
      </c>
      <c r="N2803" s="105">
        <v>101042.8518</v>
      </c>
      <c r="O2803" s="107">
        <f t="shared" si="86"/>
        <v>38</v>
      </c>
      <c r="P2803" s="105">
        <f>IFERROR(INDEX(Data_HS!$D$2:$D$8217,MATCH(H2803,Data_HS!$A$2:$A$8217,0))/p_bulan,"")</f>
        <v>2332469</v>
      </c>
      <c r="Q2803" s="104" t="str">
        <f t="shared" si="87"/>
        <v>Wajar</v>
      </c>
    </row>
    <row r="2804" spans="1:17" x14ac:dyDescent="0.3">
      <c r="A2804" s="104">
        <v>2803</v>
      </c>
      <c r="B2804" s="104" t="s">
        <v>19567</v>
      </c>
      <c r="C2804" s="104" t="s">
        <v>284</v>
      </c>
      <c r="D2804" s="104" t="s">
        <v>308</v>
      </c>
      <c r="E2804" s="104" t="s">
        <v>320</v>
      </c>
      <c r="F2804" s="104" t="s">
        <v>343</v>
      </c>
      <c r="G2804" s="104" t="s">
        <v>332</v>
      </c>
      <c r="H2804" s="104" t="s">
        <v>1264</v>
      </c>
      <c r="I2804" s="104" t="s">
        <v>19570</v>
      </c>
      <c r="J2804" s="105">
        <v>18000</v>
      </c>
      <c r="K2804" s="105"/>
      <c r="L2804" s="105">
        <v>18000</v>
      </c>
      <c r="M2804" s="106">
        <v>0.185</v>
      </c>
      <c r="N2804" s="105">
        <v>3330</v>
      </c>
      <c r="O2804" s="107">
        <f t="shared" si="86"/>
        <v>7</v>
      </c>
      <c r="P2804" s="105">
        <f>IFERROR(INDEX(Data_HS!$D$2:$D$8217,MATCH(H2804,Data_HS!$A$2:$A$8217,0))/p_bulan,"")</f>
        <v>3.3636363636363638</v>
      </c>
      <c r="Q2804" s="104" t="str">
        <f t="shared" si="87"/>
        <v>Melebihi ekspor nasional HS</v>
      </c>
    </row>
    <row r="2805" spans="1:17" x14ac:dyDescent="0.3">
      <c r="A2805" s="104">
        <v>2804</v>
      </c>
      <c r="B2805" s="104" t="s">
        <v>19567</v>
      </c>
      <c r="C2805" s="104" t="s">
        <v>284</v>
      </c>
      <c r="D2805" s="104" t="s">
        <v>308</v>
      </c>
      <c r="E2805" s="104" t="s">
        <v>320</v>
      </c>
      <c r="F2805" s="104" t="s">
        <v>343</v>
      </c>
      <c r="G2805" s="104" t="s">
        <v>332</v>
      </c>
      <c r="H2805" s="104" t="s">
        <v>4629</v>
      </c>
      <c r="I2805" s="104" t="s">
        <v>19571</v>
      </c>
      <c r="J2805" s="105">
        <v>14000</v>
      </c>
      <c r="K2805" s="105">
        <v>100000</v>
      </c>
      <c r="L2805" s="105">
        <v>57000</v>
      </c>
      <c r="M2805" s="106">
        <v>1.77268161</v>
      </c>
      <c r="N2805" s="105">
        <v>101042.8518</v>
      </c>
      <c r="O2805" s="107">
        <f t="shared" si="86"/>
        <v>38</v>
      </c>
      <c r="P2805" s="105">
        <f>IFERROR(INDEX(Data_HS!$D$2:$D$8217,MATCH(H2805,Data_HS!$A$2:$A$8217,0))/p_bulan,"")</f>
        <v>2332469</v>
      </c>
      <c r="Q2805" s="104" t="str">
        <f t="shared" si="87"/>
        <v>Wajar</v>
      </c>
    </row>
    <row r="2806" spans="1:17" x14ac:dyDescent="0.3">
      <c r="A2806" s="104">
        <v>2805</v>
      </c>
      <c r="B2806" s="104" t="s">
        <v>19567</v>
      </c>
      <c r="C2806" s="104" t="s">
        <v>284</v>
      </c>
      <c r="D2806" s="104" t="s">
        <v>308</v>
      </c>
      <c r="E2806" s="104" t="s">
        <v>320</v>
      </c>
      <c r="F2806" s="104" t="s">
        <v>343</v>
      </c>
      <c r="G2806" s="104" t="s">
        <v>332</v>
      </c>
      <c r="H2806" s="104" t="s">
        <v>6006</v>
      </c>
      <c r="I2806" s="104" t="s">
        <v>19572</v>
      </c>
      <c r="J2806" s="105">
        <v>18000</v>
      </c>
      <c r="K2806" s="105"/>
      <c r="L2806" s="105">
        <v>18000</v>
      </c>
      <c r="M2806" s="106">
        <v>0.86113799000000002</v>
      </c>
      <c r="N2806" s="105">
        <v>15500.483819999999</v>
      </c>
      <c r="O2806" s="107">
        <f t="shared" si="86"/>
        <v>44</v>
      </c>
      <c r="P2806" s="105">
        <f>IFERROR(INDEX(Data_HS!$D$2:$D$8217,MATCH(H2806,Data_HS!$A$2:$A$8217,0))/p_bulan,"")</f>
        <v>49836.090909090912</v>
      </c>
      <c r="Q2806" s="104" t="str">
        <f t="shared" si="87"/>
        <v>Wajar</v>
      </c>
    </row>
    <row r="2807" spans="1:17" x14ac:dyDescent="0.3">
      <c r="A2807" s="104">
        <v>2806</v>
      </c>
      <c r="B2807" s="104" t="s">
        <v>19567</v>
      </c>
      <c r="C2807" s="104" t="s">
        <v>284</v>
      </c>
      <c r="D2807" s="104" t="s">
        <v>308</v>
      </c>
      <c r="E2807" s="104" t="s">
        <v>320</v>
      </c>
      <c r="F2807" s="104" t="s">
        <v>343</v>
      </c>
      <c r="G2807" s="104" t="s">
        <v>332</v>
      </c>
      <c r="H2807" s="104" t="s">
        <v>6014</v>
      </c>
      <c r="I2807" s="104" t="s">
        <v>19573</v>
      </c>
      <c r="J2807" s="105">
        <v>18000</v>
      </c>
      <c r="K2807" s="105"/>
      <c r="L2807" s="105">
        <v>18000</v>
      </c>
      <c r="M2807" s="106">
        <v>1.1965402839999999</v>
      </c>
      <c r="N2807" s="105">
        <v>21537.725109999999</v>
      </c>
      <c r="O2807" s="107">
        <f t="shared" si="86"/>
        <v>44</v>
      </c>
      <c r="P2807" s="105">
        <f>IFERROR(INDEX(Data_HS!$D$2:$D$8217,MATCH(H2807,Data_HS!$A$2:$A$8217,0))/p_bulan,"")</f>
        <v>22133554.09090909</v>
      </c>
      <c r="Q2807" s="104" t="str">
        <f t="shared" si="87"/>
        <v>Wajar</v>
      </c>
    </row>
    <row r="2808" spans="1:17" x14ac:dyDescent="0.3">
      <c r="A2808" s="104">
        <v>2807</v>
      </c>
      <c r="B2808" s="104" t="s">
        <v>19567</v>
      </c>
      <c r="C2808" s="104" t="s">
        <v>284</v>
      </c>
      <c r="D2808" s="104" t="s">
        <v>308</v>
      </c>
      <c r="E2808" s="104" t="s">
        <v>320</v>
      </c>
      <c r="F2808" s="104" t="s">
        <v>343</v>
      </c>
      <c r="G2808" s="104" t="s">
        <v>332</v>
      </c>
      <c r="H2808" s="104" t="s">
        <v>1567</v>
      </c>
      <c r="I2808" s="104" t="s">
        <v>19574</v>
      </c>
      <c r="J2808" s="105">
        <v>1000</v>
      </c>
      <c r="K2808" s="105"/>
      <c r="L2808" s="105">
        <v>1000</v>
      </c>
      <c r="M2808" s="106">
        <v>1.373354741</v>
      </c>
      <c r="N2808" s="105">
        <v>1373.3547410000001</v>
      </c>
      <c r="O2808" s="107">
        <f t="shared" si="86"/>
        <v>9</v>
      </c>
      <c r="P2808" s="105">
        <f>IFERROR(INDEX(Data_HS!$D$2:$D$8217,MATCH(H2808,Data_HS!$A$2:$A$8217,0))/p_bulan,"")</f>
        <v>78303.818181818177</v>
      </c>
      <c r="Q2808" s="104" t="str">
        <f t="shared" si="87"/>
        <v>Wajar</v>
      </c>
    </row>
    <row r="2809" spans="1:17" x14ac:dyDescent="0.3">
      <c r="A2809" s="104">
        <v>2808</v>
      </c>
      <c r="B2809" s="104" t="s">
        <v>19567</v>
      </c>
      <c r="C2809" s="104" t="s">
        <v>284</v>
      </c>
      <c r="D2809" s="104" t="s">
        <v>308</v>
      </c>
      <c r="E2809" s="104" t="s">
        <v>320</v>
      </c>
      <c r="F2809" s="104" t="s">
        <v>343</v>
      </c>
      <c r="G2809" s="104" t="s">
        <v>332</v>
      </c>
      <c r="H2809" s="104" t="s">
        <v>1567</v>
      </c>
      <c r="I2809" s="104" t="s">
        <v>19575</v>
      </c>
      <c r="J2809" s="105">
        <v>1000</v>
      </c>
      <c r="K2809" s="105"/>
      <c r="L2809" s="105">
        <v>1000</v>
      </c>
      <c r="M2809" s="106">
        <v>1.373354741</v>
      </c>
      <c r="N2809" s="105">
        <v>1373.3547410000001</v>
      </c>
      <c r="O2809" s="107">
        <f t="shared" si="86"/>
        <v>9</v>
      </c>
      <c r="P2809" s="105">
        <f>IFERROR(INDEX(Data_HS!$D$2:$D$8217,MATCH(H2809,Data_HS!$A$2:$A$8217,0))/p_bulan,"")</f>
        <v>78303.818181818177</v>
      </c>
      <c r="Q2809" s="104" t="str">
        <f t="shared" si="87"/>
        <v>Wajar</v>
      </c>
    </row>
    <row r="2810" spans="1:17" x14ac:dyDescent="0.3">
      <c r="A2810" s="104">
        <v>2809</v>
      </c>
      <c r="B2810" s="104" t="s">
        <v>19567</v>
      </c>
      <c r="C2810" s="104" t="s">
        <v>284</v>
      </c>
      <c r="D2810" s="104" t="s">
        <v>308</v>
      </c>
      <c r="E2810" s="104" t="s">
        <v>320</v>
      </c>
      <c r="F2810" s="104" t="s">
        <v>343</v>
      </c>
      <c r="G2810" s="104" t="s">
        <v>332</v>
      </c>
      <c r="H2810" s="104" t="s">
        <v>4629</v>
      </c>
      <c r="I2810" s="104" t="s">
        <v>18359</v>
      </c>
      <c r="J2810" s="105">
        <v>18000</v>
      </c>
      <c r="K2810" s="105">
        <v>100000</v>
      </c>
      <c r="L2810" s="105">
        <v>59000</v>
      </c>
      <c r="M2810" s="106">
        <v>1.77268161</v>
      </c>
      <c r="N2810" s="105">
        <v>104588.215</v>
      </c>
      <c r="O2810" s="107">
        <f t="shared" si="86"/>
        <v>38</v>
      </c>
      <c r="P2810" s="105">
        <f>IFERROR(INDEX(Data_HS!$D$2:$D$8217,MATCH(H2810,Data_HS!$A$2:$A$8217,0))/p_bulan,"")</f>
        <v>2332469</v>
      </c>
      <c r="Q2810" s="104" t="str">
        <f t="shared" si="87"/>
        <v>Wajar</v>
      </c>
    </row>
    <row r="2811" spans="1:17" x14ac:dyDescent="0.3">
      <c r="A2811" s="104">
        <v>2810</v>
      </c>
      <c r="B2811" s="104" t="s">
        <v>19567</v>
      </c>
      <c r="C2811" s="104" t="s">
        <v>284</v>
      </c>
      <c r="D2811" s="104" t="s">
        <v>308</v>
      </c>
      <c r="E2811" s="104" t="s">
        <v>320</v>
      </c>
      <c r="F2811" s="104" t="s">
        <v>343</v>
      </c>
      <c r="G2811" s="104" t="s">
        <v>332</v>
      </c>
      <c r="H2811" s="104" t="s">
        <v>4629</v>
      </c>
      <c r="I2811" s="104" t="s">
        <v>19576</v>
      </c>
      <c r="J2811" s="105">
        <v>14000</v>
      </c>
      <c r="K2811" s="105"/>
      <c r="L2811" s="105">
        <v>14000</v>
      </c>
      <c r="M2811" s="106">
        <v>1.77268161</v>
      </c>
      <c r="N2811" s="105">
        <v>24817.542539999999</v>
      </c>
      <c r="O2811" s="107">
        <f t="shared" si="86"/>
        <v>38</v>
      </c>
      <c r="P2811" s="105">
        <f>IFERROR(INDEX(Data_HS!$D$2:$D$8217,MATCH(H2811,Data_HS!$A$2:$A$8217,0))/p_bulan,"")</f>
        <v>2332469</v>
      </c>
      <c r="Q2811" s="104" t="str">
        <f t="shared" si="87"/>
        <v>Wajar</v>
      </c>
    </row>
    <row r="2812" spans="1:17" x14ac:dyDescent="0.3">
      <c r="A2812" s="104">
        <v>2811</v>
      </c>
      <c r="B2812" s="104" t="s">
        <v>19577</v>
      </c>
      <c r="C2812" s="104" t="s">
        <v>292</v>
      </c>
      <c r="D2812" s="104" t="s">
        <v>308</v>
      </c>
      <c r="E2812" s="104" t="s">
        <v>320</v>
      </c>
      <c r="F2812" s="104" t="s">
        <v>343</v>
      </c>
      <c r="G2812" s="104" t="s">
        <v>332</v>
      </c>
      <c r="H2812" s="104" t="s">
        <v>1460</v>
      </c>
      <c r="I2812" s="104" t="s">
        <v>19578</v>
      </c>
      <c r="J2812" s="105">
        <v>2000</v>
      </c>
      <c r="K2812" s="105">
        <v>40000</v>
      </c>
      <c r="L2812" s="105">
        <v>21000</v>
      </c>
      <c r="M2812" s="106">
        <v>6.8828138010000002</v>
      </c>
      <c r="N2812" s="105">
        <v>144539.08979999999</v>
      </c>
      <c r="O2812" s="107">
        <f t="shared" si="86"/>
        <v>9</v>
      </c>
      <c r="P2812" s="105">
        <f>IFERROR(INDEX(Data_HS!$D$2:$D$8217,MATCH(H2812,Data_HS!$A$2:$A$8217,0))/p_bulan,"")</f>
        <v>60138.272727272728</v>
      </c>
      <c r="Q2812" s="104" t="str">
        <f t="shared" si="87"/>
        <v>Melebihi ekspor nasional HS</v>
      </c>
    </row>
    <row r="2813" spans="1:17" x14ac:dyDescent="0.3">
      <c r="A2813" s="104">
        <v>2812</v>
      </c>
      <c r="B2813" s="104" t="s">
        <v>19577</v>
      </c>
      <c r="C2813" s="104" t="s">
        <v>292</v>
      </c>
      <c r="D2813" s="104" t="s">
        <v>308</v>
      </c>
      <c r="E2813" s="104" t="s">
        <v>320</v>
      </c>
      <c r="F2813" s="104" t="s">
        <v>343</v>
      </c>
      <c r="G2813" s="104" t="s">
        <v>332</v>
      </c>
      <c r="H2813" s="104" t="s">
        <v>1304</v>
      </c>
      <c r="I2813" s="104" t="s">
        <v>16951</v>
      </c>
      <c r="J2813" s="105">
        <v>20000</v>
      </c>
      <c r="K2813" s="105">
        <v>60000</v>
      </c>
      <c r="L2813" s="105">
        <v>40000</v>
      </c>
      <c r="M2813" s="106">
        <v>0.42636016700000001</v>
      </c>
      <c r="N2813" s="105">
        <v>17054.40668</v>
      </c>
      <c r="O2813" s="107">
        <f t="shared" si="86"/>
        <v>8</v>
      </c>
      <c r="P2813" s="105">
        <f>IFERROR(INDEX(Data_HS!$D$2:$D$8217,MATCH(H2813,Data_HS!$A$2:$A$8217,0))/p_bulan,"")</f>
        <v>24934517.727272727</v>
      </c>
      <c r="Q2813" s="104" t="str">
        <f t="shared" si="87"/>
        <v>Wajar</v>
      </c>
    </row>
    <row r="2814" spans="1:17" x14ac:dyDescent="0.3">
      <c r="A2814" s="104">
        <v>2813</v>
      </c>
      <c r="B2814" s="104" t="s">
        <v>19579</v>
      </c>
      <c r="C2814" s="104" t="s">
        <v>282</v>
      </c>
      <c r="D2814" s="104" t="s">
        <v>308</v>
      </c>
      <c r="E2814" s="104" t="s">
        <v>320</v>
      </c>
      <c r="F2814" s="104" t="s">
        <v>343</v>
      </c>
      <c r="G2814" s="104" t="s">
        <v>332</v>
      </c>
      <c r="H2814" s="104" t="s">
        <v>1779</v>
      </c>
      <c r="I2814" s="104" t="s">
        <v>19580</v>
      </c>
      <c r="J2814" s="105">
        <v>1000</v>
      </c>
      <c r="K2814" s="105">
        <v>8000</v>
      </c>
      <c r="L2814" s="105">
        <v>4500</v>
      </c>
      <c r="M2814" s="106">
        <v>0.154199744</v>
      </c>
      <c r="N2814" s="105">
        <v>693.89884759999995</v>
      </c>
      <c r="O2814" s="107">
        <f t="shared" si="86"/>
        <v>12</v>
      </c>
      <c r="P2814" s="105">
        <f>IFERROR(INDEX(Data_HS!$D$2:$D$8217,MATCH(H2814,Data_HS!$A$2:$A$8217,0))/p_bulan,"")</f>
        <v>1094.8181818181818</v>
      </c>
      <c r="Q2814" s="104" t="str">
        <f t="shared" si="87"/>
        <v>Wajar</v>
      </c>
    </row>
    <row r="2815" spans="1:17" x14ac:dyDescent="0.3">
      <c r="A2815" s="104">
        <v>2814</v>
      </c>
      <c r="B2815" s="104" t="s">
        <v>19579</v>
      </c>
      <c r="C2815" s="104" t="s">
        <v>282</v>
      </c>
      <c r="D2815" s="104" t="s">
        <v>308</v>
      </c>
      <c r="E2815" s="104" t="s">
        <v>320</v>
      </c>
      <c r="F2815" s="104" t="s">
        <v>343</v>
      </c>
      <c r="G2815" s="104" t="s">
        <v>332</v>
      </c>
      <c r="H2815" s="104" t="s">
        <v>1513</v>
      </c>
      <c r="I2815" s="104" t="s">
        <v>19581</v>
      </c>
      <c r="J2815" s="105">
        <v>5</v>
      </c>
      <c r="K2815" s="105">
        <v>3000</v>
      </c>
      <c r="L2815" s="105">
        <v>1502.5</v>
      </c>
      <c r="M2815" s="106">
        <v>48.166593229999997</v>
      </c>
      <c r="N2815" s="105">
        <v>72370.306320000003</v>
      </c>
      <c r="O2815" s="107">
        <f t="shared" si="86"/>
        <v>9</v>
      </c>
      <c r="P2815" s="105">
        <f>IFERROR(INDEX(Data_HS!$D$2:$D$8217,MATCH(H2815,Data_HS!$A$2:$A$8217,0))/p_bulan,"")</f>
        <v>785032.27272727271</v>
      </c>
      <c r="Q2815" s="104" t="str">
        <f t="shared" si="87"/>
        <v>Wajar</v>
      </c>
    </row>
    <row r="2816" spans="1:17" x14ac:dyDescent="0.3">
      <c r="A2816" s="104">
        <v>2815</v>
      </c>
      <c r="B2816" s="104" t="s">
        <v>19579</v>
      </c>
      <c r="C2816" s="104" t="s">
        <v>282</v>
      </c>
      <c r="D2816" s="104" t="s">
        <v>308</v>
      </c>
      <c r="E2816" s="104" t="s">
        <v>320</v>
      </c>
      <c r="F2816" s="104" t="s">
        <v>343</v>
      </c>
      <c r="G2816" s="104" t="s">
        <v>332</v>
      </c>
      <c r="H2816" s="104" t="s">
        <v>1264</v>
      </c>
      <c r="I2816" s="104" t="s">
        <v>19582</v>
      </c>
      <c r="J2816" s="105">
        <v>1000</v>
      </c>
      <c r="K2816" s="105">
        <v>18000</v>
      </c>
      <c r="L2816" s="105">
        <v>9500</v>
      </c>
      <c r="M2816" s="106">
        <v>0.185</v>
      </c>
      <c r="N2816" s="105">
        <v>1757.5</v>
      </c>
      <c r="O2816" s="107">
        <f t="shared" si="86"/>
        <v>7</v>
      </c>
      <c r="P2816" s="105">
        <f>IFERROR(INDEX(Data_HS!$D$2:$D$8217,MATCH(H2816,Data_HS!$A$2:$A$8217,0))/p_bulan,"")</f>
        <v>3.3636363636363638</v>
      </c>
      <c r="Q2816" s="104" t="str">
        <f t="shared" si="87"/>
        <v>Melebihi ekspor nasional HS</v>
      </c>
    </row>
    <row r="2817" spans="1:17" x14ac:dyDescent="0.3">
      <c r="A2817" s="104">
        <v>2816</v>
      </c>
      <c r="B2817" s="104" t="s">
        <v>19579</v>
      </c>
      <c r="C2817" s="104" t="s">
        <v>282</v>
      </c>
      <c r="D2817" s="104" t="s">
        <v>308</v>
      </c>
      <c r="E2817" s="104" t="s">
        <v>320</v>
      </c>
      <c r="F2817" s="104" t="s">
        <v>343</v>
      </c>
      <c r="G2817" s="104" t="s">
        <v>332</v>
      </c>
      <c r="H2817" s="104" t="s">
        <v>1476</v>
      </c>
      <c r="I2817" s="104" t="s">
        <v>16821</v>
      </c>
      <c r="J2817" s="105">
        <v>5000</v>
      </c>
      <c r="K2817" s="105">
        <v>200000</v>
      </c>
      <c r="L2817" s="105">
        <v>102500</v>
      </c>
      <c r="M2817" s="106">
        <v>6.1750955760000004</v>
      </c>
      <c r="N2817" s="105">
        <v>632947.2966</v>
      </c>
      <c r="O2817" s="107">
        <f t="shared" si="86"/>
        <v>9</v>
      </c>
      <c r="P2817" s="105">
        <f>IFERROR(INDEX(Data_HS!$D$2:$D$8217,MATCH(H2817,Data_HS!$A$2:$A$8217,0))/p_bulan,"")</f>
        <v>5139.363636363636</v>
      </c>
      <c r="Q2817" s="104" t="str">
        <f t="shared" si="87"/>
        <v>Melebihi ekspor nasional HS</v>
      </c>
    </row>
    <row r="2818" spans="1:17" x14ac:dyDescent="0.3">
      <c r="A2818" s="104">
        <v>2817</v>
      </c>
      <c r="B2818" s="104" t="s">
        <v>19583</v>
      </c>
      <c r="C2818" s="104" t="s">
        <v>294</v>
      </c>
      <c r="D2818" s="104" t="s">
        <v>308</v>
      </c>
      <c r="E2818" s="104" t="s">
        <v>19584</v>
      </c>
      <c r="F2818" s="104" t="s">
        <v>344</v>
      </c>
      <c r="G2818" s="104" t="s">
        <v>332</v>
      </c>
      <c r="H2818" s="104" t="s">
        <v>1857</v>
      </c>
      <c r="I2818" s="104" t="s">
        <v>19585</v>
      </c>
      <c r="J2818" s="105">
        <v>50000</v>
      </c>
      <c r="K2818" s="105">
        <v>50000</v>
      </c>
      <c r="L2818" s="105">
        <v>50000</v>
      </c>
      <c r="M2818" s="106">
        <v>2.5</v>
      </c>
      <c r="N2818" s="105">
        <v>125000</v>
      </c>
      <c r="O2818" s="107">
        <f t="shared" ref="O2818:O2881" si="88">VALUE(LEFT(H2818,2))</f>
        <v>15</v>
      </c>
      <c r="P2818" s="105">
        <f>IFERROR(INDEX(Data_HS!$D$2:$D$8217,MATCH(H2818,Data_HS!$A$2:$A$8217,0))/p_bulan,"")</f>
        <v>0.45454545454545453</v>
      </c>
      <c r="Q2818" s="104" t="str">
        <f t="shared" ref="Q2818:Q2881" si="89">IF(H2818="00000000","HS tidak valid",IF(N2818="","Tanpa estimasi",IF(P2818="","HS tidak ada di data nasional",IF(N2818=0,"Estimasi nol",IF(N2818&gt;P2818,"Melebihi ekspor nasional HS","Wajar")))))</f>
        <v>Melebihi ekspor nasional HS</v>
      </c>
    </row>
    <row r="2819" spans="1:17" x14ac:dyDescent="0.3">
      <c r="A2819" s="104">
        <v>2818</v>
      </c>
      <c r="B2819" s="104" t="s">
        <v>19583</v>
      </c>
      <c r="C2819" s="104" t="s">
        <v>294</v>
      </c>
      <c r="D2819" s="104" t="s">
        <v>308</v>
      </c>
      <c r="E2819" s="104" t="s">
        <v>19584</v>
      </c>
      <c r="F2819" s="104" t="s">
        <v>344</v>
      </c>
      <c r="G2819" s="104" t="s">
        <v>332</v>
      </c>
      <c r="H2819" s="104" t="s">
        <v>6004</v>
      </c>
      <c r="I2819" s="104" t="s">
        <v>19586</v>
      </c>
      <c r="J2819" s="105">
        <v>18000</v>
      </c>
      <c r="K2819" s="105">
        <v>100000</v>
      </c>
      <c r="L2819" s="105">
        <v>59000</v>
      </c>
      <c r="M2819" s="106">
        <v>0.54516819999999999</v>
      </c>
      <c r="N2819" s="105">
        <v>32164.923770000001</v>
      </c>
      <c r="O2819" s="107">
        <f t="shared" si="88"/>
        <v>44</v>
      </c>
      <c r="P2819" s="105">
        <f>IFERROR(INDEX(Data_HS!$D$2:$D$8217,MATCH(H2819,Data_HS!$A$2:$A$8217,0))/p_bulan,"")</f>
        <v>1966.8181818181818</v>
      </c>
      <c r="Q2819" s="104" t="str">
        <f t="shared" si="89"/>
        <v>Melebihi ekspor nasional HS</v>
      </c>
    </row>
    <row r="2820" spans="1:17" x14ac:dyDescent="0.3">
      <c r="A2820" s="104">
        <v>2819</v>
      </c>
      <c r="B2820" s="104" t="s">
        <v>19583</v>
      </c>
      <c r="C2820" s="104" t="s">
        <v>294</v>
      </c>
      <c r="D2820" s="104" t="s">
        <v>308</v>
      </c>
      <c r="E2820" s="104" t="s">
        <v>19584</v>
      </c>
      <c r="F2820" s="104" t="s">
        <v>344</v>
      </c>
      <c r="G2820" s="104" t="s">
        <v>332</v>
      </c>
      <c r="H2820" s="104" t="s">
        <v>2251</v>
      </c>
      <c r="I2820" s="104" t="s">
        <v>19587</v>
      </c>
      <c r="J2820" s="105">
        <v>18000</v>
      </c>
      <c r="K2820" s="105">
        <v>50000</v>
      </c>
      <c r="L2820" s="105">
        <v>34000</v>
      </c>
      <c r="M2820" s="106">
        <v>5.5569576200000004</v>
      </c>
      <c r="N2820" s="105">
        <v>188936.55910000001</v>
      </c>
      <c r="O2820" s="107">
        <f t="shared" si="88"/>
        <v>18</v>
      </c>
      <c r="P2820" s="105">
        <f>IFERROR(INDEX(Data_HS!$D$2:$D$8217,MATCH(H2820,Data_HS!$A$2:$A$8217,0))/p_bulan,"")</f>
        <v>256941.09090909091</v>
      </c>
      <c r="Q2820" s="104" t="str">
        <f t="shared" si="89"/>
        <v>Wajar</v>
      </c>
    </row>
    <row r="2821" spans="1:17" x14ac:dyDescent="0.3">
      <c r="A2821" s="104">
        <v>2820</v>
      </c>
      <c r="B2821" s="104" t="s">
        <v>19583</v>
      </c>
      <c r="C2821" s="104" t="s">
        <v>294</v>
      </c>
      <c r="D2821" s="104" t="s">
        <v>308</v>
      </c>
      <c r="E2821" s="104" t="s">
        <v>19584</v>
      </c>
      <c r="F2821" s="104" t="s">
        <v>344</v>
      </c>
      <c r="G2821" s="104" t="s">
        <v>332</v>
      </c>
      <c r="H2821" s="104" t="s">
        <v>1452</v>
      </c>
      <c r="I2821" s="104" t="s">
        <v>19588</v>
      </c>
      <c r="J2821" s="105">
        <v>18000</v>
      </c>
      <c r="K2821" s="105">
        <v>100000</v>
      </c>
      <c r="L2821" s="105">
        <v>59000</v>
      </c>
      <c r="M2821" s="106">
        <v>4.5221524080000002</v>
      </c>
      <c r="N2821" s="105">
        <v>266806.99209999997</v>
      </c>
      <c r="O2821" s="107">
        <f t="shared" si="88"/>
        <v>9</v>
      </c>
      <c r="P2821" s="105">
        <f>IFERROR(INDEX(Data_HS!$D$2:$D$8217,MATCH(H2821,Data_HS!$A$2:$A$8217,0))/p_bulan,"")</f>
        <v>165482502.36363637</v>
      </c>
      <c r="Q2821" s="104" t="str">
        <f t="shared" si="89"/>
        <v>Wajar</v>
      </c>
    </row>
    <row r="2822" spans="1:17" x14ac:dyDescent="0.3">
      <c r="A2822" s="104">
        <v>2821</v>
      </c>
      <c r="B2822" s="104" t="s">
        <v>19583</v>
      </c>
      <c r="C2822" s="104" t="s">
        <v>294</v>
      </c>
      <c r="D2822" s="104" t="s">
        <v>308</v>
      </c>
      <c r="E2822" s="104" t="s">
        <v>19584</v>
      </c>
      <c r="F2822" s="104" t="s">
        <v>344</v>
      </c>
      <c r="G2822" s="104" t="s">
        <v>332</v>
      </c>
      <c r="H2822" s="104" t="s">
        <v>1304</v>
      </c>
      <c r="I2822" s="104" t="s">
        <v>19589</v>
      </c>
      <c r="J2822" s="105">
        <v>18000</v>
      </c>
      <c r="K2822" s="105">
        <v>50000</v>
      </c>
      <c r="L2822" s="105">
        <v>34000</v>
      </c>
      <c r="M2822" s="106">
        <v>0.42636016700000001</v>
      </c>
      <c r="N2822" s="105">
        <v>14496.24568</v>
      </c>
      <c r="O2822" s="107">
        <f t="shared" si="88"/>
        <v>8</v>
      </c>
      <c r="P2822" s="105">
        <f>IFERROR(INDEX(Data_HS!$D$2:$D$8217,MATCH(H2822,Data_HS!$A$2:$A$8217,0))/p_bulan,"")</f>
        <v>24934517.727272727</v>
      </c>
      <c r="Q2822" s="104" t="str">
        <f t="shared" si="89"/>
        <v>Wajar</v>
      </c>
    </row>
    <row r="2823" spans="1:17" x14ac:dyDescent="0.3">
      <c r="A2823" s="104">
        <v>2822</v>
      </c>
      <c r="B2823" s="104" t="s">
        <v>19583</v>
      </c>
      <c r="C2823" s="104" t="s">
        <v>294</v>
      </c>
      <c r="D2823" s="104" t="s">
        <v>308</v>
      </c>
      <c r="E2823" s="104" t="s">
        <v>19584</v>
      </c>
      <c r="F2823" s="104" t="s">
        <v>344</v>
      </c>
      <c r="G2823" s="104" t="s">
        <v>332</v>
      </c>
      <c r="H2823" s="104" t="s">
        <v>1685</v>
      </c>
      <c r="I2823" s="104" t="s">
        <v>19590</v>
      </c>
      <c r="J2823" s="105">
        <v>18000</v>
      </c>
      <c r="K2823" s="105">
        <v>100000</v>
      </c>
      <c r="L2823" s="105">
        <v>59000</v>
      </c>
      <c r="M2823" s="106">
        <v>1.711527295</v>
      </c>
      <c r="N2823" s="105">
        <v>100980.11040000001</v>
      </c>
      <c r="O2823" s="107">
        <f t="shared" si="88"/>
        <v>12</v>
      </c>
      <c r="P2823" s="105">
        <f>IFERROR(INDEX(Data_HS!$D$2:$D$8217,MATCH(H2823,Data_HS!$A$2:$A$8217,0))/p_bulan,"")</f>
        <v>4130712</v>
      </c>
      <c r="Q2823" s="104" t="str">
        <f t="shared" si="89"/>
        <v>Wajar</v>
      </c>
    </row>
    <row r="2824" spans="1:17" x14ac:dyDescent="0.3">
      <c r="A2824" s="104">
        <v>2823</v>
      </c>
      <c r="B2824" s="104" t="s">
        <v>19583</v>
      </c>
      <c r="C2824" s="104" t="s">
        <v>294</v>
      </c>
      <c r="D2824" s="104" t="s">
        <v>308</v>
      </c>
      <c r="E2824" s="104" t="s">
        <v>19584</v>
      </c>
      <c r="F2824" s="104" t="s">
        <v>344</v>
      </c>
      <c r="G2824" s="104" t="s">
        <v>332</v>
      </c>
      <c r="H2824" s="104" t="s">
        <v>1328</v>
      </c>
      <c r="I2824" s="104" t="s">
        <v>19591</v>
      </c>
      <c r="J2824" s="105">
        <v>18000</v>
      </c>
      <c r="K2824" s="105">
        <v>100000</v>
      </c>
      <c r="L2824" s="105">
        <v>59000</v>
      </c>
      <c r="M2824" s="106">
        <v>1.220078137</v>
      </c>
      <c r="N2824" s="105">
        <v>71984.610060000006</v>
      </c>
      <c r="O2824" s="107">
        <f t="shared" si="88"/>
        <v>8</v>
      </c>
      <c r="P2824" s="105">
        <f>IFERROR(INDEX(Data_HS!$D$2:$D$8217,MATCH(H2824,Data_HS!$A$2:$A$8217,0))/p_bulan,"")</f>
        <v>24068985.181818184</v>
      </c>
      <c r="Q2824" s="104" t="str">
        <f t="shared" si="89"/>
        <v>Wajar</v>
      </c>
    </row>
    <row r="2825" spans="1:17" x14ac:dyDescent="0.3">
      <c r="A2825" s="104">
        <v>2824</v>
      </c>
      <c r="B2825" s="104" t="s">
        <v>19583</v>
      </c>
      <c r="C2825" s="104" t="s">
        <v>294</v>
      </c>
      <c r="D2825" s="104" t="s">
        <v>308</v>
      </c>
      <c r="E2825" s="104" t="s">
        <v>19584</v>
      </c>
      <c r="F2825" s="104" t="s">
        <v>344</v>
      </c>
      <c r="G2825" s="104" t="s">
        <v>332</v>
      </c>
      <c r="H2825" s="104" t="s">
        <v>2225</v>
      </c>
      <c r="I2825" s="104" t="s">
        <v>17809</v>
      </c>
      <c r="J2825" s="105">
        <v>18000</v>
      </c>
      <c r="K2825" s="105">
        <v>50000</v>
      </c>
      <c r="L2825" s="105">
        <v>34000</v>
      </c>
      <c r="M2825" s="106">
        <v>2.077171989</v>
      </c>
      <c r="N2825" s="105">
        <v>70623.847609999997</v>
      </c>
      <c r="O2825" s="107">
        <f t="shared" si="88"/>
        <v>17</v>
      </c>
      <c r="P2825" s="105">
        <f>IFERROR(INDEX(Data_HS!$D$2:$D$8217,MATCH(H2825,Data_HS!$A$2:$A$8217,0))/p_bulan,"")</f>
        <v>1578024.7272727273</v>
      </c>
      <c r="Q2825" s="104" t="str">
        <f t="shared" si="89"/>
        <v>Wajar</v>
      </c>
    </row>
    <row r="2826" spans="1:17" x14ac:dyDescent="0.3">
      <c r="A2826" s="104">
        <v>2825</v>
      </c>
      <c r="B2826" s="104" t="s">
        <v>19583</v>
      </c>
      <c r="C2826" s="104" t="s">
        <v>294</v>
      </c>
      <c r="D2826" s="104" t="s">
        <v>308</v>
      </c>
      <c r="E2826" s="104" t="s">
        <v>19584</v>
      </c>
      <c r="F2826" s="104" t="s">
        <v>344</v>
      </c>
      <c r="G2826" s="104" t="s">
        <v>332</v>
      </c>
      <c r="H2826" s="104" t="s">
        <v>1897</v>
      </c>
      <c r="I2826" s="104" t="s">
        <v>17916</v>
      </c>
      <c r="J2826" s="105">
        <v>18000</v>
      </c>
      <c r="K2826" s="105">
        <v>50000</v>
      </c>
      <c r="L2826" s="105">
        <v>34000</v>
      </c>
      <c r="M2826" s="106">
        <v>2.2112699689999999</v>
      </c>
      <c r="N2826" s="105">
        <v>75183.178929999995</v>
      </c>
      <c r="O2826" s="107">
        <f t="shared" si="88"/>
        <v>15</v>
      </c>
      <c r="P2826" s="105">
        <f>IFERROR(INDEX(Data_HS!$D$2:$D$8217,MATCH(H2826,Data_HS!$A$2:$A$8217,0))/p_bulan,"")</f>
        <v>1986698.8181818181</v>
      </c>
      <c r="Q2826" s="104" t="str">
        <f t="shared" si="89"/>
        <v>Wajar</v>
      </c>
    </row>
    <row r="2827" spans="1:17" x14ac:dyDescent="0.3">
      <c r="A2827" s="104">
        <v>2826</v>
      </c>
      <c r="B2827" s="104" t="s">
        <v>19583</v>
      </c>
      <c r="C2827" s="104" t="s">
        <v>294</v>
      </c>
      <c r="D2827" s="104" t="s">
        <v>308</v>
      </c>
      <c r="E2827" s="104" t="s">
        <v>19584</v>
      </c>
      <c r="F2827" s="104" t="s">
        <v>344</v>
      </c>
      <c r="G2827" s="104" t="s">
        <v>332</v>
      </c>
      <c r="H2827" s="104" t="s">
        <v>1304</v>
      </c>
      <c r="I2827" s="104" t="s">
        <v>19592</v>
      </c>
      <c r="J2827" s="105">
        <v>18000</v>
      </c>
      <c r="K2827" s="105">
        <v>50000</v>
      </c>
      <c r="L2827" s="105">
        <v>34000</v>
      </c>
      <c r="M2827" s="106">
        <v>0.42636016700000001</v>
      </c>
      <c r="N2827" s="105">
        <v>14496.24568</v>
      </c>
      <c r="O2827" s="107">
        <f t="shared" si="88"/>
        <v>8</v>
      </c>
      <c r="P2827" s="105">
        <f>IFERROR(INDEX(Data_HS!$D$2:$D$8217,MATCH(H2827,Data_HS!$A$2:$A$8217,0))/p_bulan,"")</f>
        <v>24934517.727272727</v>
      </c>
      <c r="Q2827" s="104" t="str">
        <f t="shared" si="89"/>
        <v>Wajar</v>
      </c>
    </row>
    <row r="2828" spans="1:17" x14ac:dyDescent="0.3">
      <c r="A2828" s="104">
        <v>2827</v>
      </c>
      <c r="B2828" s="104" t="s">
        <v>19583</v>
      </c>
      <c r="C2828" s="104" t="s">
        <v>294</v>
      </c>
      <c r="D2828" s="104" t="s">
        <v>308</v>
      </c>
      <c r="E2828" s="104" t="s">
        <v>19584</v>
      </c>
      <c r="F2828" s="104" t="s">
        <v>344</v>
      </c>
      <c r="G2828" s="104" t="s">
        <v>332</v>
      </c>
      <c r="H2828" s="104" t="s">
        <v>1593</v>
      </c>
      <c r="I2828" s="104" t="s">
        <v>16927</v>
      </c>
      <c r="J2828" s="105">
        <v>18000</v>
      </c>
      <c r="K2828" s="105">
        <v>1000000</v>
      </c>
      <c r="L2828" s="105">
        <v>509000</v>
      </c>
      <c r="M2828" s="106">
        <v>4.2409638550000004</v>
      </c>
      <c r="N2828" s="105">
        <v>2158650.602</v>
      </c>
      <c r="O2828" s="107">
        <f t="shared" si="88"/>
        <v>10</v>
      </c>
      <c r="P2828" s="105">
        <f>IFERROR(INDEX(Data_HS!$D$2:$D$8217,MATCH(H2828,Data_HS!$A$2:$A$8217,0))/p_bulan,"")</f>
        <v>4128</v>
      </c>
      <c r="Q2828" s="104" t="str">
        <f t="shared" si="89"/>
        <v>Melebihi ekspor nasional HS</v>
      </c>
    </row>
    <row r="2829" spans="1:17" x14ac:dyDescent="0.3">
      <c r="A2829" s="104">
        <v>2828</v>
      </c>
      <c r="B2829" s="104" t="s">
        <v>19593</v>
      </c>
      <c r="C2829" s="104" t="s">
        <v>297</v>
      </c>
      <c r="D2829" s="104" t="s">
        <v>314</v>
      </c>
      <c r="E2829" s="104" t="s">
        <v>320</v>
      </c>
      <c r="F2829" s="104" t="s">
        <v>343</v>
      </c>
      <c r="G2829" s="104" t="s">
        <v>332</v>
      </c>
      <c r="H2829" s="104" t="s">
        <v>16845</v>
      </c>
      <c r="I2829" s="104" t="s">
        <v>16846</v>
      </c>
      <c r="J2829" s="105"/>
      <c r="K2829" s="105"/>
      <c r="L2829" s="105"/>
      <c r="M2829" s="106"/>
      <c r="N2829" s="105"/>
      <c r="O2829" s="107">
        <f t="shared" si="88"/>
        <v>0</v>
      </c>
      <c r="P2829" s="105" t="str">
        <f>IFERROR(INDEX(Data_HS!$D$2:$D$8217,MATCH(H2829,Data_HS!$A$2:$A$8217,0))/p_bulan,"")</f>
        <v/>
      </c>
      <c r="Q2829" s="104" t="str">
        <f t="shared" si="89"/>
        <v>HS tidak valid</v>
      </c>
    </row>
    <row r="2830" spans="1:17" x14ac:dyDescent="0.3">
      <c r="A2830" s="104">
        <v>2829</v>
      </c>
      <c r="B2830" s="104" t="s">
        <v>19594</v>
      </c>
      <c r="C2830" s="104" t="s">
        <v>280</v>
      </c>
      <c r="D2830" s="104" t="s">
        <v>311</v>
      </c>
      <c r="E2830" s="104" t="s">
        <v>320</v>
      </c>
      <c r="F2830" s="104" t="s">
        <v>344</v>
      </c>
      <c r="G2830" s="104" t="s">
        <v>335</v>
      </c>
      <c r="H2830" s="104" t="s">
        <v>4317</v>
      </c>
      <c r="I2830" s="104" t="s">
        <v>17423</v>
      </c>
      <c r="J2830" s="105">
        <v>20000</v>
      </c>
      <c r="K2830" s="105"/>
      <c r="L2830" s="105"/>
      <c r="M2830" s="106">
        <v>59.799470110000001</v>
      </c>
      <c r="N2830" s="105"/>
      <c r="O2830" s="107">
        <f t="shared" si="88"/>
        <v>33</v>
      </c>
      <c r="P2830" s="105">
        <f>IFERROR(INDEX(Data_HS!$D$2:$D$8217,MATCH(H2830,Data_HS!$A$2:$A$8217,0))/p_bulan,"")</f>
        <v>229809.36363636365</v>
      </c>
      <c r="Q2830" s="104" t="str">
        <f t="shared" si="89"/>
        <v>Tanpa estimasi</v>
      </c>
    </row>
    <row r="2831" spans="1:17" x14ac:dyDescent="0.3">
      <c r="A2831" s="104">
        <v>2830</v>
      </c>
      <c r="B2831" s="104" t="s">
        <v>19594</v>
      </c>
      <c r="C2831" s="104" t="s">
        <v>280</v>
      </c>
      <c r="D2831" s="104" t="s">
        <v>311</v>
      </c>
      <c r="E2831" s="104" t="s">
        <v>320</v>
      </c>
      <c r="F2831" s="104" t="s">
        <v>344</v>
      </c>
      <c r="G2831" s="104" t="s">
        <v>335</v>
      </c>
      <c r="H2831" s="104" t="s">
        <v>1308</v>
      </c>
      <c r="I2831" s="104" t="s">
        <v>16817</v>
      </c>
      <c r="J2831" s="105">
        <v>20000</v>
      </c>
      <c r="K2831" s="105">
        <v>20000</v>
      </c>
      <c r="L2831" s="105">
        <v>20000</v>
      </c>
      <c r="M2831" s="106">
        <v>1.5681875080000001</v>
      </c>
      <c r="N2831" s="105">
        <v>31363.750169999999</v>
      </c>
      <c r="O2831" s="107">
        <f t="shared" si="88"/>
        <v>8</v>
      </c>
      <c r="P2831" s="105">
        <f>IFERROR(INDEX(Data_HS!$D$2:$D$8217,MATCH(H2831,Data_HS!$A$2:$A$8217,0))/p_bulan,"")</f>
        <v>5437302.2727272725</v>
      </c>
      <c r="Q2831" s="104" t="str">
        <f t="shared" si="89"/>
        <v>Wajar</v>
      </c>
    </row>
    <row r="2832" spans="1:17" x14ac:dyDescent="0.3">
      <c r="A2832" s="104">
        <v>2831</v>
      </c>
      <c r="B2832" s="104" t="s">
        <v>19595</v>
      </c>
      <c r="C2832" s="104" t="s">
        <v>280</v>
      </c>
      <c r="D2832" s="104" t="s">
        <v>308</v>
      </c>
      <c r="E2832" s="104" t="s">
        <v>320</v>
      </c>
      <c r="F2832" s="104" t="s">
        <v>344</v>
      </c>
      <c r="G2832" s="104" t="s">
        <v>335</v>
      </c>
      <c r="H2832" s="104" t="s">
        <v>4195</v>
      </c>
      <c r="I2832" s="104" t="s">
        <v>19596</v>
      </c>
      <c r="J2832" s="105"/>
      <c r="K2832" s="105">
        <v>50000</v>
      </c>
      <c r="L2832" s="105"/>
      <c r="M2832" s="106">
        <v>5.4421262319999997</v>
      </c>
      <c r="N2832" s="105"/>
      <c r="O2832" s="107">
        <f t="shared" si="88"/>
        <v>32</v>
      </c>
      <c r="P2832" s="105">
        <f>IFERROR(INDEX(Data_HS!$D$2:$D$8217,MATCH(H2832,Data_HS!$A$2:$A$8217,0))/p_bulan,"")</f>
        <v>159443.90909090909</v>
      </c>
      <c r="Q2832" s="104" t="str">
        <f t="shared" si="89"/>
        <v>Tanpa estimasi</v>
      </c>
    </row>
    <row r="2833" spans="1:17" x14ac:dyDescent="0.3">
      <c r="A2833" s="104">
        <v>2832</v>
      </c>
      <c r="B2833" s="104" t="s">
        <v>19595</v>
      </c>
      <c r="C2833" s="104" t="s">
        <v>280</v>
      </c>
      <c r="D2833" s="104" t="s">
        <v>308</v>
      </c>
      <c r="E2833" s="104" t="s">
        <v>320</v>
      </c>
      <c r="F2833" s="104" t="s">
        <v>344</v>
      </c>
      <c r="G2833" s="104" t="s">
        <v>335</v>
      </c>
      <c r="H2833" s="104" t="s">
        <v>6174</v>
      </c>
      <c r="I2833" s="104" t="s">
        <v>19337</v>
      </c>
      <c r="J2833" s="105">
        <v>1000</v>
      </c>
      <c r="K2833" s="105">
        <v>50000</v>
      </c>
      <c r="L2833" s="105">
        <v>25500</v>
      </c>
      <c r="M2833" s="106">
        <v>2.3792928459999998</v>
      </c>
      <c r="N2833" s="105">
        <v>60671.967570000001</v>
      </c>
      <c r="O2833" s="107">
        <f t="shared" si="88"/>
        <v>44</v>
      </c>
      <c r="P2833" s="105">
        <f>IFERROR(INDEX(Data_HS!$D$2:$D$8217,MATCH(H2833,Data_HS!$A$2:$A$8217,0))/p_bulan,"")</f>
        <v>287282.09090909088</v>
      </c>
      <c r="Q2833" s="104" t="str">
        <f t="shared" si="89"/>
        <v>Wajar</v>
      </c>
    </row>
    <row r="2834" spans="1:17" x14ac:dyDescent="0.3">
      <c r="A2834" s="104">
        <v>2833</v>
      </c>
      <c r="B2834" s="104" t="s">
        <v>19595</v>
      </c>
      <c r="C2834" s="104" t="s">
        <v>280</v>
      </c>
      <c r="D2834" s="104" t="s">
        <v>308</v>
      </c>
      <c r="E2834" s="104" t="s">
        <v>320</v>
      </c>
      <c r="F2834" s="104" t="s">
        <v>344</v>
      </c>
      <c r="G2834" s="104" t="s">
        <v>335</v>
      </c>
      <c r="H2834" s="104" t="s">
        <v>1523</v>
      </c>
      <c r="I2834" s="104" t="s">
        <v>19597</v>
      </c>
      <c r="J2834" s="105">
        <v>10000</v>
      </c>
      <c r="K2834" s="105">
        <v>20000</v>
      </c>
      <c r="L2834" s="105">
        <v>15000</v>
      </c>
      <c r="M2834" s="106">
        <v>5.5373955229999998</v>
      </c>
      <c r="N2834" s="105">
        <v>83060.932849999997</v>
      </c>
      <c r="O2834" s="107">
        <f t="shared" si="88"/>
        <v>9</v>
      </c>
      <c r="P2834" s="105">
        <f>IFERROR(INDEX(Data_HS!$D$2:$D$8217,MATCH(H2834,Data_HS!$A$2:$A$8217,0))/p_bulan,"")</f>
        <v>18410584.636363637</v>
      </c>
      <c r="Q2834" s="104" t="str">
        <f t="shared" si="89"/>
        <v>Wajar</v>
      </c>
    </row>
    <row r="2835" spans="1:17" x14ac:dyDescent="0.3">
      <c r="A2835" s="104">
        <v>2834</v>
      </c>
      <c r="B2835" s="104" t="s">
        <v>19598</v>
      </c>
      <c r="C2835" s="104" t="s">
        <v>282</v>
      </c>
      <c r="D2835" s="104" t="s">
        <v>311</v>
      </c>
      <c r="E2835" s="104" t="s">
        <v>320</v>
      </c>
      <c r="F2835" s="104" t="s">
        <v>343</v>
      </c>
      <c r="G2835" s="104" t="s">
        <v>332</v>
      </c>
      <c r="H2835" s="104" t="s">
        <v>16845</v>
      </c>
      <c r="I2835" s="104" t="s">
        <v>19599</v>
      </c>
      <c r="J2835" s="105">
        <v>1000</v>
      </c>
      <c r="K2835" s="105">
        <v>30000</v>
      </c>
      <c r="L2835" s="105">
        <v>15500</v>
      </c>
      <c r="M2835" s="106"/>
      <c r="N2835" s="105"/>
      <c r="O2835" s="107">
        <f t="shared" si="88"/>
        <v>0</v>
      </c>
      <c r="P2835" s="105" t="str">
        <f>IFERROR(INDEX(Data_HS!$D$2:$D$8217,MATCH(H2835,Data_HS!$A$2:$A$8217,0))/p_bulan,"")</f>
        <v/>
      </c>
      <c r="Q2835" s="104" t="str">
        <f t="shared" si="89"/>
        <v>HS tidak valid</v>
      </c>
    </row>
    <row r="2836" spans="1:17" x14ac:dyDescent="0.3">
      <c r="A2836" s="104">
        <v>2835</v>
      </c>
      <c r="B2836" s="104" t="s">
        <v>19600</v>
      </c>
      <c r="C2836" s="104" t="s">
        <v>297</v>
      </c>
      <c r="D2836" s="104" t="s">
        <v>308</v>
      </c>
      <c r="E2836" s="104" t="s">
        <v>304</v>
      </c>
      <c r="F2836" s="104" t="s">
        <v>344</v>
      </c>
      <c r="G2836" s="104" t="s">
        <v>335</v>
      </c>
      <c r="H2836" s="104" t="s">
        <v>1495</v>
      </c>
      <c r="I2836" s="104" t="s">
        <v>16906</v>
      </c>
      <c r="J2836" s="105">
        <v>3000</v>
      </c>
      <c r="K2836" s="105">
        <v>3000</v>
      </c>
      <c r="L2836" s="105">
        <v>3000</v>
      </c>
      <c r="M2836" s="106">
        <v>6.7226702649999996</v>
      </c>
      <c r="N2836" s="105">
        <v>20168.0108</v>
      </c>
      <c r="O2836" s="107">
        <f t="shared" si="88"/>
        <v>9</v>
      </c>
      <c r="P2836" s="105">
        <f>IFERROR(INDEX(Data_HS!$D$2:$D$8217,MATCH(H2836,Data_HS!$A$2:$A$8217,0))/p_bulan,"")</f>
        <v>7877299.2727272725</v>
      </c>
      <c r="Q2836" s="104" t="str">
        <f t="shared" si="89"/>
        <v>Wajar</v>
      </c>
    </row>
    <row r="2837" spans="1:17" x14ac:dyDescent="0.3">
      <c r="A2837" s="104">
        <v>2836</v>
      </c>
      <c r="B2837" s="104" t="s">
        <v>19600</v>
      </c>
      <c r="C2837" s="104" t="s">
        <v>297</v>
      </c>
      <c r="D2837" s="104" t="s">
        <v>308</v>
      </c>
      <c r="E2837" s="104" t="s">
        <v>304</v>
      </c>
      <c r="F2837" s="104" t="s">
        <v>344</v>
      </c>
      <c r="G2837" s="104" t="s">
        <v>335</v>
      </c>
      <c r="H2837" s="104" t="s">
        <v>4629</v>
      </c>
      <c r="I2837" s="104" t="s">
        <v>17511</v>
      </c>
      <c r="J2837" s="105">
        <v>20000</v>
      </c>
      <c r="K2837" s="105">
        <v>20000</v>
      </c>
      <c r="L2837" s="105">
        <v>20000</v>
      </c>
      <c r="M2837" s="106">
        <v>1.77268161</v>
      </c>
      <c r="N2837" s="105">
        <v>35453.6322</v>
      </c>
      <c r="O2837" s="107">
        <f t="shared" si="88"/>
        <v>38</v>
      </c>
      <c r="P2837" s="105">
        <f>IFERROR(INDEX(Data_HS!$D$2:$D$8217,MATCH(H2837,Data_HS!$A$2:$A$8217,0))/p_bulan,"")</f>
        <v>2332469</v>
      </c>
      <c r="Q2837" s="104" t="str">
        <f t="shared" si="89"/>
        <v>Wajar</v>
      </c>
    </row>
    <row r="2838" spans="1:17" x14ac:dyDescent="0.3">
      <c r="A2838" s="104">
        <v>2837</v>
      </c>
      <c r="B2838" s="104" t="s">
        <v>19600</v>
      </c>
      <c r="C2838" s="104" t="s">
        <v>297</v>
      </c>
      <c r="D2838" s="104" t="s">
        <v>308</v>
      </c>
      <c r="E2838" s="104" t="s">
        <v>304</v>
      </c>
      <c r="F2838" s="104" t="s">
        <v>344</v>
      </c>
      <c r="G2838" s="104" t="s">
        <v>335</v>
      </c>
      <c r="H2838" s="104" t="s">
        <v>1493</v>
      </c>
      <c r="I2838" s="104" t="s">
        <v>17260</v>
      </c>
      <c r="J2838" s="105">
        <v>3000</v>
      </c>
      <c r="K2838" s="105">
        <v>0</v>
      </c>
      <c r="L2838" s="105">
        <v>1500</v>
      </c>
      <c r="M2838" s="106">
        <v>7.2449907680000001</v>
      </c>
      <c r="N2838" s="105">
        <v>10867.486150000001</v>
      </c>
      <c r="O2838" s="107">
        <f t="shared" si="88"/>
        <v>9</v>
      </c>
      <c r="P2838" s="105">
        <f>IFERROR(INDEX(Data_HS!$D$2:$D$8217,MATCH(H2838,Data_HS!$A$2:$A$8217,0))/p_bulan,"")</f>
        <v>10498596.909090908</v>
      </c>
      <c r="Q2838" s="104" t="str">
        <f t="shared" si="89"/>
        <v>Wajar</v>
      </c>
    </row>
    <row r="2839" spans="1:17" x14ac:dyDescent="0.3">
      <c r="A2839" s="104">
        <v>2838</v>
      </c>
      <c r="B2839" s="104" t="s">
        <v>19600</v>
      </c>
      <c r="C2839" s="104" t="s">
        <v>297</v>
      </c>
      <c r="D2839" s="104" t="s">
        <v>308</v>
      </c>
      <c r="E2839" s="104" t="s">
        <v>304</v>
      </c>
      <c r="F2839" s="104" t="s">
        <v>344</v>
      </c>
      <c r="G2839" s="104" t="s">
        <v>335</v>
      </c>
      <c r="H2839" s="104" t="s">
        <v>2829</v>
      </c>
      <c r="I2839" s="104" t="s">
        <v>16900</v>
      </c>
      <c r="J2839" s="105">
        <v>3000</v>
      </c>
      <c r="K2839" s="105">
        <v>3000</v>
      </c>
      <c r="L2839" s="105">
        <v>3000</v>
      </c>
      <c r="M2839" s="106">
        <v>13.72142208</v>
      </c>
      <c r="N2839" s="105">
        <v>41164.266239999997</v>
      </c>
      <c r="O2839" s="107">
        <f t="shared" si="88"/>
        <v>24</v>
      </c>
      <c r="P2839" s="105">
        <f>IFERROR(INDEX(Data_HS!$D$2:$D$8217,MATCH(H2839,Data_HS!$A$2:$A$8217,0))/p_bulan,"")</f>
        <v>19492304.181818184</v>
      </c>
      <c r="Q2839" s="104" t="str">
        <f t="shared" si="89"/>
        <v>Wajar</v>
      </c>
    </row>
    <row r="2840" spans="1:17" x14ac:dyDescent="0.3">
      <c r="A2840" s="104">
        <v>2839</v>
      </c>
      <c r="B2840" s="104" t="s">
        <v>19600</v>
      </c>
      <c r="C2840" s="104" t="s">
        <v>297</v>
      </c>
      <c r="D2840" s="104" t="s">
        <v>308</v>
      </c>
      <c r="E2840" s="104" t="s">
        <v>304</v>
      </c>
      <c r="F2840" s="104" t="s">
        <v>344</v>
      </c>
      <c r="G2840" s="104" t="s">
        <v>335</v>
      </c>
      <c r="H2840" s="104" t="s">
        <v>16845</v>
      </c>
      <c r="I2840" s="104" t="s">
        <v>19601</v>
      </c>
      <c r="J2840" s="105">
        <v>20000</v>
      </c>
      <c r="K2840" s="105">
        <v>60000</v>
      </c>
      <c r="L2840" s="105">
        <v>40000</v>
      </c>
      <c r="M2840" s="106"/>
      <c r="N2840" s="105"/>
      <c r="O2840" s="107">
        <f t="shared" si="88"/>
        <v>0</v>
      </c>
      <c r="P2840" s="105" t="str">
        <f>IFERROR(INDEX(Data_HS!$D$2:$D$8217,MATCH(H2840,Data_HS!$A$2:$A$8217,0))/p_bulan,"")</f>
        <v/>
      </c>
      <c r="Q2840" s="104" t="str">
        <f t="shared" si="89"/>
        <v>HS tidak valid</v>
      </c>
    </row>
    <row r="2841" spans="1:17" x14ac:dyDescent="0.3">
      <c r="A2841" s="104">
        <v>2840</v>
      </c>
      <c r="B2841" s="104" t="s">
        <v>19600</v>
      </c>
      <c r="C2841" s="104" t="s">
        <v>297</v>
      </c>
      <c r="D2841" s="104" t="s">
        <v>308</v>
      </c>
      <c r="E2841" s="104" t="s">
        <v>304</v>
      </c>
      <c r="F2841" s="104" t="s">
        <v>344</v>
      </c>
      <c r="G2841" s="104" t="s">
        <v>335</v>
      </c>
      <c r="H2841" s="104" t="s">
        <v>6050</v>
      </c>
      <c r="I2841" s="104" t="s">
        <v>19602</v>
      </c>
      <c r="J2841" s="105">
        <v>20000</v>
      </c>
      <c r="K2841" s="105">
        <v>20000</v>
      </c>
      <c r="L2841" s="105">
        <v>20000</v>
      </c>
      <c r="M2841" s="106">
        <v>2.5375484070000001</v>
      </c>
      <c r="N2841" s="105">
        <v>50750.968139999997</v>
      </c>
      <c r="O2841" s="107">
        <f t="shared" si="88"/>
        <v>44</v>
      </c>
      <c r="P2841" s="105">
        <f>IFERROR(INDEX(Data_HS!$D$2:$D$8217,MATCH(H2841,Data_HS!$A$2:$A$8217,0))/p_bulan,"")</f>
        <v>327333.36363636365</v>
      </c>
      <c r="Q2841" s="104" t="str">
        <f t="shared" si="89"/>
        <v>Wajar</v>
      </c>
    </row>
    <row r="2842" spans="1:17" x14ac:dyDescent="0.3">
      <c r="A2842" s="104">
        <v>2841</v>
      </c>
      <c r="B2842" s="104" t="s">
        <v>19600</v>
      </c>
      <c r="C2842" s="104" t="s">
        <v>297</v>
      </c>
      <c r="D2842" s="104" t="s">
        <v>308</v>
      </c>
      <c r="E2842" s="104" t="s">
        <v>304</v>
      </c>
      <c r="F2842" s="104" t="s">
        <v>344</v>
      </c>
      <c r="G2842" s="104" t="s">
        <v>335</v>
      </c>
      <c r="H2842" s="104" t="s">
        <v>1517</v>
      </c>
      <c r="I2842" s="104" t="s">
        <v>16807</v>
      </c>
      <c r="J2842" s="105">
        <v>3000</v>
      </c>
      <c r="K2842" s="105">
        <v>3000</v>
      </c>
      <c r="L2842" s="105">
        <v>3000</v>
      </c>
      <c r="M2842" s="106">
        <v>4.5178611809999998</v>
      </c>
      <c r="N2842" s="105">
        <v>13553.58354</v>
      </c>
      <c r="O2842" s="107">
        <f t="shared" si="88"/>
        <v>9</v>
      </c>
      <c r="P2842" s="105">
        <f>IFERROR(INDEX(Data_HS!$D$2:$D$8217,MATCH(H2842,Data_HS!$A$2:$A$8217,0))/p_bulan,"")</f>
        <v>1296930.9090909092</v>
      </c>
      <c r="Q2842" s="104" t="str">
        <f t="shared" si="89"/>
        <v>Wajar</v>
      </c>
    </row>
    <row r="2843" spans="1:17" x14ac:dyDescent="0.3">
      <c r="A2843" s="104">
        <v>2842</v>
      </c>
      <c r="B2843" s="104" t="s">
        <v>19603</v>
      </c>
      <c r="C2843" s="104" t="s">
        <v>280</v>
      </c>
      <c r="D2843" s="104" t="s">
        <v>320</v>
      </c>
      <c r="E2843" s="104" t="s">
        <v>320</v>
      </c>
      <c r="F2843" s="104" t="s">
        <v>320</v>
      </c>
      <c r="G2843" s="104" t="s">
        <v>320</v>
      </c>
      <c r="H2843" s="104" t="s">
        <v>1180</v>
      </c>
      <c r="I2843" s="104" t="s">
        <v>19604</v>
      </c>
      <c r="J2843" s="105"/>
      <c r="K2843" s="105">
        <v>0</v>
      </c>
      <c r="L2843" s="105"/>
      <c r="M2843" s="106">
        <v>5.41714E-4</v>
      </c>
      <c r="N2843" s="105"/>
      <c r="O2843" s="107">
        <f t="shared" si="88"/>
        <v>7</v>
      </c>
      <c r="P2843" s="105">
        <f>IFERROR(INDEX(Data_HS!$D$2:$D$8217,MATCH(H2843,Data_HS!$A$2:$A$8217,0))/p_bulan,"")</f>
        <v>10.363636363636363</v>
      </c>
      <c r="Q2843" s="104" t="str">
        <f t="shared" si="89"/>
        <v>Tanpa estimasi</v>
      </c>
    </row>
    <row r="2844" spans="1:17" x14ac:dyDescent="0.3">
      <c r="A2844" s="104">
        <v>2843</v>
      </c>
      <c r="B2844" s="104" t="s">
        <v>19605</v>
      </c>
      <c r="C2844" s="104" t="s">
        <v>286</v>
      </c>
      <c r="D2844" s="104" t="s">
        <v>314</v>
      </c>
      <c r="E2844" s="104" t="s">
        <v>320</v>
      </c>
      <c r="F2844" s="104" t="s">
        <v>344</v>
      </c>
      <c r="G2844" s="104" t="s">
        <v>332</v>
      </c>
      <c r="H2844" s="104" t="s">
        <v>2225</v>
      </c>
      <c r="I2844" s="104" t="s">
        <v>17809</v>
      </c>
      <c r="J2844" s="105">
        <v>18000</v>
      </c>
      <c r="K2844" s="105">
        <v>50000</v>
      </c>
      <c r="L2844" s="105">
        <v>34000</v>
      </c>
      <c r="M2844" s="106">
        <v>2.077171989</v>
      </c>
      <c r="N2844" s="105">
        <v>70623.847609999997</v>
      </c>
      <c r="O2844" s="107">
        <f t="shared" si="88"/>
        <v>17</v>
      </c>
      <c r="P2844" s="105">
        <f>IFERROR(INDEX(Data_HS!$D$2:$D$8217,MATCH(H2844,Data_HS!$A$2:$A$8217,0))/p_bulan,"")</f>
        <v>1578024.7272727273</v>
      </c>
      <c r="Q2844" s="104" t="str">
        <f t="shared" si="89"/>
        <v>Wajar</v>
      </c>
    </row>
    <row r="2845" spans="1:17" x14ac:dyDescent="0.3">
      <c r="A2845" s="104">
        <v>2844</v>
      </c>
      <c r="B2845" s="104" t="s">
        <v>19605</v>
      </c>
      <c r="C2845" s="104" t="s">
        <v>286</v>
      </c>
      <c r="D2845" s="104" t="s">
        <v>314</v>
      </c>
      <c r="E2845" s="104" t="s">
        <v>320</v>
      </c>
      <c r="F2845" s="104" t="s">
        <v>344</v>
      </c>
      <c r="G2845" s="104" t="s">
        <v>332</v>
      </c>
      <c r="H2845" s="104" t="s">
        <v>1513</v>
      </c>
      <c r="I2845" s="104" t="s">
        <v>16871</v>
      </c>
      <c r="J2845" s="105">
        <v>500</v>
      </c>
      <c r="K2845" s="105">
        <v>1000</v>
      </c>
      <c r="L2845" s="105">
        <v>750</v>
      </c>
      <c r="M2845" s="106">
        <v>48.166593229999997</v>
      </c>
      <c r="N2845" s="105">
        <v>36124.944920000002</v>
      </c>
      <c r="O2845" s="107">
        <f t="shared" si="88"/>
        <v>9</v>
      </c>
      <c r="P2845" s="105">
        <f>IFERROR(INDEX(Data_HS!$D$2:$D$8217,MATCH(H2845,Data_HS!$A$2:$A$8217,0))/p_bulan,"")</f>
        <v>785032.27272727271</v>
      </c>
      <c r="Q2845" s="104" t="str">
        <f t="shared" si="89"/>
        <v>Wajar</v>
      </c>
    </row>
    <row r="2846" spans="1:17" x14ac:dyDescent="0.3">
      <c r="A2846" s="104">
        <v>2845</v>
      </c>
      <c r="B2846" s="104" t="s">
        <v>19605</v>
      </c>
      <c r="C2846" s="104" t="s">
        <v>286</v>
      </c>
      <c r="D2846" s="104" t="s">
        <v>314</v>
      </c>
      <c r="E2846" s="104" t="s">
        <v>320</v>
      </c>
      <c r="F2846" s="104" t="s">
        <v>344</v>
      </c>
      <c r="G2846" s="104" t="s">
        <v>332</v>
      </c>
      <c r="H2846" s="104" t="s">
        <v>9783</v>
      </c>
      <c r="I2846" s="104" t="s">
        <v>19606</v>
      </c>
      <c r="J2846" s="105">
        <v>4000</v>
      </c>
      <c r="K2846" s="105">
        <v>4000</v>
      </c>
      <c r="L2846" s="105">
        <v>4000</v>
      </c>
      <c r="M2846" s="106">
        <v>17.10070258</v>
      </c>
      <c r="N2846" s="105">
        <v>68402.810299999997</v>
      </c>
      <c r="O2846" s="107">
        <f t="shared" si="88"/>
        <v>72</v>
      </c>
      <c r="P2846" s="105">
        <f>IFERROR(INDEX(Data_HS!$D$2:$D$8217,MATCH(H2846,Data_HS!$A$2:$A$8217,0))/p_bulan,"")</f>
        <v>663.81818181818187</v>
      </c>
      <c r="Q2846" s="104" t="str">
        <f t="shared" si="89"/>
        <v>Melebihi ekspor nasional HS</v>
      </c>
    </row>
    <row r="2847" spans="1:17" x14ac:dyDescent="0.3">
      <c r="A2847" s="104">
        <v>2846</v>
      </c>
      <c r="B2847" s="104" t="s">
        <v>19605</v>
      </c>
      <c r="C2847" s="104" t="s">
        <v>286</v>
      </c>
      <c r="D2847" s="104" t="s">
        <v>314</v>
      </c>
      <c r="E2847" s="104" t="s">
        <v>320</v>
      </c>
      <c r="F2847" s="104" t="s">
        <v>344</v>
      </c>
      <c r="G2847" s="104" t="s">
        <v>332</v>
      </c>
      <c r="H2847" s="104" t="s">
        <v>1729</v>
      </c>
      <c r="I2847" s="104" t="s">
        <v>19607</v>
      </c>
      <c r="J2847" s="105">
        <v>18000</v>
      </c>
      <c r="K2847" s="105">
        <v>18000</v>
      </c>
      <c r="L2847" s="105">
        <v>18000</v>
      </c>
      <c r="M2847" s="106">
        <v>2.0850385990000002</v>
      </c>
      <c r="N2847" s="105">
        <v>37530.694779999998</v>
      </c>
      <c r="O2847" s="107">
        <f t="shared" si="88"/>
        <v>12</v>
      </c>
      <c r="P2847" s="105">
        <f>IFERROR(INDEX(Data_HS!$D$2:$D$8217,MATCH(H2847,Data_HS!$A$2:$A$8217,0))/p_bulan,"")</f>
        <v>446408.09090909088</v>
      </c>
      <c r="Q2847" s="104" t="str">
        <f t="shared" si="89"/>
        <v>Wajar</v>
      </c>
    </row>
    <row r="2848" spans="1:17" x14ac:dyDescent="0.3">
      <c r="A2848" s="104">
        <v>2847</v>
      </c>
      <c r="B2848" s="104" t="s">
        <v>19605</v>
      </c>
      <c r="C2848" s="104" t="s">
        <v>286</v>
      </c>
      <c r="D2848" s="104" t="s">
        <v>314</v>
      </c>
      <c r="E2848" s="104" t="s">
        <v>320</v>
      </c>
      <c r="F2848" s="104" t="s">
        <v>344</v>
      </c>
      <c r="G2848" s="104" t="s">
        <v>332</v>
      </c>
      <c r="H2848" s="104" t="s">
        <v>16845</v>
      </c>
      <c r="I2848" s="104" t="s">
        <v>19608</v>
      </c>
      <c r="J2848" s="105">
        <v>2000</v>
      </c>
      <c r="K2848" s="105">
        <v>10000</v>
      </c>
      <c r="L2848" s="105">
        <v>6000</v>
      </c>
      <c r="M2848" s="106"/>
      <c r="N2848" s="105"/>
      <c r="O2848" s="107">
        <f t="shared" si="88"/>
        <v>0</v>
      </c>
      <c r="P2848" s="105" t="str">
        <f>IFERROR(INDEX(Data_HS!$D$2:$D$8217,MATCH(H2848,Data_HS!$A$2:$A$8217,0))/p_bulan,"")</f>
        <v/>
      </c>
      <c r="Q2848" s="104" t="str">
        <f t="shared" si="89"/>
        <v>HS tidak valid</v>
      </c>
    </row>
    <row r="2849" spans="1:17" x14ac:dyDescent="0.3">
      <c r="A2849" s="104">
        <v>2848</v>
      </c>
      <c r="B2849" s="104" t="s">
        <v>19609</v>
      </c>
      <c r="C2849" s="104" t="s">
        <v>292</v>
      </c>
      <c r="D2849" s="104" t="s">
        <v>308</v>
      </c>
      <c r="E2849" s="104" t="s">
        <v>320</v>
      </c>
      <c r="F2849" s="104" t="s">
        <v>343</v>
      </c>
      <c r="G2849" s="104" t="s">
        <v>335</v>
      </c>
      <c r="H2849" s="104" t="s">
        <v>16845</v>
      </c>
      <c r="I2849" s="104" t="s">
        <v>16846</v>
      </c>
      <c r="J2849" s="105"/>
      <c r="K2849" s="105"/>
      <c r="L2849" s="105"/>
      <c r="M2849" s="106"/>
      <c r="N2849" s="105"/>
      <c r="O2849" s="107">
        <f t="shared" si="88"/>
        <v>0</v>
      </c>
      <c r="P2849" s="105" t="str">
        <f>IFERROR(INDEX(Data_HS!$D$2:$D$8217,MATCH(H2849,Data_HS!$A$2:$A$8217,0))/p_bulan,"")</f>
        <v/>
      </c>
      <c r="Q2849" s="104" t="str">
        <f t="shared" si="89"/>
        <v>HS tidak valid</v>
      </c>
    </row>
    <row r="2850" spans="1:17" x14ac:dyDescent="0.3">
      <c r="A2850" s="104">
        <v>2849</v>
      </c>
      <c r="B2850" s="104" t="s">
        <v>19610</v>
      </c>
      <c r="C2850" s="104" t="s">
        <v>284</v>
      </c>
      <c r="D2850" s="104" t="s">
        <v>308</v>
      </c>
      <c r="E2850" s="104" t="s">
        <v>320</v>
      </c>
      <c r="F2850" s="104" t="s">
        <v>343</v>
      </c>
      <c r="G2850" s="104" t="s">
        <v>332</v>
      </c>
      <c r="H2850" s="104" t="s">
        <v>16845</v>
      </c>
      <c r="I2850" s="104" t="s">
        <v>16846</v>
      </c>
      <c r="J2850" s="105"/>
      <c r="K2850" s="105"/>
      <c r="L2850" s="105"/>
      <c r="M2850" s="106"/>
      <c r="N2850" s="105"/>
      <c r="O2850" s="107">
        <f t="shared" si="88"/>
        <v>0</v>
      </c>
      <c r="P2850" s="105" t="str">
        <f>IFERROR(INDEX(Data_HS!$D$2:$D$8217,MATCH(H2850,Data_HS!$A$2:$A$8217,0))/p_bulan,"")</f>
        <v/>
      </c>
      <c r="Q2850" s="104" t="str">
        <f t="shared" si="89"/>
        <v>HS tidak valid</v>
      </c>
    </row>
    <row r="2851" spans="1:17" x14ac:dyDescent="0.3">
      <c r="A2851" s="104">
        <v>2850</v>
      </c>
      <c r="B2851" s="104" t="s">
        <v>19611</v>
      </c>
      <c r="C2851" s="104" t="s">
        <v>305</v>
      </c>
      <c r="D2851" s="104" t="s">
        <v>311</v>
      </c>
      <c r="E2851" s="104" t="s">
        <v>320</v>
      </c>
      <c r="F2851" s="104" t="s">
        <v>343</v>
      </c>
      <c r="G2851" s="104" t="s">
        <v>335</v>
      </c>
      <c r="H2851" s="104" t="s">
        <v>1302</v>
      </c>
      <c r="I2851" s="104" t="s">
        <v>19612</v>
      </c>
      <c r="J2851" s="105">
        <v>1000</v>
      </c>
      <c r="K2851" s="105">
        <v>50000</v>
      </c>
      <c r="L2851" s="105">
        <v>25500</v>
      </c>
      <c r="M2851" s="106">
        <v>0.47623953400000002</v>
      </c>
      <c r="N2851" s="105">
        <v>12144.108120000001</v>
      </c>
      <c r="O2851" s="107">
        <f t="shared" si="88"/>
        <v>8</v>
      </c>
      <c r="P2851" s="105">
        <f>IFERROR(INDEX(Data_HS!$D$2:$D$8217,MATCH(H2851,Data_HS!$A$2:$A$8217,0))/p_bulan,"")</f>
        <v>48622.454545454544</v>
      </c>
      <c r="Q2851" s="104" t="str">
        <f t="shared" si="89"/>
        <v>Wajar</v>
      </c>
    </row>
    <row r="2852" spans="1:17" x14ac:dyDescent="0.3">
      <c r="A2852" s="104">
        <v>2851</v>
      </c>
      <c r="B2852" s="104" t="s">
        <v>19613</v>
      </c>
      <c r="C2852" s="104" t="s">
        <v>305</v>
      </c>
      <c r="D2852" s="104" t="s">
        <v>311</v>
      </c>
      <c r="E2852" s="104" t="s">
        <v>320</v>
      </c>
      <c r="F2852" s="104" t="s">
        <v>343</v>
      </c>
      <c r="G2852" s="104" t="s">
        <v>335</v>
      </c>
      <c r="H2852" s="104" t="s">
        <v>1513</v>
      </c>
      <c r="I2852" s="104" t="s">
        <v>19614</v>
      </c>
      <c r="J2852" s="105">
        <v>1</v>
      </c>
      <c r="K2852" s="105">
        <v>1000</v>
      </c>
      <c r="L2852" s="105">
        <v>500.5</v>
      </c>
      <c r="M2852" s="106">
        <v>48.166593229999997</v>
      </c>
      <c r="N2852" s="105">
        <v>24107.37991</v>
      </c>
      <c r="O2852" s="107">
        <f t="shared" si="88"/>
        <v>9</v>
      </c>
      <c r="P2852" s="105">
        <f>IFERROR(INDEX(Data_HS!$D$2:$D$8217,MATCH(H2852,Data_HS!$A$2:$A$8217,0))/p_bulan,"")</f>
        <v>785032.27272727271</v>
      </c>
      <c r="Q2852" s="104" t="str">
        <f t="shared" si="89"/>
        <v>Wajar</v>
      </c>
    </row>
    <row r="2853" spans="1:17" x14ac:dyDescent="0.3">
      <c r="A2853" s="104">
        <v>2852</v>
      </c>
      <c r="B2853" s="104" t="s">
        <v>19615</v>
      </c>
      <c r="C2853" s="104" t="s">
        <v>282</v>
      </c>
      <c r="D2853" s="104" t="s">
        <v>308</v>
      </c>
      <c r="E2853" s="104" t="s">
        <v>320</v>
      </c>
      <c r="F2853" s="104" t="s">
        <v>344</v>
      </c>
      <c r="G2853" s="104" t="s">
        <v>335</v>
      </c>
      <c r="H2853" s="104" t="s">
        <v>1224</v>
      </c>
      <c r="I2853" s="104" t="s">
        <v>19616</v>
      </c>
      <c r="J2853" s="105">
        <v>11000</v>
      </c>
      <c r="K2853" s="105">
        <v>100000</v>
      </c>
      <c r="L2853" s="105">
        <v>55500</v>
      </c>
      <c r="M2853" s="106">
        <v>1.211445581</v>
      </c>
      <c r="N2853" s="105">
        <v>67235.229760000002</v>
      </c>
      <c r="O2853" s="107">
        <f t="shared" si="88"/>
        <v>7</v>
      </c>
      <c r="P2853" s="105">
        <f>IFERROR(INDEX(Data_HS!$D$2:$D$8217,MATCH(H2853,Data_HS!$A$2:$A$8217,0))/p_bulan,"")</f>
        <v>157794.09090909091</v>
      </c>
      <c r="Q2853" s="104" t="str">
        <f t="shared" si="89"/>
        <v>Wajar</v>
      </c>
    </row>
    <row r="2854" spans="1:17" x14ac:dyDescent="0.3">
      <c r="A2854" s="104">
        <v>2853</v>
      </c>
      <c r="B2854" s="104" t="s">
        <v>19615</v>
      </c>
      <c r="C2854" s="104" t="s">
        <v>282</v>
      </c>
      <c r="D2854" s="104" t="s">
        <v>308</v>
      </c>
      <c r="E2854" s="104" t="s">
        <v>320</v>
      </c>
      <c r="F2854" s="104" t="s">
        <v>344</v>
      </c>
      <c r="G2854" s="104" t="s">
        <v>335</v>
      </c>
      <c r="H2854" s="104" t="s">
        <v>1495</v>
      </c>
      <c r="I2854" s="104" t="s">
        <v>19617</v>
      </c>
      <c r="J2854" s="105"/>
      <c r="K2854" s="105"/>
      <c r="L2854" s="105"/>
      <c r="M2854" s="106">
        <v>6.7226702649999996</v>
      </c>
      <c r="N2854" s="105"/>
      <c r="O2854" s="107">
        <f t="shared" si="88"/>
        <v>9</v>
      </c>
      <c r="P2854" s="105">
        <f>IFERROR(INDEX(Data_HS!$D$2:$D$8217,MATCH(H2854,Data_HS!$A$2:$A$8217,0))/p_bulan,"")</f>
        <v>7877299.2727272725</v>
      </c>
      <c r="Q2854" s="104" t="str">
        <f t="shared" si="89"/>
        <v>Tanpa estimasi</v>
      </c>
    </row>
    <row r="2855" spans="1:17" x14ac:dyDescent="0.3">
      <c r="A2855" s="104">
        <v>2854</v>
      </c>
      <c r="B2855" s="104" t="s">
        <v>19615</v>
      </c>
      <c r="C2855" s="104" t="s">
        <v>282</v>
      </c>
      <c r="D2855" s="104" t="s">
        <v>308</v>
      </c>
      <c r="E2855" s="104" t="s">
        <v>320</v>
      </c>
      <c r="F2855" s="104" t="s">
        <v>344</v>
      </c>
      <c r="G2855" s="104" t="s">
        <v>335</v>
      </c>
      <c r="H2855" s="104" t="s">
        <v>1493</v>
      </c>
      <c r="I2855" s="104" t="s">
        <v>19618</v>
      </c>
      <c r="J2855" s="105">
        <v>12000</v>
      </c>
      <c r="K2855" s="105"/>
      <c r="L2855" s="105">
        <v>12000</v>
      </c>
      <c r="M2855" s="106">
        <v>7.2449907680000001</v>
      </c>
      <c r="N2855" s="105">
        <v>86939.889219999997</v>
      </c>
      <c r="O2855" s="107">
        <f t="shared" si="88"/>
        <v>9</v>
      </c>
      <c r="P2855" s="105">
        <f>IFERROR(INDEX(Data_HS!$D$2:$D$8217,MATCH(H2855,Data_HS!$A$2:$A$8217,0))/p_bulan,"")</f>
        <v>10498596.909090908</v>
      </c>
      <c r="Q2855" s="104" t="str">
        <f t="shared" si="89"/>
        <v>Wajar</v>
      </c>
    </row>
    <row r="2856" spans="1:17" x14ac:dyDescent="0.3">
      <c r="A2856" s="104">
        <v>2855</v>
      </c>
      <c r="B2856" s="104" t="s">
        <v>19615</v>
      </c>
      <c r="C2856" s="104" t="s">
        <v>282</v>
      </c>
      <c r="D2856" s="104" t="s">
        <v>308</v>
      </c>
      <c r="E2856" s="104" t="s">
        <v>320</v>
      </c>
      <c r="F2856" s="104" t="s">
        <v>344</v>
      </c>
      <c r="G2856" s="104" t="s">
        <v>335</v>
      </c>
      <c r="H2856" s="104" t="s">
        <v>1527</v>
      </c>
      <c r="I2856" s="104" t="s">
        <v>19619</v>
      </c>
      <c r="J2856" s="105">
        <v>1000</v>
      </c>
      <c r="K2856" s="105"/>
      <c r="L2856" s="105">
        <v>1000</v>
      </c>
      <c r="M2856" s="106">
        <v>5.5014955480000003</v>
      </c>
      <c r="N2856" s="105">
        <v>5501.4955479999999</v>
      </c>
      <c r="O2856" s="107">
        <f t="shared" si="88"/>
        <v>9</v>
      </c>
      <c r="P2856" s="105">
        <f>IFERROR(INDEX(Data_HS!$D$2:$D$8217,MATCH(H2856,Data_HS!$A$2:$A$8217,0))/p_bulan,"")</f>
        <v>8913202</v>
      </c>
      <c r="Q2856" s="104" t="str">
        <f t="shared" si="89"/>
        <v>Wajar</v>
      </c>
    </row>
    <row r="2857" spans="1:17" x14ac:dyDescent="0.3">
      <c r="A2857" s="104">
        <v>2856</v>
      </c>
      <c r="B2857" s="104" t="s">
        <v>19615</v>
      </c>
      <c r="C2857" s="104" t="s">
        <v>282</v>
      </c>
      <c r="D2857" s="104" t="s">
        <v>308</v>
      </c>
      <c r="E2857" s="104" t="s">
        <v>320</v>
      </c>
      <c r="F2857" s="104" t="s">
        <v>344</v>
      </c>
      <c r="G2857" s="104" t="s">
        <v>335</v>
      </c>
      <c r="H2857" s="104" t="s">
        <v>1264</v>
      </c>
      <c r="I2857" s="104" t="s">
        <v>19620</v>
      </c>
      <c r="J2857" s="105"/>
      <c r="K2857" s="105"/>
      <c r="L2857" s="105"/>
      <c r="M2857" s="106">
        <v>0.185</v>
      </c>
      <c r="N2857" s="105"/>
      <c r="O2857" s="107">
        <f t="shared" si="88"/>
        <v>7</v>
      </c>
      <c r="P2857" s="105">
        <f>IFERROR(INDEX(Data_HS!$D$2:$D$8217,MATCH(H2857,Data_HS!$A$2:$A$8217,0))/p_bulan,"")</f>
        <v>3.3636363636363638</v>
      </c>
      <c r="Q2857" s="104" t="str">
        <f t="shared" si="89"/>
        <v>Tanpa estimasi</v>
      </c>
    </row>
    <row r="2858" spans="1:17" x14ac:dyDescent="0.3">
      <c r="A2858" s="104">
        <v>2857</v>
      </c>
      <c r="B2858" s="104" t="s">
        <v>19615</v>
      </c>
      <c r="C2858" s="104" t="s">
        <v>282</v>
      </c>
      <c r="D2858" s="104" t="s">
        <v>308</v>
      </c>
      <c r="E2858" s="104" t="s">
        <v>320</v>
      </c>
      <c r="F2858" s="104" t="s">
        <v>344</v>
      </c>
      <c r="G2858" s="104" t="s">
        <v>335</v>
      </c>
      <c r="H2858" s="104" t="s">
        <v>1304</v>
      </c>
      <c r="I2858" s="104" t="s">
        <v>19621</v>
      </c>
      <c r="J2858" s="105">
        <v>5000</v>
      </c>
      <c r="K2858" s="105"/>
      <c r="L2858" s="105">
        <v>5000</v>
      </c>
      <c r="M2858" s="106">
        <v>0.42636016700000001</v>
      </c>
      <c r="N2858" s="105">
        <v>2131.800835</v>
      </c>
      <c r="O2858" s="107">
        <f t="shared" si="88"/>
        <v>8</v>
      </c>
      <c r="P2858" s="105">
        <f>IFERROR(INDEX(Data_HS!$D$2:$D$8217,MATCH(H2858,Data_HS!$A$2:$A$8217,0))/p_bulan,"")</f>
        <v>24934517.727272727</v>
      </c>
      <c r="Q2858" s="104" t="str">
        <f t="shared" si="89"/>
        <v>Wajar</v>
      </c>
    </row>
    <row r="2859" spans="1:17" x14ac:dyDescent="0.3">
      <c r="A2859" s="104">
        <v>2858</v>
      </c>
      <c r="B2859" s="104" t="s">
        <v>19615</v>
      </c>
      <c r="C2859" s="104" t="s">
        <v>282</v>
      </c>
      <c r="D2859" s="104" t="s">
        <v>308</v>
      </c>
      <c r="E2859" s="104" t="s">
        <v>320</v>
      </c>
      <c r="F2859" s="104" t="s">
        <v>344</v>
      </c>
      <c r="G2859" s="104" t="s">
        <v>335</v>
      </c>
      <c r="H2859" s="104" t="s">
        <v>1653</v>
      </c>
      <c r="I2859" s="104" t="s">
        <v>19622</v>
      </c>
      <c r="J2859" s="105">
        <v>11000</v>
      </c>
      <c r="K2859" s="105">
        <v>200000</v>
      </c>
      <c r="L2859" s="105">
        <v>105500</v>
      </c>
      <c r="M2859" s="106">
        <v>0.32196558400000003</v>
      </c>
      <c r="N2859" s="105">
        <v>33967.369140000003</v>
      </c>
      <c r="O2859" s="107">
        <f t="shared" si="88"/>
        <v>11</v>
      </c>
      <c r="P2859" s="105">
        <f>IFERROR(INDEX(Data_HS!$D$2:$D$8217,MATCH(H2859,Data_HS!$A$2:$A$8217,0))/p_bulan,"")</f>
        <v>12831.90909090909</v>
      </c>
      <c r="Q2859" s="104" t="str">
        <f t="shared" si="89"/>
        <v>Melebihi ekspor nasional HS</v>
      </c>
    </row>
    <row r="2860" spans="1:17" x14ac:dyDescent="0.3">
      <c r="A2860" s="104">
        <v>2859</v>
      </c>
      <c r="B2860" s="104" t="s">
        <v>19615</v>
      </c>
      <c r="C2860" s="104" t="s">
        <v>282</v>
      </c>
      <c r="D2860" s="104" t="s">
        <v>308</v>
      </c>
      <c r="E2860" s="104" t="s">
        <v>320</v>
      </c>
      <c r="F2860" s="104" t="s">
        <v>344</v>
      </c>
      <c r="G2860" s="104" t="s">
        <v>335</v>
      </c>
      <c r="H2860" s="104" t="s">
        <v>1180</v>
      </c>
      <c r="I2860" s="104" t="s">
        <v>19623</v>
      </c>
      <c r="J2860" s="105"/>
      <c r="K2860" s="105"/>
      <c r="L2860" s="105"/>
      <c r="M2860" s="106">
        <v>5.41714E-4</v>
      </c>
      <c r="N2860" s="105"/>
      <c r="O2860" s="107">
        <f t="shared" si="88"/>
        <v>7</v>
      </c>
      <c r="P2860" s="105">
        <f>IFERROR(INDEX(Data_HS!$D$2:$D$8217,MATCH(H2860,Data_HS!$A$2:$A$8217,0))/p_bulan,"")</f>
        <v>10.363636363636363</v>
      </c>
      <c r="Q2860" s="104" t="str">
        <f t="shared" si="89"/>
        <v>Tanpa estimasi</v>
      </c>
    </row>
    <row r="2861" spans="1:17" x14ac:dyDescent="0.3">
      <c r="A2861" s="104">
        <v>2860</v>
      </c>
      <c r="B2861" s="104" t="s">
        <v>19615</v>
      </c>
      <c r="C2861" s="104" t="s">
        <v>282</v>
      </c>
      <c r="D2861" s="104" t="s">
        <v>308</v>
      </c>
      <c r="E2861" s="104" t="s">
        <v>320</v>
      </c>
      <c r="F2861" s="104" t="s">
        <v>344</v>
      </c>
      <c r="G2861" s="104" t="s">
        <v>335</v>
      </c>
      <c r="H2861" s="104" t="s">
        <v>4629</v>
      </c>
      <c r="I2861" s="104" t="s">
        <v>19624</v>
      </c>
      <c r="J2861" s="105">
        <v>17000</v>
      </c>
      <c r="K2861" s="105">
        <v>500000</v>
      </c>
      <c r="L2861" s="105">
        <v>258500</v>
      </c>
      <c r="M2861" s="106">
        <v>1.77268161</v>
      </c>
      <c r="N2861" s="105">
        <v>458238.1961</v>
      </c>
      <c r="O2861" s="107">
        <f t="shared" si="88"/>
        <v>38</v>
      </c>
      <c r="P2861" s="105">
        <f>IFERROR(INDEX(Data_HS!$D$2:$D$8217,MATCH(H2861,Data_HS!$A$2:$A$8217,0))/p_bulan,"")</f>
        <v>2332469</v>
      </c>
      <c r="Q2861" s="104" t="str">
        <f t="shared" si="89"/>
        <v>Wajar</v>
      </c>
    </row>
    <row r="2862" spans="1:17" x14ac:dyDescent="0.3">
      <c r="A2862" s="104">
        <v>2861</v>
      </c>
      <c r="B2862" s="104" t="s">
        <v>19615</v>
      </c>
      <c r="C2862" s="104" t="s">
        <v>282</v>
      </c>
      <c r="D2862" s="104" t="s">
        <v>308</v>
      </c>
      <c r="E2862" s="104" t="s">
        <v>320</v>
      </c>
      <c r="F2862" s="104" t="s">
        <v>344</v>
      </c>
      <c r="G2862" s="104" t="s">
        <v>335</v>
      </c>
      <c r="H2862" s="104" t="s">
        <v>1304</v>
      </c>
      <c r="I2862" s="104" t="s">
        <v>19625</v>
      </c>
      <c r="J2862" s="105">
        <v>5000</v>
      </c>
      <c r="K2862" s="105"/>
      <c r="L2862" s="105">
        <v>5000</v>
      </c>
      <c r="M2862" s="106">
        <v>0.42636016700000001</v>
      </c>
      <c r="N2862" s="105">
        <v>2131.800835</v>
      </c>
      <c r="O2862" s="107">
        <f t="shared" si="88"/>
        <v>8</v>
      </c>
      <c r="P2862" s="105">
        <f>IFERROR(INDEX(Data_HS!$D$2:$D$8217,MATCH(H2862,Data_HS!$A$2:$A$8217,0))/p_bulan,"")</f>
        <v>24934517.727272727</v>
      </c>
      <c r="Q2862" s="104" t="str">
        <f t="shared" si="89"/>
        <v>Wajar</v>
      </c>
    </row>
    <row r="2863" spans="1:17" x14ac:dyDescent="0.3">
      <c r="A2863" s="104">
        <v>2862</v>
      </c>
      <c r="B2863" s="104" t="s">
        <v>19615</v>
      </c>
      <c r="C2863" s="104" t="s">
        <v>282</v>
      </c>
      <c r="D2863" s="104" t="s">
        <v>308</v>
      </c>
      <c r="E2863" s="104" t="s">
        <v>320</v>
      </c>
      <c r="F2863" s="104" t="s">
        <v>344</v>
      </c>
      <c r="G2863" s="104" t="s">
        <v>335</v>
      </c>
      <c r="H2863" s="104" t="s">
        <v>1296</v>
      </c>
      <c r="I2863" s="104" t="s">
        <v>19626</v>
      </c>
      <c r="J2863" s="105">
        <v>5000</v>
      </c>
      <c r="K2863" s="105">
        <v>100000</v>
      </c>
      <c r="L2863" s="105">
        <v>52500</v>
      </c>
      <c r="M2863" s="106">
        <v>1.212184615</v>
      </c>
      <c r="N2863" s="105">
        <v>63639.692309999999</v>
      </c>
      <c r="O2863" s="107">
        <f t="shared" si="88"/>
        <v>7</v>
      </c>
      <c r="P2863" s="105">
        <f>IFERROR(INDEX(Data_HS!$D$2:$D$8217,MATCH(H2863,Data_HS!$A$2:$A$8217,0))/p_bulan,"")</f>
        <v>1790.7272727272727</v>
      </c>
      <c r="Q2863" s="104" t="str">
        <f t="shared" si="89"/>
        <v>Melebihi ekspor nasional HS</v>
      </c>
    </row>
    <row r="2864" spans="1:17" x14ac:dyDescent="0.3">
      <c r="A2864" s="104">
        <v>2863</v>
      </c>
      <c r="B2864" s="104" t="s">
        <v>19615</v>
      </c>
      <c r="C2864" s="104" t="s">
        <v>282</v>
      </c>
      <c r="D2864" s="104" t="s">
        <v>308</v>
      </c>
      <c r="E2864" s="104" t="s">
        <v>320</v>
      </c>
      <c r="F2864" s="104" t="s">
        <v>344</v>
      </c>
      <c r="G2864" s="104" t="s">
        <v>335</v>
      </c>
      <c r="H2864" s="104" t="s">
        <v>1729</v>
      </c>
      <c r="I2864" s="104" t="s">
        <v>19627</v>
      </c>
      <c r="J2864" s="105">
        <v>5000</v>
      </c>
      <c r="K2864" s="105">
        <v>100000</v>
      </c>
      <c r="L2864" s="105">
        <v>52500</v>
      </c>
      <c r="M2864" s="106">
        <v>2.0850385990000002</v>
      </c>
      <c r="N2864" s="105">
        <v>109464.52650000001</v>
      </c>
      <c r="O2864" s="107">
        <f t="shared" si="88"/>
        <v>12</v>
      </c>
      <c r="P2864" s="105">
        <f>IFERROR(INDEX(Data_HS!$D$2:$D$8217,MATCH(H2864,Data_HS!$A$2:$A$8217,0))/p_bulan,"")</f>
        <v>446408.09090909088</v>
      </c>
      <c r="Q2864" s="104" t="str">
        <f t="shared" si="89"/>
        <v>Wajar</v>
      </c>
    </row>
    <row r="2865" spans="1:17" x14ac:dyDescent="0.3">
      <c r="A2865" s="104">
        <v>2864</v>
      </c>
      <c r="B2865" s="104" t="s">
        <v>19615</v>
      </c>
      <c r="C2865" s="104" t="s">
        <v>282</v>
      </c>
      <c r="D2865" s="104" t="s">
        <v>308</v>
      </c>
      <c r="E2865" s="104" t="s">
        <v>320</v>
      </c>
      <c r="F2865" s="104" t="s">
        <v>344</v>
      </c>
      <c r="G2865" s="104" t="s">
        <v>335</v>
      </c>
      <c r="H2865" s="104" t="s">
        <v>4629</v>
      </c>
      <c r="I2865" s="104" t="s">
        <v>19628</v>
      </c>
      <c r="J2865" s="105">
        <v>17000</v>
      </c>
      <c r="K2865" s="105">
        <v>500000</v>
      </c>
      <c r="L2865" s="105">
        <v>258500</v>
      </c>
      <c r="M2865" s="106">
        <v>1.77268161</v>
      </c>
      <c r="N2865" s="105">
        <v>458238.1961</v>
      </c>
      <c r="O2865" s="107">
        <f t="shared" si="88"/>
        <v>38</v>
      </c>
      <c r="P2865" s="105">
        <f>IFERROR(INDEX(Data_HS!$D$2:$D$8217,MATCH(H2865,Data_HS!$A$2:$A$8217,0))/p_bulan,"")</f>
        <v>2332469</v>
      </c>
      <c r="Q2865" s="104" t="str">
        <f t="shared" si="89"/>
        <v>Wajar</v>
      </c>
    </row>
    <row r="2866" spans="1:17" x14ac:dyDescent="0.3">
      <c r="A2866" s="104">
        <v>2865</v>
      </c>
      <c r="B2866" s="104" t="s">
        <v>19615</v>
      </c>
      <c r="C2866" s="104" t="s">
        <v>282</v>
      </c>
      <c r="D2866" s="104" t="s">
        <v>308</v>
      </c>
      <c r="E2866" s="104" t="s">
        <v>320</v>
      </c>
      <c r="F2866" s="104" t="s">
        <v>344</v>
      </c>
      <c r="G2866" s="104" t="s">
        <v>335</v>
      </c>
      <c r="H2866" s="104" t="s">
        <v>1531</v>
      </c>
      <c r="I2866" s="104" t="s">
        <v>19629</v>
      </c>
      <c r="J2866" s="105">
        <v>1000</v>
      </c>
      <c r="K2866" s="105">
        <v>50000</v>
      </c>
      <c r="L2866" s="105">
        <v>25500</v>
      </c>
      <c r="M2866" s="106">
        <v>12.257010360000001</v>
      </c>
      <c r="N2866" s="105">
        <v>312553.76419999998</v>
      </c>
      <c r="O2866" s="107">
        <f t="shared" si="88"/>
        <v>9</v>
      </c>
      <c r="P2866" s="105">
        <f>IFERROR(INDEX(Data_HS!$D$2:$D$8217,MATCH(H2866,Data_HS!$A$2:$A$8217,0))/p_bulan,"")</f>
        <v>5599810.1818181816</v>
      </c>
      <c r="Q2866" s="104" t="str">
        <f t="shared" si="89"/>
        <v>Wajar</v>
      </c>
    </row>
    <row r="2867" spans="1:17" x14ac:dyDescent="0.3">
      <c r="A2867" s="104">
        <v>2866</v>
      </c>
      <c r="B2867" s="104" t="s">
        <v>19630</v>
      </c>
      <c r="C2867" s="104" t="s">
        <v>286</v>
      </c>
      <c r="D2867" s="104" t="s">
        <v>311</v>
      </c>
      <c r="E2867" s="104" t="s">
        <v>18996</v>
      </c>
      <c r="F2867" s="104" t="s">
        <v>343</v>
      </c>
      <c r="G2867" s="104" t="s">
        <v>332</v>
      </c>
      <c r="H2867" s="104" t="s">
        <v>1460</v>
      </c>
      <c r="I2867" s="104" t="s">
        <v>19631</v>
      </c>
      <c r="J2867" s="105">
        <v>19000</v>
      </c>
      <c r="K2867" s="105">
        <v>60000</v>
      </c>
      <c r="L2867" s="105">
        <v>39500</v>
      </c>
      <c r="M2867" s="106">
        <v>6.8828138010000002</v>
      </c>
      <c r="N2867" s="105">
        <v>271871.14510000002</v>
      </c>
      <c r="O2867" s="107">
        <f t="shared" si="88"/>
        <v>9</v>
      </c>
      <c r="P2867" s="105">
        <f>IFERROR(INDEX(Data_HS!$D$2:$D$8217,MATCH(H2867,Data_HS!$A$2:$A$8217,0))/p_bulan,"")</f>
        <v>60138.272727272728</v>
      </c>
      <c r="Q2867" s="104" t="str">
        <f t="shared" si="89"/>
        <v>Melebihi ekspor nasional HS</v>
      </c>
    </row>
    <row r="2868" spans="1:17" x14ac:dyDescent="0.3">
      <c r="A2868" s="104">
        <v>2867</v>
      </c>
      <c r="B2868" s="104" t="s">
        <v>19630</v>
      </c>
      <c r="C2868" s="104" t="s">
        <v>286</v>
      </c>
      <c r="D2868" s="104" t="s">
        <v>311</v>
      </c>
      <c r="E2868" s="104" t="s">
        <v>18996</v>
      </c>
      <c r="F2868" s="104" t="s">
        <v>343</v>
      </c>
      <c r="G2868" s="104" t="s">
        <v>332</v>
      </c>
      <c r="H2868" s="104" t="s">
        <v>4323</v>
      </c>
      <c r="I2868" s="104" t="s">
        <v>19632</v>
      </c>
      <c r="J2868" s="105">
        <v>0</v>
      </c>
      <c r="K2868" s="105">
        <v>0</v>
      </c>
      <c r="L2868" s="105">
        <v>0</v>
      </c>
      <c r="M2868" s="106">
        <v>2.856886985</v>
      </c>
      <c r="N2868" s="105">
        <v>0</v>
      </c>
      <c r="O2868" s="107">
        <f t="shared" si="88"/>
        <v>33</v>
      </c>
      <c r="P2868" s="105">
        <f>IFERROR(INDEX(Data_HS!$D$2:$D$8217,MATCH(H2868,Data_HS!$A$2:$A$8217,0))/p_bulan,"")</f>
        <v>91787.363636363632</v>
      </c>
      <c r="Q2868" s="104" t="str">
        <f t="shared" si="89"/>
        <v>Estimasi nol</v>
      </c>
    </row>
    <row r="2869" spans="1:17" x14ac:dyDescent="0.3">
      <c r="A2869" s="104">
        <v>2868</v>
      </c>
      <c r="B2869" s="104" t="s">
        <v>19633</v>
      </c>
      <c r="C2869" s="104" t="s">
        <v>288</v>
      </c>
      <c r="D2869" s="104" t="s">
        <v>311</v>
      </c>
      <c r="E2869" s="104" t="s">
        <v>309</v>
      </c>
      <c r="F2869" s="104" t="s">
        <v>343</v>
      </c>
      <c r="G2869" s="104" t="s">
        <v>332</v>
      </c>
      <c r="H2869" s="104" t="s">
        <v>2397</v>
      </c>
      <c r="I2869" s="104" t="s">
        <v>19634</v>
      </c>
      <c r="J2869" s="105">
        <v>0</v>
      </c>
      <c r="K2869" s="105">
        <v>0</v>
      </c>
      <c r="L2869" s="105">
        <v>0</v>
      </c>
      <c r="M2869" s="106">
        <v>0.88014240499999996</v>
      </c>
      <c r="N2869" s="105">
        <v>0</v>
      </c>
      <c r="O2869" s="107">
        <f t="shared" si="88"/>
        <v>20</v>
      </c>
      <c r="P2869" s="105">
        <f>IFERROR(INDEX(Data_HS!$D$2:$D$8217,MATCH(H2869,Data_HS!$A$2:$A$8217,0))/p_bulan,"")</f>
        <v>606.81818181818187</v>
      </c>
      <c r="Q2869" s="104" t="str">
        <f t="shared" si="89"/>
        <v>Estimasi nol</v>
      </c>
    </row>
    <row r="2870" spans="1:17" x14ac:dyDescent="0.3">
      <c r="A2870" s="104">
        <v>2869</v>
      </c>
      <c r="B2870" s="104" t="s">
        <v>19633</v>
      </c>
      <c r="C2870" s="104" t="s">
        <v>288</v>
      </c>
      <c r="D2870" s="104" t="s">
        <v>311</v>
      </c>
      <c r="E2870" s="104" t="s">
        <v>309</v>
      </c>
      <c r="F2870" s="104" t="s">
        <v>343</v>
      </c>
      <c r="G2870" s="104" t="s">
        <v>332</v>
      </c>
      <c r="H2870" s="104" t="s">
        <v>16845</v>
      </c>
      <c r="I2870" s="104" t="s">
        <v>19635</v>
      </c>
      <c r="J2870" s="105">
        <v>22000</v>
      </c>
      <c r="K2870" s="105">
        <v>350000</v>
      </c>
      <c r="L2870" s="105">
        <v>186000</v>
      </c>
      <c r="M2870" s="106"/>
      <c r="N2870" s="105"/>
      <c r="O2870" s="107">
        <f t="shared" si="88"/>
        <v>0</v>
      </c>
      <c r="P2870" s="105" t="str">
        <f>IFERROR(INDEX(Data_HS!$D$2:$D$8217,MATCH(H2870,Data_HS!$A$2:$A$8217,0))/p_bulan,"")</f>
        <v/>
      </c>
      <c r="Q2870" s="104" t="str">
        <f t="shared" si="89"/>
        <v>HS tidak valid</v>
      </c>
    </row>
    <row r="2871" spans="1:17" x14ac:dyDescent="0.3">
      <c r="A2871" s="104">
        <v>2870</v>
      </c>
      <c r="B2871" s="104" t="s">
        <v>19633</v>
      </c>
      <c r="C2871" s="104" t="s">
        <v>288</v>
      </c>
      <c r="D2871" s="104" t="s">
        <v>311</v>
      </c>
      <c r="E2871" s="104" t="s">
        <v>309</v>
      </c>
      <c r="F2871" s="104" t="s">
        <v>343</v>
      </c>
      <c r="G2871" s="104" t="s">
        <v>332</v>
      </c>
      <c r="H2871" s="104" t="s">
        <v>2757</v>
      </c>
      <c r="I2871" s="104" t="s">
        <v>16908</v>
      </c>
      <c r="J2871" s="105">
        <v>20000</v>
      </c>
      <c r="K2871" s="105">
        <v>500000</v>
      </c>
      <c r="L2871" s="105">
        <v>260000</v>
      </c>
      <c r="M2871" s="106">
        <v>0.30174964999999998</v>
      </c>
      <c r="N2871" s="105">
        <v>78454.909020000006</v>
      </c>
      <c r="O2871" s="107">
        <f t="shared" si="88"/>
        <v>23</v>
      </c>
      <c r="P2871" s="105">
        <f>IFERROR(INDEX(Data_HS!$D$2:$D$8217,MATCH(H2871,Data_HS!$A$2:$A$8217,0))/p_bulan,"")</f>
        <v>2743.7272727272725</v>
      </c>
      <c r="Q2871" s="104" t="str">
        <f t="shared" si="89"/>
        <v>Melebihi ekspor nasional HS</v>
      </c>
    </row>
    <row r="2872" spans="1:17" x14ac:dyDescent="0.3">
      <c r="A2872" s="104">
        <v>2871</v>
      </c>
      <c r="B2872" s="104" t="s">
        <v>19636</v>
      </c>
      <c r="C2872" s="104" t="s">
        <v>292</v>
      </c>
      <c r="D2872" s="104" t="s">
        <v>314</v>
      </c>
      <c r="E2872" s="104" t="s">
        <v>320</v>
      </c>
      <c r="F2872" s="104" t="s">
        <v>343</v>
      </c>
      <c r="G2872" s="104" t="s">
        <v>335</v>
      </c>
      <c r="H2872" s="104" t="s">
        <v>6174</v>
      </c>
      <c r="I2872" s="104" t="s">
        <v>17370</v>
      </c>
      <c r="J2872" s="105">
        <v>20000</v>
      </c>
      <c r="K2872" s="105">
        <v>80000</v>
      </c>
      <c r="L2872" s="105">
        <v>50000</v>
      </c>
      <c r="M2872" s="106">
        <v>2.3792928459999998</v>
      </c>
      <c r="N2872" s="105">
        <v>118964.64230000001</v>
      </c>
      <c r="O2872" s="107">
        <f t="shared" si="88"/>
        <v>44</v>
      </c>
      <c r="P2872" s="105">
        <f>IFERROR(INDEX(Data_HS!$D$2:$D$8217,MATCH(H2872,Data_HS!$A$2:$A$8217,0))/p_bulan,"")</f>
        <v>287282.09090909088</v>
      </c>
      <c r="Q2872" s="104" t="str">
        <f t="shared" si="89"/>
        <v>Wajar</v>
      </c>
    </row>
    <row r="2873" spans="1:17" x14ac:dyDescent="0.3">
      <c r="A2873" s="104">
        <v>2872</v>
      </c>
      <c r="B2873" s="104" t="s">
        <v>19636</v>
      </c>
      <c r="C2873" s="104" t="s">
        <v>292</v>
      </c>
      <c r="D2873" s="104" t="s">
        <v>314</v>
      </c>
      <c r="E2873" s="104" t="s">
        <v>320</v>
      </c>
      <c r="F2873" s="104" t="s">
        <v>343</v>
      </c>
      <c r="G2873" s="104" t="s">
        <v>335</v>
      </c>
      <c r="H2873" s="104" t="s">
        <v>6174</v>
      </c>
      <c r="I2873" s="104" t="s">
        <v>19637</v>
      </c>
      <c r="J2873" s="105">
        <v>20000</v>
      </c>
      <c r="K2873" s="105">
        <v>25000</v>
      </c>
      <c r="L2873" s="105">
        <v>22500</v>
      </c>
      <c r="M2873" s="106">
        <v>2.3792928459999998</v>
      </c>
      <c r="N2873" s="105">
        <v>53534.089039999999</v>
      </c>
      <c r="O2873" s="107">
        <f t="shared" si="88"/>
        <v>44</v>
      </c>
      <c r="P2873" s="105">
        <f>IFERROR(INDEX(Data_HS!$D$2:$D$8217,MATCH(H2873,Data_HS!$A$2:$A$8217,0))/p_bulan,"")</f>
        <v>287282.09090909088</v>
      </c>
      <c r="Q2873" s="104" t="str">
        <f t="shared" si="89"/>
        <v>Wajar</v>
      </c>
    </row>
    <row r="2874" spans="1:17" x14ac:dyDescent="0.3">
      <c r="A2874" s="104">
        <v>2873</v>
      </c>
      <c r="B2874" s="104" t="s">
        <v>19636</v>
      </c>
      <c r="C2874" s="104" t="s">
        <v>292</v>
      </c>
      <c r="D2874" s="104" t="s">
        <v>314</v>
      </c>
      <c r="E2874" s="104" t="s">
        <v>320</v>
      </c>
      <c r="F2874" s="104" t="s">
        <v>343</v>
      </c>
      <c r="G2874" s="104" t="s">
        <v>335</v>
      </c>
      <c r="H2874" s="104" t="s">
        <v>7049</v>
      </c>
      <c r="I2874" s="104" t="s">
        <v>19638</v>
      </c>
      <c r="J2874" s="105">
        <v>20000</v>
      </c>
      <c r="K2874" s="105">
        <v>20000</v>
      </c>
      <c r="L2874" s="105">
        <v>20000</v>
      </c>
      <c r="M2874" s="106">
        <v>0.15903830599999999</v>
      </c>
      <c r="N2874" s="105">
        <v>3180.766122</v>
      </c>
      <c r="O2874" s="107">
        <f t="shared" si="88"/>
        <v>53</v>
      </c>
      <c r="P2874" s="105">
        <f>IFERROR(INDEX(Data_HS!$D$2:$D$8217,MATCH(H2874,Data_HS!$A$2:$A$8217,0))/p_bulan,"")</f>
        <v>14667.09090909091</v>
      </c>
      <c r="Q2874" s="104" t="str">
        <f t="shared" si="89"/>
        <v>Wajar</v>
      </c>
    </row>
    <row r="2875" spans="1:17" x14ac:dyDescent="0.3">
      <c r="A2875" s="104">
        <v>2874</v>
      </c>
      <c r="B2875" s="104" t="s">
        <v>19639</v>
      </c>
      <c r="C2875" s="104" t="s">
        <v>280</v>
      </c>
      <c r="D2875" s="104" t="s">
        <v>311</v>
      </c>
      <c r="E2875" s="104" t="s">
        <v>320</v>
      </c>
      <c r="F2875" s="104" t="s">
        <v>343</v>
      </c>
      <c r="G2875" s="104" t="s">
        <v>335</v>
      </c>
      <c r="H2875" s="104" t="s">
        <v>1338</v>
      </c>
      <c r="I2875" s="104" t="s">
        <v>19554</v>
      </c>
      <c r="J2875" s="105"/>
      <c r="K2875" s="105">
        <v>6500</v>
      </c>
      <c r="L2875" s="105"/>
      <c r="M2875" s="106">
        <v>1.5809700950000001</v>
      </c>
      <c r="N2875" s="105"/>
      <c r="O2875" s="107">
        <f t="shared" si="88"/>
        <v>8</v>
      </c>
      <c r="P2875" s="105">
        <f>IFERROR(INDEX(Data_HS!$D$2:$D$8217,MATCH(H2875,Data_HS!$A$2:$A$8217,0))/p_bulan,"")</f>
        <v>10972.363636363636</v>
      </c>
      <c r="Q2875" s="104" t="str">
        <f t="shared" si="89"/>
        <v>Tanpa estimasi</v>
      </c>
    </row>
    <row r="2876" spans="1:17" x14ac:dyDescent="0.3">
      <c r="A2876" s="104">
        <v>2875</v>
      </c>
      <c r="B2876" s="104" t="s">
        <v>19639</v>
      </c>
      <c r="C2876" s="104" t="s">
        <v>280</v>
      </c>
      <c r="D2876" s="104" t="s">
        <v>311</v>
      </c>
      <c r="E2876" s="104" t="s">
        <v>320</v>
      </c>
      <c r="F2876" s="104" t="s">
        <v>343</v>
      </c>
      <c r="G2876" s="104" t="s">
        <v>335</v>
      </c>
      <c r="H2876" s="104" t="s">
        <v>1809</v>
      </c>
      <c r="I2876" s="104" t="s">
        <v>19640</v>
      </c>
      <c r="J2876" s="105">
        <v>10</v>
      </c>
      <c r="K2876" s="105">
        <v>100</v>
      </c>
      <c r="L2876" s="105">
        <v>55</v>
      </c>
      <c r="M2876" s="106">
        <v>12.10253103</v>
      </c>
      <c r="N2876" s="105">
        <v>665.63920680000001</v>
      </c>
      <c r="O2876" s="107">
        <f t="shared" si="88"/>
        <v>13</v>
      </c>
      <c r="P2876" s="105">
        <f>IFERROR(INDEX(Data_HS!$D$2:$D$8217,MATCH(H2876,Data_HS!$A$2:$A$8217,0))/p_bulan,"")</f>
        <v>1579076.6363636365</v>
      </c>
      <c r="Q2876" s="104" t="str">
        <f t="shared" si="89"/>
        <v>Wajar</v>
      </c>
    </row>
    <row r="2877" spans="1:17" x14ac:dyDescent="0.3">
      <c r="A2877" s="104">
        <v>2876</v>
      </c>
      <c r="B2877" s="104" t="s">
        <v>19639</v>
      </c>
      <c r="C2877" s="104" t="s">
        <v>280</v>
      </c>
      <c r="D2877" s="104" t="s">
        <v>311</v>
      </c>
      <c r="E2877" s="104" t="s">
        <v>320</v>
      </c>
      <c r="F2877" s="104" t="s">
        <v>343</v>
      </c>
      <c r="G2877" s="104" t="s">
        <v>335</v>
      </c>
      <c r="H2877" s="104" t="s">
        <v>1753</v>
      </c>
      <c r="I2877" s="104" t="s">
        <v>19641</v>
      </c>
      <c r="J2877" s="105">
        <v>10</v>
      </c>
      <c r="K2877" s="105">
        <v>20</v>
      </c>
      <c r="L2877" s="105">
        <v>15</v>
      </c>
      <c r="M2877" s="106">
        <v>17.68034274</v>
      </c>
      <c r="N2877" s="105">
        <v>265.20514109999999</v>
      </c>
      <c r="O2877" s="107">
        <f t="shared" si="88"/>
        <v>12</v>
      </c>
      <c r="P2877" s="105">
        <f>IFERROR(INDEX(Data_HS!$D$2:$D$8217,MATCH(H2877,Data_HS!$A$2:$A$8217,0))/p_bulan,"")</f>
        <v>1474019.8181818181</v>
      </c>
      <c r="Q2877" s="104" t="str">
        <f t="shared" si="89"/>
        <v>Wajar</v>
      </c>
    </row>
    <row r="2878" spans="1:17" x14ac:dyDescent="0.3">
      <c r="A2878" s="104">
        <v>2877</v>
      </c>
      <c r="B2878" s="104" t="s">
        <v>19639</v>
      </c>
      <c r="C2878" s="104" t="s">
        <v>280</v>
      </c>
      <c r="D2878" s="104" t="s">
        <v>311</v>
      </c>
      <c r="E2878" s="104" t="s">
        <v>320</v>
      </c>
      <c r="F2878" s="104" t="s">
        <v>343</v>
      </c>
      <c r="G2878" s="104" t="s">
        <v>335</v>
      </c>
      <c r="H2878" s="104" t="s">
        <v>1340</v>
      </c>
      <c r="I2878" s="104" t="s">
        <v>19642</v>
      </c>
      <c r="J2878" s="105">
        <v>0</v>
      </c>
      <c r="K2878" s="105">
        <v>0</v>
      </c>
      <c r="L2878" s="105">
        <v>0</v>
      </c>
      <c r="M2878" s="106">
        <v>0.56251206799999998</v>
      </c>
      <c r="N2878" s="105">
        <v>0</v>
      </c>
      <c r="O2878" s="107">
        <f t="shared" si="88"/>
        <v>8</v>
      </c>
      <c r="P2878" s="105">
        <f>IFERROR(INDEX(Data_HS!$D$2:$D$8217,MATCH(H2878,Data_HS!$A$2:$A$8217,0))/p_bulan,"")</f>
        <v>682207.27272727271</v>
      </c>
      <c r="Q2878" s="104" t="str">
        <f t="shared" si="89"/>
        <v>Estimasi nol</v>
      </c>
    </row>
    <row r="2879" spans="1:17" x14ac:dyDescent="0.3">
      <c r="A2879" s="104">
        <v>2878</v>
      </c>
      <c r="B2879" s="104" t="s">
        <v>19639</v>
      </c>
      <c r="C2879" s="104" t="s">
        <v>280</v>
      </c>
      <c r="D2879" s="104" t="s">
        <v>311</v>
      </c>
      <c r="E2879" s="104" t="s">
        <v>320</v>
      </c>
      <c r="F2879" s="104" t="s">
        <v>343</v>
      </c>
      <c r="G2879" s="104" t="s">
        <v>335</v>
      </c>
      <c r="H2879" s="104" t="s">
        <v>4629</v>
      </c>
      <c r="I2879" s="104" t="s">
        <v>19643</v>
      </c>
      <c r="J2879" s="105">
        <v>20000</v>
      </c>
      <c r="K2879" s="105">
        <v>30000</v>
      </c>
      <c r="L2879" s="105">
        <v>25000</v>
      </c>
      <c r="M2879" s="106">
        <v>1.77268161</v>
      </c>
      <c r="N2879" s="105">
        <v>44317.040240000002</v>
      </c>
      <c r="O2879" s="107">
        <f t="shared" si="88"/>
        <v>38</v>
      </c>
      <c r="P2879" s="105">
        <f>IFERROR(INDEX(Data_HS!$D$2:$D$8217,MATCH(H2879,Data_HS!$A$2:$A$8217,0))/p_bulan,"")</f>
        <v>2332469</v>
      </c>
      <c r="Q2879" s="104" t="str">
        <f t="shared" si="89"/>
        <v>Wajar</v>
      </c>
    </row>
    <row r="2880" spans="1:17" x14ac:dyDescent="0.3">
      <c r="A2880" s="104">
        <v>2879</v>
      </c>
      <c r="B2880" s="104" t="s">
        <v>19639</v>
      </c>
      <c r="C2880" s="104" t="s">
        <v>280</v>
      </c>
      <c r="D2880" s="104" t="s">
        <v>311</v>
      </c>
      <c r="E2880" s="104" t="s">
        <v>320</v>
      </c>
      <c r="F2880" s="104" t="s">
        <v>343</v>
      </c>
      <c r="G2880" s="104" t="s">
        <v>335</v>
      </c>
      <c r="H2880" s="104" t="s">
        <v>4629</v>
      </c>
      <c r="I2880" s="104" t="s">
        <v>17335</v>
      </c>
      <c r="J2880" s="105">
        <v>16000</v>
      </c>
      <c r="K2880" s="105">
        <v>100000</v>
      </c>
      <c r="L2880" s="105">
        <v>58000</v>
      </c>
      <c r="M2880" s="106">
        <v>1.77268161</v>
      </c>
      <c r="N2880" s="105">
        <v>102815.5334</v>
      </c>
      <c r="O2880" s="107">
        <f t="shared" si="88"/>
        <v>38</v>
      </c>
      <c r="P2880" s="105">
        <f>IFERROR(INDEX(Data_HS!$D$2:$D$8217,MATCH(H2880,Data_HS!$A$2:$A$8217,0))/p_bulan,"")</f>
        <v>2332469</v>
      </c>
      <c r="Q2880" s="104" t="str">
        <f t="shared" si="89"/>
        <v>Wajar</v>
      </c>
    </row>
    <row r="2881" spans="1:17" x14ac:dyDescent="0.3">
      <c r="A2881" s="104">
        <v>2880</v>
      </c>
      <c r="B2881" s="104" t="s">
        <v>19644</v>
      </c>
      <c r="C2881" s="104" t="s">
        <v>284</v>
      </c>
      <c r="D2881" s="104" t="s">
        <v>308</v>
      </c>
      <c r="E2881" s="104" t="s">
        <v>320</v>
      </c>
      <c r="F2881" s="104" t="s">
        <v>344</v>
      </c>
      <c r="G2881" s="104" t="s">
        <v>335</v>
      </c>
      <c r="H2881" s="104" t="s">
        <v>16845</v>
      </c>
      <c r="I2881" s="104" t="s">
        <v>16846</v>
      </c>
      <c r="J2881" s="105"/>
      <c r="K2881" s="105"/>
      <c r="L2881" s="105"/>
      <c r="M2881" s="106"/>
      <c r="N2881" s="105"/>
      <c r="O2881" s="107">
        <f t="shared" si="88"/>
        <v>0</v>
      </c>
      <c r="P2881" s="105" t="str">
        <f>IFERROR(INDEX(Data_HS!$D$2:$D$8217,MATCH(H2881,Data_HS!$A$2:$A$8217,0))/p_bulan,"")</f>
        <v/>
      </c>
      <c r="Q2881" s="104" t="str">
        <f t="shared" si="89"/>
        <v>HS tidak valid</v>
      </c>
    </row>
    <row r="2882" spans="1:17" x14ac:dyDescent="0.3">
      <c r="A2882" s="104">
        <v>2881</v>
      </c>
      <c r="B2882" s="104" t="s">
        <v>19645</v>
      </c>
      <c r="C2882" s="104" t="s">
        <v>282</v>
      </c>
      <c r="D2882" s="104" t="s">
        <v>311</v>
      </c>
      <c r="E2882" s="104" t="s">
        <v>320</v>
      </c>
      <c r="F2882" s="104" t="s">
        <v>344</v>
      </c>
      <c r="G2882" s="104" t="s">
        <v>332</v>
      </c>
      <c r="H2882" s="104" t="s">
        <v>1452</v>
      </c>
      <c r="I2882" s="104" t="s">
        <v>19646</v>
      </c>
      <c r="J2882" s="105">
        <v>200</v>
      </c>
      <c r="K2882" s="105">
        <v>50000</v>
      </c>
      <c r="L2882" s="105">
        <v>25100</v>
      </c>
      <c r="M2882" s="106">
        <v>4.5221524080000002</v>
      </c>
      <c r="N2882" s="105">
        <v>113506.0255</v>
      </c>
      <c r="O2882" s="107">
        <f t="shared" ref="O2882:O2945" si="90">VALUE(LEFT(H2882,2))</f>
        <v>9</v>
      </c>
      <c r="P2882" s="105">
        <f>IFERROR(INDEX(Data_HS!$D$2:$D$8217,MATCH(H2882,Data_HS!$A$2:$A$8217,0))/p_bulan,"")</f>
        <v>165482502.36363637</v>
      </c>
      <c r="Q2882" s="104" t="str">
        <f t="shared" ref="Q2882:Q2945" si="91">IF(H2882="00000000","HS tidak valid",IF(N2882="","Tanpa estimasi",IF(P2882="","HS tidak ada di data nasional",IF(N2882=0,"Estimasi nol",IF(N2882&gt;P2882,"Melebihi ekspor nasional HS","Wajar")))))</f>
        <v>Wajar</v>
      </c>
    </row>
    <row r="2883" spans="1:17" x14ac:dyDescent="0.3">
      <c r="A2883" s="104">
        <v>2882</v>
      </c>
      <c r="B2883" s="104" t="s">
        <v>19645</v>
      </c>
      <c r="C2883" s="104" t="s">
        <v>282</v>
      </c>
      <c r="D2883" s="104" t="s">
        <v>311</v>
      </c>
      <c r="E2883" s="104" t="s">
        <v>320</v>
      </c>
      <c r="F2883" s="104" t="s">
        <v>344</v>
      </c>
      <c r="G2883" s="104" t="s">
        <v>332</v>
      </c>
      <c r="H2883" s="104" t="s">
        <v>1450</v>
      </c>
      <c r="I2883" s="104" t="s">
        <v>19647</v>
      </c>
      <c r="J2883" s="105">
        <v>10</v>
      </c>
      <c r="K2883" s="105">
        <v>30000</v>
      </c>
      <c r="L2883" s="105">
        <v>15005</v>
      </c>
      <c r="M2883" s="106">
        <v>7.4869302299999996</v>
      </c>
      <c r="N2883" s="105">
        <v>112341.3881</v>
      </c>
      <c r="O2883" s="107">
        <f t="shared" si="90"/>
        <v>9</v>
      </c>
      <c r="P2883" s="105">
        <f>IFERROR(INDEX(Data_HS!$D$2:$D$8217,MATCH(H2883,Data_HS!$A$2:$A$8217,0))/p_bulan,"")</f>
        <v>44220039</v>
      </c>
      <c r="Q2883" s="104" t="str">
        <f t="shared" si="91"/>
        <v>Wajar</v>
      </c>
    </row>
    <row r="2884" spans="1:17" x14ac:dyDescent="0.3">
      <c r="A2884" s="104">
        <v>2883</v>
      </c>
      <c r="B2884" s="104" t="s">
        <v>19645</v>
      </c>
      <c r="C2884" s="104" t="s">
        <v>282</v>
      </c>
      <c r="D2884" s="104" t="s">
        <v>311</v>
      </c>
      <c r="E2884" s="104" t="s">
        <v>320</v>
      </c>
      <c r="F2884" s="104" t="s">
        <v>344</v>
      </c>
      <c r="G2884" s="104" t="s">
        <v>332</v>
      </c>
      <c r="H2884" s="104" t="s">
        <v>1058</v>
      </c>
      <c r="I2884" s="104" t="s">
        <v>19648</v>
      </c>
      <c r="J2884" s="105">
        <v>10</v>
      </c>
      <c r="K2884" s="105">
        <v>30000</v>
      </c>
      <c r="L2884" s="105">
        <v>15005</v>
      </c>
      <c r="M2884" s="106">
        <v>29.679931969999998</v>
      </c>
      <c r="N2884" s="105">
        <v>445347.37929999997</v>
      </c>
      <c r="O2884" s="107">
        <f t="shared" si="90"/>
        <v>5</v>
      </c>
      <c r="P2884" s="105">
        <f>IFERROR(INDEX(Data_HS!$D$2:$D$8217,MATCH(H2884,Data_HS!$A$2:$A$8217,0))/p_bulan,"")</f>
        <v>7932.636363636364</v>
      </c>
      <c r="Q2884" s="104" t="str">
        <f t="shared" si="91"/>
        <v>Melebihi ekspor nasional HS</v>
      </c>
    </row>
    <row r="2885" spans="1:17" x14ac:dyDescent="0.3">
      <c r="A2885" s="104">
        <v>2884</v>
      </c>
      <c r="B2885" s="104" t="s">
        <v>19649</v>
      </c>
      <c r="C2885" s="104" t="s">
        <v>284</v>
      </c>
      <c r="D2885" s="104" t="s">
        <v>308</v>
      </c>
      <c r="E2885" s="104" t="s">
        <v>301</v>
      </c>
      <c r="F2885" s="104" t="s">
        <v>344</v>
      </c>
      <c r="G2885" s="104" t="s">
        <v>335</v>
      </c>
      <c r="H2885" s="104" t="s">
        <v>2263</v>
      </c>
      <c r="I2885" s="104" t="s">
        <v>19650</v>
      </c>
      <c r="J2885" s="105">
        <v>10000</v>
      </c>
      <c r="K2885" s="105"/>
      <c r="L2885" s="105">
        <v>10000</v>
      </c>
      <c r="M2885" s="106">
        <v>6.183815901</v>
      </c>
      <c r="N2885" s="105">
        <v>61838.159010000003</v>
      </c>
      <c r="O2885" s="107">
        <f t="shared" si="90"/>
        <v>18</v>
      </c>
      <c r="P2885" s="105">
        <f>IFERROR(INDEX(Data_HS!$D$2:$D$8217,MATCH(H2885,Data_HS!$A$2:$A$8217,0))/p_bulan,"")</f>
        <v>64124517</v>
      </c>
      <c r="Q2885" s="104" t="str">
        <f t="shared" si="91"/>
        <v>Wajar</v>
      </c>
    </row>
    <row r="2886" spans="1:17" x14ac:dyDescent="0.3">
      <c r="A2886" s="104">
        <v>2885</v>
      </c>
      <c r="B2886" s="104" t="s">
        <v>19649</v>
      </c>
      <c r="C2886" s="104" t="s">
        <v>284</v>
      </c>
      <c r="D2886" s="104" t="s">
        <v>308</v>
      </c>
      <c r="E2886" s="104" t="s">
        <v>301</v>
      </c>
      <c r="F2886" s="104" t="s">
        <v>344</v>
      </c>
      <c r="G2886" s="104" t="s">
        <v>335</v>
      </c>
      <c r="H2886" s="104" t="s">
        <v>2263</v>
      </c>
      <c r="I2886" s="104" t="s">
        <v>19651</v>
      </c>
      <c r="J2886" s="105">
        <v>10000</v>
      </c>
      <c r="K2886" s="105"/>
      <c r="L2886" s="105">
        <v>10000</v>
      </c>
      <c r="M2886" s="106">
        <v>6.183815901</v>
      </c>
      <c r="N2886" s="105">
        <v>61838.159010000003</v>
      </c>
      <c r="O2886" s="107">
        <f t="shared" si="90"/>
        <v>18</v>
      </c>
      <c r="P2886" s="105">
        <f>IFERROR(INDEX(Data_HS!$D$2:$D$8217,MATCH(H2886,Data_HS!$A$2:$A$8217,0))/p_bulan,"")</f>
        <v>64124517</v>
      </c>
      <c r="Q2886" s="104" t="str">
        <f t="shared" si="91"/>
        <v>Wajar</v>
      </c>
    </row>
    <row r="2887" spans="1:17" x14ac:dyDescent="0.3">
      <c r="A2887" s="104">
        <v>2886</v>
      </c>
      <c r="B2887" s="104" t="s">
        <v>19652</v>
      </c>
      <c r="C2887" s="104" t="s">
        <v>282</v>
      </c>
      <c r="D2887" s="104" t="s">
        <v>308</v>
      </c>
      <c r="E2887" s="104" t="s">
        <v>320</v>
      </c>
      <c r="F2887" s="104" t="s">
        <v>343</v>
      </c>
      <c r="G2887" s="104" t="s">
        <v>332</v>
      </c>
      <c r="H2887" s="104" t="s">
        <v>1493</v>
      </c>
      <c r="I2887" s="104" t="s">
        <v>19653</v>
      </c>
      <c r="J2887" s="105">
        <v>14000</v>
      </c>
      <c r="K2887" s="105">
        <v>20000</v>
      </c>
      <c r="L2887" s="105">
        <v>17000</v>
      </c>
      <c r="M2887" s="106">
        <v>7.2449907680000001</v>
      </c>
      <c r="N2887" s="105">
        <v>123164.8431</v>
      </c>
      <c r="O2887" s="107">
        <f t="shared" si="90"/>
        <v>9</v>
      </c>
      <c r="P2887" s="105">
        <f>IFERROR(INDEX(Data_HS!$D$2:$D$8217,MATCH(H2887,Data_HS!$A$2:$A$8217,0))/p_bulan,"")</f>
        <v>10498596.909090908</v>
      </c>
      <c r="Q2887" s="104" t="str">
        <f t="shared" si="91"/>
        <v>Wajar</v>
      </c>
    </row>
    <row r="2888" spans="1:17" x14ac:dyDescent="0.3">
      <c r="A2888" s="104">
        <v>2887</v>
      </c>
      <c r="B2888" s="104" t="s">
        <v>19652</v>
      </c>
      <c r="C2888" s="104" t="s">
        <v>282</v>
      </c>
      <c r="D2888" s="104" t="s">
        <v>308</v>
      </c>
      <c r="E2888" s="104" t="s">
        <v>320</v>
      </c>
      <c r="F2888" s="104" t="s">
        <v>343</v>
      </c>
      <c r="G2888" s="104" t="s">
        <v>332</v>
      </c>
      <c r="H2888" s="104" t="s">
        <v>1493</v>
      </c>
      <c r="I2888" s="104" t="s">
        <v>19327</v>
      </c>
      <c r="J2888" s="105">
        <v>5000</v>
      </c>
      <c r="K2888" s="105">
        <v>30000</v>
      </c>
      <c r="L2888" s="105">
        <v>17500</v>
      </c>
      <c r="M2888" s="106">
        <v>7.2449907680000001</v>
      </c>
      <c r="N2888" s="105">
        <v>126787.33839999999</v>
      </c>
      <c r="O2888" s="107">
        <f t="shared" si="90"/>
        <v>9</v>
      </c>
      <c r="P2888" s="105">
        <f>IFERROR(INDEX(Data_HS!$D$2:$D$8217,MATCH(H2888,Data_HS!$A$2:$A$8217,0))/p_bulan,"")</f>
        <v>10498596.909090908</v>
      </c>
      <c r="Q2888" s="104" t="str">
        <f t="shared" si="91"/>
        <v>Wajar</v>
      </c>
    </row>
    <row r="2889" spans="1:17" x14ac:dyDescent="0.3">
      <c r="A2889" s="104">
        <v>2888</v>
      </c>
      <c r="B2889" s="104" t="s">
        <v>19652</v>
      </c>
      <c r="C2889" s="104" t="s">
        <v>282</v>
      </c>
      <c r="D2889" s="104" t="s">
        <v>308</v>
      </c>
      <c r="E2889" s="104" t="s">
        <v>320</v>
      </c>
      <c r="F2889" s="104" t="s">
        <v>343</v>
      </c>
      <c r="G2889" s="104" t="s">
        <v>332</v>
      </c>
      <c r="H2889" s="104" t="s">
        <v>1495</v>
      </c>
      <c r="I2889" s="104" t="s">
        <v>19654</v>
      </c>
      <c r="J2889" s="105">
        <v>14000</v>
      </c>
      <c r="K2889" s="105">
        <v>20000</v>
      </c>
      <c r="L2889" s="105">
        <v>17000</v>
      </c>
      <c r="M2889" s="106">
        <v>6.7226702649999996</v>
      </c>
      <c r="N2889" s="105">
        <v>114285.39449999999</v>
      </c>
      <c r="O2889" s="107">
        <f t="shared" si="90"/>
        <v>9</v>
      </c>
      <c r="P2889" s="105">
        <f>IFERROR(INDEX(Data_HS!$D$2:$D$8217,MATCH(H2889,Data_HS!$A$2:$A$8217,0))/p_bulan,"")</f>
        <v>7877299.2727272725</v>
      </c>
      <c r="Q2889" s="104" t="str">
        <f t="shared" si="91"/>
        <v>Wajar</v>
      </c>
    </row>
    <row r="2890" spans="1:17" x14ac:dyDescent="0.3">
      <c r="A2890" s="104">
        <v>2889</v>
      </c>
      <c r="B2890" s="104" t="s">
        <v>19652</v>
      </c>
      <c r="C2890" s="104" t="s">
        <v>282</v>
      </c>
      <c r="D2890" s="104" t="s">
        <v>308</v>
      </c>
      <c r="E2890" s="104" t="s">
        <v>320</v>
      </c>
      <c r="F2890" s="104" t="s">
        <v>343</v>
      </c>
      <c r="G2890" s="104" t="s">
        <v>332</v>
      </c>
      <c r="H2890" s="104" t="s">
        <v>1495</v>
      </c>
      <c r="I2890" s="104" t="s">
        <v>19655</v>
      </c>
      <c r="J2890" s="105">
        <v>5000</v>
      </c>
      <c r="K2890" s="105">
        <v>50000</v>
      </c>
      <c r="L2890" s="105">
        <v>27500</v>
      </c>
      <c r="M2890" s="106">
        <v>6.7226702649999996</v>
      </c>
      <c r="N2890" s="105">
        <v>184873.43229999999</v>
      </c>
      <c r="O2890" s="107">
        <f t="shared" si="90"/>
        <v>9</v>
      </c>
      <c r="P2890" s="105">
        <f>IFERROR(INDEX(Data_HS!$D$2:$D$8217,MATCH(H2890,Data_HS!$A$2:$A$8217,0))/p_bulan,"")</f>
        <v>7877299.2727272725</v>
      </c>
      <c r="Q2890" s="104" t="str">
        <f t="shared" si="91"/>
        <v>Wajar</v>
      </c>
    </row>
    <row r="2891" spans="1:17" x14ac:dyDescent="0.3">
      <c r="A2891" s="104">
        <v>2890</v>
      </c>
      <c r="B2891" s="104" t="s">
        <v>19652</v>
      </c>
      <c r="C2891" s="104" t="s">
        <v>282</v>
      </c>
      <c r="D2891" s="104" t="s">
        <v>308</v>
      </c>
      <c r="E2891" s="104" t="s">
        <v>320</v>
      </c>
      <c r="F2891" s="104" t="s">
        <v>343</v>
      </c>
      <c r="G2891" s="104" t="s">
        <v>332</v>
      </c>
      <c r="H2891" s="104" t="s">
        <v>1495</v>
      </c>
      <c r="I2891" s="104" t="s">
        <v>19656</v>
      </c>
      <c r="J2891" s="105">
        <v>14000</v>
      </c>
      <c r="K2891" s="105">
        <v>20000</v>
      </c>
      <c r="L2891" s="105">
        <v>17000</v>
      </c>
      <c r="M2891" s="106">
        <v>6.7226702649999996</v>
      </c>
      <c r="N2891" s="105">
        <v>114285.39449999999</v>
      </c>
      <c r="O2891" s="107">
        <f t="shared" si="90"/>
        <v>9</v>
      </c>
      <c r="P2891" s="105">
        <f>IFERROR(INDEX(Data_HS!$D$2:$D$8217,MATCH(H2891,Data_HS!$A$2:$A$8217,0))/p_bulan,"")</f>
        <v>7877299.2727272725</v>
      </c>
      <c r="Q2891" s="104" t="str">
        <f t="shared" si="91"/>
        <v>Wajar</v>
      </c>
    </row>
    <row r="2892" spans="1:17" x14ac:dyDescent="0.3">
      <c r="A2892" s="104">
        <v>2891</v>
      </c>
      <c r="B2892" s="104" t="s">
        <v>19652</v>
      </c>
      <c r="C2892" s="104" t="s">
        <v>282</v>
      </c>
      <c r="D2892" s="104" t="s">
        <v>308</v>
      </c>
      <c r="E2892" s="104" t="s">
        <v>320</v>
      </c>
      <c r="F2892" s="104" t="s">
        <v>343</v>
      </c>
      <c r="G2892" s="104" t="s">
        <v>332</v>
      </c>
      <c r="H2892" s="104" t="s">
        <v>1495</v>
      </c>
      <c r="I2892" s="104" t="s">
        <v>19657</v>
      </c>
      <c r="J2892" s="105">
        <v>5000</v>
      </c>
      <c r="K2892" s="105">
        <v>50000</v>
      </c>
      <c r="L2892" s="105">
        <v>27500</v>
      </c>
      <c r="M2892" s="106">
        <v>6.7226702649999996</v>
      </c>
      <c r="N2892" s="105">
        <v>184873.43229999999</v>
      </c>
      <c r="O2892" s="107">
        <f t="shared" si="90"/>
        <v>9</v>
      </c>
      <c r="P2892" s="105">
        <f>IFERROR(INDEX(Data_HS!$D$2:$D$8217,MATCH(H2892,Data_HS!$A$2:$A$8217,0))/p_bulan,"")</f>
        <v>7877299.2727272725</v>
      </c>
      <c r="Q2892" s="104" t="str">
        <f t="shared" si="91"/>
        <v>Wajar</v>
      </c>
    </row>
    <row r="2893" spans="1:17" x14ac:dyDescent="0.3">
      <c r="A2893" s="104">
        <v>2892</v>
      </c>
      <c r="B2893" s="104" t="s">
        <v>19652</v>
      </c>
      <c r="C2893" s="104" t="s">
        <v>282</v>
      </c>
      <c r="D2893" s="104" t="s">
        <v>308</v>
      </c>
      <c r="E2893" s="104" t="s">
        <v>320</v>
      </c>
      <c r="F2893" s="104" t="s">
        <v>343</v>
      </c>
      <c r="G2893" s="104" t="s">
        <v>332</v>
      </c>
      <c r="H2893" s="104" t="s">
        <v>1495</v>
      </c>
      <c r="I2893" s="104" t="s">
        <v>19658</v>
      </c>
      <c r="J2893" s="105">
        <v>5000</v>
      </c>
      <c r="K2893" s="105">
        <v>30000</v>
      </c>
      <c r="L2893" s="105">
        <v>17500</v>
      </c>
      <c r="M2893" s="106">
        <v>6.7226702649999996</v>
      </c>
      <c r="N2893" s="105">
        <v>117646.72960000001</v>
      </c>
      <c r="O2893" s="107">
        <f t="shared" si="90"/>
        <v>9</v>
      </c>
      <c r="P2893" s="105">
        <f>IFERROR(INDEX(Data_HS!$D$2:$D$8217,MATCH(H2893,Data_HS!$A$2:$A$8217,0))/p_bulan,"")</f>
        <v>7877299.2727272725</v>
      </c>
      <c r="Q2893" s="104" t="str">
        <f t="shared" si="91"/>
        <v>Wajar</v>
      </c>
    </row>
    <row r="2894" spans="1:17" x14ac:dyDescent="0.3">
      <c r="A2894" s="104">
        <v>2893</v>
      </c>
      <c r="B2894" s="104" t="s">
        <v>19652</v>
      </c>
      <c r="C2894" s="104" t="s">
        <v>282</v>
      </c>
      <c r="D2894" s="104" t="s">
        <v>308</v>
      </c>
      <c r="E2894" s="104" t="s">
        <v>320</v>
      </c>
      <c r="F2894" s="104" t="s">
        <v>343</v>
      </c>
      <c r="G2894" s="104" t="s">
        <v>332</v>
      </c>
      <c r="H2894" s="104" t="s">
        <v>1493</v>
      </c>
      <c r="I2894" s="104" t="s">
        <v>19659</v>
      </c>
      <c r="J2894" s="105">
        <v>14000</v>
      </c>
      <c r="K2894" s="105">
        <v>20000</v>
      </c>
      <c r="L2894" s="105">
        <v>17000</v>
      </c>
      <c r="M2894" s="106">
        <v>7.2449907680000001</v>
      </c>
      <c r="N2894" s="105">
        <v>123164.8431</v>
      </c>
      <c r="O2894" s="107">
        <f t="shared" si="90"/>
        <v>9</v>
      </c>
      <c r="P2894" s="105">
        <f>IFERROR(INDEX(Data_HS!$D$2:$D$8217,MATCH(H2894,Data_HS!$A$2:$A$8217,0))/p_bulan,"")</f>
        <v>10498596.909090908</v>
      </c>
      <c r="Q2894" s="104" t="str">
        <f t="shared" si="91"/>
        <v>Wajar</v>
      </c>
    </row>
    <row r="2895" spans="1:17" x14ac:dyDescent="0.3">
      <c r="A2895" s="104">
        <v>2894</v>
      </c>
      <c r="B2895" s="104" t="s">
        <v>19652</v>
      </c>
      <c r="C2895" s="104" t="s">
        <v>282</v>
      </c>
      <c r="D2895" s="104" t="s">
        <v>308</v>
      </c>
      <c r="E2895" s="104" t="s">
        <v>320</v>
      </c>
      <c r="F2895" s="104" t="s">
        <v>343</v>
      </c>
      <c r="G2895" s="104" t="s">
        <v>332</v>
      </c>
      <c r="H2895" s="104" t="s">
        <v>1495</v>
      </c>
      <c r="I2895" s="104" t="s">
        <v>19660</v>
      </c>
      <c r="J2895" s="105">
        <v>5000</v>
      </c>
      <c r="K2895" s="105">
        <v>0</v>
      </c>
      <c r="L2895" s="105">
        <v>2500</v>
      </c>
      <c r="M2895" s="106">
        <v>6.7226702649999996</v>
      </c>
      <c r="N2895" s="105">
        <v>16806.675660000001</v>
      </c>
      <c r="O2895" s="107">
        <f t="shared" si="90"/>
        <v>9</v>
      </c>
      <c r="P2895" s="105">
        <f>IFERROR(INDEX(Data_HS!$D$2:$D$8217,MATCH(H2895,Data_HS!$A$2:$A$8217,0))/p_bulan,"")</f>
        <v>7877299.2727272725</v>
      </c>
      <c r="Q2895" s="104" t="str">
        <f t="shared" si="91"/>
        <v>Wajar</v>
      </c>
    </row>
    <row r="2896" spans="1:17" x14ac:dyDescent="0.3">
      <c r="A2896" s="104">
        <v>2895</v>
      </c>
      <c r="B2896" s="104" t="s">
        <v>19652</v>
      </c>
      <c r="C2896" s="104" t="s">
        <v>282</v>
      </c>
      <c r="D2896" s="104" t="s">
        <v>308</v>
      </c>
      <c r="E2896" s="104" t="s">
        <v>320</v>
      </c>
      <c r="F2896" s="104" t="s">
        <v>343</v>
      </c>
      <c r="G2896" s="104" t="s">
        <v>332</v>
      </c>
      <c r="H2896" s="104" t="s">
        <v>1493</v>
      </c>
      <c r="I2896" s="104" t="s">
        <v>19661</v>
      </c>
      <c r="J2896" s="105">
        <v>5000</v>
      </c>
      <c r="K2896" s="105">
        <v>20000</v>
      </c>
      <c r="L2896" s="105">
        <v>12500</v>
      </c>
      <c r="M2896" s="106">
        <v>7.2449907680000001</v>
      </c>
      <c r="N2896" s="105">
        <v>90562.384600000005</v>
      </c>
      <c r="O2896" s="107">
        <f t="shared" si="90"/>
        <v>9</v>
      </c>
      <c r="P2896" s="105">
        <f>IFERROR(INDEX(Data_HS!$D$2:$D$8217,MATCH(H2896,Data_HS!$A$2:$A$8217,0))/p_bulan,"")</f>
        <v>10498596.909090908</v>
      </c>
      <c r="Q2896" s="104" t="str">
        <f t="shared" si="91"/>
        <v>Wajar</v>
      </c>
    </row>
    <row r="2897" spans="1:17" x14ac:dyDescent="0.3">
      <c r="A2897" s="104">
        <v>2896</v>
      </c>
      <c r="B2897" s="104" t="s">
        <v>19662</v>
      </c>
      <c r="C2897" s="104" t="s">
        <v>292</v>
      </c>
      <c r="D2897" s="104" t="s">
        <v>317</v>
      </c>
      <c r="E2897" s="104" t="s">
        <v>320</v>
      </c>
      <c r="F2897" s="104" t="s">
        <v>344</v>
      </c>
      <c r="G2897" s="104" t="s">
        <v>335</v>
      </c>
      <c r="H2897" s="104" t="s">
        <v>16845</v>
      </c>
      <c r="I2897" s="104" t="s">
        <v>16846</v>
      </c>
      <c r="J2897" s="105"/>
      <c r="K2897" s="105"/>
      <c r="L2897" s="105"/>
      <c r="M2897" s="106"/>
      <c r="N2897" s="105"/>
      <c r="O2897" s="107">
        <f t="shared" si="90"/>
        <v>0</v>
      </c>
      <c r="P2897" s="105" t="str">
        <f>IFERROR(INDEX(Data_HS!$D$2:$D$8217,MATCH(H2897,Data_HS!$A$2:$A$8217,0))/p_bulan,"")</f>
        <v/>
      </c>
      <c r="Q2897" s="104" t="str">
        <f t="shared" si="91"/>
        <v>HS tidak valid</v>
      </c>
    </row>
    <row r="2898" spans="1:17" x14ac:dyDescent="0.3">
      <c r="A2898" s="104">
        <v>2897</v>
      </c>
      <c r="B2898" s="104" t="s">
        <v>19663</v>
      </c>
      <c r="C2898" s="104" t="s">
        <v>284</v>
      </c>
      <c r="D2898" s="104" t="s">
        <v>308</v>
      </c>
      <c r="E2898" s="104" t="s">
        <v>320</v>
      </c>
      <c r="F2898" s="104" t="s">
        <v>343</v>
      </c>
      <c r="G2898" s="104" t="s">
        <v>332</v>
      </c>
      <c r="H2898" s="104" t="s">
        <v>16845</v>
      </c>
      <c r="I2898" s="104" t="s">
        <v>16846</v>
      </c>
      <c r="J2898" s="105"/>
      <c r="K2898" s="105"/>
      <c r="L2898" s="105"/>
      <c r="M2898" s="106"/>
      <c r="N2898" s="105"/>
      <c r="O2898" s="107">
        <f t="shared" si="90"/>
        <v>0</v>
      </c>
      <c r="P2898" s="105" t="str">
        <f>IFERROR(INDEX(Data_HS!$D$2:$D$8217,MATCH(H2898,Data_HS!$A$2:$A$8217,0))/p_bulan,"")</f>
        <v/>
      </c>
      <c r="Q2898" s="104" t="str">
        <f t="shared" si="91"/>
        <v>HS tidak valid</v>
      </c>
    </row>
    <row r="2899" spans="1:17" x14ac:dyDescent="0.3">
      <c r="A2899" s="104">
        <v>2898</v>
      </c>
      <c r="B2899" s="104" t="s">
        <v>19664</v>
      </c>
      <c r="C2899" s="104" t="s">
        <v>280</v>
      </c>
      <c r="D2899" s="104" t="s">
        <v>308</v>
      </c>
      <c r="E2899" s="104" t="s">
        <v>320</v>
      </c>
      <c r="F2899" s="104" t="s">
        <v>343</v>
      </c>
      <c r="G2899" s="104" t="s">
        <v>332</v>
      </c>
      <c r="H2899" s="104" t="s">
        <v>16845</v>
      </c>
      <c r="I2899" s="104" t="s">
        <v>16846</v>
      </c>
      <c r="J2899" s="105"/>
      <c r="K2899" s="105"/>
      <c r="L2899" s="105"/>
      <c r="M2899" s="106"/>
      <c r="N2899" s="105"/>
      <c r="O2899" s="107">
        <f t="shared" si="90"/>
        <v>0</v>
      </c>
      <c r="P2899" s="105" t="str">
        <f>IFERROR(INDEX(Data_HS!$D$2:$D$8217,MATCH(H2899,Data_HS!$A$2:$A$8217,0))/p_bulan,"")</f>
        <v/>
      </c>
      <c r="Q2899" s="104" t="str">
        <f t="shared" si="91"/>
        <v>HS tidak valid</v>
      </c>
    </row>
    <row r="2900" spans="1:17" x14ac:dyDescent="0.3">
      <c r="A2900" s="104">
        <v>2899</v>
      </c>
      <c r="B2900" s="104" t="s">
        <v>19665</v>
      </c>
      <c r="C2900" s="104" t="s">
        <v>282</v>
      </c>
      <c r="D2900" s="104" t="s">
        <v>308</v>
      </c>
      <c r="E2900" s="104" t="s">
        <v>320</v>
      </c>
      <c r="F2900" s="104" t="s">
        <v>343</v>
      </c>
      <c r="G2900" s="104" t="s">
        <v>332</v>
      </c>
      <c r="H2900" s="104" t="s">
        <v>1513</v>
      </c>
      <c r="I2900" s="104" t="s">
        <v>17334</v>
      </c>
      <c r="J2900" s="105">
        <v>30</v>
      </c>
      <c r="K2900" s="105">
        <v>1000</v>
      </c>
      <c r="L2900" s="105">
        <v>515</v>
      </c>
      <c r="M2900" s="106">
        <v>48.166593229999997</v>
      </c>
      <c r="N2900" s="105">
        <v>24805.79551</v>
      </c>
      <c r="O2900" s="107">
        <f t="shared" si="90"/>
        <v>9</v>
      </c>
      <c r="P2900" s="105">
        <f>IFERROR(INDEX(Data_HS!$D$2:$D$8217,MATCH(H2900,Data_HS!$A$2:$A$8217,0))/p_bulan,"")</f>
        <v>785032.27272727271</v>
      </c>
      <c r="Q2900" s="104" t="str">
        <f t="shared" si="91"/>
        <v>Wajar</v>
      </c>
    </row>
    <row r="2901" spans="1:17" x14ac:dyDescent="0.3">
      <c r="A2901" s="104">
        <v>2900</v>
      </c>
      <c r="B2901" s="104" t="s">
        <v>19665</v>
      </c>
      <c r="C2901" s="104" t="s">
        <v>282</v>
      </c>
      <c r="D2901" s="104" t="s">
        <v>308</v>
      </c>
      <c r="E2901" s="104" t="s">
        <v>320</v>
      </c>
      <c r="F2901" s="104" t="s">
        <v>343</v>
      </c>
      <c r="G2901" s="104" t="s">
        <v>332</v>
      </c>
      <c r="H2901" s="104" t="s">
        <v>1513</v>
      </c>
      <c r="I2901" s="104" t="s">
        <v>19161</v>
      </c>
      <c r="J2901" s="105">
        <v>30</v>
      </c>
      <c r="K2901" s="105">
        <v>1000</v>
      </c>
      <c r="L2901" s="105">
        <v>515</v>
      </c>
      <c r="M2901" s="106">
        <v>48.166593229999997</v>
      </c>
      <c r="N2901" s="105">
        <v>24805.79551</v>
      </c>
      <c r="O2901" s="107">
        <f t="shared" si="90"/>
        <v>9</v>
      </c>
      <c r="P2901" s="105">
        <f>IFERROR(INDEX(Data_HS!$D$2:$D$8217,MATCH(H2901,Data_HS!$A$2:$A$8217,0))/p_bulan,"")</f>
        <v>785032.27272727271</v>
      </c>
      <c r="Q2901" s="104" t="str">
        <f t="shared" si="91"/>
        <v>Wajar</v>
      </c>
    </row>
    <row r="2902" spans="1:17" x14ac:dyDescent="0.3">
      <c r="A2902" s="104">
        <v>2901</v>
      </c>
      <c r="B2902" s="104" t="s">
        <v>19665</v>
      </c>
      <c r="C2902" s="104" t="s">
        <v>282</v>
      </c>
      <c r="D2902" s="104" t="s">
        <v>308</v>
      </c>
      <c r="E2902" s="104" t="s">
        <v>320</v>
      </c>
      <c r="F2902" s="104" t="s">
        <v>343</v>
      </c>
      <c r="G2902" s="104" t="s">
        <v>332</v>
      </c>
      <c r="H2902" s="104" t="s">
        <v>1513</v>
      </c>
      <c r="I2902" s="104" t="s">
        <v>19666</v>
      </c>
      <c r="J2902" s="105">
        <v>50</v>
      </c>
      <c r="K2902" s="105">
        <v>2000</v>
      </c>
      <c r="L2902" s="105">
        <v>1025</v>
      </c>
      <c r="M2902" s="106">
        <v>48.166593229999997</v>
      </c>
      <c r="N2902" s="105">
        <v>49370.75806</v>
      </c>
      <c r="O2902" s="107">
        <f t="shared" si="90"/>
        <v>9</v>
      </c>
      <c r="P2902" s="105">
        <f>IFERROR(INDEX(Data_HS!$D$2:$D$8217,MATCH(H2902,Data_HS!$A$2:$A$8217,0))/p_bulan,"")</f>
        <v>785032.27272727271</v>
      </c>
      <c r="Q2902" s="104" t="str">
        <f t="shared" si="91"/>
        <v>Wajar</v>
      </c>
    </row>
    <row r="2903" spans="1:17" x14ac:dyDescent="0.3">
      <c r="A2903" s="104">
        <v>2902</v>
      </c>
      <c r="B2903" s="104" t="s">
        <v>19667</v>
      </c>
      <c r="C2903" s="104" t="s">
        <v>280</v>
      </c>
      <c r="D2903" s="104" t="s">
        <v>308</v>
      </c>
      <c r="E2903" s="104" t="s">
        <v>320</v>
      </c>
      <c r="F2903" s="104" t="s">
        <v>343</v>
      </c>
      <c r="G2903" s="104" t="s">
        <v>335</v>
      </c>
      <c r="H2903" s="104" t="s">
        <v>1791</v>
      </c>
      <c r="I2903" s="104" t="s">
        <v>19668</v>
      </c>
      <c r="J2903" s="105">
        <v>1000</v>
      </c>
      <c r="K2903" s="105">
        <v>20000</v>
      </c>
      <c r="L2903" s="105">
        <v>10500</v>
      </c>
      <c r="M2903" s="106">
        <v>2.150613356</v>
      </c>
      <c r="N2903" s="105">
        <v>22581.44024</v>
      </c>
      <c r="O2903" s="107">
        <f t="shared" si="90"/>
        <v>13</v>
      </c>
      <c r="P2903" s="105">
        <f>IFERROR(INDEX(Data_HS!$D$2:$D$8217,MATCH(H2903,Data_HS!$A$2:$A$8217,0))/p_bulan,"")</f>
        <v>30233.909090909092</v>
      </c>
      <c r="Q2903" s="104" t="str">
        <f t="shared" si="91"/>
        <v>Wajar</v>
      </c>
    </row>
    <row r="2904" spans="1:17" x14ac:dyDescent="0.3">
      <c r="A2904" s="104">
        <v>2903</v>
      </c>
      <c r="B2904" s="104" t="s">
        <v>19667</v>
      </c>
      <c r="C2904" s="104" t="s">
        <v>280</v>
      </c>
      <c r="D2904" s="104" t="s">
        <v>308</v>
      </c>
      <c r="E2904" s="104" t="s">
        <v>320</v>
      </c>
      <c r="F2904" s="104" t="s">
        <v>343</v>
      </c>
      <c r="G2904" s="104" t="s">
        <v>335</v>
      </c>
      <c r="H2904" s="104" t="s">
        <v>4317</v>
      </c>
      <c r="I2904" s="104" t="s">
        <v>19669</v>
      </c>
      <c r="J2904" s="105">
        <v>1</v>
      </c>
      <c r="K2904" s="105">
        <v>5000</v>
      </c>
      <c r="L2904" s="105">
        <v>2500.5</v>
      </c>
      <c r="M2904" s="106">
        <v>59.799470110000001</v>
      </c>
      <c r="N2904" s="105">
        <v>149528.57500000001</v>
      </c>
      <c r="O2904" s="107">
        <f t="shared" si="90"/>
        <v>33</v>
      </c>
      <c r="P2904" s="105">
        <f>IFERROR(INDEX(Data_HS!$D$2:$D$8217,MATCH(H2904,Data_HS!$A$2:$A$8217,0))/p_bulan,"")</f>
        <v>229809.36363636365</v>
      </c>
      <c r="Q2904" s="104" t="str">
        <f t="shared" si="91"/>
        <v>Wajar</v>
      </c>
    </row>
    <row r="2905" spans="1:17" x14ac:dyDescent="0.3">
      <c r="A2905" s="104">
        <v>2904</v>
      </c>
      <c r="B2905" s="104" t="s">
        <v>19667</v>
      </c>
      <c r="C2905" s="104" t="s">
        <v>280</v>
      </c>
      <c r="D2905" s="104" t="s">
        <v>308</v>
      </c>
      <c r="E2905" s="104" t="s">
        <v>320</v>
      </c>
      <c r="F2905" s="104" t="s">
        <v>343</v>
      </c>
      <c r="G2905" s="104" t="s">
        <v>335</v>
      </c>
      <c r="H2905" s="104" t="s">
        <v>2829</v>
      </c>
      <c r="I2905" s="104" t="s">
        <v>19670</v>
      </c>
      <c r="J2905" s="105">
        <v>1000</v>
      </c>
      <c r="K2905" s="105">
        <v>20000</v>
      </c>
      <c r="L2905" s="105">
        <v>10500</v>
      </c>
      <c r="M2905" s="106">
        <v>13.72142208</v>
      </c>
      <c r="N2905" s="105">
        <v>144074.93179999999</v>
      </c>
      <c r="O2905" s="107">
        <f t="shared" si="90"/>
        <v>24</v>
      </c>
      <c r="P2905" s="105">
        <f>IFERROR(INDEX(Data_HS!$D$2:$D$8217,MATCH(H2905,Data_HS!$A$2:$A$8217,0))/p_bulan,"")</f>
        <v>19492304.181818184</v>
      </c>
      <c r="Q2905" s="104" t="str">
        <f t="shared" si="91"/>
        <v>Wajar</v>
      </c>
    </row>
    <row r="2906" spans="1:17" x14ac:dyDescent="0.3">
      <c r="A2906" s="104">
        <v>2905</v>
      </c>
      <c r="B2906" s="104" t="s">
        <v>19667</v>
      </c>
      <c r="C2906" s="104" t="s">
        <v>280</v>
      </c>
      <c r="D2906" s="104" t="s">
        <v>308</v>
      </c>
      <c r="E2906" s="104" t="s">
        <v>320</v>
      </c>
      <c r="F2906" s="104" t="s">
        <v>343</v>
      </c>
      <c r="G2906" s="104" t="s">
        <v>335</v>
      </c>
      <c r="H2906" s="104" t="s">
        <v>16845</v>
      </c>
      <c r="I2906" s="104" t="s">
        <v>19671</v>
      </c>
      <c r="J2906" s="105">
        <v>1000</v>
      </c>
      <c r="K2906" s="105">
        <v>10000</v>
      </c>
      <c r="L2906" s="105">
        <v>5500</v>
      </c>
      <c r="M2906" s="106"/>
      <c r="N2906" s="105"/>
      <c r="O2906" s="107">
        <f t="shared" si="90"/>
        <v>0</v>
      </c>
      <c r="P2906" s="105" t="str">
        <f>IFERROR(INDEX(Data_HS!$D$2:$D$8217,MATCH(H2906,Data_HS!$A$2:$A$8217,0))/p_bulan,"")</f>
        <v/>
      </c>
      <c r="Q2906" s="104" t="str">
        <f t="shared" si="91"/>
        <v>HS tidak valid</v>
      </c>
    </row>
    <row r="2907" spans="1:17" x14ac:dyDescent="0.3">
      <c r="A2907" s="104">
        <v>2906</v>
      </c>
      <c r="B2907" s="104" t="s">
        <v>19667</v>
      </c>
      <c r="C2907" s="104" t="s">
        <v>280</v>
      </c>
      <c r="D2907" s="104" t="s">
        <v>308</v>
      </c>
      <c r="E2907" s="104" t="s">
        <v>320</v>
      </c>
      <c r="F2907" s="104" t="s">
        <v>343</v>
      </c>
      <c r="G2907" s="104" t="s">
        <v>335</v>
      </c>
      <c r="H2907" s="104" t="s">
        <v>16845</v>
      </c>
      <c r="I2907" s="104" t="s">
        <v>16839</v>
      </c>
      <c r="J2907" s="105"/>
      <c r="K2907" s="105"/>
      <c r="L2907" s="105"/>
      <c r="M2907" s="106"/>
      <c r="N2907" s="105"/>
      <c r="O2907" s="107">
        <f t="shared" si="90"/>
        <v>0</v>
      </c>
      <c r="P2907" s="105" t="str">
        <f>IFERROR(INDEX(Data_HS!$D$2:$D$8217,MATCH(H2907,Data_HS!$A$2:$A$8217,0))/p_bulan,"")</f>
        <v/>
      </c>
      <c r="Q2907" s="104" t="str">
        <f t="shared" si="91"/>
        <v>HS tidak valid</v>
      </c>
    </row>
    <row r="2908" spans="1:17" x14ac:dyDescent="0.3">
      <c r="A2908" s="104">
        <v>2907</v>
      </c>
      <c r="B2908" s="104" t="s">
        <v>19667</v>
      </c>
      <c r="C2908" s="104" t="s">
        <v>280</v>
      </c>
      <c r="D2908" s="104" t="s">
        <v>308</v>
      </c>
      <c r="E2908" s="104" t="s">
        <v>320</v>
      </c>
      <c r="F2908" s="104" t="s">
        <v>343</v>
      </c>
      <c r="G2908" s="104" t="s">
        <v>335</v>
      </c>
      <c r="H2908" s="104" t="s">
        <v>2263</v>
      </c>
      <c r="I2908" s="104" t="s">
        <v>19672</v>
      </c>
      <c r="J2908" s="105">
        <v>1000</v>
      </c>
      <c r="K2908" s="105">
        <v>20000</v>
      </c>
      <c r="L2908" s="105">
        <v>10500</v>
      </c>
      <c r="M2908" s="106">
        <v>6.183815901</v>
      </c>
      <c r="N2908" s="105">
        <v>64930.066959999996</v>
      </c>
      <c r="O2908" s="107">
        <f t="shared" si="90"/>
        <v>18</v>
      </c>
      <c r="P2908" s="105">
        <f>IFERROR(INDEX(Data_HS!$D$2:$D$8217,MATCH(H2908,Data_HS!$A$2:$A$8217,0))/p_bulan,"")</f>
        <v>64124517</v>
      </c>
      <c r="Q2908" s="104" t="str">
        <f t="shared" si="91"/>
        <v>Wajar</v>
      </c>
    </row>
    <row r="2909" spans="1:17" x14ac:dyDescent="0.3">
      <c r="A2909" s="104">
        <v>2908</v>
      </c>
      <c r="B2909" s="104" t="s">
        <v>19667</v>
      </c>
      <c r="C2909" s="104" t="s">
        <v>280</v>
      </c>
      <c r="D2909" s="104" t="s">
        <v>308</v>
      </c>
      <c r="E2909" s="104" t="s">
        <v>320</v>
      </c>
      <c r="F2909" s="104" t="s">
        <v>343</v>
      </c>
      <c r="G2909" s="104" t="s">
        <v>335</v>
      </c>
      <c r="H2909" s="104" t="s">
        <v>1134</v>
      </c>
      <c r="I2909" s="104" t="s">
        <v>19673</v>
      </c>
      <c r="J2909" s="105">
        <v>1000</v>
      </c>
      <c r="K2909" s="105">
        <v>10000</v>
      </c>
      <c r="L2909" s="105">
        <v>5500</v>
      </c>
      <c r="M2909" s="106">
        <v>0.91272827000000001</v>
      </c>
      <c r="N2909" s="105">
        <v>5020.0054870000004</v>
      </c>
      <c r="O2909" s="107">
        <f t="shared" si="90"/>
        <v>7</v>
      </c>
      <c r="P2909" s="105">
        <f>IFERROR(INDEX(Data_HS!$D$2:$D$8217,MATCH(H2909,Data_HS!$A$2:$A$8217,0))/p_bulan,"")</f>
        <v>43251.454545454544</v>
      </c>
      <c r="Q2909" s="104" t="str">
        <f t="shared" si="91"/>
        <v>Wajar</v>
      </c>
    </row>
    <row r="2910" spans="1:17" x14ac:dyDescent="0.3">
      <c r="A2910" s="104">
        <v>2909</v>
      </c>
      <c r="B2910" s="104" t="s">
        <v>19667</v>
      </c>
      <c r="C2910" s="104" t="s">
        <v>280</v>
      </c>
      <c r="D2910" s="104" t="s">
        <v>308</v>
      </c>
      <c r="E2910" s="104" t="s">
        <v>320</v>
      </c>
      <c r="F2910" s="104" t="s">
        <v>343</v>
      </c>
      <c r="G2910" s="104" t="s">
        <v>335</v>
      </c>
      <c r="H2910" s="104" t="s">
        <v>1569</v>
      </c>
      <c r="I2910" s="104" t="s">
        <v>18317</v>
      </c>
      <c r="J2910" s="105">
        <v>1000</v>
      </c>
      <c r="K2910" s="105"/>
      <c r="L2910" s="105"/>
      <c r="M2910" s="106">
        <v>6.2618575410000004</v>
      </c>
      <c r="N2910" s="105"/>
      <c r="O2910" s="107">
        <f t="shared" si="90"/>
        <v>9</v>
      </c>
      <c r="P2910" s="105">
        <f>IFERROR(INDEX(Data_HS!$D$2:$D$8217,MATCH(H2910,Data_HS!$A$2:$A$8217,0))/p_bulan,"")</f>
        <v>16934.909090909092</v>
      </c>
      <c r="Q2910" s="104" t="str">
        <f t="shared" si="91"/>
        <v>Tanpa estimasi</v>
      </c>
    </row>
    <row r="2911" spans="1:17" x14ac:dyDescent="0.3">
      <c r="A2911" s="104">
        <v>2910</v>
      </c>
      <c r="B2911" s="104" t="s">
        <v>19667</v>
      </c>
      <c r="C2911" s="104" t="s">
        <v>280</v>
      </c>
      <c r="D2911" s="104" t="s">
        <v>308</v>
      </c>
      <c r="E2911" s="104" t="s">
        <v>320</v>
      </c>
      <c r="F2911" s="104" t="s">
        <v>343</v>
      </c>
      <c r="G2911" s="104" t="s">
        <v>335</v>
      </c>
      <c r="H2911" s="104" t="s">
        <v>16845</v>
      </c>
      <c r="I2911" s="104" t="s">
        <v>19674</v>
      </c>
      <c r="J2911" s="105">
        <v>1000</v>
      </c>
      <c r="K2911" s="105">
        <v>20000</v>
      </c>
      <c r="L2911" s="105">
        <v>10500</v>
      </c>
      <c r="M2911" s="106"/>
      <c r="N2911" s="105"/>
      <c r="O2911" s="107">
        <f t="shared" si="90"/>
        <v>0</v>
      </c>
      <c r="P2911" s="105" t="str">
        <f>IFERROR(INDEX(Data_HS!$D$2:$D$8217,MATCH(H2911,Data_HS!$A$2:$A$8217,0))/p_bulan,"")</f>
        <v/>
      </c>
      <c r="Q2911" s="104" t="str">
        <f t="shared" si="91"/>
        <v>HS tidak valid</v>
      </c>
    </row>
    <row r="2912" spans="1:17" x14ac:dyDescent="0.3">
      <c r="A2912" s="104">
        <v>2911</v>
      </c>
      <c r="B2912" s="104" t="s">
        <v>19667</v>
      </c>
      <c r="C2912" s="104" t="s">
        <v>280</v>
      </c>
      <c r="D2912" s="104" t="s">
        <v>308</v>
      </c>
      <c r="E2912" s="104" t="s">
        <v>320</v>
      </c>
      <c r="F2912" s="104" t="s">
        <v>343</v>
      </c>
      <c r="G2912" s="104" t="s">
        <v>335</v>
      </c>
      <c r="H2912" s="104" t="s">
        <v>2805</v>
      </c>
      <c r="I2912" s="104" t="s">
        <v>19675</v>
      </c>
      <c r="J2912" s="105">
        <v>1000</v>
      </c>
      <c r="K2912" s="105">
        <v>30000</v>
      </c>
      <c r="L2912" s="105">
        <v>15500</v>
      </c>
      <c r="M2912" s="106">
        <v>3.4249999999999998</v>
      </c>
      <c r="N2912" s="105">
        <v>53087.5</v>
      </c>
      <c r="O2912" s="107">
        <f t="shared" si="90"/>
        <v>24</v>
      </c>
      <c r="P2912" s="105">
        <f>IFERROR(INDEX(Data_HS!$D$2:$D$8217,MATCH(H2912,Data_HS!$A$2:$A$8217,0))/p_bulan,"")</f>
        <v>12330</v>
      </c>
      <c r="Q2912" s="104" t="str">
        <f t="shared" si="91"/>
        <v>Melebihi ekspor nasional HS</v>
      </c>
    </row>
    <row r="2913" spans="1:17" x14ac:dyDescent="0.3">
      <c r="A2913" s="104">
        <v>2912</v>
      </c>
      <c r="B2913" s="104" t="s">
        <v>19667</v>
      </c>
      <c r="C2913" s="104" t="s">
        <v>280</v>
      </c>
      <c r="D2913" s="104" t="s">
        <v>308</v>
      </c>
      <c r="E2913" s="104" t="s">
        <v>320</v>
      </c>
      <c r="F2913" s="104" t="s">
        <v>343</v>
      </c>
      <c r="G2913" s="104" t="s">
        <v>335</v>
      </c>
      <c r="H2913" s="104" t="s">
        <v>1517</v>
      </c>
      <c r="I2913" s="104" t="s">
        <v>19676</v>
      </c>
      <c r="J2913" s="105">
        <v>1000</v>
      </c>
      <c r="K2913" s="105">
        <v>5000</v>
      </c>
      <c r="L2913" s="105">
        <v>3000</v>
      </c>
      <c r="M2913" s="106">
        <v>4.5178611809999998</v>
      </c>
      <c r="N2913" s="105">
        <v>13553.58354</v>
      </c>
      <c r="O2913" s="107">
        <f t="shared" si="90"/>
        <v>9</v>
      </c>
      <c r="P2913" s="105">
        <f>IFERROR(INDEX(Data_HS!$D$2:$D$8217,MATCH(H2913,Data_HS!$A$2:$A$8217,0))/p_bulan,"")</f>
        <v>1296930.9090909092</v>
      </c>
      <c r="Q2913" s="104" t="str">
        <f t="shared" si="91"/>
        <v>Wajar</v>
      </c>
    </row>
    <row r="2914" spans="1:17" x14ac:dyDescent="0.3">
      <c r="A2914" s="104">
        <v>2913</v>
      </c>
      <c r="B2914" s="104" t="s">
        <v>19667</v>
      </c>
      <c r="C2914" s="104" t="s">
        <v>280</v>
      </c>
      <c r="D2914" s="104" t="s">
        <v>308</v>
      </c>
      <c r="E2914" s="104" t="s">
        <v>320</v>
      </c>
      <c r="F2914" s="104" t="s">
        <v>343</v>
      </c>
      <c r="G2914" s="104" t="s">
        <v>335</v>
      </c>
      <c r="H2914" s="104" t="s">
        <v>1859</v>
      </c>
      <c r="I2914" s="104" t="s">
        <v>19677</v>
      </c>
      <c r="J2914" s="105">
        <v>1000</v>
      </c>
      <c r="K2914" s="105">
        <v>20000</v>
      </c>
      <c r="L2914" s="105">
        <v>10500</v>
      </c>
      <c r="M2914" s="106">
        <v>2.097877859</v>
      </c>
      <c r="N2914" s="105">
        <v>22027.717519999998</v>
      </c>
      <c r="O2914" s="107">
        <f t="shared" si="90"/>
        <v>15</v>
      </c>
      <c r="P2914" s="105">
        <f>IFERROR(INDEX(Data_HS!$D$2:$D$8217,MATCH(H2914,Data_HS!$A$2:$A$8217,0))/p_bulan,"")</f>
        <v>16176.545454545454</v>
      </c>
      <c r="Q2914" s="104" t="str">
        <f t="shared" si="91"/>
        <v>Melebihi ekspor nasional HS</v>
      </c>
    </row>
    <row r="2915" spans="1:17" x14ac:dyDescent="0.3">
      <c r="A2915" s="104">
        <v>2914</v>
      </c>
      <c r="B2915" s="104" t="s">
        <v>19667</v>
      </c>
      <c r="C2915" s="104" t="s">
        <v>280</v>
      </c>
      <c r="D2915" s="104" t="s">
        <v>308</v>
      </c>
      <c r="E2915" s="104" t="s">
        <v>320</v>
      </c>
      <c r="F2915" s="104" t="s">
        <v>343</v>
      </c>
      <c r="G2915" s="104" t="s">
        <v>335</v>
      </c>
      <c r="H2915" s="104" t="s">
        <v>1899</v>
      </c>
      <c r="I2915" s="104" t="s">
        <v>19678</v>
      </c>
      <c r="J2915" s="105">
        <v>1000</v>
      </c>
      <c r="K2915" s="105">
        <v>50000</v>
      </c>
      <c r="L2915" s="105">
        <v>25500</v>
      </c>
      <c r="M2915" s="106">
        <v>2.2402451989999999</v>
      </c>
      <c r="N2915" s="105">
        <v>57126.252569999997</v>
      </c>
      <c r="O2915" s="107">
        <f t="shared" si="90"/>
        <v>15</v>
      </c>
      <c r="P2915" s="105">
        <f>IFERROR(INDEX(Data_HS!$D$2:$D$8217,MATCH(H2915,Data_HS!$A$2:$A$8217,0))/p_bulan,"")</f>
        <v>48881285.909090906</v>
      </c>
      <c r="Q2915" s="104" t="str">
        <f t="shared" si="91"/>
        <v>Wajar</v>
      </c>
    </row>
    <row r="2916" spans="1:17" x14ac:dyDescent="0.3">
      <c r="A2916" s="104">
        <v>2915</v>
      </c>
      <c r="B2916" s="104" t="s">
        <v>19667</v>
      </c>
      <c r="C2916" s="104" t="s">
        <v>280</v>
      </c>
      <c r="D2916" s="104" t="s">
        <v>308</v>
      </c>
      <c r="E2916" s="104" t="s">
        <v>320</v>
      </c>
      <c r="F2916" s="104" t="s">
        <v>343</v>
      </c>
      <c r="G2916" s="104" t="s">
        <v>335</v>
      </c>
      <c r="H2916" s="104" t="s">
        <v>1527</v>
      </c>
      <c r="I2916" s="104" t="s">
        <v>19679</v>
      </c>
      <c r="J2916" s="105">
        <v>1000</v>
      </c>
      <c r="K2916" s="105"/>
      <c r="L2916" s="105"/>
      <c r="M2916" s="106">
        <v>5.5014955480000003</v>
      </c>
      <c r="N2916" s="105"/>
      <c r="O2916" s="107">
        <f t="shared" si="90"/>
        <v>9</v>
      </c>
      <c r="P2916" s="105">
        <f>IFERROR(INDEX(Data_HS!$D$2:$D$8217,MATCH(H2916,Data_HS!$A$2:$A$8217,0))/p_bulan,"")</f>
        <v>8913202</v>
      </c>
      <c r="Q2916" s="104" t="str">
        <f t="shared" si="91"/>
        <v>Tanpa estimasi</v>
      </c>
    </row>
    <row r="2917" spans="1:17" x14ac:dyDescent="0.3">
      <c r="A2917" s="104">
        <v>2916</v>
      </c>
      <c r="B2917" s="104" t="s">
        <v>19667</v>
      </c>
      <c r="C2917" s="104" t="s">
        <v>280</v>
      </c>
      <c r="D2917" s="104" t="s">
        <v>308</v>
      </c>
      <c r="E2917" s="104" t="s">
        <v>320</v>
      </c>
      <c r="F2917" s="104" t="s">
        <v>343</v>
      </c>
      <c r="G2917" s="104" t="s">
        <v>335</v>
      </c>
      <c r="H2917" s="104" t="s">
        <v>1531</v>
      </c>
      <c r="I2917" s="104" t="s">
        <v>19680</v>
      </c>
      <c r="J2917" s="105">
        <v>1000</v>
      </c>
      <c r="K2917" s="105">
        <v>20000</v>
      </c>
      <c r="L2917" s="105">
        <v>10500</v>
      </c>
      <c r="M2917" s="106">
        <v>12.257010360000001</v>
      </c>
      <c r="N2917" s="105">
        <v>128698.6088</v>
      </c>
      <c r="O2917" s="107">
        <f t="shared" si="90"/>
        <v>9</v>
      </c>
      <c r="P2917" s="105">
        <f>IFERROR(INDEX(Data_HS!$D$2:$D$8217,MATCH(H2917,Data_HS!$A$2:$A$8217,0))/p_bulan,"")</f>
        <v>5599810.1818181816</v>
      </c>
      <c r="Q2917" s="104" t="str">
        <f t="shared" si="91"/>
        <v>Wajar</v>
      </c>
    </row>
    <row r="2918" spans="1:17" x14ac:dyDescent="0.3">
      <c r="A2918" s="104">
        <v>2917</v>
      </c>
      <c r="B2918" s="104" t="s">
        <v>19667</v>
      </c>
      <c r="C2918" s="104" t="s">
        <v>280</v>
      </c>
      <c r="D2918" s="104" t="s">
        <v>308</v>
      </c>
      <c r="E2918" s="104" t="s">
        <v>320</v>
      </c>
      <c r="F2918" s="104" t="s">
        <v>343</v>
      </c>
      <c r="G2918" s="104" t="s">
        <v>335</v>
      </c>
      <c r="H2918" s="104" t="s">
        <v>1549</v>
      </c>
      <c r="I2918" s="104" t="s">
        <v>19681</v>
      </c>
      <c r="J2918" s="105">
        <v>1000</v>
      </c>
      <c r="K2918" s="105">
        <v>50000</v>
      </c>
      <c r="L2918" s="105">
        <v>25500</v>
      </c>
      <c r="M2918" s="106"/>
      <c r="N2918" s="105"/>
      <c r="O2918" s="107">
        <f t="shared" si="90"/>
        <v>9</v>
      </c>
      <c r="P2918" s="105">
        <f>IFERROR(INDEX(Data_HS!$D$2:$D$8217,MATCH(H2918,Data_HS!$A$2:$A$8217,0))/p_bulan,"")</f>
        <v>10.909090909090908</v>
      </c>
      <c r="Q2918" s="104" t="str">
        <f t="shared" si="91"/>
        <v>Tanpa estimasi</v>
      </c>
    </row>
    <row r="2919" spans="1:17" x14ac:dyDescent="0.3">
      <c r="A2919" s="104">
        <v>2918</v>
      </c>
      <c r="B2919" s="104" t="s">
        <v>19667</v>
      </c>
      <c r="C2919" s="104" t="s">
        <v>280</v>
      </c>
      <c r="D2919" s="104" t="s">
        <v>308</v>
      </c>
      <c r="E2919" s="104" t="s">
        <v>320</v>
      </c>
      <c r="F2919" s="104" t="s">
        <v>343</v>
      </c>
      <c r="G2919" s="104" t="s">
        <v>335</v>
      </c>
      <c r="H2919" s="104" t="s">
        <v>1220</v>
      </c>
      <c r="I2919" s="104" t="s">
        <v>19682</v>
      </c>
      <c r="J2919" s="105">
        <v>1000</v>
      </c>
      <c r="K2919" s="105">
        <v>100000</v>
      </c>
      <c r="L2919" s="105">
        <v>50500</v>
      </c>
      <c r="M2919" s="106">
        <v>2.035273782</v>
      </c>
      <c r="N2919" s="105">
        <v>102781.326</v>
      </c>
      <c r="O2919" s="107">
        <f t="shared" si="90"/>
        <v>7</v>
      </c>
      <c r="P2919" s="105">
        <f>IFERROR(INDEX(Data_HS!$D$2:$D$8217,MATCH(H2919,Data_HS!$A$2:$A$8217,0))/p_bulan,"")</f>
        <v>719526.45454545459</v>
      </c>
      <c r="Q2919" s="104" t="str">
        <f t="shared" si="91"/>
        <v>Wajar</v>
      </c>
    </row>
    <row r="2920" spans="1:17" x14ac:dyDescent="0.3">
      <c r="A2920" s="104">
        <v>2919</v>
      </c>
      <c r="B2920" s="104" t="s">
        <v>19667</v>
      </c>
      <c r="C2920" s="104" t="s">
        <v>280</v>
      </c>
      <c r="D2920" s="104" t="s">
        <v>308</v>
      </c>
      <c r="E2920" s="104" t="s">
        <v>320</v>
      </c>
      <c r="F2920" s="104" t="s">
        <v>343</v>
      </c>
      <c r="G2920" s="104" t="s">
        <v>335</v>
      </c>
      <c r="H2920" s="104" t="s">
        <v>2463</v>
      </c>
      <c r="I2920" s="104" t="s">
        <v>18247</v>
      </c>
      <c r="J2920" s="105"/>
      <c r="K2920" s="105"/>
      <c r="L2920" s="105"/>
      <c r="M2920" s="106">
        <v>8.8151246249999993</v>
      </c>
      <c r="N2920" s="105"/>
      <c r="O2920" s="107">
        <f t="shared" si="90"/>
        <v>20</v>
      </c>
      <c r="P2920" s="105">
        <f>IFERROR(INDEX(Data_HS!$D$2:$D$8217,MATCH(H2920,Data_HS!$A$2:$A$8217,0))/p_bulan,"")</f>
        <v>401603.45454545453</v>
      </c>
      <c r="Q2920" s="104" t="str">
        <f t="shared" si="91"/>
        <v>Tanpa estimasi</v>
      </c>
    </row>
    <row r="2921" spans="1:17" x14ac:dyDescent="0.3">
      <c r="A2921" s="104">
        <v>2920</v>
      </c>
      <c r="B2921" s="104" t="s">
        <v>19667</v>
      </c>
      <c r="C2921" s="104" t="s">
        <v>280</v>
      </c>
      <c r="D2921" s="104" t="s">
        <v>308</v>
      </c>
      <c r="E2921" s="104" t="s">
        <v>320</v>
      </c>
      <c r="F2921" s="104" t="s">
        <v>343</v>
      </c>
      <c r="G2921" s="104" t="s">
        <v>335</v>
      </c>
      <c r="H2921" s="104" t="s">
        <v>4689</v>
      </c>
      <c r="I2921" s="104" t="s">
        <v>19683</v>
      </c>
      <c r="J2921" s="105">
        <v>1000</v>
      </c>
      <c r="K2921" s="105">
        <v>20000</v>
      </c>
      <c r="L2921" s="105">
        <v>10500</v>
      </c>
      <c r="M2921" s="106">
        <v>10.16528926</v>
      </c>
      <c r="N2921" s="105">
        <v>106735.53720000001</v>
      </c>
      <c r="O2921" s="107">
        <f t="shared" si="90"/>
        <v>38</v>
      </c>
      <c r="P2921" s="105">
        <f>IFERROR(INDEX(Data_HS!$D$2:$D$8217,MATCH(H2921,Data_HS!$A$2:$A$8217,0))/p_bulan,"")</f>
        <v>782.72727272727275</v>
      </c>
      <c r="Q2921" s="104" t="str">
        <f t="shared" si="91"/>
        <v>Melebihi ekspor nasional HS</v>
      </c>
    </row>
    <row r="2922" spans="1:17" x14ac:dyDescent="0.3">
      <c r="A2922" s="104">
        <v>2921</v>
      </c>
      <c r="B2922" s="104" t="s">
        <v>19667</v>
      </c>
      <c r="C2922" s="104" t="s">
        <v>280</v>
      </c>
      <c r="D2922" s="104" t="s">
        <v>308</v>
      </c>
      <c r="E2922" s="104" t="s">
        <v>320</v>
      </c>
      <c r="F2922" s="104" t="s">
        <v>343</v>
      </c>
      <c r="G2922" s="104" t="s">
        <v>335</v>
      </c>
      <c r="H2922" s="104" t="s">
        <v>4317</v>
      </c>
      <c r="I2922" s="104" t="s">
        <v>19684</v>
      </c>
      <c r="J2922" s="105">
        <v>1000</v>
      </c>
      <c r="K2922" s="105">
        <v>30000</v>
      </c>
      <c r="L2922" s="105">
        <v>15500</v>
      </c>
      <c r="M2922" s="106">
        <v>59.799470110000001</v>
      </c>
      <c r="N2922" s="105">
        <v>926891.78670000006</v>
      </c>
      <c r="O2922" s="107">
        <f t="shared" si="90"/>
        <v>33</v>
      </c>
      <c r="P2922" s="105">
        <f>IFERROR(INDEX(Data_HS!$D$2:$D$8217,MATCH(H2922,Data_HS!$A$2:$A$8217,0))/p_bulan,"")</f>
        <v>229809.36363636365</v>
      </c>
      <c r="Q2922" s="104" t="str">
        <f t="shared" si="91"/>
        <v>Melebihi ekspor nasional HS</v>
      </c>
    </row>
    <row r="2923" spans="1:17" x14ac:dyDescent="0.3">
      <c r="A2923" s="104">
        <v>2922</v>
      </c>
      <c r="B2923" s="104" t="s">
        <v>19667</v>
      </c>
      <c r="C2923" s="104" t="s">
        <v>280</v>
      </c>
      <c r="D2923" s="104" t="s">
        <v>308</v>
      </c>
      <c r="E2923" s="104" t="s">
        <v>320</v>
      </c>
      <c r="F2923" s="104" t="s">
        <v>343</v>
      </c>
      <c r="G2923" s="104" t="s">
        <v>335</v>
      </c>
      <c r="H2923" s="104" t="s">
        <v>2597</v>
      </c>
      <c r="I2923" s="104" t="s">
        <v>19685</v>
      </c>
      <c r="J2923" s="105">
        <v>1000</v>
      </c>
      <c r="K2923" s="105">
        <v>10000</v>
      </c>
      <c r="L2923" s="105">
        <v>5500</v>
      </c>
      <c r="M2923" s="106">
        <v>3.730552265</v>
      </c>
      <c r="N2923" s="105">
        <v>20518.03746</v>
      </c>
      <c r="O2923" s="107">
        <f t="shared" si="90"/>
        <v>21</v>
      </c>
      <c r="P2923" s="105">
        <f>IFERROR(INDEX(Data_HS!$D$2:$D$8217,MATCH(H2923,Data_HS!$A$2:$A$8217,0))/p_bulan,"")</f>
        <v>16893.636363636364</v>
      </c>
      <c r="Q2923" s="104" t="str">
        <f t="shared" si="91"/>
        <v>Melebihi ekspor nasional HS</v>
      </c>
    </row>
    <row r="2924" spans="1:17" x14ac:dyDescent="0.3">
      <c r="A2924" s="104">
        <v>2923</v>
      </c>
      <c r="B2924" s="104" t="s">
        <v>19667</v>
      </c>
      <c r="C2924" s="104" t="s">
        <v>280</v>
      </c>
      <c r="D2924" s="104" t="s">
        <v>308</v>
      </c>
      <c r="E2924" s="104" t="s">
        <v>320</v>
      </c>
      <c r="F2924" s="104" t="s">
        <v>343</v>
      </c>
      <c r="G2924" s="104" t="s">
        <v>335</v>
      </c>
      <c r="H2924" s="104" t="s">
        <v>16845</v>
      </c>
      <c r="I2924" s="104" t="s">
        <v>19686</v>
      </c>
      <c r="J2924" s="105">
        <v>1000</v>
      </c>
      <c r="K2924" s="105">
        <v>20000</v>
      </c>
      <c r="L2924" s="105">
        <v>10500</v>
      </c>
      <c r="M2924" s="106"/>
      <c r="N2924" s="105"/>
      <c r="O2924" s="107">
        <f t="shared" si="90"/>
        <v>0</v>
      </c>
      <c r="P2924" s="105" t="str">
        <f>IFERROR(INDEX(Data_HS!$D$2:$D$8217,MATCH(H2924,Data_HS!$A$2:$A$8217,0))/p_bulan,"")</f>
        <v/>
      </c>
      <c r="Q2924" s="104" t="str">
        <f t="shared" si="91"/>
        <v>HS tidak valid</v>
      </c>
    </row>
    <row r="2925" spans="1:17" x14ac:dyDescent="0.3">
      <c r="A2925" s="104">
        <v>2924</v>
      </c>
      <c r="B2925" s="104" t="s">
        <v>19667</v>
      </c>
      <c r="C2925" s="104" t="s">
        <v>280</v>
      </c>
      <c r="D2925" s="104" t="s">
        <v>308</v>
      </c>
      <c r="E2925" s="104" t="s">
        <v>320</v>
      </c>
      <c r="F2925" s="104" t="s">
        <v>343</v>
      </c>
      <c r="G2925" s="104" t="s">
        <v>335</v>
      </c>
      <c r="H2925" s="104" t="s">
        <v>1495</v>
      </c>
      <c r="I2925" s="104" t="s">
        <v>16906</v>
      </c>
      <c r="J2925" s="105">
        <v>1000</v>
      </c>
      <c r="K2925" s="105">
        <v>10000</v>
      </c>
      <c r="L2925" s="105">
        <v>5500</v>
      </c>
      <c r="M2925" s="106">
        <v>6.7226702649999996</v>
      </c>
      <c r="N2925" s="105">
        <v>36974.686459999997</v>
      </c>
      <c r="O2925" s="107">
        <f t="shared" si="90"/>
        <v>9</v>
      </c>
      <c r="P2925" s="105">
        <f>IFERROR(INDEX(Data_HS!$D$2:$D$8217,MATCH(H2925,Data_HS!$A$2:$A$8217,0))/p_bulan,"")</f>
        <v>7877299.2727272725</v>
      </c>
      <c r="Q2925" s="104" t="str">
        <f t="shared" si="91"/>
        <v>Wajar</v>
      </c>
    </row>
    <row r="2926" spans="1:17" x14ac:dyDescent="0.3">
      <c r="A2926" s="104">
        <v>2925</v>
      </c>
      <c r="B2926" s="104" t="s">
        <v>19687</v>
      </c>
      <c r="C2926" s="104" t="s">
        <v>292</v>
      </c>
      <c r="D2926" s="104" t="s">
        <v>311</v>
      </c>
      <c r="E2926" s="104" t="s">
        <v>309</v>
      </c>
      <c r="F2926" s="104" t="s">
        <v>344</v>
      </c>
      <c r="G2926" s="104" t="s">
        <v>332</v>
      </c>
      <c r="H2926" s="104" t="s">
        <v>4629</v>
      </c>
      <c r="I2926" s="104" t="s">
        <v>16886</v>
      </c>
      <c r="J2926" s="105">
        <v>12000</v>
      </c>
      <c r="K2926" s="105">
        <v>100000</v>
      </c>
      <c r="L2926" s="105">
        <v>56000</v>
      </c>
      <c r="M2926" s="106">
        <v>1.77268161</v>
      </c>
      <c r="N2926" s="105">
        <v>99270.170150000005</v>
      </c>
      <c r="O2926" s="107">
        <f t="shared" si="90"/>
        <v>38</v>
      </c>
      <c r="P2926" s="105">
        <f>IFERROR(INDEX(Data_HS!$D$2:$D$8217,MATCH(H2926,Data_HS!$A$2:$A$8217,0))/p_bulan,"")</f>
        <v>2332469</v>
      </c>
      <c r="Q2926" s="104" t="str">
        <f t="shared" si="91"/>
        <v>Wajar</v>
      </c>
    </row>
    <row r="2927" spans="1:17" x14ac:dyDescent="0.3">
      <c r="A2927" s="104">
        <v>2926</v>
      </c>
      <c r="B2927" s="104" t="s">
        <v>19687</v>
      </c>
      <c r="C2927" s="104" t="s">
        <v>292</v>
      </c>
      <c r="D2927" s="104" t="s">
        <v>311</v>
      </c>
      <c r="E2927" s="104" t="s">
        <v>309</v>
      </c>
      <c r="F2927" s="104" t="s">
        <v>344</v>
      </c>
      <c r="G2927" s="104" t="s">
        <v>332</v>
      </c>
      <c r="H2927" s="104" t="s">
        <v>1897</v>
      </c>
      <c r="I2927" s="104" t="s">
        <v>19688</v>
      </c>
      <c r="J2927" s="105">
        <v>10800</v>
      </c>
      <c r="K2927" s="105">
        <v>135000</v>
      </c>
      <c r="L2927" s="105">
        <v>72900</v>
      </c>
      <c r="M2927" s="106">
        <v>2.2112699689999999</v>
      </c>
      <c r="N2927" s="105">
        <v>161201.58069999999</v>
      </c>
      <c r="O2927" s="107">
        <f t="shared" si="90"/>
        <v>15</v>
      </c>
      <c r="P2927" s="105">
        <f>IFERROR(INDEX(Data_HS!$D$2:$D$8217,MATCH(H2927,Data_HS!$A$2:$A$8217,0))/p_bulan,"")</f>
        <v>1986698.8181818181</v>
      </c>
      <c r="Q2927" s="104" t="str">
        <f t="shared" si="91"/>
        <v>Wajar</v>
      </c>
    </row>
    <row r="2928" spans="1:17" x14ac:dyDescent="0.3">
      <c r="A2928" s="104">
        <v>2927</v>
      </c>
      <c r="B2928" s="104" t="s">
        <v>19689</v>
      </c>
      <c r="C2928" s="104" t="s">
        <v>302</v>
      </c>
      <c r="D2928" s="104" t="s">
        <v>320</v>
      </c>
      <c r="E2928" s="104" t="s">
        <v>320</v>
      </c>
      <c r="F2928" s="104" t="s">
        <v>320</v>
      </c>
      <c r="G2928" s="104" t="s">
        <v>320</v>
      </c>
      <c r="H2928" s="104" t="s">
        <v>1587</v>
      </c>
      <c r="I2928" s="104" t="s">
        <v>19690</v>
      </c>
      <c r="J2928" s="105">
        <v>0</v>
      </c>
      <c r="K2928" s="105">
        <v>0</v>
      </c>
      <c r="L2928" s="105">
        <v>0</v>
      </c>
      <c r="M2928" s="106">
        <v>11.25</v>
      </c>
      <c r="N2928" s="105">
        <v>0</v>
      </c>
      <c r="O2928" s="107">
        <f t="shared" si="90"/>
        <v>10</v>
      </c>
      <c r="P2928" s="105">
        <f>IFERROR(INDEX(Data_HS!$D$2:$D$8217,MATCH(H2928,Data_HS!$A$2:$A$8217,0))/p_bulan,"")</f>
        <v>32215.909090909092</v>
      </c>
      <c r="Q2928" s="104" t="str">
        <f t="shared" si="91"/>
        <v>Estimasi nol</v>
      </c>
    </row>
    <row r="2929" spans="1:17" x14ac:dyDescent="0.3">
      <c r="A2929" s="104">
        <v>2928</v>
      </c>
      <c r="B2929" s="104" t="s">
        <v>19689</v>
      </c>
      <c r="C2929" s="104" t="s">
        <v>302</v>
      </c>
      <c r="D2929" s="104" t="s">
        <v>320</v>
      </c>
      <c r="E2929" s="104" t="s">
        <v>320</v>
      </c>
      <c r="F2929" s="104" t="s">
        <v>320</v>
      </c>
      <c r="G2929" s="104" t="s">
        <v>320</v>
      </c>
      <c r="H2929" s="104" t="s">
        <v>1460</v>
      </c>
      <c r="I2929" s="104" t="s">
        <v>18117</v>
      </c>
      <c r="J2929" s="105">
        <v>50</v>
      </c>
      <c r="K2929" s="105">
        <v>50000</v>
      </c>
      <c r="L2929" s="105">
        <v>25025</v>
      </c>
      <c r="M2929" s="106">
        <v>6.8828138010000002</v>
      </c>
      <c r="N2929" s="105">
        <v>172242.4154</v>
      </c>
      <c r="O2929" s="107">
        <f t="shared" si="90"/>
        <v>9</v>
      </c>
      <c r="P2929" s="105">
        <f>IFERROR(INDEX(Data_HS!$D$2:$D$8217,MATCH(H2929,Data_HS!$A$2:$A$8217,0))/p_bulan,"")</f>
        <v>60138.272727272728</v>
      </c>
      <c r="Q2929" s="104" t="str">
        <f t="shared" si="91"/>
        <v>Melebihi ekspor nasional HS</v>
      </c>
    </row>
    <row r="2930" spans="1:17" x14ac:dyDescent="0.3">
      <c r="A2930" s="104">
        <v>2929</v>
      </c>
      <c r="B2930" s="104" t="s">
        <v>19689</v>
      </c>
      <c r="C2930" s="104" t="s">
        <v>302</v>
      </c>
      <c r="D2930" s="104" t="s">
        <v>320</v>
      </c>
      <c r="E2930" s="104" t="s">
        <v>320</v>
      </c>
      <c r="F2930" s="104" t="s">
        <v>320</v>
      </c>
      <c r="G2930" s="104" t="s">
        <v>320</v>
      </c>
      <c r="H2930" s="104" t="s">
        <v>574</v>
      </c>
      <c r="I2930" s="104" t="s">
        <v>19691</v>
      </c>
      <c r="J2930" s="105">
        <v>50</v>
      </c>
      <c r="K2930" s="105">
        <v>20000</v>
      </c>
      <c r="L2930" s="105">
        <v>10025</v>
      </c>
      <c r="M2930" s="106">
        <v>2.970627388</v>
      </c>
      <c r="N2930" s="105">
        <v>29780.539560000001</v>
      </c>
      <c r="O2930" s="107">
        <f t="shared" si="90"/>
        <v>3</v>
      </c>
      <c r="P2930" s="105">
        <f>IFERROR(INDEX(Data_HS!$D$2:$D$8217,MATCH(H2930,Data_HS!$A$2:$A$8217,0))/p_bulan,"")</f>
        <v>461933.90909090912</v>
      </c>
      <c r="Q2930" s="104" t="str">
        <f t="shared" si="91"/>
        <v>Wajar</v>
      </c>
    </row>
    <row r="2931" spans="1:17" x14ac:dyDescent="0.3">
      <c r="A2931" s="104">
        <v>2930</v>
      </c>
      <c r="B2931" s="104" t="s">
        <v>19689</v>
      </c>
      <c r="C2931" s="104" t="s">
        <v>302</v>
      </c>
      <c r="D2931" s="104" t="s">
        <v>320</v>
      </c>
      <c r="E2931" s="104" t="s">
        <v>320</v>
      </c>
      <c r="F2931" s="104" t="s">
        <v>320</v>
      </c>
      <c r="G2931" s="104" t="s">
        <v>320</v>
      </c>
      <c r="H2931" s="104" t="s">
        <v>1523</v>
      </c>
      <c r="I2931" s="104" t="s">
        <v>19124</v>
      </c>
      <c r="J2931" s="105">
        <v>50</v>
      </c>
      <c r="K2931" s="105">
        <v>10000</v>
      </c>
      <c r="L2931" s="105">
        <v>5025</v>
      </c>
      <c r="M2931" s="106">
        <v>5.5373955229999998</v>
      </c>
      <c r="N2931" s="105">
        <v>27825.412499999999</v>
      </c>
      <c r="O2931" s="107">
        <f t="shared" si="90"/>
        <v>9</v>
      </c>
      <c r="P2931" s="105">
        <f>IFERROR(INDEX(Data_HS!$D$2:$D$8217,MATCH(H2931,Data_HS!$A$2:$A$8217,0))/p_bulan,"")</f>
        <v>18410584.636363637</v>
      </c>
      <c r="Q2931" s="104" t="str">
        <f t="shared" si="91"/>
        <v>Wajar</v>
      </c>
    </row>
    <row r="2932" spans="1:17" x14ac:dyDescent="0.3">
      <c r="A2932" s="104">
        <v>2931</v>
      </c>
      <c r="B2932" s="104" t="s">
        <v>19692</v>
      </c>
      <c r="C2932" s="104" t="s">
        <v>286</v>
      </c>
      <c r="D2932" s="104" t="s">
        <v>308</v>
      </c>
      <c r="E2932" s="104" t="s">
        <v>320</v>
      </c>
      <c r="F2932" s="104" t="s">
        <v>320</v>
      </c>
      <c r="G2932" s="104" t="s">
        <v>320</v>
      </c>
      <c r="H2932" s="104" t="s">
        <v>868</v>
      </c>
      <c r="I2932" s="104" t="s">
        <v>19693</v>
      </c>
      <c r="J2932" s="105">
        <v>3000</v>
      </c>
      <c r="K2932" s="105">
        <v>50000</v>
      </c>
      <c r="L2932" s="105">
        <v>26500</v>
      </c>
      <c r="M2932" s="106">
        <v>16.005041599999998</v>
      </c>
      <c r="N2932" s="105">
        <v>424133.60249999998</v>
      </c>
      <c r="O2932" s="107">
        <f t="shared" si="90"/>
        <v>3</v>
      </c>
      <c r="P2932" s="105">
        <f>IFERROR(INDEX(Data_HS!$D$2:$D$8217,MATCH(H2932,Data_HS!$A$2:$A$8217,0))/p_bulan,"")</f>
        <v>35497.727272727272</v>
      </c>
      <c r="Q2932" s="104" t="str">
        <f t="shared" si="91"/>
        <v>Melebihi ekspor nasional HS</v>
      </c>
    </row>
    <row r="2933" spans="1:17" x14ac:dyDescent="0.3">
      <c r="A2933" s="104">
        <v>2932</v>
      </c>
      <c r="B2933" s="104" t="s">
        <v>19692</v>
      </c>
      <c r="C2933" s="104" t="s">
        <v>286</v>
      </c>
      <c r="D2933" s="104" t="s">
        <v>308</v>
      </c>
      <c r="E2933" s="104" t="s">
        <v>320</v>
      </c>
      <c r="F2933" s="104" t="s">
        <v>320</v>
      </c>
      <c r="G2933" s="104" t="s">
        <v>320</v>
      </c>
      <c r="H2933" s="104" t="s">
        <v>1557</v>
      </c>
      <c r="I2933" s="104" t="s">
        <v>17672</v>
      </c>
      <c r="J2933" s="105">
        <v>10000</v>
      </c>
      <c r="K2933" s="105">
        <v>50000</v>
      </c>
      <c r="L2933" s="105">
        <v>30000</v>
      </c>
      <c r="M2933" s="106">
        <v>0.76696932900000003</v>
      </c>
      <c r="N2933" s="105">
        <v>23009.079880000001</v>
      </c>
      <c r="O2933" s="107">
        <f t="shared" si="90"/>
        <v>9</v>
      </c>
      <c r="P2933" s="105">
        <f>IFERROR(INDEX(Data_HS!$D$2:$D$8217,MATCH(H2933,Data_HS!$A$2:$A$8217,0))/p_bulan,"")</f>
        <v>171188.18181818182</v>
      </c>
      <c r="Q2933" s="104" t="str">
        <f t="shared" si="91"/>
        <v>Wajar</v>
      </c>
    </row>
    <row r="2934" spans="1:17" x14ac:dyDescent="0.3">
      <c r="A2934" s="104">
        <v>2933</v>
      </c>
      <c r="B2934" s="104" t="s">
        <v>19694</v>
      </c>
      <c r="C2934" s="104" t="s">
        <v>282</v>
      </c>
      <c r="D2934" s="104" t="s">
        <v>308</v>
      </c>
      <c r="E2934" s="104" t="s">
        <v>320</v>
      </c>
      <c r="F2934" s="104" t="s">
        <v>343</v>
      </c>
      <c r="G2934" s="104" t="s">
        <v>332</v>
      </c>
      <c r="H2934" s="104" t="s">
        <v>2263</v>
      </c>
      <c r="I2934" s="104" t="s">
        <v>19695</v>
      </c>
      <c r="J2934" s="105">
        <v>17000</v>
      </c>
      <c r="K2934" s="105">
        <v>1800000</v>
      </c>
      <c r="L2934" s="105">
        <v>908500</v>
      </c>
      <c r="M2934" s="106">
        <v>6.183815901</v>
      </c>
      <c r="N2934" s="105">
        <v>5617996.7460000003</v>
      </c>
      <c r="O2934" s="107">
        <f t="shared" si="90"/>
        <v>18</v>
      </c>
      <c r="P2934" s="105">
        <f>IFERROR(INDEX(Data_HS!$D$2:$D$8217,MATCH(H2934,Data_HS!$A$2:$A$8217,0))/p_bulan,"")</f>
        <v>64124517</v>
      </c>
      <c r="Q2934" s="104" t="str">
        <f t="shared" si="91"/>
        <v>Wajar</v>
      </c>
    </row>
    <row r="2935" spans="1:17" x14ac:dyDescent="0.3">
      <c r="A2935" s="104">
        <v>2934</v>
      </c>
      <c r="B2935" s="104" t="s">
        <v>19694</v>
      </c>
      <c r="C2935" s="104" t="s">
        <v>282</v>
      </c>
      <c r="D2935" s="104" t="s">
        <v>308</v>
      </c>
      <c r="E2935" s="104" t="s">
        <v>320</v>
      </c>
      <c r="F2935" s="104" t="s">
        <v>343</v>
      </c>
      <c r="G2935" s="104" t="s">
        <v>332</v>
      </c>
      <c r="H2935" s="104" t="s">
        <v>2263</v>
      </c>
      <c r="I2935" s="104" t="s">
        <v>19696</v>
      </c>
      <c r="J2935" s="105">
        <v>17000</v>
      </c>
      <c r="K2935" s="105">
        <v>1800000</v>
      </c>
      <c r="L2935" s="105">
        <v>908500</v>
      </c>
      <c r="M2935" s="106">
        <v>6.183815901</v>
      </c>
      <c r="N2935" s="105">
        <v>5617996.7460000003</v>
      </c>
      <c r="O2935" s="107">
        <f t="shared" si="90"/>
        <v>18</v>
      </c>
      <c r="P2935" s="105">
        <f>IFERROR(INDEX(Data_HS!$D$2:$D$8217,MATCH(H2935,Data_HS!$A$2:$A$8217,0))/p_bulan,"")</f>
        <v>64124517</v>
      </c>
      <c r="Q2935" s="104" t="str">
        <f t="shared" si="91"/>
        <v>Wajar</v>
      </c>
    </row>
    <row r="2936" spans="1:17" x14ac:dyDescent="0.3">
      <c r="A2936" s="104">
        <v>2935</v>
      </c>
      <c r="B2936" s="104" t="s">
        <v>19697</v>
      </c>
      <c r="C2936" s="104" t="s">
        <v>292</v>
      </c>
      <c r="D2936" s="104" t="s">
        <v>308</v>
      </c>
      <c r="E2936" s="104" t="s">
        <v>320</v>
      </c>
      <c r="F2936" s="104" t="s">
        <v>344</v>
      </c>
      <c r="G2936" s="104" t="s">
        <v>332</v>
      </c>
      <c r="H2936" s="104" t="s">
        <v>1328</v>
      </c>
      <c r="I2936" s="104" t="s">
        <v>19163</v>
      </c>
      <c r="J2936" s="105">
        <v>18000</v>
      </c>
      <c r="K2936" s="105">
        <v>300000</v>
      </c>
      <c r="L2936" s="105">
        <v>159000</v>
      </c>
      <c r="M2936" s="106">
        <v>1.220078137</v>
      </c>
      <c r="N2936" s="105">
        <v>193992.42370000001</v>
      </c>
      <c r="O2936" s="107">
        <f t="shared" si="90"/>
        <v>8</v>
      </c>
      <c r="P2936" s="105">
        <f>IFERROR(INDEX(Data_HS!$D$2:$D$8217,MATCH(H2936,Data_HS!$A$2:$A$8217,0))/p_bulan,"")</f>
        <v>24068985.181818184</v>
      </c>
      <c r="Q2936" s="104" t="str">
        <f t="shared" si="91"/>
        <v>Wajar</v>
      </c>
    </row>
    <row r="2937" spans="1:17" x14ac:dyDescent="0.3">
      <c r="A2937" s="104">
        <v>2936</v>
      </c>
      <c r="B2937" s="104" t="s">
        <v>19698</v>
      </c>
      <c r="C2937" s="104" t="s">
        <v>292</v>
      </c>
      <c r="D2937" s="104" t="s">
        <v>308</v>
      </c>
      <c r="E2937" s="104" t="s">
        <v>320</v>
      </c>
      <c r="F2937" s="104" t="s">
        <v>343</v>
      </c>
      <c r="G2937" s="104" t="s">
        <v>332</v>
      </c>
      <c r="H2937" s="104" t="s">
        <v>1460</v>
      </c>
      <c r="I2937" s="104" t="s">
        <v>17138</v>
      </c>
      <c r="J2937" s="105">
        <v>10000</v>
      </c>
      <c r="K2937" s="105"/>
      <c r="L2937" s="105">
        <v>10000</v>
      </c>
      <c r="M2937" s="106">
        <v>6.8828138010000002</v>
      </c>
      <c r="N2937" s="105">
        <v>68828.138009999995</v>
      </c>
      <c r="O2937" s="107">
        <f t="shared" si="90"/>
        <v>9</v>
      </c>
      <c r="P2937" s="105">
        <f>IFERROR(INDEX(Data_HS!$D$2:$D$8217,MATCH(H2937,Data_HS!$A$2:$A$8217,0))/p_bulan,"")</f>
        <v>60138.272727272728</v>
      </c>
      <c r="Q2937" s="104" t="str">
        <f t="shared" si="91"/>
        <v>Melebihi ekspor nasional HS</v>
      </c>
    </row>
    <row r="2938" spans="1:17" x14ac:dyDescent="0.3">
      <c r="A2938" s="104">
        <v>2937</v>
      </c>
      <c r="B2938" s="104" t="s">
        <v>19698</v>
      </c>
      <c r="C2938" s="104" t="s">
        <v>292</v>
      </c>
      <c r="D2938" s="104" t="s">
        <v>308</v>
      </c>
      <c r="E2938" s="104" t="s">
        <v>320</v>
      </c>
      <c r="F2938" s="104" t="s">
        <v>343</v>
      </c>
      <c r="G2938" s="104" t="s">
        <v>332</v>
      </c>
      <c r="H2938" s="104" t="s">
        <v>1460</v>
      </c>
      <c r="I2938" s="104" t="s">
        <v>17338</v>
      </c>
      <c r="J2938" s="105">
        <v>10000</v>
      </c>
      <c r="K2938" s="105"/>
      <c r="L2938" s="105">
        <v>10000</v>
      </c>
      <c r="M2938" s="106">
        <v>6.8828138010000002</v>
      </c>
      <c r="N2938" s="105">
        <v>68828.138009999995</v>
      </c>
      <c r="O2938" s="107">
        <f t="shared" si="90"/>
        <v>9</v>
      </c>
      <c r="P2938" s="105">
        <f>IFERROR(INDEX(Data_HS!$D$2:$D$8217,MATCH(H2938,Data_HS!$A$2:$A$8217,0))/p_bulan,"")</f>
        <v>60138.272727272728</v>
      </c>
      <c r="Q2938" s="104" t="str">
        <f t="shared" si="91"/>
        <v>Melebihi ekspor nasional HS</v>
      </c>
    </row>
    <row r="2939" spans="1:17" x14ac:dyDescent="0.3">
      <c r="A2939" s="104">
        <v>2938</v>
      </c>
      <c r="B2939" s="104" t="s">
        <v>19699</v>
      </c>
      <c r="C2939" s="104" t="s">
        <v>292</v>
      </c>
      <c r="D2939" s="104" t="s">
        <v>311</v>
      </c>
      <c r="E2939" s="104" t="s">
        <v>306</v>
      </c>
      <c r="F2939" s="104" t="s">
        <v>320</v>
      </c>
      <c r="G2939" s="104" t="s">
        <v>320</v>
      </c>
      <c r="H2939" s="104" t="s">
        <v>16523</v>
      </c>
      <c r="I2939" s="104" t="s">
        <v>18994</v>
      </c>
      <c r="J2939" s="105">
        <v>25000</v>
      </c>
      <c r="K2939" s="105">
        <v>250000</v>
      </c>
      <c r="L2939" s="105">
        <v>137500</v>
      </c>
      <c r="M2939" s="106">
        <v>0.435440094</v>
      </c>
      <c r="N2939" s="105">
        <v>59873.012880000002</v>
      </c>
      <c r="O2939" s="107">
        <f t="shared" si="90"/>
        <v>96</v>
      </c>
      <c r="P2939" s="105">
        <f>IFERROR(INDEX(Data_HS!$D$2:$D$8217,MATCH(H2939,Data_HS!$A$2:$A$8217,0))/p_bulan,"")</f>
        <v>2688894</v>
      </c>
      <c r="Q2939" s="104" t="str">
        <f t="shared" si="91"/>
        <v>Wajar</v>
      </c>
    </row>
    <row r="2940" spans="1:17" x14ac:dyDescent="0.3">
      <c r="A2940" s="104">
        <v>2939</v>
      </c>
      <c r="B2940" s="104" t="s">
        <v>19700</v>
      </c>
      <c r="C2940" s="104" t="s">
        <v>286</v>
      </c>
      <c r="D2940" s="104" t="s">
        <v>311</v>
      </c>
      <c r="E2940" s="104" t="s">
        <v>320</v>
      </c>
      <c r="F2940" s="104" t="s">
        <v>344</v>
      </c>
      <c r="G2940" s="104" t="s">
        <v>332</v>
      </c>
      <c r="H2940" s="104" t="s">
        <v>7741</v>
      </c>
      <c r="I2940" s="104" t="s">
        <v>19701</v>
      </c>
      <c r="J2940" s="105">
        <v>26000</v>
      </c>
      <c r="K2940" s="105">
        <v>500000</v>
      </c>
      <c r="L2940" s="105">
        <v>263000</v>
      </c>
      <c r="M2940" s="106">
        <v>9.1612903229999993</v>
      </c>
      <c r="N2940" s="105">
        <v>2409419.355</v>
      </c>
      <c r="O2940" s="107">
        <f t="shared" si="90"/>
        <v>58</v>
      </c>
      <c r="P2940" s="105">
        <f>IFERROR(INDEX(Data_HS!$D$2:$D$8217,MATCH(H2940,Data_HS!$A$2:$A$8217,0))/p_bulan,"")</f>
        <v>25.818181818181817</v>
      </c>
      <c r="Q2940" s="104" t="str">
        <f t="shared" si="91"/>
        <v>Melebihi ekspor nasional HS</v>
      </c>
    </row>
    <row r="2941" spans="1:17" x14ac:dyDescent="0.3">
      <c r="A2941" s="104">
        <v>2940</v>
      </c>
      <c r="B2941" s="104" t="s">
        <v>19700</v>
      </c>
      <c r="C2941" s="104" t="s">
        <v>286</v>
      </c>
      <c r="D2941" s="104" t="s">
        <v>311</v>
      </c>
      <c r="E2941" s="104" t="s">
        <v>320</v>
      </c>
      <c r="F2941" s="104" t="s">
        <v>344</v>
      </c>
      <c r="G2941" s="104" t="s">
        <v>332</v>
      </c>
      <c r="H2941" s="104" t="s">
        <v>1587</v>
      </c>
      <c r="I2941" s="104" t="s">
        <v>17472</v>
      </c>
      <c r="J2941" s="105">
        <v>15000</v>
      </c>
      <c r="K2941" s="105">
        <v>80000</v>
      </c>
      <c r="L2941" s="105">
        <v>47500</v>
      </c>
      <c r="M2941" s="106">
        <v>11.25</v>
      </c>
      <c r="N2941" s="105">
        <v>534375</v>
      </c>
      <c r="O2941" s="107">
        <f t="shared" si="90"/>
        <v>10</v>
      </c>
      <c r="P2941" s="105">
        <f>IFERROR(INDEX(Data_HS!$D$2:$D$8217,MATCH(H2941,Data_HS!$A$2:$A$8217,0))/p_bulan,"")</f>
        <v>32215.909090909092</v>
      </c>
      <c r="Q2941" s="104" t="str">
        <f t="shared" si="91"/>
        <v>Melebihi ekspor nasional HS</v>
      </c>
    </row>
    <row r="2942" spans="1:17" x14ac:dyDescent="0.3">
      <c r="A2942" s="104">
        <v>2941</v>
      </c>
      <c r="B2942" s="104" t="s">
        <v>19700</v>
      </c>
      <c r="C2942" s="104" t="s">
        <v>286</v>
      </c>
      <c r="D2942" s="104" t="s">
        <v>311</v>
      </c>
      <c r="E2942" s="104" t="s">
        <v>320</v>
      </c>
      <c r="F2942" s="104" t="s">
        <v>344</v>
      </c>
      <c r="G2942" s="104" t="s">
        <v>332</v>
      </c>
      <c r="H2942" s="104" t="s">
        <v>6012</v>
      </c>
      <c r="I2942" s="104" t="s">
        <v>18210</v>
      </c>
      <c r="J2942" s="105">
        <v>15000</v>
      </c>
      <c r="K2942" s="105">
        <v>50000</v>
      </c>
      <c r="L2942" s="105">
        <v>32500</v>
      </c>
      <c r="M2942" s="106">
        <v>0.57622691999999998</v>
      </c>
      <c r="N2942" s="105">
        <v>18727.374909999999</v>
      </c>
      <c r="O2942" s="107">
        <f t="shared" si="90"/>
        <v>44</v>
      </c>
      <c r="P2942" s="105">
        <f>IFERROR(INDEX(Data_HS!$D$2:$D$8217,MATCH(H2942,Data_HS!$A$2:$A$8217,0))/p_bulan,"")</f>
        <v>11232.181818181818</v>
      </c>
      <c r="Q2942" s="104" t="str">
        <f t="shared" si="91"/>
        <v>Melebihi ekspor nasional HS</v>
      </c>
    </row>
    <row r="2943" spans="1:17" x14ac:dyDescent="0.3">
      <c r="A2943" s="104">
        <v>2942</v>
      </c>
      <c r="B2943" s="104" t="s">
        <v>19702</v>
      </c>
      <c r="C2943" s="104" t="s">
        <v>282</v>
      </c>
      <c r="D2943" s="104" t="s">
        <v>308</v>
      </c>
      <c r="E2943" s="104" t="s">
        <v>301</v>
      </c>
      <c r="F2943" s="104" t="s">
        <v>343</v>
      </c>
      <c r="G2943" s="104" t="s">
        <v>332</v>
      </c>
      <c r="H2943" s="104" t="s">
        <v>1408</v>
      </c>
      <c r="I2943" s="104" t="s">
        <v>19703</v>
      </c>
      <c r="J2943" s="105">
        <v>1000</v>
      </c>
      <c r="K2943" s="105">
        <v>18000</v>
      </c>
      <c r="L2943" s="105">
        <v>9500</v>
      </c>
      <c r="M2943" s="106">
        <v>2.3141400760000002</v>
      </c>
      <c r="N2943" s="105">
        <v>21984.330720000002</v>
      </c>
      <c r="O2943" s="107">
        <f t="shared" si="90"/>
        <v>8</v>
      </c>
      <c r="P2943" s="105">
        <f>IFERROR(INDEX(Data_HS!$D$2:$D$8217,MATCH(H2943,Data_HS!$A$2:$A$8217,0))/p_bulan,"")</f>
        <v>118491.54545454546</v>
      </c>
      <c r="Q2943" s="104" t="str">
        <f t="shared" si="91"/>
        <v>Wajar</v>
      </c>
    </row>
    <row r="2944" spans="1:17" x14ac:dyDescent="0.3">
      <c r="A2944" s="104">
        <v>2943</v>
      </c>
      <c r="B2944" s="104" t="s">
        <v>19702</v>
      </c>
      <c r="C2944" s="104" t="s">
        <v>282</v>
      </c>
      <c r="D2944" s="104" t="s">
        <v>308</v>
      </c>
      <c r="E2944" s="104" t="s">
        <v>301</v>
      </c>
      <c r="F2944" s="104" t="s">
        <v>343</v>
      </c>
      <c r="G2944" s="104" t="s">
        <v>332</v>
      </c>
      <c r="H2944" s="104" t="s">
        <v>8805</v>
      </c>
      <c r="I2944" s="104" t="s">
        <v>19704</v>
      </c>
      <c r="J2944" s="105">
        <v>0</v>
      </c>
      <c r="K2944" s="105">
        <v>0</v>
      </c>
      <c r="L2944" s="105">
        <v>0</v>
      </c>
      <c r="M2944" s="106">
        <v>2.5</v>
      </c>
      <c r="N2944" s="105">
        <v>0</v>
      </c>
      <c r="O2944" s="107">
        <f t="shared" si="90"/>
        <v>64</v>
      </c>
      <c r="P2944" s="105">
        <f>IFERROR(INDEX(Data_HS!$D$2:$D$8217,MATCH(H2944,Data_HS!$A$2:$A$8217,0))/p_bulan,"")</f>
        <v>2.7272727272727271</v>
      </c>
      <c r="Q2944" s="104" t="str">
        <f t="shared" si="91"/>
        <v>Estimasi nol</v>
      </c>
    </row>
    <row r="2945" spans="1:17" x14ac:dyDescent="0.3">
      <c r="A2945" s="104">
        <v>2944</v>
      </c>
      <c r="B2945" s="104" t="s">
        <v>19702</v>
      </c>
      <c r="C2945" s="104" t="s">
        <v>282</v>
      </c>
      <c r="D2945" s="104" t="s">
        <v>308</v>
      </c>
      <c r="E2945" s="104" t="s">
        <v>301</v>
      </c>
      <c r="F2945" s="104" t="s">
        <v>343</v>
      </c>
      <c r="G2945" s="104" t="s">
        <v>332</v>
      </c>
      <c r="H2945" s="104" t="s">
        <v>8805</v>
      </c>
      <c r="I2945" s="104" t="s">
        <v>19704</v>
      </c>
      <c r="J2945" s="105">
        <v>0</v>
      </c>
      <c r="K2945" s="105">
        <v>0</v>
      </c>
      <c r="L2945" s="105">
        <v>0</v>
      </c>
      <c r="M2945" s="106">
        <v>2.5</v>
      </c>
      <c r="N2945" s="105">
        <v>0</v>
      </c>
      <c r="O2945" s="107">
        <f t="shared" si="90"/>
        <v>64</v>
      </c>
      <c r="P2945" s="105">
        <f>IFERROR(INDEX(Data_HS!$D$2:$D$8217,MATCH(H2945,Data_HS!$A$2:$A$8217,0))/p_bulan,"")</f>
        <v>2.7272727272727271</v>
      </c>
      <c r="Q2945" s="104" t="str">
        <f t="shared" si="91"/>
        <v>Estimasi nol</v>
      </c>
    </row>
    <row r="2946" spans="1:17" x14ac:dyDescent="0.3">
      <c r="A2946" s="104">
        <v>2945</v>
      </c>
      <c r="B2946" s="104" t="s">
        <v>19702</v>
      </c>
      <c r="C2946" s="104" t="s">
        <v>282</v>
      </c>
      <c r="D2946" s="104" t="s">
        <v>308</v>
      </c>
      <c r="E2946" s="104" t="s">
        <v>301</v>
      </c>
      <c r="F2946" s="104" t="s">
        <v>343</v>
      </c>
      <c r="G2946" s="104" t="s">
        <v>332</v>
      </c>
      <c r="H2946" s="104" t="s">
        <v>8805</v>
      </c>
      <c r="I2946" s="104" t="s">
        <v>19704</v>
      </c>
      <c r="J2946" s="105">
        <v>0</v>
      </c>
      <c r="K2946" s="105">
        <v>0</v>
      </c>
      <c r="L2946" s="105">
        <v>0</v>
      </c>
      <c r="M2946" s="106">
        <v>2.5</v>
      </c>
      <c r="N2946" s="105">
        <v>0</v>
      </c>
      <c r="O2946" s="107">
        <f t="shared" ref="O2946:O3009" si="92">VALUE(LEFT(H2946,2))</f>
        <v>64</v>
      </c>
      <c r="P2946" s="105">
        <f>IFERROR(INDEX(Data_HS!$D$2:$D$8217,MATCH(H2946,Data_HS!$A$2:$A$8217,0))/p_bulan,"")</f>
        <v>2.7272727272727271</v>
      </c>
      <c r="Q2946" s="104" t="str">
        <f t="shared" ref="Q2946:Q3009" si="93">IF(H2946="00000000","HS tidak valid",IF(N2946="","Tanpa estimasi",IF(P2946="","HS tidak ada di data nasional",IF(N2946=0,"Estimasi nol",IF(N2946&gt;P2946,"Melebihi ekspor nasional HS","Wajar")))))</f>
        <v>Estimasi nol</v>
      </c>
    </row>
    <row r="2947" spans="1:17" x14ac:dyDescent="0.3">
      <c r="A2947" s="104">
        <v>2946</v>
      </c>
      <c r="B2947" s="104" t="s">
        <v>19702</v>
      </c>
      <c r="C2947" s="104" t="s">
        <v>282</v>
      </c>
      <c r="D2947" s="104" t="s">
        <v>308</v>
      </c>
      <c r="E2947" s="104" t="s">
        <v>301</v>
      </c>
      <c r="F2947" s="104" t="s">
        <v>343</v>
      </c>
      <c r="G2947" s="104" t="s">
        <v>332</v>
      </c>
      <c r="H2947" s="104" t="s">
        <v>8805</v>
      </c>
      <c r="I2947" s="104" t="s">
        <v>19704</v>
      </c>
      <c r="J2947" s="105">
        <v>0</v>
      </c>
      <c r="K2947" s="105">
        <v>0</v>
      </c>
      <c r="L2947" s="105">
        <v>0</v>
      </c>
      <c r="M2947" s="106">
        <v>2.5</v>
      </c>
      <c r="N2947" s="105">
        <v>0</v>
      </c>
      <c r="O2947" s="107">
        <f t="shared" si="92"/>
        <v>64</v>
      </c>
      <c r="P2947" s="105">
        <f>IFERROR(INDEX(Data_HS!$D$2:$D$8217,MATCH(H2947,Data_HS!$A$2:$A$8217,0))/p_bulan,"")</f>
        <v>2.7272727272727271</v>
      </c>
      <c r="Q2947" s="104" t="str">
        <f t="shared" si="93"/>
        <v>Estimasi nol</v>
      </c>
    </row>
    <row r="2948" spans="1:17" x14ac:dyDescent="0.3">
      <c r="A2948" s="104">
        <v>2947</v>
      </c>
      <c r="B2948" s="104" t="s">
        <v>19702</v>
      </c>
      <c r="C2948" s="104" t="s">
        <v>282</v>
      </c>
      <c r="D2948" s="104" t="s">
        <v>308</v>
      </c>
      <c r="E2948" s="104" t="s">
        <v>301</v>
      </c>
      <c r="F2948" s="104" t="s">
        <v>343</v>
      </c>
      <c r="G2948" s="104" t="s">
        <v>332</v>
      </c>
      <c r="H2948" s="104" t="s">
        <v>1354</v>
      </c>
      <c r="I2948" s="104" t="s">
        <v>19705</v>
      </c>
      <c r="J2948" s="105">
        <v>1000</v>
      </c>
      <c r="K2948" s="105">
        <v>18000</v>
      </c>
      <c r="L2948" s="105">
        <v>9500</v>
      </c>
      <c r="M2948" s="106">
        <v>3.8914285710000001</v>
      </c>
      <c r="N2948" s="105">
        <v>36968.571430000004</v>
      </c>
      <c r="O2948" s="107">
        <f t="shared" si="92"/>
        <v>8</v>
      </c>
      <c r="P2948" s="105">
        <f>IFERROR(INDEX(Data_HS!$D$2:$D$8217,MATCH(H2948,Data_HS!$A$2:$A$8217,0))/p_bulan,"")</f>
        <v>247.63636363636363</v>
      </c>
      <c r="Q2948" s="104" t="str">
        <f t="shared" si="93"/>
        <v>Melebihi ekspor nasional HS</v>
      </c>
    </row>
    <row r="2949" spans="1:17" x14ac:dyDescent="0.3">
      <c r="A2949" s="104">
        <v>2948</v>
      </c>
      <c r="B2949" s="104" t="s">
        <v>19702</v>
      </c>
      <c r="C2949" s="104" t="s">
        <v>282</v>
      </c>
      <c r="D2949" s="104" t="s">
        <v>308</v>
      </c>
      <c r="E2949" s="104" t="s">
        <v>301</v>
      </c>
      <c r="F2949" s="104" t="s">
        <v>343</v>
      </c>
      <c r="G2949" s="104" t="s">
        <v>332</v>
      </c>
      <c r="H2949" s="104" t="s">
        <v>426</v>
      </c>
      <c r="I2949" s="104" t="s">
        <v>19706</v>
      </c>
      <c r="J2949" s="105">
        <v>1000</v>
      </c>
      <c r="K2949" s="105">
        <v>18000</v>
      </c>
      <c r="L2949" s="105">
        <v>9500</v>
      </c>
      <c r="M2949" s="106">
        <v>2.7272727269999999</v>
      </c>
      <c r="N2949" s="105">
        <v>25909.090909999999</v>
      </c>
      <c r="O2949" s="107">
        <f t="shared" si="92"/>
        <v>2</v>
      </c>
      <c r="P2949" s="105">
        <f>IFERROR(INDEX(Data_HS!$D$2:$D$8217,MATCH(H2949,Data_HS!$A$2:$A$8217,0))/p_bulan,"")</f>
        <v>10.909090909090908</v>
      </c>
      <c r="Q2949" s="104" t="str">
        <f t="shared" si="93"/>
        <v>Melebihi ekspor nasional HS</v>
      </c>
    </row>
    <row r="2950" spans="1:17" x14ac:dyDescent="0.3">
      <c r="A2950" s="104">
        <v>2949</v>
      </c>
      <c r="B2950" s="104" t="s">
        <v>19702</v>
      </c>
      <c r="C2950" s="104" t="s">
        <v>282</v>
      </c>
      <c r="D2950" s="104" t="s">
        <v>308</v>
      </c>
      <c r="E2950" s="104" t="s">
        <v>301</v>
      </c>
      <c r="F2950" s="104" t="s">
        <v>343</v>
      </c>
      <c r="G2950" s="104" t="s">
        <v>332</v>
      </c>
      <c r="H2950" s="104" t="s">
        <v>8805</v>
      </c>
      <c r="I2950" s="104" t="s">
        <v>19704</v>
      </c>
      <c r="J2950" s="105">
        <v>0</v>
      </c>
      <c r="K2950" s="105">
        <v>0</v>
      </c>
      <c r="L2950" s="105">
        <v>0</v>
      </c>
      <c r="M2950" s="106">
        <v>2.5</v>
      </c>
      <c r="N2950" s="105">
        <v>0</v>
      </c>
      <c r="O2950" s="107">
        <f t="shared" si="92"/>
        <v>64</v>
      </c>
      <c r="P2950" s="105">
        <f>IFERROR(INDEX(Data_HS!$D$2:$D$8217,MATCH(H2950,Data_HS!$A$2:$A$8217,0))/p_bulan,"")</f>
        <v>2.7272727272727271</v>
      </c>
      <c r="Q2950" s="104" t="str">
        <f t="shared" si="93"/>
        <v>Estimasi nol</v>
      </c>
    </row>
    <row r="2951" spans="1:17" x14ac:dyDescent="0.3">
      <c r="A2951" s="104">
        <v>2950</v>
      </c>
      <c r="B2951" s="104" t="s">
        <v>19702</v>
      </c>
      <c r="C2951" s="104" t="s">
        <v>282</v>
      </c>
      <c r="D2951" s="104" t="s">
        <v>308</v>
      </c>
      <c r="E2951" s="104" t="s">
        <v>301</v>
      </c>
      <c r="F2951" s="104" t="s">
        <v>343</v>
      </c>
      <c r="G2951" s="104" t="s">
        <v>332</v>
      </c>
      <c r="H2951" s="104" t="s">
        <v>8805</v>
      </c>
      <c r="I2951" s="104" t="s">
        <v>19704</v>
      </c>
      <c r="J2951" s="105">
        <v>0</v>
      </c>
      <c r="K2951" s="105">
        <v>0</v>
      </c>
      <c r="L2951" s="105">
        <v>0</v>
      </c>
      <c r="M2951" s="106">
        <v>2.5</v>
      </c>
      <c r="N2951" s="105">
        <v>0</v>
      </c>
      <c r="O2951" s="107">
        <f t="shared" si="92"/>
        <v>64</v>
      </c>
      <c r="P2951" s="105">
        <f>IFERROR(INDEX(Data_HS!$D$2:$D$8217,MATCH(H2951,Data_HS!$A$2:$A$8217,0))/p_bulan,"")</f>
        <v>2.7272727272727271</v>
      </c>
      <c r="Q2951" s="104" t="str">
        <f t="shared" si="93"/>
        <v>Estimasi nol</v>
      </c>
    </row>
    <row r="2952" spans="1:17" x14ac:dyDescent="0.3">
      <c r="A2952" s="104">
        <v>2951</v>
      </c>
      <c r="B2952" s="104" t="s">
        <v>19702</v>
      </c>
      <c r="C2952" s="104" t="s">
        <v>282</v>
      </c>
      <c r="D2952" s="104" t="s">
        <v>308</v>
      </c>
      <c r="E2952" s="104" t="s">
        <v>301</v>
      </c>
      <c r="F2952" s="104" t="s">
        <v>343</v>
      </c>
      <c r="G2952" s="104" t="s">
        <v>332</v>
      </c>
      <c r="H2952" s="104" t="s">
        <v>1242</v>
      </c>
      <c r="I2952" s="104" t="s">
        <v>19707</v>
      </c>
      <c r="J2952" s="105">
        <v>1000</v>
      </c>
      <c r="K2952" s="105">
        <v>18000</v>
      </c>
      <c r="L2952" s="105">
        <v>9500</v>
      </c>
      <c r="M2952" s="106">
        <v>5.1240976280000003</v>
      </c>
      <c r="N2952" s="105">
        <v>48678.927470000002</v>
      </c>
      <c r="O2952" s="107">
        <f t="shared" si="92"/>
        <v>7</v>
      </c>
      <c r="P2952" s="105">
        <f>IFERROR(INDEX(Data_HS!$D$2:$D$8217,MATCH(H2952,Data_HS!$A$2:$A$8217,0))/p_bulan,"")</f>
        <v>1355.090909090909</v>
      </c>
      <c r="Q2952" s="104" t="str">
        <f t="shared" si="93"/>
        <v>Melebihi ekspor nasional HS</v>
      </c>
    </row>
    <row r="2953" spans="1:17" x14ac:dyDescent="0.3">
      <c r="A2953" s="104">
        <v>2952</v>
      </c>
      <c r="B2953" s="104" t="s">
        <v>19702</v>
      </c>
      <c r="C2953" s="104" t="s">
        <v>282</v>
      </c>
      <c r="D2953" s="104" t="s">
        <v>308</v>
      </c>
      <c r="E2953" s="104" t="s">
        <v>301</v>
      </c>
      <c r="F2953" s="104" t="s">
        <v>343</v>
      </c>
      <c r="G2953" s="104" t="s">
        <v>332</v>
      </c>
      <c r="H2953" s="104" t="s">
        <v>8805</v>
      </c>
      <c r="I2953" s="104" t="s">
        <v>19704</v>
      </c>
      <c r="J2953" s="105">
        <v>0</v>
      </c>
      <c r="K2953" s="105">
        <v>0</v>
      </c>
      <c r="L2953" s="105">
        <v>0</v>
      </c>
      <c r="M2953" s="106">
        <v>2.5</v>
      </c>
      <c r="N2953" s="105">
        <v>0</v>
      </c>
      <c r="O2953" s="107">
        <f t="shared" si="92"/>
        <v>64</v>
      </c>
      <c r="P2953" s="105">
        <f>IFERROR(INDEX(Data_HS!$D$2:$D$8217,MATCH(H2953,Data_HS!$A$2:$A$8217,0))/p_bulan,"")</f>
        <v>2.7272727272727271</v>
      </c>
      <c r="Q2953" s="104" t="str">
        <f t="shared" si="93"/>
        <v>Estimasi nol</v>
      </c>
    </row>
    <row r="2954" spans="1:17" x14ac:dyDescent="0.3">
      <c r="A2954" s="104">
        <v>2953</v>
      </c>
      <c r="B2954" s="104" t="s">
        <v>19702</v>
      </c>
      <c r="C2954" s="104" t="s">
        <v>282</v>
      </c>
      <c r="D2954" s="104" t="s">
        <v>308</v>
      </c>
      <c r="E2954" s="104" t="s">
        <v>301</v>
      </c>
      <c r="F2954" s="104" t="s">
        <v>343</v>
      </c>
      <c r="G2954" s="104" t="s">
        <v>332</v>
      </c>
      <c r="H2954" s="104" t="s">
        <v>8805</v>
      </c>
      <c r="I2954" s="104" t="s">
        <v>19704</v>
      </c>
      <c r="J2954" s="105">
        <v>0</v>
      </c>
      <c r="K2954" s="105">
        <v>0</v>
      </c>
      <c r="L2954" s="105">
        <v>0</v>
      </c>
      <c r="M2954" s="106">
        <v>2.5</v>
      </c>
      <c r="N2954" s="105">
        <v>0</v>
      </c>
      <c r="O2954" s="107">
        <f t="shared" si="92"/>
        <v>64</v>
      </c>
      <c r="P2954" s="105">
        <f>IFERROR(INDEX(Data_HS!$D$2:$D$8217,MATCH(H2954,Data_HS!$A$2:$A$8217,0))/p_bulan,"")</f>
        <v>2.7272727272727271</v>
      </c>
      <c r="Q2954" s="104" t="str">
        <f t="shared" si="93"/>
        <v>Estimasi nol</v>
      </c>
    </row>
    <row r="2955" spans="1:17" x14ac:dyDescent="0.3">
      <c r="A2955" s="104">
        <v>2954</v>
      </c>
      <c r="B2955" s="104" t="s">
        <v>19702</v>
      </c>
      <c r="C2955" s="104" t="s">
        <v>282</v>
      </c>
      <c r="D2955" s="104" t="s">
        <v>308</v>
      </c>
      <c r="E2955" s="104" t="s">
        <v>301</v>
      </c>
      <c r="F2955" s="104" t="s">
        <v>343</v>
      </c>
      <c r="G2955" s="104" t="s">
        <v>332</v>
      </c>
      <c r="H2955" s="104" t="s">
        <v>1420</v>
      </c>
      <c r="I2955" s="104" t="s">
        <v>19708</v>
      </c>
      <c r="J2955" s="105">
        <v>1000</v>
      </c>
      <c r="K2955" s="105">
        <v>18000</v>
      </c>
      <c r="L2955" s="105">
        <v>9500</v>
      </c>
      <c r="M2955" s="106">
        <v>0.77671770799999995</v>
      </c>
      <c r="N2955" s="105">
        <v>7378.8182290000004</v>
      </c>
      <c r="O2955" s="107">
        <f t="shared" si="92"/>
        <v>8</v>
      </c>
      <c r="P2955" s="105">
        <f>IFERROR(INDEX(Data_HS!$D$2:$D$8217,MATCH(H2955,Data_HS!$A$2:$A$8217,0))/p_bulan,"")</f>
        <v>86540.545454545456</v>
      </c>
      <c r="Q2955" s="104" t="str">
        <f t="shared" si="93"/>
        <v>Wajar</v>
      </c>
    </row>
    <row r="2956" spans="1:17" x14ac:dyDescent="0.3">
      <c r="A2956" s="104">
        <v>2955</v>
      </c>
      <c r="B2956" s="104" t="s">
        <v>19702</v>
      </c>
      <c r="C2956" s="104" t="s">
        <v>282</v>
      </c>
      <c r="D2956" s="104" t="s">
        <v>308</v>
      </c>
      <c r="E2956" s="104" t="s">
        <v>301</v>
      </c>
      <c r="F2956" s="104" t="s">
        <v>343</v>
      </c>
      <c r="G2956" s="104" t="s">
        <v>332</v>
      </c>
      <c r="H2956" s="104" t="s">
        <v>2507</v>
      </c>
      <c r="I2956" s="104" t="s">
        <v>19709</v>
      </c>
      <c r="J2956" s="105">
        <v>1000</v>
      </c>
      <c r="K2956" s="105">
        <v>18000</v>
      </c>
      <c r="L2956" s="105">
        <v>9500</v>
      </c>
      <c r="M2956" s="106">
        <v>0.79103796999999998</v>
      </c>
      <c r="N2956" s="105">
        <v>7514.8607160000001</v>
      </c>
      <c r="O2956" s="107">
        <f t="shared" si="92"/>
        <v>20</v>
      </c>
      <c r="P2956" s="105">
        <f>IFERROR(INDEX(Data_HS!$D$2:$D$8217,MATCH(H2956,Data_HS!$A$2:$A$8217,0))/p_bulan,"")</f>
        <v>8831.363636363636</v>
      </c>
      <c r="Q2956" s="104" t="str">
        <f t="shared" si="93"/>
        <v>Wajar</v>
      </c>
    </row>
    <row r="2957" spans="1:17" x14ac:dyDescent="0.3">
      <c r="A2957" s="104">
        <v>2956</v>
      </c>
      <c r="B2957" s="104" t="s">
        <v>19702</v>
      </c>
      <c r="C2957" s="104" t="s">
        <v>282</v>
      </c>
      <c r="D2957" s="104" t="s">
        <v>308</v>
      </c>
      <c r="E2957" s="104" t="s">
        <v>301</v>
      </c>
      <c r="F2957" s="104" t="s">
        <v>343</v>
      </c>
      <c r="G2957" s="104" t="s">
        <v>332</v>
      </c>
      <c r="H2957" s="104" t="s">
        <v>426</v>
      </c>
      <c r="I2957" s="104" t="s">
        <v>19710</v>
      </c>
      <c r="J2957" s="105">
        <v>1000</v>
      </c>
      <c r="K2957" s="105">
        <v>18000</v>
      </c>
      <c r="L2957" s="105">
        <v>9500</v>
      </c>
      <c r="M2957" s="106">
        <v>2.7272727269999999</v>
      </c>
      <c r="N2957" s="105">
        <v>25909.090909999999</v>
      </c>
      <c r="O2957" s="107">
        <f t="shared" si="92"/>
        <v>2</v>
      </c>
      <c r="P2957" s="105">
        <f>IFERROR(INDEX(Data_HS!$D$2:$D$8217,MATCH(H2957,Data_HS!$A$2:$A$8217,0))/p_bulan,"")</f>
        <v>10.909090909090908</v>
      </c>
      <c r="Q2957" s="104" t="str">
        <f t="shared" si="93"/>
        <v>Melebihi ekspor nasional HS</v>
      </c>
    </row>
    <row r="2958" spans="1:17" x14ac:dyDescent="0.3">
      <c r="A2958" s="104">
        <v>2957</v>
      </c>
      <c r="B2958" s="104" t="s">
        <v>19702</v>
      </c>
      <c r="C2958" s="104" t="s">
        <v>282</v>
      </c>
      <c r="D2958" s="104" t="s">
        <v>308</v>
      </c>
      <c r="E2958" s="104" t="s">
        <v>301</v>
      </c>
      <c r="F2958" s="104" t="s">
        <v>343</v>
      </c>
      <c r="G2958" s="104" t="s">
        <v>332</v>
      </c>
      <c r="H2958" s="104" t="s">
        <v>1302</v>
      </c>
      <c r="I2958" s="104" t="s">
        <v>19711</v>
      </c>
      <c r="J2958" s="105">
        <v>1000</v>
      </c>
      <c r="K2958" s="105">
        <v>18000</v>
      </c>
      <c r="L2958" s="105">
        <v>9500</v>
      </c>
      <c r="M2958" s="106">
        <v>0.47623953400000002</v>
      </c>
      <c r="N2958" s="105">
        <v>4524.2755749999997</v>
      </c>
      <c r="O2958" s="107">
        <f t="shared" si="92"/>
        <v>8</v>
      </c>
      <c r="P2958" s="105">
        <f>IFERROR(INDEX(Data_HS!$D$2:$D$8217,MATCH(H2958,Data_HS!$A$2:$A$8217,0))/p_bulan,"")</f>
        <v>48622.454545454544</v>
      </c>
      <c r="Q2958" s="104" t="str">
        <f t="shared" si="93"/>
        <v>Wajar</v>
      </c>
    </row>
    <row r="2959" spans="1:17" x14ac:dyDescent="0.3">
      <c r="A2959" s="104">
        <v>2958</v>
      </c>
      <c r="B2959" s="104" t="s">
        <v>19712</v>
      </c>
      <c r="C2959" s="104" t="s">
        <v>297</v>
      </c>
      <c r="D2959" s="104" t="s">
        <v>311</v>
      </c>
      <c r="E2959" s="104" t="s">
        <v>320</v>
      </c>
      <c r="F2959" s="104" t="s">
        <v>343</v>
      </c>
      <c r="G2959" s="104" t="s">
        <v>332</v>
      </c>
      <c r="H2959" s="104" t="s">
        <v>1495</v>
      </c>
      <c r="I2959" s="104" t="s">
        <v>19713</v>
      </c>
      <c r="J2959" s="105">
        <v>2000</v>
      </c>
      <c r="K2959" s="105">
        <v>5000</v>
      </c>
      <c r="L2959" s="105">
        <v>3500</v>
      </c>
      <c r="M2959" s="106">
        <v>6.7226702649999996</v>
      </c>
      <c r="N2959" s="105">
        <v>23529.345929999999</v>
      </c>
      <c r="O2959" s="107">
        <f t="shared" si="92"/>
        <v>9</v>
      </c>
      <c r="P2959" s="105">
        <f>IFERROR(INDEX(Data_HS!$D$2:$D$8217,MATCH(H2959,Data_HS!$A$2:$A$8217,0))/p_bulan,"")</f>
        <v>7877299.2727272725</v>
      </c>
      <c r="Q2959" s="104" t="str">
        <f t="shared" si="93"/>
        <v>Wajar</v>
      </c>
    </row>
    <row r="2960" spans="1:17" x14ac:dyDescent="0.3">
      <c r="A2960" s="104">
        <v>2959</v>
      </c>
      <c r="B2960" s="104" t="s">
        <v>19712</v>
      </c>
      <c r="C2960" s="104" t="s">
        <v>297</v>
      </c>
      <c r="D2960" s="104" t="s">
        <v>311</v>
      </c>
      <c r="E2960" s="104" t="s">
        <v>320</v>
      </c>
      <c r="F2960" s="104" t="s">
        <v>343</v>
      </c>
      <c r="G2960" s="104" t="s">
        <v>332</v>
      </c>
      <c r="H2960" s="104" t="s">
        <v>1493</v>
      </c>
      <c r="I2960" s="104" t="s">
        <v>19714</v>
      </c>
      <c r="J2960" s="105">
        <v>1000</v>
      </c>
      <c r="K2960" s="105">
        <v>5000</v>
      </c>
      <c r="L2960" s="105">
        <v>3000</v>
      </c>
      <c r="M2960" s="106">
        <v>7.2449907680000001</v>
      </c>
      <c r="N2960" s="105">
        <v>21734.972300000001</v>
      </c>
      <c r="O2960" s="107">
        <f t="shared" si="92"/>
        <v>9</v>
      </c>
      <c r="P2960" s="105">
        <f>IFERROR(INDEX(Data_HS!$D$2:$D$8217,MATCH(H2960,Data_HS!$A$2:$A$8217,0))/p_bulan,"")</f>
        <v>10498596.909090908</v>
      </c>
      <c r="Q2960" s="104" t="str">
        <f t="shared" si="93"/>
        <v>Wajar</v>
      </c>
    </row>
    <row r="2961" spans="1:17" x14ac:dyDescent="0.3">
      <c r="A2961" s="104">
        <v>2960</v>
      </c>
      <c r="B2961" s="104" t="s">
        <v>19712</v>
      </c>
      <c r="C2961" s="104" t="s">
        <v>297</v>
      </c>
      <c r="D2961" s="104" t="s">
        <v>311</v>
      </c>
      <c r="E2961" s="104" t="s">
        <v>320</v>
      </c>
      <c r="F2961" s="104" t="s">
        <v>343</v>
      </c>
      <c r="G2961" s="104" t="s">
        <v>332</v>
      </c>
      <c r="H2961" s="104" t="s">
        <v>1493</v>
      </c>
      <c r="I2961" s="104" t="s">
        <v>19715</v>
      </c>
      <c r="J2961" s="105">
        <v>2000</v>
      </c>
      <c r="K2961" s="105">
        <v>25000</v>
      </c>
      <c r="L2961" s="105">
        <v>13500</v>
      </c>
      <c r="M2961" s="106">
        <v>7.2449907680000001</v>
      </c>
      <c r="N2961" s="105">
        <v>97807.375369999994</v>
      </c>
      <c r="O2961" s="107">
        <f t="shared" si="92"/>
        <v>9</v>
      </c>
      <c r="P2961" s="105">
        <f>IFERROR(INDEX(Data_HS!$D$2:$D$8217,MATCH(H2961,Data_HS!$A$2:$A$8217,0))/p_bulan,"")</f>
        <v>10498596.909090908</v>
      </c>
      <c r="Q2961" s="104" t="str">
        <f t="shared" si="93"/>
        <v>Wajar</v>
      </c>
    </row>
    <row r="2962" spans="1:17" x14ac:dyDescent="0.3">
      <c r="A2962" s="104">
        <v>2961</v>
      </c>
      <c r="B2962" s="104" t="s">
        <v>19712</v>
      </c>
      <c r="C2962" s="104" t="s">
        <v>297</v>
      </c>
      <c r="D2962" s="104" t="s">
        <v>311</v>
      </c>
      <c r="E2962" s="104" t="s">
        <v>320</v>
      </c>
      <c r="F2962" s="104" t="s">
        <v>343</v>
      </c>
      <c r="G2962" s="104" t="s">
        <v>332</v>
      </c>
      <c r="H2962" s="104" t="s">
        <v>1495</v>
      </c>
      <c r="I2962" s="104" t="s">
        <v>19716</v>
      </c>
      <c r="J2962" s="105">
        <v>2000</v>
      </c>
      <c r="K2962" s="105">
        <v>25000</v>
      </c>
      <c r="L2962" s="105">
        <v>13500</v>
      </c>
      <c r="M2962" s="106">
        <v>6.7226702649999996</v>
      </c>
      <c r="N2962" s="105">
        <v>90756.048580000002</v>
      </c>
      <c r="O2962" s="107">
        <f t="shared" si="92"/>
        <v>9</v>
      </c>
      <c r="P2962" s="105">
        <f>IFERROR(INDEX(Data_HS!$D$2:$D$8217,MATCH(H2962,Data_HS!$A$2:$A$8217,0))/p_bulan,"")</f>
        <v>7877299.2727272725</v>
      </c>
      <c r="Q2962" s="104" t="str">
        <f t="shared" si="93"/>
        <v>Wajar</v>
      </c>
    </row>
    <row r="2963" spans="1:17" x14ac:dyDescent="0.3">
      <c r="A2963" s="104">
        <v>2962</v>
      </c>
      <c r="B2963" s="104" t="s">
        <v>19717</v>
      </c>
      <c r="C2963" s="104" t="s">
        <v>282</v>
      </c>
      <c r="D2963" s="104" t="s">
        <v>308</v>
      </c>
      <c r="E2963" s="104" t="s">
        <v>320</v>
      </c>
      <c r="F2963" s="104" t="s">
        <v>343</v>
      </c>
      <c r="G2963" s="104" t="s">
        <v>332</v>
      </c>
      <c r="H2963" s="104" t="s">
        <v>16845</v>
      </c>
      <c r="I2963" s="104" t="s">
        <v>17094</v>
      </c>
      <c r="J2963" s="105">
        <v>22000</v>
      </c>
      <c r="K2963" s="105">
        <v>400000</v>
      </c>
      <c r="L2963" s="105">
        <v>211000</v>
      </c>
      <c r="M2963" s="106"/>
      <c r="N2963" s="105"/>
      <c r="O2963" s="107">
        <f t="shared" si="92"/>
        <v>0</v>
      </c>
      <c r="P2963" s="105" t="str">
        <f>IFERROR(INDEX(Data_HS!$D$2:$D$8217,MATCH(H2963,Data_HS!$A$2:$A$8217,0))/p_bulan,"")</f>
        <v/>
      </c>
      <c r="Q2963" s="104" t="str">
        <f t="shared" si="93"/>
        <v>HS tidak valid</v>
      </c>
    </row>
    <row r="2964" spans="1:17" x14ac:dyDescent="0.3">
      <c r="A2964" s="104">
        <v>2963</v>
      </c>
      <c r="B2964" s="104" t="s">
        <v>19717</v>
      </c>
      <c r="C2964" s="104" t="s">
        <v>282</v>
      </c>
      <c r="D2964" s="104" t="s">
        <v>308</v>
      </c>
      <c r="E2964" s="104" t="s">
        <v>320</v>
      </c>
      <c r="F2964" s="104" t="s">
        <v>343</v>
      </c>
      <c r="G2964" s="104" t="s">
        <v>332</v>
      </c>
      <c r="H2964" s="104" t="s">
        <v>6202</v>
      </c>
      <c r="I2964" s="104" t="s">
        <v>19718</v>
      </c>
      <c r="J2964" s="105">
        <v>22000</v>
      </c>
      <c r="K2964" s="105">
        <v>100000</v>
      </c>
      <c r="L2964" s="105">
        <v>61000</v>
      </c>
      <c r="M2964" s="106">
        <v>1.874092688</v>
      </c>
      <c r="N2964" s="105">
        <v>114319.65399999999</v>
      </c>
      <c r="O2964" s="107">
        <f t="shared" si="92"/>
        <v>44</v>
      </c>
      <c r="P2964" s="105">
        <f>IFERROR(INDEX(Data_HS!$D$2:$D$8217,MATCH(H2964,Data_HS!$A$2:$A$8217,0))/p_bulan,"")</f>
        <v>3613175.9090909092</v>
      </c>
      <c r="Q2964" s="104" t="str">
        <f t="shared" si="93"/>
        <v>Wajar</v>
      </c>
    </row>
    <row r="2965" spans="1:17" x14ac:dyDescent="0.3">
      <c r="A2965" s="104">
        <v>2964</v>
      </c>
      <c r="B2965" s="104" t="s">
        <v>19719</v>
      </c>
      <c r="C2965" s="104" t="s">
        <v>336</v>
      </c>
      <c r="D2965" s="104" t="s">
        <v>314</v>
      </c>
      <c r="E2965" s="104" t="s">
        <v>320</v>
      </c>
      <c r="F2965" s="104" t="s">
        <v>343</v>
      </c>
      <c r="G2965" s="104" t="s">
        <v>332</v>
      </c>
      <c r="H2965" s="104" t="s">
        <v>1493</v>
      </c>
      <c r="I2965" s="104" t="s">
        <v>19720</v>
      </c>
      <c r="J2965" s="105">
        <v>120000</v>
      </c>
      <c r="K2965" s="105">
        <v>10000</v>
      </c>
      <c r="L2965" s="105">
        <v>65000</v>
      </c>
      <c r="M2965" s="106">
        <v>7.2449907680000001</v>
      </c>
      <c r="N2965" s="105">
        <v>470924.39990000002</v>
      </c>
      <c r="O2965" s="107">
        <f t="shared" si="92"/>
        <v>9</v>
      </c>
      <c r="P2965" s="105">
        <f>IFERROR(INDEX(Data_HS!$D$2:$D$8217,MATCH(H2965,Data_HS!$A$2:$A$8217,0))/p_bulan,"")</f>
        <v>10498596.909090908</v>
      </c>
      <c r="Q2965" s="104" t="str">
        <f t="shared" si="93"/>
        <v>Wajar</v>
      </c>
    </row>
    <row r="2966" spans="1:17" x14ac:dyDescent="0.3">
      <c r="A2966" s="104">
        <v>2965</v>
      </c>
      <c r="B2966" s="104" t="s">
        <v>19719</v>
      </c>
      <c r="C2966" s="104" t="s">
        <v>336</v>
      </c>
      <c r="D2966" s="104" t="s">
        <v>314</v>
      </c>
      <c r="E2966" s="104" t="s">
        <v>320</v>
      </c>
      <c r="F2966" s="104" t="s">
        <v>343</v>
      </c>
      <c r="G2966" s="104" t="s">
        <v>332</v>
      </c>
      <c r="H2966" s="104" t="s">
        <v>1493</v>
      </c>
      <c r="I2966" s="104" t="s">
        <v>19721</v>
      </c>
      <c r="J2966" s="105">
        <v>18000</v>
      </c>
      <c r="K2966" s="105">
        <v>10000</v>
      </c>
      <c r="L2966" s="105">
        <v>14000</v>
      </c>
      <c r="M2966" s="106">
        <v>7.2449907680000001</v>
      </c>
      <c r="N2966" s="105">
        <v>101429.8708</v>
      </c>
      <c r="O2966" s="107">
        <f t="shared" si="92"/>
        <v>9</v>
      </c>
      <c r="P2966" s="105">
        <f>IFERROR(INDEX(Data_HS!$D$2:$D$8217,MATCH(H2966,Data_HS!$A$2:$A$8217,0))/p_bulan,"")</f>
        <v>10498596.909090908</v>
      </c>
      <c r="Q2966" s="104" t="str">
        <f t="shared" si="93"/>
        <v>Wajar</v>
      </c>
    </row>
    <row r="2967" spans="1:17" x14ac:dyDescent="0.3">
      <c r="A2967" s="104">
        <v>2966</v>
      </c>
      <c r="B2967" s="104" t="s">
        <v>19719</v>
      </c>
      <c r="C2967" s="104" t="s">
        <v>336</v>
      </c>
      <c r="D2967" s="104" t="s">
        <v>314</v>
      </c>
      <c r="E2967" s="104" t="s">
        <v>320</v>
      </c>
      <c r="F2967" s="104" t="s">
        <v>343</v>
      </c>
      <c r="G2967" s="104" t="s">
        <v>332</v>
      </c>
      <c r="H2967" s="104" t="s">
        <v>1495</v>
      </c>
      <c r="I2967" s="104" t="s">
        <v>19722</v>
      </c>
      <c r="J2967" s="105">
        <v>75000</v>
      </c>
      <c r="K2967" s="105">
        <v>12000</v>
      </c>
      <c r="L2967" s="105">
        <v>43500</v>
      </c>
      <c r="M2967" s="106">
        <v>6.7226702649999996</v>
      </c>
      <c r="N2967" s="105">
        <v>292436.15649999998</v>
      </c>
      <c r="O2967" s="107">
        <f t="shared" si="92"/>
        <v>9</v>
      </c>
      <c r="P2967" s="105">
        <f>IFERROR(INDEX(Data_HS!$D$2:$D$8217,MATCH(H2967,Data_HS!$A$2:$A$8217,0))/p_bulan,"")</f>
        <v>7877299.2727272725</v>
      </c>
      <c r="Q2967" s="104" t="str">
        <f t="shared" si="93"/>
        <v>Wajar</v>
      </c>
    </row>
    <row r="2968" spans="1:17" x14ac:dyDescent="0.3">
      <c r="A2968" s="104">
        <v>2967</v>
      </c>
      <c r="B2968" s="104" t="s">
        <v>19719</v>
      </c>
      <c r="C2968" s="104" t="s">
        <v>336</v>
      </c>
      <c r="D2968" s="104" t="s">
        <v>314</v>
      </c>
      <c r="E2968" s="104" t="s">
        <v>320</v>
      </c>
      <c r="F2968" s="104" t="s">
        <v>343</v>
      </c>
      <c r="G2968" s="104" t="s">
        <v>332</v>
      </c>
      <c r="H2968" s="104" t="s">
        <v>1495</v>
      </c>
      <c r="I2968" s="104" t="s">
        <v>19723</v>
      </c>
      <c r="J2968" s="105">
        <v>95000</v>
      </c>
      <c r="K2968" s="105">
        <v>10000</v>
      </c>
      <c r="L2968" s="105">
        <v>52500</v>
      </c>
      <c r="M2968" s="106">
        <v>6.7226702649999996</v>
      </c>
      <c r="N2968" s="105">
        <v>352940.18890000001</v>
      </c>
      <c r="O2968" s="107">
        <f t="shared" si="92"/>
        <v>9</v>
      </c>
      <c r="P2968" s="105">
        <f>IFERROR(INDEX(Data_HS!$D$2:$D$8217,MATCH(H2968,Data_HS!$A$2:$A$8217,0))/p_bulan,"")</f>
        <v>7877299.2727272725</v>
      </c>
      <c r="Q2968" s="104" t="str">
        <f t="shared" si="93"/>
        <v>Wajar</v>
      </c>
    </row>
    <row r="2969" spans="1:17" x14ac:dyDescent="0.3">
      <c r="A2969" s="104">
        <v>2968</v>
      </c>
      <c r="B2969" s="104" t="s">
        <v>19724</v>
      </c>
      <c r="C2969" s="104" t="s">
        <v>302</v>
      </c>
      <c r="D2969" s="104" t="s">
        <v>311</v>
      </c>
      <c r="E2969" s="104" t="s">
        <v>320</v>
      </c>
      <c r="F2969" s="104" t="s">
        <v>344</v>
      </c>
      <c r="G2969" s="104" t="s">
        <v>332</v>
      </c>
      <c r="H2969" s="104" t="s">
        <v>1899</v>
      </c>
      <c r="I2969" s="104" t="s">
        <v>18420</v>
      </c>
      <c r="J2969" s="105">
        <v>21500</v>
      </c>
      <c r="K2969" s="105"/>
      <c r="L2969" s="105">
        <v>21500</v>
      </c>
      <c r="M2969" s="106">
        <v>2.2402451989999999</v>
      </c>
      <c r="N2969" s="105">
        <v>48165.271769999999</v>
      </c>
      <c r="O2969" s="107">
        <f t="shared" si="92"/>
        <v>15</v>
      </c>
      <c r="P2969" s="105">
        <f>IFERROR(INDEX(Data_HS!$D$2:$D$8217,MATCH(H2969,Data_HS!$A$2:$A$8217,0))/p_bulan,"")</f>
        <v>48881285.909090906</v>
      </c>
      <c r="Q2969" s="104" t="str">
        <f t="shared" si="93"/>
        <v>Wajar</v>
      </c>
    </row>
    <row r="2970" spans="1:17" x14ac:dyDescent="0.3">
      <c r="A2970" s="104">
        <v>2969</v>
      </c>
      <c r="B2970" s="104" t="s">
        <v>19724</v>
      </c>
      <c r="C2970" s="104" t="s">
        <v>302</v>
      </c>
      <c r="D2970" s="104" t="s">
        <v>311</v>
      </c>
      <c r="E2970" s="104" t="s">
        <v>320</v>
      </c>
      <c r="F2970" s="104" t="s">
        <v>344</v>
      </c>
      <c r="G2970" s="104" t="s">
        <v>332</v>
      </c>
      <c r="H2970" s="104" t="s">
        <v>2777</v>
      </c>
      <c r="I2970" s="104" t="s">
        <v>19725</v>
      </c>
      <c r="J2970" s="105">
        <v>16000</v>
      </c>
      <c r="K2970" s="105"/>
      <c r="L2970" s="105">
        <v>16000</v>
      </c>
      <c r="M2970" s="106">
        <v>0.149501562</v>
      </c>
      <c r="N2970" s="105">
        <v>2392.024989</v>
      </c>
      <c r="O2970" s="107">
        <f t="shared" si="92"/>
        <v>23</v>
      </c>
      <c r="P2970" s="105">
        <f>IFERROR(INDEX(Data_HS!$D$2:$D$8217,MATCH(H2970,Data_HS!$A$2:$A$8217,0))/p_bulan,"")</f>
        <v>2303086.7272727271</v>
      </c>
      <c r="Q2970" s="104" t="str">
        <f t="shared" si="93"/>
        <v>Wajar</v>
      </c>
    </row>
    <row r="2971" spans="1:17" x14ac:dyDescent="0.3">
      <c r="A2971" s="104">
        <v>2970</v>
      </c>
      <c r="B2971" s="104" t="s">
        <v>19726</v>
      </c>
      <c r="C2971" s="104" t="s">
        <v>305</v>
      </c>
      <c r="D2971" s="104" t="s">
        <v>311</v>
      </c>
      <c r="E2971" s="104" t="s">
        <v>320</v>
      </c>
      <c r="F2971" s="104" t="s">
        <v>344</v>
      </c>
      <c r="G2971" s="104" t="s">
        <v>332</v>
      </c>
      <c r="H2971" s="104" t="s">
        <v>1587</v>
      </c>
      <c r="I2971" s="104" t="s">
        <v>19727</v>
      </c>
      <c r="J2971" s="105">
        <v>20000</v>
      </c>
      <c r="K2971" s="105"/>
      <c r="L2971" s="105">
        <v>20000</v>
      </c>
      <c r="M2971" s="106">
        <v>11.25</v>
      </c>
      <c r="N2971" s="105">
        <v>225000</v>
      </c>
      <c r="O2971" s="107">
        <f t="shared" si="92"/>
        <v>10</v>
      </c>
      <c r="P2971" s="105">
        <f>IFERROR(INDEX(Data_HS!$D$2:$D$8217,MATCH(H2971,Data_HS!$A$2:$A$8217,0))/p_bulan,"")</f>
        <v>32215.909090909092</v>
      </c>
      <c r="Q2971" s="104" t="str">
        <f t="shared" si="93"/>
        <v>Melebihi ekspor nasional HS</v>
      </c>
    </row>
    <row r="2972" spans="1:17" x14ac:dyDescent="0.3">
      <c r="A2972" s="104">
        <v>2971</v>
      </c>
      <c r="B2972" s="104" t="s">
        <v>19726</v>
      </c>
      <c r="C2972" s="104" t="s">
        <v>305</v>
      </c>
      <c r="D2972" s="104" t="s">
        <v>311</v>
      </c>
      <c r="E2972" s="104" t="s">
        <v>320</v>
      </c>
      <c r="F2972" s="104" t="s">
        <v>344</v>
      </c>
      <c r="G2972" s="104" t="s">
        <v>332</v>
      </c>
      <c r="H2972" s="104" t="s">
        <v>1513</v>
      </c>
      <c r="I2972" s="104" t="s">
        <v>17242</v>
      </c>
      <c r="J2972" s="105">
        <v>50</v>
      </c>
      <c r="K2972" s="105">
        <v>50</v>
      </c>
      <c r="L2972" s="105">
        <v>50</v>
      </c>
      <c r="M2972" s="106">
        <v>48.166593229999997</v>
      </c>
      <c r="N2972" s="105">
        <v>2408.3296610000002</v>
      </c>
      <c r="O2972" s="107">
        <f t="shared" si="92"/>
        <v>9</v>
      </c>
      <c r="P2972" s="105">
        <f>IFERROR(INDEX(Data_HS!$D$2:$D$8217,MATCH(H2972,Data_HS!$A$2:$A$8217,0))/p_bulan,"")</f>
        <v>785032.27272727271</v>
      </c>
      <c r="Q2972" s="104" t="str">
        <f t="shared" si="93"/>
        <v>Wajar</v>
      </c>
    </row>
    <row r="2973" spans="1:17" x14ac:dyDescent="0.3">
      <c r="A2973" s="104">
        <v>2972</v>
      </c>
      <c r="B2973" s="104" t="s">
        <v>19726</v>
      </c>
      <c r="C2973" s="104" t="s">
        <v>305</v>
      </c>
      <c r="D2973" s="104" t="s">
        <v>311</v>
      </c>
      <c r="E2973" s="104" t="s">
        <v>320</v>
      </c>
      <c r="F2973" s="104" t="s">
        <v>344</v>
      </c>
      <c r="G2973" s="104" t="s">
        <v>332</v>
      </c>
      <c r="H2973" s="104" t="s">
        <v>16845</v>
      </c>
      <c r="I2973" s="104" t="s">
        <v>19728</v>
      </c>
      <c r="J2973" s="105">
        <v>50</v>
      </c>
      <c r="K2973" s="105">
        <v>300</v>
      </c>
      <c r="L2973" s="105">
        <v>175</v>
      </c>
      <c r="M2973" s="106"/>
      <c r="N2973" s="105"/>
      <c r="O2973" s="107">
        <f t="shared" si="92"/>
        <v>0</v>
      </c>
      <c r="P2973" s="105" t="str">
        <f>IFERROR(INDEX(Data_HS!$D$2:$D$8217,MATCH(H2973,Data_HS!$A$2:$A$8217,0))/p_bulan,"")</f>
        <v/>
      </c>
      <c r="Q2973" s="104" t="str">
        <f t="shared" si="93"/>
        <v>HS tidak valid</v>
      </c>
    </row>
    <row r="2974" spans="1:17" x14ac:dyDescent="0.3">
      <c r="A2974" s="104">
        <v>2973</v>
      </c>
      <c r="B2974" s="104" t="s">
        <v>19726</v>
      </c>
      <c r="C2974" s="104" t="s">
        <v>305</v>
      </c>
      <c r="D2974" s="104" t="s">
        <v>311</v>
      </c>
      <c r="E2974" s="104" t="s">
        <v>320</v>
      </c>
      <c r="F2974" s="104" t="s">
        <v>344</v>
      </c>
      <c r="G2974" s="104" t="s">
        <v>332</v>
      </c>
      <c r="H2974" s="104" t="s">
        <v>1689</v>
      </c>
      <c r="I2974" s="104" t="s">
        <v>19729</v>
      </c>
      <c r="J2974" s="105">
        <v>18000</v>
      </c>
      <c r="K2974" s="105">
        <v>100000</v>
      </c>
      <c r="L2974" s="105">
        <v>59000</v>
      </c>
      <c r="M2974" s="106">
        <v>0.306666667</v>
      </c>
      <c r="N2974" s="105">
        <v>18093.333330000001</v>
      </c>
      <c r="O2974" s="107">
        <f t="shared" si="92"/>
        <v>12</v>
      </c>
      <c r="P2974" s="105">
        <f>IFERROR(INDEX(Data_HS!$D$2:$D$8217,MATCH(H2974,Data_HS!$A$2:$A$8217,0))/p_bulan,"")</f>
        <v>8.3636363636363633</v>
      </c>
      <c r="Q2974" s="104" t="str">
        <f t="shared" si="93"/>
        <v>Melebihi ekspor nasional HS</v>
      </c>
    </row>
    <row r="2975" spans="1:17" x14ac:dyDescent="0.3">
      <c r="A2975" s="104">
        <v>2974</v>
      </c>
      <c r="B2975" s="104" t="s">
        <v>19726</v>
      </c>
      <c r="C2975" s="104" t="s">
        <v>305</v>
      </c>
      <c r="D2975" s="104" t="s">
        <v>311</v>
      </c>
      <c r="E2975" s="104" t="s">
        <v>320</v>
      </c>
      <c r="F2975" s="104" t="s">
        <v>344</v>
      </c>
      <c r="G2975" s="104" t="s">
        <v>332</v>
      </c>
      <c r="H2975" s="104" t="s">
        <v>1495</v>
      </c>
      <c r="I2975" s="104" t="s">
        <v>19730</v>
      </c>
      <c r="J2975" s="105">
        <v>10000</v>
      </c>
      <c r="K2975" s="105">
        <v>15000</v>
      </c>
      <c r="L2975" s="105">
        <v>12500</v>
      </c>
      <c r="M2975" s="106">
        <v>6.7226702649999996</v>
      </c>
      <c r="N2975" s="105">
        <v>84033.37831</v>
      </c>
      <c r="O2975" s="107">
        <f t="shared" si="92"/>
        <v>9</v>
      </c>
      <c r="P2975" s="105">
        <f>IFERROR(INDEX(Data_HS!$D$2:$D$8217,MATCH(H2975,Data_HS!$A$2:$A$8217,0))/p_bulan,"")</f>
        <v>7877299.2727272725</v>
      </c>
      <c r="Q2975" s="104" t="str">
        <f t="shared" si="93"/>
        <v>Wajar</v>
      </c>
    </row>
    <row r="2976" spans="1:17" x14ac:dyDescent="0.3">
      <c r="A2976" s="104">
        <v>2975</v>
      </c>
      <c r="B2976" s="104" t="s">
        <v>19726</v>
      </c>
      <c r="C2976" s="104" t="s">
        <v>305</v>
      </c>
      <c r="D2976" s="104" t="s">
        <v>311</v>
      </c>
      <c r="E2976" s="104" t="s">
        <v>320</v>
      </c>
      <c r="F2976" s="104" t="s">
        <v>344</v>
      </c>
      <c r="G2976" s="104" t="s">
        <v>332</v>
      </c>
      <c r="H2976" s="104" t="s">
        <v>1493</v>
      </c>
      <c r="I2976" s="104" t="s">
        <v>19731</v>
      </c>
      <c r="J2976" s="105">
        <v>250</v>
      </c>
      <c r="K2976" s="105">
        <v>60000</v>
      </c>
      <c r="L2976" s="105">
        <v>30125</v>
      </c>
      <c r="M2976" s="106">
        <v>7.2449907680000001</v>
      </c>
      <c r="N2976" s="105">
        <v>218255.3469</v>
      </c>
      <c r="O2976" s="107">
        <f t="shared" si="92"/>
        <v>9</v>
      </c>
      <c r="P2976" s="105">
        <f>IFERROR(INDEX(Data_HS!$D$2:$D$8217,MATCH(H2976,Data_HS!$A$2:$A$8217,0))/p_bulan,"")</f>
        <v>10498596.909090908</v>
      </c>
      <c r="Q2976" s="104" t="str">
        <f t="shared" si="93"/>
        <v>Wajar</v>
      </c>
    </row>
    <row r="2977" spans="1:17" x14ac:dyDescent="0.3">
      <c r="A2977" s="104">
        <v>2976</v>
      </c>
      <c r="B2977" s="104" t="s">
        <v>19726</v>
      </c>
      <c r="C2977" s="104" t="s">
        <v>305</v>
      </c>
      <c r="D2977" s="104" t="s">
        <v>311</v>
      </c>
      <c r="E2977" s="104" t="s">
        <v>320</v>
      </c>
      <c r="F2977" s="104" t="s">
        <v>344</v>
      </c>
      <c r="G2977" s="104" t="s">
        <v>332</v>
      </c>
      <c r="H2977" s="104" t="s">
        <v>1450</v>
      </c>
      <c r="I2977" s="104" t="s">
        <v>19732</v>
      </c>
      <c r="J2977" s="105">
        <v>18000</v>
      </c>
      <c r="K2977" s="105">
        <v>18000</v>
      </c>
      <c r="L2977" s="105">
        <v>18000</v>
      </c>
      <c r="M2977" s="106">
        <v>7.4869302299999996</v>
      </c>
      <c r="N2977" s="105">
        <v>134764.74410000001</v>
      </c>
      <c r="O2977" s="107">
        <f t="shared" si="92"/>
        <v>9</v>
      </c>
      <c r="P2977" s="105">
        <f>IFERROR(INDEX(Data_HS!$D$2:$D$8217,MATCH(H2977,Data_HS!$A$2:$A$8217,0))/p_bulan,"")</f>
        <v>44220039</v>
      </c>
      <c r="Q2977" s="104" t="str">
        <f t="shared" si="93"/>
        <v>Wajar</v>
      </c>
    </row>
    <row r="2978" spans="1:17" x14ac:dyDescent="0.3">
      <c r="A2978" s="104">
        <v>2977</v>
      </c>
      <c r="B2978" s="104" t="s">
        <v>19726</v>
      </c>
      <c r="C2978" s="104" t="s">
        <v>305</v>
      </c>
      <c r="D2978" s="104" t="s">
        <v>311</v>
      </c>
      <c r="E2978" s="104" t="s">
        <v>320</v>
      </c>
      <c r="F2978" s="104" t="s">
        <v>344</v>
      </c>
      <c r="G2978" s="104" t="s">
        <v>332</v>
      </c>
      <c r="H2978" s="104" t="s">
        <v>3153</v>
      </c>
      <c r="I2978" s="104" t="s">
        <v>19733</v>
      </c>
      <c r="J2978" s="105">
        <v>18000</v>
      </c>
      <c r="K2978" s="105">
        <v>60000</v>
      </c>
      <c r="L2978" s="105">
        <v>39000</v>
      </c>
      <c r="M2978" s="106">
        <v>1.218606061</v>
      </c>
      <c r="N2978" s="105">
        <v>47525.636359999997</v>
      </c>
      <c r="O2978" s="107">
        <f t="shared" si="92"/>
        <v>28</v>
      </c>
      <c r="P2978" s="105">
        <f>IFERROR(INDEX(Data_HS!$D$2:$D$8217,MATCH(H2978,Data_HS!$A$2:$A$8217,0))/p_bulan,"")</f>
        <v>1827.909090909091</v>
      </c>
      <c r="Q2978" s="104" t="str">
        <f t="shared" si="93"/>
        <v>Melebihi ekspor nasional HS</v>
      </c>
    </row>
    <row r="2979" spans="1:17" x14ac:dyDescent="0.3">
      <c r="A2979" s="104">
        <v>2978</v>
      </c>
      <c r="B2979" s="104" t="s">
        <v>19726</v>
      </c>
      <c r="C2979" s="104" t="s">
        <v>305</v>
      </c>
      <c r="D2979" s="104" t="s">
        <v>311</v>
      </c>
      <c r="E2979" s="104" t="s">
        <v>320</v>
      </c>
      <c r="F2979" s="104" t="s">
        <v>344</v>
      </c>
      <c r="G2979" s="104" t="s">
        <v>332</v>
      </c>
      <c r="H2979" s="104" t="s">
        <v>1460</v>
      </c>
      <c r="I2979" s="104" t="s">
        <v>19734</v>
      </c>
      <c r="J2979" s="105">
        <v>18000</v>
      </c>
      <c r="K2979" s="105">
        <v>100000</v>
      </c>
      <c r="L2979" s="105">
        <v>59000</v>
      </c>
      <c r="M2979" s="106">
        <v>6.8828138010000002</v>
      </c>
      <c r="N2979" s="105">
        <v>406086.01419999998</v>
      </c>
      <c r="O2979" s="107">
        <f t="shared" si="92"/>
        <v>9</v>
      </c>
      <c r="P2979" s="105">
        <f>IFERROR(INDEX(Data_HS!$D$2:$D$8217,MATCH(H2979,Data_HS!$A$2:$A$8217,0))/p_bulan,"")</f>
        <v>60138.272727272728</v>
      </c>
      <c r="Q2979" s="104" t="str">
        <f t="shared" si="93"/>
        <v>Melebihi ekspor nasional HS</v>
      </c>
    </row>
    <row r="2980" spans="1:17" x14ac:dyDescent="0.3">
      <c r="A2980" s="104">
        <v>2979</v>
      </c>
      <c r="B2980" s="104" t="s">
        <v>19726</v>
      </c>
      <c r="C2980" s="104" t="s">
        <v>305</v>
      </c>
      <c r="D2980" s="104" t="s">
        <v>311</v>
      </c>
      <c r="E2980" s="104" t="s">
        <v>320</v>
      </c>
      <c r="F2980" s="104" t="s">
        <v>344</v>
      </c>
      <c r="G2980" s="104" t="s">
        <v>332</v>
      </c>
      <c r="H2980" s="104" t="s">
        <v>5392</v>
      </c>
      <c r="I2980" s="104" t="s">
        <v>19735</v>
      </c>
      <c r="J2980" s="105">
        <v>18000</v>
      </c>
      <c r="K2980" s="105">
        <v>18000</v>
      </c>
      <c r="L2980" s="105">
        <v>18000</v>
      </c>
      <c r="M2980" s="106">
        <v>1.43223E-3</v>
      </c>
      <c r="N2980" s="105">
        <v>25.780131069999999</v>
      </c>
      <c r="O2980" s="107">
        <f t="shared" si="92"/>
        <v>39</v>
      </c>
      <c r="P2980" s="105">
        <f>IFERROR(INDEX(Data_HS!$D$2:$D$8217,MATCH(H2980,Data_HS!$A$2:$A$8217,0))/p_bulan,"")</f>
        <v>18</v>
      </c>
      <c r="Q2980" s="104" t="str">
        <f t="shared" si="93"/>
        <v>Melebihi ekspor nasional HS</v>
      </c>
    </row>
    <row r="2981" spans="1:17" x14ac:dyDescent="0.3">
      <c r="A2981" s="104">
        <v>2980</v>
      </c>
      <c r="B2981" s="104" t="s">
        <v>19726</v>
      </c>
      <c r="C2981" s="104" t="s">
        <v>305</v>
      </c>
      <c r="D2981" s="104" t="s">
        <v>311</v>
      </c>
      <c r="E2981" s="104" t="s">
        <v>320</v>
      </c>
      <c r="F2981" s="104" t="s">
        <v>344</v>
      </c>
      <c r="G2981" s="104" t="s">
        <v>332</v>
      </c>
      <c r="H2981" s="104" t="s">
        <v>1460</v>
      </c>
      <c r="I2981" s="104" t="s">
        <v>19736</v>
      </c>
      <c r="J2981" s="105">
        <v>18000</v>
      </c>
      <c r="K2981" s="105">
        <v>50000</v>
      </c>
      <c r="L2981" s="105">
        <v>34000</v>
      </c>
      <c r="M2981" s="106">
        <v>6.8828138010000002</v>
      </c>
      <c r="N2981" s="105">
        <v>234015.6692</v>
      </c>
      <c r="O2981" s="107">
        <f t="shared" si="92"/>
        <v>9</v>
      </c>
      <c r="P2981" s="105">
        <f>IFERROR(INDEX(Data_HS!$D$2:$D$8217,MATCH(H2981,Data_HS!$A$2:$A$8217,0))/p_bulan,"")</f>
        <v>60138.272727272728</v>
      </c>
      <c r="Q2981" s="104" t="str">
        <f t="shared" si="93"/>
        <v>Melebihi ekspor nasional HS</v>
      </c>
    </row>
    <row r="2982" spans="1:17" x14ac:dyDescent="0.3">
      <c r="A2982" s="104">
        <v>2981</v>
      </c>
      <c r="B2982" s="104" t="s">
        <v>19737</v>
      </c>
      <c r="C2982" s="104" t="s">
        <v>280</v>
      </c>
      <c r="D2982" s="104" t="s">
        <v>311</v>
      </c>
      <c r="E2982" s="104" t="s">
        <v>309</v>
      </c>
      <c r="F2982" s="104" t="s">
        <v>343</v>
      </c>
      <c r="G2982" s="104" t="s">
        <v>332</v>
      </c>
      <c r="H2982" s="104" t="s">
        <v>6202</v>
      </c>
      <c r="I2982" s="104" t="s">
        <v>19738</v>
      </c>
      <c r="J2982" s="105">
        <v>20000</v>
      </c>
      <c r="K2982" s="105">
        <v>480000</v>
      </c>
      <c r="L2982" s="105">
        <v>250000</v>
      </c>
      <c r="M2982" s="106">
        <v>1.874092688</v>
      </c>
      <c r="N2982" s="105">
        <v>468523.17200000002</v>
      </c>
      <c r="O2982" s="107">
        <f t="shared" si="92"/>
        <v>44</v>
      </c>
      <c r="P2982" s="105">
        <f>IFERROR(INDEX(Data_HS!$D$2:$D$8217,MATCH(H2982,Data_HS!$A$2:$A$8217,0))/p_bulan,"")</f>
        <v>3613175.9090909092</v>
      </c>
      <c r="Q2982" s="104" t="str">
        <f t="shared" si="93"/>
        <v>Wajar</v>
      </c>
    </row>
    <row r="2983" spans="1:17" x14ac:dyDescent="0.3">
      <c r="A2983" s="104">
        <v>2982</v>
      </c>
      <c r="B2983" s="104" t="s">
        <v>19739</v>
      </c>
      <c r="C2983" s="104" t="s">
        <v>284</v>
      </c>
      <c r="D2983" s="104" t="s">
        <v>308</v>
      </c>
      <c r="E2983" s="104" t="s">
        <v>320</v>
      </c>
      <c r="F2983" s="104" t="s">
        <v>343</v>
      </c>
      <c r="G2983" s="104" t="s">
        <v>332</v>
      </c>
      <c r="H2983" s="104" t="s">
        <v>2357</v>
      </c>
      <c r="I2983" s="104" t="s">
        <v>19740</v>
      </c>
      <c r="J2983" s="105">
        <v>30000</v>
      </c>
      <c r="K2983" s="105">
        <v>60000</v>
      </c>
      <c r="L2983" s="105">
        <v>45000</v>
      </c>
      <c r="M2983" s="106">
        <v>2.4786027399999999</v>
      </c>
      <c r="N2983" s="105">
        <v>111537.12330000001</v>
      </c>
      <c r="O2983" s="107">
        <f t="shared" si="92"/>
        <v>19</v>
      </c>
      <c r="P2983" s="105">
        <f>IFERROR(INDEX(Data_HS!$D$2:$D$8217,MATCH(H2983,Data_HS!$A$2:$A$8217,0))/p_bulan,"")</f>
        <v>2941690.4545454546</v>
      </c>
      <c r="Q2983" s="104" t="str">
        <f t="shared" si="93"/>
        <v>Wajar</v>
      </c>
    </row>
    <row r="2984" spans="1:17" x14ac:dyDescent="0.3">
      <c r="A2984" s="104">
        <v>2983</v>
      </c>
      <c r="B2984" s="104" t="s">
        <v>19739</v>
      </c>
      <c r="C2984" s="104" t="s">
        <v>284</v>
      </c>
      <c r="D2984" s="104" t="s">
        <v>308</v>
      </c>
      <c r="E2984" s="104" t="s">
        <v>320</v>
      </c>
      <c r="F2984" s="104" t="s">
        <v>343</v>
      </c>
      <c r="G2984" s="104" t="s">
        <v>332</v>
      </c>
      <c r="H2984" s="104" t="s">
        <v>1302</v>
      </c>
      <c r="I2984" s="104" t="s">
        <v>19741</v>
      </c>
      <c r="J2984" s="105">
        <v>0</v>
      </c>
      <c r="K2984" s="105">
        <v>0</v>
      </c>
      <c r="L2984" s="105">
        <v>0</v>
      </c>
      <c r="M2984" s="106">
        <v>0.47623953400000002</v>
      </c>
      <c r="N2984" s="105">
        <v>0</v>
      </c>
      <c r="O2984" s="107">
        <f t="shared" si="92"/>
        <v>8</v>
      </c>
      <c r="P2984" s="105">
        <f>IFERROR(INDEX(Data_HS!$D$2:$D$8217,MATCH(H2984,Data_HS!$A$2:$A$8217,0))/p_bulan,"")</f>
        <v>48622.454545454544</v>
      </c>
      <c r="Q2984" s="104" t="str">
        <f t="shared" si="93"/>
        <v>Estimasi nol</v>
      </c>
    </row>
    <row r="2985" spans="1:17" x14ac:dyDescent="0.3">
      <c r="A2985" s="104">
        <v>2984</v>
      </c>
      <c r="B2985" s="104" t="s">
        <v>19739</v>
      </c>
      <c r="C2985" s="104" t="s">
        <v>284</v>
      </c>
      <c r="D2985" s="104" t="s">
        <v>308</v>
      </c>
      <c r="E2985" s="104" t="s">
        <v>320</v>
      </c>
      <c r="F2985" s="104" t="s">
        <v>343</v>
      </c>
      <c r="G2985" s="104" t="s">
        <v>332</v>
      </c>
      <c r="H2985" s="104" t="s">
        <v>1833</v>
      </c>
      <c r="I2985" s="104" t="s">
        <v>17515</v>
      </c>
      <c r="J2985" s="105">
        <v>20000</v>
      </c>
      <c r="K2985" s="105">
        <v>50000</v>
      </c>
      <c r="L2985" s="105">
        <v>35000</v>
      </c>
      <c r="M2985" s="106">
        <v>0.10319235</v>
      </c>
      <c r="N2985" s="105">
        <v>3611.7322330000002</v>
      </c>
      <c r="O2985" s="107">
        <f t="shared" si="92"/>
        <v>14</v>
      </c>
      <c r="P2985" s="105">
        <f>IFERROR(INDEX(Data_HS!$D$2:$D$8217,MATCH(H2985,Data_HS!$A$2:$A$8217,0))/p_bulan,"")</f>
        <v>51044723.545454547</v>
      </c>
      <c r="Q2985" s="104" t="str">
        <f t="shared" si="93"/>
        <v>Wajar</v>
      </c>
    </row>
    <row r="2986" spans="1:17" x14ac:dyDescent="0.3">
      <c r="A2986" s="104">
        <v>2985</v>
      </c>
      <c r="B2986" s="104" t="s">
        <v>19742</v>
      </c>
      <c r="C2986" s="104" t="s">
        <v>280</v>
      </c>
      <c r="D2986" s="104" t="s">
        <v>311</v>
      </c>
      <c r="E2986" s="104" t="s">
        <v>304</v>
      </c>
      <c r="F2986" s="104" t="s">
        <v>343</v>
      </c>
      <c r="G2986" s="104" t="s">
        <v>332</v>
      </c>
      <c r="H2986" s="104" t="s">
        <v>542</v>
      </c>
      <c r="I2986" s="104" t="s">
        <v>19743</v>
      </c>
      <c r="J2986" s="105">
        <v>1000</v>
      </c>
      <c r="K2986" s="105">
        <v>48300000</v>
      </c>
      <c r="L2986" s="105">
        <v>24150500</v>
      </c>
      <c r="M2986" s="106">
        <v>0.42883597899999998</v>
      </c>
      <c r="N2986" s="105">
        <v>10356603.310000001</v>
      </c>
      <c r="O2986" s="107">
        <f t="shared" si="92"/>
        <v>3</v>
      </c>
      <c r="P2986" s="105">
        <f>IFERROR(INDEX(Data_HS!$D$2:$D$8217,MATCH(H2986,Data_HS!$A$2:$A$8217,0))/p_bulan,"")</f>
        <v>884.18181818181813</v>
      </c>
      <c r="Q2986" s="104" t="str">
        <f t="shared" si="93"/>
        <v>Melebihi ekspor nasional HS</v>
      </c>
    </row>
    <row r="2987" spans="1:17" x14ac:dyDescent="0.3">
      <c r="A2987" s="104">
        <v>2986</v>
      </c>
      <c r="B2987" s="104" t="s">
        <v>19742</v>
      </c>
      <c r="C2987" s="104" t="s">
        <v>280</v>
      </c>
      <c r="D2987" s="104" t="s">
        <v>311</v>
      </c>
      <c r="E2987" s="104" t="s">
        <v>304</v>
      </c>
      <c r="F2987" s="104" t="s">
        <v>343</v>
      </c>
      <c r="G2987" s="104" t="s">
        <v>332</v>
      </c>
      <c r="H2987" s="104" t="s">
        <v>4681</v>
      </c>
      <c r="I2987" s="104" t="s">
        <v>19744</v>
      </c>
      <c r="J2987" s="105">
        <v>1000</v>
      </c>
      <c r="K2987" s="105">
        <v>48300000</v>
      </c>
      <c r="L2987" s="105">
        <v>24150500</v>
      </c>
      <c r="M2987" s="106">
        <v>1.2357998160000001</v>
      </c>
      <c r="N2987" s="105">
        <v>29845183.449999999</v>
      </c>
      <c r="O2987" s="107">
        <f t="shared" si="92"/>
        <v>38</v>
      </c>
      <c r="P2987" s="105">
        <f>IFERROR(INDEX(Data_HS!$D$2:$D$8217,MATCH(H2987,Data_HS!$A$2:$A$8217,0))/p_bulan,"")</f>
        <v>365.90909090909093</v>
      </c>
      <c r="Q2987" s="104" t="str">
        <f t="shared" si="93"/>
        <v>Melebihi ekspor nasional HS</v>
      </c>
    </row>
    <row r="2988" spans="1:17" x14ac:dyDescent="0.3">
      <c r="A2988" s="104">
        <v>2987</v>
      </c>
      <c r="B2988" s="104" t="s">
        <v>19742</v>
      </c>
      <c r="C2988" s="104" t="s">
        <v>280</v>
      </c>
      <c r="D2988" s="104" t="s">
        <v>311</v>
      </c>
      <c r="E2988" s="104" t="s">
        <v>304</v>
      </c>
      <c r="F2988" s="104" t="s">
        <v>343</v>
      </c>
      <c r="G2988" s="104" t="s">
        <v>332</v>
      </c>
      <c r="H2988" s="104" t="s">
        <v>16845</v>
      </c>
      <c r="I2988" s="104" t="s">
        <v>19745</v>
      </c>
      <c r="J2988" s="105">
        <v>1000</v>
      </c>
      <c r="K2988" s="105">
        <v>0</v>
      </c>
      <c r="L2988" s="105">
        <v>500</v>
      </c>
      <c r="M2988" s="106"/>
      <c r="N2988" s="105"/>
      <c r="O2988" s="107">
        <f t="shared" si="92"/>
        <v>0</v>
      </c>
      <c r="P2988" s="105" t="str">
        <f>IFERROR(INDEX(Data_HS!$D$2:$D$8217,MATCH(H2988,Data_HS!$A$2:$A$8217,0))/p_bulan,"")</f>
        <v/>
      </c>
      <c r="Q2988" s="104" t="str">
        <f t="shared" si="93"/>
        <v>HS tidak valid</v>
      </c>
    </row>
    <row r="2989" spans="1:17" x14ac:dyDescent="0.3">
      <c r="A2989" s="104">
        <v>2988</v>
      </c>
      <c r="B2989" s="104" t="s">
        <v>19742</v>
      </c>
      <c r="C2989" s="104" t="s">
        <v>280</v>
      </c>
      <c r="D2989" s="104" t="s">
        <v>311</v>
      </c>
      <c r="E2989" s="104" t="s">
        <v>304</v>
      </c>
      <c r="F2989" s="104" t="s">
        <v>343</v>
      </c>
      <c r="G2989" s="104" t="s">
        <v>332</v>
      </c>
      <c r="H2989" s="104" t="s">
        <v>2503</v>
      </c>
      <c r="I2989" s="104" t="s">
        <v>19746</v>
      </c>
      <c r="J2989" s="105">
        <v>1000</v>
      </c>
      <c r="K2989" s="105">
        <v>94500000</v>
      </c>
      <c r="L2989" s="105">
        <v>47250500</v>
      </c>
      <c r="M2989" s="106">
        <v>0.94806051800000002</v>
      </c>
      <c r="N2989" s="105">
        <v>44796333.479999997</v>
      </c>
      <c r="O2989" s="107">
        <f t="shared" si="92"/>
        <v>20</v>
      </c>
      <c r="P2989" s="105">
        <f>IFERROR(INDEX(Data_HS!$D$2:$D$8217,MATCH(H2989,Data_HS!$A$2:$A$8217,0))/p_bulan,"")</f>
        <v>1828.6363636363637</v>
      </c>
      <c r="Q2989" s="104" t="str">
        <f t="shared" si="93"/>
        <v>Melebihi ekspor nasional HS</v>
      </c>
    </row>
    <row r="2990" spans="1:17" x14ac:dyDescent="0.3">
      <c r="A2990" s="104">
        <v>2989</v>
      </c>
      <c r="B2990" s="104" t="s">
        <v>19742</v>
      </c>
      <c r="C2990" s="104" t="s">
        <v>280</v>
      </c>
      <c r="D2990" s="104" t="s">
        <v>311</v>
      </c>
      <c r="E2990" s="104" t="s">
        <v>304</v>
      </c>
      <c r="F2990" s="104" t="s">
        <v>343</v>
      </c>
      <c r="G2990" s="104" t="s">
        <v>332</v>
      </c>
      <c r="H2990" s="104" t="s">
        <v>16437</v>
      </c>
      <c r="I2990" s="104" t="s">
        <v>19747</v>
      </c>
      <c r="J2990" s="105">
        <v>1000</v>
      </c>
      <c r="K2990" s="105">
        <v>31500000</v>
      </c>
      <c r="L2990" s="105">
        <v>15750500</v>
      </c>
      <c r="M2990" s="106">
        <v>22.175810469999998</v>
      </c>
      <c r="N2990" s="105">
        <v>349280102.89999998</v>
      </c>
      <c r="O2990" s="107">
        <f t="shared" si="92"/>
        <v>95</v>
      </c>
      <c r="P2990" s="105">
        <f>IFERROR(INDEX(Data_HS!$D$2:$D$8217,MATCH(H2990,Data_HS!$A$2:$A$8217,0))/p_bulan,"")</f>
        <v>19401.81818181818</v>
      </c>
      <c r="Q2990" s="104" t="str">
        <f t="shared" si="93"/>
        <v>Melebihi ekspor nasional HS</v>
      </c>
    </row>
    <row r="2991" spans="1:17" x14ac:dyDescent="0.3">
      <c r="A2991" s="104">
        <v>2990</v>
      </c>
      <c r="B2991" s="104" t="s">
        <v>19742</v>
      </c>
      <c r="C2991" s="104" t="s">
        <v>280</v>
      </c>
      <c r="D2991" s="104" t="s">
        <v>311</v>
      </c>
      <c r="E2991" s="104" t="s">
        <v>304</v>
      </c>
      <c r="F2991" s="104" t="s">
        <v>343</v>
      </c>
      <c r="G2991" s="104" t="s">
        <v>332</v>
      </c>
      <c r="H2991" s="104" t="s">
        <v>4591</v>
      </c>
      <c r="I2991" s="104" t="s">
        <v>19748</v>
      </c>
      <c r="J2991" s="105">
        <v>1000</v>
      </c>
      <c r="K2991" s="105">
        <v>63000000</v>
      </c>
      <c r="L2991" s="105">
        <v>31500500</v>
      </c>
      <c r="M2991" s="106">
        <v>5</v>
      </c>
      <c r="N2991" s="105">
        <v>157502500</v>
      </c>
      <c r="O2991" s="107">
        <f t="shared" si="92"/>
        <v>37</v>
      </c>
      <c r="P2991" s="105">
        <f>IFERROR(INDEX(Data_HS!$D$2:$D$8217,MATCH(H2991,Data_HS!$A$2:$A$8217,0))/p_bulan,"")</f>
        <v>0.45454545454545453</v>
      </c>
      <c r="Q2991" s="104" t="str">
        <f t="shared" si="93"/>
        <v>Melebihi ekspor nasional HS</v>
      </c>
    </row>
    <row r="2992" spans="1:17" x14ac:dyDescent="0.3">
      <c r="A2992" s="104">
        <v>2991</v>
      </c>
      <c r="B2992" s="104" t="s">
        <v>19742</v>
      </c>
      <c r="C2992" s="104" t="s">
        <v>280</v>
      </c>
      <c r="D2992" s="104" t="s">
        <v>311</v>
      </c>
      <c r="E2992" s="104" t="s">
        <v>304</v>
      </c>
      <c r="F2992" s="104" t="s">
        <v>343</v>
      </c>
      <c r="G2992" s="104" t="s">
        <v>332</v>
      </c>
      <c r="H2992" s="104" t="s">
        <v>4591</v>
      </c>
      <c r="I2992" s="104" t="s">
        <v>19749</v>
      </c>
      <c r="J2992" s="105">
        <v>1000</v>
      </c>
      <c r="K2992" s="105">
        <v>1000</v>
      </c>
      <c r="L2992" s="105">
        <v>1000</v>
      </c>
      <c r="M2992" s="106">
        <v>5</v>
      </c>
      <c r="N2992" s="105">
        <v>5000</v>
      </c>
      <c r="O2992" s="107">
        <f t="shared" si="92"/>
        <v>37</v>
      </c>
      <c r="P2992" s="105">
        <f>IFERROR(INDEX(Data_HS!$D$2:$D$8217,MATCH(H2992,Data_HS!$A$2:$A$8217,0))/p_bulan,"")</f>
        <v>0.45454545454545453</v>
      </c>
      <c r="Q2992" s="104" t="str">
        <f t="shared" si="93"/>
        <v>Melebihi ekspor nasional HS</v>
      </c>
    </row>
    <row r="2993" spans="1:17" x14ac:dyDescent="0.3">
      <c r="A2993" s="104">
        <v>2992</v>
      </c>
      <c r="B2993" s="104" t="s">
        <v>19742</v>
      </c>
      <c r="C2993" s="104" t="s">
        <v>280</v>
      </c>
      <c r="D2993" s="104" t="s">
        <v>311</v>
      </c>
      <c r="E2993" s="104" t="s">
        <v>304</v>
      </c>
      <c r="F2993" s="104" t="s">
        <v>343</v>
      </c>
      <c r="G2993" s="104" t="s">
        <v>332</v>
      </c>
      <c r="H2993" s="104" t="s">
        <v>4591</v>
      </c>
      <c r="I2993" s="104" t="s">
        <v>19750</v>
      </c>
      <c r="J2993" s="105">
        <v>1000</v>
      </c>
      <c r="K2993" s="105">
        <v>87150000</v>
      </c>
      <c r="L2993" s="105">
        <v>43575500</v>
      </c>
      <c r="M2993" s="106">
        <v>5</v>
      </c>
      <c r="N2993" s="105">
        <v>217877500</v>
      </c>
      <c r="O2993" s="107">
        <f t="shared" si="92"/>
        <v>37</v>
      </c>
      <c r="P2993" s="105">
        <f>IFERROR(INDEX(Data_HS!$D$2:$D$8217,MATCH(H2993,Data_HS!$A$2:$A$8217,0))/p_bulan,"")</f>
        <v>0.45454545454545453</v>
      </c>
      <c r="Q2993" s="104" t="str">
        <f t="shared" si="93"/>
        <v>Melebihi ekspor nasional HS</v>
      </c>
    </row>
    <row r="2994" spans="1:17" x14ac:dyDescent="0.3">
      <c r="A2994" s="104">
        <v>2993</v>
      </c>
      <c r="B2994" s="104" t="s">
        <v>19742</v>
      </c>
      <c r="C2994" s="104" t="s">
        <v>280</v>
      </c>
      <c r="D2994" s="104" t="s">
        <v>311</v>
      </c>
      <c r="E2994" s="104" t="s">
        <v>304</v>
      </c>
      <c r="F2994" s="104" t="s">
        <v>343</v>
      </c>
      <c r="G2994" s="104" t="s">
        <v>332</v>
      </c>
      <c r="H2994" s="104" t="s">
        <v>5798</v>
      </c>
      <c r="I2994" s="104" t="s">
        <v>19751</v>
      </c>
      <c r="J2994" s="105">
        <v>1000</v>
      </c>
      <c r="K2994" s="105">
        <v>87150000</v>
      </c>
      <c r="L2994" s="105">
        <v>43575500</v>
      </c>
      <c r="M2994" s="106">
        <v>1.6384394529999999</v>
      </c>
      <c r="N2994" s="105">
        <v>71395818.400000006</v>
      </c>
      <c r="O2994" s="107">
        <f t="shared" si="92"/>
        <v>40</v>
      </c>
      <c r="P2994" s="105">
        <f>IFERROR(INDEX(Data_HS!$D$2:$D$8217,MATCH(H2994,Data_HS!$A$2:$A$8217,0))/p_bulan,"")</f>
        <v>663278.27272727271</v>
      </c>
      <c r="Q2994" s="104" t="str">
        <f t="shared" si="93"/>
        <v>Melebihi ekspor nasional HS</v>
      </c>
    </row>
    <row r="2995" spans="1:17" x14ac:dyDescent="0.3">
      <c r="A2995" s="104">
        <v>2994</v>
      </c>
      <c r="B2995" s="104" t="s">
        <v>19742</v>
      </c>
      <c r="C2995" s="104" t="s">
        <v>280</v>
      </c>
      <c r="D2995" s="104" t="s">
        <v>311</v>
      </c>
      <c r="E2995" s="104" t="s">
        <v>304</v>
      </c>
      <c r="F2995" s="104" t="s">
        <v>343</v>
      </c>
      <c r="G2995" s="104" t="s">
        <v>332</v>
      </c>
      <c r="H2995" s="104" t="s">
        <v>542</v>
      </c>
      <c r="I2995" s="104" t="s">
        <v>19752</v>
      </c>
      <c r="J2995" s="105">
        <v>1000</v>
      </c>
      <c r="K2995" s="105">
        <v>37800000</v>
      </c>
      <c r="L2995" s="105">
        <v>18900500</v>
      </c>
      <c r="M2995" s="106">
        <v>0.42883597899999998</v>
      </c>
      <c r="N2995" s="105">
        <v>8105214.4179999996</v>
      </c>
      <c r="O2995" s="107">
        <f t="shared" si="92"/>
        <v>3</v>
      </c>
      <c r="P2995" s="105">
        <f>IFERROR(INDEX(Data_HS!$D$2:$D$8217,MATCH(H2995,Data_HS!$A$2:$A$8217,0))/p_bulan,"")</f>
        <v>884.18181818181813</v>
      </c>
      <c r="Q2995" s="104" t="str">
        <f t="shared" si="93"/>
        <v>Melebihi ekspor nasional HS</v>
      </c>
    </row>
    <row r="2996" spans="1:17" x14ac:dyDescent="0.3">
      <c r="A2996" s="104">
        <v>2995</v>
      </c>
      <c r="B2996" s="104" t="s">
        <v>19753</v>
      </c>
      <c r="C2996" s="104" t="s">
        <v>286</v>
      </c>
      <c r="D2996" s="104" t="s">
        <v>314</v>
      </c>
      <c r="E2996" s="104" t="s">
        <v>320</v>
      </c>
      <c r="F2996" s="104" t="s">
        <v>343</v>
      </c>
      <c r="G2996" s="104" t="s">
        <v>332</v>
      </c>
      <c r="H2996" s="104" t="s">
        <v>1513</v>
      </c>
      <c r="I2996" s="104" t="s">
        <v>17796</v>
      </c>
      <c r="J2996" s="105">
        <v>20</v>
      </c>
      <c r="K2996" s="105">
        <v>200</v>
      </c>
      <c r="L2996" s="105">
        <v>110</v>
      </c>
      <c r="M2996" s="106">
        <v>48.166593229999997</v>
      </c>
      <c r="N2996" s="105">
        <v>5298.3252549999997</v>
      </c>
      <c r="O2996" s="107">
        <f t="shared" si="92"/>
        <v>9</v>
      </c>
      <c r="P2996" s="105">
        <f>IFERROR(INDEX(Data_HS!$D$2:$D$8217,MATCH(H2996,Data_HS!$A$2:$A$8217,0))/p_bulan,"")</f>
        <v>785032.27272727271</v>
      </c>
      <c r="Q2996" s="104" t="str">
        <f t="shared" si="93"/>
        <v>Wajar</v>
      </c>
    </row>
    <row r="2997" spans="1:17" x14ac:dyDescent="0.3">
      <c r="A2997" s="104">
        <v>2996</v>
      </c>
      <c r="B2997" s="104" t="s">
        <v>19754</v>
      </c>
      <c r="C2997" s="104" t="s">
        <v>282</v>
      </c>
      <c r="D2997" s="104" t="s">
        <v>311</v>
      </c>
      <c r="E2997" s="104" t="s">
        <v>320</v>
      </c>
      <c r="F2997" s="104" t="s">
        <v>343</v>
      </c>
      <c r="G2997" s="104" t="s">
        <v>332</v>
      </c>
      <c r="H2997" s="104" t="s">
        <v>1450</v>
      </c>
      <c r="I2997" s="104" t="s">
        <v>19755</v>
      </c>
      <c r="J2997" s="105">
        <v>100</v>
      </c>
      <c r="K2997" s="105">
        <v>10000</v>
      </c>
      <c r="L2997" s="105">
        <v>5050</v>
      </c>
      <c r="M2997" s="106">
        <v>7.4869302299999996</v>
      </c>
      <c r="N2997" s="105">
        <v>37808.997660000001</v>
      </c>
      <c r="O2997" s="107">
        <f t="shared" si="92"/>
        <v>9</v>
      </c>
      <c r="P2997" s="105">
        <f>IFERROR(INDEX(Data_HS!$D$2:$D$8217,MATCH(H2997,Data_HS!$A$2:$A$8217,0))/p_bulan,"")</f>
        <v>44220039</v>
      </c>
      <c r="Q2997" s="104" t="str">
        <f t="shared" si="93"/>
        <v>Wajar</v>
      </c>
    </row>
    <row r="2998" spans="1:17" x14ac:dyDescent="0.3">
      <c r="A2998" s="104">
        <v>2997</v>
      </c>
      <c r="B2998" s="104" t="s">
        <v>19754</v>
      </c>
      <c r="C2998" s="104" t="s">
        <v>282</v>
      </c>
      <c r="D2998" s="104" t="s">
        <v>311</v>
      </c>
      <c r="E2998" s="104" t="s">
        <v>320</v>
      </c>
      <c r="F2998" s="104" t="s">
        <v>343</v>
      </c>
      <c r="G2998" s="104" t="s">
        <v>332</v>
      </c>
      <c r="H2998" s="104" t="s">
        <v>1452</v>
      </c>
      <c r="I2998" s="104" t="s">
        <v>19756</v>
      </c>
      <c r="J2998" s="105">
        <v>100</v>
      </c>
      <c r="K2998" s="105">
        <v>20000</v>
      </c>
      <c r="L2998" s="105">
        <v>10050</v>
      </c>
      <c r="M2998" s="106">
        <v>4.5221524080000002</v>
      </c>
      <c r="N2998" s="105">
        <v>45447.631699999998</v>
      </c>
      <c r="O2998" s="107">
        <f t="shared" si="92"/>
        <v>9</v>
      </c>
      <c r="P2998" s="105">
        <f>IFERROR(INDEX(Data_HS!$D$2:$D$8217,MATCH(H2998,Data_HS!$A$2:$A$8217,0))/p_bulan,"")</f>
        <v>165482502.36363637</v>
      </c>
      <c r="Q2998" s="104" t="str">
        <f t="shared" si="93"/>
        <v>Wajar</v>
      </c>
    </row>
    <row r="2999" spans="1:17" x14ac:dyDescent="0.3">
      <c r="A2999" s="104">
        <v>2998</v>
      </c>
      <c r="B2999" s="104" t="s">
        <v>19757</v>
      </c>
      <c r="C2999" s="104" t="s">
        <v>280</v>
      </c>
      <c r="D2999" s="104" t="s">
        <v>311</v>
      </c>
      <c r="E2999" s="104" t="s">
        <v>304</v>
      </c>
      <c r="F2999" s="104" t="s">
        <v>343</v>
      </c>
      <c r="G2999" s="104" t="s">
        <v>332</v>
      </c>
      <c r="H2999" s="104" t="s">
        <v>1308</v>
      </c>
      <c r="I2999" s="104" t="s">
        <v>19758</v>
      </c>
      <c r="J2999" s="105">
        <v>27000</v>
      </c>
      <c r="K2999" s="105">
        <v>200000</v>
      </c>
      <c r="L2999" s="105">
        <v>113500</v>
      </c>
      <c r="M2999" s="106">
        <v>1.5681875080000001</v>
      </c>
      <c r="N2999" s="105">
        <v>177989.28219999999</v>
      </c>
      <c r="O2999" s="107">
        <f t="shared" si="92"/>
        <v>8</v>
      </c>
      <c r="P2999" s="105">
        <f>IFERROR(INDEX(Data_HS!$D$2:$D$8217,MATCH(H2999,Data_HS!$A$2:$A$8217,0))/p_bulan,"")</f>
        <v>5437302.2727272725</v>
      </c>
      <c r="Q2999" s="104" t="str">
        <f t="shared" si="93"/>
        <v>Wajar</v>
      </c>
    </row>
    <row r="3000" spans="1:17" x14ac:dyDescent="0.3">
      <c r="A3000" s="104">
        <v>2999</v>
      </c>
      <c r="B3000" s="104" t="s">
        <v>19757</v>
      </c>
      <c r="C3000" s="104" t="s">
        <v>280</v>
      </c>
      <c r="D3000" s="104" t="s">
        <v>311</v>
      </c>
      <c r="E3000" s="104" t="s">
        <v>304</v>
      </c>
      <c r="F3000" s="104" t="s">
        <v>343</v>
      </c>
      <c r="G3000" s="104" t="s">
        <v>332</v>
      </c>
      <c r="H3000" s="104" t="s">
        <v>1523</v>
      </c>
      <c r="I3000" s="104" t="s">
        <v>19759</v>
      </c>
      <c r="J3000" s="105">
        <v>12000</v>
      </c>
      <c r="K3000" s="105">
        <v>30000</v>
      </c>
      <c r="L3000" s="105">
        <v>21000</v>
      </c>
      <c r="M3000" s="106">
        <v>5.5373955229999998</v>
      </c>
      <c r="N3000" s="105">
        <v>116285.306</v>
      </c>
      <c r="O3000" s="107">
        <f t="shared" si="92"/>
        <v>9</v>
      </c>
      <c r="P3000" s="105">
        <f>IFERROR(INDEX(Data_HS!$D$2:$D$8217,MATCH(H3000,Data_HS!$A$2:$A$8217,0))/p_bulan,"")</f>
        <v>18410584.636363637</v>
      </c>
      <c r="Q3000" s="104" t="str">
        <f t="shared" si="93"/>
        <v>Wajar</v>
      </c>
    </row>
    <row r="3001" spans="1:17" x14ac:dyDescent="0.3">
      <c r="A3001" s="104">
        <v>3000</v>
      </c>
      <c r="B3001" s="104" t="s">
        <v>19757</v>
      </c>
      <c r="C3001" s="104" t="s">
        <v>280</v>
      </c>
      <c r="D3001" s="104" t="s">
        <v>311</v>
      </c>
      <c r="E3001" s="104" t="s">
        <v>304</v>
      </c>
      <c r="F3001" s="104" t="s">
        <v>343</v>
      </c>
      <c r="G3001" s="104" t="s">
        <v>332</v>
      </c>
      <c r="H3001" s="104" t="s">
        <v>1495</v>
      </c>
      <c r="I3001" s="104" t="s">
        <v>16906</v>
      </c>
      <c r="J3001" s="105">
        <v>18000</v>
      </c>
      <c r="K3001" s="105">
        <v>18000</v>
      </c>
      <c r="L3001" s="105">
        <v>18000</v>
      </c>
      <c r="M3001" s="106">
        <v>6.7226702649999996</v>
      </c>
      <c r="N3001" s="105">
        <v>121008.06479999999</v>
      </c>
      <c r="O3001" s="107">
        <f t="shared" si="92"/>
        <v>9</v>
      </c>
      <c r="P3001" s="105">
        <f>IFERROR(INDEX(Data_HS!$D$2:$D$8217,MATCH(H3001,Data_HS!$A$2:$A$8217,0))/p_bulan,"")</f>
        <v>7877299.2727272725</v>
      </c>
      <c r="Q3001" s="104" t="str">
        <f t="shared" si="93"/>
        <v>Wajar</v>
      </c>
    </row>
    <row r="3002" spans="1:17" x14ac:dyDescent="0.3">
      <c r="A3002" s="104">
        <v>3001</v>
      </c>
      <c r="B3002" s="104" t="s">
        <v>19757</v>
      </c>
      <c r="C3002" s="104" t="s">
        <v>280</v>
      </c>
      <c r="D3002" s="104" t="s">
        <v>311</v>
      </c>
      <c r="E3002" s="104" t="s">
        <v>304</v>
      </c>
      <c r="F3002" s="104" t="s">
        <v>343</v>
      </c>
      <c r="G3002" s="104" t="s">
        <v>332</v>
      </c>
      <c r="H3002" s="104" t="s">
        <v>1154</v>
      </c>
      <c r="I3002" s="104" t="s">
        <v>19760</v>
      </c>
      <c r="J3002" s="105">
        <v>5000</v>
      </c>
      <c r="K3002" s="105">
        <v>20000</v>
      </c>
      <c r="L3002" s="105">
        <v>12500</v>
      </c>
      <c r="M3002" s="106">
        <v>0.23932978499999999</v>
      </c>
      <c r="N3002" s="105">
        <v>2991.6223060000002</v>
      </c>
      <c r="O3002" s="107">
        <f t="shared" si="92"/>
        <v>7</v>
      </c>
      <c r="P3002" s="105">
        <f>IFERROR(INDEX(Data_HS!$D$2:$D$8217,MATCH(H3002,Data_HS!$A$2:$A$8217,0))/p_bulan,"")</f>
        <v>499797.54545454547</v>
      </c>
      <c r="Q3002" s="104" t="str">
        <f t="shared" si="93"/>
        <v>Wajar</v>
      </c>
    </row>
    <row r="3003" spans="1:17" x14ac:dyDescent="0.3">
      <c r="A3003" s="104">
        <v>3002</v>
      </c>
      <c r="B3003" s="104" t="s">
        <v>19757</v>
      </c>
      <c r="C3003" s="104" t="s">
        <v>280</v>
      </c>
      <c r="D3003" s="104" t="s">
        <v>311</v>
      </c>
      <c r="E3003" s="104" t="s">
        <v>304</v>
      </c>
      <c r="F3003" s="104" t="s">
        <v>343</v>
      </c>
      <c r="G3003" s="104" t="s">
        <v>332</v>
      </c>
      <c r="H3003" s="104" t="s">
        <v>1476</v>
      </c>
      <c r="I3003" s="104" t="s">
        <v>17044</v>
      </c>
      <c r="J3003" s="105">
        <v>18000</v>
      </c>
      <c r="K3003" s="105"/>
      <c r="L3003" s="105">
        <v>18000</v>
      </c>
      <c r="M3003" s="106">
        <v>6.1750955760000004</v>
      </c>
      <c r="N3003" s="105">
        <v>111151.72040000001</v>
      </c>
      <c r="O3003" s="107">
        <f t="shared" si="92"/>
        <v>9</v>
      </c>
      <c r="P3003" s="105">
        <f>IFERROR(INDEX(Data_HS!$D$2:$D$8217,MATCH(H3003,Data_HS!$A$2:$A$8217,0))/p_bulan,"")</f>
        <v>5139.363636363636</v>
      </c>
      <c r="Q3003" s="104" t="str">
        <f t="shared" si="93"/>
        <v>Melebihi ekspor nasional HS</v>
      </c>
    </row>
    <row r="3004" spans="1:17" x14ac:dyDescent="0.3">
      <c r="A3004" s="104">
        <v>3003</v>
      </c>
      <c r="B3004" s="104" t="s">
        <v>19757</v>
      </c>
      <c r="C3004" s="104" t="s">
        <v>280</v>
      </c>
      <c r="D3004" s="104" t="s">
        <v>311</v>
      </c>
      <c r="E3004" s="104" t="s">
        <v>304</v>
      </c>
      <c r="F3004" s="104" t="s">
        <v>343</v>
      </c>
      <c r="G3004" s="104" t="s">
        <v>332</v>
      </c>
      <c r="H3004" s="104" t="s">
        <v>2251</v>
      </c>
      <c r="I3004" s="104" t="s">
        <v>17185</v>
      </c>
      <c r="J3004" s="105">
        <v>18000</v>
      </c>
      <c r="K3004" s="105">
        <v>50000</v>
      </c>
      <c r="L3004" s="105">
        <v>34000</v>
      </c>
      <c r="M3004" s="106">
        <v>5.5569576200000004</v>
      </c>
      <c r="N3004" s="105">
        <v>188936.55910000001</v>
      </c>
      <c r="O3004" s="107">
        <f t="shared" si="92"/>
        <v>18</v>
      </c>
      <c r="P3004" s="105">
        <f>IFERROR(INDEX(Data_HS!$D$2:$D$8217,MATCH(H3004,Data_HS!$A$2:$A$8217,0))/p_bulan,"")</f>
        <v>256941.09090909091</v>
      </c>
      <c r="Q3004" s="104" t="str">
        <f t="shared" si="93"/>
        <v>Wajar</v>
      </c>
    </row>
    <row r="3005" spans="1:17" x14ac:dyDescent="0.3">
      <c r="A3005" s="104">
        <v>3004</v>
      </c>
      <c r="B3005" s="104" t="s">
        <v>19757</v>
      </c>
      <c r="C3005" s="104" t="s">
        <v>280</v>
      </c>
      <c r="D3005" s="104" t="s">
        <v>311</v>
      </c>
      <c r="E3005" s="104" t="s">
        <v>304</v>
      </c>
      <c r="F3005" s="104" t="s">
        <v>343</v>
      </c>
      <c r="G3005" s="104" t="s">
        <v>332</v>
      </c>
      <c r="H3005" s="104" t="s">
        <v>1493</v>
      </c>
      <c r="I3005" s="104" t="s">
        <v>17610</v>
      </c>
      <c r="J3005" s="105">
        <v>0</v>
      </c>
      <c r="K3005" s="105">
        <v>30000</v>
      </c>
      <c r="L3005" s="105">
        <v>15000</v>
      </c>
      <c r="M3005" s="106">
        <v>7.2449907680000001</v>
      </c>
      <c r="N3005" s="105">
        <v>108674.8615</v>
      </c>
      <c r="O3005" s="107">
        <f t="shared" si="92"/>
        <v>9</v>
      </c>
      <c r="P3005" s="105">
        <f>IFERROR(INDEX(Data_HS!$D$2:$D$8217,MATCH(H3005,Data_HS!$A$2:$A$8217,0))/p_bulan,"")</f>
        <v>10498596.909090908</v>
      </c>
      <c r="Q3005" s="104" t="str">
        <f t="shared" si="93"/>
        <v>Wajar</v>
      </c>
    </row>
    <row r="3006" spans="1:17" x14ac:dyDescent="0.3">
      <c r="A3006" s="104">
        <v>3005</v>
      </c>
      <c r="B3006" s="104" t="s">
        <v>19757</v>
      </c>
      <c r="C3006" s="104" t="s">
        <v>280</v>
      </c>
      <c r="D3006" s="104" t="s">
        <v>311</v>
      </c>
      <c r="E3006" s="104" t="s">
        <v>304</v>
      </c>
      <c r="F3006" s="104" t="s">
        <v>343</v>
      </c>
      <c r="G3006" s="104" t="s">
        <v>332</v>
      </c>
      <c r="H3006" s="104" t="s">
        <v>1523</v>
      </c>
      <c r="I3006" s="104" t="s">
        <v>19761</v>
      </c>
      <c r="J3006" s="105">
        <v>10000</v>
      </c>
      <c r="K3006" s="105">
        <v>50000</v>
      </c>
      <c r="L3006" s="105">
        <v>30000</v>
      </c>
      <c r="M3006" s="106">
        <v>5.5373955229999998</v>
      </c>
      <c r="N3006" s="105">
        <v>166121.86569999999</v>
      </c>
      <c r="O3006" s="107">
        <f t="shared" si="92"/>
        <v>9</v>
      </c>
      <c r="P3006" s="105">
        <f>IFERROR(INDEX(Data_HS!$D$2:$D$8217,MATCH(H3006,Data_HS!$A$2:$A$8217,0))/p_bulan,"")</f>
        <v>18410584.636363637</v>
      </c>
      <c r="Q3006" s="104" t="str">
        <f t="shared" si="93"/>
        <v>Wajar</v>
      </c>
    </row>
    <row r="3007" spans="1:17" x14ac:dyDescent="0.3">
      <c r="A3007" s="104">
        <v>3006</v>
      </c>
      <c r="B3007" s="104" t="s">
        <v>19757</v>
      </c>
      <c r="C3007" s="104" t="s">
        <v>280</v>
      </c>
      <c r="D3007" s="104" t="s">
        <v>311</v>
      </c>
      <c r="E3007" s="104" t="s">
        <v>304</v>
      </c>
      <c r="F3007" s="104" t="s">
        <v>343</v>
      </c>
      <c r="G3007" s="104" t="s">
        <v>332</v>
      </c>
      <c r="H3007" s="104" t="s">
        <v>1476</v>
      </c>
      <c r="I3007" s="104" t="s">
        <v>19762</v>
      </c>
      <c r="J3007" s="105">
        <v>18000</v>
      </c>
      <c r="K3007" s="105">
        <v>50000</v>
      </c>
      <c r="L3007" s="105">
        <v>34000</v>
      </c>
      <c r="M3007" s="106">
        <v>6.1750955760000004</v>
      </c>
      <c r="N3007" s="105">
        <v>209953.24960000001</v>
      </c>
      <c r="O3007" s="107">
        <f t="shared" si="92"/>
        <v>9</v>
      </c>
      <c r="P3007" s="105">
        <f>IFERROR(INDEX(Data_HS!$D$2:$D$8217,MATCH(H3007,Data_HS!$A$2:$A$8217,0))/p_bulan,"")</f>
        <v>5139.363636363636</v>
      </c>
      <c r="Q3007" s="104" t="str">
        <f t="shared" si="93"/>
        <v>Melebihi ekspor nasional HS</v>
      </c>
    </row>
    <row r="3008" spans="1:17" x14ac:dyDescent="0.3">
      <c r="A3008" s="104">
        <v>3007</v>
      </c>
      <c r="B3008" s="104" t="s">
        <v>19763</v>
      </c>
      <c r="C3008" s="104" t="s">
        <v>280</v>
      </c>
      <c r="D3008" s="104" t="s">
        <v>308</v>
      </c>
      <c r="E3008" s="104" t="s">
        <v>320</v>
      </c>
      <c r="F3008" s="104" t="s">
        <v>343</v>
      </c>
      <c r="G3008" s="104" t="s">
        <v>332</v>
      </c>
      <c r="H3008" s="104" t="s">
        <v>1859</v>
      </c>
      <c r="I3008" s="104" t="s">
        <v>18736</v>
      </c>
      <c r="J3008" s="105">
        <v>1000</v>
      </c>
      <c r="K3008" s="105">
        <v>18000</v>
      </c>
      <c r="L3008" s="105">
        <v>9500</v>
      </c>
      <c r="M3008" s="106">
        <v>2.097877859</v>
      </c>
      <c r="N3008" s="105">
        <v>19929.839660000001</v>
      </c>
      <c r="O3008" s="107">
        <f t="shared" si="92"/>
        <v>15</v>
      </c>
      <c r="P3008" s="105">
        <f>IFERROR(INDEX(Data_HS!$D$2:$D$8217,MATCH(H3008,Data_HS!$A$2:$A$8217,0))/p_bulan,"")</f>
        <v>16176.545454545454</v>
      </c>
      <c r="Q3008" s="104" t="str">
        <f t="shared" si="93"/>
        <v>Melebihi ekspor nasional HS</v>
      </c>
    </row>
    <row r="3009" spans="1:17" x14ac:dyDescent="0.3">
      <c r="A3009" s="104">
        <v>3008</v>
      </c>
      <c r="B3009" s="104" t="s">
        <v>19763</v>
      </c>
      <c r="C3009" s="104" t="s">
        <v>280</v>
      </c>
      <c r="D3009" s="104" t="s">
        <v>308</v>
      </c>
      <c r="E3009" s="104" t="s">
        <v>320</v>
      </c>
      <c r="F3009" s="104" t="s">
        <v>343</v>
      </c>
      <c r="G3009" s="104" t="s">
        <v>332</v>
      </c>
      <c r="H3009" s="104" t="s">
        <v>1495</v>
      </c>
      <c r="I3009" s="104" t="s">
        <v>17922</v>
      </c>
      <c r="J3009" s="105">
        <v>100</v>
      </c>
      <c r="K3009" s="105">
        <v>15000</v>
      </c>
      <c r="L3009" s="105">
        <v>7550</v>
      </c>
      <c r="M3009" s="106">
        <v>6.7226702649999996</v>
      </c>
      <c r="N3009" s="105">
        <v>50756.160499999998</v>
      </c>
      <c r="O3009" s="107">
        <f t="shared" si="92"/>
        <v>9</v>
      </c>
      <c r="P3009" s="105">
        <f>IFERROR(INDEX(Data_HS!$D$2:$D$8217,MATCH(H3009,Data_HS!$A$2:$A$8217,0))/p_bulan,"")</f>
        <v>7877299.2727272725</v>
      </c>
      <c r="Q3009" s="104" t="str">
        <f t="shared" si="93"/>
        <v>Wajar</v>
      </c>
    </row>
    <row r="3010" spans="1:17" x14ac:dyDescent="0.3">
      <c r="A3010" s="104">
        <v>3009</v>
      </c>
      <c r="B3010" s="104" t="s">
        <v>19764</v>
      </c>
      <c r="C3010" s="104" t="s">
        <v>290</v>
      </c>
      <c r="D3010" s="104" t="s">
        <v>308</v>
      </c>
      <c r="E3010" s="104" t="s">
        <v>304</v>
      </c>
      <c r="F3010" s="104" t="s">
        <v>343</v>
      </c>
      <c r="G3010" s="104" t="s">
        <v>332</v>
      </c>
      <c r="H3010" s="104" t="s">
        <v>1042</v>
      </c>
      <c r="I3010" s="104" t="s">
        <v>19765</v>
      </c>
      <c r="J3010" s="105">
        <v>1900</v>
      </c>
      <c r="K3010" s="105">
        <v>0</v>
      </c>
      <c r="L3010" s="105">
        <v>950</v>
      </c>
      <c r="M3010" s="106">
        <v>6.1919335169999998</v>
      </c>
      <c r="N3010" s="105">
        <v>5882.3368410000003</v>
      </c>
      <c r="O3010" s="107">
        <f t="shared" ref="O3010:O3073" si="94">VALUE(LEFT(H3010,2))</f>
        <v>4</v>
      </c>
      <c r="P3010" s="105">
        <f>IFERROR(INDEX(Data_HS!$D$2:$D$8217,MATCH(H3010,Data_HS!$A$2:$A$8217,0))/p_bulan,"")</f>
        <v>297694.09090909088</v>
      </c>
      <c r="Q3010" s="104" t="str">
        <f t="shared" ref="Q3010:Q3073" si="95">IF(H3010="00000000","HS tidak valid",IF(N3010="","Tanpa estimasi",IF(P3010="","HS tidak ada di data nasional",IF(N3010=0,"Estimasi nol",IF(N3010&gt;P3010,"Melebihi ekspor nasional HS","Wajar")))))</f>
        <v>Wajar</v>
      </c>
    </row>
    <row r="3011" spans="1:17" x14ac:dyDescent="0.3">
      <c r="A3011" s="104">
        <v>3010</v>
      </c>
      <c r="B3011" s="104" t="s">
        <v>19764</v>
      </c>
      <c r="C3011" s="104" t="s">
        <v>290</v>
      </c>
      <c r="D3011" s="104" t="s">
        <v>308</v>
      </c>
      <c r="E3011" s="104" t="s">
        <v>304</v>
      </c>
      <c r="F3011" s="104" t="s">
        <v>343</v>
      </c>
      <c r="G3011" s="104" t="s">
        <v>332</v>
      </c>
      <c r="H3011" s="104" t="s">
        <v>1302</v>
      </c>
      <c r="I3011" s="104" t="s">
        <v>18333</v>
      </c>
      <c r="J3011" s="105">
        <v>20000</v>
      </c>
      <c r="K3011" s="105">
        <v>50000</v>
      </c>
      <c r="L3011" s="105">
        <v>35000</v>
      </c>
      <c r="M3011" s="106">
        <v>0.47623953400000002</v>
      </c>
      <c r="N3011" s="105">
        <v>16668.383699999998</v>
      </c>
      <c r="O3011" s="107">
        <f t="shared" si="94"/>
        <v>8</v>
      </c>
      <c r="P3011" s="105">
        <f>IFERROR(INDEX(Data_HS!$D$2:$D$8217,MATCH(H3011,Data_HS!$A$2:$A$8217,0))/p_bulan,"")</f>
        <v>48622.454545454544</v>
      </c>
      <c r="Q3011" s="104" t="str">
        <f t="shared" si="95"/>
        <v>Wajar</v>
      </c>
    </row>
    <row r="3012" spans="1:17" x14ac:dyDescent="0.3">
      <c r="A3012" s="104">
        <v>3011</v>
      </c>
      <c r="B3012" s="104" t="s">
        <v>19764</v>
      </c>
      <c r="C3012" s="104" t="s">
        <v>290</v>
      </c>
      <c r="D3012" s="104" t="s">
        <v>308</v>
      </c>
      <c r="E3012" s="104" t="s">
        <v>304</v>
      </c>
      <c r="F3012" s="104" t="s">
        <v>343</v>
      </c>
      <c r="G3012" s="104" t="s">
        <v>332</v>
      </c>
      <c r="H3012" s="104" t="s">
        <v>16057</v>
      </c>
      <c r="I3012" s="104" t="s">
        <v>19766</v>
      </c>
      <c r="J3012" s="105">
        <v>0</v>
      </c>
      <c r="K3012" s="105">
        <v>0</v>
      </c>
      <c r="L3012" s="105">
        <v>0</v>
      </c>
      <c r="M3012" s="106">
        <v>110.6771329</v>
      </c>
      <c r="N3012" s="105">
        <v>0</v>
      </c>
      <c r="O3012" s="107">
        <f t="shared" si="94"/>
        <v>91</v>
      </c>
      <c r="P3012" s="105">
        <f>IFERROR(INDEX(Data_HS!$D$2:$D$8217,MATCH(H3012,Data_HS!$A$2:$A$8217,0))/p_bulan,"")</f>
        <v>141636.54545454544</v>
      </c>
      <c r="Q3012" s="104" t="str">
        <f t="shared" si="95"/>
        <v>Estimasi nol</v>
      </c>
    </row>
    <row r="3013" spans="1:17" x14ac:dyDescent="0.3">
      <c r="A3013" s="104">
        <v>3012</v>
      </c>
      <c r="B3013" s="104" t="s">
        <v>19767</v>
      </c>
      <c r="C3013" s="104" t="s">
        <v>286</v>
      </c>
      <c r="D3013" s="104" t="s">
        <v>308</v>
      </c>
      <c r="E3013" s="104" t="s">
        <v>320</v>
      </c>
      <c r="F3013" s="104" t="s">
        <v>344</v>
      </c>
      <c r="G3013" s="104" t="s">
        <v>335</v>
      </c>
      <c r="H3013" s="104" t="s">
        <v>1302</v>
      </c>
      <c r="I3013" s="104" t="s">
        <v>19768</v>
      </c>
      <c r="J3013" s="105">
        <v>25000</v>
      </c>
      <c r="K3013" s="105">
        <v>500000</v>
      </c>
      <c r="L3013" s="105">
        <v>262500</v>
      </c>
      <c r="M3013" s="106">
        <v>0.47623953400000002</v>
      </c>
      <c r="N3013" s="105">
        <v>125012.8777</v>
      </c>
      <c r="O3013" s="107">
        <f t="shared" si="94"/>
        <v>8</v>
      </c>
      <c r="P3013" s="105">
        <f>IFERROR(INDEX(Data_HS!$D$2:$D$8217,MATCH(H3013,Data_HS!$A$2:$A$8217,0))/p_bulan,"")</f>
        <v>48622.454545454544</v>
      </c>
      <c r="Q3013" s="104" t="str">
        <f t="shared" si="95"/>
        <v>Melebihi ekspor nasional HS</v>
      </c>
    </row>
    <row r="3014" spans="1:17" x14ac:dyDescent="0.3">
      <c r="A3014" s="104">
        <v>3013</v>
      </c>
      <c r="B3014" s="104" t="s">
        <v>19767</v>
      </c>
      <c r="C3014" s="104" t="s">
        <v>286</v>
      </c>
      <c r="D3014" s="104" t="s">
        <v>308</v>
      </c>
      <c r="E3014" s="104" t="s">
        <v>320</v>
      </c>
      <c r="F3014" s="104" t="s">
        <v>344</v>
      </c>
      <c r="G3014" s="104" t="s">
        <v>335</v>
      </c>
      <c r="H3014" s="104" t="s">
        <v>16845</v>
      </c>
      <c r="I3014" s="104" t="s">
        <v>19769</v>
      </c>
      <c r="J3014" s="105">
        <v>500</v>
      </c>
      <c r="K3014" s="105">
        <v>1000</v>
      </c>
      <c r="L3014" s="105">
        <v>750</v>
      </c>
      <c r="M3014" s="106"/>
      <c r="N3014" s="105"/>
      <c r="O3014" s="107">
        <f t="shared" si="94"/>
        <v>0</v>
      </c>
      <c r="P3014" s="105" t="str">
        <f>IFERROR(INDEX(Data_HS!$D$2:$D$8217,MATCH(H3014,Data_HS!$A$2:$A$8217,0))/p_bulan,"")</f>
        <v/>
      </c>
      <c r="Q3014" s="104" t="str">
        <f t="shared" si="95"/>
        <v>HS tidak valid</v>
      </c>
    </row>
    <row r="3015" spans="1:17" x14ac:dyDescent="0.3">
      <c r="A3015" s="104">
        <v>3014</v>
      </c>
      <c r="B3015" s="104" t="s">
        <v>19770</v>
      </c>
      <c r="C3015" s="104" t="s">
        <v>280</v>
      </c>
      <c r="D3015" s="104" t="s">
        <v>308</v>
      </c>
      <c r="E3015" s="104" t="s">
        <v>320</v>
      </c>
      <c r="F3015" s="104" t="s">
        <v>343</v>
      </c>
      <c r="G3015" s="104" t="s">
        <v>332</v>
      </c>
      <c r="H3015" s="104" t="s">
        <v>1563</v>
      </c>
      <c r="I3015" s="104" t="s">
        <v>19771</v>
      </c>
      <c r="J3015" s="105">
        <v>500</v>
      </c>
      <c r="K3015" s="105">
        <v>5000</v>
      </c>
      <c r="L3015" s="105">
        <v>2750</v>
      </c>
      <c r="M3015" s="106">
        <v>1.346506929</v>
      </c>
      <c r="N3015" s="105">
        <v>3702.8940539999999</v>
      </c>
      <c r="O3015" s="107">
        <f t="shared" si="94"/>
        <v>9</v>
      </c>
      <c r="P3015" s="105">
        <f>IFERROR(INDEX(Data_HS!$D$2:$D$8217,MATCH(H3015,Data_HS!$A$2:$A$8217,0))/p_bulan,"")</f>
        <v>652267.90909090906</v>
      </c>
      <c r="Q3015" s="104" t="str">
        <f t="shared" si="95"/>
        <v>Wajar</v>
      </c>
    </row>
    <row r="3016" spans="1:17" x14ac:dyDescent="0.3">
      <c r="A3016" s="104">
        <v>3015</v>
      </c>
      <c r="B3016" s="104" t="s">
        <v>19770</v>
      </c>
      <c r="C3016" s="104" t="s">
        <v>280</v>
      </c>
      <c r="D3016" s="104" t="s">
        <v>308</v>
      </c>
      <c r="E3016" s="104" t="s">
        <v>320</v>
      </c>
      <c r="F3016" s="104" t="s">
        <v>343</v>
      </c>
      <c r="G3016" s="104" t="s">
        <v>332</v>
      </c>
      <c r="H3016" s="104" t="s">
        <v>4629</v>
      </c>
      <c r="I3016" s="104" t="s">
        <v>19772</v>
      </c>
      <c r="J3016" s="105">
        <v>10000</v>
      </c>
      <c r="K3016" s="105">
        <v>30000</v>
      </c>
      <c r="L3016" s="105">
        <v>20000</v>
      </c>
      <c r="M3016" s="106">
        <v>1.77268161</v>
      </c>
      <c r="N3016" s="105">
        <v>35453.6322</v>
      </c>
      <c r="O3016" s="107">
        <f t="shared" si="94"/>
        <v>38</v>
      </c>
      <c r="P3016" s="105">
        <f>IFERROR(INDEX(Data_HS!$D$2:$D$8217,MATCH(H3016,Data_HS!$A$2:$A$8217,0))/p_bulan,"")</f>
        <v>2332469</v>
      </c>
      <c r="Q3016" s="104" t="str">
        <f t="shared" si="95"/>
        <v>Wajar</v>
      </c>
    </row>
    <row r="3017" spans="1:17" x14ac:dyDescent="0.3">
      <c r="A3017" s="104">
        <v>3016</v>
      </c>
      <c r="B3017" s="104" t="s">
        <v>19773</v>
      </c>
      <c r="C3017" s="104" t="s">
        <v>282</v>
      </c>
      <c r="D3017" s="104" t="s">
        <v>311</v>
      </c>
      <c r="E3017" s="104" t="s">
        <v>320</v>
      </c>
      <c r="F3017" s="104" t="s">
        <v>343</v>
      </c>
      <c r="G3017" s="104" t="s">
        <v>332</v>
      </c>
      <c r="H3017" s="104" t="s">
        <v>16845</v>
      </c>
      <c r="I3017" s="104" t="s">
        <v>16846</v>
      </c>
      <c r="J3017" s="105"/>
      <c r="K3017" s="105"/>
      <c r="L3017" s="105"/>
      <c r="M3017" s="106"/>
      <c r="N3017" s="105"/>
      <c r="O3017" s="107">
        <f t="shared" si="94"/>
        <v>0</v>
      </c>
      <c r="P3017" s="105" t="str">
        <f>IFERROR(INDEX(Data_HS!$D$2:$D$8217,MATCH(H3017,Data_HS!$A$2:$A$8217,0))/p_bulan,"")</f>
        <v/>
      </c>
      <c r="Q3017" s="104" t="str">
        <f t="shared" si="95"/>
        <v>HS tidak valid</v>
      </c>
    </row>
    <row r="3018" spans="1:17" x14ac:dyDescent="0.3">
      <c r="A3018" s="104">
        <v>3017</v>
      </c>
      <c r="B3018" s="104" t="s">
        <v>19774</v>
      </c>
      <c r="C3018" s="104" t="s">
        <v>293</v>
      </c>
      <c r="D3018" s="104" t="s">
        <v>308</v>
      </c>
      <c r="E3018" s="104" t="s">
        <v>320</v>
      </c>
      <c r="F3018" s="104" t="s">
        <v>344</v>
      </c>
      <c r="G3018" s="104" t="s">
        <v>332</v>
      </c>
      <c r="H3018" s="104" t="s">
        <v>1859</v>
      </c>
      <c r="I3018" s="104" t="s">
        <v>16969</v>
      </c>
      <c r="J3018" s="105">
        <v>1000</v>
      </c>
      <c r="K3018" s="105">
        <v>500000</v>
      </c>
      <c r="L3018" s="105">
        <v>250500</v>
      </c>
      <c r="M3018" s="106">
        <v>2.097877859</v>
      </c>
      <c r="N3018" s="105">
        <v>525518.40370000002</v>
      </c>
      <c r="O3018" s="107">
        <f t="shared" si="94"/>
        <v>15</v>
      </c>
      <c r="P3018" s="105">
        <f>IFERROR(INDEX(Data_HS!$D$2:$D$8217,MATCH(H3018,Data_HS!$A$2:$A$8217,0))/p_bulan,"")</f>
        <v>16176.545454545454</v>
      </c>
      <c r="Q3018" s="104" t="str">
        <f t="shared" si="95"/>
        <v>Melebihi ekspor nasional HS</v>
      </c>
    </row>
    <row r="3019" spans="1:17" x14ac:dyDescent="0.3">
      <c r="A3019" s="104">
        <v>3018</v>
      </c>
      <c r="B3019" s="104" t="s">
        <v>19774</v>
      </c>
      <c r="C3019" s="104" t="s">
        <v>293</v>
      </c>
      <c r="D3019" s="104" t="s">
        <v>308</v>
      </c>
      <c r="E3019" s="104" t="s">
        <v>320</v>
      </c>
      <c r="F3019" s="104" t="s">
        <v>344</v>
      </c>
      <c r="G3019" s="104" t="s">
        <v>332</v>
      </c>
      <c r="H3019" s="104" t="s">
        <v>1495</v>
      </c>
      <c r="I3019" s="104" t="s">
        <v>17349</v>
      </c>
      <c r="J3019" s="105">
        <v>1000</v>
      </c>
      <c r="K3019" s="105">
        <v>30000</v>
      </c>
      <c r="L3019" s="105">
        <v>15500</v>
      </c>
      <c r="M3019" s="106">
        <v>6.7226702649999996</v>
      </c>
      <c r="N3019" s="105">
        <v>104201.3891</v>
      </c>
      <c r="O3019" s="107">
        <f t="shared" si="94"/>
        <v>9</v>
      </c>
      <c r="P3019" s="105">
        <f>IFERROR(INDEX(Data_HS!$D$2:$D$8217,MATCH(H3019,Data_HS!$A$2:$A$8217,0))/p_bulan,"")</f>
        <v>7877299.2727272725</v>
      </c>
      <c r="Q3019" s="104" t="str">
        <f t="shared" si="95"/>
        <v>Wajar</v>
      </c>
    </row>
    <row r="3020" spans="1:17" x14ac:dyDescent="0.3">
      <c r="A3020" s="104">
        <v>3019</v>
      </c>
      <c r="B3020" s="104" t="s">
        <v>19774</v>
      </c>
      <c r="C3020" s="104" t="s">
        <v>293</v>
      </c>
      <c r="D3020" s="104" t="s">
        <v>308</v>
      </c>
      <c r="E3020" s="104" t="s">
        <v>320</v>
      </c>
      <c r="F3020" s="104" t="s">
        <v>344</v>
      </c>
      <c r="G3020" s="104" t="s">
        <v>332</v>
      </c>
      <c r="H3020" s="104" t="s">
        <v>16845</v>
      </c>
      <c r="I3020" s="104" t="s">
        <v>16841</v>
      </c>
      <c r="J3020" s="105">
        <v>10000</v>
      </c>
      <c r="K3020" s="105">
        <v>30000</v>
      </c>
      <c r="L3020" s="105">
        <v>20000</v>
      </c>
      <c r="M3020" s="106"/>
      <c r="N3020" s="105"/>
      <c r="O3020" s="107">
        <f t="shared" si="94"/>
        <v>0</v>
      </c>
      <c r="P3020" s="105" t="str">
        <f>IFERROR(INDEX(Data_HS!$D$2:$D$8217,MATCH(H3020,Data_HS!$A$2:$A$8217,0))/p_bulan,"")</f>
        <v/>
      </c>
      <c r="Q3020" s="104" t="str">
        <f t="shared" si="95"/>
        <v>HS tidak valid</v>
      </c>
    </row>
    <row r="3021" spans="1:17" x14ac:dyDescent="0.3">
      <c r="A3021" s="104">
        <v>3020</v>
      </c>
      <c r="B3021" s="104" t="s">
        <v>19774</v>
      </c>
      <c r="C3021" s="104" t="s">
        <v>293</v>
      </c>
      <c r="D3021" s="104" t="s">
        <v>308</v>
      </c>
      <c r="E3021" s="104" t="s">
        <v>320</v>
      </c>
      <c r="F3021" s="104" t="s">
        <v>344</v>
      </c>
      <c r="G3021" s="104" t="s">
        <v>332</v>
      </c>
      <c r="H3021" s="104" t="s">
        <v>1557</v>
      </c>
      <c r="I3021" s="104" t="s">
        <v>16903</v>
      </c>
      <c r="J3021" s="105">
        <v>10000</v>
      </c>
      <c r="K3021" s="105">
        <v>30000</v>
      </c>
      <c r="L3021" s="105">
        <v>20000</v>
      </c>
      <c r="M3021" s="106">
        <v>0.76696932900000003</v>
      </c>
      <c r="N3021" s="105">
        <v>15339.38659</v>
      </c>
      <c r="O3021" s="107">
        <f t="shared" si="94"/>
        <v>9</v>
      </c>
      <c r="P3021" s="105">
        <f>IFERROR(INDEX(Data_HS!$D$2:$D$8217,MATCH(H3021,Data_HS!$A$2:$A$8217,0))/p_bulan,"")</f>
        <v>171188.18181818182</v>
      </c>
      <c r="Q3021" s="104" t="str">
        <f t="shared" si="95"/>
        <v>Wajar</v>
      </c>
    </row>
    <row r="3022" spans="1:17" x14ac:dyDescent="0.3">
      <c r="A3022" s="104">
        <v>3021</v>
      </c>
      <c r="B3022" s="104" t="s">
        <v>19774</v>
      </c>
      <c r="C3022" s="104" t="s">
        <v>293</v>
      </c>
      <c r="D3022" s="104" t="s">
        <v>308</v>
      </c>
      <c r="E3022" s="104" t="s">
        <v>320</v>
      </c>
      <c r="F3022" s="104" t="s">
        <v>344</v>
      </c>
      <c r="G3022" s="104" t="s">
        <v>332</v>
      </c>
      <c r="H3022" s="104" t="s">
        <v>1180</v>
      </c>
      <c r="I3022" s="104" t="s">
        <v>19775</v>
      </c>
      <c r="J3022" s="105">
        <v>10000</v>
      </c>
      <c r="K3022" s="105">
        <v>56000</v>
      </c>
      <c r="L3022" s="105">
        <v>33000</v>
      </c>
      <c r="M3022" s="106">
        <v>5.41714E-4</v>
      </c>
      <c r="N3022" s="105">
        <v>17.876574649999998</v>
      </c>
      <c r="O3022" s="107">
        <f t="shared" si="94"/>
        <v>7</v>
      </c>
      <c r="P3022" s="105">
        <f>IFERROR(INDEX(Data_HS!$D$2:$D$8217,MATCH(H3022,Data_HS!$A$2:$A$8217,0))/p_bulan,"")</f>
        <v>10.363636363636363</v>
      </c>
      <c r="Q3022" s="104" t="str">
        <f t="shared" si="95"/>
        <v>Melebihi ekspor nasional HS</v>
      </c>
    </row>
    <row r="3023" spans="1:17" x14ac:dyDescent="0.3">
      <c r="A3023" s="104">
        <v>3022</v>
      </c>
      <c r="B3023" s="104" t="s">
        <v>19774</v>
      </c>
      <c r="C3023" s="104" t="s">
        <v>293</v>
      </c>
      <c r="D3023" s="104" t="s">
        <v>308</v>
      </c>
      <c r="E3023" s="104" t="s">
        <v>320</v>
      </c>
      <c r="F3023" s="104" t="s">
        <v>344</v>
      </c>
      <c r="G3023" s="104" t="s">
        <v>332</v>
      </c>
      <c r="H3023" s="104" t="s">
        <v>2829</v>
      </c>
      <c r="I3023" s="104" t="s">
        <v>16900</v>
      </c>
      <c r="J3023" s="105">
        <v>500</v>
      </c>
      <c r="K3023" s="105">
        <v>60000</v>
      </c>
      <c r="L3023" s="105">
        <v>30250</v>
      </c>
      <c r="M3023" s="106">
        <v>13.72142208</v>
      </c>
      <c r="N3023" s="105">
        <v>415073.01789999998</v>
      </c>
      <c r="O3023" s="107">
        <f t="shared" si="94"/>
        <v>24</v>
      </c>
      <c r="P3023" s="105">
        <f>IFERROR(INDEX(Data_HS!$D$2:$D$8217,MATCH(H3023,Data_HS!$A$2:$A$8217,0))/p_bulan,"")</f>
        <v>19492304.181818184</v>
      </c>
      <c r="Q3023" s="104" t="str">
        <f t="shared" si="95"/>
        <v>Wajar</v>
      </c>
    </row>
    <row r="3024" spans="1:17" x14ac:dyDescent="0.3">
      <c r="A3024" s="104">
        <v>3023</v>
      </c>
      <c r="B3024" s="104" t="s">
        <v>19774</v>
      </c>
      <c r="C3024" s="104" t="s">
        <v>293</v>
      </c>
      <c r="D3024" s="104" t="s">
        <v>308</v>
      </c>
      <c r="E3024" s="104" t="s">
        <v>320</v>
      </c>
      <c r="F3024" s="104" t="s">
        <v>344</v>
      </c>
      <c r="G3024" s="104" t="s">
        <v>332</v>
      </c>
      <c r="H3024" s="104" t="s">
        <v>1517</v>
      </c>
      <c r="I3024" s="104" t="s">
        <v>16807</v>
      </c>
      <c r="J3024" s="105">
        <v>10000</v>
      </c>
      <c r="K3024" s="105">
        <v>500000</v>
      </c>
      <c r="L3024" s="105">
        <v>255000</v>
      </c>
      <c r="M3024" s="106">
        <v>4.5178611809999998</v>
      </c>
      <c r="N3024" s="105">
        <v>1152054.601</v>
      </c>
      <c r="O3024" s="107">
        <f t="shared" si="94"/>
        <v>9</v>
      </c>
      <c r="P3024" s="105">
        <f>IFERROR(INDEX(Data_HS!$D$2:$D$8217,MATCH(H3024,Data_HS!$A$2:$A$8217,0))/p_bulan,"")</f>
        <v>1296930.9090909092</v>
      </c>
      <c r="Q3024" s="104" t="str">
        <f t="shared" si="95"/>
        <v>Wajar</v>
      </c>
    </row>
    <row r="3025" spans="1:17" x14ac:dyDescent="0.3">
      <c r="A3025" s="104">
        <v>3024</v>
      </c>
      <c r="B3025" s="104" t="s">
        <v>19776</v>
      </c>
      <c r="C3025" s="104" t="s">
        <v>284</v>
      </c>
      <c r="D3025" s="104" t="s">
        <v>311</v>
      </c>
      <c r="E3025" s="104" t="s">
        <v>323</v>
      </c>
      <c r="F3025" s="104" t="s">
        <v>343</v>
      </c>
      <c r="G3025" s="104" t="s">
        <v>332</v>
      </c>
      <c r="H3025" s="104" t="s">
        <v>2325</v>
      </c>
      <c r="I3025" s="104" t="s">
        <v>19777</v>
      </c>
      <c r="J3025" s="105">
        <v>10000</v>
      </c>
      <c r="K3025" s="105">
        <v>100000</v>
      </c>
      <c r="L3025" s="105">
        <v>55000</v>
      </c>
      <c r="M3025" s="106">
        <v>1.309171028</v>
      </c>
      <c r="N3025" s="105">
        <v>72004.406529999993</v>
      </c>
      <c r="O3025" s="107">
        <f t="shared" si="94"/>
        <v>19</v>
      </c>
      <c r="P3025" s="105">
        <f>IFERROR(INDEX(Data_HS!$D$2:$D$8217,MATCH(H3025,Data_HS!$A$2:$A$8217,0))/p_bulan,"")</f>
        <v>12667.181818181818</v>
      </c>
      <c r="Q3025" s="104" t="str">
        <f t="shared" si="95"/>
        <v>Melebihi ekspor nasional HS</v>
      </c>
    </row>
    <row r="3026" spans="1:17" x14ac:dyDescent="0.3">
      <c r="A3026" s="104">
        <v>3025</v>
      </c>
      <c r="B3026" s="104" t="s">
        <v>19776</v>
      </c>
      <c r="C3026" s="104" t="s">
        <v>284</v>
      </c>
      <c r="D3026" s="104" t="s">
        <v>311</v>
      </c>
      <c r="E3026" s="104" t="s">
        <v>323</v>
      </c>
      <c r="F3026" s="104" t="s">
        <v>343</v>
      </c>
      <c r="G3026" s="104" t="s">
        <v>332</v>
      </c>
      <c r="H3026" s="104" t="s">
        <v>1050</v>
      </c>
      <c r="I3026" s="104" t="s">
        <v>19778</v>
      </c>
      <c r="J3026" s="105">
        <v>10000</v>
      </c>
      <c r="K3026" s="105">
        <v>200000</v>
      </c>
      <c r="L3026" s="105">
        <v>105000</v>
      </c>
      <c r="M3026" s="106">
        <v>1.4064587070000001</v>
      </c>
      <c r="N3026" s="105">
        <v>147678.1642</v>
      </c>
      <c r="O3026" s="107">
        <f t="shared" si="94"/>
        <v>4</v>
      </c>
      <c r="P3026" s="105">
        <f>IFERROR(INDEX(Data_HS!$D$2:$D$8217,MATCH(H3026,Data_HS!$A$2:$A$8217,0))/p_bulan,"")</f>
        <v>107095.18181818182</v>
      </c>
      <c r="Q3026" s="104" t="str">
        <f t="shared" si="95"/>
        <v>Melebihi ekspor nasional HS</v>
      </c>
    </row>
    <row r="3027" spans="1:17" x14ac:dyDescent="0.3">
      <c r="A3027" s="104">
        <v>3026</v>
      </c>
      <c r="B3027" s="104" t="s">
        <v>19776</v>
      </c>
      <c r="C3027" s="104" t="s">
        <v>284</v>
      </c>
      <c r="D3027" s="104" t="s">
        <v>311</v>
      </c>
      <c r="E3027" s="104" t="s">
        <v>323</v>
      </c>
      <c r="F3027" s="104" t="s">
        <v>343</v>
      </c>
      <c r="G3027" s="104" t="s">
        <v>332</v>
      </c>
      <c r="H3027" s="104" t="s">
        <v>1517</v>
      </c>
      <c r="I3027" s="104" t="s">
        <v>18311</v>
      </c>
      <c r="J3027" s="105">
        <v>10000</v>
      </c>
      <c r="K3027" s="105">
        <v>500000</v>
      </c>
      <c r="L3027" s="105">
        <v>255000</v>
      </c>
      <c r="M3027" s="106">
        <v>4.5178611809999998</v>
      </c>
      <c r="N3027" s="105">
        <v>1152054.601</v>
      </c>
      <c r="O3027" s="107">
        <f t="shared" si="94"/>
        <v>9</v>
      </c>
      <c r="P3027" s="105">
        <f>IFERROR(INDEX(Data_HS!$D$2:$D$8217,MATCH(H3027,Data_HS!$A$2:$A$8217,0))/p_bulan,"")</f>
        <v>1296930.9090909092</v>
      </c>
      <c r="Q3027" s="104" t="str">
        <f t="shared" si="95"/>
        <v>Wajar</v>
      </c>
    </row>
    <row r="3028" spans="1:17" x14ac:dyDescent="0.3">
      <c r="A3028" s="104">
        <v>3027</v>
      </c>
      <c r="B3028" s="104" t="s">
        <v>19776</v>
      </c>
      <c r="C3028" s="104" t="s">
        <v>284</v>
      </c>
      <c r="D3028" s="104" t="s">
        <v>311</v>
      </c>
      <c r="E3028" s="104" t="s">
        <v>323</v>
      </c>
      <c r="F3028" s="104" t="s">
        <v>343</v>
      </c>
      <c r="G3028" s="104" t="s">
        <v>332</v>
      </c>
      <c r="H3028" s="104" t="s">
        <v>1050</v>
      </c>
      <c r="I3028" s="104" t="s">
        <v>19779</v>
      </c>
      <c r="J3028" s="105">
        <v>10000000</v>
      </c>
      <c r="K3028" s="105">
        <v>200000</v>
      </c>
      <c r="L3028" s="105">
        <v>5100000</v>
      </c>
      <c r="M3028" s="106">
        <v>1.4064587070000001</v>
      </c>
      <c r="N3028" s="105">
        <v>7172939.4050000003</v>
      </c>
      <c r="O3028" s="107">
        <f t="shared" si="94"/>
        <v>4</v>
      </c>
      <c r="P3028" s="105">
        <f>IFERROR(INDEX(Data_HS!$D$2:$D$8217,MATCH(H3028,Data_HS!$A$2:$A$8217,0))/p_bulan,"")</f>
        <v>107095.18181818182</v>
      </c>
      <c r="Q3028" s="104" t="str">
        <f t="shared" si="95"/>
        <v>Melebihi ekspor nasional HS</v>
      </c>
    </row>
    <row r="3029" spans="1:17" x14ac:dyDescent="0.3">
      <c r="A3029" s="104">
        <v>3028</v>
      </c>
      <c r="B3029" s="104" t="s">
        <v>19776</v>
      </c>
      <c r="C3029" s="104" t="s">
        <v>284</v>
      </c>
      <c r="D3029" s="104" t="s">
        <v>311</v>
      </c>
      <c r="E3029" s="104" t="s">
        <v>323</v>
      </c>
      <c r="F3029" s="104" t="s">
        <v>343</v>
      </c>
      <c r="G3029" s="104" t="s">
        <v>332</v>
      </c>
      <c r="H3029" s="104" t="s">
        <v>2463</v>
      </c>
      <c r="I3029" s="104" t="s">
        <v>19780</v>
      </c>
      <c r="J3029" s="105">
        <v>28000</v>
      </c>
      <c r="K3029" s="105">
        <v>1000000</v>
      </c>
      <c r="L3029" s="105">
        <v>514000</v>
      </c>
      <c r="M3029" s="106">
        <v>8.8151246249999993</v>
      </c>
      <c r="N3029" s="105">
        <v>4530974.057</v>
      </c>
      <c r="O3029" s="107">
        <f t="shared" si="94"/>
        <v>20</v>
      </c>
      <c r="P3029" s="105">
        <f>IFERROR(INDEX(Data_HS!$D$2:$D$8217,MATCH(H3029,Data_HS!$A$2:$A$8217,0))/p_bulan,"")</f>
        <v>401603.45454545453</v>
      </c>
      <c r="Q3029" s="104" t="str">
        <f t="shared" si="95"/>
        <v>Melebihi ekspor nasional HS</v>
      </c>
    </row>
    <row r="3030" spans="1:17" x14ac:dyDescent="0.3">
      <c r="A3030" s="104">
        <v>3029</v>
      </c>
      <c r="B3030" s="104" t="s">
        <v>19776</v>
      </c>
      <c r="C3030" s="104" t="s">
        <v>284</v>
      </c>
      <c r="D3030" s="104" t="s">
        <v>311</v>
      </c>
      <c r="E3030" s="104" t="s">
        <v>323</v>
      </c>
      <c r="F3030" s="104" t="s">
        <v>343</v>
      </c>
      <c r="G3030" s="104" t="s">
        <v>332</v>
      </c>
      <c r="H3030" s="104" t="s">
        <v>2507</v>
      </c>
      <c r="I3030" s="104" t="s">
        <v>19781</v>
      </c>
      <c r="J3030" s="105">
        <v>20000</v>
      </c>
      <c r="K3030" s="105">
        <v>100000</v>
      </c>
      <c r="L3030" s="105">
        <v>60000</v>
      </c>
      <c r="M3030" s="106">
        <v>0.79103796999999998</v>
      </c>
      <c r="N3030" s="105">
        <v>47462.278209999997</v>
      </c>
      <c r="O3030" s="107">
        <f t="shared" si="94"/>
        <v>20</v>
      </c>
      <c r="P3030" s="105">
        <f>IFERROR(INDEX(Data_HS!$D$2:$D$8217,MATCH(H3030,Data_HS!$A$2:$A$8217,0))/p_bulan,"")</f>
        <v>8831.363636363636</v>
      </c>
      <c r="Q3030" s="104" t="str">
        <f t="shared" si="95"/>
        <v>Melebihi ekspor nasional HS</v>
      </c>
    </row>
    <row r="3031" spans="1:17" x14ac:dyDescent="0.3">
      <c r="A3031" s="104">
        <v>3030</v>
      </c>
      <c r="B3031" s="104" t="s">
        <v>19776</v>
      </c>
      <c r="C3031" s="104" t="s">
        <v>284</v>
      </c>
      <c r="D3031" s="104" t="s">
        <v>311</v>
      </c>
      <c r="E3031" s="104" t="s">
        <v>323</v>
      </c>
      <c r="F3031" s="104" t="s">
        <v>343</v>
      </c>
      <c r="G3031" s="104" t="s">
        <v>332</v>
      </c>
      <c r="H3031" s="104" t="s">
        <v>1450</v>
      </c>
      <c r="I3031" s="104" t="s">
        <v>19782</v>
      </c>
      <c r="J3031" s="105">
        <v>10000</v>
      </c>
      <c r="K3031" s="105">
        <v>200000</v>
      </c>
      <c r="L3031" s="105">
        <v>105000</v>
      </c>
      <c r="M3031" s="106">
        <v>7.4869302299999996</v>
      </c>
      <c r="N3031" s="105">
        <v>786127.67409999995</v>
      </c>
      <c r="O3031" s="107">
        <f t="shared" si="94"/>
        <v>9</v>
      </c>
      <c r="P3031" s="105">
        <f>IFERROR(INDEX(Data_HS!$D$2:$D$8217,MATCH(H3031,Data_HS!$A$2:$A$8217,0))/p_bulan,"")</f>
        <v>44220039</v>
      </c>
      <c r="Q3031" s="104" t="str">
        <f t="shared" si="95"/>
        <v>Wajar</v>
      </c>
    </row>
    <row r="3032" spans="1:17" x14ac:dyDescent="0.3">
      <c r="A3032" s="104">
        <v>3031</v>
      </c>
      <c r="B3032" s="104" t="s">
        <v>19776</v>
      </c>
      <c r="C3032" s="104" t="s">
        <v>284</v>
      </c>
      <c r="D3032" s="104" t="s">
        <v>311</v>
      </c>
      <c r="E3032" s="104" t="s">
        <v>323</v>
      </c>
      <c r="F3032" s="104" t="s">
        <v>343</v>
      </c>
      <c r="G3032" s="104" t="s">
        <v>332</v>
      </c>
      <c r="H3032" s="104" t="s">
        <v>1452</v>
      </c>
      <c r="I3032" s="104" t="s">
        <v>19783</v>
      </c>
      <c r="J3032" s="105">
        <v>10000</v>
      </c>
      <c r="K3032" s="105">
        <v>200000</v>
      </c>
      <c r="L3032" s="105">
        <v>105000</v>
      </c>
      <c r="M3032" s="106">
        <v>4.5221524080000002</v>
      </c>
      <c r="N3032" s="105">
        <v>474826.00290000002</v>
      </c>
      <c r="O3032" s="107">
        <f t="shared" si="94"/>
        <v>9</v>
      </c>
      <c r="P3032" s="105">
        <f>IFERROR(INDEX(Data_HS!$D$2:$D$8217,MATCH(H3032,Data_HS!$A$2:$A$8217,0))/p_bulan,"")</f>
        <v>165482502.36363637</v>
      </c>
      <c r="Q3032" s="104" t="str">
        <f t="shared" si="95"/>
        <v>Wajar</v>
      </c>
    </row>
    <row r="3033" spans="1:17" x14ac:dyDescent="0.3">
      <c r="A3033" s="104">
        <v>3032</v>
      </c>
      <c r="B3033" s="104" t="s">
        <v>19776</v>
      </c>
      <c r="C3033" s="104" t="s">
        <v>284</v>
      </c>
      <c r="D3033" s="104" t="s">
        <v>311</v>
      </c>
      <c r="E3033" s="104" t="s">
        <v>323</v>
      </c>
      <c r="F3033" s="104" t="s">
        <v>343</v>
      </c>
      <c r="G3033" s="104" t="s">
        <v>332</v>
      </c>
      <c r="H3033" s="104" t="s">
        <v>11114</v>
      </c>
      <c r="I3033" s="104" t="s">
        <v>19784</v>
      </c>
      <c r="J3033" s="105">
        <v>10000</v>
      </c>
      <c r="K3033" s="105">
        <v>200000</v>
      </c>
      <c r="L3033" s="105">
        <v>105000</v>
      </c>
      <c r="M3033" s="106">
        <v>30.334728030000001</v>
      </c>
      <c r="N3033" s="105">
        <v>3185146.4440000001</v>
      </c>
      <c r="O3033" s="107">
        <f t="shared" si="94"/>
        <v>84</v>
      </c>
      <c r="P3033" s="105">
        <f>IFERROR(INDEX(Data_HS!$D$2:$D$8217,MATCH(H3033,Data_HS!$A$2:$A$8217,0))/p_bulan,"")</f>
        <v>1318.1818181818182</v>
      </c>
      <c r="Q3033" s="104" t="str">
        <f t="shared" si="95"/>
        <v>Melebihi ekspor nasional HS</v>
      </c>
    </row>
    <row r="3034" spans="1:17" x14ac:dyDescent="0.3">
      <c r="A3034" s="104">
        <v>3033</v>
      </c>
      <c r="B3034" s="104" t="s">
        <v>19776</v>
      </c>
      <c r="C3034" s="104" t="s">
        <v>284</v>
      </c>
      <c r="D3034" s="104" t="s">
        <v>311</v>
      </c>
      <c r="E3034" s="104" t="s">
        <v>323</v>
      </c>
      <c r="F3034" s="104" t="s">
        <v>343</v>
      </c>
      <c r="G3034" s="104" t="s">
        <v>332</v>
      </c>
      <c r="H3034" s="104" t="s">
        <v>2227</v>
      </c>
      <c r="I3034" s="104" t="s">
        <v>19785</v>
      </c>
      <c r="J3034" s="105">
        <v>10000</v>
      </c>
      <c r="K3034" s="105">
        <v>100000</v>
      </c>
      <c r="L3034" s="105">
        <v>55000</v>
      </c>
      <c r="M3034" s="106">
        <v>1.2673870469999999</v>
      </c>
      <c r="N3034" s="105">
        <v>69706.287599999996</v>
      </c>
      <c r="O3034" s="107">
        <f t="shared" si="94"/>
        <v>17</v>
      </c>
      <c r="P3034" s="105">
        <f>IFERROR(INDEX(Data_HS!$D$2:$D$8217,MATCH(H3034,Data_HS!$A$2:$A$8217,0))/p_bulan,"")</f>
        <v>26006.090909090908</v>
      </c>
      <c r="Q3034" s="104" t="str">
        <f t="shared" si="95"/>
        <v>Melebihi ekspor nasional HS</v>
      </c>
    </row>
    <row r="3035" spans="1:17" x14ac:dyDescent="0.3">
      <c r="A3035" s="104">
        <v>3034</v>
      </c>
      <c r="B3035" s="104" t="s">
        <v>19776</v>
      </c>
      <c r="C3035" s="104" t="s">
        <v>284</v>
      </c>
      <c r="D3035" s="104" t="s">
        <v>311</v>
      </c>
      <c r="E3035" s="104" t="s">
        <v>323</v>
      </c>
      <c r="F3035" s="104" t="s">
        <v>343</v>
      </c>
      <c r="G3035" s="104" t="s">
        <v>332</v>
      </c>
      <c r="H3035" s="104" t="s">
        <v>1050</v>
      </c>
      <c r="I3035" s="104" t="s">
        <v>19786</v>
      </c>
      <c r="J3035" s="105">
        <v>10000</v>
      </c>
      <c r="K3035" s="105">
        <v>200000</v>
      </c>
      <c r="L3035" s="105">
        <v>105000</v>
      </c>
      <c r="M3035" s="106">
        <v>1.4064587070000001</v>
      </c>
      <c r="N3035" s="105">
        <v>147678.1642</v>
      </c>
      <c r="O3035" s="107">
        <f t="shared" si="94"/>
        <v>4</v>
      </c>
      <c r="P3035" s="105">
        <f>IFERROR(INDEX(Data_HS!$D$2:$D$8217,MATCH(H3035,Data_HS!$A$2:$A$8217,0))/p_bulan,"")</f>
        <v>107095.18181818182</v>
      </c>
      <c r="Q3035" s="104" t="str">
        <f t="shared" si="95"/>
        <v>Melebihi ekspor nasional HS</v>
      </c>
    </row>
    <row r="3036" spans="1:17" x14ac:dyDescent="0.3">
      <c r="A3036" s="104">
        <v>3035</v>
      </c>
      <c r="B3036" s="104" t="s">
        <v>19776</v>
      </c>
      <c r="C3036" s="104" t="s">
        <v>284</v>
      </c>
      <c r="D3036" s="104" t="s">
        <v>311</v>
      </c>
      <c r="E3036" s="104" t="s">
        <v>323</v>
      </c>
      <c r="F3036" s="104" t="s">
        <v>343</v>
      </c>
      <c r="G3036" s="104" t="s">
        <v>332</v>
      </c>
      <c r="H3036" s="104" t="s">
        <v>1557</v>
      </c>
      <c r="I3036" s="104" t="s">
        <v>19787</v>
      </c>
      <c r="J3036" s="105">
        <v>10000000</v>
      </c>
      <c r="K3036" s="105">
        <v>500000</v>
      </c>
      <c r="L3036" s="105">
        <v>5250000</v>
      </c>
      <c r="M3036" s="106">
        <v>0.76696932900000003</v>
      </c>
      <c r="N3036" s="105">
        <v>4026588.9789999998</v>
      </c>
      <c r="O3036" s="107">
        <f t="shared" si="94"/>
        <v>9</v>
      </c>
      <c r="P3036" s="105">
        <f>IFERROR(INDEX(Data_HS!$D$2:$D$8217,MATCH(H3036,Data_HS!$A$2:$A$8217,0))/p_bulan,"")</f>
        <v>171188.18181818182</v>
      </c>
      <c r="Q3036" s="104" t="str">
        <f t="shared" si="95"/>
        <v>Melebihi ekspor nasional HS</v>
      </c>
    </row>
    <row r="3037" spans="1:17" x14ac:dyDescent="0.3">
      <c r="A3037" s="104">
        <v>3036</v>
      </c>
      <c r="B3037" s="104" t="s">
        <v>19776</v>
      </c>
      <c r="C3037" s="104" t="s">
        <v>284</v>
      </c>
      <c r="D3037" s="104" t="s">
        <v>311</v>
      </c>
      <c r="E3037" s="104" t="s">
        <v>323</v>
      </c>
      <c r="F3037" s="104" t="s">
        <v>343</v>
      </c>
      <c r="G3037" s="104" t="s">
        <v>332</v>
      </c>
      <c r="H3037" s="104" t="s">
        <v>1527</v>
      </c>
      <c r="I3037" s="104" t="s">
        <v>16905</v>
      </c>
      <c r="J3037" s="105">
        <v>10000</v>
      </c>
      <c r="K3037" s="105">
        <v>200000</v>
      </c>
      <c r="L3037" s="105">
        <v>105000</v>
      </c>
      <c r="M3037" s="106">
        <v>5.5014955480000003</v>
      </c>
      <c r="N3037" s="105">
        <v>577657.03260000004</v>
      </c>
      <c r="O3037" s="107">
        <f t="shared" si="94"/>
        <v>9</v>
      </c>
      <c r="P3037" s="105">
        <f>IFERROR(INDEX(Data_HS!$D$2:$D$8217,MATCH(H3037,Data_HS!$A$2:$A$8217,0))/p_bulan,"")</f>
        <v>8913202</v>
      </c>
      <c r="Q3037" s="104" t="str">
        <f t="shared" si="95"/>
        <v>Wajar</v>
      </c>
    </row>
    <row r="3038" spans="1:17" x14ac:dyDescent="0.3">
      <c r="A3038" s="104">
        <v>3037</v>
      </c>
      <c r="B3038" s="104" t="s">
        <v>19776</v>
      </c>
      <c r="C3038" s="104" t="s">
        <v>284</v>
      </c>
      <c r="D3038" s="104" t="s">
        <v>311</v>
      </c>
      <c r="E3038" s="104" t="s">
        <v>323</v>
      </c>
      <c r="F3038" s="104" t="s">
        <v>343</v>
      </c>
      <c r="G3038" s="104" t="s">
        <v>332</v>
      </c>
      <c r="H3038" s="104" t="s">
        <v>3073</v>
      </c>
      <c r="I3038" s="104" t="s">
        <v>19788</v>
      </c>
      <c r="J3038" s="105">
        <v>10000</v>
      </c>
      <c r="K3038" s="105">
        <v>10000</v>
      </c>
      <c r="L3038" s="105">
        <v>10000</v>
      </c>
      <c r="M3038" s="106">
        <v>0.52792974100000001</v>
      </c>
      <c r="N3038" s="105">
        <v>5279.2974139999997</v>
      </c>
      <c r="O3038" s="107">
        <f t="shared" si="94"/>
        <v>27</v>
      </c>
      <c r="P3038" s="105">
        <f>IFERROR(INDEX(Data_HS!$D$2:$D$8217,MATCH(H3038,Data_HS!$A$2:$A$8217,0))/p_bulan,"")</f>
        <v>3941121.4545454546</v>
      </c>
      <c r="Q3038" s="104" t="str">
        <f t="shared" si="95"/>
        <v>Wajar</v>
      </c>
    </row>
    <row r="3039" spans="1:17" x14ac:dyDescent="0.3">
      <c r="A3039" s="104">
        <v>3038</v>
      </c>
      <c r="B3039" s="104" t="s">
        <v>19776</v>
      </c>
      <c r="C3039" s="104" t="s">
        <v>284</v>
      </c>
      <c r="D3039" s="104" t="s">
        <v>311</v>
      </c>
      <c r="E3039" s="104" t="s">
        <v>323</v>
      </c>
      <c r="F3039" s="104" t="s">
        <v>343</v>
      </c>
      <c r="G3039" s="104" t="s">
        <v>332</v>
      </c>
      <c r="H3039" s="104" t="s">
        <v>2463</v>
      </c>
      <c r="I3039" s="104" t="s">
        <v>17406</v>
      </c>
      <c r="J3039" s="105">
        <v>20000</v>
      </c>
      <c r="K3039" s="105">
        <v>50000</v>
      </c>
      <c r="L3039" s="105">
        <v>35000</v>
      </c>
      <c r="M3039" s="106">
        <v>8.8151246249999993</v>
      </c>
      <c r="N3039" s="105">
        <v>308529.36190000002</v>
      </c>
      <c r="O3039" s="107">
        <f t="shared" si="94"/>
        <v>20</v>
      </c>
      <c r="P3039" s="105">
        <f>IFERROR(INDEX(Data_HS!$D$2:$D$8217,MATCH(H3039,Data_HS!$A$2:$A$8217,0))/p_bulan,"")</f>
        <v>401603.45454545453</v>
      </c>
      <c r="Q3039" s="104" t="str">
        <f t="shared" si="95"/>
        <v>Wajar</v>
      </c>
    </row>
    <row r="3040" spans="1:17" x14ac:dyDescent="0.3">
      <c r="A3040" s="104">
        <v>3039</v>
      </c>
      <c r="B3040" s="104" t="s">
        <v>19776</v>
      </c>
      <c r="C3040" s="104" t="s">
        <v>284</v>
      </c>
      <c r="D3040" s="104" t="s">
        <v>311</v>
      </c>
      <c r="E3040" s="104" t="s">
        <v>323</v>
      </c>
      <c r="F3040" s="104" t="s">
        <v>343</v>
      </c>
      <c r="G3040" s="104" t="s">
        <v>332</v>
      </c>
      <c r="H3040" s="104" t="s">
        <v>1450</v>
      </c>
      <c r="I3040" s="104" t="s">
        <v>19789</v>
      </c>
      <c r="J3040" s="105">
        <v>10000</v>
      </c>
      <c r="K3040" s="105">
        <v>200000</v>
      </c>
      <c r="L3040" s="105">
        <v>105000</v>
      </c>
      <c r="M3040" s="106">
        <v>7.4869302299999996</v>
      </c>
      <c r="N3040" s="105">
        <v>786127.67409999995</v>
      </c>
      <c r="O3040" s="107">
        <f t="shared" si="94"/>
        <v>9</v>
      </c>
      <c r="P3040" s="105">
        <f>IFERROR(INDEX(Data_HS!$D$2:$D$8217,MATCH(H3040,Data_HS!$A$2:$A$8217,0))/p_bulan,"")</f>
        <v>44220039</v>
      </c>
      <c r="Q3040" s="104" t="str">
        <f t="shared" si="95"/>
        <v>Wajar</v>
      </c>
    </row>
    <row r="3041" spans="1:17" x14ac:dyDescent="0.3">
      <c r="A3041" s="104">
        <v>3040</v>
      </c>
      <c r="B3041" s="104" t="s">
        <v>19776</v>
      </c>
      <c r="C3041" s="104" t="s">
        <v>284</v>
      </c>
      <c r="D3041" s="104" t="s">
        <v>311</v>
      </c>
      <c r="E3041" s="104" t="s">
        <v>323</v>
      </c>
      <c r="F3041" s="104" t="s">
        <v>343</v>
      </c>
      <c r="G3041" s="104" t="s">
        <v>332</v>
      </c>
      <c r="H3041" s="104" t="s">
        <v>1557</v>
      </c>
      <c r="I3041" s="104" t="s">
        <v>19790</v>
      </c>
      <c r="J3041" s="105">
        <v>20000</v>
      </c>
      <c r="K3041" s="105">
        <v>100000</v>
      </c>
      <c r="L3041" s="105">
        <v>60000</v>
      </c>
      <c r="M3041" s="106">
        <v>0.76696932900000003</v>
      </c>
      <c r="N3041" s="105">
        <v>46018.159760000002</v>
      </c>
      <c r="O3041" s="107">
        <f t="shared" si="94"/>
        <v>9</v>
      </c>
      <c r="P3041" s="105">
        <f>IFERROR(INDEX(Data_HS!$D$2:$D$8217,MATCH(H3041,Data_HS!$A$2:$A$8217,0))/p_bulan,"")</f>
        <v>171188.18181818182</v>
      </c>
      <c r="Q3041" s="104" t="str">
        <f t="shared" si="95"/>
        <v>Wajar</v>
      </c>
    </row>
    <row r="3042" spans="1:17" x14ac:dyDescent="0.3">
      <c r="A3042" s="104">
        <v>3041</v>
      </c>
      <c r="B3042" s="104" t="s">
        <v>19776</v>
      </c>
      <c r="C3042" s="104" t="s">
        <v>284</v>
      </c>
      <c r="D3042" s="104" t="s">
        <v>311</v>
      </c>
      <c r="E3042" s="104" t="s">
        <v>323</v>
      </c>
      <c r="F3042" s="104" t="s">
        <v>343</v>
      </c>
      <c r="G3042" s="104" t="s">
        <v>332</v>
      </c>
      <c r="H3042" s="104" t="s">
        <v>1563</v>
      </c>
      <c r="I3042" s="104" t="s">
        <v>17663</v>
      </c>
      <c r="J3042" s="105">
        <v>10000</v>
      </c>
      <c r="K3042" s="105">
        <v>500000</v>
      </c>
      <c r="L3042" s="105">
        <v>255000</v>
      </c>
      <c r="M3042" s="106">
        <v>1.346506929</v>
      </c>
      <c r="N3042" s="105">
        <v>343359.26679999998</v>
      </c>
      <c r="O3042" s="107">
        <f t="shared" si="94"/>
        <v>9</v>
      </c>
      <c r="P3042" s="105">
        <f>IFERROR(INDEX(Data_HS!$D$2:$D$8217,MATCH(H3042,Data_HS!$A$2:$A$8217,0))/p_bulan,"")</f>
        <v>652267.90909090906</v>
      </c>
      <c r="Q3042" s="104" t="str">
        <f t="shared" si="95"/>
        <v>Wajar</v>
      </c>
    </row>
    <row r="3043" spans="1:17" x14ac:dyDescent="0.3">
      <c r="A3043" s="104">
        <v>3042</v>
      </c>
      <c r="B3043" s="104" t="s">
        <v>19791</v>
      </c>
      <c r="C3043" s="104" t="s">
        <v>300</v>
      </c>
      <c r="D3043" s="104" t="s">
        <v>311</v>
      </c>
      <c r="E3043" s="104" t="s">
        <v>304</v>
      </c>
      <c r="F3043" s="104" t="s">
        <v>343</v>
      </c>
      <c r="G3043" s="104" t="s">
        <v>332</v>
      </c>
      <c r="H3043" s="104" t="s">
        <v>4629</v>
      </c>
      <c r="I3043" s="104" t="s">
        <v>18800</v>
      </c>
      <c r="J3043" s="105">
        <v>18000</v>
      </c>
      <c r="K3043" s="105">
        <v>100000</v>
      </c>
      <c r="L3043" s="105">
        <v>59000</v>
      </c>
      <c r="M3043" s="106">
        <v>1.77268161</v>
      </c>
      <c r="N3043" s="105">
        <v>104588.215</v>
      </c>
      <c r="O3043" s="107">
        <f t="shared" si="94"/>
        <v>38</v>
      </c>
      <c r="P3043" s="105">
        <f>IFERROR(INDEX(Data_HS!$D$2:$D$8217,MATCH(H3043,Data_HS!$A$2:$A$8217,0))/p_bulan,"")</f>
        <v>2332469</v>
      </c>
      <c r="Q3043" s="104" t="str">
        <f t="shared" si="95"/>
        <v>Wajar</v>
      </c>
    </row>
    <row r="3044" spans="1:17" x14ac:dyDescent="0.3">
      <c r="A3044" s="104">
        <v>3043</v>
      </c>
      <c r="B3044" s="104" t="s">
        <v>19792</v>
      </c>
      <c r="C3044" s="104" t="s">
        <v>292</v>
      </c>
      <c r="D3044" s="104" t="s">
        <v>311</v>
      </c>
      <c r="E3044" s="104" t="s">
        <v>320</v>
      </c>
      <c r="F3044" s="104" t="s">
        <v>344</v>
      </c>
      <c r="G3044" s="104" t="s">
        <v>335</v>
      </c>
      <c r="H3044" s="104" t="s">
        <v>4819</v>
      </c>
      <c r="I3044" s="104" t="s">
        <v>17786</v>
      </c>
      <c r="J3044" s="105">
        <v>500000</v>
      </c>
      <c r="K3044" s="105">
        <v>10000000</v>
      </c>
      <c r="L3044" s="105">
        <v>5250000</v>
      </c>
      <c r="M3044" s="106">
        <v>0.94106053199999995</v>
      </c>
      <c r="N3044" s="105">
        <v>4940567.7929999996</v>
      </c>
      <c r="O3044" s="107">
        <f t="shared" si="94"/>
        <v>38</v>
      </c>
      <c r="P3044" s="105">
        <f>IFERROR(INDEX(Data_HS!$D$2:$D$8217,MATCH(H3044,Data_HS!$A$2:$A$8217,0))/p_bulan,"")</f>
        <v>146201730</v>
      </c>
      <c r="Q3044" s="104" t="str">
        <f t="shared" si="95"/>
        <v>Wajar</v>
      </c>
    </row>
    <row r="3045" spans="1:17" x14ac:dyDescent="0.3">
      <c r="A3045" s="104">
        <v>3044</v>
      </c>
      <c r="B3045" s="104" t="s">
        <v>19792</v>
      </c>
      <c r="C3045" s="104" t="s">
        <v>292</v>
      </c>
      <c r="D3045" s="104" t="s">
        <v>311</v>
      </c>
      <c r="E3045" s="104" t="s">
        <v>320</v>
      </c>
      <c r="F3045" s="104" t="s">
        <v>344</v>
      </c>
      <c r="G3045" s="104" t="s">
        <v>335</v>
      </c>
      <c r="H3045" s="104" t="s">
        <v>1833</v>
      </c>
      <c r="I3045" s="104" t="s">
        <v>17313</v>
      </c>
      <c r="J3045" s="105">
        <v>500000</v>
      </c>
      <c r="K3045" s="105">
        <v>3000000</v>
      </c>
      <c r="L3045" s="105">
        <v>1750000</v>
      </c>
      <c r="M3045" s="106">
        <v>0.10319235</v>
      </c>
      <c r="N3045" s="105">
        <v>180586.6116</v>
      </c>
      <c r="O3045" s="107">
        <f t="shared" si="94"/>
        <v>14</v>
      </c>
      <c r="P3045" s="105">
        <f>IFERROR(INDEX(Data_HS!$D$2:$D$8217,MATCH(H3045,Data_HS!$A$2:$A$8217,0))/p_bulan,"")</f>
        <v>51044723.545454547</v>
      </c>
      <c r="Q3045" s="104" t="str">
        <f t="shared" si="95"/>
        <v>Wajar</v>
      </c>
    </row>
    <row r="3046" spans="1:17" x14ac:dyDescent="0.3">
      <c r="A3046" s="104">
        <v>3045</v>
      </c>
      <c r="B3046" s="104" t="s">
        <v>19793</v>
      </c>
      <c r="C3046" s="104" t="s">
        <v>282</v>
      </c>
      <c r="D3046" s="104" t="s">
        <v>314</v>
      </c>
      <c r="E3046" s="104" t="s">
        <v>301</v>
      </c>
      <c r="F3046" s="104" t="s">
        <v>343</v>
      </c>
      <c r="G3046" s="104" t="s">
        <v>332</v>
      </c>
      <c r="H3046" s="104" t="s">
        <v>4629</v>
      </c>
      <c r="I3046" s="104" t="s">
        <v>19794</v>
      </c>
      <c r="J3046" s="105">
        <v>18000</v>
      </c>
      <c r="K3046" s="105">
        <v>300000</v>
      </c>
      <c r="L3046" s="105">
        <v>159000</v>
      </c>
      <c r="M3046" s="106">
        <v>1.77268161</v>
      </c>
      <c r="N3046" s="105">
        <v>281856.37599999999</v>
      </c>
      <c r="O3046" s="107">
        <f t="shared" si="94"/>
        <v>38</v>
      </c>
      <c r="P3046" s="105">
        <f>IFERROR(INDEX(Data_HS!$D$2:$D$8217,MATCH(H3046,Data_HS!$A$2:$A$8217,0))/p_bulan,"")</f>
        <v>2332469</v>
      </c>
      <c r="Q3046" s="104" t="str">
        <f t="shared" si="95"/>
        <v>Wajar</v>
      </c>
    </row>
    <row r="3047" spans="1:17" x14ac:dyDescent="0.3">
      <c r="A3047" s="104">
        <v>3046</v>
      </c>
      <c r="B3047" s="104" t="s">
        <v>19793</v>
      </c>
      <c r="C3047" s="104" t="s">
        <v>282</v>
      </c>
      <c r="D3047" s="104" t="s">
        <v>314</v>
      </c>
      <c r="E3047" s="104" t="s">
        <v>301</v>
      </c>
      <c r="F3047" s="104" t="s">
        <v>343</v>
      </c>
      <c r="G3047" s="104" t="s">
        <v>332</v>
      </c>
      <c r="H3047" s="104" t="s">
        <v>4629</v>
      </c>
      <c r="I3047" s="104" t="s">
        <v>16820</v>
      </c>
      <c r="J3047" s="105">
        <v>18000</v>
      </c>
      <c r="K3047" s="105">
        <v>100000</v>
      </c>
      <c r="L3047" s="105">
        <v>59000</v>
      </c>
      <c r="M3047" s="106">
        <v>1.77268161</v>
      </c>
      <c r="N3047" s="105">
        <v>104588.215</v>
      </c>
      <c r="O3047" s="107">
        <f t="shared" si="94"/>
        <v>38</v>
      </c>
      <c r="P3047" s="105">
        <f>IFERROR(INDEX(Data_HS!$D$2:$D$8217,MATCH(H3047,Data_HS!$A$2:$A$8217,0))/p_bulan,"")</f>
        <v>2332469</v>
      </c>
      <c r="Q3047" s="104" t="str">
        <f t="shared" si="95"/>
        <v>Wajar</v>
      </c>
    </row>
    <row r="3048" spans="1:17" x14ac:dyDescent="0.3">
      <c r="A3048" s="104">
        <v>3047</v>
      </c>
      <c r="B3048" s="104" t="s">
        <v>19795</v>
      </c>
      <c r="C3048" s="104" t="s">
        <v>282</v>
      </c>
      <c r="D3048" s="104" t="s">
        <v>308</v>
      </c>
      <c r="E3048" s="104" t="s">
        <v>320</v>
      </c>
      <c r="F3048" s="104" t="s">
        <v>344</v>
      </c>
      <c r="G3048" s="104" t="s">
        <v>335</v>
      </c>
      <c r="H3048" s="104" t="s">
        <v>1513</v>
      </c>
      <c r="I3048" s="104" t="s">
        <v>19417</v>
      </c>
      <c r="J3048" s="105">
        <v>100</v>
      </c>
      <c r="K3048" s="105">
        <v>300</v>
      </c>
      <c r="L3048" s="105">
        <v>200</v>
      </c>
      <c r="M3048" s="106">
        <v>48.166593229999997</v>
      </c>
      <c r="N3048" s="105">
        <v>9633.3186449999994</v>
      </c>
      <c r="O3048" s="107">
        <f t="shared" si="94"/>
        <v>9</v>
      </c>
      <c r="P3048" s="105">
        <f>IFERROR(INDEX(Data_HS!$D$2:$D$8217,MATCH(H3048,Data_HS!$A$2:$A$8217,0))/p_bulan,"")</f>
        <v>785032.27272727271</v>
      </c>
      <c r="Q3048" s="104" t="str">
        <f t="shared" si="95"/>
        <v>Wajar</v>
      </c>
    </row>
    <row r="3049" spans="1:17" x14ac:dyDescent="0.3">
      <c r="A3049" s="104">
        <v>3048</v>
      </c>
      <c r="B3049" s="104" t="s">
        <v>19795</v>
      </c>
      <c r="C3049" s="104" t="s">
        <v>282</v>
      </c>
      <c r="D3049" s="104" t="s">
        <v>308</v>
      </c>
      <c r="E3049" s="104" t="s">
        <v>320</v>
      </c>
      <c r="F3049" s="104" t="s">
        <v>344</v>
      </c>
      <c r="G3049" s="104" t="s">
        <v>335</v>
      </c>
      <c r="H3049" s="104" t="s">
        <v>1460</v>
      </c>
      <c r="I3049" s="104" t="s">
        <v>18602</v>
      </c>
      <c r="J3049" s="105">
        <v>500</v>
      </c>
      <c r="K3049" s="105">
        <v>15000</v>
      </c>
      <c r="L3049" s="105">
        <v>7750</v>
      </c>
      <c r="M3049" s="106">
        <v>6.8828138010000002</v>
      </c>
      <c r="N3049" s="105">
        <v>53341.806949999998</v>
      </c>
      <c r="O3049" s="107">
        <f t="shared" si="94"/>
        <v>9</v>
      </c>
      <c r="P3049" s="105">
        <f>IFERROR(INDEX(Data_HS!$D$2:$D$8217,MATCH(H3049,Data_HS!$A$2:$A$8217,0))/p_bulan,"")</f>
        <v>60138.272727272728</v>
      </c>
      <c r="Q3049" s="104" t="str">
        <f t="shared" si="95"/>
        <v>Wajar</v>
      </c>
    </row>
    <row r="3050" spans="1:17" x14ac:dyDescent="0.3">
      <c r="A3050" s="104">
        <v>3049</v>
      </c>
      <c r="B3050" s="104" t="s">
        <v>19795</v>
      </c>
      <c r="C3050" s="104" t="s">
        <v>282</v>
      </c>
      <c r="D3050" s="104" t="s">
        <v>308</v>
      </c>
      <c r="E3050" s="104" t="s">
        <v>320</v>
      </c>
      <c r="F3050" s="104" t="s">
        <v>344</v>
      </c>
      <c r="G3050" s="104" t="s">
        <v>335</v>
      </c>
      <c r="H3050" s="104" t="s">
        <v>1328</v>
      </c>
      <c r="I3050" s="104" t="s">
        <v>19796</v>
      </c>
      <c r="J3050" s="105">
        <v>18000</v>
      </c>
      <c r="K3050" s="105">
        <v>200000</v>
      </c>
      <c r="L3050" s="105">
        <v>109000</v>
      </c>
      <c r="M3050" s="106">
        <v>1.220078137</v>
      </c>
      <c r="N3050" s="105">
        <v>132988.51689999999</v>
      </c>
      <c r="O3050" s="107">
        <f t="shared" si="94"/>
        <v>8</v>
      </c>
      <c r="P3050" s="105">
        <f>IFERROR(INDEX(Data_HS!$D$2:$D$8217,MATCH(H3050,Data_HS!$A$2:$A$8217,0))/p_bulan,"")</f>
        <v>24068985.181818184</v>
      </c>
      <c r="Q3050" s="104" t="str">
        <f t="shared" si="95"/>
        <v>Wajar</v>
      </c>
    </row>
    <row r="3051" spans="1:17" x14ac:dyDescent="0.3">
      <c r="A3051" s="104">
        <v>3050</v>
      </c>
      <c r="B3051" s="104" t="s">
        <v>19795</v>
      </c>
      <c r="C3051" s="104" t="s">
        <v>282</v>
      </c>
      <c r="D3051" s="104" t="s">
        <v>308</v>
      </c>
      <c r="E3051" s="104" t="s">
        <v>320</v>
      </c>
      <c r="F3051" s="104" t="s">
        <v>344</v>
      </c>
      <c r="G3051" s="104" t="s">
        <v>335</v>
      </c>
      <c r="H3051" s="104" t="s">
        <v>1523</v>
      </c>
      <c r="I3051" s="104" t="s">
        <v>17382</v>
      </c>
      <c r="J3051" s="105">
        <v>18000</v>
      </c>
      <c r="K3051" s="105">
        <v>150000</v>
      </c>
      <c r="L3051" s="105">
        <v>84000</v>
      </c>
      <c r="M3051" s="106">
        <v>5.5373955229999998</v>
      </c>
      <c r="N3051" s="105">
        <v>465141.22399999999</v>
      </c>
      <c r="O3051" s="107">
        <f t="shared" si="94"/>
        <v>9</v>
      </c>
      <c r="P3051" s="105">
        <f>IFERROR(INDEX(Data_HS!$D$2:$D$8217,MATCH(H3051,Data_HS!$A$2:$A$8217,0))/p_bulan,"")</f>
        <v>18410584.636363637</v>
      </c>
      <c r="Q3051" s="104" t="str">
        <f t="shared" si="95"/>
        <v>Wajar</v>
      </c>
    </row>
    <row r="3052" spans="1:17" x14ac:dyDescent="0.3">
      <c r="A3052" s="104">
        <v>3051</v>
      </c>
      <c r="B3052" s="104" t="s">
        <v>19795</v>
      </c>
      <c r="C3052" s="104" t="s">
        <v>282</v>
      </c>
      <c r="D3052" s="104" t="s">
        <v>308</v>
      </c>
      <c r="E3052" s="104" t="s">
        <v>320</v>
      </c>
      <c r="F3052" s="104" t="s">
        <v>344</v>
      </c>
      <c r="G3052" s="104" t="s">
        <v>335</v>
      </c>
      <c r="H3052" s="104" t="s">
        <v>1460</v>
      </c>
      <c r="I3052" s="104" t="s">
        <v>19797</v>
      </c>
      <c r="J3052" s="105">
        <v>500</v>
      </c>
      <c r="K3052" s="105">
        <v>15000</v>
      </c>
      <c r="L3052" s="105">
        <v>7750</v>
      </c>
      <c r="M3052" s="106">
        <v>6.8828138010000002</v>
      </c>
      <c r="N3052" s="105">
        <v>53341.806949999998</v>
      </c>
      <c r="O3052" s="107">
        <f t="shared" si="94"/>
        <v>9</v>
      </c>
      <c r="P3052" s="105">
        <f>IFERROR(INDEX(Data_HS!$D$2:$D$8217,MATCH(H3052,Data_HS!$A$2:$A$8217,0))/p_bulan,"")</f>
        <v>60138.272727272728</v>
      </c>
      <c r="Q3052" s="104" t="str">
        <f t="shared" si="95"/>
        <v>Wajar</v>
      </c>
    </row>
    <row r="3053" spans="1:17" x14ac:dyDescent="0.3">
      <c r="A3053" s="104">
        <v>3052</v>
      </c>
      <c r="B3053" s="104" t="s">
        <v>19798</v>
      </c>
      <c r="C3053" s="104" t="s">
        <v>286</v>
      </c>
      <c r="D3053" s="104" t="s">
        <v>308</v>
      </c>
      <c r="E3053" s="104" t="s">
        <v>320</v>
      </c>
      <c r="F3053" s="104" t="s">
        <v>320</v>
      </c>
      <c r="G3053" s="104" t="s">
        <v>320</v>
      </c>
      <c r="H3053" s="104" t="s">
        <v>1653</v>
      </c>
      <c r="I3053" s="104" t="s">
        <v>19799</v>
      </c>
      <c r="J3053" s="105">
        <v>20000</v>
      </c>
      <c r="K3053" s="105">
        <v>20000</v>
      </c>
      <c r="L3053" s="105">
        <v>20000</v>
      </c>
      <c r="M3053" s="106">
        <v>0.32196558400000003</v>
      </c>
      <c r="N3053" s="105">
        <v>6439.3116849999997</v>
      </c>
      <c r="O3053" s="107">
        <f t="shared" si="94"/>
        <v>11</v>
      </c>
      <c r="P3053" s="105">
        <f>IFERROR(INDEX(Data_HS!$D$2:$D$8217,MATCH(H3053,Data_HS!$A$2:$A$8217,0))/p_bulan,"")</f>
        <v>12831.90909090909</v>
      </c>
      <c r="Q3053" s="104" t="str">
        <f t="shared" si="95"/>
        <v>Wajar</v>
      </c>
    </row>
    <row r="3054" spans="1:17" x14ac:dyDescent="0.3">
      <c r="A3054" s="104">
        <v>3053</v>
      </c>
      <c r="B3054" s="104" t="s">
        <v>19798</v>
      </c>
      <c r="C3054" s="104" t="s">
        <v>286</v>
      </c>
      <c r="D3054" s="104" t="s">
        <v>308</v>
      </c>
      <c r="E3054" s="104" t="s">
        <v>320</v>
      </c>
      <c r="F3054" s="104" t="s">
        <v>320</v>
      </c>
      <c r="G3054" s="104" t="s">
        <v>320</v>
      </c>
      <c r="H3054" s="104" t="s">
        <v>11016</v>
      </c>
      <c r="I3054" s="104" t="s">
        <v>19800</v>
      </c>
      <c r="J3054" s="105">
        <v>0</v>
      </c>
      <c r="K3054" s="105">
        <v>0</v>
      </c>
      <c r="L3054" s="105">
        <v>0</v>
      </c>
      <c r="M3054" s="106">
        <v>1.760141422</v>
      </c>
      <c r="N3054" s="105">
        <v>0</v>
      </c>
      <c r="O3054" s="107">
        <f t="shared" si="94"/>
        <v>83</v>
      </c>
      <c r="P3054" s="105">
        <f>IFERROR(INDEX(Data_HS!$D$2:$D$8217,MATCH(H3054,Data_HS!$A$2:$A$8217,0))/p_bulan,"")</f>
        <v>859.90909090909088</v>
      </c>
      <c r="Q3054" s="104" t="str">
        <f t="shared" si="95"/>
        <v>Estimasi nol</v>
      </c>
    </row>
    <row r="3055" spans="1:17" x14ac:dyDescent="0.3">
      <c r="A3055" s="104">
        <v>3054</v>
      </c>
      <c r="B3055" s="104" t="s">
        <v>19798</v>
      </c>
      <c r="C3055" s="104" t="s">
        <v>286</v>
      </c>
      <c r="D3055" s="104" t="s">
        <v>308</v>
      </c>
      <c r="E3055" s="104" t="s">
        <v>320</v>
      </c>
      <c r="F3055" s="104" t="s">
        <v>320</v>
      </c>
      <c r="G3055" s="104" t="s">
        <v>320</v>
      </c>
      <c r="H3055" s="104" t="s">
        <v>1050</v>
      </c>
      <c r="I3055" s="104" t="s">
        <v>19801</v>
      </c>
      <c r="J3055" s="105">
        <v>1000</v>
      </c>
      <c r="K3055" s="105">
        <v>10000</v>
      </c>
      <c r="L3055" s="105">
        <v>5500</v>
      </c>
      <c r="M3055" s="106">
        <v>1.4064587070000001</v>
      </c>
      <c r="N3055" s="105">
        <v>7735.5228880000004</v>
      </c>
      <c r="O3055" s="107">
        <f t="shared" si="94"/>
        <v>4</v>
      </c>
      <c r="P3055" s="105">
        <f>IFERROR(INDEX(Data_HS!$D$2:$D$8217,MATCH(H3055,Data_HS!$A$2:$A$8217,0))/p_bulan,"")</f>
        <v>107095.18181818182</v>
      </c>
      <c r="Q3055" s="104" t="str">
        <f t="shared" si="95"/>
        <v>Wajar</v>
      </c>
    </row>
    <row r="3056" spans="1:17" x14ac:dyDescent="0.3">
      <c r="A3056" s="104">
        <v>3055</v>
      </c>
      <c r="B3056" s="104" t="s">
        <v>19798</v>
      </c>
      <c r="C3056" s="104" t="s">
        <v>286</v>
      </c>
      <c r="D3056" s="104" t="s">
        <v>308</v>
      </c>
      <c r="E3056" s="104" t="s">
        <v>320</v>
      </c>
      <c r="F3056" s="104" t="s">
        <v>320</v>
      </c>
      <c r="G3056" s="104" t="s">
        <v>320</v>
      </c>
      <c r="H3056" s="104" t="s">
        <v>1460</v>
      </c>
      <c r="I3056" s="104" t="s">
        <v>19802</v>
      </c>
      <c r="J3056" s="105"/>
      <c r="K3056" s="105">
        <v>25000</v>
      </c>
      <c r="L3056" s="105"/>
      <c r="M3056" s="106">
        <v>6.8828138010000002</v>
      </c>
      <c r="N3056" s="105"/>
      <c r="O3056" s="107">
        <f t="shared" si="94"/>
        <v>9</v>
      </c>
      <c r="P3056" s="105">
        <f>IFERROR(INDEX(Data_HS!$D$2:$D$8217,MATCH(H3056,Data_HS!$A$2:$A$8217,0))/p_bulan,"")</f>
        <v>60138.272727272728</v>
      </c>
      <c r="Q3056" s="104" t="str">
        <f t="shared" si="95"/>
        <v>Tanpa estimasi</v>
      </c>
    </row>
    <row r="3057" spans="1:17" x14ac:dyDescent="0.3">
      <c r="A3057" s="104">
        <v>3056</v>
      </c>
      <c r="B3057" s="104" t="s">
        <v>19798</v>
      </c>
      <c r="C3057" s="104" t="s">
        <v>286</v>
      </c>
      <c r="D3057" s="104" t="s">
        <v>308</v>
      </c>
      <c r="E3057" s="104" t="s">
        <v>320</v>
      </c>
      <c r="F3057" s="104" t="s">
        <v>320</v>
      </c>
      <c r="G3057" s="104" t="s">
        <v>320</v>
      </c>
      <c r="H3057" s="104" t="s">
        <v>542</v>
      </c>
      <c r="I3057" s="104" t="s">
        <v>19803</v>
      </c>
      <c r="J3057" s="105">
        <v>18000</v>
      </c>
      <c r="K3057" s="105">
        <v>25000</v>
      </c>
      <c r="L3057" s="105">
        <v>21500</v>
      </c>
      <c r="M3057" s="106">
        <v>0.42883597899999998</v>
      </c>
      <c r="N3057" s="105">
        <v>9219.9735450000007</v>
      </c>
      <c r="O3057" s="107">
        <f t="shared" si="94"/>
        <v>3</v>
      </c>
      <c r="P3057" s="105">
        <f>IFERROR(INDEX(Data_HS!$D$2:$D$8217,MATCH(H3057,Data_HS!$A$2:$A$8217,0))/p_bulan,"")</f>
        <v>884.18181818181813</v>
      </c>
      <c r="Q3057" s="104" t="str">
        <f t="shared" si="95"/>
        <v>Melebihi ekspor nasional HS</v>
      </c>
    </row>
    <row r="3058" spans="1:17" x14ac:dyDescent="0.3">
      <c r="A3058" s="104">
        <v>3057</v>
      </c>
      <c r="B3058" s="104" t="s">
        <v>19798</v>
      </c>
      <c r="C3058" s="104" t="s">
        <v>286</v>
      </c>
      <c r="D3058" s="104" t="s">
        <v>308</v>
      </c>
      <c r="E3058" s="104" t="s">
        <v>320</v>
      </c>
      <c r="F3058" s="104" t="s">
        <v>320</v>
      </c>
      <c r="G3058" s="104" t="s">
        <v>320</v>
      </c>
      <c r="H3058" s="104" t="s">
        <v>1493</v>
      </c>
      <c r="I3058" s="104" t="s">
        <v>17945</v>
      </c>
      <c r="J3058" s="105">
        <v>20000</v>
      </c>
      <c r="K3058" s="105">
        <v>150000</v>
      </c>
      <c r="L3058" s="105">
        <v>85000</v>
      </c>
      <c r="M3058" s="106">
        <v>7.2449907680000001</v>
      </c>
      <c r="N3058" s="105">
        <v>615824.21530000004</v>
      </c>
      <c r="O3058" s="107">
        <f t="shared" si="94"/>
        <v>9</v>
      </c>
      <c r="P3058" s="105">
        <f>IFERROR(INDEX(Data_HS!$D$2:$D$8217,MATCH(H3058,Data_HS!$A$2:$A$8217,0))/p_bulan,"")</f>
        <v>10498596.909090908</v>
      </c>
      <c r="Q3058" s="104" t="str">
        <f t="shared" si="95"/>
        <v>Wajar</v>
      </c>
    </row>
    <row r="3059" spans="1:17" x14ac:dyDescent="0.3">
      <c r="A3059" s="104">
        <v>3058</v>
      </c>
      <c r="B3059" s="104" t="s">
        <v>19798</v>
      </c>
      <c r="C3059" s="104" t="s">
        <v>286</v>
      </c>
      <c r="D3059" s="104" t="s">
        <v>308</v>
      </c>
      <c r="E3059" s="104" t="s">
        <v>320</v>
      </c>
      <c r="F3059" s="104" t="s">
        <v>320</v>
      </c>
      <c r="G3059" s="104" t="s">
        <v>320</v>
      </c>
      <c r="H3059" s="104" t="s">
        <v>11016</v>
      </c>
      <c r="I3059" s="104" t="s">
        <v>19804</v>
      </c>
      <c r="J3059" s="105">
        <v>0</v>
      </c>
      <c r="K3059" s="105">
        <v>0</v>
      </c>
      <c r="L3059" s="105">
        <v>0</v>
      </c>
      <c r="M3059" s="106">
        <v>1.760141422</v>
      </c>
      <c r="N3059" s="105">
        <v>0</v>
      </c>
      <c r="O3059" s="107">
        <f t="shared" si="94"/>
        <v>83</v>
      </c>
      <c r="P3059" s="105">
        <f>IFERROR(INDEX(Data_HS!$D$2:$D$8217,MATCH(H3059,Data_HS!$A$2:$A$8217,0))/p_bulan,"")</f>
        <v>859.90909090909088</v>
      </c>
      <c r="Q3059" s="104" t="str">
        <f t="shared" si="95"/>
        <v>Estimasi nol</v>
      </c>
    </row>
    <row r="3060" spans="1:17" x14ac:dyDescent="0.3">
      <c r="A3060" s="104">
        <v>3059</v>
      </c>
      <c r="B3060" s="104" t="s">
        <v>19798</v>
      </c>
      <c r="C3060" s="104" t="s">
        <v>286</v>
      </c>
      <c r="D3060" s="104" t="s">
        <v>308</v>
      </c>
      <c r="E3060" s="104" t="s">
        <v>320</v>
      </c>
      <c r="F3060" s="104" t="s">
        <v>320</v>
      </c>
      <c r="G3060" s="104" t="s">
        <v>320</v>
      </c>
      <c r="H3060" s="104" t="s">
        <v>1563</v>
      </c>
      <c r="I3060" s="104" t="s">
        <v>19805</v>
      </c>
      <c r="J3060" s="105">
        <v>1000</v>
      </c>
      <c r="K3060" s="105">
        <v>10000</v>
      </c>
      <c r="L3060" s="105">
        <v>5500</v>
      </c>
      <c r="M3060" s="106">
        <v>1.346506929</v>
      </c>
      <c r="N3060" s="105">
        <v>7405.7881079999997</v>
      </c>
      <c r="O3060" s="107">
        <f t="shared" si="94"/>
        <v>9</v>
      </c>
      <c r="P3060" s="105">
        <f>IFERROR(INDEX(Data_HS!$D$2:$D$8217,MATCH(H3060,Data_HS!$A$2:$A$8217,0))/p_bulan,"")</f>
        <v>652267.90909090906</v>
      </c>
      <c r="Q3060" s="104" t="str">
        <f t="shared" si="95"/>
        <v>Wajar</v>
      </c>
    </row>
    <row r="3061" spans="1:17" x14ac:dyDescent="0.3">
      <c r="A3061" s="104">
        <v>3060</v>
      </c>
      <c r="B3061" s="104" t="s">
        <v>19798</v>
      </c>
      <c r="C3061" s="104" t="s">
        <v>286</v>
      </c>
      <c r="D3061" s="104" t="s">
        <v>308</v>
      </c>
      <c r="E3061" s="104" t="s">
        <v>320</v>
      </c>
      <c r="F3061" s="104" t="s">
        <v>320</v>
      </c>
      <c r="G3061" s="104" t="s">
        <v>320</v>
      </c>
      <c r="H3061" s="104" t="s">
        <v>1557</v>
      </c>
      <c r="I3061" s="104" t="s">
        <v>17353</v>
      </c>
      <c r="J3061" s="105">
        <v>20000</v>
      </c>
      <c r="K3061" s="105">
        <v>100000</v>
      </c>
      <c r="L3061" s="105">
        <v>60000</v>
      </c>
      <c r="M3061" s="106">
        <v>0.76696932900000003</v>
      </c>
      <c r="N3061" s="105">
        <v>46018.159760000002</v>
      </c>
      <c r="O3061" s="107">
        <f t="shared" si="94"/>
        <v>9</v>
      </c>
      <c r="P3061" s="105">
        <f>IFERROR(INDEX(Data_HS!$D$2:$D$8217,MATCH(H3061,Data_HS!$A$2:$A$8217,0))/p_bulan,"")</f>
        <v>171188.18181818182</v>
      </c>
      <c r="Q3061" s="104" t="str">
        <f t="shared" si="95"/>
        <v>Wajar</v>
      </c>
    </row>
    <row r="3062" spans="1:17" x14ac:dyDescent="0.3">
      <c r="A3062" s="104">
        <v>3061</v>
      </c>
      <c r="B3062" s="104" t="s">
        <v>19798</v>
      </c>
      <c r="C3062" s="104" t="s">
        <v>286</v>
      </c>
      <c r="D3062" s="104" t="s">
        <v>308</v>
      </c>
      <c r="E3062" s="104" t="s">
        <v>320</v>
      </c>
      <c r="F3062" s="104" t="s">
        <v>320</v>
      </c>
      <c r="G3062" s="104" t="s">
        <v>320</v>
      </c>
      <c r="H3062" s="104" t="s">
        <v>16845</v>
      </c>
      <c r="I3062" s="104" t="s">
        <v>19806</v>
      </c>
      <c r="J3062" s="105">
        <v>0</v>
      </c>
      <c r="K3062" s="105">
        <v>0</v>
      </c>
      <c r="L3062" s="105">
        <v>0</v>
      </c>
      <c r="M3062" s="106"/>
      <c r="N3062" s="105"/>
      <c r="O3062" s="107">
        <f t="shared" si="94"/>
        <v>0</v>
      </c>
      <c r="P3062" s="105" t="str">
        <f>IFERROR(INDEX(Data_HS!$D$2:$D$8217,MATCH(H3062,Data_HS!$A$2:$A$8217,0))/p_bulan,"")</f>
        <v/>
      </c>
      <c r="Q3062" s="104" t="str">
        <f t="shared" si="95"/>
        <v>HS tidak valid</v>
      </c>
    </row>
    <row r="3063" spans="1:17" x14ac:dyDescent="0.3">
      <c r="A3063" s="104">
        <v>3062</v>
      </c>
      <c r="B3063" s="104" t="s">
        <v>19798</v>
      </c>
      <c r="C3063" s="104" t="s">
        <v>286</v>
      </c>
      <c r="D3063" s="104" t="s">
        <v>308</v>
      </c>
      <c r="E3063" s="104" t="s">
        <v>320</v>
      </c>
      <c r="F3063" s="104" t="s">
        <v>320</v>
      </c>
      <c r="G3063" s="104" t="s">
        <v>320</v>
      </c>
      <c r="H3063" s="104" t="s">
        <v>4181</v>
      </c>
      <c r="I3063" s="104" t="s">
        <v>19807</v>
      </c>
      <c r="J3063" s="105">
        <v>0</v>
      </c>
      <c r="K3063" s="105">
        <v>0</v>
      </c>
      <c r="L3063" s="105">
        <v>0</v>
      </c>
      <c r="M3063" s="106">
        <v>0.99737805000000002</v>
      </c>
      <c r="N3063" s="105">
        <v>0</v>
      </c>
      <c r="O3063" s="107">
        <f t="shared" si="94"/>
        <v>32</v>
      </c>
      <c r="P3063" s="105">
        <f>IFERROR(INDEX(Data_HS!$D$2:$D$8217,MATCH(H3063,Data_HS!$A$2:$A$8217,0))/p_bulan,"")</f>
        <v>286472.45454545453</v>
      </c>
      <c r="Q3063" s="104" t="str">
        <f t="shared" si="95"/>
        <v>Estimasi nol</v>
      </c>
    </row>
    <row r="3064" spans="1:17" x14ac:dyDescent="0.3">
      <c r="A3064" s="104">
        <v>3063</v>
      </c>
      <c r="B3064" s="104" t="s">
        <v>19798</v>
      </c>
      <c r="C3064" s="104" t="s">
        <v>286</v>
      </c>
      <c r="D3064" s="104" t="s">
        <v>308</v>
      </c>
      <c r="E3064" s="104" t="s">
        <v>320</v>
      </c>
      <c r="F3064" s="104" t="s">
        <v>320</v>
      </c>
      <c r="G3064" s="104" t="s">
        <v>320</v>
      </c>
      <c r="H3064" s="104" t="s">
        <v>1523</v>
      </c>
      <c r="I3064" s="104" t="s">
        <v>19124</v>
      </c>
      <c r="J3064" s="105"/>
      <c r="K3064" s="105">
        <v>100000</v>
      </c>
      <c r="L3064" s="105"/>
      <c r="M3064" s="106">
        <v>5.5373955229999998</v>
      </c>
      <c r="N3064" s="105"/>
      <c r="O3064" s="107">
        <f t="shared" si="94"/>
        <v>9</v>
      </c>
      <c r="P3064" s="105">
        <f>IFERROR(INDEX(Data_HS!$D$2:$D$8217,MATCH(H3064,Data_HS!$A$2:$A$8217,0))/p_bulan,"")</f>
        <v>18410584.636363637</v>
      </c>
      <c r="Q3064" s="104" t="str">
        <f t="shared" si="95"/>
        <v>Tanpa estimasi</v>
      </c>
    </row>
    <row r="3065" spans="1:17" x14ac:dyDescent="0.3">
      <c r="A3065" s="104">
        <v>3064</v>
      </c>
      <c r="B3065" s="104" t="s">
        <v>19808</v>
      </c>
      <c r="C3065" s="104" t="s">
        <v>330</v>
      </c>
      <c r="D3065" s="104" t="s">
        <v>311</v>
      </c>
      <c r="E3065" s="104" t="s">
        <v>320</v>
      </c>
      <c r="F3065" s="104" t="s">
        <v>344</v>
      </c>
      <c r="G3065" s="104" t="s">
        <v>332</v>
      </c>
      <c r="H3065" s="104" t="s">
        <v>1753</v>
      </c>
      <c r="I3065" s="104" t="s">
        <v>19809</v>
      </c>
      <c r="J3065" s="105">
        <v>200</v>
      </c>
      <c r="K3065" s="105">
        <v>1000</v>
      </c>
      <c r="L3065" s="105">
        <v>600</v>
      </c>
      <c r="M3065" s="106">
        <v>17.68034274</v>
      </c>
      <c r="N3065" s="105">
        <v>10608.20564</v>
      </c>
      <c r="O3065" s="107">
        <f t="shared" si="94"/>
        <v>12</v>
      </c>
      <c r="P3065" s="105">
        <f>IFERROR(INDEX(Data_HS!$D$2:$D$8217,MATCH(H3065,Data_HS!$A$2:$A$8217,0))/p_bulan,"")</f>
        <v>1474019.8181818181</v>
      </c>
      <c r="Q3065" s="104" t="str">
        <f t="shared" si="95"/>
        <v>Wajar</v>
      </c>
    </row>
    <row r="3066" spans="1:17" x14ac:dyDescent="0.3">
      <c r="A3066" s="104">
        <v>3065</v>
      </c>
      <c r="B3066" s="104" t="s">
        <v>19808</v>
      </c>
      <c r="C3066" s="104" t="s">
        <v>330</v>
      </c>
      <c r="D3066" s="104" t="s">
        <v>311</v>
      </c>
      <c r="E3066" s="104" t="s">
        <v>320</v>
      </c>
      <c r="F3066" s="104" t="s">
        <v>344</v>
      </c>
      <c r="G3066" s="104" t="s">
        <v>332</v>
      </c>
      <c r="H3066" s="104" t="s">
        <v>1753</v>
      </c>
      <c r="I3066" s="104" t="s">
        <v>19810</v>
      </c>
      <c r="J3066" s="105">
        <v>0</v>
      </c>
      <c r="K3066" s="105">
        <v>0</v>
      </c>
      <c r="L3066" s="105">
        <v>0</v>
      </c>
      <c r="M3066" s="106">
        <v>17.68034274</v>
      </c>
      <c r="N3066" s="105">
        <v>0</v>
      </c>
      <c r="O3066" s="107">
        <f t="shared" si="94"/>
        <v>12</v>
      </c>
      <c r="P3066" s="105">
        <f>IFERROR(INDEX(Data_HS!$D$2:$D$8217,MATCH(H3066,Data_HS!$A$2:$A$8217,0))/p_bulan,"")</f>
        <v>1474019.8181818181</v>
      </c>
      <c r="Q3066" s="104" t="str">
        <f t="shared" si="95"/>
        <v>Estimasi nol</v>
      </c>
    </row>
    <row r="3067" spans="1:17" x14ac:dyDescent="0.3">
      <c r="A3067" s="104">
        <v>3066</v>
      </c>
      <c r="B3067" s="104" t="s">
        <v>19808</v>
      </c>
      <c r="C3067" s="104" t="s">
        <v>330</v>
      </c>
      <c r="D3067" s="104" t="s">
        <v>311</v>
      </c>
      <c r="E3067" s="104" t="s">
        <v>320</v>
      </c>
      <c r="F3067" s="104" t="s">
        <v>344</v>
      </c>
      <c r="G3067" s="104" t="s">
        <v>332</v>
      </c>
      <c r="H3067" s="104" t="s">
        <v>5884</v>
      </c>
      <c r="I3067" s="104" t="s">
        <v>19811</v>
      </c>
      <c r="J3067" s="105">
        <v>0</v>
      </c>
      <c r="K3067" s="105">
        <v>0</v>
      </c>
      <c r="L3067" s="105">
        <v>0</v>
      </c>
      <c r="M3067" s="106">
        <v>13.871150829999999</v>
      </c>
      <c r="N3067" s="105">
        <v>0</v>
      </c>
      <c r="O3067" s="107">
        <f t="shared" si="94"/>
        <v>41</v>
      </c>
      <c r="P3067" s="105">
        <f>IFERROR(INDEX(Data_HS!$D$2:$D$8217,MATCH(H3067,Data_HS!$A$2:$A$8217,0))/p_bulan,"")</f>
        <v>20884.909090909092</v>
      </c>
      <c r="Q3067" s="104" t="str">
        <f t="shared" si="95"/>
        <v>Estimasi nol</v>
      </c>
    </row>
    <row r="3068" spans="1:17" x14ac:dyDescent="0.3">
      <c r="A3068" s="104">
        <v>3067</v>
      </c>
      <c r="B3068" s="104" t="s">
        <v>19808</v>
      </c>
      <c r="C3068" s="104" t="s">
        <v>330</v>
      </c>
      <c r="D3068" s="104" t="s">
        <v>311</v>
      </c>
      <c r="E3068" s="104" t="s">
        <v>320</v>
      </c>
      <c r="F3068" s="104" t="s">
        <v>344</v>
      </c>
      <c r="G3068" s="104" t="s">
        <v>332</v>
      </c>
      <c r="H3068" s="104" t="s">
        <v>1753</v>
      </c>
      <c r="I3068" s="104" t="s">
        <v>19812</v>
      </c>
      <c r="J3068" s="105">
        <v>50</v>
      </c>
      <c r="K3068" s="105">
        <v>100</v>
      </c>
      <c r="L3068" s="105">
        <v>75</v>
      </c>
      <c r="M3068" s="106">
        <v>17.68034274</v>
      </c>
      <c r="N3068" s="105">
        <v>1326.0257059999999</v>
      </c>
      <c r="O3068" s="107">
        <f t="shared" si="94"/>
        <v>12</v>
      </c>
      <c r="P3068" s="105">
        <f>IFERROR(INDEX(Data_HS!$D$2:$D$8217,MATCH(H3068,Data_HS!$A$2:$A$8217,0))/p_bulan,"")</f>
        <v>1474019.8181818181</v>
      </c>
      <c r="Q3068" s="104" t="str">
        <f t="shared" si="95"/>
        <v>Wajar</v>
      </c>
    </row>
    <row r="3069" spans="1:17" x14ac:dyDescent="0.3">
      <c r="A3069" s="104">
        <v>3068</v>
      </c>
      <c r="B3069" s="104" t="s">
        <v>19808</v>
      </c>
      <c r="C3069" s="104" t="s">
        <v>330</v>
      </c>
      <c r="D3069" s="104" t="s">
        <v>311</v>
      </c>
      <c r="E3069" s="104" t="s">
        <v>320</v>
      </c>
      <c r="F3069" s="104" t="s">
        <v>344</v>
      </c>
      <c r="G3069" s="104" t="s">
        <v>332</v>
      </c>
      <c r="H3069" s="104" t="s">
        <v>2199</v>
      </c>
      <c r="I3069" s="104" t="s">
        <v>19813</v>
      </c>
      <c r="J3069" s="105">
        <v>0</v>
      </c>
      <c r="K3069" s="105">
        <v>0</v>
      </c>
      <c r="L3069" s="105">
        <v>0</v>
      </c>
      <c r="M3069" s="106">
        <v>0.67297667400000005</v>
      </c>
      <c r="N3069" s="105">
        <v>0</v>
      </c>
      <c r="O3069" s="107">
        <f t="shared" si="94"/>
        <v>17</v>
      </c>
      <c r="P3069" s="105">
        <f>IFERROR(INDEX(Data_HS!$D$2:$D$8217,MATCH(H3069,Data_HS!$A$2:$A$8217,0))/p_bulan,"")</f>
        <v>27697.272727272728</v>
      </c>
      <c r="Q3069" s="104" t="str">
        <f t="shared" si="95"/>
        <v>Estimasi nol</v>
      </c>
    </row>
    <row r="3070" spans="1:17" x14ac:dyDescent="0.3">
      <c r="A3070" s="104">
        <v>3069</v>
      </c>
      <c r="B3070" s="104" t="s">
        <v>19808</v>
      </c>
      <c r="C3070" s="104" t="s">
        <v>330</v>
      </c>
      <c r="D3070" s="104" t="s">
        <v>311</v>
      </c>
      <c r="E3070" s="104" t="s">
        <v>320</v>
      </c>
      <c r="F3070" s="104" t="s">
        <v>344</v>
      </c>
      <c r="G3070" s="104" t="s">
        <v>332</v>
      </c>
      <c r="H3070" s="104" t="s">
        <v>5788</v>
      </c>
      <c r="I3070" s="104" t="s">
        <v>19814</v>
      </c>
      <c r="J3070" s="105">
        <v>0</v>
      </c>
      <c r="K3070" s="105">
        <v>0</v>
      </c>
      <c r="L3070" s="105">
        <v>0</v>
      </c>
      <c r="M3070" s="106">
        <v>36.481203010000002</v>
      </c>
      <c r="N3070" s="105">
        <v>0</v>
      </c>
      <c r="O3070" s="107">
        <f t="shared" si="94"/>
        <v>40</v>
      </c>
      <c r="P3070" s="105">
        <f>IFERROR(INDEX(Data_HS!$D$2:$D$8217,MATCH(H3070,Data_HS!$A$2:$A$8217,0))/p_bulan,"")</f>
        <v>2646.5454545454545</v>
      </c>
      <c r="Q3070" s="104" t="str">
        <f t="shared" si="95"/>
        <v>Estimasi nol</v>
      </c>
    </row>
    <row r="3071" spans="1:17" x14ac:dyDescent="0.3">
      <c r="A3071" s="104">
        <v>3070</v>
      </c>
      <c r="B3071" s="104" t="s">
        <v>19815</v>
      </c>
      <c r="C3071" s="104" t="s">
        <v>295</v>
      </c>
      <c r="D3071" s="104" t="s">
        <v>311</v>
      </c>
      <c r="E3071" s="104" t="s">
        <v>320</v>
      </c>
      <c r="F3071" s="104" t="s">
        <v>344</v>
      </c>
      <c r="G3071" s="104" t="s">
        <v>335</v>
      </c>
      <c r="H3071" s="104" t="s">
        <v>15538</v>
      </c>
      <c r="I3071" s="104" t="s">
        <v>19816</v>
      </c>
      <c r="J3071" s="105">
        <v>20000</v>
      </c>
      <c r="K3071" s="105">
        <v>100000</v>
      </c>
      <c r="L3071" s="105">
        <v>60000</v>
      </c>
      <c r="M3071" s="106">
        <v>14.298850570000001</v>
      </c>
      <c r="N3071" s="105">
        <v>857931.03449999995</v>
      </c>
      <c r="O3071" s="107">
        <f t="shared" si="94"/>
        <v>89</v>
      </c>
      <c r="P3071" s="105">
        <f>IFERROR(INDEX(Data_HS!$D$2:$D$8217,MATCH(H3071,Data_HS!$A$2:$A$8217,0))/p_bulan,"")</f>
        <v>113.09090909090909</v>
      </c>
      <c r="Q3071" s="104" t="str">
        <f t="shared" si="95"/>
        <v>Melebihi ekspor nasional HS</v>
      </c>
    </row>
    <row r="3072" spans="1:17" x14ac:dyDescent="0.3">
      <c r="A3072" s="104">
        <v>3071</v>
      </c>
      <c r="B3072" s="104" t="s">
        <v>19815</v>
      </c>
      <c r="C3072" s="104" t="s">
        <v>295</v>
      </c>
      <c r="D3072" s="104" t="s">
        <v>311</v>
      </c>
      <c r="E3072" s="104" t="s">
        <v>320</v>
      </c>
      <c r="F3072" s="104" t="s">
        <v>344</v>
      </c>
      <c r="G3072" s="104" t="s">
        <v>335</v>
      </c>
      <c r="H3072" s="104" t="s">
        <v>1058</v>
      </c>
      <c r="I3072" s="104" t="s">
        <v>19817</v>
      </c>
      <c r="J3072" s="105">
        <v>20000</v>
      </c>
      <c r="K3072" s="105">
        <v>100000</v>
      </c>
      <c r="L3072" s="105">
        <v>60000</v>
      </c>
      <c r="M3072" s="106">
        <v>29.679931969999998</v>
      </c>
      <c r="N3072" s="105">
        <v>1780795.9180000001</v>
      </c>
      <c r="O3072" s="107">
        <f t="shared" si="94"/>
        <v>5</v>
      </c>
      <c r="P3072" s="105">
        <f>IFERROR(INDEX(Data_HS!$D$2:$D$8217,MATCH(H3072,Data_HS!$A$2:$A$8217,0))/p_bulan,"")</f>
        <v>7932.636363636364</v>
      </c>
      <c r="Q3072" s="104" t="str">
        <f t="shared" si="95"/>
        <v>Melebihi ekspor nasional HS</v>
      </c>
    </row>
    <row r="3073" spans="1:17" x14ac:dyDescent="0.3">
      <c r="A3073" s="104">
        <v>3072</v>
      </c>
      <c r="B3073" s="104" t="s">
        <v>19818</v>
      </c>
      <c r="C3073" s="104" t="s">
        <v>313</v>
      </c>
      <c r="D3073" s="104" t="s">
        <v>308</v>
      </c>
      <c r="E3073" s="104" t="s">
        <v>301</v>
      </c>
      <c r="F3073" s="104" t="s">
        <v>343</v>
      </c>
      <c r="G3073" s="104" t="s">
        <v>332</v>
      </c>
      <c r="H3073" s="104" t="s">
        <v>16845</v>
      </c>
      <c r="I3073" s="104" t="s">
        <v>16846</v>
      </c>
      <c r="J3073" s="105"/>
      <c r="K3073" s="105"/>
      <c r="L3073" s="105"/>
      <c r="M3073" s="106"/>
      <c r="N3073" s="105"/>
      <c r="O3073" s="107">
        <f t="shared" si="94"/>
        <v>0</v>
      </c>
      <c r="P3073" s="105" t="str">
        <f>IFERROR(INDEX(Data_HS!$D$2:$D$8217,MATCH(H3073,Data_HS!$A$2:$A$8217,0))/p_bulan,"")</f>
        <v/>
      </c>
      <c r="Q3073" s="104" t="str">
        <f t="shared" si="95"/>
        <v>HS tidak valid</v>
      </c>
    </row>
    <row r="3074" spans="1:17" x14ac:dyDescent="0.3">
      <c r="A3074" s="104">
        <v>3073</v>
      </c>
      <c r="B3074" s="104" t="s">
        <v>19819</v>
      </c>
      <c r="C3074" s="104" t="s">
        <v>324</v>
      </c>
      <c r="D3074" s="104" t="s">
        <v>311</v>
      </c>
      <c r="E3074" s="104" t="s">
        <v>320</v>
      </c>
      <c r="F3074" s="104" t="s">
        <v>344</v>
      </c>
      <c r="G3074" s="104" t="s">
        <v>335</v>
      </c>
      <c r="H3074" s="104" t="s">
        <v>4821</v>
      </c>
      <c r="I3074" s="104" t="s">
        <v>19820</v>
      </c>
      <c r="J3074" s="105">
        <v>21</v>
      </c>
      <c r="K3074" s="105">
        <v>30</v>
      </c>
      <c r="L3074" s="105">
        <v>25.5</v>
      </c>
      <c r="M3074" s="106">
        <v>1.4148344749999999</v>
      </c>
      <c r="N3074" s="105">
        <v>36.078279109999997</v>
      </c>
      <c r="O3074" s="107">
        <f t="shared" ref="O3074:O3137" si="96">VALUE(LEFT(H3074,2))</f>
        <v>38</v>
      </c>
      <c r="P3074" s="105">
        <f>IFERROR(INDEX(Data_HS!$D$2:$D$8217,MATCH(H3074,Data_HS!$A$2:$A$8217,0))/p_bulan,"")</f>
        <v>10929959.545454545</v>
      </c>
      <c r="Q3074" s="104" t="str">
        <f t="shared" ref="Q3074:Q3137" si="97">IF(H3074="00000000","HS tidak valid",IF(N3074="","Tanpa estimasi",IF(P3074="","HS tidak ada di data nasional",IF(N3074=0,"Estimasi nol",IF(N3074&gt;P3074,"Melebihi ekspor nasional HS","Wajar")))))</f>
        <v>Wajar</v>
      </c>
    </row>
    <row r="3075" spans="1:17" x14ac:dyDescent="0.3">
      <c r="A3075" s="104">
        <v>3074</v>
      </c>
      <c r="B3075" s="104" t="s">
        <v>19819</v>
      </c>
      <c r="C3075" s="104" t="s">
        <v>324</v>
      </c>
      <c r="D3075" s="104" t="s">
        <v>311</v>
      </c>
      <c r="E3075" s="104" t="s">
        <v>320</v>
      </c>
      <c r="F3075" s="104" t="s">
        <v>344</v>
      </c>
      <c r="G3075" s="104" t="s">
        <v>335</v>
      </c>
      <c r="H3075" s="104" t="s">
        <v>4821</v>
      </c>
      <c r="I3075" s="104" t="s">
        <v>19821</v>
      </c>
      <c r="J3075" s="105">
        <v>21</v>
      </c>
      <c r="K3075" s="105">
        <v>500</v>
      </c>
      <c r="L3075" s="105">
        <v>260.5</v>
      </c>
      <c r="M3075" s="106">
        <v>1.4148344749999999</v>
      </c>
      <c r="N3075" s="105">
        <v>368.56438070000002</v>
      </c>
      <c r="O3075" s="107">
        <f t="shared" si="96"/>
        <v>38</v>
      </c>
      <c r="P3075" s="105">
        <f>IFERROR(INDEX(Data_HS!$D$2:$D$8217,MATCH(H3075,Data_HS!$A$2:$A$8217,0))/p_bulan,"")</f>
        <v>10929959.545454545</v>
      </c>
      <c r="Q3075" s="104" t="str">
        <f t="shared" si="97"/>
        <v>Wajar</v>
      </c>
    </row>
    <row r="3076" spans="1:17" x14ac:dyDescent="0.3">
      <c r="A3076" s="104">
        <v>3075</v>
      </c>
      <c r="B3076" s="104" t="s">
        <v>19822</v>
      </c>
      <c r="C3076" s="104" t="s">
        <v>282</v>
      </c>
      <c r="D3076" s="104" t="s">
        <v>308</v>
      </c>
      <c r="E3076" s="104" t="s">
        <v>320</v>
      </c>
      <c r="F3076" s="104" t="s">
        <v>343</v>
      </c>
      <c r="G3076" s="104" t="s">
        <v>332</v>
      </c>
      <c r="H3076" s="104" t="s">
        <v>1513</v>
      </c>
      <c r="I3076" s="104" t="s">
        <v>16985</v>
      </c>
      <c r="J3076" s="105">
        <v>100</v>
      </c>
      <c r="K3076" s="105">
        <v>3000</v>
      </c>
      <c r="L3076" s="105">
        <v>1550</v>
      </c>
      <c r="M3076" s="106">
        <v>48.166593229999997</v>
      </c>
      <c r="N3076" s="105">
        <v>74658.219500000007</v>
      </c>
      <c r="O3076" s="107">
        <f t="shared" si="96"/>
        <v>9</v>
      </c>
      <c r="P3076" s="105">
        <f>IFERROR(INDEX(Data_HS!$D$2:$D$8217,MATCH(H3076,Data_HS!$A$2:$A$8217,0))/p_bulan,"")</f>
        <v>785032.27272727271</v>
      </c>
      <c r="Q3076" s="104" t="str">
        <f t="shared" si="97"/>
        <v>Wajar</v>
      </c>
    </row>
    <row r="3077" spans="1:17" x14ac:dyDescent="0.3">
      <c r="A3077" s="104">
        <v>3076</v>
      </c>
      <c r="B3077" s="104" t="s">
        <v>19822</v>
      </c>
      <c r="C3077" s="104" t="s">
        <v>282</v>
      </c>
      <c r="D3077" s="104" t="s">
        <v>308</v>
      </c>
      <c r="E3077" s="104" t="s">
        <v>320</v>
      </c>
      <c r="F3077" s="104" t="s">
        <v>343</v>
      </c>
      <c r="G3077" s="104" t="s">
        <v>332</v>
      </c>
      <c r="H3077" s="104" t="s">
        <v>1523</v>
      </c>
      <c r="I3077" s="104" t="s">
        <v>19761</v>
      </c>
      <c r="J3077" s="105">
        <v>1000</v>
      </c>
      <c r="K3077" s="105">
        <v>10000</v>
      </c>
      <c r="L3077" s="105">
        <v>5500</v>
      </c>
      <c r="M3077" s="106">
        <v>5.5373955229999998</v>
      </c>
      <c r="N3077" s="105">
        <v>30455.675380000001</v>
      </c>
      <c r="O3077" s="107">
        <f t="shared" si="96"/>
        <v>9</v>
      </c>
      <c r="P3077" s="105">
        <f>IFERROR(INDEX(Data_HS!$D$2:$D$8217,MATCH(H3077,Data_HS!$A$2:$A$8217,0))/p_bulan,"")</f>
        <v>18410584.636363637</v>
      </c>
      <c r="Q3077" s="104" t="str">
        <f t="shared" si="97"/>
        <v>Wajar</v>
      </c>
    </row>
    <row r="3078" spans="1:17" x14ac:dyDescent="0.3">
      <c r="A3078" s="104">
        <v>3077</v>
      </c>
      <c r="B3078" s="104" t="s">
        <v>19823</v>
      </c>
      <c r="C3078" s="104" t="s">
        <v>282</v>
      </c>
      <c r="D3078" s="104" t="s">
        <v>314</v>
      </c>
      <c r="E3078" s="104" t="s">
        <v>320</v>
      </c>
      <c r="F3078" s="104" t="s">
        <v>344</v>
      </c>
      <c r="G3078" s="104" t="s">
        <v>332</v>
      </c>
      <c r="H3078" s="104" t="s">
        <v>1460</v>
      </c>
      <c r="I3078" s="104" t="s">
        <v>19824</v>
      </c>
      <c r="J3078" s="105"/>
      <c r="K3078" s="105"/>
      <c r="L3078" s="105"/>
      <c r="M3078" s="106">
        <v>6.8828138010000002</v>
      </c>
      <c r="N3078" s="105"/>
      <c r="O3078" s="107">
        <f t="shared" si="96"/>
        <v>9</v>
      </c>
      <c r="P3078" s="105">
        <f>IFERROR(INDEX(Data_HS!$D$2:$D$8217,MATCH(H3078,Data_HS!$A$2:$A$8217,0))/p_bulan,"")</f>
        <v>60138.272727272728</v>
      </c>
      <c r="Q3078" s="104" t="str">
        <f t="shared" si="97"/>
        <v>Tanpa estimasi</v>
      </c>
    </row>
    <row r="3079" spans="1:17" x14ac:dyDescent="0.3">
      <c r="A3079" s="104">
        <v>3078</v>
      </c>
      <c r="B3079" s="104" t="s">
        <v>19823</v>
      </c>
      <c r="C3079" s="104" t="s">
        <v>282</v>
      </c>
      <c r="D3079" s="104" t="s">
        <v>314</v>
      </c>
      <c r="E3079" s="104" t="s">
        <v>320</v>
      </c>
      <c r="F3079" s="104" t="s">
        <v>344</v>
      </c>
      <c r="G3079" s="104" t="s">
        <v>332</v>
      </c>
      <c r="H3079" s="104" t="s">
        <v>1460</v>
      </c>
      <c r="I3079" s="104" t="s">
        <v>17040</v>
      </c>
      <c r="J3079" s="105"/>
      <c r="K3079" s="105"/>
      <c r="L3079" s="105"/>
      <c r="M3079" s="106">
        <v>6.8828138010000002</v>
      </c>
      <c r="N3079" s="105"/>
      <c r="O3079" s="107">
        <f t="shared" si="96"/>
        <v>9</v>
      </c>
      <c r="P3079" s="105">
        <f>IFERROR(INDEX(Data_HS!$D$2:$D$8217,MATCH(H3079,Data_HS!$A$2:$A$8217,0))/p_bulan,"")</f>
        <v>60138.272727272728</v>
      </c>
      <c r="Q3079" s="104" t="str">
        <f t="shared" si="97"/>
        <v>Tanpa estimasi</v>
      </c>
    </row>
    <row r="3080" spans="1:17" x14ac:dyDescent="0.3">
      <c r="A3080" s="104">
        <v>3079</v>
      </c>
      <c r="B3080" s="104" t="s">
        <v>19825</v>
      </c>
      <c r="C3080" s="104" t="s">
        <v>284</v>
      </c>
      <c r="D3080" s="104" t="s">
        <v>311</v>
      </c>
      <c r="E3080" s="104" t="s">
        <v>320</v>
      </c>
      <c r="F3080" s="104" t="s">
        <v>320</v>
      </c>
      <c r="G3080" s="104" t="s">
        <v>320</v>
      </c>
      <c r="H3080" s="104" t="s">
        <v>1751</v>
      </c>
      <c r="I3080" s="104" t="s">
        <v>19826</v>
      </c>
      <c r="J3080" s="105"/>
      <c r="K3080" s="105">
        <v>60</v>
      </c>
      <c r="L3080" s="105"/>
      <c r="M3080" s="106">
        <v>0.89107768200000004</v>
      </c>
      <c r="N3080" s="105"/>
      <c r="O3080" s="107">
        <f t="shared" si="96"/>
        <v>12</v>
      </c>
      <c r="P3080" s="105">
        <f>IFERROR(INDEX(Data_HS!$D$2:$D$8217,MATCH(H3080,Data_HS!$A$2:$A$8217,0))/p_bulan,"")</f>
        <v>30742.909090909092</v>
      </c>
      <c r="Q3080" s="104" t="str">
        <f t="shared" si="97"/>
        <v>Tanpa estimasi</v>
      </c>
    </row>
    <row r="3081" spans="1:17" x14ac:dyDescent="0.3">
      <c r="A3081" s="104">
        <v>3080</v>
      </c>
      <c r="B3081" s="104" t="s">
        <v>19825</v>
      </c>
      <c r="C3081" s="104" t="s">
        <v>284</v>
      </c>
      <c r="D3081" s="104" t="s">
        <v>311</v>
      </c>
      <c r="E3081" s="104" t="s">
        <v>320</v>
      </c>
      <c r="F3081" s="104" t="s">
        <v>320</v>
      </c>
      <c r="G3081" s="104" t="s">
        <v>320</v>
      </c>
      <c r="H3081" s="104" t="s">
        <v>1715</v>
      </c>
      <c r="I3081" s="104" t="s">
        <v>19827</v>
      </c>
      <c r="J3081" s="105">
        <v>1</v>
      </c>
      <c r="K3081" s="105">
        <v>1000</v>
      </c>
      <c r="L3081" s="105">
        <v>500.5</v>
      </c>
      <c r="M3081" s="106">
        <v>2.9220159999999999E-3</v>
      </c>
      <c r="N3081" s="105">
        <v>1.4624688640000001</v>
      </c>
      <c r="O3081" s="107">
        <f t="shared" si="96"/>
        <v>12</v>
      </c>
      <c r="P3081" s="105">
        <f>IFERROR(INDEX(Data_HS!$D$2:$D$8217,MATCH(H3081,Data_HS!$A$2:$A$8217,0))/p_bulan,"")</f>
        <v>11.090909090909092</v>
      </c>
      <c r="Q3081" s="104" t="str">
        <f t="shared" si="97"/>
        <v>Wajar</v>
      </c>
    </row>
    <row r="3082" spans="1:17" x14ac:dyDescent="0.3">
      <c r="A3082" s="104">
        <v>3081</v>
      </c>
      <c r="B3082" s="104" t="s">
        <v>19825</v>
      </c>
      <c r="C3082" s="104" t="s">
        <v>284</v>
      </c>
      <c r="D3082" s="104" t="s">
        <v>311</v>
      </c>
      <c r="E3082" s="104" t="s">
        <v>320</v>
      </c>
      <c r="F3082" s="104" t="s">
        <v>320</v>
      </c>
      <c r="G3082" s="104" t="s">
        <v>320</v>
      </c>
      <c r="H3082" s="104" t="s">
        <v>1276</v>
      </c>
      <c r="I3082" s="104" t="s">
        <v>19828</v>
      </c>
      <c r="J3082" s="105">
        <v>10000</v>
      </c>
      <c r="K3082" s="105">
        <v>0</v>
      </c>
      <c r="L3082" s="105">
        <v>5000</v>
      </c>
      <c r="M3082" s="106">
        <v>1.5806515269999999</v>
      </c>
      <c r="N3082" s="105">
        <v>7903.2576369999997</v>
      </c>
      <c r="O3082" s="107">
        <f t="shared" si="96"/>
        <v>7</v>
      </c>
      <c r="P3082" s="105">
        <f>IFERROR(INDEX(Data_HS!$D$2:$D$8217,MATCH(H3082,Data_HS!$A$2:$A$8217,0))/p_bulan,"")</f>
        <v>97567.727272727279</v>
      </c>
      <c r="Q3082" s="104" t="str">
        <f t="shared" si="97"/>
        <v>Wajar</v>
      </c>
    </row>
    <row r="3083" spans="1:17" x14ac:dyDescent="0.3">
      <c r="A3083" s="104">
        <v>3082</v>
      </c>
      <c r="B3083" s="104" t="s">
        <v>19825</v>
      </c>
      <c r="C3083" s="104" t="s">
        <v>284</v>
      </c>
      <c r="D3083" s="104" t="s">
        <v>311</v>
      </c>
      <c r="E3083" s="104" t="s">
        <v>320</v>
      </c>
      <c r="F3083" s="104" t="s">
        <v>320</v>
      </c>
      <c r="G3083" s="104" t="s">
        <v>320</v>
      </c>
      <c r="H3083" s="104" t="s">
        <v>1142</v>
      </c>
      <c r="I3083" s="104" t="s">
        <v>19829</v>
      </c>
      <c r="J3083" s="105">
        <v>1000</v>
      </c>
      <c r="K3083" s="105">
        <v>0</v>
      </c>
      <c r="L3083" s="105">
        <v>500</v>
      </c>
      <c r="M3083" s="106">
        <v>1.764275874</v>
      </c>
      <c r="N3083" s="105">
        <v>882.1379369</v>
      </c>
      <c r="O3083" s="107">
        <f t="shared" si="96"/>
        <v>7</v>
      </c>
      <c r="P3083" s="105">
        <f>IFERROR(INDEX(Data_HS!$D$2:$D$8217,MATCH(H3083,Data_HS!$A$2:$A$8217,0))/p_bulan,"")</f>
        <v>250188.27272727274</v>
      </c>
      <c r="Q3083" s="104" t="str">
        <f t="shared" si="97"/>
        <v>Wajar</v>
      </c>
    </row>
    <row r="3084" spans="1:17" x14ac:dyDescent="0.3">
      <c r="A3084" s="104">
        <v>3083</v>
      </c>
      <c r="B3084" s="104" t="s">
        <v>19825</v>
      </c>
      <c r="C3084" s="104" t="s">
        <v>284</v>
      </c>
      <c r="D3084" s="104" t="s">
        <v>311</v>
      </c>
      <c r="E3084" s="104" t="s">
        <v>320</v>
      </c>
      <c r="F3084" s="104" t="s">
        <v>320</v>
      </c>
      <c r="G3084" s="104" t="s">
        <v>320</v>
      </c>
      <c r="H3084" s="104" t="s">
        <v>1531</v>
      </c>
      <c r="I3084" s="104" t="s">
        <v>18681</v>
      </c>
      <c r="J3084" s="105">
        <v>2000</v>
      </c>
      <c r="K3084" s="105">
        <v>15000</v>
      </c>
      <c r="L3084" s="105">
        <v>8500</v>
      </c>
      <c r="M3084" s="106">
        <v>12.257010360000001</v>
      </c>
      <c r="N3084" s="105">
        <v>104184.58809999999</v>
      </c>
      <c r="O3084" s="107">
        <f t="shared" si="96"/>
        <v>9</v>
      </c>
      <c r="P3084" s="105">
        <f>IFERROR(INDEX(Data_HS!$D$2:$D$8217,MATCH(H3084,Data_HS!$A$2:$A$8217,0))/p_bulan,"")</f>
        <v>5599810.1818181816</v>
      </c>
      <c r="Q3084" s="104" t="str">
        <f t="shared" si="97"/>
        <v>Wajar</v>
      </c>
    </row>
    <row r="3085" spans="1:17" x14ac:dyDescent="0.3">
      <c r="A3085" s="104">
        <v>3084</v>
      </c>
      <c r="B3085" s="104" t="s">
        <v>19825</v>
      </c>
      <c r="C3085" s="104" t="s">
        <v>284</v>
      </c>
      <c r="D3085" s="104" t="s">
        <v>311</v>
      </c>
      <c r="E3085" s="104" t="s">
        <v>320</v>
      </c>
      <c r="F3085" s="104" t="s">
        <v>320</v>
      </c>
      <c r="G3085" s="104" t="s">
        <v>320</v>
      </c>
      <c r="H3085" s="104" t="s">
        <v>1527</v>
      </c>
      <c r="I3085" s="104" t="s">
        <v>16905</v>
      </c>
      <c r="J3085" s="105">
        <v>2000</v>
      </c>
      <c r="K3085" s="105">
        <v>15000</v>
      </c>
      <c r="L3085" s="105">
        <v>8500</v>
      </c>
      <c r="M3085" s="106">
        <v>5.5014955480000003</v>
      </c>
      <c r="N3085" s="105">
        <v>46762.712160000003</v>
      </c>
      <c r="O3085" s="107">
        <f t="shared" si="96"/>
        <v>9</v>
      </c>
      <c r="P3085" s="105">
        <f>IFERROR(INDEX(Data_HS!$D$2:$D$8217,MATCH(H3085,Data_HS!$A$2:$A$8217,0))/p_bulan,"")</f>
        <v>8913202</v>
      </c>
      <c r="Q3085" s="104" t="str">
        <f t="shared" si="97"/>
        <v>Wajar</v>
      </c>
    </row>
    <row r="3086" spans="1:17" x14ac:dyDescent="0.3">
      <c r="A3086" s="104">
        <v>3085</v>
      </c>
      <c r="B3086" s="104" t="s">
        <v>19830</v>
      </c>
      <c r="C3086" s="104" t="s">
        <v>288</v>
      </c>
      <c r="D3086" s="104" t="s">
        <v>311</v>
      </c>
      <c r="E3086" s="104" t="s">
        <v>301</v>
      </c>
      <c r="F3086" s="104" t="s">
        <v>344</v>
      </c>
      <c r="G3086" s="104" t="s">
        <v>332</v>
      </c>
      <c r="H3086" s="104" t="s">
        <v>16845</v>
      </c>
      <c r="I3086" s="104" t="s">
        <v>16846</v>
      </c>
      <c r="J3086" s="105"/>
      <c r="K3086" s="105"/>
      <c r="L3086" s="105"/>
      <c r="M3086" s="106"/>
      <c r="N3086" s="105"/>
      <c r="O3086" s="107">
        <f t="shared" si="96"/>
        <v>0</v>
      </c>
      <c r="P3086" s="105" t="str">
        <f>IFERROR(INDEX(Data_HS!$D$2:$D$8217,MATCH(H3086,Data_HS!$A$2:$A$8217,0))/p_bulan,"")</f>
        <v/>
      </c>
      <c r="Q3086" s="104" t="str">
        <f t="shared" si="97"/>
        <v>HS tidak valid</v>
      </c>
    </row>
    <row r="3087" spans="1:17" x14ac:dyDescent="0.3">
      <c r="A3087" s="104">
        <v>3086</v>
      </c>
      <c r="B3087" s="104" t="s">
        <v>19831</v>
      </c>
      <c r="C3087" s="104" t="s">
        <v>290</v>
      </c>
      <c r="D3087" s="104" t="s">
        <v>320</v>
      </c>
      <c r="E3087" s="104" t="s">
        <v>320</v>
      </c>
      <c r="F3087" s="104" t="s">
        <v>320</v>
      </c>
      <c r="G3087" s="104" t="s">
        <v>320</v>
      </c>
      <c r="H3087" s="104" t="s">
        <v>1460</v>
      </c>
      <c r="I3087" s="104" t="s">
        <v>19832</v>
      </c>
      <c r="J3087" s="105">
        <v>1000</v>
      </c>
      <c r="K3087" s="105">
        <v>25000</v>
      </c>
      <c r="L3087" s="105">
        <v>13000</v>
      </c>
      <c r="M3087" s="106">
        <v>6.8828138010000002</v>
      </c>
      <c r="N3087" s="105">
        <v>89476.579410000006</v>
      </c>
      <c r="O3087" s="107">
        <f t="shared" si="96"/>
        <v>9</v>
      </c>
      <c r="P3087" s="105">
        <f>IFERROR(INDEX(Data_HS!$D$2:$D$8217,MATCH(H3087,Data_HS!$A$2:$A$8217,0))/p_bulan,"")</f>
        <v>60138.272727272728</v>
      </c>
      <c r="Q3087" s="104" t="str">
        <f t="shared" si="97"/>
        <v>Melebihi ekspor nasional HS</v>
      </c>
    </row>
    <row r="3088" spans="1:17" x14ac:dyDescent="0.3">
      <c r="A3088" s="104">
        <v>3087</v>
      </c>
      <c r="B3088" s="104" t="s">
        <v>19833</v>
      </c>
      <c r="C3088" s="104" t="s">
        <v>280</v>
      </c>
      <c r="D3088" s="104" t="s">
        <v>311</v>
      </c>
      <c r="E3088" s="104" t="s">
        <v>320</v>
      </c>
      <c r="F3088" s="104" t="s">
        <v>343</v>
      </c>
      <c r="G3088" s="104" t="s">
        <v>335</v>
      </c>
      <c r="H3088" s="104" t="s">
        <v>16845</v>
      </c>
      <c r="I3088" s="104" t="s">
        <v>16846</v>
      </c>
      <c r="J3088" s="105"/>
      <c r="K3088" s="105"/>
      <c r="L3088" s="105"/>
      <c r="M3088" s="106"/>
      <c r="N3088" s="105"/>
      <c r="O3088" s="107">
        <f t="shared" si="96"/>
        <v>0</v>
      </c>
      <c r="P3088" s="105" t="str">
        <f>IFERROR(INDEX(Data_HS!$D$2:$D$8217,MATCH(H3088,Data_HS!$A$2:$A$8217,0))/p_bulan,"")</f>
        <v/>
      </c>
      <c r="Q3088" s="104" t="str">
        <f t="shared" si="97"/>
        <v>HS tidak valid</v>
      </c>
    </row>
    <row r="3089" spans="1:17" x14ac:dyDescent="0.3">
      <c r="A3089" s="104">
        <v>3088</v>
      </c>
      <c r="B3089" s="104" t="s">
        <v>19834</v>
      </c>
      <c r="C3089" s="104" t="s">
        <v>280</v>
      </c>
      <c r="D3089" s="104" t="s">
        <v>311</v>
      </c>
      <c r="E3089" s="104" t="s">
        <v>304</v>
      </c>
      <c r="F3089" s="104" t="s">
        <v>344</v>
      </c>
      <c r="G3089" s="104" t="s">
        <v>332</v>
      </c>
      <c r="H3089" s="104" t="s">
        <v>4629</v>
      </c>
      <c r="I3089" s="104" t="s">
        <v>19835</v>
      </c>
      <c r="J3089" s="105">
        <v>1000</v>
      </c>
      <c r="K3089" s="105">
        <v>20000</v>
      </c>
      <c r="L3089" s="105">
        <v>10500</v>
      </c>
      <c r="M3089" s="106">
        <v>1.77268161</v>
      </c>
      <c r="N3089" s="105">
        <v>18613.156900000002</v>
      </c>
      <c r="O3089" s="107">
        <f t="shared" si="96"/>
        <v>38</v>
      </c>
      <c r="P3089" s="105">
        <f>IFERROR(INDEX(Data_HS!$D$2:$D$8217,MATCH(H3089,Data_HS!$A$2:$A$8217,0))/p_bulan,"")</f>
        <v>2332469</v>
      </c>
      <c r="Q3089" s="104" t="str">
        <f t="shared" si="97"/>
        <v>Wajar</v>
      </c>
    </row>
    <row r="3090" spans="1:17" x14ac:dyDescent="0.3">
      <c r="A3090" s="104">
        <v>3089</v>
      </c>
      <c r="B3090" s="104" t="s">
        <v>19834</v>
      </c>
      <c r="C3090" s="104" t="s">
        <v>280</v>
      </c>
      <c r="D3090" s="104" t="s">
        <v>311</v>
      </c>
      <c r="E3090" s="104" t="s">
        <v>304</v>
      </c>
      <c r="F3090" s="104" t="s">
        <v>344</v>
      </c>
      <c r="G3090" s="104" t="s">
        <v>332</v>
      </c>
      <c r="H3090" s="104" t="s">
        <v>2829</v>
      </c>
      <c r="I3090" s="104" t="s">
        <v>19088</v>
      </c>
      <c r="J3090" s="105">
        <v>100</v>
      </c>
      <c r="K3090" s="105">
        <v>1000</v>
      </c>
      <c r="L3090" s="105">
        <v>550</v>
      </c>
      <c r="M3090" s="106">
        <v>13.72142208</v>
      </c>
      <c r="N3090" s="105">
        <v>7546.7821439999998</v>
      </c>
      <c r="O3090" s="107">
        <f t="shared" si="96"/>
        <v>24</v>
      </c>
      <c r="P3090" s="105">
        <f>IFERROR(INDEX(Data_HS!$D$2:$D$8217,MATCH(H3090,Data_HS!$A$2:$A$8217,0))/p_bulan,"")</f>
        <v>19492304.181818184</v>
      </c>
      <c r="Q3090" s="104" t="str">
        <f t="shared" si="97"/>
        <v>Wajar</v>
      </c>
    </row>
    <row r="3091" spans="1:17" x14ac:dyDescent="0.3">
      <c r="A3091" s="104">
        <v>3090</v>
      </c>
      <c r="B3091" s="104" t="s">
        <v>19834</v>
      </c>
      <c r="C3091" s="104" t="s">
        <v>280</v>
      </c>
      <c r="D3091" s="104" t="s">
        <v>311</v>
      </c>
      <c r="E3091" s="104" t="s">
        <v>304</v>
      </c>
      <c r="F3091" s="104" t="s">
        <v>344</v>
      </c>
      <c r="G3091" s="104" t="s">
        <v>332</v>
      </c>
      <c r="H3091" s="104" t="s">
        <v>16845</v>
      </c>
      <c r="I3091" s="104" t="s">
        <v>19836</v>
      </c>
      <c r="J3091" s="105">
        <v>20000</v>
      </c>
      <c r="K3091" s="105">
        <v>1000000</v>
      </c>
      <c r="L3091" s="105">
        <v>510000</v>
      </c>
      <c r="M3091" s="106"/>
      <c r="N3091" s="105"/>
      <c r="O3091" s="107">
        <f t="shared" si="96"/>
        <v>0</v>
      </c>
      <c r="P3091" s="105" t="str">
        <f>IFERROR(INDEX(Data_HS!$D$2:$D$8217,MATCH(H3091,Data_HS!$A$2:$A$8217,0))/p_bulan,"")</f>
        <v/>
      </c>
      <c r="Q3091" s="104" t="str">
        <f t="shared" si="97"/>
        <v>HS tidak valid</v>
      </c>
    </row>
    <row r="3092" spans="1:17" x14ac:dyDescent="0.3">
      <c r="A3092" s="104">
        <v>3091</v>
      </c>
      <c r="B3092" s="104" t="s">
        <v>19834</v>
      </c>
      <c r="C3092" s="104" t="s">
        <v>280</v>
      </c>
      <c r="D3092" s="104" t="s">
        <v>311</v>
      </c>
      <c r="E3092" s="104" t="s">
        <v>304</v>
      </c>
      <c r="F3092" s="104" t="s">
        <v>344</v>
      </c>
      <c r="G3092" s="104" t="s">
        <v>332</v>
      </c>
      <c r="H3092" s="104" t="s">
        <v>16845</v>
      </c>
      <c r="I3092" s="104" t="s">
        <v>17738</v>
      </c>
      <c r="J3092" s="105">
        <v>0</v>
      </c>
      <c r="K3092" s="105">
        <v>0</v>
      </c>
      <c r="L3092" s="105">
        <v>0</v>
      </c>
      <c r="M3092" s="106"/>
      <c r="N3092" s="105"/>
      <c r="O3092" s="107">
        <f t="shared" si="96"/>
        <v>0</v>
      </c>
      <c r="P3092" s="105" t="str">
        <f>IFERROR(INDEX(Data_HS!$D$2:$D$8217,MATCH(H3092,Data_HS!$A$2:$A$8217,0))/p_bulan,"")</f>
        <v/>
      </c>
      <c r="Q3092" s="104" t="str">
        <f t="shared" si="97"/>
        <v>HS tidak valid</v>
      </c>
    </row>
    <row r="3093" spans="1:17" x14ac:dyDescent="0.3">
      <c r="A3093" s="104">
        <v>3092</v>
      </c>
      <c r="B3093" s="104" t="s">
        <v>19837</v>
      </c>
      <c r="C3093" s="104" t="s">
        <v>334</v>
      </c>
      <c r="D3093" s="104" t="s">
        <v>311</v>
      </c>
      <c r="E3093" s="104" t="s">
        <v>320</v>
      </c>
      <c r="F3093" s="104" t="s">
        <v>320</v>
      </c>
      <c r="G3093" s="104" t="s">
        <v>320</v>
      </c>
      <c r="H3093" s="104" t="s">
        <v>2251</v>
      </c>
      <c r="I3093" s="104" t="s">
        <v>19838</v>
      </c>
      <c r="J3093" s="105">
        <v>200000</v>
      </c>
      <c r="K3093" s="105">
        <v>200000</v>
      </c>
      <c r="L3093" s="105">
        <v>200000</v>
      </c>
      <c r="M3093" s="106">
        <v>5.5569576200000004</v>
      </c>
      <c r="N3093" s="105">
        <v>1111391.524</v>
      </c>
      <c r="O3093" s="107">
        <f t="shared" si="96"/>
        <v>18</v>
      </c>
      <c r="P3093" s="105">
        <f>IFERROR(INDEX(Data_HS!$D$2:$D$8217,MATCH(H3093,Data_HS!$A$2:$A$8217,0))/p_bulan,"")</f>
        <v>256941.09090909091</v>
      </c>
      <c r="Q3093" s="104" t="str">
        <f t="shared" si="97"/>
        <v>Melebihi ekspor nasional HS</v>
      </c>
    </row>
    <row r="3094" spans="1:17" x14ac:dyDescent="0.3">
      <c r="A3094" s="104">
        <v>3093</v>
      </c>
      <c r="B3094" s="104" t="s">
        <v>19839</v>
      </c>
      <c r="C3094" s="104" t="s">
        <v>282</v>
      </c>
      <c r="D3094" s="104" t="s">
        <v>311</v>
      </c>
      <c r="E3094" s="104" t="s">
        <v>320</v>
      </c>
      <c r="F3094" s="104" t="s">
        <v>343</v>
      </c>
      <c r="G3094" s="104" t="s">
        <v>335</v>
      </c>
      <c r="H3094" s="104" t="s">
        <v>16845</v>
      </c>
      <c r="I3094" s="104" t="s">
        <v>16846</v>
      </c>
      <c r="J3094" s="105"/>
      <c r="K3094" s="105"/>
      <c r="L3094" s="105"/>
      <c r="M3094" s="106"/>
      <c r="N3094" s="105"/>
      <c r="O3094" s="107">
        <f t="shared" si="96"/>
        <v>0</v>
      </c>
      <c r="P3094" s="105" t="str">
        <f>IFERROR(INDEX(Data_HS!$D$2:$D$8217,MATCH(H3094,Data_HS!$A$2:$A$8217,0))/p_bulan,"")</f>
        <v/>
      </c>
      <c r="Q3094" s="104" t="str">
        <f t="shared" si="97"/>
        <v>HS tidak valid</v>
      </c>
    </row>
    <row r="3095" spans="1:17" x14ac:dyDescent="0.3">
      <c r="A3095" s="104">
        <v>3094</v>
      </c>
      <c r="B3095" s="104" t="s">
        <v>19840</v>
      </c>
      <c r="C3095" s="104" t="s">
        <v>280</v>
      </c>
      <c r="D3095" s="104" t="s">
        <v>311</v>
      </c>
      <c r="E3095" s="104" t="s">
        <v>304</v>
      </c>
      <c r="F3095" s="104" t="s">
        <v>344</v>
      </c>
      <c r="G3095" s="104" t="s">
        <v>332</v>
      </c>
      <c r="H3095" s="104" t="s">
        <v>1505</v>
      </c>
      <c r="I3095" s="104" t="s">
        <v>19841</v>
      </c>
      <c r="J3095" s="105">
        <v>20000</v>
      </c>
      <c r="K3095" s="105">
        <v>50000</v>
      </c>
      <c r="L3095" s="105">
        <v>35000</v>
      </c>
      <c r="M3095" s="106">
        <v>5.1138519919999998</v>
      </c>
      <c r="N3095" s="105">
        <v>178984.81969999999</v>
      </c>
      <c r="O3095" s="107">
        <f t="shared" si="96"/>
        <v>9</v>
      </c>
      <c r="P3095" s="105">
        <f>IFERROR(INDEX(Data_HS!$D$2:$D$8217,MATCH(H3095,Data_HS!$A$2:$A$8217,0))/p_bulan,"")</f>
        <v>980</v>
      </c>
      <c r="Q3095" s="104" t="str">
        <f t="shared" si="97"/>
        <v>Melebihi ekspor nasional HS</v>
      </c>
    </row>
    <row r="3096" spans="1:17" x14ac:dyDescent="0.3">
      <c r="A3096" s="104">
        <v>3095</v>
      </c>
      <c r="B3096" s="104" t="s">
        <v>19840</v>
      </c>
      <c r="C3096" s="104" t="s">
        <v>280</v>
      </c>
      <c r="D3096" s="104" t="s">
        <v>311</v>
      </c>
      <c r="E3096" s="104" t="s">
        <v>304</v>
      </c>
      <c r="F3096" s="104" t="s">
        <v>344</v>
      </c>
      <c r="G3096" s="104" t="s">
        <v>332</v>
      </c>
      <c r="H3096" s="104" t="s">
        <v>792</v>
      </c>
      <c r="I3096" s="104" t="s">
        <v>19842</v>
      </c>
      <c r="J3096" s="105">
        <v>15000</v>
      </c>
      <c r="K3096" s="105">
        <v>15000</v>
      </c>
      <c r="L3096" s="105">
        <v>15000</v>
      </c>
      <c r="M3096" s="106">
        <v>0.60868448100000005</v>
      </c>
      <c r="N3096" s="105">
        <v>9130.2672149999999</v>
      </c>
      <c r="O3096" s="107">
        <f t="shared" si="96"/>
        <v>3</v>
      </c>
      <c r="P3096" s="105">
        <f>IFERROR(INDEX(Data_HS!$D$2:$D$8217,MATCH(H3096,Data_HS!$A$2:$A$8217,0))/p_bulan,"")</f>
        <v>4953.363636363636</v>
      </c>
      <c r="Q3096" s="104" t="str">
        <f t="shared" si="97"/>
        <v>Melebihi ekspor nasional HS</v>
      </c>
    </row>
    <row r="3097" spans="1:17" x14ac:dyDescent="0.3">
      <c r="A3097" s="104">
        <v>3096</v>
      </c>
      <c r="B3097" s="104" t="s">
        <v>19840</v>
      </c>
      <c r="C3097" s="104" t="s">
        <v>280</v>
      </c>
      <c r="D3097" s="104" t="s">
        <v>311</v>
      </c>
      <c r="E3097" s="104" t="s">
        <v>304</v>
      </c>
      <c r="F3097" s="104" t="s">
        <v>344</v>
      </c>
      <c r="G3097" s="104" t="s">
        <v>332</v>
      </c>
      <c r="H3097" s="104" t="s">
        <v>1070</v>
      </c>
      <c r="I3097" s="104" t="s">
        <v>19843</v>
      </c>
      <c r="J3097" s="105">
        <v>20000</v>
      </c>
      <c r="K3097" s="105">
        <v>50000</v>
      </c>
      <c r="L3097" s="105">
        <v>35000</v>
      </c>
      <c r="M3097" s="106">
        <v>0.56452588199999998</v>
      </c>
      <c r="N3097" s="105">
        <v>19758.405859999999</v>
      </c>
      <c r="O3097" s="107">
        <f t="shared" si="96"/>
        <v>5</v>
      </c>
      <c r="P3097" s="105">
        <f>IFERROR(INDEX(Data_HS!$D$2:$D$8217,MATCH(H3097,Data_HS!$A$2:$A$8217,0))/p_bulan,"")</f>
        <v>43115.818181818184</v>
      </c>
      <c r="Q3097" s="104" t="str">
        <f t="shared" si="97"/>
        <v>Wajar</v>
      </c>
    </row>
    <row r="3098" spans="1:17" x14ac:dyDescent="0.3">
      <c r="A3098" s="104">
        <v>3097</v>
      </c>
      <c r="B3098" s="104" t="s">
        <v>19840</v>
      </c>
      <c r="C3098" s="104" t="s">
        <v>280</v>
      </c>
      <c r="D3098" s="104" t="s">
        <v>311</v>
      </c>
      <c r="E3098" s="104" t="s">
        <v>304</v>
      </c>
      <c r="F3098" s="104" t="s">
        <v>344</v>
      </c>
      <c r="G3098" s="104" t="s">
        <v>332</v>
      </c>
      <c r="H3098" s="104" t="s">
        <v>426</v>
      </c>
      <c r="I3098" s="104" t="s">
        <v>19844</v>
      </c>
      <c r="J3098" s="105">
        <v>20000</v>
      </c>
      <c r="K3098" s="105">
        <v>200000</v>
      </c>
      <c r="L3098" s="105">
        <v>110000</v>
      </c>
      <c r="M3098" s="106">
        <v>2.7272727269999999</v>
      </c>
      <c r="N3098" s="105">
        <v>300000</v>
      </c>
      <c r="O3098" s="107">
        <f t="shared" si="96"/>
        <v>2</v>
      </c>
      <c r="P3098" s="105">
        <f>IFERROR(INDEX(Data_HS!$D$2:$D$8217,MATCH(H3098,Data_HS!$A$2:$A$8217,0))/p_bulan,"")</f>
        <v>10.909090909090908</v>
      </c>
      <c r="Q3098" s="104" t="str">
        <f t="shared" si="97"/>
        <v>Melebihi ekspor nasional HS</v>
      </c>
    </row>
    <row r="3099" spans="1:17" x14ac:dyDescent="0.3">
      <c r="A3099" s="104">
        <v>3098</v>
      </c>
      <c r="B3099" s="104" t="s">
        <v>19840</v>
      </c>
      <c r="C3099" s="104" t="s">
        <v>280</v>
      </c>
      <c r="D3099" s="104" t="s">
        <v>311</v>
      </c>
      <c r="E3099" s="104" t="s">
        <v>304</v>
      </c>
      <c r="F3099" s="104" t="s">
        <v>344</v>
      </c>
      <c r="G3099" s="104" t="s">
        <v>332</v>
      </c>
      <c r="H3099" s="104" t="s">
        <v>426</v>
      </c>
      <c r="I3099" s="104" t="s">
        <v>19845</v>
      </c>
      <c r="J3099" s="105">
        <v>20000</v>
      </c>
      <c r="K3099" s="105">
        <v>150000</v>
      </c>
      <c r="L3099" s="105">
        <v>85000</v>
      </c>
      <c r="M3099" s="106">
        <v>2.7272727269999999</v>
      </c>
      <c r="N3099" s="105">
        <v>231818.18179999999</v>
      </c>
      <c r="O3099" s="107">
        <f t="shared" si="96"/>
        <v>2</v>
      </c>
      <c r="P3099" s="105">
        <f>IFERROR(INDEX(Data_HS!$D$2:$D$8217,MATCH(H3099,Data_HS!$A$2:$A$8217,0))/p_bulan,"")</f>
        <v>10.909090909090908</v>
      </c>
      <c r="Q3099" s="104" t="str">
        <f t="shared" si="97"/>
        <v>Melebihi ekspor nasional HS</v>
      </c>
    </row>
    <row r="3100" spans="1:17" x14ac:dyDescent="0.3">
      <c r="A3100" s="104">
        <v>3099</v>
      </c>
      <c r="B3100" s="104" t="s">
        <v>19846</v>
      </c>
      <c r="C3100" s="104" t="s">
        <v>288</v>
      </c>
      <c r="D3100" s="104" t="s">
        <v>308</v>
      </c>
      <c r="E3100" s="104" t="s">
        <v>320</v>
      </c>
      <c r="F3100" s="104" t="s">
        <v>344</v>
      </c>
      <c r="G3100" s="104" t="s">
        <v>332</v>
      </c>
      <c r="H3100" s="104" t="s">
        <v>1338</v>
      </c>
      <c r="I3100" s="104" t="s">
        <v>19847</v>
      </c>
      <c r="J3100" s="105">
        <v>250</v>
      </c>
      <c r="K3100" s="105">
        <v>5000</v>
      </c>
      <c r="L3100" s="105">
        <v>2625</v>
      </c>
      <c r="M3100" s="106">
        <v>1.5809700950000001</v>
      </c>
      <c r="N3100" s="105">
        <v>4150.0465009999998</v>
      </c>
      <c r="O3100" s="107">
        <f t="shared" si="96"/>
        <v>8</v>
      </c>
      <c r="P3100" s="105">
        <f>IFERROR(INDEX(Data_HS!$D$2:$D$8217,MATCH(H3100,Data_HS!$A$2:$A$8217,0))/p_bulan,"")</f>
        <v>10972.363636363636</v>
      </c>
      <c r="Q3100" s="104" t="str">
        <f t="shared" si="97"/>
        <v>Wajar</v>
      </c>
    </row>
    <row r="3101" spans="1:17" x14ac:dyDescent="0.3">
      <c r="A3101" s="104">
        <v>3100</v>
      </c>
      <c r="B3101" s="104" t="s">
        <v>19846</v>
      </c>
      <c r="C3101" s="104" t="s">
        <v>288</v>
      </c>
      <c r="D3101" s="104" t="s">
        <v>308</v>
      </c>
      <c r="E3101" s="104" t="s">
        <v>320</v>
      </c>
      <c r="F3101" s="104" t="s">
        <v>344</v>
      </c>
      <c r="G3101" s="104" t="s">
        <v>332</v>
      </c>
      <c r="H3101" s="104" t="s">
        <v>1513</v>
      </c>
      <c r="I3101" s="104" t="s">
        <v>16985</v>
      </c>
      <c r="J3101" s="105">
        <v>30</v>
      </c>
      <c r="K3101" s="105">
        <v>200</v>
      </c>
      <c r="L3101" s="105">
        <v>115</v>
      </c>
      <c r="M3101" s="106">
        <v>48.166593229999997</v>
      </c>
      <c r="N3101" s="105">
        <v>5539.1582209999997</v>
      </c>
      <c r="O3101" s="107">
        <f t="shared" si="96"/>
        <v>9</v>
      </c>
      <c r="P3101" s="105">
        <f>IFERROR(INDEX(Data_HS!$D$2:$D$8217,MATCH(H3101,Data_HS!$A$2:$A$8217,0))/p_bulan,"")</f>
        <v>785032.27272727271</v>
      </c>
      <c r="Q3101" s="104" t="str">
        <f t="shared" si="97"/>
        <v>Wajar</v>
      </c>
    </row>
    <row r="3102" spans="1:17" x14ac:dyDescent="0.3">
      <c r="A3102" s="104">
        <v>3101</v>
      </c>
      <c r="B3102" s="104" t="s">
        <v>19848</v>
      </c>
      <c r="C3102" s="104" t="s">
        <v>282</v>
      </c>
      <c r="D3102" s="104" t="s">
        <v>314</v>
      </c>
      <c r="E3102" s="104" t="s">
        <v>320</v>
      </c>
      <c r="F3102" s="104" t="s">
        <v>344</v>
      </c>
      <c r="G3102" s="104" t="s">
        <v>332</v>
      </c>
      <c r="H3102" s="104" t="s">
        <v>16845</v>
      </c>
      <c r="I3102" s="104" t="s">
        <v>19849</v>
      </c>
      <c r="J3102" s="105">
        <v>50</v>
      </c>
      <c r="K3102" s="105">
        <v>500</v>
      </c>
      <c r="L3102" s="105">
        <v>275</v>
      </c>
      <c r="M3102" s="106"/>
      <c r="N3102" s="105"/>
      <c r="O3102" s="107">
        <f t="shared" si="96"/>
        <v>0</v>
      </c>
      <c r="P3102" s="105" t="str">
        <f>IFERROR(INDEX(Data_HS!$D$2:$D$8217,MATCH(H3102,Data_HS!$A$2:$A$8217,0))/p_bulan,"")</f>
        <v/>
      </c>
      <c r="Q3102" s="104" t="str">
        <f t="shared" si="97"/>
        <v>HS tidak valid</v>
      </c>
    </row>
    <row r="3103" spans="1:17" x14ac:dyDescent="0.3">
      <c r="A3103" s="104">
        <v>3102</v>
      </c>
      <c r="B3103" s="104" t="s">
        <v>19850</v>
      </c>
      <c r="C3103" s="104" t="s">
        <v>282</v>
      </c>
      <c r="D3103" s="104" t="s">
        <v>314</v>
      </c>
      <c r="E3103" s="104" t="s">
        <v>320</v>
      </c>
      <c r="F3103" s="104" t="s">
        <v>344</v>
      </c>
      <c r="G3103" s="104" t="s">
        <v>335</v>
      </c>
      <c r="H3103" s="104" t="s">
        <v>1495</v>
      </c>
      <c r="I3103" s="104" t="s">
        <v>16906</v>
      </c>
      <c r="J3103" s="105">
        <v>18000</v>
      </c>
      <c r="K3103" s="105">
        <v>100000</v>
      </c>
      <c r="L3103" s="105">
        <v>59000</v>
      </c>
      <c r="M3103" s="106">
        <v>6.7226702649999996</v>
      </c>
      <c r="N3103" s="105">
        <v>396637.54560000001</v>
      </c>
      <c r="O3103" s="107">
        <f t="shared" si="96"/>
        <v>9</v>
      </c>
      <c r="P3103" s="105">
        <f>IFERROR(INDEX(Data_HS!$D$2:$D$8217,MATCH(H3103,Data_HS!$A$2:$A$8217,0))/p_bulan,"")</f>
        <v>7877299.2727272725</v>
      </c>
      <c r="Q3103" s="104" t="str">
        <f t="shared" si="97"/>
        <v>Wajar</v>
      </c>
    </row>
    <row r="3104" spans="1:17" x14ac:dyDescent="0.3">
      <c r="A3104" s="104">
        <v>3103</v>
      </c>
      <c r="B3104" s="104" t="s">
        <v>19850</v>
      </c>
      <c r="C3104" s="104" t="s">
        <v>282</v>
      </c>
      <c r="D3104" s="104" t="s">
        <v>314</v>
      </c>
      <c r="E3104" s="104" t="s">
        <v>320</v>
      </c>
      <c r="F3104" s="104" t="s">
        <v>344</v>
      </c>
      <c r="G3104" s="104" t="s">
        <v>335</v>
      </c>
      <c r="H3104" s="104" t="s">
        <v>1513</v>
      </c>
      <c r="I3104" s="104" t="s">
        <v>16871</v>
      </c>
      <c r="J3104" s="105">
        <v>1000</v>
      </c>
      <c r="K3104" s="105">
        <v>30000</v>
      </c>
      <c r="L3104" s="105">
        <v>15500</v>
      </c>
      <c r="M3104" s="106">
        <v>48.166593229999997</v>
      </c>
      <c r="N3104" s="105">
        <v>746582.19499999995</v>
      </c>
      <c r="O3104" s="107">
        <f t="shared" si="96"/>
        <v>9</v>
      </c>
      <c r="P3104" s="105">
        <f>IFERROR(INDEX(Data_HS!$D$2:$D$8217,MATCH(H3104,Data_HS!$A$2:$A$8217,0))/p_bulan,"")</f>
        <v>785032.27272727271</v>
      </c>
      <c r="Q3104" s="104" t="str">
        <f t="shared" si="97"/>
        <v>Wajar</v>
      </c>
    </row>
    <row r="3105" spans="1:17" x14ac:dyDescent="0.3">
      <c r="A3105" s="104">
        <v>3104</v>
      </c>
      <c r="B3105" s="104" t="s">
        <v>19850</v>
      </c>
      <c r="C3105" s="104" t="s">
        <v>282</v>
      </c>
      <c r="D3105" s="104" t="s">
        <v>314</v>
      </c>
      <c r="E3105" s="104" t="s">
        <v>320</v>
      </c>
      <c r="F3105" s="104" t="s">
        <v>344</v>
      </c>
      <c r="G3105" s="104" t="s">
        <v>335</v>
      </c>
      <c r="H3105" s="104" t="s">
        <v>1685</v>
      </c>
      <c r="I3105" s="104" t="s">
        <v>1686</v>
      </c>
      <c r="J3105" s="105">
        <v>700000</v>
      </c>
      <c r="K3105" s="105">
        <v>10000000</v>
      </c>
      <c r="L3105" s="105">
        <v>5350000</v>
      </c>
      <c r="M3105" s="106">
        <v>1.711527295</v>
      </c>
      <c r="N3105" s="105">
        <v>9156671.0260000005</v>
      </c>
      <c r="O3105" s="107">
        <f t="shared" si="96"/>
        <v>12</v>
      </c>
      <c r="P3105" s="105">
        <f>IFERROR(INDEX(Data_HS!$D$2:$D$8217,MATCH(H3105,Data_HS!$A$2:$A$8217,0))/p_bulan,"")</f>
        <v>4130712</v>
      </c>
      <c r="Q3105" s="104" t="str">
        <f t="shared" si="97"/>
        <v>Melebihi ekspor nasional HS</v>
      </c>
    </row>
    <row r="3106" spans="1:17" x14ac:dyDescent="0.3">
      <c r="A3106" s="104">
        <v>3105</v>
      </c>
      <c r="B3106" s="104" t="s">
        <v>19850</v>
      </c>
      <c r="C3106" s="104" t="s">
        <v>282</v>
      </c>
      <c r="D3106" s="104" t="s">
        <v>314</v>
      </c>
      <c r="E3106" s="104" t="s">
        <v>320</v>
      </c>
      <c r="F3106" s="104" t="s">
        <v>344</v>
      </c>
      <c r="G3106" s="104" t="s">
        <v>335</v>
      </c>
      <c r="H3106" s="104" t="s">
        <v>1523</v>
      </c>
      <c r="I3106" s="104" t="s">
        <v>16812</v>
      </c>
      <c r="J3106" s="105">
        <v>5000</v>
      </c>
      <c r="K3106" s="105">
        <v>60000</v>
      </c>
      <c r="L3106" s="105">
        <v>32500</v>
      </c>
      <c r="M3106" s="106">
        <v>5.5373955229999998</v>
      </c>
      <c r="N3106" s="105">
        <v>179965.35449999999</v>
      </c>
      <c r="O3106" s="107">
        <f t="shared" si="96"/>
        <v>9</v>
      </c>
      <c r="P3106" s="105">
        <f>IFERROR(INDEX(Data_HS!$D$2:$D$8217,MATCH(H3106,Data_HS!$A$2:$A$8217,0))/p_bulan,"")</f>
        <v>18410584.636363637</v>
      </c>
      <c r="Q3106" s="104" t="str">
        <f t="shared" si="97"/>
        <v>Wajar</v>
      </c>
    </row>
    <row r="3107" spans="1:17" x14ac:dyDescent="0.3">
      <c r="A3107" s="104">
        <v>3106</v>
      </c>
      <c r="B3107" s="104" t="s">
        <v>19850</v>
      </c>
      <c r="C3107" s="104" t="s">
        <v>282</v>
      </c>
      <c r="D3107" s="104" t="s">
        <v>314</v>
      </c>
      <c r="E3107" s="104" t="s">
        <v>320</v>
      </c>
      <c r="F3107" s="104" t="s">
        <v>344</v>
      </c>
      <c r="G3107" s="104" t="s">
        <v>335</v>
      </c>
      <c r="H3107" s="104" t="s">
        <v>1476</v>
      </c>
      <c r="I3107" s="104" t="s">
        <v>19394</v>
      </c>
      <c r="J3107" s="105">
        <v>1000</v>
      </c>
      <c r="K3107" s="105">
        <v>50000</v>
      </c>
      <c r="L3107" s="105">
        <v>25500</v>
      </c>
      <c r="M3107" s="106">
        <v>6.1750955760000004</v>
      </c>
      <c r="N3107" s="105">
        <v>157464.93719999999</v>
      </c>
      <c r="O3107" s="107">
        <f t="shared" si="96"/>
        <v>9</v>
      </c>
      <c r="P3107" s="105">
        <f>IFERROR(INDEX(Data_HS!$D$2:$D$8217,MATCH(H3107,Data_HS!$A$2:$A$8217,0))/p_bulan,"")</f>
        <v>5139.363636363636</v>
      </c>
      <c r="Q3107" s="104" t="str">
        <f t="shared" si="97"/>
        <v>Melebihi ekspor nasional HS</v>
      </c>
    </row>
    <row r="3108" spans="1:17" x14ac:dyDescent="0.3">
      <c r="A3108" s="104">
        <v>3107</v>
      </c>
      <c r="B3108" s="104" t="s">
        <v>19850</v>
      </c>
      <c r="C3108" s="104" t="s">
        <v>282</v>
      </c>
      <c r="D3108" s="104" t="s">
        <v>314</v>
      </c>
      <c r="E3108" s="104" t="s">
        <v>320</v>
      </c>
      <c r="F3108" s="104" t="s">
        <v>344</v>
      </c>
      <c r="G3108" s="104" t="s">
        <v>335</v>
      </c>
      <c r="H3108" s="104" t="s">
        <v>1715</v>
      </c>
      <c r="I3108" s="104" t="s">
        <v>19851</v>
      </c>
      <c r="J3108" s="105">
        <v>100000</v>
      </c>
      <c r="K3108" s="105">
        <v>100000</v>
      </c>
      <c r="L3108" s="105">
        <v>100000</v>
      </c>
      <c r="M3108" s="106">
        <v>2.9220159999999999E-3</v>
      </c>
      <c r="N3108" s="105">
        <v>292.20157119999999</v>
      </c>
      <c r="O3108" s="107">
        <f t="shared" si="96"/>
        <v>12</v>
      </c>
      <c r="P3108" s="105">
        <f>IFERROR(INDEX(Data_HS!$D$2:$D$8217,MATCH(H3108,Data_HS!$A$2:$A$8217,0))/p_bulan,"")</f>
        <v>11.090909090909092</v>
      </c>
      <c r="Q3108" s="104" t="str">
        <f t="shared" si="97"/>
        <v>Melebihi ekspor nasional HS</v>
      </c>
    </row>
    <row r="3109" spans="1:17" x14ac:dyDescent="0.3">
      <c r="A3109" s="104">
        <v>3108</v>
      </c>
      <c r="B3109" s="104" t="s">
        <v>19850</v>
      </c>
      <c r="C3109" s="104" t="s">
        <v>282</v>
      </c>
      <c r="D3109" s="104" t="s">
        <v>314</v>
      </c>
      <c r="E3109" s="104" t="s">
        <v>320</v>
      </c>
      <c r="F3109" s="104" t="s">
        <v>344</v>
      </c>
      <c r="G3109" s="104" t="s">
        <v>335</v>
      </c>
      <c r="H3109" s="104" t="s">
        <v>4629</v>
      </c>
      <c r="I3109" s="104" t="s">
        <v>17335</v>
      </c>
      <c r="J3109" s="105">
        <v>90000</v>
      </c>
      <c r="K3109" s="105">
        <v>500000</v>
      </c>
      <c r="L3109" s="105">
        <v>295000</v>
      </c>
      <c r="M3109" s="106">
        <v>1.77268161</v>
      </c>
      <c r="N3109" s="105">
        <v>522941.07490000001</v>
      </c>
      <c r="O3109" s="107">
        <f t="shared" si="96"/>
        <v>38</v>
      </c>
      <c r="P3109" s="105">
        <f>IFERROR(INDEX(Data_HS!$D$2:$D$8217,MATCH(H3109,Data_HS!$A$2:$A$8217,0))/p_bulan,"")</f>
        <v>2332469</v>
      </c>
      <c r="Q3109" s="104" t="str">
        <f t="shared" si="97"/>
        <v>Wajar</v>
      </c>
    </row>
    <row r="3110" spans="1:17" x14ac:dyDescent="0.3">
      <c r="A3110" s="104">
        <v>3109</v>
      </c>
      <c r="B3110" s="104" t="s">
        <v>19850</v>
      </c>
      <c r="C3110" s="104" t="s">
        <v>282</v>
      </c>
      <c r="D3110" s="104" t="s">
        <v>314</v>
      </c>
      <c r="E3110" s="104" t="s">
        <v>320</v>
      </c>
      <c r="F3110" s="104" t="s">
        <v>344</v>
      </c>
      <c r="G3110" s="104" t="s">
        <v>335</v>
      </c>
      <c r="H3110" s="104" t="s">
        <v>1897</v>
      </c>
      <c r="I3110" s="104" t="s">
        <v>18504</v>
      </c>
      <c r="J3110" s="105">
        <v>5000</v>
      </c>
      <c r="K3110" s="105">
        <v>100000</v>
      </c>
      <c r="L3110" s="105">
        <v>52500</v>
      </c>
      <c r="M3110" s="106">
        <v>2.2112699689999999</v>
      </c>
      <c r="N3110" s="105">
        <v>116091.67329999999</v>
      </c>
      <c r="O3110" s="107">
        <f t="shared" si="96"/>
        <v>15</v>
      </c>
      <c r="P3110" s="105">
        <f>IFERROR(INDEX(Data_HS!$D$2:$D$8217,MATCH(H3110,Data_HS!$A$2:$A$8217,0))/p_bulan,"")</f>
        <v>1986698.8181818181</v>
      </c>
      <c r="Q3110" s="104" t="str">
        <f t="shared" si="97"/>
        <v>Wajar</v>
      </c>
    </row>
    <row r="3111" spans="1:17" x14ac:dyDescent="0.3">
      <c r="A3111" s="104">
        <v>3110</v>
      </c>
      <c r="B3111" s="104" t="s">
        <v>19850</v>
      </c>
      <c r="C3111" s="104" t="s">
        <v>282</v>
      </c>
      <c r="D3111" s="104" t="s">
        <v>314</v>
      </c>
      <c r="E3111" s="104" t="s">
        <v>320</v>
      </c>
      <c r="F3111" s="104" t="s">
        <v>344</v>
      </c>
      <c r="G3111" s="104" t="s">
        <v>335</v>
      </c>
      <c r="H3111" s="104" t="s">
        <v>16845</v>
      </c>
      <c r="I3111" s="104" t="s">
        <v>19050</v>
      </c>
      <c r="J3111" s="105">
        <v>1000</v>
      </c>
      <c r="K3111" s="105">
        <v>100000</v>
      </c>
      <c r="L3111" s="105">
        <v>50500</v>
      </c>
      <c r="M3111" s="106"/>
      <c r="N3111" s="105"/>
      <c r="O3111" s="107">
        <f t="shared" si="96"/>
        <v>0</v>
      </c>
      <c r="P3111" s="105" t="str">
        <f>IFERROR(INDEX(Data_HS!$D$2:$D$8217,MATCH(H3111,Data_HS!$A$2:$A$8217,0))/p_bulan,"")</f>
        <v/>
      </c>
      <c r="Q3111" s="104" t="str">
        <f t="shared" si="97"/>
        <v>HS tidak valid</v>
      </c>
    </row>
    <row r="3112" spans="1:17" x14ac:dyDescent="0.3">
      <c r="A3112" s="104">
        <v>3111</v>
      </c>
      <c r="B3112" s="104" t="s">
        <v>19850</v>
      </c>
      <c r="C3112" s="104" t="s">
        <v>282</v>
      </c>
      <c r="D3112" s="104" t="s">
        <v>314</v>
      </c>
      <c r="E3112" s="104" t="s">
        <v>320</v>
      </c>
      <c r="F3112" s="104" t="s">
        <v>344</v>
      </c>
      <c r="G3112" s="104" t="s">
        <v>335</v>
      </c>
      <c r="H3112" s="104" t="s">
        <v>1517</v>
      </c>
      <c r="I3112" s="104" t="s">
        <v>16807</v>
      </c>
      <c r="J3112" s="105">
        <v>8000</v>
      </c>
      <c r="K3112" s="105">
        <v>1000</v>
      </c>
      <c r="L3112" s="105">
        <v>4500</v>
      </c>
      <c r="M3112" s="106">
        <v>4.5178611809999998</v>
      </c>
      <c r="N3112" s="105">
        <v>20330.375309999999</v>
      </c>
      <c r="O3112" s="107">
        <f t="shared" si="96"/>
        <v>9</v>
      </c>
      <c r="P3112" s="105">
        <f>IFERROR(INDEX(Data_HS!$D$2:$D$8217,MATCH(H3112,Data_HS!$A$2:$A$8217,0))/p_bulan,"")</f>
        <v>1296930.9090909092</v>
      </c>
      <c r="Q3112" s="104" t="str">
        <f t="shared" si="97"/>
        <v>Wajar</v>
      </c>
    </row>
    <row r="3113" spans="1:17" x14ac:dyDescent="0.3">
      <c r="A3113" s="104">
        <v>3112</v>
      </c>
      <c r="B3113" s="104" t="s">
        <v>19852</v>
      </c>
      <c r="C3113" s="104" t="s">
        <v>284</v>
      </c>
      <c r="D3113" s="104" t="s">
        <v>308</v>
      </c>
      <c r="E3113" s="104" t="s">
        <v>320</v>
      </c>
      <c r="F3113" s="104" t="s">
        <v>343</v>
      </c>
      <c r="G3113" s="104" t="s">
        <v>332</v>
      </c>
      <c r="H3113" s="104" t="s">
        <v>16845</v>
      </c>
      <c r="I3113" s="104" t="s">
        <v>16846</v>
      </c>
      <c r="J3113" s="105"/>
      <c r="K3113" s="105"/>
      <c r="L3113" s="105"/>
      <c r="M3113" s="106"/>
      <c r="N3113" s="105"/>
      <c r="O3113" s="107">
        <f t="shared" si="96"/>
        <v>0</v>
      </c>
      <c r="P3113" s="105" t="str">
        <f>IFERROR(INDEX(Data_HS!$D$2:$D$8217,MATCH(H3113,Data_HS!$A$2:$A$8217,0))/p_bulan,"")</f>
        <v/>
      </c>
      <c r="Q3113" s="104" t="str">
        <f t="shared" si="97"/>
        <v>HS tidak valid</v>
      </c>
    </row>
    <row r="3114" spans="1:17" x14ac:dyDescent="0.3">
      <c r="A3114" s="104">
        <v>3113</v>
      </c>
      <c r="B3114" s="104" t="s">
        <v>19853</v>
      </c>
      <c r="C3114" s="104" t="s">
        <v>290</v>
      </c>
      <c r="D3114" s="104" t="s">
        <v>311</v>
      </c>
      <c r="E3114" s="104" t="s">
        <v>304</v>
      </c>
      <c r="F3114" s="104" t="s">
        <v>343</v>
      </c>
      <c r="G3114" s="104" t="s">
        <v>332</v>
      </c>
      <c r="H3114" s="104" t="s">
        <v>4629</v>
      </c>
      <c r="I3114" s="104" t="s">
        <v>17511</v>
      </c>
      <c r="J3114" s="105"/>
      <c r="K3114" s="105"/>
      <c r="L3114" s="105"/>
      <c r="M3114" s="106">
        <v>1.77268161</v>
      </c>
      <c r="N3114" s="105"/>
      <c r="O3114" s="107">
        <f t="shared" si="96"/>
        <v>38</v>
      </c>
      <c r="P3114" s="105">
        <f>IFERROR(INDEX(Data_HS!$D$2:$D$8217,MATCH(H3114,Data_HS!$A$2:$A$8217,0))/p_bulan,"")</f>
        <v>2332469</v>
      </c>
      <c r="Q3114" s="104" t="str">
        <f t="shared" si="97"/>
        <v>Tanpa estimasi</v>
      </c>
    </row>
    <row r="3115" spans="1:17" x14ac:dyDescent="0.3">
      <c r="A3115" s="104">
        <v>3114</v>
      </c>
      <c r="B3115" s="104" t="s">
        <v>19853</v>
      </c>
      <c r="C3115" s="104" t="s">
        <v>290</v>
      </c>
      <c r="D3115" s="104" t="s">
        <v>311</v>
      </c>
      <c r="E3115" s="104" t="s">
        <v>304</v>
      </c>
      <c r="F3115" s="104" t="s">
        <v>343</v>
      </c>
      <c r="G3115" s="104" t="s">
        <v>332</v>
      </c>
      <c r="H3115" s="104" t="s">
        <v>1302</v>
      </c>
      <c r="I3115" s="104" t="s">
        <v>16971</v>
      </c>
      <c r="J3115" s="105"/>
      <c r="K3115" s="105"/>
      <c r="L3115" s="105"/>
      <c r="M3115" s="106">
        <v>0.47623953400000002</v>
      </c>
      <c r="N3115" s="105"/>
      <c r="O3115" s="107">
        <f t="shared" si="96"/>
        <v>8</v>
      </c>
      <c r="P3115" s="105">
        <f>IFERROR(INDEX(Data_HS!$D$2:$D$8217,MATCH(H3115,Data_HS!$A$2:$A$8217,0))/p_bulan,"")</f>
        <v>48622.454545454544</v>
      </c>
      <c r="Q3115" s="104" t="str">
        <f t="shared" si="97"/>
        <v>Tanpa estimasi</v>
      </c>
    </row>
    <row r="3116" spans="1:17" x14ac:dyDescent="0.3">
      <c r="A3116" s="104">
        <v>3115</v>
      </c>
      <c r="B3116" s="104" t="s">
        <v>19853</v>
      </c>
      <c r="C3116" s="104" t="s">
        <v>290</v>
      </c>
      <c r="D3116" s="104" t="s">
        <v>311</v>
      </c>
      <c r="E3116" s="104" t="s">
        <v>304</v>
      </c>
      <c r="F3116" s="104" t="s">
        <v>343</v>
      </c>
      <c r="G3116" s="104" t="s">
        <v>332</v>
      </c>
      <c r="H3116" s="104" t="s">
        <v>1593</v>
      </c>
      <c r="I3116" s="104" t="s">
        <v>16927</v>
      </c>
      <c r="J3116" s="105"/>
      <c r="K3116" s="105"/>
      <c r="L3116" s="105"/>
      <c r="M3116" s="106">
        <v>4.2409638550000004</v>
      </c>
      <c r="N3116" s="105"/>
      <c r="O3116" s="107">
        <f t="shared" si="96"/>
        <v>10</v>
      </c>
      <c r="P3116" s="105">
        <f>IFERROR(INDEX(Data_HS!$D$2:$D$8217,MATCH(H3116,Data_HS!$A$2:$A$8217,0))/p_bulan,"")</f>
        <v>4128</v>
      </c>
      <c r="Q3116" s="104" t="str">
        <f t="shared" si="97"/>
        <v>Tanpa estimasi</v>
      </c>
    </row>
    <row r="3117" spans="1:17" x14ac:dyDescent="0.3">
      <c r="A3117" s="104">
        <v>3116</v>
      </c>
      <c r="B3117" s="104" t="s">
        <v>19853</v>
      </c>
      <c r="C3117" s="104" t="s">
        <v>290</v>
      </c>
      <c r="D3117" s="104" t="s">
        <v>311</v>
      </c>
      <c r="E3117" s="104" t="s">
        <v>304</v>
      </c>
      <c r="F3117" s="104" t="s">
        <v>343</v>
      </c>
      <c r="G3117" s="104" t="s">
        <v>332</v>
      </c>
      <c r="H3117" s="104" t="s">
        <v>4629</v>
      </c>
      <c r="I3117" s="104" t="s">
        <v>16833</v>
      </c>
      <c r="J3117" s="105"/>
      <c r="K3117" s="105"/>
      <c r="L3117" s="105"/>
      <c r="M3117" s="106">
        <v>1.77268161</v>
      </c>
      <c r="N3117" s="105"/>
      <c r="O3117" s="107">
        <f t="shared" si="96"/>
        <v>38</v>
      </c>
      <c r="P3117" s="105">
        <f>IFERROR(INDEX(Data_HS!$D$2:$D$8217,MATCH(H3117,Data_HS!$A$2:$A$8217,0))/p_bulan,"")</f>
        <v>2332469</v>
      </c>
      <c r="Q3117" s="104" t="str">
        <f t="shared" si="97"/>
        <v>Tanpa estimasi</v>
      </c>
    </row>
    <row r="3118" spans="1:17" x14ac:dyDescent="0.3">
      <c r="A3118" s="104">
        <v>3117</v>
      </c>
      <c r="B3118" s="104" t="s">
        <v>19854</v>
      </c>
      <c r="C3118" s="104" t="s">
        <v>280</v>
      </c>
      <c r="D3118" s="104" t="s">
        <v>308</v>
      </c>
      <c r="E3118" s="104" t="s">
        <v>309</v>
      </c>
      <c r="F3118" s="104" t="s">
        <v>343</v>
      </c>
      <c r="G3118" s="104" t="s">
        <v>332</v>
      </c>
      <c r="H3118" s="104" t="s">
        <v>1563</v>
      </c>
      <c r="I3118" s="104" t="s">
        <v>19855</v>
      </c>
      <c r="J3118" s="105">
        <v>100</v>
      </c>
      <c r="K3118" s="105">
        <v>10000</v>
      </c>
      <c r="L3118" s="105">
        <v>5050</v>
      </c>
      <c r="M3118" s="106">
        <v>1.346506929</v>
      </c>
      <c r="N3118" s="105">
        <v>6799.8599899999999</v>
      </c>
      <c r="O3118" s="107">
        <f t="shared" si="96"/>
        <v>9</v>
      </c>
      <c r="P3118" s="105">
        <f>IFERROR(INDEX(Data_HS!$D$2:$D$8217,MATCH(H3118,Data_HS!$A$2:$A$8217,0))/p_bulan,"")</f>
        <v>652267.90909090906</v>
      </c>
      <c r="Q3118" s="104" t="str">
        <f t="shared" si="97"/>
        <v>Wajar</v>
      </c>
    </row>
    <row r="3119" spans="1:17" x14ac:dyDescent="0.3">
      <c r="A3119" s="104">
        <v>3118</v>
      </c>
      <c r="B3119" s="104" t="s">
        <v>19854</v>
      </c>
      <c r="C3119" s="104" t="s">
        <v>280</v>
      </c>
      <c r="D3119" s="104" t="s">
        <v>308</v>
      </c>
      <c r="E3119" s="104" t="s">
        <v>309</v>
      </c>
      <c r="F3119" s="104" t="s">
        <v>343</v>
      </c>
      <c r="G3119" s="104" t="s">
        <v>332</v>
      </c>
      <c r="H3119" s="104" t="s">
        <v>1382</v>
      </c>
      <c r="I3119" s="104" t="s">
        <v>19856</v>
      </c>
      <c r="J3119" s="105">
        <v>3000</v>
      </c>
      <c r="K3119" s="105">
        <v>40000</v>
      </c>
      <c r="L3119" s="105">
        <v>21500</v>
      </c>
      <c r="M3119" s="106">
        <v>0.89964978100000004</v>
      </c>
      <c r="N3119" s="105">
        <v>19342.470300000001</v>
      </c>
      <c r="O3119" s="107">
        <f t="shared" si="96"/>
        <v>8</v>
      </c>
      <c r="P3119" s="105">
        <f>IFERROR(INDEX(Data_HS!$D$2:$D$8217,MATCH(H3119,Data_HS!$A$2:$A$8217,0))/p_bulan,"")</f>
        <v>23796.636363636364</v>
      </c>
      <c r="Q3119" s="104" t="str">
        <f t="shared" si="97"/>
        <v>Wajar</v>
      </c>
    </row>
    <row r="3120" spans="1:17" x14ac:dyDescent="0.3">
      <c r="A3120" s="104">
        <v>3119</v>
      </c>
      <c r="B3120" s="104" t="s">
        <v>19854</v>
      </c>
      <c r="C3120" s="104" t="s">
        <v>280</v>
      </c>
      <c r="D3120" s="104" t="s">
        <v>308</v>
      </c>
      <c r="E3120" s="104" t="s">
        <v>309</v>
      </c>
      <c r="F3120" s="104" t="s">
        <v>343</v>
      </c>
      <c r="G3120" s="104" t="s">
        <v>332</v>
      </c>
      <c r="H3120" s="104" t="s">
        <v>1246</v>
      </c>
      <c r="I3120" s="104" t="s">
        <v>19857</v>
      </c>
      <c r="J3120" s="105">
        <v>100</v>
      </c>
      <c r="K3120" s="105">
        <v>10000</v>
      </c>
      <c r="L3120" s="105">
        <v>5050</v>
      </c>
      <c r="M3120" s="106">
        <v>13.63069307</v>
      </c>
      <c r="N3120" s="105">
        <v>68835</v>
      </c>
      <c r="O3120" s="107">
        <f t="shared" si="96"/>
        <v>7</v>
      </c>
      <c r="P3120" s="105">
        <f>IFERROR(INDEX(Data_HS!$D$2:$D$8217,MATCH(H3120,Data_HS!$A$2:$A$8217,0))/p_bulan,"")</f>
        <v>1251.5454545454545</v>
      </c>
      <c r="Q3120" s="104" t="str">
        <f t="shared" si="97"/>
        <v>Melebihi ekspor nasional HS</v>
      </c>
    </row>
    <row r="3121" spans="1:17" x14ac:dyDescent="0.3">
      <c r="A3121" s="104">
        <v>3120</v>
      </c>
      <c r="B3121" s="104" t="s">
        <v>19854</v>
      </c>
      <c r="C3121" s="104" t="s">
        <v>280</v>
      </c>
      <c r="D3121" s="104" t="s">
        <v>308</v>
      </c>
      <c r="E3121" s="104" t="s">
        <v>309</v>
      </c>
      <c r="F3121" s="104" t="s">
        <v>343</v>
      </c>
      <c r="G3121" s="104" t="s">
        <v>332</v>
      </c>
      <c r="H3121" s="104" t="s">
        <v>1460</v>
      </c>
      <c r="I3121" s="104" t="s">
        <v>19858</v>
      </c>
      <c r="J3121" s="105">
        <v>1</v>
      </c>
      <c r="K3121" s="105">
        <v>4000</v>
      </c>
      <c r="L3121" s="105">
        <v>2000.5</v>
      </c>
      <c r="M3121" s="106">
        <v>6.8828138010000002</v>
      </c>
      <c r="N3121" s="105">
        <v>13769.069009999999</v>
      </c>
      <c r="O3121" s="107">
        <f t="shared" si="96"/>
        <v>9</v>
      </c>
      <c r="P3121" s="105">
        <f>IFERROR(INDEX(Data_HS!$D$2:$D$8217,MATCH(H3121,Data_HS!$A$2:$A$8217,0))/p_bulan,"")</f>
        <v>60138.272727272728</v>
      </c>
      <c r="Q3121" s="104" t="str">
        <f t="shared" si="97"/>
        <v>Wajar</v>
      </c>
    </row>
    <row r="3122" spans="1:17" x14ac:dyDescent="0.3">
      <c r="A3122" s="104">
        <v>3121</v>
      </c>
      <c r="B3122" s="104" t="s">
        <v>19854</v>
      </c>
      <c r="C3122" s="104" t="s">
        <v>280</v>
      </c>
      <c r="D3122" s="104" t="s">
        <v>308</v>
      </c>
      <c r="E3122" s="104" t="s">
        <v>309</v>
      </c>
      <c r="F3122" s="104" t="s">
        <v>343</v>
      </c>
      <c r="G3122" s="104" t="s">
        <v>332</v>
      </c>
      <c r="H3122" s="104" t="s">
        <v>1563</v>
      </c>
      <c r="I3122" s="104" t="s">
        <v>19859</v>
      </c>
      <c r="J3122" s="105">
        <v>100</v>
      </c>
      <c r="K3122" s="105">
        <v>10000</v>
      </c>
      <c r="L3122" s="105">
        <v>5050</v>
      </c>
      <c r="M3122" s="106">
        <v>1.346506929</v>
      </c>
      <c r="N3122" s="105">
        <v>6799.8599899999999</v>
      </c>
      <c r="O3122" s="107">
        <f t="shared" si="96"/>
        <v>9</v>
      </c>
      <c r="P3122" s="105">
        <f>IFERROR(INDEX(Data_HS!$D$2:$D$8217,MATCH(H3122,Data_HS!$A$2:$A$8217,0))/p_bulan,"")</f>
        <v>652267.90909090906</v>
      </c>
      <c r="Q3122" s="104" t="str">
        <f t="shared" si="97"/>
        <v>Wajar</v>
      </c>
    </row>
    <row r="3123" spans="1:17" x14ac:dyDescent="0.3">
      <c r="A3123" s="104">
        <v>3122</v>
      </c>
      <c r="B3123" s="104" t="s">
        <v>19854</v>
      </c>
      <c r="C3123" s="104" t="s">
        <v>280</v>
      </c>
      <c r="D3123" s="104" t="s">
        <v>308</v>
      </c>
      <c r="E3123" s="104" t="s">
        <v>309</v>
      </c>
      <c r="F3123" s="104" t="s">
        <v>343</v>
      </c>
      <c r="G3123" s="104" t="s">
        <v>332</v>
      </c>
      <c r="H3123" s="104" t="s">
        <v>6202</v>
      </c>
      <c r="I3123" s="104" t="s">
        <v>19860</v>
      </c>
      <c r="J3123" s="105">
        <v>24000</v>
      </c>
      <c r="K3123" s="105">
        <v>240000</v>
      </c>
      <c r="L3123" s="105">
        <v>132000</v>
      </c>
      <c r="M3123" s="106">
        <v>1.874092688</v>
      </c>
      <c r="N3123" s="105">
        <v>247380.23480000001</v>
      </c>
      <c r="O3123" s="107">
        <f t="shared" si="96"/>
        <v>44</v>
      </c>
      <c r="P3123" s="105">
        <f>IFERROR(INDEX(Data_HS!$D$2:$D$8217,MATCH(H3123,Data_HS!$A$2:$A$8217,0))/p_bulan,"")</f>
        <v>3613175.9090909092</v>
      </c>
      <c r="Q3123" s="104" t="str">
        <f t="shared" si="97"/>
        <v>Wajar</v>
      </c>
    </row>
    <row r="3124" spans="1:17" x14ac:dyDescent="0.3">
      <c r="A3124" s="104">
        <v>3123</v>
      </c>
      <c r="B3124" s="104" t="s">
        <v>19854</v>
      </c>
      <c r="C3124" s="104" t="s">
        <v>280</v>
      </c>
      <c r="D3124" s="104" t="s">
        <v>308</v>
      </c>
      <c r="E3124" s="104" t="s">
        <v>309</v>
      </c>
      <c r="F3124" s="104" t="s">
        <v>343</v>
      </c>
      <c r="G3124" s="104" t="s">
        <v>332</v>
      </c>
      <c r="H3124" s="104" t="s">
        <v>2225</v>
      </c>
      <c r="I3124" s="104" t="s">
        <v>19861</v>
      </c>
      <c r="J3124" s="105">
        <v>13000</v>
      </c>
      <c r="K3124" s="105">
        <v>40000</v>
      </c>
      <c r="L3124" s="105">
        <v>26500</v>
      </c>
      <c r="M3124" s="106">
        <v>2.077171989</v>
      </c>
      <c r="N3124" s="105">
        <v>55045.057699999998</v>
      </c>
      <c r="O3124" s="107">
        <f t="shared" si="96"/>
        <v>17</v>
      </c>
      <c r="P3124" s="105">
        <f>IFERROR(INDEX(Data_HS!$D$2:$D$8217,MATCH(H3124,Data_HS!$A$2:$A$8217,0))/p_bulan,"")</f>
        <v>1578024.7272727273</v>
      </c>
      <c r="Q3124" s="104" t="str">
        <f t="shared" si="97"/>
        <v>Wajar</v>
      </c>
    </row>
    <row r="3125" spans="1:17" x14ac:dyDescent="0.3">
      <c r="A3125" s="104">
        <v>3124</v>
      </c>
      <c r="B3125" s="104" t="s">
        <v>19854</v>
      </c>
      <c r="C3125" s="104" t="s">
        <v>280</v>
      </c>
      <c r="D3125" s="104" t="s">
        <v>308</v>
      </c>
      <c r="E3125" s="104" t="s">
        <v>309</v>
      </c>
      <c r="F3125" s="104" t="s">
        <v>343</v>
      </c>
      <c r="G3125" s="104" t="s">
        <v>332</v>
      </c>
      <c r="H3125" s="104" t="s">
        <v>1346</v>
      </c>
      <c r="I3125" s="104" t="s">
        <v>19862</v>
      </c>
      <c r="J3125" s="105">
        <v>12000</v>
      </c>
      <c r="K3125" s="105">
        <v>50000</v>
      </c>
      <c r="L3125" s="105">
        <v>31000</v>
      </c>
      <c r="M3125" s="106">
        <v>0.64915914200000002</v>
      </c>
      <c r="N3125" s="105">
        <v>20123.933389999998</v>
      </c>
      <c r="O3125" s="107">
        <f t="shared" si="96"/>
        <v>8</v>
      </c>
      <c r="P3125" s="105">
        <f>IFERROR(INDEX(Data_HS!$D$2:$D$8217,MATCH(H3125,Data_HS!$A$2:$A$8217,0))/p_bulan,"")</f>
        <v>589865.18181818177</v>
      </c>
      <c r="Q3125" s="104" t="str">
        <f t="shared" si="97"/>
        <v>Wajar</v>
      </c>
    </row>
    <row r="3126" spans="1:17" x14ac:dyDescent="0.3">
      <c r="A3126" s="104">
        <v>3125</v>
      </c>
      <c r="B3126" s="104" t="s">
        <v>19854</v>
      </c>
      <c r="C3126" s="104" t="s">
        <v>280</v>
      </c>
      <c r="D3126" s="104" t="s">
        <v>308</v>
      </c>
      <c r="E3126" s="104" t="s">
        <v>309</v>
      </c>
      <c r="F3126" s="104" t="s">
        <v>343</v>
      </c>
      <c r="G3126" s="104" t="s">
        <v>332</v>
      </c>
      <c r="H3126" s="104" t="s">
        <v>1685</v>
      </c>
      <c r="I3126" s="104" t="s">
        <v>19863</v>
      </c>
      <c r="J3126" s="105">
        <v>25000</v>
      </c>
      <c r="K3126" s="105">
        <v>500000</v>
      </c>
      <c r="L3126" s="105">
        <v>262500</v>
      </c>
      <c r="M3126" s="106">
        <v>1.711527295</v>
      </c>
      <c r="N3126" s="105">
        <v>449275.91480000003</v>
      </c>
      <c r="O3126" s="107">
        <f t="shared" si="96"/>
        <v>12</v>
      </c>
      <c r="P3126" s="105">
        <f>IFERROR(INDEX(Data_HS!$D$2:$D$8217,MATCH(H3126,Data_HS!$A$2:$A$8217,0))/p_bulan,"")</f>
        <v>4130712</v>
      </c>
      <c r="Q3126" s="104" t="str">
        <f t="shared" si="97"/>
        <v>Wajar</v>
      </c>
    </row>
    <row r="3127" spans="1:17" x14ac:dyDescent="0.3">
      <c r="A3127" s="104">
        <v>3126</v>
      </c>
      <c r="B3127" s="104" t="s">
        <v>19854</v>
      </c>
      <c r="C3127" s="104" t="s">
        <v>280</v>
      </c>
      <c r="D3127" s="104" t="s">
        <v>308</v>
      </c>
      <c r="E3127" s="104" t="s">
        <v>309</v>
      </c>
      <c r="F3127" s="104" t="s">
        <v>343</v>
      </c>
      <c r="G3127" s="104" t="s">
        <v>332</v>
      </c>
      <c r="H3127" s="104" t="s">
        <v>4301</v>
      </c>
      <c r="I3127" s="104" t="s">
        <v>19864</v>
      </c>
      <c r="J3127" s="105">
        <v>3000</v>
      </c>
      <c r="K3127" s="105">
        <v>40000</v>
      </c>
      <c r="L3127" s="105">
        <v>21500</v>
      </c>
      <c r="M3127" s="106">
        <v>33.243503699999998</v>
      </c>
      <c r="N3127" s="105">
        <v>714735.32940000005</v>
      </c>
      <c r="O3127" s="107">
        <f t="shared" si="96"/>
        <v>33</v>
      </c>
      <c r="P3127" s="105">
        <f>IFERROR(INDEX(Data_HS!$D$2:$D$8217,MATCH(H3127,Data_HS!$A$2:$A$8217,0))/p_bulan,"")</f>
        <v>2110883.9090909092</v>
      </c>
      <c r="Q3127" s="104" t="str">
        <f t="shared" si="97"/>
        <v>Wajar</v>
      </c>
    </row>
    <row r="3128" spans="1:17" x14ac:dyDescent="0.3">
      <c r="A3128" s="104">
        <v>3127</v>
      </c>
      <c r="B3128" s="104" t="s">
        <v>19854</v>
      </c>
      <c r="C3128" s="104" t="s">
        <v>280</v>
      </c>
      <c r="D3128" s="104" t="s">
        <v>308</v>
      </c>
      <c r="E3128" s="104" t="s">
        <v>309</v>
      </c>
      <c r="F3128" s="104" t="s">
        <v>343</v>
      </c>
      <c r="G3128" s="104" t="s">
        <v>332</v>
      </c>
      <c r="H3128" s="104" t="s">
        <v>4107</v>
      </c>
      <c r="I3128" s="104" t="s">
        <v>19865</v>
      </c>
      <c r="J3128" s="105">
        <v>25000</v>
      </c>
      <c r="K3128" s="105">
        <v>100000</v>
      </c>
      <c r="L3128" s="105">
        <v>62500</v>
      </c>
      <c r="M3128" s="106">
        <v>0.35566632100000001</v>
      </c>
      <c r="N3128" s="105">
        <v>22229.145059999999</v>
      </c>
      <c r="O3128" s="107">
        <f t="shared" si="96"/>
        <v>31</v>
      </c>
      <c r="P3128" s="105">
        <f>IFERROR(INDEX(Data_HS!$D$2:$D$8217,MATCH(H3128,Data_HS!$A$2:$A$8217,0))/p_bulan,"")</f>
        <v>308773.81818181818</v>
      </c>
      <c r="Q3128" s="104" t="str">
        <f t="shared" si="97"/>
        <v>Wajar</v>
      </c>
    </row>
    <row r="3129" spans="1:17" x14ac:dyDescent="0.3">
      <c r="A3129" s="104">
        <v>3128</v>
      </c>
      <c r="B3129" s="104" t="s">
        <v>19854</v>
      </c>
      <c r="C3129" s="104" t="s">
        <v>280</v>
      </c>
      <c r="D3129" s="104" t="s">
        <v>308</v>
      </c>
      <c r="E3129" s="104" t="s">
        <v>309</v>
      </c>
      <c r="F3129" s="104" t="s">
        <v>343</v>
      </c>
      <c r="G3129" s="104" t="s">
        <v>332</v>
      </c>
      <c r="H3129" s="104" t="s">
        <v>1587</v>
      </c>
      <c r="I3129" s="104" t="s">
        <v>19866</v>
      </c>
      <c r="J3129" s="105">
        <v>0</v>
      </c>
      <c r="K3129" s="105">
        <v>0</v>
      </c>
      <c r="L3129" s="105">
        <v>0</v>
      </c>
      <c r="M3129" s="106">
        <v>11.25</v>
      </c>
      <c r="N3129" s="105">
        <v>0</v>
      </c>
      <c r="O3129" s="107">
        <f t="shared" si="96"/>
        <v>10</v>
      </c>
      <c r="P3129" s="105">
        <f>IFERROR(INDEX(Data_HS!$D$2:$D$8217,MATCH(H3129,Data_HS!$A$2:$A$8217,0))/p_bulan,"")</f>
        <v>32215.909090909092</v>
      </c>
      <c r="Q3129" s="104" t="str">
        <f t="shared" si="97"/>
        <v>Estimasi nol</v>
      </c>
    </row>
    <row r="3130" spans="1:17" x14ac:dyDescent="0.3">
      <c r="A3130" s="104">
        <v>3129</v>
      </c>
      <c r="B3130" s="104" t="s">
        <v>19854</v>
      </c>
      <c r="C3130" s="104" t="s">
        <v>280</v>
      </c>
      <c r="D3130" s="104" t="s">
        <v>308</v>
      </c>
      <c r="E3130" s="104" t="s">
        <v>309</v>
      </c>
      <c r="F3130" s="104" t="s">
        <v>343</v>
      </c>
      <c r="G3130" s="104" t="s">
        <v>332</v>
      </c>
      <c r="H3130" s="104" t="s">
        <v>16845</v>
      </c>
      <c r="I3130" s="104" t="s">
        <v>16846</v>
      </c>
      <c r="J3130" s="105"/>
      <c r="K3130" s="105"/>
      <c r="L3130" s="105"/>
      <c r="M3130" s="106"/>
      <c r="N3130" s="105"/>
      <c r="O3130" s="107">
        <f t="shared" si="96"/>
        <v>0</v>
      </c>
      <c r="P3130" s="105" t="str">
        <f>IFERROR(INDEX(Data_HS!$D$2:$D$8217,MATCH(H3130,Data_HS!$A$2:$A$8217,0))/p_bulan,"")</f>
        <v/>
      </c>
      <c r="Q3130" s="104" t="str">
        <f t="shared" si="97"/>
        <v>HS tidak valid</v>
      </c>
    </row>
    <row r="3131" spans="1:17" x14ac:dyDescent="0.3">
      <c r="A3131" s="104">
        <v>3130</v>
      </c>
      <c r="B3131" s="104" t="s">
        <v>19854</v>
      </c>
      <c r="C3131" s="104" t="s">
        <v>280</v>
      </c>
      <c r="D3131" s="104" t="s">
        <v>308</v>
      </c>
      <c r="E3131" s="104" t="s">
        <v>309</v>
      </c>
      <c r="F3131" s="104" t="s">
        <v>343</v>
      </c>
      <c r="G3131" s="104" t="s">
        <v>332</v>
      </c>
      <c r="H3131" s="104" t="s">
        <v>1420</v>
      </c>
      <c r="I3131" s="104" t="s">
        <v>19867</v>
      </c>
      <c r="J3131" s="105">
        <v>3000</v>
      </c>
      <c r="K3131" s="105">
        <v>40000</v>
      </c>
      <c r="L3131" s="105">
        <v>21500</v>
      </c>
      <c r="M3131" s="106">
        <v>0.77671770799999995</v>
      </c>
      <c r="N3131" s="105">
        <v>16699.43073</v>
      </c>
      <c r="O3131" s="107">
        <f t="shared" si="96"/>
        <v>8</v>
      </c>
      <c r="P3131" s="105">
        <f>IFERROR(INDEX(Data_HS!$D$2:$D$8217,MATCH(H3131,Data_HS!$A$2:$A$8217,0))/p_bulan,"")</f>
        <v>86540.545454545456</v>
      </c>
      <c r="Q3131" s="104" t="str">
        <f t="shared" si="97"/>
        <v>Wajar</v>
      </c>
    </row>
    <row r="3132" spans="1:17" x14ac:dyDescent="0.3">
      <c r="A3132" s="104">
        <v>3131</v>
      </c>
      <c r="B3132" s="104" t="s">
        <v>19854</v>
      </c>
      <c r="C3132" s="104" t="s">
        <v>280</v>
      </c>
      <c r="D3132" s="104" t="s">
        <v>308</v>
      </c>
      <c r="E3132" s="104" t="s">
        <v>309</v>
      </c>
      <c r="F3132" s="104" t="s">
        <v>343</v>
      </c>
      <c r="G3132" s="104" t="s">
        <v>332</v>
      </c>
      <c r="H3132" s="104" t="s">
        <v>16845</v>
      </c>
      <c r="I3132" s="104" t="s">
        <v>16911</v>
      </c>
      <c r="J3132" s="105">
        <v>1000</v>
      </c>
      <c r="K3132" s="105">
        <v>60000</v>
      </c>
      <c r="L3132" s="105">
        <v>30500</v>
      </c>
      <c r="M3132" s="106"/>
      <c r="N3132" s="105"/>
      <c r="O3132" s="107">
        <f t="shared" si="96"/>
        <v>0</v>
      </c>
      <c r="P3132" s="105" t="str">
        <f>IFERROR(INDEX(Data_HS!$D$2:$D$8217,MATCH(H3132,Data_HS!$A$2:$A$8217,0))/p_bulan,"")</f>
        <v/>
      </c>
      <c r="Q3132" s="104" t="str">
        <f t="shared" si="97"/>
        <v>HS tidak valid</v>
      </c>
    </row>
    <row r="3133" spans="1:17" x14ac:dyDescent="0.3">
      <c r="A3133" s="104">
        <v>3132</v>
      </c>
      <c r="B3133" s="104" t="s">
        <v>19854</v>
      </c>
      <c r="C3133" s="104" t="s">
        <v>280</v>
      </c>
      <c r="D3133" s="104" t="s">
        <v>308</v>
      </c>
      <c r="E3133" s="104" t="s">
        <v>309</v>
      </c>
      <c r="F3133" s="104" t="s">
        <v>343</v>
      </c>
      <c r="G3133" s="104" t="s">
        <v>332</v>
      </c>
      <c r="H3133" s="104" t="s">
        <v>1276</v>
      </c>
      <c r="I3133" s="104" t="s">
        <v>19868</v>
      </c>
      <c r="J3133" s="105">
        <v>0</v>
      </c>
      <c r="K3133" s="105">
        <v>0</v>
      </c>
      <c r="L3133" s="105">
        <v>0</v>
      </c>
      <c r="M3133" s="106">
        <v>1.5806515269999999</v>
      </c>
      <c r="N3133" s="105">
        <v>0</v>
      </c>
      <c r="O3133" s="107">
        <f t="shared" si="96"/>
        <v>7</v>
      </c>
      <c r="P3133" s="105">
        <f>IFERROR(INDEX(Data_HS!$D$2:$D$8217,MATCH(H3133,Data_HS!$A$2:$A$8217,0))/p_bulan,"")</f>
        <v>97567.727272727279</v>
      </c>
      <c r="Q3133" s="104" t="str">
        <f t="shared" si="97"/>
        <v>Estimasi nol</v>
      </c>
    </row>
    <row r="3134" spans="1:17" x14ac:dyDescent="0.3">
      <c r="A3134" s="104">
        <v>3133</v>
      </c>
      <c r="B3134" s="104" t="s">
        <v>19854</v>
      </c>
      <c r="C3134" s="104" t="s">
        <v>280</v>
      </c>
      <c r="D3134" s="104" t="s">
        <v>308</v>
      </c>
      <c r="E3134" s="104" t="s">
        <v>309</v>
      </c>
      <c r="F3134" s="104" t="s">
        <v>343</v>
      </c>
      <c r="G3134" s="104" t="s">
        <v>332</v>
      </c>
      <c r="H3134" s="104" t="s">
        <v>1420</v>
      </c>
      <c r="I3134" s="104" t="s">
        <v>19869</v>
      </c>
      <c r="J3134" s="105">
        <v>3000</v>
      </c>
      <c r="K3134" s="105">
        <v>40000</v>
      </c>
      <c r="L3134" s="105">
        <v>21500</v>
      </c>
      <c r="M3134" s="106">
        <v>0.77671770799999995</v>
      </c>
      <c r="N3134" s="105">
        <v>16699.43073</v>
      </c>
      <c r="O3134" s="107">
        <f t="shared" si="96"/>
        <v>8</v>
      </c>
      <c r="P3134" s="105">
        <f>IFERROR(INDEX(Data_HS!$D$2:$D$8217,MATCH(H3134,Data_HS!$A$2:$A$8217,0))/p_bulan,"")</f>
        <v>86540.545454545456</v>
      </c>
      <c r="Q3134" s="104" t="str">
        <f t="shared" si="97"/>
        <v>Wajar</v>
      </c>
    </row>
    <row r="3135" spans="1:17" x14ac:dyDescent="0.3">
      <c r="A3135" s="104">
        <v>3134</v>
      </c>
      <c r="B3135" s="104" t="s">
        <v>19854</v>
      </c>
      <c r="C3135" s="104" t="s">
        <v>280</v>
      </c>
      <c r="D3135" s="104" t="s">
        <v>308</v>
      </c>
      <c r="E3135" s="104" t="s">
        <v>309</v>
      </c>
      <c r="F3135" s="104" t="s">
        <v>343</v>
      </c>
      <c r="G3135" s="104" t="s">
        <v>332</v>
      </c>
      <c r="H3135" s="104" t="s">
        <v>1593</v>
      </c>
      <c r="I3135" s="104" t="s">
        <v>16927</v>
      </c>
      <c r="J3135" s="105">
        <v>0</v>
      </c>
      <c r="K3135" s="105">
        <v>0</v>
      </c>
      <c r="L3135" s="105">
        <v>0</v>
      </c>
      <c r="M3135" s="106">
        <v>4.2409638550000004</v>
      </c>
      <c r="N3135" s="105">
        <v>0</v>
      </c>
      <c r="O3135" s="107">
        <f t="shared" si="96"/>
        <v>10</v>
      </c>
      <c r="P3135" s="105">
        <f>IFERROR(INDEX(Data_HS!$D$2:$D$8217,MATCH(H3135,Data_HS!$A$2:$A$8217,0))/p_bulan,"")</f>
        <v>4128</v>
      </c>
      <c r="Q3135" s="104" t="str">
        <f t="shared" si="97"/>
        <v>Estimasi nol</v>
      </c>
    </row>
    <row r="3136" spans="1:17" x14ac:dyDescent="0.3">
      <c r="A3136" s="104">
        <v>3135</v>
      </c>
      <c r="B3136" s="104" t="s">
        <v>19854</v>
      </c>
      <c r="C3136" s="104" t="s">
        <v>280</v>
      </c>
      <c r="D3136" s="104" t="s">
        <v>308</v>
      </c>
      <c r="E3136" s="104" t="s">
        <v>309</v>
      </c>
      <c r="F3136" s="104" t="s">
        <v>343</v>
      </c>
      <c r="G3136" s="104" t="s">
        <v>332</v>
      </c>
      <c r="H3136" s="104" t="s">
        <v>4629</v>
      </c>
      <c r="I3136" s="104" t="s">
        <v>19870</v>
      </c>
      <c r="J3136" s="105">
        <v>22000</v>
      </c>
      <c r="K3136" s="105">
        <v>60000</v>
      </c>
      <c r="L3136" s="105">
        <v>41000</v>
      </c>
      <c r="M3136" s="106">
        <v>1.77268161</v>
      </c>
      <c r="N3136" s="105">
        <v>72679.945999999996</v>
      </c>
      <c r="O3136" s="107">
        <f t="shared" si="96"/>
        <v>38</v>
      </c>
      <c r="P3136" s="105">
        <f>IFERROR(INDEX(Data_HS!$D$2:$D$8217,MATCH(H3136,Data_HS!$A$2:$A$8217,0))/p_bulan,"")</f>
        <v>2332469</v>
      </c>
      <c r="Q3136" s="104" t="str">
        <f t="shared" si="97"/>
        <v>Wajar</v>
      </c>
    </row>
    <row r="3137" spans="1:17" x14ac:dyDescent="0.3">
      <c r="A3137" s="104">
        <v>3136</v>
      </c>
      <c r="B3137" s="104" t="s">
        <v>19854</v>
      </c>
      <c r="C3137" s="104" t="s">
        <v>280</v>
      </c>
      <c r="D3137" s="104" t="s">
        <v>308</v>
      </c>
      <c r="E3137" s="104" t="s">
        <v>309</v>
      </c>
      <c r="F3137" s="104" t="s">
        <v>343</v>
      </c>
      <c r="G3137" s="104" t="s">
        <v>332</v>
      </c>
      <c r="H3137" s="104" t="s">
        <v>1493</v>
      </c>
      <c r="I3137" s="104" t="s">
        <v>17610</v>
      </c>
      <c r="J3137" s="105">
        <v>1000</v>
      </c>
      <c r="K3137" s="105">
        <v>0</v>
      </c>
      <c r="L3137" s="105">
        <v>500</v>
      </c>
      <c r="M3137" s="106">
        <v>7.2449907680000001</v>
      </c>
      <c r="N3137" s="105">
        <v>3622.4953839999998</v>
      </c>
      <c r="O3137" s="107">
        <f t="shared" si="96"/>
        <v>9</v>
      </c>
      <c r="P3137" s="105">
        <f>IFERROR(INDEX(Data_HS!$D$2:$D$8217,MATCH(H3137,Data_HS!$A$2:$A$8217,0))/p_bulan,"")</f>
        <v>10498596.909090908</v>
      </c>
      <c r="Q3137" s="104" t="str">
        <f t="shared" si="97"/>
        <v>Wajar</v>
      </c>
    </row>
    <row r="3138" spans="1:17" x14ac:dyDescent="0.3">
      <c r="A3138" s="104">
        <v>3137</v>
      </c>
      <c r="B3138" s="104" t="s">
        <v>19854</v>
      </c>
      <c r="C3138" s="104" t="s">
        <v>280</v>
      </c>
      <c r="D3138" s="104" t="s">
        <v>308</v>
      </c>
      <c r="E3138" s="104" t="s">
        <v>309</v>
      </c>
      <c r="F3138" s="104" t="s">
        <v>343</v>
      </c>
      <c r="G3138" s="104" t="s">
        <v>332</v>
      </c>
      <c r="H3138" s="104" t="s">
        <v>1513</v>
      </c>
      <c r="I3138" s="104" t="s">
        <v>16877</v>
      </c>
      <c r="J3138" s="105">
        <v>1</v>
      </c>
      <c r="K3138" s="105">
        <v>100</v>
      </c>
      <c r="L3138" s="105">
        <v>50.5</v>
      </c>
      <c r="M3138" s="106">
        <v>48.166593229999997</v>
      </c>
      <c r="N3138" s="105">
        <v>2432.4129579999999</v>
      </c>
      <c r="O3138" s="107">
        <f t="shared" ref="O3138:O3201" si="98">VALUE(LEFT(H3138,2))</f>
        <v>9</v>
      </c>
      <c r="P3138" s="105">
        <f>IFERROR(INDEX(Data_HS!$D$2:$D$8217,MATCH(H3138,Data_HS!$A$2:$A$8217,0))/p_bulan,"")</f>
        <v>785032.27272727271</v>
      </c>
      <c r="Q3138" s="104" t="str">
        <f t="shared" ref="Q3138:Q3201" si="99">IF(H3138="00000000","HS tidak valid",IF(N3138="","Tanpa estimasi",IF(P3138="","HS tidak ada di data nasional",IF(N3138=0,"Estimasi nol",IF(N3138&gt;P3138,"Melebihi ekspor nasional HS","Wajar")))))</f>
        <v>Wajar</v>
      </c>
    </row>
    <row r="3139" spans="1:17" x14ac:dyDescent="0.3">
      <c r="A3139" s="104">
        <v>3138</v>
      </c>
      <c r="B3139" s="104" t="s">
        <v>19854</v>
      </c>
      <c r="C3139" s="104" t="s">
        <v>280</v>
      </c>
      <c r="D3139" s="104" t="s">
        <v>308</v>
      </c>
      <c r="E3139" s="104" t="s">
        <v>309</v>
      </c>
      <c r="F3139" s="104" t="s">
        <v>343</v>
      </c>
      <c r="G3139" s="104" t="s">
        <v>332</v>
      </c>
      <c r="H3139" s="104" t="s">
        <v>4629</v>
      </c>
      <c r="I3139" s="104" t="s">
        <v>17511</v>
      </c>
      <c r="J3139" s="105">
        <v>22000</v>
      </c>
      <c r="K3139" s="105">
        <v>66000</v>
      </c>
      <c r="L3139" s="105">
        <v>44000</v>
      </c>
      <c r="M3139" s="106">
        <v>1.77268161</v>
      </c>
      <c r="N3139" s="105">
        <v>77997.990829999995</v>
      </c>
      <c r="O3139" s="107">
        <f t="shared" si="98"/>
        <v>38</v>
      </c>
      <c r="P3139" s="105">
        <f>IFERROR(INDEX(Data_HS!$D$2:$D$8217,MATCH(H3139,Data_HS!$A$2:$A$8217,0))/p_bulan,"")</f>
        <v>2332469</v>
      </c>
      <c r="Q3139" s="104" t="str">
        <f t="shared" si="99"/>
        <v>Wajar</v>
      </c>
    </row>
    <row r="3140" spans="1:17" x14ac:dyDescent="0.3">
      <c r="A3140" s="104">
        <v>3139</v>
      </c>
      <c r="B3140" s="104" t="s">
        <v>19854</v>
      </c>
      <c r="C3140" s="104" t="s">
        <v>280</v>
      </c>
      <c r="D3140" s="104" t="s">
        <v>308</v>
      </c>
      <c r="E3140" s="104" t="s">
        <v>309</v>
      </c>
      <c r="F3140" s="104" t="s">
        <v>343</v>
      </c>
      <c r="G3140" s="104" t="s">
        <v>332</v>
      </c>
      <c r="H3140" s="104" t="s">
        <v>1557</v>
      </c>
      <c r="I3140" s="104" t="s">
        <v>19871</v>
      </c>
      <c r="J3140" s="105">
        <v>100</v>
      </c>
      <c r="K3140" s="105">
        <v>10000</v>
      </c>
      <c r="L3140" s="105">
        <v>5050</v>
      </c>
      <c r="M3140" s="106">
        <v>0.76696932900000003</v>
      </c>
      <c r="N3140" s="105">
        <v>3873.1951130000002</v>
      </c>
      <c r="O3140" s="107">
        <f t="shared" si="98"/>
        <v>9</v>
      </c>
      <c r="P3140" s="105">
        <f>IFERROR(INDEX(Data_HS!$D$2:$D$8217,MATCH(H3140,Data_HS!$A$2:$A$8217,0))/p_bulan,"")</f>
        <v>171188.18181818182</v>
      </c>
      <c r="Q3140" s="104" t="str">
        <f t="shared" si="99"/>
        <v>Wajar</v>
      </c>
    </row>
    <row r="3141" spans="1:17" x14ac:dyDescent="0.3">
      <c r="A3141" s="104">
        <v>3140</v>
      </c>
      <c r="B3141" s="104" t="s">
        <v>19854</v>
      </c>
      <c r="C3141" s="104" t="s">
        <v>280</v>
      </c>
      <c r="D3141" s="104" t="s">
        <v>308</v>
      </c>
      <c r="E3141" s="104" t="s">
        <v>309</v>
      </c>
      <c r="F3141" s="104" t="s">
        <v>343</v>
      </c>
      <c r="G3141" s="104" t="s">
        <v>332</v>
      </c>
      <c r="H3141" s="104" t="s">
        <v>4317</v>
      </c>
      <c r="I3141" s="104" t="s">
        <v>19872</v>
      </c>
      <c r="J3141" s="105">
        <v>1000</v>
      </c>
      <c r="K3141" s="105">
        <v>10000</v>
      </c>
      <c r="L3141" s="105">
        <v>5500</v>
      </c>
      <c r="M3141" s="106">
        <v>59.799470110000001</v>
      </c>
      <c r="N3141" s="105">
        <v>328897.08559999999</v>
      </c>
      <c r="O3141" s="107">
        <f t="shared" si="98"/>
        <v>33</v>
      </c>
      <c r="P3141" s="105">
        <f>IFERROR(INDEX(Data_HS!$D$2:$D$8217,MATCH(H3141,Data_HS!$A$2:$A$8217,0))/p_bulan,"")</f>
        <v>229809.36363636365</v>
      </c>
      <c r="Q3141" s="104" t="str">
        <f t="shared" si="99"/>
        <v>Melebihi ekspor nasional HS</v>
      </c>
    </row>
    <row r="3142" spans="1:17" x14ac:dyDescent="0.3">
      <c r="A3142" s="104">
        <v>3141</v>
      </c>
      <c r="B3142" s="104" t="s">
        <v>19854</v>
      </c>
      <c r="C3142" s="104" t="s">
        <v>280</v>
      </c>
      <c r="D3142" s="104" t="s">
        <v>308</v>
      </c>
      <c r="E3142" s="104" t="s">
        <v>309</v>
      </c>
      <c r="F3142" s="104" t="s">
        <v>343</v>
      </c>
      <c r="G3142" s="104" t="s">
        <v>332</v>
      </c>
      <c r="H3142" s="104" t="s">
        <v>7061</v>
      </c>
      <c r="I3142" s="104" t="s">
        <v>19873</v>
      </c>
      <c r="J3142" s="105">
        <v>28000</v>
      </c>
      <c r="K3142" s="105">
        <v>280000</v>
      </c>
      <c r="L3142" s="105">
        <v>154000</v>
      </c>
      <c r="M3142" s="106">
        <v>1.659895613</v>
      </c>
      <c r="N3142" s="105">
        <v>255623.92439999999</v>
      </c>
      <c r="O3142" s="107">
        <f t="shared" si="98"/>
        <v>53</v>
      </c>
      <c r="P3142" s="105">
        <f>IFERROR(INDEX(Data_HS!$D$2:$D$8217,MATCH(H3142,Data_HS!$A$2:$A$8217,0))/p_bulan,"")</f>
        <v>1069.7272727272727</v>
      </c>
      <c r="Q3142" s="104" t="str">
        <f t="shared" si="99"/>
        <v>Melebihi ekspor nasional HS</v>
      </c>
    </row>
    <row r="3143" spans="1:17" x14ac:dyDescent="0.3">
      <c r="A3143" s="104">
        <v>3142</v>
      </c>
      <c r="B3143" s="104" t="s">
        <v>19854</v>
      </c>
      <c r="C3143" s="104" t="s">
        <v>280</v>
      </c>
      <c r="D3143" s="104" t="s">
        <v>308</v>
      </c>
      <c r="E3143" s="104" t="s">
        <v>309</v>
      </c>
      <c r="F3143" s="104" t="s">
        <v>343</v>
      </c>
      <c r="G3143" s="104" t="s">
        <v>332</v>
      </c>
      <c r="H3143" s="104" t="s">
        <v>466</v>
      </c>
      <c r="I3143" s="104" t="s">
        <v>19874</v>
      </c>
      <c r="J3143" s="105">
        <v>0</v>
      </c>
      <c r="K3143" s="105">
        <v>0</v>
      </c>
      <c r="L3143" s="105">
        <v>0</v>
      </c>
      <c r="M3143" s="106">
        <v>5.2306273059999997</v>
      </c>
      <c r="N3143" s="105">
        <v>0</v>
      </c>
      <c r="O3143" s="107">
        <f t="shared" si="98"/>
        <v>2</v>
      </c>
      <c r="P3143" s="105">
        <f>IFERROR(INDEX(Data_HS!$D$2:$D$8217,MATCH(H3143,Data_HS!$A$2:$A$8217,0))/p_bulan,"")</f>
        <v>2577.2727272727275</v>
      </c>
      <c r="Q3143" s="104" t="str">
        <f t="shared" si="99"/>
        <v>Estimasi nol</v>
      </c>
    </row>
    <row r="3144" spans="1:17" x14ac:dyDescent="0.3">
      <c r="A3144" s="104">
        <v>3143</v>
      </c>
      <c r="B3144" s="104" t="s">
        <v>19854</v>
      </c>
      <c r="C3144" s="104" t="s">
        <v>280</v>
      </c>
      <c r="D3144" s="104" t="s">
        <v>308</v>
      </c>
      <c r="E3144" s="104" t="s">
        <v>309</v>
      </c>
      <c r="F3144" s="104" t="s">
        <v>343</v>
      </c>
      <c r="G3144" s="104" t="s">
        <v>332</v>
      </c>
      <c r="H3144" s="104" t="s">
        <v>1276</v>
      </c>
      <c r="I3144" s="104" t="s">
        <v>19875</v>
      </c>
      <c r="J3144" s="105">
        <v>0</v>
      </c>
      <c r="K3144" s="105">
        <v>0</v>
      </c>
      <c r="L3144" s="105">
        <v>0</v>
      </c>
      <c r="M3144" s="106">
        <v>1.5806515269999999</v>
      </c>
      <c r="N3144" s="105">
        <v>0</v>
      </c>
      <c r="O3144" s="107">
        <f t="shared" si="98"/>
        <v>7</v>
      </c>
      <c r="P3144" s="105">
        <f>IFERROR(INDEX(Data_HS!$D$2:$D$8217,MATCH(H3144,Data_HS!$A$2:$A$8217,0))/p_bulan,"")</f>
        <v>97567.727272727279</v>
      </c>
      <c r="Q3144" s="104" t="str">
        <f t="shared" si="99"/>
        <v>Estimasi nol</v>
      </c>
    </row>
    <row r="3145" spans="1:17" x14ac:dyDescent="0.3">
      <c r="A3145" s="104">
        <v>3144</v>
      </c>
      <c r="B3145" s="104" t="s">
        <v>19854</v>
      </c>
      <c r="C3145" s="104" t="s">
        <v>280</v>
      </c>
      <c r="D3145" s="104" t="s">
        <v>308</v>
      </c>
      <c r="E3145" s="104" t="s">
        <v>309</v>
      </c>
      <c r="F3145" s="104" t="s">
        <v>343</v>
      </c>
      <c r="G3145" s="104" t="s">
        <v>332</v>
      </c>
      <c r="H3145" s="104" t="s">
        <v>4629</v>
      </c>
      <c r="I3145" s="104" t="s">
        <v>19876</v>
      </c>
      <c r="J3145" s="105">
        <v>0</v>
      </c>
      <c r="K3145" s="105">
        <v>0</v>
      </c>
      <c r="L3145" s="105">
        <v>0</v>
      </c>
      <c r="M3145" s="106">
        <v>1.77268161</v>
      </c>
      <c r="N3145" s="105">
        <v>0</v>
      </c>
      <c r="O3145" s="107">
        <f t="shared" si="98"/>
        <v>38</v>
      </c>
      <c r="P3145" s="105">
        <f>IFERROR(INDEX(Data_HS!$D$2:$D$8217,MATCH(H3145,Data_HS!$A$2:$A$8217,0))/p_bulan,"")</f>
        <v>2332469</v>
      </c>
      <c r="Q3145" s="104" t="str">
        <f t="shared" si="99"/>
        <v>Estimasi nol</v>
      </c>
    </row>
    <row r="3146" spans="1:17" x14ac:dyDescent="0.3">
      <c r="A3146" s="104">
        <v>3145</v>
      </c>
      <c r="B3146" s="104" t="s">
        <v>19877</v>
      </c>
      <c r="C3146" s="104" t="s">
        <v>282</v>
      </c>
      <c r="D3146" s="104" t="s">
        <v>311</v>
      </c>
      <c r="E3146" s="104" t="s">
        <v>320</v>
      </c>
      <c r="F3146" s="104" t="s">
        <v>344</v>
      </c>
      <c r="G3146" s="104" t="s">
        <v>335</v>
      </c>
      <c r="H3146" s="104" t="s">
        <v>8811</v>
      </c>
      <c r="I3146" s="104" t="s">
        <v>19878</v>
      </c>
      <c r="J3146" s="105">
        <v>1000</v>
      </c>
      <c r="K3146" s="105">
        <v>30000</v>
      </c>
      <c r="L3146" s="105">
        <v>15500</v>
      </c>
      <c r="M3146" s="106">
        <v>6.7584436639999996</v>
      </c>
      <c r="N3146" s="105">
        <v>104755.8768</v>
      </c>
      <c r="O3146" s="107">
        <f t="shared" si="98"/>
        <v>64</v>
      </c>
      <c r="P3146" s="105">
        <f>IFERROR(INDEX(Data_HS!$D$2:$D$8217,MATCH(H3146,Data_HS!$A$2:$A$8217,0))/p_bulan,"")</f>
        <v>9095.636363636364</v>
      </c>
      <c r="Q3146" s="104" t="str">
        <f t="shared" si="99"/>
        <v>Melebihi ekspor nasional HS</v>
      </c>
    </row>
    <row r="3147" spans="1:17" x14ac:dyDescent="0.3">
      <c r="A3147" s="104">
        <v>3146</v>
      </c>
      <c r="B3147" s="104" t="s">
        <v>19877</v>
      </c>
      <c r="C3147" s="104" t="s">
        <v>282</v>
      </c>
      <c r="D3147" s="104" t="s">
        <v>311</v>
      </c>
      <c r="E3147" s="104" t="s">
        <v>320</v>
      </c>
      <c r="F3147" s="104" t="s">
        <v>344</v>
      </c>
      <c r="G3147" s="104" t="s">
        <v>335</v>
      </c>
      <c r="H3147" s="104" t="s">
        <v>2829</v>
      </c>
      <c r="I3147" s="104" t="s">
        <v>16900</v>
      </c>
      <c r="J3147" s="105">
        <v>18000</v>
      </c>
      <c r="K3147" s="105">
        <v>30000</v>
      </c>
      <c r="L3147" s="105">
        <v>24000</v>
      </c>
      <c r="M3147" s="106">
        <v>13.72142208</v>
      </c>
      <c r="N3147" s="105">
        <v>329314.1299</v>
      </c>
      <c r="O3147" s="107">
        <f t="shared" si="98"/>
        <v>24</v>
      </c>
      <c r="P3147" s="105">
        <f>IFERROR(INDEX(Data_HS!$D$2:$D$8217,MATCH(H3147,Data_HS!$A$2:$A$8217,0))/p_bulan,"")</f>
        <v>19492304.181818184</v>
      </c>
      <c r="Q3147" s="104" t="str">
        <f t="shared" si="99"/>
        <v>Wajar</v>
      </c>
    </row>
    <row r="3148" spans="1:17" x14ac:dyDescent="0.3">
      <c r="A3148" s="104">
        <v>3147</v>
      </c>
      <c r="B3148" s="104" t="s">
        <v>19877</v>
      </c>
      <c r="C3148" s="104" t="s">
        <v>282</v>
      </c>
      <c r="D3148" s="104" t="s">
        <v>311</v>
      </c>
      <c r="E3148" s="104" t="s">
        <v>320</v>
      </c>
      <c r="F3148" s="104" t="s">
        <v>344</v>
      </c>
      <c r="G3148" s="104" t="s">
        <v>335</v>
      </c>
      <c r="H3148" s="104" t="s">
        <v>16845</v>
      </c>
      <c r="I3148" s="104" t="s">
        <v>16841</v>
      </c>
      <c r="J3148" s="105">
        <v>18000</v>
      </c>
      <c r="K3148" s="105">
        <v>50000</v>
      </c>
      <c r="L3148" s="105">
        <v>34000</v>
      </c>
      <c r="M3148" s="106"/>
      <c r="N3148" s="105"/>
      <c r="O3148" s="107">
        <f t="shared" si="98"/>
        <v>0</v>
      </c>
      <c r="P3148" s="105" t="str">
        <f>IFERROR(INDEX(Data_HS!$D$2:$D$8217,MATCH(H3148,Data_HS!$A$2:$A$8217,0))/p_bulan,"")</f>
        <v/>
      </c>
      <c r="Q3148" s="104" t="str">
        <f t="shared" si="99"/>
        <v>HS tidak valid</v>
      </c>
    </row>
    <row r="3149" spans="1:17" x14ac:dyDescent="0.3">
      <c r="A3149" s="104">
        <v>3148</v>
      </c>
      <c r="B3149" s="104" t="s">
        <v>19877</v>
      </c>
      <c r="C3149" s="104" t="s">
        <v>282</v>
      </c>
      <c r="D3149" s="104" t="s">
        <v>311</v>
      </c>
      <c r="E3149" s="104" t="s">
        <v>320</v>
      </c>
      <c r="F3149" s="104" t="s">
        <v>344</v>
      </c>
      <c r="G3149" s="104" t="s">
        <v>335</v>
      </c>
      <c r="H3149" s="104" t="s">
        <v>1557</v>
      </c>
      <c r="I3149" s="104" t="s">
        <v>17109</v>
      </c>
      <c r="J3149" s="105">
        <v>18000</v>
      </c>
      <c r="K3149" s="105">
        <v>100000</v>
      </c>
      <c r="L3149" s="105">
        <v>59000</v>
      </c>
      <c r="M3149" s="106">
        <v>0.76696932900000003</v>
      </c>
      <c r="N3149" s="105">
        <v>45251.190430000002</v>
      </c>
      <c r="O3149" s="107">
        <f t="shared" si="98"/>
        <v>9</v>
      </c>
      <c r="P3149" s="105">
        <f>IFERROR(INDEX(Data_HS!$D$2:$D$8217,MATCH(H3149,Data_HS!$A$2:$A$8217,0))/p_bulan,"")</f>
        <v>171188.18181818182</v>
      </c>
      <c r="Q3149" s="104" t="str">
        <f t="shared" si="99"/>
        <v>Wajar</v>
      </c>
    </row>
    <row r="3150" spans="1:17" x14ac:dyDescent="0.3">
      <c r="A3150" s="104">
        <v>3149</v>
      </c>
      <c r="B3150" s="104" t="s">
        <v>19879</v>
      </c>
      <c r="C3150" s="104" t="s">
        <v>286</v>
      </c>
      <c r="D3150" s="104" t="s">
        <v>308</v>
      </c>
      <c r="E3150" s="104" t="s">
        <v>321</v>
      </c>
      <c r="F3150" s="104" t="s">
        <v>344</v>
      </c>
      <c r="G3150" s="104" t="s">
        <v>332</v>
      </c>
      <c r="H3150" s="104" t="s">
        <v>16845</v>
      </c>
      <c r="I3150" s="104" t="s">
        <v>16846</v>
      </c>
      <c r="J3150" s="105"/>
      <c r="K3150" s="105"/>
      <c r="L3150" s="105"/>
      <c r="M3150" s="106"/>
      <c r="N3150" s="105"/>
      <c r="O3150" s="107">
        <f t="shared" si="98"/>
        <v>0</v>
      </c>
      <c r="P3150" s="105" t="str">
        <f>IFERROR(INDEX(Data_HS!$D$2:$D$8217,MATCH(H3150,Data_HS!$A$2:$A$8217,0))/p_bulan,"")</f>
        <v/>
      </c>
      <c r="Q3150" s="104" t="str">
        <f t="shared" si="99"/>
        <v>HS tidak valid</v>
      </c>
    </row>
    <row r="3151" spans="1:17" x14ac:dyDescent="0.3">
      <c r="A3151" s="104">
        <v>3150</v>
      </c>
      <c r="B3151" s="104" t="s">
        <v>19880</v>
      </c>
      <c r="C3151" s="104" t="s">
        <v>282</v>
      </c>
      <c r="D3151" s="104" t="s">
        <v>308</v>
      </c>
      <c r="E3151" s="104" t="s">
        <v>320</v>
      </c>
      <c r="F3151" s="104" t="s">
        <v>320</v>
      </c>
      <c r="G3151" s="104" t="s">
        <v>320</v>
      </c>
      <c r="H3151" s="104" t="s">
        <v>1523</v>
      </c>
      <c r="I3151" s="104" t="s">
        <v>16812</v>
      </c>
      <c r="J3151" s="105">
        <v>10</v>
      </c>
      <c r="K3151" s="105">
        <v>100000</v>
      </c>
      <c r="L3151" s="105">
        <v>50005</v>
      </c>
      <c r="M3151" s="106">
        <v>5.5373955229999998</v>
      </c>
      <c r="N3151" s="105">
        <v>276897.46309999999</v>
      </c>
      <c r="O3151" s="107">
        <f t="shared" si="98"/>
        <v>9</v>
      </c>
      <c r="P3151" s="105">
        <f>IFERROR(INDEX(Data_HS!$D$2:$D$8217,MATCH(H3151,Data_HS!$A$2:$A$8217,0))/p_bulan,"")</f>
        <v>18410584.636363637</v>
      </c>
      <c r="Q3151" s="104" t="str">
        <f t="shared" si="99"/>
        <v>Wajar</v>
      </c>
    </row>
    <row r="3152" spans="1:17" x14ac:dyDescent="0.3">
      <c r="A3152" s="104">
        <v>3151</v>
      </c>
      <c r="B3152" s="104" t="s">
        <v>19880</v>
      </c>
      <c r="C3152" s="104" t="s">
        <v>282</v>
      </c>
      <c r="D3152" s="104" t="s">
        <v>308</v>
      </c>
      <c r="E3152" s="104" t="s">
        <v>320</v>
      </c>
      <c r="F3152" s="104" t="s">
        <v>320</v>
      </c>
      <c r="G3152" s="104" t="s">
        <v>320</v>
      </c>
      <c r="H3152" s="104" t="s">
        <v>16845</v>
      </c>
      <c r="I3152" s="104" t="s">
        <v>19881</v>
      </c>
      <c r="J3152" s="105">
        <v>0</v>
      </c>
      <c r="K3152" s="105">
        <v>60000</v>
      </c>
      <c r="L3152" s="105">
        <v>30000</v>
      </c>
      <c r="M3152" s="106"/>
      <c r="N3152" s="105"/>
      <c r="O3152" s="107">
        <f t="shared" si="98"/>
        <v>0</v>
      </c>
      <c r="P3152" s="105" t="str">
        <f>IFERROR(INDEX(Data_HS!$D$2:$D$8217,MATCH(H3152,Data_HS!$A$2:$A$8217,0))/p_bulan,"")</f>
        <v/>
      </c>
      <c r="Q3152" s="104" t="str">
        <f t="shared" si="99"/>
        <v>HS tidak valid</v>
      </c>
    </row>
    <row r="3153" spans="1:17" x14ac:dyDescent="0.3">
      <c r="A3153" s="104">
        <v>3152</v>
      </c>
      <c r="B3153" s="104" t="s">
        <v>19880</v>
      </c>
      <c r="C3153" s="104" t="s">
        <v>282</v>
      </c>
      <c r="D3153" s="104" t="s">
        <v>308</v>
      </c>
      <c r="E3153" s="104" t="s">
        <v>320</v>
      </c>
      <c r="F3153" s="104" t="s">
        <v>320</v>
      </c>
      <c r="G3153" s="104" t="s">
        <v>320</v>
      </c>
      <c r="H3153" s="104" t="s">
        <v>4315</v>
      </c>
      <c r="I3153" s="104" t="s">
        <v>19882</v>
      </c>
      <c r="J3153" s="105">
        <v>10</v>
      </c>
      <c r="K3153" s="105">
        <v>30000</v>
      </c>
      <c r="L3153" s="105">
        <v>15005</v>
      </c>
      <c r="M3153" s="106">
        <v>100.6834016</v>
      </c>
      <c r="N3153" s="105">
        <v>1510754.442</v>
      </c>
      <c r="O3153" s="107">
        <f t="shared" si="98"/>
        <v>33</v>
      </c>
      <c r="P3153" s="105">
        <f>IFERROR(INDEX(Data_HS!$D$2:$D$8217,MATCH(H3153,Data_HS!$A$2:$A$8217,0))/p_bulan,"")</f>
        <v>14933115</v>
      </c>
      <c r="Q3153" s="104" t="str">
        <f t="shared" si="99"/>
        <v>Wajar</v>
      </c>
    </row>
    <row r="3154" spans="1:17" x14ac:dyDescent="0.3">
      <c r="A3154" s="104">
        <v>3153</v>
      </c>
      <c r="B3154" s="104" t="s">
        <v>19880</v>
      </c>
      <c r="C3154" s="104" t="s">
        <v>282</v>
      </c>
      <c r="D3154" s="104" t="s">
        <v>308</v>
      </c>
      <c r="E3154" s="104" t="s">
        <v>320</v>
      </c>
      <c r="F3154" s="104" t="s">
        <v>320</v>
      </c>
      <c r="G3154" s="104" t="s">
        <v>320</v>
      </c>
      <c r="H3154" s="104" t="s">
        <v>1408</v>
      </c>
      <c r="I3154" s="104" t="s">
        <v>19883</v>
      </c>
      <c r="J3154" s="105">
        <v>10</v>
      </c>
      <c r="K3154" s="105">
        <v>100000</v>
      </c>
      <c r="L3154" s="105">
        <v>50005</v>
      </c>
      <c r="M3154" s="106">
        <v>2.3141400760000002</v>
      </c>
      <c r="N3154" s="105">
        <v>115718.5745</v>
      </c>
      <c r="O3154" s="107">
        <f t="shared" si="98"/>
        <v>8</v>
      </c>
      <c r="P3154" s="105">
        <f>IFERROR(INDEX(Data_HS!$D$2:$D$8217,MATCH(H3154,Data_HS!$A$2:$A$8217,0))/p_bulan,"")</f>
        <v>118491.54545454546</v>
      </c>
      <c r="Q3154" s="104" t="str">
        <f t="shared" si="99"/>
        <v>Wajar</v>
      </c>
    </row>
    <row r="3155" spans="1:17" x14ac:dyDescent="0.3">
      <c r="A3155" s="104">
        <v>3154</v>
      </c>
      <c r="B3155" s="104" t="s">
        <v>19880</v>
      </c>
      <c r="C3155" s="104" t="s">
        <v>282</v>
      </c>
      <c r="D3155" s="104" t="s">
        <v>308</v>
      </c>
      <c r="E3155" s="104" t="s">
        <v>320</v>
      </c>
      <c r="F3155" s="104" t="s">
        <v>320</v>
      </c>
      <c r="G3155" s="104" t="s">
        <v>320</v>
      </c>
      <c r="H3155" s="104" t="s">
        <v>4629</v>
      </c>
      <c r="I3155" s="104" t="s">
        <v>16907</v>
      </c>
      <c r="J3155" s="105">
        <v>0</v>
      </c>
      <c r="K3155" s="105">
        <v>100000</v>
      </c>
      <c r="L3155" s="105">
        <v>50000</v>
      </c>
      <c r="M3155" s="106">
        <v>1.77268161</v>
      </c>
      <c r="N3155" s="105">
        <v>88634.080489999993</v>
      </c>
      <c r="O3155" s="107">
        <f t="shared" si="98"/>
        <v>38</v>
      </c>
      <c r="P3155" s="105">
        <f>IFERROR(INDEX(Data_HS!$D$2:$D$8217,MATCH(H3155,Data_HS!$A$2:$A$8217,0))/p_bulan,"")</f>
        <v>2332469</v>
      </c>
      <c r="Q3155" s="104" t="str">
        <f t="shared" si="99"/>
        <v>Wajar</v>
      </c>
    </row>
    <row r="3156" spans="1:17" x14ac:dyDescent="0.3">
      <c r="A3156" s="104">
        <v>3155</v>
      </c>
      <c r="B3156" s="104" t="s">
        <v>19880</v>
      </c>
      <c r="C3156" s="104" t="s">
        <v>282</v>
      </c>
      <c r="D3156" s="104" t="s">
        <v>308</v>
      </c>
      <c r="E3156" s="104" t="s">
        <v>320</v>
      </c>
      <c r="F3156" s="104" t="s">
        <v>320</v>
      </c>
      <c r="G3156" s="104" t="s">
        <v>320</v>
      </c>
      <c r="H3156" s="104" t="s">
        <v>1557</v>
      </c>
      <c r="I3156" s="104" t="s">
        <v>19884</v>
      </c>
      <c r="J3156" s="105">
        <v>10</v>
      </c>
      <c r="K3156" s="105">
        <v>30000</v>
      </c>
      <c r="L3156" s="105">
        <v>15005</v>
      </c>
      <c r="M3156" s="106">
        <v>0.76696932900000003</v>
      </c>
      <c r="N3156" s="105">
        <v>11508.37479</v>
      </c>
      <c r="O3156" s="107">
        <f t="shared" si="98"/>
        <v>9</v>
      </c>
      <c r="P3156" s="105">
        <f>IFERROR(INDEX(Data_HS!$D$2:$D$8217,MATCH(H3156,Data_HS!$A$2:$A$8217,0))/p_bulan,"")</f>
        <v>171188.18181818182</v>
      </c>
      <c r="Q3156" s="104" t="str">
        <f t="shared" si="99"/>
        <v>Wajar</v>
      </c>
    </row>
    <row r="3157" spans="1:17" x14ac:dyDescent="0.3">
      <c r="A3157" s="104">
        <v>3156</v>
      </c>
      <c r="B3157" s="104" t="s">
        <v>19880</v>
      </c>
      <c r="C3157" s="104" t="s">
        <v>282</v>
      </c>
      <c r="D3157" s="104" t="s">
        <v>308</v>
      </c>
      <c r="E3157" s="104" t="s">
        <v>320</v>
      </c>
      <c r="F3157" s="104" t="s">
        <v>320</v>
      </c>
      <c r="G3157" s="104" t="s">
        <v>320</v>
      </c>
      <c r="H3157" s="104" t="s">
        <v>4309</v>
      </c>
      <c r="I3157" s="104" t="s">
        <v>19534</v>
      </c>
      <c r="J3157" s="105">
        <v>10</v>
      </c>
      <c r="K3157" s="105">
        <v>30000</v>
      </c>
      <c r="L3157" s="105">
        <v>15005</v>
      </c>
      <c r="M3157" s="106">
        <v>19.975047419999999</v>
      </c>
      <c r="N3157" s="105">
        <v>299725.58659999998</v>
      </c>
      <c r="O3157" s="107">
        <f t="shared" si="98"/>
        <v>33</v>
      </c>
      <c r="P3157" s="105">
        <f>IFERROR(INDEX(Data_HS!$D$2:$D$8217,MATCH(H3157,Data_HS!$A$2:$A$8217,0))/p_bulan,"")</f>
        <v>495886</v>
      </c>
      <c r="Q3157" s="104" t="str">
        <f t="shared" si="99"/>
        <v>Wajar</v>
      </c>
    </row>
    <row r="3158" spans="1:17" x14ac:dyDescent="0.3">
      <c r="A3158" s="104">
        <v>3157</v>
      </c>
      <c r="B3158" s="104" t="s">
        <v>19880</v>
      </c>
      <c r="C3158" s="104" t="s">
        <v>282</v>
      </c>
      <c r="D3158" s="104" t="s">
        <v>308</v>
      </c>
      <c r="E3158" s="104" t="s">
        <v>320</v>
      </c>
      <c r="F3158" s="104" t="s">
        <v>320</v>
      </c>
      <c r="G3158" s="104" t="s">
        <v>320</v>
      </c>
      <c r="H3158" s="104" t="s">
        <v>1517</v>
      </c>
      <c r="I3158" s="104" t="s">
        <v>16807</v>
      </c>
      <c r="J3158" s="105">
        <v>10</v>
      </c>
      <c r="K3158" s="105">
        <v>100000</v>
      </c>
      <c r="L3158" s="105">
        <v>50005</v>
      </c>
      <c r="M3158" s="106">
        <v>4.5178611809999998</v>
      </c>
      <c r="N3158" s="105">
        <v>225915.6483</v>
      </c>
      <c r="O3158" s="107">
        <f t="shared" si="98"/>
        <v>9</v>
      </c>
      <c r="P3158" s="105">
        <f>IFERROR(INDEX(Data_HS!$D$2:$D$8217,MATCH(H3158,Data_HS!$A$2:$A$8217,0))/p_bulan,"")</f>
        <v>1296930.9090909092</v>
      </c>
      <c r="Q3158" s="104" t="str">
        <f t="shared" si="99"/>
        <v>Wajar</v>
      </c>
    </row>
    <row r="3159" spans="1:17" x14ac:dyDescent="0.3">
      <c r="A3159" s="104">
        <v>3158</v>
      </c>
      <c r="B3159" s="104" t="s">
        <v>19880</v>
      </c>
      <c r="C3159" s="104" t="s">
        <v>282</v>
      </c>
      <c r="D3159" s="104" t="s">
        <v>308</v>
      </c>
      <c r="E3159" s="104" t="s">
        <v>320</v>
      </c>
      <c r="F3159" s="104" t="s">
        <v>320</v>
      </c>
      <c r="G3159" s="104" t="s">
        <v>320</v>
      </c>
      <c r="H3159" s="104" t="s">
        <v>1304</v>
      </c>
      <c r="I3159" s="104" t="s">
        <v>16951</v>
      </c>
      <c r="J3159" s="105">
        <v>0</v>
      </c>
      <c r="K3159" s="105">
        <v>50000</v>
      </c>
      <c r="L3159" s="105">
        <v>25000</v>
      </c>
      <c r="M3159" s="106">
        <v>0.42636016700000001</v>
      </c>
      <c r="N3159" s="105">
        <v>10659.00417</v>
      </c>
      <c r="O3159" s="107">
        <f t="shared" si="98"/>
        <v>8</v>
      </c>
      <c r="P3159" s="105">
        <f>IFERROR(INDEX(Data_HS!$D$2:$D$8217,MATCH(H3159,Data_HS!$A$2:$A$8217,0))/p_bulan,"")</f>
        <v>24934517.727272727</v>
      </c>
      <c r="Q3159" s="104" t="str">
        <f t="shared" si="99"/>
        <v>Wajar</v>
      </c>
    </row>
    <row r="3160" spans="1:17" x14ac:dyDescent="0.3">
      <c r="A3160" s="104">
        <v>3159</v>
      </c>
      <c r="B3160" s="104" t="s">
        <v>19880</v>
      </c>
      <c r="C3160" s="104" t="s">
        <v>282</v>
      </c>
      <c r="D3160" s="104" t="s">
        <v>308</v>
      </c>
      <c r="E3160" s="104" t="s">
        <v>320</v>
      </c>
      <c r="F3160" s="104" t="s">
        <v>320</v>
      </c>
      <c r="G3160" s="104" t="s">
        <v>320</v>
      </c>
      <c r="H3160" s="104" t="s">
        <v>1685</v>
      </c>
      <c r="I3160" s="104" t="s">
        <v>1686</v>
      </c>
      <c r="J3160" s="105">
        <v>0</v>
      </c>
      <c r="K3160" s="105">
        <v>100000</v>
      </c>
      <c r="L3160" s="105">
        <v>50000</v>
      </c>
      <c r="M3160" s="106">
        <v>1.711527295</v>
      </c>
      <c r="N3160" s="105">
        <v>85576.364730000001</v>
      </c>
      <c r="O3160" s="107">
        <f t="shared" si="98"/>
        <v>12</v>
      </c>
      <c r="P3160" s="105">
        <f>IFERROR(INDEX(Data_HS!$D$2:$D$8217,MATCH(H3160,Data_HS!$A$2:$A$8217,0))/p_bulan,"")</f>
        <v>4130712</v>
      </c>
      <c r="Q3160" s="104" t="str">
        <f t="shared" si="99"/>
        <v>Wajar</v>
      </c>
    </row>
    <row r="3161" spans="1:17" x14ac:dyDescent="0.3">
      <c r="A3161" s="104">
        <v>3160</v>
      </c>
      <c r="B3161" s="104" t="s">
        <v>19880</v>
      </c>
      <c r="C3161" s="104" t="s">
        <v>282</v>
      </c>
      <c r="D3161" s="104" t="s">
        <v>308</v>
      </c>
      <c r="E3161" s="104" t="s">
        <v>320</v>
      </c>
      <c r="F3161" s="104" t="s">
        <v>320</v>
      </c>
      <c r="G3161" s="104" t="s">
        <v>320</v>
      </c>
      <c r="H3161" s="104" t="s">
        <v>1002</v>
      </c>
      <c r="I3161" s="104" t="s">
        <v>19885</v>
      </c>
      <c r="J3161" s="105">
        <v>10</v>
      </c>
      <c r="K3161" s="105">
        <v>20000</v>
      </c>
      <c r="L3161" s="105">
        <v>10005</v>
      </c>
      <c r="M3161" s="106">
        <v>1.5342119759999999</v>
      </c>
      <c r="N3161" s="105">
        <v>15349.79082</v>
      </c>
      <c r="O3161" s="107">
        <f t="shared" si="98"/>
        <v>4</v>
      </c>
      <c r="P3161" s="105">
        <f>IFERROR(INDEX(Data_HS!$D$2:$D$8217,MATCH(H3161,Data_HS!$A$2:$A$8217,0))/p_bulan,"")</f>
        <v>819541.72727272729</v>
      </c>
      <c r="Q3161" s="104" t="str">
        <f t="shared" si="99"/>
        <v>Wajar</v>
      </c>
    </row>
    <row r="3162" spans="1:17" x14ac:dyDescent="0.3">
      <c r="A3162" s="104">
        <v>3161</v>
      </c>
      <c r="B3162" s="104" t="s">
        <v>19880</v>
      </c>
      <c r="C3162" s="104" t="s">
        <v>282</v>
      </c>
      <c r="D3162" s="104" t="s">
        <v>308</v>
      </c>
      <c r="E3162" s="104" t="s">
        <v>320</v>
      </c>
      <c r="F3162" s="104" t="s">
        <v>320</v>
      </c>
      <c r="G3162" s="104" t="s">
        <v>320</v>
      </c>
      <c r="H3162" s="104" t="s">
        <v>1460</v>
      </c>
      <c r="I3162" s="104" t="s">
        <v>19886</v>
      </c>
      <c r="J3162" s="105">
        <v>10</v>
      </c>
      <c r="K3162" s="105">
        <v>150000</v>
      </c>
      <c r="L3162" s="105">
        <v>75005</v>
      </c>
      <c r="M3162" s="106">
        <v>6.8828138010000002</v>
      </c>
      <c r="N3162" s="105">
        <v>516245.44910000003</v>
      </c>
      <c r="O3162" s="107">
        <f t="shared" si="98"/>
        <v>9</v>
      </c>
      <c r="P3162" s="105">
        <f>IFERROR(INDEX(Data_HS!$D$2:$D$8217,MATCH(H3162,Data_HS!$A$2:$A$8217,0))/p_bulan,"")</f>
        <v>60138.272727272728</v>
      </c>
      <c r="Q3162" s="104" t="str">
        <f t="shared" si="99"/>
        <v>Melebihi ekspor nasional HS</v>
      </c>
    </row>
    <row r="3163" spans="1:17" x14ac:dyDescent="0.3">
      <c r="A3163" s="104">
        <v>3162</v>
      </c>
      <c r="B3163" s="104" t="s">
        <v>19887</v>
      </c>
      <c r="C3163" s="104" t="s">
        <v>305</v>
      </c>
      <c r="D3163" s="104" t="s">
        <v>320</v>
      </c>
      <c r="E3163" s="104" t="s">
        <v>318</v>
      </c>
      <c r="F3163" s="104" t="s">
        <v>344</v>
      </c>
      <c r="G3163" s="104" t="s">
        <v>335</v>
      </c>
      <c r="H3163" s="104" t="s">
        <v>1302</v>
      </c>
      <c r="I3163" s="104" t="s">
        <v>19888</v>
      </c>
      <c r="J3163" s="105">
        <v>1000</v>
      </c>
      <c r="K3163" s="105">
        <v>200000</v>
      </c>
      <c r="L3163" s="105">
        <v>100500</v>
      </c>
      <c r="M3163" s="106">
        <v>0.47623953400000002</v>
      </c>
      <c r="N3163" s="105">
        <v>47862.073190000003</v>
      </c>
      <c r="O3163" s="107">
        <f t="shared" si="98"/>
        <v>8</v>
      </c>
      <c r="P3163" s="105">
        <f>IFERROR(INDEX(Data_HS!$D$2:$D$8217,MATCH(H3163,Data_HS!$A$2:$A$8217,0))/p_bulan,"")</f>
        <v>48622.454545454544</v>
      </c>
      <c r="Q3163" s="104" t="str">
        <f t="shared" si="99"/>
        <v>Wajar</v>
      </c>
    </row>
    <row r="3164" spans="1:17" x14ac:dyDescent="0.3">
      <c r="A3164" s="104">
        <v>3163</v>
      </c>
      <c r="B3164" s="104" t="s">
        <v>19887</v>
      </c>
      <c r="C3164" s="104" t="s">
        <v>305</v>
      </c>
      <c r="D3164" s="104" t="s">
        <v>320</v>
      </c>
      <c r="E3164" s="104" t="s">
        <v>318</v>
      </c>
      <c r="F3164" s="104" t="s">
        <v>344</v>
      </c>
      <c r="G3164" s="104" t="s">
        <v>335</v>
      </c>
      <c r="H3164" s="104" t="s">
        <v>1294</v>
      </c>
      <c r="I3164" s="104" t="s">
        <v>19889</v>
      </c>
      <c r="J3164" s="105">
        <v>24000</v>
      </c>
      <c r="K3164" s="105">
        <v>0</v>
      </c>
      <c r="L3164" s="105">
        <v>12000</v>
      </c>
      <c r="M3164" s="106">
        <v>0.26608473300000002</v>
      </c>
      <c r="N3164" s="105">
        <v>3193.016795</v>
      </c>
      <c r="O3164" s="107">
        <f t="shared" si="98"/>
        <v>7</v>
      </c>
      <c r="P3164" s="105">
        <f>IFERROR(INDEX(Data_HS!$D$2:$D$8217,MATCH(H3164,Data_HS!$A$2:$A$8217,0))/p_bulan,"")</f>
        <v>114934.09090909091</v>
      </c>
      <c r="Q3164" s="104" t="str">
        <f t="shared" si="99"/>
        <v>Wajar</v>
      </c>
    </row>
    <row r="3165" spans="1:17" x14ac:dyDescent="0.3">
      <c r="A3165" s="104">
        <v>3164</v>
      </c>
      <c r="B3165" s="104" t="s">
        <v>19887</v>
      </c>
      <c r="C3165" s="104" t="s">
        <v>305</v>
      </c>
      <c r="D3165" s="104" t="s">
        <v>320</v>
      </c>
      <c r="E3165" s="104" t="s">
        <v>318</v>
      </c>
      <c r="F3165" s="104" t="s">
        <v>344</v>
      </c>
      <c r="G3165" s="104" t="s">
        <v>335</v>
      </c>
      <c r="H3165" s="104" t="s">
        <v>16845</v>
      </c>
      <c r="I3165" s="104" t="s">
        <v>19890</v>
      </c>
      <c r="J3165" s="105">
        <v>24000</v>
      </c>
      <c r="K3165" s="105"/>
      <c r="L3165" s="105">
        <v>24000</v>
      </c>
      <c r="M3165" s="106"/>
      <c r="N3165" s="105"/>
      <c r="O3165" s="107">
        <f t="shared" si="98"/>
        <v>0</v>
      </c>
      <c r="P3165" s="105" t="str">
        <f>IFERROR(INDEX(Data_HS!$D$2:$D$8217,MATCH(H3165,Data_HS!$A$2:$A$8217,0))/p_bulan,"")</f>
        <v/>
      </c>
      <c r="Q3165" s="104" t="str">
        <f t="shared" si="99"/>
        <v>HS tidak valid</v>
      </c>
    </row>
    <row r="3166" spans="1:17" x14ac:dyDescent="0.3">
      <c r="A3166" s="104">
        <v>3165</v>
      </c>
      <c r="B3166" s="104" t="s">
        <v>19891</v>
      </c>
      <c r="C3166" s="104" t="s">
        <v>290</v>
      </c>
      <c r="D3166" s="104" t="s">
        <v>311</v>
      </c>
      <c r="E3166" s="104" t="s">
        <v>315</v>
      </c>
      <c r="F3166" s="104" t="s">
        <v>343</v>
      </c>
      <c r="G3166" s="104" t="s">
        <v>332</v>
      </c>
      <c r="H3166" s="104" t="s">
        <v>2829</v>
      </c>
      <c r="I3166" s="104" t="s">
        <v>19088</v>
      </c>
      <c r="J3166" s="105">
        <v>50</v>
      </c>
      <c r="K3166" s="105">
        <v>1000000</v>
      </c>
      <c r="L3166" s="105">
        <v>500025</v>
      </c>
      <c r="M3166" s="106">
        <v>13.72142208</v>
      </c>
      <c r="N3166" s="105">
        <v>6861054.0760000004</v>
      </c>
      <c r="O3166" s="107">
        <f t="shared" si="98"/>
        <v>24</v>
      </c>
      <c r="P3166" s="105">
        <f>IFERROR(INDEX(Data_HS!$D$2:$D$8217,MATCH(H3166,Data_HS!$A$2:$A$8217,0))/p_bulan,"")</f>
        <v>19492304.181818184</v>
      </c>
      <c r="Q3166" s="104" t="str">
        <f t="shared" si="99"/>
        <v>Wajar</v>
      </c>
    </row>
    <row r="3167" spans="1:17" x14ac:dyDescent="0.3">
      <c r="A3167" s="104">
        <v>3166</v>
      </c>
      <c r="B3167" s="104" t="s">
        <v>19891</v>
      </c>
      <c r="C3167" s="104" t="s">
        <v>290</v>
      </c>
      <c r="D3167" s="104" t="s">
        <v>311</v>
      </c>
      <c r="E3167" s="104" t="s">
        <v>315</v>
      </c>
      <c r="F3167" s="104" t="s">
        <v>343</v>
      </c>
      <c r="G3167" s="104" t="s">
        <v>332</v>
      </c>
      <c r="H3167" s="104" t="s">
        <v>2829</v>
      </c>
      <c r="I3167" s="104" t="s">
        <v>19892</v>
      </c>
      <c r="J3167" s="105">
        <v>1000</v>
      </c>
      <c r="K3167" s="105">
        <v>1000</v>
      </c>
      <c r="L3167" s="105">
        <v>1000</v>
      </c>
      <c r="M3167" s="106">
        <v>13.72142208</v>
      </c>
      <c r="N3167" s="105">
        <v>13721.42208</v>
      </c>
      <c r="O3167" s="107">
        <f t="shared" si="98"/>
        <v>24</v>
      </c>
      <c r="P3167" s="105">
        <f>IFERROR(INDEX(Data_HS!$D$2:$D$8217,MATCH(H3167,Data_HS!$A$2:$A$8217,0))/p_bulan,"")</f>
        <v>19492304.181818184</v>
      </c>
      <c r="Q3167" s="104" t="str">
        <f t="shared" si="99"/>
        <v>Wajar</v>
      </c>
    </row>
    <row r="3168" spans="1:17" x14ac:dyDescent="0.3">
      <c r="A3168" s="104">
        <v>3167</v>
      </c>
      <c r="B3168" s="104" t="s">
        <v>19891</v>
      </c>
      <c r="C3168" s="104" t="s">
        <v>290</v>
      </c>
      <c r="D3168" s="104" t="s">
        <v>311</v>
      </c>
      <c r="E3168" s="104" t="s">
        <v>315</v>
      </c>
      <c r="F3168" s="104" t="s">
        <v>343</v>
      </c>
      <c r="G3168" s="104" t="s">
        <v>332</v>
      </c>
      <c r="H3168" s="104" t="s">
        <v>16845</v>
      </c>
      <c r="I3168" s="104" t="s">
        <v>19893</v>
      </c>
      <c r="J3168" s="105">
        <v>100000</v>
      </c>
      <c r="K3168" s="105">
        <v>50000</v>
      </c>
      <c r="L3168" s="105">
        <v>75000</v>
      </c>
      <c r="M3168" s="106"/>
      <c r="N3168" s="105"/>
      <c r="O3168" s="107">
        <f t="shared" si="98"/>
        <v>0</v>
      </c>
      <c r="P3168" s="105" t="str">
        <f>IFERROR(INDEX(Data_HS!$D$2:$D$8217,MATCH(H3168,Data_HS!$A$2:$A$8217,0))/p_bulan,"")</f>
        <v/>
      </c>
      <c r="Q3168" s="104" t="str">
        <f t="shared" si="99"/>
        <v>HS tidak valid</v>
      </c>
    </row>
    <row r="3169" spans="1:17" x14ac:dyDescent="0.3">
      <c r="A3169" s="104">
        <v>3168</v>
      </c>
      <c r="B3169" s="104" t="s">
        <v>19891</v>
      </c>
      <c r="C3169" s="104" t="s">
        <v>290</v>
      </c>
      <c r="D3169" s="104" t="s">
        <v>311</v>
      </c>
      <c r="E3169" s="104" t="s">
        <v>315</v>
      </c>
      <c r="F3169" s="104" t="s">
        <v>343</v>
      </c>
      <c r="G3169" s="104" t="s">
        <v>332</v>
      </c>
      <c r="H3169" s="104" t="s">
        <v>2255</v>
      </c>
      <c r="I3169" s="104" t="s">
        <v>19894</v>
      </c>
      <c r="J3169" s="105">
        <v>1000</v>
      </c>
      <c r="K3169" s="105">
        <v>50000</v>
      </c>
      <c r="L3169" s="105">
        <v>25500</v>
      </c>
      <c r="M3169" s="106">
        <v>0.48503075899999998</v>
      </c>
      <c r="N3169" s="105">
        <v>12368.28436</v>
      </c>
      <c r="O3169" s="107">
        <f t="shared" si="98"/>
        <v>18</v>
      </c>
      <c r="P3169" s="105">
        <f>IFERROR(INDEX(Data_HS!$D$2:$D$8217,MATCH(H3169,Data_HS!$A$2:$A$8217,0))/p_bulan,"")</f>
        <v>94769.454545454544</v>
      </c>
      <c r="Q3169" s="104" t="str">
        <f t="shared" si="99"/>
        <v>Wajar</v>
      </c>
    </row>
    <row r="3170" spans="1:17" x14ac:dyDescent="0.3">
      <c r="A3170" s="104">
        <v>3169</v>
      </c>
      <c r="B3170" s="104" t="s">
        <v>19895</v>
      </c>
      <c r="C3170" s="104" t="s">
        <v>336</v>
      </c>
      <c r="D3170" s="104" t="s">
        <v>314</v>
      </c>
      <c r="E3170" s="104" t="s">
        <v>320</v>
      </c>
      <c r="F3170" s="104" t="s">
        <v>344</v>
      </c>
      <c r="G3170" s="104" t="s">
        <v>332</v>
      </c>
      <c r="H3170" s="104" t="s">
        <v>1493</v>
      </c>
      <c r="I3170" s="104" t="s">
        <v>17260</v>
      </c>
      <c r="J3170" s="105">
        <v>10000</v>
      </c>
      <c r="K3170" s="105">
        <v>200000</v>
      </c>
      <c r="L3170" s="105">
        <v>105000</v>
      </c>
      <c r="M3170" s="106">
        <v>7.2449907680000001</v>
      </c>
      <c r="N3170" s="105">
        <v>760724.0307</v>
      </c>
      <c r="O3170" s="107">
        <f t="shared" si="98"/>
        <v>9</v>
      </c>
      <c r="P3170" s="105">
        <f>IFERROR(INDEX(Data_HS!$D$2:$D$8217,MATCH(H3170,Data_HS!$A$2:$A$8217,0))/p_bulan,"")</f>
        <v>10498596.909090908</v>
      </c>
      <c r="Q3170" s="104" t="str">
        <f t="shared" si="99"/>
        <v>Wajar</v>
      </c>
    </row>
    <row r="3171" spans="1:17" x14ac:dyDescent="0.3">
      <c r="A3171" s="104">
        <v>3170</v>
      </c>
      <c r="B3171" s="104" t="s">
        <v>19895</v>
      </c>
      <c r="C3171" s="104" t="s">
        <v>336</v>
      </c>
      <c r="D3171" s="104" t="s">
        <v>314</v>
      </c>
      <c r="E3171" s="104" t="s">
        <v>320</v>
      </c>
      <c r="F3171" s="104" t="s">
        <v>344</v>
      </c>
      <c r="G3171" s="104" t="s">
        <v>332</v>
      </c>
      <c r="H3171" s="104" t="s">
        <v>1513</v>
      </c>
      <c r="I3171" s="104" t="s">
        <v>16871</v>
      </c>
      <c r="J3171" s="105">
        <v>10</v>
      </c>
      <c r="K3171" s="105">
        <v>250</v>
      </c>
      <c r="L3171" s="105">
        <v>130</v>
      </c>
      <c r="M3171" s="106">
        <v>48.166593229999997</v>
      </c>
      <c r="N3171" s="105">
        <v>6261.6571190000004</v>
      </c>
      <c r="O3171" s="107">
        <f t="shared" si="98"/>
        <v>9</v>
      </c>
      <c r="P3171" s="105">
        <f>IFERROR(INDEX(Data_HS!$D$2:$D$8217,MATCH(H3171,Data_HS!$A$2:$A$8217,0))/p_bulan,"")</f>
        <v>785032.27272727271</v>
      </c>
      <c r="Q3171" s="104" t="str">
        <f t="shared" si="99"/>
        <v>Wajar</v>
      </c>
    </row>
    <row r="3172" spans="1:17" x14ac:dyDescent="0.3">
      <c r="A3172" s="104">
        <v>3171</v>
      </c>
      <c r="B3172" s="104" t="s">
        <v>19895</v>
      </c>
      <c r="C3172" s="104" t="s">
        <v>336</v>
      </c>
      <c r="D3172" s="104" t="s">
        <v>314</v>
      </c>
      <c r="E3172" s="104" t="s">
        <v>320</v>
      </c>
      <c r="F3172" s="104" t="s">
        <v>344</v>
      </c>
      <c r="G3172" s="104" t="s">
        <v>332</v>
      </c>
      <c r="H3172" s="104" t="s">
        <v>1859</v>
      </c>
      <c r="I3172" s="104" t="s">
        <v>16967</v>
      </c>
      <c r="J3172" s="105">
        <v>10000</v>
      </c>
      <c r="K3172" s="105">
        <v>200000</v>
      </c>
      <c r="L3172" s="105">
        <v>105000</v>
      </c>
      <c r="M3172" s="106">
        <v>2.097877859</v>
      </c>
      <c r="N3172" s="105">
        <v>220277.1752</v>
      </c>
      <c r="O3172" s="107">
        <f t="shared" si="98"/>
        <v>15</v>
      </c>
      <c r="P3172" s="105">
        <f>IFERROR(INDEX(Data_HS!$D$2:$D$8217,MATCH(H3172,Data_HS!$A$2:$A$8217,0))/p_bulan,"")</f>
        <v>16176.545454545454</v>
      </c>
      <c r="Q3172" s="104" t="str">
        <f t="shared" si="99"/>
        <v>Melebihi ekspor nasional HS</v>
      </c>
    </row>
    <row r="3173" spans="1:17" x14ac:dyDescent="0.3">
      <c r="A3173" s="104">
        <v>3172</v>
      </c>
      <c r="B3173" s="104" t="s">
        <v>19895</v>
      </c>
      <c r="C3173" s="104" t="s">
        <v>336</v>
      </c>
      <c r="D3173" s="104" t="s">
        <v>314</v>
      </c>
      <c r="E3173" s="104" t="s">
        <v>320</v>
      </c>
      <c r="F3173" s="104" t="s">
        <v>344</v>
      </c>
      <c r="G3173" s="104" t="s">
        <v>332</v>
      </c>
      <c r="H3173" s="104" t="s">
        <v>1495</v>
      </c>
      <c r="I3173" s="104" t="s">
        <v>16906</v>
      </c>
      <c r="J3173" s="105">
        <v>10000</v>
      </c>
      <c r="K3173" s="105">
        <v>200000</v>
      </c>
      <c r="L3173" s="105">
        <v>105000</v>
      </c>
      <c r="M3173" s="106">
        <v>6.7226702649999996</v>
      </c>
      <c r="N3173" s="105">
        <v>705880.37780000002</v>
      </c>
      <c r="O3173" s="107">
        <f t="shared" si="98"/>
        <v>9</v>
      </c>
      <c r="P3173" s="105">
        <f>IFERROR(INDEX(Data_HS!$D$2:$D$8217,MATCH(H3173,Data_HS!$A$2:$A$8217,0))/p_bulan,"")</f>
        <v>7877299.2727272725</v>
      </c>
      <c r="Q3173" s="104" t="str">
        <f t="shared" si="99"/>
        <v>Wajar</v>
      </c>
    </row>
    <row r="3174" spans="1:17" x14ac:dyDescent="0.3">
      <c r="A3174" s="104">
        <v>3173</v>
      </c>
      <c r="B3174" s="104" t="s">
        <v>19895</v>
      </c>
      <c r="C3174" s="104" t="s">
        <v>336</v>
      </c>
      <c r="D3174" s="104" t="s">
        <v>314</v>
      </c>
      <c r="E3174" s="104" t="s">
        <v>320</v>
      </c>
      <c r="F3174" s="104" t="s">
        <v>344</v>
      </c>
      <c r="G3174" s="104" t="s">
        <v>332</v>
      </c>
      <c r="H3174" s="104" t="s">
        <v>1527</v>
      </c>
      <c r="I3174" s="104" t="s">
        <v>16905</v>
      </c>
      <c r="J3174" s="105">
        <v>10000</v>
      </c>
      <c r="K3174" s="105">
        <v>200000</v>
      </c>
      <c r="L3174" s="105">
        <v>105000</v>
      </c>
      <c r="M3174" s="106">
        <v>5.5014955480000003</v>
      </c>
      <c r="N3174" s="105">
        <v>577657.03260000004</v>
      </c>
      <c r="O3174" s="107">
        <f t="shared" si="98"/>
        <v>9</v>
      </c>
      <c r="P3174" s="105">
        <f>IFERROR(INDEX(Data_HS!$D$2:$D$8217,MATCH(H3174,Data_HS!$A$2:$A$8217,0))/p_bulan,"")</f>
        <v>8913202</v>
      </c>
      <c r="Q3174" s="104" t="str">
        <f t="shared" si="99"/>
        <v>Wajar</v>
      </c>
    </row>
    <row r="3175" spans="1:17" x14ac:dyDescent="0.3">
      <c r="A3175" s="104">
        <v>3174</v>
      </c>
      <c r="B3175" s="104" t="s">
        <v>19895</v>
      </c>
      <c r="C3175" s="104" t="s">
        <v>336</v>
      </c>
      <c r="D3175" s="104" t="s">
        <v>314</v>
      </c>
      <c r="E3175" s="104" t="s">
        <v>320</v>
      </c>
      <c r="F3175" s="104" t="s">
        <v>344</v>
      </c>
      <c r="G3175" s="104" t="s">
        <v>332</v>
      </c>
      <c r="H3175" s="104" t="s">
        <v>1517</v>
      </c>
      <c r="I3175" s="104" t="s">
        <v>16807</v>
      </c>
      <c r="J3175" s="105">
        <v>10000</v>
      </c>
      <c r="K3175" s="105">
        <v>200000</v>
      </c>
      <c r="L3175" s="105">
        <v>105000</v>
      </c>
      <c r="M3175" s="106">
        <v>4.5178611809999998</v>
      </c>
      <c r="N3175" s="105">
        <v>474375.424</v>
      </c>
      <c r="O3175" s="107">
        <f t="shared" si="98"/>
        <v>9</v>
      </c>
      <c r="P3175" s="105">
        <f>IFERROR(INDEX(Data_HS!$D$2:$D$8217,MATCH(H3175,Data_HS!$A$2:$A$8217,0))/p_bulan,"")</f>
        <v>1296930.9090909092</v>
      </c>
      <c r="Q3175" s="104" t="str">
        <f t="shared" si="99"/>
        <v>Wajar</v>
      </c>
    </row>
    <row r="3176" spans="1:17" x14ac:dyDescent="0.3">
      <c r="A3176" s="104">
        <v>3175</v>
      </c>
      <c r="B3176" s="104" t="s">
        <v>19895</v>
      </c>
      <c r="C3176" s="104" t="s">
        <v>336</v>
      </c>
      <c r="D3176" s="104" t="s">
        <v>314</v>
      </c>
      <c r="E3176" s="104" t="s">
        <v>320</v>
      </c>
      <c r="F3176" s="104" t="s">
        <v>344</v>
      </c>
      <c r="G3176" s="104" t="s">
        <v>332</v>
      </c>
      <c r="H3176" s="104" t="s">
        <v>1523</v>
      </c>
      <c r="I3176" s="104" t="s">
        <v>16812</v>
      </c>
      <c r="J3176" s="105">
        <v>10000</v>
      </c>
      <c r="K3176" s="105">
        <v>200000</v>
      </c>
      <c r="L3176" s="105">
        <v>105000</v>
      </c>
      <c r="M3176" s="106">
        <v>5.5373955229999998</v>
      </c>
      <c r="N3176" s="105">
        <v>581426.52989999996</v>
      </c>
      <c r="O3176" s="107">
        <f t="shared" si="98"/>
        <v>9</v>
      </c>
      <c r="P3176" s="105">
        <f>IFERROR(INDEX(Data_HS!$D$2:$D$8217,MATCH(H3176,Data_HS!$A$2:$A$8217,0))/p_bulan,"")</f>
        <v>18410584.636363637</v>
      </c>
      <c r="Q3176" s="104" t="str">
        <f t="shared" si="99"/>
        <v>Wajar</v>
      </c>
    </row>
    <row r="3177" spans="1:17" x14ac:dyDescent="0.3">
      <c r="A3177" s="104">
        <v>3176</v>
      </c>
      <c r="B3177" s="104" t="s">
        <v>19896</v>
      </c>
      <c r="C3177" s="104" t="s">
        <v>302</v>
      </c>
      <c r="D3177" s="104" t="s">
        <v>311</v>
      </c>
      <c r="E3177" s="104" t="s">
        <v>17804</v>
      </c>
      <c r="F3177" s="104" t="s">
        <v>344</v>
      </c>
      <c r="G3177" s="104" t="s">
        <v>332</v>
      </c>
      <c r="H3177" s="104" t="s">
        <v>2907</v>
      </c>
      <c r="I3177" s="104" t="s">
        <v>19897</v>
      </c>
      <c r="J3177" s="105">
        <v>16000</v>
      </c>
      <c r="K3177" s="105">
        <v>80000</v>
      </c>
      <c r="L3177" s="105">
        <v>48000</v>
      </c>
      <c r="M3177" s="106">
        <v>7.7776308000000002E-2</v>
      </c>
      <c r="N3177" s="105">
        <v>3733.262792</v>
      </c>
      <c r="O3177" s="107">
        <f t="shared" si="98"/>
        <v>25</v>
      </c>
      <c r="P3177" s="105">
        <f>IFERROR(INDEX(Data_HS!$D$2:$D$8217,MATCH(H3177,Data_HS!$A$2:$A$8217,0))/p_bulan,"")</f>
        <v>625508.90909090906</v>
      </c>
      <c r="Q3177" s="104" t="str">
        <f t="shared" si="99"/>
        <v>Wajar</v>
      </c>
    </row>
    <row r="3178" spans="1:17" x14ac:dyDescent="0.3">
      <c r="A3178" s="104">
        <v>3177</v>
      </c>
      <c r="B3178" s="104" t="s">
        <v>19898</v>
      </c>
      <c r="C3178" s="104" t="s">
        <v>282</v>
      </c>
      <c r="D3178" s="104" t="s">
        <v>308</v>
      </c>
      <c r="E3178" s="104" t="s">
        <v>320</v>
      </c>
      <c r="F3178" s="104" t="s">
        <v>344</v>
      </c>
      <c r="G3178" s="104" t="s">
        <v>335</v>
      </c>
      <c r="H3178" s="104" t="s">
        <v>2245</v>
      </c>
      <c r="I3178" s="104" t="s">
        <v>19899</v>
      </c>
      <c r="J3178" s="105">
        <v>1000</v>
      </c>
      <c r="K3178" s="105">
        <v>100000</v>
      </c>
      <c r="L3178" s="105">
        <v>50500</v>
      </c>
      <c r="M3178" s="106">
        <v>3.6658134269999998</v>
      </c>
      <c r="N3178" s="105">
        <v>185123.57810000001</v>
      </c>
      <c r="O3178" s="107">
        <f t="shared" si="98"/>
        <v>17</v>
      </c>
      <c r="P3178" s="105">
        <f>IFERROR(INDEX(Data_HS!$D$2:$D$8217,MATCH(H3178,Data_HS!$A$2:$A$8217,0))/p_bulan,"")</f>
        <v>585865.63636363635</v>
      </c>
      <c r="Q3178" s="104" t="str">
        <f t="shared" si="99"/>
        <v>Wajar</v>
      </c>
    </row>
    <row r="3179" spans="1:17" x14ac:dyDescent="0.3">
      <c r="A3179" s="104">
        <v>3178</v>
      </c>
      <c r="B3179" s="104" t="s">
        <v>19900</v>
      </c>
      <c r="C3179" s="104" t="s">
        <v>293</v>
      </c>
      <c r="D3179" s="104" t="s">
        <v>308</v>
      </c>
      <c r="E3179" s="104" t="s">
        <v>320</v>
      </c>
      <c r="F3179" s="104" t="s">
        <v>344</v>
      </c>
      <c r="G3179" s="104" t="s">
        <v>335</v>
      </c>
      <c r="H3179" s="104" t="s">
        <v>1242</v>
      </c>
      <c r="I3179" s="104" t="s">
        <v>19901</v>
      </c>
      <c r="J3179" s="105">
        <v>12000</v>
      </c>
      <c r="K3179" s="105">
        <v>12000</v>
      </c>
      <c r="L3179" s="105">
        <v>12000</v>
      </c>
      <c r="M3179" s="106">
        <v>5.1240976280000003</v>
      </c>
      <c r="N3179" s="105">
        <v>61489.171540000003</v>
      </c>
      <c r="O3179" s="107">
        <f t="shared" si="98"/>
        <v>7</v>
      </c>
      <c r="P3179" s="105">
        <f>IFERROR(INDEX(Data_HS!$D$2:$D$8217,MATCH(H3179,Data_HS!$A$2:$A$8217,0))/p_bulan,"")</f>
        <v>1355.090909090909</v>
      </c>
      <c r="Q3179" s="104" t="str">
        <f t="shared" si="99"/>
        <v>Melebihi ekspor nasional HS</v>
      </c>
    </row>
    <row r="3180" spans="1:17" x14ac:dyDescent="0.3">
      <c r="A3180" s="104">
        <v>3179</v>
      </c>
      <c r="B3180" s="104" t="s">
        <v>19900</v>
      </c>
      <c r="C3180" s="104" t="s">
        <v>293</v>
      </c>
      <c r="D3180" s="104" t="s">
        <v>308</v>
      </c>
      <c r="E3180" s="104" t="s">
        <v>320</v>
      </c>
      <c r="F3180" s="104" t="s">
        <v>344</v>
      </c>
      <c r="G3180" s="104" t="s">
        <v>335</v>
      </c>
      <c r="H3180" s="104" t="s">
        <v>2597</v>
      </c>
      <c r="I3180" s="104" t="s">
        <v>19902</v>
      </c>
      <c r="J3180" s="105"/>
      <c r="K3180" s="105"/>
      <c r="L3180" s="105"/>
      <c r="M3180" s="106">
        <v>3.730552265</v>
      </c>
      <c r="N3180" s="105"/>
      <c r="O3180" s="107">
        <f t="shared" si="98"/>
        <v>21</v>
      </c>
      <c r="P3180" s="105">
        <f>IFERROR(INDEX(Data_HS!$D$2:$D$8217,MATCH(H3180,Data_HS!$A$2:$A$8217,0))/p_bulan,"")</f>
        <v>16893.636363636364</v>
      </c>
      <c r="Q3180" s="104" t="str">
        <f t="shared" si="99"/>
        <v>Tanpa estimasi</v>
      </c>
    </row>
    <row r="3181" spans="1:17" x14ac:dyDescent="0.3">
      <c r="A3181" s="104">
        <v>3180</v>
      </c>
      <c r="B3181" s="104" t="s">
        <v>19900</v>
      </c>
      <c r="C3181" s="104" t="s">
        <v>293</v>
      </c>
      <c r="D3181" s="104" t="s">
        <v>308</v>
      </c>
      <c r="E3181" s="104" t="s">
        <v>320</v>
      </c>
      <c r="F3181" s="104" t="s">
        <v>344</v>
      </c>
      <c r="G3181" s="104" t="s">
        <v>335</v>
      </c>
      <c r="H3181" s="104" t="s">
        <v>1513</v>
      </c>
      <c r="I3181" s="104" t="s">
        <v>19903</v>
      </c>
      <c r="J3181" s="105">
        <v>1</v>
      </c>
      <c r="K3181" s="105">
        <v>300</v>
      </c>
      <c r="L3181" s="105">
        <v>150.5</v>
      </c>
      <c r="M3181" s="106">
        <v>48.166593229999997</v>
      </c>
      <c r="N3181" s="105">
        <v>7249.0722800000003</v>
      </c>
      <c r="O3181" s="107">
        <f t="shared" si="98"/>
        <v>9</v>
      </c>
      <c r="P3181" s="105">
        <f>IFERROR(INDEX(Data_HS!$D$2:$D$8217,MATCH(H3181,Data_HS!$A$2:$A$8217,0))/p_bulan,"")</f>
        <v>785032.27272727271</v>
      </c>
      <c r="Q3181" s="104" t="str">
        <f t="shared" si="99"/>
        <v>Wajar</v>
      </c>
    </row>
    <row r="3182" spans="1:17" x14ac:dyDescent="0.3">
      <c r="A3182" s="104">
        <v>3181</v>
      </c>
      <c r="B3182" s="104" t="s">
        <v>19900</v>
      </c>
      <c r="C3182" s="104" t="s">
        <v>293</v>
      </c>
      <c r="D3182" s="104" t="s">
        <v>308</v>
      </c>
      <c r="E3182" s="104" t="s">
        <v>320</v>
      </c>
      <c r="F3182" s="104" t="s">
        <v>344</v>
      </c>
      <c r="G3182" s="104" t="s">
        <v>335</v>
      </c>
      <c r="H3182" s="104" t="s">
        <v>1859</v>
      </c>
      <c r="I3182" s="104" t="s">
        <v>19904</v>
      </c>
      <c r="J3182" s="105"/>
      <c r="K3182" s="105"/>
      <c r="L3182" s="105"/>
      <c r="M3182" s="106">
        <v>2.097877859</v>
      </c>
      <c r="N3182" s="105"/>
      <c r="O3182" s="107">
        <f t="shared" si="98"/>
        <v>15</v>
      </c>
      <c r="P3182" s="105">
        <f>IFERROR(INDEX(Data_HS!$D$2:$D$8217,MATCH(H3182,Data_HS!$A$2:$A$8217,0))/p_bulan,"")</f>
        <v>16176.545454545454</v>
      </c>
      <c r="Q3182" s="104" t="str">
        <f t="shared" si="99"/>
        <v>Tanpa estimasi</v>
      </c>
    </row>
    <row r="3183" spans="1:17" x14ac:dyDescent="0.3">
      <c r="A3183" s="104">
        <v>3182</v>
      </c>
      <c r="B3183" s="104" t="s">
        <v>19900</v>
      </c>
      <c r="C3183" s="104" t="s">
        <v>293</v>
      </c>
      <c r="D3183" s="104" t="s">
        <v>308</v>
      </c>
      <c r="E3183" s="104" t="s">
        <v>320</v>
      </c>
      <c r="F3183" s="104" t="s">
        <v>344</v>
      </c>
      <c r="G3183" s="104" t="s">
        <v>335</v>
      </c>
      <c r="H3183" s="104" t="s">
        <v>4317</v>
      </c>
      <c r="I3183" s="104" t="s">
        <v>19905</v>
      </c>
      <c r="J3183" s="105"/>
      <c r="K3183" s="105"/>
      <c r="L3183" s="105"/>
      <c r="M3183" s="106">
        <v>59.799470110000001</v>
      </c>
      <c r="N3183" s="105"/>
      <c r="O3183" s="107">
        <f t="shared" si="98"/>
        <v>33</v>
      </c>
      <c r="P3183" s="105">
        <f>IFERROR(INDEX(Data_HS!$D$2:$D$8217,MATCH(H3183,Data_HS!$A$2:$A$8217,0))/p_bulan,"")</f>
        <v>229809.36363636365</v>
      </c>
      <c r="Q3183" s="104" t="str">
        <f t="shared" si="99"/>
        <v>Tanpa estimasi</v>
      </c>
    </row>
    <row r="3184" spans="1:17" x14ac:dyDescent="0.3">
      <c r="A3184" s="104">
        <v>3183</v>
      </c>
      <c r="B3184" s="104" t="s">
        <v>19900</v>
      </c>
      <c r="C3184" s="104" t="s">
        <v>293</v>
      </c>
      <c r="D3184" s="104" t="s">
        <v>308</v>
      </c>
      <c r="E3184" s="104" t="s">
        <v>320</v>
      </c>
      <c r="F3184" s="104" t="s">
        <v>344</v>
      </c>
      <c r="G3184" s="104" t="s">
        <v>335</v>
      </c>
      <c r="H3184" s="104" t="s">
        <v>1495</v>
      </c>
      <c r="I3184" s="104" t="s">
        <v>19657</v>
      </c>
      <c r="J3184" s="105">
        <v>16000</v>
      </c>
      <c r="K3184" s="105">
        <v>16000</v>
      </c>
      <c r="L3184" s="105">
        <v>16000</v>
      </c>
      <c r="M3184" s="106">
        <v>6.7226702649999996</v>
      </c>
      <c r="N3184" s="105">
        <v>107562.7242</v>
      </c>
      <c r="O3184" s="107">
        <f t="shared" si="98"/>
        <v>9</v>
      </c>
      <c r="P3184" s="105">
        <f>IFERROR(INDEX(Data_HS!$D$2:$D$8217,MATCH(H3184,Data_HS!$A$2:$A$8217,0))/p_bulan,"")</f>
        <v>7877299.2727272725</v>
      </c>
      <c r="Q3184" s="104" t="str">
        <f t="shared" si="99"/>
        <v>Wajar</v>
      </c>
    </row>
    <row r="3185" spans="1:17" x14ac:dyDescent="0.3">
      <c r="A3185" s="104">
        <v>3184</v>
      </c>
      <c r="B3185" s="104" t="s">
        <v>19900</v>
      </c>
      <c r="C3185" s="104" t="s">
        <v>293</v>
      </c>
      <c r="D3185" s="104" t="s">
        <v>308</v>
      </c>
      <c r="E3185" s="104" t="s">
        <v>320</v>
      </c>
      <c r="F3185" s="104" t="s">
        <v>344</v>
      </c>
      <c r="G3185" s="104" t="s">
        <v>335</v>
      </c>
      <c r="H3185" s="104" t="s">
        <v>2225</v>
      </c>
      <c r="I3185" s="104" t="s">
        <v>17010</v>
      </c>
      <c r="J3185" s="105">
        <v>18000</v>
      </c>
      <c r="K3185" s="105">
        <v>25000</v>
      </c>
      <c r="L3185" s="105">
        <v>21500</v>
      </c>
      <c r="M3185" s="106">
        <v>2.077171989</v>
      </c>
      <c r="N3185" s="105">
        <v>44659.197760000003</v>
      </c>
      <c r="O3185" s="107">
        <f t="shared" si="98"/>
        <v>17</v>
      </c>
      <c r="P3185" s="105">
        <f>IFERROR(INDEX(Data_HS!$D$2:$D$8217,MATCH(H3185,Data_HS!$A$2:$A$8217,0))/p_bulan,"")</f>
        <v>1578024.7272727273</v>
      </c>
      <c r="Q3185" s="104" t="str">
        <f t="shared" si="99"/>
        <v>Wajar</v>
      </c>
    </row>
    <row r="3186" spans="1:17" x14ac:dyDescent="0.3">
      <c r="A3186" s="104">
        <v>3185</v>
      </c>
      <c r="B3186" s="104" t="s">
        <v>19900</v>
      </c>
      <c r="C3186" s="104" t="s">
        <v>293</v>
      </c>
      <c r="D3186" s="104" t="s">
        <v>308</v>
      </c>
      <c r="E3186" s="104" t="s">
        <v>320</v>
      </c>
      <c r="F3186" s="104" t="s">
        <v>344</v>
      </c>
      <c r="G3186" s="104" t="s">
        <v>335</v>
      </c>
      <c r="H3186" s="104" t="s">
        <v>1531</v>
      </c>
      <c r="I3186" s="104" t="s">
        <v>19906</v>
      </c>
      <c r="J3186" s="105"/>
      <c r="K3186" s="105"/>
      <c r="L3186" s="105"/>
      <c r="M3186" s="106">
        <v>12.257010360000001</v>
      </c>
      <c r="N3186" s="105"/>
      <c r="O3186" s="107">
        <f t="shared" si="98"/>
        <v>9</v>
      </c>
      <c r="P3186" s="105">
        <f>IFERROR(INDEX(Data_HS!$D$2:$D$8217,MATCH(H3186,Data_HS!$A$2:$A$8217,0))/p_bulan,"")</f>
        <v>5599810.1818181816</v>
      </c>
      <c r="Q3186" s="104" t="str">
        <f t="shared" si="99"/>
        <v>Tanpa estimasi</v>
      </c>
    </row>
    <row r="3187" spans="1:17" x14ac:dyDescent="0.3">
      <c r="A3187" s="104">
        <v>3186</v>
      </c>
      <c r="B3187" s="104" t="s">
        <v>19900</v>
      </c>
      <c r="C3187" s="104" t="s">
        <v>293</v>
      </c>
      <c r="D3187" s="104" t="s">
        <v>308</v>
      </c>
      <c r="E3187" s="104" t="s">
        <v>320</v>
      </c>
      <c r="F3187" s="104" t="s">
        <v>344</v>
      </c>
      <c r="G3187" s="104" t="s">
        <v>335</v>
      </c>
      <c r="H3187" s="104" t="s">
        <v>16845</v>
      </c>
      <c r="I3187" s="104" t="s">
        <v>19907</v>
      </c>
      <c r="J3187" s="105">
        <v>100</v>
      </c>
      <c r="K3187" s="105">
        <v>1000</v>
      </c>
      <c r="L3187" s="105">
        <v>550</v>
      </c>
      <c r="M3187" s="106"/>
      <c r="N3187" s="105"/>
      <c r="O3187" s="107">
        <f t="shared" si="98"/>
        <v>0</v>
      </c>
      <c r="P3187" s="105" t="str">
        <f>IFERROR(INDEX(Data_HS!$D$2:$D$8217,MATCH(H3187,Data_HS!$A$2:$A$8217,0))/p_bulan,"")</f>
        <v/>
      </c>
      <c r="Q3187" s="104" t="str">
        <f t="shared" si="99"/>
        <v>HS tidak valid</v>
      </c>
    </row>
    <row r="3188" spans="1:17" x14ac:dyDescent="0.3">
      <c r="A3188" s="104">
        <v>3187</v>
      </c>
      <c r="B3188" s="104" t="s">
        <v>19900</v>
      </c>
      <c r="C3188" s="104" t="s">
        <v>293</v>
      </c>
      <c r="D3188" s="104" t="s">
        <v>308</v>
      </c>
      <c r="E3188" s="104" t="s">
        <v>320</v>
      </c>
      <c r="F3188" s="104" t="s">
        <v>344</v>
      </c>
      <c r="G3188" s="104" t="s">
        <v>335</v>
      </c>
      <c r="H3188" s="104" t="s">
        <v>960</v>
      </c>
      <c r="I3188" s="104" t="s">
        <v>19908</v>
      </c>
      <c r="J3188" s="105">
        <v>18000</v>
      </c>
      <c r="K3188" s="105">
        <v>50000</v>
      </c>
      <c r="L3188" s="105">
        <v>34000</v>
      </c>
      <c r="M3188" s="106">
        <v>0.74479684300000004</v>
      </c>
      <c r="N3188" s="105">
        <v>25323.092670000002</v>
      </c>
      <c r="O3188" s="107">
        <f t="shared" si="98"/>
        <v>4</v>
      </c>
      <c r="P3188" s="105">
        <f>IFERROR(INDEX(Data_HS!$D$2:$D$8217,MATCH(H3188,Data_HS!$A$2:$A$8217,0))/p_bulan,"")</f>
        <v>34266.545454545456</v>
      </c>
      <c r="Q3188" s="104" t="str">
        <f t="shared" si="99"/>
        <v>Wajar</v>
      </c>
    </row>
    <row r="3189" spans="1:17" x14ac:dyDescent="0.3">
      <c r="A3189" s="104">
        <v>3188</v>
      </c>
      <c r="B3189" s="104" t="s">
        <v>19900</v>
      </c>
      <c r="C3189" s="104" t="s">
        <v>293</v>
      </c>
      <c r="D3189" s="104" t="s">
        <v>308</v>
      </c>
      <c r="E3189" s="104" t="s">
        <v>320</v>
      </c>
      <c r="F3189" s="104" t="s">
        <v>344</v>
      </c>
      <c r="G3189" s="104" t="s">
        <v>335</v>
      </c>
      <c r="H3189" s="104" t="s">
        <v>1527</v>
      </c>
      <c r="I3189" s="104" t="s">
        <v>19909</v>
      </c>
      <c r="J3189" s="105">
        <v>10000</v>
      </c>
      <c r="K3189" s="105">
        <v>10000</v>
      </c>
      <c r="L3189" s="105">
        <v>10000</v>
      </c>
      <c r="M3189" s="106">
        <v>5.5014955480000003</v>
      </c>
      <c r="N3189" s="105">
        <v>55014.955479999997</v>
      </c>
      <c r="O3189" s="107">
        <f t="shared" si="98"/>
        <v>9</v>
      </c>
      <c r="P3189" s="105">
        <f>IFERROR(INDEX(Data_HS!$D$2:$D$8217,MATCH(H3189,Data_HS!$A$2:$A$8217,0))/p_bulan,"")</f>
        <v>8913202</v>
      </c>
      <c r="Q3189" s="104" t="str">
        <f t="shared" si="99"/>
        <v>Wajar</v>
      </c>
    </row>
    <row r="3190" spans="1:17" x14ac:dyDescent="0.3">
      <c r="A3190" s="104">
        <v>3189</v>
      </c>
      <c r="B3190" s="104" t="s">
        <v>19900</v>
      </c>
      <c r="C3190" s="104" t="s">
        <v>293</v>
      </c>
      <c r="D3190" s="104" t="s">
        <v>308</v>
      </c>
      <c r="E3190" s="104" t="s">
        <v>320</v>
      </c>
      <c r="F3190" s="104" t="s">
        <v>344</v>
      </c>
      <c r="G3190" s="104" t="s">
        <v>335</v>
      </c>
      <c r="H3190" s="104" t="s">
        <v>1517</v>
      </c>
      <c r="I3190" s="104" t="s">
        <v>19910</v>
      </c>
      <c r="J3190" s="105"/>
      <c r="K3190" s="105"/>
      <c r="L3190" s="105"/>
      <c r="M3190" s="106">
        <v>4.5178611809999998</v>
      </c>
      <c r="N3190" s="105"/>
      <c r="O3190" s="107">
        <f t="shared" si="98"/>
        <v>9</v>
      </c>
      <c r="P3190" s="105">
        <f>IFERROR(INDEX(Data_HS!$D$2:$D$8217,MATCH(H3190,Data_HS!$A$2:$A$8217,0))/p_bulan,"")</f>
        <v>1296930.9090909092</v>
      </c>
      <c r="Q3190" s="104" t="str">
        <f t="shared" si="99"/>
        <v>Tanpa estimasi</v>
      </c>
    </row>
    <row r="3191" spans="1:17" x14ac:dyDescent="0.3">
      <c r="A3191" s="104">
        <v>3190</v>
      </c>
      <c r="B3191" s="104" t="s">
        <v>19911</v>
      </c>
      <c r="C3191" s="104" t="s">
        <v>300</v>
      </c>
      <c r="D3191" s="104" t="s">
        <v>311</v>
      </c>
      <c r="E3191" s="104" t="s">
        <v>320</v>
      </c>
      <c r="F3191" s="104" t="s">
        <v>343</v>
      </c>
      <c r="G3191" s="104" t="s">
        <v>332</v>
      </c>
      <c r="H3191" s="104" t="s">
        <v>6012</v>
      </c>
      <c r="I3191" s="104" t="s">
        <v>19912</v>
      </c>
      <c r="J3191" s="105">
        <v>10000</v>
      </c>
      <c r="K3191" s="105"/>
      <c r="L3191" s="105">
        <v>10000</v>
      </c>
      <c r="M3191" s="106">
        <v>0.57622691999999998</v>
      </c>
      <c r="N3191" s="105">
        <v>5762.2692020000004</v>
      </c>
      <c r="O3191" s="107">
        <f t="shared" si="98"/>
        <v>44</v>
      </c>
      <c r="P3191" s="105">
        <f>IFERROR(INDEX(Data_HS!$D$2:$D$8217,MATCH(H3191,Data_HS!$A$2:$A$8217,0))/p_bulan,"")</f>
        <v>11232.181818181818</v>
      </c>
      <c r="Q3191" s="104" t="str">
        <f t="shared" si="99"/>
        <v>Wajar</v>
      </c>
    </row>
    <row r="3192" spans="1:17" x14ac:dyDescent="0.3">
      <c r="A3192" s="104">
        <v>3191</v>
      </c>
      <c r="B3192" s="104" t="s">
        <v>19913</v>
      </c>
      <c r="C3192" s="104" t="s">
        <v>282</v>
      </c>
      <c r="D3192" s="104" t="s">
        <v>308</v>
      </c>
      <c r="E3192" s="104" t="s">
        <v>320</v>
      </c>
      <c r="F3192" s="104" t="s">
        <v>343</v>
      </c>
      <c r="G3192" s="104" t="s">
        <v>332</v>
      </c>
      <c r="H3192" s="104" t="s">
        <v>4629</v>
      </c>
      <c r="I3192" s="104" t="s">
        <v>18670</v>
      </c>
      <c r="J3192" s="105">
        <v>18000</v>
      </c>
      <c r="K3192" s="105">
        <v>50000</v>
      </c>
      <c r="L3192" s="105">
        <v>34000</v>
      </c>
      <c r="M3192" s="106">
        <v>1.77268161</v>
      </c>
      <c r="N3192" s="105">
        <v>60271.174729999999</v>
      </c>
      <c r="O3192" s="107">
        <f t="shared" si="98"/>
        <v>38</v>
      </c>
      <c r="P3192" s="105">
        <f>IFERROR(INDEX(Data_HS!$D$2:$D$8217,MATCH(H3192,Data_HS!$A$2:$A$8217,0))/p_bulan,"")</f>
        <v>2332469</v>
      </c>
      <c r="Q3192" s="104" t="str">
        <f t="shared" si="99"/>
        <v>Wajar</v>
      </c>
    </row>
    <row r="3193" spans="1:17" x14ac:dyDescent="0.3">
      <c r="A3193" s="104">
        <v>3192</v>
      </c>
      <c r="B3193" s="104" t="s">
        <v>19913</v>
      </c>
      <c r="C3193" s="104" t="s">
        <v>282</v>
      </c>
      <c r="D3193" s="104" t="s">
        <v>308</v>
      </c>
      <c r="E3193" s="104" t="s">
        <v>320</v>
      </c>
      <c r="F3193" s="104" t="s">
        <v>343</v>
      </c>
      <c r="G3193" s="104" t="s">
        <v>332</v>
      </c>
      <c r="H3193" s="104" t="s">
        <v>806</v>
      </c>
      <c r="I3193" s="104" t="s">
        <v>19914</v>
      </c>
      <c r="J3193" s="105">
        <v>11000</v>
      </c>
      <c r="K3193" s="105">
        <v>11000</v>
      </c>
      <c r="L3193" s="105">
        <v>11000</v>
      </c>
      <c r="M3193" s="106">
        <v>13.398393950000001</v>
      </c>
      <c r="N3193" s="105">
        <v>147382.33350000001</v>
      </c>
      <c r="O3193" s="107">
        <f t="shared" si="98"/>
        <v>3</v>
      </c>
      <c r="P3193" s="105">
        <f>IFERROR(INDEX(Data_HS!$D$2:$D$8217,MATCH(H3193,Data_HS!$A$2:$A$8217,0))/p_bulan,"")</f>
        <v>7292831.0909090908</v>
      </c>
      <c r="Q3193" s="104" t="str">
        <f t="shared" si="99"/>
        <v>Wajar</v>
      </c>
    </row>
    <row r="3194" spans="1:17" x14ac:dyDescent="0.3">
      <c r="A3194" s="104">
        <v>3193</v>
      </c>
      <c r="B3194" s="104" t="s">
        <v>19913</v>
      </c>
      <c r="C3194" s="104" t="s">
        <v>282</v>
      </c>
      <c r="D3194" s="104" t="s">
        <v>308</v>
      </c>
      <c r="E3194" s="104" t="s">
        <v>320</v>
      </c>
      <c r="F3194" s="104" t="s">
        <v>343</v>
      </c>
      <c r="G3194" s="104" t="s">
        <v>332</v>
      </c>
      <c r="H3194" s="104" t="s">
        <v>1495</v>
      </c>
      <c r="I3194" s="104" t="s">
        <v>19915</v>
      </c>
      <c r="J3194" s="105">
        <v>20000</v>
      </c>
      <c r="K3194" s="105">
        <v>20000</v>
      </c>
      <c r="L3194" s="105">
        <v>20000</v>
      </c>
      <c r="M3194" s="106">
        <v>6.7226702649999996</v>
      </c>
      <c r="N3194" s="105">
        <v>134453.40530000001</v>
      </c>
      <c r="O3194" s="107">
        <f t="shared" si="98"/>
        <v>9</v>
      </c>
      <c r="P3194" s="105">
        <f>IFERROR(INDEX(Data_HS!$D$2:$D$8217,MATCH(H3194,Data_HS!$A$2:$A$8217,0))/p_bulan,"")</f>
        <v>7877299.2727272725</v>
      </c>
      <c r="Q3194" s="104" t="str">
        <f t="shared" si="99"/>
        <v>Wajar</v>
      </c>
    </row>
    <row r="3195" spans="1:17" x14ac:dyDescent="0.3">
      <c r="A3195" s="104">
        <v>3194</v>
      </c>
      <c r="B3195" s="104" t="s">
        <v>19913</v>
      </c>
      <c r="C3195" s="104" t="s">
        <v>282</v>
      </c>
      <c r="D3195" s="104" t="s">
        <v>308</v>
      </c>
      <c r="E3195" s="104" t="s">
        <v>320</v>
      </c>
      <c r="F3195" s="104" t="s">
        <v>343</v>
      </c>
      <c r="G3195" s="104" t="s">
        <v>332</v>
      </c>
      <c r="H3195" s="104" t="s">
        <v>1460</v>
      </c>
      <c r="I3195" s="104" t="s">
        <v>19916</v>
      </c>
      <c r="J3195" s="105">
        <v>19000</v>
      </c>
      <c r="K3195" s="105">
        <v>40000</v>
      </c>
      <c r="L3195" s="105">
        <v>29500</v>
      </c>
      <c r="M3195" s="106">
        <v>6.8828138010000002</v>
      </c>
      <c r="N3195" s="105">
        <v>203043.00709999999</v>
      </c>
      <c r="O3195" s="107">
        <f t="shared" si="98"/>
        <v>9</v>
      </c>
      <c r="P3195" s="105">
        <f>IFERROR(INDEX(Data_HS!$D$2:$D$8217,MATCH(H3195,Data_HS!$A$2:$A$8217,0))/p_bulan,"")</f>
        <v>60138.272727272728</v>
      </c>
      <c r="Q3195" s="104" t="str">
        <f t="shared" si="99"/>
        <v>Melebihi ekspor nasional HS</v>
      </c>
    </row>
    <row r="3196" spans="1:17" x14ac:dyDescent="0.3">
      <c r="A3196" s="104">
        <v>3195</v>
      </c>
      <c r="B3196" s="104" t="s">
        <v>19917</v>
      </c>
      <c r="C3196" s="104" t="s">
        <v>326</v>
      </c>
      <c r="D3196" s="104" t="s">
        <v>308</v>
      </c>
      <c r="E3196" s="104" t="s">
        <v>19918</v>
      </c>
      <c r="F3196" s="104" t="s">
        <v>344</v>
      </c>
      <c r="G3196" s="104" t="s">
        <v>335</v>
      </c>
      <c r="H3196" s="104" t="s">
        <v>2325</v>
      </c>
      <c r="I3196" s="104" t="s">
        <v>19919</v>
      </c>
      <c r="J3196" s="105">
        <v>0</v>
      </c>
      <c r="K3196" s="105">
        <v>5000</v>
      </c>
      <c r="L3196" s="105">
        <v>2500</v>
      </c>
      <c r="M3196" s="106">
        <v>1.309171028</v>
      </c>
      <c r="N3196" s="105">
        <v>3272.9275689999999</v>
      </c>
      <c r="O3196" s="107">
        <f t="shared" si="98"/>
        <v>19</v>
      </c>
      <c r="P3196" s="105">
        <f>IFERROR(INDEX(Data_HS!$D$2:$D$8217,MATCH(H3196,Data_HS!$A$2:$A$8217,0))/p_bulan,"")</f>
        <v>12667.181818181818</v>
      </c>
      <c r="Q3196" s="104" t="str">
        <f t="shared" si="99"/>
        <v>Wajar</v>
      </c>
    </row>
    <row r="3197" spans="1:17" x14ac:dyDescent="0.3">
      <c r="A3197" s="104">
        <v>3196</v>
      </c>
      <c r="B3197" s="104" t="s">
        <v>19917</v>
      </c>
      <c r="C3197" s="104" t="s">
        <v>326</v>
      </c>
      <c r="D3197" s="104" t="s">
        <v>308</v>
      </c>
      <c r="E3197" s="104" t="s">
        <v>19918</v>
      </c>
      <c r="F3197" s="104" t="s">
        <v>344</v>
      </c>
      <c r="G3197" s="104" t="s">
        <v>335</v>
      </c>
      <c r="H3197" s="104" t="s">
        <v>1460</v>
      </c>
      <c r="I3197" s="104" t="s">
        <v>19920</v>
      </c>
      <c r="J3197" s="105">
        <v>100</v>
      </c>
      <c r="K3197" s="105">
        <v>100</v>
      </c>
      <c r="L3197" s="105">
        <v>100</v>
      </c>
      <c r="M3197" s="106">
        <v>6.8828138010000002</v>
      </c>
      <c r="N3197" s="105">
        <v>688.28138009999998</v>
      </c>
      <c r="O3197" s="107">
        <f t="shared" si="98"/>
        <v>9</v>
      </c>
      <c r="P3197" s="105">
        <f>IFERROR(INDEX(Data_HS!$D$2:$D$8217,MATCH(H3197,Data_HS!$A$2:$A$8217,0))/p_bulan,"")</f>
        <v>60138.272727272728</v>
      </c>
      <c r="Q3197" s="104" t="str">
        <f t="shared" si="99"/>
        <v>Wajar</v>
      </c>
    </row>
    <row r="3198" spans="1:17" x14ac:dyDescent="0.3">
      <c r="A3198" s="104">
        <v>3197</v>
      </c>
      <c r="B3198" s="104" t="s">
        <v>19917</v>
      </c>
      <c r="C3198" s="104" t="s">
        <v>326</v>
      </c>
      <c r="D3198" s="104" t="s">
        <v>308</v>
      </c>
      <c r="E3198" s="104" t="s">
        <v>19918</v>
      </c>
      <c r="F3198" s="104" t="s">
        <v>344</v>
      </c>
      <c r="G3198" s="104" t="s">
        <v>335</v>
      </c>
      <c r="H3198" s="104" t="s">
        <v>1214</v>
      </c>
      <c r="I3198" s="104" t="s">
        <v>19921</v>
      </c>
      <c r="J3198" s="105">
        <v>0</v>
      </c>
      <c r="K3198" s="105">
        <v>10000</v>
      </c>
      <c r="L3198" s="105">
        <v>5000</v>
      </c>
      <c r="M3198" s="106">
        <v>1.3228076559999999</v>
      </c>
      <c r="N3198" s="105">
        <v>6614.0382810000001</v>
      </c>
      <c r="O3198" s="107">
        <f t="shared" si="98"/>
        <v>7</v>
      </c>
      <c r="P3198" s="105">
        <f>IFERROR(INDEX(Data_HS!$D$2:$D$8217,MATCH(H3198,Data_HS!$A$2:$A$8217,0))/p_bulan,"")</f>
        <v>212713.36363636365</v>
      </c>
      <c r="Q3198" s="104" t="str">
        <f t="shared" si="99"/>
        <v>Wajar</v>
      </c>
    </row>
    <row r="3199" spans="1:17" x14ac:dyDescent="0.3">
      <c r="A3199" s="104">
        <v>3198</v>
      </c>
      <c r="B3199" s="104" t="s">
        <v>19917</v>
      </c>
      <c r="C3199" s="104" t="s">
        <v>326</v>
      </c>
      <c r="D3199" s="104" t="s">
        <v>308</v>
      </c>
      <c r="E3199" s="104" t="s">
        <v>19918</v>
      </c>
      <c r="F3199" s="104" t="s">
        <v>344</v>
      </c>
      <c r="G3199" s="104" t="s">
        <v>335</v>
      </c>
      <c r="H3199" s="104" t="s">
        <v>2597</v>
      </c>
      <c r="I3199" s="104" t="s">
        <v>19922</v>
      </c>
      <c r="J3199" s="105">
        <v>0</v>
      </c>
      <c r="K3199" s="105">
        <v>10000</v>
      </c>
      <c r="L3199" s="105">
        <v>5000</v>
      </c>
      <c r="M3199" s="106">
        <v>3.730552265</v>
      </c>
      <c r="N3199" s="105">
        <v>18652.761330000001</v>
      </c>
      <c r="O3199" s="107">
        <f t="shared" si="98"/>
        <v>21</v>
      </c>
      <c r="P3199" s="105">
        <f>IFERROR(INDEX(Data_HS!$D$2:$D$8217,MATCH(H3199,Data_HS!$A$2:$A$8217,0))/p_bulan,"")</f>
        <v>16893.636363636364</v>
      </c>
      <c r="Q3199" s="104" t="str">
        <f t="shared" si="99"/>
        <v>Melebihi ekspor nasional HS</v>
      </c>
    </row>
    <row r="3200" spans="1:17" x14ac:dyDescent="0.3">
      <c r="A3200" s="104">
        <v>3199</v>
      </c>
      <c r="B3200" s="104" t="s">
        <v>19917</v>
      </c>
      <c r="C3200" s="104" t="s">
        <v>326</v>
      </c>
      <c r="D3200" s="104" t="s">
        <v>308</v>
      </c>
      <c r="E3200" s="104" t="s">
        <v>19918</v>
      </c>
      <c r="F3200" s="104" t="s">
        <v>344</v>
      </c>
      <c r="G3200" s="104" t="s">
        <v>335</v>
      </c>
      <c r="H3200" s="104" t="s">
        <v>12230</v>
      </c>
      <c r="I3200" s="104" t="s">
        <v>19923</v>
      </c>
      <c r="J3200" s="105">
        <v>0</v>
      </c>
      <c r="K3200" s="105">
        <v>20000</v>
      </c>
      <c r="L3200" s="105">
        <v>10000</v>
      </c>
      <c r="M3200" s="106">
        <v>21.786577210000001</v>
      </c>
      <c r="N3200" s="105">
        <v>217865.7721</v>
      </c>
      <c r="O3200" s="107">
        <f t="shared" si="98"/>
        <v>84</v>
      </c>
      <c r="P3200" s="105">
        <f>IFERROR(INDEX(Data_HS!$D$2:$D$8217,MATCH(H3200,Data_HS!$A$2:$A$8217,0))/p_bulan,"")</f>
        <v>251817.18181818182</v>
      </c>
      <c r="Q3200" s="104" t="str">
        <f t="shared" si="99"/>
        <v>Wajar</v>
      </c>
    </row>
    <row r="3201" spans="1:17" x14ac:dyDescent="0.3">
      <c r="A3201" s="104">
        <v>3200</v>
      </c>
      <c r="B3201" s="104" t="s">
        <v>19917</v>
      </c>
      <c r="C3201" s="104" t="s">
        <v>326</v>
      </c>
      <c r="D3201" s="104" t="s">
        <v>308</v>
      </c>
      <c r="E3201" s="104" t="s">
        <v>19918</v>
      </c>
      <c r="F3201" s="104" t="s">
        <v>344</v>
      </c>
      <c r="G3201" s="104" t="s">
        <v>335</v>
      </c>
      <c r="H3201" s="104" t="s">
        <v>688</v>
      </c>
      <c r="I3201" s="104" t="s">
        <v>19924</v>
      </c>
      <c r="J3201" s="105">
        <v>0</v>
      </c>
      <c r="K3201" s="105">
        <v>0</v>
      </c>
      <c r="L3201" s="105">
        <v>0</v>
      </c>
      <c r="M3201" s="106">
        <v>2.428821288</v>
      </c>
      <c r="N3201" s="105">
        <v>0</v>
      </c>
      <c r="O3201" s="107">
        <f t="shared" si="98"/>
        <v>3</v>
      </c>
      <c r="P3201" s="105">
        <f>IFERROR(INDEX(Data_HS!$D$2:$D$8217,MATCH(H3201,Data_HS!$A$2:$A$8217,0))/p_bulan,"")</f>
        <v>3534.818181818182</v>
      </c>
      <c r="Q3201" s="104" t="str">
        <f t="shared" si="99"/>
        <v>Estimasi nol</v>
      </c>
    </row>
    <row r="3202" spans="1:17" x14ac:dyDescent="0.3">
      <c r="A3202" s="104">
        <v>3201</v>
      </c>
      <c r="B3202" s="104" t="s">
        <v>19917</v>
      </c>
      <c r="C3202" s="104" t="s">
        <v>326</v>
      </c>
      <c r="D3202" s="104" t="s">
        <v>308</v>
      </c>
      <c r="E3202" s="104" t="s">
        <v>19918</v>
      </c>
      <c r="F3202" s="104" t="s">
        <v>344</v>
      </c>
      <c r="G3202" s="104" t="s">
        <v>335</v>
      </c>
      <c r="H3202" s="104" t="s">
        <v>1214</v>
      </c>
      <c r="I3202" s="104" t="s">
        <v>19925</v>
      </c>
      <c r="J3202" s="105">
        <v>0</v>
      </c>
      <c r="K3202" s="105">
        <v>20000</v>
      </c>
      <c r="L3202" s="105">
        <v>10000</v>
      </c>
      <c r="M3202" s="106">
        <v>1.3228076559999999</v>
      </c>
      <c r="N3202" s="105">
        <v>13228.07656</v>
      </c>
      <c r="O3202" s="107">
        <f t="shared" ref="O3202:O3265" si="100">VALUE(LEFT(H3202,2))</f>
        <v>7</v>
      </c>
      <c r="P3202" s="105">
        <f>IFERROR(INDEX(Data_HS!$D$2:$D$8217,MATCH(H3202,Data_HS!$A$2:$A$8217,0))/p_bulan,"")</f>
        <v>212713.36363636365</v>
      </c>
      <c r="Q3202" s="104" t="str">
        <f t="shared" ref="Q3202:Q3265" si="101">IF(H3202="00000000","HS tidak valid",IF(N3202="","Tanpa estimasi",IF(P3202="","HS tidak ada di data nasional",IF(N3202=0,"Estimasi nol",IF(N3202&gt;P3202,"Melebihi ekspor nasional HS","Wajar")))))</f>
        <v>Wajar</v>
      </c>
    </row>
    <row r="3203" spans="1:17" x14ac:dyDescent="0.3">
      <c r="A3203" s="104">
        <v>3202</v>
      </c>
      <c r="B3203" s="104" t="s">
        <v>19926</v>
      </c>
      <c r="C3203" s="104" t="s">
        <v>286</v>
      </c>
      <c r="D3203" s="104" t="s">
        <v>311</v>
      </c>
      <c r="E3203" s="104" t="s">
        <v>312</v>
      </c>
      <c r="F3203" s="104" t="s">
        <v>320</v>
      </c>
      <c r="G3203" s="104" t="s">
        <v>320</v>
      </c>
      <c r="H3203" s="104" t="s">
        <v>16845</v>
      </c>
      <c r="I3203" s="104" t="s">
        <v>19315</v>
      </c>
      <c r="J3203" s="105">
        <v>100</v>
      </c>
      <c r="K3203" s="105">
        <v>500000</v>
      </c>
      <c r="L3203" s="105">
        <v>250050</v>
      </c>
      <c r="M3203" s="106"/>
      <c r="N3203" s="105"/>
      <c r="O3203" s="107">
        <f t="shared" si="100"/>
        <v>0</v>
      </c>
      <c r="P3203" s="105" t="str">
        <f>IFERROR(INDEX(Data_HS!$D$2:$D$8217,MATCH(H3203,Data_HS!$A$2:$A$8217,0))/p_bulan,"")</f>
        <v/>
      </c>
      <c r="Q3203" s="104" t="str">
        <f t="shared" si="101"/>
        <v>HS tidak valid</v>
      </c>
    </row>
    <row r="3204" spans="1:17" x14ac:dyDescent="0.3">
      <c r="A3204" s="104">
        <v>3203</v>
      </c>
      <c r="B3204" s="104" t="s">
        <v>19926</v>
      </c>
      <c r="C3204" s="104" t="s">
        <v>286</v>
      </c>
      <c r="D3204" s="104" t="s">
        <v>311</v>
      </c>
      <c r="E3204" s="104" t="s">
        <v>312</v>
      </c>
      <c r="F3204" s="104" t="s">
        <v>320</v>
      </c>
      <c r="G3204" s="104" t="s">
        <v>320</v>
      </c>
      <c r="H3204" s="104" t="s">
        <v>1302</v>
      </c>
      <c r="I3204" s="104" t="s">
        <v>19927</v>
      </c>
      <c r="J3204" s="105">
        <v>500</v>
      </c>
      <c r="K3204" s="105">
        <v>500000</v>
      </c>
      <c r="L3204" s="105">
        <v>250250</v>
      </c>
      <c r="M3204" s="106">
        <v>0.47623953400000002</v>
      </c>
      <c r="N3204" s="105">
        <v>119178.9434</v>
      </c>
      <c r="O3204" s="107">
        <f t="shared" si="100"/>
        <v>8</v>
      </c>
      <c r="P3204" s="105">
        <f>IFERROR(INDEX(Data_HS!$D$2:$D$8217,MATCH(H3204,Data_HS!$A$2:$A$8217,0))/p_bulan,"")</f>
        <v>48622.454545454544</v>
      </c>
      <c r="Q3204" s="104" t="str">
        <f t="shared" si="101"/>
        <v>Melebihi ekspor nasional HS</v>
      </c>
    </row>
    <row r="3205" spans="1:17" x14ac:dyDescent="0.3">
      <c r="A3205" s="104">
        <v>3204</v>
      </c>
      <c r="B3205" s="104" t="s">
        <v>19928</v>
      </c>
      <c r="C3205" s="104" t="s">
        <v>280</v>
      </c>
      <c r="D3205" s="104" t="s">
        <v>311</v>
      </c>
      <c r="E3205" s="104" t="s">
        <v>320</v>
      </c>
      <c r="F3205" s="104" t="s">
        <v>344</v>
      </c>
      <c r="G3205" s="104" t="s">
        <v>335</v>
      </c>
      <c r="H3205" s="104" t="s">
        <v>1142</v>
      </c>
      <c r="I3205" s="104" t="s">
        <v>19929</v>
      </c>
      <c r="J3205" s="105">
        <v>0</v>
      </c>
      <c r="K3205" s="105">
        <v>6000</v>
      </c>
      <c r="L3205" s="105">
        <v>3000</v>
      </c>
      <c r="M3205" s="106">
        <v>1.764275874</v>
      </c>
      <c r="N3205" s="105">
        <v>5292.8276210000004</v>
      </c>
      <c r="O3205" s="107">
        <f t="shared" si="100"/>
        <v>7</v>
      </c>
      <c r="P3205" s="105">
        <f>IFERROR(INDEX(Data_HS!$D$2:$D$8217,MATCH(H3205,Data_HS!$A$2:$A$8217,0))/p_bulan,"")</f>
        <v>250188.27272727274</v>
      </c>
      <c r="Q3205" s="104" t="str">
        <f t="shared" si="101"/>
        <v>Wajar</v>
      </c>
    </row>
    <row r="3206" spans="1:17" x14ac:dyDescent="0.3">
      <c r="A3206" s="104">
        <v>3205</v>
      </c>
      <c r="B3206" s="104" t="s">
        <v>19930</v>
      </c>
      <c r="C3206" s="104" t="s">
        <v>280</v>
      </c>
      <c r="D3206" s="104" t="s">
        <v>320</v>
      </c>
      <c r="E3206" s="104" t="s">
        <v>320</v>
      </c>
      <c r="F3206" s="104" t="s">
        <v>320</v>
      </c>
      <c r="G3206" s="104" t="s">
        <v>320</v>
      </c>
      <c r="H3206" s="104" t="s">
        <v>1513</v>
      </c>
      <c r="I3206" s="104" t="s">
        <v>19931</v>
      </c>
      <c r="J3206" s="105">
        <v>100</v>
      </c>
      <c r="K3206" s="105"/>
      <c r="L3206" s="105">
        <v>100</v>
      </c>
      <c r="M3206" s="106">
        <v>48.166593229999997</v>
      </c>
      <c r="N3206" s="105">
        <v>4816.6593229999999</v>
      </c>
      <c r="O3206" s="107">
        <f t="shared" si="100"/>
        <v>9</v>
      </c>
      <c r="P3206" s="105">
        <f>IFERROR(INDEX(Data_HS!$D$2:$D$8217,MATCH(H3206,Data_HS!$A$2:$A$8217,0))/p_bulan,"")</f>
        <v>785032.27272727271</v>
      </c>
      <c r="Q3206" s="104" t="str">
        <f t="shared" si="101"/>
        <v>Wajar</v>
      </c>
    </row>
    <row r="3207" spans="1:17" x14ac:dyDescent="0.3">
      <c r="A3207" s="104">
        <v>3206</v>
      </c>
      <c r="B3207" s="104" t="s">
        <v>19932</v>
      </c>
      <c r="C3207" s="104" t="s">
        <v>280</v>
      </c>
      <c r="D3207" s="104" t="s">
        <v>308</v>
      </c>
      <c r="E3207" s="104" t="s">
        <v>320</v>
      </c>
      <c r="F3207" s="104" t="s">
        <v>344</v>
      </c>
      <c r="G3207" s="104" t="s">
        <v>332</v>
      </c>
      <c r="H3207" s="104" t="s">
        <v>1302</v>
      </c>
      <c r="I3207" s="104" t="s">
        <v>19933</v>
      </c>
      <c r="J3207" s="105">
        <v>1</v>
      </c>
      <c r="K3207" s="105">
        <v>20</v>
      </c>
      <c r="L3207" s="105">
        <v>10.5</v>
      </c>
      <c r="M3207" s="106">
        <v>0.47623953400000002</v>
      </c>
      <c r="N3207" s="105">
        <v>5.0005151090000002</v>
      </c>
      <c r="O3207" s="107">
        <f t="shared" si="100"/>
        <v>8</v>
      </c>
      <c r="P3207" s="105">
        <f>IFERROR(INDEX(Data_HS!$D$2:$D$8217,MATCH(H3207,Data_HS!$A$2:$A$8217,0))/p_bulan,"")</f>
        <v>48622.454545454544</v>
      </c>
      <c r="Q3207" s="104" t="str">
        <f t="shared" si="101"/>
        <v>Wajar</v>
      </c>
    </row>
    <row r="3208" spans="1:17" x14ac:dyDescent="0.3">
      <c r="A3208" s="104">
        <v>3207</v>
      </c>
      <c r="B3208" s="104" t="s">
        <v>19932</v>
      </c>
      <c r="C3208" s="104" t="s">
        <v>280</v>
      </c>
      <c r="D3208" s="104" t="s">
        <v>308</v>
      </c>
      <c r="E3208" s="104" t="s">
        <v>320</v>
      </c>
      <c r="F3208" s="104" t="s">
        <v>344</v>
      </c>
      <c r="G3208" s="104" t="s">
        <v>332</v>
      </c>
      <c r="H3208" s="104" t="s">
        <v>3073</v>
      </c>
      <c r="I3208" s="104" t="s">
        <v>19934</v>
      </c>
      <c r="J3208" s="105">
        <v>0</v>
      </c>
      <c r="K3208" s="105">
        <v>0</v>
      </c>
      <c r="L3208" s="105">
        <v>0</v>
      </c>
      <c r="M3208" s="106">
        <v>0.52792974100000001</v>
      </c>
      <c r="N3208" s="105">
        <v>0</v>
      </c>
      <c r="O3208" s="107">
        <f t="shared" si="100"/>
        <v>27</v>
      </c>
      <c r="P3208" s="105">
        <f>IFERROR(INDEX(Data_HS!$D$2:$D$8217,MATCH(H3208,Data_HS!$A$2:$A$8217,0))/p_bulan,"")</f>
        <v>3941121.4545454546</v>
      </c>
      <c r="Q3208" s="104" t="str">
        <f t="shared" si="101"/>
        <v>Estimasi nol</v>
      </c>
    </row>
    <row r="3209" spans="1:17" x14ac:dyDescent="0.3">
      <c r="A3209" s="104">
        <v>3208</v>
      </c>
      <c r="B3209" s="104" t="s">
        <v>19932</v>
      </c>
      <c r="C3209" s="104" t="s">
        <v>280</v>
      </c>
      <c r="D3209" s="104" t="s">
        <v>308</v>
      </c>
      <c r="E3209" s="104" t="s">
        <v>320</v>
      </c>
      <c r="F3209" s="104" t="s">
        <v>344</v>
      </c>
      <c r="G3209" s="104" t="s">
        <v>332</v>
      </c>
      <c r="H3209" s="104" t="s">
        <v>1082</v>
      </c>
      <c r="I3209" s="104" t="s">
        <v>19935</v>
      </c>
      <c r="J3209" s="105">
        <v>1</v>
      </c>
      <c r="K3209" s="105">
        <v>20</v>
      </c>
      <c r="L3209" s="105">
        <v>10.5</v>
      </c>
      <c r="M3209" s="106">
        <v>2.0367331549999999</v>
      </c>
      <c r="N3209" s="105">
        <v>21.385698130000002</v>
      </c>
      <c r="O3209" s="107">
        <f t="shared" si="100"/>
        <v>5</v>
      </c>
      <c r="P3209" s="105">
        <f>IFERROR(INDEX(Data_HS!$D$2:$D$8217,MATCH(H3209,Data_HS!$A$2:$A$8217,0))/p_bulan,"")</f>
        <v>158623</v>
      </c>
      <c r="Q3209" s="104" t="str">
        <f t="shared" si="101"/>
        <v>Wajar</v>
      </c>
    </row>
    <row r="3210" spans="1:17" x14ac:dyDescent="0.3">
      <c r="A3210" s="104">
        <v>3209</v>
      </c>
      <c r="B3210" s="104" t="s">
        <v>19932</v>
      </c>
      <c r="C3210" s="104" t="s">
        <v>280</v>
      </c>
      <c r="D3210" s="104" t="s">
        <v>308</v>
      </c>
      <c r="E3210" s="104" t="s">
        <v>320</v>
      </c>
      <c r="F3210" s="104" t="s">
        <v>344</v>
      </c>
      <c r="G3210" s="104" t="s">
        <v>332</v>
      </c>
      <c r="H3210" s="104" t="s">
        <v>2743</v>
      </c>
      <c r="I3210" s="104" t="s">
        <v>19936</v>
      </c>
      <c r="J3210" s="105">
        <v>1</v>
      </c>
      <c r="K3210" s="105">
        <v>500000</v>
      </c>
      <c r="L3210" s="105">
        <v>250000.5</v>
      </c>
      <c r="M3210" s="106">
        <v>0.85909556499999995</v>
      </c>
      <c r="N3210" s="105">
        <v>214774.32070000001</v>
      </c>
      <c r="O3210" s="107">
        <f t="shared" si="100"/>
        <v>23</v>
      </c>
      <c r="P3210" s="105">
        <f>IFERROR(INDEX(Data_HS!$D$2:$D$8217,MATCH(H3210,Data_HS!$A$2:$A$8217,0))/p_bulan,"")</f>
        <v>228763.09090909091</v>
      </c>
      <c r="Q3210" s="104" t="str">
        <f t="shared" si="101"/>
        <v>Wajar</v>
      </c>
    </row>
    <row r="3211" spans="1:17" x14ac:dyDescent="0.3">
      <c r="A3211" s="104">
        <v>3210</v>
      </c>
      <c r="B3211" s="104" t="s">
        <v>19932</v>
      </c>
      <c r="C3211" s="104" t="s">
        <v>280</v>
      </c>
      <c r="D3211" s="104" t="s">
        <v>308</v>
      </c>
      <c r="E3211" s="104" t="s">
        <v>320</v>
      </c>
      <c r="F3211" s="104" t="s">
        <v>344</v>
      </c>
      <c r="G3211" s="104" t="s">
        <v>332</v>
      </c>
      <c r="H3211" s="104" t="s">
        <v>2437</v>
      </c>
      <c r="I3211" s="104" t="s">
        <v>19937</v>
      </c>
      <c r="J3211" s="105">
        <v>0</v>
      </c>
      <c r="K3211" s="105">
        <v>0</v>
      </c>
      <c r="L3211" s="105">
        <v>0</v>
      </c>
      <c r="M3211" s="106">
        <v>0.203883495</v>
      </c>
      <c r="N3211" s="105">
        <v>0</v>
      </c>
      <c r="O3211" s="107">
        <f t="shared" si="100"/>
        <v>20</v>
      </c>
      <c r="P3211" s="105">
        <f>IFERROR(INDEX(Data_HS!$D$2:$D$8217,MATCH(H3211,Data_HS!$A$2:$A$8217,0))/p_bulan,"")</f>
        <v>13.363636363636363</v>
      </c>
      <c r="Q3211" s="104" t="str">
        <f t="shared" si="101"/>
        <v>Estimasi nol</v>
      </c>
    </row>
    <row r="3212" spans="1:17" x14ac:dyDescent="0.3">
      <c r="A3212" s="104">
        <v>3211</v>
      </c>
      <c r="B3212" s="104" t="s">
        <v>19932</v>
      </c>
      <c r="C3212" s="104" t="s">
        <v>280</v>
      </c>
      <c r="D3212" s="104" t="s">
        <v>308</v>
      </c>
      <c r="E3212" s="104" t="s">
        <v>320</v>
      </c>
      <c r="F3212" s="104" t="s">
        <v>344</v>
      </c>
      <c r="G3212" s="104" t="s">
        <v>332</v>
      </c>
      <c r="H3212" s="104" t="s">
        <v>5209</v>
      </c>
      <c r="I3212" s="104" t="s">
        <v>19938</v>
      </c>
      <c r="J3212" s="105">
        <v>0</v>
      </c>
      <c r="K3212" s="105">
        <v>0</v>
      </c>
      <c r="L3212" s="105">
        <v>0</v>
      </c>
      <c r="M3212" s="106">
        <v>1.203490269</v>
      </c>
      <c r="N3212" s="105">
        <v>0</v>
      </c>
      <c r="O3212" s="107">
        <f t="shared" si="100"/>
        <v>39</v>
      </c>
      <c r="P3212" s="105">
        <f>IFERROR(INDEX(Data_HS!$D$2:$D$8217,MATCH(H3212,Data_HS!$A$2:$A$8217,0))/p_bulan,"")</f>
        <v>8049.818181818182</v>
      </c>
      <c r="Q3212" s="104" t="str">
        <f t="shared" si="101"/>
        <v>Estimasi nol</v>
      </c>
    </row>
    <row r="3213" spans="1:17" x14ac:dyDescent="0.3">
      <c r="A3213" s="104">
        <v>3212</v>
      </c>
      <c r="B3213" s="104" t="s">
        <v>19932</v>
      </c>
      <c r="C3213" s="104" t="s">
        <v>280</v>
      </c>
      <c r="D3213" s="104" t="s">
        <v>308</v>
      </c>
      <c r="E3213" s="104" t="s">
        <v>320</v>
      </c>
      <c r="F3213" s="104" t="s">
        <v>344</v>
      </c>
      <c r="G3213" s="104" t="s">
        <v>332</v>
      </c>
      <c r="H3213" s="104" t="s">
        <v>1667</v>
      </c>
      <c r="I3213" s="104" t="s">
        <v>19939</v>
      </c>
      <c r="J3213" s="105">
        <v>1</v>
      </c>
      <c r="K3213" s="105">
        <v>20</v>
      </c>
      <c r="L3213" s="105">
        <v>10.5</v>
      </c>
      <c r="M3213" s="106">
        <v>3.8089330019999998</v>
      </c>
      <c r="N3213" s="105">
        <v>39.993796529999997</v>
      </c>
      <c r="O3213" s="107">
        <f t="shared" si="100"/>
        <v>11</v>
      </c>
      <c r="P3213" s="105">
        <f>IFERROR(INDEX(Data_HS!$D$2:$D$8217,MATCH(H3213,Data_HS!$A$2:$A$8217,0))/p_bulan,"")</f>
        <v>139.54545454545453</v>
      </c>
      <c r="Q3213" s="104" t="str">
        <f t="shared" si="101"/>
        <v>Wajar</v>
      </c>
    </row>
    <row r="3214" spans="1:17" x14ac:dyDescent="0.3">
      <c r="A3214" s="104">
        <v>3213</v>
      </c>
      <c r="B3214" s="104" t="s">
        <v>19932</v>
      </c>
      <c r="C3214" s="104" t="s">
        <v>280</v>
      </c>
      <c r="D3214" s="104" t="s">
        <v>308</v>
      </c>
      <c r="E3214" s="104" t="s">
        <v>320</v>
      </c>
      <c r="F3214" s="104" t="s">
        <v>344</v>
      </c>
      <c r="G3214" s="104" t="s">
        <v>332</v>
      </c>
      <c r="H3214" s="104" t="s">
        <v>1460</v>
      </c>
      <c r="I3214" s="104" t="s">
        <v>19940</v>
      </c>
      <c r="J3214" s="105">
        <v>1</v>
      </c>
      <c r="K3214" s="105">
        <v>400</v>
      </c>
      <c r="L3214" s="105">
        <v>200.5</v>
      </c>
      <c r="M3214" s="106">
        <v>6.8828138010000002</v>
      </c>
      <c r="N3214" s="105">
        <v>1380.0041670000001</v>
      </c>
      <c r="O3214" s="107">
        <f t="shared" si="100"/>
        <v>9</v>
      </c>
      <c r="P3214" s="105">
        <f>IFERROR(INDEX(Data_HS!$D$2:$D$8217,MATCH(H3214,Data_HS!$A$2:$A$8217,0))/p_bulan,"")</f>
        <v>60138.272727272728</v>
      </c>
      <c r="Q3214" s="104" t="str">
        <f t="shared" si="101"/>
        <v>Wajar</v>
      </c>
    </row>
    <row r="3215" spans="1:17" x14ac:dyDescent="0.3">
      <c r="A3215" s="104">
        <v>3214</v>
      </c>
      <c r="B3215" s="104" t="s">
        <v>19932</v>
      </c>
      <c r="C3215" s="104" t="s">
        <v>280</v>
      </c>
      <c r="D3215" s="104" t="s">
        <v>308</v>
      </c>
      <c r="E3215" s="104" t="s">
        <v>320</v>
      </c>
      <c r="F3215" s="104" t="s">
        <v>344</v>
      </c>
      <c r="G3215" s="104" t="s">
        <v>332</v>
      </c>
      <c r="H3215" s="104" t="s">
        <v>1048</v>
      </c>
      <c r="I3215" s="104" t="s">
        <v>19941</v>
      </c>
      <c r="J3215" s="105">
        <v>1</v>
      </c>
      <c r="K3215" s="105">
        <v>20</v>
      </c>
      <c r="L3215" s="105">
        <v>10.5</v>
      </c>
      <c r="M3215" s="106">
        <v>0.72052845499999996</v>
      </c>
      <c r="N3215" s="105">
        <v>7.5655487800000003</v>
      </c>
      <c r="O3215" s="107">
        <f t="shared" si="100"/>
        <v>4</v>
      </c>
      <c r="P3215" s="105">
        <f>IFERROR(INDEX(Data_HS!$D$2:$D$8217,MATCH(H3215,Data_HS!$A$2:$A$8217,0))/p_bulan,"")</f>
        <v>1546.909090909091</v>
      </c>
      <c r="Q3215" s="104" t="str">
        <f t="shared" si="101"/>
        <v>Wajar</v>
      </c>
    </row>
    <row r="3216" spans="1:17" x14ac:dyDescent="0.3">
      <c r="A3216" s="104">
        <v>3215</v>
      </c>
      <c r="B3216" s="104" t="s">
        <v>19932</v>
      </c>
      <c r="C3216" s="104" t="s">
        <v>280</v>
      </c>
      <c r="D3216" s="104" t="s">
        <v>308</v>
      </c>
      <c r="E3216" s="104" t="s">
        <v>320</v>
      </c>
      <c r="F3216" s="104" t="s">
        <v>344</v>
      </c>
      <c r="G3216" s="104" t="s">
        <v>332</v>
      </c>
      <c r="H3216" s="104" t="s">
        <v>1587</v>
      </c>
      <c r="I3216" s="104" t="s">
        <v>19942</v>
      </c>
      <c r="J3216" s="105">
        <v>1</v>
      </c>
      <c r="K3216" s="105">
        <v>20</v>
      </c>
      <c r="L3216" s="105">
        <v>10.5</v>
      </c>
      <c r="M3216" s="106">
        <v>11.25</v>
      </c>
      <c r="N3216" s="105">
        <v>118.125</v>
      </c>
      <c r="O3216" s="107">
        <f t="shared" si="100"/>
        <v>10</v>
      </c>
      <c r="P3216" s="105">
        <f>IFERROR(INDEX(Data_HS!$D$2:$D$8217,MATCH(H3216,Data_HS!$A$2:$A$8217,0))/p_bulan,"")</f>
        <v>32215.909090909092</v>
      </c>
      <c r="Q3216" s="104" t="str">
        <f t="shared" si="101"/>
        <v>Wajar</v>
      </c>
    </row>
    <row r="3217" spans="1:17" x14ac:dyDescent="0.3">
      <c r="A3217" s="104">
        <v>3216</v>
      </c>
      <c r="B3217" s="104" t="s">
        <v>19932</v>
      </c>
      <c r="C3217" s="104" t="s">
        <v>280</v>
      </c>
      <c r="D3217" s="104" t="s">
        <v>308</v>
      </c>
      <c r="E3217" s="104" t="s">
        <v>320</v>
      </c>
      <c r="F3217" s="104" t="s">
        <v>344</v>
      </c>
      <c r="G3217" s="104" t="s">
        <v>332</v>
      </c>
      <c r="H3217" s="104" t="s">
        <v>2565</v>
      </c>
      <c r="I3217" s="104" t="s">
        <v>19943</v>
      </c>
      <c r="J3217" s="105">
        <v>0</v>
      </c>
      <c r="K3217" s="105">
        <v>0</v>
      </c>
      <c r="L3217" s="105">
        <v>0</v>
      </c>
      <c r="M3217" s="106">
        <v>1.316614798</v>
      </c>
      <c r="N3217" s="105">
        <v>0</v>
      </c>
      <c r="O3217" s="107">
        <f t="shared" si="100"/>
        <v>21</v>
      </c>
      <c r="P3217" s="105">
        <f>IFERROR(INDEX(Data_HS!$D$2:$D$8217,MATCH(H3217,Data_HS!$A$2:$A$8217,0))/p_bulan,"")</f>
        <v>2489726.3636363638</v>
      </c>
      <c r="Q3217" s="104" t="str">
        <f t="shared" si="101"/>
        <v>Estimasi nol</v>
      </c>
    </row>
    <row r="3218" spans="1:17" x14ac:dyDescent="0.3">
      <c r="A3218" s="104">
        <v>3217</v>
      </c>
      <c r="B3218" s="104" t="s">
        <v>19932</v>
      </c>
      <c r="C3218" s="104" t="s">
        <v>280</v>
      </c>
      <c r="D3218" s="104" t="s">
        <v>308</v>
      </c>
      <c r="E3218" s="104" t="s">
        <v>320</v>
      </c>
      <c r="F3218" s="104" t="s">
        <v>344</v>
      </c>
      <c r="G3218" s="104" t="s">
        <v>332</v>
      </c>
      <c r="H3218" s="104" t="s">
        <v>8903</v>
      </c>
      <c r="I3218" s="104" t="s">
        <v>19944</v>
      </c>
      <c r="J3218" s="105">
        <v>0</v>
      </c>
      <c r="K3218" s="105">
        <v>0</v>
      </c>
      <c r="L3218" s="105">
        <v>0</v>
      </c>
      <c r="M3218" s="106">
        <v>15.00895474</v>
      </c>
      <c r="N3218" s="105">
        <v>0</v>
      </c>
      <c r="O3218" s="107">
        <f t="shared" si="100"/>
        <v>65</v>
      </c>
      <c r="P3218" s="105">
        <f>IFERROR(INDEX(Data_HS!$D$2:$D$8217,MATCH(H3218,Data_HS!$A$2:$A$8217,0))/p_bulan,"")</f>
        <v>8380.454545454546</v>
      </c>
      <c r="Q3218" s="104" t="str">
        <f t="shared" si="101"/>
        <v>Estimasi nol</v>
      </c>
    </row>
    <row r="3219" spans="1:17" x14ac:dyDescent="0.3">
      <c r="A3219" s="104">
        <v>3218</v>
      </c>
      <c r="B3219" s="104" t="s">
        <v>19945</v>
      </c>
      <c r="C3219" s="104" t="s">
        <v>280</v>
      </c>
      <c r="D3219" s="104" t="s">
        <v>308</v>
      </c>
      <c r="E3219" s="104" t="s">
        <v>304</v>
      </c>
      <c r="F3219" s="104" t="s">
        <v>343</v>
      </c>
      <c r="G3219" s="104" t="s">
        <v>332</v>
      </c>
      <c r="H3219" s="104" t="s">
        <v>1246</v>
      </c>
      <c r="I3219" s="104" t="s">
        <v>19946</v>
      </c>
      <c r="J3219" s="105">
        <v>25000</v>
      </c>
      <c r="K3219" s="105">
        <v>300000</v>
      </c>
      <c r="L3219" s="105">
        <v>162500</v>
      </c>
      <c r="M3219" s="106">
        <v>13.63069307</v>
      </c>
      <c r="N3219" s="105">
        <v>2214987.6239999998</v>
      </c>
      <c r="O3219" s="107">
        <f t="shared" si="100"/>
        <v>7</v>
      </c>
      <c r="P3219" s="105">
        <f>IFERROR(INDEX(Data_HS!$D$2:$D$8217,MATCH(H3219,Data_HS!$A$2:$A$8217,0))/p_bulan,"")</f>
        <v>1251.5454545454545</v>
      </c>
      <c r="Q3219" s="104" t="str">
        <f t="shared" si="101"/>
        <v>Melebihi ekspor nasional HS</v>
      </c>
    </row>
    <row r="3220" spans="1:17" x14ac:dyDescent="0.3">
      <c r="A3220" s="104">
        <v>3219</v>
      </c>
      <c r="B3220" s="104" t="s">
        <v>19945</v>
      </c>
      <c r="C3220" s="104" t="s">
        <v>280</v>
      </c>
      <c r="D3220" s="104" t="s">
        <v>308</v>
      </c>
      <c r="E3220" s="104" t="s">
        <v>304</v>
      </c>
      <c r="F3220" s="104" t="s">
        <v>343</v>
      </c>
      <c r="G3220" s="104" t="s">
        <v>332</v>
      </c>
      <c r="H3220" s="104" t="s">
        <v>6020</v>
      </c>
      <c r="I3220" s="104" t="s">
        <v>19947</v>
      </c>
      <c r="J3220" s="105">
        <v>24000</v>
      </c>
      <c r="K3220" s="105">
        <v>65000</v>
      </c>
      <c r="L3220" s="105">
        <v>44500</v>
      </c>
      <c r="M3220" s="106">
        <v>5.1666666670000003</v>
      </c>
      <c r="N3220" s="105">
        <v>229916.6667</v>
      </c>
      <c r="O3220" s="107">
        <f t="shared" si="100"/>
        <v>44</v>
      </c>
      <c r="P3220" s="105">
        <f>IFERROR(INDEX(Data_HS!$D$2:$D$8217,MATCH(H3220,Data_HS!$A$2:$A$8217,0))/p_bulan,"")</f>
        <v>2.8181818181818183</v>
      </c>
      <c r="Q3220" s="104" t="str">
        <f t="shared" si="101"/>
        <v>Melebihi ekspor nasional HS</v>
      </c>
    </row>
    <row r="3221" spans="1:17" x14ac:dyDescent="0.3">
      <c r="A3221" s="104">
        <v>3220</v>
      </c>
      <c r="B3221" s="104" t="s">
        <v>19945</v>
      </c>
      <c r="C3221" s="104" t="s">
        <v>280</v>
      </c>
      <c r="D3221" s="104" t="s">
        <v>308</v>
      </c>
      <c r="E3221" s="104" t="s">
        <v>304</v>
      </c>
      <c r="F3221" s="104" t="s">
        <v>343</v>
      </c>
      <c r="G3221" s="104" t="s">
        <v>332</v>
      </c>
      <c r="H3221" s="104" t="s">
        <v>2757</v>
      </c>
      <c r="I3221" s="104" t="s">
        <v>19948</v>
      </c>
      <c r="J3221" s="105">
        <v>25000</v>
      </c>
      <c r="K3221" s="105">
        <v>900000</v>
      </c>
      <c r="L3221" s="105">
        <v>462500</v>
      </c>
      <c r="M3221" s="106">
        <v>0.30174964999999998</v>
      </c>
      <c r="N3221" s="105">
        <v>139559.2132</v>
      </c>
      <c r="O3221" s="107">
        <f t="shared" si="100"/>
        <v>23</v>
      </c>
      <c r="P3221" s="105">
        <f>IFERROR(INDEX(Data_HS!$D$2:$D$8217,MATCH(H3221,Data_HS!$A$2:$A$8217,0))/p_bulan,"")</f>
        <v>2743.7272727272725</v>
      </c>
      <c r="Q3221" s="104" t="str">
        <f t="shared" si="101"/>
        <v>Melebihi ekspor nasional HS</v>
      </c>
    </row>
    <row r="3222" spans="1:17" x14ac:dyDescent="0.3">
      <c r="A3222" s="104">
        <v>3221</v>
      </c>
      <c r="B3222" s="104" t="s">
        <v>19945</v>
      </c>
      <c r="C3222" s="104" t="s">
        <v>280</v>
      </c>
      <c r="D3222" s="104" t="s">
        <v>308</v>
      </c>
      <c r="E3222" s="104" t="s">
        <v>304</v>
      </c>
      <c r="F3222" s="104" t="s">
        <v>343</v>
      </c>
      <c r="G3222" s="104" t="s">
        <v>332</v>
      </c>
      <c r="H3222" s="104" t="s">
        <v>6202</v>
      </c>
      <c r="I3222" s="104" t="s">
        <v>19949</v>
      </c>
      <c r="J3222" s="105">
        <v>24000</v>
      </c>
      <c r="K3222" s="105">
        <v>100000</v>
      </c>
      <c r="L3222" s="105">
        <v>62000</v>
      </c>
      <c r="M3222" s="106">
        <v>1.874092688</v>
      </c>
      <c r="N3222" s="105">
        <v>116193.7467</v>
      </c>
      <c r="O3222" s="107">
        <f t="shared" si="100"/>
        <v>44</v>
      </c>
      <c r="P3222" s="105">
        <f>IFERROR(INDEX(Data_HS!$D$2:$D$8217,MATCH(H3222,Data_HS!$A$2:$A$8217,0))/p_bulan,"")</f>
        <v>3613175.9090909092</v>
      </c>
      <c r="Q3222" s="104" t="str">
        <f t="shared" si="101"/>
        <v>Wajar</v>
      </c>
    </row>
    <row r="3223" spans="1:17" x14ac:dyDescent="0.3">
      <c r="A3223" s="104">
        <v>3222</v>
      </c>
      <c r="B3223" s="104" t="s">
        <v>19950</v>
      </c>
      <c r="C3223" s="104" t="s">
        <v>290</v>
      </c>
      <c r="D3223" s="104" t="s">
        <v>314</v>
      </c>
      <c r="E3223" s="104" t="s">
        <v>320</v>
      </c>
      <c r="F3223" s="104" t="s">
        <v>344</v>
      </c>
      <c r="G3223" s="104" t="s">
        <v>332</v>
      </c>
      <c r="H3223" s="104" t="s">
        <v>1857</v>
      </c>
      <c r="I3223" s="104" t="s">
        <v>19951</v>
      </c>
      <c r="J3223" s="105">
        <v>0</v>
      </c>
      <c r="K3223" s="105">
        <v>0</v>
      </c>
      <c r="L3223" s="105">
        <v>0</v>
      </c>
      <c r="M3223" s="106">
        <v>2.5</v>
      </c>
      <c r="N3223" s="105">
        <v>0</v>
      </c>
      <c r="O3223" s="107">
        <f t="shared" si="100"/>
        <v>15</v>
      </c>
      <c r="P3223" s="105">
        <f>IFERROR(INDEX(Data_HS!$D$2:$D$8217,MATCH(H3223,Data_HS!$A$2:$A$8217,0))/p_bulan,"")</f>
        <v>0.45454545454545453</v>
      </c>
      <c r="Q3223" s="104" t="str">
        <f t="shared" si="101"/>
        <v>Estimasi nol</v>
      </c>
    </row>
    <row r="3224" spans="1:17" x14ac:dyDescent="0.3">
      <c r="A3224" s="104">
        <v>3223</v>
      </c>
      <c r="B3224" s="104" t="s">
        <v>19950</v>
      </c>
      <c r="C3224" s="104" t="s">
        <v>290</v>
      </c>
      <c r="D3224" s="104" t="s">
        <v>314</v>
      </c>
      <c r="E3224" s="104" t="s">
        <v>320</v>
      </c>
      <c r="F3224" s="104" t="s">
        <v>344</v>
      </c>
      <c r="G3224" s="104" t="s">
        <v>332</v>
      </c>
      <c r="H3224" s="104" t="s">
        <v>1513</v>
      </c>
      <c r="I3224" s="104" t="s">
        <v>16871</v>
      </c>
      <c r="J3224" s="105">
        <v>1000</v>
      </c>
      <c r="K3224" s="105">
        <v>20000</v>
      </c>
      <c r="L3224" s="105">
        <v>10500</v>
      </c>
      <c r="M3224" s="106">
        <v>48.166593229999997</v>
      </c>
      <c r="N3224" s="105">
        <v>505749.22889999999</v>
      </c>
      <c r="O3224" s="107">
        <f t="shared" si="100"/>
        <v>9</v>
      </c>
      <c r="P3224" s="105">
        <f>IFERROR(INDEX(Data_HS!$D$2:$D$8217,MATCH(H3224,Data_HS!$A$2:$A$8217,0))/p_bulan,"")</f>
        <v>785032.27272727271</v>
      </c>
      <c r="Q3224" s="104" t="str">
        <f t="shared" si="101"/>
        <v>Wajar</v>
      </c>
    </row>
    <row r="3225" spans="1:17" x14ac:dyDescent="0.3">
      <c r="A3225" s="104">
        <v>3224</v>
      </c>
      <c r="B3225" s="104" t="s">
        <v>19950</v>
      </c>
      <c r="C3225" s="104" t="s">
        <v>290</v>
      </c>
      <c r="D3225" s="104" t="s">
        <v>314</v>
      </c>
      <c r="E3225" s="104" t="s">
        <v>320</v>
      </c>
      <c r="F3225" s="104" t="s">
        <v>344</v>
      </c>
      <c r="G3225" s="104" t="s">
        <v>332</v>
      </c>
      <c r="H3225" s="104" t="s">
        <v>1460</v>
      </c>
      <c r="I3225" s="104" t="s">
        <v>19952</v>
      </c>
      <c r="J3225" s="105">
        <v>10000</v>
      </c>
      <c r="K3225" s="105">
        <v>20000</v>
      </c>
      <c r="L3225" s="105">
        <v>15000</v>
      </c>
      <c r="M3225" s="106">
        <v>6.8828138010000002</v>
      </c>
      <c r="N3225" s="105">
        <v>103242.20699999999</v>
      </c>
      <c r="O3225" s="107">
        <f t="shared" si="100"/>
        <v>9</v>
      </c>
      <c r="P3225" s="105">
        <f>IFERROR(INDEX(Data_HS!$D$2:$D$8217,MATCH(H3225,Data_HS!$A$2:$A$8217,0))/p_bulan,"")</f>
        <v>60138.272727272728</v>
      </c>
      <c r="Q3225" s="104" t="str">
        <f t="shared" si="101"/>
        <v>Melebihi ekspor nasional HS</v>
      </c>
    </row>
    <row r="3226" spans="1:17" x14ac:dyDescent="0.3">
      <c r="A3226" s="104">
        <v>3225</v>
      </c>
      <c r="B3226" s="104" t="s">
        <v>19950</v>
      </c>
      <c r="C3226" s="104" t="s">
        <v>290</v>
      </c>
      <c r="D3226" s="104" t="s">
        <v>314</v>
      </c>
      <c r="E3226" s="104" t="s">
        <v>320</v>
      </c>
      <c r="F3226" s="104" t="s">
        <v>344</v>
      </c>
      <c r="G3226" s="104" t="s">
        <v>332</v>
      </c>
      <c r="H3226" s="104" t="s">
        <v>1523</v>
      </c>
      <c r="I3226" s="104" t="s">
        <v>16812</v>
      </c>
      <c r="J3226" s="105">
        <v>20000</v>
      </c>
      <c r="K3226" s="105">
        <v>50000</v>
      </c>
      <c r="L3226" s="105">
        <v>35000</v>
      </c>
      <c r="M3226" s="106">
        <v>5.5373955229999998</v>
      </c>
      <c r="N3226" s="105">
        <v>193808.84330000001</v>
      </c>
      <c r="O3226" s="107">
        <f t="shared" si="100"/>
        <v>9</v>
      </c>
      <c r="P3226" s="105">
        <f>IFERROR(INDEX(Data_HS!$D$2:$D$8217,MATCH(H3226,Data_HS!$A$2:$A$8217,0))/p_bulan,"")</f>
        <v>18410584.636363637</v>
      </c>
      <c r="Q3226" s="104" t="str">
        <f t="shared" si="101"/>
        <v>Wajar</v>
      </c>
    </row>
    <row r="3227" spans="1:17" x14ac:dyDescent="0.3">
      <c r="A3227" s="104">
        <v>3226</v>
      </c>
      <c r="B3227" s="104" t="s">
        <v>19950</v>
      </c>
      <c r="C3227" s="104" t="s">
        <v>290</v>
      </c>
      <c r="D3227" s="104" t="s">
        <v>314</v>
      </c>
      <c r="E3227" s="104" t="s">
        <v>320</v>
      </c>
      <c r="F3227" s="104" t="s">
        <v>344</v>
      </c>
      <c r="G3227" s="104" t="s">
        <v>332</v>
      </c>
      <c r="H3227" s="104" t="s">
        <v>1304</v>
      </c>
      <c r="I3227" s="104" t="s">
        <v>19953</v>
      </c>
      <c r="J3227" s="105">
        <v>10000</v>
      </c>
      <c r="K3227" s="105">
        <v>20000</v>
      </c>
      <c r="L3227" s="105">
        <v>15000</v>
      </c>
      <c r="M3227" s="106">
        <v>0.42636016700000001</v>
      </c>
      <c r="N3227" s="105">
        <v>6395.4025039999997</v>
      </c>
      <c r="O3227" s="107">
        <f t="shared" si="100"/>
        <v>8</v>
      </c>
      <c r="P3227" s="105">
        <f>IFERROR(INDEX(Data_HS!$D$2:$D$8217,MATCH(H3227,Data_HS!$A$2:$A$8217,0))/p_bulan,"")</f>
        <v>24934517.727272727</v>
      </c>
      <c r="Q3227" s="104" t="str">
        <f t="shared" si="101"/>
        <v>Wajar</v>
      </c>
    </row>
    <row r="3228" spans="1:17" x14ac:dyDescent="0.3">
      <c r="A3228" s="104">
        <v>3227</v>
      </c>
      <c r="B3228" s="104" t="s">
        <v>19954</v>
      </c>
      <c r="C3228" s="104" t="s">
        <v>282</v>
      </c>
      <c r="D3228" s="104" t="s">
        <v>308</v>
      </c>
      <c r="E3228" s="104" t="s">
        <v>320</v>
      </c>
      <c r="F3228" s="104" t="s">
        <v>344</v>
      </c>
      <c r="G3228" s="104" t="s">
        <v>332</v>
      </c>
      <c r="H3228" s="104" t="s">
        <v>5410</v>
      </c>
      <c r="I3228" s="104" t="s">
        <v>19955</v>
      </c>
      <c r="J3228" s="105">
        <v>0</v>
      </c>
      <c r="K3228" s="105">
        <v>0</v>
      </c>
      <c r="L3228" s="105">
        <v>0</v>
      </c>
      <c r="M3228" s="106">
        <v>1.187025394</v>
      </c>
      <c r="N3228" s="105">
        <v>0</v>
      </c>
      <c r="O3228" s="107">
        <f t="shared" si="100"/>
        <v>39</v>
      </c>
      <c r="P3228" s="105">
        <f>IFERROR(INDEX(Data_HS!$D$2:$D$8217,MATCH(H3228,Data_HS!$A$2:$A$8217,0))/p_bulan,"")</f>
        <v>473883.09090909088</v>
      </c>
      <c r="Q3228" s="104" t="str">
        <f t="shared" si="101"/>
        <v>Estimasi nol</v>
      </c>
    </row>
    <row r="3229" spans="1:17" x14ac:dyDescent="0.3">
      <c r="A3229" s="104">
        <v>3228</v>
      </c>
      <c r="B3229" s="104" t="s">
        <v>19956</v>
      </c>
      <c r="C3229" s="104" t="s">
        <v>280</v>
      </c>
      <c r="D3229" s="104" t="s">
        <v>308</v>
      </c>
      <c r="E3229" s="104" t="s">
        <v>304</v>
      </c>
      <c r="F3229" s="104" t="s">
        <v>344</v>
      </c>
      <c r="G3229" s="104" t="s">
        <v>332</v>
      </c>
      <c r="H3229" s="104" t="s">
        <v>16845</v>
      </c>
      <c r="I3229" s="104" t="s">
        <v>19957</v>
      </c>
      <c r="J3229" s="105">
        <v>1000</v>
      </c>
      <c r="K3229" s="105">
        <v>30000</v>
      </c>
      <c r="L3229" s="105">
        <v>15500</v>
      </c>
      <c r="M3229" s="106"/>
      <c r="N3229" s="105"/>
      <c r="O3229" s="107">
        <f t="shared" si="100"/>
        <v>0</v>
      </c>
      <c r="P3229" s="105" t="str">
        <f>IFERROR(INDEX(Data_HS!$D$2:$D$8217,MATCH(H3229,Data_HS!$A$2:$A$8217,0))/p_bulan,"")</f>
        <v/>
      </c>
      <c r="Q3229" s="104" t="str">
        <f t="shared" si="101"/>
        <v>HS tidak valid</v>
      </c>
    </row>
    <row r="3230" spans="1:17" x14ac:dyDescent="0.3">
      <c r="A3230" s="104">
        <v>3229</v>
      </c>
      <c r="B3230" s="104" t="s">
        <v>19956</v>
      </c>
      <c r="C3230" s="104" t="s">
        <v>280</v>
      </c>
      <c r="D3230" s="104" t="s">
        <v>308</v>
      </c>
      <c r="E3230" s="104" t="s">
        <v>304</v>
      </c>
      <c r="F3230" s="104" t="s">
        <v>344</v>
      </c>
      <c r="G3230" s="104" t="s">
        <v>332</v>
      </c>
      <c r="H3230" s="104" t="s">
        <v>4629</v>
      </c>
      <c r="I3230" s="104" t="s">
        <v>16820</v>
      </c>
      <c r="J3230" s="105">
        <v>1000</v>
      </c>
      <c r="K3230" s="105">
        <v>20000</v>
      </c>
      <c r="L3230" s="105">
        <v>10500</v>
      </c>
      <c r="M3230" s="106">
        <v>1.77268161</v>
      </c>
      <c r="N3230" s="105">
        <v>18613.156900000002</v>
      </c>
      <c r="O3230" s="107">
        <f t="shared" si="100"/>
        <v>38</v>
      </c>
      <c r="P3230" s="105">
        <f>IFERROR(INDEX(Data_HS!$D$2:$D$8217,MATCH(H3230,Data_HS!$A$2:$A$8217,0))/p_bulan,"")</f>
        <v>2332469</v>
      </c>
      <c r="Q3230" s="104" t="str">
        <f t="shared" si="101"/>
        <v>Wajar</v>
      </c>
    </row>
    <row r="3231" spans="1:17" x14ac:dyDescent="0.3">
      <c r="A3231" s="104">
        <v>3230</v>
      </c>
      <c r="B3231" s="104" t="s">
        <v>19956</v>
      </c>
      <c r="C3231" s="104" t="s">
        <v>280</v>
      </c>
      <c r="D3231" s="104" t="s">
        <v>308</v>
      </c>
      <c r="E3231" s="104" t="s">
        <v>304</v>
      </c>
      <c r="F3231" s="104" t="s">
        <v>344</v>
      </c>
      <c r="G3231" s="104" t="s">
        <v>332</v>
      </c>
      <c r="H3231" s="104" t="s">
        <v>1563</v>
      </c>
      <c r="I3231" s="104" t="s">
        <v>17663</v>
      </c>
      <c r="J3231" s="105">
        <v>1000</v>
      </c>
      <c r="K3231" s="105">
        <v>15000</v>
      </c>
      <c r="L3231" s="105">
        <v>8000</v>
      </c>
      <c r="M3231" s="106">
        <v>1.346506929</v>
      </c>
      <c r="N3231" s="105">
        <v>10772.05543</v>
      </c>
      <c r="O3231" s="107">
        <f t="shared" si="100"/>
        <v>9</v>
      </c>
      <c r="P3231" s="105">
        <f>IFERROR(INDEX(Data_HS!$D$2:$D$8217,MATCH(H3231,Data_HS!$A$2:$A$8217,0))/p_bulan,"")</f>
        <v>652267.90909090906</v>
      </c>
      <c r="Q3231" s="104" t="str">
        <f t="shared" si="101"/>
        <v>Wajar</v>
      </c>
    </row>
    <row r="3232" spans="1:17" x14ac:dyDescent="0.3">
      <c r="A3232" s="104">
        <v>3231</v>
      </c>
      <c r="B3232" s="104" t="s">
        <v>19956</v>
      </c>
      <c r="C3232" s="104" t="s">
        <v>280</v>
      </c>
      <c r="D3232" s="104" t="s">
        <v>308</v>
      </c>
      <c r="E3232" s="104" t="s">
        <v>304</v>
      </c>
      <c r="F3232" s="104" t="s">
        <v>344</v>
      </c>
      <c r="G3232" s="104" t="s">
        <v>332</v>
      </c>
      <c r="H3232" s="104" t="s">
        <v>2207</v>
      </c>
      <c r="I3232" s="104" t="s">
        <v>19958</v>
      </c>
      <c r="J3232" s="105">
        <v>0</v>
      </c>
      <c r="K3232" s="105">
        <v>0</v>
      </c>
      <c r="L3232" s="105">
        <v>0</v>
      </c>
      <c r="M3232" s="106">
        <v>1.1626407759999999</v>
      </c>
      <c r="N3232" s="105">
        <v>0</v>
      </c>
      <c r="O3232" s="107">
        <f t="shared" si="100"/>
        <v>17</v>
      </c>
      <c r="P3232" s="105">
        <f>IFERROR(INDEX(Data_HS!$D$2:$D$8217,MATCH(H3232,Data_HS!$A$2:$A$8217,0))/p_bulan,"")</f>
        <v>387995</v>
      </c>
      <c r="Q3232" s="104" t="str">
        <f t="shared" si="101"/>
        <v>Estimasi nol</v>
      </c>
    </row>
    <row r="3233" spans="1:17" x14ac:dyDescent="0.3">
      <c r="A3233" s="104">
        <v>3232</v>
      </c>
      <c r="B3233" s="104" t="s">
        <v>19959</v>
      </c>
      <c r="C3233" s="104" t="s">
        <v>322</v>
      </c>
      <c r="D3233" s="104" t="s">
        <v>314</v>
      </c>
      <c r="E3233" s="104" t="s">
        <v>320</v>
      </c>
      <c r="F3233" s="104" t="s">
        <v>343</v>
      </c>
      <c r="G3233" s="104" t="s">
        <v>335</v>
      </c>
      <c r="H3233" s="104" t="s">
        <v>1563</v>
      </c>
      <c r="I3233" s="104" t="s">
        <v>17663</v>
      </c>
      <c r="J3233" s="105">
        <v>750</v>
      </c>
      <c r="K3233" s="105">
        <v>2000</v>
      </c>
      <c r="L3233" s="105">
        <v>1375</v>
      </c>
      <c r="M3233" s="106">
        <v>1.346506929</v>
      </c>
      <c r="N3233" s="105">
        <v>1851.4470269999999</v>
      </c>
      <c r="O3233" s="107">
        <f t="shared" si="100"/>
        <v>9</v>
      </c>
      <c r="P3233" s="105">
        <f>IFERROR(INDEX(Data_HS!$D$2:$D$8217,MATCH(H3233,Data_HS!$A$2:$A$8217,0))/p_bulan,"")</f>
        <v>652267.90909090906</v>
      </c>
      <c r="Q3233" s="104" t="str">
        <f t="shared" si="101"/>
        <v>Wajar</v>
      </c>
    </row>
    <row r="3234" spans="1:17" x14ac:dyDescent="0.3">
      <c r="A3234" s="104">
        <v>3233</v>
      </c>
      <c r="B3234" s="104" t="s">
        <v>19959</v>
      </c>
      <c r="C3234" s="104" t="s">
        <v>322</v>
      </c>
      <c r="D3234" s="104" t="s">
        <v>314</v>
      </c>
      <c r="E3234" s="104" t="s">
        <v>320</v>
      </c>
      <c r="F3234" s="104" t="s">
        <v>343</v>
      </c>
      <c r="G3234" s="104" t="s">
        <v>335</v>
      </c>
      <c r="H3234" s="104" t="s">
        <v>1276</v>
      </c>
      <c r="I3234" s="104" t="s">
        <v>19960</v>
      </c>
      <c r="J3234" s="105">
        <v>2000</v>
      </c>
      <c r="K3234" s="105">
        <v>1000</v>
      </c>
      <c r="L3234" s="105">
        <v>1500</v>
      </c>
      <c r="M3234" s="106">
        <v>1.5806515269999999</v>
      </c>
      <c r="N3234" s="105">
        <v>2370.9772910000002</v>
      </c>
      <c r="O3234" s="107">
        <f t="shared" si="100"/>
        <v>7</v>
      </c>
      <c r="P3234" s="105">
        <f>IFERROR(INDEX(Data_HS!$D$2:$D$8217,MATCH(H3234,Data_HS!$A$2:$A$8217,0))/p_bulan,"")</f>
        <v>97567.727272727279</v>
      </c>
      <c r="Q3234" s="104" t="str">
        <f t="shared" si="101"/>
        <v>Wajar</v>
      </c>
    </row>
    <row r="3235" spans="1:17" x14ac:dyDescent="0.3">
      <c r="A3235" s="104">
        <v>3234</v>
      </c>
      <c r="B3235" s="104" t="s">
        <v>19959</v>
      </c>
      <c r="C3235" s="104" t="s">
        <v>322</v>
      </c>
      <c r="D3235" s="104" t="s">
        <v>314</v>
      </c>
      <c r="E3235" s="104" t="s">
        <v>320</v>
      </c>
      <c r="F3235" s="104" t="s">
        <v>343</v>
      </c>
      <c r="G3235" s="104" t="s">
        <v>335</v>
      </c>
      <c r="H3235" s="104" t="s">
        <v>1527</v>
      </c>
      <c r="I3235" s="104" t="s">
        <v>16905</v>
      </c>
      <c r="J3235" s="105">
        <v>2000</v>
      </c>
      <c r="K3235" s="105">
        <v>10000</v>
      </c>
      <c r="L3235" s="105">
        <v>6000</v>
      </c>
      <c r="M3235" s="106">
        <v>5.5014955480000003</v>
      </c>
      <c r="N3235" s="105">
        <v>33008.973290000002</v>
      </c>
      <c r="O3235" s="107">
        <f t="shared" si="100"/>
        <v>9</v>
      </c>
      <c r="P3235" s="105">
        <f>IFERROR(INDEX(Data_HS!$D$2:$D$8217,MATCH(H3235,Data_HS!$A$2:$A$8217,0))/p_bulan,"")</f>
        <v>8913202</v>
      </c>
      <c r="Q3235" s="104" t="str">
        <f t="shared" si="101"/>
        <v>Wajar</v>
      </c>
    </row>
    <row r="3236" spans="1:17" x14ac:dyDescent="0.3">
      <c r="A3236" s="104">
        <v>3235</v>
      </c>
      <c r="B3236" s="104" t="s">
        <v>19959</v>
      </c>
      <c r="C3236" s="104" t="s">
        <v>322</v>
      </c>
      <c r="D3236" s="104" t="s">
        <v>314</v>
      </c>
      <c r="E3236" s="104" t="s">
        <v>320</v>
      </c>
      <c r="F3236" s="104" t="s">
        <v>343</v>
      </c>
      <c r="G3236" s="104" t="s">
        <v>335</v>
      </c>
      <c r="H3236" s="104" t="s">
        <v>16845</v>
      </c>
      <c r="I3236" s="104" t="s">
        <v>19961</v>
      </c>
      <c r="J3236" s="105">
        <v>5000</v>
      </c>
      <c r="K3236" s="105">
        <v>2000</v>
      </c>
      <c r="L3236" s="105">
        <v>3500</v>
      </c>
      <c r="M3236" s="106"/>
      <c r="N3236" s="105"/>
      <c r="O3236" s="107">
        <f t="shared" si="100"/>
        <v>0</v>
      </c>
      <c r="P3236" s="105" t="str">
        <f>IFERROR(INDEX(Data_HS!$D$2:$D$8217,MATCH(H3236,Data_HS!$A$2:$A$8217,0))/p_bulan,"")</f>
        <v/>
      </c>
      <c r="Q3236" s="104" t="str">
        <f t="shared" si="101"/>
        <v>HS tidak valid</v>
      </c>
    </row>
    <row r="3237" spans="1:17" x14ac:dyDescent="0.3">
      <c r="A3237" s="104">
        <v>3236</v>
      </c>
      <c r="B3237" s="104" t="s">
        <v>19959</v>
      </c>
      <c r="C3237" s="104" t="s">
        <v>322</v>
      </c>
      <c r="D3237" s="104" t="s">
        <v>314</v>
      </c>
      <c r="E3237" s="104" t="s">
        <v>320</v>
      </c>
      <c r="F3237" s="104" t="s">
        <v>343</v>
      </c>
      <c r="G3237" s="104" t="s">
        <v>335</v>
      </c>
      <c r="H3237" s="104" t="s">
        <v>1338</v>
      </c>
      <c r="I3237" s="104" t="s">
        <v>18624</v>
      </c>
      <c r="J3237" s="105">
        <v>1000</v>
      </c>
      <c r="K3237" s="105">
        <v>500</v>
      </c>
      <c r="L3237" s="105">
        <v>750</v>
      </c>
      <c r="M3237" s="106">
        <v>1.5809700950000001</v>
      </c>
      <c r="N3237" s="105">
        <v>1185.727572</v>
      </c>
      <c r="O3237" s="107">
        <f t="shared" si="100"/>
        <v>8</v>
      </c>
      <c r="P3237" s="105">
        <f>IFERROR(INDEX(Data_HS!$D$2:$D$8217,MATCH(H3237,Data_HS!$A$2:$A$8217,0))/p_bulan,"")</f>
        <v>10972.363636363636</v>
      </c>
      <c r="Q3237" s="104" t="str">
        <f t="shared" si="101"/>
        <v>Wajar</v>
      </c>
    </row>
    <row r="3238" spans="1:17" x14ac:dyDescent="0.3">
      <c r="A3238" s="104">
        <v>3237</v>
      </c>
      <c r="B3238" s="104" t="s">
        <v>19959</v>
      </c>
      <c r="C3238" s="104" t="s">
        <v>322</v>
      </c>
      <c r="D3238" s="104" t="s">
        <v>314</v>
      </c>
      <c r="E3238" s="104" t="s">
        <v>320</v>
      </c>
      <c r="F3238" s="104" t="s">
        <v>343</v>
      </c>
      <c r="G3238" s="104" t="s">
        <v>335</v>
      </c>
      <c r="H3238" s="104" t="s">
        <v>16231</v>
      </c>
      <c r="I3238" s="104" t="s">
        <v>17343</v>
      </c>
      <c r="J3238" s="105">
        <v>0</v>
      </c>
      <c r="K3238" s="105">
        <v>0</v>
      </c>
      <c r="L3238" s="105">
        <v>0</v>
      </c>
      <c r="M3238" s="106">
        <v>6.6998434229999999</v>
      </c>
      <c r="N3238" s="105">
        <v>0</v>
      </c>
      <c r="O3238" s="107">
        <f t="shared" si="100"/>
        <v>94</v>
      </c>
      <c r="P3238" s="105">
        <f>IFERROR(INDEX(Data_HS!$D$2:$D$8217,MATCH(H3238,Data_HS!$A$2:$A$8217,0))/p_bulan,"")</f>
        <v>1632220.7272727273</v>
      </c>
      <c r="Q3238" s="104" t="str">
        <f t="shared" si="101"/>
        <v>Estimasi nol</v>
      </c>
    </row>
    <row r="3239" spans="1:17" x14ac:dyDescent="0.3">
      <c r="A3239" s="104">
        <v>3238</v>
      </c>
      <c r="B3239" s="104" t="s">
        <v>19959</v>
      </c>
      <c r="C3239" s="104" t="s">
        <v>322</v>
      </c>
      <c r="D3239" s="104" t="s">
        <v>314</v>
      </c>
      <c r="E3239" s="104" t="s">
        <v>320</v>
      </c>
      <c r="F3239" s="104" t="s">
        <v>343</v>
      </c>
      <c r="G3239" s="104" t="s">
        <v>335</v>
      </c>
      <c r="H3239" s="104" t="s">
        <v>1338</v>
      </c>
      <c r="I3239" s="104" t="s">
        <v>17570</v>
      </c>
      <c r="J3239" s="105">
        <v>10000</v>
      </c>
      <c r="K3239" s="105">
        <v>3000</v>
      </c>
      <c r="L3239" s="105">
        <v>6500</v>
      </c>
      <c r="M3239" s="106">
        <v>1.5809700950000001</v>
      </c>
      <c r="N3239" s="105">
        <v>10276.305619999999</v>
      </c>
      <c r="O3239" s="107">
        <f t="shared" si="100"/>
        <v>8</v>
      </c>
      <c r="P3239" s="105">
        <f>IFERROR(INDEX(Data_HS!$D$2:$D$8217,MATCH(H3239,Data_HS!$A$2:$A$8217,0))/p_bulan,"")</f>
        <v>10972.363636363636</v>
      </c>
      <c r="Q3239" s="104" t="str">
        <f t="shared" si="101"/>
        <v>Wajar</v>
      </c>
    </row>
    <row r="3240" spans="1:17" x14ac:dyDescent="0.3">
      <c r="A3240" s="104">
        <v>3239</v>
      </c>
      <c r="B3240" s="104" t="s">
        <v>19959</v>
      </c>
      <c r="C3240" s="104" t="s">
        <v>322</v>
      </c>
      <c r="D3240" s="104" t="s">
        <v>314</v>
      </c>
      <c r="E3240" s="104" t="s">
        <v>320</v>
      </c>
      <c r="F3240" s="104" t="s">
        <v>343</v>
      </c>
      <c r="G3240" s="104" t="s">
        <v>335</v>
      </c>
      <c r="H3240" s="104" t="s">
        <v>16845</v>
      </c>
      <c r="I3240" s="104" t="s">
        <v>16911</v>
      </c>
      <c r="J3240" s="105">
        <v>20000</v>
      </c>
      <c r="K3240" s="105">
        <v>5000</v>
      </c>
      <c r="L3240" s="105">
        <v>12500</v>
      </c>
      <c r="M3240" s="106"/>
      <c r="N3240" s="105"/>
      <c r="O3240" s="107">
        <f t="shared" si="100"/>
        <v>0</v>
      </c>
      <c r="P3240" s="105" t="str">
        <f>IFERROR(INDEX(Data_HS!$D$2:$D$8217,MATCH(H3240,Data_HS!$A$2:$A$8217,0))/p_bulan,"")</f>
        <v/>
      </c>
      <c r="Q3240" s="104" t="str">
        <f t="shared" si="101"/>
        <v>HS tidak valid</v>
      </c>
    </row>
    <row r="3241" spans="1:17" x14ac:dyDescent="0.3">
      <c r="A3241" s="104">
        <v>3240</v>
      </c>
      <c r="B3241" s="104" t="s">
        <v>19959</v>
      </c>
      <c r="C3241" s="104" t="s">
        <v>322</v>
      </c>
      <c r="D3241" s="104" t="s">
        <v>314</v>
      </c>
      <c r="E3241" s="104" t="s">
        <v>320</v>
      </c>
      <c r="F3241" s="104" t="s">
        <v>343</v>
      </c>
      <c r="G3241" s="104" t="s">
        <v>335</v>
      </c>
      <c r="H3241" s="104" t="s">
        <v>1476</v>
      </c>
      <c r="I3241" s="104" t="s">
        <v>19962</v>
      </c>
      <c r="J3241" s="105">
        <v>200</v>
      </c>
      <c r="K3241" s="105">
        <v>0</v>
      </c>
      <c r="L3241" s="105">
        <v>100</v>
      </c>
      <c r="M3241" s="106">
        <v>6.1750955760000004</v>
      </c>
      <c r="N3241" s="105">
        <v>617.50955759999999</v>
      </c>
      <c r="O3241" s="107">
        <f t="shared" si="100"/>
        <v>9</v>
      </c>
      <c r="P3241" s="105">
        <f>IFERROR(INDEX(Data_HS!$D$2:$D$8217,MATCH(H3241,Data_HS!$A$2:$A$8217,0))/p_bulan,"")</f>
        <v>5139.363636363636</v>
      </c>
      <c r="Q3241" s="104" t="str">
        <f t="shared" si="101"/>
        <v>Wajar</v>
      </c>
    </row>
    <row r="3242" spans="1:17" x14ac:dyDescent="0.3">
      <c r="A3242" s="104">
        <v>3241</v>
      </c>
      <c r="B3242" s="104" t="s">
        <v>19959</v>
      </c>
      <c r="C3242" s="104" t="s">
        <v>322</v>
      </c>
      <c r="D3242" s="104" t="s">
        <v>314</v>
      </c>
      <c r="E3242" s="104" t="s">
        <v>320</v>
      </c>
      <c r="F3242" s="104" t="s">
        <v>343</v>
      </c>
      <c r="G3242" s="104" t="s">
        <v>335</v>
      </c>
      <c r="H3242" s="104" t="s">
        <v>1302</v>
      </c>
      <c r="I3242" s="104" t="s">
        <v>17920</v>
      </c>
      <c r="J3242" s="105">
        <v>200000</v>
      </c>
      <c r="K3242" s="105">
        <v>50000</v>
      </c>
      <c r="L3242" s="105">
        <v>125000</v>
      </c>
      <c r="M3242" s="106">
        <v>0.47623953400000002</v>
      </c>
      <c r="N3242" s="105">
        <v>59529.941780000001</v>
      </c>
      <c r="O3242" s="107">
        <f t="shared" si="100"/>
        <v>8</v>
      </c>
      <c r="P3242" s="105">
        <f>IFERROR(INDEX(Data_HS!$D$2:$D$8217,MATCH(H3242,Data_HS!$A$2:$A$8217,0))/p_bulan,"")</f>
        <v>48622.454545454544</v>
      </c>
      <c r="Q3242" s="104" t="str">
        <f t="shared" si="101"/>
        <v>Melebihi ekspor nasional HS</v>
      </c>
    </row>
    <row r="3243" spans="1:17" x14ac:dyDescent="0.3">
      <c r="A3243" s="104">
        <v>3242</v>
      </c>
      <c r="B3243" s="104" t="s">
        <v>19959</v>
      </c>
      <c r="C3243" s="104" t="s">
        <v>322</v>
      </c>
      <c r="D3243" s="104" t="s">
        <v>314</v>
      </c>
      <c r="E3243" s="104" t="s">
        <v>320</v>
      </c>
      <c r="F3243" s="104" t="s">
        <v>343</v>
      </c>
      <c r="G3243" s="104" t="s">
        <v>335</v>
      </c>
      <c r="H3243" s="104" t="s">
        <v>1685</v>
      </c>
      <c r="I3243" s="104" t="s">
        <v>19963</v>
      </c>
      <c r="J3243" s="105">
        <v>100000</v>
      </c>
      <c r="K3243" s="105">
        <v>100000</v>
      </c>
      <c r="L3243" s="105">
        <v>100000</v>
      </c>
      <c r="M3243" s="106">
        <v>1.711527295</v>
      </c>
      <c r="N3243" s="105">
        <v>171152.72949999999</v>
      </c>
      <c r="O3243" s="107">
        <f t="shared" si="100"/>
        <v>12</v>
      </c>
      <c r="P3243" s="105">
        <f>IFERROR(INDEX(Data_HS!$D$2:$D$8217,MATCH(H3243,Data_HS!$A$2:$A$8217,0))/p_bulan,"")</f>
        <v>4130712</v>
      </c>
      <c r="Q3243" s="104" t="str">
        <f t="shared" si="101"/>
        <v>Wajar</v>
      </c>
    </row>
    <row r="3244" spans="1:17" x14ac:dyDescent="0.3">
      <c r="A3244" s="104">
        <v>3243</v>
      </c>
      <c r="B3244" s="104" t="s">
        <v>19964</v>
      </c>
      <c r="C3244" s="104" t="s">
        <v>330</v>
      </c>
      <c r="D3244" s="104" t="s">
        <v>308</v>
      </c>
      <c r="E3244" s="104" t="s">
        <v>320</v>
      </c>
      <c r="F3244" s="104" t="s">
        <v>320</v>
      </c>
      <c r="G3244" s="104" t="s">
        <v>320</v>
      </c>
      <c r="H3244" s="104" t="s">
        <v>16845</v>
      </c>
      <c r="I3244" s="104" t="s">
        <v>16846</v>
      </c>
      <c r="J3244" s="105"/>
      <c r="K3244" s="105"/>
      <c r="L3244" s="105"/>
      <c r="M3244" s="106"/>
      <c r="N3244" s="105"/>
      <c r="O3244" s="107">
        <f t="shared" si="100"/>
        <v>0</v>
      </c>
      <c r="P3244" s="105" t="str">
        <f>IFERROR(INDEX(Data_HS!$D$2:$D$8217,MATCH(H3244,Data_HS!$A$2:$A$8217,0))/p_bulan,"")</f>
        <v/>
      </c>
      <c r="Q3244" s="104" t="str">
        <f t="shared" si="101"/>
        <v>HS tidak valid</v>
      </c>
    </row>
    <row r="3245" spans="1:17" x14ac:dyDescent="0.3">
      <c r="A3245" s="104">
        <v>3244</v>
      </c>
      <c r="B3245" s="104" t="s">
        <v>19965</v>
      </c>
      <c r="C3245" s="104" t="s">
        <v>282</v>
      </c>
      <c r="D3245" s="104" t="s">
        <v>308</v>
      </c>
      <c r="E3245" s="104" t="s">
        <v>320</v>
      </c>
      <c r="F3245" s="104" t="s">
        <v>344</v>
      </c>
      <c r="G3245" s="104" t="s">
        <v>332</v>
      </c>
      <c r="H3245" s="104" t="s">
        <v>4317</v>
      </c>
      <c r="I3245" s="104" t="s">
        <v>16915</v>
      </c>
      <c r="J3245" s="105">
        <v>1000</v>
      </c>
      <c r="K3245" s="105">
        <v>10000</v>
      </c>
      <c r="L3245" s="105">
        <v>5500</v>
      </c>
      <c r="M3245" s="106">
        <v>59.799470110000001</v>
      </c>
      <c r="N3245" s="105">
        <v>328897.08559999999</v>
      </c>
      <c r="O3245" s="107">
        <f t="shared" si="100"/>
        <v>33</v>
      </c>
      <c r="P3245" s="105">
        <f>IFERROR(INDEX(Data_HS!$D$2:$D$8217,MATCH(H3245,Data_HS!$A$2:$A$8217,0))/p_bulan,"")</f>
        <v>229809.36363636365</v>
      </c>
      <c r="Q3245" s="104" t="str">
        <f t="shared" si="101"/>
        <v>Melebihi ekspor nasional HS</v>
      </c>
    </row>
    <row r="3246" spans="1:17" x14ac:dyDescent="0.3">
      <c r="A3246" s="104">
        <v>3245</v>
      </c>
      <c r="B3246" s="104" t="s">
        <v>19965</v>
      </c>
      <c r="C3246" s="104" t="s">
        <v>282</v>
      </c>
      <c r="D3246" s="104" t="s">
        <v>308</v>
      </c>
      <c r="E3246" s="104" t="s">
        <v>320</v>
      </c>
      <c r="F3246" s="104" t="s">
        <v>344</v>
      </c>
      <c r="G3246" s="104" t="s">
        <v>332</v>
      </c>
      <c r="H3246" s="104" t="s">
        <v>2227</v>
      </c>
      <c r="I3246" s="104" t="s">
        <v>17159</v>
      </c>
      <c r="J3246" s="105">
        <v>1000</v>
      </c>
      <c r="K3246" s="105">
        <v>10000</v>
      </c>
      <c r="L3246" s="105">
        <v>5500</v>
      </c>
      <c r="M3246" s="106">
        <v>1.2673870469999999</v>
      </c>
      <c r="N3246" s="105">
        <v>6970.6287599999996</v>
      </c>
      <c r="O3246" s="107">
        <f t="shared" si="100"/>
        <v>17</v>
      </c>
      <c r="P3246" s="105">
        <f>IFERROR(INDEX(Data_HS!$D$2:$D$8217,MATCH(H3246,Data_HS!$A$2:$A$8217,0))/p_bulan,"")</f>
        <v>26006.090909090908</v>
      </c>
      <c r="Q3246" s="104" t="str">
        <f t="shared" si="101"/>
        <v>Wajar</v>
      </c>
    </row>
    <row r="3247" spans="1:17" x14ac:dyDescent="0.3">
      <c r="A3247" s="104">
        <v>3246</v>
      </c>
      <c r="B3247" s="104" t="s">
        <v>19965</v>
      </c>
      <c r="C3247" s="104" t="s">
        <v>282</v>
      </c>
      <c r="D3247" s="104" t="s">
        <v>308</v>
      </c>
      <c r="E3247" s="104" t="s">
        <v>320</v>
      </c>
      <c r="F3247" s="104" t="s">
        <v>344</v>
      </c>
      <c r="G3247" s="104" t="s">
        <v>332</v>
      </c>
      <c r="H3247" s="104" t="s">
        <v>2829</v>
      </c>
      <c r="I3247" s="104" t="s">
        <v>16912</v>
      </c>
      <c r="J3247" s="105">
        <v>1000</v>
      </c>
      <c r="K3247" s="105">
        <v>10000</v>
      </c>
      <c r="L3247" s="105">
        <v>5500</v>
      </c>
      <c r="M3247" s="106">
        <v>13.72142208</v>
      </c>
      <c r="N3247" s="105">
        <v>75467.82144</v>
      </c>
      <c r="O3247" s="107">
        <f t="shared" si="100"/>
        <v>24</v>
      </c>
      <c r="P3247" s="105">
        <f>IFERROR(INDEX(Data_HS!$D$2:$D$8217,MATCH(H3247,Data_HS!$A$2:$A$8217,0))/p_bulan,"")</f>
        <v>19492304.181818184</v>
      </c>
      <c r="Q3247" s="104" t="str">
        <f t="shared" si="101"/>
        <v>Wajar</v>
      </c>
    </row>
    <row r="3248" spans="1:17" x14ac:dyDescent="0.3">
      <c r="A3248" s="104">
        <v>3247</v>
      </c>
      <c r="B3248" s="104" t="s">
        <v>19966</v>
      </c>
      <c r="C3248" s="104" t="s">
        <v>284</v>
      </c>
      <c r="D3248" s="104" t="s">
        <v>308</v>
      </c>
      <c r="E3248" s="104" t="s">
        <v>320</v>
      </c>
      <c r="F3248" s="104" t="s">
        <v>344</v>
      </c>
      <c r="G3248" s="104" t="s">
        <v>335</v>
      </c>
      <c r="H3248" s="104" t="s">
        <v>1897</v>
      </c>
      <c r="I3248" s="104" t="s">
        <v>19967</v>
      </c>
      <c r="J3248" s="105">
        <v>18000</v>
      </c>
      <c r="K3248" s="105">
        <v>100000</v>
      </c>
      <c r="L3248" s="105">
        <v>59000</v>
      </c>
      <c r="M3248" s="106">
        <v>2.2112699689999999</v>
      </c>
      <c r="N3248" s="105">
        <v>130464.9281</v>
      </c>
      <c r="O3248" s="107">
        <f t="shared" si="100"/>
        <v>15</v>
      </c>
      <c r="P3248" s="105">
        <f>IFERROR(INDEX(Data_HS!$D$2:$D$8217,MATCH(H3248,Data_HS!$A$2:$A$8217,0))/p_bulan,"")</f>
        <v>1986698.8181818181</v>
      </c>
      <c r="Q3248" s="104" t="str">
        <f t="shared" si="101"/>
        <v>Wajar</v>
      </c>
    </row>
    <row r="3249" spans="1:17" x14ac:dyDescent="0.3">
      <c r="A3249" s="104">
        <v>3248</v>
      </c>
      <c r="B3249" s="104" t="s">
        <v>19966</v>
      </c>
      <c r="C3249" s="104" t="s">
        <v>284</v>
      </c>
      <c r="D3249" s="104" t="s">
        <v>308</v>
      </c>
      <c r="E3249" s="104" t="s">
        <v>320</v>
      </c>
      <c r="F3249" s="104" t="s">
        <v>344</v>
      </c>
      <c r="G3249" s="104" t="s">
        <v>335</v>
      </c>
      <c r="H3249" s="104" t="s">
        <v>8973</v>
      </c>
      <c r="I3249" s="104" t="s">
        <v>19968</v>
      </c>
      <c r="J3249" s="105">
        <v>26000</v>
      </c>
      <c r="K3249" s="105">
        <v>180000</v>
      </c>
      <c r="L3249" s="105">
        <v>103000</v>
      </c>
      <c r="M3249" s="106">
        <v>125.8814665</v>
      </c>
      <c r="N3249" s="105">
        <v>12965791.050000001</v>
      </c>
      <c r="O3249" s="107">
        <f t="shared" si="100"/>
        <v>68</v>
      </c>
      <c r="P3249" s="105">
        <f>IFERROR(INDEX(Data_HS!$D$2:$D$8217,MATCH(H3249,Data_HS!$A$2:$A$8217,0))/p_bulan,"")</f>
        <v>559669</v>
      </c>
      <c r="Q3249" s="104" t="str">
        <f t="shared" si="101"/>
        <v>Melebihi ekspor nasional HS</v>
      </c>
    </row>
    <row r="3250" spans="1:17" x14ac:dyDescent="0.3">
      <c r="A3250" s="104">
        <v>3249</v>
      </c>
      <c r="B3250" s="104" t="s">
        <v>19966</v>
      </c>
      <c r="C3250" s="104" t="s">
        <v>284</v>
      </c>
      <c r="D3250" s="104" t="s">
        <v>308</v>
      </c>
      <c r="E3250" s="104" t="s">
        <v>320</v>
      </c>
      <c r="F3250" s="104" t="s">
        <v>344</v>
      </c>
      <c r="G3250" s="104" t="s">
        <v>335</v>
      </c>
      <c r="H3250" s="104" t="s">
        <v>6006</v>
      </c>
      <c r="I3250" s="104" t="s">
        <v>19969</v>
      </c>
      <c r="J3250" s="105">
        <v>26000</v>
      </c>
      <c r="K3250" s="105">
        <v>180000</v>
      </c>
      <c r="L3250" s="105">
        <v>103000</v>
      </c>
      <c r="M3250" s="106">
        <v>0.86113799000000002</v>
      </c>
      <c r="N3250" s="105">
        <v>88697.21299</v>
      </c>
      <c r="O3250" s="107">
        <f t="shared" si="100"/>
        <v>44</v>
      </c>
      <c r="P3250" s="105">
        <f>IFERROR(INDEX(Data_HS!$D$2:$D$8217,MATCH(H3250,Data_HS!$A$2:$A$8217,0))/p_bulan,"")</f>
        <v>49836.090909090912</v>
      </c>
      <c r="Q3250" s="104" t="str">
        <f t="shared" si="101"/>
        <v>Melebihi ekspor nasional HS</v>
      </c>
    </row>
    <row r="3251" spans="1:17" x14ac:dyDescent="0.3">
      <c r="A3251" s="104">
        <v>3250</v>
      </c>
      <c r="B3251" s="104" t="s">
        <v>19966</v>
      </c>
      <c r="C3251" s="104" t="s">
        <v>284</v>
      </c>
      <c r="D3251" s="104" t="s">
        <v>308</v>
      </c>
      <c r="E3251" s="104" t="s">
        <v>320</v>
      </c>
      <c r="F3251" s="104" t="s">
        <v>344</v>
      </c>
      <c r="G3251" s="104" t="s">
        <v>335</v>
      </c>
      <c r="H3251" s="104" t="s">
        <v>4629</v>
      </c>
      <c r="I3251" s="104" t="s">
        <v>19970</v>
      </c>
      <c r="J3251" s="105">
        <v>26000</v>
      </c>
      <c r="K3251" s="105">
        <v>180000</v>
      </c>
      <c r="L3251" s="105">
        <v>103000</v>
      </c>
      <c r="M3251" s="106">
        <v>1.77268161</v>
      </c>
      <c r="N3251" s="105">
        <v>182586.2058</v>
      </c>
      <c r="O3251" s="107">
        <f t="shared" si="100"/>
        <v>38</v>
      </c>
      <c r="P3251" s="105">
        <f>IFERROR(INDEX(Data_HS!$D$2:$D$8217,MATCH(H3251,Data_HS!$A$2:$A$8217,0))/p_bulan,"")</f>
        <v>2332469</v>
      </c>
      <c r="Q3251" s="104" t="str">
        <f t="shared" si="101"/>
        <v>Wajar</v>
      </c>
    </row>
    <row r="3252" spans="1:17" x14ac:dyDescent="0.3">
      <c r="A3252" s="104">
        <v>3251</v>
      </c>
      <c r="B3252" s="104" t="s">
        <v>19966</v>
      </c>
      <c r="C3252" s="104" t="s">
        <v>284</v>
      </c>
      <c r="D3252" s="104" t="s">
        <v>308</v>
      </c>
      <c r="E3252" s="104" t="s">
        <v>320</v>
      </c>
      <c r="F3252" s="104" t="s">
        <v>344</v>
      </c>
      <c r="G3252" s="104" t="s">
        <v>335</v>
      </c>
      <c r="H3252" s="104" t="s">
        <v>1897</v>
      </c>
      <c r="I3252" s="104" t="s">
        <v>17008</v>
      </c>
      <c r="J3252" s="105">
        <v>18000</v>
      </c>
      <c r="K3252" s="105">
        <v>150000</v>
      </c>
      <c r="L3252" s="105">
        <v>84000</v>
      </c>
      <c r="M3252" s="106">
        <v>2.2112699689999999</v>
      </c>
      <c r="N3252" s="105">
        <v>185746.67739999999</v>
      </c>
      <c r="O3252" s="107">
        <f t="shared" si="100"/>
        <v>15</v>
      </c>
      <c r="P3252" s="105">
        <f>IFERROR(INDEX(Data_HS!$D$2:$D$8217,MATCH(H3252,Data_HS!$A$2:$A$8217,0))/p_bulan,"")</f>
        <v>1986698.8181818181</v>
      </c>
      <c r="Q3252" s="104" t="str">
        <f t="shared" si="101"/>
        <v>Wajar</v>
      </c>
    </row>
    <row r="3253" spans="1:17" x14ac:dyDescent="0.3">
      <c r="A3253" s="104">
        <v>3252</v>
      </c>
      <c r="B3253" s="104" t="s">
        <v>19966</v>
      </c>
      <c r="C3253" s="104" t="s">
        <v>284</v>
      </c>
      <c r="D3253" s="104" t="s">
        <v>308</v>
      </c>
      <c r="E3253" s="104" t="s">
        <v>320</v>
      </c>
      <c r="F3253" s="104" t="s">
        <v>344</v>
      </c>
      <c r="G3253" s="104" t="s">
        <v>335</v>
      </c>
      <c r="H3253" s="104" t="s">
        <v>4629</v>
      </c>
      <c r="I3253" s="104" t="s">
        <v>19971</v>
      </c>
      <c r="J3253" s="105">
        <v>19000</v>
      </c>
      <c r="K3253" s="105">
        <v>180000</v>
      </c>
      <c r="L3253" s="105">
        <v>99500</v>
      </c>
      <c r="M3253" s="106">
        <v>1.77268161</v>
      </c>
      <c r="N3253" s="105">
        <v>176381.82019999999</v>
      </c>
      <c r="O3253" s="107">
        <f t="shared" si="100"/>
        <v>38</v>
      </c>
      <c r="P3253" s="105">
        <f>IFERROR(INDEX(Data_HS!$D$2:$D$8217,MATCH(H3253,Data_HS!$A$2:$A$8217,0))/p_bulan,"")</f>
        <v>2332469</v>
      </c>
      <c r="Q3253" s="104" t="str">
        <f t="shared" si="101"/>
        <v>Wajar</v>
      </c>
    </row>
    <row r="3254" spans="1:17" x14ac:dyDescent="0.3">
      <c r="A3254" s="104">
        <v>3253</v>
      </c>
      <c r="B3254" s="104" t="s">
        <v>19966</v>
      </c>
      <c r="C3254" s="104" t="s">
        <v>284</v>
      </c>
      <c r="D3254" s="104" t="s">
        <v>308</v>
      </c>
      <c r="E3254" s="104" t="s">
        <v>320</v>
      </c>
      <c r="F3254" s="104" t="s">
        <v>344</v>
      </c>
      <c r="G3254" s="104" t="s">
        <v>335</v>
      </c>
      <c r="H3254" s="104" t="s">
        <v>1857</v>
      </c>
      <c r="I3254" s="104" t="s">
        <v>18086</v>
      </c>
      <c r="J3254" s="105">
        <v>18000</v>
      </c>
      <c r="K3254" s="105">
        <v>100000</v>
      </c>
      <c r="L3254" s="105">
        <v>59000</v>
      </c>
      <c r="M3254" s="106">
        <v>2.5</v>
      </c>
      <c r="N3254" s="105">
        <v>147500</v>
      </c>
      <c r="O3254" s="107">
        <f t="shared" si="100"/>
        <v>15</v>
      </c>
      <c r="P3254" s="105">
        <f>IFERROR(INDEX(Data_HS!$D$2:$D$8217,MATCH(H3254,Data_HS!$A$2:$A$8217,0))/p_bulan,"")</f>
        <v>0.45454545454545453</v>
      </c>
      <c r="Q3254" s="104" t="str">
        <f t="shared" si="101"/>
        <v>Melebihi ekspor nasional HS</v>
      </c>
    </row>
    <row r="3255" spans="1:17" x14ac:dyDescent="0.3">
      <c r="A3255" s="104">
        <v>3254</v>
      </c>
      <c r="B3255" s="104" t="s">
        <v>19966</v>
      </c>
      <c r="C3255" s="104" t="s">
        <v>284</v>
      </c>
      <c r="D3255" s="104" t="s">
        <v>308</v>
      </c>
      <c r="E3255" s="104" t="s">
        <v>320</v>
      </c>
      <c r="F3255" s="104" t="s">
        <v>344</v>
      </c>
      <c r="G3255" s="104" t="s">
        <v>335</v>
      </c>
      <c r="H3255" s="104" t="s">
        <v>16845</v>
      </c>
      <c r="I3255" s="104" t="s">
        <v>19972</v>
      </c>
      <c r="J3255" s="105">
        <v>26000</v>
      </c>
      <c r="K3255" s="105">
        <v>180000</v>
      </c>
      <c r="L3255" s="105">
        <v>103000</v>
      </c>
      <c r="M3255" s="106"/>
      <c r="N3255" s="105"/>
      <c r="O3255" s="107">
        <f t="shared" si="100"/>
        <v>0</v>
      </c>
      <c r="P3255" s="105" t="str">
        <f>IFERROR(INDEX(Data_HS!$D$2:$D$8217,MATCH(H3255,Data_HS!$A$2:$A$8217,0))/p_bulan,"")</f>
        <v/>
      </c>
      <c r="Q3255" s="104" t="str">
        <f t="shared" si="101"/>
        <v>HS tidak valid</v>
      </c>
    </row>
    <row r="3256" spans="1:17" x14ac:dyDescent="0.3">
      <c r="A3256" s="104">
        <v>3255</v>
      </c>
      <c r="B3256" s="104" t="s">
        <v>19973</v>
      </c>
      <c r="C3256" s="104" t="s">
        <v>284</v>
      </c>
      <c r="D3256" s="104" t="s">
        <v>311</v>
      </c>
      <c r="E3256" s="104" t="s">
        <v>320</v>
      </c>
      <c r="F3256" s="104" t="s">
        <v>343</v>
      </c>
      <c r="G3256" s="104" t="s">
        <v>332</v>
      </c>
      <c r="H3256" s="104" t="s">
        <v>1460</v>
      </c>
      <c r="I3256" s="104" t="s">
        <v>19974</v>
      </c>
      <c r="J3256" s="105">
        <v>1000</v>
      </c>
      <c r="K3256" s="105">
        <v>20000</v>
      </c>
      <c r="L3256" s="105">
        <v>10500</v>
      </c>
      <c r="M3256" s="106">
        <v>6.8828138010000002</v>
      </c>
      <c r="N3256" s="105">
        <v>72269.544909999997</v>
      </c>
      <c r="O3256" s="107">
        <f t="shared" si="100"/>
        <v>9</v>
      </c>
      <c r="P3256" s="105">
        <f>IFERROR(INDEX(Data_HS!$D$2:$D$8217,MATCH(H3256,Data_HS!$A$2:$A$8217,0))/p_bulan,"")</f>
        <v>60138.272727272728</v>
      </c>
      <c r="Q3256" s="104" t="str">
        <f t="shared" si="101"/>
        <v>Melebihi ekspor nasional HS</v>
      </c>
    </row>
    <row r="3257" spans="1:17" x14ac:dyDescent="0.3">
      <c r="A3257" s="104">
        <v>3256</v>
      </c>
      <c r="B3257" s="104" t="s">
        <v>19973</v>
      </c>
      <c r="C3257" s="104" t="s">
        <v>284</v>
      </c>
      <c r="D3257" s="104" t="s">
        <v>311</v>
      </c>
      <c r="E3257" s="104" t="s">
        <v>320</v>
      </c>
      <c r="F3257" s="104" t="s">
        <v>343</v>
      </c>
      <c r="G3257" s="104" t="s">
        <v>332</v>
      </c>
      <c r="H3257" s="104" t="s">
        <v>2597</v>
      </c>
      <c r="I3257" s="104" t="s">
        <v>19975</v>
      </c>
      <c r="J3257" s="105">
        <v>1000</v>
      </c>
      <c r="K3257" s="105"/>
      <c r="L3257" s="105">
        <v>1000</v>
      </c>
      <c r="M3257" s="106">
        <v>3.730552265</v>
      </c>
      <c r="N3257" s="105">
        <v>3730.5522649999998</v>
      </c>
      <c r="O3257" s="107">
        <f t="shared" si="100"/>
        <v>21</v>
      </c>
      <c r="P3257" s="105">
        <f>IFERROR(INDEX(Data_HS!$D$2:$D$8217,MATCH(H3257,Data_HS!$A$2:$A$8217,0))/p_bulan,"")</f>
        <v>16893.636363636364</v>
      </c>
      <c r="Q3257" s="104" t="str">
        <f t="shared" si="101"/>
        <v>Wajar</v>
      </c>
    </row>
    <row r="3258" spans="1:17" x14ac:dyDescent="0.3">
      <c r="A3258" s="104">
        <v>3257</v>
      </c>
      <c r="B3258" s="104" t="s">
        <v>19973</v>
      </c>
      <c r="C3258" s="104" t="s">
        <v>284</v>
      </c>
      <c r="D3258" s="104" t="s">
        <v>311</v>
      </c>
      <c r="E3258" s="104" t="s">
        <v>320</v>
      </c>
      <c r="F3258" s="104" t="s">
        <v>343</v>
      </c>
      <c r="G3258" s="104" t="s">
        <v>332</v>
      </c>
      <c r="H3258" s="104" t="s">
        <v>1517</v>
      </c>
      <c r="I3258" s="104" t="s">
        <v>19976</v>
      </c>
      <c r="J3258" s="105">
        <v>1000</v>
      </c>
      <c r="K3258" s="105"/>
      <c r="L3258" s="105">
        <v>1000</v>
      </c>
      <c r="M3258" s="106">
        <v>4.5178611809999998</v>
      </c>
      <c r="N3258" s="105">
        <v>4517.8611810000002</v>
      </c>
      <c r="O3258" s="107">
        <f t="shared" si="100"/>
        <v>9</v>
      </c>
      <c r="P3258" s="105">
        <f>IFERROR(INDEX(Data_HS!$D$2:$D$8217,MATCH(H3258,Data_HS!$A$2:$A$8217,0))/p_bulan,"")</f>
        <v>1296930.9090909092</v>
      </c>
      <c r="Q3258" s="104" t="str">
        <f t="shared" si="101"/>
        <v>Wajar</v>
      </c>
    </row>
    <row r="3259" spans="1:17" x14ac:dyDescent="0.3">
      <c r="A3259" s="104">
        <v>3258</v>
      </c>
      <c r="B3259" s="104" t="s">
        <v>19973</v>
      </c>
      <c r="C3259" s="104" t="s">
        <v>284</v>
      </c>
      <c r="D3259" s="104" t="s">
        <v>311</v>
      </c>
      <c r="E3259" s="104" t="s">
        <v>320</v>
      </c>
      <c r="F3259" s="104" t="s">
        <v>343</v>
      </c>
      <c r="G3259" s="104" t="s">
        <v>332</v>
      </c>
      <c r="H3259" s="104" t="s">
        <v>1513</v>
      </c>
      <c r="I3259" s="104" t="s">
        <v>19977</v>
      </c>
      <c r="J3259" s="105">
        <v>50</v>
      </c>
      <c r="K3259" s="105"/>
      <c r="L3259" s="105">
        <v>50</v>
      </c>
      <c r="M3259" s="106">
        <v>48.166593229999997</v>
      </c>
      <c r="N3259" s="105">
        <v>2408.3296610000002</v>
      </c>
      <c r="O3259" s="107">
        <f t="shared" si="100"/>
        <v>9</v>
      </c>
      <c r="P3259" s="105">
        <f>IFERROR(INDEX(Data_HS!$D$2:$D$8217,MATCH(H3259,Data_HS!$A$2:$A$8217,0))/p_bulan,"")</f>
        <v>785032.27272727271</v>
      </c>
      <c r="Q3259" s="104" t="str">
        <f t="shared" si="101"/>
        <v>Wajar</v>
      </c>
    </row>
    <row r="3260" spans="1:17" x14ac:dyDescent="0.3">
      <c r="A3260" s="104">
        <v>3259</v>
      </c>
      <c r="B3260" s="104" t="s">
        <v>19973</v>
      </c>
      <c r="C3260" s="104" t="s">
        <v>284</v>
      </c>
      <c r="D3260" s="104" t="s">
        <v>311</v>
      </c>
      <c r="E3260" s="104" t="s">
        <v>320</v>
      </c>
      <c r="F3260" s="104" t="s">
        <v>343</v>
      </c>
      <c r="G3260" s="104" t="s">
        <v>332</v>
      </c>
      <c r="H3260" s="104" t="s">
        <v>2829</v>
      </c>
      <c r="I3260" s="104" t="s">
        <v>19978</v>
      </c>
      <c r="J3260" s="105">
        <v>1000</v>
      </c>
      <c r="K3260" s="105"/>
      <c r="L3260" s="105">
        <v>1000</v>
      </c>
      <c r="M3260" s="106">
        <v>13.72142208</v>
      </c>
      <c r="N3260" s="105">
        <v>13721.42208</v>
      </c>
      <c r="O3260" s="107">
        <f t="shared" si="100"/>
        <v>24</v>
      </c>
      <c r="P3260" s="105">
        <f>IFERROR(INDEX(Data_HS!$D$2:$D$8217,MATCH(H3260,Data_HS!$A$2:$A$8217,0))/p_bulan,"")</f>
        <v>19492304.181818184</v>
      </c>
      <c r="Q3260" s="104" t="str">
        <f t="shared" si="101"/>
        <v>Wajar</v>
      </c>
    </row>
    <row r="3261" spans="1:17" x14ac:dyDescent="0.3">
      <c r="A3261" s="104">
        <v>3260</v>
      </c>
      <c r="B3261" s="104" t="s">
        <v>19973</v>
      </c>
      <c r="C3261" s="104" t="s">
        <v>284</v>
      </c>
      <c r="D3261" s="104" t="s">
        <v>311</v>
      </c>
      <c r="E3261" s="104" t="s">
        <v>320</v>
      </c>
      <c r="F3261" s="104" t="s">
        <v>343</v>
      </c>
      <c r="G3261" s="104" t="s">
        <v>332</v>
      </c>
      <c r="H3261" s="104" t="s">
        <v>4317</v>
      </c>
      <c r="I3261" s="104" t="s">
        <v>19979</v>
      </c>
      <c r="J3261" s="105">
        <v>1000</v>
      </c>
      <c r="K3261" s="105"/>
      <c r="L3261" s="105">
        <v>1000</v>
      </c>
      <c r="M3261" s="106">
        <v>59.799470110000001</v>
      </c>
      <c r="N3261" s="105">
        <v>59799.470110000002</v>
      </c>
      <c r="O3261" s="107">
        <f t="shared" si="100"/>
        <v>33</v>
      </c>
      <c r="P3261" s="105">
        <f>IFERROR(INDEX(Data_HS!$D$2:$D$8217,MATCH(H3261,Data_HS!$A$2:$A$8217,0))/p_bulan,"")</f>
        <v>229809.36363636365</v>
      </c>
      <c r="Q3261" s="104" t="str">
        <f t="shared" si="101"/>
        <v>Wajar</v>
      </c>
    </row>
    <row r="3262" spans="1:17" x14ac:dyDescent="0.3">
      <c r="A3262" s="104">
        <v>3261</v>
      </c>
      <c r="B3262" s="104" t="s">
        <v>19973</v>
      </c>
      <c r="C3262" s="104" t="s">
        <v>284</v>
      </c>
      <c r="D3262" s="104" t="s">
        <v>311</v>
      </c>
      <c r="E3262" s="104" t="s">
        <v>320</v>
      </c>
      <c r="F3262" s="104" t="s">
        <v>343</v>
      </c>
      <c r="G3262" s="104" t="s">
        <v>332</v>
      </c>
      <c r="H3262" s="104" t="s">
        <v>1495</v>
      </c>
      <c r="I3262" s="104" t="s">
        <v>19980</v>
      </c>
      <c r="J3262" s="105">
        <v>1000</v>
      </c>
      <c r="K3262" s="105"/>
      <c r="L3262" s="105">
        <v>1000</v>
      </c>
      <c r="M3262" s="106">
        <v>6.7226702649999996</v>
      </c>
      <c r="N3262" s="105">
        <v>6722.6702649999997</v>
      </c>
      <c r="O3262" s="107">
        <f t="shared" si="100"/>
        <v>9</v>
      </c>
      <c r="P3262" s="105">
        <f>IFERROR(INDEX(Data_HS!$D$2:$D$8217,MATCH(H3262,Data_HS!$A$2:$A$8217,0))/p_bulan,"")</f>
        <v>7877299.2727272725</v>
      </c>
      <c r="Q3262" s="104" t="str">
        <f t="shared" si="101"/>
        <v>Wajar</v>
      </c>
    </row>
    <row r="3263" spans="1:17" x14ac:dyDescent="0.3">
      <c r="A3263" s="104">
        <v>3262</v>
      </c>
      <c r="B3263" s="104" t="s">
        <v>19973</v>
      </c>
      <c r="C3263" s="104" t="s">
        <v>284</v>
      </c>
      <c r="D3263" s="104" t="s">
        <v>311</v>
      </c>
      <c r="E3263" s="104" t="s">
        <v>320</v>
      </c>
      <c r="F3263" s="104" t="s">
        <v>343</v>
      </c>
      <c r="G3263" s="104" t="s">
        <v>332</v>
      </c>
      <c r="H3263" s="104" t="s">
        <v>1527</v>
      </c>
      <c r="I3263" s="104" t="s">
        <v>19981</v>
      </c>
      <c r="J3263" s="105">
        <v>0</v>
      </c>
      <c r="K3263" s="105"/>
      <c r="L3263" s="105">
        <v>0</v>
      </c>
      <c r="M3263" s="106">
        <v>5.5014955480000003</v>
      </c>
      <c r="N3263" s="105">
        <v>0</v>
      </c>
      <c r="O3263" s="107">
        <f t="shared" si="100"/>
        <v>9</v>
      </c>
      <c r="P3263" s="105">
        <f>IFERROR(INDEX(Data_HS!$D$2:$D$8217,MATCH(H3263,Data_HS!$A$2:$A$8217,0))/p_bulan,"")</f>
        <v>8913202</v>
      </c>
      <c r="Q3263" s="104" t="str">
        <f t="shared" si="101"/>
        <v>Estimasi nol</v>
      </c>
    </row>
    <row r="3264" spans="1:17" x14ac:dyDescent="0.3">
      <c r="A3264" s="104">
        <v>3263</v>
      </c>
      <c r="B3264" s="104" t="s">
        <v>19973</v>
      </c>
      <c r="C3264" s="104" t="s">
        <v>284</v>
      </c>
      <c r="D3264" s="104" t="s">
        <v>311</v>
      </c>
      <c r="E3264" s="104" t="s">
        <v>320</v>
      </c>
      <c r="F3264" s="104" t="s">
        <v>343</v>
      </c>
      <c r="G3264" s="104" t="s">
        <v>332</v>
      </c>
      <c r="H3264" s="104" t="s">
        <v>1493</v>
      </c>
      <c r="I3264" s="104" t="s">
        <v>19982</v>
      </c>
      <c r="J3264" s="105">
        <v>1000</v>
      </c>
      <c r="K3264" s="105"/>
      <c r="L3264" s="105">
        <v>1000</v>
      </c>
      <c r="M3264" s="106">
        <v>7.2449907680000001</v>
      </c>
      <c r="N3264" s="105">
        <v>7244.9907679999997</v>
      </c>
      <c r="O3264" s="107">
        <f t="shared" si="100"/>
        <v>9</v>
      </c>
      <c r="P3264" s="105">
        <f>IFERROR(INDEX(Data_HS!$D$2:$D$8217,MATCH(H3264,Data_HS!$A$2:$A$8217,0))/p_bulan,"")</f>
        <v>10498596.909090908</v>
      </c>
      <c r="Q3264" s="104" t="str">
        <f t="shared" si="101"/>
        <v>Wajar</v>
      </c>
    </row>
    <row r="3265" spans="1:17" x14ac:dyDescent="0.3">
      <c r="A3265" s="104">
        <v>3264</v>
      </c>
      <c r="B3265" s="104" t="s">
        <v>19973</v>
      </c>
      <c r="C3265" s="104" t="s">
        <v>284</v>
      </c>
      <c r="D3265" s="104" t="s">
        <v>311</v>
      </c>
      <c r="E3265" s="104" t="s">
        <v>320</v>
      </c>
      <c r="F3265" s="104" t="s">
        <v>343</v>
      </c>
      <c r="G3265" s="104" t="s">
        <v>332</v>
      </c>
      <c r="H3265" s="104" t="s">
        <v>1517</v>
      </c>
      <c r="I3265" s="104" t="s">
        <v>19983</v>
      </c>
      <c r="J3265" s="105">
        <v>1000</v>
      </c>
      <c r="K3265" s="105">
        <v>30000</v>
      </c>
      <c r="L3265" s="105">
        <v>15500</v>
      </c>
      <c r="M3265" s="106">
        <v>4.5178611809999998</v>
      </c>
      <c r="N3265" s="105">
        <v>70026.848299999998</v>
      </c>
      <c r="O3265" s="107">
        <f t="shared" si="100"/>
        <v>9</v>
      </c>
      <c r="P3265" s="105">
        <f>IFERROR(INDEX(Data_HS!$D$2:$D$8217,MATCH(H3265,Data_HS!$A$2:$A$8217,0))/p_bulan,"")</f>
        <v>1296930.9090909092</v>
      </c>
      <c r="Q3265" s="104" t="str">
        <f t="shared" si="101"/>
        <v>Wajar</v>
      </c>
    </row>
    <row r="3266" spans="1:17" x14ac:dyDescent="0.3">
      <c r="A3266" s="104">
        <v>3265</v>
      </c>
      <c r="B3266" s="104" t="s">
        <v>19984</v>
      </c>
      <c r="C3266" s="104" t="s">
        <v>282</v>
      </c>
      <c r="D3266" s="104" t="s">
        <v>308</v>
      </c>
      <c r="E3266" s="104" t="s">
        <v>320</v>
      </c>
      <c r="F3266" s="104" t="s">
        <v>344</v>
      </c>
      <c r="G3266" s="104" t="s">
        <v>335</v>
      </c>
      <c r="H3266" s="104" t="s">
        <v>1513</v>
      </c>
      <c r="I3266" s="104" t="s">
        <v>16985</v>
      </c>
      <c r="J3266" s="105">
        <v>50</v>
      </c>
      <c r="K3266" s="105"/>
      <c r="L3266" s="105">
        <v>50</v>
      </c>
      <c r="M3266" s="106">
        <v>48.166593229999997</v>
      </c>
      <c r="N3266" s="105">
        <v>2408.3296610000002</v>
      </c>
      <c r="O3266" s="107">
        <f t="shared" ref="O3266:O3329" si="102">VALUE(LEFT(H3266,2))</f>
        <v>9</v>
      </c>
      <c r="P3266" s="105">
        <f>IFERROR(INDEX(Data_HS!$D$2:$D$8217,MATCH(H3266,Data_HS!$A$2:$A$8217,0))/p_bulan,"")</f>
        <v>785032.27272727271</v>
      </c>
      <c r="Q3266" s="104" t="str">
        <f t="shared" ref="Q3266:Q3329" si="103">IF(H3266="00000000","HS tidak valid",IF(N3266="","Tanpa estimasi",IF(P3266="","HS tidak ada di data nasional",IF(N3266=0,"Estimasi nol",IF(N3266&gt;P3266,"Melebihi ekspor nasional HS","Wajar")))))</f>
        <v>Wajar</v>
      </c>
    </row>
    <row r="3267" spans="1:17" x14ac:dyDescent="0.3">
      <c r="A3267" s="104">
        <v>3266</v>
      </c>
      <c r="B3267" s="104" t="s">
        <v>19985</v>
      </c>
      <c r="C3267" s="104" t="s">
        <v>284</v>
      </c>
      <c r="D3267" s="104" t="s">
        <v>308</v>
      </c>
      <c r="E3267" s="104" t="s">
        <v>320</v>
      </c>
      <c r="F3267" s="104" t="s">
        <v>343</v>
      </c>
      <c r="G3267" s="104" t="s">
        <v>332</v>
      </c>
      <c r="H3267" s="104" t="s">
        <v>1715</v>
      </c>
      <c r="I3267" s="104" t="s">
        <v>19986</v>
      </c>
      <c r="J3267" s="105">
        <v>1000</v>
      </c>
      <c r="K3267" s="105">
        <v>40000</v>
      </c>
      <c r="L3267" s="105">
        <v>20500</v>
      </c>
      <c r="M3267" s="106">
        <v>2.9220159999999999E-3</v>
      </c>
      <c r="N3267" s="105">
        <v>59.901322090000001</v>
      </c>
      <c r="O3267" s="107">
        <f t="shared" si="102"/>
        <v>12</v>
      </c>
      <c r="P3267" s="105">
        <f>IFERROR(INDEX(Data_HS!$D$2:$D$8217,MATCH(H3267,Data_HS!$A$2:$A$8217,0))/p_bulan,"")</f>
        <v>11.090909090909092</v>
      </c>
      <c r="Q3267" s="104" t="str">
        <f t="shared" si="103"/>
        <v>Melebihi ekspor nasional HS</v>
      </c>
    </row>
    <row r="3268" spans="1:17" x14ac:dyDescent="0.3">
      <c r="A3268" s="104">
        <v>3267</v>
      </c>
      <c r="B3268" s="104" t="s">
        <v>19985</v>
      </c>
      <c r="C3268" s="104" t="s">
        <v>284</v>
      </c>
      <c r="D3268" s="104" t="s">
        <v>308</v>
      </c>
      <c r="E3268" s="104" t="s">
        <v>320</v>
      </c>
      <c r="F3268" s="104" t="s">
        <v>343</v>
      </c>
      <c r="G3268" s="104" t="s">
        <v>332</v>
      </c>
      <c r="H3268" s="104" t="s">
        <v>2263</v>
      </c>
      <c r="I3268" s="104" t="s">
        <v>16984</v>
      </c>
      <c r="J3268" s="105">
        <v>17000</v>
      </c>
      <c r="K3268" s="105">
        <v>3000000</v>
      </c>
      <c r="L3268" s="105">
        <v>1508500</v>
      </c>
      <c r="M3268" s="106">
        <v>6.183815901</v>
      </c>
      <c r="N3268" s="105">
        <v>9328286.2860000003</v>
      </c>
      <c r="O3268" s="107">
        <f t="shared" si="102"/>
        <v>18</v>
      </c>
      <c r="P3268" s="105">
        <f>IFERROR(INDEX(Data_HS!$D$2:$D$8217,MATCH(H3268,Data_HS!$A$2:$A$8217,0))/p_bulan,"")</f>
        <v>64124517</v>
      </c>
      <c r="Q3268" s="104" t="str">
        <f t="shared" si="103"/>
        <v>Wajar</v>
      </c>
    </row>
    <row r="3269" spans="1:17" x14ac:dyDescent="0.3">
      <c r="A3269" s="104">
        <v>3268</v>
      </c>
      <c r="B3269" s="104" t="s">
        <v>19985</v>
      </c>
      <c r="C3269" s="104" t="s">
        <v>284</v>
      </c>
      <c r="D3269" s="104" t="s">
        <v>308</v>
      </c>
      <c r="E3269" s="104" t="s">
        <v>320</v>
      </c>
      <c r="F3269" s="104" t="s">
        <v>343</v>
      </c>
      <c r="G3269" s="104" t="s">
        <v>332</v>
      </c>
      <c r="H3269" s="104" t="s">
        <v>2263</v>
      </c>
      <c r="I3269" s="104" t="s">
        <v>16986</v>
      </c>
      <c r="J3269" s="105">
        <v>17000</v>
      </c>
      <c r="K3269" s="105">
        <v>3000000</v>
      </c>
      <c r="L3269" s="105">
        <v>1508500</v>
      </c>
      <c r="M3269" s="106">
        <v>6.183815901</v>
      </c>
      <c r="N3269" s="105">
        <v>9328286.2860000003</v>
      </c>
      <c r="O3269" s="107">
        <f t="shared" si="102"/>
        <v>18</v>
      </c>
      <c r="P3269" s="105">
        <f>IFERROR(INDEX(Data_HS!$D$2:$D$8217,MATCH(H3269,Data_HS!$A$2:$A$8217,0))/p_bulan,"")</f>
        <v>64124517</v>
      </c>
      <c r="Q3269" s="104" t="str">
        <f t="shared" si="103"/>
        <v>Wajar</v>
      </c>
    </row>
    <row r="3270" spans="1:17" x14ac:dyDescent="0.3">
      <c r="A3270" s="104">
        <v>3269</v>
      </c>
      <c r="B3270" s="104" t="s">
        <v>19985</v>
      </c>
      <c r="C3270" s="104" t="s">
        <v>284</v>
      </c>
      <c r="D3270" s="104" t="s">
        <v>308</v>
      </c>
      <c r="E3270" s="104" t="s">
        <v>320</v>
      </c>
      <c r="F3270" s="104" t="s">
        <v>343</v>
      </c>
      <c r="G3270" s="104" t="s">
        <v>332</v>
      </c>
      <c r="H3270" s="104" t="s">
        <v>2263</v>
      </c>
      <c r="I3270" s="104" t="s">
        <v>18036</v>
      </c>
      <c r="J3270" s="105">
        <v>17000</v>
      </c>
      <c r="K3270" s="105">
        <v>3000000</v>
      </c>
      <c r="L3270" s="105">
        <v>1508500</v>
      </c>
      <c r="M3270" s="106">
        <v>6.183815901</v>
      </c>
      <c r="N3270" s="105">
        <v>9328286.2860000003</v>
      </c>
      <c r="O3270" s="107">
        <f t="shared" si="102"/>
        <v>18</v>
      </c>
      <c r="P3270" s="105">
        <f>IFERROR(INDEX(Data_HS!$D$2:$D$8217,MATCH(H3270,Data_HS!$A$2:$A$8217,0))/p_bulan,"")</f>
        <v>64124517</v>
      </c>
      <c r="Q3270" s="104" t="str">
        <f t="shared" si="103"/>
        <v>Wajar</v>
      </c>
    </row>
    <row r="3271" spans="1:17" x14ac:dyDescent="0.3">
      <c r="A3271" s="104">
        <v>3270</v>
      </c>
      <c r="B3271" s="104" t="s">
        <v>19987</v>
      </c>
      <c r="C3271" s="104" t="s">
        <v>288</v>
      </c>
      <c r="D3271" s="104" t="s">
        <v>311</v>
      </c>
      <c r="E3271" s="104" t="s">
        <v>301</v>
      </c>
      <c r="F3271" s="104" t="s">
        <v>343</v>
      </c>
      <c r="G3271" s="104" t="s">
        <v>332</v>
      </c>
      <c r="H3271" s="104" t="s">
        <v>5035</v>
      </c>
      <c r="I3271" s="104" t="s">
        <v>19988</v>
      </c>
      <c r="J3271" s="105">
        <v>0</v>
      </c>
      <c r="K3271" s="105">
        <v>60000</v>
      </c>
      <c r="L3271" s="105">
        <v>30000</v>
      </c>
      <c r="M3271" s="106">
        <v>0.86387670699999997</v>
      </c>
      <c r="N3271" s="105">
        <v>25916.301200000002</v>
      </c>
      <c r="O3271" s="107">
        <f t="shared" si="102"/>
        <v>39</v>
      </c>
      <c r="P3271" s="105">
        <f>IFERROR(INDEX(Data_HS!$D$2:$D$8217,MATCH(H3271,Data_HS!$A$2:$A$8217,0))/p_bulan,"")</f>
        <v>151155.72727272726</v>
      </c>
      <c r="Q3271" s="104" t="str">
        <f t="shared" si="103"/>
        <v>Wajar</v>
      </c>
    </row>
    <row r="3272" spans="1:17" x14ac:dyDescent="0.3">
      <c r="A3272" s="104">
        <v>3271</v>
      </c>
      <c r="B3272" s="104" t="s">
        <v>19987</v>
      </c>
      <c r="C3272" s="104" t="s">
        <v>288</v>
      </c>
      <c r="D3272" s="104" t="s">
        <v>311</v>
      </c>
      <c r="E3272" s="104" t="s">
        <v>301</v>
      </c>
      <c r="F3272" s="104" t="s">
        <v>343</v>
      </c>
      <c r="G3272" s="104" t="s">
        <v>332</v>
      </c>
      <c r="H3272" s="104" t="s">
        <v>11506</v>
      </c>
      <c r="I3272" s="104" t="s">
        <v>19989</v>
      </c>
      <c r="J3272" s="105">
        <v>0</v>
      </c>
      <c r="K3272" s="105">
        <v>60000</v>
      </c>
      <c r="L3272" s="105">
        <v>30000</v>
      </c>
      <c r="M3272" s="106">
        <v>7.4342955159999997</v>
      </c>
      <c r="N3272" s="105">
        <v>223028.86550000001</v>
      </c>
      <c r="O3272" s="107">
        <f t="shared" si="102"/>
        <v>84</v>
      </c>
      <c r="P3272" s="105">
        <f>IFERROR(INDEX(Data_HS!$D$2:$D$8217,MATCH(H3272,Data_HS!$A$2:$A$8217,0))/p_bulan,"")</f>
        <v>25216.454545454544</v>
      </c>
      <c r="Q3272" s="104" t="str">
        <f t="shared" si="103"/>
        <v>Melebihi ekspor nasional HS</v>
      </c>
    </row>
    <row r="3273" spans="1:17" x14ac:dyDescent="0.3">
      <c r="A3273" s="104">
        <v>3272</v>
      </c>
      <c r="B3273" s="104" t="s">
        <v>19987</v>
      </c>
      <c r="C3273" s="104" t="s">
        <v>288</v>
      </c>
      <c r="D3273" s="104" t="s">
        <v>311</v>
      </c>
      <c r="E3273" s="104" t="s">
        <v>301</v>
      </c>
      <c r="F3273" s="104" t="s">
        <v>343</v>
      </c>
      <c r="G3273" s="104" t="s">
        <v>332</v>
      </c>
      <c r="H3273" s="104" t="s">
        <v>2209</v>
      </c>
      <c r="I3273" s="104" t="s">
        <v>19990</v>
      </c>
      <c r="J3273" s="105">
        <v>0</v>
      </c>
      <c r="K3273" s="105">
        <v>60000</v>
      </c>
      <c r="L3273" s="105">
        <v>30000</v>
      </c>
      <c r="M3273" s="106">
        <v>2</v>
      </c>
      <c r="N3273" s="105">
        <v>60000</v>
      </c>
      <c r="O3273" s="107">
        <f t="shared" si="102"/>
        <v>17</v>
      </c>
      <c r="P3273" s="105">
        <f>IFERROR(INDEX(Data_HS!$D$2:$D$8217,MATCH(H3273,Data_HS!$A$2:$A$8217,0))/p_bulan,"")</f>
        <v>21.818181818181817</v>
      </c>
      <c r="Q3273" s="104" t="str">
        <f t="shared" si="103"/>
        <v>Melebihi ekspor nasional HS</v>
      </c>
    </row>
    <row r="3274" spans="1:17" x14ac:dyDescent="0.3">
      <c r="A3274" s="104">
        <v>3273</v>
      </c>
      <c r="B3274" s="104" t="s">
        <v>19987</v>
      </c>
      <c r="C3274" s="104" t="s">
        <v>288</v>
      </c>
      <c r="D3274" s="104" t="s">
        <v>311</v>
      </c>
      <c r="E3274" s="104" t="s">
        <v>301</v>
      </c>
      <c r="F3274" s="104" t="s">
        <v>343</v>
      </c>
      <c r="G3274" s="104" t="s">
        <v>332</v>
      </c>
      <c r="H3274" s="104" t="s">
        <v>16845</v>
      </c>
      <c r="I3274" s="104" t="s">
        <v>19991</v>
      </c>
      <c r="J3274" s="105">
        <v>0</v>
      </c>
      <c r="K3274" s="105">
        <v>60000</v>
      </c>
      <c r="L3274" s="105">
        <v>30000</v>
      </c>
      <c r="M3274" s="106"/>
      <c r="N3274" s="105"/>
      <c r="O3274" s="107">
        <f t="shared" si="102"/>
        <v>0</v>
      </c>
      <c r="P3274" s="105" t="str">
        <f>IFERROR(INDEX(Data_HS!$D$2:$D$8217,MATCH(H3274,Data_HS!$A$2:$A$8217,0))/p_bulan,"")</f>
        <v/>
      </c>
      <c r="Q3274" s="104" t="str">
        <f t="shared" si="103"/>
        <v>HS tidak valid</v>
      </c>
    </row>
    <row r="3275" spans="1:17" x14ac:dyDescent="0.3">
      <c r="A3275" s="104">
        <v>3274</v>
      </c>
      <c r="B3275" s="104" t="s">
        <v>19987</v>
      </c>
      <c r="C3275" s="104" t="s">
        <v>288</v>
      </c>
      <c r="D3275" s="104" t="s">
        <v>311</v>
      </c>
      <c r="E3275" s="104" t="s">
        <v>301</v>
      </c>
      <c r="F3275" s="104" t="s">
        <v>343</v>
      </c>
      <c r="G3275" s="104" t="s">
        <v>332</v>
      </c>
      <c r="H3275" s="104" t="s">
        <v>3091</v>
      </c>
      <c r="I3275" s="104" t="s">
        <v>19992</v>
      </c>
      <c r="J3275" s="105">
        <v>0</v>
      </c>
      <c r="K3275" s="105">
        <v>60000</v>
      </c>
      <c r="L3275" s="105">
        <v>30000</v>
      </c>
      <c r="M3275" s="106">
        <v>0.88622651600000002</v>
      </c>
      <c r="N3275" s="105">
        <v>26586.79549</v>
      </c>
      <c r="O3275" s="107">
        <f t="shared" si="102"/>
        <v>27</v>
      </c>
      <c r="P3275" s="105">
        <f>IFERROR(INDEX(Data_HS!$D$2:$D$8217,MATCH(H3275,Data_HS!$A$2:$A$8217,0))/p_bulan,"")</f>
        <v>40808.63636363636</v>
      </c>
      <c r="Q3275" s="104" t="str">
        <f t="shared" si="103"/>
        <v>Wajar</v>
      </c>
    </row>
    <row r="3276" spans="1:17" x14ac:dyDescent="0.3">
      <c r="A3276" s="104">
        <v>3275</v>
      </c>
      <c r="B3276" s="104" t="s">
        <v>19987</v>
      </c>
      <c r="C3276" s="104" t="s">
        <v>288</v>
      </c>
      <c r="D3276" s="104" t="s">
        <v>311</v>
      </c>
      <c r="E3276" s="104" t="s">
        <v>301</v>
      </c>
      <c r="F3276" s="104" t="s">
        <v>343</v>
      </c>
      <c r="G3276" s="104" t="s">
        <v>332</v>
      </c>
      <c r="H3276" s="104" t="s">
        <v>5035</v>
      </c>
      <c r="I3276" s="104" t="s">
        <v>19993</v>
      </c>
      <c r="J3276" s="105">
        <v>0</v>
      </c>
      <c r="K3276" s="105">
        <v>60000</v>
      </c>
      <c r="L3276" s="105">
        <v>30000</v>
      </c>
      <c r="M3276" s="106">
        <v>0.86387670699999997</v>
      </c>
      <c r="N3276" s="105">
        <v>25916.301200000002</v>
      </c>
      <c r="O3276" s="107">
        <f t="shared" si="102"/>
        <v>39</v>
      </c>
      <c r="P3276" s="105">
        <f>IFERROR(INDEX(Data_HS!$D$2:$D$8217,MATCH(H3276,Data_HS!$A$2:$A$8217,0))/p_bulan,"")</f>
        <v>151155.72727272726</v>
      </c>
      <c r="Q3276" s="104" t="str">
        <f t="shared" si="103"/>
        <v>Wajar</v>
      </c>
    </row>
    <row r="3277" spans="1:17" x14ac:dyDescent="0.3">
      <c r="A3277" s="104">
        <v>3276</v>
      </c>
      <c r="B3277" s="104" t="s">
        <v>19987</v>
      </c>
      <c r="C3277" s="104" t="s">
        <v>288</v>
      </c>
      <c r="D3277" s="104" t="s">
        <v>311</v>
      </c>
      <c r="E3277" s="104" t="s">
        <v>301</v>
      </c>
      <c r="F3277" s="104" t="s">
        <v>343</v>
      </c>
      <c r="G3277" s="104" t="s">
        <v>332</v>
      </c>
      <c r="H3277" s="104" t="s">
        <v>5035</v>
      </c>
      <c r="I3277" s="104" t="s">
        <v>19994</v>
      </c>
      <c r="J3277" s="105">
        <v>0</v>
      </c>
      <c r="K3277" s="105">
        <v>60000</v>
      </c>
      <c r="L3277" s="105">
        <v>30000</v>
      </c>
      <c r="M3277" s="106">
        <v>0.86387670699999997</v>
      </c>
      <c r="N3277" s="105">
        <v>25916.301200000002</v>
      </c>
      <c r="O3277" s="107">
        <f t="shared" si="102"/>
        <v>39</v>
      </c>
      <c r="P3277" s="105">
        <f>IFERROR(INDEX(Data_HS!$D$2:$D$8217,MATCH(H3277,Data_HS!$A$2:$A$8217,0))/p_bulan,"")</f>
        <v>151155.72727272726</v>
      </c>
      <c r="Q3277" s="104" t="str">
        <f t="shared" si="103"/>
        <v>Wajar</v>
      </c>
    </row>
    <row r="3278" spans="1:17" x14ac:dyDescent="0.3">
      <c r="A3278" s="104">
        <v>3277</v>
      </c>
      <c r="B3278" s="104" t="s">
        <v>19987</v>
      </c>
      <c r="C3278" s="104" t="s">
        <v>288</v>
      </c>
      <c r="D3278" s="104" t="s">
        <v>311</v>
      </c>
      <c r="E3278" s="104" t="s">
        <v>301</v>
      </c>
      <c r="F3278" s="104" t="s">
        <v>343</v>
      </c>
      <c r="G3278" s="104" t="s">
        <v>332</v>
      </c>
      <c r="H3278" s="104" t="s">
        <v>5664</v>
      </c>
      <c r="I3278" s="104" t="s">
        <v>19995</v>
      </c>
      <c r="J3278" s="105">
        <v>0</v>
      </c>
      <c r="K3278" s="105">
        <v>60000</v>
      </c>
      <c r="L3278" s="105">
        <v>30000</v>
      </c>
      <c r="M3278" s="106">
        <v>32.018699410000004</v>
      </c>
      <c r="N3278" s="105">
        <v>960560.98239999998</v>
      </c>
      <c r="O3278" s="107">
        <f t="shared" si="102"/>
        <v>40</v>
      </c>
      <c r="P3278" s="105">
        <f>IFERROR(INDEX(Data_HS!$D$2:$D$8217,MATCH(H3278,Data_HS!$A$2:$A$8217,0))/p_bulan,"")</f>
        <v>10429.363636363636</v>
      </c>
      <c r="Q3278" s="104" t="str">
        <f t="shared" si="103"/>
        <v>Melebihi ekspor nasional HS</v>
      </c>
    </row>
    <row r="3279" spans="1:17" x14ac:dyDescent="0.3">
      <c r="A3279" s="104">
        <v>3278</v>
      </c>
      <c r="B3279" s="104" t="s">
        <v>19987</v>
      </c>
      <c r="C3279" s="104" t="s">
        <v>288</v>
      </c>
      <c r="D3279" s="104" t="s">
        <v>311</v>
      </c>
      <c r="E3279" s="104" t="s">
        <v>301</v>
      </c>
      <c r="F3279" s="104" t="s">
        <v>343</v>
      </c>
      <c r="G3279" s="104" t="s">
        <v>332</v>
      </c>
      <c r="H3279" s="104" t="s">
        <v>5410</v>
      </c>
      <c r="I3279" s="104" t="s">
        <v>19996</v>
      </c>
      <c r="J3279" s="105">
        <v>0</v>
      </c>
      <c r="K3279" s="105">
        <v>60000</v>
      </c>
      <c r="L3279" s="105">
        <v>30000</v>
      </c>
      <c r="M3279" s="106">
        <v>1.187025394</v>
      </c>
      <c r="N3279" s="105">
        <v>35610.761830000003</v>
      </c>
      <c r="O3279" s="107">
        <f t="shared" si="102"/>
        <v>39</v>
      </c>
      <c r="P3279" s="105">
        <f>IFERROR(INDEX(Data_HS!$D$2:$D$8217,MATCH(H3279,Data_HS!$A$2:$A$8217,0))/p_bulan,"")</f>
        <v>473883.09090909088</v>
      </c>
      <c r="Q3279" s="104" t="str">
        <f t="shared" si="103"/>
        <v>Wajar</v>
      </c>
    </row>
    <row r="3280" spans="1:17" x14ac:dyDescent="0.3">
      <c r="A3280" s="104">
        <v>3279</v>
      </c>
      <c r="B3280" s="104" t="s">
        <v>19987</v>
      </c>
      <c r="C3280" s="104" t="s">
        <v>288</v>
      </c>
      <c r="D3280" s="104" t="s">
        <v>311</v>
      </c>
      <c r="E3280" s="104" t="s">
        <v>301</v>
      </c>
      <c r="F3280" s="104" t="s">
        <v>343</v>
      </c>
      <c r="G3280" s="104" t="s">
        <v>332</v>
      </c>
      <c r="H3280" s="104" t="s">
        <v>1519</v>
      </c>
      <c r="I3280" s="104" t="s">
        <v>19997</v>
      </c>
      <c r="J3280" s="105">
        <v>0</v>
      </c>
      <c r="K3280" s="105">
        <v>60000</v>
      </c>
      <c r="L3280" s="105">
        <v>30000</v>
      </c>
      <c r="M3280" s="106">
        <v>3.5482042690000002</v>
      </c>
      <c r="N3280" s="105">
        <v>106446.1281</v>
      </c>
      <c r="O3280" s="107">
        <f t="shared" si="102"/>
        <v>9</v>
      </c>
      <c r="P3280" s="105">
        <f>IFERROR(INDEX(Data_HS!$D$2:$D$8217,MATCH(H3280,Data_HS!$A$2:$A$8217,0))/p_bulan,"")</f>
        <v>2606792.4545454546</v>
      </c>
      <c r="Q3280" s="104" t="str">
        <f t="shared" si="103"/>
        <v>Wajar</v>
      </c>
    </row>
    <row r="3281" spans="1:17" x14ac:dyDescent="0.3">
      <c r="A3281" s="104">
        <v>3280</v>
      </c>
      <c r="B3281" s="104" t="s">
        <v>19998</v>
      </c>
      <c r="C3281" s="104" t="s">
        <v>305</v>
      </c>
      <c r="D3281" s="104" t="s">
        <v>317</v>
      </c>
      <c r="E3281" s="104" t="s">
        <v>320</v>
      </c>
      <c r="F3281" s="104" t="s">
        <v>343</v>
      </c>
      <c r="G3281" s="104" t="s">
        <v>332</v>
      </c>
      <c r="H3281" s="104" t="s">
        <v>16845</v>
      </c>
      <c r="I3281" s="104" t="s">
        <v>16846</v>
      </c>
      <c r="J3281" s="105"/>
      <c r="K3281" s="105"/>
      <c r="L3281" s="105"/>
      <c r="M3281" s="106"/>
      <c r="N3281" s="105"/>
      <c r="O3281" s="107">
        <f t="shared" si="102"/>
        <v>0</v>
      </c>
      <c r="P3281" s="105" t="str">
        <f>IFERROR(INDEX(Data_HS!$D$2:$D$8217,MATCH(H3281,Data_HS!$A$2:$A$8217,0))/p_bulan,"")</f>
        <v/>
      </c>
      <c r="Q3281" s="104" t="str">
        <f t="shared" si="103"/>
        <v>HS tidak valid</v>
      </c>
    </row>
    <row r="3282" spans="1:17" x14ac:dyDescent="0.3">
      <c r="A3282" s="104">
        <v>3281</v>
      </c>
      <c r="B3282" s="104" t="s">
        <v>19999</v>
      </c>
      <c r="C3282" s="104" t="s">
        <v>342</v>
      </c>
      <c r="D3282" s="104" t="s">
        <v>308</v>
      </c>
      <c r="E3282" s="104" t="s">
        <v>320</v>
      </c>
      <c r="F3282" s="104" t="s">
        <v>343</v>
      </c>
      <c r="G3282" s="104" t="s">
        <v>332</v>
      </c>
      <c r="H3282" s="104" t="s">
        <v>1460</v>
      </c>
      <c r="I3282" s="104" t="s">
        <v>19940</v>
      </c>
      <c r="J3282" s="105">
        <v>500</v>
      </c>
      <c r="K3282" s="105">
        <v>100</v>
      </c>
      <c r="L3282" s="105">
        <v>300</v>
      </c>
      <c r="M3282" s="106">
        <v>6.8828138010000002</v>
      </c>
      <c r="N3282" s="105">
        <v>2064.8441400000002</v>
      </c>
      <c r="O3282" s="107">
        <f t="shared" si="102"/>
        <v>9</v>
      </c>
      <c r="P3282" s="105">
        <f>IFERROR(INDEX(Data_HS!$D$2:$D$8217,MATCH(H3282,Data_HS!$A$2:$A$8217,0))/p_bulan,"")</f>
        <v>60138.272727272728</v>
      </c>
      <c r="Q3282" s="104" t="str">
        <f t="shared" si="103"/>
        <v>Wajar</v>
      </c>
    </row>
    <row r="3283" spans="1:17" x14ac:dyDescent="0.3">
      <c r="A3283" s="104">
        <v>3282</v>
      </c>
      <c r="B3283" s="104" t="s">
        <v>20000</v>
      </c>
      <c r="C3283" s="104" t="s">
        <v>288</v>
      </c>
      <c r="D3283" s="104" t="s">
        <v>311</v>
      </c>
      <c r="E3283" s="104" t="s">
        <v>312</v>
      </c>
      <c r="F3283" s="104" t="s">
        <v>343</v>
      </c>
      <c r="G3283" s="104" t="s">
        <v>335</v>
      </c>
      <c r="H3283" s="104" t="s">
        <v>5035</v>
      </c>
      <c r="I3283" s="104" t="s">
        <v>20001</v>
      </c>
      <c r="J3283" s="105">
        <v>0</v>
      </c>
      <c r="K3283" s="105">
        <v>0</v>
      </c>
      <c r="L3283" s="105">
        <v>0</v>
      </c>
      <c r="M3283" s="106">
        <v>0.86387670699999997</v>
      </c>
      <c r="N3283" s="105">
        <v>0</v>
      </c>
      <c r="O3283" s="107">
        <f t="shared" si="102"/>
        <v>39</v>
      </c>
      <c r="P3283" s="105">
        <f>IFERROR(INDEX(Data_HS!$D$2:$D$8217,MATCH(H3283,Data_HS!$A$2:$A$8217,0))/p_bulan,"")</f>
        <v>151155.72727272726</v>
      </c>
      <c r="Q3283" s="104" t="str">
        <f t="shared" si="103"/>
        <v>Estimasi nol</v>
      </c>
    </row>
    <row r="3284" spans="1:17" x14ac:dyDescent="0.3">
      <c r="A3284" s="104">
        <v>3283</v>
      </c>
      <c r="B3284" s="104" t="s">
        <v>20000</v>
      </c>
      <c r="C3284" s="104" t="s">
        <v>288</v>
      </c>
      <c r="D3284" s="104" t="s">
        <v>311</v>
      </c>
      <c r="E3284" s="104" t="s">
        <v>312</v>
      </c>
      <c r="F3284" s="104" t="s">
        <v>343</v>
      </c>
      <c r="G3284" s="104" t="s">
        <v>335</v>
      </c>
      <c r="H3284" s="104" t="s">
        <v>5410</v>
      </c>
      <c r="I3284" s="104" t="s">
        <v>20002</v>
      </c>
      <c r="J3284" s="105">
        <v>0</v>
      </c>
      <c r="K3284" s="105">
        <v>0</v>
      </c>
      <c r="L3284" s="105">
        <v>0</v>
      </c>
      <c r="M3284" s="106">
        <v>1.187025394</v>
      </c>
      <c r="N3284" s="105">
        <v>0</v>
      </c>
      <c r="O3284" s="107">
        <f t="shared" si="102"/>
        <v>39</v>
      </c>
      <c r="P3284" s="105">
        <f>IFERROR(INDEX(Data_HS!$D$2:$D$8217,MATCH(H3284,Data_HS!$A$2:$A$8217,0))/p_bulan,"")</f>
        <v>473883.09090909088</v>
      </c>
      <c r="Q3284" s="104" t="str">
        <f t="shared" si="103"/>
        <v>Estimasi nol</v>
      </c>
    </row>
    <row r="3285" spans="1:17" x14ac:dyDescent="0.3">
      <c r="A3285" s="104">
        <v>3284</v>
      </c>
      <c r="B3285" s="104" t="s">
        <v>20000</v>
      </c>
      <c r="C3285" s="104" t="s">
        <v>288</v>
      </c>
      <c r="D3285" s="104" t="s">
        <v>311</v>
      </c>
      <c r="E3285" s="104" t="s">
        <v>312</v>
      </c>
      <c r="F3285" s="104" t="s">
        <v>343</v>
      </c>
      <c r="G3285" s="104" t="s">
        <v>335</v>
      </c>
      <c r="H3285" s="104" t="s">
        <v>5410</v>
      </c>
      <c r="I3285" s="104" t="s">
        <v>20003</v>
      </c>
      <c r="J3285" s="105">
        <v>0</v>
      </c>
      <c r="K3285" s="105">
        <v>0</v>
      </c>
      <c r="L3285" s="105">
        <v>0</v>
      </c>
      <c r="M3285" s="106">
        <v>1.187025394</v>
      </c>
      <c r="N3285" s="105">
        <v>0</v>
      </c>
      <c r="O3285" s="107">
        <f t="shared" si="102"/>
        <v>39</v>
      </c>
      <c r="P3285" s="105">
        <f>IFERROR(INDEX(Data_HS!$D$2:$D$8217,MATCH(H3285,Data_HS!$A$2:$A$8217,0))/p_bulan,"")</f>
        <v>473883.09090909088</v>
      </c>
      <c r="Q3285" s="104" t="str">
        <f t="shared" si="103"/>
        <v>Estimasi nol</v>
      </c>
    </row>
    <row r="3286" spans="1:17" x14ac:dyDescent="0.3">
      <c r="A3286" s="104">
        <v>3285</v>
      </c>
      <c r="B3286" s="104" t="s">
        <v>20000</v>
      </c>
      <c r="C3286" s="104" t="s">
        <v>288</v>
      </c>
      <c r="D3286" s="104" t="s">
        <v>311</v>
      </c>
      <c r="E3286" s="104" t="s">
        <v>312</v>
      </c>
      <c r="F3286" s="104" t="s">
        <v>343</v>
      </c>
      <c r="G3286" s="104" t="s">
        <v>335</v>
      </c>
      <c r="H3286" s="104" t="s">
        <v>1659</v>
      </c>
      <c r="I3286" s="104" t="s">
        <v>20004</v>
      </c>
      <c r="J3286" s="105">
        <v>0</v>
      </c>
      <c r="K3286" s="105">
        <v>0</v>
      </c>
      <c r="L3286" s="105">
        <v>0</v>
      </c>
      <c r="M3286" s="106">
        <v>5.6622200180000002</v>
      </c>
      <c r="N3286" s="105">
        <v>0</v>
      </c>
      <c r="O3286" s="107">
        <f t="shared" si="102"/>
        <v>11</v>
      </c>
      <c r="P3286" s="105">
        <f>IFERROR(INDEX(Data_HS!$D$2:$D$8217,MATCH(H3286,Data_HS!$A$2:$A$8217,0))/p_bulan,"")</f>
        <v>1187280.5454545454</v>
      </c>
      <c r="Q3286" s="104" t="str">
        <f t="shared" si="103"/>
        <v>Estimasi nol</v>
      </c>
    </row>
    <row r="3287" spans="1:17" x14ac:dyDescent="0.3">
      <c r="A3287" s="104">
        <v>3286</v>
      </c>
      <c r="B3287" s="104" t="s">
        <v>20000</v>
      </c>
      <c r="C3287" s="104" t="s">
        <v>288</v>
      </c>
      <c r="D3287" s="104" t="s">
        <v>311</v>
      </c>
      <c r="E3287" s="104" t="s">
        <v>312</v>
      </c>
      <c r="F3287" s="104" t="s">
        <v>343</v>
      </c>
      <c r="G3287" s="104" t="s">
        <v>335</v>
      </c>
      <c r="H3287" s="104" t="s">
        <v>5410</v>
      </c>
      <c r="I3287" s="104" t="s">
        <v>20005</v>
      </c>
      <c r="J3287" s="105">
        <v>0</v>
      </c>
      <c r="K3287" s="105">
        <v>0</v>
      </c>
      <c r="L3287" s="105">
        <v>0</v>
      </c>
      <c r="M3287" s="106">
        <v>1.187025394</v>
      </c>
      <c r="N3287" s="105">
        <v>0</v>
      </c>
      <c r="O3287" s="107">
        <f t="shared" si="102"/>
        <v>39</v>
      </c>
      <c r="P3287" s="105">
        <f>IFERROR(INDEX(Data_HS!$D$2:$D$8217,MATCH(H3287,Data_HS!$A$2:$A$8217,0))/p_bulan,"")</f>
        <v>473883.09090909088</v>
      </c>
      <c r="Q3287" s="104" t="str">
        <f t="shared" si="103"/>
        <v>Estimasi nol</v>
      </c>
    </row>
    <row r="3288" spans="1:17" x14ac:dyDescent="0.3">
      <c r="A3288" s="104">
        <v>3287</v>
      </c>
      <c r="B3288" s="104" t="s">
        <v>20000</v>
      </c>
      <c r="C3288" s="104" t="s">
        <v>288</v>
      </c>
      <c r="D3288" s="104" t="s">
        <v>311</v>
      </c>
      <c r="E3288" s="104" t="s">
        <v>312</v>
      </c>
      <c r="F3288" s="104" t="s">
        <v>343</v>
      </c>
      <c r="G3288" s="104" t="s">
        <v>335</v>
      </c>
      <c r="H3288" s="104" t="s">
        <v>5209</v>
      </c>
      <c r="I3288" s="104" t="s">
        <v>20006</v>
      </c>
      <c r="J3288" s="105">
        <v>0</v>
      </c>
      <c r="K3288" s="105">
        <v>0</v>
      </c>
      <c r="L3288" s="105">
        <v>0</v>
      </c>
      <c r="M3288" s="106">
        <v>1.203490269</v>
      </c>
      <c r="N3288" s="105">
        <v>0</v>
      </c>
      <c r="O3288" s="107">
        <f t="shared" si="102"/>
        <v>39</v>
      </c>
      <c r="P3288" s="105">
        <f>IFERROR(INDEX(Data_HS!$D$2:$D$8217,MATCH(H3288,Data_HS!$A$2:$A$8217,0))/p_bulan,"")</f>
        <v>8049.818181818182</v>
      </c>
      <c r="Q3288" s="104" t="str">
        <f t="shared" si="103"/>
        <v>Estimasi nol</v>
      </c>
    </row>
    <row r="3289" spans="1:17" x14ac:dyDescent="0.3">
      <c r="A3289" s="104">
        <v>3288</v>
      </c>
      <c r="B3289" s="104" t="s">
        <v>20000</v>
      </c>
      <c r="C3289" s="104" t="s">
        <v>288</v>
      </c>
      <c r="D3289" s="104" t="s">
        <v>311</v>
      </c>
      <c r="E3289" s="104" t="s">
        <v>312</v>
      </c>
      <c r="F3289" s="104" t="s">
        <v>343</v>
      </c>
      <c r="G3289" s="104" t="s">
        <v>335</v>
      </c>
      <c r="H3289" s="104" t="s">
        <v>5410</v>
      </c>
      <c r="I3289" s="104" t="s">
        <v>20007</v>
      </c>
      <c r="J3289" s="105">
        <v>0</v>
      </c>
      <c r="K3289" s="105">
        <v>0</v>
      </c>
      <c r="L3289" s="105">
        <v>0</v>
      </c>
      <c r="M3289" s="106">
        <v>1.187025394</v>
      </c>
      <c r="N3289" s="105">
        <v>0</v>
      </c>
      <c r="O3289" s="107">
        <f t="shared" si="102"/>
        <v>39</v>
      </c>
      <c r="P3289" s="105">
        <f>IFERROR(INDEX(Data_HS!$D$2:$D$8217,MATCH(H3289,Data_HS!$A$2:$A$8217,0))/p_bulan,"")</f>
        <v>473883.09090909088</v>
      </c>
      <c r="Q3289" s="104" t="str">
        <f t="shared" si="103"/>
        <v>Estimasi nol</v>
      </c>
    </row>
    <row r="3290" spans="1:17" x14ac:dyDescent="0.3">
      <c r="A3290" s="104">
        <v>3289</v>
      </c>
      <c r="B3290" s="104" t="s">
        <v>20000</v>
      </c>
      <c r="C3290" s="104" t="s">
        <v>288</v>
      </c>
      <c r="D3290" s="104" t="s">
        <v>311</v>
      </c>
      <c r="E3290" s="104" t="s">
        <v>312</v>
      </c>
      <c r="F3290" s="104" t="s">
        <v>343</v>
      </c>
      <c r="G3290" s="104" t="s">
        <v>335</v>
      </c>
      <c r="H3290" s="104" t="s">
        <v>5410</v>
      </c>
      <c r="I3290" s="104" t="s">
        <v>20008</v>
      </c>
      <c r="J3290" s="105">
        <v>0</v>
      </c>
      <c r="K3290" s="105">
        <v>0</v>
      </c>
      <c r="L3290" s="105">
        <v>0</v>
      </c>
      <c r="M3290" s="106">
        <v>1.187025394</v>
      </c>
      <c r="N3290" s="105">
        <v>0</v>
      </c>
      <c r="O3290" s="107">
        <f t="shared" si="102"/>
        <v>39</v>
      </c>
      <c r="P3290" s="105">
        <f>IFERROR(INDEX(Data_HS!$D$2:$D$8217,MATCH(H3290,Data_HS!$A$2:$A$8217,0))/p_bulan,"")</f>
        <v>473883.09090909088</v>
      </c>
      <c r="Q3290" s="104" t="str">
        <f t="shared" si="103"/>
        <v>Estimasi nol</v>
      </c>
    </row>
    <row r="3291" spans="1:17" x14ac:dyDescent="0.3">
      <c r="A3291" s="104">
        <v>3290</v>
      </c>
      <c r="B3291" s="104" t="s">
        <v>20000</v>
      </c>
      <c r="C3291" s="104" t="s">
        <v>288</v>
      </c>
      <c r="D3291" s="104" t="s">
        <v>311</v>
      </c>
      <c r="E3291" s="104" t="s">
        <v>312</v>
      </c>
      <c r="F3291" s="104" t="s">
        <v>343</v>
      </c>
      <c r="G3291" s="104" t="s">
        <v>335</v>
      </c>
      <c r="H3291" s="104" t="s">
        <v>5410</v>
      </c>
      <c r="I3291" s="104" t="s">
        <v>20009</v>
      </c>
      <c r="J3291" s="105">
        <v>0</v>
      </c>
      <c r="K3291" s="105">
        <v>0</v>
      </c>
      <c r="L3291" s="105">
        <v>0</v>
      </c>
      <c r="M3291" s="106">
        <v>1.187025394</v>
      </c>
      <c r="N3291" s="105">
        <v>0</v>
      </c>
      <c r="O3291" s="107">
        <f t="shared" si="102"/>
        <v>39</v>
      </c>
      <c r="P3291" s="105">
        <f>IFERROR(INDEX(Data_HS!$D$2:$D$8217,MATCH(H3291,Data_HS!$A$2:$A$8217,0))/p_bulan,"")</f>
        <v>473883.09090909088</v>
      </c>
      <c r="Q3291" s="104" t="str">
        <f t="shared" si="103"/>
        <v>Estimasi nol</v>
      </c>
    </row>
    <row r="3292" spans="1:17" x14ac:dyDescent="0.3">
      <c r="A3292" s="104">
        <v>3291</v>
      </c>
      <c r="B3292" s="104" t="s">
        <v>20000</v>
      </c>
      <c r="C3292" s="104" t="s">
        <v>288</v>
      </c>
      <c r="D3292" s="104" t="s">
        <v>311</v>
      </c>
      <c r="E3292" s="104" t="s">
        <v>312</v>
      </c>
      <c r="F3292" s="104" t="s">
        <v>343</v>
      </c>
      <c r="G3292" s="104" t="s">
        <v>335</v>
      </c>
      <c r="H3292" s="104" t="s">
        <v>5410</v>
      </c>
      <c r="I3292" s="104" t="s">
        <v>20009</v>
      </c>
      <c r="J3292" s="105">
        <v>0</v>
      </c>
      <c r="K3292" s="105">
        <v>0</v>
      </c>
      <c r="L3292" s="105">
        <v>0</v>
      </c>
      <c r="M3292" s="106">
        <v>1.187025394</v>
      </c>
      <c r="N3292" s="105">
        <v>0</v>
      </c>
      <c r="O3292" s="107">
        <f t="shared" si="102"/>
        <v>39</v>
      </c>
      <c r="P3292" s="105">
        <f>IFERROR(INDEX(Data_HS!$D$2:$D$8217,MATCH(H3292,Data_HS!$A$2:$A$8217,0))/p_bulan,"")</f>
        <v>473883.09090909088</v>
      </c>
      <c r="Q3292" s="104" t="str">
        <f t="shared" si="103"/>
        <v>Estimasi nol</v>
      </c>
    </row>
    <row r="3293" spans="1:17" x14ac:dyDescent="0.3">
      <c r="A3293" s="104">
        <v>3292</v>
      </c>
      <c r="B3293" s="104" t="s">
        <v>20000</v>
      </c>
      <c r="C3293" s="104" t="s">
        <v>288</v>
      </c>
      <c r="D3293" s="104" t="s">
        <v>311</v>
      </c>
      <c r="E3293" s="104" t="s">
        <v>312</v>
      </c>
      <c r="F3293" s="104" t="s">
        <v>343</v>
      </c>
      <c r="G3293" s="104" t="s">
        <v>335</v>
      </c>
      <c r="H3293" s="104" t="s">
        <v>5410</v>
      </c>
      <c r="I3293" s="104" t="s">
        <v>20010</v>
      </c>
      <c r="J3293" s="105">
        <v>0</v>
      </c>
      <c r="K3293" s="105">
        <v>0</v>
      </c>
      <c r="L3293" s="105">
        <v>0</v>
      </c>
      <c r="M3293" s="106">
        <v>1.187025394</v>
      </c>
      <c r="N3293" s="105">
        <v>0</v>
      </c>
      <c r="O3293" s="107">
        <f t="shared" si="102"/>
        <v>39</v>
      </c>
      <c r="P3293" s="105">
        <f>IFERROR(INDEX(Data_HS!$D$2:$D$8217,MATCH(H3293,Data_HS!$A$2:$A$8217,0))/p_bulan,"")</f>
        <v>473883.09090909088</v>
      </c>
      <c r="Q3293" s="104" t="str">
        <f t="shared" si="103"/>
        <v>Estimasi nol</v>
      </c>
    </row>
    <row r="3294" spans="1:17" x14ac:dyDescent="0.3">
      <c r="A3294" s="104">
        <v>3293</v>
      </c>
      <c r="B3294" s="104" t="s">
        <v>20000</v>
      </c>
      <c r="C3294" s="104" t="s">
        <v>288</v>
      </c>
      <c r="D3294" s="104" t="s">
        <v>311</v>
      </c>
      <c r="E3294" s="104" t="s">
        <v>312</v>
      </c>
      <c r="F3294" s="104" t="s">
        <v>343</v>
      </c>
      <c r="G3294" s="104" t="s">
        <v>335</v>
      </c>
      <c r="H3294" s="104" t="s">
        <v>13558</v>
      </c>
      <c r="I3294" s="104" t="s">
        <v>20011</v>
      </c>
      <c r="J3294" s="105">
        <v>0</v>
      </c>
      <c r="K3294" s="105">
        <v>0</v>
      </c>
      <c r="L3294" s="105">
        <v>0</v>
      </c>
      <c r="M3294" s="106">
        <v>8.2437772389999999</v>
      </c>
      <c r="N3294" s="105">
        <v>0</v>
      </c>
      <c r="O3294" s="107">
        <f t="shared" si="102"/>
        <v>85</v>
      </c>
      <c r="P3294" s="105">
        <f>IFERROR(INDEX(Data_HS!$D$2:$D$8217,MATCH(H3294,Data_HS!$A$2:$A$8217,0))/p_bulan,"")</f>
        <v>6553105.1818181816</v>
      </c>
      <c r="Q3294" s="104" t="str">
        <f t="shared" si="103"/>
        <v>Estimasi nol</v>
      </c>
    </row>
    <row r="3295" spans="1:17" x14ac:dyDescent="0.3">
      <c r="A3295" s="104">
        <v>3294</v>
      </c>
      <c r="B3295" s="104" t="s">
        <v>20012</v>
      </c>
      <c r="C3295" s="104" t="s">
        <v>286</v>
      </c>
      <c r="D3295" s="104" t="s">
        <v>311</v>
      </c>
      <c r="E3295" s="104" t="s">
        <v>321</v>
      </c>
      <c r="F3295" s="104" t="s">
        <v>343</v>
      </c>
      <c r="G3295" s="104" t="s">
        <v>332</v>
      </c>
      <c r="H3295" s="104" t="s">
        <v>6004</v>
      </c>
      <c r="I3295" s="104" t="s">
        <v>20013</v>
      </c>
      <c r="J3295" s="105">
        <v>18000</v>
      </c>
      <c r="K3295" s="105">
        <v>50000</v>
      </c>
      <c r="L3295" s="105">
        <v>34000</v>
      </c>
      <c r="M3295" s="106">
        <v>0.54516819999999999</v>
      </c>
      <c r="N3295" s="105">
        <v>18535.718789999999</v>
      </c>
      <c r="O3295" s="107">
        <f t="shared" si="102"/>
        <v>44</v>
      </c>
      <c r="P3295" s="105">
        <f>IFERROR(INDEX(Data_HS!$D$2:$D$8217,MATCH(H3295,Data_HS!$A$2:$A$8217,0))/p_bulan,"")</f>
        <v>1966.8181818181818</v>
      </c>
      <c r="Q3295" s="104" t="str">
        <f t="shared" si="103"/>
        <v>Melebihi ekspor nasional HS</v>
      </c>
    </row>
    <row r="3296" spans="1:17" x14ac:dyDescent="0.3">
      <c r="A3296" s="104">
        <v>3295</v>
      </c>
      <c r="B3296" s="104" t="s">
        <v>20014</v>
      </c>
      <c r="C3296" s="104" t="s">
        <v>280</v>
      </c>
      <c r="D3296" s="104" t="s">
        <v>311</v>
      </c>
      <c r="E3296" s="104" t="s">
        <v>320</v>
      </c>
      <c r="F3296" s="104" t="s">
        <v>344</v>
      </c>
      <c r="G3296" s="104" t="s">
        <v>335</v>
      </c>
      <c r="H3296" s="104" t="s">
        <v>574</v>
      </c>
      <c r="I3296" s="104" t="s">
        <v>20015</v>
      </c>
      <c r="J3296" s="105"/>
      <c r="K3296" s="105"/>
      <c r="L3296" s="105"/>
      <c r="M3296" s="106">
        <v>2.970627388</v>
      </c>
      <c r="N3296" s="105"/>
      <c r="O3296" s="107">
        <f t="shared" si="102"/>
        <v>3</v>
      </c>
      <c r="P3296" s="105">
        <f>IFERROR(INDEX(Data_HS!$D$2:$D$8217,MATCH(H3296,Data_HS!$A$2:$A$8217,0))/p_bulan,"")</f>
        <v>461933.90909090912</v>
      </c>
      <c r="Q3296" s="104" t="str">
        <f t="shared" si="103"/>
        <v>Tanpa estimasi</v>
      </c>
    </row>
    <row r="3297" spans="1:17" x14ac:dyDescent="0.3">
      <c r="A3297" s="104">
        <v>3296</v>
      </c>
      <c r="B3297" s="104" t="s">
        <v>20014</v>
      </c>
      <c r="C3297" s="104" t="s">
        <v>280</v>
      </c>
      <c r="D3297" s="104" t="s">
        <v>311</v>
      </c>
      <c r="E3297" s="104" t="s">
        <v>320</v>
      </c>
      <c r="F3297" s="104" t="s">
        <v>344</v>
      </c>
      <c r="G3297" s="104" t="s">
        <v>335</v>
      </c>
      <c r="H3297" s="104" t="s">
        <v>1859</v>
      </c>
      <c r="I3297" s="104" t="s">
        <v>16967</v>
      </c>
      <c r="J3297" s="105">
        <v>0</v>
      </c>
      <c r="K3297" s="105">
        <v>0</v>
      </c>
      <c r="L3297" s="105">
        <v>0</v>
      </c>
      <c r="M3297" s="106">
        <v>2.097877859</v>
      </c>
      <c r="N3297" s="105">
        <v>0</v>
      </c>
      <c r="O3297" s="107">
        <f t="shared" si="102"/>
        <v>15</v>
      </c>
      <c r="P3297" s="105">
        <f>IFERROR(INDEX(Data_HS!$D$2:$D$8217,MATCH(H3297,Data_HS!$A$2:$A$8217,0))/p_bulan,"")</f>
        <v>16176.545454545454</v>
      </c>
      <c r="Q3297" s="104" t="str">
        <f t="shared" si="103"/>
        <v>Estimasi nol</v>
      </c>
    </row>
    <row r="3298" spans="1:17" x14ac:dyDescent="0.3">
      <c r="A3298" s="104">
        <v>3297</v>
      </c>
      <c r="B3298" s="104" t="s">
        <v>20016</v>
      </c>
      <c r="C3298" s="104" t="s">
        <v>284</v>
      </c>
      <c r="D3298" s="104" t="s">
        <v>308</v>
      </c>
      <c r="E3298" s="104" t="s">
        <v>320</v>
      </c>
      <c r="F3298" s="104" t="s">
        <v>343</v>
      </c>
      <c r="G3298" s="104" t="s">
        <v>332</v>
      </c>
      <c r="H3298" s="104" t="s">
        <v>2263</v>
      </c>
      <c r="I3298" s="104" t="s">
        <v>17183</v>
      </c>
      <c r="J3298" s="105">
        <v>3000</v>
      </c>
      <c r="K3298" s="105">
        <v>400000</v>
      </c>
      <c r="L3298" s="105">
        <v>201500</v>
      </c>
      <c r="M3298" s="106">
        <v>6.183815901</v>
      </c>
      <c r="N3298" s="105">
        <v>1246038.9040000001</v>
      </c>
      <c r="O3298" s="107">
        <f t="shared" si="102"/>
        <v>18</v>
      </c>
      <c r="P3298" s="105">
        <f>IFERROR(INDEX(Data_HS!$D$2:$D$8217,MATCH(H3298,Data_HS!$A$2:$A$8217,0))/p_bulan,"")</f>
        <v>64124517</v>
      </c>
      <c r="Q3298" s="104" t="str">
        <f t="shared" si="103"/>
        <v>Wajar</v>
      </c>
    </row>
    <row r="3299" spans="1:17" x14ac:dyDescent="0.3">
      <c r="A3299" s="104">
        <v>3298</v>
      </c>
      <c r="B3299" s="104" t="s">
        <v>20017</v>
      </c>
      <c r="C3299" s="104" t="s">
        <v>280</v>
      </c>
      <c r="D3299" s="104" t="s">
        <v>311</v>
      </c>
      <c r="E3299" s="104" t="s">
        <v>320</v>
      </c>
      <c r="F3299" s="104" t="s">
        <v>343</v>
      </c>
      <c r="G3299" s="104" t="s">
        <v>332</v>
      </c>
      <c r="H3299" s="104" t="s">
        <v>9487</v>
      </c>
      <c r="I3299" s="104" t="s">
        <v>20018</v>
      </c>
      <c r="J3299" s="105">
        <v>1000</v>
      </c>
      <c r="K3299" s="105">
        <v>2000</v>
      </c>
      <c r="L3299" s="105">
        <v>1500</v>
      </c>
      <c r="M3299" s="106">
        <v>0.75396179100000005</v>
      </c>
      <c r="N3299" s="105">
        <v>1130.9426860000001</v>
      </c>
      <c r="O3299" s="107">
        <f t="shared" si="102"/>
        <v>72</v>
      </c>
      <c r="P3299" s="105">
        <f>IFERROR(INDEX(Data_HS!$D$2:$D$8217,MATCH(H3299,Data_HS!$A$2:$A$8217,0))/p_bulan,"")</f>
        <v>35938</v>
      </c>
      <c r="Q3299" s="104" t="str">
        <f t="shared" si="103"/>
        <v>Wajar</v>
      </c>
    </row>
    <row r="3300" spans="1:17" x14ac:dyDescent="0.3">
      <c r="A3300" s="104">
        <v>3299</v>
      </c>
      <c r="B3300" s="104" t="s">
        <v>20019</v>
      </c>
      <c r="C3300" s="104" t="s">
        <v>292</v>
      </c>
      <c r="D3300" s="104" t="s">
        <v>308</v>
      </c>
      <c r="E3300" s="104" t="s">
        <v>320</v>
      </c>
      <c r="F3300" s="104" t="s">
        <v>343</v>
      </c>
      <c r="G3300" s="104" t="s">
        <v>332</v>
      </c>
      <c r="H3300" s="104" t="s">
        <v>1587</v>
      </c>
      <c r="I3300" s="104" t="s">
        <v>20020</v>
      </c>
      <c r="J3300" s="105">
        <v>10000</v>
      </c>
      <c r="K3300" s="105">
        <v>100000</v>
      </c>
      <c r="L3300" s="105">
        <v>55000</v>
      </c>
      <c r="M3300" s="106">
        <v>11.25</v>
      </c>
      <c r="N3300" s="105">
        <v>618750</v>
      </c>
      <c r="O3300" s="107">
        <f t="shared" si="102"/>
        <v>10</v>
      </c>
      <c r="P3300" s="105">
        <f>IFERROR(INDEX(Data_HS!$D$2:$D$8217,MATCH(H3300,Data_HS!$A$2:$A$8217,0))/p_bulan,"")</f>
        <v>32215.909090909092</v>
      </c>
      <c r="Q3300" s="104" t="str">
        <f t="shared" si="103"/>
        <v>Melebihi ekspor nasional HS</v>
      </c>
    </row>
    <row r="3301" spans="1:17" x14ac:dyDescent="0.3">
      <c r="A3301" s="104">
        <v>3300</v>
      </c>
      <c r="B3301" s="104" t="s">
        <v>20019</v>
      </c>
      <c r="C3301" s="104" t="s">
        <v>292</v>
      </c>
      <c r="D3301" s="104" t="s">
        <v>308</v>
      </c>
      <c r="E3301" s="104" t="s">
        <v>320</v>
      </c>
      <c r="F3301" s="104" t="s">
        <v>343</v>
      </c>
      <c r="G3301" s="104" t="s">
        <v>332</v>
      </c>
      <c r="H3301" s="104" t="s">
        <v>12216</v>
      </c>
      <c r="I3301" s="104" t="s">
        <v>20021</v>
      </c>
      <c r="J3301" s="105">
        <v>20000</v>
      </c>
      <c r="K3301" s="105">
        <v>10000000</v>
      </c>
      <c r="L3301" s="105">
        <v>5010000</v>
      </c>
      <c r="M3301" s="106">
        <v>6.732307692</v>
      </c>
      <c r="N3301" s="105">
        <v>33728861.539999999</v>
      </c>
      <c r="O3301" s="107">
        <f t="shared" si="102"/>
        <v>84</v>
      </c>
      <c r="P3301" s="105">
        <f>IFERROR(INDEX(Data_HS!$D$2:$D$8217,MATCH(H3301,Data_HS!$A$2:$A$8217,0))/p_bulan,"")</f>
        <v>795.63636363636363</v>
      </c>
      <c r="Q3301" s="104" t="str">
        <f t="shared" si="103"/>
        <v>Melebihi ekspor nasional HS</v>
      </c>
    </row>
    <row r="3302" spans="1:17" x14ac:dyDescent="0.3">
      <c r="A3302" s="104">
        <v>3301</v>
      </c>
      <c r="B3302" s="104" t="s">
        <v>20019</v>
      </c>
      <c r="C3302" s="104" t="s">
        <v>292</v>
      </c>
      <c r="D3302" s="104" t="s">
        <v>308</v>
      </c>
      <c r="E3302" s="104" t="s">
        <v>320</v>
      </c>
      <c r="F3302" s="104" t="s">
        <v>343</v>
      </c>
      <c r="G3302" s="104" t="s">
        <v>332</v>
      </c>
      <c r="H3302" s="104" t="s">
        <v>1833</v>
      </c>
      <c r="I3302" s="104" t="s">
        <v>20022</v>
      </c>
      <c r="J3302" s="105">
        <v>20000</v>
      </c>
      <c r="K3302" s="105">
        <v>2000000</v>
      </c>
      <c r="L3302" s="105">
        <v>1010000</v>
      </c>
      <c r="M3302" s="106">
        <v>0.10319235</v>
      </c>
      <c r="N3302" s="105">
        <v>104224.273</v>
      </c>
      <c r="O3302" s="107">
        <f t="shared" si="102"/>
        <v>14</v>
      </c>
      <c r="P3302" s="105">
        <f>IFERROR(INDEX(Data_HS!$D$2:$D$8217,MATCH(H3302,Data_HS!$A$2:$A$8217,0))/p_bulan,"")</f>
        <v>51044723.545454547</v>
      </c>
      <c r="Q3302" s="104" t="str">
        <f t="shared" si="103"/>
        <v>Wajar</v>
      </c>
    </row>
    <row r="3303" spans="1:17" x14ac:dyDescent="0.3">
      <c r="A3303" s="104">
        <v>3302</v>
      </c>
      <c r="B3303" s="104" t="s">
        <v>20023</v>
      </c>
      <c r="C3303" s="104" t="s">
        <v>286</v>
      </c>
      <c r="D3303" s="104" t="s">
        <v>311</v>
      </c>
      <c r="E3303" s="104" t="s">
        <v>320</v>
      </c>
      <c r="F3303" s="104" t="s">
        <v>320</v>
      </c>
      <c r="G3303" s="104" t="s">
        <v>320</v>
      </c>
      <c r="H3303" s="104" t="s">
        <v>5602</v>
      </c>
      <c r="I3303" s="104" t="s">
        <v>20024</v>
      </c>
      <c r="J3303" s="105">
        <v>0</v>
      </c>
      <c r="K3303" s="105">
        <v>0</v>
      </c>
      <c r="L3303" s="105">
        <v>0</v>
      </c>
      <c r="M3303" s="106">
        <v>6.5671732519999999</v>
      </c>
      <c r="N3303" s="105">
        <v>0</v>
      </c>
      <c r="O3303" s="107">
        <f t="shared" si="102"/>
        <v>40</v>
      </c>
      <c r="P3303" s="105">
        <f>IFERROR(INDEX(Data_HS!$D$2:$D$8217,MATCH(H3303,Data_HS!$A$2:$A$8217,0))/p_bulan,"")</f>
        <v>982.09090909090912</v>
      </c>
      <c r="Q3303" s="104" t="str">
        <f t="shared" si="103"/>
        <v>Estimasi nol</v>
      </c>
    </row>
    <row r="3304" spans="1:17" x14ac:dyDescent="0.3">
      <c r="A3304" s="104">
        <v>3303</v>
      </c>
      <c r="B3304" s="104" t="s">
        <v>20023</v>
      </c>
      <c r="C3304" s="104" t="s">
        <v>286</v>
      </c>
      <c r="D3304" s="104" t="s">
        <v>311</v>
      </c>
      <c r="E3304" s="104" t="s">
        <v>320</v>
      </c>
      <c r="F3304" s="104" t="s">
        <v>320</v>
      </c>
      <c r="G3304" s="104" t="s">
        <v>320</v>
      </c>
      <c r="H3304" s="104" t="s">
        <v>16845</v>
      </c>
      <c r="I3304" s="104" t="s">
        <v>20025</v>
      </c>
      <c r="J3304" s="105">
        <v>0</v>
      </c>
      <c r="K3304" s="105">
        <v>0</v>
      </c>
      <c r="L3304" s="105">
        <v>0</v>
      </c>
      <c r="M3304" s="106"/>
      <c r="N3304" s="105"/>
      <c r="O3304" s="107">
        <f t="shared" si="102"/>
        <v>0</v>
      </c>
      <c r="P3304" s="105" t="str">
        <f>IFERROR(INDEX(Data_HS!$D$2:$D$8217,MATCH(H3304,Data_HS!$A$2:$A$8217,0))/p_bulan,"")</f>
        <v/>
      </c>
      <c r="Q3304" s="104" t="str">
        <f t="shared" si="103"/>
        <v>HS tidak valid</v>
      </c>
    </row>
    <row r="3305" spans="1:17" x14ac:dyDescent="0.3">
      <c r="A3305" s="104">
        <v>3304</v>
      </c>
      <c r="B3305" s="104" t="s">
        <v>20026</v>
      </c>
      <c r="C3305" s="104" t="s">
        <v>297</v>
      </c>
      <c r="D3305" s="104" t="s">
        <v>308</v>
      </c>
      <c r="E3305" s="104" t="s">
        <v>320</v>
      </c>
      <c r="F3305" s="104" t="s">
        <v>344</v>
      </c>
      <c r="G3305" s="104" t="s">
        <v>335</v>
      </c>
      <c r="H3305" s="104" t="s">
        <v>1833</v>
      </c>
      <c r="I3305" s="104" t="s">
        <v>17006</v>
      </c>
      <c r="J3305" s="105">
        <v>2000000</v>
      </c>
      <c r="K3305" s="105">
        <v>3500000</v>
      </c>
      <c r="L3305" s="105">
        <v>2750000</v>
      </c>
      <c r="M3305" s="106">
        <v>0.10319235</v>
      </c>
      <c r="N3305" s="105">
        <v>283778.96120000002</v>
      </c>
      <c r="O3305" s="107">
        <f t="shared" si="102"/>
        <v>14</v>
      </c>
      <c r="P3305" s="105">
        <f>IFERROR(INDEX(Data_HS!$D$2:$D$8217,MATCH(H3305,Data_HS!$A$2:$A$8217,0))/p_bulan,"")</f>
        <v>51044723.545454547</v>
      </c>
      <c r="Q3305" s="104" t="str">
        <f t="shared" si="103"/>
        <v>Wajar</v>
      </c>
    </row>
    <row r="3306" spans="1:17" x14ac:dyDescent="0.3">
      <c r="A3306" s="104">
        <v>3305</v>
      </c>
      <c r="B3306" s="104" t="s">
        <v>20027</v>
      </c>
      <c r="C3306" s="104" t="s">
        <v>326</v>
      </c>
      <c r="D3306" s="104" t="s">
        <v>320</v>
      </c>
      <c r="E3306" s="104" t="s">
        <v>320</v>
      </c>
      <c r="F3306" s="104" t="s">
        <v>320</v>
      </c>
      <c r="G3306" s="104" t="s">
        <v>320</v>
      </c>
      <c r="H3306" s="104" t="s">
        <v>16845</v>
      </c>
      <c r="I3306" s="104" t="s">
        <v>20028</v>
      </c>
      <c r="J3306" s="105"/>
      <c r="K3306" s="105"/>
      <c r="L3306" s="105"/>
      <c r="M3306" s="106"/>
      <c r="N3306" s="105"/>
      <c r="O3306" s="107">
        <f t="shared" si="102"/>
        <v>0</v>
      </c>
      <c r="P3306" s="105" t="str">
        <f>IFERROR(INDEX(Data_HS!$D$2:$D$8217,MATCH(H3306,Data_HS!$A$2:$A$8217,0))/p_bulan,"")</f>
        <v/>
      </c>
      <c r="Q3306" s="104" t="str">
        <f t="shared" si="103"/>
        <v>HS tidak valid</v>
      </c>
    </row>
    <row r="3307" spans="1:17" x14ac:dyDescent="0.3">
      <c r="A3307" s="104">
        <v>3306</v>
      </c>
      <c r="B3307" s="104" t="s">
        <v>20029</v>
      </c>
      <c r="C3307" s="104" t="s">
        <v>282</v>
      </c>
      <c r="D3307" s="104" t="s">
        <v>308</v>
      </c>
      <c r="E3307" s="104" t="s">
        <v>301</v>
      </c>
      <c r="F3307" s="104" t="s">
        <v>343</v>
      </c>
      <c r="G3307" s="104" t="s">
        <v>335</v>
      </c>
      <c r="H3307" s="104" t="s">
        <v>1302</v>
      </c>
      <c r="I3307" s="104" t="s">
        <v>20030</v>
      </c>
      <c r="J3307" s="105">
        <v>0</v>
      </c>
      <c r="K3307" s="105">
        <v>0</v>
      </c>
      <c r="L3307" s="105">
        <v>0</v>
      </c>
      <c r="M3307" s="106">
        <v>0.47623953400000002</v>
      </c>
      <c r="N3307" s="105">
        <v>0</v>
      </c>
      <c r="O3307" s="107">
        <f t="shared" si="102"/>
        <v>8</v>
      </c>
      <c r="P3307" s="105">
        <f>IFERROR(INDEX(Data_HS!$D$2:$D$8217,MATCH(H3307,Data_HS!$A$2:$A$8217,0))/p_bulan,"")</f>
        <v>48622.454545454544</v>
      </c>
      <c r="Q3307" s="104" t="str">
        <f t="shared" si="103"/>
        <v>Estimasi nol</v>
      </c>
    </row>
    <row r="3308" spans="1:17" x14ac:dyDescent="0.3">
      <c r="A3308" s="104">
        <v>3307</v>
      </c>
      <c r="B3308" s="104" t="s">
        <v>20029</v>
      </c>
      <c r="C3308" s="104" t="s">
        <v>282</v>
      </c>
      <c r="D3308" s="104" t="s">
        <v>308</v>
      </c>
      <c r="E3308" s="104" t="s">
        <v>301</v>
      </c>
      <c r="F3308" s="104" t="s">
        <v>343</v>
      </c>
      <c r="G3308" s="104" t="s">
        <v>335</v>
      </c>
      <c r="H3308" s="104" t="s">
        <v>1563</v>
      </c>
      <c r="I3308" s="104" t="s">
        <v>20031</v>
      </c>
      <c r="J3308" s="105">
        <v>10</v>
      </c>
      <c r="K3308" s="105">
        <v>10</v>
      </c>
      <c r="L3308" s="105">
        <v>10</v>
      </c>
      <c r="M3308" s="106">
        <v>1.346506929</v>
      </c>
      <c r="N3308" s="105">
        <v>13.465069290000001</v>
      </c>
      <c r="O3308" s="107">
        <f t="shared" si="102"/>
        <v>9</v>
      </c>
      <c r="P3308" s="105">
        <f>IFERROR(INDEX(Data_HS!$D$2:$D$8217,MATCH(H3308,Data_HS!$A$2:$A$8217,0))/p_bulan,"")</f>
        <v>652267.90909090906</v>
      </c>
      <c r="Q3308" s="104" t="str">
        <f t="shared" si="103"/>
        <v>Wajar</v>
      </c>
    </row>
    <row r="3309" spans="1:17" x14ac:dyDescent="0.3">
      <c r="A3309" s="104">
        <v>3308</v>
      </c>
      <c r="B3309" s="104" t="s">
        <v>20029</v>
      </c>
      <c r="C3309" s="104" t="s">
        <v>282</v>
      </c>
      <c r="D3309" s="104" t="s">
        <v>308</v>
      </c>
      <c r="E3309" s="104" t="s">
        <v>301</v>
      </c>
      <c r="F3309" s="104" t="s">
        <v>343</v>
      </c>
      <c r="G3309" s="104" t="s">
        <v>335</v>
      </c>
      <c r="H3309" s="104" t="s">
        <v>4299</v>
      </c>
      <c r="I3309" s="104" t="s">
        <v>20032</v>
      </c>
      <c r="J3309" s="105">
        <v>10</v>
      </c>
      <c r="K3309" s="105">
        <v>10</v>
      </c>
      <c r="L3309" s="105">
        <v>10</v>
      </c>
      <c r="M3309" s="106">
        <v>69.584126979999994</v>
      </c>
      <c r="N3309" s="105">
        <v>695.84126979999996</v>
      </c>
      <c r="O3309" s="107">
        <f t="shared" si="102"/>
        <v>33</v>
      </c>
      <c r="P3309" s="105">
        <f>IFERROR(INDEX(Data_HS!$D$2:$D$8217,MATCH(H3309,Data_HS!$A$2:$A$8217,0))/p_bulan,"")</f>
        <v>17933.727272727272</v>
      </c>
      <c r="Q3309" s="104" t="str">
        <f t="shared" si="103"/>
        <v>Wajar</v>
      </c>
    </row>
    <row r="3310" spans="1:17" x14ac:dyDescent="0.3">
      <c r="A3310" s="104">
        <v>3309</v>
      </c>
      <c r="B3310" s="104" t="s">
        <v>20029</v>
      </c>
      <c r="C3310" s="104" t="s">
        <v>282</v>
      </c>
      <c r="D3310" s="104" t="s">
        <v>308</v>
      </c>
      <c r="E3310" s="104" t="s">
        <v>301</v>
      </c>
      <c r="F3310" s="104" t="s">
        <v>343</v>
      </c>
      <c r="G3310" s="104" t="s">
        <v>335</v>
      </c>
      <c r="H3310" s="104" t="s">
        <v>2227</v>
      </c>
      <c r="I3310" s="104" t="s">
        <v>20033</v>
      </c>
      <c r="J3310" s="105">
        <v>10</v>
      </c>
      <c r="K3310" s="105">
        <v>10</v>
      </c>
      <c r="L3310" s="105">
        <v>10</v>
      </c>
      <c r="M3310" s="106">
        <v>1.2673870469999999</v>
      </c>
      <c r="N3310" s="105">
        <v>12.673870470000001</v>
      </c>
      <c r="O3310" s="107">
        <f t="shared" si="102"/>
        <v>17</v>
      </c>
      <c r="P3310" s="105">
        <f>IFERROR(INDEX(Data_HS!$D$2:$D$8217,MATCH(H3310,Data_HS!$A$2:$A$8217,0))/p_bulan,"")</f>
        <v>26006.090909090908</v>
      </c>
      <c r="Q3310" s="104" t="str">
        <f t="shared" si="103"/>
        <v>Wajar</v>
      </c>
    </row>
    <row r="3311" spans="1:17" x14ac:dyDescent="0.3">
      <c r="A3311" s="104">
        <v>3310</v>
      </c>
      <c r="B3311" s="104" t="s">
        <v>20029</v>
      </c>
      <c r="C3311" s="104" t="s">
        <v>282</v>
      </c>
      <c r="D3311" s="104" t="s">
        <v>308</v>
      </c>
      <c r="E3311" s="104" t="s">
        <v>301</v>
      </c>
      <c r="F3311" s="104" t="s">
        <v>343</v>
      </c>
      <c r="G3311" s="104" t="s">
        <v>335</v>
      </c>
      <c r="H3311" s="104" t="s">
        <v>1408</v>
      </c>
      <c r="I3311" s="104" t="s">
        <v>20034</v>
      </c>
      <c r="J3311" s="105">
        <v>10</v>
      </c>
      <c r="K3311" s="105">
        <v>10</v>
      </c>
      <c r="L3311" s="105">
        <v>10</v>
      </c>
      <c r="M3311" s="106">
        <v>2.3141400760000002</v>
      </c>
      <c r="N3311" s="105">
        <v>23.14140076</v>
      </c>
      <c r="O3311" s="107">
        <f t="shared" si="102"/>
        <v>8</v>
      </c>
      <c r="P3311" s="105">
        <f>IFERROR(INDEX(Data_HS!$D$2:$D$8217,MATCH(H3311,Data_HS!$A$2:$A$8217,0))/p_bulan,"")</f>
        <v>118491.54545454546</v>
      </c>
      <c r="Q3311" s="104" t="str">
        <f t="shared" si="103"/>
        <v>Wajar</v>
      </c>
    </row>
    <row r="3312" spans="1:17" x14ac:dyDescent="0.3">
      <c r="A3312" s="104">
        <v>3311</v>
      </c>
      <c r="B3312" s="104" t="s">
        <v>20029</v>
      </c>
      <c r="C3312" s="104" t="s">
        <v>282</v>
      </c>
      <c r="D3312" s="104" t="s">
        <v>308</v>
      </c>
      <c r="E3312" s="104" t="s">
        <v>301</v>
      </c>
      <c r="F3312" s="104" t="s">
        <v>343</v>
      </c>
      <c r="G3312" s="104" t="s">
        <v>335</v>
      </c>
      <c r="H3312" s="104" t="s">
        <v>1340</v>
      </c>
      <c r="I3312" s="104" t="s">
        <v>19642</v>
      </c>
      <c r="J3312" s="105">
        <v>10</v>
      </c>
      <c r="K3312" s="105">
        <v>10</v>
      </c>
      <c r="L3312" s="105">
        <v>10</v>
      </c>
      <c r="M3312" s="106">
        <v>0.56251206799999998</v>
      </c>
      <c r="N3312" s="105">
        <v>5.6251206839999996</v>
      </c>
      <c r="O3312" s="107">
        <f t="shared" si="102"/>
        <v>8</v>
      </c>
      <c r="P3312" s="105">
        <f>IFERROR(INDEX(Data_HS!$D$2:$D$8217,MATCH(H3312,Data_HS!$A$2:$A$8217,0))/p_bulan,"")</f>
        <v>682207.27272727271</v>
      </c>
      <c r="Q3312" s="104" t="str">
        <f t="shared" si="103"/>
        <v>Wajar</v>
      </c>
    </row>
    <row r="3313" spans="1:17" x14ac:dyDescent="0.3">
      <c r="A3313" s="104">
        <v>3312</v>
      </c>
      <c r="B3313" s="104" t="s">
        <v>20029</v>
      </c>
      <c r="C3313" s="104" t="s">
        <v>282</v>
      </c>
      <c r="D3313" s="104" t="s">
        <v>308</v>
      </c>
      <c r="E3313" s="104" t="s">
        <v>301</v>
      </c>
      <c r="F3313" s="104" t="s">
        <v>343</v>
      </c>
      <c r="G3313" s="104" t="s">
        <v>335</v>
      </c>
      <c r="H3313" s="104" t="s">
        <v>1476</v>
      </c>
      <c r="I3313" s="104" t="s">
        <v>20035</v>
      </c>
      <c r="J3313" s="105">
        <v>10</v>
      </c>
      <c r="K3313" s="105">
        <v>10</v>
      </c>
      <c r="L3313" s="105">
        <v>10</v>
      </c>
      <c r="M3313" s="106">
        <v>6.1750955760000004</v>
      </c>
      <c r="N3313" s="105">
        <v>61.750955759999997</v>
      </c>
      <c r="O3313" s="107">
        <f t="shared" si="102"/>
        <v>9</v>
      </c>
      <c r="P3313" s="105">
        <f>IFERROR(INDEX(Data_HS!$D$2:$D$8217,MATCH(H3313,Data_HS!$A$2:$A$8217,0))/p_bulan,"")</f>
        <v>5139.363636363636</v>
      </c>
      <c r="Q3313" s="104" t="str">
        <f t="shared" si="103"/>
        <v>Wajar</v>
      </c>
    </row>
    <row r="3314" spans="1:17" x14ac:dyDescent="0.3">
      <c r="A3314" s="104">
        <v>3313</v>
      </c>
      <c r="B3314" s="104" t="s">
        <v>20029</v>
      </c>
      <c r="C3314" s="104" t="s">
        <v>282</v>
      </c>
      <c r="D3314" s="104" t="s">
        <v>308</v>
      </c>
      <c r="E3314" s="104" t="s">
        <v>301</v>
      </c>
      <c r="F3314" s="104" t="s">
        <v>343</v>
      </c>
      <c r="G3314" s="104" t="s">
        <v>335</v>
      </c>
      <c r="H3314" s="104" t="s">
        <v>1302</v>
      </c>
      <c r="I3314" s="104" t="s">
        <v>20036</v>
      </c>
      <c r="J3314" s="105">
        <v>10</v>
      </c>
      <c r="K3314" s="105">
        <v>10</v>
      </c>
      <c r="L3314" s="105">
        <v>10</v>
      </c>
      <c r="M3314" s="106">
        <v>0.47623953400000002</v>
      </c>
      <c r="N3314" s="105">
        <v>4.7623953419999996</v>
      </c>
      <c r="O3314" s="107">
        <f t="shared" si="102"/>
        <v>8</v>
      </c>
      <c r="P3314" s="105">
        <f>IFERROR(INDEX(Data_HS!$D$2:$D$8217,MATCH(H3314,Data_HS!$A$2:$A$8217,0))/p_bulan,"")</f>
        <v>48622.454545454544</v>
      </c>
      <c r="Q3314" s="104" t="str">
        <f t="shared" si="103"/>
        <v>Wajar</v>
      </c>
    </row>
    <row r="3315" spans="1:17" x14ac:dyDescent="0.3">
      <c r="A3315" s="104">
        <v>3314</v>
      </c>
      <c r="B3315" s="104" t="s">
        <v>20029</v>
      </c>
      <c r="C3315" s="104" t="s">
        <v>282</v>
      </c>
      <c r="D3315" s="104" t="s">
        <v>308</v>
      </c>
      <c r="E3315" s="104" t="s">
        <v>301</v>
      </c>
      <c r="F3315" s="104" t="s">
        <v>343</v>
      </c>
      <c r="G3315" s="104" t="s">
        <v>335</v>
      </c>
      <c r="H3315" s="104" t="s">
        <v>1108</v>
      </c>
      <c r="I3315" s="104" t="s">
        <v>20037</v>
      </c>
      <c r="J3315" s="105">
        <v>0</v>
      </c>
      <c r="K3315" s="105">
        <v>0</v>
      </c>
      <c r="L3315" s="105">
        <v>0</v>
      </c>
      <c r="M3315" s="106">
        <v>8.5208878890000008</v>
      </c>
      <c r="N3315" s="105">
        <v>0</v>
      </c>
      <c r="O3315" s="107">
        <f t="shared" si="102"/>
        <v>6</v>
      </c>
      <c r="P3315" s="105">
        <f>IFERROR(INDEX(Data_HS!$D$2:$D$8217,MATCH(H3315,Data_HS!$A$2:$A$8217,0))/p_bulan,"")</f>
        <v>334561.81818181818</v>
      </c>
      <c r="Q3315" s="104" t="str">
        <f t="shared" si="103"/>
        <v>Estimasi nol</v>
      </c>
    </row>
    <row r="3316" spans="1:17" x14ac:dyDescent="0.3">
      <c r="A3316" s="104">
        <v>3315</v>
      </c>
      <c r="B3316" s="104" t="s">
        <v>20029</v>
      </c>
      <c r="C3316" s="104" t="s">
        <v>282</v>
      </c>
      <c r="D3316" s="104" t="s">
        <v>308</v>
      </c>
      <c r="E3316" s="104" t="s">
        <v>301</v>
      </c>
      <c r="F3316" s="104" t="s">
        <v>343</v>
      </c>
      <c r="G3316" s="104" t="s">
        <v>335</v>
      </c>
      <c r="H3316" s="104" t="s">
        <v>1667</v>
      </c>
      <c r="I3316" s="104" t="s">
        <v>20038</v>
      </c>
      <c r="J3316" s="105">
        <v>0</v>
      </c>
      <c r="K3316" s="105">
        <v>0</v>
      </c>
      <c r="L3316" s="105">
        <v>0</v>
      </c>
      <c r="M3316" s="106">
        <v>3.8089330019999998</v>
      </c>
      <c r="N3316" s="105">
        <v>0</v>
      </c>
      <c r="O3316" s="107">
        <f t="shared" si="102"/>
        <v>11</v>
      </c>
      <c r="P3316" s="105">
        <f>IFERROR(INDEX(Data_HS!$D$2:$D$8217,MATCH(H3316,Data_HS!$A$2:$A$8217,0))/p_bulan,"")</f>
        <v>139.54545454545453</v>
      </c>
      <c r="Q3316" s="104" t="str">
        <f t="shared" si="103"/>
        <v>Estimasi nol</v>
      </c>
    </row>
    <row r="3317" spans="1:17" x14ac:dyDescent="0.3">
      <c r="A3317" s="104">
        <v>3316</v>
      </c>
      <c r="B3317" s="104" t="s">
        <v>20029</v>
      </c>
      <c r="C3317" s="104" t="s">
        <v>282</v>
      </c>
      <c r="D3317" s="104" t="s">
        <v>308</v>
      </c>
      <c r="E3317" s="104" t="s">
        <v>301</v>
      </c>
      <c r="F3317" s="104" t="s">
        <v>343</v>
      </c>
      <c r="G3317" s="104" t="s">
        <v>335</v>
      </c>
      <c r="H3317" s="104" t="s">
        <v>2829</v>
      </c>
      <c r="I3317" s="104" t="s">
        <v>16900</v>
      </c>
      <c r="J3317" s="105">
        <v>10</v>
      </c>
      <c r="K3317" s="105">
        <v>10</v>
      </c>
      <c r="L3317" s="105">
        <v>10</v>
      </c>
      <c r="M3317" s="106">
        <v>13.72142208</v>
      </c>
      <c r="N3317" s="105">
        <v>137.21422079999999</v>
      </c>
      <c r="O3317" s="107">
        <f t="shared" si="102"/>
        <v>24</v>
      </c>
      <c r="P3317" s="105">
        <f>IFERROR(INDEX(Data_HS!$D$2:$D$8217,MATCH(H3317,Data_HS!$A$2:$A$8217,0))/p_bulan,"")</f>
        <v>19492304.181818184</v>
      </c>
      <c r="Q3317" s="104" t="str">
        <f t="shared" si="103"/>
        <v>Wajar</v>
      </c>
    </row>
    <row r="3318" spans="1:17" x14ac:dyDescent="0.3">
      <c r="A3318" s="104">
        <v>3317</v>
      </c>
      <c r="B3318" s="104" t="s">
        <v>20029</v>
      </c>
      <c r="C3318" s="104" t="s">
        <v>282</v>
      </c>
      <c r="D3318" s="104" t="s">
        <v>308</v>
      </c>
      <c r="E3318" s="104" t="s">
        <v>301</v>
      </c>
      <c r="F3318" s="104" t="s">
        <v>343</v>
      </c>
      <c r="G3318" s="104" t="s">
        <v>335</v>
      </c>
      <c r="H3318" s="104" t="s">
        <v>1825</v>
      </c>
      <c r="I3318" s="104" t="s">
        <v>20039</v>
      </c>
      <c r="J3318" s="105">
        <v>10</v>
      </c>
      <c r="K3318" s="105">
        <v>10</v>
      </c>
      <c r="L3318" s="105">
        <v>10</v>
      </c>
      <c r="M3318" s="106">
        <v>1.04930053</v>
      </c>
      <c r="N3318" s="105">
        <v>10.4930053</v>
      </c>
      <c r="O3318" s="107">
        <f t="shared" si="102"/>
        <v>14</v>
      </c>
      <c r="P3318" s="105">
        <f>IFERROR(INDEX(Data_HS!$D$2:$D$8217,MATCH(H3318,Data_HS!$A$2:$A$8217,0))/p_bulan,"")</f>
        <v>41253.727272727272</v>
      </c>
      <c r="Q3318" s="104" t="str">
        <f t="shared" si="103"/>
        <v>Wajar</v>
      </c>
    </row>
    <row r="3319" spans="1:17" x14ac:dyDescent="0.3">
      <c r="A3319" s="104">
        <v>3318</v>
      </c>
      <c r="B3319" s="104" t="s">
        <v>20029</v>
      </c>
      <c r="C3319" s="104" t="s">
        <v>282</v>
      </c>
      <c r="D3319" s="104" t="s">
        <v>308</v>
      </c>
      <c r="E3319" s="104" t="s">
        <v>301</v>
      </c>
      <c r="F3319" s="104" t="s">
        <v>343</v>
      </c>
      <c r="G3319" s="104" t="s">
        <v>335</v>
      </c>
      <c r="H3319" s="104" t="s">
        <v>1412</v>
      </c>
      <c r="I3319" s="104" t="s">
        <v>20040</v>
      </c>
      <c r="J3319" s="105">
        <v>10</v>
      </c>
      <c r="K3319" s="105">
        <v>10</v>
      </c>
      <c r="L3319" s="105">
        <v>10</v>
      </c>
      <c r="M3319" s="106">
        <v>0.89854184800000003</v>
      </c>
      <c r="N3319" s="105">
        <v>8.985418481</v>
      </c>
      <c r="O3319" s="107">
        <f t="shared" si="102"/>
        <v>8</v>
      </c>
      <c r="P3319" s="105">
        <f>IFERROR(INDEX(Data_HS!$D$2:$D$8217,MATCH(H3319,Data_HS!$A$2:$A$8217,0))/p_bulan,"")</f>
        <v>14537.181818181818</v>
      </c>
      <c r="Q3319" s="104" t="str">
        <f t="shared" si="103"/>
        <v>Wajar</v>
      </c>
    </row>
    <row r="3320" spans="1:17" x14ac:dyDescent="0.3">
      <c r="A3320" s="104">
        <v>3319</v>
      </c>
      <c r="B3320" s="104" t="s">
        <v>20029</v>
      </c>
      <c r="C3320" s="104" t="s">
        <v>282</v>
      </c>
      <c r="D3320" s="104" t="s">
        <v>308</v>
      </c>
      <c r="E3320" s="104" t="s">
        <v>301</v>
      </c>
      <c r="F3320" s="104" t="s">
        <v>343</v>
      </c>
      <c r="G3320" s="104" t="s">
        <v>335</v>
      </c>
      <c r="H3320" s="104" t="s">
        <v>1412</v>
      </c>
      <c r="I3320" s="104" t="s">
        <v>20041</v>
      </c>
      <c r="J3320" s="105">
        <v>10</v>
      </c>
      <c r="K3320" s="105">
        <v>10</v>
      </c>
      <c r="L3320" s="105">
        <v>10</v>
      </c>
      <c r="M3320" s="106">
        <v>0.89854184800000003</v>
      </c>
      <c r="N3320" s="105">
        <v>8.985418481</v>
      </c>
      <c r="O3320" s="107">
        <f t="shared" si="102"/>
        <v>8</v>
      </c>
      <c r="P3320" s="105">
        <f>IFERROR(INDEX(Data_HS!$D$2:$D$8217,MATCH(H3320,Data_HS!$A$2:$A$8217,0))/p_bulan,"")</f>
        <v>14537.181818181818</v>
      </c>
      <c r="Q3320" s="104" t="str">
        <f t="shared" si="103"/>
        <v>Wajar</v>
      </c>
    </row>
    <row r="3321" spans="1:17" x14ac:dyDescent="0.3">
      <c r="A3321" s="104">
        <v>3320</v>
      </c>
      <c r="B3321" s="104" t="s">
        <v>20029</v>
      </c>
      <c r="C3321" s="104" t="s">
        <v>282</v>
      </c>
      <c r="D3321" s="104" t="s">
        <v>308</v>
      </c>
      <c r="E3321" s="104" t="s">
        <v>301</v>
      </c>
      <c r="F3321" s="104" t="s">
        <v>343</v>
      </c>
      <c r="G3321" s="104" t="s">
        <v>335</v>
      </c>
      <c r="H3321" s="104" t="s">
        <v>1382</v>
      </c>
      <c r="I3321" s="104" t="s">
        <v>20042</v>
      </c>
      <c r="J3321" s="105">
        <v>10</v>
      </c>
      <c r="K3321" s="105">
        <v>10</v>
      </c>
      <c r="L3321" s="105">
        <v>10</v>
      </c>
      <c r="M3321" s="106">
        <v>0.89964978100000004</v>
      </c>
      <c r="N3321" s="105">
        <v>8.9964978119999994</v>
      </c>
      <c r="O3321" s="107">
        <f t="shared" si="102"/>
        <v>8</v>
      </c>
      <c r="P3321" s="105">
        <f>IFERROR(INDEX(Data_HS!$D$2:$D$8217,MATCH(H3321,Data_HS!$A$2:$A$8217,0))/p_bulan,"")</f>
        <v>23796.636363636364</v>
      </c>
      <c r="Q3321" s="104" t="str">
        <f t="shared" si="103"/>
        <v>Wajar</v>
      </c>
    </row>
    <row r="3322" spans="1:17" x14ac:dyDescent="0.3">
      <c r="A3322" s="104">
        <v>3321</v>
      </c>
      <c r="B3322" s="104" t="s">
        <v>20029</v>
      </c>
      <c r="C3322" s="104" t="s">
        <v>282</v>
      </c>
      <c r="D3322" s="104" t="s">
        <v>308</v>
      </c>
      <c r="E3322" s="104" t="s">
        <v>301</v>
      </c>
      <c r="F3322" s="104" t="s">
        <v>343</v>
      </c>
      <c r="G3322" s="104" t="s">
        <v>335</v>
      </c>
      <c r="H3322" s="104" t="s">
        <v>16845</v>
      </c>
      <c r="I3322" s="104" t="s">
        <v>20043</v>
      </c>
      <c r="J3322" s="105">
        <v>10</v>
      </c>
      <c r="K3322" s="105">
        <v>10</v>
      </c>
      <c r="L3322" s="105">
        <v>10</v>
      </c>
      <c r="M3322" s="106"/>
      <c r="N3322" s="105"/>
      <c r="O3322" s="107">
        <f t="shared" si="102"/>
        <v>0</v>
      </c>
      <c r="P3322" s="105" t="str">
        <f>IFERROR(INDEX(Data_HS!$D$2:$D$8217,MATCH(H3322,Data_HS!$A$2:$A$8217,0))/p_bulan,"")</f>
        <v/>
      </c>
      <c r="Q3322" s="104" t="str">
        <f t="shared" si="103"/>
        <v>HS tidak valid</v>
      </c>
    </row>
    <row r="3323" spans="1:17" x14ac:dyDescent="0.3">
      <c r="A3323" s="104">
        <v>3322</v>
      </c>
      <c r="B3323" s="104" t="s">
        <v>20029</v>
      </c>
      <c r="C3323" s="104" t="s">
        <v>282</v>
      </c>
      <c r="D3323" s="104" t="s">
        <v>308</v>
      </c>
      <c r="E3323" s="104" t="s">
        <v>301</v>
      </c>
      <c r="F3323" s="104" t="s">
        <v>343</v>
      </c>
      <c r="G3323" s="104" t="s">
        <v>335</v>
      </c>
      <c r="H3323" s="104" t="s">
        <v>2515</v>
      </c>
      <c r="I3323" s="104" t="s">
        <v>20044</v>
      </c>
      <c r="J3323" s="105">
        <v>0</v>
      </c>
      <c r="K3323" s="105">
        <v>0</v>
      </c>
      <c r="L3323" s="105">
        <v>0</v>
      </c>
      <c r="M3323" s="106">
        <v>0.75951472499999995</v>
      </c>
      <c r="N3323" s="105">
        <v>0</v>
      </c>
      <c r="O3323" s="107">
        <f t="shared" si="102"/>
        <v>20</v>
      </c>
      <c r="P3323" s="105">
        <f>IFERROR(INDEX(Data_HS!$D$2:$D$8217,MATCH(H3323,Data_HS!$A$2:$A$8217,0))/p_bulan,"")</f>
        <v>705.72727272727275</v>
      </c>
      <c r="Q3323" s="104" t="str">
        <f t="shared" si="103"/>
        <v>Estimasi nol</v>
      </c>
    </row>
    <row r="3324" spans="1:17" x14ac:dyDescent="0.3">
      <c r="A3324" s="104">
        <v>3323</v>
      </c>
      <c r="B3324" s="104" t="s">
        <v>20029</v>
      </c>
      <c r="C3324" s="104" t="s">
        <v>282</v>
      </c>
      <c r="D3324" s="104" t="s">
        <v>308</v>
      </c>
      <c r="E3324" s="104" t="s">
        <v>301</v>
      </c>
      <c r="F3324" s="104" t="s">
        <v>343</v>
      </c>
      <c r="G3324" s="104" t="s">
        <v>335</v>
      </c>
      <c r="H3324" s="104" t="s">
        <v>16845</v>
      </c>
      <c r="I3324" s="104" t="s">
        <v>20045</v>
      </c>
      <c r="J3324" s="105">
        <v>10</v>
      </c>
      <c r="K3324" s="105">
        <v>10</v>
      </c>
      <c r="L3324" s="105">
        <v>10</v>
      </c>
      <c r="M3324" s="106"/>
      <c r="N3324" s="105"/>
      <c r="O3324" s="107">
        <f t="shared" si="102"/>
        <v>0</v>
      </c>
      <c r="P3324" s="105" t="str">
        <f>IFERROR(INDEX(Data_HS!$D$2:$D$8217,MATCH(H3324,Data_HS!$A$2:$A$8217,0))/p_bulan,"")</f>
        <v/>
      </c>
      <c r="Q3324" s="104" t="str">
        <f t="shared" si="103"/>
        <v>HS tidak valid</v>
      </c>
    </row>
    <row r="3325" spans="1:17" x14ac:dyDescent="0.3">
      <c r="A3325" s="104">
        <v>3324</v>
      </c>
      <c r="B3325" s="104" t="s">
        <v>20029</v>
      </c>
      <c r="C3325" s="104" t="s">
        <v>282</v>
      </c>
      <c r="D3325" s="104" t="s">
        <v>308</v>
      </c>
      <c r="E3325" s="104" t="s">
        <v>301</v>
      </c>
      <c r="F3325" s="104" t="s">
        <v>343</v>
      </c>
      <c r="G3325" s="104" t="s">
        <v>335</v>
      </c>
      <c r="H3325" s="104" t="s">
        <v>428</v>
      </c>
      <c r="I3325" s="104" t="s">
        <v>20046</v>
      </c>
      <c r="J3325" s="105">
        <v>10</v>
      </c>
      <c r="K3325" s="105">
        <v>10</v>
      </c>
      <c r="L3325" s="105">
        <v>10</v>
      </c>
      <c r="M3325" s="106">
        <v>5.9627791559999999</v>
      </c>
      <c r="N3325" s="105">
        <v>59.627791559999999</v>
      </c>
      <c r="O3325" s="107">
        <f t="shared" si="102"/>
        <v>2</v>
      </c>
      <c r="P3325" s="105">
        <f>IFERROR(INDEX(Data_HS!$D$2:$D$8217,MATCH(H3325,Data_HS!$A$2:$A$8217,0))/p_bulan,"")</f>
        <v>218.45454545454547</v>
      </c>
      <c r="Q3325" s="104" t="str">
        <f t="shared" si="103"/>
        <v>Wajar</v>
      </c>
    </row>
    <row r="3326" spans="1:17" x14ac:dyDescent="0.3">
      <c r="A3326" s="104">
        <v>3325</v>
      </c>
      <c r="B3326" s="104" t="s">
        <v>20029</v>
      </c>
      <c r="C3326" s="104" t="s">
        <v>282</v>
      </c>
      <c r="D3326" s="104" t="s">
        <v>308</v>
      </c>
      <c r="E3326" s="104" t="s">
        <v>301</v>
      </c>
      <c r="F3326" s="104" t="s">
        <v>343</v>
      </c>
      <c r="G3326" s="104" t="s">
        <v>335</v>
      </c>
      <c r="H3326" s="104" t="s">
        <v>1298</v>
      </c>
      <c r="I3326" s="104" t="s">
        <v>20047</v>
      </c>
      <c r="J3326" s="105">
        <v>10</v>
      </c>
      <c r="K3326" s="105">
        <v>10</v>
      </c>
      <c r="L3326" s="105">
        <v>10</v>
      </c>
      <c r="M3326" s="106">
        <v>2.6156399370000001</v>
      </c>
      <c r="N3326" s="105">
        <v>26.156399369999999</v>
      </c>
      <c r="O3326" s="107">
        <f t="shared" si="102"/>
        <v>8</v>
      </c>
      <c r="P3326" s="105">
        <f>IFERROR(INDEX(Data_HS!$D$2:$D$8217,MATCH(H3326,Data_HS!$A$2:$A$8217,0))/p_bulan,"")</f>
        <v>26062615.363636363</v>
      </c>
      <c r="Q3326" s="104" t="str">
        <f t="shared" si="103"/>
        <v>Wajar</v>
      </c>
    </row>
    <row r="3327" spans="1:17" x14ac:dyDescent="0.3">
      <c r="A3327" s="104">
        <v>3326</v>
      </c>
      <c r="B3327" s="104" t="s">
        <v>20029</v>
      </c>
      <c r="C3327" s="104" t="s">
        <v>282</v>
      </c>
      <c r="D3327" s="104" t="s">
        <v>308</v>
      </c>
      <c r="E3327" s="104" t="s">
        <v>301</v>
      </c>
      <c r="F3327" s="104" t="s">
        <v>343</v>
      </c>
      <c r="G3327" s="104" t="s">
        <v>335</v>
      </c>
      <c r="H3327" s="104" t="s">
        <v>1416</v>
      </c>
      <c r="I3327" s="104" t="s">
        <v>20048</v>
      </c>
      <c r="J3327" s="105">
        <v>10</v>
      </c>
      <c r="K3327" s="105">
        <v>10</v>
      </c>
      <c r="L3327" s="105">
        <v>10</v>
      </c>
      <c r="M3327" s="106">
        <v>3.308190476</v>
      </c>
      <c r="N3327" s="105">
        <v>33.08190476</v>
      </c>
      <c r="O3327" s="107">
        <f t="shared" si="102"/>
        <v>8</v>
      </c>
      <c r="P3327" s="105">
        <f>IFERROR(INDEX(Data_HS!$D$2:$D$8217,MATCH(H3327,Data_HS!$A$2:$A$8217,0))/p_bulan,"")</f>
        <v>789.4545454545455</v>
      </c>
      <c r="Q3327" s="104" t="str">
        <f t="shared" si="103"/>
        <v>Wajar</v>
      </c>
    </row>
    <row r="3328" spans="1:17" x14ac:dyDescent="0.3">
      <c r="A3328" s="104">
        <v>3327</v>
      </c>
      <c r="B3328" s="104" t="s">
        <v>20029</v>
      </c>
      <c r="C3328" s="104" t="s">
        <v>282</v>
      </c>
      <c r="D3328" s="104" t="s">
        <v>308</v>
      </c>
      <c r="E3328" s="104" t="s">
        <v>301</v>
      </c>
      <c r="F3328" s="104" t="s">
        <v>343</v>
      </c>
      <c r="G3328" s="104" t="s">
        <v>335</v>
      </c>
      <c r="H3328" s="104" t="s">
        <v>16845</v>
      </c>
      <c r="I3328" s="104" t="s">
        <v>20049</v>
      </c>
      <c r="J3328" s="105">
        <v>10</v>
      </c>
      <c r="K3328" s="105">
        <v>10</v>
      </c>
      <c r="L3328" s="105">
        <v>10</v>
      </c>
      <c r="M3328" s="106"/>
      <c r="N3328" s="105"/>
      <c r="O3328" s="107">
        <f t="shared" si="102"/>
        <v>0</v>
      </c>
      <c r="P3328" s="105" t="str">
        <f>IFERROR(INDEX(Data_HS!$D$2:$D$8217,MATCH(H3328,Data_HS!$A$2:$A$8217,0))/p_bulan,"")</f>
        <v/>
      </c>
      <c r="Q3328" s="104" t="str">
        <f t="shared" si="103"/>
        <v>HS tidak valid</v>
      </c>
    </row>
    <row r="3329" spans="1:17" x14ac:dyDescent="0.3">
      <c r="A3329" s="104">
        <v>3328</v>
      </c>
      <c r="B3329" s="104" t="s">
        <v>20029</v>
      </c>
      <c r="C3329" s="104" t="s">
        <v>282</v>
      </c>
      <c r="D3329" s="104" t="s">
        <v>308</v>
      </c>
      <c r="E3329" s="104" t="s">
        <v>301</v>
      </c>
      <c r="F3329" s="104" t="s">
        <v>343</v>
      </c>
      <c r="G3329" s="104" t="s">
        <v>335</v>
      </c>
      <c r="H3329" s="104" t="s">
        <v>16845</v>
      </c>
      <c r="I3329" s="104" t="s">
        <v>20050</v>
      </c>
      <c r="J3329" s="105">
        <v>10</v>
      </c>
      <c r="K3329" s="105">
        <v>10</v>
      </c>
      <c r="L3329" s="105">
        <v>10</v>
      </c>
      <c r="M3329" s="106"/>
      <c r="N3329" s="105"/>
      <c r="O3329" s="107">
        <f t="shared" si="102"/>
        <v>0</v>
      </c>
      <c r="P3329" s="105" t="str">
        <f>IFERROR(INDEX(Data_HS!$D$2:$D$8217,MATCH(H3329,Data_HS!$A$2:$A$8217,0))/p_bulan,"")</f>
        <v/>
      </c>
      <c r="Q3329" s="104" t="str">
        <f t="shared" si="103"/>
        <v>HS tidak valid</v>
      </c>
    </row>
    <row r="3330" spans="1:17" x14ac:dyDescent="0.3">
      <c r="A3330" s="104">
        <v>3329</v>
      </c>
      <c r="B3330" s="104" t="s">
        <v>20051</v>
      </c>
      <c r="C3330" s="104" t="s">
        <v>286</v>
      </c>
      <c r="D3330" s="104" t="s">
        <v>314</v>
      </c>
      <c r="E3330" s="104" t="s">
        <v>320</v>
      </c>
      <c r="F3330" s="104" t="s">
        <v>344</v>
      </c>
      <c r="G3330" s="104" t="s">
        <v>332</v>
      </c>
      <c r="H3330" s="104" t="s">
        <v>4629</v>
      </c>
      <c r="I3330" s="104" t="s">
        <v>20052</v>
      </c>
      <c r="J3330" s="105">
        <v>20000</v>
      </c>
      <c r="K3330" s="105">
        <v>50000</v>
      </c>
      <c r="L3330" s="105">
        <v>35000</v>
      </c>
      <c r="M3330" s="106">
        <v>1.77268161</v>
      </c>
      <c r="N3330" s="105">
        <v>62043.856339999998</v>
      </c>
      <c r="O3330" s="107">
        <f t="shared" ref="O3330:O3393" si="104">VALUE(LEFT(H3330,2))</f>
        <v>38</v>
      </c>
      <c r="P3330" s="105">
        <f>IFERROR(INDEX(Data_HS!$D$2:$D$8217,MATCH(H3330,Data_HS!$A$2:$A$8217,0))/p_bulan,"")</f>
        <v>2332469</v>
      </c>
      <c r="Q3330" s="104" t="str">
        <f t="shared" ref="Q3330:Q3393" si="105">IF(H3330="00000000","HS tidak valid",IF(N3330="","Tanpa estimasi",IF(P3330="","HS tidak ada di data nasional",IF(N3330=0,"Estimasi nol",IF(N3330&gt;P3330,"Melebihi ekspor nasional HS","Wajar")))))</f>
        <v>Wajar</v>
      </c>
    </row>
    <row r="3331" spans="1:17" x14ac:dyDescent="0.3">
      <c r="A3331" s="104">
        <v>3330</v>
      </c>
      <c r="B3331" s="104" t="s">
        <v>20051</v>
      </c>
      <c r="C3331" s="104" t="s">
        <v>286</v>
      </c>
      <c r="D3331" s="104" t="s">
        <v>314</v>
      </c>
      <c r="E3331" s="104" t="s">
        <v>320</v>
      </c>
      <c r="F3331" s="104" t="s">
        <v>344</v>
      </c>
      <c r="G3331" s="104" t="s">
        <v>332</v>
      </c>
      <c r="H3331" s="104" t="s">
        <v>1563</v>
      </c>
      <c r="I3331" s="104" t="s">
        <v>18315</v>
      </c>
      <c r="J3331" s="105">
        <v>20000</v>
      </c>
      <c r="K3331" s="105">
        <v>60000</v>
      </c>
      <c r="L3331" s="105">
        <v>40000</v>
      </c>
      <c r="M3331" s="106">
        <v>1.346506929</v>
      </c>
      <c r="N3331" s="105">
        <v>53860.277150000002</v>
      </c>
      <c r="O3331" s="107">
        <f t="shared" si="104"/>
        <v>9</v>
      </c>
      <c r="P3331" s="105">
        <f>IFERROR(INDEX(Data_HS!$D$2:$D$8217,MATCH(H3331,Data_HS!$A$2:$A$8217,0))/p_bulan,"")</f>
        <v>652267.90909090906</v>
      </c>
      <c r="Q3331" s="104" t="str">
        <f t="shared" si="105"/>
        <v>Wajar</v>
      </c>
    </row>
    <row r="3332" spans="1:17" x14ac:dyDescent="0.3">
      <c r="A3332" s="104">
        <v>3331</v>
      </c>
      <c r="B3332" s="104" t="s">
        <v>20051</v>
      </c>
      <c r="C3332" s="104" t="s">
        <v>286</v>
      </c>
      <c r="D3332" s="104" t="s">
        <v>314</v>
      </c>
      <c r="E3332" s="104" t="s">
        <v>320</v>
      </c>
      <c r="F3332" s="104" t="s">
        <v>344</v>
      </c>
      <c r="G3332" s="104" t="s">
        <v>332</v>
      </c>
      <c r="H3332" s="104" t="s">
        <v>3009</v>
      </c>
      <c r="I3332" s="104" t="s">
        <v>20053</v>
      </c>
      <c r="J3332" s="105">
        <v>100000000</v>
      </c>
      <c r="K3332" s="105">
        <v>300000000</v>
      </c>
      <c r="L3332" s="105">
        <v>200000000</v>
      </c>
      <c r="M3332" s="106">
        <v>0.100995608</v>
      </c>
      <c r="N3332" s="105">
        <v>20199121.629999999</v>
      </c>
      <c r="O3332" s="107">
        <f t="shared" si="104"/>
        <v>27</v>
      </c>
      <c r="P3332" s="105">
        <f>IFERROR(INDEX(Data_HS!$D$2:$D$8217,MATCH(H3332,Data_HS!$A$2:$A$8217,0))/p_bulan,"")</f>
        <v>195949313.45454547</v>
      </c>
      <c r="Q3332" s="104" t="str">
        <f t="shared" si="105"/>
        <v>Wajar</v>
      </c>
    </row>
    <row r="3333" spans="1:17" x14ac:dyDescent="0.3">
      <c r="A3333" s="104">
        <v>3332</v>
      </c>
      <c r="B3333" s="104" t="s">
        <v>20054</v>
      </c>
      <c r="C3333" s="104" t="s">
        <v>300</v>
      </c>
      <c r="D3333" s="104" t="s">
        <v>311</v>
      </c>
      <c r="E3333" s="104" t="s">
        <v>320</v>
      </c>
      <c r="F3333" s="104" t="s">
        <v>343</v>
      </c>
      <c r="G3333" s="104" t="s">
        <v>335</v>
      </c>
      <c r="H3333" s="104" t="s">
        <v>1450</v>
      </c>
      <c r="I3333" s="104" t="s">
        <v>20055</v>
      </c>
      <c r="J3333" s="105">
        <v>50</v>
      </c>
      <c r="K3333" s="105"/>
      <c r="L3333" s="105">
        <v>50</v>
      </c>
      <c r="M3333" s="106">
        <v>7.4869302299999996</v>
      </c>
      <c r="N3333" s="105">
        <v>374.34651150000002</v>
      </c>
      <c r="O3333" s="107">
        <f t="shared" si="104"/>
        <v>9</v>
      </c>
      <c r="P3333" s="105">
        <f>IFERROR(INDEX(Data_HS!$D$2:$D$8217,MATCH(H3333,Data_HS!$A$2:$A$8217,0))/p_bulan,"")</f>
        <v>44220039</v>
      </c>
      <c r="Q3333" s="104" t="str">
        <f t="shared" si="105"/>
        <v>Wajar</v>
      </c>
    </row>
    <row r="3334" spans="1:17" x14ac:dyDescent="0.3">
      <c r="A3334" s="104">
        <v>3333</v>
      </c>
      <c r="B3334" s="104" t="s">
        <v>20054</v>
      </c>
      <c r="C3334" s="104" t="s">
        <v>300</v>
      </c>
      <c r="D3334" s="104" t="s">
        <v>311</v>
      </c>
      <c r="E3334" s="104" t="s">
        <v>320</v>
      </c>
      <c r="F3334" s="104" t="s">
        <v>343</v>
      </c>
      <c r="G3334" s="104" t="s">
        <v>335</v>
      </c>
      <c r="H3334" s="104" t="s">
        <v>1460</v>
      </c>
      <c r="I3334" s="104" t="s">
        <v>20056</v>
      </c>
      <c r="J3334" s="105">
        <v>100</v>
      </c>
      <c r="K3334" s="105"/>
      <c r="L3334" s="105">
        <v>100</v>
      </c>
      <c r="M3334" s="106">
        <v>6.8828138010000002</v>
      </c>
      <c r="N3334" s="105">
        <v>688.28138009999998</v>
      </c>
      <c r="O3334" s="107">
        <f t="shared" si="104"/>
        <v>9</v>
      </c>
      <c r="P3334" s="105">
        <f>IFERROR(INDEX(Data_HS!$D$2:$D$8217,MATCH(H3334,Data_HS!$A$2:$A$8217,0))/p_bulan,"")</f>
        <v>60138.272727272728</v>
      </c>
      <c r="Q3334" s="104" t="str">
        <f t="shared" si="105"/>
        <v>Wajar</v>
      </c>
    </row>
    <row r="3335" spans="1:17" x14ac:dyDescent="0.3">
      <c r="A3335" s="104">
        <v>3334</v>
      </c>
      <c r="B3335" s="104" t="s">
        <v>20057</v>
      </c>
      <c r="C3335" s="104" t="s">
        <v>297</v>
      </c>
      <c r="D3335" s="104" t="s">
        <v>320</v>
      </c>
      <c r="E3335" s="104" t="s">
        <v>320</v>
      </c>
      <c r="F3335" s="104" t="s">
        <v>344</v>
      </c>
      <c r="G3335" s="104" t="s">
        <v>335</v>
      </c>
      <c r="H3335" s="104" t="s">
        <v>16845</v>
      </c>
      <c r="I3335" s="104" t="s">
        <v>16846</v>
      </c>
      <c r="J3335" s="105"/>
      <c r="K3335" s="105"/>
      <c r="L3335" s="105"/>
      <c r="M3335" s="106"/>
      <c r="N3335" s="105"/>
      <c r="O3335" s="107">
        <f t="shared" si="104"/>
        <v>0</v>
      </c>
      <c r="P3335" s="105" t="str">
        <f>IFERROR(INDEX(Data_HS!$D$2:$D$8217,MATCH(H3335,Data_HS!$A$2:$A$8217,0))/p_bulan,"")</f>
        <v/>
      </c>
      <c r="Q3335" s="104" t="str">
        <f t="shared" si="105"/>
        <v>HS tidak valid</v>
      </c>
    </row>
    <row r="3336" spans="1:17" x14ac:dyDescent="0.3">
      <c r="A3336" s="104">
        <v>3335</v>
      </c>
      <c r="B3336" s="104" t="s">
        <v>20058</v>
      </c>
      <c r="C3336" s="104" t="s">
        <v>293</v>
      </c>
      <c r="D3336" s="104" t="s">
        <v>308</v>
      </c>
      <c r="E3336" s="104" t="s">
        <v>320</v>
      </c>
      <c r="F3336" s="104" t="s">
        <v>344</v>
      </c>
      <c r="G3336" s="104" t="s">
        <v>335</v>
      </c>
      <c r="H3336" s="104" t="s">
        <v>6002</v>
      </c>
      <c r="I3336" s="104" t="s">
        <v>6003</v>
      </c>
      <c r="J3336" s="105">
        <v>23000</v>
      </c>
      <c r="K3336" s="105">
        <v>1000000</v>
      </c>
      <c r="L3336" s="105">
        <v>511500</v>
      </c>
      <c r="M3336" s="106">
        <v>0.12792705400000001</v>
      </c>
      <c r="N3336" s="105">
        <v>65434.688000000002</v>
      </c>
      <c r="O3336" s="107">
        <f t="shared" si="104"/>
        <v>44</v>
      </c>
      <c r="P3336" s="105">
        <f>IFERROR(INDEX(Data_HS!$D$2:$D$8217,MATCH(H3336,Data_HS!$A$2:$A$8217,0))/p_bulan,"")</f>
        <v>13965413.818181818</v>
      </c>
      <c r="Q3336" s="104" t="str">
        <f t="shared" si="105"/>
        <v>Wajar</v>
      </c>
    </row>
    <row r="3337" spans="1:17" x14ac:dyDescent="0.3">
      <c r="A3337" s="104">
        <v>3336</v>
      </c>
      <c r="B3337" s="104" t="s">
        <v>20058</v>
      </c>
      <c r="C3337" s="104" t="s">
        <v>293</v>
      </c>
      <c r="D3337" s="104" t="s">
        <v>308</v>
      </c>
      <c r="E3337" s="104" t="s">
        <v>320</v>
      </c>
      <c r="F3337" s="104" t="s">
        <v>344</v>
      </c>
      <c r="G3337" s="104" t="s">
        <v>335</v>
      </c>
      <c r="H3337" s="104" t="s">
        <v>6004</v>
      </c>
      <c r="I3337" s="104" t="s">
        <v>20059</v>
      </c>
      <c r="J3337" s="105">
        <v>19000</v>
      </c>
      <c r="K3337" s="105">
        <v>1000000</v>
      </c>
      <c r="L3337" s="105">
        <v>509500</v>
      </c>
      <c r="M3337" s="106">
        <v>0.54516819999999999</v>
      </c>
      <c r="N3337" s="105">
        <v>277763.19770000002</v>
      </c>
      <c r="O3337" s="107">
        <f t="shared" si="104"/>
        <v>44</v>
      </c>
      <c r="P3337" s="105">
        <f>IFERROR(INDEX(Data_HS!$D$2:$D$8217,MATCH(H3337,Data_HS!$A$2:$A$8217,0))/p_bulan,"")</f>
        <v>1966.8181818181818</v>
      </c>
      <c r="Q3337" s="104" t="str">
        <f t="shared" si="105"/>
        <v>Melebihi ekspor nasional HS</v>
      </c>
    </row>
    <row r="3338" spans="1:17" x14ac:dyDescent="0.3">
      <c r="A3338" s="104">
        <v>3337</v>
      </c>
      <c r="B3338" s="104" t="s">
        <v>20058</v>
      </c>
      <c r="C3338" s="104" t="s">
        <v>293</v>
      </c>
      <c r="D3338" s="104" t="s">
        <v>308</v>
      </c>
      <c r="E3338" s="104" t="s">
        <v>320</v>
      </c>
      <c r="F3338" s="104" t="s">
        <v>344</v>
      </c>
      <c r="G3338" s="104" t="s">
        <v>335</v>
      </c>
      <c r="H3338" s="104" t="s">
        <v>1460</v>
      </c>
      <c r="I3338" s="104" t="s">
        <v>17040</v>
      </c>
      <c r="J3338" s="105">
        <v>19000</v>
      </c>
      <c r="K3338" s="105">
        <v>500000</v>
      </c>
      <c r="L3338" s="105">
        <v>259500</v>
      </c>
      <c r="M3338" s="106">
        <v>6.8828138010000002</v>
      </c>
      <c r="N3338" s="105">
        <v>1786090.1810000001</v>
      </c>
      <c r="O3338" s="107">
        <f t="shared" si="104"/>
        <v>9</v>
      </c>
      <c r="P3338" s="105">
        <f>IFERROR(INDEX(Data_HS!$D$2:$D$8217,MATCH(H3338,Data_HS!$A$2:$A$8217,0))/p_bulan,"")</f>
        <v>60138.272727272728</v>
      </c>
      <c r="Q3338" s="104" t="str">
        <f t="shared" si="105"/>
        <v>Melebihi ekspor nasional HS</v>
      </c>
    </row>
    <row r="3339" spans="1:17" x14ac:dyDescent="0.3">
      <c r="A3339" s="104">
        <v>3338</v>
      </c>
      <c r="B3339" s="104" t="s">
        <v>20058</v>
      </c>
      <c r="C3339" s="104" t="s">
        <v>293</v>
      </c>
      <c r="D3339" s="104" t="s">
        <v>308</v>
      </c>
      <c r="E3339" s="104" t="s">
        <v>320</v>
      </c>
      <c r="F3339" s="104" t="s">
        <v>344</v>
      </c>
      <c r="G3339" s="104" t="s">
        <v>335</v>
      </c>
      <c r="H3339" s="104" t="s">
        <v>1517</v>
      </c>
      <c r="I3339" s="104" t="s">
        <v>16807</v>
      </c>
      <c r="J3339" s="105">
        <v>16000</v>
      </c>
      <c r="K3339" s="105">
        <v>100000</v>
      </c>
      <c r="L3339" s="105">
        <v>58000</v>
      </c>
      <c r="M3339" s="106">
        <v>4.5178611809999998</v>
      </c>
      <c r="N3339" s="105">
        <v>262035.9485</v>
      </c>
      <c r="O3339" s="107">
        <f t="shared" si="104"/>
        <v>9</v>
      </c>
      <c r="P3339" s="105">
        <f>IFERROR(INDEX(Data_HS!$D$2:$D$8217,MATCH(H3339,Data_HS!$A$2:$A$8217,0))/p_bulan,"")</f>
        <v>1296930.9090909092</v>
      </c>
      <c r="Q3339" s="104" t="str">
        <f t="shared" si="105"/>
        <v>Wajar</v>
      </c>
    </row>
    <row r="3340" spans="1:17" x14ac:dyDescent="0.3">
      <c r="A3340" s="104">
        <v>3339</v>
      </c>
      <c r="B3340" s="104" t="s">
        <v>20058</v>
      </c>
      <c r="C3340" s="104" t="s">
        <v>293</v>
      </c>
      <c r="D3340" s="104" t="s">
        <v>308</v>
      </c>
      <c r="E3340" s="104" t="s">
        <v>320</v>
      </c>
      <c r="F3340" s="104" t="s">
        <v>344</v>
      </c>
      <c r="G3340" s="104" t="s">
        <v>335</v>
      </c>
      <c r="H3340" s="104" t="s">
        <v>1460</v>
      </c>
      <c r="I3340" s="104" t="s">
        <v>19249</v>
      </c>
      <c r="J3340" s="105">
        <v>19000</v>
      </c>
      <c r="K3340" s="105">
        <v>100000</v>
      </c>
      <c r="L3340" s="105">
        <v>59500</v>
      </c>
      <c r="M3340" s="106">
        <v>6.8828138010000002</v>
      </c>
      <c r="N3340" s="105">
        <v>409527.42109999998</v>
      </c>
      <c r="O3340" s="107">
        <f t="shared" si="104"/>
        <v>9</v>
      </c>
      <c r="P3340" s="105">
        <f>IFERROR(INDEX(Data_HS!$D$2:$D$8217,MATCH(H3340,Data_HS!$A$2:$A$8217,0))/p_bulan,"")</f>
        <v>60138.272727272728</v>
      </c>
      <c r="Q3340" s="104" t="str">
        <f t="shared" si="105"/>
        <v>Melebihi ekspor nasional HS</v>
      </c>
    </row>
    <row r="3341" spans="1:17" x14ac:dyDescent="0.3">
      <c r="A3341" s="104">
        <v>3340</v>
      </c>
      <c r="B3341" s="104" t="s">
        <v>20058</v>
      </c>
      <c r="C3341" s="104" t="s">
        <v>293</v>
      </c>
      <c r="D3341" s="104" t="s">
        <v>308</v>
      </c>
      <c r="E3341" s="104" t="s">
        <v>320</v>
      </c>
      <c r="F3341" s="104" t="s">
        <v>344</v>
      </c>
      <c r="G3341" s="104" t="s">
        <v>335</v>
      </c>
      <c r="H3341" s="104" t="s">
        <v>1002</v>
      </c>
      <c r="I3341" s="104" t="s">
        <v>20060</v>
      </c>
      <c r="J3341" s="105">
        <v>19000</v>
      </c>
      <c r="K3341" s="105">
        <v>500000</v>
      </c>
      <c r="L3341" s="105">
        <v>259500</v>
      </c>
      <c r="M3341" s="106">
        <v>1.5342119759999999</v>
      </c>
      <c r="N3341" s="105">
        <v>398128.00790000003</v>
      </c>
      <c r="O3341" s="107">
        <f t="shared" si="104"/>
        <v>4</v>
      </c>
      <c r="P3341" s="105">
        <f>IFERROR(INDEX(Data_HS!$D$2:$D$8217,MATCH(H3341,Data_HS!$A$2:$A$8217,0))/p_bulan,"")</f>
        <v>819541.72727272729</v>
      </c>
      <c r="Q3341" s="104" t="str">
        <f t="shared" si="105"/>
        <v>Wajar</v>
      </c>
    </row>
    <row r="3342" spans="1:17" x14ac:dyDescent="0.3">
      <c r="A3342" s="104">
        <v>3341</v>
      </c>
      <c r="B3342" s="104" t="s">
        <v>20061</v>
      </c>
      <c r="C3342" s="104" t="s">
        <v>284</v>
      </c>
      <c r="D3342" s="104" t="s">
        <v>314</v>
      </c>
      <c r="E3342" s="104" t="s">
        <v>320</v>
      </c>
      <c r="F3342" s="104" t="s">
        <v>343</v>
      </c>
      <c r="G3342" s="104" t="s">
        <v>332</v>
      </c>
      <c r="H3342" s="104" t="s">
        <v>4629</v>
      </c>
      <c r="I3342" s="104" t="s">
        <v>17511</v>
      </c>
      <c r="J3342" s="105">
        <v>25000</v>
      </c>
      <c r="K3342" s="105">
        <v>200000</v>
      </c>
      <c r="L3342" s="105">
        <v>112500</v>
      </c>
      <c r="M3342" s="106">
        <v>1.77268161</v>
      </c>
      <c r="N3342" s="105">
        <v>199426.68109999999</v>
      </c>
      <c r="O3342" s="107">
        <f t="shared" si="104"/>
        <v>38</v>
      </c>
      <c r="P3342" s="105">
        <f>IFERROR(INDEX(Data_HS!$D$2:$D$8217,MATCH(H3342,Data_HS!$A$2:$A$8217,0))/p_bulan,"")</f>
        <v>2332469</v>
      </c>
      <c r="Q3342" s="104" t="str">
        <f t="shared" si="105"/>
        <v>Wajar</v>
      </c>
    </row>
    <row r="3343" spans="1:17" x14ac:dyDescent="0.3">
      <c r="A3343" s="104">
        <v>3342</v>
      </c>
      <c r="B3343" s="104" t="s">
        <v>20062</v>
      </c>
      <c r="C3343" s="104" t="s">
        <v>280</v>
      </c>
      <c r="D3343" s="104" t="s">
        <v>320</v>
      </c>
      <c r="E3343" s="104" t="s">
        <v>320</v>
      </c>
      <c r="F3343" s="104" t="s">
        <v>344</v>
      </c>
      <c r="G3343" s="104" t="s">
        <v>335</v>
      </c>
      <c r="H3343" s="104" t="s">
        <v>1587</v>
      </c>
      <c r="I3343" s="104" t="s">
        <v>20063</v>
      </c>
      <c r="J3343" s="105">
        <v>0</v>
      </c>
      <c r="K3343" s="105">
        <v>50000</v>
      </c>
      <c r="L3343" s="105">
        <v>25000</v>
      </c>
      <c r="M3343" s="106">
        <v>11.25</v>
      </c>
      <c r="N3343" s="105">
        <v>281250</v>
      </c>
      <c r="O3343" s="107">
        <f t="shared" si="104"/>
        <v>10</v>
      </c>
      <c r="P3343" s="105">
        <f>IFERROR(INDEX(Data_HS!$D$2:$D$8217,MATCH(H3343,Data_HS!$A$2:$A$8217,0))/p_bulan,"")</f>
        <v>32215.909090909092</v>
      </c>
      <c r="Q3343" s="104" t="str">
        <f t="shared" si="105"/>
        <v>Melebihi ekspor nasional HS</v>
      </c>
    </row>
    <row r="3344" spans="1:17" x14ac:dyDescent="0.3">
      <c r="A3344" s="104">
        <v>3343</v>
      </c>
      <c r="B3344" s="104" t="s">
        <v>20064</v>
      </c>
      <c r="C3344" s="104" t="s">
        <v>286</v>
      </c>
      <c r="D3344" s="104" t="s">
        <v>308</v>
      </c>
      <c r="E3344" s="104" t="s">
        <v>320</v>
      </c>
      <c r="F3344" s="104" t="s">
        <v>343</v>
      </c>
      <c r="G3344" s="104" t="s">
        <v>332</v>
      </c>
      <c r="H3344" s="104" t="s">
        <v>2349</v>
      </c>
      <c r="I3344" s="104" t="s">
        <v>20065</v>
      </c>
      <c r="J3344" s="105">
        <v>26000</v>
      </c>
      <c r="K3344" s="105">
        <v>105000</v>
      </c>
      <c r="L3344" s="105">
        <v>65500</v>
      </c>
      <c r="M3344" s="106">
        <v>2.1947317869999998</v>
      </c>
      <c r="N3344" s="105">
        <v>143754.93210000001</v>
      </c>
      <c r="O3344" s="107">
        <f t="shared" si="104"/>
        <v>19</v>
      </c>
      <c r="P3344" s="105">
        <f>IFERROR(INDEX(Data_HS!$D$2:$D$8217,MATCH(H3344,Data_HS!$A$2:$A$8217,0))/p_bulan,"")</f>
        <v>351715.54545454547</v>
      </c>
      <c r="Q3344" s="104" t="str">
        <f t="shared" si="105"/>
        <v>Wajar</v>
      </c>
    </row>
    <row r="3345" spans="1:17" x14ac:dyDescent="0.3">
      <c r="A3345" s="104">
        <v>3344</v>
      </c>
      <c r="B3345" s="104" t="s">
        <v>20064</v>
      </c>
      <c r="C3345" s="104" t="s">
        <v>286</v>
      </c>
      <c r="D3345" s="104" t="s">
        <v>308</v>
      </c>
      <c r="E3345" s="104" t="s">
        <v>320</v>
      </c>
      <c r="F3345" s="104" t="s">
        <v>343</v>
      </c>
      <c r="G3345" s="104" t="s">
        <v>332</v>
      </c>
      <c r="H3345" s="104" t="s">
        <v>16677</v>
      </c>
      <c r="I3345" s="104" t="s">
        <v>20066</v>
      </c>
      <c r="J3345" s="105">
        <v>0</v>
      </c>
      <c r="K3345" s="105">
        <v>0</v>
      </c>
      <c r="L3345" s="105">
        <v>0</v>
      </c>
      <c r="M3345" s="106">
        <v>3.3295169659999999</v>
      </c>
      <c r="N3345" s="105">
        <v>0</v>
      </c>
      <c r="O3345" s="107">
        <f t="shared" si="104"/>
        <v>96</v>
      </c>
      <c r="P3345" s="105">
        <f>IFERROR(INDEX(Data_HS!$D$2:$D$8217,MATCH(H3345,Data_HS!$A$2:$A$8217,0))/p_bulan,"")</f>
        <v>74976.181818181823</v>
      </c>
      <c r="Q3345" s="104" t="str">
        <f t="shared" si="105"/>
        <v>Estimasi nol</v>
      </c>
    </row>
    <row r="3346" spans="1:17" x14ac:dyDescent="0.3">
      <c r="A3346" s="104">
        <v>3345</v>
      </c>
      <c r="B3346" s="104" t="s">
        <v>20067</v>
      </c>
      <c r="C3346" s="104" t="s">
        <v>294</v>
      </c>
      <c r="D3346" s="104" t="s">
        <v>308</v>
      </c>
      <c r="E3346" s="104" t="s">
        <v>320</v>
      </c>
      <c r="F3346" s="104" t="s">
        <v>344</v>
      </c>
      <c r="G3346" s="104" t="s">
        <v>335</v>
      </c>
      <c r="H3346" s="104" t="s">
        <v>1012</v>
      </c>
      <c r="I3346" s="104" t="s">
        <v>20068</v>
      </c>
      <c r="J3346" s="105">
        <v>500</v>
      </c>
      <c r="K3346" s="105">
        <v>1000</v>
      </c>
      <c r="L3346" s="105">
        <v>750</v>
      </c>
      <c r="M3346" s="106">
        <v>0.96830788199999995</v>
      </c>
      <c r="N3346" s="105">
        <v>726.23091160000001</v>
      </c>
      <c r="O3346" s="107">
        <f t="shared" si="104"/>
        <v>4</v>
      </c>
      <c r="P3346" s="105">
        <f>IFERROR(INDEX(Data_HS!$D$2:$D$8217,MATCH(H3346,Data_HS!$A$2:$A$8217,0))/p_bulan,"")</f>
        <v>2073619.1818181819</v>
      </c>
      <c r="Q3346" s="104" t="str">
        <f t="shared" si="105"/>
        <v>Wajar</v>
      </c>
    </row>
    <row r="3347" spans="1:17" x14ac:dyDescent="0.3">
      <c r="A3347" s="104">
        <v>3346</v>
      </c>
      <c r="B3347" s="104" t="s">
        <v>20067</v>
      </c>
      <c r="C3347" s="104" t="s">
        <v>294</v>
      </c>
      <c r="D3347" s="104" t="s">
        <v>308</v>
      </c>
      <c r="E3347" s="104" t="s">
        <v>320</v>
      </c>
      <c r="F3347" s="104" t="s">
        <v>344</v>
      </c>
      <c r="G3347" s="104" t="s">
        <v>335</v>
      </c>
      <c r="H3347" s="104" t="s">
        <v>1012</v>
      </c>
      <c r="I3347" s="104" t="s">
        <v>20069</v>
      </c>
      <c r="J3347" s="105">
        <v>1</v>
      </c>
      <c r="K3347" s="105">
        <v>1000</v>
      </c>
      <c r="L3347" s="105">
        <v>500.5</v>
      </c>
      <c r="M3347" s="106">
        <v>0.96830788199999995</v>
      </c>
      <c r="N3347" s="105">
        <v>484.63809500000002</v>
      </c>
      <c r="O3347" s="107">
        <f t="shared" si="104"/>
        <v>4</v>
      </c>
      <c r="P3347" s="105">
        <f>IFERROR(INDEX(Data_HS!$D$2:$D$8217,MATCH(H3347,Data_HS!$A$2:$A$8217,0))/p_bulan,"")</f>
        <v>2073619.1818181819</v>
      </c>
      <c r="Q3347" s="104" t="str">
        <f t="shared" si="105"/>
        <v>Wajar</v>
      </c>
    </row>
    <row r="3348" spans="1:17" x14ac:dyDescent="0.3">
      <c r="A3348" s="104">
        <v>3347</v>
      </c>
      <c r="B3348" s="104" t="s">
        <v>20067</v>
      </c>
      <c r="C3348" s="104" t="s">
        <v>294</v>
      </c>
      <c r="D3348" s="104" t="s">
        <v>308</v>
      </c>
      <c r="E3348" s="104" t="s">
        <v>320</v>
      </c>
      <c r="F3348" s="104" t="s">
        <v>344</v>
      </c>
      <c r="G3348" s="104" t="s">
        <v>335</v>
      </c>
      <c r="H3348" s="104" t="s">
        <v>1340</v>
      </c>
      <c r="I3348" s="104" t="s">
        <v>20070</v>
      </c>
      <c r="J3348" s="105">
        <v>500</v>
      </c>
      <c r="K3348" s="105">
        <v>1000</v>
      </c>
      <c r="L3348" s="105">
        <v>750</v>
      </c>
      <c r="M3348" s="106">
        <v>0.56251206799999998</v>
      </c>
      <c r="N3348" s="105">
        <v>421.88405130000001</v>
      </c>
      <c r="O3348" s="107">
        <f t="shared" si="104"/>
        <v>8</v>
      </c>
      <c r="P3348" s="105">
        <f>IFERROR(INDEX(Data_HS!$D$2:$D$8217,MATCH(H3348,Data_HS!$A$2:$A$8217,0))/p_bulan,"")</f>
        <v>682207.27272727271</v>
      </c>
      <c r="Q3348" s="104" t="str">
        <f t="shared" si="105"/>
        <v>Wajar</v>
      </c>
    </row>
    <row r="3349" spans="1:17" x14ac:dyDescent="0.3">
      <c r="A3349" s="104">
        <v>3348</v>
      </c>
      <c r="B3349" s="104" t="s">
        <v>20067</v>
      </c>
      <c r="C3349" s="104" t="s">
        <v>294</v>
      </c>
      <c r="D3349" s="104" t="s">
        <v>308</v>
      </c>
      <c r="E3349" s="104" t="s">
        <v>320</v>
      </c>
      <c r="F3349" s="104" t="s">
        <v>344</v>
      </c>
      <c r="G3349" s="104" t="s">
        <v>335</v>
      </c>
      <c r="H3349" s="104" t="s">
        <v>2227</v>
      </c>
      <c r="I3349" s="104" t="s">
        <v>20071</v>
      </c>
      <c r="J3349" s="105">
        <v>1</v>
      </c>
      <c r="K3349" s="105">
        <v>1000</v>
      </c>
      <c r="L3349" s="105">
        <v>500.5</v>
      </c>
      <c r="M3349" s="106">
        <v>1.2673870469999999</v>
      </c>
      <c r="N3349" s="105">
        <v>634.32721719999995</v>
      </c>
      <c r="O3349" s="107">
        <f t="shared" si="104"/>
        <v>17</v>
      </c>
      <c r="P3349" s="105">
        <f>IFERROR(INDEX(Data_HS!$D$2:$D$8217,MATCH(H3349,Data_HS!$A$2:$A$8217,0))/p_bulan,"")</f>
        <v>26006.090909090908</v>
      </c>
      <c r="Q3349" s="104" t="str">
        <f t="shared" si="105"/>
        <v>Wajar</v>
      </c>
    </row>
    <row r="3350" spans="1:17" x14ac:dyDescent="0.3">
      <c r="A3350" s="104">
        <v>3349</v>
      </c>
      <c r="B3350" s="104" t="s">
        <v>20067</v>
      </c>
      <c r="C3350" s="104" t="s">
        <v>294</v>
      </c>
      <c r="D3350" s="104" t="s">
        <v>308</v>
      </c>
      <c r="E3350" s="104" t="s">
        <v>320</v>
      </c>
      <c r="F3350" s="104" t="s">
        <v>344</v>
      </c>
      <c r="G3350" s="104" t="s">
        <v>335</v>
      </c>
      <c r="H3350" s="104" t="s">
        <v>1328</v>
      </c>
      <c r="I3350" s="104" t="s">
        <v>20072</v>
      </c>
      <c r="J3350" s="105">
        <v>1000</v>
      </c>
      <c r="K3350" s="105">
        <v>1000</v>
      </c>
      <c r="L3350" s="105">
        <v>1000</v>
      </c>
      <c r="M3350" s="106">
        <v>1.220078137</v>
      </c>
      <c r="N3350" s="105">
        <v>1220.078137</v>
      </c>
      <c r="O3350" s="107">
        <f t="shared" si="104"/>
        <v>8</v>
      </c>
      <c r="P3350" s="105">
        <f>IFERROR(INDEX(Data_HS!$D$2:$D$8217,MATCH(H3350,Data_HS!$A$2:$A$8217,0))/p_bulan,"")</f>
        <v>24068985.181818184</v>
      </c>
      <c r="Q3350" s="104" t="str">
        <f t="shared" si="105"/>
        <v>Wajar</v>
      </c>
    </row>
    <row r="3351" spans="1:17" x14ac:dyDescent="0.3">
      <c r="A3351" s="104">
        <v>3350</v>
      </c>
      <c r="B3351" s="104" t="s">
        <v>20073</v>
      </c>
      <c r="C3351" s="104" t="s">
        <v>307</v>
      </c>
      <c r="D3351" s="104" t="s">
        <v>308</v>
      </c>
      <c r="E3351" s="104" t="s">
        <v>320</v>
      </c>
      <c r="F3351" s="104" t="s">
        <v>344</v>
      </c>
      <c r="G3351" s="104" t="s">
        <v>335</v>
      </c>
      <c r="H3351" s="104" t="s">
        <v>1476</v>
      </c>
      <c r="I3351" s="104" t="s">
        <v>20074</v>
      </c>
      <c r="J3351" s="105">
        <v>18000</v>
      </c>
      <c r="K3351" s="105">
        <v>50000</v>
      </c>
      <c r="L3351" s="105">
        <v>34000</v>
      </c>
      <c r="M3351" s="106">
        <v>6.1750955760000004</v>
      </c>
      <c r="N3351" s="105">
        <v>209953.24960000001</v>
      </c>
      <c r="O3351" s="107">
        <f t="shared" si="104"/>
        <v>9</v>
      </c>
      <c r="P3351" s="105">
        <f>IFERROR(INDEX(Data_HS!$D$2:$D$8217,MATCH(H3351,Data_HS!$A$2:$A$8217,0))/p_bulan,"")</f>
        <v>5139.363636363636</v>
      </c>
      <c r="Q3351" s="104" t="str">
        <f t="shared" si="105"/>
        <v>Melebihi ekspor nasional HS</v>
      </c>
    </row>
    <row r="3352" spans="1:17" x14ac:dyDescent="0.3">
      <c r="A3352" s="104">
        <v>3351</v>
      </c>
      <c r="B3352" s="104" t="s">
        <v>20073</v>
      </c>
      <c r="C3352" s="104" t="s">
        <v>307</v>
      </c>
      <c r="D3352" s="104" t="s">
        <v>308</v>
      </c>
      <c r="E3352" s="104" t="s">
        <v>320</v>
      </c>
      <c r="F3352" s="104" t="s">
        <v>344</v>
      </c>
      <c r="G3352" s="104" t="s">
        <v>335</v>
      </c>
      <c r="H3352" s="104" t="s">
        <v>1476</v>
      </c>
      <c r="I3352" s="104" t="s">
        <v>20075</v>
      </c>
      <c r="J3352" s="105">
        <v>18000</v>
      </c>
      <c r="K3352" s="105">
        <v>50000</v>
      </c>
      <c r="L3352" s="105">
        <v>34000</v>
      </c>
      <c r="M3352" s="106">
        <v>6.1750955760000004</v>
      </c>
      <c r="N3352" s="105">
        <v>209953.24960000001</v>
      </c>
      <c r="O3352" s="107">
        <f t="shared" si="104"/>
        <v>9</v>
      </c>
      <c r="P3352" s="105">
        <f>IFERROR(INDEX(Data_HS!$D$2:$D$8217,MATCH(H3352,Data_HS!$A$2:$A$8217,0))/p_bulan,"")</f>
        <v>5139.363636363636</v>
      </c>
      <c r="Q3352" s="104" t="str">
        <f t="shared" si="105"/>
        <v>Melebihi ekspor nasional HS</v>
      </c>
    </row>
    <row r="3353" spans="1:17" x14ac:dyDescent="0.3">
      <c r="A3353" s="104">
        <v>3352</v>
      </c>
      <c r="B3353" s="104" t="s">
        <v>20073</v>
      </c>
      <c r="C3353" s="104" t="s">
        <v>307</v>
      </c>
      <c r="D3353" s="104" t="s">
        <v>308</v>
      </c>
      <c r="E3353" s="104" t="s">
        <v>320</v>
      </c>
      <c r="F3353" s="104" t="s">
        <v>344</v>
      </c>
      <c r="G3353" s="104" t="s">
        <v>335</v>
      </c>
      <c r="H3353" s="104" t="s">
        <v>6202</v>
      </c>
      <c r="I3353" s="104" t="s">
        <v>19233</v>
      </c>
      <c r="J3353" s="105">
        <v>18000</v>
      </c>
      <c r="K3353" s="105">
        <v>100000</v>
      </c>
      <c r="L3353" s="105">
        <v>59000</v>
      </c>
      <c r="M3353" s="106">
        <v>1.874092688</v>
      </c>
      <c r="N3353" s="105">
        <v>110571.46859999999</v>
      </c>
      <c r="O3353" s="107">
        <f t="shared" si="104"/>
        <v>44</v>
      </c>
      <c r="P3353" s="105">
        <f>IFERROR(INDEX(Data_HS!$D$2:$D$8217,MATCH(H3353,Data_HS!$A$2:$A$8217,0))/p_bulan,"")</f>
        <v>3613175.9090909092</v>
      </c>
      <c r="Q3353" s="104" t="str">
        <f t="shared" si="105"/>
        <v>Wajar</v>
      </c>
    </row>
    <row r="3354" spans="1:17" x14ac:dyDescent="0.3">
      <c r="A3354" s="104">
        <v>3353</v>
      </c>
      <c r="B3354" s="104" t="s">
        <v>20073</v>
      </c>
      <c r="C3354" s="104" t="s">
        <v>307</v>
      </c>
      <c r="D3354" s="104" t="s">
        <v>308</v>
      </c>
      <c r="E3354" s="104" t="s">
        <v>320</v>
      </c>
      <c r="F3354" s="104" t="s">
        <v>344</v>
      </c>
      <c r="G3354" s="104" t="s">
        <v>335</v>
      </c>
      <c r="H3354" s="104" t="s">
        <v>5436</v>
      </c>
      <c r="I3354" s="104" t="s">
        <v>17251</v>
      </c>
      <c r="J3354" s="105">
        <v>0</v>
      </c>
      <c r="K3354" s="105">
        <v>0</v>
      </c>
      <c r="L3354" s="105">
        <v>0</v>
      </c>
      <c r="M3354" s="106">
        <v>2.1972380380000001</v>
      </c>
      <c r="N3354" s="105">
        <v>0</v>
      </c>
      <c r="O3354" s="107">
        <f t="shared" si="104"/>
        <v>39</v>
      </c>
      <c r="P3354" s="105">
        <f>IFERROR(INDEX(Data_HS!$D$2:$D$8217,MATCH(H3354,Data_HS!$A$2:$A$8217,0))/p_bulan,"")</f>
        <v>74867.090909090912</v>
      </c>
      <c r="Q3354" s="104" t="str">
        <f t="shared" si="105"/>
        <v>Estimasi nol</v>
      </c>
    </row>
    <row r="3355" spans="1:17" x14ac:dyDescent="0.3">
      <c r="A3355" s="104">
        <v>3354</v>
      </c>
      <c r="B3355" s="104" t="s">
        <v>20073</v>
      </c>
      <c r="C3355" s="104" t="s">
        <v>307</v>
      </c>
      <c r="D3355" s="104" t="s">
        <v>308</v>
      </c>
      <c r="E3355" s="104" t="s">
        <v>320</v>
      </c>
      <c r="F3355" s="104" t="s">
        <v>344</v>
      </c>
      <c r="G3355" s="104" t="s">
        <v>335</v>
      </c>
      <c r="H3355" s="104" t="s">
        <v>1557</v>
      </c>
      <c r="I3355" s="104" t="s">
        <v>17672</v>
      </c>
      <c r="J3355" s="105"/>
      <c r="K3355" s="105"/>
      <c r="L3355" s="105"/>
      <c r="M3355" s="106">
        <v>0.76696932900000003</v>
      </c>
      <c r="N3355" s="105"/>
      <c r="O3355" s="107">
        <f t="shared" si="104"/>
        <v>9</v>
      </c>
      <c r="P3355" s="105">
        <f>IFERROR(INDEX(Data_HS!$D$2:$D$8217,MATCH(H3355,Data_HS!$A$2:$A$8217,0))/p_bulan,"")</f>
        <v>171188.18181818182</v>
      </c>
      <c r="Q3355" s="104" t="str">
        <f t="shared" si="105"/>
        <v>Tanpa estimasi</v>
      </c>
    </row>
    <row r="3356" spans="1:17" x14ac:dyDescent="0.3">
      <c r="A3356" s="104">
        <v>3355</v>
      </c>
      <c r="B3356" s="104" t="s">
        <v>20073</v>
      </c>
      <c r="C3356" s="104" t="s">
        <v>307</v>
      </c>
      <c r="D3356" s="104" t="s">
        <v>308</v>
      </c>
      <c r="E3356" s="104" t="s">
        <v>320</v>
      </c>
      <c r="F3356" s="104" t="s">
        <v>344</v>
      </c>
      <c r="G3356" s="104" t="s">
        <v>335</v>
      </c>
      <c r="H3356" s="104" t="s">
        <v>16845</v>
      </c>
      <c r="I3356" s="104" t="s">
        <v>20076</v>
      </c>
      <c r="J3356" s="105">
        <v>5000</v>
      </c>
      <c r="K3356" s="105">
        <v>7000</v>
      </c>
      <c r="L3356" s="105">
        <v>6000</v>
      </c>
      <c r="M3356" s="106"/>
      <c r="N3356" s="105"/>
      <c r="O3356" s="107">
        <f t="shared" si="104"/>
        <v>0</v>
      </c>
      <c r="P3356" s="105" t="str">
        <f>IFERROR(INDEX(Data_HS!$D$2:$D$8217,MATCH(H3356,Data_HS!$A$2:$A$8217,0))/p_bulan,"")</f>
        <v/>
      </c>
      <c r="Q3356" s="104" t="str">
        <f t="shared" si="105"/>
        <v>HS tidak valid</v>
      </c>
    </row>
    <row r="3357" spans="1:17" x14ac:dyDescent="0.3">
      <c r="A3357" s="104">
        <v>3356</v>
      </c>
      <c r="B3357" s="104" t="s">
        <v>20073</v>
      </c>
      <c r="C3357" s="104" t="s">
        <v>307</v>
      </c>
      <c r="D3357" s="104" t="s">
        <v>308</v>
      </c>
      <c r="E3357" s="104" t="s">
        <v>320</v>
      </c>
      <c r="F3357" s="104" t="s">
        <v>344</v>
      </c>
      <c r="G3357" s="104" t="s">
        <v>335</v>
      </c>
      <c r="H3357" s="104" t="s">
        <v>7797</v>
      </c>
      <c r="I3357" s="104" t="s">
        <v>20077</v>
      </c>
      <c r="J3357" s="105"/>
      <c r="K3357" s="105"/>
      <c r="L3357" s="105"/>
      <c r="M3357" s="106">
        <v>3.2332010750000002</v>
      </c>
      <c r="N3357" s="105"/>
      <c r="O3357" s="107">
        <f t="shared" si="104"/>
        <v>59</v>
      </c>
      <c r="P3357" s="105">
        <f>IFERROR(INDEX(Data_HS!$D$2:$D$8217,MATCH(H3357,Data_HS!$A$2:$A$8217,0))/p_bulan,"")</f>
        <v>6889.363636363636</v>
      </c>
      <c r="Q3357" s="104" t="str">
        <f t="shared" si="105"/>
        <v>Tanpa estimasi</v>
      </c>
    </row>
    <row r="3358" spans="1:17" x14ac:dyDescent="0.3">
      <c r="A3358" s="104">
        <v>3357</v>
      </c>
      <c r="B3358" s="104" t="s">
        <v>20073</v>
      </c>
      <c r="C3358" s="104" t="s">
        <v>307</v>
      </c>
      <c r="D3358" s="104" t="s">
        <v>308</v>
      </c>
      <c r="E3358" s="104" t="s">
        <v>320</v>
      </c>
      <c r="F3358" s="104" t="s">
        <v>344</v>
      </c>
      <c r="G3358" s="104" t="s">
        <v>335</v>
      </c>
      <c r="H3358" s="104" t="s">
        <v>1557</v>
      </c>
      <c r="I3358" s="104" t="s">
        <v>17672</v>
      </c>
      <c r="J3358" s="105">
        <v>18000</v>
      </c>
      <c r="K3358" s="105">
        <v>50000</v>
      </c>
      <c r="L3358" s="105">
        <v>34000</v>
      </c>
      <c r="M3358" s="106">
        <v>0.76696932900000003</v>
      </c>
      <c r="N3358" s="105">
        <v>26076.957200000001</v>
      </c>
      <c r="O3358" s="107">
        <f t="shared" si="104"/>
        <v>9</v>
      </c>
      <c r="P3358" s="105">
        <f>IFERROR(INDEX(Data_HS!$D$2:$D$8217,MATCH(H3358,Data_HS!$A$2:$A$8217,0))/p_bulan,"")</f>
        <v>171188.18181818182</v>
      </c>
      <c r="Q3358" s="104" t="str">
        <f t="shared" si="105"/>
        <v>Wajar</v>
      </c>
    </row>
    <row r="3359" spans="1:17" x14ac:dyDescent="0.3">
      <c r="A3359" s="104">
        <v>3358</v>
      </c>
      <c r="B3359" s="104" t="s">
        <v>20078</v>
      </c>
      <c r="C3359" s="104" t="s">
        <v>282</v>
      </c>
      <c r="D3359" s="104" t="s">
        <v>320</v>
      </c>
      <c r="E3359" s="104" t="s">
        <v>320</v>
      </c>
      <c r="F3359" s="104" t="s">
        <v>320</v>
      </c>
      <c r="G3359" s="104" t="s">
        <v>320</v>
      </c>
      <c r="H3359" s="104" t="s">
        <v>1180</v>
      </c>
      <c r="I3359" s="104" t="s">
        <v>20079</v>
      </c>
      <c r="J3359" s="105">
        <v>10000</v>
      </c>
      <c r="K3359" s="105">
        <v>40000</v>
      </c>
      <c r="L3359" s="105">
        <v>25000</v>
      </c>
      <c r="M3359" s="106">
        <v>5.41714E-4</v>
      </c>
      <c r="N3359" s="105">
        <v>13.542859590000001</v>
      </c>
      <c r="O3359" s="107">
        <f t="shared" si="104"/>
        <v>7</v>
      </c>
      <c r="P3359" s="105">
        <f>IFERROR(INDEX(Data_HS!$D$2:$D$8217,MATCH(H3359,Data_HS!$A$2:$A$8217,0))/p_bulan,"")</f>
        <v>10.363636363636363</v>
      </c>
      <c r="Q3359" s="104" t="str">
        <f t="shared" si="105"/>
        <v>Melebihi ekspor nasional HS</v>
      </c>
    </row>
    <row r="3360" spans="1:17" x14ac:dyDescent="0.3">
      <c r="A3360" s="104">
        <v>3359</v>
      </c>
      <c r="B3360" s="104" t="s">
        <v>20078</v>
      </c>
      <c r="C3360" s="104" t="s">
        <v>282</v>
      </c>
      <c r="D3360" s="104" t="s">
        <v>320</v>
      </c>
      <c r="E3360" s="104" t="s">
        <v>320</v>
      </c>
      <c r="F3360" s="104" t="s">
        <v>320</v>
      </c>
      <c r="G3360" s="104" t="s">
        <v>320</v>
      </c>
      <c r="H3360" s="104" t="s">
        <v>1460</v>
      </c>
      <c r="I3360" s="104" t="s">
        <v>20080</v>
      </c>
      <c r="J3360" s="105">
        <v>1000</v>
      </c>
      <c r="K3360" s="105">
        <v>15000</v>
      </c>
      <c r="L3360" s="105">
        <v>8000</v>
      </c>
      <c r="M3360" s="106">
        <v>6.8828138010000002</v>
      </c>
      <c r="N3360" s="105">
        <v>55062.510399999999</v>
      </c>
      <c r="O3360" s="107">
        <f t="shared" si="104"/>
        <v>9</v>
      </c>
      <c r="P3360" s="105">
        <f>IFERROR(INDEX(Data_HS!$D$2:$D$8217,MATCH(H3360,Data_HS!$A$2:$A$8217,0))/p_bulan,"")</f>
        <v>60138.272727272728</v>
      </c>
      <c r="Q3360" s="104" t="str">
        <f t="shared" si="105"/>
        <v>Wajar</v>
      </c>
    </row>
    <row r="3361" spans="1:17" x14ac:dyDescent="0.3">
      <c r="A3361" s="104">
        <v>3360</v>
      </c>
      <c r="B3361" s="104" t="s">
        <v>20078</v>
      </c>
      <c r="C3361" s="104" t="s">
        <v>282</v>
      </c>
      <c r="D3361" s="104" t="s">
        <v>320</v>
      </c>
      <c r="E3361" s="104" t="s">
        <v>320</v>
      </c>
      <c r="F3361" s="104" t="s">
        <v>320</v>
      </c>
      <c r="G3361" s="104" t="s">
        <v>320</v>
      </c>
      <c r="H3361" s="104" t="s">
        <v>1304</v>
      </c>
      <c r="I3361" s="104" t="s">
        <v>20081</v>
      </c>
      <c r="J3361" s="105">
        <v>15000</v>
      </c>
      <c r="K3361" s="105">
        <v>40000</v>
      </c>
      <c r="L3361" s="105">
        <v>27500</v>
      </c>
      <c r="M3361" s="106">
        <v>0.42636016700000001</v>
      </c>
      <c r="N3361" s="105">
        <v>11724.90459</v>
      </c>
      <c r="O3361" s="107">
        <f t="shared" si="104"/>
        <v>8</v>
      </c>
      <c r="P3361" s="105">
        <f>IFERROR(INDEX(Data_HS!$D$2:$D$8217,MATCH(H3361,Data_HS!$A$2:$A$8217,0))/p_bulan,"")</f>
        <v>24934517.727272727</v>
      </c>
      <c r="Q3361" s="104" t="str">
        <f t="shared" si="105"/>
        <v>Wajar</v>
      </c>
    </row>
    <row r="3362" spans="1:17" x14ac:dyDescent="0.3">
      <c r="A3362" s="104">
        <v>3361</v>
      </c>
      <c r="B3362" s="104" t="s">
        <v>20078</v>
      </c>
      <c r="C3362" s="104" t="s">
        <v>282</v>
      </c>
      <c r="D3362" s="104" t="s">
        <v>320</v>
      </c>
      <c r="E3362" s="104" t="s">
        <v>320</v>
      </c>
      <c r="F3362" s="104" t="s">
        <v>320</v>
      </c>
      <c r="G3362" s="104" t="s">
        <v>320</v>
      </c>
      <c r="H3362" s="104" t="s">
        <v>1012</v>
      </c>
      <c r="I3362" s="104" t="s">
        <v>20082</v>
      </c>
      <c r="J3362" s="105">
        <v>15000</v>
      </c>
      <c r="K3362" s="105">
        <v>10000</v>
      </c>
      <c r="L3362" s="105">
        <v>12500</v>
      </c>
      <c r="M3362" s="106">
        <v>0.96830788199999995</v>
      </c>
      <c r="N3362" s="105">
        <v>12103.848529999999</v>
      </c>
      <c r="O3362" s="107">
        <f t="shared" si="104"/>
        <v>4</v>
      </c>
      <c r="P3362" s="105">
        <f>IFERROR(INDEX(Data_HS!$D$2:$D$8217,MATCH(H3362,Data_HS!$A$2:$A$8217,0))/p_bulan,"")</f>
        <v>2073619.1818181819</v>
      </c>
      <c r="Q3362" s="104" t="str">
        <f t="shared" si="105"/>
        <v>Wajar</v>
      </c>
    </row>
    <row r="3363" spans="1:17" x14ac:dyDescent="0.3">
      <c r="A3363" s="104">
        <v>3362</v>
      </c>
      <c r="B3363" s="104" t="s">
        <v>20078</v>
      </c>
      <c r="C3363" s="104" t="s">
        <v>282</v>
      </c>
      <c r="D3363" s="104" t="s">
        <v>320</v>
      </c>
      <c r="E3363" s="104" t="s">
        <v>320</v>
      </c>
      <c r="F3363" s="104" t="s">
        <v>320</v>
      </c>
      <c r="G3363" s="104" t="s">
        <v>320</v>
      </c>
      <c r="H3363" s="104" t="s">
        <v>14367</v>
      </c>
      <c r="I3363" s="104" t="s">
        <v>20083</v>
      </c>
      <c r="J3363" s="105">
        <v>0</v>
      </c>
      <c r="K3363" s="105">
        <v>0</v>
      </c>
      <c r="L3363" s="105">
        <v>0</v>
      </c>
      <c r="M3363" s="106">
        <v>44.28827802</v>
      </c>
      <c r="N3363" s="105">
        <v>0</v>
      </c>
      <c r="O3363" s="107">
        <f t="shared" si="104"/>
        <v>85</v>
      </c>
      <c r="P3363" s="105">
        <f>IFERROR(INDEX(Data_HS!$D$2:$D$8217,MATCH(H3363,Data_HS!$A$2:$A$8217,0))/p_bulan,"")</f>
        <v>28268</v>
      </c>
      <c r="Q3363" s="104" t="str">
        <f t="shared" si="105"/>
        <v>Estimasi nol</v>
      </c>
    </row>
    <row r="3364" spans="1:17" x14ac:dyDescent="0.3">
      <c r="A3364" s="104">
        <v>3363</v>
      </c>
      <c r="B3364" s="104" t="s">
        <v>20078</v>
      </c>
      <c r="C3364" s="104" t="s">
        <v>282</v>
      </c>
      <c r="D3364" s="104" t="s">
        <v>320</v>
      </c>
      <c r="E3364" s="104" t="s">
        <v>320</v>
      </c>
      <c r="F3364" s="104" t="s">
        <v>320</v>
      </c>
      <c r="G3364" s="104" t="s">
        <v>320</v>
      </c>
      <c r="H3364" s="104" t="s">
        <v>1557</v>
      </c>
      <c r="I3364" s="104" t="s">
        <v>16903</v>
      </c>
      <c r="J3364" s="105">
        <v>15000</v>
      </c>
      <c r="K3364" s="105">
        <v>15000</v>
      </c>
      <c r="L3364" s="105">
        <v>15000</v>
      </c>
      <c r="M3364" s="106">
        <v>0.76696932900000003</v>
      </c>
      <c r="N3364" s="105">
        <v>11504.539940000001</v>
      </c>
      <c r="O3364" s="107">
        <f t="shared" si="104"/>
        <v>9</v>
      </c>
      <c r="P3364" s="105">
        <f>IFERROR(INDEX(Data_HS!$D$2:$D$8217,MATCH(H3364,Data_HS!$A$2:$A$8217,0))/p_bulan,"")</f>
        <v>171188.18181818182</v>
      </c>
      <c r="Q3364" s="104" t="str">
        <f t="shared" si="105"/>
        <v>Wajar</v>
      </c>
    </row>
    <row r="3365" spans="1:17" x14ac:dyDescent="0.3">
      <c r="A3365" s="104">
        <v>3364</v>
      </c>
      <c r="B3365" s="104" t="s">
        <v>20078</v>
      </c>
      <c r="C3365" s="104" t="s">
        <v>282</v>
      </c>
      <c r="D3365" s="104" t="s">
        <v>320</v>
      </c>
      <c r="E3365" s="104" t="s">
        <v>320</v>
      </c>
      <c r="F3365" s="104" t="s">
        <v>320</v>
      </c>
      <c r="G3365" s="104" t="s">
        <v>320</v>
      </c>
      <c r="H3365" s="104" t="s">
        <v>14367</v>
      </c>
      <c r="I3365" s="104" t="s">
        <v>20084</v>
      </c>
      <c r="J3365" s="105">
        <v>0</v>
      </c>
      <c r="K3365" s="105">
        <v>0</v>
      </c>
      <c r="L3365" s="105">
        <v>0</v>
      </c>
      <c r="M3365" s="106">
        <v>44.28827802</v>
      </c>
      <c r="N3365" s="105">
        <v>0</v>
      </c>
      <c r="O3365" s="107">
        <f t="shared" si="104"/>
        <v>85</v>
      </c>
      <c r="P3365" s="105">
        <f>IFERROR(INDEX(Data_HS!$D$2:$D$8217,MATCH(H3365,Data_HS!$A$2:$A$8217,0))/p_bulan,"")</f>
        <v>28268</v>
      </c>
      <c r="Q3365" s="104" t="str">
        <f t="shared" si="105"/>
        <v>Estimasi nol</v>
      </c>
    </row>
    <row r="3366" spans="1:17" x14ac:dyDescent="0.3">
      <c r="A3366" s="104">
        <v>3365</v>
      </c>
      <c r="B3366" s="104" t="s">
        <v>20078</v>
      </c>
      <c r="C3366" s="104" t="s">
        <v>282</v>
      </c>
      <c r="D3366" s="104" t="s">
        <v>320</v>
      </c>
      <c r="E3366" s="104" t="s">
        <v>320</v>
      </c>
      <c r="F3366" s="104" t="s">
        <v>320</v>
      </c>
      <c r="G3366" s="104" t="s">
        <v>320</v>
      </c>
      <c r="H3366" s="104" t="s">
        <v>1513</v>
      </c>
      <c r="I3366" s="104" t="s">
        <v>20085</v>
      </c>
      <c r="J3366" s="105">
        <v>500</v>
      </c>
      <c r="K3366" s="105">
        <v>1000</v>
      </c>
      <c r="L3366" s="105">
        <v>750</v>
      </c>
      <c r="M3366" s="106">
        <v>48.166593229999997</v>
      </c>
      <c r="N3366" s="105">
        <v>36124.944920000002</v>
      </c>
      <c r="O3366" s="107">
        <f t="shared" si="104"/>
        <v>9</v>
      </c>
      <c r="P3366" s="105">
        <f>IFERROR(INDEX(Data_HS!$D$2:$D$8217,MATCH(H3366,Data_HS!$A$2:$A$8217,0))/p_bulan,"")</f>
        <v>785032.27272727271</v>
      </c>
      <c r="Q3366" s="104" t="str">
        <f t="shared" si="105"/>
        <v>Wajar</v>
      </c>
    </row>
    <row r="3367" spans="1:17" x14ac:dyDescent="0.3">
      <c r="A3367" s="104">
        <v>3366</v>
      </c>
      <c r="B3367" s="104" t="s">
        <v>20086</v>
      </c>
      <c r="C3367" s="104" t="s">
        <v>292</v>
      </c>
      <c r="D3367" s="104" t="s">
        <v>311</v>
      </c>
      <c r="E3367" s="104" t="s">
        <v>306</v>
      </c>
      <c r="F3367" s="104" t="s">
        <v>343</v>
      </c>
      <c r="G3367" s="104" t="s">
        <v>332</v>
      </c>
      <c r="H3367" s="104" t="s">
        <v>1759</v>
      </c>
      <c r="I3367" s="104" t="s">
        <v>20087</v>
      </c>
      <c r="J3367" s="105">
        <v>100</v>
      </c>
      <c r="K3367" s="105">
        <v>100000</v>
      </c>
      <c r="L3367" s="105">
        <v>50050</v>
      </c>
      <c r="M3367" s="106">
        <v>2.4777418760000001</v>
      </c>
      <c r="N3367" s="105">
        <v>124010.9809</v>
      </c>
      <c r="O3367" s="107">
        <f t="shared" si="104"/>
        <v>12</v>
      </c>
      <c r="P3367" s="105">
        <f>IFERROR(INDEX(Data_HS!$D$2:$D$8217,MATCH(H3367,Data_HS!$A$2:$A$8217,0))/p_bulan,"")</f>
        <v>395403.45454545453</v>
      </c>
      <c r="Q3367" s="104" t="str">
        <f t="shared" si="105"/>
        <v>Wajar</v>
      </c>
    </row>
    <row r="3368" spans="1:17" x14ac:dyDescent="0.3">
      <c r="A3368" s="104">
        <v>3367</v>
      </c>
      <c r="B3368" s="104" t="s">
        <v>20086</v>
      </c>
      <c r="C3368" s="104" t="s">
        <v>292</v>
      </c>
      <c r="D3368" s="104" t="s">
        <v>311</v>
      </c>
      <c r="E3368" s="104" t="s">
        <v>306</v>
      </c>
      <c r="F3368" s="104" t="s">
        <v>343</v>
      </c>
      <c r="G3368" s="104" t="s">
        <v>332</v>
      </c>
      <c r="H3368" s="104" t="s">
        <v>16523</v>
      </c>
      <c r="I3368" s="104" t="s">
        <v>20088</v>
      </c>
      <c r="J3368" s="105">
        <v>25000</v>
      </c>
      <c r="K3368" s="105">
        <v>100000</v>
      </c>
      <c r="L3368" s="105">
        <v>62500</v>
      </c>
      <c r="M3368" s="106">
        <v>0.435440094</v>
      </c>
      <c r="N3368" s="105">
        <v>27215.005860000001</v>
      </c>
      <c r="O3368" s="107">
        <f t="shared" si="104"/>
        <v>96</v>
      </c>
      <c r="P3368" s="105">
        <f>IFERROR(INDEX(Data_HS!$D$2:$D$8217,MATCH(H3368,Data_HS!$A$2:$A$8217,0))/p_bulan,"")</f>
        <v>2688894</v>
      </c>
      <c r="Q3368" s="104" t="str">
        <f t="shared" si="105"/>
        <v>Wajar</v>
      </c>
    </row>
    <row r="3369" spans="1:17" x14ac:dyDescent="0.3">
      <c r="A3369" s="104">
        <v>3368</v>
      </c>
      <c r="B3369" s="104" t="s">
        <v>20086</v>
      </c>
      <c r="C3369" s="104" t="s">
        <v>292</v>
      </c>
      <c r="D3369" s="104" t="s">
        <v>311</v>
      </c>
      <c r="E3369" s="104" t="s">
        <v>306</v>
      </c>
      <c r="F3369" s="104" t="s">
        <v>343</v>
      </c>
      <c r="G3369" s="104" t="s">
        <v>332</v>
      </c>
      <c r="H3369" s="104" t="s">
        <v>4629</v>
      </c>
      <c r="I3369" s="104" t="s">
        <v>20089</v>
      </c>
      <c r="J3369" s="105">
        <v>1500</v>
      </c>
      <c r="K3369" s="105">
        <v>150000</v>
      </c>
      <c r="L3369" s="105">
        <v>75750</v>
      </c>
      <c r="M3369" s="106">
        <v>1.77268161</v>
      </c>
      <c r="N3369" s="105">
        <v>134280.63190000001</v>
      </c>
      <c r="O3369" s="107">
        <f t="shared" si="104"/>
        <v>38</v>
      </c>
      <c r="P3369" s="105">
        <f>IFERROR(INDEX(Data_HS!$D$2:$D$8217,MATCH(H3369,Data_HS!$A$2:$A$8217,0))/p_bulan,"")</f>
        <v>2332469</v>
      </c>
      <c r="Q3369" s="104" t="str">
        <f t="shared" si="105"/>
        <v>Wajar</v>
      </c>
    </row>
    <row r="3370" spans="1:17" x14ac:dyDescent="0.3">
      <c r="A3370" s="104">
        <v>3369</v>
      </c>
      <c r="B3370" s="104" t="s">
        <v>20086</v>
      </c>
      <c r="C3370" s="104" t="s">
        <v>292</v>
      </c>
      <c r="D3370" s="104" t="s">
        <v>311</v>
      </c>
      <c r="E3370" s="104" t="s">
        <v>306</v>
      </c>
      <c r="F3370" s="104" t="s">
        <v>343</v>
      </c>
      <c r="G3370" s="104" t="s">
        <v>332</v>
      </c>
      <c r="H3370" s="104" t="s">
        <v>1338</v>
      </c>
      <c r="I3370" s="104" t="s">
        <v>20090</v>
      </c>
      <c r="J3370" s="105">
        <v>100</v>
      </c>
      <c r="K3370" s="105">
        <v>5000</v>
      </c>
      <c r="L3370" s="105">
        <v>2550</v>
      </c>
      <c r="M3370" s="106">
        <v>1.5809700950000001</v>
      </c>
      <c r="N3370" s="105">
        <v>4031.473743</v>
      </c>
      <c r="O3370" s="107">
        <f t="shared" si="104"/>
        <v>8</v>
      </c>
      <c r="P3370" s="105">
        <f>IFERROR(INDEX(Data_HS!$D$2:$D$8217,MATCH(H3370,Data_HS!$A$2:$A$8217,0))/p_bulan,"")</f>
        <v>10972.363636363636</v>
      </c>
      <c r="Q3370" s="104" t="str">
        <f t="shared" si="105"/>
        <v>Wajar</v>
      </c>
    </row>
    <row r="3371" spans="1:17" x14ac:dyDescent="0.3">
      <c r="A3371" s="104">
        <v>3370</v>
      </c>
      <c r="B3371" s="104" t="s">
        <v>20091</v>
      </c>
      <c r="C3371" s="104" t="s">
        <v>286</v>
      </c>
      <c r="D3371" s="104" t="s">
        <v>314</v>
      </c>
      <c r="E3371" s="104" t="s">
        <v>320</v>
      </c>
      <c r="F3371" s="104" t="s">
        <v>343</v>
      </c>
      <c r="G3371" s="104" t="s">
        <v>332</v>
      </c>
      <c r="H3371" s="104" t="s">
        <v>4629</v>
      </c>
      <c r="I3371" s="104" t="s">
        <v>20092</v>
      </c>
      <c r="J3371" s="105">
        <v>20000</v>
      </c>
      <c r="K3371" s="105">
        <v>1000000</v>
      </c>
      <c r="L3371" s="105">
        <v>510000</v>
      </c>
      <c r="M3371" s="106">
        <v>1.77268161</v>
      </c>
      <c r="N3371" s="105">
        <v>904067.62100000004</v>
      </c>
      <c r="O3371" s="107">
        <f t="shared" si="104"/>
        <v>38</v>
      </c>
      <c r="P3371" s="105">
        <f>IFERROR(INDEX(Data_HS!$D$2:$D$8217,MATCH(H3371,Data_HS!$A$2:$A$8217,0))/p_bulan,"")</f>
        <v>2332469</v>
      </c>
      <c r="Q3371" s="104" t="str">
        <f t="shared" si="105"/>
        <v>Wajar</v>
      </c>
    </row>
    <row r="3372" spans="1:17" x14ac:dyDescent="0.3">
      <c r="A3372" s="104">
        <v>3371</v>
      </c>
      <c r="B3372" s="104" t="s">
        <v>20091</v>
      </c>
      <c r="C3372" s="104" t="s">
        <v>286</v>
      </c>
      <c r="D3372" s="104" t="s">
        <v>314</v>
      </c>
      <c r="E3372" s="104" t="s">
        <v>320</v>
      </c>
      <c r="F3372" s="104" t="s">
        <v>343</v>
      </c>
      <c r="G3372" s="104" t="s">
        <v>332</v>
      </c>
      <c r="H3372" s="104" t="s">
        <v>2197</v>
      </c>
      <c r="I3372" s="104" t="s">
        <v>20093</v>
      </c>
      <c r="J3372" s="105">
        <v>10000</v>
      </c>
      <c r="K3372" s="105">
        <v>20000</v>
      </c>
      <c r="L3372" s="105">
        <v>15000</v>
      </c>
      <c r="M3372" s="106">
        <v>1.1823841829999999</v>
      </c>
      <c r="N3372" s="105">
        <v>17735.762739999998</v>
      </c>
      <c r="O3372" s="107">
        <f t="shared" si="104"/>
        <v>17</v>
      </c>
      <c r="P3372" s="105">
        <f>IFERROR(INDEX(Data_HS!$D$2:$D$8217,MATCH(H3372,Data_HS!$A$2:$A$8217,0))/p_bulan,"")</f>
        <v>175408.09090909091</v>
      </c>
      <c r="Q3372" s="104" t="str">
        <f t="shared" si="105"/>
        <v>Wajar</v>
      </c>
    </row>
    <row r="3373" spans="1:17" x14ac:dyDescent="0.3">
      <c r="A3373" s="104">
        <v>3372</v>
      </c>
      <c r="B3373" s="104" t="s">
        <v>20091</v>
      </c>
      <c r="C3373" s="104" t="s">
        <v>286</v>
      </c>
      <c r="D3373" s="104" t="s">
        <v>314</v>
      </c>
      <c r="E3373" s="104" t="s">
        <v>320</v>
      </c>
      <c r="F3373" s="104" t="s">
        <v>343</v>
      </c>
      <c r="G3373" s="104" t="s">
        <v>332</v>
      </c>
      <c r="H3373" s="104" t="s">
        <v>2149</v>
      </c>
      <c r="I3373" s="104" t="s">
        <v>20094</v>
      </c>
      <c r="J3373" s="105">
        <v>10000</v>
      </c>
      <c r="K3373" s="105">
        <v>20000</v>
      </c>
      <c r="L3373" s="105">
        <v>15000</v>
      </c>
      <c r="M3373" s="106">
        <v>10.909810970000001</v>
      </c>
      <c r="N3373" s="105">
        <v>163647.16459999999</v>
      </c>
      <c r="O3373" s="107">
        <f t="shared" si="104"/>
        <v>16</v>
      </c>
      <c r="P3373" s="105">
        <f>IFERROR(INDEX(Data_HS!$D$2:$D$8217,MATCH(H3373,Data_HS!$A$2:$A$8217,0))/p_bulan,"")</f>
        <v>797375.27272727271</v>
      </c>
      <c r="Q3373" s="104" t="str">
        <f t="shared" si="105"/>
        <v>Wajar</v>
      </c>
    </row>
    <row r="3374" spans="1:17" x14ac:dyDescent="0.3">
      <c r="A3374" s="104">
        <v>3373</v>
      </c>
      <c r="B3374" s="104" t="s">
        <v>20091</v>
      </c>
      <c r="C3374" s="104" t="s">
        <v>286</v>
      </c>
      <c r="D3374" s="104" t="s">
        <v>314</v>
      </c>
      <c r="E3374" s="104" t="s">
        <v>320</v>
      </c>
      <c r="F3374" s="104" t="s">
        <v>343</v>
      </c>
      <c r="G3374" s="104" t="s">
        <v>332</v>
      </c>
      <c r="H3374" s="104" t="s">
        <v>4545</v>
      </c>
      <c r="I3374" s="104" t="s">
        <v>20095</v>
      </c>
      <c r="J3374" s="105">
        <v>0</v>
      </c>
      <c r="K3374" s="105">
        <v>0</v>
      </c>
      <c r="L3374" s="105">
        <v>0</v>
      </c>
      <c r="M3374" s="106">
        <v>2.5913616739999998</v>
      </c>
      <c r="N3374" s="105">
        <v>0</v>
      </c>
      <c r="O3374" s="107">
        <f t="shared" si="104"/>
        <v>35</v>
      </c>
      <c r="P3374" s="105">
        <f>IFERROR(INDEX(Data_HS!$D$2:$D$8217,MATCH(H3374,Data_HS!$A$2:$A$8217,0))/p_bulan,"")</f>
        <v>51957.272727272728</v>
      </c>
      <c r="Q3374" s="104" t="str">
        <f t="shared" si="105"/>
        <v>Estimasi nol</v>
      </c>
    </row>
    <row r="3375" spans="1:17" x14ac:dyDescent="0.3">
      <c r="A3375" s="104">
        <v>3374</v>
      </c>
      <c r="B3375" s="104" t="s">
        <v>20091</v>
      </c>
      <c r="C3375" s="104" t="s">
        <v>286</v>
      </c>
      <c r="D3375" s="104" t="s">
        <v>314</v>
      </c>
      <c r="E3375" s="104" t="s">
        <v>320</v>
      </c>
      <c r="F3375" s="104" t="s">
        <v>343</v>
      </c>
      <c r="G3375" s="104" t="s">
        <v>332</v>
      </c>
      <c r="H3375" s="104" t="s">
        <v>2437</v>
      </c>
      <c r="I3375" s="104" t="s">
        <v>19937</v>
      </c>
      <c r="J3375" s="105">
        <v>0</v>
      </c>
      <c r="K3375" s="105">
        <v>0</v>
      </c>
      <c r="L3375" s="105">
        <v>0</v>
      </c>
      <c r="M3375" s="106">
        <v>0.203883495</v>
      </c>
      <c r="N3375" s="105">
        <v>0</v>
      </c>
      <c r="O3375" s="107">
        <f t="shared" si="104"/>
        <v>20</v>
      </c>
      <c r="P3375" s="105">
        <f>IFERROR(INDEX(Data_HS!$D$2:$D$8217,MATCH(H3375,Data_HS!$A$2:$A$8217,0))/p_bulan,"")</f>
        <v>13.363636363636363</v>
      </c>
      <c r="Q3375" s="104" t="str">
        <f t="shared" si="105"/>
        <v>Estimasi nol</v>
      </c>
    </row>
    <row r="3376" spans="1:17" x14ac:dyDescent="0.3">
      <c r="A3376" s="104">
        <v>3375</v>
      </c>
      <c r="B3376" s="104" t="s">
        <v>20091</v>
      </c>
      <c r="C3376" s="104" t="s">
        <v>286</v>
      </c>
      <c r="D3376" s="104" t="s">
        <v>314</v>
      </c>
      <c r="E3376" s="104" t="s">
        <v>320</v>
      </c>
      <c r="F3376" s="104" t="s">
        <v>343</v>
      </c>
      <c r="G3376" s="104" t="s">
        <v>332</v>
      </c>
      <c r="H3376" s="104" t="s">
        <v>1144</v>
      </c>
      <c r="I3376" s="104" t="s">
        <v>20096</v>
      </c>
      <c r="J3376" s="105">
        <v>10000</v>
      </c>
      <c r="K3376" s="105">
        <v>20000</v>
      </c>
      <c r="L3376" s="105">
        <v>15000</v>
      </c>
      <c r="M3376" s="106">
        <v>1.1754524980000001</v>
      </c>
      <c r="N3376" s="105">
        <v>17631.787479999999</v>
      </c>
      <c r="O3376" s="107">
        <f t="shared" si="104"/>
        <v>7</v>
      </c>
      <c r="P3376" s="105">
        <f>IFERROR(INDEX(Data_HS!$D$2:$D$8217,MATCH(H3376,Data_HS!$A$2:$A$8217,0))/p_bulan,"")</f>
        <v>40860.545454545456</v>
      </c>
      <c r="Q3376" s="104" t="str">
        <f t="shared" si="105"/>
        <v>Wajar</v>
      </c>
    </row>
    <row r="3377" spans="1:17" x14ac:dyDescent="0.3">
      <c r="A3377" s="104">
        <v>3376</v>
      </c>
      <c r="B3377" s="104" t="s">
        <v>20091</v>
      </c>
      <c r="C3377" s="104" t="s">
        <v>286</v>
      </c>
      <c r="D3377" s="104" t="s">
        <v>314</v>
      </c>
      <c r="E3377" s="104" t="s">
        <v>320</v>
      </c>
      <c r="F3377" s="104" t="s">
        <v>343</v>
      </c>
      <c r="G3377" s="104" t="s">
        <v>332</v>
      </c>
      <c r="H3377" s="104" t="s">
        <v>1595</v>
      </c>
      <c r="I3377" s="104" t="s">
        <v>20097</v>
      </c>
      <c r="J3377" s="105">
        <v>10000</v>
      </c>
      <c r="K3377" s="105">
        <v>20000</v>
      </c>
      <c r="L3377" s="105">
        <v>15000</v>
      </c>
      <c r="M3377" s="106">
        <v>2.7365422399999999</v>
      </c>
      <c r="N3377" s="105">
        <v>41048.133600000001</v>
      </c>
      <c r="O3377" s="107">
        <f t="shared" si="104"/>
        <v>10</v>
      </c>
      <c r="P3377" s="105">
        <f>IFERROR(INDEX(Data_HS!$D$2:$D$8217,MATCH(H3377,Data_HS!$A$2:$A$8217,0))/p_bulan,"")</f>
        <v>3798.818181818182</v>
      </c>
      <c r="Q3377" s="104" t="str">
        <f t="shared" si="105"/>
        <v>Melebihi ekspor nasional HS</v>
      </c>
    </row>
    <row r="3378" spans="1:17" x14ac:dyDescent="0.3">
      <c r="A3378" s="104">
        <v>3377</v>
      </c>
      <c r="B3378" s="104" t="s">
        <v>20091</v>
      </c>
      <c r="C3378" s="104" t="s">
        <v>286</v>
      </c>
      <c r="D3378" s="104" t="s">
        <v>314</v>
      </c>
      <c r="E3378" s="104" t="s">
        <v>320</v>
      </c>
      <c r="F3378" s="104" t="s">
        <v>343</v>
      </c>
      <c r="G3378" s="104" t="s">
        <v>332</v>
      </c>
      <c r="H3378" s="104" t="s">
        <v>1517</v>
      </c>
      <c r="I3378" s="104" t="s">
        <v>16807</v>
      </c>
      <c r="J3378" s="105">
        <v>20000</v>
      </c>
      <c r="K3378" s="105">
        <v>50000</v>
      </c>
      <c r="L3378" s="105">
        <v>35000</v>
      </c>
      <c r="M3378" s="106">
        <v>4.5178611809999998</v>
      </c>
      <c r="N3378" s="105">
        <v>158125.14129999999</v>
      </c>
      <c r="O3378" s="107">
        <f t="shared" si="104"/>
        <v>9</v>
      </c>
      <c r="P3378" s="105">
        <f>IFERROR(INDEX(Data_HS!$D$2:$D$8217,MATCH(H3378,Data_HS!$A$2:$A$8217,0))/p_bulan,"")</f>
        <v>1296930.9090909092</v>
      </c>
      <c r="Q3378" s="104" t="str">
        <f t="shared" si="105"/>
        <v>Wajar</v>
      </c>
    </row>
    <row r="3379" spans="1:17" x14ac:dyDescent="0.3">
      <c r="A3379" s="104">
        <v>3378</v>
      </c>
      <c r="B3379" s="104" t="s">
        <v>20091</v>
      </c>
      <c r="C3379" s="104" t="s">
        <v>286</v>
      </c>
      <c r="D3379" s="104" t="s">
        <v>314</v>
      </c>
      <c r="E3379" s="104" t="s">
        <v>320</v>
      </c>
      <c r="F3379" s="104" t="s">
        <v>343</v>
      </c>
      <c r="G3379" s="104" t="s">
        <v>332</v>
      </c>
      <c r="H3379" s="104" t="s">
        <v>2149</v>
      </c>
      <c r="I3379" s="104" t="s">
        <v>20098</v>
      </c>
      <c r="J3379" s="105">
        <v>1000</v>
      </c>
      <c r="K3379" s="105">
        <v>100000</v>
      </c>
      <c r="L3379" s="105">
        <v>50500</v>
      </c>
      <c r="M3379" s="106">
        <v>10.909810970000001</v>
      </c>
      <c r="N3379" s="105">
        <v>550945.45420000004</v>
      </c>
      <c r="O3379" s="107">
        <f t="shared" si="104"/>
        <v>16</v>
      </c>
      <c r="P3379" s="105">
        <f>IFERROR(INDEX(Data_HS!$D$2:$D$8217,MATCH(H3379,Data_HS!$A$2:$A$8217,0))/p_bulan,"")</f>
        <v>797375.27272727271</v>
      </c>
      <c r="Q3379" s="104" t="str">
        <f t="shared" si="105"/>
        <v>Wajar</v>
      </c>
    </row>
    <row r="3380" spans="1:17" x14ac:dyDescent="0.3">
      <c r="A3380" s="104">
        <v>3379</v>
      </c>
      <c r="B3380" s="104" t="s">
        <v>20091</v>
      </c>
      <c r="C3380" s="104" t="s">
        <v>286</v>
      </c>
      <c r="D3380" s="104" t="s">
        <v>314</v>
      </c>
      <c r="E3380" s="104" t="s">
        <v>320</v>
      </c>
      <c r="F3380" s="104" t="s">
        <v>343</v>
      </c>
      <c r="G3380" s="104" t="s">
        <v>332</v>
      </c>
      <c r="H3380" s="104" t="s">
        <v>2463</v>
      </c>
      <c r="I3380" s="104" t="s">
        <v>17386</v>
      </c>
      <c r="J3380" s="105">
        <v>20000</v>
      </c>
      <c r="K3380" s="105">
        <v>100000</v>
      </c>
      <c r="L3380" s="105">
        <v>60000</v>
      </c>
      <c r="M3380" s="106">
        <v>8.8151246249999993</v>
      </c>
      <c r="N3380" s="105">
        <v>528907.47750000004</v>
      </c>
      <c r="O3380" s="107">
        <f t="shared" si="104"/>
        <v>20</v>
      </c>
      <c r="P3380" s="105">
        <f>IFERROR(INDEX(Data_HS!$D$2:$D$8217,MATCH(H3380,Data_HS!$A$2:$A$8217,0))/p_bulan,"")</f>
        <v>401603.45454545453</v>
      </c>
      <c r="Q3380" s="104" t="str">
        <f t="shared" si="105"/>
        <v>Melebihi ekspor nasional HS</v>
      </c>
    </row>
    <row r="3381" spans="1:17" x14ac:dyDescent="0.3">
      <c r="A3381" s="104">
        <v>3380</v>
      </c>
      <c r="B3381" s="104" t="s">
        <v>20091</v>
      </c>
      <c r="C3381" s="104" t="s">
        <v>286</v>
      </c>
      <c r="D3381" s="104" t="s">
        <v>314</v>
      </c>
      <c r="E3381" s="104" t="s">
        <v>320</v>
      </c>
      <c r="F3381" s="104" t="s">
        <v>343</v>
      </c>
      <c r="G3381" s="104" t="s">
        <v>332</v>
      </c>
      <c r="H3381" s="104" t="s">
        <v>1034</v>
      </c>
      <c r="I3381" s="104" t="s">
        <v>19312</v>
      </c>
      <c r="J3381" s="105">
        <v>1000</v>
      </c>
      <c r="K3381" s="105">
        <v>1000000</v>
      </c>
      <c r="L3381" s="105">
        <v>500500</v>
      </c>
      <c r="M3381" s="106">
        <v>4.6758065780000004</v>
      </c>
      <c r="N3381" s="105">
        <v>2340241.1919999998</v>
      </c>
      <c r="O3381" s="107">
        <f t="shared" si="104"/>
        <v>4</v>
      </c>
      <c r="P3381" s="105">
        <f>IFERROR(INDEX(Data_HS!$D$2:$D$8217,MATCH(H3381,Data_HS!$A$2:$A$8217,0))/p_bulan,"")</f>
        <v>5441.363636363636</v>
      </c>
      <c r="Q3381" s="104" t="str">
        <f t="shared" si="105"/>
        <v>Melebihi ekspor nasional HS</v>
      </c>
    </row>
    <row r="3382" spans="1:17" x14ac:dyDescent="0.3">
      <c r="A3382" s="104">
        <v>3381</v>
      </c>
      <c r="B3382" s="104" t="s">
        <v>20091</v>
      </c>
      <c r="C3382" s="104" t="s">
        <v>286</v>
      </c>
      <c r="D3382" s="104" t="s">
        <v>314</v>
      </c>
      <c r="E3382" s="104" t="s">
        <v>320</v>
      </c>
      <c r="F3382" s="104" t="s">
        <v>343</v>
      </c>
      <c r="G3382" s="104" t="s">
        <v>332</v>
      </c>
      <c r="H3382" s="104" t="s">
        <v>1154</v>
      </c>
      <c r="I3382" s="104" t="s">
        <v>20099</v>
      </c>
      <c r="J3382" s="105">
        <v>0</v>
      </c>
      <c r="K3382" s="105">
        <v>0</v>
      </c>
      <c r="L3382" s="105">
        <v>0</v>
      </c>
      <c r="M3382" s="106">
        <v>0.23932978499999999</v>
      </c>
      <c r="N3382" s="105">
        <v>0</v>
      </c>
      <c r="O3382" s="107">
        <f t="shared" si="104"/>
        <v>7</v>
      </c>
      <c r="P3382" s="105">
        <f>IFERROR(INDEX(Data_HS!$D$2:$D$8217,MATCH(H3382,Data_HS!$A$2:$A$8217,0))/p_bulan,"")</f>
        <v>499797.54545454547</v>
      </c>
      <c r="Q3382" s="104" t="str">
        <f t="shared" si="105"/>
        <v>Estimasi nol</v>
      </c>
    </row>
    <row r="3383" spans="1:17" x14ac:dyDescent="0.3">
      <c r="A3383" s="104">
        <v>3382</v>
      </c>
      <c r="B3383" s="104" t="s">
        <v>20091</v>
      </c>
      <c r="C3383" s="104" t="s">
        <v>286</v>
      </c>
      <c r="D3383" s="104" t="s">
        <v>314</v>
      </c>
      <c r="E3383" s="104" t="s">
        <v>320</v>
      </c>
      <c r="F3383" s="104" t="s">
        <v>343</v>
      </c>
      <c r="G3383" s="104" t="s">
        <v>332</v>
      </c>
      <c r="H3383" s="104" t="s">
        <v>1729</v>
      </c>
      <c r="I3383" s="104" t="s">
        <v>20100</v>
      </c>
      <c r="J3383" s="105">
        <v>10000</v>
      </c>
      <c r="K3383" s="105">
        <v>20000</v>
      </c>
      <c r="L3383" s="105">
        <v>15000</v>
      </c>
      <c r="M3383" s="106">
        <v>2.0850385990000002</v>
      </c>
      <c r="N3383" s="105">
        <v>31275.578990000002</v>
      </c>
      <c r="O3383" s="107">
        <f t="shared" si="104"/>
        <v>12</v>
      </c>
      <c r="P3383" s="105">
        <f>IFERROR(INDEX(Data_HS!$D$2:$D$8217,MATCH(H3383,Data_HS!$A$2:$A$8217,0))/p_bulan,"")</f>
        <v>446408.09090909088</v>
      </c>
      <c r="Q3383" s="104" t="str">
        <f t="shared" si="105"/>
        <v>Wajar</v>
      </c>
    </row>
    <row r="3384" spans="1:17" x14ac:dyDescent="0.3">
      <c r="A3384" s="104">
        <v>3383</v>
      </c>
      <c r="B3384" s="104" t="s">
        <v>20091</v>
      </c>
      <c r="C3384" s="104" t="s">
        <v>286</v>
      </c>
      <c r="D3384" s="104" t="s">
        <v>314</v>
      </c>
      <c r="E3384" s="104" t="s">
        <v>320</v>
      </c>
      <c r="F3384" s="104" t="s">
        <v>343</v>
      </c>
      <c r="G3384" s="104" t="s">
        <v>332</v>
      </c>
      <c r="H3384" s="104" t="s">
        <v>1002</v>
      </c>
      <c r="I3384" s="104" t="s">
        <v>20060</v>
      </c>
      <c r="J3384" s="105">
        <v>20000</v>
      </c>
      <c r="K3384" s="105">
        <v>20000</v>
      </c>
      <c r="L3384" s="105">
        <v>20000</v>
      </c>
      <c r="M3384" s="106">
        <v>1.5342119759999999</v>
      </c>
      <c r="N3384" s="105">
        <v>30684.239529999999</v>
      </c>
      <c r="O3384" s="107">
        <f t="shared" si="104"/>
        <v>4</v>
      </c>
      <c r="P3384" s="105">
        <f>IFERROR(INDEX(Data_HS!$D$2:$D$8217,MATCH(H3384,Data_HS!$A$2:$A$8217,0))/p_bulan,"")</f>
        <v>819541.72727272729</v>
      </c>
      <c r="Q3384" s="104" t="str">
        <f t="shared" si="105"/>
        <v>Wajar</v>
      </c>
    </row>
    <row r="3385" spans="1:17" x14ac:dyDescent="0.3">
      <c r="A3385" s="104">
        <v>3384</v>
      </c>
      <c r="B3385" s="104" t="s">
        <v>20091</v>
      </c>
      <c r="C3385" s="104" t="s">
        <v>286</v>
      </c>
      <c r="D3385" s="104" t="s">
        <v>314</v>
      </c>
      <c r="E3385" s="104" t="s">
        <v>320</v>
      </c>
      <c r="F3385" s="104" t="s">
        <v>343</v>
      </c>
      <c r="G3385" s="104" t="s">
        <v>332</v>
      </c>
      <c r="H3385" s="104" t="s">
        <v>2197</v>
      </c>
      <c r="I3385" s="104" t="s">
        <v>20101</v>
      </c>
      <c r="J3385" s="105">
        <v>10000</v>
      </c>
      <c r="K3385" s="105">
        <v>20000</v>
      </c>
      <c r="L3385" s="105">
        <v>15000</v>
      </c>
      <c r="M3385" s="106">
        <v>1.1823841829999999</v>
      </c>
      <c r="N3385" s="105">
        <v>17735.762739999998</v>
      </c>
      <c r="O3385" s="107">
        <f t="shared" si="104"/>
        <v>17</v>
      </c>
      <c r="P3385" s="105">
        <f>IFERROR(INDEX(Data_HS!$D$2:$D$8217,MATCH(H3385,Data_HS!$A$2:$A$8217,0))/p_bulan,"")</f>
        <v>175408.09090909091</v>
      </c>
      <c r="Q3385" s="104" t="str">
        <f t="shared" si="105"/>
        <v>Wajar</v>
      </c>
    </row>
    <row r="3386" spans="1:17" x14ac:dyDescent="0.3">
      <c r="A3386" s="104">
        <v>3385</v>
      </c>
      <c r="B3386" s="104" t="s">
        <v>20091</v>
      </c>
      <c r="C3386" s="104" t="s">
        <v>286</v>
      </c>
      <c r="D3386" s="104" t="s">
        <v>314</v>
      </c>
      <c r="E3386" s="104" t="s">
        <v>320</v>
      </c>
      <c r="F3386" s="104" t="s">
        <v>343</v>
      </c>
      <c r="G3386" s="104" t="s">
        <v>332</v>
      </c>
      <c r="H3386" s="104" t="s">
        <v>4795</v>
      </c>
      <c r="I3386" s="104" t="s">
        <v>20102</v>
      </c>
      <c r="J3386" s="105">
        <v>15000</v>
      </c>
      <c r="K3386" s="105">
        <v>100000</v>
      </c>
      <c r="L3386" s="105">
        <v>57500</v>
      </c>
      <c r="M3386" s="106">
        <v>1.1027962019999999</v>
      </c>
      <c r="N3386" s="105">
        <v>63410.781620000002</v>
      </c>
      <c r="O3386" s="107">
        <f t="shared" si="104"/>
        <v>38</v>
      </c>
      <c r="P3386" s="105">
        <f>IFERROR(INDEX(Data_HS!$D$2:$D$8217,MATCH(H3386,Data_HS!$A$2:$A$8217,0))/p_bulan,"")</f>
        <v>827030.18181818177</v>
      </c>
      <c r="Q3386" s="104" t="str">
        <f t="shared" si="105"/>
        <v>Wajar</v>
      </c>
    </row>
    <row r="3387" spans="1:17" x14ac:dyDescent="0.3">
      <c r="A3387" s="104">
        <v>3386</v>
      </c>
      <c r="B3387" s="104" t="s">
        <v>20091</v>
      </c>
      <c r="C3387" s="104" t="s">
        <v>286</v>
      </c>
      <c r="D3387" s="104" t="s">
        <v>314</v>
      </c>
      <c r="E3387" s="104" t="s">
        <v>320</v>
      </c>
      <c r="F3387" s="104" t="s">
        <v>343</v>
      </c>
      <c r="G3387" s="104" t="s">
        <v>332</v>
      </c>
      <c r="H3387" s="104" t="s">
        <v>1655</v>
      </c>
      <c r="I3387" s="104" t="s">
        <v>20103</v>
      </c>
      <c r="J3387" s="105">
        <v>10000</v>
      </c>
      <c r="K3387" s="105">
        <v>25000</v>
      </c>
      <c r="L3387" s="105">
        <v>17500</v>
      </c>
      <c r="M3387" s="106">
        <v>0.34696355499999998</v>
      </c>
      <c r="N3387" s="105">
        <v>6071.8622109999997</v>
      </c>
      <c r="O3387" s="107">
        <f t="shared" si="104"/>
        <v>11</v>
      </c>
      <c r="P3387" s="105">
        <f>IFERROR(INDEX(Data_HS!$D$2:$D$8217,MATCH(H3387,Data_HS!$A$2:$A$8217,0))/p_bulan,"")</f>
        <v>226761.09090909091</v>
      </c>
      <c r="Q3387" s="104" t="str">
        <f t="shared" si="105"/>
        <v>Wajar</v>
      </c>
    </row>
    <row r="3388" spans="1:17" x14ac:dyDescent="0.3">
      <c r="A3388" s="104">
        <v>3387</v>
      </c>
      <c r="B3388" s="104" t="s">
        <v>20091</v>
      </c>
      <c r="C3388" s="104" t="s">
        <v>286</v>
      </c>
      <c r="D3388" s="104" t="s">
        <v>314</v>
      </c>
      <c r="E3388" s="104" t="s">
        <v>320</v>
      </c>
      <c r="F3388" s="104" t="s">
        <v>343</v>
      </c>
      <c r="G3388" s="104" t="s">
        <v>332</v>
      </c>
      <c r="H3388" s="104" t="s">
        <v>1338</v>
      </c>
      <c r="I3388" s="104" t="s">
        <v>17079</v>
      </c>
      <c r="J3388" s="105">
        <v>1000</v>
      </c>
      <c r="K3388" s="105">
        <v>100000</v>
      </c>
      <c r="L3388" s="105">
        <v>50500</v>
      </c>
      <c r="M3388" s="106">
        <v>1.5809700950000001</v>
      </c>
      <c r="N3388" s="105">
        <v>79838.989820000003</v>
      </c>
      <c r="O3388" s="107">
        <f t="shared" si="104"/>
        <v>8</v>
      </c>
      <c r="P3388" s="105">
        <f>IFERROR(INDEX(Data_HS!$D$2:$D$8217,MATCH(H3388,Data_HS!$A$2:$A$8217,0))/p_bulan,"")</f>
        <v>10972.363636363636</v>
      </c>
      <c r="Q3388" s="104" t="str">
        <f t="shared" si="105"/>
        <v>Melebihi ekspor nasional HS</v>
      </c>
    </row>
    <row r="3389" spans="1:17" x14ac:dyDescent="0.3">
      <c r="A3389" s="104">
        <v>3388</v>
      </c>
      <c r="B3389" s="104" t="s">
        <v>20091</v>
      </c>
      <c r="C3389" s="104" t="s">
        <v>286</v>
      </c>
      <c r="D3389" s="104" t="s">
        <v>314</v>
      </c>
      <c r="E3389" s="104" t="s">
        <v>320</v>
      </c>
      <c r="F3389" s="104" t="s">
        <v>343</v>
      </c>
      <c r="G3389" s="104" t="s">
        <v>332</v>
      </c>
      <c r="H3389" s="104" t="s">
        <v>1667</v>
      </c>
      <c r="I3389" s="104" t="s">
        <v>20104</v>
      </c>
      <c r="J3389" s="105">
        <v>10000</v>
      </c>
      <c r="K3389" s="105">
        <v>20000</v>
      </c>
      <c r="L3389" s="105">
        <v>15000</v>
      </c>
      <c r="M3389" s="106">
        <v>3.8089330019999998</v>
      </c>
      <c r="N3389" s="105">
        <v>57133.995040000002</v>
      </c>
      <c r="O3389" s="107">
        <f t="shared" si="104"/>
        <v>11</v>
      </c>
      <c r="P3389" s="105">
        <f>IFERROR(INDEX(Data_HS!$D$2:$D$8217,MATCH(H3389,Data_HS!$A$2:$A$8217,0))/p_bulan,"")</f>
        <v>139.54545454545453</v>
      </c>
      <c r="Q3389" s="104" t="str">
        <f t="shared" si="105"/>
        <v>Melebihi ekspor nasional HS</v>
      </c>
    </row>
    <row r="3390" spans="1:17" x14ac:dyDescent="0.3">
      <c r="A3390" s="104">
        <v>3389</v>
      </c>
      <c r="B3390" s="104" t="s">
        <v>20091</v>
      </c>
      <c r="C3390" s="104" t="s">
        <v>286</v>
      </c>
      <c r="D3390" s="104" t="s">
        <v>314</v>
      </c>
      <c r="E3390" s="104" t="s">
        <v>320</v>
      </c>
      <c r="F3390" s="104" t="s">
        <v>343</v>
      </c>
      <c r="G3390" s="104" t="s">
        <v>332</v>
      </c>
      <c r="H3390" s="104" t="s">
        <v>1513</v>
      </c>
      <c r="I3390" s="104" t="s">
        <v>20105</v>
      </c>
      <c r="J3390" s="105">
        <v>20000</v>
      </c>
      <c r="K3390" s="105">
        <v>50000</v>
      </c>
      <c r="L3390" s="105">
        <v>35000</v>
      </c>
      <c r="M3390" s="106">
        <v>48.166593229999997</v>
      </c>
      <c r="N3390" s="105">
        <v>1685830.763</v>
      </c>
      <c r="O3390" s="107">
        <f t="shared" si="104"/>
        <v>9</v>
      </c>
      <c r="P3390" s="105">
        <f>IFERROR(INDEX(Data_HS!$D$2:$D$8217,MATCH(H3390,Data_HS!$A$2:$A$8217,0))/p_bulan,"")</f>
        <v>785032.27272727271</v>
      </c>
      <c r="Q3390" s="104" t="str">
        <f t="shared" si="105"/>
        <v>Melebihi ekspor nasional HS</v>
      </c>
    </row>
    <row r="3391" spans="1:17" x14ac:dyDescent="0.3">
      <c r="A3391" s="104">
        <v>3390</v>
      </c>
      <c r="B3391" s="104" t="s">
        <v>20091</v>
      </c>
      <c r="C3391" s="104" t="s">
        <v>286</v>
      </c>
      <c r="D3391" s="104" t="s">
        <v>314</v>
      </c>
      <c r="E3391" s="104" t="s">
        <v>320</v>
      </c>
      <c r="F3391" s="104" t="s">
        <v>343</v>
      </c>
      <c r="G3391" s="104" t="s">
        <v>332</v>
      </c>
      <c r="H3391" s="104" t="s">
        <v>2325</v>
      </c>
      <c r="I3391" s="104" t="s">
        <v>20106</v>
      </c>
      <c r="J3391" s="105">
        <v>10000</v>
      </c>
      <c r="K3391" s="105">
        <v>25000</v>
      </c>
      <c r="L3391" s="105">
        <v>17500</v>
      </c>
      <c r="M3391" s="106">
        <v>1.309171028</v>
      </c>
      <c r="N3391" s="105">
        <v>22910.492989999999</v>
      </c>
      <c r="O3391" s="107">
        <f t="shared" si="104"/>
        <v>19</v>
      </c>
      <c r="P3391" s="105">
        <f>IFERROR(INDEX(Data_HS!$D$2:$D$8217,MATCH(H3391,Data_HS!$A$2:$A$8217,0))/p_bulan,"")</f>
        <v>12667.181818181818</v>
      </c>
      <c r="Q3391" s="104" t="str">
        <f t="shared" si="105"/>
        <v>Melebihi ekspor nasional HS</v>
      </c>
    </row>
    <row r="3392" spans="1:17" x14ac:dyDescent="0.3">
      <c r="A3392" s="104">
        <v>3391</v>
      </c>
      <c r="B3392" s="104" t="s">
        <v>20091</v>
      </c>
      <c r="C3392" s="104" t="s">
        <v>286</v>
      </c>
      <c r="D3392" s="104" t="s">
        <v>314</v>
      </c>
      <c r="E3392" s="104" t="s">
        <v>320</v>
      </c>
      <c r="F3392" s="104" t="s">
        <v>343</v>
      </c>
      <c r="G3392" s="104" t="s">
        <v>332</v>
      </c>
      <c r="H3392" s="104" t="s">
        <v>1338</v>
      </c>
      <c r="I3392" s="104" t="s">
        <v>20107</v>
      </c>
      <c r="J3392" s="105">
        <v>500</v>
      </c>
      <c r="K3392" s="105">
        <v>1000</v>
      </c>
      <c r="L3392" s="105">
        <v>750</v>
      </c>
      <c r="M3392" s="106">
        <v>1.5809700950000001</v>
      </c>
      <c r="N3392" s="105">
        <v>1185.727572</v>
      </c>
      <c r="O3392" s="107">
        <f t="shared" si="104"/>
        <v>8</v>
      </c>
      <c r="P3392" s="105">
        <f>IFERROR(INDEX(Data_HS!$D$2:$D$8217,MATCH(H3392,Data_HS!$A$2:$A$8217,0))/p_bulan,"")</f>
        <v>10972.363636363636</v>
      </c>
      <c r="Q3392" s="104" t="str">
        <f t="shared" si="105"/>
        <v>Wajar</v>
      </c>
    </row>
    <row r="3393" spans="1:17" x14ac:dyDescent="0.3">
      <c r="A3393" s="104">
        <v>3392</v>
      </c>
      <c r="B3393" s="104" t="s">
        <v>20091</v>
      </c>
      <c r="C3393" s="104" t="s">
        <v>286</v>
      </c>
      <c r="D3393" s="104" t="s">
        <v>314</v>
      </c>
      <c r="E3393" s="104" t="s">
        <v>320</v>
      </c>
      <c r="F3393" s="104" t="s">
        <v>343</v>
      </c>
      <c r="G3393" s="104" t="s">
        <v>332</v>
      </c>
      <c r="H3393" s="104" t="s">
        <v>1667</v>
      </c>
      <c r="I3393" s="104" t="s">
        <v>20108</v>
      </c>
      <c r="J3393" s="105">
        <v>20000</v>
      </c>
      <c r="K3393" s="105">
        <v>50000</v>
      </c>
      <c r="L3393" s="105">
        <v>35000</v>
      </c>
      <c r="M3393" s="106">
        <v>3.8089330019999998</v>
      </c>
      <c r="N3393" s="105">
        <v>133312.6551</v>
      </c>
      <c r="O3393" s="107">
        <f t="shared" si="104"/>
        <v>11</v>
      </c>
      <c r="P3393" s="105">
        <f>IFERROR(INDEX(Data_HS!$D$2:$D$8217,MATCH(H3393,Data_HS!$A$2:$A$8217,0))/p_bulan,"")</f>
        <v>139.54545454545453</v>
      </c>
      <c r="Q3393" s="104" t="str">
        <f t="shared" si="105"/>
        <v>Melebihi ekspor nasional HS</v>
      </c>
    </row>
    <row r="3394" spans="1:17" x14ac:dyDescent="0.3">
      <c r="A3394" s="104">
        <v>3393</v>
      </c>
      <c r="B3394" s="104" t="s">
        <v>20091</v>
      </c>
      <c r="C3394" s="104" t="s">
        <v>286</v>
      </c>
      <c r="D3394" s="104" t="s">
        <v>314</v>
      </c>
      <c r="E3394" s="104" t="s">
        <v>320</v>
      </c>
      <c r="F3394" s="104" t="s">
        <v>343</v>
      </c>
      <c r="G3394" s="104" t="s">
        <v>332</v>
      </c>
      <c r="H3394" s="104" t="s">
        <v>6020</v>
      </c>
      <c r="I3394" s="104" t="s">
        <v>20109</v>
      </c>
      <c r="J3394" s="105">
        <v>20000</v>
      </c>
      <c r="K3394" s="105">
        <v>500000</v>
      </c>
      <c r="L3394" s="105">
        <v>260000</v>
      </c>
      <c r="M3394" s="106">
        <v>5.1666666670000003</v>
      </c>
      <c r="N3394" s="105">
        <v>1343333.3330000001</v>
      </c>
      <c r="O3394" s="107">
        <f t="shared" ref="O3394:O3401" si="106">VALUE(LEFT(H3394,2))</f>
        <v>44</v>
      </c>
      <c r="P3394" s="105">
        <f>IFERROR(INDEX(Data_HS!$D$2:$D$8217,MATCH(H3394,Data_HS!$A$2:$A$8217,0))/p_bulan,"")</f>
        <v>2.8181818181818183</v>
      </c>
      <c r="Q3394" s="104" t="str">
        <f t="shared" ref="Q3394:Q3457" si="107">IF(H3394="00000000","HS tidak valid",IF(N3394="","Tanpa estimasi",IF(P3394="","HS tidak ada di data nasional",IF(N3394=0,"Estimasi nol",IF(N3394&gt;P3394,"Melebihi ekspor nasional HS","Wajar")))))</f>
        <v>Melebihi ekspor nasional HS</v>
      </c>
    </row>
    <row r="3395" spans="1:17" x14ac:dyDescent="0.3">
      <c r="A3395" s="104">
        <v>3394</v>
      </c>
      <c r="B3395" s="104" t="s">
        <v>20091</v>
      </c>
      <c r="C3395" s="104" t="s">
        <v>286</v>
      </c>
      <c r="D3395" s="104" t="s">
        <v>314</v>
      </c>
      <c r="E3395" s="104" t="s">
        <v>320</v>
      </c>
      <c r="F3395" s="104" t="s">
        <v>343</v>
      </c>
      <c r="G3395" s="104" t="s">
        <v>332</v>
      </c>
      <c r="H3395" s="104" t="s">
        <v>1587</v>
      </c>
      <c r="I3395" s="104" t="s">
        <v>17472</v>
      </c>
      <c r="J3395" s="105">
        <v>20000</v>
      </c>
      <c r="K3395" s="105">
        <v>200000</v>
      </c>
      <c r="L3395" s="105">
        <v>110000</v>
      </c>
      <c r="M3395" s="106">
        <v>11.25</v>
      </c>
      <c r="N3395" s="105">
        <v>1237500</v>
      </c>
      <c r="O3395" s="107">
        <f t="shared" si="106"/>
        <v>10</v>
      </c>
      <c r="P3395" s="105">
        <f>IFERROR(INDEX(Data_HS!$D$2:$D$8217,MATCH(H3395,Data_HS!$A$2:$A$8217,0))/p_bulan,"")</f>
        <v>32215.909090909092</v>
      </c>
      <c r="Q3395" s="104" t="str">
        <f t="shared" si="107"/>
        <v>Melebihi ekspor nasional HS</v>
      </c>
    </row>
    <row r="3396" spans="1:17" x14ac:dyDescent="0.3">
      <c r="A3396" s="104">
        <v>3395</v>
      </c>
      <c r="B3396" s="104" t="s">
        <v>20091</v>
      </c>
      <c r="C3396" s="104" t="s">
        <v>286</v>
      </c>
      <c r="D3396" s="104" t="s">
        <v>314</v>
      </c>
      <c r="E3396" s="104" t="s">
        <v>320</v>
      </c>
      <c r="F3396" s="104" t="s">
        <v>343</v>
      </c>
      <c r="G3396" s="104" t="s">
        <v>332</v>
      </c>
      <c r="H3396" s="104" t="s">
        <v>5402</v>
      </c>
      <c r="I3396" s="104" t="s">
        <v>20110</v>
      </c>
      <c r="J3396" s="105">
        <v>0</v>
      </c>
      <c r="K3396" s="105">
        <v>0</v>
      </c>
      <c r="L3396" s="105">
        <v>0</v>
      </c>
      <c r="M3396" s="106">
        <v>0.746763391</v>
      </c>
      <c r="N3396" s="105">
        <v>0</v>
      </c>
      <c r="O3396" s="107">
        <f t="shared" si="106"/>
        <v>39</v>
      </c>
      <c r="P3396" s="105">
        <f>IFERROR(INDEX(Data_HS!$D$2:$D$8217,MATCH(H3396,Data_HS!$A$2:$A$8217,0))/p_bulan,"")</f>
        <v>31808.454545454544</v>
      </c>
      <c r="Q3396" s="104" t="str">
        <f t="shared" si="107"/>
        <v>Estimasi nol</v>
      </c>
    </row>
    <row r="3397" spans="1:17" x14ac:dyDescent="0.3">
      <c r="A3397" s="104">
        <v>3396</v>
      </c>
      <c r="B3397" s="104" t="s">
        <v>20111</v>
      </c>
      <c r="C3397" s="104" t="s">
        <v>286</v>
      </c>
      <c r="D3397" s="104" t="s">
        <v>311</v>
      </c>
      <c r="E3397" s="104" t="s">
        <v>320</v>
      </c>
      <c r="F3397" s="104" t="s">
        <v>343</v>
      </c>
      <c r="G3397" s="104" t="s">
        <v>332</v>
      </c>
      <c r="H3397" s="104" t="s">
        <v>1833</v>
      </c>
      <c r="I3397" s="104" t="s">
        <v>17313</v>
      </c>
      <c r="J3397" s="105">
        <v>20000</v>
      </c>
      <c r="K3397" s="105">
        <v>3000000</v>
      </c>
      <c r="L3397" s="105">
        <v>1510000</v>
      </c>
      <c r="M3397" s="106">
        <v>0.10319235</v>
      </c>
      <c r="N3397" s="105">
        <v>155820.44779999999</v>
      </c>
      <c r="O3397" s="107">
        <f t="shared" si="106"/>
        <v>14</v>
      </c>
      <c r="P3397" s="105">
        <f>IFERROR(INDEX(Data_HS!$D$2:$D$8217,MATCH(H3397,Data_HS!$A$2:$A$8217,0))/p_bulan,"")</f>
        <v>51044723.545454547</v>
      </c>
      <c r="Q3397" s="104" t="str">
        <f t="shared" si="107"/>
        <v>Wajar</v>
      </c>
    </row>
    <row r="3398" spans="1:17" x14ac:dyDescent="0.3">
      <c r="A3398" s="104">
        <v>3397</v>
      </c>
      <c r="B3398" s="104" t="s">
        <v>20111</v>
      </c>
      <c r="C3398" s="104" t="s">
        <v>286</v>
      </c>
      <c r="D3398" s="104" t="s">
        <v>311</v>
      </c>
      <c r="E3398" s="104" t="s">
        <v>320</v>
      </c>
      <c r="F3398" s="104" t="s">
        <v>343</v>
      </c>
      <c r="G3398" s="104" t="s">
        <v>332</v>
      </c>
      <c r="H3398" s="104" t="s">
        <v>1460</v>
      </c>
      <c r="I3398" s="104" t="s">
        <v>20112</v>
      </c>
      <c r="J3398" s="105">
        <v>20000</v>
      </c>
      <c r="K3398" s="105">
        <v>50000</v>
      </c>
      <c r="L3398" s="105">
        <v>35000</v>
      </c>
      <c r="M3398" s="106">
        <v>6.8828138010000002</v>
      </c>
      <c r="N3398" s="105">
        <v>240898.48300000001</v>
      </c>
      <c r="O3398" s="107">
        <f t="shared" si="106"/>
        <v>9</v>
      </c>
      <c r="P3398" s="105">
        <f>IFERROR(INDEX(Data_HS!$D$2:$D$8217,MATCH(H3398,Data_HS!$A$2:$A$8217,0))/p_bulan,"")</f>
        <v>60138.272727272728</v>
      </c>
      <c r="Q3398" s="104" t="str">
        <f t="shared" si="107"/>
        <v>Melebihi ekspor nasional HS</v>
      </c>
    </row>
    <row r="3399" spans="1:17" x14ac:dyDescent="0.3">
      <c r="A3399" s="104">
        <v>3398</v>
      </c>
      <c r="B3399" s="104" t="s">
        <v>20111</v>
      </c>
      <c r="C3399" s="104" t="s">
        <v>286</v>
      </c>
      <c r="D3399" s="104" t="s">
        <v>311</v>
      </c>
      <c r="E3399" s="104" t="s">
        <v>320</v>
      </c>
      <c r="F3399" s="104" t="s">
        <v>343</v>
      </c>
      <c r="G3399" s="104" t="s">
        <v>332</v>
      </c>
      <c r="H3399" s="104" t="s">
        <v>1567</v>
      </c>
      <c r="I3399" s="104" t="s">
        <v>20113</v>
      </c>
      <c r="J3399" s="105">
        <v>18000</v>
      </c>
      <c r="K3399" s="105">
        <v>25000</v>
      </c>
      <c r="L3399" s="105">
        <v>21500</v>
      </c>
      <c r="M3399" s="106">
        <v>1.373354741</v>
      </c>
      <c r="N3399" s="105">
        <v>29527.126939999998</v>
      </c>
      <c r="O3399" s="107">
        <f t="shared" si="106"/>
        <v>9</v>
      </c>
      <c r="P3399" s="105">
        <f>IFERROR(INDEX(Data_HS!$D$2:$D$8217,MATCH(H3399,Data_HS!$A$2:$A$8217,0))/p_bulan,"")</f>
        <v>78303.818181818177</v>
      </c>
      <c r="Q3399" s="104" t="str">
        <f t="shared" si="107"/>
        <v>Wajar</v>
      </c>
    </row>
    <row r="3400" spans="1:17" x14ac:dyDescent="0.3">
      <c r="A3400" s="104">
        <v>3399</v>
      </c>
      <c r="B3400" s="104" t="s">
        <v>20111</v>
      </c>
      <c r="C3400" s="104" t="s">
        <v>286</v>
      </c>
      <c r="D3400" s="104" t="s">
        <v>311</v>
      </c>
      <c r="E3400" s="104" t="s">
        <v>320</v>
      </c>
      <c r="F3400" s="104" t="s">
        <v>343</v>
      </c>
      <c r="G3400" s="104" t="s">
        <v>332</v>
      </c>
      <c r="H3400" s="104" t="s">
        <v>1208</v>
      </c>
      <c r="I3400" s="104" t="s">
        <v>20114</v>
      </c>
      <c r="J3400" s="105">
        <v>20000</v>
      </c>
      <c r="K3400" s="105">
        <v>5000000</v>
      </c>
      <c r="L3400" s="105">
        <v>2510000</v>
      </c>
      <c r="M3400" s="106">
        <v>0.27171113699999999</v>
      </c>
      <c r="N3400" s="105">
        <v>681994.95380000002</v>
      </c>
      <c r="O3400" s="107">
        <f t="shared" si="106"/>
        <v>7</v>
      </c>
      <c r="P3400" s="105">
        <f>IFERROR(INDEX(Data_HS!$D$2:$D$8217,MATCH(H3400,Data_HS!$A$2:$A$8217,0))/p_bulan,"")</f>
        <v>3778.909090909091</v>
      </c>
      <c r="Q3400" s="104" t="str">
        <f t="shared" si="107"/>
        <v>Melebihi ekspor nasional HS</v>
      </c>
    </row>
    <row r="3401" spans="1:17" x14ac:dyDescent="0.3">
      <c r="A3401" s="104">
        <v>3400</v>
      </c>
      <c r="B3401" s="104" t="s">
        <v>20111</v>
      </c>
      <c r="C3401" s="104" t="s">
        <v>286</v>
      </c>
      <c r="D3401" s="104" t="s">
        <v>311</v>
      </c>
      <c r="E3401" s="104" t="s">
        <v>320</v>
      </c>
      <c r="F3401" s="104" t="s">
        <v>343</v>
      </c>
      <c r="G3401" s="104" t="s">
        <v>332</v>
      </c>
      <c r="H3401" s="104" t="s">
        <v>1513</v>
      </c>
      <c r="I3401" s="104" t="s">
        <v>16877</v>
      </c>
      <c r="J3401" s="105">
        <v>10</v>
      </c>
      <c r="K3401" s="105">
        <v>4000</v>
      </c>
      <c r="L3401" s="105">
        <v>2005</v>
      </c>
      <c r="M3401" s="106">
        <v>48.166593229999997</v>
      </c>
      <c r="N3401" s="105">
        <v>96574.019419999997</v>
      </c>
      <c r="O3401" s="107">
        <f t="shared" si="106"/>
        <v>9</v>
      </c>
      <c r="P3401" s="105">
        <f>IFERROR(INDEX(Data_HS!$D$2:$D$8217,MATCH(H3401,Data_HS!$A$2:$A$8217,0))/p_bulan,"")</f>
        <v>785032.27272727271</v>
      </c>
      <c r="Q3401" s="104" t="str">
        <f t="shared" si="107"/>
        <v>Wajar</v>
      </c>
    </row>
  </sheetData>
  <autoFilter ref="A1:Q3401" xr:uid="{00000000-0009-0000-0000-000008000000}"/>
  <conditionalFormatting sqref="Q2:Q3401">
    <cfRule type="cellIs" dxfId="1" priority="2" operator="equal">
      <formula>"Wajar"</formula>
    </cfRule>
    <cfRule type="cellIs" dxfId="0" priority="3" operator="equal">
      <formula>"Melebihi ekspor nasional HS"</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4A3B8"/>
  </sheetPr>
  <dimension ref="A1:H77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46" customWidth="1"/>
    <col min="2" max="3" width="22" customWidth="1"/>
    <col min="4" max="4" width="12" customWidth="1"/>
    <col min="5" max="6" width="20" customWidth="1"/>
    <col min="7" max="7" width="14" customWidth="1"/>
    <col min="8" max="8" width="20" customWidth="1"/>
  </cols>
  <sheetData>
    <row r="1" spans="1:8" ht="43.5" customHeight="1" x14ac:dyDescent="0.3">
      <c r="A1" s="42" t="s">
        <v>270</v>
      </c>
      <c r="B1" s="42" t="s">
        <v>269</v>
      </c>
      <c r="C1" s="42" t="s">
        <v>303</v>
      </c>
      <c r="D1" s="102" t="s">
        <v>20115</v>
      </c>
      <c r="E1" s="102" t="s">
        <v>20116</v>
      </c>
      <c r="F1" s="102" t="s">
        <v>20117</v>
      </c>
      <c r="G1" s="102" t="s">
        <v>20118</v>
      </c>
      <c r="H1" s="102" t="s">
        <v>20119</v>
      </c>
    </row>
    <row r="2" spans="1:8" x14ac:dyDescent="0.3">
      <c r="A2" s="104" t="s">
        <v>16803</v>
      </c>
      <c r="B2" s="104" t="s">
        <v>282</v>
      </c>
      <c r="C2" s="104" t="s">
        <v>308</v>
      </c>
      <c r="D2" s="107">
        <f>COUNTIF(Data_Eksportir!$B$2:$B$3401,A2)</f>
        <v>5</v>
      </c>
      <c r="E2" s="105">
        <f>SUMIFS(Data_Eksportir!$N$2:$N$3401,Data_Eksportir!$B$2:$B$3401,A2)</f>
        <v>131140.60113950001</v>
      </c>
      <c r="F2" s="105">
        <f>SUMIFS(Data_Eksportir!$N$2:$N$3401,Data_Eksportir!$B$2:$B$3401,A2,Data_Eksportir!$Q$2:$Q$3401,"Wajar")</f>
        <v>131140.60113950001</v>
      </c>
      <c r="G2" s="108">
        <f t="shared" ref="G2:G65" si="0">D2+ROW()/10^6</f>
        <v>5.0000020000000003</v>
      </c>
      <c r="H2" s="109">
        <f t="shared" ref="H2:H65" si="1">F2+ROW()/10^6</f>
        <v>131140.6011415</v>
      </c>
    </row>
    <row r="3" spans="1:8" x14ac:dyDescent="0.3">
      <c r="A3" s="104" t="s">
        <v>16809</v>
      </c>
      <c r="B3" s="104" t="s">
        <v>280</v>
      </c>
      <c r="C3" s="104" t="s">
        <v>308</v>
      </c>
      <c r="D3" s="107">
        <f>COUNTIF(Data_Eksportir!$B$2:$B$3401,A3)</f>
        <v>15</v>
      </c>
      <c r="E3" s="105">
        <f>SUMIFS(Data_Eksportir!$N$2:$N$3401,Data_Eksportir!$B$2:$B$3401,A3)</f>
        <v>638526.12826190004</v>
      </c>
      <c r="F3" s="105">
        <f>SUMIFS(Data_Eksportir!$N$2:$N$3401,Data_Eksportir!$B$2:$B$3401,A3,Data_Eksportir!$Q$2:$Q$3401,"Wajar")</f>
        <v>377483.53623799997</v>
      </c>
      <c r="G3" s="108">
        <f t="shared" si="0"/>
        <v>15.000003</v>
      </c>
      <c r="H3" s="109">
        <f t="shared" si="1"/>
        <v>377483.53624099999</v>
      </c>
    </row>
    <row r="4" spans="1:8" x14ac:dyDescent="0.3">
      <c r="A4" s="104" t="s">
        <v>16823</v>
      </c>
      <c r="B4" s="104" t="s">
        <v>280</v>
      </c>
      <c r="C4" s="104" t="s">
        <v>311</v>
      </c>
      <c r="D4" s="107">
        <f>COUNTIF(Data_Eksportir!$B$2:$B$3401,A4)</f>
        <v>4</v>
      </c>
      <c r="E4" s="105">
        <f>SUMIFS(Data_Eksportir!$N$2:$N$3401,Data_Eksportir!$B$2:$B$3401,A4)</f>
        <v>9279513.6626699995</v>
      </c>
      <c r="F4" s="105">
        <f>SUMIFS(Data_Eksportir!$N$2:$N$3401,Data_Eksportir!$B$2:$B$3401,A4,Data_Eksportir!$Q$2:$Q$3401,"Wajar")</f>
        <v>26388.662670000002</v>
      </c>
      <c r="G4" s="108">
        <f t="shared" si="0"/>
        <v>4.0000039999999997</v>
      </c>
      <c r="H4" s="109">
        <f t="shared" si="1"/>
        <v>26388.662674000003</v>
      </c>
    </row>
    <row r="5" spans="1:8" x14ac:dyDescent="0.3">
      <c r="A5" s="104" t="s">
        <v>16828</v>
      </c>
      <c r="B5" s="104" t="s">
        <v>316</v>
      </c>
      <c r="C5" s="104" t="s">
        <v>311</v>
      </c>
      <c r="D5" s="107">
        <f>COUNTIF(Data_Eksportir!$B$2:$B$3401,A5)</f>
        <v>3</v>
      </c>
      <c r="E5" s="105">
        <f>SUMIFS(Data_Eksportir!$N$2:$N$3401,Data_Eksportir!$B$2:$B$3401,A5)</f>
        <v>14654.987695010001</v>
      </c>
      <c r="F5" s="105">
        <f>SUMIFS(Data_Eksportir!$N$2:$N$3401,Data_Eksportir!$B$2:$B$3401,A5,Data_Eksportir!$Q$2:$Q$3401,"Wajar")</f>
        <v>14654.987695010001</v>
      </c>
      <c r="G5" s="108">
        <f t="shared" si="0"/>
        <v>3.0000049999999998</v>
      </c>
      <c r="H5" s="109">
        <f t="shared" si="1"/>
        <v>14654.98770001</v>
      </c>
    </row>
    <row r="6" spans="1:8" x14ac:dyDescent="0.3">
      <c r="A6" s="104" t="s">
        <v>16832</v>
      </c>
      <c r="B6" s="104" t="s">
        <v>284</v>
      </c>
      <c r="C6" s="104" t="s">
        <v>308</v>
      </c>
      <c r="D6" s="107">
        <f>COUNTIF(Data_Eksportir!$B$2:$B$3401,A6)</f>
        <v>1</v>
      </c>
      <c r="E6" s="105">
        <f>SUMIFS(Data_Eksportir!$N$2:$N$3401,Data_Eksportir!$B$2:$B$3401,A6)</f>
        <v>104588.215</v>
      </c>
      <c r="F6" s="105">
        <f>SUMIFS(Data_Eksportir!$N$2:$N$3401,Data_Eksportir!$B$2:$B$3401,A6,Data_Eksportir!$Q$2:$Q$3401,"Wajar")</f>
        <v>104588.215</v>
      </c>
      <c r="G6" s="108">
        <f t="shared" si="0"/>
        <v>1.000006</v>
      </c>
      <c r="H6" s="109">
        <f t="shared" si="1"/>
        <v>104588.215006</v>
      </c>
    </row>
    <row r="7" spans="1:8" x14ac:dyDescent="0.3">
      <c r="A7" s="104" t="s">
        <v>16834</v>
      </c>
      <c r="B7" s="104" t="s">
        <v>284</v>
      </c>
      <c r="C7" s="104" t="s">
        <v>311</v>
      </c>
      <c r="D7" s="107">
        <f>COUNTIF(Data_Eksportir!$B$2:$B$3401,A7)</f>
        <v>1</v>
      </c>
      <c r="E7" s="105">
        <f>SUMIFS(Data_Eksportir!$N$2:$N$3401,Data_Eksportir!$B$2:$B$3401,A7)</f>
        <v>741918.91</v>
      </c>
      <c r="F7" s="105">
        <f>SUMIFS(Data_Eksportir!$N$2:$N$3401,Data_Eksportir!$B$2:$B$3401,A7,Data_Eksportir!$Q$2:$Q$3401,"Wajar")</f>
        <v>0</v>
      </c>
      <c r="G7" s="108">
        <f t="shared" si="0"/>
        <v>1.0000070000000001</v>
      </c>
      <c r="H7" s="109">
        <f t="shared" si="1"/>
        <v>6.9999999999999999E-6</v>
      </c>
    </row>
    <row r="8" spans="1:8" x14ac:dyDescent="0.3">
      <c r="A8" s="104" t="s">
        <v>16836</v>
      </c>
      <c r="B8" s="104" t="s">
        <v>284</v>
      </c>
      <c r="C8" s="104" t="s">
        <v>308</v>
      </c>
      <c r="D8" s="107">
        <f>COUNTIF(Data_Eksportir!$B$2:$B$3401,A8)</f>
        <v>1</v>
      </c>
      <c r="E8" s="105">
        <f>SUMIFS(Data_Eksportir!$N$2:$N$3401,Data_Eksportir!$B$2:$B$3401,A8)</f>
        <v>8177.5229939999999</v>
      </c>
      <c r="F8" s="105">
        <f>SUMIFS(Data_Eksportir!$N$2:$N$3401,Data_Eksportir!$B$2:$B$3401,A8,Data_Eksportir!$Q$2:$Q$3401,"Wajar")</f>
        <v>0</v>
      </c>
      <c r="G8" s="108">
        <f t="shared" si="0"/>
        <v>1.000008</v>
      </c>
      <c r="H8" s="109">
        <f t="shared" si="1"/>
        <v>7.9999999999999996E-6</v>
      </c>
    </row>
    <row r="9" spans="1:8" x14ac:dyDescent="0.3">
      <c r="A9" s="104" t="s">
        <v>16838</v>
      </c>
      <c r="B9" s="104" t="s">
        <v>282</v>
      </c>
      <c r="C9" s="104" t="s">
        <v>308</v>
      </c>
      <c r="D9" s="107">
        <f>COUNTIF(Data_Eksportir!$B$2:$B$3401,A9)</f>
        <v>6</v>
      </c>
      <c r="E9" s="105">
        <f>SUMIFS(Data_Eksportir!$N$2:$N$3401,Data_Eksportir!$B$2:$B$3401,A9)</f>
        <v>0</v>
      </c>
      <c r="F9" s="105">
        <f>SUMIFS(Data_Eksportir!$N$2:$N$3401,Data_Eksportir!$B$2:$B$3401,A9,Data_Eksportir!$Q$2:$Q$3401,"Wajar")</f>
        <v>0</v>
      </c>
      <c r="G9" s="108">
        <f t="shared" si="0"/>
        <v>6.0000090000000004</v>
      </c>
      <c r="H9" s="109">
        <f t="shared" si="1"/>
        <v>9.0000000000000002E-6</v>
      </c>
    </row>
    <row r="10" spans="1:8" x14ac:dyDescent="0.3">
      <c r="A10" s="104" t="s">
        <v>16844</v>
      </c>
      <c r="B10" s="104" t="s">
        <v>288</v>
      </c>
      <c r="C10" s="104" t="s">
        <v>317</v>
      </c>
      <c r="D10" s="107">
        <f>COUNTIF(Data_Eksportir!$B$2:$B$3401,A10)</f>
        <v>1</v>
      </c>
      <c r="E10" s="105">
        <f>SUMIFS(Data_Eksportir!$N$2:$N$3401,Data_Eksportir!$B$2:$B$3401,A10)</f>
        <v>0</v>
      </c>
      <c r="F10" s="105">
        <f>SUMIFS(Data_Eksportir!$N$2:$N$3401,Data_Eksportir!$B$2:$B$3401,A10,Data_Eksportir!$Q$2:$Q$3401,"Wajar")</f>
        <v>0</v>
      </c>
      <c r="G10" s="108">
        <f t="shared" si="0"/>
        <v>1.0000100000000001</v>
      </c>
      <c r="H10" s="109">
        <f t="shared" si="1"/>
        <v>1.0000000000000001E-5</v>
      </c>
    </row>
    <row r="11" spans="1:8" x14ac:dyDescent="0.3">
      <c r="A11" s="104" t="s">
        <v>16847</v>
      </c>
      <c r="B11" s="104" t="s">
        <v>290</v>
      </c>
      <c r="C11" s="104" t="s">
        <v>308</v>
      </c>
      <c r="D11" s="107">
        <f>COUNTIF(Data_Eksportir!$B$2:$B$3401,A11)</f>
        <v>2</v>
      </c>
      <c r="E11" s="105">
        <f>SUMIFS(Data_Eksportir!$N$2:$N$3401,Data_Eksportir!$B$2:$B$3401,A11)</f>
        <v>2049983.0769</v>
      </c>
      <c r="F11" s="105">
        <f>SUMIFS(Data_Eksportir!$N$2:$N$3401,Data_Eksportir!$B$2:$B$3401,A11,Data_Eksportir!$Q$2:$Q$3401,"Wajar")</f>
        <v>0</v>
      </c>
      <c r="G11" s="108">
        <f t="shared" si="0"/>
        <v>2.0000110000000002</v>
      </c>
      <c r="H11" s="109">
        <f t="shared" si="1"/>
        <v>1.1E-5</v>
      </c>
    </row>
    <row r="12" spans="1:8" x14ac:dyDescent="0.3">
      <c r="A12" s="104" t="s">
        <v>16850</v>
      </c>
      <c r="B12" s="104" t="s">
        <v>280</v>
      </c>
      <c r="C12" s="104" t="s">
        <v>314</v>
      </c>
      <c r="D12" s="107">
        <f>COUNTIF(Data_Eksportir!$B$2:$B$3401,A12)</f>
        <v>11</v>
      </c>
      <c r="E12" s="105">
        <f>SUMIFS(Data_Eksportir!$N$2:$N$3401,Data_Eksportir!$B$2:$B$3401,A12)</f>
        <v>3503738.1521999999</v>
      </c>
      <c r="F12" s="105">
        <f>SUMIFS(Data_Eksportir!$N$2:$N$3401,Data_Eksportir!$B$2:$B$3401,A12,Data_Eksportir!$Q$2:$Q$3401,"Wajar")</f>
        <v>1341888.0504000001</v>
      </c>
      <c r="G12" s="108">
        <f t="shared" si="0"/>
        <v>11.000012</v>
      </c>
      <c r="H12" s="109">
        <f t="shared" si="1"/>
        <v>1341888.0504120002</v>
      </c>
    </row>
    <row r="13" spans="1:8" x14ac:dyDescent="0.3">
      <c r="A13" s="104" t="s">
        <v>16862</v>
      </c>
      <c r="B13" s="104" t="s">
        <v>286</v>
      </c>
      <c r="C13" s="104" t="s">
        <v>308</v>
      </c>
      <c r="D13" s="107">
        <f>COUNTIF(Data_Eksportir!$B$2:$B$3401,A13)</f>
        <v>1</v>
      </c>
      <c r="E13" s="105">
        <f>SUMIFS(Data_Eksportir!$N$2:$N$3401,Data_Eksportir!$B$2:$B$3401,A13)</f>
        <v>0</v>
      </c>
      <c r="F13" s="105">
        <f>SUMIFS(Data_Eksportir!$N$2:$N$3401,Data_Eksportir!$B$2:$B$3401,A13,Data_Eksportir!$Q$2:$Q$3401,"Wajar")</f>
        <v>0</v>
      </c>
      <c r="G13" s="108">
        <f t="shared" si="0"/>
        <v>1.000013</v>
      </c>
      <c r="H13" s="109">
        <f t="shared" si="1"/>
        <v>1.2999999999999999E-5</v>
      </c>
    </row>
    <row r="14" spans="1:8" x14ac:dyDescent="0.3">
      <c r="A14" s="104" t="s">
        <v>16863</v>
      </c>
      <c r="B14" s="104" t="s">
        <v>292</v>
      </c>
      <c r="C14" s="104" t="s">
        <v>308</v>
      </c>
      <c r="D14" s="107">
        <f>COUNTIF(Data_Eksportir!$B$2:$B$3401,A14)</f>
        <v>1</v>
      </c>
      <c r="E14" s="105">
        <f>SUMIFS(Data_Eksportir!$N$2:$N$3401,Data_Eksportir!$B$2:$B$3401,A14)</f>
        <v>234015.6692</v>
      </c>
      <c r="F14" s="105">
        <f>SUMIFS(Data_Eksportir!$N$2:$N$3401,Data_Eksportir!$B$2:$B$3401,A14,Data_Eksportir!$Q$2:$Q$3401,"Wajar")</f>
        <v>0</v>
      </c>
      <c r="G14" s="108">
        <f t="shared" si="0"/>
        <v>1.000014</v>
      </c>
      <c r="H14" s="109">
        <f t="shared" si="1"/>
        <v>1.4E-5</v>
      </c>
    </row>
    <row r="15" spans="1:8" x14ac:dyDescent="0.3">
      <c r="A15" s="104" t="s">
        <v>16865</v>
      </c>
      <c r="B15" s="104" t="s">
        <v>280</v>
      </c>
      <c r="C15" s="104" t="s">
        <v>311</v>
      </c>
      <c r="D15" s="107">
        <f>COUNTIF(Data_Eksportir!$B$2:$B$3401,A15)</f>
        <v>7</v>
      </c>
      <c r="E15" s="105">
        <f>SUMIFS(Data_Eksportir!$N$2:$N$3401,Data_Eksportir!$B$2:$B$3401,A15)</f>
        <v>0</v>
      </c>
      <c r="F15" s="105">
        <f>SUMIFS(Data_Eksportir!$N$2:$N$3401,Data_Eksportir!$B$2:$B$3401,A15,Data_Eksportir!$Q$2:$Q$3401,"Wajar")</f>
        <v>0</v>
      </c>
      <c r="G15" s="108">
        <f t="shared" si="0"/>
        <v>7.0000150000000003</v>
      </c>
      <c r="H15" s="109">
        <f t="shared" si="1"/>
        <v>1.5E-5</v>
      </c>
    </row>
    <row r="16" spans="1:8" x14ac:dyDescent="0.3">
      <c r="A16" s="104" t="s">
        <v>16874</v>
      </c>
      <c r="B16" s="104" t="s">
        <v>280</v>
      </c>
      <c r="C16" s="104" t="s">
        <v>320</v>
      </c>
      <c r="D16" s="107">
        <f>COUNTIF(Data_Eksportir!$B$2:$B$3401,A16)</f>
        <v>1</v>
      </c>
      <c r="E16" s="105">
        <f>SUMIFS(Data_Eksportir!$N$2:$N$3401,Data_Eksportir!$B$2:$B$3401,A16)</f>
        <v>5625005.625</v>
      </c>
      <c r="F16" s="105">
        <f>SUMIFS(Data_Eksportir!$N$2:$N$3401,Data_Eksportir!$B$2:$B$3401,A16,Data_Eksportir!$Q$2:$Q$3401,"Wajar")</f>
        <v>0</v>
      </c>
      <c r="G16" s="108">
        <f t="shared" si="0"/>
        <v>1.000016</v>
      </c>
      <c r="H16" s="109">
        <f t="shared" si="1"/>
        <v>1.5999999999999999E-5</v>
      </c>
    </row>
    <row r="17" spans="1:8" x14ac:dyDescent="0.3">
      <c r="A17" s="104" t="s">
        <v>16876</v>
      </c>
      <c r="B17" s="104" t="s">
        <v>284</v>
      </c>
      <c r="C17" s="104" t="s">
        <v>311</v>
      </c>
      <c r="D17" s="107">
        <f>COUNTIF(Data_Eksportir!$B$2:$B$3401,A17)</f>
        <v>1</v>
      </c>
      <c r="E17" s="105">
        <f>SUMIFS(Data_Eksportir!$N$2:$N$3401,Data_Eksportir!$B$2:$B$3401,A17)</f>
        <v>48287.009709999998</v>
      </c>
      <c r="F17" s="105">
        <f>SUMIFS(Data_Eksportir!$N$2:$N$3401,Data_Eksportir!$B$2:$B$3401,A17,Data_Eksportir!$Q$2:$Q$3401,"Wajar")</f>
        <v>48287.009709999998</v>
      </c>
      <c r="G17" s="108">
        <f t="shared" si="0"/>
        <v>1.0000169999999999</v>
      </c>
      <c r="H17" s="109">
        <f t="shared" si="1"/>
        <v>48287.009726999997</v>
      </c>
    </row>
    <row r="18" spans="1:8" x14ac:dyDescent="0.3">
      <c r="A18" s="104" t="s">
        <v>16878</v>
      </c>
      <c r="B18" s="104" t="s">
        <v>280</v>
      </c>
      <c r="C18" s="104" t="s">
        <v>308</v>
      </c>
      <c r="D18" s="107">
        <f>COUNTIF(Data_Eksportir!$B$2:$B$3401,A18)</f>
        <v>6</v>
      </c>
      <c r="E18" s="105">
        <f>SUMIFS(Data_Eksportir!$N$2:$N$3401,Data_Eksportir!$B$2:$B$3401,A18)</f>
        <v>1161412.0022700001</v>
      </c>
      <c r="F18" s="105">
        <f>SUMIFS(Data_Eksportir!$N$2:$N$3401,Data_Eksportir!$B$2:$B$3401,A18,Data_Eksportir!$Q$2:$Q$3401,"Wajar")</f>
        <v>115224.30467</v>
      </c>
      <c r="G18" s="108">
        <f t="shared" si="0"/>
        <v>6.0000179999999999</v>
      </c>
      <c r="H18" s="109">
        <f t="shared" si="1"/>
        <v>115224.304688</v>
      </c>
    </row>
    <row r="19" spans="1:8" x14ac:dyDescent="0.3">
      <c r="A19" s="104" t="s">
        <v>16885</v>
      </c>
      <c r="B19" s="104" t="s">
        <v>313</v>
      </c>
      <c r="C19" s="104" t="s">
        <v>308</v>
      </c>
      <c r="D19" s="107">
        <f>COUNTIF(Data_Eksportir!$B$2:$B$3401,A19)</f>
        <v>4</v>
      </c>
      <c r="E19" s="105">
        <f>SUMIFS(Data_Eksportir!$N$2:$N$3401,Data_Eksportir!$B$2:$B$3401,A19)</f>
        <v>167955.06812916</v>
      </c>
      <c r="F19" s="105">
        <f>SUMIFS(Data_Eksportir!$N$2:$N$3401,Data_Eksportir!$B$2:$B$3401,A19,Data_Eksportir!$Q$2:$Q$3401,"Wajar")</f>
        <v>167955.06812916</v>
      </c>
      <c r="G19" s="108">
        <f t="shared" si="0"/>
        <v>4.000019</v>
      </c>
      <c r="H19" s="109">
        <f t="shared" si="1"/>
        <v>167955.06814816</v>
      </c>
    </row>
    <row r="20" spans="1:8" x14ac:dyDescent="0.3">
      <c r="A20" s="104" t="s">
        <v>16890</v>
      </c>
      <c r="B20" s="104" t="s">
        <v>288</v>
      </c>
      <c r="C20" s="104" t="s">
        <v>317</v>
      </c>
      <c r="D20" s="107">
        <f>COUNTIF(Data_Eksportir!$B$2:$B$3401,A20)</f>
        <v>1</v>
      </c>
      <c r="E20" s="105">
        <f>SUMIFS(Data_Eksportir!$N$2:$N$3401,Data_Eksportir!$B$2:$B$3401,A20)</f>
        <v>0</v>
      </c>
      <c r="F20" s="105">
        <f>SUMIFS(Data_Eksportir!$N$2:$N$3401,Data_Eksportir!$B$2:$B$3401,A20,Data_Eksportir!$Q$2:$Q$3401,"Wajar")</f>
        <v>0</v>
      </c>
      <c r="G20" s="108">
        <f t="shared" si="0"/>
        <v>1.0000199999999999</v>
      </c>
      <c r="H20" s="109">
        <f t="shared" si="1"/>
        <v>2.0000000000000002E-5</v>
      </c>
    </row>
    <row r="21" spans="1:8" x14ac:dyDescent="0.3">
      <c r="A21" s="104" t="s">
        <v>16892</v>
      </c>
      <c r="B21" s="104" t="s">
        <v>305</v>
      </c>
      <c r="C21" s="104" t="s">
        <v>308</v>
      </c>
      <c r="D21" s="107">
        <f>COUNTIF(Data_Eksportir!$B$2:$B$3401,A21)</f>
        <v>1</v>
      </c>
      <c r="E21" s="105">
        <f>SUMIFS(Data_Eksportir!$N$2:$N$3401,Data_Eksportir!$B$2:$B$3401,A21)</f>
        <v>0</v>
      </c>
      <c r="F21" s="105">
        <f>SUMIFS(Data_Eksportir!$N$2:$N$3401,Data_Eksportir!$B$2:$B$3401,A21,Data_Eksportir!$Q$2:$Q$3401,"Wajar")</f>
        <v>0</v>
      </c>
      <c r="G21" s="108">
        <f t="shared" si="0"/>
        <v>1.000021</v>
      </c>
      <c r="H21" s="109">
        <f t="shared" si="1"/>
        <v>2.0999999999999999E-5</v>
      </c>
    </row>
    <row r="22" spans="1:8" x14ac:dyDescent="0.3">
      <c r="A22" s="104" t="s">
        <v>16894</v>
      </c>
      <c r="B22" s="104" t="s">
        <v>292</v>
      </c>
      <c r="C22" s="104" t="s">
        <v>320</v>
      </c>
      <c r="D22" s="107">
        <f>COUNTIF(Data_Eksportir!$B$2:$B$3401,A22)</f>
        <v>1</v>
      </c>
      <c r="E22" s="105">
        <f>SUMIFS(Data_Eksportir!$N$2:$N$3401,Data_Eksportir!$B$2:$B$3401,A22)</f>
        <v>314780.15919999999</v>
      </c>
      <c r="F22" s="105">
        <f>SUMIFS(Data_Eksportir!$N$2:$N$3401,Data_Eksportir!$B$2:$B$3401,A22,Data_Eksportir!$Q$2:$Q$3401,"Wajar")</f>
        <v>314780.15919999999</v>
      </c>
      <c r="G22" s="108">
        <f t="shared" si="0"/>
        <v>1.000022</v>
      </c>
      <c r="H22" s="109">
        <f t="shared" si="1"/>
        <v>314780.15922199999</v>
      </c>
    </row>
    <row r="23" spans="1:8" x14ac:dyDescent="0.3">
      <c r="A23" s="104" t="s">
        <v>16896</v>
      </c>
      <c r="B23" s="104" t="s">
        <v>282</v>
      </c>
      <c r="C23" s="104" t="s">
        <v>311</v>
      </c>
      <c r="D23" s="107">
        <f>COUNTIF(Data_Eksportir!$B$2:$B$3401,A23)</f>
        <v>3</v>
      </c>
      <c r="E23" s="105">
        <f>SUMIFS(Data_Eksportir!$N$2:$N$3401,Data_Eksportir!$B$2:$B$3401,A23)</f>
        <v>111164.6973</v>
      </c>
      <c r="F23" s="105">
        <f>SUMIFS(Data_Eksportir!$N$2:$N$3401,Data_Eksportir!$B$2:$B$3401,A23,Data_Eksportir!$Q$2:$Q$3401,"Wajar")</f>
        <v>111164.6973</v>
      </c>
      <c r="G23" s="108">
        <f t="shared" si="0"/>
        <v>3.0000230000000001</v>
      </c>
      <c r="H23" s="109">
        <f t="shared" si="1"/>
        <v>111164.697323</v>
      </c>
    </row>
    <row r="24" spans="1:8" x14ac:dyDescent="0.3">
      <c r="A24" s="104" t="s">
        <v>16899</v>
      </c>
      <c r="B24" s="104" t="s">
        <v>316</v>
      </c>
      <c r="C24" s="104" t="s">
        <v>308</v>
      </c>
      <c r="D24" s="107">
        <f>COUNTIF(Data_Eksportir!$B$2:$B$3401,A24)</f>
        <v>1</v>
      </c>
      <c r="E24" s="105">
        <f>SUMIFS(Data_Eksportir!$N$2:$N$3401,Data_Eksportir!$B$2:$B$3401,A24)</f>
        <v>0</v>
      </c>
      <c r="F24" s="105">
        <f>SUMIFS(Data_Eksportir!$N$2:$N$3401,Data_Eksportir!$B$2:$B$3401,A24,Data_Eksportir!$Q$2:$Q$3401,"Wajar")</f>
        <v>0</v>
      </c>
      <c r="G24" s="108">
        <f t="shared" si="0"/>
        <v>1.000024</v>
      </c>
      <c r="H24" s="109">
        <f t="shared" si="1"/>
        <v>2.4000000000000001E-5</v>
      </c>
    </row>
    <row r="25" spans="1:8" x14ac:dyDescent="0.3">
      <c r="A25" s="104" t="s">
        <v>16901</v>
      </c>
      <c r="B25" s="104" t="s">
        <v>284</v>
      </c>
      <c r="C25" s="104" t="s">
        <v>308</v>
      </c>
      <c r="D25" s="107">
        <f>COUNTIF(Data_Eksportir!$B$2:$B$3401,A25)</f>
        <v>9</v>
      </c>
      <c r="E25" s="105">
        <f>SUMIFS(Data_Eksportir!$N$2:$N$3401,Data_Eksportir!$B$2:$B$3401,A25)</f>
        <v>5610365.8102699984</v>
      </c>
      <c r="F25" s="105">
        <f>SUMIFS(Data_Eksportir!$N$2:$N$3401,Data_Eksportir!$B$2:$B$3401,A25,Data_Eksportir!$Q$2:$Q$3401,"Wajar")</f>
        <v>1402434.67157</v>
      </c>
      <c r="G25" s="108">
        <f t="shared" si="0"/>
        <v>9.0000250000000008</v>
      </c>
      <c r="H25" s="109">
        <f t="shared" si="1"/>
        <v>1402434.671595</v>
      </c>
    </row>
    <row r="26" spans="1:8" x14ac:dyDescent="0.3">
      <c r="A26" s="104" t="s">
        <v>16909</v>
      </c>
      <c r="B26" s="104" t="s">
        <v>295</v>
      </c>
      <c r="C26" s="104" t="s">
        <v>311</v>
      </c>
      <c r="D26" s="107">
        <f>COUNTIF(Data_Eksportir!$B$2:$B$3401,A26)</f>
        <v>10</v>
      </c>
      <c r="E26" s="105">
        <f>SUMIFS(Data_Eksportir!$N$2:$N$3401,Data_Eksportir!$B$2:$B$3401,A26)</f>
        <v>445508.77136000007</v>
      </c>
      <c r="F26" s="105">
        <f>SUMIFS(Data_Eksportir!$N$2:$N$3401,Data_Eksportir!$B$2:$B$3401,A26,Data_Eksportir!$Q$2:$Q$3401,"Wajar")</f>
        <v>142105.33872</v>
      </c>
      <c r="G26" s="108">
        <f t="shared" si="0"/>
        <v>10.000026</v>
      </c>
      <c r="H26" s="109">
        <f t="shared" si="1"/>
        <v>142105.33874599999</v>
      </c>
    </row>
    <row r="27" spans="1:8" x14ac:dyDescent="0.3">
      <c r="A27" s="104" t="s">
        <v>16920</v>
      </c>
      <c r="B27" s="104" t="s">
        <v>282</v>
      </c>
      <c r="C27" s="104" t="s">
        <v>311</v>
      </c>
      <c r="D27" s="107">
        <f>COUNTIF(Data_Eksportir!$B$2:$B$3401,A27)</f>
        <v>12</v>
      </c>
      <c r="E27" s="105">
        <f>SUMIFS(Data_Eksportir!$N$2:$N$3401,Data_Eksportir!$B$2:$B$3401,A27)</f>
        <v>8601304.4936939999</v>
      </c>
      <c r="F27" s="105">
        <f>SUMIFS(Data_Eksportir!$N$2:$N$3401,Data_Eksportir!$B$2:$B$3401,A27,Data_Eksportir!$Q$2:$Q$3401,"Wajar")</f>
        <v>1335110.2015540001</v>
      </c>
      <c r="G27" s="108">
        <f t="shared" si="0"/>
        <v>12.000026999999999</v>
      </c>
      <c r="H27" s="109">
        <f t="shared" si="1"/>
        <v>1335110.2015810001</v>
      </c>
    </row>
    <row r="28" spans="1:8" x14ac:dyDescent="0.3">
      <c r="A28" s="104" t="s">
        <v>16933</v>
      </c>
      <c r="B28" s="104" t="s">
        <v>280</v>
      </c>
      <c r="C28" s="104" t="s">
        <v>311</v>
      </c>
      <c r="D28" s="107">
        <f>COUNTIF(Data_Eksportir!$B$2:$B$3401,A28)</f>
        <v>3</v>
      </c>
      <c r="E28" s="105">
        <f>SUMIFS(Data_Eksportir!$N$2:$N$3401,Data_Eksportir!$B$2:$B$3401,A28)</f>
        <v>165554.78977</v>
      </c>
      <c r="F28" s="105">
        <f>SUMIFS(Data_Eksportir!$N$2:$N$3401,Data_Eksportir!$B$2:$B$3401,A28,Data_Eksportir!$Q$2:$Q$3401,"Wajar")</f>
        <v>0</v>
      </c>
      <c r="G28" s="108">
        <f t="shared" si="0"/>
        <v>3.0000279999999999</v>
      </c>
      <c r="H28" s="109">
        <f t="shared" si="1"/>
        <v>2.8E-5</v>
      </c>
    </row>
    <row r="29" spans="1:8" x14ac:dyDescent="0.3">
      <c r="A29" s="104" t="s">
        <v>16937</v>
      </c>
      <c r="B29" s="104" t="s">
        <v>282</v>
      </c>
      <c r="C29" s="104" t="s">
        <v>308</v>
      </c>
      <c r="D29" s="107">
        <f>COUNTIF(Data_Eksportir!$B$2:$B$3401,A29)</f>
        <v>2</v>
      </c>
      <c r="E29" s="105">
        <f>SUMIFS(Data_Eksportir!$N$2:$N$3401,Data_Eksportir!$B$2:$B$3401,A29)</f>
        <v>558146.24789999996</v>
      </c>
      <c r="F29" s="105">
        <f>SUMIFS(Data_Eksportir!$N$2:$N$3401,Data_Eksportir!$B$2:$B$3401,A29,Data_Eksportir!$Q$2:$Q$3401,"Wajar")</f>
        <v>269068.06829999998</v>
      </c>
      <c r="G29" s="108">
        <f t="shared" si="0"/>
        <v>2.0000290000000001</v>
      </c>
      <c r="H29" s="109">
        <f t="shared" si="1"/>
        <v>269068.06832899997</v>
      </c>
    </row>
    <row r="30" spans="1:8" x14ac:dyDescent="0.3">
      <c r="A30" s="104" t="s">
        <v>16940</v>
      </c>
      <c r="B30" s="104" t="s">
        <v>280</v>
      </c>
      <c r="C30" s="104" t="s">
        <v>311</v>
      </c>
      <c r="D30" s="107">
        <f>COUNTIF(Data_Eksportir!$B$2:$B$3401,A30)</f>
        <v>3</v>
      </c>
      <c r="E30" s="105">
        <f>SUMIFS(Data_Eksportir!$N$2:$N$3401,Data_Eksportir!$B$2:$B$3401,A30)</f>
        <v>1196971.7969899999</v>
      </c>
      <c r="F30" s="105">
        <f>SUMIFS(Data_Eksportir!$N$2:$N$3401,Data_Eksportir!$B$2:$B$3401,A30,Data_Eksportir!$Q$2:$Q$3401,"Wajar")</f>
        <v>1196971.7969899999</v>
      </c>
      <c r="G30" s="108">
        <f t="shared" si="0"/>
        <v>3.0000300000000002</v>
      </c>
      <c r="H30" s="109">
        <f t="shared" si="1"/>
        <v>1196971.7970199999</v>
      </c>
    </row>
    <row r="31" spans="1:8" x14ac:dyDescent="0.3">
      <c r="A31" s="104" t="s">
        <v>16944</v>
      </c>
      <c r="B31" s="104" t="s">
        <v>286</v>
      </c>
      <c r="C31" s="104" t="s">
        <v>308</v>
      </c>
      <c r="D31" s="107">
        <f>COUNTIF(Data_Eksportir!$B$2:$B$3401,A31)</f>
        <v>1</v>
      </c>
      <c r="E31" s="105">
        <f>SUMIFS(Data_Eksportir!$N$2:$N$3401,Data_Eksportir!$B$2:$B$3401,A31)</f>
        <v>0</v>
      </c>
      <c r="F31" s="105">
        <f>SUMIFS(Data_Eksportir!$N$2:$N$3401,Data_Eksportir!$B$2:$B$3401,A31,Data_Eksportir!$Q$2:$Q$3401,"Wajar")</f>
        <v>0</v>
      </c>
      <c r="G31" s="108">
        <f t="shared" si="0"/>
        <v>1.0000309999999999</v>
      </c>
      <c r="H31" s="109">
        <f t="shared" si="1"/>
        <v>3.1000000000000001E-5</v>
      </c>
    </row>
    <row r="32" spans="1:8" x14ac:dyDescent="0.3">
      <c r="A32" s="104" t="s">
        <v>16945</v>
      </c>
      <c r="B32" s="104" t="s">
        <v>282</v>
      </c>
      <c r="C32" s="104" t="s">
        <v>308</v>
      </c>
      <c r="D32" s="107">
        <f>COUNTIF(Data_Eksportir!$B$2:$B$3401,A32)</f>
        <v>1</v>
      </c>
      <c r="E32" s="105">
        <f>SUMIFS(Data_Eksportir!$N$2:$N$3401,Data_Eksportir!$B$2:$B$3401,A32)</f>
        <v>953.81414700000005</v>
      </c>
      <c r="F32" s="105">
        <f>SUMIFS(Data_Eksportir!$N$2:$N$3401,Data_Eksportir!$B$2:$B$3401,A32,Data_Eksportir!$Q$2:$Q$3401,"Wajar")</f>
        <v>953.81414700000005</v>
      </c>
      <c r="G32" s="108">
        <f t="shared" si="0"/>
        <v>1.000032</v>
      </c>
      <c r="H32" s="109">
        <f t="shared" si="1"/>
        <v>953.81417900000008</v>
      </c>
    </row>
    <row r="33" spans="1:8" x14ac:dyDescent="0.3">
      <c r="A33" s="104" t="s">
        <v>16947</v>
      </c>
      <c r="B33" s="104" t="s">
        <v>316</v>
      </c>
      <c r="C33" s="104" t="s">
        <v>311</v>
      </c>
      <c r="D33" s="107">
        <f>COUNTIF(Data_Eksportir!$B$2:$B$3401,A33)</f>
        <v>1</v>
      </c>
      <c r="E33" s="105">
        <f>SUMIFS(Data_Eksportir!$N$2:$N$3401,Data_Eksportir!$B$2:$B$3401,A33)</f>
        <v>19680.753229999998</v>
      </c>
      <c r="F33" s="105">
        <f>SUMIFS(Data_Eksportir!$N$2:$N$3401,Data_Eksportir!$B$2:$B$3401,A33,Data_Eksportir!$Q$2:$Q$3401,"Wajar")</f>
        <v>19680.753229999998</v>
      </c>
      <c r="G33" s="108">
        <f t="shared" si="0"/>
        <v>1.0000329999999999</v>
      </c>
      <c r="H33" s="109">
        <f t="shared" si="1"/>
        <v>19680.753262999999</v>
      </c>
    </row>
    <row r="34" spans="1:8" x14ac:dyDescent="0.3">
      <c r="A34" s="104" t="s">
        <v>16949</v>
      </c>
      <c r="B34" s="104" t="s">
        <v>284</v>
      </c>
      <c r="C34" s="104" t="s">
        <v>311</v>
      </c>
      <c r="D34" s="107">
        <f>COUNTIF(Data_Eksportir!$B$2:$B$3401,A34)</f>
        <v>8</v>
      </c>
      <c r="E34" s="105">
        <f>SUMIFS(Data_Eksportir!$N$2:$N$3401,Data_Eksportir!$B$2:$B$3401,A34)</f>
        <v>734563.08779999998</v>
      </c>
      <c r="F34" s="105">
        <f>SUMIFS(Data_Eksportir!$N$2:$N$3401,Data_Eksportir!$B$2:$B$3401,A34,Data_Eksportir!$Q$2:$Q$3401,"Wajar")</f>
        <v>135758.28719999999</v>
      </c>
      <c r="G34" s="108">
        <f t="shared" si="0"/>
        <v>8.0000339999999994</v>
      </c>
      <c r="H34" s="109">
        <f t="shared" si="1"/>
        <v>135758.28723399999</v>
      </c>
    </row>
    <row r="35" spans="1:8" x14ac:dyDescent="0.3">
      <c r="A35" s="104" t="s">
        <v>16958</v>
      </c>
      <c r="B35" s="104" t="s">
        <v>284</v>
      </c>
      <c r="C35" s="104" t="s">
        <v>314</v>
      </c>
      <c r="D35" s="107">
        <f>COUNTIF(Data_Eksportir!$B$2:$B$3401,A35)</f>
        <v>1</v>
      </c>
      <c r="E35" s="105">
        <f>SUMIFS(Data_Eksportir!$N$2:$N$3401,Data_Eksportir!$B$2:$B$3401,A35)</f>
        <v>0</v>
      </c>
      <c r="F35" s="105">
        <f>SUMIFS(Data_Eksportir!$N$2:$N$3401,Data_Eksportir!$B$2:$B$3401,A35,Data_Eksportir!$Q$2:$Q$3401,"Wajar")</f>
        <v>0</v>
      </c>
      <c r="G35" s="108">
        <f t="shared" si="0"/>
        <v>1.000035</v>
      </c>
      <c r="H35" s="109">
        <f t="shared" si="1"/>
        <v>3.4999999999999997E-5</v>
      </c>
    </row>
    <row r="36" spans="1:8" x14ac:dyDescent="0.3">
      <c r="A36" s="104" t="s">
        <v>16959</v>
      </c>
      <c r="B36" s="104" t="s">
        <v>286</v>
      </c>
      <c r="C36" s="104" t="s">
        <v>308</v>
      </c>
      <c r="D36" s="107">
        <f>COUNTIF(Data_Eksportir!$B$2:$B$3401,A36)</f>
        <v>5</v>
      </c>
      <c r="E36" s="105">
        <f>SUMIFS(Data_Eksportir!$N$2:$N$3401,Data_Eksportir!$B$2:$B$3401,A36)</f>
        <v>23240.381231999996</v>
      </c>
      <c r="F36" s="105">
        <f>SUMIFS(Data_Eksportir!$N$2:$N$3401,Data_Eksportir!$B$2:$B$3401,A36,Data_Eksportir!$Q$2:$Q$3401,"Wajar")</f>
        <v>23240.381231999996</v>
      </c>
      <c r="G36" s="108">
        <f t="shared" si="0"/>
        <v>5.0000359999999997</v>
      </c>
      <c r="H36" s="109">
        <f t="shared" si="1"/>
        <v>23240.381267999997</v>
      </c>
    </row>
    <row r="37" spans="1:8" x14ac:dyDescent="0.3">
      <c r="A37" s="104" t="s">
        <v>16966</v>
      </c>
      <c r="B37" s="104" t="s">
        <v>319</v>
      </c>
      <c r="C37" s="104" t="s">
        <v>314</v>
      </c>
      <c r="D37" s="107">
        <f>COUNTIF(Data_Eksportir!$B$2:$B$3401,A37)</f>
        <v>1</v>
      </c>
      <c r="E37" s="105">
        <f>SUMIFS(Data_Eksportir!$N$2:$N$3401,Data_Eksportir!$B$2:$B$3401,A37)</f>
        <v>227619.74770000001</v>
      </c>
      <c r="F37" s="105">
        <f>SUMIFS(Data_Eksportir!$N$2:$N$3401,Data_Eksportir!$B$2:$B$3401,A37,Data_Eksportir!$Q$2:$Q$3401,"Wajar")</f>
        <v>0</v>
      </c>
      <c r="G37" s="108">
        <f t="shared" si="0"/>
        <v>1.0000370000000001</v>
      </c>
      <c r="H37" s="109">
        <f t="shared" si="1"/>
        <v>3.6999999999999998E-5</v>
      </c>
    </row>
    <row r="38" spans="1:8" x14ac:dyDescent="0.3">
      <c r="A38" s="104" t="s">
        <v>16968</v>
      </c>
      <c r="B38" s="104" t="s">
        <v>284</v>
      </c>
      <c r="C38" s="104" t="s">
        <v>308</v>
      </c>
      <c r="D38" s="107">
        <f>COUNTIF(Data_Eksportir!$B$2:$B$3401,A38)</f>
        <v>6</v>
      </c>
      <c r="E38" s="105">
        <f>SUMIFS(Data_Eksportir!$N$2:$N$3401,Data_Eksportir!$B$2:$B$3401,A38)</f>
        <v>2163829.1298100003</v>
      </c>
      <c r="F38" s="105">
        <f>SUMIFS(Data_Eksportir!$N$2:$N$3401,Data_Eksportir!$B$2:$B$3401,A38,Data_Eksportir!$Q$2:$Q$3401,"Wajar")</f>
        <v>187048.29326999999</v>
      </c>
      <c r="G38" s="108">
        <f t="shared" si="0"/>
        <v>6.000038</v>
      </c>
      <c r="H38" s="109">
        <f t="shared" si="1"/>
        <v>187048.29330799999</v>
      </c>
    </row>
    <row r="39" spans="1:8" x14ac:dyDescent="0.3">
      <c r="A39" s="104" t="s">
        <v>16973</v>
      </c>
      <c r="B39" s="104" t="s">
        <v>286</v>
      </c>
      <c r="C39" s="104" t="s">
        <v>308</v>
      </c>
      <c r="D39" s="107">
        <f>COUNTIF(Data_Eksportir!$B$2:$B$3401,A39)</f>
        <v>7</v>
      </c>
      <c r="E39" s="105">
        <f>SUMIFS(Data_Eksportir!$N$2:$N$3401,Data_Eksportir!$B$2:$B$3401,A39)</f>
        <v>4168404.5094500002</v>
      </c>
      <c r="F39" s="105">
        <f>SUMIFS(Data_Eksportir!$N$2:$N$3401,Data_Eksportir!$B$2:$B$3401,A39,Data_Eksportir!$Q$2:$Q$3401,"Wajar")</f>
        <v>230975.93195</v>
      </c>
      <c r="G39" s="108">
        <f t="shared" si="0"/>
        <v>7.0000390000000001</v>
      </c>
      <c r="H39" s="109">
        <f t="shared" si="1"/>
        <v>230975.931989</v>
      </c>
    </row>
    <row r="40" spans="1:8" x14ac:dyDescent="0.3">
      <c r="A40" s="104" t="s">
        <v>16979</v>
      </c>
      <c r="B40" s="104" t="s">
        <v>290</v>
      </c>
      <c r="C40" s="104" t="s">
        <v>311</v>
      </c>
      <c r="D40" s="107">
        <f>COUNTIF(Data_Eksportir!$B$2:$B$3401,A40)</f>
        <v>3</v>
      </c>
      <c r="E40" s="105">
        <f>SUMIFS(Data_Eksportir!$N$2:$N$3401,Data_Eksportir!$B$2:$B$3401,A40)</f>
        <v>10139.096380000001</v>
      </c>
      <c r="F40" s="105">
        <f>SUMIFS(Data_Eksportir!$N$2:$N$3401,Data_Eksportir!$B$2:$B$3401,A40,Data_Eksportir!$Q$2:$Q$3401,"Wajar")</f>
        <v>10139.096380000001</v>
      </c>
      <c r="G40" s="108">
        <f t="shared" si="0"/>
        <v>3.0000399999999998</v>
      </c>
      <c r="H40" s="109">
        <f t="shared" si="1"/>
        <v>10139.096420000002</v>
      </c>
    </row>
    <row r="41" spans="1:8" x14ac:dyDescent="0.3">
      <c r="A41" s="104" t="s">
        <v>16983</v>
      </c>
      <c r="B41" s="104" t="s">
        <v>282</v>
      </c>
      <c r="C41" s="104" t="s">
        <v>308</v>
      </c>
      <c r="D41" s="107">
        <f>COUNTIF(Data_Eksportir!$B$2:$B$3401,A41)</f>
        <v>3</v>
      </c>
      <c r="E41" s="105">
        <f>SUMIFS(Data_Eksportir!$N$2:$N$3401,Data_Eksportir!$B$2:$B$3401,A41)</f>
        <v>48287.009709999998</v>
      </c>
      <c r="F41" s="105">
        <f>SUMIFS(Data_Eksportir!$N$2:$N$3401,Data_Eksportir!$B$2:$B$3401,A41,Data_Eksportir!$Q$2:$Q$3401,"Wajar")</f>
        <v>48287.009709999998</v>
      </c>
      <c r="G41" s="108">
        <f t="shared" si="0"/>
        <v>3.000041</v>
      </c>
      <c r="H41" s="109">
        <f t="shared" si="1"/>
        <v>48287.009750999998</v>
      </c>
    </row>
    <row r="42" spans="1:8" x14ac:dyDescent="0.3">
      <c r="A42" s="104" t="s">
        <v>16987</v>
      </c>
      <c r="B42" s="104" t="s">
        <v>280</v>
      </c>
      <c r="C42" s="104" t="s">
        <v>311</v>
      </c>
      <c r="D42" s="107">
        <f>COUNTIF(Data_Eksportir!$B$2:$B$3401,A42)</f>
        <v>12</v>
      </c>
      <c r="E42" s="105">
        <f>SUMIFS(Data_Eksportir!$N$2:$N$3401,Data_Eksportir!$B$2:$B$3401,A42)</f>
        <v>27180039.541100003</v>
      </c>
      <c r="F42" s="105">
        <f>SUMIFS(Data_Eksportir!$N$2:$N$3401,Data_Eksportir!$B$2:$B$3401,A42,Data_Eksportir!$Q$2:$Q$3401,"Wajar")</f>
        <v>0</v>
      </c>
      <c r="G42" s="108">
        <f t="shared" si="0"/>
        <v>12.000042000000001</v>
      </c>
      <c r="H42" s="109">
        <f t="shared" si="1"/>
        <v>4.1999999999999998E-5</v>
      </c>
    </row>
    <row r="43" spans="1:8" x14ac:dyDescent="0.3">
      <c r="A43" s="104" t="s">
        <v>17000</v>
      </c>
      <c r="B43" s="104" t="s">
        <v>286</v>
      </c>
      <c r="C43" s="104" t="s">
        <v>308</v>
      </c>
      <c r="D43" s="107">
        <f>COUNTIF(Data_Eksportir!$B$2:$B$3401,A43)</f>
        <v>2</v>
      </c>
      <c r="E43" s="105">
        <f>SUMIFS(Data_Eksportir!$N$2:$N$3401,Data_Eksportir!$B$2:$B$3401,A43)</f>
        <v>24131.463199999998</v>
      </c>
      <c r="F43" s="105">
        <f>SUMIFS(Data_Eksportir!$N$2:$N$3401,Data_Eksportir!$B$2:$B$3401,A43,Data_Eksportir!$Q$2:$Q$3401,"Wajar")</f>
        <v>24131.463199999998</v>
      </c>
      <c r="G43" s="108">
        <f t="shared" si="0"/>
        <v>2.0000429999999998</v>
      </c>
      <c r="H43" s="109">
        <f t="shared" si="1"/>
        <v>24131.463242999998</v>
      </c>
    </row>
    <row r="44" spans="1:8" x14ac:dyDescent="0.3">
      <c r="A44" s="104" t="s">
        <v>17003</v>
      </c>
      <c r="B44" s="104" t="s">
        <v>292</v>
      </c>
      <c r="C44" s="104" t="s">
        <v>311</v>
      </c>
      <c r="D44" s="107">
        <f>COUNTIF(Data_Eksportir!$B$2:$B$3401,A44)</f>
        <v>3</v>
      </c>
      <c r="E44" s="105">
        <f>SUMIFS(Data_Eksportir!$N$2:$N$3401,Data_Eksportir!$B$2:$B$3401,A44)</f>
        <v>11664687.038575999</v>
      </c>
      <c r="F44" s="105">
        <f>SUMIFS(Data_Eksportir!$N$2:$N$3401,Data_Eksportir!$B$2:$B$3401,A44,Data_Eksportir!$Q$2:$Q$3401,"Wajar")</f>
        <v>5159.6174760000004</v>
      </c>
      <c r="G44" s="108">
        <f t="shared" si="0"/>
        <v>3.0000439999999999</v>
      </c>
      <c r="H44" s="109">
        <f t="shared" si="1"/>
        <v>5159.6175200000007</v>
      </c>
    </row>
    <row r="45" spans="1:8" x14ac:dyDescent="0.3">
      <c r="A45" s="104" t="s">
        <v>17007</v>
      </c>
      <c r="B45" s="104" t="s">
        <v>280</v>
      </c>
      <c r="C45" s="104" t="s">
        <v>320</v>
      </c>
      <c r="D45" s="107">
        <f>COUNTIF(Data_Eksportir!$B$2:$B$3401,A45)</f>
        <v>3</v>
      </c>
      <c r="E45" s="105">
        <f>SUMIFS(Data_Eksportir!$N$2:$N$3401,Data_Eksportir!$B$2:$B$3401,A45)</f>
        <v>0</v>
      </c>
      <c r="F45" s="105">
        <f>SUMIFS(Data_Eksportir!$N$2:$N$3401,Data_Eksportir!$B$2:$B$3401,A45,Data_Eksportir!$Q$2:$Q$3401,"Wajar")</f>
        <v>0</v>
      </c>
      <c r="G45" s="108">
        <f t="shared" si="0"/>
        <v>3.0000450000000001</v>
      </c>
      <c r="H45" s="109">
        <f t="shared" si="1"/>
        <v>4.5000000000000003E-5</v>
      </c>
    </row>
    <row r="46" spans="1:8" x14ac:dyDescent="0.3">
      <c r="A46" s="104" t="s">
        <v>17011</v>
      </c>
      <c r="B46" s="104" t="s">
        <v>290</v>
      </c>
      <c r="C46" s="104" t="s">
        <v>320</v>
      </c>
      <c r="D46" s="107">
        <f>COUNTIF(Data_Eksportir!$B$2:$B$3401,A46)</f>
        <v>1</v>
      </c>
      <c r="E46" s="105">
        <f>SUMIFS(Data_Eksportir!$N$2:$N$3401,Data_Eksportir!$B$2:$B$3401,A46)</f>
        <v>0</v>
      </c>
      <c r="F46" s="105">
        <f>SUMIFS(Data_Eksportir!$N$2:$N$3401,Data_Eksportir!$B$2:$B$3401,A46,Data_Eksportir!$Q$2:$Q$3401,"Wajar")</f>
        <v>0</v>
      </c>
      <c r="G46" s="108">
        <f t="shared" si="0"/>
        <v>1.000046</v>
      </c>
      <c r="H46" s="109">
        <f t="shared" si="1"/>
        <v>4.6E-5</v>
      </c>
    </row>
    <row r="47" spans="1:8" x14ac:dyDescent="0.3">
      <c r="A47" s="104" t="s">
        <v>17012</v>
      </c>
      <c r="B47" s="104" t="s">
        <v>290</v>
      </c>
      <c r="C47" s="104" t="s">
        <v>311</v>
      </c>
      <c r="D47" s="107">
        <f>COUNTIF(Data_Eksportir!$B$2:$B$3401,A47)</f>
        <v>3</v>
      </c>
      <c r="E47" s="105">
        <f>SUMIFS(Data_Eksportir!$N$2:$N$3401,Data_Eksportir!$B$2:$B$3401,A47)</f>
        <v>2708437.3323000004</v>
      </c>
      <c r="F47" s="105">
        <f>SUMIFS(Data_Eksportir!$N$2:$N$3401,Data_Eksportir!$B$2:$B$3401,A47,Data_Eksportir!$Q$2:$Q$3401,"Wajar")</f>
        <v>2584626.6660000002</v>
      </c>
      <c r="G47" s="108">
        <f t="shared" si="0"/>
        <v>3.0000469999999999</v>
      </c>
      <c r="H47" s="109">
        <f t="shared" si="1"/>
        <v>2584626.6660470003</v>
      </c>
    </row>
    <row r="48" spans="1:8" x14ac:dyDescent="0.3">
      <c r="A48" s="104" t="s">
        <v>17016</v>
      </c>
      <c r="B48" s="104" t="s">
        <v>282</v>
      </c>
      <c r="C48" s="104" t="s">
        <v>311</v>
      </c>
      <c r="D48" s="107">
        <f>COUNTIF(Data_Eksportir!$B$2:$B$3401,A48)</f>
        <v>12</v>
      </c>
      <c r="E48" s="105">
        <f>SUMIFS(Data_Eksportir!$N$2:$N$3401,Data_Eksportir!$B$2:$B$3401,A48)</f>
        <v>70508.332950399999</v>
      </c>
      <c r="F48" s="105">
        <f>SUMIFS(Data_Eksportir!$N$2:$N$3401,Data_Eksportir!$B$2:$B$3401,A48,Data_Eksportir!$Q$2:$Q$3401,"Wajar")</f>
        <v>65205.832950399999</v>
      </c>
      <c r="G48" s="108">
        <f t="shared" si="0"/>
        <v>12.000048</v>
      </c>
      <c r="H48" s="109">
        <f t="shared" si="1"/>
        <v>65205.832998400001</v>
      </c>
    </row>
    <row r="49" spans="1:8" x14ac:dyDescent="0.3">
      <c r="A49" s="104" t="s">
        <v>17029</v>
      </c>
      <c r="B49" s="104" t="s">
        <v>280</v>
      </c>
      <c r="C49" s="104" t="s">
        <v>308</v>
      </c>
      <c r="D49" s="107">
        <f>COUNTIF(Data_Eksportir!$B$2:$B$3401,A49)</f>
        <v>3</v>
      </c>
      <c r="E49" s="105">
        <f>SUMIFS(Data_Eksportir!$N$2:$N$3401,Data_Eksportir!$B$2:$B$3401,A49)</f>
        <v>123548.57354</v>
      </c>
      <c r="F49" s="105">
        <f>SUMIFS(Data_Eksportir!$N$2:$N$3401,Data_Eksportir!$B$2:$B$3401,A49,Data_Eksportir!$Q$2:$Q$3401,"Wajar")</f>
        <v>13566.87557</v>
      </c>
      <c r="G49" s="108">
        <f t="shared" si="0"/>
        <v>3.0000490000000002</v>
      </c>
      <c r="H49" s="109">
        <f t="shared" si="1"/>
        <v>13566.875619</v>
      </c>
    </row>
    <row r="50" spans="1:8" x14ac:dyDescent="0.3">
      <c r="A50" s="104" t="s">
        <v>17033</v>
      </c>
      <c r="B50" s="104" t="s">
        <v>280</v>
      </c>
      <c r="C50" s="104" t="s">
        <v>308</v>
      </c>
      <c r="D50" s="107">
        <f>COUNTIF(Data_Eksportir!$B$2:$B$3401,A50)</f>
        <v>5</v>
      </c>
      <c r="E50" s="105">
        <f>SUMIFS(Data_Eksportir!$N$2:$N$3401,Data_Eksportir!$B$2:$B$3401,A50)</f>
        <v>19562341.210000001</v>
      </c>
      <c r="F50" s="105">
        <f>SUMIFS(Data_Eksportir!$N$2:$N$3401,Data_Eksportir!$B$2:$B$3401,A50,Data_Eksportir!$Q$2:$Q$3401,"Wajar")</f>
        <v>67248.058390000006</v>
      </c>
      <c r="G50" s="108">
        <f t="shared" si="0"/>
        <v>5.0000499999999999</v>
      </c>
      <c r="H50" s="109">
        <f t="shared" si="1"/>
        <v>67248.058440000008</v>
      </c>
    </row>
    <row r="51" spans="1:8" x14ac:dyDescent="0.3">
      <c r="A51" s="104" t="s">
        <v>17039</v>
      </c>
      <c r="B51" s="104" t="s">
        <v>280</v>
      </c>
      <c r="C51" s="104" t="s">
        <v>314</v>
      </c>
      <c r="D51" s="107">
        <f>COUNTIF(Data_Eksportir!$B$2:$B$3401,A51)</f>
        <v>2</v>
      </c>
      <c r="E51" s="105">
        <f>SUMIFS(Data_Eksportir!$N$2:$N$3401,Data_Eksportir!$B$2:$B$3401,A51)</f>
        <v>1386204.0249999999</v>
      </c>
      <c r="F51" s="105">
        <f>SUMIFS(Data_Eksportir!$N$2:$N$3401,Data_Eksportir!$B$2:$B$3401,A51,Data_Eksportir!$Q$2:$Q$3401,"Wajar")</f>
        <v>1179719.611</v>
      </c>
      <c r="G51" s="108">
        <f t="shared" si="0"/>
        <v>2.000051</v>
      </c>
      <c r="H51" s="109">
        <f t="shared" si="1"/>
        <v>1179719.611051</v>
      </c>
    </row>
    <row r="52" spans="1:8" x14ac:dyDescent="0.3">
      <c r="A52" s="104" t="s">
        <v>17042</v>
      </c>
      <c r="B52" s="104" t="s">
        <v>280</v>
      </c>
      <c r="C52" s="104" t="s">
        <v>311</v>
      </c>
      <c r="D52" s="107">
        <f>COUNTIF(Data_Eksportir!$B$2:$B$3401,A52)</f>
        <v>1</v>
      </c>
      <c r="E52" s="105">
        <f>SUMIFS(Data_Eksportir!$N$2:$N$3401,Data_Eksportir!$B$2:$B$3401,A52)</f>
        <v>0</v>
      </c>
      <c r="F52" s="105">
        <f>SUMIFS(Data_Eksportir!$N$2:$N$3401,Data_Eksportir!$B$2:$B$3401,A52,Data_Eksportir!$Q$2:$Q$3401,"Wajar")</f>
        <v>0</v>
      </c>
      <c r="G52" s="108">
        <f t="shared" si="0"/>
        <v>1.0000519999999999</v>
      </c>
      <c r="H52" s="109">
        <f t="shared" si="1"/>
        <v>5.1999999999999997E-5</v>
      </c>
    </row>
    <row r="53" spans="1:8" x14ac:dyDescent="0.3">
      <c r="A53" s="104" t="s">
        <v>17043</v>
      </c>
      <c r="B53" s="104" t="s">
        <v>307</v>
      </c>
      <c r="C53" s="104" t="s">
        <v>308</v>
      </c>
      <c r="D53" s="107">
        <f>COUNTIF(Data_Eksportir!$B$2:$B$3401,A53)</f>
        <v>6</v>
      </c>
      <c r="E53" s="105">
        <f>SUMIFS(Data_Eksportir!$N$2:$N$3401,Data_Eksportir!$B$2:$B$3401,A53)</f>
        <v>2101339.8088713498</v>
      </c>
      <c r="F53" s="105">
        <f>SUMIFS(Data_Eksportir!$N$2:$N$3401,Data_Eksportir!$B$2:$B$3401,A53,Data_Eksportir!$Q$2:$Q$3401,"Wajar")</f>
        <v>755081.31279999996</v>
      </c>
      <c r="G53" s="108">
        <f t="shared" si="0"/>
        <v>6.0000530000000003</v>
      </c>
      <c r="H53" s="109">
        <f t="shared" si="1"/>
        <v>755081.31285300001</v>
      </c>
    </row>
    <row r="54" spans="1:8" x14ac:dyDescent="0.3">
      <c r="A54" s="104" t="s">
        <v>17046</v>
      </c>
      <c r="B54" s="104" t="s">
        <v>284</v>
      </c>
      <c r="C54" s="104" t="s">
        <v>308</v>
      </c>
      <c r="D54" s="107">
        <f>COUNTIF(Data_Eksportir!$B$2:$B$3401,A54)</f>
        <v>3</v>
      </c>
      <c r="E54" s="105">
        <f>SUMIFS(Data_Eksportir!$N$2:$N$3401,Data_Eksportir!$B$2:$B$3401,A54)</f>
        <v>124630.3193</v>
      </c>
      <c r="F54" s="105">
        <f>SUMIFS(Data_Eksportir!$N$2:$N$3401,Data_Eksportir!$B$2:$B$3401,A54,Data_Eksportir!$Q$2:$Q$3401,"Wajar")</f>
        <v>124630.3193</v>
      </c>
      <c r="G54" s="108">
        <f t="shared" si="0"/>
        <v>3.000054</v>
      </c>
      <c r="H54" s="109">
        <f t="shared" si="1"/>
        <v>124630.31935400001</v>
      </c>
    </row>
    <row r="55" spans="1:8" x14ac:dyDescent="0.3">
      <c r="A55" s="104" t="s">
        <v>17050</v>
      </c>
      <c r="B55" s="104" t="s">
        <v>316</v>
      </c>
      <c r="C55" s="104" t="s">
        <v>308</v>
      </c>
      <c r="D55" s="107">
        <f>COUNTIF(Data_Eksportir!$B$2:$B$3401,A55)</f>
        <v>1</v>
      </c>
      <c r="E55" s="105">
        <f>SUMIFS(Data_Eksportir!$N$2:$N$3401,Data_Eksportir!$B$2:$B$3401,A55)</f>
        <v>0</v>
      </c>
      <c r="F55" s="105">
        <f>SUMIFS(Data_Eksportir!$N$2:$N$3401,Data_Eksportir!$B$2:$B$3401,A55,Data_Eksportir!$Q$2:$Q$3401,"Wajar")</f>
        <v>0</v>
      </c>
      <c r="G55" s="108">
        <f t="shared" si="0"/>
        <v>1.0000549999999999</v>
      </c>
      <c r="H55" s="109">
        <f t="shared" si="1"/>
        <v>5.5000000000000002E-5</v>
      </c>
    </row>
    <row r="56" spans="1:8" x14ac:dyDescent="0.3">
      <c r="A56" s="104" t="s">
        <v>17051</v>
      </c>
      <c r="B56" s="104" t="s">
        <v>290</v>
      </c>
      <c r="C56" s="104" t="s">
        <v>317</v>
      </c>
      <c r="D56" s="107">
        <f>COUNTIF(Data_Eksportir!$B$2:$B$3401,A56)</f>
        <v>6</v>
      </c>
      <c r="E56" s="105">
        <f>SUMIFS(Data_Eksportir!$N$2:$N$3401,Data_Eksportir!$B$2:$B$3401,A56)</f>
        <v>24476.6427062</v>
      </c>
      <c r="F56" s="105">
        <f>SUMIFS(Data_Eksportir!$N$2:$N$3401,Data_Eksportir!$B$2:$B$3401,A56,Data_Eksportir!$Q$2:$Q$3401,"Wajar")</f>
        <v>24476.6427062</v>
      </c>
      <c r="G56" s="108">
        <f t="shared" si="0"/>
        <v>6.0000559999999998</v>
      </c>
      <c r="H56" s="109">
        <f t="shared" si="1"/>
        <v>24476.642762200001</v>
      </c>
    </row>
    <row r="57" spans="1:8" x14ac:dyDescent="0.3">
      <c r="A57" s="104" t="s">
        <v>17058</v>
      </c>
      <c r="B57" s="104" t="s">
        <v>282</v>
      </c>
      <c r="C57" s="104" t="s">
        <v>308</v>
      </c>
      <c r="D57" s="107">
        <f>COUNTIF(Data_Eksportir!$B$2:$B$3401,A57)</f>
        <v>3</v>
      </c>
      <c r="E57" s="105">
        <f>SUMIFS(Data_Eksportir!$N$2:$N$3401,Data_Eksportir!$B$2:$B$3401,A57)</f>
        <v>290585.06394999998</v>
      </c>
      <c r="F57" s="105">
        <f>SUMIFS(Data_Eksportir!$N$2:$N$3401,Data_Eksportir!$B$2:$B$3401,A57,Data_Eksportir!$Q$2:$Q$3401,"Wajar")</f>
        <v>248175.42540000001</v>
      </c>
      <c r="G57" s="108">
        <f t="shared" si="0"/>
        <v>3.000057</v>
      </c>
      <c r="H57" s="109">
        <f t="shared" si="1"/>
        <v>248175.425457</v>
      </c>
    </row>
    <row r="58" spans="1:8" x14ac:dyDescent="0.3">
      <c r="A58" s="104" t="s">
        <v>17060</v>
      </c>
      <c r="B58" s="104" t="s">
        <v>284</v>
      </c>
      <c r="C58" s="104" t="s">
        <v>314</v>
      </c>
      <c r="D58" s="107">
        <f>COUNTIF(Data_Eksportir!$B$2:$B$3401,A58)</f>
        <v>12</v>
      </c>
      <c r="E58" s="105">
        <f>SUMIFS(Data_Eksportir!$N$2:$N$3401,Data_Eksportir!$B$2:$B$3401,A58)</f>
        <v>1551309574.0377002</v>
      </c>
      <c r="F58" s="105">
        <f>SUMIFS(Data_Eksportir!$N$2:$N$3401,Data_Eksportir!$B$2:$B$3401,A58,Data_Eksportir!$Q$2:$Q$3401,"Wajar")</f>
        <v>919075.24864000001</v>
      </c>
      <c r="G58" s="108">
        <f t="shared" si="0"/>
        <v>12.000057999999999</v>
      </c>
      <c r="H58" s="109">
        <f t="shared" si="1"/>
        <v>919075.24869799998</v>
      </c>
    </row>
    <row r="59" spans="1:8" x14ac:dyDescent="0.3">
      <c r="A59" s="104" t="s">
        <v>17073</v>
      </c>
      <c r="B59" s="104" t="s">
        <v>280</v>
      </c>
      <c r="C59" s="104" t="s">
        <v>308</v>
      </c>
      <c r="D59" s="107">
        <f>COUNTIF(Data_Eksportir!$B$2:$B$3401,A59)</f>
        <v>3</v>
      </c>
      <c r="E59" s="105">
        <f>SUMIFS(Data_Eksportir!$N$2:$N$3401,Data_Eksportir!$B$2:$B$3401,A59)</f>
        <v>187440.92551999999</v>
      </c>
      <c r="F59" s="105">
        <f>SUMIFS(Data_Eksportir!$N$2:$N$3401,Data_Eksportir!$B$2:$B$3401,A59,Data_Eksportir!$Q$2:$Q$3401,"Wajar")</f>
        <v>187440.92551999999</v>
      </c>
      <c r="G59" s="108">
        <f t="shared" si="0"/>
        <v>3.0000589999999998</v>
      </c>
      <c r="H59" s="109">
        <f t="shared" si="1"/>
        <v>187440.925579</v>
      </c>
    </row>
    <row r="60" spans="1:8" x14ac:dyDescent="0.3">
      <c r="A60" s="104" t="s">
        <v>17075</v>
      </c>
      <c r="B60" s="104" t="s">
        <v>284</v>
      </c>
      <c r="C60" s="104" t="s">
        <v>311</v>
      </c>
      <c r="D60" s="107">
        <f>COUNTIF(Data_Eksportir!$B$2:$B$3401,A60)</f>
        <v>2</v>
      </c>
      <c r="E60" s="105">
        <f>SUMIFS(Data_Eksportir!$N$2:$N$3401,Data_Eksportir!$B$2:$B$3401,A60)</f>
        <v>481489.43500100001</v>
      </c>
      <c r="F60" s="105">
        <f>SUMIFS(Data_Eksportir!$N$2:$N$3401,Data_Eksportir!$B$2:$B$3401,A60,Data_Eksportir!$Q$2:$Q$3401,"Wajar")</f>
        <v>5249.9008009999998</v>
      </c>
      <c r="G60" s="108">
        <f t="shared" si="0"/>
        <v>2.0000599999999999</v>
      </c>
      <c r="H60" s="109">
        <f t="shared" si="1"/>
        <v>5249.9008610000001</v>
      </c>
    </row>
    <row r="61" spans="1:8" x14ac:dyDescent="0.3">
      <c r="A61" s="104" t="s">
        <v>17078</v>
      </c>
      <c r="B61" s="104" t="s">
        <v>280</v>
      </c>
      <c r="C61" s="104" t="s">
        <v>314</v>
      </c>
      <c r="D61" s="107">
        <f>COUNTIF(Data_Eksportir!$B$2:$B$3401,A61)</f>
        <v>8</v>
      </c>
      <c r="E61" s="105">
        <f>SUMIFS(Data_Eksportir!$N$2:$N$3401,Data_Eksportir!$B$2:$B$3401,A61)</f>
        <v>342795.04810759996</v>
      </c>
      <c r="F61" s="105">
        <f>SUMIFS(Data_Eksportir!$N$2:$N$3401,Data_Eksportir!$B$2:$B$3401,A61,Data_Eksportir!$Q$2:$Q$3401,"Wajar")</f>
        <v>342795.04810759996</v>
      </c>
      <c r="G61" s="108">
        <f t="shared" si="0"/>
        <v>8.0000610000000005</v>
      </c>
      <c r="H61" s="109">
        <f t="shared" si="1"/>
        <v>342795.04816859995</v>
      </c>
    </row>
    <row r="62" spans="1:8" x14ac:dyDescent="0.3">
      <c r="A62" s="104" t="s">
        <v>17085</v>
      </c>
      <c r="B62" s="104" t="s">
        <v>282</v>
      </c>
      <c r="C62" s="104" t="s">
        <v>308</v>
      </c>
      <c r="D62" s="107">
        <f>COUNTIF(Data_Eksportir!$B$2:$B$3401,A62)</f>
        <v>6</v>
      </c>
      <c r="E62" s="105">
        <f>SUMIFS(Data_Eksportir!$N$2:$N$3401,Data_Eksportir!$B$2:$B$3401,A62)</f>
        <v>545588.41431000002</v>
      </c>
      <c r="F62" s="105">
        <f>SUMIFS(Data_Eksportir!$N$2:$N$3401,Data_Eksportir!$B$2:$B$3401,A62,Data_Eksportir!$Q$2:$Q$3401,"Wajar")</f>
        <v>457429.93221</v>
      </c>
      <c r="G62" s="108">
        <f t="shared" si="0"/>
        <v>6.0000619999999998</v>
      </c>
      <c r="H62" s="109">
        <f t="shared" si="1"/>
        <v>457429.93227200001</v>
      </c>
    </row>
    <row r="63" spans="1:8" x14ac:dyDescent="0.3">
      <c r="A63" s="104" t="s">
        <v>17092</v>
      </c>
      <c r="B63" s="104" t="s">
        <v>282</v>
      </c>
      <c r="C63" s="104" t="s">
        <v>308</v>
      </c>
      <c r="D63" s="107">
        <f>COUNTIF(Data_Eksportir!$B$2:$B$3401,A63)</f>
        <v>2</v>
      </c>
      <c r="E63" s="105">
        <f>SUMIFS(Data_Eksportir!$N$2:$N$3401,Data_Eksportir!$B$2:$B$3401,A63)</f>
        <v>0</v>
      </c>
      <c r="F63" s="105">
        <f>SUMIFS(Data_Eksportir!$N$2:$N$3401,Data_Eksportir!$B$2:$B$3401,A63,Data_Eksportir!$Q$2:$Q$3401,"Wajar")</f>
        <v>0</v>
      </c>
      <c r="G63" s="108">
        <f t="shared" si="0"/>
        <v>2.0000629999999999</v>
      </c>
      <c r="H63" s="109">
        <f t="shared" si="1"/>
        <v>6.3E-5</v>
      </c>
    </row>
    <row r="64" spans="1:8" x14ac:dyDescent="0.3">
      <c r="A64" s="104" t="s">
        <v>17095</v>
      </c>
      <c r="B64" s="104" t="s">
        <v>294</v>
      </c>
      <c r="C64" s="104" t="s">
        <v>311</v>
      </c>
      <c r="D64" s="107">
        <f>COUNTIF(Data_Eksportir!$B$2:$B$3401,A64)</f>
        <v>9</v>
      </c>
      <c r="E64" s="105">
        <f>SUMIFS(Data_Eksportir!$N$2:$N$3401,Data_Eksportir!$B$2:$B$3401,A64)</f>
        <v>894574.71805900009</v>
      </c>
      <c r="F64" s="105">
        <f>SUMIFS(Data_Eksportir!$N$2:$N$3401,Data_Eksportir!$B$2:$B$3401,A64,Data_Eksportir!$Q$2:$Q$3401,"Wajar")</f>
        <v>262056.41730999999</v>
      </c>
      <c r="G64" s="108">
        <f t="shared" si="0"/>
        <v>9.0000640000000001</v>
      </c>
      <c r="H64" s="109">
        <f t="shared" si="1"/>
        <v>262056.41737399998</v>
      </c>
    </row>
    <row r="65" spans="1:8" x14ac:dyDescent="0.3">
      <c r="A65" s="104" t="s">
        <v>17105</v>
      </c>
      <c r="B65" s="104" t="s">
        <v>280</v>
      </c>
      <c r="C65" s="104" t="s">
        <v>314</v>
      </c>
      <c r="D65" s="107">
        <f>COUNTIF(Data_Eksportir!$B$2:$B$3401,A65)</f>
        <v>2</v>
      </c>
      <c r="E65" s="105">
        <f>SUMIFS(Data_Eksportir!$N$2:$N$3401,Data_Eksportir!$B$2:$B$3401,A65)</f>
        <v>66528.059389999995</v>
      </c>
      <c r="F65" s="105">
        <f>SUMIFS(Data_Eksportir!$N$2:$N$3401,Data_Eksportir!$B$2:$B$3401,A65,Data_Eksportir!$Q$2:$Q$3401,"Wajar")</f>
        <v>66528.059389999995</v>
      </c>
      <c r="G65" s="108">
        <f t="shared" si="0"/>
        <v>2.0000650000000002</v>
      </c>
      <c r="H65" s="109">
        <f t="shared" si="1"/>
        <v>66528.059454999995</v>
      </c>
    </row>
    <row r="66" spans="1:8" x14ac:dyDescent="0.3">
      <c r="A66" s="104" t="s">
        <v>17108</v>
      </c>
      <c r="B66" s="104" t="s">
        <v>292</v>
      </c>
      <c r="C66" s="104" t="s">
        <v>308</v>
      </c>
      <c r="D66" s="107">
        <f>COUNTIF(Data_Eksportir!$B$2:$B$3401,A66)</f>
        <v>3</v>
      </c>
      <c r="E66" s="105">
        <f>SUMIFS(Data_Eksportir!$N$2:$N$3401,Data_Eksportir!$B$2:$B$3401,A66)</f>
        <v>283352.50793999998</v>
      </c>
      <c r="F66" s="105">
        <f>SUMIFS(Data_Eksportir!$N$2:$N$3401,Data_Eksportir!$B$2:$B$3401,A66,Data_Eksportir!$Q$2:$Q$3401,"Wajar")</f>
        <v>283352.50793999998</v>
      </c>
      <c r="G66" s="108">
        <f t="shared" ref="G66:G129" si="2">D66+ROW()/10^6</f>
        <v>3.0000659999999999</v>
      </c>
      <c r="H66" s="109">
        <f t="shared" ref="H66:H129" si="3">F66+ROW()/10^6</f>
        <v>283352.50800599996</v>
      </c>
    </row>
    <row r="67" spans="1:8" x14ac:dyDescent="0.3">
      <c r="A67" s="104" t="s">
        <v>17112</v>
      </c>
      <c r="B67" s="104" t="s">
        <v>288</v>
      </c>
      <c r="C67" s="104" t="s">
        <v>308</v>
      </c>
      <c r="D67" s="107">
        <f>COUNTIF(Data_Eksportir!$B$2:$B$3401,A67)</f>
        <v>21</v>
      </c>
      <c r="E67" s="105">
        <f>SUMIFS(Data_Eksportir!$N$2:$N$3401,Data_Eksportir!$B$2:$B$3401,A67)</f>
        <v>3440423.9699539999</v>
      </c>
      <c r="F67" s="105">
        <f>SUMIFS(Data_Eksportir!$N$2:$N$3401,Data_Eksportir!$B$2:$B$3401,A67,Data_Eksportir!$Q$2:$Q$3401,"Wajar")</f>
        <v>1729868.6514000001</v>
      </c>
      <c r="G67" s="108">
        <f t="shared" si="2"/>
        <v>21.000067000000001</v>
      </c>
      <c r="H67" s="109">
        <f t="shared" si="3"/>
        <v>1729868.6514670001</v>
      </c>
    </row>
    <row r="68" spans="1:8" x14ac:dyDescent="0.3">
      <c r="A68" s="104" t="s">
        <v>17133</v>
      </c>
      <c r="B68" s="104" t="s">
        <v>292</v>
      </c>
      <c r="C68" s="104" t="s">
        <v>314</v>
      </c>
      <c r="D68" s="107">
        <f>COUNTIF(Data_Eksportir!$B$2:$B$3401,A68)</f>
        <v>2</v>
      </c>
      <c r="E68" s="105">
        <f>SUMIFS(Data_Eksportir!$N$2:$N$3401,Data_Eksportir!$B$2:$B$3401,A68)</f>
        <v>93.146647572999996</v>
      </c>
      <c r="F68" s="105">
        <f>SUMIFS(Data_Eksportir!$N$2:$N$3401,Data_Eksportir!$B$2:$B$3401,A68,Data_Eksportir!$Q$2:$Q$3401,"Wajar")</f>
        <v>93.146647572999996</v>
      </c>
      <c r="G68" s="108">
        <f t="shared" si="2"/>
        <v>2.0000680000000002</v>
      </c>
      <c r="H68" s="109">
        <f t="shared" si="3"/>
        <v>93.146715572999994</v>
      </c>
    </row>
    <row r="69" spans="1:8" x14ac:dyDescent="0.3">
      <c r="A69" s="104" t="s">
        <v>17136</v>
      </c>
      <c r="B69" s="104" t="s">
        <v>330</v>
      </c>
      <c r="C69" s="104" t="s">
        <v>308</v>
      </c>
      <c r="D69" s="107">
        <f>COUNTIF(Data_Eksportir!$B$2:$B$3401,A69)</f>
        <v>3</v>
      </c>
      <c r="E69" s="105">
        <f>SUMIFS(Data_Eksportir!$N$2:$N$3401,Data_Eksportir!$B$2:$B$3401,A69)</f>
        <v>638576.36911999993</v>
      </c>
      <c r="F69" s="105">
        <f>SUMIFS(Data_Eksportir!$N$2:$N$3401,Data_Eksportir!$B$2:$B$3401,A69,Data_Eksportir!$Q$2:$Q$3401,"Wajar")</f>
        <v>0</v>
      </c>
      <c r="G69" s="108">
        <f t="shared" si="2"/>
        <v>3.0000689999999999</v>
      </c>
      <c r="H69" s="109">
        <f t="shared" si="3"/>
        <v>6.8999999999999997E-5</v>
      </c>
    </row>
    <row r="70" spans="1:8" x14ac:dyDescent="0.3">
      <c r="A70" s="104" t="s">
        <v>17139</v>
      </c>
      <c r="B70" s="104" t="s">
        <v>280</v>
      </c>
      <c r="C70" s="104" t="s">
        <v>308</v>
      </c>
      <c r="D70" s="107">
        <f>COUNTIF(Data_Eksportir!$B$2:$B$3401,A70)</f>
        <v>3</v>
      </c>
      <c r="E70" s="105">
        <f>SUMIFS(Data_Eksportir!$N$2:$N$3401,Data_Eksportir!$B$2:$B$3401,A70)</f>
        <v>133873.63078000001</v>
      </c>
      <c r="F70" s="105">
        <f>SUMIFS(Data_Eksportir!$N$2:$N$3401,Data_Eksportir!$B$2:$B$3401,A70,Data_Eksportir!$Q$2:$Q$3401,"Wajar")</f>
        <v>133873.63078000001</v>
      </c>
      <c r="G70" s="108">
        <f t="shared" si="2"/>
        <v>3.00007</v>
      </c>
      <c r="H70" s="109">
        <f t="shared" si="3"/>
        <v>133873.63085000002</v>
      </c>
    </row>
    <row r="71" spans="1:8" x14ac:dyDescent="0.3">
      <c r="A71" s="104" t="s">
        <v>17142</v>
      </c>
      <c r="B71" s="104" t="s">
        <v>280</v>
      </c>
      <c r="C71" s="104" t="s">
        <v>311</v>
      </c>
      <c r="D71" s="107">
        <f>COUNTIF(Data_Eksportir!$B$2:$B$3401,A71)</f>
        <v>15</v>
      </c>
      <c r="E71" s="105">
        <f>SUMIFS(Data_Eksportir!$N$2:$N$3401,Data_Eksportir!$B$2:$B$3401,A71)</f>
        <v>51277.894143999998</v>
      </c>
      <c r="F71" s="105">
        <f>SUMIFS(Data_Eksportir!$N$2:$N$3401,Data_Eksportir!$B$2:$B$3401,A71,Data_Eksportir!$Q$2:$Q$3401,"Wajar")</f>
        <v>34160.092515999997</v>
      </c>
      <c r="G71" s="108">
        <f t="shared" si="2"/>
        <v>15.000071</v>
      </c>
      <c r="H71" s="109">
        <f t="shared" si="3"/>
        <v>34160.092586999999</v>
      </c>
    </row>
    <row r="72" spans="1:8" x14ac:dyDescent="0.3">
      <c r="A72" s="104" t="s">
        <v>17157</v>
      </c>
      <c r="B72" s="104" t="s">
        <v>293</v>
      </c>
      <c r="C72" s="104" t="s">
        <v>311</v>
      </c>
      <c r="D72" s="107">
        <f>COUNTIF(Data_Eksportir!$B$2:$B$3401,A72)</f>
        <v>3</v>
      </c>
      <c r="E72" s="105">
        <f>SUMIFS(Data_Eksportir!$N$2:$N$3401,Data_Eksportir!$B$2:$B$3401,A72)</f>
        <v>31684.676189999998</v>
      </c>
      <c r="F72" s="105">
        <f>SUMIFS(Data_Eksportir!$N$2:$N$3401,Data_Eksportir!$B$2:$B$3401,A72,Data_Eksportir!$Q$2:$Q$3401,"Wajar")</f>
        <v>31684.676189999998</v>
      </c>
      <c r="G72" s="108">
        <f t="shared" si="2"/>
        <v>3.0000719999999998</v>
      </c>
      <c r="H72" s="109">
        <f t="shared" si="3"/>
        <v>31684.676261999997</v>
      </c>
    </row>
    <row r="73" spans="1:8" x14ac:dyDescent="0.3">
      <c r="A73" s="104" t="s">
        <v>17161</v>
      </c>
      <c r="B73" s="104" t="s">
        <v>310</v>
      </c>
      <c r="C73" s="104" t="s">
        <v>311</v>
      </c>
      <c r="D73" s="107">
        <f>COUNTIF(Data_Eksportir!$B$2:$B$3401,A73)</f>
        <v>1</v>
      </c>
      <c r="E73" s="105">
        <f>SUMIFS(Data_Eksportir!$N$2:$N$3401,Data_Eksportir!$B$2:$B$3401,A73)</f>
        <v>188340.41510000001</v>
      </c>
      <c r="F73" s="105">
        <f>SUMIFS(Data_Eksportir!$N$2:$N$3401,Data_Eksportir!$B$2:$B$3401,A73,Data_Eksportir!$Q$2:$Q$3401,"Wajar")</f>
        <v>0</v>
      </c>
      <c r="G73" s="108">
        <f t="shared" si="2"/>
        <v>1.000073</v>
      </c>
      <c r="H73" s="109">
        <f t="shared" si="3"/>
        <v>7.2999999999999999E-5</v>
      </c>
    </row>
    <row r="74" spans="1:8" x14ac:dyDescent="0.3">
      <c r="A74" s="104" t="s">
        <v>17163</v>
      </c>
      <c r="B74" s="104" t="s">
        <v>282</v>
      </c>
      <c r="C74" s="104" t="s">
        <v>314</v>
      </c>
      <c r="D74" s="107">
        <f>COUNTIF(Data_Eksportir!$B$2:$B$3401,A74)</f>
        <v>8</v>
      </c>
      <c r="E74" s="105">
        <f>SUMIFS(Data_Eksportir!$N$2:$N$3401,Data_Eksportir!$B$2:$B$3401,A74)</f>
        <v>4092681522.9039998</v>
      </c>
      <c r="F74" s="105">
        <f>SUMIFS(Data_Eksportir!$N$2:$N$3401,Data_Eksportir!$B$2:$B$3401,A74,Data_Eksportir!$Q$2:$Q$3401,"Wajar")</f>
        <v>98291458.613999993</v>
      </c>
      <c r="G74" s="108">
        <f t="shared" si="2"/>
        <v>8.0000739999999997</v>
      </c>
      <c r="H74" s="109">
        <f t="shared" si="3"/>
        <v>98291458.614073992</v>
      </c>
    </row>
    <row r="75" spans="1:8" x14ac:dyDescent="0.3">
      <c r="A75" s="104" t="s">
        <v>17171</v>
      </c>
      <c r="B75" s="104" t="s">
        <v>293</v>
      </c>
      <c r="C75" s="104" t="s">
        <v>308</v>
      </c>
      <c r="D75" s="107">
        <f>COUNTIF(Data_Eksportir!$B$2:$B$3401,A75)</f>
        <v>1</v>
      </c>
      <c r="E75" s="105">
        <f>SUMIFS(Data_Eksportir!$N$2:$N$3401,Data_Eksportir!$B$2:$B$3401,A75)</f>
        <v>36142.889439999999</v>
      </c>
      <c r="F75" s="105">
        <f>SUMIFS(Data_Eksportir!$N$2:$N$3401,Data_Eksportir!$B$2:$B$3401,A75,Data_Eksportir!$Q$2:$Q$3401,"Wajar")</f>
        <v>36142.889439999999</v>
      </c>
      <c r="G75" s="108">
        <f t="shared" si="2"/>
        <v>1.000075</v>
      </c>
      <c r="H75" s="109">
        <f t="shared" si="3"/>
        <v>36142.889515000003</v>
      </c>
    </row>
    <row r="76" spans="1:8" x14ac:dyDescent="0.3">
      <c r="A76" s="104" t="s">
        <v>17174</v>
      </c>
      <c r="B76" s="104" t="s">
        <v>282</v>
      </c>
      <c r="C76" s="104" t="s">
        <v>308</v>
      </c>
      <c r="D76" s="107">
        <f>COUNTIF(Data_Eksportir!$B$2:$B$3401,A76)</f>
        <v>7</v>
      </c>
      <c r="E76" s="105">
        <f>SUMIFS(Data_Eksportir!$N$2:$N$3401,Data_Eksportir!$B$2:$B$3401,A76)</f>
        <v>331720.71873680002</v>
      </c>
      <c r="F76" s="105">
        <f>SUMIFS(Data_Eksportir!$N$2:$N$3401,Data_Eksportir!$B$2:$B$3401,A76,Data_Eksportir!$Q$2:$Q$3401,"Wajar")</f>
        <v>157340.86503680001</v>
      </c>
      <c r="G76" s="108">
        <f t="shared" si="2"/>
        <v>7.000076</v>
      </c>
      <c r="H76" s="109">
        <f t="shared" si="3"/>
        <v>157340.86511280001</v>
      </c>
    </row>
    <row r="77" spans="1:8" x14ac:dyDescent="0.3">
      <c r="A77" s="104" t="s">
        <v>17181</v>
      </c>
      <c r="B77" s="104" t="s">
        <v>280</v>
      </c>
      <c r="C77" s="104" t="s">
        <v>308</v>
      </c>
      <c r="D77" s="107">
        <f>COUNTIF(Data_Eksportir!$B$2:$B$3401,A77)</f>
        <v>5</v>
      </c>
      <c r="E77" s="105">
        <f>SUMIFS(Data_Eksportir!$N$2:$N$3401,Data_Eksportir!$B$2:$B$3401,A77)</f>
        <v>50497.147164599999</v>
      </c>
      <c r="F77" s="105">
        <f>SUMIFS(Data_Eksportir!$N$2:$N$3401,Data_Eksportir!$B$2:$B$3401,A77,Data_Eksportir!$Q$2:$Q$3401,"Wajar")</f>
        <v>50497.147164599999</v>
      </c>
      <c r="G77" s="108">
        <f t="shared" si="2"/>
        <v>5.0000770000000001</v>
      </c>
      <c r="H77" s="109">
        <f t="shared" si="3"/>
        <v>50497.147241599996</v>
      </c>
    </row>
    <row r="78" spans="1:8" x14ac:dyDescent="0.3">
      <c r="A78" s="104" t="s">
        <v>17186</v>
      </c>
      <c r="B78" s="104" t="s">
        <v>280</v>
      </c>
      <c r="C78" s="104" t="s">
        <v>317</v>
      </c>
      <c r="D78" s="107">
        <f>COUNTIF(Data_Eksportir!$B$2:$B$3401,A78)</f>
        <v>1</v>
      </c>
      <c r="E78" s="105">
        <f>SUMIFS(Data_Eksportir!$N$2:$N$3401,Data_Eksportir!$B$2:$B$3401,A78)</f>
        <v>0</v>
      </c>
      <c r="F78" s="105">
        <f>SUMIFS(Data_Eksportir!$N$2:$N$3401,Data_Eksportir!$B$2:$B$3401,A78,Data_Eksportir!$Q$2:$Q$3401,"Wajar")</f>
        <v>0</v>
      </c>
      <c r="G78" s="108">
        <f t="shared" si="2"/>
        <v>1.000078</v>
      </c>
      <c r="H78" s="109">
        <f t="shared" si="3"/>
        <v>7.7999999999999999E-5</v>
      </c>
    </row>
    <row r="79" spans="1:8" x14ac:dyDescent="0.3">
      <c r="A79" s="104" t="s">
        <v>17188</v>
      </c>
      <c r="B79" s="104" t="s">
        <v>286</v>
      </c>
      <c r="C79" s="104" t="s">
        <v>311</v>
      </c>
      <c r="D79" s="107">
        <f>COUNTIF(Data_Eksportir!$B$2:$B$3401,A79)</f>
        <v>6</v>
      </c>
      <c r="E79" s="105">
        <f>SUMIFS(Data_Eksportir!$N$2:$N$3401,Data_Eksportir!$B$2:$B$3401,A79)</f>
        <v>0</v>
      </c>
      <c r="F79" s="105">
        <f>SUMIFS(Data_Eksportir!$N$2:$N$3401,Data_Eksportir!$B$2:$B$3401,A79,Data_Eksportir!$Q$2:$Q$3401,"Wajar")</f>
        <v>0</v>
      </c>
      <c r="G79" s="108">
        <f t="shared" si="2"/>
        <v>6.0000790000000004</v>
      </c>
      <c r="H79" s="109">
        <f t="shared" si="3"/>
        <v>7.8999999999999996E-5</v>
      </c>
    </row>
    <row r="80" spans="1:8" x14ac:dyDescent="0.3">
      <c r="A80" s="104" t="s">
        <v>17193</v>
      </c>
      <c r="B80" s="104" t="s">
        <v>295</v>
      </c>
      <c r="C80" s="104" t="s">
        <v>308</v>
      </c>
      <c r="D80" s="107">
        <f>COUNTIF(Data_Eksportir!$B$2:$B$3401,A80)</f>
        <v>5</v>
      </c>
      <c r="E80" s="105">
        <f>SUMIFS(Data_Eksportir!$N$2:$N$3401,Data_Eksportir!$B$2:$B$3401,A80)</f>
        <v>243155.83442099998</v>
      </c>
      <c r="F80" s="105">
        <f>SUMIFS(Data_Eksportir!$N$2:$N$3401,Data_Eksportir!$B$2:$B$3401,A80,Data_Eksportir!$Q$2:$Q$3401,"Wajar")</f>
        <v>243155.83442099998</v>
      </c>
      <c r="G80" s="108">
        <f t="shared" si="2"/>
        <v>5.0000799999999996</v>
      </c>
      <c r="H80" s="109">
        <f t="shared" si="3"/>
        <v>243155.83450099998</v>
      </c>
    </row>
    <row r="81" spans="1:8" x14ac:dyDescent="0.3">
      <c r="A81" s="104" t="s">
        <v>17199</v>
      </c>
      <c r="B81" s="104" t="s">
        <v>290</v>
      </c>
      <c r="C81" s="104" t="s">
        <v>308</v>
      </c>
      <c r="D81" s="107">
        <f>COUNTIF(Data_Eksportir!$B$2:$B$3401,A81)</f>
        <v>1</v>
      </c>
      <c r="E81" s="105">
        <f>SUMIFS(Data_Eksportir!$N$2:$N$3401,Data_Eksportir!$B$2:$B$3401,A81)</f>
        <v>0</v>
      </c>
      <c r="F81" s="105">
        <f>SUMIFS(Data_Eksportir!$N$2:$N$3401,Data_Eksportir!$B$2:$B$3401,A81,Data_Eksportir!$Q$2:$Q$3401,"Wajar")</f>
        <v>0</v>
      </c>
      <c r="G81" s="108">
        <f t="shared" si="2"/>
        <v>1.000081</v>
      </c>
      <c r="H81" s="109">
        <f t="shared" si="3"/>
        <v>8.1000000000000004E-5</v>
      </c>
    </row>
    <row r="82" spans="1:8" x14ac:dyDescent="0.3">
      <c r="A82" s="104" t="s">
        <v>17200</v>
      </c>
      <c r="B82" s="104" t="s">
        <v>297</v>
      </c>
      <c r="C82" s="104" t="s">
        <v>314</v>
      </c>
      <c r="D82" s="107">
        <f>COUNTIF(Data_Eksportir!$B$2:$B$3401,A82)</f>
        <v>1</v>
      </c>
      <c r="E82" s="105">
        <f>SUMIFS(Data_Eksportir!$N$2:$N$3401,Data_Eksportir!$B$2:$B$3401,A82)</f>
        <v>1174.925628</v>
      </c>
      <c r="F82" s="105">
        <f>SUMIFS(Data_Eksportir!$N$2:$N$3401,Data_Eksportir!$B$2:$B$3401,A82,Data_Eksportir!$Q$2:$Q$3401,"Wajar")</f>
        <v>1174.925628</v>
      </c>
      <c r="G82" s="108">
        <f t="shared" si="2"/>
        <v>1.0000819999999999</v>
      </c>
      <c r="H82" s="109">
        <f t="shared" si="3"/>
        <v>1174.92571</v>
      </c>
    </row>
    <row r="83" spans="1:8" x14ac:dyDescent="0.3">
      <c r="A83" s="104" t="s">
        <v>17202</v>
      </c>
      <c r="B83" s="104" t="s">
        <v>282</v>
      </c>
      <c r="C83" s="104" t="s">
        <v>308</v>
      </c>
      <c r="D83" s="107">
        <f>COUNTIF(Data_Eksportir!$B$2:$B$3401,A83)</f>
        <v>1</v>
      </c>
      <c r="E83" s="105">
        <f>SUMIFS(Data_Eksportir!$N$2:$N$3401,Data_Eksportir!$B$2:$B$3401,A83)</f>
        <v>1228.2481270000001</v>
      </c>
      <c r="F83" s="105">
        <f>SUMIFS(Data_Eksportir!$N$2:$N$3401,Data_Eksportir!$B$2:$B$3401,A83,Data_Eksportir!$Q$2:$Q$3401,"Wajar")</f>
        <v>1228.2481270000001</v>
      </c>
      <c r="G83" s="108">
        <f t="shared" si="2"/>
        <v>1.0000830000000001</v>
      </c>
      <c r="H83" s="109">
        <f t="shared" si="3"/>
        <v>1228.24821</v>
      </c>
    </row>
    <row r="84" spans="1:8" x14ac:dyDescent="0.3">
      <c r="A84" s="104" t="s">
        <v>17203</v>
      </c>
      <c r="B84" s="104" t="s">
        <v>288</v>
      </c>
      <c r="C84" s="104" t="s">
        <v>308</v>
      </c>
      <c r="D84" s="107">
        <f>COUNTIF(Data_Eksportir!$B$2:$B$3401,A84)</f>
        <v>12</v>
      </c>
      <c r="E84" s="105">
        <f>SUMIFS(Data_Eksportir!$N$2:$N$3401,Data_Eksportir!$B$2:$B$3401,A84)</f>
        <v>718783.40192000009</v>
      </c>
      <c r="F84" s="105">
        <f>SUMIFS(Data_Eksportir!$N$2:$N$3401,Data_Eksportir!$B$2:$B$3401,A84,Data_Eksportir!$Q$2:$Q$3401,"Wajar")</f>
        <v>394538.78502000001</v>
      </c>
      <c r="G84" s="108">
        <f t="shared" si="2"/>
        <v>12.000083999999999</v>
      </c>
      <c r="H84" s="109">
        <f t="shared" si="3"/>
        <v>394538.78510400001</v>
      </c>
    </row>
    <row r="85" spans="1:8" x14ac:dyDescent="0.3">
      <c r="A85" s="104" t="s">
        <v>17215</v>
      </c>
      <c r="B85" s="104" t="s">
        <v>282</v>
      </c>
      <c r="C85" s="104" t="s">
        <v>314</v>
      </c>
      <c r="D85" s="107">
        <f>COUNTIF(Data_Eksportir!$B$2:$B$3401,A85)</f>
        <v>12</v>
      </c>
      <c r="E85" s="105">
        <f>SUMIFS(Data_Eksportir!$N$2:$N$3401,Data_Eksportir!$B$2:$B$3401,A85)</f>
        <v>1662760.9643999999</v>
      </c>
      <c r="F85" s="105">
        <f>SUMIFS(Data_Eksportir!$N$2:$N$3401,Data_Eksportir!$B$2:$B$3401,A85,Data_Eksportir!$Q$2:$Q$3401,"Wajar")</f>
        <v>333340.55180000002</v>
      </c>
      <c r="G85" s="108">
        <f t="shared" si="2"/>
        <v>12.000085</v>
      </c>
      <c r="H85" s="109">
        <f t="shared" si="3"/>
        <v>333340.55188500002</v>
      </c>
    </row>
    <row r="86" spans="1:8" x14ac:dyDescent="0.3">
      <c r="A86" s="104" t="s">
        <v>17228</v>
      </c>
      <c r="B86" s="104" t="s">
        <v>284</v>
      </c>
      <c r="C86" s="104" t="s">
        <v>311</v>
      </c>
      <c r="D86" s="107">
        <f>COUNTIF(Data_Eksportir!$B$2:$B$3401,A86)</f>
        <v>1</v>
      </c>
      <c r="E86" s="105">
        <f>SUMIFS(Data_Eksportir!$N$2:$N$3401,Data_Eksportir!$B$2:$B$3401,A86)</f>
        <v>1605769.574</v>
      </c>
      <c r="F86" s="105">
        <f>SUMIFS(Data_Eksportir!$N$2:$N$3401,Data_Eksportir!$B$2:$B$3401,A86,Data_Eksportir!$Q$2:$Q$3401,"Wajar")</f>
        <v>0</v>
      </c>
      <c r="G86" s="108">
        <f t="shared" si="2"/>
        <v>1.000086</v>
      </c>
      <c r="H86" s="109">
        <f t="shared" si="3"/>
        <v>8.6000000000000003E-5</v>
      </c>
    </row>
    <row r="87" spans="1:8" x14ac:dyDescent="0.3">
      <c r="A87" s="104" t="s">
        <v>17230</v>
      </c>
      <c r="B87" s="104" t="s">
        <v>282</v>
      </c>
      <c r="C87" s="104" t="s">
        <v>308</v>
      </c>
      <c r="D87" s="107">
        <f>COUNTIF(Data_Eksportir!$B$2:$B$3401,A87)</f>
        <v>5</v>
      </c>
      <c r="E87" s="105">
        <f>SUMIFS(Data_Eksportir!$N$2:$N$3401,Data_Eksportir!$B$2:$B$3401,A87)</f>
        <v>127460.87416900002</v>
      </c>
      <c r="F87" s="105">
        <f>SUMIFS(Data_Eksportir!$N$2:$N$3401,Data_Eksportir!$B$2:$B$3401,A87,Data_Eksportir!$Q$2:$Q$3401,"Wajar")</f>
        <v>109526.53246900001</v>
      </c>
      <c r="G87" s="108">
        <f t="shared" si="2"/>
        <v>5.0000869999999997</v>
      </c>
      <c r="H87" s="109">
        <f t="shared" si="3"/>
        <v>109526.53255600001</v>
      </c>
    </row>
    <row r="88" spans="1:8" x14ac:dyDescent="0.3">
      <c r="A88" s="104" t="s">
        <v>17235</v>
      </c>
      <c r="B88" s="104" t="s">
        <v>294</v>
      </c>
      <c r="C88" s="104" t="s">
        <v>311</v>
      </c>
      <c r="D88" s="107">
        <f>COUNTIF(Data_Eksportir!$B$2:$B$3401,A88)</f>
        <v>2</v>
      </c>
      <c r="E88" s="105">
        <f>SUMIFS(Data_Eksportir!$N$2:$N$3401,Data_Eksportir!$B$2:$B$3401,A88)</f>
        <v>460216.21170719998</v>
      </c>
      <c r="F88" s="105">
        <f>SUMIFS(Data_Eksportir!$N$2:$N$3401,Data_Eksportir!$B$2:$B$3401,A88,Data_Eksportir!$Q$2:$Q$3401,"Wajar")</f>
        <v>177.26610719999999</v>
      </c>
      <c r="G88" s="108">
        <f t="shared" si="2"/>
        <v>2.0000879999999999</v>
      </c>
      <c r="H88" s="109">
        <f t="shared" si="3"/>
        <v>177.2661952</v>
      </c>
    </row>
    <row r="89" spans="1:8" x14ac:dyDescent="0.3">
      <c r="A89" s="104" t="s">
        <v>17238</v>
      </c>
      <c r="B89" s="104" t="s">
        <v>284</v>
      </c>
      <c r="C89" s="104" t="s">
        <v>308</v>
      </c>
      <c r="D89" s="107">
        <f>COUNTIF(Data_Eksportir!$B$2:$B$3401,A89)</f>
        <v>1</v>
      </c>
      <c r="E89" s="105">
        <f>SUMIFS(Data_Eksportir!$N$2:$N$3401,Data_Eksportir!$B$2:$B$3401,A89)</f>
        <v>0</v>
      </c>
      <c r="F89" s="105">
        <f>SUMIFS(Data_Eksportir!$N$2:$N$3401,Data_Eksportir!$B$2:$B$3401,A89,Data_Eksportir!$Q$2:$Q$3401,"Wajar")</f>
        <v>0</v>
      </c>
      <c r="G89" s="108">
        <f t="shared" si="2"/>
        <v>1.000089</v>
      </c>
      <c r="H89" s="109">
        <f t="shared" si="3"/>
        <v>8.8999999999999995E-5</v>
      </c>
    </row>
    <row r="90" spans="1:8" x14ac:dyDescent="0.3">
      <c r="A90" s="104" t="s">
        <v>17239</v>
      </c>
      <c r="B90" s="104" t="s">
        <v>290</v>
      </c>
      <c r="C90" s="104" t="s">
        <v>308</v>
      </c>
      <c r="D90" s="107">
        <f>COUNTIF(Data_Eksportir!$B$2:$B$3401,A90)</f>
        <v>2</v>
      </c>
      <c r="E90" s="105">
        <f>SUMIFS(Data_Eksportir!$N$2:$N$3401,Data_Eksportir!$B$2:$B$3401,A90)</f>
        <v>403331.35369999998</v>
      </c>
      <c r="F90" s="105">
        <f>SUMIFS(Data_Eksportir!$N$2:$N$3401,Data_Eksportir!$B$2:$B$3401,A90,Data_Eksportir!$Q$2:$Q$3401,"Wajar")</f>
        <v>104588.215</v>
      </c>
      <c r="G90" s="108">
        <f t="shared" si="2"/>
        <v>2.0000900000000001</v>
      </c>
      <c r="H90" s="109">
        <f t="shared" si="3"/>
        <v>104588.21509</v>
      </c>
    </row>
    <row r="91" spans="1:8" x14ac:dyDescent="0.3">
      <c r="A91" s="104" t="s">
        <v>17241</v>
      </c>
      <c r="B91" s="104" t="s">
        <v>282</v>
      </c>
      <c r="C91" s="104" t="s">
        <v>320</v>
      </c>
      <c r="D91" s="107">
        <f>COUNTIF(Data_Eksportir!$B$2:$B$3401,A91)</f>
        <v>1</v>
      </c>
      <c r="E91" s="105">
        <f>SUMIFS(Data_Eksportir!$N$2:$N$3401,Data_Eksportir!$B$2:$B$3401,A91)</f>
        <v>7249.0722800000003</v>
      </c>
      <c r="F91" s="105">
        <f>SUMIFS(Data_Eksportir!$N$2:$N$3401,Data_Eksportir!$B$2:$B$3401,A91,Data_Eksportir!$Q$2:$Q$3401,"Wajar")</f>
        <v>7249.0722800000003</v>
      </c>
      <c r="G91" s="108">
        <f t="shared" si="2"/>
        <v>1.0000910000000001</v>
      </c>
      <c r="H91" s="109">
        <f t="shared" si="3"/>
        <v>7249.0723710000002</v>
      </c>
    </row>
    <row r="92" spans="1:8" x14ac:dyDescent="0.3">
      <c r="A92" s="104" t="s">
        <v>17243</v>
      </c>
      <c r="B92" s="104" t="s">
        <v>284</v>
      </c>
      <c r="C92" s="104" t="s">
        <v>314</v>
      </c>
      <c r="D92" s="107">
        <f>COUNTIF(Data_Eksportir!$B$2:$B$3401,A92)</f>
        <v>2</v>
      </c>
      <c r="E92" s="105">
        <f>SUMIFS(Data_Eksportir!$N$2:$N$3401,Data_Eksportir!$B$2:$B$3401,A92)</f>
        <v>1860636.7552</v>
      </c>
      <c r="F92" s="105">
        <f>SUMIFS(Data_Eksportir!$N$2:$N$3401,Data_Eksportir!$B$2:$B$3401,A92,Data_Eksportir!$Q$2:$Q$3401,"Wajar")</f>
        <v>0</v>
      </c>
      <c r="G92" s="108">
        <f t="shared" si="2"/>
        <v>2.000092</v>
      </c>
      <c r="H92" s="109">
        <f t="shared" si="3"/>
        <v>9.2E-5</v>
      </c>
    </row>
    <row r="93" spans="1:8" x14ac:dyDescent="0.3">
      <c r="A93" s="104" t="s">
        <v>17246</v>
      </c>
      <c r="B93" s="104" t="s">
        <v>288</v>
      </c>
      <c r="C93" s="104" t="s">
        <v>308</v>
      </c>
      <c r="D93" s="107">
        <f>COUNTIF(Data_Eksportir!$B$2:$B$3401,A93)</f>
        <v>1</v>
      </c>
      <c r="E93" s="105">
        <f>SUMIFS(Data_Eksportir!$N$2:$N$3401,Data_Eksportir!$B$2:$B$3401,A93)</f>
        <v>41719.349520000003</v>
      </c>
      <c r="F93" s="105">
        <f>SUMIFS(Data_Eksportir!$N$2:$N$3401,Data_Eksportir!$B$2:$B$3401,A93,Data_Eksportir!$Q$2:$Q$3401,"Wajar")</f>
        <v>41719.349520000003</v>
      </c>
      <c r="G93" s="108">
        <f t="shared" si="2"/>
        <v>1.0000929999999999</v>
      </c>
      <c r="H93" s="109">
        <f t="shared" si="3"/>
        <v>41719.349613000006</v>
      </c>
    </row>
    <row r="94" spans="1:8" x14ac:dyDescent="0.3">
      <c r="A94" s="104" t="s">
        <v>17248</v>
      </c>
      <c r="B94" s="104" t="s">
        <v>286</v>
      </c>
      <c r="C94" s="104" t="s">
        <v>311</v>
      </c>
      <c r="D94" s="107">
        <f>COUNTIF(Data_Eksportir!$B$2:$B$3401,A94)</f>
        <v>7</v>
      </c>
      <c r="E94" s="105">
        <f>SUMIFS(Data_Eksportir!$N$2:$N$3401,Data_Eksportir!$B$2:$B$3401,A94)</f>
        <v>0</v>
      </c>
      <c r="F94" s="105">
        <f>SUMIFS(Data_Eksportir!$N$2:$N$3401,Data_Eksportir!$B$2:$B$3401,A94,Data_Eksportir!$Q$2:$Q$3401,"Wajar")</f>
        <v>0</v>
      </c>
      <c r="G94" s="108">
        <f t="shared" si="2"/>
        <v>7.0000939999999998</v>
      </c>
      <c r="H94" s="109">
        <f t="shared" si="3"/>
        <v>9.3999999999999994E-5</v>
      </c>
    </row>
    <row r="95" spans="1:8" x14ac:dyDescent="0.3">
      <c r="A95" s="104" t="s">
        <v>17256</v>
      </c>
      <c r="B95" s="104" t="s">
        <v>286</v>
      </c>
      <c r="C95" s="104" t="s">
        <v>308</v>
      </c>
      <c r="D95" s="107">
        <f>COUNTIF(Data_Eksportir!$B$2:$B$3401,A95)</f>
        <v>2</v>
      </c>
      <c r="E95" s="105">
        <f>SUMIFS(Data_Eksportir!$N$2:$N$3401,Data_Eksportir!$B$2:$B$3401,A95)</f>
        <v>34380779.393100001</v>
      </c>
      <c r="F95" s="105">
        <f>SUMIFS(Data_Eksportir!$N$2:$N$3401,Data_Eksportir!$B$2:$B$3401,A95,Data_Eksportir!$Q$2:$Q$3401,"Wajar")</f>
        <v>24203.713100000001</v>
      </c>
      <c r="G95" s="108">
        <f t="shared" si="2"/>
        <v>2.000095</v>
      </c>
      <c r="H95" s="109">
        <f t="shared" si="3"/>
        <v>24203.713195</v>
      </c>
    </row>
    <row r="96" spans="1:8" x14ac:dyDescent="0.3">
      <c r="A96" s="104" t="s">
        <v>17258</v>
      </c>
      <c r="B96" s="104" t="s">
        <v>290</v>
      </c>
      <c r="C96" s="104" t="s">
        <v>311</v>
      </c>
      <c r="D96" s="107">
        <f>COUNTIF(Data_Eksportir!$B$2:$B$3401,A96)</f>
        <v>5</v>
      </c>
      <c r="E96" s="105">
        <f>SUMIFS(Data_Eksportir!$N$2:$N$3401,Data_Eksportir!$B$2:$B$3401,A96)</f>
        <v>1217193.112</v>
      </c>
      <c r="F96" s="105">
        <f>SUMIFS(Data_Eksportir!$N$2:$N$3401,Data_Eksportir!$B$2:$B$3401,A96,Data_Eksportir!$Q$2:$Q$3401,"Wajar")</f>
        <v>1217193.112</v>
      </c>
      <c r="G96" s="108">
        <f t="shared" si="2"/>
        <v>5.0000960000000001</v>
      </c>
      <c r="H96" s="109">
        <f t="shared" si="3"/>
        <v>1217193.112096</v>
      </c>
    </row>
    <row r="97" spans="1:8" x14ac:dyDescent="0.3">
      <c r="A97" s="104" t="s">
        <v>17263</v>
      </c>
      <c r="B97" s="104" t="s">
        <v>280</v>
      </c>
      <c r="C97" s="104" t="s">
        <v>314</v>
      </c>
      <c r="D97" s="107">
        <f>COUNTIF(Data_Eksportir!$B$2:$B$3401,A97)</f>
        <v>1</v>
      </c>
      <c r="E97" s="105">
        <f>SUMIFS(Data_Eksportir!$N$2:$N$3401,Data_Eksportir!$B$2:$B$3401,A97)</f>
        <v>0</v>
      </c>
      <c r="F97" s="105">
        <f>SUMIFS(Data_Eksportir!$N$2:$N$3401,Data_Eksportir!$B$2:$B$3401,A97,Data_Eksportir!$Q$2:$Q$3401,"Wajar")</f>
        <v>0</v>
      </c>
      <c r="G97" s="108">
        <f t="shared" si="2"/>
        <v>1.000097</v>
      </c>
      <c r="H97" s="109">
        <f t="shared" si="3"/>
        <v>9.7E-5</v>
      </c>
    </row>
    <row r="98" spans="1:8" x14ac:dyDescent="0.3">
      <c r="A98" s="104" t="s">
        <v>17265</v>
      </c>
      <c r="B98" s="104" t="s">
        <v>293</v>
      </c>
      <c r="C98" s="104" t="s">
        <v>308</v>
      </c>
      <c r="D98" s="107">
        <f>COUNTIF(Data_Eksportir!$B$2:$B$3401,A98)</f>
        <v>1</v>
      </c>
      <c r="E98" s="105">
        <f>SUMIFS(Data_Eksportir!$N$2:$N$3401,Data_Eksportir!$B$2:$B$3401,A98)</f>
        <v>0</v>
      </c>
      <c r="F98" s="105">
        <f>SUMIFS(Data_Eksportir!$N$2:$N$3401,Data_Eksportir!$B$2:$B$3401,A98,Data_Eksportir!$Q$2:$Q$3401,"Wajar")</f>
        <v>0</v>
      </c>
      <c r="G98" s="108">
        <f t="shared" si="2"/>
        <v>1.0000979999999999</v>
      </c>
      <c r="H98" s="109">
        <f t="shared" si="3"/>
        <v>9.7999999999999997E-5</v>
      </c>
    </row>
    <row r="99" spans="1:8" x14ac:dyDescent="0.3">
      <c r="A99" s="104" t="s">
        <v>17266</v>
      </c>
      <c r="B99" s="104" t="s">
        <v>282</v>
      </c>
      <c r="C99" s="104" t="s">
        <v>314</v>
      </c>
      <c r="D99" s="107">
        <f>COUNTIF(Data_Eksportir!$B$2:$B$3401,A99)</f>
        <v>1</v>
      </c>
      <c r="E99" s="105">
        <f>SUMIFS(Data_Eksportir!$N$2:$N$3401,Data_Eksportir!$B$2:$B$3401,A99)</f>
        <v>0</v>
      </c>
      <c r="F99" s="105">
        <f>SUMIFS(Data_Eksportir!$N$2:$N$3401,Data_Eksportir!$B$2:$B$3401,A99,Data_Eksportir!$Q$2:$Q$3401,"Wajar")</f>
        <v>0</v>
      </c>
      <c r="G99" s="108">
        <f t="shared" si="2"/>
        <v>1.0000990000000001</v>
      </c>
      <c r="H99" s="109">
        <f t="shared" si="3"/>
        <v>9.8999999999999994E-5</v>
      </c>
    </row>
    <row r="100" spans="1:8" x14ac:dyDescent="0.3">
      <c r="A100" s="104" t="s">
        <v>17267</v>
      </c>
      <c r="B100" s="104" t="s">
        <v>293</v>
      </c>
      <c r="C100" s="104" t="s">
        <v>311</v>
      </c>
      <c r="D100" s="107">
        <f>COUNTIF(Data_Eksportir!$B$2:$B$3401,A100)</f>
        <v>3</v>
      </c>
      <c r="E100" s="105">
        <f>SUMIFS(Data_Eksportir!$N$2:$N$3401,Data_Eksportir!$B$2:$B$3401,A100)</f>
        <v>289784.62602999998</v>
      </c>
      <c r="F100" s="105">
        <f>SUMIFS(Data_Eksportir!$N$2:$N$3401,Data_Eksportir!$B$2:$B$3401,A100,Data_Eksportir!$Q$2:$Q$3401,"Wajar")</f>
        <v>163581.14942999999</v>
      </c>
      <c r="G100" s="108">
        <f t="shared" si="2"/>
        <v>3.0001000000000002</v>
      </c>
      <c r="H100" s="109">
        <f t="shared" si="3"/>
        <v>163581.14953</v>
      </c>
    </row>
    <row r="101" spans="1:8" x14ac:dyDescent="0.3">
      <c r="A101" s="104" t="s">
        <v>17271</v>
      </c>
      <c r="B101" s="104" t="s">
        <v>280</v>
      </c>
      <c r="C101" s="104" t="s">
        <v>308</v>
      </c>
      <c r="D101" s="107">
        <f>COUNTIF(Data_Eksportir!$B$2:$B$3401,A101)</f>
        <v>12</v>
      </c>
      <c r="E101" s="105">
        <f>SUMIFS(Data_Eksportir!$N$2:$N$3401,Data_Eksportir!$B$2:$B$3401,A101)</f>
        <v>262794.73306599999</v>
      </c>
      <c r="F101" s="105">
        <f>SUMIFS(Data_Eksportir!$N$2:$N$3401,Data_Eksportir!$B$2:$B$3401,A101,Data_Eksportir!$Q$2:$Q$3401,"Wajar")</f>
        <v>38048.750604000001</v>
      </c>
      <c r="G101" s="108">
        <f t="shared" si="2"/>
        <v>12.000101000000001</v>
      </c>
      <c r="H101" s="109">
        <f t="shared" si="3"/>
        <v>38048.750704999999</v>
      </c>
    </row>
    <row r="102" spans="1:8" x14ac:dyDescent="0.3">
      <c r="A102" s="104" t="s">
        <v>17283</v>
      </c>
      <c r="B102" s="104" t="s">
        <v>280</v>
      </c>
      <c r="C102" s="104" t="s">
        <v>317</v>
      </c>
      <c r="D102" s="107">
        <f>COUNTIF(Data_Eksportir!$B$2:$B$3401,A102)</f>
        <v>7</v>
      </c>
      <c r="E102" s="105">
        <f>SUMIFS(Data_Eksportir!$N$2:$N$3401,Data_Eksportir!$B$2:$B$3401,A102)</f>
        <v>684860.73649140005</v>
      </c>
      <c r="F102" s="105">
        <f>SUMIFS(Data_Eksportir!$N$2:$N$3401,Data_Eksportir!$B$2:$B$3401,A102,Data_Eksportir!$Q$2:$Q$3401,"Wajar")</f>
        <v>49261.727491400001</v>
      </c>
      <c r="G102" s="108">
        <f t="shared" si="2"/>
        <v>7.000102</v>
      </c>
      <c r="H102" s="109">
        <f t="shared" si="3"/>
        <v>49261.727593399999</v>
      </c>
    </row>
    <row r="103" spans="1:8" x14ac:dyDescent="0.3">
      <c r="A103" s="104" t="s">
        <v>17291</v>
      </c>
      <c r="B103" s="104" t="s">
        <v>307</v>
      </c>
      <c r="C103" s="104" t="s">
        <v>308</v>
      </c>
      <c r="D103" s="107">
        <f>COUNTIF(Data_Eksportir!$B$2:$B$3401,A103)</f>
        <v>62</v>
      </c>
      <c r="E103" s="105">
        <f>SUMIFS(Data_Eksportir!$N$2:$N$3401,Data_Eksportir!$B$2:$B$3401,A103)</f>
        <v>320618587.09732902</v>
      </c>
      <c r="F103" s="105">
        <f>SUMIFS(Data_Eksportir!$N$2:$N$3401,Data_Eksportir!$B$2:$B$3401,A103,Data_Eksportir!$Q$2:$Q$3401,"Wajar")</f>
        <v>111109332.02805899</v>
      </c>
      <c r="G103" s="108">
        <f t="shared" si="2"/>
        <v>62.000103000000003</v>
      </c>
      <c r="H103" s="109">
        <f t="shared" si="3"/>
        <v>111109332.02816199</v>
      </c>
    </row>
    <row r="104" spans="1:8" x14ac:dyDescent="0.3">
      <c r="A104" s="104" t="s">
        <v>17342</v>
      </c>
      <c r="B104" s="104" t="s">
        <v>300</v>
      </c>
      <c r="C104" s="104" t="s">
        <v>308</v>
      </c>
      <c r="D104" s="107">
        <f>COUNTIF(Data_Eksportir!$B$2:$B$3401,A104)</f>
        <v>5</v>
      </c>
      <c r="E104" s="105">
        <f>SUMIFS(Data_Eksportir!$N$2:$N$3401,Data_Eksportir!$B$2:$B$3401,A104)</f>
        <v>0</v>
      </c>
      <c r="F104" s="105">
        <f>SUMIFS(Data_Eksportir!$N$2:$N$3401,Data_Eksportir!$B$2:$B$3401,A104,Data_Eksportir!$Q$2:$Q$3401,"Wajar")</f>
        <v>0</v>
      </c>
      <c r="G104" s="108">
        <f t="shared" si="2"/>
        <v>5.0001040000000003</v>
      </c>
      <c r="H104" s="109">
        <f t="shared" si="3"/>
        <v>1.0399999999999999E-4</v>
      </c>
    </row>
    <row r="105" spans="1:8" x14ac:dyDescent="0.3">
      <c r="A105" s="104" t="s">
        <v>17347</v>
      </c>
      <c r="B105" s="104" t="s">
        <v>288</v>
      </c>
      <c r="C105" s="104" t="s">
        <v>311</v>
      </c>
      <c r="D105" s="107">
        <f>COUNTIF(Data_Eksportir!$B$2:$B$3401,A105)</f>
        <v>4</v>
      </c>
      <c r="E105" s="105">
        <f>SUMIFS(Data_Eksportir!$N$2:$N$3401,Data_Eksportir!$B$2:$B$3401,A105)</f>
        <v>401458.6452961</v>
      </c>
      <c r="F105" s="105">
        <f>SUMIFS(Data_Eksportir!$N$2:$N$3401,Data_Eksportir!$B$2:$B$3401,A105,Data_Eksportir!$Q$2:$Q$3401,"Wajar")</f>
        <v>102461.2946961</v>
      </c>
      <c r="G105" s="108">
        <f t="shared" si="2"/>
        <v>4.0001049999999996</v>
      </c>
      <c r="H105" s="109">
        <f t="shared" si="3"/>
        <v>102461.2948011</v>
      </c>
    </row>
    <row r="106" spans="1:8" x14ac:dyDescent="0.3">
      <c r="A106" s="104" t="s">
        <v>17351</v>
      </c>
      <c r="B106" s="104" t="s">
        <v>280</v>
      </c>
      <c r="C106" s="104" t="s">
        <v>308</v>
      </c>
      <c r="D106" s="107">
        <f>COUNTIF(Data_Eksportir!$B$2:$B$3401,A106)</f>
        <v>5</v>
      </c>
      <c r="E106" s="105">
        <f>SUMIFS(Data_Eksportir!$N$2:$N$3401,Data_Eksportir!$B$2:$B$3401,A106)</f>
        <v>468312.25394999998</v>
      </c>
      <c r="F106" s="105">
        <f>SUMIFS(Data_Eksportir!$N$2:$N$3401,Data_Eksportir!$B$2:$B$3401,A106,Data_Eksportir!$Q$2:$Q$3401,"Wajar")</f>
        <v>171342.55700999999</v>
      </c>
      <c r="G106" s="108">
        <f t="shared" si="2"/>
        <v>5.0001059999999997</v>
      </c>
      <c r="H106" s="109">
        <f t="shared" si="3"/>
        <v>171342.55711599998</v>
      </c>
    </row>
    <row r="107" spans="1:8" x14ac:dyDescent="0.3">
      <c r="A107" s="104" t="s">
        <v>17356</v>
      </c>
      <c r="B107" s="104" t="s">
        <v>282</v>
      </c>
      <c r="C107" s="104" t="s">
        <v>320</v>
      </c>
      <c r="D107" s="107">
        <f>COUNTIF(Data_Eksportir!$B$2:$B$3401,A107)</f>
        <v>3</v>
      </c>
      <c r="E107" s="105">
        <f>SUMIFS(Data_Eksportir!$N$2:$N$3401,Data_Eksportir!$B$2:$B$3401,A107)</f>
        <v>811142.51907000004</v>
      </c>
      <c r="F107" s="105">
        <f>SUMIFS(Data_Eksportir!$N$2:$N$3401,Data_Eksportir!$B$2:$B$3401,A107,Data_Eksportir!$Q$2:$Q$3401,"Wajar")</f>
        <v>811142.51907000004</v>
      </c>
      <c r="G107" s="108">
        <f t="shared" si="2"/>
        <v>3.0001069999999999</v>
      </c>
      <c r="H107" s="109">
        <f t="shared" si="3"/>
        <v>811142.51917700004</v>
      </c>
    </row>
    <row r="108" spans="1:8" x14ac:dyDescent="0.3">
      <c r="A108" s="104" t="s">
        <v>17361</v>
      </c>
      <c r="B108" s="104" t="s">
        <v>284</v>
      </c>
      <c r="C108" s="104" t="s">
        <v>311</v>
      </c>
      <c r="D108" s="107">
        <f>COUNTIF(Data_Eksportir!$B$2:$B$3401,A108)</f>
        <v>3</v>
      </c>
      <c r="E108" s="105">
        <f>SUMIFS(Data_Eksportir!$N$2:$N$3401,Data_Eksportir!$B$2:$B$3401,A108)</f>
        <v>546855.46500000008</v>
      </c>
      <c r="F108" s="105">
        <f>SUMIFS(Data_Eksportir!$N$2:$N$3401,Data_Eksportir!$B$2:$B$3401,A108,Data_Eksportir!$Q$2:$Q$3401,"Wajar")</f>
        <v>0</v>
      </c>
      <c r="G108" s="108">
        <f t="shared" si="2"/>
        <v>3.000108</v>
      </c>
      <c r="H108" s="109">
        <f t="shared" si="3"/>
        <v>1.08E-4</v>
      </c>
    </row>
    <row r="109" spans="1:8" x14ac:dyDescent="0.3">
      <c r="A109" s="104" t="s">
        <v>17365</v>
      </c>
      <c r="B109" s="104" t="s">
        <v>292</v>
      </c>
      <c r="C109" s="104" t="s">
        <v>320</v>
      </c>
      <c r="D109" s="107">
        <f>COUNTIF(Data_Eksportir!$B$2:$B$3401,A109)</f>
        <v>2</v>
      </c>
      <c r="E109" s="105">
        <f>SUMIFS(Data_Eksportir!$N$2:$N$3401,Data_Eksportir!$B$2:$B$3401,A109)</f>
        <v>82548.508130000002</v>
      </c>
      <c r="F109" s="105">
        <f>SUMIFS(Data_Eksportir!$N$2:$N$3401,Data_Eksportir!$B$2:$B$3401,A109,Data_Eksportir!$Q$2:$Q$3401,"Wajar")</f>
        <v>26590.224149999998</v>
      </c>
      <c r="G109" s="108">
        <f t="shared" si="2"/>
        <v>2.0001090000000001</v>
      </c>
      <c r="H109" s="109">
        <f t="shared" si="3"/>
        <v>26590.224258999999</v>
      </c>
    </row>
    <row r="110" spans="1:8" x14ac:dyDescent="0.3">
      <c r="A110" s="104" t="s">
        <v>17368</v>
      </c>
      <c r="B110" s="104" t="s">
        <v>286</v>
      </c>
      <c r="C110" s="104" t="s">
        <v>311</v>
      </c>
      <c r="D110" s="107">
        <f>COUNTIF(Data_Eksportir!$B$2:$B$3401,A110)</f>
        <v>22</v>
      </c>
      <c r="E110" s="105">
        <f>SUMIFS(Data_Eksportir!$N$2:$N$3401,Data_Eksportir!$B$2:$B$3401,A110)</f>
        <v>5523800.0544959996</v>
      </c>
      <c r="F110" s="105">
        <f>SUMIFS(Data_Eksportir!$N$2:$N$3401,Data_Eksportir!$B$2:$B$3401,A110,Data_Eksportir!$Q$2:$Q$3401,"Wajar")</f>
        <v>3524228.5822660001</v>
      </c>
      <c r="G110" s="108">
        <f t="shared" si="2"/>
        <v>22.000109999999999</v>
      </c>
      <c r="H110" s="109">
        <f t="shared" si="3"/>
        <v>3524228.582376</v>
      </c>
    </row>
    <row r="111" spans="1:8" x14ac:dyDescent="0.3">
      <c r="A111" s="104" t="s">
        <v>17385</v>
      </c>
      <c r="B111" s="104" t="s">
        <v>310</v>
      </c>
      <c r="C111" s="104" t="s">
        <v>308</v>
      </c>
      <c r="D111" s="107">
        <f>COUNTIF(Data_Eksportir!$B$2:$B$3401,A111)</f>
        <v>7</v>
      </c>
      <c r="E111" s="105">
        <f>SUMIFS(Data_Eksportir!$N$2:$N$3401,Data_Eksportir!$B$2:$B$3401,A111)</f>
        <v>1472683.5061560001</v>
      </c>
      <c r="F111" s="105">
        <f>SUMIFS(Data_Eksportir!$N$2:$N$3401,Data_Eksportir!$B$2:$B$3401,A111,Data_Eksportir!$Q$2:$Q$3401,"Wajar")</f>
        <v>229003.67835999999</v>
      </c>
      <c r="G111" s="108">
        <f t="shared" si="2"/>
        <v>7.0001110000000004</v>
      </c>
      <c r="H111" s="109">
        <f t="shared" si="3"/>
        <v>229003.67847099999</v>
      </c>
    </row>
    <row r="112" spans="1:8" x14ac:dyDescent="0.3">
      <c r="A112" s="104" t="s">
        <v>17392</v>
      </c>
      <c r="B112" s="104" t="s">
        <v>292</v>
      </c>
      <c r="C112" s="104" t="s">
        <v>308</v>
      </c>
      <c r="D112" s="107">
        <f>COUNTIF(Data_Eksportir!$B$2:$B$3401,A112)</f>
        <v>5</v>
      </c>
      <c r="E112" s="105">
        <f>SUMIFS(Data_Eksportir!$N$2:$N$3401,Data_Eksportir!$B$2:$B$3401,A112)</f>
        <v>96284734.2588</v>
      </c>
      <c r="F112" s="105">
        <f>SUMIFS(Data_Eksportir!$N$2:$N$3401,Data_Eksportir!$B$2:$B$3401,A112,Data_Eksportir!$Q$2:$Q$3401,"Wajar")</f>
        <v>95527869.851999998</v>
      </c>
      <c r="G112" s="108">
        <f t="shared" si="2"/>
        <v>5.0001119999999997</v>
      </c>
      <c r="H112" s="109">
        <f t="shared" si="3"/>
        <v>95527869.852111995</v>
      </c>
    </row>
    <row r="113" spans="1:8" x14ac:dyDescent="0.3">
      <c r="A113" s="104" t="s">
        <v>17398</v>
      </c>
      <c r="B113" s="104" t="s">
        <v>290</v>
      </c>
      <c r="C113" s="104" t="s">
        <v>311</v>
      </c>
      <c r="D113" s="107">
        <f>COUNTIF(Data_Eksportir!$B$2:$B$3401,A113)</f>
        <v>8</v>
      </c>
      <c r="E113" s="105">
        <f>SUMIFS(Data_Eksportir!$N$2:$N$3401,Data_Eksportir!$B$2:$B$3401,A113)</f>
        <v>13204237.224597001</v>
      </c>
      <c r="F113" s="105">
        <f>SUMIFS(Data_Eksportir!$N$2:$N$3401,Data_Eksportir!$B$2:$B$3401,A113,Data_Eksportir!$Q$2:$Q$3401,"Wajar")</f>
        <v>113870.403947</v>
      </c>
      <c r="G113" s="108">
        <f t="shared" si="2"/>
        <v>8.0001130000000007</v>
      </c>
      <c r="H113" s="109">
        <f t="shared" si="3"/>
        <v>113870.40406</v>
      </c>
    </row>
    <row r="114" spans="1:8" x14ac:dyDescent="0.3">
      <c r="A114" s="104" t="s">
        <v>17407</v>
      </c>
      <c r="B114" s="104" t="s">
        <v>300</v>
      </c>
      <c r="C114" s="104" t="s">
        <v>311</v>
      </c>
      <c r="D114" s="107">
        <f>COUNTIF(Data_Eksportir!$B$2:$B$3401,A114)</f>
        <v>2</v>
      </c>
      <c r="E114" s="105">
        <f>SUMIFS(Data_Eksportir!$N$2:$N$3401,Data_Eksportir!$B$2:$B$3401,A114)</f>
        <v>199054.31511</v>
      </c>
      <c r="F114" s="105">
        <f>SUMIFS(Data_Eksportir!$N$2:$N$3401,Data_Eksportir!$B$2:$B$3401,A114,Data_Eksportir!$Q$2:$Q$3401,"Wajar")</f>
        <v>75243.648809999999</v>
      </c>
      <c r="G114" s="108">
        <f t="shared" si="2"/>
        <v>2.0001139999999999</v>
      </c>
      <c r="H114" s="109">
        <f t="shared" si="3"/>
        <v>75243.648923999994</v>
      </c>
    </row>
    <row r="115" spans="1:8" x14ac:dyDescent="0.3">
      <c r="A115" s="104" t="s">
        <v>17410</v>
      </c>
      <c r="B115" s="104" t="s">
        <v>300</v>
      </c>
      <c r="C115" s="104" t="s">
        <v>308</v>
      </c>
      <c r="D115" s="107">
        <f>COUNTIF(Data_Eksportir!$B$2:$B$3401,A115)</f>
        <v>1</v>
      </c>
      <c r="E115" s="105">
        <f>SUMIFS(Data_Eksportir!$N$2:$N$3401,Data_Eksportir!$B$2:$B$3401,A115)</f>
        <v>0</v>
      </c>
      <c r="F115" s="105">
        <f>SUMIFS(Data_Eksportir!$N$2:$N$3401,Data_Eksportir!$B$2:$B$3401,A115,Data_Eksportir!$Q$2:$Q$3401,"Wajar")</f>
        <v>0</v>
      </c>
      <c r="G115" s="108">
        <f t="shared" si="2"/>
        <v>1.0001150000000001</v>
      </c>
      <c r="H115" s="109">
        <f t="shared" si="3"/>
        <v>1.15E-4</v>
      </c>
    </row>
    <row r="116" spans="1:8" x14ac:dyDescent="0.3">
      <c r="A116" s="104" t="s">
        <v>17412</v>
      </c>
      <c r="B116" s="104" t="s">
        <v>282</v>
      </c>
      <c r="C116" s="104" t="s">
        <v>308</v>
      </c>
      <c r="D116" s="107">
        <f>COUNTIF(Data_Eksportir!$B$2:$B$3401,A116)</f>
        <v>2</v>
      </c>
      <c r="E116" s="105">
        <f>SUMIFS(Data_Eksportir!$N$2:$N$3401,Data_Eksportir!$B$2:$B$3401,A116)</f>
        <v>22162.643364</v>
      </c>
      <c r="F116" s="105">
        <f>SUMIFS(Data_Eksportir!$N$2:$N$3401,Data_Eksportir!$B$2:$B$3401,A116,Data_Eksportir!$Q$2:$Q$3401,"Wajar")</f>
        <v>0</v>
      </c>
      <c r="G116" s="108">
        <f t="shared" si="2"/>
        <v>2.0001159999999998</v>
      </c>
      <c r="H116" s="109">
        <f t="shared" si="3"/>
        <v>1.16E-4</v>
      </c>
    </row>
    <row r="117" spans="1:8" x14ac:dyDescent="0.3">
      <c r="A117" s="104" t="s">
        <v>17415</v>
      </c>
      <c r="B117" s="104" t="s">
        <v>280</v>
      </c>
      <c r="C117" s="104" t="s">
        <v>311</v>
      </c>
      <c r="D117" s="107">
        <f>COUNTIF(Data_Eksportir!$B$2:$B$3401,A117)</f>
        <v>1</v>
      </c>
      <c r="E117" s="105">
        <f>SUMIFS(Data_Eksportir!$N$2:$N$3401,Data_Eksportir!$B$2:$B$3401,A117)</f>
        <v>0</v>
      </c>
      <c r="F117" s="105">
        <f>SUMIFS(Data_Eksportir!$N$2:$N$3401,Data_Eksportir!$B$2:$B$3401,A117,Data_Eksportir!$Q$2:$Q$3401,"Wajar")</f>
        <v>0</v>
      </c>
      <c r="G117" s="108">
        <f t="shared" si="2"/>
        <v>1.0001169999999999</v>
      </c>
      <c r="H117" s="109">
        <f t="shared" si="3"/>
        <v>1.17E-4</v>
      </c>
    </row>
    <row r="118" spans="1:8" x14ac:dyDescent="0.3">
      <c r="A118" s="104" t="s">
        <v>17416</v>
      </c>
      <c r="B118" s="104" t="s">
        <v>282</v>
      </c>
      <c r="C118" s="104" t="s">
        <v>308</v>
      </c>
      <c r="D118" s="107">
        <f>COUNTIF(Data_Eksportir!$B$2:$B$3401,A118)</f>
        <v>1</v>
      </c>
      <c r="E118" s="105">
        <f>SUMIFS(Data_Eksportir!$N$2:$N$3401,Data_Eksportir!$B$2:$B$3401,A118)</f>
        <v>1547885.243</v>
      </c>
      <c r="F118" s="105">
        <f>SUMIFS(Data_Eksportir!$N$2:$N$3401,Data_Eksportir!$B$2:$B$3401,A118,Data_Eksportir!$Q$2:$Q$3401,"Wajar")</f>
        <v>1547885.243</v>
      </c>
      <c r="G118" s="108">
        <f t="shared" si="2"/>
        <v>1.0001180000000001</v>
      </c>
      <c r="H118" s="109">
        <f t="shared" si="3"/>
        <v>1547885.243118</v>
      </c>
    </row>
    <row r="119" spans="1:8" x14ac:dyDescent="0.3">
      <c r="A119" s="104" t="s">
        <v>17418</v>
      </c>
      <c r="B119" s="104" t="s">
        <v>284</v>
      </c>
      <c r="C119" s="104" t="s">
        <v>314</v>
      </c>
      <c r="D119" s="107">
        <f>COUNTIF(Data_Eksportir!$B$2:$B$3401,A119)</f>
        <v>3</v>
      </c>
      <c r="E119" s="105">
        <f>SUMIFS(Data_Eksportir!$N$2:$N$3401,Data_Eksportir!$B$2:$B$3401,A119)</f>
        <v>1469764.3156000001</v>
      </c>
      <c r="F119" s="105">
        <f>SUMIFS(Data_Eksportir!$N$2:$N$3401,Data_Eksportir!$B$2:$B$3401,A119,Data_Eksportir!$Q$2:$Q$3401,"Wajar")</f>
        <v>0</v>
      </c>
      <c r="G119" s="108">
        <f t="shared" si="2"/>
        <v>3.0001190000000002</v>
      </c>
      <c r="H119" s="109">
        <f t="shared" si="3"/>
        <v>1.1900000000000001E-4</v>
      </c>
    </row>
    <row r="120" spans="1:8" x14ac:dyDescent="0.3">
      <c r="A120" s="104" t="s">
        <v>17422</v>
      </c>
      <c r="B120" s="104" t="s">
        <v>284</v>
      </c>
      <c r="C120" s="104" t="s">
        <v>308</v>
      </c>
      <c r="D120" s="107">
        <f>COUNTIF(Data_Eksportir!$B$2:$B$3401,A120)</f>
        <v>3</v>
      </c>
      <c r="E120" s="105">
        <f>SUMIFS(Data_Eksportir!$N$2:$N$3401,Data_Eksportir!$B$2:$B$3401,A120)</f>
        <v>1539296.9203000001</v>
      </c>
      <c r="F120" s="105">
        <f>SUMIFS(Data_Eksportir!$N$2:$N$3401,Data_Eksportir!$B$2:$B$3401,A120,Data_Eksportir!$Q$2:$Q$3401,"Wajar")</f>
        <v>193808.84330000001</v>
      </c>
      <c r="G120" s="108">
        <f t="shared" si="2"/>
        <v>3.0001199999999999</v>
      </c>
      <c r="H120" s="109">
        <f t="shared" si="3"/>
        <v>193808.84342000002</v>
      </c>
    </row>
    <row r="121" spans="1:8" x14ac:dyDescent="0.3">
      <c r="A121" s="104" t="s">
        <v>17425</v>
      </c>
      <c r="B121" s="104" t="s">
        <v>284</v>
      </c>
      <c r="C121" s="104" t="s">
        <v>308</v>
      </c>
      <c r="D121" s="107">
        <f>COUNTIF(Data_Eksportir!$B$2:$B$3401,A121)</f>
        <v>1</v>
      </c>
      <c r="E121" s="105">
        <f>SUMIFS(Data_Eksportir!$N$2:$N$3401,Data_Eksportir!$B$2:$B$3401,A121)</f>
        <v>104588.215</v>
      </c>
      <c r="F121" s="105">
        <f>SUMIFS(Data_Eksportir!$N$2:$N$3401,Data_Eksportir!$B$2:$B$3401,A121,Data_Eksportir!$Q$2:$Q$3401,"Wajar")</f>
        <v>104588.215</v>
      </c>
      <c r="G121" s="108">
        <f t="shared" si="2"/>
        <v>1.000121</v>
      </c>
      <c r="H121" s="109">
        <f t="shared" si="3"/>
        <v>104588.215121</v>
      </c>
    </row>
    <row r="122" spans="1:8" x14ac:dyDescent="0.3">
      <c r="A122" s="104" t="s">
        <v>17427</v>
      </c>
      <c r="B122" s="104" t="s">
        <v>294</v>
      </c>
      <c r="C122" s="104" t="s">
        <v>308</v>
      </c>
      <c r="D122" s="107">
        <f>COUNTIF(Data_Eksportir!$B$2:$B$3401,A122)</f>
        <v>2</v>
      </c>
      <c r="E122" s="105">
        <f>SUMIFS(Data_Eksportir!$N$2:$N$3401,Data_Eksportir!$B$2:$B$3401,A122)</f>
        <v>21338.795620000001</v>
      </c>
      <c r="F122" s="105">
        <f>SUMIFS(Data_Eksportir!$N$2:$N$3401,Data_Eksportir!$B$2:$B$3401,A122,Data_Eksportir!$Q$2:$Q$3401,"Wajar")</f>
        <v>21338.795620000001</v>
      </c>
      <c r="G122" s="108">
        <f t="shared" si="2"/>
        <v>2.0001220000000002</v>
      </c>
      <c r="H122" s="109">
        <f t="shared" si="3"/>
        <v>21338.795742000002</v>
      </c>
    </row>
    <row r="123" spans="1:8" x14ac:dyDescent="0.3">
      <c r="A123" s="104" t="s">
        <v>17429</v>
      </c>
      <c r="B123" s="104" t="s">
        <v>293</v>
      </c>
      <c r="C123" s="104" t="s">
        <v>311</v>
      </c>
      <c r="D123" s="107">
        <f>COUNTIF(Data_Eksportir!$B$2:$B$3401,A123)</f>
        <v>4</v>
      </c>
      <c r="E123" s="105">
        <f>SUMIFS(Data_Eksportir!$N$2:$N$3401,Data_Eksportir!$B$2:$B$3401,A123)</f>
        <v>260584.19662999999</v>
      </c>
      <c r="F123" s="105">
        <f>SUMIFS(Data_Eksportir!$N$2:$N$3401,Data_Eksportir!$B$2:$B$3401,A123,Data_Eksportir!$Q$2:$Q$3401,"Wajar")</f>
        <v>260584.19662999999</v>
      </c>
      <c r="G123" s="108">
        <f t="shared" si="2"/>
        <v>4.0001230000000003</v>
      </c>
      <c r="H123" s="109">
        <f t="shared" si="3"/>
        <v>260584.196753</v>
      </c>
    </row>
    <row r="124" spans="1:8" x14ac:dyDescent="0.3">
      <c r="A124" s="104" t="s">
        <v>17432</v>
      </c>
      <c r="B124" s="104" t="s">
        <v>280</v>
      </c>
      <c r="C124" s="104" t="s">
        <v>314</v>
      </c>
      <c r="D124" s="107">
        <f>COUNTIF(Data_Eksportir!$B$2:$B$3401,A124)</f>
        <v>4</v>
      </c>
      <c r="E124" s="105">
        <f>SUMIFS(Data_Eksportir!$N$2:$N$3401,Data_Eksportir!$B$2:$B$3401,A124)</f>
        <v>20023.766028999999</v>
      </c>
      <c r="F124" s="105">
        <f>SUMIFS(Data_Eksportir!$N$2:$N$3401,Data_Eksportir!$B$2:$B$3401,A124,Data_Eksportir!$Q$2:$Q$3401,"Wajar")</f>
        <v>20023.766028999999</v>
      </c>
      <c r="G124" s="108">
        <f t="shared" si="2"/>
        <v>4.0001239999999996</v>
      </c>
      <c r="H124" s="109">
        <f t="shared" si="3"/>
        <v>20023.766152999997</v>
      </c>
    </row>
    <row r="125" spans="1:8" x14ac:dyDescent="0.3">
      <c r="A125" s="104" t="s">
        <v>17436</v>
      </c>
      <c r="B125" s="104" t="s">
        <v>280</v>
      </c>
      <c r="C125" s="104" t="s">
        <v>311</v>
      </c>
      <c r="D125" s="107">
        <f>COUNTIF(Data_Eksportir!$B$2:$B$3401,A125)</f>
        <v>5</v>
      </c>
      <c r="E125" s="105">
        <f>SUMIFS(Data_Eksportir!$N$2:$N$3401,Data_Eksportir!$B$2:$B$3401,A125)</f>
        <v>2600433.8608900001</v>
      </c>
      <c r="F125" s="105">
        <f>SUMIFS(Data_Eksportir!$N$2:$N$3401,Data_Eksportir!$B$2:$B$3401,A125,Data_Eksportir!$Q$2:$Q$3401,"Wajar")</f>
        <v>153108.23937</v>
      </c>
      <c r="G125" s="108">
        <f t="shared" si="2"/>
        <v>5.0001249999999997</v>
      </c>
      <c r="H125" s="109">
        <f t="shared" si="3"/>
        <v>153108.23949499999</v>
      </c>
    </row>
    <row r="126" spans="1:8" x14ac:dyDescent="0.3">
      <c r="A126" s="104" t="s">
        <v>17441</v>
      </c>
      <c r="B126" s="104" t="s">
        <v>282</v>
      </c>
      <c r="C126" s="104" t="s">
        <v>308</v>
      </c>
      <c r="D126" s="107">
        <f>COUNTIF(Data_Eksportir!$B$2:$B$3401,A126)</f>
        <v>12</v>
      </c>
      <c r="E126" s="105">
        <f>SUMIFS(Data_Eksportir!$N$2:$N$3401,Data_Eksportir!$B$2:$B$3401,A126)</f>
        <v>4852469.7647009995</v>
      </c>
      <c r="F126" s="105">
        <f>SUMIFS(Data_Eksportir!$N$2:$N$3401,Data_Eksportir!$B$2:$B$3401,A126,Data_Eksportir!$Q$2:$Q$3401,"Wajar")</f>
        <v>6882.8138010000002</v>
      </c>
      <c r="G126" s="108">
        <f t="shared" si="2"/>
        <v>12.000126</v>
      </c>
      <c r="H126" s="109">
        <f t="shared" si="3"/>
        <v>6882.8139270000001</v>
      </c>
    </row>
    <row r="127" spans="1:8" x14ac:dyDescent="0.3">
      <c r="A127" s="104" t="s">
        <v>17454</v>
      </c>
      <c r="B127" s="104" t="s">
        <v>297</v>
      </c>
      <c r="C127" s="104" t="s">
        <v>314</v>
      </c>
      <c r="D127" s="107">
        <f>COUNTIF(Data_Eksportir!$B$2:$B$3401,A127)</f>
        <v>1</v>
      </c>
      <c r="E127" s="105">
        <f>SUMIFS(Data_Eksportir!$N$2:$N$3401,Data_Eksportir!$B$2:$B$3401,A127)</f>
        <v>0</v>
      </c>
      <c r="F127" s="105">
        <f>SUMIFS(Data_Eksportir!$N$2:$N$3401,Data_Eksportir!$B$2:$B$3401,A127,Data_Eksportir!$Q$2:$Q$3401,"Wajar")</f>
        <v>0</v>
      </c>
      <c r="G127" s="108">
        <f t="shared" si="2"/>
        <v>1.000127</v>
      </c>
      <c r="H127" s="109">
        <f t="shared" si="3"/>
        <v>1.27E-4</v>
      </c>
    </row>
    <row r="128" spans="1:8" x14ac:dyDescent="0.3">
      <c r="A128" s="104" t="s">
        <v>17455</v>
      </c>
      <c r="B128" s="104" t="s">
        <v>284</v>
      </c>
      <c r="C128" s="104" t="s">
        <v>311</v>
      </c>
      <c r="D128" s="107">
        <f>COUNTIF(Data_Eksportir!$B$2:$B$3401,A128)</f>
        <v>3</v>
      </c>
      <c r="E128" s="105">
        <f>SUMIFS(Data_Eksportir!$N$2:$N$3401,Data_Eksportir!$B$2:$B$3401,A128)</f>
        <v>0</v>
      </c>
      <c r="F128" s="105">
        <f>SUMIFS(Data_Eksportir!$N$2:$N$3401,Data_Eksportir!$B$2:$B$3401,A128,Data_Eksportir!$Q$2:$Q$3401,"Wajar")</f>
        <v>0</v>
      </c>
      <c r="G128" s="108">
        <f t="shared" si="2"/>
        <v>3.0001280000000001</v>
      </c>
      <c r="H128" s="109">
        <f t="shared" si="3"/>
        <v>1.2799999999999999E-4</v>
      </c>
    </row>
    <row r="129" spans="1:8" x14ac:dyDescent="0.3">
      <c r="A129" s="104" t="s">
        <v>17459</v>
      </c>
      <c r="B129" s="104" t="s">
        <v>286</v>
      </c>
      <c r="C129" s="104" t="s">
        <v>317</v>
      </c>
      <c r="D129" s="107">
        <f>COUNTIF(Data_Eksportir!$B$2:$B$3401,A129)</f>
        <v>11</v>
      </c>
      <c r="E129" s="105">
        <f>SUMIFS(Data_Eksportir!$N$2:$N$3401,Data_Eksportir!$B$2:$B$3401,A129)</f>
        <v>165604.47459499998</v>
      </c>
      <c r="F129" s="105">
        <f>SUMIFS(Data_Eksportir!$N$2:$N$3401,Data_Eksportir!$B$2:$B$3401,A129,Data_Eksportir!$Q$2:$Q$3401,"Wajar")</f>
        <v>165604.47459499998</v>
      </c>
      <c r="G129" s="108">
        <f t="shared" si="2"/>
        <v>11.000128999999999</v>
      </c>
      <c r="H129" s="109">
        <f t="shared" si="3"/>
        <v>165604.47472399997</v>
      </c>
    </row>
    <row r="130" spans="1:8" x14ac:dyDescent="0.3">
      <c r="A130" s="104" t="s">
        <v>17471</v>
      </c>
      <c r="B130" s="104" t="s">
        <v>286</v>
      </c>
      <c r="C130" s="104" t="s">
        <v>311</v>
      </c>
      <c r="D130" s="107">
        <f>COUNTIF(Data_Eksportir!$B$2:$B$3401,A130)</f>
        <v>2</v>
      </c>
      <c r="E130" s="105">
        <f>SUMIFS(Data_Eksportir!$N$2:$N$3401,Data_Eksportir!$B$2:$B$3401,A130)</f>
        <v>3206250</v>
      </c>
      <c r="F130" s="105">
        <f>SUMIFS(Data_Eksportir!$N$2:$N$3401,Data_Eksportir!$B$2:$B$3401,A130,Data_Eksportir!$Q$2:$Q$3401,"Wajar")</f>
        <v>0</v>
      </c>
      <c r="G130" s="108">
        <f t="shared" ref="G130:G193" si="4">D130+ROW()/10^6</f>
        <v>2.00013</v>
      </c>
      <c r="H130" s="109">
        <f t="shared" ref="H130:H193" si="5">F130+ROW()/10^6</f>
        <v>1.2999999999999999E-4</v>
      </c>
    </row>
    <row r="131" spans="1:8" x14ac:dyDescent="0.3">
      <c r="A131" s="104" t="s">
        <v>17474</v>
      </c>
      <c r="B131" s="104" t="s">
        <v>284</v>
      </c>
      <c r="C131" s="104" t="s">
        <v>314</v>
      </c>
      <c r="D131" s="107">
        <f>COUNTIF(Data_Eksportir!$B$2:$B$3401,A131)</f>
        <v>12</v>
      </c>
      <c r="E131" s="105">
        <f>SUMIFS(Data_Eksportir!$N$2:$N$3401,Data_Eksportir!$B$2:$B$3401,A131)</f>
        <v>1949760.2467381</v>
      </c>
      <c r="F131" s="105">
        <f>SUMIFS(Data_Eksportir!$N$2:$N$3401,Data_Eksportir!$B$2:$B$3401,A131,Data_Eksportir!$Q$2:$Q$3401,"Wajar")</f>
        <v>1949760.2467381</v>
      </c>
      <c r="G131" s="108">
        <f t="shared" si="4"/>
        <v>12.000131</v>
      </c>
      <c r="H131" s="109">
        <f t="shared" si="5"/>
        <v>1949760.2468691</v>
      </c>
    </row>
    <row r="132" spans="1:8" x14ac:dyDescent="0.3">
      <c r="A132" s="104" t="s">
        <v>17487</v>
      </c>
      <c r="B132" s="104" t="s">
        <v>280</v>
      </c>
      <c r="C132" s="104" t="s">
        <v>308</v>
      </c>
      <c r="D132" s="107">
        <f>COUNTIF(Data_Eksportir!$B$2:$B$3401,A132)</f>
        <v>1</v>
      </c>
      <c r="E132" s="105">
        <f>SUMIFS(Data_Eksportir!$N$2:$N$3401,Data_Eksportir!$B$2:$B$3401,A132)</f>
        <v>0</v>
      </c>
      <c r="F132" s="105">
        <f>SUMIFS(Data_Eksportir!$N$2:$N$3401,Data_Eksportir!$B$2:$B$3401,A132,Data_Eksportir!$Q$2:$Q$3401,"Wajar")</f>
        <v>0</v>
      </c>
      <c r="G132" s="108">
        <f t="shared" si="4"/>
        <v>1.000132</v>
      </c>
      <c r="H132" s="109">
        <f t="shared" si="5"/>
        <v>1.3200000000000001E-4</v>
      </c>
    </row>
    <row r="133" spans="1:8" x14ac:dyDescent="0.3">
      <c r="A133" s="104" t="s">
        <v>17489</v>
      </c>
      <c r="B133" s="104" t="s">
        <v>280</v>
      </c>
      <c r="C133" s="104" t="s">
        <v>308</v>
      </c>
      <c r="D133" s="107">
        <f>COUNTIF(Data_Eksportir!$B$2:$B$3401,A133)</f>
        <v>6</v>
      </c>
      <c r="E133" s="105">
        <f>SUMIFS(Data_Eksportir!$N$2:$N$3401,Data_Eksportir!$B$2:$B$3401,A133)</f>
        <v>0</v>
      </c>
      <c r="F133" s="105">
        <f>SUMIFS(Data_Eksportir!$N$2:$N$3401,Data_Eksportir!$B$2:$B$3401,A133,Data_Eksportir!$Q$2:$Q$3401,"Wajar")</f>
        <v>0</v>
      </c>
      <c r="G133" s="108">
        <f t="shared" si="4"/>
        <v>6.0001329999999999</v>
      </c>
      <c r="H133" s="109">
        <f t="shared" si="5"/>
        <v>1.3300000000000001E-4</v>
      </c>
    </row>
    <row r="134" spans="1:8" x14ac:dyDescent="0.3">
      <c r="A134" s="104" t="s">
        <v>17495</v>
      </c>
      <c r="B134" s="104" t="s">
        <v>280</v>
      </c>
      <c r="C134" s="104" t="s">
        <v>311</v>
      </c>
      <c r="D134" s="107">
        <f>COUNTIF(Data_Eksportir!$B$2:$B$3401,A134)</f>
        <v>3</v>
      </c>
      <c r="E134" s="105">
        <f>SUMIFS(Data_Eksportir!$N$2:$N$3401,Data_Eksportir!$B$2:$B$3401,A134)</f>
        <v>0</v>
      </c>
      <c r="F134" s="105">
        <f>SUMIFS(Data_Eksportir!$N$2:$N$3401,Data_Eksportir!$B$2:$B$3401,A134,Data_Eksportir!$Q$2:$Q$3401,"Wajar")</f>
        <v>0</v>
      </c>
      <c r="G134" s="108">
        <f t="shared" si="4"/>
        <v>3.0001340000000001</v>
      </c>
      <c r="H134" s="109">
        <f t="shared" si="5"/>
        <v>1.34E-4</v>
      </c>
    </row>
    <row r="135" spans="1:8" x14ac:dyDescent="0.3">
      <c r="A135" s="104" t="s">
        <v>17499</v>
      </c>
      <c r="B135" s="104" t="s">
        <v>282</v>
      </c>
      <c r="C135" s="104" t="s">
        <v>308</v>
      </c>
      <c r="D135" s="107">
        <f>COUNTIF(Data_Eksportir!$B$2:$B$3401,A135)</f>
        <v>4</v>
      </c>
      <c r="E135" s="105">
        <f>SUMIFS(Data_Eksportir!$N$2:$N$3401,Data_Eksportir!$B$2:$B$3401,A135)</f>
        <v>134757.06517000002</v>
      </c>
      <c r="F135" s="105">
        <f>SUMIFS(Data_Eksportir!$N$2:$N$3401,Data_Eksportir!$B$2:$B$3401,A135,Data_Eksportir!$Q$2:$Q$3401,"Wajar")</f>
        <v>93704.63440000001</v>
      </c>
      <c r="G135" s="108">
        <f t="shared" si="4"/>
        <v>4.0001350000000002</v>
      </c>
      <c r="H135" s="109">
        <f t="shared" si="5"/>
        <v>93704.634535000005</v>
      </c>
    </row>
    <row r="136" spans="1:8" x14ac:dyDescent="0.3">
      <c r="A136" s="104" t="s">
        <v>17504</v>
      </c>
      <c r="B136" s="104" t="s">
        <v>295</v>
      </c>
      <c r="C136" s="104" t="s">
        <v>308</v>
      </c>
      <c r="D136" s="107">
        <f>COUNTIF(Data_Eksportir!$B$2:$B$3401,A136)</f>
        <v>3</v>
      </c>
      <c r="E136" s="105">
        <f>SUMIFS(Data_Eksportir!$N$2:$N$3401,Data_Eksportir!$B$2:$B$3401,A136)</f>
        <v>198540.34028999999</v>
      </c>
      <c r="F136" s="105">
        <f>SUMIFS(Data_Eksportir!$N$2:$N$3401,Data_Eksportir!$B$2:$B$3401,A136,Data_Eksportir!$Q$2:$Q$3401,"Wajar")</f>
        <v>198540.34028999999</v>
      </c>
      <c r="G136" s="108">
        <f t="shared" si="4"/>
        <v>3.0001359999999999</v>
      </c>
      <c r="H136" s="109">
        <f t="shared" si="5"/>
        <v>198540.34042599998</v>
      </c>
    </row>
    <row r="137" spans="1:8" x14ac:dyDescent="0.3">
      <c r="A137" s="104" t="s">
        <v>17508</v>
      </c>
      <c r="B137" s="104" t="s">
        <v>322</v>
      </c>
      <c r="C137" s="104" t="s">
        <v>308</v>
      </c>
      <c r="D137" s="107">
        <f>COUNTIF(Data_Eksportir!$B$2:$B$3401,A137)</f>
        <v>1</v>
      </c>
      <c r="E137" s="105">
        <f>SUMIFS(Data_Eksportir!$N$2:$N$3401,Data_Eksportir!$B$2:$B$3401,A137)</f>
        <v>0</v>
      </c>
      <c r="F137" s="105">
        <f>SUMIFS(Data_Eksportir!$N$2:$N$3401,Data_Eksportir!$B$2:$B$3401,A137,Data_Eksportir!$Q$2:$Q$3401,"Wajar")</f>
        <v>0</v>
      </c>
      <c r="G137" s="108">
        <f t="shared" si="4"/>
        <v>1.0001370000000001</v>
      </c>
      <c r="H137" s="109">
        <f t="shared" si="5"/>
        <v>1.37E-4</v>
      </c>
    </row>
    <row r="138" spans="1:8" x14ac:dyDescent="0.3">
      <c r="A138" s="104" t="s">
        <v>17509</v>
      </c>
      <c r="B138" s="104" t="s">
        <v>307</v>
      </c>
      <c r="C138" s="104" t="s">
        <v>311</v>
      </c>
      <c r="D138" s="107">
        <f>COUNTIF(Data_Eksportir!$B$2:$B$3401,A138)</f>
        <v>3</v>
      </c>
      <c r="E138" s="105">
        <f>SUMIFS(Data_Eksportir!$N$2:$N$3401,Data_Eksportir!$B$2:$B$3401,A138)</f>
        <v>355887.62563000002</v>
      </c>
      <c r="F138" s="105">
        <f>SUMIFS(Data_Eksportir!$N$2:$N$3401,Data_Eksportir!$B$2:$B$3401,A138,Data_Eksportir!$Q$2:$Q$3401,"Wajar")</f>
        <v>355887.62563000002</v>
      </c>
      <c r="G138" s="108">
        <f t="shared" si="4"/>
        <v>3.0001380000000002</v>
      </c>
      <c r="H138" s="109">
        <f t="shared" si="5"/>
        <v>355887.62576800003</v>
      </c>
    </row>
    <row r="139" spans="1:8" x14ac:dyDescent="0.3">
      <c r="A139" s="104" t="s">
        <v>17513</v>
      </c>
      <c r="B139" s="104" t="s">
        <v>302</v>
      </c>
      <c r="C139" s="104" t="s">
        <v>308</v>
      </c>
      <c r="D139" s="107">
        <f>COUNTIF(Data_Eksportir!$B$2:$B$3401,A139)</f>
        <v>1</v>
      </c>
      <c r="E139" s="105">
        <f>SUMIFS(Data_Eksportir!$N$2:$N$3401,Data_Eksportir!$B$2:$B$3401,A139)</f>
        <v>0</v>
      </c>
      <c r="F139" s="105">
        <f>SUMIFS(Data_Eksportir!$N$2:$N$3401,Data_Eksportir!$B$2:$B$3401,A139,Data_Eksportir!$Q$2:$Q$3401,"Wajar")</f>
        <v>0</v>
      </c>
      <c r="G139" s="108">
        <f t="shared" si="4"/>
        <v>1.0001389999999999</v>
      </c>
      <c r="H139" s="109">
        <f t="shared" si="5"/>
        <v>1.3899999999999999E-4</v>
      </c>
    </row>
    <row r="140" spans="1:8" x14ac:dyDescent="0.3">
      <c r="A140" s="104" t="s">
        <v>17514</v>
      </c>
      <c r="B140" s="104" t="s">
        <v>286</v>
      </c>
      <c r="C140" s="104" t="s">
        <v>311</v>
      </c>
      <c r="D140" s="107">
        <f>COUNTIF(Data_Eksportir!$B$2:$B$3401,A140)</f>
        <v>5</v>
      </c>
      <c r="E140" s="105">
        <f>SUMIFS(Data_Eksportir!$N$2:$N$3401,Data_Eksportir!$B$2:$B$3401,A140)</f>
        <v>371654.53545800003</v>
      </c>
      <c r="F140" s="105">
        <f>SUMIFS(Data_Eksportir!$N$2:$N$3401,Data_Eksportir!$B$2:$B$3401,A140,Data_Eksportir!$Q$2:$Q$3401,"Wajar")</f>
        <v>371654.53545800003</v>
      </c>
      <c r="G140" s="108">
        <f t="shared" si="4"/>
        <v>5.00014</v>
      </c>
      <c r="H140" s="109">
        <f t="shared" si="5"/>
        <v>371654.53559800005</v>
      </c>
    </row>
    <row r="141" spans="1:8" x14ac:dyDescent="0.3">
      <c r="A141" s="104" t="s">
        <v>17520</v>
      </c>
      <c r="B141" s="104" t="s">
        <v>288</v>
      </c>
      <c r="C141" s="104" t="s">
        <v>308</v>
      </c>
      <c r="D141" s="107">
        <f>COUNTIF(Data_Eksportir!$B$2:$B$3401,A141)</f>
        <v>6</v>
      </c>
      <c r="E141" s="105">
        <f>SUMIFS(Data_Eksportir!$N$2:$N$3401,Data_Eksportir!$B$2:$B$3401,A141)</f>
        <v>339943.77834000002</v>
      </c>
      <c r="F141" s="105">
        <f>SUMIFS(Data_Eksportir!$N$2:$N$3401,Data_Eksportir!$B$2:$B$3401,A141,Data_Eksportir!$Q$2:$Q$3401,"Wajar")</f>
        <v>239559.75313999999</v>
      </c>
      <c r="G141" s="108">
        <f t="shared" si="4"/>
        <v>6.0001410000000002</v>
      </c>
      <c r="H141" s="109">
        <f t="shared" si="5"/>
        <v>239559.75328099998</v>
      </c>
    </row>
    <row r="142" spans="1:8" x14ac:dyDescent="0.3">
      <c r="A142" s="104" t="s">
        <v>17527</v>
      </c>
      <c r="B142" s="104" t="s">
        <v>280</v>
      </c>
      <c r="C142" s="104" t="s">
        <v>311</v>
      </c>
      <c r="D142" s="107">
        <f>COUNTIF(Data_Eksportir!$B$2:$B$3401,A142)</f>
        <v>2</v>
      </c>
      <c r="E142" s="105">
        <f>SUMIFS(Data_Eksportir!$N$2:$N$3401,Data_Eksportir!$B$2:$B$3401,A142)</f>
        <v>154866.75191000002</v>
      </c>
      <c r="F142" s="105">
        <f>SUMIFS(Data_Eksportir!$N$2:$N$3401,Data_Eksportir!$B$2:$B$3401,A142,Data_Eksportir!$Q$2:$Q$3401,"Wajar")</f>
        <v>17210.475910000001</v>
      </c>
      <c r="G142" s="108">
        <f t="shared" si="4"/>
        <v>2.0001419999999999</v>
      </c>
      <c r="H142" s="109">
        <f t="shared" si="5"/>
        <v>17210.476052000002</v>
      </c>
    </row>
    <row r="143" spans="1:8" x14ac:dyDescent="0.3">
      <c r="A143" s="104" t="s">
        <v>17530</v>
      </c>
      <c r="B143" s="104" t="s">
        <v>288</v>
      </c>
      <c r="C143" s="104" t="s">
        <v>308</v>
      </c>
      <c r="D143" s="107">
        <f>COUNTIF(Data_Eksportir!$B$2:$B$3401,A143)</f>
        <v>1</v>
      </c>
      <c r="E143" s="105">
        <f>SUMIFS(Data_Eksportir!$N$2:$N$3401,Data_Eksportir!$B$2:$B$3401,A143)</f>
        <v>0</v>
      </c>
      <c r="F143" s="105">
        <f>SUMIFS(Data_Eksportir!$N$2:$N$3401,Data_Eksportir!$B$2:$B$3401,A143,Data_Eksportir!$Q$2:$Q$3401,"Wajar")</f>
        <v>0</v>
      </c>
      <c r="G143" s="108">
        <f t="shared" si="4"/>
        <v>1.000143</v>
      </c>
      <c r="H143" s="109">
        <f t="shared" si="5"/>
        <v>1.4300000000000001E-4</v>
      </c>
    </row>
    <row r="144" spans="1:8" x14ac:dyDescent="0.3">
      <c r="A144" s="104" t="s">
        <v>17531</v>
      </c>
      <c r="B144" s="104" t="s">
        <v>286</v>
      </c>
      <c r="C144" s="104" t="s">
        <v>311</v>
      </c>
      <c r="D144" s="107">
        <f>COUNTIF(Data_Eksportir!$B$2:$B$3401,A144)</f>
        <v>2</v>
      </c>
      <c r="E144" s="105">
        <f>SUMIFS(Data_Eksportir!$N$2:$N$3401,Data_Eksportir!$B$2:$B$3401,A144)</f>
        <v>15558.276351661001</v>
      </c>
      <c r="F144" s="105">
        <f>SUMIFS(Data_Eksportir!$N$2:$N$3401,Data_Eksportir!$B$2:$B$3401,A144,Data_Eksportir!$Q$2:$Q$3401,"Wajar")</f>
        <v>0.14950166100000001</v>
      </c>
      <c r="G144" s="108">
        <f t="shared" si="4"/>
        <v>2.0001440000000001</v>
      </c>
      <c r="H144" s="109">
        <f t="shared" si="5"/>
        <v>0.14964566100000001</v>
      </c>
    </row>
    <row r="145" spans="1:8" x14ac:dyDescent="0.3">
      <c r="A145" s="104" t="s">
        <v>17533</v>
      </c>
      <c r="B145" s="104" t="s">
        <v>288</v>
      </c>
      <c r="C145" s="104" t="s">
        <v>308</v>
      </c>
      <c r="D145" s="107">
        <f>COUNTIF(Data_Eksportir!$B$2:$B$3401,A145)</f>
        <v>3</v>
      </c>
      <c r="E145" s="105">
        <f>SUMIFS(Data_Eksportir!$N$2:$N$3401,Data_Eksportir!$B$2:$B$3401,A145)</f>
        <v>11027260.954</v>
      </c>
      <c r="F145" s="105">
        <f>SUMIFS(Data_Eksportir!$N$2:$N$3401,Data_Eksportir!$B$2:$B$3401,A145,Data_Eksportir!$Q$2:$Q$3401,"Wajar")</f>
        <v>9512260.9539999999</v>
      </c>
      <c r="G145" s="108">
        <f t="shared" si="4"/>
        <v>3.0001449999999998</v>
      </c>
      <c r="H145" s="109">
        <f t="shared" si="5"/>
        <v>9512260.9541449994</v>
      </c>
    </row>
    <row r="146" spans="1:8" x14ac:dyDescent="0.3">
      <c r="A146" s="104" t="s">
        <v>17536</v>
      </c>
      <c r="B146" s="104" t="s">
        <v>284</v>
      </c>
      <c r="C146" s="104" t="s">
        <v>311</v>
      </c>
      <c r="D146" s="107">
        <f>COUNTIF(Data_Eksportir!$B$2:$B$3401,A146)</f>
        <v>3</v>
      </c>
      <c r="E146" s="105">
        <f>SUMIFS(Data_Eksportir!$N$2:$N$3401,Data_Eksportir!$B$2:$B$3401,A146)</f>
        <v>222173.64324</v>
      </c>
      <c r="F146" s="105">
        <f>SUMIFS(Data_Eksportir!$N$2:$N$3401,Data_Eksportir!$B$2:$B$3401,A146,Data_Eksportir!$Q$2:$Q$3401,"Wajar")</f>
        <v>222173.64324</v>
      </c>
      <c r="G146" s="108">
        <f t="shared" si="4"/>
        <v>3.000146</v>
      </c>
      <c r="H146" s="109">
        <f t="shared" si="5"/>
        <v>222173.64338600001</v>
      </c>
    </row>
    <row r="147" spans="1:8" x14ac:dyDescent="0.3">
      <c r="A147" s="104" t="s">
        <v>17540</v>
      </c>
      <c r="B147" s="104" t="s">
        <v>288</v>
      </c>
      <c r="C147" s="104" t="s">
        <v>308</v>
      </c>
      <c r="D147" s="107">
        <f>COUNTIF(Data_Eksportir!$B$2:$B$3401,A147)</f>
        <v>2</v>
      </c>
      <c r="E147" s="105">
        <f>SUMIFS(Data_Eksportir!$N$2:$N$3401,Data_Eksportir!$B$2:$B$3401,A147)</f>
        <v>79838.989820000003</v>
      </c>
      <c r="F147" s="105">
        <f>SUMIFS(Data_Eksportir!$N$2:$N$3401,Data_Eksportir!$B$2:$B$3401,A147,Data_Eksportir!$Q$2:$Q$3401,"Wajar")</f>
        <v>0</v>
      </c>
      <c r="G147" s="108">
        <f t="shared" si="4"/>
        <v>2.0001470000000001</v>
      </c>
      <c r="H147" s="109">
        <f t="shared" si="5"/>
        <v>1.47E-4</v>
      </c>
    </row>
    <row r="148" spans="1:8" x14ac:dyDescent="0.3">
      <c r="A148" s="104" t="s">
        <v>17543</v>
      </c>
      <c r="B148" s="104" t="s">
        <v>305</v>
      </c>
      <c r="C148" s="104" t="s">
        <v>311</v>
      </c>
      <c r="D148" s="107">
        <f>COUNTIF(Data_Eksportir!$B$2:$B$3401,A148)</f>
        <v>3</v>
      </c>
      <c r="E148" s="105">
        <f>SUMIFS(Data_Eksportir!$N$2:$N$3401,Data_Eksportir!$B$2:$B$3401,A148)</f>
        <v>92332.077235999997</v>
      </c>
      <c r="F148" s="105">
        <f>SUMIFS(Data_Eksportir!$N$2:$N$3401,Data_Eksportir!$B$2:$B$3401,A148,Data_Eksportir!$Q$2:$Q$3401,"Wajar")</f>
        <v>1182.837346</v>
      </c>
      <c r="G148" s="108">
        <f t="shared" si="4"/>
        <v>3.0001479999999998</v>
      </c>
      <c r="H148" s="109">
        <f t="shared" si="5"/>
        <v>1182.8374940000001</v>
      </c>
    </row>
    <row r="149" spans="1:8" x14ac:dyDescent="0.3">
      <c r="A149" s="104" t="s">
        <v>17547</v>
      </c>
      <c r="B149" s="104" t="s">
        <v>286</v>
      </c>
      <c r="C149" s="104" t="s">
        <v>311</v>
      </c>
      <c r="D149" s="107">
        <f>COUNTIF(Data_Eksportir!$B$2:$B$3401,A149)</f>
        <v>12</v>
      </c>
      <c r="E149" s="105">
        <f>SUMIFS(Data_Eksportir!$N$2:$N$3401,Data_Eksportir!$B$2:$B$3401,A149)</f>
        <v>1217750.9179089996</v>
      </c>
      <c r="F149" s="105">
        <f>SUMIFS(Data_Eksportir!$N$2:$N$3401,Data_Eksportir!$B$2:$B$3401,A149,Data_Eksportir!$Q$2:$Q$3401,"Wajar")</f>
        <v>425374.94453200005</v>
      </c>
      <c r="G149" s="108">
        <f t="shared" si="4"/>
        <v>12.000149</v>
      </c>
      <c r="H149" s="109">
        <f t="shared" si="5"/>
        <v>425374.94468100008</v>
      </c>
    </row>
    <row r="150" spans="1:8" x14ac:dyDescent="0.3">
      <c r="A150" s="104" t="s">
        <v>17560</v>
      </c>
      <c r="B150" s="104" t="s">
        <v>310</v>
      </c>
      <c r="C150" s="104" t="s">
        <v>311</v>
      </c>
      <c r="D150" s="107">
        <f>COUNTIF(Data_Eksportir!$B$2:$B$3401,A150)</f>
        <v>1</v>
      </c>
      <c r="E150" s="105">
        <f>SUMIFS(Data_Eksportir!$N$2:$N$3401,Data_Eksportir!$B$2:$B$3401,A150)</f>
        <v>0</v>
      </c>
      <c r="F150" s="105">
        <f>SUMIFS(Data_Eksportir!$N$2:$N$3401,Data_Eksportir!$B$2:$B$3401,A150,Data_Eksportir!$Q$2:$Q$3401,"Wajar")</f>
        <v>0</v>
      </c>
      <c r="G150" s="108">
        <f t="shared" si="4"/>
        <v>1.0001500000000001</v>
      </c>
      <c r="H150" s="109">
        <f t="shared" si="5"/>
        <v>1.4999999999999999E-4</v>
      </c>
    </row>
    <row r="151" spans="1:8" x14ac:dyDescent="0.3">
      <c r="A151" s="104" t="s">
        <v>17562</v>
      </c>
      <c r="B151" s="104" t="s">
        <v>284</v>
      </c>
      <c r="C151" s="104" t="s">
        <v>308</v>
      </c>
      <c r="D151" s="107">
        <f>COUNTIF(Data_Eksportir!$B$2:$B$3401,A151)</f>
        <v>5</v>
      </c>
      <c r="E151" s="105">
        <f>SUMIFS(Data_Eksportir!$N$2:$N$3401,Data_Eksportir!$B$2:$B$3401,A151)</f>
        <v>0</v>
      </c>
      <c r="F151" s="105">
        <f>SUMIFS(Data_Eksportir!$N$2:$N$3401,Data_Eksportir!$B$2:$B$3401,A151,Data_Eksportir!$Q$2:$Q$3401,"Wajar")</f>
        <v>0</v>
      </c>
      <c r="G151" s="108">
        <f t="shared" si="4"/>
        <v>5.0001509999999998</v>
      </c>
      <c r="H151" s="109">
        <f t="shared" si="5"/>
        <v>1.5100000000000001E-4</v>
      </c>
    </row>
    <row r="152" spans="1:8" x14ac:dyDescent="0.3">
      <c r="A152" s="104" t="s">
        <v>17566</v>
      </c>
      <c r="B152" s="104" t="s">
        <v>324</v>
      </c>
      <c r="C152" s="104" t="s">
        <v>311</v>
      </c>
      <c r="D152" s="107">
        <f>COUNTIF(Data_Eksportir!$B$2:$B$3401,A152)</f>
        <v>18</v>
      </c>
      <c r="E152" s="105">
        <f>SUMIFS(Data_Eksportir!$N$2:$N$3401,Data_Eksportir!$B$2:$B$3401,A152)</f>
        <v>549064.88106839999</v>
      </c>
      <c r="F152" s="105">
        <f>SUMIFS(Data_Eksportir!$N$2:$N$3401,Data_Eksportir!$B$2:$B$3401,A152,Data_Eksportir!$Q$2:$Q$3401,"Wajar")</f>
        <v>163476.20574399998</v>
      </c>
      <c r="G152" s="108">
        <f t="shared" si="4"/>
        <v>18.000152</v>
      </c>
      <c r="H152" s="109">
        <f t="shared" si="5"/>
        <v>163476.20589599997</v>
      </c>
    </row>
    <row r="153" spans="1:8" x14ac:dyDescent="0.3">
      <c r="A153" s="104" t="s">
        <v>17580</v>
      </c>
      <c r="B153" s="104" t="s">
        <v>286</v>
      </c>
      <c r="C153" s="104" t="s">
        <v>311</v>
      </c>
      <c r="D153" s="107">
        <f>COUNTIF(Data_Eksportir!$B$2:$B$3401,A153)</f>
        <v>10</v>
      </c>
      <c r="E153" s="105">
        <f>SUMIFS(Data_Eksportir!$N$2:$N$3401,Data_Eksportir!$B$2:$B$3401,A153)</f>
        <v>481830.27032999997</v>
      </c>
      <c r="F153" s="105">
        <f>SUMIFS(Data_Eksportir!$N$2:$N$3401,Data_Eksportir!$B$2:$B$3401,A153,Data_Eksportir!$Q$2:$Q$3401,"Wajar")</f>
        <v>42293.044710000002</v>
      </c>
      <c r="G153" s="108">
        <f t="shared" si="4"/>
        <v>10.000152999999999</v>
      </c>
      <c r="H153" s="109">
        <f t="shared" si="5"/>
        <v>42293.044863000003</v>
      </c>
    </row>
    <row r="154" spans="1:8" x14ac:dyDescent="0.3">
      <c r="A154" s="104" t="s">
        <v>17590</v>
      </c>
      <c r="B154" s="104" t="s">
        <v>295</v>
      </c>
      <c r="C154" s="104" t="s">
        <v>308</v>
      </c>
      <c r="D154" s="107">
        <f>COUNTIF(Data_Eksportir!$B$2:$B$3401,A154)</f>
        <v>3</v>
      </c>
      <c r="E154" s="105">
        <f>SUMIFS(Data_Eksportir!$N$2:$N$3401,Data_Eksportir!$B$2:$B$3401,A154)</f>
        <v>0</v>
      </c>
      <c r="F154" s="105">
        <f>SUMIFS(Data_Eksportir!$N$2:$N$3401,Data_Eksportir!$B$2:$B$3401,A154,Data_Eksportir!$Q$2:$Q$3401,"Wajar")</f>
        <v>0</v>
      </c>
      <c r="G154" s="108">
        <f t="shared" si="4"/>
        <v>3.0001540000000002</v>
      </c>
      <c r="H154" s="109">
        <f t="shared" si="5"/>
        <v>1.54E-4</v>
      </c>
    </row>
    <row r="155" spans="1:8" x14ac:dyDescent="0.3">
      <c r="A155" s="104" t="s">
        <v>17593</v>
      </c>
      <c r="B155" s="104" t="s">
        <v>286</v>
      </c>
      <c r="C155" s="104" t="s">
        <v>308</v>
      </c>
      <c r="D155" s="107">
        <f>COUNTIF(Data_Eksportir!$B$2:$B$3401,A155)</f>
        <v>3</v>
      </c>
      <c r="E155" s="105">
        <f>SUMIFS(Data_Eksportir!$N$2:$N$3401,Data_Eksportir!$B$2:$B$3401,A155)</f>
        <v>282540.72470999998</v>
      </c>
      <c r="F155" s="105">
        <f>SUMIFS(Data_Eksportir!$N$2:$N$3401,Data_Eksportir!$B$2:$B$3401,A155,Data_Eksportir!$Q$2:$Q$3401,"Wajar")</f>
        <v>168301.45650999999</v>
      </c>
      <c r="G155" s="108">
        <f t="shared" si="4"/>
        <v>3.0001549999999999</v>
      </c>
      <c r="H155" s="109">
        <f t="shared" si="5"/>
        <v>168301.45666499998</v>
      </c>
    </row>
    <row r="156" spans="1:8" x14ac:dyDescent="0.3">
      <c r="A156" s="104" t="s">
        <v>17596</v>
      </c>
      <c r="B156" s="104" t="s">
        <v>280</v>
      </c>
      <c r="C156" s="104" t="s">
        <v>308</v>
      </c>
      <c r="D156" s="107">
        <f>COUNTIF(Data_Eksportir!$B$2:$B$3401,A156)</f>
        <v>1</v>
      </c>
      <c r="E156" s="105">
        <f>SUMIFS(Data_Eksportir!$N$2:$N$3401,Data_Eksportir!$B$2:$B$3401,A156)</f>
        <v>0</v>
      </c>
      <c r="F156" s="105">
        <f>SUMIFS(Data_Eksportir!$N$2:$N$3401,Data_Eksportir!$B$2:$B$3401,A156,Data_Eksportir!$Q$2:$Q$3401,"Wajar")</f>
        <v>0</v>
      </c>
      <c r="G156" s="108">
        <f t="shared" si="4"/>
        <v>1.000156</v>
      </c>
      <c r="H156" s="109">
        <f t="shared" si="5"/>
        <v>1.56E-4</v>
      </c>
    </row>
    <row r="157" spans="1:8" x14ac:dyDescent="0.3">
      <c r="A157" s="104" t="s">
        <v>17598</v>
      </c>
      <c r="B157" s="104" t="s">
        <v>286</v>
      </c>
      <c r="C157" s="104" t="s">
        <v>314</v>
      </c>
      <c r="D157" s="107">
        <f>COUNTIF(Data_Eksportir!$B$2:$B$3401,A157)</f>
        <v>8</v>
      </c>
      <c r="E157" s="105">
        <f>SUMIFS(Data_Eksportir!$N$2:$N$3401,Data_Eksportir!$B$2:$B$3401,A157)</f>
        <v>436010.14270000003</v>
      </c>
      <c r="F157" s="105">
        <f>SUMIFS(Data_Eksportir!$N$2:$N$3401,Data_Eksportir!$B$2:$B$3401,A157,Data_Eksportir!$Q$2:$Q$3401,"Wajar")</f>
        <v>436010.14270000003</v>
      </c>
      <c r="G157" s="108">
        <f t="shared" si="4"/>
        <v>8.0001569999999997</v>
      </c>
      <c r="H157" s="109">
        <f t="shared" si="5"/>
        <v>436010.142857</v>
      </c>
    </row>
    <row r="158" spans="1:8" x14ac:dyDescent="0.3">
      <c r="A158" s="104" t="s">
        <v>17603</v>
      </c>
      <c r="B158" s="104" t="s">
        <v>328</v>
      </c>
      <c r="C158" s="104" t="s">
        <v>311</v>
      </c>
      <c r="D158" s="107">
        <f>COUNTIF(Data_Eksportir!$B$2:$B$3401,A158)</f>
        <v>17</v>
      </c>
      <c r="E158" s="105">
        <f>SUMIFS(Data_Eksportir!$N$2:$N$3401,Data_Eksportir!$B$2:$B$3401,A158)</f>
        <v>597239.17449300003</v>
      </c>
      <c r="F158" s="105">
        <f>SUMIFS(Data_Eksportir!$N$2:$N$3401,Data_Eksportir!$B$2:$B$3401,A158,Data_Eksportir!$Q$2:$Q$3401,"Wajar")</f>
        <v>101805.417193</v>
      </c>
      <c r="G158" s="108">
        <f t="shared" si="4"/>
        <v>17.000157999999999</v>
      </c>
      <c r="H158" s="109">
        <f t="shared" si="5"/>
        <v>101805.417351</v>
      </c>
    </row>
    <row r="159" spans="1:8" x14ac:dyDescent="0.3">
      <c r="A159" s="104" t="s">
        <v>17612</v>
      </c>
      <c r="B159" s="104" t="s">
        <v>280</v>
      </c>
      <c r="C159" s="104" t="s">
        <v>311</v>
      </c>
      <c r="D159" s="107">
        <f>COUNTIF(Data_Eksportir!$B$2:$B$3401,A159)</f>
        <v>1</v>
      </c>
      <c r="E159" s="105">
        <f>SUMIFS(Data_Eksportir!$N$2:$N$3401,Data_Eksportir!$B$2:$B$3401,A159)</f>
        <v>0</v>
      </c>
      <c r="F159" s="105">
        <f>SUMIFS(Data_Eksportir!$N$2:$N$3401,Data_Eksportir!$B$2:$B$3401,A159,Data_Eksportir!$Q$2:$Q$3401,"Wajar")</f>
        <v>0</v>
      </c>
      <c r="G159" s="108">
        <f t="shared" si="4"/>
        <v>1.000159</v>
      </c>
      <c r="H159" s="109">
        <f t="shared" si="5"/>
        <v>1.5899999999999999E-4</v>
      </c>
    </row>
    <row r="160" spans="1:8" x14ac:dyDescent="0.3">
      <c r="A160" s="104" t="s">
        <v>17613</v>
      </c>
      <c r="B160" s="104" t="s">
        <v>284</v>
      </c>
      <c r="C160" s="104" t="s">
        <v>311</v>
      </c>
      <c r="D160" s="107">
        <f>COUNTIF(Data_Eksportir!$B$2:$B$3401,A160)</f>
        <v>6</v>
      </c>
      <c r="E160" s="105">
        <f>SUMIFS(Data_Eksportir!$N$2:$N$3401,Data_Eksportir!$B$2:$B$3401,A160)</f>
        <v>0</v>
      </c>
      <c r="F160" s="105">
        <f>SUMIFS(Data_Eksportir!$N$2:$N$3401,Data_Eksportir!$B$2:$B$3401,A160,Data_Eksportir!$Q$2:$Q$3401,"Wajar")</f>
        <v>0</v>
      </c>
      <c r="G160" s="108">
        <f t="shared" si="4"/>
        <v>6.0001600000000002</v>
      </c>
      <c r="H160" s="109">
        <f t="shared" si="5"/>
        <v>1.6000000000000001E-4</v>
      </c>
    </row>
    <row r="161" spans="1:8" x14ac:dyDescent="0.3">
      <c r="A161" s="104" t="s">
        <v>17616</v>
      </c>
      <c r="B161" s="104" t="s">
        <v>319</v>
      </c>
      <c r="C161" s="104" t="s">
        <v>311</v>
      </c>
      <c r="D161" s="107">
        <f>COUNTIF(Data_Eksportir!$B$2:$B$3401,A161)</f>
        <v>1</v>
      </c>
      <c r="E161" s="105">
        <f>SUMIFS(Data_Eksportir!$N$2:$N$3401,Data_Eksportir!$B$2:$B$3401,A161)</f>
        <v>34758.209690000003</v>
      </c>
      <c r="F161" s="105">
        <f>SUMIFS(Data_Eksportir!$N$2:$N$3401,Data_Eksportir!$B$2:$B$3401,A161,Data_Eksportir!$Q$2:$Q$3401,"Wajar")</f>
        <v>34758.209690000003</v>
      </c>
      <c r="G161" s="108">
        <f t="shared" si="4"/>
        <v>1.0001610000000001</v>
      </c>
      <c r="H161" s="109">
        <f t="shared" si="5"/>
        <v>34758.209851000007</v>
      </c>
    </row>
    <row r="162" spans="1:8" x14ac:dyDescent="0.3">
      <c r="A162" s="104" t="s">
        <v>17619</v>
      </c>
      <c r="B162" s="104" t="s">
        <v>337</v>
      </c>
      <c r="C162" s="104" t="s">
        <v>308</v>
      </c>
      <c r="D162" s="107">
        <f>COUNTIF(Data_Eksportir!$B$2:$B$3401,A162)</f>
        <v>1</v>
      </c>
      <c r="E162" s="105">
        <f>SUMIFS(Data_Eksportir!$N$2:$N$3401,Data_Eksportir!$B$2:$B$3401,A162)</f>
        <v>0</v>
      </c>
      <c r="F162" s="105">
        <f>SUMIFS(Data_Eksportir!$N$2:$N$3401,Data_Eksportir!$B$2:$B$3401,A162,Data_Eksportir!$Q$2:$Q$3401,"Wajar")</f>
        <v>0</v>
      </c>
      <c r="G162" s="108">
        <f t="shared" si="4"/>
        <v>1.000162</v>
      </c>
      <c r="H162" s="109">
        <f t="shared" si="5"/>
        <v>1.6200000000000001E-4</v>
      </c>
    </row>
    <row r="163" spans="1:8" x14ac:dyDescent="0.3">
      <c r="A163" s="104" t="s">
        <v>17620</v>
      </c>
      <c r="B163" s="104" t="s">
        <v>326</v>
      </c>
      <c r="C163" s="104" t="s">
        <v>308</v>
      </c>
      <c r="D163" s="107">
        <f>COUNTIF(Data_Eksportir!$B$2:$B$3401,A163)</f>
        <v>3</v>
      </c>
      <c r="E163" s="105">
        <f>SUMIFS(Data_Eksportir!$N$2:$N$3401,Data_Eksportir!$B$2:$B$3401,A163)</f>
        <v>362210.334363</v>
      </c>
      <c r="F163" s="105">
        <f>SUMIFS(Data_Eksportir!$N$2:$N$3401,Data_Eksportir!$B$2:$B$3401,A163,Data_Eksportir!$Q$2:$Q$3401,"Wajar")</f>
        <v>333110.874893</v>
      </c>
      <c r="G163" s="108">
        <f t="shared" si="4"/>
        <v>3.0001630000000001</v>
      </c>
      <c r="H163" s="109">
        <f t="shared" si="5"/>
        <v>333110.87505600002</v>
      </c>
    </row>
    <row r="164" spans="1:8" x14ac:dyDescent="0.3">
      <c r="A164" s="104" t="s">
        <v>17622</v>
      </c>
      <c r="B164" s="104" t="s">
        <v>282</v>
      </c>
      <c r="C164" s="104" t="s">
        <v>308</v>
      </c>
      <c r="D164" s="107">
        <f>COUNTIF(Data_Eksportir!$B$2:$B$3401,A164)</f>
        <v>20</v>
      </c>
      <c r="E164" s="105">
        <f>SUMIFS(Data_Eksportir!$N$2:$N$3401,Data_Eksportir!$B$2:$B$3401,A164)</f>
        <v>2042744.2654606421</v>
      </c>
      <c r="F164" s="105">
        <f>SUMIFS(Data_Eksportir!$N$2:$N$3401,Data_Eksportir!$B$2:$B$3401,A164,Data_Eksportir!$Q$2:$Q$3401,"Wajar")</f>
        <v>1484270.024660642</v>
      </c>
      <c r="G164" s="108">
        <f t="shared" si="4"/>
        <v>20.000164000000002</v>
      </c>
      <c r="H164" s="109">
        <f t="shared" si="5"/>
        <v>1484270.0248246421</v>
      </c>
    </row>
    <row r="165" spans="1:8" x14ac:dyDescent="0.3">
      <c r="A165" s="104" t="s">
        <v>17643</v>
      </c>
      <c r="B165" s="104" t="s">
        <v>286</v>
      </c>
      <c r="C165" s="104" t="s">
        <v>311</v>
      </c>
      <c r="D165" s="107">
        <f>COUNTIF(Data_Eksportir!$B$2:$B$3401,A165)</f>
        <v>9</v>
      </c>
      <c r="E165" s="105">
        <f>SUMIFS(Data_Eksportir!$N$2:$N$3401,Data_Eksportir!$B$2:$B$3401,A165)</f>
        <v>483885.78546490002</v>
      </c>
      <c r="F165" s="105">
        <f>SUMIFS(Data_Eksportir!$N$2:$N$3401,Data_Eksportir!$B$2:$B$3401,A165,Data_Eksportir!$Q$2:$Q$3401,"Wajar")</f>
        <v>398184.79290490004</v>
      </c>
      <c r="G165" s="108">
        <f t="shared" si="4"/>
        <v>9.0001650000000009</v>
      </c>
      <c r="H165" s="109">
        <f t="shared" si="5"/>
        <v>398184.79306990001</v>
      </c>
    </row>
    <row r="166" spans="1:8" x14ac:dyDescent="0.3">
      <c r="A166" s="104" t="s">
        <v>17653</v>
      </c>
      <c r="B166" s="104" t="s">
        <v>286</v>
      </c>
      <c r="C166" s="104" t="s">
        <v>311</v>
      </c>
      <c r="D166" s="107">
        <f>COUNTIF(Data_Eksportir!$B$2:$B$3401,A166)</f>
        <v>10</v>
      </c>
      <c r="E166" s="105">
        <f>SUMIFS(Data_Eksportir!$N$2:$N$3401,Data_Eksportir!$B$2:$B$3401,A166)</f>
        <v>8207006.5834299996</v>
      </c>
      <c r="F166" s="105">
        <f>SUMIFS(Data_Eksportir!$N$2:$N$3401,Data_Eksportir!$B$2:$B$3401,A166,Data_Eksportir!$Q$2:$Q$3401,"Wajar")</f>
        <v>746173.07652999996</v>
      </c>
      <c r="G166" s="108">
        <f t="shared" si="4"/>
        <v>10.000166</v>
      </c>
      <c r="H166" s="109">
        <f t="shared" si="5"/>
        <v>746173.07669599995</v>
      </c>
    </row>
    <row r="167" spans="1:8" x14ac:dyDescent="0.3">
      <c r="A167" s="104" t="s">
        <v>17662</v>
      </c>
      <c r="B167" s="104" t="s">
        <v>288</v>
      </c>
      <c r="C167" s="104" t="s">
        <v>308</v>
      </c>
      <c r="D167" s="107">
        <f>COUNTIF(Data_Eksportir!$B$2:$B$3401,A167)</f>
        <v>12</v>
      </c>
      <c r="E167" s="105">
        <f>SUMIFS(Data_Eksportir!$N$2:$N$3401,Data_Eksportir!$B$2:$B$3401,A167)</f>
        <v>2022651.1454599998</v>
      </c>
      <c r="F167" s="105">
        <f>SUMIFS(Data_Eksportir!$N$2:$N$3401,Data_Eksportir!$B$2:$B$3401,A167,Data_Eksportir!$Q$2:$Q$3401,"Wajar")</f>
        <v>839604.93534000008</v>
      </c>
      <c r="G167" s="108">
        <f t="shared" si="4"/>
        <v>12.000166999999999</v>
      </c>
      <c r="H167" s="109">
        <f t="shared" si="5"/>
        <v>839604.93550700007</v>
      </c>
    </row>
    <row r="168" spans="1:8" x14ac:dyDescent="0.3">
      <c r="A168" s="104" t="s">
        <v>17670</v>
      </c>
      <c r="B168" s="104" t="s">
        <v>319</v>
      </c>
      <c r="C168" s="104" t="s">
        <v>314</v>
      </c>
      <c r="D168" s="107">
        <f>COUNTIF(Data_Eksportir!$B$2:$B$3401,A168)</f>
        <v>5</v>
      </c>
      <c r="E168" s="105">
        <f>SUMIFS(Data_Eksportir!$N$2:$N$3401,Data_Eksportir!$B$2:$B$3401,A168)</f>
        <v>358643.67159899999</v>
      </c>
      <c r="F168" s="105">
        <f>SUMIFS(Data_Eksportir!$N$2:$N$3401,Data_Eksportir!$B$2:$B$3401,A168,Data_Eksportir!$Q$2:$Q$3401,"Wajar")</f>
        <v>358643.67159899999</v>
      </c>
      <c r="G168" s="108">
        <f t="shared" si="4"/>
        <v>5.0001680000000004</v>
      </c>
      <c r="H168" s="109">
        <f t="shared" si="5"/>
        <v>358643.67176699999</v>
      </c>
    </row>
    <row r="169" spans="1:8" x14ac:dyDescent="0.3">
      <c r="A169" s="104" t="s">
        <v>17674</v>
      </c>
      <c r="B169" s="104" t="s">
        <v>280</v>
      </c>
      <c r="C169" s="104" t="s">
        <v>308</v>
      </c>
      <c r="D169" s="107">
        <f>COUNTIF(Data_Eksportir!$B$2:$B$3401,A169)</f>
        <v>4</v>
      </c>
      <c r="E169" s="105">
        <f>SUMIFS(Data_Eksportir!$N$2:$N$3401,Data_Eksportir!$B$2:$B$3401,A169)</f>
        <v>313990.11647000001</v>
      </c>
      <c r="F169" s="105">
        <f>SUMIFS(Data_Eksportir!$N$2:$N$3401,Data_Eksportir!$B$2:$B$3401,A169,Data_Eksportir!$Q$2:$Q$3401,"Wajar")</f>
        <v>313990.11647000001</v>
      </c>
      <c r="G169" s="108">
        <f t="shared" si="4"/>
        <v>4.0001689999999996</v>
      </c>
      <c r="H169" s="109">
        <f t="shared" si="5"/>
        <v>313990.11663900001</v>
      </c>
    </row>
    <row r="170" spans="1:8" x14ac:dyDescent="0.3">
      <c r="A170" s="104" t="s">
        <v>17678</v>
      </c>
      <c r="B170" s="104" t="s">
        <v>280</v>
      </c>
      <c r="C170" s="104" t="s">
        <v>308</v>
      </c>
      <c r="D170" s="107">
        <f>COUNTIF(Data_Eksportir!$B$2:$B$3401,A170)</f>
        <v>5</v>
      </c>
      <c r="E170" s="105">
        <f>SUMIFS(Data_Eksportir!$N$2:$N$3401,Data_Eksportir!$B$2:$B$3401,A170)</f>
        <v>234416.20322269999</v>
      </c>
      <c r="F170" s="105">
        <f>SUMIFS(Data_Eksportir!$N$2:$N$3401,Data_Eksportir!$B$2:$B$3401,A170,Data_Eksportir!$Q$2:$Q$3401,"Wajar")</f>
        <v>56365.416219999999</v>
      </c>
      <c r="G170" s="108">
        <f t="shared" si="4"/>
        <v>5.0001699999999998</v>
      </c>
      <c r="H170" s="109">
        <f t="shared" si="5"/>
        <v>56365.416389999999</v>
      </c>
    </row>
    <row r="171" spans="1:8" x14ac:dyDescent="0.3">
      <c r="A171" s="104" t="s">
        <v>17684</v>
      </c>
      <c r="B171" s="104" t="s">
        <v>284</v>
      </c>
      <c r="C171" s="104" t="s">
        <v>308</v>
      </c>
      <c r="D171" s="107">
        <f>COUNTIF(Data_Eksportir!$B$2:$B$3401,A171)</f>
        <v>12</v>
      </c>
      <c r="E171" s="105">
        <f>SUMIFS(Data_Eksportir!$N$2:$N$3401,Data_Eksportir!$B$2:$B$3401,A171)</f>
        <v>1423804.11971</v>
      </c>
      <c r="F171" s="105">
        <f>SUMIFS(Data_Eksportir!$N$2:$N$3401,Data_Eksportir!$B$2:$B$3401,A171,Data_Eksportir!$Q$2:$Q$3401,"Wajar")</f>
        <v>65112.579709999998</v>
      </c>
      <c r="G171" s="108">
        <f t="shared" si="4"/>
        <v>12.000171</v>
      </c>
      <c r="H171" s="109">
        <f t="shared" si="5"/>
        <v>65112.579880999998</v>
      </c>
    </row>
    <row r="172" spans="1:8" x14ac:dyDescent="0.3">
      <c r="A172" s="104" t="s">
        <v>17697</v>
      </c>
      <c r="B172" s="104" t="s">
        <v>286</v>
      </c>
      <c r="C172" s="104" t="s">
        <v>308</v>
      </c>
      <c r="D172" s="107">
        <f>COUNTIF(Data_Eksportir!$B$2:$B$3401,A172)</f>
        <v>5</v>
      </c>
      <c r="E172" s="105">
        <f>SUMIFS(Data_Eksportir!$N$2:$N$3401,Data_Eksportir!$B$2:$B$3401,A172)</f>
        <v>165290.210364</v>
      </c>
      <c r="F172" s="105">
        <f>SUMIFS(Data_Eksportir!$N$2:$N$3401,Data_Eksportir!$B$2:$B$3401,A172,Data_Eksportir!$Q$2:$Q$3401,"Wajar")</f>
        <v>10909.733364</v>
      </c>
      <c r="G172" s="108">
        <f t="shared" si="4"/>
        <v>5.0001720000000001</v>
      </c>
      <c r="H172" s="109">
        <f t="shared" si="5"/>
        <v>10909.733536</v>
      </c>
    </row>
    <row r="173" spans="1:8" x14ac:dyDescent="0.3">
      <c r="A173" s="104" t="s">
        <v>17703</v>
      </c>
      <c r="B173" s="104" t="s">
        <v>290</v>
      </c>
      <c r="C173" s="104" t="s">
        <v>320</v>
      </c>
      <c r="D173" s="107">
        <f>COUNTIF(Data_Eksportir!$B$2:$B$3401,A173)</f>
        <v>6</v>
      </c>
      <c r="E173" s="105">
        <f>SUMIFS(Data_Eksportir!$N$2:$N$3401,Data_Eksportir!$B$2:$B$3401,A173)</f>
        <v>4721081.5207000002</v>
      </c>
      <c r="F173" s="105">
        <f>SUMIFS(Data_Eksportir!$N$2:$N$3401,Data_Eksportir!$B$2:$B$3401,A173,Data_Eksportir!$Q$2:$Q$3401,"Wajar")</f>
        <v>3739416.0589000001</v>
      </c>
      <c r="G173" s="108">
        <f t="shared" si="4"/>
        <v>6.0001730000000002</v>
      </c>
      <c r="H173" s="109">
        <f t="shared" si="5"/>
        <v>3739416.0590730002</v>
      </c>
    </row>
    <row r="174" spans="1:8" x14ac:dyDescent="0.3">
      <c r="A174" s="104" t="s">
        <v>17708</v>
      </c>
      <c r="B174" s="104" t="s">
        <v>290</v>
      </c>
      <c r="C174" s="104" t="s">
        <v>311</v>
      </c>
      <c r="D174" s="107">
        <f>COUNTIF(Data_Eksportir!$B$2:$B$3401,A174)</f>
        <v>1</v>
      </c>
      <c r="E174" s="105">
        <f>SUMIFS(Data_Eksportir!$N$2:$N$3401,Data_Eksportir!$B$2:$B$3401,A174)</f>
        <v>0</v>
      </c>
      <c r="F174" s="105">
        <f>SUMIFS(Data_Eksportir!$N$2:$N$3401,Data_Eksportir!$B$2:$B$3401,A174,Data_Eksportir!$Q$2:$Q$3401,"Wajar")</f>
        <v>0</v>
      </c>
      <c r="G174" s="108">
        <f t="shared" si="4"/>
        <v>1.0001739999999999</v>
      </c>
      <c r="H174" s="109">
        <f t="shared" si="5"/>
        <v>1.74E-4</v>
      </c>
    </row>
    <row r="175" spans="1:8" x14ac:dyDescent="0.3">
      <c r="A175" s="104" t="s">
        <v>17710</v>
      </c>
      <c r="B175" s="104" t="s">
        <v>280</v>
      </c>
      <c r="C175" s="104" t="s">
        <v>308</v>
      </c>
      <c r="D175" s="107">
        <f>COUNTIF(Data_Eksportir!$B$2:$B$3401,A175)</f>
        <v>7</v>
      </c>
      <c r="E175" s="105">
        <f>SUMIFS(Data_Eksportir!$N$2:$N$3401,Data_Eksportir!$B$2:$B$3401,A175)</f>
        <v>0</v>
      </c>
      <c r="F175" s="105">
        <f>SUMIFS(Data_Eksportir!$N$2:$N$3401,Data_Eksportir!$B$2:$B$3401,A175,Data_Eksportir!$Q$2:$Q$3401,"Wajar")</f>
        <v>0</v>
      </c>
      <c r="G175" s="108">
        <f t="shared" si="4"/>
        <v>7.0001749999999996</v>
      </c>
      <c r="H175" s="109">
        <f t="shared" si="5"/>
        <v>1.75E-4</v>
      </c>
    </row>
    <row r="176" spans="1:8" x14ac:dyDescent="0.3">
      <c r="A176" s="104" t="s">
        <v>17717</v>
      </c>
      <c r="B176" s="104" t="s">
        <v>292</v>
      </c>
      <c r="C176" s="104" t="s">
        <v>311</v>
      </c>
      <c r="D176" s="107">
        <f>COUNTIF(Data_Eksportir!$B$2:$B$3401,A176)</f>
        <v>6</v>
      </c>
      <c r="E176" s="105">
        <f>SUMIFS(Data_Eksportir!$N$2:$N$3401,Data_Eksportir!$B$2:$B$3401,A176)</f>
        <v>123958.72272840001</v>
      </c>
      <c r="F176" s="105">
        <f>SUMIFS(Data_Eksportir!$N$2:$N$3401,Data_Eksportir!$B$2:$B$3401,A176,Data_Eksportir!$Q$2:$Q$3401,"Wajar")</f>
        <v>123958.72272840001</v>
      </c>
      <c r="G176" s="108">
        <f t="shared" si="4"/>
        <v>6.0001759999999997</v>
      </c>
      <c r="H176" s="109">
        <f t="shared" si="5"/>
        <v>123958.72290440001</v>
      </c>
    </row>
    <row r="177" spans="1:8" x14ac:dyDescent="0.3">
      <c r="A177" s="104" t="s">
        <v>17724</v>
      </c>
      <c r="B177" s="104" t="s">
        <v>282</v>
      </c>
      <c r="C177" s="104" t="s">
        <v>314</v>
      </c>
      <c r="D177" s="107">
        <f>COUNTIF(Data_Eksportir!$B$2:$B$3401,A177)</f>
        <v>1</v>
      </c>
      <c r="E177" s="105">
        <f>SUMIFS(Data_Eksportir!$N$2:$N$3401,Data_Eksportir!$B$2:$B$3401,A177)</f>
        <v>5230938.4879999999</v>
      </c>
      <c r="F177" s="105">
        <f>SUMIFS(Data_Eksportir!$N$2:$N$3401,Data_Eksportir!$B$2:$B$3401,A177,Data_Eksportir!$Q$2:$Q$3401,"Wajar")</f>
        <v>0</v>
      </c>
      <c r="G177" s="108">
        <f t="shared" si="4"/>
        <v>1.0001770000000001</v>
      </c>
      <c r="H177" s="109">
        <f t="shared" si="5"/>
        <v>1.7699999999999999E-4</v>
      </c>
    </row>
    <row r="178" spans="1:8" x14ac:dyDescent="0.3">
      <c r="A178" s="104" t="s">
        <v>17726</v>
      </c>
      <c r="B178" s="104" t="s">
        <v>280</v>
      </c>
      <c r="C178" s="104" t="s">
        <v>308</v>
      </c>
      <c r="D178" s="107">
        <f>COUNTIF(Data_Eksportir!$B$2:$B$3401,A178)</f>
        <v>3</v>
      </c>
      <c r="E178" s="105">
        <f>SUMIFS(Data_Eksportir!$N$2:$N$3401,Data_Eksportir!$B$2:$B$3401,A178)</f>
        <v>6293684.5776000004</v>
      </c>
      <c r="F178" s="105">
        <f>SUMIFS(Data_Eksportir!$N$2:$N$3401,Data_Eksportir!$B$2:$B$3401,A178,Data_Eksportir!$Q$2:$Q$3401,"Wajar")</f>
        <v>0</v>
      </c>
      <c r="G178" s="108">
        <f t="shared" si="4"/>
        <v>3.000178</v>
      </c>
      <c r="H178" s="109">
        <f t="shared" si="5"/>
        <v>1.7799999999999999E-4</v>
      </c>
    </row>
    <row r="179" spans="1:8" x14ac:dyDescent="0.3">
      <c r="A179" s="104" t="s">
        <v>17728</v>
      </c>
      <c r="B179" s="104" t="s">
        <v>282</v>
      </c>
      <c r="C179" s="104" t="s">
        <v>308</v>
      </c>
      <c r="D179" s="107">
        <f>COUNTIF(Data_Eksportir!$B$2:$B$3401,A179)</f>
        <v>1</v>
      </c>
      <c r="E179" s="105">
        <f>SUMIFS(Data_Eksportir!$N$2:$N$3401,Data_Eksportir!$B$2:$B$3401,A179)</f>
        <v>0</v>
      </c>
      <c r="F179" s="105">
        <f>SUMIFS(Data_Eksportir!$N$2:$N$3401,Data_Eksportir!$B$2:$B$3401,A179,Data_Eksportir!$Q$2:$Q$3401,"Wajar")</f>
        <v>0</v>
      </c>
      <c r="G179" s="108">
        <f t="shared" si="4"/>
        <v>1.0001789999999999</v>
      </c>
      <c r="H179" s="109">
        <f t="shared" si="5"/>
        <v>1.7899999999999999E-4</v>
      </c>
    </row>
    <row r="180" spans="1:8" x14ac:dyDescent="0.3">
      <c r="A180" s="104" t="s">
        <v>17729</v>
      </c>
      <c r="B180" s="104" t="s">
        <v>300</v>
      </c>
      <c r="C180" s="104" t="s">
        <v>311</v>
      </c>
      <c r="D180" s="107">
        <f>COUNTIF(Data_Eksportir!$B$2:$B$3401,A180)</f>
        <v>2</v>
      </c>
      <c r="E180" s="105">
        <f>SUMIFS(Data_Eksportir!$N$2:$N$3401,Data_Eksportir!$B$2:$B$3401,A180)</f>
        <v>0</v>
      </c>
      <c r="F180" s="105">
        <f>SUMIFS(Data_Eksportir!$N$2:$N$3401,Data_Eksportir!$B$2:$B$3401,A180,Data_Eksportir!$Q$2:$Q$3401,"Wajar")</f>
        <v>0</v>
      </c>
      <c r="G180" s="108">
        <f t="shared" si="4"/>
        <v>2.0001799999999998</v>
      </c>
      <c r="H180" s="109">
        <f t="shared" si="5"/>
        <v>1.8000000000000001E-4</v>
      </c>
    </row>
    <row r="181" spans="1:8" x14ac:dyDescent="0.3">
      <c r="A181" s="104" t="s">
        <v>17731</v>
      </c>
      <c r="B181" s="104" t="s">
        <v>282</v>
      </c>
      <c r="C181" s="104" t="s">
        <v>314</v>
      </c>
      <c r="D181" s="107">
        <f>COUNTIF(Data_Eksportir!$B$2:$B$3401,A181)</f>
        <v>5</v>
      </c>
      <c r="E181" s="105">
        <f>SUMIFS(Data_Eksportir!$N$2:$N$3401,Data_Eksportir!$B$2:$B$3401,A181)</f>
        <v>885207.48256000003</v>
      </c>
      <c r="F181" s="105">
        <f>SUMIFS(Data_Eksportir!$N$2:$N$3401,Data_Eksportir!$B$2:$B$3401,A181,Data_Eksportir!$Q$2:$Q$3401,"Wajar")</f>
        <v>282961.27506000001</v>
      </c>
      <c r="G181" s="108">
        <f t="shared" si="4"/>
        <v>5.0001810000000004</v>
      </c>
      <c r="H181" s="109">
        <f t="shared" si="5"/>
        <v>282961.275241</v>
      </c>
    </row>
    <row r="182" spans="1:8" x14ac:dyDescent="0.3">
      <c r="A182" s="104" t="s">
        <v>17735</v>
      </c>
      <c r="B182" s="104" t="s">
        <v>288</v>
      </c>
      <c r="C182" s="104" t="s">
        <v>311</v>
      </c>
      <c r="D182" s="107">
        <f>COUNTIF(Data_Eksportir!$B$2:$B$3401,A182)</f>
        <v>12</v>
      </c>
      <c r="E182" s="105">
        <f>SUMIFS(Data_Eksportir!$N$2:$N$3401,Data_Eksportir!$B$2:$B$3401,A182)</f>
        <v>971511.02231999987</v>
      </c>
      <c r="F182" s="105">
        <f>SUMIFS(Data_Eksportir!$N$2:$N$3401,Data_Eksportir!$B$2:$B$3401,A182,Data_Eksportir!$Q$2:$Q$3401,"Wajar")</f>
        <v>899651.59509000008</v>
      </c>
      <c r="G182" s="108">
        <f t="shared" si="4"/>
        <v>12.000182000000001</v>
      </c>
      <c r="H182" s="109">
        <f t="shared" si="5"/>
        <v>899651.59527200006</v>
      </c>
    </row>
    <row r="183" spans="1:8" x14ac:dyDescent="0.3">
      <c r="A183" s="104" t="s">
        <v>17746</v>
      </c>
      <c r="B183" s="104" t="s">
        <v>284</v>
      </c>
      <c r="C183" s="104" t="s">
        <v>311</v>
      </c>
      <c r="D183" s="107">
        <f>COUNTIF(Data_Eksportir!$B$2:$B$3401,A183)</f>
        <v>6</v>
      </c>
      <c r="E183" s="105">
        <f>SUMIFS(Data_Eksportir!$N$2:$N$3401,Data_Eksportir!$B$2:$B$3401,A183)</f>
        <v>165711.48872999998</v>
      </c>
      <c r="F183" s="105">
        <f>SUMIFS(Data_Eksportir!$N$2:$N$3401,Data_Eksportir!$B$2:$B$3401,A183,Data_Eksportir!$Q$2:$Q$3401,"Wajar")</f>
        <v>0</v>
      </c>
      <c r="G183" s="108">
        <f t="shared" si="4"/>
        <v>6.0001829999999998</v>
      </c>
      <c r="H183" s="109">
        <f t="shared" si="5"/>
        <v>1.83E-4</v>
      </c>
    </row>
    <row r="184" spans="1:8" x14ac:dyDescent="0.3">
      <c r="A184" s="104" t="s">
        <v>17752</v>
      </c>
      <c r="B184" s="104" t="s">
        <v>282</v>
      </c>
      <c r="C184" s="104" t="s">
        <v>308</v>
      </c>
      <c r="D184" s="107">
        <f>COUNTIF(Data_Eksportir!$B$2:$B$3401,A184)</f>
        <v>2</v>
      </c>
      <c r="E184" s="105">
        <f>SUMIFS(Data_Eksportir!$N$2:$N$3401,Data_Eksportir!$B$2:$B$3401,A184)</f>
        <v>113078.23637</v>
      </c>
      <c r="F184" s="105">
        <f>SUMIFS(Data_Eksportir!$N$2:$N$3401,Data_Eksportir!$B$2:$B$3401,A184,Data_Eksportir!$Q$2:$Q$3401,"Wajar")</f>
        <v>0</v>
      </c>
      <c r="G184" s="108">
        <f t="shared" si="4"/>
        <v>2.000184</v>
      </c>
      <c r="H184" s="109">
        <f t="shared" si="5"/>
        <v>1.84E-4</v>
      </c>
    </row>
    <row r="185" spans="1:8" x14ac:dyDescent="0.3">
      <c r="A185" s="104" t="s">
        <v>17755</v>
      </c>
      <c r="B185" s="104" t="s">
        <v>290</v>
      </c>
      <c r="C185" s="104" t="s">
        <v>308</v>
      </c>
      <c r="D185" s="107">
        <f>COUNTIF(Data_Eksportir!$B$2:$B$3401,A185)</f>
        <v>2</v>
      </c>
      <c r="E185" s="105">
        <f>SUMIFS(Data_Eksportir!$N$2:$N$3401,Data_Eksportir!$B$2:$B$3401,A185)</f>
        <v>91786.655249999996</v>
      </c>
      <c r="F185" s="105">
        <f>SUMIFS(Data_Eksportir!$N$2:$N$3401,Data_Eksportir!$B$2:$B$3401,A185,Data_Eksportir!$Q$2:$Q$3401,"Wajar")</f>
        <v>91786.655249999996</v>
      </c>
      <c r="G185" s="108">
        <f t="shared" si="4"/>
        <v>2.0001850000000001</v>
      </c>
      <c r="H185" s="109">
        <f t="shared" si="5"/>
        <v>91786.655434999993</v>
      </c>
    </row>
    <row r="186" spans="1:8" x14ac:dyDescent="0.3">
      <c r="A186" s="104" t="s">
        <v>17758</v>
      </c>
      <c r="B186" s="104" t="s">
        <v>290</v>
      </c>
      <c r="C186" s="104" t="s">
        <v>314</v>
      </c>
      <c r="D186" s="107">
        <f>COUNTIF(Data_Eksportir!$B$2:$B$3401,A186)</f>
        <v>1</v>
      </c>
      <c r="E186" s="105">
        <f>SUMIFS(Data_Eksportir!$N$2:$N$3401,Data_Eksportir!$B$2:$B$3401,A186)</f>
        <v>357906.31760000001</v>
      </c>
      <c r="F186" s="105">
        <f>SUMIFS(Data_Eksportir!$N$2:$N$3401,Data_Eksportir!$B$2:$B$3401,A186,Data_Eksportir!$Q$2:$Q$3401,"Wajar")</f>
        <v>0</v>
      </c>
      <c r="G186" s="108">
        <f t="shared" si="4"/>
        <v>1.000186</v>
      </c>
      <c r="H186" s="109">
        <f t="shared" si="5"/>
        <v>1.8599999999999999E-4</v>
      </c>
    </row>
    <row r="187" spans="1:8" x14ac:dyDescent="0.3">
      <c r="A187" s="104" t="s">
        <v>17760</v>
      </c>
      <c r="B187" s="104" t="s">
        <v>280</v>
      </c>
      <c r="C187" s="104" t="s">
        <v>311</v>
      </c>
      <c r="D187" s="107">
        <f>COUNTIF(Data_Eksportir!$B$2:$B$3401,A187)</f>
        <v>5</v>
      </c>
      <c r="E187" s="105">
        <f>SUMIFS(Data_Eksportir!$N$2:$N$3401,Data_Eksportir!$B$2:$B$3401,A187)</f>
        <v>6766580.3294000002</v>
      </c>
      <c r="F187" s="105">
        <f>SUMIFS(Data_Eksportir!$N$2:$N$3401,Data_Eksportir!$B$2:$B$3401,A187,Data_Eksportir!$Q$2:$Q$3401,"Wajar")</f>
        <v>153340.3596</v>
      </c>
      <c r="G187" s="108">
        <f t="shared" si="4"/>
        <v>5.0001870000000004</v>
      </c>
      <c r="H187" s="109">
        <f t="shared" si="5"/>
        <v>153340.35978699999</v>
      </c>
    </row>
    <row r="188" spans="1:8" x14ac:dyDescent="0.3">
      <c r="A188" s="104" t="s">
        <v>17766</v>
      </c>
      <c r="B188" s="104" t="s">
        <v>284</v>
      </c>
      <c r="C188" s="104" t="s">
        <v>308</v>
      </c>
      <c r="D188" s="107">
        <f>COUNTIF(Data_Eksportir!$B$2:$B$3401,A188)</f>
        <v>3</v>
      </c>
      <c r="E188" s="105">
        <f>SUMIFS(Data_Eksportir!$N$2:$N$3401,Data_Eksportir!$B$2:$B$3401,A188)</f>
        <v>0</v>
      </c>
      <c r="F188" s="105">
        <f>SUMIFS(Data_Eksportir!$N$2:$N$3401,Data_Eksportir!$B$2:$B$3401,A188,Data_Eksportir!$Q$2:$Q$3401,"Wajar")</f>
        <v>0</v>
      </c>
      <c r="G188" s="108">
        <f t="shared" si="4"/>
        <v>3.0001880000000001</v>
      </c>
      <c r="H188" s="109">
        <f t="shared" si="5"/>
        <v>1.8799999999999999E-4</v>
      </c>
    </row>
    <row r="189" spans="1:8" x14ac:dyDescent="0.3">
      <c r="A189" s="104" t="s">
        <v>17770</v>
      </c>
      <c r="B189" s="104" t="s">
        <v>300</v>
      </c>
      <c r="C189" s="104" t="s">
        <v>308</v>
      </c>
      <c r="D189" s="107">
        <f>COUNTIF(Data_Eksportir!$B$2:$B$3401,A189)</f>
        <v>12</v>
      </c>
      <c r="E189" s="105">
        <f>SUMIFS(Data_Eksportir!$N$2:$N$3401,Data_Eksportir!$B$2:$B$3401,A189)</f>
        <v>0</v>
      </c>
      <c r="F189" s="105">
        <f>SUMIFS(Data_Eksportir!$N$2:$N$3401,Data_Eksportir!$B$2:$B$3401,A189,Data_Eksportir!$Q$2:$Q$3401,"Wajar")</f>
        <v>0</v>
      </c>
      <c r="G189" s="108">
        <f t="shared" si="4"/>
        <v>12.000189000000001</v>
      </c>
      <c r="H189" s="109">
        <f t="shared" si="5"/>
        <v>1.8900000000000001E-4</v>
      </c>
    </row>
    <row r="190" spans="1:8" x14ac:dyDescent="0.3">
      <c r="A190" s="104" t="s">
        <v>17783</v>
      </c>
      <c r="B190" s="104" t="s">
        <v>284</v>
      </c>
      <c r="C190" s="104" t="s">
        <v>308</v>
      </c>
      <c r="D190" s="107">
        <f>COUNTIF(Data_Eksportir!$B$2:$B$3401,A190)</f>
        <v>7</v>
      </c>
      <c r="E190" s="105">
        <f>SUMIFS(Data_Eksportir!$N$2:$N$3401,Data_Eksportir!$B$2:$B$3401,A190)</f>
        <v>4128437.9002</v>
      </c>
      <c r="F190" s="105">
        <f>SUMIFS(Data_Eksportir!$N$2:$N$3401,Data_Eksportir!$B$2:$B$3401,A190,Data_Eksportir!$Q$2:$Q$3401,"Wajar")</f>
        <v>1707958.1810000001</v>
      </c>
      <c r="G190" s="108">
        <f t="shared" si="4"/>
        <v>7.0001899999999999</v>
      </c>
      <c r="H190" s="109">
        <f t="shared" si="5"/>
        <v>1707958.1811900001</v>
      </c>
    </row>
    <row r="191" spans="1:8" x14ac:dyDescent="0.3">
      <c r="A191" s="104" t="s">
        <v>17789</v>
      </c>
      <c r="B191" s="104" t="s">
        <v>284</v>
      </c>
      <c r="C191" s="104" t="s">
        <v>308</v>
      </c>
      <c r="D191" s="107">
        <f>COUNTIF(Data_Eksportir!$B$2:$B$3401,A191)</f>
        <v>2</v>
      </c>
      <c r="E191" s="105">
        <f>SUMIFS(Data_Eksportir!$N$2:$N$3401,Data_Eksportir!$B$2:$B$3401,A191)</f>
        <v>487487.44270000001</v>
      </c>
      <c r="F191" s="105">
        <f>SUMIFS(Data_Eksportir!$N$2:$N$3401,Data_Eksportir!$B$2:$B$3401,A191,Data_Eksportir!$Q$2:$Q$3401,"Wajar")</f>
        <v>487487.44270000001</v>
      </c>
      <c r="G191" s="108">
        <f t="shared" si="4"/>
        <v>2.0001910000000001</v>
      </c>
      <c r="H191" s="109">
        <f t="shared" si="5"/>
        <v>487487.44289100001</v>
      </c>
    </row>
    <row r="192" spans="1:8" x14ac:dyDescent="0.3">
      <c r="A192" s="104" t="s">
        <v>17791</v>
      </c>
      <c r="B192" s="104" t="s">
        <v>286</v>
      </c>
      <c r="C192" s="104" t="s">
        <v>311</v>
      </c>
      <c r="D192" s="107">
        <f>COUNTIF(Data_Eksportir!$B$2:$B$3401,A192)</f>
        <v>1</v>
      </c>
      <c r="E192" s="105">
        <f>SUMIFS(Data_Eksportir!$N$2:$N$3401,Data_Eksportir!$B$2:$B$3401,A192)</f>
        <v>67790.507010000001</v>
      </c>
      <c r="F192" s="105">
        <f>SUMIFS(Data_Eksportir!$N$2:$N$3401,Data_Eksportir!$B$2:$B$3401,A192,Data_Eksportir!$Q$2:$Q$3401,"Wajar")</f>
        <v>67790.507010000001</v>
      </c>
      <c r="G192" s="108">
        <f t="shared" si="4"/>
        <v>1.000192</v>
      </c>
      <c r="H192" s="109">
        <f t="shared" si="5"/>
        <v>67790.507202000008</v>
      </c>
    </row>
    <row r="193" spans="1:8" x14ac:dyDescent="0.3">
      <c r="A193" s="104" t="s">
        <v>17793</v>
      </c>
      <c r="B193" s="104" t="s">
        <v>280</v>
      </c>
      <c r="C193" s="104" t="s">
        <v>308</v>
      </c>
      <c r="D193" s="107">
        <f>COUNTIF(Data_Eksportir!$B$2:$B$3401,A193)</f>
        <v>3</v>
      </c>
      <c r="E193" s="105">
        <f>SUMIFS(Data_Eksportir!$N$2:$N$3401,Data_Eksportir!$B$2:$B$3401,A193)</f>
        <v>567229.45784000005</v>
      </c>
      <c r="F193" s="105">
        <f>SUMIFS(Data_Eksportir!$N$2:$N$3401,Data_Eksportir!$B$2:$B$3401,A193,Data_Eksportir!$Q$2:$Q$3401,"Wajar")</f>
        <v>567229.45784000005</v>
      </c>
      <c r="G193" s="108">
        <f t="shared" si="4"/>
        <v>3.0001929999999999</v>
      </c>
      <c r="H193" s="109">
        <f t="shared" si="5"/>
        <v>567229.458033</v>
      </c>
    </row>
    <row r="194" spans="1:8" x14ac:dyDescent="0.3">
      <c r="A194" s="104" t="s">
        <v>17795</v>
      </c>
      <c r="B194" s="104" t="s">
        <v>284</v>
      </c>
      <c r="C194" s="104" t="s">
        <v>311</v>
      </c>
      <c r="D194" s="107">
        <f>COUNTIF(Data_Eksportir!$B$2:$B$3401,A194)</f>
        <v>2</v>
      </c>
      <c r="E194" s="105">
        <f>SUMIFS(Data_Eksportir!$N$2:$N$3401,Data_Eksportir!$B$2:$B$3401,A194)</f>
        <v>70502.397779999999</v>
      </c>
      <c r="F194" s="105">
        <f>SUMIFS(Data_Eksportir!$N$2:$N$3401,Data_Eksportir!$B$2:$B$3401,A194,Data_Eksportir!$Q$2:$Q$3401,"Wajar")</f>
        <v>49370.75806</v>
      </c>
      <c r="G194" s="108">
        <f t="shared" ref="G194:G257" si="6">D194+ROW()/10^6</f>
        <v>2.000194</v>
      </c>
      <c r="H194" s="109">
        <f t="shared" ref="H194:H257" si="7">F194+ROW()/10^6</f>
        <v>49370.758254</v>
      </c>
    </row>
    <row r="195" spans="1:8" x14ac:dyDescent="0.3">
      <c r="A195" s="104" t="s">
        <v>17797</v>
      </c>
      <c r="B195" s="104" t="s">
        <v>280</v>
      </c>
      <c r="C195" s="104" t="s">
        <v>311</v>
      </c>
      <c r="D195" s="107">
        <f>COUNTIF(Data_Eksportir!$B$2:$B$3401,A195)</f>
        <v>2</v>
      </c>
      <c r="E195" s="105">
        <f>SUMIFS(Data_Eksportir!$N$2:$N$3401,Data_Eksportir!$B$2:$B$3401,A195)</f>
        <v>385479.66119999997</v>
      </c>
      <c r="F195" s="105">
        <f>SUMIFS(Data_Eksportir!$N$2:$N$3401,Data_Eksportir!$B$2:$B$3401,A195,Data_Eksportir!$Q$2:$Q$3401,"Wajar")</f>
        <v>221149.99549999999</v>
      </c>
      <c r="G195" s="108">
        <f t="shared" si="6"/>
        <v>2.0001950000000002</v>
      </c>
      <c r="H195" s="109">
        <f t="shared" si="7"/>
        <v>221149.99569499999</v>
      </c>
    </row>
    <row r="196" spans="1:8" x14ac:dyDescent="0.3">
      <c r="A196" s="104" t="s">
        <v>17800</v>
      </c>
      <c r="B196" s="104" t="s">
        <v>284</v>
      </c>
      <c r="C196" s="104" t="s">
        <v>311</v>
      </c>
      <c r="D196" s="107">
        <f>COUNTIF(Data_Eksportir!$B$2:$B$3401,A196)</f>
        <v>2</v>
      </c>
      <c r="E196" s="105">
        <f>SUMIFS(Data_Eksportir!$N$2:$N$3401,Data_Eksportir!$B$2:$B$3401,A196)</f>
        <v>70043.032879999999</v>
      </c>
      <c r="F196" s="105">
        <f>SUMIFS(Data_Eksportir!$N$2:$N$3401,Data_Eksportir!$B$2:$B$3401,A196,Data_Eksportir!$Q$2:$Q$3401,"Wajar")</f>
        <v>58720.382799999999</v>
      </c>
      <c r="G196" s="108">
        <f t="shared" si="6"/>
        <v>2.0001959999999999</v>
      </c>
      <c r="H196" s="109">
        <f t="shared" si="7"/>
        <v>58720.382996</v>
      </c>
    </row>
    <row r="197" spans="1:8" x14ac:dyDescent="0.3">
      <c r="A197" s="104" t="s">
        <v>17803</v>
      </c>
      <c r="B197" s="104" t="s">
        <v>302</v>
      </c>
      <c r="C197" s="104" t="s">
        <v>308</v>
      </c>
      <c r="D197" s="107">
        <f>COUNTIF(Data_Eksportir!$B$2:$B$3401,A197)</f>
        <v>12</v>
      </c>
      <c r="E197" s="105">
        <f>SUMIFS(Data_Eksportir!$N$2:$N$3401,Data_Eksportir!$B$2:$B$3401,A197)</f>
        <v>1770377.2712426002</v>
      </c>
      <c r="F197" s="105">
        <f>SUMIFS(Data_Eksportir!$N$2:$N$3401,Data_Eksportir!$B$2:$B$3401,A197,Data_Eksportir!$Q$2:$Q$3401,"Wajar")</f>
        <v>163226.54455259998</v>
      </c>
      <c r="G197" s="108">
        <f t="shared" si="6"/>
        <v>12.000197</v>
      </c>
      <c r="H197" s="109">
        <f t="shared" si="7"/>
        <v>163226.54474959997</v>
      </c>
    </row>
    <row r="198" spans="1:8" x14ac:dyDescent="0.3">
      <c r="A198" s="104" t="s">
        <v>17813</v>
      </c>
      <c r="B198" s="104" t="s">
        <v>286</v>
      </c>
      <c r="C198" s="104" t="s">
        <v>311</v>
      </c>
      <c r="D198" s="107">
        <f>COUNTIF(Data_Eksportir!$B$2:$B$3401,A198)</f>
        <v>12</v>
      </c>
      <c r="E198" s="105">
        <f>SUMIFS(Data_Eksportir!$N$2:$N$3401,Data_Eksportir!$B$2:$B$3401,A198)</f>
        <v>18184167.953959998</v>
      </c>
      <c r="F198" s="105">
        <f>SUMIFS(Data_Eksportir!$N$2:$N$3401,Data_Eksportir!$B$2:$B$3401,A198,Data_Eksportir!$Q$2:$Q$3401,"Wajar")</f>
        <v>18184167.953959998</v>
      </c>
      <c r="G198" s="108">
        <f t="shared" si="6"/>
        <v>12.000197999999999</v>
      </c>
      <c r="H198" s="109">
        <f t="shared" si="7"/>
        <v>18184167.954157997</v>
      </c>
    </row>
    <row r="199" spans="1:8" x14ac:dyDescent="0.3">
      <c r="A199" s="104" t="s">
        <v>17826</v>
      </c>
      <c r="B199" s="104" t="s">
        <v>290</v>
      </c>
      <c r="C199" s="104" t="s">
        <v>308</v>
      </c>
      <c r="D199" s="107">
        <f>COUNTIF(Data_Eksportir!$B$2:$B$3401,A199)</f>
        <v>6</v>
      </c>
      <c r="E199" s="105">
        <f>SUMIFS(Data_Eksportir!$N$2:$N$3401,Data_Eksportir!$B$2:$B$3401,A199)</f>
        <v>169266.24459000002</v>
      </c>
      <c r="F199" s="105">
        <f>SUMIFS(Data_Eksportir!$N$2:$N$3401,Data_Eksportir!$B$2:$B$3401,A199,Data_Eksportir!$Q$2:$Q$3401,"Wajar")</f>
        <v>59388.355580000003</v>
      </c>
      <c r="G199" s="108">
        <f t="shared" si="6"/>
        <v>6.0001990000000003</v>
      </c>
      <c r="H199" s="109">
        <f t="shared" si="7"/>
        <v>59388.355779000005</v>
      </c>
    </row>
    <row r="200" spans="1:8" x14ac:dyDescent="0.3">
      <c r="A200" s="104" t="s">
        <v>17833</v>
      </c>
      <c r="B200" s="104" t="s">
        <v>280</v>
      </c>
      <c r="C200" s="104" t="s">
        <v>311</v>
      </c>
      <c r="D200" s="107">
        <f>COUNTIF(Data_Eksportir!$B$2:$B$3401,A200)</f>
        <v>1</v>
      </c>
      <c r="E200" s="105">
        <f>SUMIFS(Data_Eksportir!$N$2:$N$3401,Data_Eksportir!$B$2:$B$3401,A200)</f>
        <v>130773.46219999999</v>
      </c>
      <c r="F200" s="105">
        <f>SUMIFS(Data_Eksportir!$N$2:$N$3401,Data_Eksportir!$B$2:$B$3401,A200,Data_Eksportir!$Q$2:$Q$3401,"Wajar")</f>
        <v>0</v>
      </c>
      <c r="G200" s="108">
        <f t="shared" si="6"/>
        <v>1.0002</v>
      </c>
      <c r="H200" s="109">
        <f t="shared" si="7"/>
        <v>2.0000000000000001E-4</v>
      </c>
    </row>
    <row r="201" spans="1:8" x14ac:dyDescent="0.3">
      <c r="A201" s="104" t="s">
        <v>17835</v>
      </c>
      <c r="B201" s="104" t="s">
        <v>284</v>
      </c>
      <c r="C201" s="104" t="s">
        <v>308</v>
      </c>
      <c r="D201" s="107">
        <f>COUNTIF(Data_Eksportir!$B$2:$B$3401,A201)</f>
        <v>3</v>
      </c>
      <c r="E201" s="105">
        <f>SUMIFS(Data_Eksportir!$N$2:$N$3401,Data_Eksportir!$B$2:$B$3401,A201)</f>
        <v>114319.65399999999</v>
      </c>
      <c r="F201" s="105">
        <f>SUMIFS(Data_Eksportir!$N$2:$N$3401,Data_Eksportir!$B$2:$B$3401,A201,Data_Eksportir!$Q$2:$Q$3401,"Wajar")</f>
        <v>114319.65399999999</v>
      </c>
      <c r="G201" s="108">
        <f t="shared" si="6"/>
        <v>3.0002010000000001</v>
      </c>
      <c r="H201" s="109">
        <f t="shared" si="7"/>
        <v>114319.654201</v>
      </c>
    </row>
    <row r="202" spans="1:8" x14ac:dyDescent="0.3">
      <c r="A202" s="104" t="s">
        <v>17838</v>
      </c>
      <c r="B202" s="104" t="s">
        <v>300</v>
      </c>
      <c r="C202" s="104" t="s">
        <v>311</v>
      </c>
      <c r="D202" s="107">
        <f>COUNTIF(Data_Eksportir!$B$2:$B$3401,A202)</f>
        <v>1</v>
      </c>
      <c r="E202" s="105">
        <f>SUMIFS(Data_Eksportir!$N$2:$N$3401,Data_Eksportir!$B$2:$B$3401,A202)</f>
        <v>1545.9539749999999</v>
      </c>
      <c r="F202" s="105">
        <f>SUMIFS(Data_Eksportir!$N$2:$N$3401,Data_Eksportir!$B$2:$B$3401,A202,Data_Eksportir!$Q$2:$Q$3401,"Wajar")</f>
        <v>1545.9539749999999</v>
      </c>
      <c r="G202" s="108">
        <f t="shared" si="6"/>
        <v>1.000202</v>
      </c>
      <c r="H202" s="109">
        <f t="shared" si="7"/>
        <v>1545.9541769999998</v>
      </c>
    </row>
    <row r="203" spans="1:8" x14ac:dyDescent="0.3">
      <c r="A203" s="104" t="s">
        <v>17839</v>
      </c>
      <c r="B203" s="104" t="s">
        <v>282</v>
      </c>
      <c r="C203" s="104" t="s">
        <v>311</v>
      </c>
      <c r="D203" s="107">
        <f>COUNTIF(Data_Eksportir!$B$2:$B$3401,A203)</f>
        <v>8</v>
      </c>
      <c r="E203" s="105">
        <f>SUMIFS(Data_Eksportir!$N$2:$N$3401,Data_Eksportir!$B$2:$B$3401,A203)</f>
        <v>1263942.53189</v>
      </c>
      <c r="F203" s="105">
        <f>SUMIFS(Data_Eksportir!$N$2:$N$3401,Data_Eksportir!$B$2:$B$3401,A203,Data_Eksportir!$Q$2:$Q$3401,"Wajar")</f>
        <v>805201.98979000002</v>
      </c>
      <c r="G203" s="108">
        <f t="shared" si="6"/>
        <v>8.0002030000000008</v>
      </c>
      <c r="H203" s="109">
        <f t="shared" si="7"/>
        <v>805201.98999300005</v>
      </c>
    </row>
    <row r="204" spans="1:8" x14ac:dyDescent="0.3">
      <c r="A204" s="104" t="s">
        <v>17846</v>
      </c>
      <c r="B204" s="104" t="s">
        <v>284</v>
      </c>
      <c r="C204" s="104" t="s">
        <v>311</v>
      </c>
      <c r="D204" s="107">
        <f>COUNTIF(Data_Eksportir!$B$2:$B$3401,A204)</f>
        <v>10</v>
      </c>
      <c r="E204" s="105">
        <f>SUMIFS(Data_Eksportir!$N$2:$N$3401,Data_Eksportir!$B$2:$B$3401,A204)</f>
        <v>2790430.4700500001</v>
      </c>
      <c r="F204" s="105">
        <f>SUMIFS(Data_Eksportir!$N$2:$N$3401,Data_Eksportir!$B$2:$B$3401,A204,Data_Eksportir!$Q$2:$Q$3401,"Wajar")</f>
        <v>1585061.47505</v>
      </c>
      <c r="G204" s="108">
        <f t="shared" si="6"/>
        <v>10.000204</v>
      </c>
      <c r="H204" s="109">
        <f t="shared" si="7"/>
        <v>1585061.4752539999</v>
      </c>
    </row>
    <row r="205" spans="1:8" x14ac:dyDescent="0.3">
      <c r="A205" s="104" t="s">
        <v>17857</v>
      </c>
      <c r="B205" s="104" t="s">
        <v>331</v>
      </c>
      <c r="C205" s="104" t="s">
        <v>308</v>
      </c>
      <c r="D205" s="107">
        <f>COUNTIF(Data_Eksportir!$B$2:$B$3401,A205)</f>
        <v>3</v>
      </c>
      <c r="E205" s="105">
        <f>SUMIFS(Data_Eksportir!$N$2:$N$3401,Data_Eksportir!$B$2:$B$3401,A205)</f>
        <v>4105168.4565999997</v>
      </c>
      <c r="F205" s="105">
        <f>SUMIFS(Data_Eksportir!$N$2:$N$3401,Data_Eksportir!$B$2:$B$3401,A205,Data_Eksportir!$Q$2:$Q$3401,"Wajar")</f>
        <v>1480168.4566000002</v>
      </c>
      <c r="G205" s="108">
        <f t="shared" si="6"/>
        <v>3.0002049999999998</v>
      </c>
      <c r="H205" s="109">
        <f t="shared" si="7"/>
        <v>1480168.4568050001</v>
      </c>
    </row>
    <row r="206" spans="1:8" x14ac:dyDescent="0.3">
      <c r="A206" s="104" t="s">
        <v>17860</v>
      </c>
      <c r="B206" s="104" t="s">
        <v>280</v>
      </c>
      <c r="C206" s="104" t="s">
        <v>317</v>
      </c>
      <c r="D206" s="107">
        <f>COUNTIF(Data_Eksportir!$B$2:$B$3401,A206)</f>
        <v>5</v>
      </c>
      <c r="E206" s="105">
        <f>SUMIFS(Data_Eksportir!$N$2:$N$3401,Data_Eksportir!$B$2:$B$3401,A206)</f>
        <v>2487.1838250000001</v>
      </c>
      <c r="F206" s="105">
        <f>SUMIFS(Data_Eksportir!$N$2:$N$3401,Data_Eksportir!$B$2:$B$3401,A206,Data_Eksportir!$Q$2:$Q$3401,"Wajar")</f>
        <v>2487.1838250000001</v>
      </c>
      <c r="G206" s="108">
        <f t="shared" si="6"/>
        <v>5.0002060000000004</v>
      </c>
      <c r="H206" s="109">
        <f t="shared" si="7"/>
        <v>2487.1840310000002</v>
      </c>
    </row>
    <row r="207" spans="1:8" x14ac:dyDescent="0.3">
      <c r="A207" s="104" t="s">
        <v>17866</v>
      </c>
      <c r="B207" s="104" t="s">
        <v>284</v>
      </c>
      <c r="C207" s="104" t="s">
        <v>314</v>
      </c>
      <c r="D207" s="107">
        <f>COUNTIF(Data_Eksportir!$B$2:$B$3401,A207)</f>
        <v>4</v>
      </c>
      <c r="E207" s="105">
        <f>SUMIFS(Data_Eksportir!$N$2:$N$3401,Data_Eksportir!$B$2:$B$3401,A207)</f>
        <v>30997.518566000002</v>
      </c>
      <c r="F207" s="105">
        <f>SUMIFS(Data_Eksportir!$N$2:$N$3401,Data_Eksportir!$B$2:$B$3401,A207,Data_Eksportir!$Q$2:$Q$3401,"Wajar")</f>
        <v>30812.518566000002</v>
      </c>
      <c r="G207" s="108">
        <f t="shared" si="6"/>
        <v>4.0002069999999996</v>
      </c>
      <c r="H207" s="109">
        <f t="shared" si="7"/>
        <v>30812.518773000003</v>
      </c>
    </row>
    <row r="208" spans="1:8" x14ac:dyDescent="0.3">
      <c r="A208" s="104" t="s">
        <v>17870</v>
      </c>
      <c r="B208" s="104" t="s">
        <v>290</v>
      </c>
      <c r="C208" s="104" t="s">
        <v>308</v>
      </c>
      <c r="D208" s="107">
        <f>COUNTIF(Data_Eksportir!$B$2:$B$3401,A208)</f>
        <v>1</v>
      </c>
      <c r="E208" s="105">
        <f>SUMIFS(Data_Eksportir!$N$2:$N$3401,Data_Eksportir!$B$2:$B$3401,A208)</f>
        <v>10669.98963</v>
      </c>
      <c r="F208" s="105">
        <f>SUMIFS(Data_Eksportir!$N$2:$N$3401,Data_Eksportir!$B$2:$B$3401,A208,Data_Eksportir!$Q$2:$Q$3401,"Wajar")</f>
        <v>10669.98963</v>
      </c>
      <c r="G208" s="108">
        <f t="shared" si="6"/>
        <v>1.000208</v>
      </c>
      <c r="H208" s="109">
        <f t="shared" si="7"/>
        <v>10669.989838</v>
      </c>
    </row>
    <row r="209" spans="1:8" x14ac:dyDescent="0.3">
      <c r="A209" s="104" t="s">
        <v>17872</v>
      </c>
      <c r="B209" s="104" t="s">
        <v>284</v>
      </c>
      <c r="C209" s="104" t="s">
        <v>308</v>
      </c>
      <c r="D209" s="107">
        <f>COUNTIF(Data_Eksportir!$B$2:$B$3401,A209)</f>
        <v>1</v>
      </c>
      <c r="E209" s="105">
        <f>SUMIFS(Data_Eksportir!$N$2:$N$3401,Data_Eksportir!$B$2:$B$3401,A209)</f>
        <v>0</v>
      </c>
      <c r="F209" s="105">
        <f>SUMIFS(Data_Eksportir!$N$2:$N$3401,Data_Eksportir!$B$2:$B$3401,A209,Data_Eksportir!$Q$2:$Q$3401,"Wajar")</f>
        <v>0</v>
      </c>
      <c r="G209" s="108">
        <f t="shared" si="6"/>
        <v>1.0002089999999999</v>
      </c>
      <c r="H209" s="109">
        <f t="shared" si="7"/>
        <v>2.0900000000000001E-4</v>
      </c>
    </row>
    <row r="210" spans="1:8" x14ac:dyDescent="0.3">
      <c r="A210" s="104" t="s">
        <v>17874</v>
      </c>
      <c r="B210" s="104" t="s">
        <v>331</v>
      </c>
      <c r="C210" s="104" t="s">
        <v>311</v>
      </c>
      <c r="D210" s="107">
        <f>COUNTIF(Data_Eksportir!$B$2:$B$3401,A210)</f>
        <v>1</v>
      </c>
      <c r="E210" s="105">
        <f>SUMIFS(Data_Eksportir!$N$2:$N$3401,Data_Eksportir!$B$2:$B$3401,A210)</f>
        <v>18349070.460000001</v>
      </c>
      <c r="F210" s="105">
        <f>SUMIFS(Data_Eksportir!$N$2:$N$3401,Data_Eksportir!$B$2:$B$3401,A210,Data_Eksportir!$Q$2:$Q$3401,"Wajar")</f>
        <v>0</v>
      </c>
      <c r="G210" s="108">
        <f t="shared" si="6"/>
        <v>1.00021</v>
      </c>
      <c r="H210" s="109">
        <f t="shared" si="7"/>
        <v>2.1000000000000001E-4</v>
      </c>
    </row>
    <row r="211" spans="1:8" x14ac:dyDescent="0.3">
      <c r="A211" s="104" t="s">
        <v>17877</v>
      </c>
      <c r="B211" s="104" t="s">
        <v>288</v>
      </c>
      <c r="C211" s="104" t="s">
        <v>314</v>
      </c>
      <c r="D211" s="107">
        <f>COUNTIF(Data_Eksportir!$B$2:$B$3401,A211)</f>
        <v>1</v>
      </c>
      <c r="E211" s="105">
        <f>SUMIFS(Data_Eksportir!$N$2:$N$3401,Data_Eksportir!$B$2:$B$3401,A211)</f>
        <v>0</v>
      </c>
      <c r="F211" s="105">
        <f>SUMIFS(Data_Eksportir!$N$2:$N$3401,Data_Eksportir!$B$2:$B$3401,A211,Data_Eksportir!$Q$2:$Q$3401,"Wajar")</f>
        <v>0</v>
      </c>
      <c r="G211" s="108">
        <f t="shared" si="6"/>
        <v>1.000211</v>
      </c>
      <c r="H211" s="109">
        <f t="shared" si="7"/>
        <v>2.1100000000000001E-4</v>
      </c>
    </row>
    <row r="212" spans="1:8" x14ac:dyDescent="0.3">
      <c r="A212" s="104" t="s">
        <v>17878</v>
      </c>
      <c r="B212" s="104" t="s">
        <v>286</v>
      </c>
      <c r="C212" s="104" t="s">
        <v>320</v>
      </c>
      <c r="D212" s="107">
        <f>COUNTIF(Data_Eksportir!$B$2:$B$3401,A212)</f>
        <v>8</v>
      </c>
      <c r="E212" s="105">
        <f>SUMIFS(Data_Eksportir!$N$2:$N$3401,Data_Eksportir!$B$2:$B$3401,A212)</f>
        <v>0</v>
      </c>
      <c r="F212" s="105">
        <f>SUMIFS(Data_Eksportir!$N$2:$N$3401,Data_Eksportir!$B$2:$B$3401,A212,Data_Eksportir!$Q$2:$Q$3401,"Wajar")</f>
        <v>0</v>
      </c>
      <c r="G212" s="108">
        <f t="shared" si="6"/>
        <v>8.0002119999999994</v>
      </c>
      <c r="H212" s="109">
        <f t="shared" si="7"/>
        <v>2.12E-4</v>
      </c>
    </row>
    <row r="213" spans="1:8" x14ac:dyDescent="0.3">
      <c r="A213" s="104" t="s">
        <v>17884</v>
      </c>
      <c r="B213" s="104" t="s">
        <v>284</v>
      </c>
      <c r="C213" s="104" t="s">
        <v>308</v>
      </c>
      <c r="D213" s="107">
        <f>COUNTIF(Data_Eksportir!$B$2:$B$3401,A213)</f>
        <v>12</v>
      </c>
      <c r="E213" s="105">
        <f>SUMIFS(Data_Eksportir!$N$2:$N$3401,Data_Eksportir!$B$2:$B$3401,A213)</f>
        <v>0</v>
      </c>
      <c r="F213" s="105">
        <f>SUMIFS(Data_Eksportir!$N$2:$N$3401,Data_Eksportir!$B$2:$B$3401,A213,Data_Eksportir!$Q$2:$Q$3401,"Wajar")</f>
        <v>0</v>
      </c>
      <c r="G213" s="108">
        <f t="shared" si="6"/>
        <v>12.000213</v>
      </c>
      <c r="H213" s="109">
        <f t="shared" si="7"/>
        <v>2.13E-4</v>
      </c>
    </row>
    <row r="214" spans="1:8" x14ac:dyDescent="0.3">
      <c r="A214" s="104" t="s">
        <v>17896</v>
      </c>
      <c r="B214" s="104" t="s">
        <v>286</v>
      </c>
      <c r="C214" s="104" t="s">
        <v>308</v>
      </c>
      <c r="D214" s="107">
        <f>COUNTIF(Data_Eksportir!$B$2:$B$3401,A214)</f>
        <v>4</v>
      </c>
      <c r="E214" s="105">
        <f>SUMIFS(Data_Eksportir!$N$2:$N$3401,Data_Eksportir!$B$2:$B$3401,A214)</f>
        <v>88320.172682000004</v>
      </c>
      <c r="F214" s="105">
        <f>SUMIFS(Data_Eksportir!$N$2:$N$3401,Data_Eksportir!$B$2:$B$3401,A214,Data_Eksportir!$Q$2:$Q$3401,"Wajar")</f>
        <v>37855.475899999998</v>
      </c>
      <c r="G214" s="108">
        <f t="shared" si="6"/>
        <v>4.0002139999999997</v>
      </c>
      <c r="H214" s="109">
        <f t="shared" si="7"/>
        <v>37855.476113999997</v>
      </c>
    </row>
    <row r="215" spans="1:8" x14ac:dyDescent="0.3">
      <c r="A215" s="104" t="s">
        <v>17900</v>
      </c>
      <c r="B215" s="104" t="s">
        <v>286</v>
      </c>
      <c r="C215" s="104" t="s">
        <v>308</v>
      </c>
      <c r="D215" s="107">
        <f>COUNTIF(Data_Eksportir!$B$2:$B$3401,A215)</f>
        <v>1</v>
      </c>
      <c r="E215" s="105">
        <f>SUMIFS(Data_Eksportir!$N$2:$N$3401,Data_Eksportir!$B$2:$B$3401,A215)</f>
        <v>0</v>
      </c>
      <c r="F215" s="105">
        <f>SUMIFS(Data_Eksportir!$N$2:$N$3401,Data_Eksportir!$B$2:$B$3401,A215,Data_Eksportir!$Q$2:$Q$3401,"Wajar")</f>
        <v>0</v>
      </c>
      <c r="G215" s="108">
        <f t="shared" si="6"/>
        <v>1.0002150000000001</v>
      </c>
      <c r="H215" s="109">
        <f t="shared" si="7"/>
        <v>2.1499999999999999E-4</v>
      </c>
    </row>
    <row r="216" spans="1:8" x14ac:dyDescent="0.3">
      <c r="A216" s="104" t="s">
        <v>17902</v>
      </c>
      <c r="B216" s="104" t="s">
        <v>280</v>
      </c>
      <c r="C216" s="104" t="s">
        <v>317</v>
      </c>
      <c r="D216" s="107">
        <f>COUNTIF(Data_Eksportir!$B$2:$B$3401,A216)</f>
        <v>1</v>
      </c>
      <c r="E216" s="105">
        <f>SUMIFS(Data_Eksportir!$N$2:$N$3401,Data_Eksportir!$B$2:$B$3401,A216)</f>
        <v>6882.8138010000002</v>
      </c>
      <c r="F216" s="105">
        <f>SUMIFS(Data_Eksportir!$N$2:$N$3401,Data_Eksportir!$B$2:$B$3401,A216,Data_Eksportir!$Q$2:$Q$3401,"Wajar")</f>
        <v>6882.8138010000002</v>
      </c>
      <c r="G216" s="108">
        <f t="shared" si="6"/>
        <v>1.000216</v>
      </c>
      <c r="H216" s="109">
        <f t="shared" si="7"/>
        <v>6882.8140170000006</v>
      </c>
    </row>
    <row r="217" spans="1:8" x14ac:dyDescent="0.3">
      <c r="A217" s="104" t="s">
        <v>17904</v>
      </c>
      <c r="B217" s="104" t="s">
        <v>282</v>
      </c>
      <c r="C217" s="104" t="s">
        <v>308</v>
      </c>
      <c r="D217" s="107">
        <f>COUNTIF(Data_Eksportir!$B$2:$B$3401,A217)</f>
        <v>4</v>
      </c>
      <c r="E217" s="105">
        <f>SUMIFS(Data_Eksportir!$N$2:$N$3401,Data_Eksportir!$B$2:$B$3401,A217)</f>
        <v>442725.23644000001</v>
      </c>
      <c r="F217" s="105">
        <f>SUMIFS(Data_Eksportir!$N$2:$N$3401,Data_Eksportir!$B$2:$B$3401,A217,Data_Eksportir!$Q$2:$Q$3401,"Wajar")</f>
        <v>366945.09329999995</v>
      </c>
      <c r="G217" s="108">
        <f t="shared" si="6"/>
        <v>4.0002170000000001</v>
      </c>
      <c r="H217" s="109">
        <f t="shared" si="7"/>
        <v>366945.09351699997</v>
      </c>
    </row>
    <row r="218" spans="1:8" x14ac:dyDescent="0.3">
      <c r="A218" s="104" t="s">
        <v>17909</v>
      </c>
      <c r="B218" s="104" t="s">
        <v>284</v>
      </c>
      <c r="C218" s="104" t="s">
        <v>311</v>
      </c>
      <c r="D218" s="107">
        <f>COUNTIF(Data_Eksportir!$B$2:$B$3401,A218)</f>
        <v>6</v>
      </c>
      <c r="E218" s="105">
        <f>SUMIFS(Data_Eksportir!$N$2:$N$3401,Data_Eksportir!$B$2:$B$3401,A218)</f>
        <v>630573.65613000002</v>
      </c>
      <c r="F218" s="105">
        <f>SUMIFS(Data_Eksportir!$N$2:$N$3401,Data_Eksportir!$B$2:$B$3401,A218,Data_Eksportir!$Q$2:$Q$3401,"Wajar")</f>
        <v>580296.94072000007</v>
      </c>
      <c r="G218" s="108">
        <f t="shared" si="6"/>
        <v>6.0002180000000003</v>
      </c>
      <c r="H218" s="109">
        <f t="shared" si="7"/>
        <v>580296.9409380001</v>
      </c>
    </row>
    <row r="219" spans="1:8" x14ac:dyDescent="0.3">
      <c r="A219" s="104" t="s">
        <v>17915</v>
      </c>
      <c r="B219" s="104" t="s">
        <v>282</v>
      </c>
      <c r="C219" s="104" t="s">
        <v>314</v>
      </c>
      <c r="D219" s="107">
        <f>COUNTIF(Data_Eksportir!$B$2:$B$3401,A219)</f>
        <v>2</v>
      </c>
      <c r="E219" s="105">
        <f>SUMIFS(Data_Eksportir!$N$2:$N$3401,Data_Eksportir!$B$2:$B$3401,A219)</f>
        <v>235053.14309999999</v>
      </c>
      <c r="F219" s="105">
        <f>SUMIFS(Data_Eksportir!$N$2:$N$3401,Data_Eksportir!$B$2:$B$3401,A219,Data_Eksportir!$Q$2:$Q$3401,"Wajar")</f>
        <v>235053.14309999999</v>
      </c>
      <c r="G219" s="108">
        <f t="shared" si="6"/>
        <v>2.000219</v>
      </c>
      <c r="H219" s="109">
        <f t="shared" si="7"/>
        <v>235053.143319</v>
      </c>
    </row>
    <row r="220" spans="1:8" x14ac:dyDescent="0.3">
      <c r="A220" s="104" t="s">
        <v>17918</v>
      </c>
      <c r="B220" s="104" t="s">
        <v>288</v>
      </c>
      <c r="C220" s="104" t="s">
        <v>308</v>
      </c>
      <c r="D220" s="107">
        <f>COUNTIF(Data_Eksportir!$B$2:$B$3401,A220)</f>
        <v>7</v>
      </c>
      <c r="E220" s="105">
        <f>SUMIFS(Data_Eksportir!$N$2:$N$3401,Data_Eksportir!$B$2:$B$3401,A220)</f>
        <v>205964.92430000001</v>
      </c>
      <c r="F220" s="105">
        <f>SUMIFS(Data_Eksportir!$N$2:$N$3401,Data_Eksportir!$B$2:$B$3401,A220,Data_Eksportir!$Q$2:$Q$3401,"Wajar")</f>
        <v>205964.92430000001</v>
      </c>
      <c r="G220" s="108">
        <f t="shared" si="6"/>
        <v>7.0002199999999997</v>
      </c>
      <c r="H220" s="109">
        <f t="shared" si="7"/>
        <v>205964.92452</v>
      </c>
    </row>
    <row r="221" spans="1:8" x14ac:dyDescent="0.3">
      <c r="A221" s="104" t="s">
        <v>17924</v>
      </c>
      <c r="B221" s="104" t="s">
        <v>313</v>
      </c>
      <c r="C221" s="104" t="s">
        <v>308</v>
      </c>
      <c r="D221" s="107">
        <f>COUNTIF(Data_Eksportir!$B$2:$B$3401,A221)</f>
        <v>1</v>
      </c>
      <c r="E221" s="105">
        <f>SUMIFS(Data_Eksportir!$N$2:$N$3401,Data_Eksportir!$B$2:$B$3401,A221)</f>
        <v>7297.2388739999997</v>
      </c>
      <c r="F221" s="105">
        <f>SUMIFS(Data_Eksportir!$N$2:$N$3401,Data_Eksportir!$B$2:$B$3401,A221,Data_Eksportir!$Q$2:$Q$3401,"Wajar")</f>
        <v>7297.2388739999997</v>
      </c>
      <c r="G221" s="108">
        <f t="shared" si="6"/>
        <v>1.000221</v>
      </c>
      <c r="H221" s="109">
        <f t="shared" si="7"/>
        <v>7297.2390949999999</v>
      </c>
    </row>
    <row r="222" spans="1:8" x14ac:dyDescent="0.3">
      <c r="A222" s="104" t="s">
        <v>17925</v>
      </c>
      <c r="B222" s="104" t="s">
        <v>284</v>
      </c>
      <c r="C222" s="104" t="s">
        <v>308</v>
      </c>
      <c r="D222" s="107">
        <f>COUNTIF(Data_Eksportir!$B$2:$B$3401,A222)</f>
        <v>5</v>
      </c>
      <c r="E222" s="105">
        <f>SUMIFS(Data_Eksportir!$N$2:$N$3401,Data_Eksportir!$B$2:$B$3401,A222)</f>
        <v>51417.468059999999</v>
      </c>
      <c r="F222" s="105">
        <f>SUMIFS(Data_Eksportir!$N$2:$N$3401,Data_Eksportir!$B$2:$B$3401,A222,Data_Eksportir!$Q$2:$Q$3401,"Wajar")</f>
        <v>0</v>
      </c>
      <c r="G222" s="108">
        <f t="shared" si="6"/>
        <v>5.0002219999999999</v>
      </c>
      <c r="H222" s="109">
        <f t="shared" si="7"/>
        <v>2.22E-4</v>
      </c>
    </row>
    <row r="223" spans="1:8" x14ac:dyDescent="0.3">
      <c r="A223" s="104" t="s">
        <v>17929</v>
      </c>
      <c r="B223" s="104" t="s">
        <v>322</v>
      </c>
      <c r="C223" s="104" t="s">
        <v>311</v>
      </c>
      <c r="D223" s="107">
        <f>COUNTIF(Data_Eksportir!$B$2:$B$3401,A223)</f>
        <v>3</v>
      </c>
      <c r="E223" s="105">
        <f>SUMIFS(Data_Eksportir!$N$2:$N$3401,Data_Eksportir!$B$2:$B$3401,A223)</f>
        <v>78213.771427</v>
      </c>
      <c r="F223" s="105">
        <f>SUMIFS(Data_Eksportir!$N$2:$N$3401,Data_Eksportir!$B$2:$B$3401,A223,Data_Eksportir!$Q$2:$Q$3401,"Wajar")</f>
        <v>78213.771427</v>
      </c>
      <c r="G223" s="108">
        <f t="shared" si="6"/>
        <v>3.0002230000000001</v>
      </c>
      <c r="H223" s="109">
        <f t="shared" si="7"/>
        <v>78213.771649999995</v>
      </c>
    </row>
    <row r="224" spans="1:8" x14ac:dyDescent="0.3">
      <c r="A224" s="104" t="s">
        <v>17932</v>
      </c>
      <c r="B224" s="104" t="s">
        <v>297</v>
      </c>
      <c r="C224" s="104" t="s">
        <v>311</v>
      </c>
      <c r="D224" s="107">
        <f>COUNTIF(Data_Eksportir!$B$2:$B$3401,A224)</f>
        <v>1</v>
      </c>
      <c r="E224" s="105">
        <f>SUMIFS(Data_Eksportir!$N$2:$N$3401,Data_Eksportir!$B$2:$B$3401,A224)</f>
        <v>61986.621090000001</v>
      </c>
      <c r="F224" s="105">
        <f>SUMIFS(Data_Eksportir!$N$2:$N$3401,Data_Eksportir!$B$2:$B$3401,A224,Data_Eksportir!$Q$2:$Q$3401,"Wajar")</f>
        <v>0</v>
      </c>
      <c r="G224" s="108">
        <f t="shared" si="6"/>
        <v>1.000224</v>
      </c>
      <c r="H224" s="109">
        <f t="shared" si="7"/>
        <v>2.24E-4</v>
      </c>
    </row>
    <row r="225" spans="1:8" x14ac:dyDescent="0.3">
      <c r="A225" s="104" t="s">
        <v>17934</v>
      </c>
      <c r="B225" s="104" t="s">
        <v>284</v>
      </c>
      <c r="C225" s="104" t="s">
        <v>308</v>
      </c>
      <c r="D225" s="107">
        <f>COUNTIF(Data_Eksportir!$B$2:$B$3401,A225)</f>
        <v>1</v>
      </c>
      <c r="E225" s="105">
        <f>SUMIFS(Data_Eksportir!$N$2:$N$3401,Data_Eksportir!$B$2:$B$3401,A225)</f>
        <v>25287.461439999999</v>
      </c>
      <c r="F225" s="105">
        <f>SUMIFS(Data_Eksportir!$N$2:$N$3401,Data_Eksportir!$B$2:$B$3401,A225,Data_Eksportir!$Q$2:$Q$3401,"Wajar")</f>
        <v>25287.461439999999</v>
      </c>
      <c r="G225" s="108">
        <f t="shared" si="6"/>
        <v>1.0002249999999999</v>
      </c>
      <c r="H225" s="109">
        <f t="shared" si="7"/>
        <v>25287.461664999999</v>
      </c>
    </row>
    <row r="226" spans="1:8" x14ac:dyDescent="0.3">
      <c r="A226" s="104" t="s">
        <v>17936</v>
      </c>
      <c r="B226" s="104" t="s">
        <v>284</v>
      </c>
      <c r="C226" s="104" t="s">
        <v>308</v>
      </c>
      <c r="D226" s="107">
        <f>COUNTIF(Data_Eksportir!$B$2:$B$3401,A226)</f>
        <v>1</v>
      </c>
      <c r="E226" s="105">
        <f>SUMIFS(Data_Eksportir!$N$2:$N$3401,Data_Eksportir!$B$2:$B$3401,A226)</f>
        <v>0</v>
      </c>
      <c r="F226" s="105">
        <f>SUMIFS(Data_Eksportir!$N$2:$N$3401,Data_Eksportir!$B$2:$B$3401,A226,Data_Eksportir!$Q$2:$Q$3401,"Wajar")</f>
        <v>0</v>
      </c>
      <c r="G226" s="108">
        <f t="shared" si="6"/>
        <v>1.0002260000000001</v>
      </c>
      <c r="H226" s="109">
        <f t="shared" si="7"/>
        <v>2.2599999999999999E-4</v>
      </c>
    </row>
    <row r="227" spans="1:8" x14ac:dyDescent="0.3">
      <c r="A227" s="104" t="s">
        <v>17937</v>
      </c>
      <c r="B227" s="104" t="s">
        <v>284</v>
      </c>
      <c r="C227" s="104" t="s">
        <v>314</v>
      </c>
      <c r="D227" s="107">
        <f>COUNTIF(Data_Eksportir!$B$2:$B$3401,A227)</f>
        <v>1</v>
      </c>
      <c r="E227" s="105">
        <f>SUMIFS(Data_Eksportir!$N$2:$N$3401,Data_Eksportir!$B$2:$B$3401,A227)</f>
        <v>74480.749779999998</v>
      </c>
      <c r="F227" s="105">
        <f>SUMIFS(Data_Eksportir!$N$2:$N$3401,Data_Eksportir!$B$2:$B$3401,A227,Data_Eksportir!$Q$2:$Q$3401,"Wajar")</f>
        <v>0</v>
      </c>
      <c r="G227" s="108">
        <f t="shared" si="6"/>
        <v>1.000227</v>
      </c>
      <c r="H227" s="109">
        <f t="shared" si="7"/>
        <v>2.2699999999999999E-4</v>
      </c>
    </row>
    <row r="228" spans="1:8" x14ac:dyDescent="0.3">
      <c r="A228" s="104" t="s">
        <v>17939</v>
      </c>
      <c r="B228" s="104" t="s">
        <v>284</v>
      </c>
      <c r="C228" s="104" t="s">
        <v>308</v>
      </c>
      <c r="D228" s="107">
        <f>COUNTIF(Data_Eksportir!$B$2:$B$3401,A228)</f>
        <v>1</v>
      </c>
      <c r="E228" s="105">
        <f>SUMIFS(Data_Eksportir!$N$2:$N$3401,Data_Eksportir!$B$2:$B$3401,A228)</f>
        <v>6268.4256349999996</v>
      </c>
      <c r="F228" s="105">
        <f>SUMIFS(Data_Eksportir!$N$2:$N$3401,Data_Eksportir!$B$2:$B$3401,A228,Data_Eksportir!$Q$2:$Q$3401,"Wajar")</f>
        <v>6268.4256349999996</v>
      </c>
      <c r="G228" s="108">
        <f t="shared" si="6"/>
        <v>1.0002279999999999</v>
      </c>
      <c r="H228" s="109">
        <f t="shared" si="7"/>
        <v>6268.4258629999995</v>
      </c>
    </row>
    <row r="229" spans="1:8" x14ac:dyDescent="0.3">
      <c r="A229" s="104" t="s">
        <v>17941</v>
      </c>
      <c r="B229" s="104" t="s">
        <v>293</v>
      </c>
      <c r="C229" s="104" t="s">
        <v>308</v>
      </c>
      <c r="D229" s="107">
        <f>COUNTIF(Data_Eksportir!$B$2:$B$3401,A229)</f>
        <v>11</v>
      </c>
      <c r="E229" s="105">
        <f>SUMIFS(Data_Eksportir!$N$2:$N$3401,Data_Eksportir!$B$2:$B$3401,A229)</f>
        <v>1762765.6626110999</v>
      </c>
      <c r="F229" s="105">
        <f>SUMIFS(Data_Eksportir!$N$2:$N$3401,Data_Eksportir!$B$2:$B$3401,A229,Data_Eksportir!$Q$2:$Q$3401,"Wajar")</f>
        <v>490597.6005611</v>
      </c>
      <c r="G229" s="108">
        <f t="shared" si="6"/>
        <v>11.000228999999999</v>
      </c>
      <c r="H229" s="109">
        <f t="shared" si="7"/>
        <v>490597.6007901</v>
      </c>
    </row>
    <row r="230" spans="1:8" x14ac:dyDescent="0.3">
      <c r="A230" s="104" t="s">
        <v>17946</v>
      </c>
      <c r="B230" s="104" t="s">
        <v>282</v>
      </c>
      <c r="C230" s="104" t="s">
        <v>308</v>
      </c>
      <c r="D230" s="107">
        <f>COUNTIF(Data_Eksportir!$B$2:$B$3401,A230)</f>
        <v>5</v>
      </c>
      <c r="E230" s="105">
        <f>SUMIFS(Data_Eksportir!$N$2:$N$3401,Data_Eksportir!$B$2:$B$3401,A230)</f>
        <v>11057191.870999999</v>
      </c>
      <c r="F230" s="105">
        <f>SUMIFS(Data_Eksportir!$N$2:$N$3401,Data_Eksportir!$B$2:$B$3401,A230,Data_Eksportir!$Q$2:$Q$3401,"Wajar")</f>
        <v>11057191.870999999</v>
      </c>
      <c r="G230" s="108">
        <f t="shared" si="6"/>
        <v>5.0002300000000002</v>
      </c>
      <c r="H230" s="109">
        <f t="shared" si="7"/>
        <v>11057191.871229999</v>
      </c>
    </row>
    <row r="231" spans="1:8" x14ac:dyDescent="0.3">
      <c r="A231" s="104" t="s">
        <v>17951</v>
      </c>
      <c r="B231" s="104" t="s">
        <v>280</v>
      </c>
      <c r="C231" s="104" t="s">
        <v>308</v>
      </c>
      <c r="D231" s="107">
        <f>COUNTIF(Data_Eksportir!$B$2:$B$3401,A231)</f>
        <v>2</v>
      </c>
      <c r="E231" s="105">
        <f>SUMIFS(Data_Eksportir!$N$2:$N$3401,Data_Eksportir!$B$2:$B$3401,A231)</f>
        <v>82094.515159999995</v>
      </c>
      <c r="F231" s="105">
        <f>SUMIFS(Data_Eksportir!$N$2:$N$3401,Data_Eksportir!$B$2:$B$3401,A231,Data_Eksportir!$Q$2:$Q$3401,"Wajar")</f>
        <v>37935.636659999996</v>
      </c>
      <c r="G231" s="108">
        <f t="shared" si="6"/>
        <v>2.0002309999999999</v>
      </c>
      <c r="H231" s="109">
        <f t="shared" si="7"/>
        <v>37935.636890999995</v>
      </c>
    </row>
    <row r="232" spans="1:8" x14ac:dyDescent="0.3">
      <c r="A232" s="104" t="s">
        <v>17954</v>
      </c>
      <c r="B232" s="104" t="s">
        <v>290</v>
      </c>
      <c r="C232" s="104" t="s">
        <v>314</v>
      </c>
      <c r="D232" s="107">
        <f>COUNTIF(Data_Eksportir!$B$2:$B$3401,A232)</f>
        <v>1</v>
      </c>
      <c r="E232" s="105">
        <f>SUMIFS(Data_Eksportir!$N$2:$N$3401,Data_Eksportir!$B$2:$B$3401,A232)</f>
        <v>0</v>
      </c>
      <c r="F232" s="105">
        <f>SUMIFS(Data_Eksportir!$N$2:$N$3401,Data_Eksportir!$B$2:$B$3401,A232,Data_Eksportir!$Q$2:$Q$3401,"Wajar")</f>
        <v>0</v>
      </c>
      <c r="G232" s="108">
        <f t="shared" si="6"/>
        <v>1.000232</v>
      </c>
      <c r="H232" s="109">
        <f t="shared" si="7"/>
        <v>2.32E-4</v>
      </c>
    </row>
    <row r="233" spans="1:8" x14ac:dyDescent="0.3">
      <c r="A233" s="104" t="s">
        <v>17955</v>
      </c>
      <c r="B233" s="104" t="s">
        <v>284</v>
      </c>
      <c r="C233" s="104" t="s">
        <v>308</v>
      </c>
      <c r="D233" s="107">
        <f>COUNTIF(Data_Eksportir!$B$2:$B$3401,A233)</f>
        <v>1</v>
      </c>
      <c r="E233" s="105">
        <f>SUMIFS(Data_Eksportir!$N$2:$N$3401,Data_Eksportir!$B$2:$B$3401,A233)</f>
        <v>0</v>
      </c>
      <c r="F233" s="105">
        <f>SUMIFS(Data_Eksportir!$N$2:$N$3401,Data_Eksportir!$B$2:$B$3401,A233,Data_Eksportir!$Q$2:$Q$3401,"Wajar")</f>
        <v>0</v>
      </c>
      <c r="G233" s="108">
        <f t="shared" si="6"/>
        <v>1.0002329999999999</v>
      </c>
      <c r="H233" s="109">
        <f t="shared" si="7"/>
        <v>2.33E-4</v>
      </c>
    </row>
    <row r="234" spans="1:8" x14ac:dyDescent="0.3">
      <c r="A234" s="104" t="s">
        <v>17956</v>
      </c>
      <c r="B234" s="104" t="s">
        <v>286</v>
      </c>
      <c r="C234" s="104" t="s">
        <v>311</v>
      </c>
      <c r="D234" s="107">
        <f>COUNTIF(Data_Eksportir!$B$2:$B$3401,A234)</f>
        <v>1</v>
      </c>
      <c r="E234" s="105">
        <f>SUMIFS(Data_Eksportir!$N$2:$N$3401,Data_Eksportir!$B$2:$B$3401,A234)</f>
        <v>0</v>
      </c>
      <c r="F234" s="105">
        <f>SUMIFS(Data_Eksportir!$N$2:$N$3401,Data_Eksportir!$B$2:$B$3401,A234,Data_Eksportir!$Q$2:$Q$3401,"Wajar")</f>
        <v>0</v>
      </c>
      <c r="G234" s="108">
        <f t="shared" si="6"/>
        <v>1.0002340000000001</v>
      </c>
      <c r="H234" s="109">
        <f t="shared" si="7"/>
        <v>2.34E-4</v>
      </c>
    </row>
    <row r="235" spans="1:8" x14ac:dyDescent="0.3">
      <c r="A235" s="104" t="s">
        <v>17958</v>
      </c>
      <c r="B235" s="104" t="s">
        <v>282</v>
      </c>
      <c r="C235" s="104" t="s">
        <v>308</v>
      </c>
      <c r="D235" s="107">
        <f>COUNTIF(Data_Eksportir!$B$2:$B$3401,A235)</f>
        <v>5</v>
      </c>
      <c r="E235" s="105">
        <f>SUMIFS(Data_Eksportir!$N$2:$N$3401,Data_Eksportir!$B$2:$B$3401,A235)</f>
        <v>2564485.8545599999</v>
      </c>
      <c r="F235" s="105">
        <f>SUMIFS(Data_Eksportir!$N$2:$N$3401,Data_Eksportir!$B$2:$B$3401,A235,Data_Eksportir!$Q$2:$Q$3401,"Wajar")</f>
        <v>1194052.0134000001</v>
      </c>
      <c r="G235" s="108">
        <f t="shared" si="6"/>
        <v>5.000235</v>
      </c>
      <c r="H235" s="109">
        <f t="shared" si="7"/>
        <v>1194052.013635</v>
      </c>
    </row>
    <row r="236" spans="1:8" x14ac:dyDescent="0.3">
      <c r="A236" s="104" t="s">
        <v>17964</v>
      </c>
      <c r="B236" s="104" t="s">
        <v>290</v>
      </c>
      <c r="C236" s="104" t="s">
        <v>308</v>
      </c>
      <c r="D236" s="107">
        <f>COUNTIF(Data_Eksportir!$B$2:$B$3401,A236)</f>
        <v>1</v>
      </c>
      <c r="E236" s="105">
        <f>SUMIFS(Data_Eksportir!$N$2:$N$3401,Data_Eksportir!$B$2:$B$3401,A236)</f>
        <v>122447.84020000001</v>
      </c>
      <c r="F236" s="105">
        <f>SUMIFS(Data_Eksportir!$N$2:$N$3401,Data_Eksportir!$B$2:$B$3401,A236,Data_Eksportir!$Q$2:$Q$3401,"Wajar")</f>
        <v>122447.84020000001</v>
      </c>
      <c r="G236" s="108">
        <f t="shared" si="6"/>
        <v>1.0002359999999999</v>
      </c>
      <c r="H236" s="109">
        <f t="shared" si="7"/>
        <v>122447.84043600001</v>
      </c>
    </row>
    <row r="237" spans="1:8" x14ac:dyDescent="0.3">
      <c r="A237" s="104" t="s">
        <v>17966</v>
      </c>
      <c r="B237" s="104" t="s">
        <v>284</v>
      </c>
      <c r="C237" s="104" t="s">
        <v>314</v>
      </c>
      <c r="D237" s="107">
        <f>COUNTIF(Data_Eksportir!$B$2:$B$3401,A237)</f>
        <v>3</v>
      </c>
      <c r="E237" s="105">
        <f>SUMIFS(Data_Eksportir!$N$2:$N$3401,Data_Eksportir!$B$2:$B$3401,A237)</f>
        <v>188336.11022</v>
      </c>
      <c r="F237" s="105">
        <f>SUMIFS(Data_Eksportir!$N$2:$N$3401,Data_Eksportir!$B$2:$B$3401,A237,Data_Eksportir!$Q$2:$Q$3401,"Wajar")</f>
        <v>144859.43259000001</v>
      </c>
      <c r="G237" s="108">
        <f t="shared" si="6"/>
        <v>3.0002369999999998</v>
      </c>
      <c r="H237" s="109">
        <f t="shared" si="7"/>
        <v>144859.43282700001</v>
      </c>
    </row>
    <row r="238" spans="1:8" x14ac:dyDescent="0.3">
      <c r="A238" s="104" t="s">
        <v>17969</v>
      </c>
      <c r="B238" s="104" t="s">
        <v>302</v>
      </c>
      <c r="C238" s="104" t="s">
        <v>308</v>
      </c>
      <c r="D238" s="107">
        <f>COUNTIF(Data_Eksportir!$B$2:$B$3401,A238)</f>
        <v>1</v>
      </c>
      <c r="E238" s="105">
        <f>SUMIFS(Data_Eksportir!$N$2:$N$3401,Data_Eksportir!$B$2:$B$3401,A238)</f>
        <v>0</v>
      </c>
      <c r="F238" s="105">
        <f>SUMIFS(Data_Eksportir!$N$2:$N$3401,Data_Eksportir!$B$2:$B$3401,A238,Data_Eksportir!$Q$2:$Q$3401,"Wajar")</f>
        <v>0</v>
      </c>
      <c r="G238" s="108">
        <f t="shared" si="6"/>
        <v>1.000238</v>
      </c>
      <c r="H238" s="109">
        <f t="shared" si="7"/>
        <v>2.3800000000000001E-4</v>
      </c>
    </row>
    <row r="239" spans="1:8" x14ac:dyDescent="0.3">
      <c r="A239" s="104" t="s">
        <v>17971</v>
      </c>
      <c r="B239" s="104" t="s">
        <v>286</v>
      </c>
      <c r="C239" s="104" t="s">
        <v>308</v>
      </c>
      <c r="D239" s="107">
        <f>COUNTIF(Data_Eksportir!$B$2:$B$3401,A239)</f>
        <v>1</v>
      </c>
      <c r="E239" s="105">
        <f>SUMIFS(Data_Eksportir!$N$2:$N$3401,Data_Eksportir!$B$2:$B$3401,A239)</f>
        <v>0</v>
      </c>
      <c r="F239" s="105">
        <f>SUMIFS(Data_Eksportir!$N$2:$N$3401,Data_Eksportir!$B$2:$B$3401,A239,Data_Eksportir!$Q$2:$Q$3401,"Wajar")</f>
        <v>0</v>
      </c>
      <c r="G239" s="108">
        <f t="shared" si="6"/>
        <v>1.0002390000000001</v>
      </c>
      <c r="H239" s="109">
        <f t="shared" si="7"/>
        <v>2.3900000000000001E-4</v>
      </c>
    </row>
    <row r="240" spans="1:8" x14ac:dyDescent="0.3">
      <c r="A240" s="104" t="s">
        <v>17972</v>
      </c>
      <c r="B240" s="104" t="s">
        <v>288</v>
      </c>
      <c r="C240" s="104" t="s">
        <v>308</v>
      </c>
      <c r="D240" s="107">
        <f>COUNTIF(Data_Eksportir!$B$2:$B$3401,A240)</f>
        <v>1</v>
      </c>
      <c r="E240" s="105">
        <f>SUMIFS(Data_Eksportir!$N$2:$N$3401,Data_Eksportir!$B$2:$B$3401,A240)</f>
        <v>0</v>
      </c>
      <c r="F240" s="105">
        <f>SUMIFS(Data_Eksportir!$N$2:$N$3401,Data_Eksportir!$B$2:$B$3401,A240,Data_Eksportir!$Q$2:$Q$3401,"Wajar")</f>
        <v>0</v>
      </c>
      <c r="G240" s="108">
        <f t="shared" si="6"/>
        <v>1.00024</v>
      </c>
      <c r="H240" s="109">
        <f t="shared" si="7"/>
        <v>2.4000000000000001E-4</v>
      </c>
    </row>
    <row r="241" spans="1:8" x14ac:dyDescent="0.3">
      <c r="A241" s="104" t="s">
        <v>17973</v>
      </c>
      <c r="B241" s="104" t="s">
        <v>313</v>
      </c>
      <c r="C241" s="104" t="s">
        <v>308</v>
      </c>
      <c r="D241" s="107">
        <f>COUNTIF(Data_Eksportir!$B$2:$B$3401,A241)</f>
        <v>1</v>
      </c>
      <c r="E241" s="105">
        <f>SUMIFS(Data_Eksportir!$N$2:$N$3401,Data_Eksportir!$B$2:$B$3401,A241)</f>
        <v>9520.6115000000009</v>
      </c>
      <c r="F241" s="105">
        <f>SUMIFS(Data_Eksportir!$N$2:$N$3401,Data_Eksportir!$B$2:$B$3401,A241,Data_Eksportir!$Q$2:$Q$3401,"Wajar")</f>
        <v>9520.6115000000009</v>
      </c>
      <c r="G241" s="108">
        <f t="shared" si="6"/>
        <v>1.0002409999999999</v>
      </c>
      <c r="H241" s="109">
        <f t="shared" si="7"/>
        <v>9520.6117410000006</v>
      </c>
    </row>
    <row r="242" spans="1:8" x14ac:dyDescent="0.3">
      <c r="A242" s="104" t="s">
        <v>17976</v>
      </c>
      <c r="B242" s="104" t="s">
        <v>280</v>
      </c>
      <c r="C242" s="104" t="s">
        <v>311</v>
      </c>
      <c r="D242" s="107">
        <f>COUNTIF(Data_Eksportir!$B$2:$B$3401,A242)</f>
        <v>1</v>
      </c>
      <c r="E242" s="105">
        <f>SUMIFS(Data_Eksportir!$N$2:$N$3401,Data_Eksportir!$B$2:$B$3401,A242)</f>
        <v>0</v>
      </c>
      <c r="F242" s="105">
        <f>SUMIFS(Data_Eksportir!$N$2:$N$3401,Data_Eksportir!$B$2:$B$3401,A242,Data_Eksportir!$Q$2:$Q$3401,"Wajar")</f>
        <v>0</v>
      </c>
      <c r="G242" s="108">
        <f t="shared" si="6"/>
        <v>1.0002420000000001</v>
      </c>
      <c r="H242" s="109">
        <f t="shared" si="7"/>
        <v>2.42E-4</v>
      </c>
    </row>
    <row r="243" spans="1:8" x14ac:dyDescent="0.3">
      <c r="A243" s="104" t="s">
        <v>17978</v>
      </c>
      <c r="B243" s="104" t="s">
        <v>280</v>
      </c>
      <c r="C243" s="104" t="s">
        <v>314</v>
      </c>
      <c r="D243" s="107">
        <f>COUNTIF(Data_Eksportir!$B$2:$B$3401,A243)</f>
        <v>3</v>
      </c>
      <c r="E243" s="105">
        <f>SUMIFS(Data_Eksportir!$N$2:$N$3401,Data_Eksportir!$B$2:$B$3401,A243)</f>
        <v>1823.945657</v>
      </c>
      <c r="F243" s="105">
        <f>SUMIFS(Data_Eksportir!$N$2:$N$3401,Data_Eksportir!$B$2:$B$3401,A243,Data_Eksportir!$Q$2:$Q$3401,"Wajar")</f>
        <v>1823.945657</v>
      </c>
      <c r="G243" s="108">
        <f t="shared" si="6"/>
        <v>3.0002430000000002</v>
      </c>
      <c r="H243" s="109">
        <f t="shared" si="7"/>
        <v>1823.9458999999999</v>
      </c>
    </row>
    <row r="244" spans="1:8" x14ac:dyDescent="0.3">
      <c r="A244" s="104" t="s">
        <v>17980</v>
      </c>
      <c r="B244" s="104" t="s">
        <v>294</v>
      </c>
      <c r="C244" s="104" t="s">
        <v>308</v>
      </c>
      <c r="D244" s="107">
        <f>COUNTIF(Data_Eksportir!$B$2:$B$3401,A244)</f>
        <v>1</v>
      </c>
      <c r="E244" s="105">
        <f>SUMIFS(Data_Eksportir!$N$2:$N$3401,Data_Eksportir!$B$2:$B$3401,A244)</f>
        <v>89.346078430000006</v>
      </c>
      <c r="F244" s="105">
        <f>SUMIFS(Data_Eksportir!$N$2:$N$3401,Data_Eksportir!$B$2:$B$3401,A244,Data_Eksportir!$Q$2:$Q$3401,"Wajar")</f>
        <v>89.346078430000006</v>
      </c>
      <c r="G244" s="108">
        <f t="shared" si="6"/>
        <v>1.0002439999999999</v>
      </c>
      <c r="H244" s="109">
        <f t="shared" si="7"/>
        <v>89.346322430000001</v>
      </c>
    </row>
    <row r="245" spans="1:8" x14ac:dyDescent="0.3">
      <c r="A245" s="104" t="s">
        <v>17982</v>
      </c>
      <c r="B245" s="104" t="s">
        <v>280</v>
      </c>
      <c r="C245" s="104" t="s">
        <v>311</v>
      </c>
      <c r="D245" s="107">
        <f>COUNTIF(Data_Eksportir!$B$2:$B$3401,A245)</f>
        <v>1</v>
      </c>
      <c r="E245" s="105">
        <f>SUMIFS(Data_Eksportir!$N$2:$N$3401,Data_Eksportir!$B$2:$B$3401,A245)</f>
        <v>963355.94779999997</v>
      </c>
      <c r="F245" s="105">
        <f>SUMIFS(Data_Eksportir!$N$2:$N$3401,Data_Eksportir!$B$2:$B$3401,A245,Data_Eksportir!$Q$2:$Q$3401,"Wajar")</f>
        <v>0</v>
      </c>
      <c r="G245" s="108">
        <f t="shared" si="6"/>
        <v>1.0002450000000001</v>
      </c>
      <c r="H245" s="109">
        <f t="shared" si="7"/>
        <v>2.4499999999999999E-4</v>
      </c>
    </row>
    <row r="246" spans="1:8" x14ac:dyDescent="0.3">
      <c r="A246" s="104" t="s">
        <v>17984</v>
      </c>
      <c r="B246" s="104" t="s">
        <v>284</v>
      </c>
      <c r="C246" s="104" t="s">
        <v>311</v>
      </c>
      <c r="D246" s="107">
        <f>COUNTIF(Data_Eksportir!$B$2:$B$3401,A246)</f>
        <v>6</v>
      </c>
      <c r="E246" s="105">
        <f>SUMIFS(Data_Eksportir!$N$2:$N$3401,Data_Eksportir!$B$2:$B$3401,A246)</f>
        <v>2127145.5574999996</v>
      </c>
      <c r="F246" s="105">
        <f>SUMIFS(Data_Eksportir!$N$2:$N$3401,Data_Eksportir!$B$2:$B$3401,A246,Data_Eksportir!$Q$2:$Q$3401,"Wajar")</f>
        <v>1874672.1453999998</v>
      </c>
      <c r="G246" s="108">
        <f t="shared" si="6"/>
        <v>6.0002459999999997</v>
      </c>
      <c r="H246" s="109">
        <f t="shared" si="7"/>
        <v>1874672.1456459998</v>
      </c>
    </row>
    <row r="247" spans="1:8" x14ac:dyDescent="0.3">
      <c r="A247" s="104" t="s">
        <v>17986</v>
      </c>
      <c r="B247" s="104" t="s">
        <v>322</v>
      </c>
      <c r="C247" s="104" t="s">
        <v>308</v>
      </c>
      <c r="D247" s="107">
        <f>COUNTIF(Data_Eksportir!$B$2:$B$3401,A247)</f>
        <v>5</v>
      </c>
      <c r="E247" s="105">
        <f>SUMIFS(Data_Eksportir!$N$2:$N$3401,Data_Eksportir!$B$2:$B$3401,A247)</f>
        <v>24805.79551</v>
      </c>
      <c r="F247" s="105">
        <f>SUMIFS(Data_Eksportir!$N$2:$N$3401,Data_Eksportir!$B$2:$B$3401,A247,Data_Eksportir!$Q$2:$Q$3401,"Wajar")</f>
        <v>24805.79551</v>
      </c>
      <c r="G247" s="108">
        <f t="shared" si="6"/>
        <v>5.0002469999999999</v>
      </c>
      <c r="H247" s="109">
        <f t="shared" si="7"/>
        <v>24805.795757</v>
      </c>
    </row>
    <row r="248" spans="1:8" x14ac:dyDescent="0.3">
      <c r="A248" s="104" t="s">
        <v>17992</v>
      </c>
      <c r="B248" s="104" t="s">
        <v>290</v>
      </c>
      <c r="C248" s="104" t="s">
        <v>308</v>
      </c>
      <c r="D248" s="107">
        <f>COUNTIF(Data_Eksportir!$B$2:$B$3401,A248)</f>
        <v>7</v>
      </c>
      <c r="E248" s="105">
        <f>SUMIFS(Data_Eksportir!$N$2:$N$3401,Data_Eksportir!$B$2:$B$3401,A248)</f>
        <v>2141923.8912749998</v>
      </c>
      <c r="F248" s="105">
        <f>SUMIFS(Data_Eksportir!$N$2:$N$3401,Data_Eksportir!$B$2:$B$3401,A248,Data_Eksportir!$Q$2:$Q$3401,"Wajar")</f>
        <v>2141923.8912749998</v>
      </c>
      <c r="G248" s="108">
        <f t="shared" si="6"/>
        <v>7.000248</v>
      </c>
      <c r="H248" s="109">
        <f t="shared" si="7"/>
        <v>2141923.8915229999</v>
      </c>
    </row>
    <row r="249" spans="1:8" x14ac:dyDescent="0.3">
      <c r="A249" s="104" t="s">
        <v>17997</v>
      </c>
      <c r="B249" s="104" t="s">
        <v>280</v>
      </c>
      <c r="C249" s="104" t="s">
        <v>311</v>
      </c>
      <c r="D249" s="107">
        <f>COUNTIF(Data_Eksportir!$B$2:$B$3401,A249)</f>
        <v>1</v>
      </c>
      <c r="E249" s="105">
        <f>SUMIFS(Data_Eksportir!$N$2:$N$3401,Data_Eksportir!$B$2:$B$3401,A249)</f>
        <v>0</v>
      </c>
      <c r="F249" s="105">
        <f>SUMIFS(Data_Eksportir!$N$2:$N$3401,Data_Eksportir!$B$2:$B$3401,A249,Data_Eksportir!$Q$2:$Q$3401,"Wajar")</f>
        <v>0</v>
      </c>
      <c r="G249" s="108">
        <f t="shared" si="6"/>
        <v>1.0002489999999999</v>
      </c>
      <c r="H249" s="109">
        <f t="shared" si="7"/>
        <v>2.4899999999999998E-4</v>
      </c>
    </row>
    <row r="250" spans="1:8" x14ac:dyDescent="0.3">
      <c r="A250" s="104" t="s">
        <v>17998</v>
      </c>
      <c r="B250" s="104" t="s">
        <v>284</v>
      </c>
      <c r="C250" s="104" t="s">
        <v>308</v>
      </c>
      <c r="D250" s="107">
        <f>COUNTIF(Data_Eksportir!$B$2:$B$3401,A250)</f>
        <v>2</v>
      </c>
      <c r="E250" s="105">
        <f>SUMIFS(Data_Eksportir!$N$2:$N$3401,Data_Eksportir!$B$2:$B$3401,A250)</f>
        <v>368717.77480000001</v>
      </c>
      <c r="F250" s="105">
        <f>SUMIFS(Data_Eksportir!$N$2:$N$3401,Data_Eksportir!$B$2:$B$3401,A250,Data_Eksportir!$Q$2:$Q$3401,"Wajar")</f>
        <v>368717.77480000001</v>
      </c>
      <c r="G250" s="108">
        <f t="shared" si="6"/>
        <v>2.0002499999999999</v>
      </c>
      <c r="H250" s="109">
        <f t="shared" si="7"/>
        <v>368717.77505</v>
      </c>
    </row>
    <row r="251" spans="1:8" x14ac:dyDescent="0.3">
      <c r="A251" s="104" t="s">
        <v>18001</v>
      </c>
      <c r="B251" s="104" t="s">
        <v>280</v>
      </c>
      <c r="C251" s="104" t="s">
        <v>308</v>
      </c>
      <c r="D251" s="107">
        <f>COUNTIF(Data_Eksportir!$B$2:$B$3401,A251)</f>
        <v>19</v>
      </c>
      <c r="E251" s="105">
        <f>SUMIFS(Data_Eksportir!$N$2:$N$3401,Data_Eksportir!$B$2:$B$3401,A251)</f>
        <v>412816.46684715006</v>
      </c>
      <c r="F251" s="105">
        <f>SUMIFS(Data_Eksportir!$N$2:$N$3401,Data_Eksportir!$B$2:$B$3401,A251,Data_Eksportir!$Q$2:$Q$3401,"Wajar")</f>
        <v>281257.50454715005</v>
      </c>
      <c r="G251" s="108">
        <f t="shared" si="6"/>
        <v>19.000250999999999</v>
      </c>
      <c r="H251" s="109">
        <f t="shared" si="7"/>
        <v>281257.50479815004</v>
      </c>
    </row>
    <row r="252" spans="1:8" x14ac:dyDescent="0.3">
      <c r="A252" s="104" t="s">
        <v>18020</v>
      </c>
      <c r="B252" s="104" t="s">
        <v>297</v>
      </c>
      <c r="C252" s="104" t="s">
        <v>311</v>
      </c>
      <c r="D252" s="107">
        <f>COUNTIF(Data_Eksportir!$B$2:$B$3401,A252)</f>
        <v>12</v>
      </c>
      <c r="E252" s="105">
        <f>SUMIFS(Data_Eksportir!$N$2:$N$3401,Data_Eksportir!$B$2:$B$3401,A252)</f>
        <v>46378294.822100006</v>
      </c>
      <c r="F252" s="105">
        <f>SUMIFS(Data_Eksportir!$N$2:$N$3401,Data_Eksportir!$B$2:$B$3401,A252,Data_Eksportir!$Q$2:$Q$3401,"Wajar")</f>
        <v>12601449.350099999</v>
      </c>
      <c r="G252" s="108">
        <f t="shared" si="6"/>
        <v>12.000252</v>
      </c>
      <c r="H252" s="109">
        <f t="shared" si="7"/>
        <v>12601449.350351999</v>
      </c>
    </row>
    <row r="253" spans="1:8" x14ac:dyDescent="0.3">
      <c r="A253" s="104" t="s">
        <v>18029</v>
      </c>
      <c r="B253" s="104" t="s">
        <v>284</v>
      </c>
      <c r="C253" s="104" t="s">
        <v>317</v>
      </c>
      <c r="D253" s="107">
        <f>COUNTIF(Data_Eksportir!$B$2:$B$3401,A253)</f>
        <v>3</v>
      </c>
      <c r="E253" s="105">
        <f>SUMIFS(Data_Eksportir!$N$2:$N$3401,Data_Eksportir!$B$2:$B$3401,A253)</f>
        <v>622786.94066999992</v>
      </c>
      <c r="F253" s="105">
        <f>SUMIFS(Data_Eksportir!$N$2:$N$3401,Data_Eksportir!$B$2:$B$3401,A253,Data_Eksportir!$Q$2:$Q$3401,"Wajar")</f>
        <v>27610.895850000001</v>
      </c>
      <c r="G253" s="108">
        <f t="shared" si="6"/>
        <v>3.0002529999999998</v>
      </c>
      <c r="H253" s="109">
        <f t="shared" si="7"/>
        <v>27610.896102999999</v>
      </c>
    </row>
    <row r="254" spans="1:8" x14ac:dyDescent="0.3">
      <c r="A254" s="104" t="s">
        <v>18032</v>
      </c>
      <c r="B254" s="104" t="s">
        <v>284</v>
      </c>
      <c r="C254" s="104" t="s">
        <v>308</v>
      </c>
      <c r="D254" s="107">
        <f>COUNTIF(Data_Eksportir!$B$2:$B$3401,A254)</f>
        <v>4</v>
      </c>
      <c r="E254" s="105">
        <f>SUMIFS(Data_Eksportir!$N$2:$N$3401,Data_Eksportir!$B$2:$B$3401,A254)</f>
        <v>5199795.4471000005</v>
      </c>
      <c r="F254" s="105">
        <f>SUMIFS(Data_Eksportir!$N$2:$N$3401,Data_Eksportir!$B$2:$B$3401,A254,Data_Eksportir!$Q$2:$Q$3401,"Wajar")</f>
        <v>5199795.4471000005</v>
      </c>
      <c r="G254" s="108">
        <f t="shared" si="6"/>
        <v>4.000254</v>
      </c>
      <c r="H254" s="109">
        <f t="shared" si="7"/>
        <v>5199795.4473540001</v>
      </c>
    </row>
    <row r="255" spans="1:8" x14ac:dyDescent="0.3">
      <c r="A255" s="104" t="s">
        <v>18037</v>
      </c>
      <c r="B255" s="104" t="s">
        <v>286</v>
      </c>
      <c r="C255" s="104" t="s">
        <v>314</v>
      </c>
      <c r="D255" s="107">
        <f>COUNTIF(Data_Eksportir!$B$2:$B$3401,A255)</f>
        <v>1</v>
      </c>
      <c r="E255" s="105">
        <f>SUMIFS(Data_Eksportir!$N$2:$N$3401,Data_Eksportir!$B$2:$B$3401,A255)</f>
        <v>0</v>
      </c>
      <c r="F255" s="105">
        <f>SUMIFS(Data_Eksportir!$N$2:$N$3401,Data_Eksportir!$B$2:$B$3401,A255,Data_Eksportir!$Q$2:$Q$3401,"Wajar")</f>
        <v>0</v>
      </c>
      <c r="G255" s="108">
        <f t="shared" si="6"/>
        <v>1.0002549999999999</v>
      </c>
      <c r="H255" s="109">
        <f t="shared" si="7"/>
        <v>2.5500000000000002E-4</v>
      </c>
    </row>
    <row r="256" spans="1:8" x14ac:dyDescent="0.3">
      <c r="A256" s="104" t="s">
        <v>18038</v>
      </c>
      <c r="B256" s="104" t="s">
        <v>284</v>
      </c>
      <c r="C256" s="104" t="s">
        <v>311</v>
      </c>
      <c r="D256" s="107">
        <f>COUNTIF(Data_Eksportir!$B$2:$B$3401,A256)</f>
        <v>9</v>
      </c>
      <c r="E256" s="105">
        <f>SUMIFS(Data_Eksportir!$N$2:$N$3401,Data_Eksportir!$B$2:$B$3401,A256)</f>
        <v>173.269348033</v>
      </c>
      <c r="F256" s="105">
        <f>SUMIFS(Data_Eksportir!$N$2:$N$3401,Data_Eksportir!$B$2:$B$3401,A256,Data_Eksportir!$Q$2:$Q$3401,"Wajar")</f>
        <v>173.269348033</v>
      </c>
      <c r="G256" s="108">
        <f t="shared" si="6"/>
        <v>9.0002560000000003</v>
      </c>
      <c r="H256" s="109">
        <f t="shared" si="7"/>
        <v>173.26960403300001</v>
      </c>
    </row>
    <row r="257" spans="1:8" x14ac:dyDescent="0.3">
      <c r="A257" s="104" t="s">
        <v>18048</v>
      </c>
      <c r="B257" s="104" t="s">
        <v>292</v>
      </c>
      <c r="C257" s="104" t="s">
        <v>311</v>
      </c>
      <c r="D257" s="107">
        <f>COUNTIF(Data_Eksportir!$B$2:$B$3401,A257)</f>
        <v>4</v>
      </c>
      <c r="E257" s="105">
        <f>SUMIFS(Data_Eksportir!$N$2:$N$3401,Data_Eksportir!$B$2:$B$3401,A257)</f>
        <v>67391.706443000003</v>
      </c>
      <c r="F257" s="105">
        <f>SUMIFS(Data_Eksportir!$N$2:$N$3401,Data_Eksportir!$B$2:$B$3401,A257,Data_Eksportir!$Q$2:$Q$3401,"Wajar")</f>
        <v>62894.783366000003</v>
      </c>
      <c r="G257" s="108">
        <f t="shared" si="6"/>
        <v>4.0002570000000004</v>
      </c>
      <c r="H257" s="109">
        <f t="shared" si="7"/>
        <v>62894.783623000003</v>
      </c>
    </row>
    <row r="258" spans="1:8" x14ac:dyDescent="0.3">
      <c r="A258" s="104" t="s">
        <v>18051</v>
      </c>
      <c r="B258" s="104" t="s">
        <v>292</v>
      </c>
      <c r="C258" s="104" t="s">
        <v>314</v>
      </c>
      <c r="D258" s="107">
        <f>COUNTIF(Data_Eksportir!$B$2:$B$3401,A258)</f>
        <v>3</v>
      </c>
      <c r="E258" s="105">
        <f>SUMIFS(Data_Eksportir!$N$2:$N$3401,Data_Eksportir!$B$2:$B$3401,A258)</f>
        <v>308535.86847999995</v>
      </c>
      <c r="F258" s="105">
        <f>SUMIFS(Data_Eksportir!$N$2:$N$3401,Data_Eksportir!$B$2:$B$3401,A258,Data_Eksportir!$Q$2:$Q$3401,"Wajar")</f>
        <v>49837.073279999997</v>
      </c>
      <c r="G258" s="108">
        <f t="shared" ref="G258:G321" si="8">D258+ROW()/10^6</f>
        <v>3.0002580000000001</v>
      </c>
      <c r="H258" s="109">
        <f t="shared" ref="H258:H321" si="9">F258+ROW()/10^6</f>
        <v>49837.073537999997</v>
      </c>
    </row>
    <row r="259" spans="1:8" x14ac:dyDescent="0.3">
      <c r="A259" s="104" t="s">
        <v>18055</v>
      </c>
      <c r="B259" s="104" t="s">
        <v>284</v>
      </c>
      <c r="C259" s="104" t="s">
        <v>317</v>
      </c>
      <c r="D259" s="107">
        <f>COUNTIF(Data_Eksportir!$B$2:$B$3401,A259)</f>
        <v>12</v>
      </c>
      <c r="E259" s="105">
        <f>SUMIFS(Data_Eksportir!$N$2:$N$3401,Data_Eksportir!$B$2:$B$3401,A259)</f>
        <v>0</v>
      </c>
      <c r="F259" s="105">
        <f>SUMIFS(Data_Eksportir!$N$2:$N$3401,Data_Eksportir!$B$2:$B$3401,A259,Data_Eksportir!$Q$2:$Q$3401,"Wajar")</f>
        <v>0</v>
      </c>
      <c r="G259" s="108">
        <f t="shared" si="8"/>
        <v>12.000259</v>
      </c>
      <c r="H259" s="109">
        <f t="shared" si="9"/>
        <v>2.5900000000000001E-4</v>
      </c>
    </row>
    <row r="260" spans="1:8" x14ac:dyDescent="0.3">
      <c r="A260" s="104" t="s">
        <v>18068</v>
      </c>
      <c r="B260" s="104" t="s">
        <v>280</v>
      </c>
      <c r="C260" s="104" t="s">
        <v>311</v>
      </c>
      <c r="D260" s="107">
        <f>COUNTIF(Data_Eksportir!$B$2:$B$3401,A260)</f>
        <v>4</v>
      </c>
      <c r="E260" s="105">
        <f>SUMIFS(Data_Eksportir!$N$2:$N$3401,Data_Eksportir!$B$2:$B$3401,A260)</f>
        <v>92561.477449999991</v>
      </c>
      <c r="F260" s="105">
        <f>SUMIFS(Data_Eksportir!$N$2:$N$3401,Data_Eksportir!$B$2:$B$3401,A260,Data_Eksportir!$Q$2:$Q$3401,"Wajar")</f>
        <v>92561.477449999991</v>
      </c>
      <c r="G260" s="108">
        <f t="shared" si="8"/>
        <v>4.0002599999999999</v>
      </c>
      <c r="H260" s="109">
        <f t="shared" si="9"/>
        <v>92561.477709999992</v>
      </c>
    </row>
    <row r="261" spans="1:8" x14ac:dyDescent="0.3">
      <c r="A261" s="104" t="s">
        <v>18072</v>
      </c>
      <c r="B261" s="104" t="s">
        <v>280</v>
      </c>
      <c r="C261" s="104" t="s">
        <v>314</v>
      </c>
      <c r="D261" s="107">
        <f>COUNTIF(Data_Eksportir!$B$2:$B$3401,A261)</f>
        <v>2</v>
      </c>
      <c r="E261" s="105">
        <f>SUMIFS(Data_Eksportir!$N$2:$N$3401,Data_Eksportir!$B$2:$B$3401,A261)</f>
        <v>72906.340419999993</v>
      </c>
      <c r="F261" s="105">
        <f>SUMIFS(Data_Eksportir!$N$2:$N$3401,Data_Eksportir!$B$2:$B$3401,A261,Data_Eksportir!$Q$2:$Q$3401,"Wajar")</f>
        <v>72906.340419999993</v>
      </c>
      <c r="G261" s="108">
        <f t="shared" si="8"/>
        <v>2.0002610000000001</v>
      </c>
      <c r="H261" s="109">
        <f t="shared" si="9"/>
        <v>72906.340680999987</v>
      </c>
    </row>
    <row r="262" spans="1:8" x14ac:dyDescent="0.3">
      <c r="A262" s="104" t="s">
        <v>18074</v>
      </c>
      <c r="B262" s="104" t="s">
        <v>328</v>
      </c>
      <c r="C262" s="104" t="s">
        <v>314</v>
      </c>
      <c r="D262" s="107">
        <f>COUNTIF(Data_Eksportir!$B$2:$B$3401,A262)</f>
        <v>1</v>
      </c>
      <c r="E262" s="105">
        <f>SUMIFS(Data_Eksportir!$N$2:$N$3401,Data_Eksportir!$B$2:$B$3401,A262)</f>
        <v>49635.085070000001</v>
      </c>
      <c r="F262" s="105">
        <f>SUMIFS(Data_Eksportir!$N$2:$N$3401,Data_Eksportir!$B$2:$B$3401,A262,Data_Eksportir!$Q$2:$Q$3401,"Wajar")</f>
        <v>49635.085070000001</v>
      </c>
      <c r="G262" s="108">
        <f t="shared" si="8"/>
        <v>1.000262</v>
      </c>
      <c r="H262" s="109">
        <f t="shared" si="9"/>
        <v>49635.085332000002</v>
      </c>
    </row>
    <row r="263" spans="1:8" x14ac:dyDescent="0.3">
      <c r="A263" s="104" t="s">
        <v>18076</v>
      </c>
      <c r="B263" s="104" t="s">
        <v>319</v>
      </c>
      <c r="C263" s="104" t="s">
        <v>320</v>
      </c>
      <c r="D263" s="107">
        <f>COUNTIF(Data_Eksportir!$B$2:$B$3401,A263)</f>
        <v>1</v>
      </c>
      <c r="E263" s="105">
        <f>SUMIFS(Data_Eksportir!$N$2:$N$3401,Data_Eksportir!$B$2:$B$3401,A263)</f>
        <v>151348.34950000001</v>
      </c>
      <c r="F263" s="105">
        <f>SUMIFS(Data_Eksportir!$N$2:$N$3401,Data_Eksportir!$B$2:$B$3401,A263,Data_Eksportir!$Q$2:$Q$3401,"Wajar")</f>
        <v>151348.34950000001</v>
      </c>
      <c r="G263" s="108">
        <f t="shared" si="8"/>
        <v>1.0002629999999999</v>
      </c>
      <c r="H263" s="109">
        <f t="shared" si="9"/>
        <v>151348.34976300001</v>
      </c>
    </row>
    <row r="264" spans="1:8" x14ac:dyDescent="0.3">
      <c r="A264" s="104" t="s">
        <v>18078</v>
      </c>
      <c r="B264" s="104" t="s">
        <v>292</v>
      </c>
      <c r="C264" s="104" t="s">
        <v>308</v>
      </c>
      <c r="D264" s="107">
        <f>COUNTIF(Data_Eksportir!$B$2:$B$3401,A264)</f>
        <v>8</v>
      </c>
      <c r="E264" s="105">
        <f>SUMIFS(Data_Eksportir!$N$2:$N$3401,Data_Eksportir!$B$2:$B$3401,A264)</f>
        <v>1056695.920436</v>
      </c>
      <c r="F264" s="105">
        <f>SUMIFS(Data_Eksportir!$N$2:$N$3401,Data_Eksportir!$B$2:$B$3401,A264,Data_Eksportir!$Q$2:$Q$3401,"Wajar")</f>
        <v>10876.461476</v>
      </c>
      <c r="G264" s="108">
        <f t="shared" si="8"/>
        <v>8.0002639999999996</v>
      </c>
      <c r="H264" s="109">
        <f t="shared" si="9"/>
        <v>10876.461740000001</v>
      </c>
    </row>
    <row r="265" spans="1:8" x14ac:dyDescent="0.3">
      <c r="A265" s="104" t="s">
        <v>18085</v>
      </c>
      <c r="B265" s="104" t="s">
        <v>280</v>
      </c>
      <c r="C265" s="104" t="s">
        <v>308</v>
      </c>
      <c r="D265" s="107">
        <f>COUNTIF(Data_Eksportir!$B$2:$B$3401,A265)</f>
        <v>10</v>
      </c>
      <c r="E265" s="105">
        <f>SUMIFS(Data_Eksportir!$N$2:$N$3401,Data_Eksportir!$B$2:$B$3401,A265)</f>
        <v>41835.833258899998</v>
      </c>
      <c r="F265" s="105">
        <f>SUMIFS(Data_Eksportir!$N$2:$N$3401,Data_Eksportir!$B$2:$B$3401,A265,Data_Eksportir!$Q$2:$Q$3401,"Wajar")</f>
        <v>41835.833258899998</v>
      </c>
      <c r="G265" s="108">
        <f t="shared" si="8"/>
        <v>10.000265000000001</v>
      </c>
      <c r="H265" s="109">
        <f t="shared" si="9"/>
        <v>41835.833523900001</v>
      </c>
    </row>
    <row r="266" spans="1:8" x14ac:dyDescent="0.3">
      <c r="A266" s="104" t="s">
        <v>18090</v>
      </c>
      <c r="B266" s="104" t="s">
        <v>286</v>
      </c>
      <c r="C266" s="104" t="s">
        <v>314</v>
      </c>
      <c r="D266" s="107">
        <f>COUNTIF(Data_Eksportir!$B$2:$B$3401,A266)</f>
        <v>6</v>
      </c>
      <c r="E266" s="105">
        <f>SUMIFS(Data_Eksportir!$N$2:$N$3401,Data_Eksportir!$B$2:$B$3401,A266)</f>
        <v>19235161.521080002</v>
      </c>
      <c r="F266" s="105">
        <f>SUMIFS(Data_Eksportir!$N$2:$N$3401,Data_Eksportir!$B$2:$B$3401,A266,Data_Eksportir!$Q$2:$Q$3401,"Wajar")</f>
        <v>687666.26858000003</v>
      </c>
      <c r="G266" s="108">
        <f t="shared" si="8"/>
        <v>6.0002659999999999</v>
      </c>
      <c r="H266" s="109">
        <f t="shared" si="9"/>
        <v>687666.26884600008</v>
      </c>
    </row>
    <row r="267" spans="1:8" x14ac:dyDescent="0.3">
      <c r="A267" s="104" t="s">
        <v>18092</v>
      </c>
      <c r="B267" s="104" t="s">
        <v>284</v>
      </c>
      <c r="C267" s="104" t="s">
        <v>311</v>
      </c>
      <c r="D267" s="107">
        <f>COUNTIF(Data_Eksportir!$B$2:$B$3401,A267)</f>
        <v>1</v>
      </c>
      <c r="E267" s="105">
        <f>SUMIFS(Data_Eksportir!$N$2:$N$3401,Data_Eksportir!$B$2:$B$3401,A267)</f>
        <v>0</v>
      </c>
      <c r="F267" s="105">
        <f>SUMIFS(Data_Eksportir!$N$2:$N$3401,Data_Eksportir!$B$2:$B$3401,A267,Data_Eksportir!$Q$2:$Q$3401,"Wajar")</f>
        <v>0</v>
      </c>
      <c r="G267" s="108">
        <f t="shared" si="8"/>
        <v>1.000267</v>
      </c>
      <c r="H267" s="109">
        <f t="shared" si="9"/>
        <v>2.6699999999999998E-4</v>
      </c>
    </row>
    <row r="268" spans="1:8" x14ac:dyDescent="0.3">
      <c r="A268" s="104" t="s">
        <v>18093</v>
      </c>
      <c r="B268" s="104" t="s">
        <v>284</v>
      </c>
      <c r="C268" s="104" t="s">
        <v>308</v>
      </c>
      <c r="D268" s="107">
        <f>COUNTIF(Data_Eksportir!$B$2:$B$3401,A268)</f>
        <v>1</v>
      </c>
      <c r="E268" s="105">
        <f>SUMIFS(Data_Eksportir!$N$2:$N$3401,Data_Eksportir!$B$2:$B$3401,A268)</f>
        <v>0</v>
      </c>
      <c r="F268" s="105">
        <f>SUMIFS(Data_Eksportir!$N$2:$N$3401,Data_Eksportir!$B$2:$B$3401,A268,Data_Eksportir!$Q$2:$Q$3401,"Wajar")</f>
        <v>0</v>
      </c>
      <c r="G268" s="108">
        <f t="shared" si="8"/>
        <v>1.0002679999999999</v>
      </c>
      <c r="H268" s="109">
        <f t="shared" si="9"/>
        <v>2.6800000000000001E-4</v>
      </c>
    </row>
    <row r="269" spans="1:8" x14ac:dyDescent="0.3">
      <c r="A269" s="104" t="s">
        <v>18094</v>
      </c>
      <c r="B269" s="104" t="s">
        <v>288</v>
      </c>
      <c r="C269" s="104" t="s">
        <v>311</v>
      </c>
      <c r="D269" s="107">
        <f>COUNTIF(Data_Eksportir!$B$2:$B$3401,A269)</f>
        <v>12</v>
      </c>
      <c r="E269" s="105">
        <f>SUMIFS(Data_Eksportir!$N$2:$N$3401,Data_Eksportir!$B$2:$B$3401,A269)</f>
        <v>102333.38951800001</v>
      </c>
      <c r="F269" s="105">
        <f>SUMIFS(Data_Eksportir!$N$2:$N$3401,Data_Eksportir!$B$2:$B$3401,A269,Data_Eksportir!$Q$2:$Q$3401,"Wajar")</f>
        <v>102333.38951800001</v>
      </c>
      <c r="G269" s="108">
        <f t="shared" si="8"/>
        <v>12.000268999999999</v>
      </c>
      <c r="H269" s="109">
        <f t="shared" si="9"/>
        <v>102333.38978700001</v>
      </c>
    </row>
    <row r="270" spans="1:8" x14ac:dyDescent="0.3">
      <c r="A270" s="104" t="s">
        <v>18106</v>
      </c>
      <c r="B270" s="104" t="s">
        <v>310</v>
      </c>
      <c r="C270" s="104" t="s">
        <v>308</v>
      </c>
      <c r="D270" s="107">
        <f>COUNTIF(Data_Eksportir!$B$2:$B$3401,A270)</f>
        <v>6</v>
      </c>
      <c r="E270" s="105">
        <f>SUMIFS(Data_Eksportir!$N$2:$N$3401,Data_Eksportir!$B$2:$B$3401,A270)</f>
        <v>594448.77770199999</v>
      </c>
      <c r="F270" s="105">
        <f>SUMIFS(Data_Eksportir!$N$2:$N$3401,Data_Eksportir!$B$2:$B$3401,A270,Data_Eksportir!$Q$2:$Q$3401,"Wajar")</f>
        <v>336343.26020200003</v>
      </c>
      <c r="G270" s="108">
        <f t="shared" si="8"/>
        <v>6.0002700000000004</v>
      </c>
      <c r="H270" s="109">
        <f t="shared" si="9"/>
        <v>336343.26047200005</v>
      </c>
    </row>
    <row r="271" spans="1:8" x14ac:dyDescent="0.3">
      <c r="A271" s="104" t="s">
        <v>18113</v>
      </c>
      <c r="B271" s="104" t="s">
        <v>292</v>
      </c>
      <c r="C271" s="104" t="s">
        <v>308</v>
      </c>
      <c r="D271" s="107">
        <f>COUNTIF(Data_Eksportir!$B$2:$B$3401,A271)</f>
        <v>6</v>
      </c>
      <c r="E271" s="105">
        <f>SUMIFS(Data_Eksportir!$N$2:$N$3401,Data_Eksportir!$B$2:$B$3401,A271)</f>
        <v>1120959.2742299999</v>
      </c>
      <c r="F271" s="105">
        <f>SUMIFS(Data_Eksportir!$N$2:$N$3401,Data_Eksportir!$B$2:$B$3401,A271,Data_Eksportir!$Q$2:$Q$3401,"Wajar")</f>
        <v>60905.695270000004</v>
      </c>
      <c r="G271" s="108">
        <f t="shared" si="8"/>
        <v>6.0002709999999997</v>
      </c>
      <c r="H271" s="109">
        <f t="shared" si="9"/>
        <v>60905.695541000001</v>
      </c>
    </row>
    <row r="272" spans="1:8" x14ac:dyDescent="0.3">
      <c r="A272" s="104" t="s">
        <v>18119</v>
      </c>
      <c r="B272" s="104" t="s">
        <v>282</v>
      </c>
      <c r="C272" s="104" t="s">
        <v>311</v>
      </c>
      <c r="D272" s="107">
        <f>COUNTIF(Data_Eksportir!$B$2:$B$3401,A272)</f>
        <v>3</v>
      </c>
      <c r="E272" s="105">
        <f>SUMIFS(Data_Eksportir!$N$2:$N$3401,Data_Eksportir!$B$2:$B$3401,A272)</f>
        <v>1891653.4839299999</v>
      </c>
      <c r="F272" s="105">
        <f>SUMIFS(Data_Eksportir!$N$2:$N$3401,Data_Eksportir!$B$2:$B$3401,A272,Data_Eksportir!$Q$2:$Q$3401,"Wajar")</f>
        <v>1891653.4839299999</v>
      </c>
      <c r="G272" s="108">
        <f t="shared" si="8"/>
        <v>3.0002719999999998</v>
      </c>
      <c r="H272" s="109">
        <f t="shared" si="9"/>
        <v>1891653.4842019998</v>
      </c>
    </row>
    <row r="273" spans="1:8" x14ac:dyDescent="0.3">
      <c r="A273" s="104" t="s">
        <v>18121</v>
      </c>
      <c r="B273" s="104" t="s">
        <v>292</v>
      </c>
      <c r="C273" s="104" t="s">
        <v>311</v>
      </c>
      <c r="D273" s="107">
        <f>COUNTIF(Data_Eksportir!$B$2:$B$3401,A273)</f>
        <v>7</v>
      </c>
      <c r="E273" s="105">
        <f>SUMIFS(Data_Eksportir!$N$2:$N$3401,Data_Eksportir!$B$2:$B$3401,A273)</f>
        <v>586359.70462425996</v>
      </c>
      <c r="F273" s="105">
        <f>SUMIFS(Data_Eksportir!$N$2:$N$3401,Data_Eksportir!$B$2:$B$3401,A273,Data_Eksportir!$Q$2:$Q$3401,"Wajar")</f>
        <v>804.32047426000008</v>
      </c>
      <c r="G273" s="108">
        <f t="shared" si="8"/>
        <v>7.000273</v>
      </c>
      <c r="H273" s="109">
        <f t="shared" si="9"/>
        <v>804.32074726000008</v>
      </c>
    </row>
    <row r="274" spans="1:8" x14ac:dyDescent="0.3">
      <c r="A274" s="104" t="s">
        <v>18129</v>
      </c>
      <c r="B274" s="104" t="s">
        <v>290</v>
      </c>
      <c r="C274" s="104" t="s">
        <v>320</v>
      </c>
      <c r="D274" s="107">
        <f>COUNTIF(Data_Eksportir!$B$2:$B$3401,A274)</f>
        <v>1</v>
      </c>
      <c r="E274" s="105">
        <f>SUMIFS(Data_Eksportir!$N$2:$N$3401,Data_Eksportir!$B$2:$B$3401,A274)</f>
        <v>0</v>
      </c>
      <c r="F274" s="105">
        <f>SUMIFS(Data_Eksportir!$N$2:$N$3401,Data_Eksportir!$B$2:$B$3401,A274,Data_Eksportir!$Q$2:$Q$3401,"Wajar")</f>
        <v>0</v>
      </c>
      <c r="G274" s="108">
        <f t="shared" si="8"/>
        <v>1.0002740000000001</v>
      </c>
      <c r="H274" s="109">
        <f t="shared" si="9"/>
        <v>2.7399999999999999E-4</v>
      </c>
    </row>
    <row r="275" spans="1:8" x14ac:dyDescent="0.3">
      <c r="A275" s="104" t="s">
        <v>18130</v>
      </c>
      <c r="B275" s="104" t="s">
        <v>280</v>
      </c>
      <c r="C275" s="104" t="s">
        <v>311</v>
      </c>
      <c r="D275" s="107">
        <f>COUNTIF(Data_Eksportir!$B$2:$B$3401,A275)</f>
        <v>6</v>
      </c>
      <c r="E275" s="105">
        <f>SUMIFS(Data_Eksportir!$N$2:$N$3401,Data_Eksportir!$B$2:$B$3401,A275)</f>
        <v>74741.150880000001</v>
      </c>
      <c r="F275" s="105">
        <f>SUMIFS(Data_Eksportir!$N$2:$N$3401,Data_Eksportir!$B$2:$B$3401,A275,Data_Eksportir!$Q$2:$Q$3401,"Wajar")</f>
        <v>74741.150880000001</v>
      </c>
      <c r="G275" s="108">
        <f t="shared" si="8"/>
        <v>6.0002750000000002</v>
      </c>
      <c r="H275" s="109">
        <f t="shared" si="9"/>
        <v>74741.151155</v>
      </c>
    </row>
    <row r="276" spans="1:8" x14ac:dyDescent="0.3">
      <c r="A276" s="104" t="s">
        <v>18137</v>
      </c>
      <c r="B276" s="104" t="s">
        <v>280</v>
      </c>
      <c r="C276" s="104" t="s">
        <v>317</v>
      </c>
      <c r="D276" s="107">
        <f>COUNTIF(Data_Eksportir!$B$2:$B$3401,A276)</f>
        <v>1</v>
      </c>
      <c r="E276" s="105">
        <f>SUMIFS(Data_Eksportir!$N$2:$N$3401,Data_Eksportir!$B$2:$B$3401,A276)</f>
        <v>30881.387070000001</v>
      </c>
      <c r="F276" s="105">
        <f>SUMIFS(Data_Eksportir!$N$2:$N$3401,Data_Eksportir!$B$2:$B$3401,A276,Data_Eksportir!$Q$2:$Q$3401,"Wajar")</f>
        <v>30881.387070000001</v>
      </c>
      <c r="G276" s="108">
        <f t="shared" si="8"/>
        <v>1.0002759999999999</v>
      </c>
      <c r="H276" s="109">
        <f t="shared" si="9"/>
        <v>30881.387346</v>
      </c>
    </row>
    <row r="277" spans="1:8" x14ac:dyDescent="0.3">
      <c r="A277" s="104" t="s">
        <v>18139</v>
      </c>
      <c r="B277" s="104" t="s">
        <v>284</v>
      </c>
      <c r="C277" s="104" t="s">
        <v>320</v>
      </c>
      <c r="D277" s="107">
        <f>COUNTIF(Data_Eksportir!$B$2:$B$3401,A277)</f>
        <v>6</v>
      </c>
      <c r="E277" s="105">
        <f>SUMIFS(Data_Eksportir!$N$2:$N$3401,Data_Eksportir!$B$2:$B$3401,A277)</f>
        <v>0</v>
      </c>
      <c r="F277" s="105">
        <f>SUMIFS(Data_Eksportir!$N$2:$N$3401,Data_Eksportir!$B$2:$B$3401,A277,Data_Eksportir!$Q$2:$Q$3401,"Wajar")</f>
        <v>0</v>
      </c>
      <c r="G277" s="108">
        <f t="shared" si="8"/>
        <v>6.0002769999999996</v>
      </c>
      <c r="H277" s="109">
        <f t="shared" si="9"/>
        <v>2.7700000000000001E-4</v>
      </c>
    </row>
    <row r="278" spans="1:8" x14ac:dyDescent="0.3">
      <c r="A278" s="104" t="s">
        <v>18146</v>
      </c>
      <c r="B278" s="104" t="s">
        <v>280</v>
      </c>
      <c r="C278" s="104" t="s">
        <v>320</v>
      </c>
      <c r="D278" s="107">
        <f>COUNTIF(Data_Eksportir!$B$2:$B$3401,A278)</f>
        <v>1</v>
      </c>
      <c r="E278" s="105">
        <f>SUMIFS(Data_Eksportir!$N$2:$N$3401,Data_Eksportir!$B$2:$B$3401,A278)</f>
        <v>123501.9115</v>
      </c>
      <c r="F278" s="105">
        <f>SUMIFS(Data_Eksportir!$N$2:$N$3401,Data_Eksportir!$B$2:$B$3401,A278,Data_Eksportir!$Q$2:$Q$3401,"Wajar")</f>
        <v>0</v>
      </c>
      <c r="G278" s="108">
        <f t="shared" si="8"/>
        <v>1.000278</v>
      </c>
      <c r="H278" s="109">
        <f t="shared" si="9"/>
        <v>2.7799999999999998E-4</v>
      </c>
    </row>
    <row r="279" spans="1:8" x14ac:dyDescent="0.3">
      <c r="A279" s="104" t="s">
        <v>18148</v>
      </c>
      <c r="B279" s="104" t="s">
        <v>290</v>
      </c>
      <c r="C279" s="104" t="s">
        <v>311</v>
      </c>
      <c r="D279" s="107">
        <f>COUNTIF(Data_Eksportir!$B$2:$B$3401,A279)</f>
        <v>1</v>
      </c>
      <c r="E279" s="105">
        <f>SUMIFS(Data_Eksportir!$N$2:$N$3401,Data_Eksportir!$B$2:$B$3401,A279)</f>
        <v>10651.386699999999</v>
      </c>
      <c r="F279" s="105">
        <f>SUMIFS(Data_Eksportir!$N$2:$N$3401,Data_Eksportir!$B$2:$B$3401,A279,Data_Eksportir!$Q$2:$Q$3401,"Wajar")</f>
        <v>10651.386699999999</v>
      </c>
      <c r="G279" s="108">
        <f t="shared" si="8"/>
        <v>1.0002789999999999</v>
      </c>
      <c r="H279" s="109">
        <f t="shared" si="9"/>
        <v>10651.386978999999</v>
      </c>
    </row>
    <row r="280" spans="1:8" x14ac:dyDescent="0.3">
      <c r="A280" s="104" t="s">
        <v>18150</v>
      </c>
      <c r="B280" s="104" t="s">
        <v>286</v>
      </c>
      <c r="C280" s="104" t="s">
        <v>311</v>
      </c>
      <c r="D280" s="107">
        <f>COUNTIF(Data_Eksportir!$B$2:$B$3401,A280)</f>
        <v>7</v>
      </c>
      <c r="E280" s="105">
        <f>SUMIFS(Data_Eksportir!$N$2:$N$3401,Data_Eksportir!$B$2:$B$3401,A280)</f>
        <v>18958.233489999999</v>
      </c>
      <c r="F280" s="105">
        <f>SUMIFS(Data_Eksportir!$N$2:$N$3401,Data_Eksportir!$B$2:$B$3401,A280,Data_Eksportir!$Q$2:$Q$3401,"Wajar")</f>
        <v>18958.233489999999</v>
      </c>
      <c r="G280" s="108">
        <f t="shared" si="8"/>
        <v>7.0002800000000001</v>
      </c>
      <c r="H280" s="109">
        <f t="shared" si="9"/>
        <v>18958.233769999999</v>
      </c>
    </row>
    <row r="281" spans="1:8" x14ac:dyDescent="0.3">
      <c r="A281" s="104" t="s">
        <v>18158</v>
      </c>
      <c r="B281" s="104" t="s">
        <v>280</v>
      </c>
      <c r="C281" s="104" t="s">
        <v>311</v>
      </c>
      <c r="D281" s="107">
        <f>COUNTIF(Data_Eksportir!$B$2:$B$3401,A281)</f>
        <v>1</v>
      </c>
      <c r="E281" s="105">
        <f>SUMIFS(Data_Eksportir!$N$2:$N$3401,Data_Eksportir!$B$2:$B$3401,A281)</f>
        <v>110747.9105</v>
      </c>
      <c r="F281" s="105">
        <f>SUMIFS(Data_Eksportir!$N$2:$N$3401,Data_Eksportir!$B$2:$B$3401,A281,Data_Eksportir!$Q$2:$Q$3401,"Wajar")</f>
        <v>110747.9105</v>
      </c>
      <c r="G281" s="108">
        <f t="shared" si="8"/>
        <v>1.000281</v>
      </c>
      <c r="H281" s="109">
        <f t="shared" si="9"/>
        <v>110747.910781</v>
      </c>
    </row>
    <row r="282" spans="1:8" x14ac:dyDescent="0.3">
      <c r="A282" s="104" t="s">
        <v>18159</v>
      </c>
      <c r="B282" s="104" t="s">
        <v>280</v>
      </c>
      <c r="C282" s="104" t="s">
        <v>308</v>
      </c>
      <c r="D282" s="107">
        <f>COUNTIF(Data_Eksportir!$B$2:$B$3401,A282)</f>
        <v>2</v>
      </c>
      <c r="E282" s="105">
        <f>SUMIFS(Data_Eksportir!$N$2:$N$3401,Data_Eksportir!$B$2:$B$3401,A282)</f>
        <v>727143.74219999998</v>
      </c>
      <c r="F282" s="105">
        <f>SUMIFS(Data_Eksportir!$N$2:$N$3401,Data_Eksportir!$B$2:$B$3401,A282,Data_Eksportir!$Q$2:$Q$3401,"Wajar")</f>
        <v>0</v>
      </c>
      <c r="G282" s="108">
        <f t="shared" si="8"/>
        <v>2.0002819999999999</v>
      </c>
      <c r="H282" s="109">
        <f t="shared" si="9"/>
        <v>2.8200000000000002E-4</v>
      </c>
    </row>
    <row r="283" spans="1:8" x14ac:dyDescent="0.3">
      <c r="A283" s="104" t="s">
        <v>18161</v>
      </c>
      <c r="B283" s="104" t="s">
        <v>280</v>
      </c>
      <c r="C283" s="104" t="s">
        <v>311</v>
      </c>
      <c r="D283" s="107">
        <f>COUNTIF(Data_Eksportir!$B$2:$B$3401,A283)</f>
        <v>1</v>
      </c>
      <c r="E283" s="105">
        <f>SUMIFS(Data_Eksportir!$N$2:$N$3401,Data_Eksportir!$B$2:$B$3401,A283)</f>
        <v>0</v>
      </c>
      <c r="F283" s="105">
        <f>SUMIFS(Data_Eksportir!$N$2:$N$3401,Data_Eksportir!$B$2:$B$3401,A283,Data_Eksportir!$Q$2:$Q$3401,"Wajar")</f>
        <v>0</v>
      </c>
      <c r="G283" s="108">
        <f t="shared" si="8"/>
        <v>1.000283</v>
      </c>
      <c r="H283" s="109">
        <f t="shared" si="9"/>
        <v>2.8299999999999999E-4</v>
      </c>
    </row>
    <row r="284" spans="1:8" x14ac:dyDescent="0.3">
      <c r="A284" s="104" t="s">
        <v>18162</v>
      </c>
      <c r="B284" s="104" t="s">
        <v>282</v>
      </c>
      <c r="C284" s="104" t="s">
        <v>311</v>
      </c>
      <c r="D284" s="107">
        <f>COUNTIF(Data_Eksportir!$B$2:$B$3401,A284)</f>
        <v>2</v>
      </c>
      <c r="E284" s="105">
        <f>SUMIFS(Data_Eksportir!$N$2:$N$3401,Data_Eksportir!$B$2:$B$3401,A284)</f>
        <v>2085492.5819999999</v>
      </c>
      <c r="F284" s="105">
        <f>SUMIFS(Data_Eksportir!$N$2:$N$3401,Data_Eksportir!$B$2:$B$3401,A284,Data_Eksportir!$Q$2:$Q$3401,"Wajar")</f>
        <v>0</v>
      </c>
      <c r="G284" s="108">
        <f t="shared" si="8"/>
        <v>2.0002840000000002</v>
      </c>
      <c r="H284" s="109">
        <f t="shared" si="9"/>
        <v>2.8400000000000002E-4</v>
      </c>
    </row>
    <row r="285" spans="1:8" x14ac:dyDescent="0.3">
      <c r="A285" s="104" t="s">
        <v>18164</v>
      </c>
      <c r="B285" s="104" t="s">
        <v>305</v>
      </c>
      <c r="C285" s="104" t="s">
        <v>314</v>
      </c>
      <c r="D285" s="107">
        <f>COUNTIF(Data_Eksportir!$B$2:$B$3401,A285)</f>
        <v>1</v>
      </c>
      <c r="E285" s="105">
        <f>SUMIFS(Data_Eksportir!$N$2:$N$3401,Data_Eksportir!$B$2:$B$3401,A285)</f>
        <v>3394683.5630000001</v>
      </c>
      <c r="F285" s="105">
        <f>SUMIFS(Data_Eksportir!$N$2:$N$3401,Data_Eksportir!$B$2:$B$3401,A285,Data_Eksportir!$Q$2:$Q$3401,"Wajar")</f>
        <v>0</v>
      </c>
      <c r="G285" s="108">
        <f t="shared" si="8"/>
        <v>1.0002850000000001</v>
      </c>
      <c r="H285" s="109">
        <f t="shared" si="9"/>
        <v>2.8499999999999999E-4</v>
      </c>
    </row>
    <row r="286" spans="1:8" x14ac:dyDescent="0.3">
      <c r="A286" s="104" t="s">
        <v>18166</v>
      </c>
      <c r="B286" s="104" t="s">
        <v>282</v>
      </c>
      <c r="C286" s="104" t="s">
        <v>311</v>
      </c>
      <c r="D286" s="107">
        <f>COUNTIF(Data_Eksportir!$B$2:$B$3401,A286)</f>
        <v>1</v>
      </c>
      <c r="E286" s="105">
        <f>SUMIFS(Data_Eksportir!$N$2:$N$3401,Data_Eksportir!$B$2:$B$3401,A286)</f>
        <v>59549.845480000004</v>
      </c>
      <c r="F286" s="105">
        <f>SUMIFS(Data_Eksportir!$N$2:$N$3401,Data_Eksportir!$B$2:$B$3401,A286,Data_Eksportir!$Q$2:$Q$3401,"Wajar")</f>
        <v>59549.845480000004</v>
      </c>
      <c r="G286" s="108">
        <f t="shared" si="8"/>
        <v>1.000286</v>
      </c>
      <c r="H286" s="109">
        <f t="shared" si="9"/>
        <v>59549.845766000006</v>
      </c>
    </row>
    <row r="287" spans="1:8" x14ac:dyDescent="0.3">
      <c r="A287" s="104" t="s">
        <v>18167</v>
      </c>
      <c r="B287" s="104" t="s">
        <v>288</v>
      </c>
      <c r="C287" s="104" t="s">
        <v>311</v>
      </c>
      <c r="D287" s="107">
        <f>COUNTIF(Data_Eksportir!$B$2:$B$3401,A287)</f>
        <v>7</v>
      </c>
      <c r="E287" s="105">
        <f>SUMIFS(Data_Eksportir!$N$2:$N$3401,Data_Eksportir!$B$2:$B$3401,A287)</f>
        <v>39964761.911200002</v>
      </c>
      <c r="F287" s="105">
        <f>SUMIFS(Data_Eksportir!$N$2:$N$3401,Data_Eksportir!$B$2:$B$3401,A287,Data_Eksportir!$Q$2:$Q$3401,"Wajar")</f>
        <v>2837789.6120000002</v>
      </c>
      <c r="G287" s="108">
        <f t="shared" si="8"/>
        <v>7.0002870000000001</v>
      </c>
      <c r="H287" s="109">
        <f t="shared" si="9"/>
        <v>2837789.6122870003</v>
      </c>
    </row>
    <row r="288" spans="1:8" x14ac:dyDescent="0.3">
      <c r="A288" s="104" t="s">
        <v>18174</v>
      </c>
      <c r="B288" s="104" t="s">
        <v>324</v>
      </c>
      <c r="C288" s="104" t="s">
        <v>311</v>
      </c>
      <c r="D288" s="107">
        <f>COUNTIF(Data_Eksportir!$B$2:$B$3401,A288)</f>
        <v>8</v>
      </c>
      <c r="E288" s="105">
        <f>SUMIFS(Data_Eksportir!$N$2:$N$3401,Data_Eksportir!$B$2:$B$3401,A288)</f>
        <v>4800591.4642529991</v>
      </c>
      <c r="F288" s="105">
        <f>SUMIFS(Data_Eksportir!$N$2:$N$3401,Data_Eksportir!$B$2:$B$3401,A288,Data_Eksportir!$Q$2:$Q$3401,"Wajar")</f>
        <v>2676828.5865529999</v>
      </c>
      <c r="G288" s="108">
        <f t="shared" si="8"/>
        <v>8.0002879999999994</v>
      </c>
      <c r="H288" s="109">
        <f t="shared" si="9"/>
        <v>2676828.5868409998</v>
      </c>
    </row>
    <row r="289" spans="1:8" x14ac:dyDescent="0.3">
      <c r="A289" s="104" t="s">
        <v>18180</v>
      </c>
      <c r="B289" s="104" t="s">
        <v>280</v>
      </c>
      <c r="C289" s="104" t="s">
        <v>308</v>
      </c>
      <c r="D289" s="107">
        <f>COUNTIF(Data_Eksportir!$B$2:$B$3401,A289)</f>
        <v>12</v>
      </c>
      <c r="E289" s="105">
        <f>SUMIFS(Data_Eksportir!$N$2:$N$3401,Data_Eksportir!$B$2:$B$3401,A289)</f>
        <v>0</v>
      </c>
      <c r="F289" s="105">
        <f>SUMIFS(Data_Eksportir!$N$2:$N$3401,Data_Eksportir!$B$2:$B$3401,A289,Data_Eksportir!$Q$2:$Q$3401,"Wajar")</f>
        <v>0</v>
      </c>
      <c r="G289" s="108">
        <f t="shared" si="8"/>
        <v>12.000289</v>
      </c>
      <c r="H289" s="109">
        <f t="shared" si="9"/>
        <v>2.8899999999999998E-4</v>
      </c>
    </row>
    <row r="290" spans="1:8" x14ac:dyDescent="0.3">
      <c r="A290" s="104" t="s">
        <v>18192</v>
      </c>
      <c r="B290" s="104" t="s">
        <v>280</v>
      </c>
      <c r="C290" s="104" t="s">
        <v>308</v>
      </c>
      <c r="D290" s="107">
        <f>COUNTIF(Data_Eksportir!$B$2:$B$3401,A290)</f>
        <v>6</v>
      </c>
      <c r="E290" s="105">
        <f>SUMIFS(Data_Eksportir!$N$2:$N$3401,Data_Eksportir!$B$2:$B$3401,A290)</f>
        <v>1046730.094132</v>
      </c>
      <c r="F290" s="105">
        <f>SUMIFS(Data_Eksportir!$N$2:$N$3401,Data_Eksportir!$B$2:$B$3401,A290,Data_Eksportir!$Q$2:$Q$3401,"Wajar")</f>
        <v>173102.152608</v>
      </c>
      <c r="G290" s="108">
        <f t="shared" si="8"/>
        <v>6.0002899999999997</v>
      </c>
      <c r="H290" s="109">
        <f t="shared" si="9"/>
        <v>173102.152898</v>
      </c>
    </row>
    <row r="291" spans="1:8" x14ac:dyDescent="0.3">
      <c r="A291" s="104" t="s">
        <v>18198</v>
      </c>
      <c r="B291" s="104" t="s">
        <v>316</v>
      </c>
      <c r="C291" s="104" t="s">
        <v>308</v>
      </c>
      <c r="D291" s="107">
        <f>COUNTIF(Data_Eksportir!$B$2:$B$3401,A291)</f>
        <v>10</v>
      </c>
      <c r="E291" s="105">
        <f>SUMIFS(Data_Eksportir!$N$2:$N$3401,Data_Eksportir!$B$2:$B$3401,A291)</f>
        <v>6929799.8159322999</v>
      </c>
      <c r="F291" s="105">
        <f>SUMIFS(Data_Eksportir!$N$2:$N$3401,Data_Eksportir!$B$2:$B$3401,A291,Data_Eksportir!$Q$2:$Q$3401,"Wajar")</f>
        <v>6929799.8159322999</v>
      </c>
      <c r="G291" s="108">
        <f t="shared" si="8"/>
        <v>10.000291000000001</v>
      </c>
      <c r="H291" s="109">
        <f t="shared" si="9"/>
        <v>6929799.8162233001</v>
      </c>
    </row>
    <row r="292" spans="1:8" x14ac:dyDescent="0.3">
      <c r="A292" s="104" t="s">
        <v>18203</v>
      </c>
      <c r="B292" s="104" t="s">
        <v>286</v>
      </c>
      <c r="C292" s="104" t="s">
        <v>308</v>
      </c>
      <c r="D292" s="107">
        <f>COUNTIF(Data_Eksportir!$B$2:$B$3401,A292)</f>
        <v>4</v>
      </c>
      <c r="E292" s="105">
        <f>SUMIFS(Data_Eksportir!$N$2:$N$3401,Data_Eksportir!$B$2:$B$3401,A292)</f>
        <v>13402.6124193</v>
      </c>
      <c r="F292" s="105">
        <f>SUMIFS(Data_Eksportir!$N$2:$N$3401,Data_Eksportir!$B$2:$B$3401,A292,Data_Eksportir!$Q$2:$Q$3401,"Wajar")</f>
        <v>13402.6124193</v>
      </c>
      <c r="G292" s="108">
        <f t="shared" si="8"/>
        <v>4.000292</v>
      </c>
      <c r="H292" s="109">
        <f t="shared" si="9"/>
        <v>13402.6127113</v>
      </c>
    </row>
    <row r="293" spans="1:8" x14ac:dyDescent="0.3">
      <c r="A293" s="104" t="s">
        <v>18207</v>
      </c>
      <c r="B293" s="104" t="s">
        <v>280</v>
      </c>
      <c r="C293" s="104" t="s">
        <v>308</v>
      </c>
      <c r="D293" s="107">
        <f>COUNTIF(Data_Eksportir!$B$2:$B$3401,A293)</f>
        <v>1</v>
      </c>
      <c r="E293" s="105">
        <f>SUMIFS(Data_Eksportir!$N$2:$N$3401,Data_Eksportir!$B$2:$B$3401,A293)</f>
        <v>33800.428370000001</v>
      </c>
      <c r="F293" s="105">
        <f>SUMIFS(Data_Eksportir!$N$2:$N$3401,Data_Eksportir!$B$2:$B$3401,A293,Data_Eksportir!$Q$2:$Q$3401,"Wajar")</f>
        <v>0</v>
      </c>
      <c r="G293" s="108">
        <f t="shared" si="8"/>
        <v>1.0002930000000001</v>
      </c>
      <c r="H293" s="109">
        <f t="shared" si="9"/>
        <v>2.9300000000000002E-4</v>
      </c>
    </row>
    <row r="294" spans="1:8" x14ac:dyDescent="0.3">
      <c r="A294" s="104" t="s">
        <v>18209</v>
      </c>
      <c r="B294" s="104" t="s">
        <v>280</v>
      </c>
      <c r="C294" s="104" t="s">
        <v>308</v>
      </c>
      <c r="D294" s="107">
        <f>COUNTIF(Data_Eksportir!$B$2:$B$3401,A294)</f>
        <v>2</v>
      </c>
      <c r="E294" s="105">
        <f>SUMIFS(Data_Eksportir!$N$2:$N$3401,Data_Eksportir!$B$2:$B$3401,A294)</f>
        <v>144789.98889000001</v>
      </c>
      <c r="F294" s="105">
        <f>SUMIFS(Data_Eksportir!$N$2:$N$3401,Data_Eksportir!$B$2:$B$3401,A294,Data_Eksportir!$Q$2:$Q$3401,"Wajar")</f>
        <v>110792.60060000001</v>
      </c>
      <c r="G294" s="108">
        <f t="shared" si="8"/>
        <v>2.0002939999999998</v>
      </c>
      <c r="H294" s="109">
        <f t="shared" si="9"/>
        <v>110792.600894</v>
      </c>
    </row>
    <row r="295" spans="1:8" x14ac:dyDescent="0.3">
      <c r="A295" s="104" t="s">
        <v>18211</v>
      </c>
      <c r="B295" s="104" t="s">
        <v>284</v>
      </c>
      <c r="C295" s="104" t="s">
        <v>308</v>
      </c>
      <c r="D295" s="107">
        <f>COUNTIF(Data_Eksportir!$B$2:$B$3401,A295)</f>
        <v>2</v>
      </c>
      <c r="E295" s="105">
        <f>SUMIFS(Data_Eksportir!$N$2:$N$3401,Data_Eksportir!$B$2:$B$3401,A295)</f>
        <v>21703.790594999999</v>
      </c>
      <c r="F295" s="105">
        <f>SUMIFS(Data_Eksportir!$N$2:$N$3401,Data_Eksportir!$B$2:$B$3401,A295,Data_Eksportir!$Q$2:$Q$3401,"Wajar")</f>
        <v>18232.93028</v>
      </c>
      <c r="G295" s="108">
        <f t="shared" si="8"/>
        <v>2.0002949999999999</v>
      </c>
      <c r="H295" s="109">
        <f t="shared" si="9"/>
        <v>18232.930575000002</v>
      </c>
    </row>
    <row r="296" spans="1:8" x14ac:dyDescent="0.3">
      <c r="A296" s="104" t="s">
        <v>18214</v>
      </c>
      <c r="B296" s="104" t="s">
        <v>284</v>
      </c>
      <c r="C296" s="104" t="s">
        <v>308</v>
      </c>
      <c r="D296" s="107">
        <f>COUNTIF(Data_Eksportir!$B$2:$B$3401,A296)</f>
        <v>3</v>
      </c>
      <c r="E296" s="105">
        <f>SUMIFS(Data_Eksportir!$N$2:$N$3401,Data_Eksportir!$B$2:$B$3401,A296)</f>
        <v>167348.96184599999</v>
      </c>
      <c r="F296" s="105">
        <f>SUMIFS(Data_Eksportir!$N$2:$N$3401,Data_Eksportir!$B$2:$B$3401,A296,Data_Eksportir!$Q$2:$Q$3401,"Wajar")</f>
        <v>158237.95352000001</v>
      </c>
      <c r="G296" s="108">
        <f t="shared" si="8"/>
        <v>3.0002960000000001</v>
      </c>
      <c r="H296" s="109">
        <f t="shared" si="9"/>
        <v>158237.95381600002</v>
      </c>
    </row>
    <row r="297" spans="1:8" x14ac:dyDescent="0.3">
      <c r="A297" s="104" t="s">
        <v>18218</v>
      </c>
      <c r="B297" s="104" t="s">
        <v>284</v>
      </c>
      <c r="C297" s="104" t="s">
        <v>314</v>
      </c>
      <c r="D297" s="107">
        <f>COUNTIF(Data_Eksportir!$B$2:$B$3401,A297)</f>
        <v>3</v>
      </c>
      <c r="E297" s="105">
        <f>SUMIFS(Data_Eksportir!$N$2:$N$3401,Data_Eksportir!$B$2:$B$3401,A297)</f>
        <v>956704.59727999999</v>
      </c>
      <c r="F297" s="105">
        <f>SUMIFS(Data_Eksportir!$N$2:$N$3401,Data_Eksportir!$B$2:$B$3401,A297,Data_Eksportir!$Q$2:$Q$3401,"Wajar")</f>
        <v>956704.59727999999</v>
      </c>
      <c r="G297" s="108">
        <f t="shared" si="8"/>
        <v>3.0002970000000002</v>
      </c>
      <c r="H297" s="109">
        <f t="shared" si="9"/>
        <v>956704.59757700004</v>
      </c>
    </row>
    <row r="298" spans="1:8" x14ac:dyDescent="0.3">
      <c r="A298" s="104" t="s">
        <v>18221</v>
      </c>
      <c r="B298" s="104" t="s">
        <v>292</v>
      </c>
      <c r="C298" s="104" t="s">
        <v>308</v>
      </c>
      <c r="D298" s="107">
        <f>COUNTIF(Data_Eksportir!$B$2:$B$3401,A298)</f>
        <v>1</v>
      </c>
      <c r="E298" s="105">
        <f>SUMIFS(Data_Eksportir!$N$2:$N$3401,Data_Eksportir!$B$2:$B$3401,A298)</f>
        <v>112163.7537</v>
      </c>
      <c r="F298" s="105">
        <f>SUMIFS(Data_Eksportir!$N$2:$N$3401,Data_Eksportir!$B$2:$B$3401,A298,Data_Eksportir!$Q$2:$Q$3401,"Wajar")</f>
        <v>0</v>
      </c>
      <c r="G298" s="108">
        <f t="shared" si="8"/>
        <v>1.0002979999999999</v>
      </c>
      <c r="H298" s="109">
        <f t="shared" si="9"/>
        <v>2.9799999999999998E-4</v>
      </c>
    </row>
    <row r="299" spans="1:8" x14ac:dyDescent="0.3">
      <c r="A299" s="104" t="s">
        <v>18223</v>
      </c>
      <c r="B299" s="104" t="s">
        <v>284</v>
      </c>
      <c r="C299" s="104" t="s">
        <v>308</v>
      </c>
      <c r="D299" s="107">
        <f>COUNTIF(Data_Eksportir!$B$2:$B$3401,A299)</f>
        <v>6</v>
      </c>
      <c r="E299" s="105">
        <f>SUMIFS(Data_Eksportir!$N$2:$N$3401,Data_Eksportir!$B$2:$B$3401,A299)</f>
        <v>229079.74110999997</v>
      </c>
      <c r="F299" s="105">
        <f>SUMIFS(Data_Eksportir!$N$2:$N$3401,Data_Eksportir!$B$2:$B$3401,A299,Data_Eksportir!$Q$2:$Q$3401,"Wajar")</f>
        <v>146107.67592000001</v>
      </c>
      <c r="G299" s="108">
        <f t="shared" si="8"/>
        <v>6.000299</v>
      </c>
      <c r="H299" s="109">
        <f t="shared" si="9"/>
        <v>146107.67621900002</v>
      </c>
    </row>
    <row r="300" spans="1:8" x14ac:dyDescent="0.3">
      <c r="A300" s="104" t="s">
        <v>18230</v>
      </c>
      <c r="B300" s="104" t="s">
        <v>292</v>
      </c>
      <c r="C300" s="104" t="s">
        <v>311</v>
      </c>
      <c r="D300" s="107">
        <f>COUNTIF(Data_Eksportir!$B$2:$B$3401,A300)</f>
        <v>5</v>
      </c>
      <c r="E300" s="105">
        <f>SUMIFS(Data_Eksportir!$N$2:$N$3401,Data_Eksportir!$B$2:$B$3401,A300)</f>
        <v>21276878.424789999</v>
      </c>
      <c r="F300" s="105">
        <f>SUMIFS(Data_Eksportir!$N$2:$N$3401,Data_Eksportir!$B$2:$B$3401,A300,Data_Eksportir!$Q$2:$Q$3401,"Wajar")</f>
        <v>13026878.424790001</v>
      </c>
      <c r="G300" s="108">
        <f t="shared" si="8"/>
        <v>5.0003000000000002</v>
      </c>
      <c r="H300" s="109">
        <f t="shared" si="9"/>
        <v>13026878.42509</v>
      </c>
    </row>
    <row r="301" spans="1:8" x14ac:dyDescent="0.3">
      <c r="A301" s="104" t="s">
        <v>18235</v>
      </c>
      <c r="B301" s="104" t="s">
        <v>284</v>
      </c>
      <c r="C301" s="104" t="s">
        <v>317</v>
      </c>
      <c r="D301" s="107">
        <f>COUNTIF(Data_Eksportir!$B$2:$B$3401,A301)</f>
        <v>5</v>
      </c>
      <c r="E301" s="105">
        <f>SUMIFS(Data_Eksportir!$N$2:$N$3401,Data_Eksportir!$B$2:$B$3401,A301)</f>
        <v>0</v>
      </c>
      <c r="F301" s="105">
        <f>SUMIFS(Data_Eksportir!$N$2:$N$3401,Data_Eksportir!$B$2:$B$3401,A301,Data_Eksportir!$Q$2:$Q$3401,"Wajar")</f>
        <v>0</v>
      </c>
      <c r="G301" s="108">
        <f t="shared" si="8"/>
        <v>5.0003010000000003</v>
      </c>
      <c r="H301" s="109">
        <f t="shared" si="9"/>
        <v>3.01E-4</v>
      </c>
    </row>
    <row r="302" spans="1:8" x14ac:dyDescent="0.3">
      <c r="A302" s="104" t="s">
        <v>18241</v>
      </c>
      <c r="B302" s="104" t="s">
        <v>286</v>
      </c>
      <c r="C302" s="104" t="s">
        <v>308</v>
      </c>
      <c r="D302" s="107">
        <f>COUNTIF(Data_Eksportir!$B$2:$B$3401,A302)</f>
        <v>14</v>
      </c>
      <c r="E302" s="105">
        <f>SUMIFS(Data_Eksportir!$N$2:$N$3401,Data_Eksportir!$B$2:$B$3401,A302)</f>
        <v>3495940.1153087998</v>
      </c>
      <c r="F302" s="105">
        <f>SUMIFS(Data_Eksportir!$N$2:$N$3401,Data_Eksportir!$B$2:$B$3401,A302,Data_Eksportir!$Q$2:$Q$3401,"Wajar")</f>
        <v>390390.11392299994</v>
      </c>
      <c r="G302" s="108">
        <f t="shared" si="8"/>
        <v>14.000302</v>
      </c>
      <c r="H302" s="109">
        <f t="shared" si="9"/>
        <v>390390.11422499991</v>
      </c>
    </row>
    <row r="303" spans="1:8" x14ac:dyDescent="0.3">
      <c r="A303" s="104" t="s">
        <v>18256</v>
      </c>
      <c r="B303" s="104" t="s">
        <v>280</v>
      </c>
      <c r="C303" s="104" t="s">
        <v>314</v>
      </c>
      <c r="D303" s="107">
        <f>COUNTIF(Data_Eksportir!$B$2:$B$3401,A303)</f>
        <v>6</v>
      </c>
      <c r="E303" s="105">
        <f>SUMIFS(Data_Eksportir!$N$2:$N$3401,Data_Eksportir!$B$2:$B$3401,A303)</f>
        <v>964651.30771070009</v>
      </c>
      <c r="F303" s="105">
        <f>SUMIFS(Data_Eksportir!$N$2:$N$3401,Data_Eksportir!$B$2:$B$3401,A303,Data_Eksportir!$Q$2:$Q$3401,"Wajar")</f>
        <v>908225.06204390014</v>
      </c>
      <c r="G303" s="108">
        <f t="shared" si="8"/>
        <v>6.0003029999999997</v>
      </c>
      <c r="H303" s="109">
        <f t="shared" si="9"/>
        <v>908225.06234690011</v>
      </c>
    </row>
    <row r="304" spans="1:8" x14ac:dyDescent="0.3">
      <c r="A304" s="104" t="s">
        <v>18262</v>
      </c>
      <c r="B304" s="104" t="s">
        <v>307</v>
      </c>
      <c r="C304" s="104" t="s">
        <v>308</v>
      </c>
      <c r="D304" s="107">
        <f>COUNTIF(Data_Eksportir!$B$2:$B$3401,A304)</f>
        <v>4</v>
      </c>
      <c r="E304" s="105">
        <f>SUMIFS(Data_Eksportir!$N$2:$N$3401,Data_Eksportir!$B$2:$B$3401,A304)</f>
        <v>1020131900.546</v>
      </c>
      <c r="F304" s="105">
        <f>SUMIFS(Data_Eksportir!$N$2:$N$3401,Data_Eksportir!$B$2:$B$3401,A304,Data_Eksportir!$Q$2:$Q$3401,"Wajar")</f>
        <v>2110583.2459999998</v>
      </c>
      <c r="G304" s="108">
        <f t="shared" si="8"/>
        <v>4.0003039999999999</v>
      </c>
      <c r="H304" s="109">
        <f t="shared" si="9"/>
        <v>2110583.2463039998</v>
      </c>
    </row>
    <row r="305" spans="1:8" x14ac:dyDescent="0.3">
      <c r="A305" s="104" t="s">
        <v>18267</v>
      </c>
      <c r="B305" s="104" t="s">
        <v>282</v>
      </c>
      <c r="C305" s="104" t="s">
        <v>320</v>
      </c>
      <c r="D305" s="107">
        <f>COUNTIF(Data_Eksportir!$B$2:$B$3401,A305)</f>
        <v>4</v>
      </c>
      <c r="E305" s="105">
        <f>SUMIFS(Data_Eksportir!$N$2:$N$3401,Data_Eksportir!$B$2:$B$3401,A305)</f>
        <v>309494.15059999999</v>
      </c>
      <c r="F305" s="105">
        <f>SUMIFS(Data_Eksportir!$N$2:$N$3401,Data_Eksportir!$B$2:$B$3401,A305,Data_Eksportir!$Q$2:$Q$3401,"Wajar")</f>
        <v>41296.882799999999</v>
      </c>
      <c r="G305" s="108">
        <f t="shared" si="8"/>
        <v>4.000305</v>
      </c>
      <c r="H305" s="109">
        <f t="shared" si="9"/>
        <v>41296.883105000001</v>
      </c>
    </row>
    <row r="306" spans="1:8" x14ac:dyDescent="0.3">
      <c r="A306" s="104" t="s">
        <v>18271</v>
      </c>
      <c r="B306" s="104" t="s">
        <v>290</v>
      </c>
      <c r="C306" s="104" t="s">
        <v>311</v>
      </c>
      <c r="D306" s="107">
        <f>COUNTIF(Data_Eksportir!$B$2:$B$3401,A306)</f>
        <v>3</v>
      </c>
      <c r="E306" s="105">
        <f>SUMIFS(Data_Eksportir!$N$2:$N$3401,Data_Eksportir!$B$2:$B$3401,A306)</f>
        <v>36035.930916999998</v>
      </c>
      <c r="F306" s="105">
        <f>SUMIFS(Data_Eksportir!$N$2:$N$3401,Data_Eksportir!$B$2:$B$3401,A306,Data_Eksportir!$Q$2:$Q$3401,"Wajar")</f>
        <v>36035.930916999998</v>
      </c>
      <c r="G306" s="108">
        <f t="shared" si="8"/>
        <v>3.0003060000000001</v>
      </c>
      <c r="H306" s="109">
        <f t="shared" si="9"/>
        <v>36035.931223</v>
      </c>
    </row>
    <row r="307" spans="1:8" x14ac:dyDescent="0.3">
      <c r="A307" s="104" t="s">
        <v>18274</v>
      </c>
      <c r="B307" s="104" t="s">
        <v>290</v>
      </c>
      <c r="C307" s="104" t="s">
        <v>311</v>
      </c>
      <c r="D307" s="107">
        <f>COUNTIF(Data_Eksportir!$B$2:$B$3401,A307)</f>
        <v>2</v>
      </c>
      <c r="E307" s="105">
        <f>SUMIFS(Data_Eksportir!$N$2:$N$3401,Data_Eksportir!$B$2:$B$3401,A307)</f>
        <v>10714978.251</v>
      </c>
      <c r="F307" s="105">
        <f>SUMIFS(Data_Eksportir!$N$2:$N$3401,Data_Eksportir!$B$2:$B$3401,A307,Data_Eksportir!$Q$2:$Q$3401,"Wajar")</f>
        <v>9199978.2510000002</v>
      </c>
      <c r="G307" s="108">
        <f t="shared" si="8"/>
        <v>2.0003069999999998</v>
      </c>
      <c r="H307" s="109">
        <f t="shared" si="9"/>
        <v>9199978.2513069995</v>
      </c>
    </row>
    <row r="308" spans="1:8" x14ac:dyDescent="0.3">
      <c r="A308" s="104" t="s">
        <v>18276</v>
      </c>
      <c r="B308" s="104" t="s">
        <v>288</v>
      </c>
      <c r="C308" s="104" t="s">
        <v>311</v>
      </c>
      <c r="D308" s="107">
        <f>COUNTIF(Data_Eksportir!$B$2:$B$3401,A308)</f>
        <v>12</v>
      </c>
      <c r="E308" s="105">
        <f>SUMIFS(Data_Eksportir!$N$2:$N$3401,Data_Eksportir!$B$2:$B$3401,A308)</f>
        <v>3721660.7576999995</v>
      </c>
      <c r="F308" s="105">
        <f>SUMIFS(Data_Eksportir!$N$2:$N$3401,Data_Eksportir!$B$2:$B$3401,A308,Data_Eksportir!$Q$2:$Q$3401,"Wajar")</f>
        <v>3181676.0700999997</v>
      </c>
      <c r="G308" s="108">
        <f t="shared" si="8"/>
        <v>12.000308</v>
      </c>
      <c r="H308" s="109">
        <f t="shared" si="9"/>
        <v>3181676.0704079997</v>
      </c>
    </row>
    <row r="309" spans="1:8" x14ac:dyDescent="0.3">
      <c r="A309" s="104" t="s">
        <v>18282</v>
      </c>
      <c r="B309" s="104" t="s">
        <v>282</v>
      </c>
      <c r="C309" s="104" t="s">
        <v>311</v>
      </c>
      <c r="D309" s="107">
        <f>COUNTIF(Data_Eksportir!$B$2:$B$3401,A309)</f>
        <v>8</v>
      </c>
      <c r="E309" s="105">
        <f>SUMIFS(Data_Eksportir!$N$2:$N$3401,Data_Eksportir!$B$2:$B$3401,A309)</f>
        <v>172070.34502000001</v>
      </c>
      <c r="F309" s="105">
        <f>SUMIFS(Data_Eksportir!$N$2:$N$3401,Data_Eksportir!$B$2:$B$3401,A309,Data_Eksportir!$Q$2:$Q$3401,"Wajar")</f>
        <v>34414.069000000003</v>
      </c>
      <c r="G309" s="108">
        <f t="shared" si="8"/>
        <v>8.0003089999999997</v>
      </c>
      <c r="H309" s="109">
        <f t="shared" si="9"/>
        <v>34414.069309000006</v>
      </c>
    </row>
    <row r="310" spans="1:8" x14ac:dyDescent="0.3">
      <c r="A310" s="104" t="s">
        <v>18291</v>
      </c>
      <c r="B310" s="104" t="s">
        <v>284</v>
      </c>
      <c r="C310" s="104" t="s">
        <v>311</v>
      </c>
      <c r="D310" s="107">
        <f>COUNTIF(Data_Eksportir!$B$2:$B$3401,A310)</f>
        <v>3</v>
      </c>
      <c r="E310" s="105">
        <f>SUMIFS(Data_Eksportir!$N$2:$N$3401,Data_Eksportir!$B$2:$B$3401,A310)</f>
        <v>181102.92421000003</v>
      </c>
      <c r="F310" s="105">
        <f>SUMIFS(Data_Eksportir!$N$2:$N$3401,Data_Eksportir!$B$2:$B$3401,A310,Data_Eksportir!$Q$2:$Q$3401,"Wajar")</f>
        <v>181102.92421000003</v>
      </c>
      <c r="G310" s="108">
        <f t="shared" si="8"/>
        <v>3.0003099999999998</v>
      </c>
      <c r="H310" s="109">
        <f t="shared" si="9"/>
        <v>181102.92452000003</v>
      </c>
    </row>
    <row r="311" spans="1:8" x14ac:dyDescent="0.3">
      <c r="A311" s="104" t="s">
        <v>18295</v>
      </c>
      <c r="B311" s="104" t="s">
        <v>293</v>
      </c>
      <c r="C311" s="104" t="s">
        <v>311</v>
      </c>
      <c r="D311" s="107">
        <f>COUNTIF(Data_Eksportir!$B$2:$B$3401,A311)</f>
        <v>1</v>
      </c>
      <c r="E311" s="105">
        <f>SUMIFS(Data_Eksportir!$N$2:$N$3401,Data_Eksportir!$B$2:$B$3401,A311)</f>
        <v>6882.8138010000002</v>
      </c>
      <c r="F311" s="105">
        <f>SUMIFS(Data_Eksportir!$N$2:$N$3401,Data_Eksportir!$B$2:$B$3401,A311,Data_Eksportir!$Q$2:$Q$3401,"Wajar")</f>
        <v>6882.8138010000002</v>
      </c>
      <c r="G311" s="108">
        <f t="shared" si="8"/>
        <v>1.000311</v>
      </c>
      <c r="H311" s="109">
        <f t="shared" si="9"/>
        <v>6882.814112</v>
      </c>
    </row>
    <row r="312" spans="1:8" x14ac:dyDescent="0.3">
      <c r="A312" s="104" t="s">
        <v>18297</v>
      </c>
      <c r="B312" s="104" t="s">
        <v>284</v>
      </c>
      <c r="C312" s="104" t="s">
        <v>308</v>
      </c>
      <c r="D312" s="107">
        <f>COUNTIF(Data_Eksportir!$B$2:$B$3401,A312)</f>
        <v>1</v>
      </c>
      <c r="E312" s="105">
        <f>SUMIFS(Data_Eksportir!$N$2:$N$3401,Data_Eksportir!$B$2:$B$3401,A312)</f>
        <v>393276.21049999999</v>
      </c>
      <c r="F312" s="105">
        <f>SUMIFS(Data_Eksportir!$N$2:$N$3401,Data_Eksportir!$B$2:$B$3401,A312,Data_Eksportir!$Q$2:$Q$3401,"Wajar")</f>
        <v>393276.21049999999</v>
      </c>
      <c r="G312" s="108">
        <f t="shared" si="8"/>
        <v>1.0003120000000001</v>
      </c>
      <c r="H312" s="109">
        <f t="shared" si="9"/>
        <v>393276.21081199998</v>
      </c>
    </row>
    <row r="313" spans="1:8" x14ac:dyDescent="0.3">
      <c r="A313" s="104" t="s">
        <v>18298</v>
      </c>
      <c r="B313" s="104" t="s">
        <v>284</v>
      </c>
      <c r="C313" s="104" t="s">
        <v>308</v>
      </c>
      <c r="D313" s="107">
        <f>COUNTIF(Data_Eksportir!$B$2:$B$3401,A313)</f>
        <v>5</v>
      </c>
      <c r="E313" s="105">
        <f>SUMIFS(Data_Eksportir!$N$2:$N$3401,Data_Eksportir!$B$2:$B$3401,A313)</f>
        <v>110568.94117999999</v>
      </c>
      <c r="F313" s="105">
        <f>SUMIFS(Data_Eksportir!$N$2:$N$3401,Data_Eksportir!$B$2:$B$3401,A313,Data_Eksportir!$Q$2:$Q$3401,"Wajar")</f>
        <v>93598.356559999986</v>
      </c>
      <c r="G313" s="108">
        <f t="shared" si="8"/>
        <v>5.0003130000000002</v>
      </c>
      <c r="H313" s="109">
        <f t="shared" si="9"/>
        <v>93598.356872999982</v>
      </c>
    </row>
    <row r="314" spans="1:8" x14ac:dyDescent="0.3">
      <c r="A314" s="104" t="s">
        <v>18303</v>
      </c>
      <c r="B314" s="104" t="s">
        <v>294</v>
      </c>
      <c r="C314" s="104" t="s">
        <v>308</v>
      </c>
      <c r="D314" s="107">
        <f>COUNTIF(Data_Eksportir!$B$2:$B$3401,A314)</f>
        <v>2</v>
      </c>
      <c r="E314" s="105">
        <f>SUMIFS(Data_Eksportir!$N$2:$N$3401,Data_Eksportir!$B$2:$B$3401,A314)</f>
        <v>100802.83528499999</v>
      </c>
      <c r="F314" s="105">
        <f>SUMIFS(Data_Eksportir!$N$2:$N$3401,Data_Eksportir!$B$2:$B$3401,A314,Data_Eksportir!$Q$2:$Q$3401,"Wajar")</f>
        <v>93960.97438</v>
      </c>
      <c r="G314" s="108">
        <f t="shared" si="8"/>
        <v>2.0003139999999999</v>
      </c>
      <c r="H314" s="109">
        <f t="shared" si="9"/>
        <v>93960.974694000004</v>
      </c>
    </row>
    <row r="315" spans="1:8" x14ac:dyDescent="0.3">
      <c r="A315" s="104" t="s">
        <v>18306</v>
      </c>
      <c r="B315" s="104" t="s">
        <v>302</v>
      </c>
      <c r="C315" s="104" t="s">
        <v>311</v>
      </c>
      <c r="D315" s="107">
        <f>COUNTIF(Data_Eksportir!$B$2:$B$3401,A315)</f>
        <v>2</v>
      </c>
      <c r="E315" s="105">
        <f>SUMIFS(Data_Eksportir!$N$2:$N$3401,Data_Eksportir!$B$2:$B$3401,A315)</f>
        <v>522316.375</v>
      </c>
      <c r="F315" s="105">
        <f>SUMIFS(Data_Eksportir!$N$2:$N$3401,Data_Eksportir!$B$2:$B$3401,A315,Data_Eksportir!$Q$2:$Q$3401,"Wajar")</f>
        <v>0</v>
      </c>
      <c r="G315" s="108">
        <f t="shared" si="8"/>
        <v>2.0003150000000001</v>
      </c>
      <c r="H315" s="109">
        <f t="shared" si="9"/>
        <v>3.1500000000000001E-4</v>
      </c>
    </row>
    <row r="316" spans="1:8" x14ac:dyDescent="0.3">
      <c r="A316" s="104" t="s">
        <v>18310</v>
      </c>
      <c r="B316" s="104" t="s">
        <v>282</v>
      </c>
      <c r="C316" s="104" t="s">
        <v>308</v>
      </c>
      <c r="D316" s="107">
        <f>COUNTIF(Data_Eksportir!$B$2:$B$3401,A316)</f>
        <v>7</v>
      </c>
      <c r="E316" s="105">
        <f>SUMIFS(Data_Eksportir!$N$2:$N$3401,Data_Eksportir!$B$2:$B$3401,A316)</f>
        <v>1075889.0072630001</v>
      </c>
      <c r="F316" s="105">
        <f>SUMIFS(Data_Eksportir!$N$2:$N$3401,Data_Eksportir!$B$2:$B$3401,A316,Data_Eksportir!$Q$2:$Q$3401,"Wajar")</f>
        <v>305848.41949299996</v>
      </c>
      <c r="G316" s="108">
        <f t="shared" si="8"/>
        <v>7.0003159999999998</v>
      </c>
      <c r="H316" s="109">
        <f t="shared" si="9"/>
        <v>305848.41980899998</v>
      </c>
    </row>
    <row r="317" spans="1:8" x14ac:dyDescent="0.3">
      <c r="A317" s="104" t="s">
        <v>18313</v>
      </c>
      <c r="B317" s="104" t="s">
        <v>284</v>
      </c>
      <c r="C317" s="104" t="s">
        <v>311</v>
      </c>
      <c r="D317" s="107">
        <f>COUNTIF(Data_Eksportir!$B$2:$B$3401,A317)</f>
        <v>9</v>
      </c>
      <c r="E317" s="105">
        <f>SUMIFS(Data_Eksportir!$N$2:$N$3401,Data_Eksportir!$B$2:$B$3401,A317)</f>
        <v>88568.752758300005</v>
      </c>
      <c r="F317" s="105">
        <f>SUMIFS(Data_Eksportir!$N$2:$N$3401,Data_Eksportir!$B$2:$B$3401,A317,Data_Eksportir!$Q$2:$Q$3401,"Wajar")</f>
        <v>81638.719012300004</v>
      </c>
      <c r="G317" s="108">
        <f t="shared" si="8"/>
        <v>9.0003170000000008</v>
      </c>
      <c r="H317" s="109">
        <f t="shared" si="9"/>
        <v>81638.719329300002</v>
      </c>
    </row>
    <row r="318" spans="1:8" x14ac:dyDescent="0.3">
      <c r="A318" s="104" t="s">
        <v>18320</v>
      </c>
      <c r="B318" s="104" t="s">
        <v>282</v>
      </c>
      <c r="C318" s="104" t="s">
        <v>311</v>
      </c>
      <c r="D318" s="107">
        <f>COUNTIF(Data_Eksportir!$B$2:$B$3401,A318)</f>
        <v>3</v>
      </c>
      <c r="E318" s="105">
        <f>SUMIFS(Data_Eksportir!$N$2:$N$3401,Data_Eksportir!$B$2:$B$3401,A318)</f>
        <v>174575.05768999999</v>
      </c>
      <c r="F318" s="105">
        <f>SUMIFS(Data_Eksportir!$N$2:$N$3401,Data_Eksportir!$B$2:$B$3401,A318,Data_Eksportir!$Q$2:$Q$3401,"Wajar")</f>
        <v>154325.05768999999</v>
      </c>
      <c r="G318" s="108">
        <f t="shared" si="8"/>
        <v>3.000318</v>
      </c>
      <c r="H318" s="109">
        <f t="shared" si="9"/>
        <v>154325.05800799999</v>
      </c>
    </row>
    <row r="319" spans="1:8" x14ac:dyDescent="0.3">
      <c r="A319" s="104" t="s">
        <v>18324</v>
      </c>
      <c r="B319" s="104" t="s">
        <v>284</v>
      </c>
      <c r="C319" s="104" t="s">
        <v>308</v>
      </c>
      <c r="D319" s="107">
        <f>COUNTIF(Data_Eksportir!$B$2:$B$3401,A319)</f>
        <v>3</v>
      </c>
      <c r="E319" s="105">
        <f>SUMIFS(Data_Eksportir!$N$2:$N$3401,Data_Eksportir!$B$2:$B$3401,A319)</f>
        <v>17146966.74625</v>
      </c>
      <c r="F319" s="105">
        <f>SUMIFS(Data_Eksportir!$N$2:$N$3401,Data_Eksportir!$B$2:$B$3401,A319,Data_Eksportir!$Q$2:$Q$3401,"Wajar")</f>
        <v>0</v>
      </c>
      <c r="G319" s="108">
        <f t="shared" si="8"/>
        <v>3.0003190000000002</v>
      </c>
      <c r="H319" s="109">
        <f t="shared" si="9"/>
        <v>3.19E-4</v>
      </c>
    </row>
    <row r="320" spans="1:8" x14ac:dyDescent="0.3">
      <c r="A320" s="104" t="s">
        <v>18326</v>
      </c>
      <c r="B320" s="104" t="s">
        <v>292</v>
      </c>
      <c r="C320" s="104" t="s">
        <v>311</v>
      </c>
      <c r="D320" s="107">
        <f>COUNTIF(Data_Eksportir!$B$2:$B$3401,A320)</f>
        <v>2</v>
      </c>
      <c r="E320" s="105">
        <f>SUMIFS(Data_Eksportir!$N$2:$N$3401,Data_Eksportir!$B$2:$B$3401,A320)</f>
        <v>18137.302674999999</v>
      </c>
      <c r="F320" s="105">
        <f>SUMIFS(Data_Eksportir!$N$2:$N$3401,Data_Eksportir!$B$2:$B$3401,A320,Data_Eksportir!$Q$2:$Q$3401,"Wajar")</f>
        <v>18137.302674999999</v>
      </c>
      <c r="G320" s="108">
        <f t="shared" si="8"/>
        <v>2.0003199999999999</v>
      </c>
      <c r="H320" s="109">
        <f t="shared" si="9"/>
        <v>18137.302994999998</v>
      </c>
    </row>
    <row r="321" spans="1:8" x14ac:dyDescent="0.3">
      <c r="A321" s="104" t="s">
        <v>18329</v>
      </c>
      <c r="B321" s="104" t="s">
        <v>284</v>
      </c>
      <c r="C321" s="104" t="s">
        <v>308</v>
      </c>
      <c r="D321" s="107">
        <f>COUNTIF(Data_Eksportir!$B$2:$B$3401,A321)</f>
        <v>3</v>
      </c>
      <c r="E321" s="105">
        <f>SUMIFS(Data_Eksportir!$N$2:$N$3401,Data_Eksportir!$B$2:$B$3401,A321)</f>
        <v>109258.02132910001</v>
      </c>
      <c r="F321" s="105">
        <f>SUMIFS(Data_Eksportir!$N$2:$N$3401,Data_Eksportir!$B$2:$B$3401,A321,Data_Eksportir!$Q$2:$Q$3401,"Wajar")</f>
        <v>109258.02132910001</v>
      </c>
      <c r="G321" s="108">
        <f t="shared" si="8"/>
        <v>3.000321</v>
      </c>
      <c r="H321" s="109">
        <f t="shared" si="9"/>
        <v>109258.02165010001</v>
      </c>
    </row>
    <row r="322" spans="1:8" x14ac:dyDescent="0.3">
      <c r="A322" s="104" t="s">
        <v>18331</v>
      </c>
      <c r="B322" s="104" t="s">
        <v>313</v>
      </c>
      <c r="C322" s="104" t="s">
        <v>308</v>
      </c>
      <c r="D322" s="107">
        <f>COUNTIF(Data_Eksportir!$B$2:$B$3401,A322)</f>
        <v>10</v>
      </c>
      <c r="E322" s="105">
        <f>SUMIFS(Data_Eksportir!$N$2:$N$3401,Data_Eksportir!$B$2:$B$3401,A322)</f>
        <v>3317099.0763081005</v>
      </c>
      <c r="F322" s="105">
        <f>SUMIFS(Data_Eksportir!$N$2:$N$3401,Data_Eksportir!$B$2:$B$3401,A322,Data_Eksportir!$Q$2:$Q$3401,"Wajar")</f>
        <v>1759200.7578081</v>
      </c>
      <c r="G322" s="108">
        <f t="shared" ref="G322:G385" si="10">D322+ROW()/10^6</f>
        <v>10.000322000000001</v>
      </c>
      <c r="H322" s="109">
        <f t="shared" ref="H322:H385" si="11">F322+ROW()/10^6</f>
        <v>1759200.7581300999</v>
      </c>
    </row>
    <row r="323" spans="1:8" x14ac:dyDescent="0.3">
      <c r="A323" s="104" t="s">
        <v>18338</v>
      </c>
      <c r="B323" s="104" t="s">
        <v>288</v>
      </c>
      <c r="C323" s="104" t="s">
        <v>311</v>
      </c>
      <c r="D323" s="107">
        <f>COUNTIF(Data_Eksportir!$B$2:$B$3401,A323)</f>
        <v>12</v>
      </c>
      <c r="E323" s="105">
        <f>SUMIFS(Data_Eksportir!$N$2:$N$3401,Data_Eksportir!$B$2:$B$3401,A323)</f>
        <v>0</v>
      </c>
      <c r="F323" s="105">
        <f>SUMIFS(Data_Eksportir!$N$2:$N$3401,Data_Eksportir!$B$2:$B$3401,A323,Data_Eksportir!$Q$2:$Q$3401,"Wajar")</f>
        <v>0</v>
      </c>
      <c r="G323" s="108">
        <f t="shared" si="10"/>
        <v>12.000323</v>
      </c>
      <c r="H323" s="109">
        <f t="shared" si="11"/>
        <v>3.2299999999999999E-4</v>
      </c>
    </row>
    <row r="324" spans="1:8" x14ac:dyDescent="0.3">
      <c r="A324" s="104" t="s">
        <v>18351</v>
      </c>
      <c r="B324" s="104" t="s">
        <v>293</v>
      </c>
      <c r="C324" s="104" t="s">
        <v>308</v>
      </c>
      <c r="D324" s="107">
        <f>COUNTIF(Data_Eksportir!$B$2:$B$3401,A324)</f>
        <v>1</v>
      </c>
      <c r="E324" s="105">
        <f>SUMIFS(Data_Eksportir!$N$2:$N$3401,Data_Eksportir!$B$2:$B$3401,A324)</f>
        <v>0</v>
      </c>
      <c r="F324" s="105">
        <f>SUMIFS(Data_Eksportir!$N$2:$N$3401,Data_Eksportir!$B$2:$B$3401,A324,Data_Eksportir!$Q$2:$Q$3401,"Wajar")</f>
        <v>0</v>
      </c>
      <c r="G324" s="108">
        <f t="shared" si="10"/>
        <v>1.000324</v>
      </c>
      <c r="H324" s="109">
        <f t="shared" si="11"/>
        <v>3.2400000000000001E-4</v>
      </c>
    </row>
    <row r="325" spans="1:8" x14ac:dyDescent="0.3">
      <c r="A325" s="104" t="s">
        <v>18353</v>
      </c>
      <c r="B325" s="104" t="s">
        <v>297</v>
      </c>
      <c r="C325" s="104" t="s">
        <v>317</v>
      </c>
      <c r="D325" s="107">
        <f>COUNTIF(Data_Eksportir!$B$2:$B$3401,A325)</f>
        <v>2</v>
      </c>
      <c r="E325" s="105">
        <f>SUMIFS(Data_Eksportir!$N$2:$N$3401,Data_Eksportir!$B$2:$B$3401,A325)</f>
        <v>114501.67027</v>
      </c>
      <c r="F325" s="105">
        <f>SUMIFS(Data_Eksportir!$N$2:$N$3401,Data_Eksportir!$B$2:$B$3401,A325,Data_Eksportir!$Q$2:$Q$3401,"Wajar")</f>
        <v>114501.67027</v>
      </c>
      <c r="G325" s="108">
        <f t="shared" si="10"/>
        <v>2.0003250000000001</v>
      </c>
      <c r="H325" s="109">
        <f t="shared" si="11"/>
        <v>114501.670595</v>
      </c>
    </row>
    <row r="326" spans="1:8" x14ac:dyDescent="0.3">
      <c r="A326" s="104" t="s">
        <v>18355</v>
      </c>
      <c r="B326" s="104" t="s">
        <v>284</v>
      </c>
      <c r="C326" s="104" t="s">
        <v>308</v>
      </c>
      <c r="D326" s="107">
        <f>COUNTIF(Data_Eksportir!$B$2:$B$3401,A326)</f>
        <v>11</v>
      </c>
      <c r="E326" s="105">
        <f>SUMIFS(Data_Eksportir!$N$2:$N$3401,Data_Eksportir!$B$2:$B$3401,A326)</f>
        <v>317448892.0131529</v>
      </c>
      <c r="F326" s="105">
        <f>SUMIFS(Data_Eksportir!$N$2:$N$3401,Data_Eksportir!$B$2:$B$3401,A326,Data_Eksportir!$Q$2:$Q$3401,"Wajar")</f>
        <v>288684.16504300002</v>
      </c>
      <c r="G326" s="108">
        <f t="shared" si="10"/>
        <v>11.000325999999999</v>
      </c>
      <c r="H326" s="109">
        <f t="shared" si="11"/>
        <v>288684.16536899999</v>
      </c>
    </row>
    <row r="327" spans="1:8" x14ac:dyDescent="0.3">
      <c r="A327" s="104" t="s">
        <v>18362</v>
      </c>
      <c r="B327" s="104" t="s">
        <v>288</v>
      </c>
      <c r="C327" s="104" t="s">
        <v>311</v>
      </c>
      <c r="D327" s="107">
        <f>COUNTIF(Data_Eksportir!$B$2:$B$3401,A327)</f>
        <v>1</v>
      </c>
      <c r="E327" s="105">
        <f>SUMIFS(Data_Eksportir!$N$2:$N$3401,Data_Eksportir!$B$2:$B$3401,A327)</f>
        <v>0</v>
      </c>
      <c r="F327" s="105">
        <f>SUMIFS(Data_Eksportir!$N$2:$N$3401,Data_Eksportir!$B$2:$B$3401,A327,Data_Eksportir!$Q$2:$Q$3401,"Wajar")</f>
        <v>0</v>
      </c>
      <c r="G327" s="108">
        <f t="shared" si="10"/>
        <v>1.000327</v>
      </c>
      <c r="H327" s="109">
        <f t="shared" si="11"/>
        <v>3.2699999999999998E-4</v>
      </c>
    </row>
    <row r="328" spans="1:8" x14ac:dyDescent="0.3">
      <c r="A328" s="104" t="s">
        <v>18363</v>
      </c>
      <c r="B328" s="104" t="s">
        <v>282</v>
      </c>
      <c r="C328" s="104" t="s">
        <v>320</v>
      </c>
      <c r="D328" s="107">
        <f>COUNTIF(Data_Eksportir!$B$2:$B$3401,A328)</f>
        <v>1</v>
      </c>
      <c r="E328" s="105">
        <f>SUMIFS(Data_Eksportir!$N$2:$N$3401,Data_Eksportir!$B$2:$B$3401,A328)</f>
        <v>277424.67190000002</v>
      </c>
      <c r="F328" s="105">
        <f>SUMIFS(Data_Eksportir!$N$2:$N$3401,Data_Eksportir!$B$2:$B$3401,A328,Data_Eksportir!$Q$2:$Q$3401,"Wajar")</f>
        <v>277424.67190000002</v>
      </c>
      <c r="G328" s="108">
        <f t="shared" si="10"/>
        <v>1.0003280000000001</v>
      </c>
      <c r="H328" s="109">
        <f t="shared" si="11"/>
        <v>277424.67222800001</v>
      </c>
    </row>
    <row r="329" spans="1:8" x14ac:dyDescent="0.3">
      <c r="A329" s="104" t="s">
        <v>18364</v>
      </c>
      <c r="B329" s="104" t="s">
        <v>290</v>
      </c>
      <c r="C329" s="104" t="s">
        <v>311</v>
      </c>
      <c r="D329" s="107">
        <f>COUNTIF(Data_Eksportir!$B$2:$B$3401,A329)</f>
        <v>4</v>
      </c>
      <c r="E329" s="105">
        <f>SUMIFS(Data_Eksportir!$N$2:$N$3401,Data_Eksportir!$B$2:$B$3401,A329)</f>
        <v>1216472.2957700002</v>
      </c>
      <c r="F329" s="105">
        <f>SUMIFS(Data_Eksportir!$N$2:$N$3401,Data_Eksportir!$B$2:$B$3401,A329,Data_Eksportir!$Q$2:$Q$3401,"Wajar")</f>
        <v>103219.28377000001</v>
      </c>
      <c r="G329" s="108">
        <f t="shared" si="10"/>
        <v>4.0003289999999998</v>
      </c>
      <c r="H329" s="109">
        <f t="shared" si="11"/>
        <v>103219.28409900001</v>
      </c>
    </row>
    <row r="330" spans="1:8" x14ac:dyDescent="0.3">
      <c r="A330" s="104" t="s">
        <v>18366</v>
      </c>
      <c r="B330" s="104" t="s">
        <v>294</v>
      </c>
      <c r="C330" s="104" t="s">
        <v>311</v>
      </c>
      <c r="D330" s="107">
        <f>COUNTIF(Data_Eksportir!$B$2:$B$3401,A330)</f>
        <v>3</v>
      </c>
      <c r="E330" s="105">
        <f>SUMIFS(Data_Eksportir!$N$2:$N$3401,Data_Eksportir!$B$2:$B$3401,A330)</f>
        <v>141504.339916</v>
      </c>
      <c r="F330" s="105">
        <f>SUMIFS(Data_Eksportir!$N$2:$N$3401,Data_Eksportir!$B$2:$B$3401,A330,Data_Eksportir!$Q$2:$Q$3401,"Wajar")</f>
        <v>10730.877715999999</v>
      </c>
      <c r="G330" s="108">
        <f t="shared" si="10"/>
        <v>3.0003299999999999</v>
      </c>
      <c r="H330" s="109">
        <f t="shared" si="11"/>
        <v>10730.878046</v>
      </c>
    </row>
    <row r="331" spans="1:8" x14ac:dyDescent="0.3">
      <c r="A331" s="104" t="s">
        <v>18369</v>
      </c>
      <c r="B331" s="104" t="s">
        <v>288</v>
      </c>
      <c r="C331" s="104" t="s">
        <v>311</v>
      </c>
      <c r="D331" s="107">
        <f>COUNTIF(Data_Eksportir!$B$2:$B$3401,A331)</f>
        <v>1</v>
      </c>
      <c r="E331" s="105">
        <f>SUMIFS(Data_Eksportir!$N$2:$N$3401,Data_Eksportir!$B$2:$B$3401,A331)</f>
        <v>103701.87420000001</v>
      </c>
      <c r="F331" s="105">
        <f>SUMIFS(Data_Eksportir!$N$2:$N$3401,Data_Eksportir!$B$2:$B$3401,A331,Data_Eksportir!$Q$2:$Q$3401,"Wajar")</f>
        <v>103701.87420000001</v>
      </c>
      <c r="G331" s="108">
        <f t="shared" si="10"/>
        <v>1.0003310000000001</v>
      </c>
      <c r="H331" s="109">
        <f t="shared" si="11"/>
        <v>103701.87453100001</v>
      </c>
    </row>
    <row r="332" spans="1:8" x14ac:dyDescent="0.3">
      <c r="A332" s="104" t="s">
        <v>18370</v>
      </c>
      <c r="B332" s="104" t="s">
        <v>282</v>
      </c>
      <c r="C332" s="104" t="s">
        <v>308</v>
      </c>
      <c r="D332" s="107">
        <f>COUNTIF(Data_Eksportir!$B$2:$B$3401,A332)</f>
        <v>1</v>
      </c>
      <c r="E332" s="105">
        <f>SUMIFS(Data_Eksportir!$N$2:$N$3401,Data_Eksportir!$B$2:$B$3401,A332)</f>
        <v>22511.789390000002</v>
      </c>
      <c r="F332" s="105">
        <f>SUMIFS(Data_Eksportir!$N$2:$N$3401,Data_Eksportir!$B$2:$B$3401,A332,Data_Eksportir!$Q$2:$Q$3401,"Wajar")</f>
        <v>0</v>
      </c>
      <c r="G332" s="108">
        <f t="shared" si="10"/>
        <v>1.000332</v>
      </c>
      <c r="H332" s="109">
        <f t="shared" si="11"/>
        <v>3.3199999999999999E-4</v>
      </c>
    </row>
    <row r="333" spans="1:8" x14ac:dyDescent="0.3">
      <c r="A333" s="104" t="s">
        <v>18372</v>
      </c>
      <c r="B333" s="104" t="s">
        <v>282</v>
      </c>
      <c r="C333" s="104" t="s">
        <v>311</v>
      </c>
      <c r="D333" s="107">
        <f>COUNTIF(Data_Eksportir!$B$2:$B$3401,A333)</f>
        <v>1</v>
      </c>
      <c r="E333" s="105">
        <f>SUMIFS(Data_Eksportir!$N$2:$N$3401,Data_Eksportir!$B$2:$B$3401,A333)</f>
        <v>0</v>
      </c>
      <c r="F333" s="105">
        <f>SUMIFS(Data_Eksportir!$N$2:$N$3401,Data_Eksportir!$B$2:$B$3401,A333,Data_Eksportir!$Q$2:$Q$3401,"Wajar")</f>
        <v>0</v>
      </c>
      <c r="G333" s="108">
        <f t="shared" si="10"/>
        <v>1.0003329999999999</v>
      </c>
      <c r="H333" s="109">
        <f t="shared" si="11"/>
        <v>3.3300000000000002E-4</v>
      </c>
    </row>
    <row r="334" spans="1:8" x14ac:dyDescent="0.3">
      <c r="A334" s="104" t="s">
        <v>18374</v>
      </c>
      <c r="B334" s="104" t="s">
        <v>282</v>
      </c>
      <c r="C334" s="104" t="s">
        <v>308</v>
      </c>
      <c r="D334" s="107">
        <f>COUNTIF(Data_Eksportir!$B$2:$B$3401,A334)</f>
        <v>12</v>
      </c>
      <c r="E334" s="105">
        <f>SUMIFS(Data_Eksportir!$N$2:$N$3401,Data_Eksportir!$B$2:$B$3401,A334)</f>
        <v>2845368.9901172603</v>
      </c>
      <c r="F334" s="105">
        <f>SUMIFS(Data_Eksportir!$N$2:$N$3401,Data_Eksportir!$B$2:$B$3401,A334,Data_Eksportir!$Q$2:$Q$3401,"Wajar")</f>
        <v>2842687.110107</v>
      </c>
      <c r="G334" s="108">
        <f t="shared" si="10"/>
        <v>12.000334000000001</v>
      </c>
      <c r="H334" s="109">
        <f t="shared" si="11"/>
        <v>2842687.1104410002</v>
      </c>
    </row>
    <row r="335" spans="1:8" x14ac:dyDescent="0.3">
      <c r="A335" s="104" t="s">
        <v>18386</v>
      </c>
      <c r="B335" s="104" t="s">
        <v>284</v>
      </c>
      <c r="C335" s="104" t="s">
        <v>308</v>
      </c>
      <c r="D335" s="107">
        <f>COUNTIF(Data_Eksportir!$B$2:$B$3401,A335)</f>
        <v>2</v>
      </c>
      <c r="E335" s="105">
        <f>SUMIFS(Data_Eksportir!$N$2:$N$3401,Data_Eksportir!$B$2:$B$3401,A335)</f>
        <v>193222.29550000001</v>
      </c>
      <c r="F335" s="105">
        <f>SUMIFS(Data_Eksportir!$N$2:$N$3401,Data_Eksportir!$B$2:$B$3401,A335,Data_Eksportir!$Q$2:$Q$3401,"Wajar")</f>
        <v>193222.29550000001</v>
      </c>
      <c r="G335" s="108">
        <f t="shared" si="10"/>
        <v>2.0003350000000002</v>
      </c>
      <c r="H335" s="109">
        <f t="shared" si="11"/>
        <v>193222.295835</v>
      </c>
    </row>
    <row r="336" spans="1:8" x14ac:dyDescent="0.3">
      <c r="A336" s="104" t="s">
        <v>18389</v>
      </c>
      <c r="B336" s="104" t="s">
        <v>282</v>
      </c>
      <c r="C336" s="104" t="s">
        <v>308</v>
      </c>
      <c r="D336" s="107">
        <f>COUNTIF(Data_Eksportir!$B$2:$B$3401,A336)</f>
        <v>2</v>
      </c>
      <c r="E336" s="105">
        <f>SUMIFS(Data_Eksportir!$N$2:$N$3401,Data_Eksportir!$B$2:$B$3401,A336)</f>
        <v>352456.09852</v>
      </c>
      <c r="F336" s="105">
        <f>SUMIFS(Data_Eksportir!$N$2:$N$3401,Data_Eksportir!$B$2:$B$3401,A336,Data_Eksportir!$Q$2:$Q$3401,"Wajar")</f>
        <v>352456.09852</v>
      </c>
      <c r="G336" s="108">
        <f t="shared" si="10"/>
        <v>2.0003359999999999</v>
      </c>
      <c r="H336" s="109">
        <f t="shared" si="11"/>
        <v>352456.098856</v>
      </c>
    </row>
    <row r="337" spans="1:8" x14ac:dyDescent="0.3">
      <c r="A337" s="104" t="s">
        <v>18392</v>
      </c>
      <c r="B337" s="104" t="s">
        <v>293</v>
      </c>
      <c r="C337" s="104" t="s">
        <v>308</v>
      </c>
      <c r="D337" s="107">
        <f>COUNTIF(Data_Eksportir!$B$2:$B$3401,A337)</f>
        <v>4</v>
      </c>
      <c r="E337" s="105">
        <f>SUMIFS(Data_Eksportir!$N$2:$N$3401,Data_Eksportir!$B$2:$B$3401,A337)</f>
        <v>33776.484012000001</v>
      </c>
      <c r="F337" s="105">
        <f>SUMIFS(Data_Eksportir!$N$2:$N$3401,Data_Eksportir!$B$2:$B$3401,A337,Data_Eksportir!$Q$2:$Q$3401,"Wajar")</f>
        <v>33776.484012000001</v>
      </c>
      <c r="G337" s="108">
        <f t="shared" si="10"/>
        <v>4.000337</v>
      </c>
      <c r="H337" s="109">
        <f t="shared" si="11"/>
        <v>33776.484348999998</v>
      </c>
    </row>
    <row r="338" spans="1:8" x14ac:dyDescent="0.3">
      <c r="A338" s="104" t="s">
        <v>18397</v>
      </c>
      <c r="B338" s="104" t="s">
        <v>290</v>
      </c>
      <c r="C338" s="104" t="s">
        <v>308</v>
      </c>
      <c r="D338" s="107">
        <f>COUNTIF(Data_Eksportir!$B$2:$B$3401,A338)</f>
        <v>10</v>
      </c>
      <c r="E338" s="105">
        <f>SUMIFS(Data_Eksportir!$N$2:$N$3401,Data_Eksportir!$B$2:$B$3401,A338)</f>
        <v>1019901.0861394999</v>
      </c>
      <c r="F338" s="105">
        <f>SUMIFS(Data_Eksportir!$N$2:$N$3401,Data_Eksportir!$B$2:$B$3401,A338,Data_Eksportir!$Q$2:$Q$3401,"Wajar")</f>
        <v>702746.93516849994</v>
      </c>
      <c r="G338" s="108">
        <f t="shared" si="10"/>
        <v>10.000337999999999</v>
      </c>
      <c r="H338" s="109">
        <f t="shared" si="11"/>
        <v>702746.93550649995</v>
      </c>
    </row>
    <row r="339" spans="1:8" x14ac:dyDescent="0.3">
      <c r="A339" s="104" t="s">
        <v>18401</v>
      </c>
      <c r="B339" s="104" t="s">
        <v>282</v>
      </c>
      <c r="C339" s="104" t="s">
        <v>308</v>
      </c>
      <c r="D339" s="107">
        <f>COUNTIF(Data_Eksportir!$B$2:$B$3401,A339)</f>
        <v>5</v>
      </c>
      <c r="E339" s="105">
        <f>SUMIFS(Data_Eksportir!$N$2:$N$3401,Data_Eksportir!$B$2:$B$3401,A339)</f>
        <v>9326465.4467000011</v>
      </c>
      <c r="F339" s="105">
        <f>SUMIFS(Data_Eksportir!$N$2:$N$3401,Data_Eksportir!$B$2:$B$3401,A339,Data_Eksportir!$Q$2:$Q$3401,"Wajar")</f>
        <v>474249.25599999999</v>
      </c>
      <c r="G339" s="108">
        <f t="shared" si="10"/>
        <v>5.0003390000000003</v>
      </c>
      <c r="H339" s="109">
        <f t="shared" si="11"/>
        <v>474249.25633900001</v>
      </c>
    </row>
    <row r="340" spans="1:8" x14ac:dyDescent="0.3">
      <c r="A340" s="104" t="s">
        <v>18407</v>
      </c>
      <c r="B340" s="104" t="s">
        <v>324</v>
      </c>
      <c r="C340" s="104" t="s">
        <v>311</v>
      </c>
      <c r="D340" s="107">
        <f>COUNTIF(Data_Eksportir!$B$2:$B$3401,A340)</f>
        <v>13</v>
      </c>
      <c r="E340" s="105">
        <f>SUMIFS(Data_Eksportir!$N$2:$N$3401,Data_Eksportir!$B$2:$B$3401,A340)</f>
        <v>1541474.394172</v>
      </c>
      <c r="F340" s="105">
        <f>SUMIFS(Data_Eksportir!$N$2:$N$3401,Data_Eksportir!$B$2:$B$3401,A340,Data_Eksportir!$Q$2:$Q$3401,"Wajar")</f>
        <v>686057.74097200006</v>
      </c>
      <c r="G340" s="108">
        <f t="shared" si="10"/>
        <v>13.00034</v>
      </c>
      <c r="H340" s="109">
        <f t="shared" si="11"/>
        <v>686057.74131200009</v>
      </c>
    </row>
    <row r="341" spans="1:8" x14ac:dyDescent="0.3">
      <c r="A341" s="104" t="s">
        <v>18414</v>
      </c>
      <c r="B341" s="104" t="s">
        <v>286</v>
      </c>
      <c r="C341" s="104" t="s">
        <v>311</v>
      </c>
      <c r="D341" s="107">
        <f>COUNTIF(Data_Eksportir!$B$2:$B$3401,A341)</f>
        <v>3</v>
      </c>
      <c r="E341" s="105">
        <f>SUMIFS(Data_Eksportir!$N$2:$N$3401,Data_Eksportir!$B$2:$B$3401,A341)</f>
        <v>0</v>
      </c>
      <c r="F341" s="105">
        <f>SUMIFS(Data_Eksportir!$N$2:$N$3401,Data_Eksportir!$B$2:$B$3401,A341,Data_Eksportir!$Q$2:$Q$3401,"Wajar")</f>
        <v>0</v>
      </c>
      <c r="G341" s="108">
        <f t="shared" si="10"/>
        <v>3.0003410000000001</v>
      </c>
      <c r="H341" s="109">
        <f t="shared" si="11"/>
        <v>3.4099999999999999E-4</v>
      </c>
    </row>
    <row r="342" spans="1:8" x14ac:dyDescent="0.3">
      <c r="A342" s="104" t="s">
        <v>18418</v>
      </c>
      <c r="B342" s="104" t="s">
        <v>280</v>
      </c>
      <c r="C342" s="104" t="s">
        <v>311</v>
      </c>
      <c r="D342" s="107">
        <f>COUNTIF(Data_Eksportir!$B$2:$B$3401,A342)</f>
        <v>3</v>
      </c>
      <c r="E342" s="105">
        <f>SUMIFS(Data_Eksportir!$N$2:$N$3401,Data_Eksportir!$B$2:$B$3401,A342)</f>
        <v>3870949.7267</v>
      </c>
      <c r="F342" s="105">
        <f>SUMIFS(Data_Eksportir!$N$2:$N$3401,Data_Eksportir!$B$2:$B$3401,A342,Data_Eksportir!$Q$2:$Q$3401,"Wajar")</f>
        <v>3743449.7267</v>
      </c>
      <c r="G342" s="108">
        <f t="shared" si="10"/>
        <v>3.0003419999999998</v>
      </c>
      <c r="H342" s="109">
        <f t="shared" si="11"/>
        <v>3743449.7270419998</v>
      </c>
    </row>
    <row r="343" spans="1:8" x14ac:dyDescent="0.3">
      <c r="A343" s="104" t="s">
        <v>18422</v>
      </c>
      <c r="B343" s="104" t="s">
        <v>280</v>
      </c>
      <c r="C343" s="104" t="s">
        <v>311</v>
      </c>
      <c r="D343" s="107">
        <f>COUNTIF(Data_Eksportir!$B$2:$B$3401,A343)</f>
        <v>4</v>
      </c>
      <c r="E343" s="105">
        <f>SUMIFS(Data_Eksportir!$N$2:$N$3401,Data_Eksportir!$B$2:$B$3401,A343)</f>
        <v>1259031.8364260001</v>
      </c>
      <c r="F343" s="105">
        <f>SUMIFS(Data_Eksportir!$N$2:$N$3401,Data_Eksportir!$B$2:$B$3401,A343,Data_Eksportir!$Q$2:$Q$3401,"Wajar")</f>
        <v>27162.985966</v>
      </c>
      <c r="G343" s="108">
        <f t="shared" si="10"/>
        <v>4.000343</v>
      </c>
      <c r="H343" s="109">
        <f t="shared" si="11"/>
        <v>27162.986309</v>
      </c>
    </row>
    <row r="344" spans="1:8" x14ac:dyDescent="0.3">
      <c r="A344" s="104" t="s">
        <v>18426</v>
      </c>
      <c r="B344" s="104" t="s">
        <v>280</v>
      </c>
      <c r="C344" s="104" t="s">
        <v>308</v>
      </c>
      <c r="D344" s="107">
        <f>COUNTIF(Data_Eksportir!$B$2:$B$3401,A344)</f>
        <v>4</v>
      </c>
      <c r="E344" s="105">
        <f>SUMIFS(Data_Eksportir!$N$2:$N$3401,Data_Eksportir!$B$2:$B$3401,A344)</f>
        <v>873199.38308000006</v>
      </c>
      <c r="F344" s="105">
        <f>SUMIFS(Data_Eksportir!$N$2:$N$3401,Data_Eksportir!$B$2:$B$3401,A344,Data_Eksportir!$Q$2:$Q$3401,"Wajar")</f>
        <v>192574.38308</v>
      </c>
      <c r="G344" s="108">
        <f t="shared" si="10"/>
        <v>4.0003440000000001</v>
      </c>
      <c r="H344" s="109">
        <f t="shared" si="11"/>
        <v>192574.383424</v>
      </c>
    </row>
    <row r="345" spans="1:8" x14ac:dyDescent="0.3">
      <c r="A345" s="104" t="s">
        <v>18429</v>
      </c>
      <c r="B345" s="104" t="s">
        <v>280</v>
      </c>
      <c r="C345" s="104" t="s">
        <v>317</v>
      </c>
      <c r="D345" s="107">
        <f>COUNTIF(Data_Eksportir!$B$2:$B$3401,A345)</f>
        <v>1</v>
      </c>
      <c r="E345" s="105">
        <f>SUMIFS(Data_Eksportir!$N$2:$N$3401,Data_Eksportir!$B$2:$B$3401,A345)</f>
        <v>0</v>
      </c>
      <c r="F345" s="105">
        <f>SUMIFS(Data_Eksportir!$N$2:$N$3401,Data_Eksportir!$B$2:$B$3401,A345,Data_Eksportir!$Q$2:$Q$3401,"Wajar")</f>
        <v>0</v>
      </c>
      <c r="G345" s="108">
        <f t="shared" si="10"/>
        <v>1.000345</v>
      </c>
      <c r="H345" s="109">
        <f t="shared" si="11"/>
        <v>3.4499999999999998E-4</v>
      </c>
    </row>
    <row r="346" spans="1:8" x14ac:dyDescent="0.3">
      <c r="A346" s="104" t="s">
        <v>18431</v>
      </c>
      <c r="B346" s="104" t="s">
        <v>286</v>
      </c>
      <c r="C346" s="104" t="s">
        <v>308</v>
      </c>
      <c r="D346" s="107">
        <f>COUNTIF(Data_Eksportir!$B$2:$B$3401,A346)</f>
        <v>11</v>
      </c>
      <c r="E346" s="105">
        <f>SUMIFS(Data_Eksportir!$N$2:$N$3401,Data_Eksportir!$B$2:$B$3401,A346)</f>
        <v>22117.673229</v>
      </c>
      <c r="F346" s="105">
        <f>SUMIFS(Data_Eksportir!$N$2:$N$3401,Data_Eksportir!$B$2:$B$3401,A346,Data_Eksportir!$Q$2:$Q$3401,"Wajar")</f>
        <v>22117.673229</v>
      </c>
      <c r="G346" s="108">
        <f t="shared" si="10"/>
        <v>11.000346</v>
      </c>
      <c r="H346" s="109">
        <f t="shared" si="11"/>
        <v>22117.673575000001</v>
      </c>
    </row>
    <row r="347" spans="1:8" x14ac:dyDescent="0.3">
      <c r="A347" s="104" t="s">
        <v>18433</v>
      </c>
      <c r="B347" s="104" t="s">
        <v>282</v>
      </c>
      <c r="C347" s="104" t="s">
        <v>320</v>
      </c>
      <c r="D347" s="107">
        <f>COUNTIF(Data_Eksportir!$B$2:$B$3401,A347)</f>
        <v>2</v>
      </c>
      <c r="E347" s="105">
        <f>SUMIFS(Data_Eksportir!$N$2:$N$3401,Data_Eksportir!$B$2:$B$3401,A347)</f>
        <v>4281.5275309999997</v>
      </c>
      <c r="F347" s="105">
        <f>SUMIFS(Data_Eksportir!$N$2:$N$3401,Data_Eksportir!$B$2:$B$3401,A347,Data_Eksportir!$Q$2:$Q$3401,"Wajar")</f>
        <v>0</v>
      </c>
      <c r="G347" s="108">
        <f t="shared" si="10"/>
        <v>2.0003470000000001</v>
      </c>
      <c r="H347" s="109">
        <f t="shared" si="11"/>
        <v>3.4699999999999998E-4</v>
      </c>
    </row>
    <row r="348" spans="1:8" x14ac:dyDescent="0.3">
      <c r="A348" s="104" t="s">
        <v>18436</v>
      </c>
      <c r="B348" s="104" t="s">
        <v>282</v>
      </c>
      <c r="C348" s="104" t="s">
        <v>320</v>
      </c>
      <c r="D348" s="107">
        <f>COUNTIF(Data_Eksportir!$B$2:$B$3401,A348)</f>
        <v>12</v>
      </c>
      <c r="E348" s="105">
        <f>SUMIFS(Data_Eksportir!$N$2:$N$3401,Data_Eksportir!$B$2:$B$3401,A348)</f>
        <v>138440.60938400001</v>
      </c>
      <c r="F348" s="105">
        <f>SUMIFS(Data_Eksportir!$N$2:$N$3401,Data_Eksportir!$B$2:$B$3401,A348,Data_Eksportir!$Q$2:$Q$3401,"Wajar")</f>
        <v>138440.60938400001</v>
      </c>
      <c r="G348" s="108">
        <f t="shared" si="10"/>
        <v>12.000348000000001</v>
      </c>
      <c r="H348" s="109">
        <f t="shared" si="11"/>
        <v>138440.60973200001</v>
      </c>
    </row>
    <row r="349" spans="1:8" x14ac:dyDescent="0.3">
      <c r="A349" s="104" t="s">
        <v>18445</v>
      </c>
      <c r="B349" s="104" t="s">
        <v>295</v>
      </c>
      <c r="C349" s="104" t="s">
        <v>320</v>
      </c>
      <c r="D349" s="107">
        <f>COUNTIF(Data_Eksportir!$B$2:$B$3401,A349)</f>
        <v>8</v>
      </c>
      <c r="E349" s="105">
        <f>SUMIFS(Data_Eksportir!$N$2:$N$3401,Data_Eksportir!$B$2:$B$3401,A349)</f>
        <v>1675773.86301</v>
      </c>
      <c r="F349" s="105">
        <f>SUMIFS(Data_Eksportir!$N$2:$N$3401,Data_Eksportir!$B$2:$B$3401,A349,Data_Eksportir!$Q$2:$Q$3401,"Wajar")</f>
        <v>1265558.1605100001</v>
      </c>
      <c r="G349" s="108">
        <f t="shared" si="10"/>
        <v>8.0003489999999999</v>
      </c>
      <c r="H349" s="109">
        <f t="shared" si="11"/>
        <v>1265558.1608590002</v>
      </c>
    </row>
    <row r="350" spans="1:8" x14ac:dyDescent="0.3">
      <c r="A350" s="104" t="s">
        <v>18454</v>
      </c>
      <c r="B350" s="104" t="s">
        <v>282</v>
      </c>
      <c r="C350" s="104" t="s">
        <v>308</v>
      </c>
      <c r="D350" s="107">
        <f>COUNTIF(Data_Eksportir!$B$2:$B$3401,A350)</f>
        <v>6</v>
      </c>
      <c r="E350" s="105">
        <f>SUMIFS(Data_Eksportir!$N$2:$N$3401,Data_Eksportir!$B$2:$B$3401,A350)</f>
        <v>198824.44686200004</v>
      </c>
      <c r="F350" s="105">
        <f>SUMIFS(Data_Eksportir!$N$2:$N$3401,Data_Eksportir!$B$2:$B$3401,A350,Data_Eksportir!$Q$2:$Q$3401,"Wajar")</f>
        <v>102465.053652</v>
      </c>
      <c r="G350" s="108">
        <f t="shared" si="10"/>
        <v>6.0003500000000001</v>
      </c>
      <c r="H350" s="109">
        <f t="shared" si="11"/>
        <v>102465.054002</v>
      </c>
    </row>
    <row r="351" spans="1:8" x14ac:dyDescent="0.3">
      <c r="A351" s="104" t="s">
        <v>18461</v>
      </c>
      <c r="B351" s="104" t="s">
        <v>292</v>
      </c>
      <c r="C351" s="104" t="s">
        <v>308</v>
      </c>
      <c r="D351" s="107">
        <f>COUNTIF(Data_Eksportir!$B$2:$B$3401,A351)</f>
        <v>1</v>
      </c>
      <c r="E351" s="105">
        <f>SUMIFS(Data_Eksportir!$N$2:$N$3401,Data_Eksportir!$B$2:$B$3401,A351)</f>
        <v>157464.93719999999</v>
      </c>
      <c r="F351" s="105">
        <f>SUMIFS(Data_Eksportir!$N$2:$N$3401,Data_Eksportir!$B$2:$B$3401,A351,Data_Eksportir!$Q$2:$Q$3401,"Wajar")</f>
        <v>0</v>
      </c>
      <c r="G351" s="108">
        <f t="shared" si="10"/>
        <v>1.000351</v>
      </c>
      <c r="H351" s="109">
        <f t="shared" si="11"/>
        <v>3.5100000000000002E-4</v>
      </c>
    </row>
    <row r="352" spans="1:8" x14ac:dyDescent="0.3">
      <c r="A352" s="104" t="s">
        <v>18462</v>
      </c>
      <c r="B352" s="104" t="s">
        <v>334</v>
      </c>
      <c r="C352" s="104" t="s">
        <v>311</v>
      </c>
      <c r="D352" s="107">
        <f>COUNTIF(Data_Eksportir!$B$2:$B$3401,A352)</f>
        <v>1</v>
      </c>
      <c r="E352" s="105">
        <f>SUMIFS(Data_Eksportir!$N$2:$N$3401,Data_Eksportir!$B$2:$B$3401,A352)</f>
        <v>0</v>
      </c>
      <c r="F352" s="105">
        <f>SUMIFS(Data_Eksportir!$N$2:$N$3401,Data_Eksportir!$B$2:$B$3401,A352,Data_Eksportir!$Q$2:$Q$3401,"Wajar")</f>
        <v>0</v>
      </c>
      <c r="G352" s="108">
        <f t="shared" si="10"/>
        <v>1.0003519999999999</v>
      </c>
      <c r="H352" s="109">
        <f t="shared" si="11"/>
        <v>3.5199999999999999E-4</v>
      </c>
    </row>
    <row r="353" spans="1:8" x14ac:dyDescent="0.3">
      <c r="A353" s="104" t="s">
        <v>18463</v>
      </c>
      <c r="B353" s="104" t="s">
        <v>280</v>
      </c>
      <c r="C353" s="104" t="s">
        <v>311</v>
      </c>
      <c r="D353" s="107">
        <f>COUNTIF(Data_Eksportir!$B$2:$B$3401,A353)</f>
        <v>1</v>
      </c>
      <c r="E353" s="105">
        <f>SUMIFS(Data_Eksportir!$N$2:$N$3401,Data_Eksportir!$B$2:$B$3401,A353)</f>
        <v>101119.946</v>
      </c>
      <c r="F353" s="105">
        <f>SUMIFS(Data_Eksportir!$N$2:$N$3401,Data_Eksportir!$B$2:$B$3401,A353,Data_Eksportir!$Q$2:$Q$3401,"Wajar")</f>
        <v>101119.946</v>
      </c>
      <c r="G353" s="108">
        <f t="shared" si="10"/>
        <v>1.000353</v>
      </c>
      <c r="H353" s="109">
        <f t="shared" si="11"/>
        <v>101119.94635299999</v>
      </c>
    </row>
    <row r="354" spans="1:8" x14ac:dyDescent="0.3">
      <c r="A354" s="104" t="s">
        <v>18465</v>
      </c>
      <c r="B354" s="104" t="s">
        <v>282</v>
      </c>
      <c r="C354" s="104" t="s">
        <v>308</v>
      </c>
      <c r="D354" s="107">
        <f>COUNTIF(Data_Eksportir!$B$2:$B$3401,A354)</f>
        <v>6</v>
      </c>
      <c r="E354" s="105">
        <f>SUMIFS(Data_Eksportir!$N$2:$N$3401,Data_Eksportir!$B$2:$B$3401,A354)</f>
        <v>2954207.9402913931</v>
      </c>
      <c r="F354" s="105">
        <f>SUMIFS(Data_Eksportir!$N$2:$N$3401,Data_Eksportir!$B$2:$B$3401,A354,Data_Eksportir!$Q$2:$Q$3401,"Wajar")</f>
        <v>1373.427791393</v>
      </c>
      <c r="G354" s="108">
        <f t="shared" si="10"/>
        <v>6.0003539999999997</v>
      </c>
      <c r="H354" s="109">
        <f t="shared" si="11"/>
        <v>1373.428145393</v>
      </c>
    </row>
    <row r="355" spans="1:8" x14ac:dyDescent="0.3">
      <c r="A355" s="104" t="s">
        <v>18472</v>
      </c>
      <c r="B355" s="104" t="s">
        <v>307</v>
      </c>
      <c r="C355" s="104" t="s">
        <v>308</v>
      </c>
      <c r="D355" s="107">
        <f>COUNTIF(Data_Eksportir!$B$2:$B$3401,A355)</f>
        <v>4</v>
      </c>
      <c r="E355" s="105">
        <f>SUMIFS(Data_Eksportir!$N$2:$N$3401,Data_Eksportir!$B$2:$B$3401,A355)</f>
        <v>1690510.468906</v>
      </c>
      <c r="F355" s="105">
        <f>SUMIFS(Data_Eksportir!$N$2:$N$3401,Data_Eksportir!$B$2:$B$3401,A355,Data_Eksportir!$Q$2:$Q$3401,"Wajar")</f>
        <v>573016.492906</v>
      </c>
      <c r="G355" s="108">
        <f t="shared" si="10"/>
        <v>4.0003549999999999</v>
      </c>
      <c r="H355" s="109">
        <f t="shared" si="11"/>
        <v>573016.49326100003</v>
      </c>
    </row>
    <row r="356" spans="1:8" x14ac:dyDescent="0.3">
      <c r="A356" s="104" t="s">
        <v>18476</v>
      </c>
      <c r="B356" s="104" t="s">
        <v>284</v>
      </c>
      <c r="C356" s="104" t="s">
        <v>308</v>
      </c>
      <c r="D356" s="107">
        <f>COUNTIF(Data_Eksportir!$B$2:$B$3401,A356)</f>
        <v>2</v>
      </c>
      <c r="E356" s="105">
        <f>SUMIFS(Data_Eksportir!$N$2:$N$3401,Data_Eksportir!$B$2:$B$3401,A356)</f>
        <v>574964.40737999999</v>
      </c>
      <c r="F356" s="105">
        <f>SUMIFS(Data_Eksportir!$N$2:$N$3401,Data_Eksportir!$B$2:$B$3401,A356,Data_Eksportir!$Q$2:$Q$3401,"Wajar")</f>
        <v>0</v>
      </c>
      <c r="G356" s="108">
        <f t="shared" si="10"/>
        <v>2.000356</v>
      </c>
      <c r="H356" s="109">
        <f t="shared" si="11"/>
        <v>3.5599999999999998E-4</v>
      </c>
    </row>
    <row r="357" spans="1:8" x14ac:dyDescent="0.3">
      <c r="A357" s="104" t="s">
        <v>18479</v>
      </c>
      <c r="B357" s="104" t="s">
        <v>280</v>
      </c>
      <c r="C357" s="104" t="s">
        <v>308</v>
      </c>
      <c r="D357" s="107">
        <f>COUNTIF(Data_Eksportir!$B$2:$B$3401,A357)</f>
        <v>3</v>
      </c>
      <c r="E357" s="105">
        <f>SUMIFS(Data_Eksportir!$N$2:$N$3401,Data_Eksportir!$B$2:$B$3401,A357)</f>
        <v>0</v>
      </c>
      <c r="F357" s="105">
        <f>SUMIFS(Data_Eksportir!$N$2:$N$3401,Data_Eksportir!$B$2:$B$3401,A357,Data_Eksportir!$Q$2:$Q$3401,"Wajar")</f>
        <v>0</v>
      </c>
      <c r="G357" s="108">
        <f t="shared" si="10"/>
        <v>3.0003570000000002</v>
      </c>
      <c r="H357" s="109">
        <f t="shared" si="11"/>
        <v>3.57E-4</v>
      </c>
    </row>
    <row r="358" spans="1:8" x14ac:dyDescent="0.3">
      <c r="A358" s="104" t="s">
        <v>18483</v>
      </c>
      <c r="B358" s="104" t="s">
        <v>282</v>
      </c>
      <c r="C358" s="104" t="s">
        <v>311</v>
      </c>
      <c r="D358" s="107">
        <f>COUNTIF(Data_Eksportir!$B$2:$B$3401,A358)</f>
        <v>3</v>
      </c>
      <c r="E358" s="105">
        <f>SUMIFS(Data_Eksportir!$N$2:$N$3401,Data_Eksportir!$B$2:$B$3401,A358)</f>
        <v>1471484.1101799998</v>
      </c>
      <c r="F358" s="105">
        <f>SUMIFS(Data_Eksportir!$N$2:$N$3401,Data_Eksportir!$B$2:$B$3401,A358,Data_Eksportir!$Q$2:$Q$3401,"Wajar")</f>
        <v>94211.383180000004</v>
      </c>
      <c r="G358" s="108">
        <f t="shared" si="10"/>
        <v>3.0003579999999999</v>
      </c>
      <c r="H358" s="109">
        <f t="shared" si="11"/>
        <v>94211.383538000009</v>
      </c>
    </row>
    <row r="359" spans="1:8" x14ac:dyDescent="0.3">
      <c r="A359" s="104" t="s">
        <v>18487</v>
      </c>
      <c r="B359" s="104" t="s">
        <v>295</v>
      </c>
      <c r="C359" s="104" t="s">
        <v>311</v>
      </c>
      <c r="D359" s="107">
        <f>COUNTIF(Data_Eksportir!$B$2:$B$3401,A359)</f>
        <v>29</v>
      </c>
      <c r="E359" s="105">
        <f>SUMIFS(Data_Eksportir!$N$2:$N$3401,Data_Eksportir!$B$2:$B$3401,A359)</f>
        <v>121812.00019999999</v>
      </c>
      <c r="F359" s="105">
        <f>SUMIFS(Data_Eksportir!$N$2:$N$3401,Data_Eksportir!$B$2:$B$3401,A359,Data_Eksportir!$Q$2:$Q$3401,"Wajar")</f>
        <v>121812.00019999999</v>
      </c>
      <c r="G359" s="108">
        <f t="shared" si="10"/>
        <v>29.000359</v>
      </c>
      <c r="H359" s="109">
        <f t="shared" si="11"/>
        <v>121812.00055899999</v>
      </c>
    </row>
    <row r="360" spans="1:8" x14ac:dyDescent="0.3">
      <c r="A360" s="104" t="s">
        <v>18516</v>
      </c>
      <c r="B360" s="104" t="s">
        <v>326</v>
      </c>
      <c r="C360" s="104" t="s">
        <v>308</v>
      </c>
      <c r="D360" s="107">
        <f>COUNTIF(Data_Eksportir!$B$2:$B$3401,A360)</f>
        <v>10</v>
      </c>
      <c r="E360" s="105">
        <f>SUMIFS(Data_Eksportir!$N$2:$N$3401,Data_Eksportir!$B$2:$B$3401,A360)</f>
        <v>0</v>
      </c>
      <c r="F360" s="105">
        <f>SUMIFS(Data_Eksportir!$N$2:$N$3401,Data_Eksportir!$B$2:$B$3401,A360,Data_Eksportir!$Q$2:$Q$3401,"Wajar")</f>
        <v>0</v>
      </c>
      <c r="G360" s="108">
        <f t="shared" si="10"/>
        <v>10.000360000000001</v>
      </c>
      <c r="H360" s="109">
        <f t="shared" si="11"/>
        <v>3.6000000000000002E-4</v>
      </c>
    </row>
    <row r="361" spans="1:8" x14ac:dyDescent="0.3">
      <c r="A361" s="104" t="s">
        <v>18527</v>
      </c>
      <c r="B361" s="104" t="s">
        <v>295</v>
      </c>
      <c r="C361" s="104" t="s">
        <v>311</v>
      </c>
      <c r="D361" s="107">
        <f>COUNTIF(Data_Eksportir!$B$2:$B$3401,A361)</f>
        <v>1</v>
      </c>
      <c r="E361" s="105">
        <f>SUMIFS(Data_Eksportir!$N$2:$N$3401,Data_Eksportir!$B$2:$B$3401,A361)</f>
        <v>0</v>
      </c>
      <c r="F361" s="105">
        <f>SUMIFS(Data_Eksportir!$N$2:$N$3401,Data_Eksportir!$B$2:$B$3401,A361,Data_Eksportir!$Q$2:$Q$3401,"Wajar")</f>
        <v>0</v>
      </c>
      <c r="G361" s="108">
        <f t="shared" si="10"/>
        <v>1.0003610000000001</v>
      </c>
      <c r="H361" s="109">
        <f t="shared" si="11"/>
        <v>3.6099999999999999E-4</v>
      </c>
    </row>
    <row r="362" spans="1:8" x14ac:dyDescent="0.3">
      <c r="A362" s="104" t="s">
        <v>18528</v>
      </c>
      <c r="B362" s="104" t="s">
        <v>280</v>
      </c>
      <c r="C362" s="104" t="s">
        <v>308</v>
      </c>
      <c r="D362" s="107">
        <f>COUNTIF(Data_Eksportir!$B$2:$B$3401,A362)</f>
        <v>11</v>
      </c>
      <c r="E362" s="105">
        <f>SUMIFS(Data_Eksportir!$N$2:$N$3401,Data_Eksportir!$B$2:$B$3401,A362)</f>
        <v>1136175.8997</v>
      </c>
      <c r="F362" s="105">
        <f>SUMIFS(Data_Eksportir!$N$2:$N$3401,Data_Eksportir!$B$2:$B$3401,A362,Data_Eksportir!$Q$2:$Q$3401,"Wajar")</f>
        <v>281157.86718</v>
      </c>
      <c r="G362" s="108">
        <f t="shared" si="10"/>
        <v>11.000362000000001</v>
      </c>
      <c r="H362" s="109">
        <f t="shared" si="11"/>
        <v>281157.86754200002</v>
      </c>
    </row>
    <row r="363" spans="1:8" x14ac:dyDescent="0.3">
      <c r="A363" s="104" t="s">
        <v>18536</v>
      </c>
      <c r="B363" s="104" t="s">
        <v>307</v>
      </c>
      <c r="C363" s="104" t="s">
        <v>311</v>
      </c>
      <c r="D363" s="107">
        <f>COUNTIF(Data_Eksportir!$B$2:$B$3401,A363)</f>
        <v>10</v>
      </c>
      <c r="E363" s="105">
        <f>SUMIFS(Data_Eksportir!$N$2:$N$3401,Data_Eksportir!$B$2:$B$3401,A363)</f>
        <v>73890508.656100005</v>
      </c>
      <c r="F363" s="105">
        <f>SUMIFS(Data_Eksportir!$N$2:$N$3401,Data_Eksportir!$B$2:$B$3401,A363,Data_Eksportir!$Q$2:$Q$3401,"Wajar")</f>
        <v>515335.42130000005</v>
      </c>
      <c r="G363" s="108">
        <f t="shared" si="10"/>
        <v>10.000363</v>
      </c>
      <c r="H363" s="109">
        <f t="shared" si="11"/>
        <v>515335.42166300007</v>
      </c>
    </row>
    <row r="364" spans="1:8" x14ac:dyDescent="0.3">
      <c r="A364" s="104" t="s">
        <v>18543</v>
      </c>
      <c r="B364" s="104" t="s">
        <v>290</v>
      </c>
      <c r="C364" s="104" t="s">
        <v>320</v>
      </c>
      <c r="D364" s="107">
        <f>COUNTIF(Data_Eksportir!$B$2:$B$3401,A364)</f>
        <v>1</v>
      </c>
      <c r="E364" s="105">
        <f>SUMIFS(Data_Eksportir!$N$2:$N$3401,Data_Eksportir!$B$2:$B$3401,A364)</f>
        <v>103197509.09999999</v>
      </c>
      <c r="F364" s="105">
        <f>SUMIFS(Data_Eksportir!$N$2:$N$3401,Data_Eksportir!$B$2:$B$3401,A364,Data_Eksportir!$Q$2:$Q$3401,"Wajar")</f>
        <v>0</v>
      </c>
      <c r="G364" s="108">
        <f t="shared" si="10"/>
        <v>1.000364</v>
      </c>
      <c r="H364" s="109">
        <f t="shared" si="11"/>
        <v>3.6400000000000001E-4</v>
      </c>
    </row>
    <row r="365" spans="1:8" x14ac:dyDescent="0.3">
      <c r="A365" s="104" t="s">
        <v>18544</v>
      </c>
      <c r="B365" s="104" t="s">
        <v>313</v>
      </c>
      <c r="C365" s="104" t="s">
        <v>320</v>
      </c>
      <c r="D365" s="107">
        <f>COUNTIF(Data_Eksportir!$B$2:$B$3401,A365)</f>
        <v>1</v>
      </c>
      <c r="E365" s="105">
        <f>SUMIFS(Data_Eksportir!$N$2:$N$3401,Data_Eksportir!$B$2:$B$3401,A365)</f>
        <v>1599349.754</v>
      </c>
      <c r="F365" s="105">
        <f>SUMIFS(Data_Eksportir!$N$2:$N$3401,Data_Eksportir!$B$2:$B$3401,A365,Data_Eksportir!$Q$2:$Q$3401,"Wajar")</f>
        <v>0</v>
      </c>
      <c r="G365" s="108">
        <f t="shared" si="10"/>
        <v>1.0003649999999999</v>
      </c>
      <c r="H365" s="109">
        <f t="shared" si="11"/>
        <v>3.6499999999999998E-4</v>
      </c>
    </row>
    <row r="366" spans="1:8" x14ac:dyDescent="0.3">
      <c r="A366" s="104" t="s">
        <v>18546</v>
      </c>
      <c r="B366" s="104" t="s">
        <v>310</v>
      </c>
      <c r="C366" s="104" t="s">
        <v>311</v>
      </c>
      <c r="D366" s="107">
        <f>COUNTIF(Data_Eksportir!$B$2:$B$3401,A366)</f>
        <v>1</v>
      </c>
      <c r="E366" s="105">
        <f>SUMIFS(Data_Eksportir!$N$2:$N$3401,Data_Eksportir!$B$2:$B$3401,A366)</f>
        <v>10668.36139</v>
      </c>
      <c r="F366" s="105">
        <f>SUMIFS(Data_Eksportir!$N$2:$N$3401,Data_Eksportir!$B$2:$B$3401,A366,Data_Eksportir!$Q$2:$Q$3401,"Wajar")</f>
        <v>10668.36139</v>
      </c>
      <c r="G366" s="108">
        <f t="shared" si="10"/>
        <v>1.0003660000000001</v>
      </c>
      <c r="H366" s="109">
        <f t="shared" si="11"/>
        <v>10668.361756</v>
      </c>
    </row>
    <row r="367" spans="1:8" x14ac:dyDescent="0.3">
      <c r="A367" s="104" t="s">
        <v>18548</v>
      </c>
      <c r="B367" s="104" t="s">
        <v>302</v>
      </c>
      <c r="C367" s="104" t="s">
        <v>308</v>
      </c>
      <c r="D367" s="107">
        <f>COUNTIF(Data_Eksportir!$B$2:$B$3401,A367)</f>
        <v>2</v>
      </c>
      <c r="E367" s="105">
        <f>SUMIFS(Data_Eksportir!$N$2:$N$3401,Data_Eksportir!$B$2:$B$3401,A367)</f>
        <v>0</v>
      </c>
      <c r="F367" s="105">
        <f>SUMIFS(Data_Eksportir!$N$2:$N$3401,Data_Eksportir!$B$2:$B$3401,A367,Data_Eksportir!$Q$2:$Q$3401,"Wajar")</f>
        <v>0</v>
      </c>
      <c r="G367" s="108">
        <f t="shared" si="10"/>
        <v>2.0003669999999998</v>
      </c>
      <c r="H367" s="109">
        <f t="shared" si="11"/>
        <v>3.6699999999999998E-4</v>
      </c>
    </row>
    <row r="368" spans="1:8" x14ac:dyDescent="0.3">
      <c r="A368" s="104" t="s">
        <v>18550</v>
      </c>
      <c r="B368" s="104" t="s">
        <v>282</v>
      </c>
      <c r="C368" s="104" t="s">
        <v>311</v>
      </c>
      <c r="D368" s="107">
        <f>COUNTIF(Data_Eksportir!$B$2:$B$3401,A368)</f>
        <v>4</v>
      </c>
      <c r="E368" s="105">
        <f>SUMIFS(Data_Eksportir!$N$2:$N$3401,Data_Eksportir!$B$2:$B$3401,A368)</f>
        <v>101824.39804</v>
      </c>
      <c r="F368" s="105">
        <f>SUMIFS(Data_Eksportir!$N$2:$N$3401,Data_Eksportir!$B$2:$B$3401,A368,Data_Eksportir!$Q$2:$Q$3401,"Wajar")</f>
        <v>101824.39804</v>
      </c>
      <c r="G368" s="108">
        <f t="shared" si="10"/>
        <v>4.0003679999999999</v>
      </c>
      <c r="H368" s="109">
        <f t="shared" si="11"/>
        <v>101824.39840799999</v>
      </c>
    </row>
    <row r="369" spans="1:8" x14ac:dyDescent="0.3">
      <c r="A369" s="104" t="s">
        <v>18553</v>
      </c>
      <c r="B369" s="104" t="s">
        <v>280</v>
      </c>
      <c r="C369" s="104" t="s">
        <v>308</v>
      </c>
      <c r="D369" s="107">
        <f>COUNTIF(Data_Eksportir!$B$2:$B$3401,A369)</f>
        <v>1</v>
      </c>
      <c r="E369" s="105">
        <f>SUMIFS(Data_Eksportir!$N$2:$N$3401,Data_Eksportir!$B$2:$B$3401,A369)</f>
        <v>0</v>
      </c>
      <c r="F369" s="105">
        <f>SUMIFS(Data_Eksportir!$N$2:$N$3401,Data_Eksportir!$B$2:$B$3401,A369,Data_Eksportir!$Q$2:$Q$3401,"Wajar")</f>
        <v>0</v>
      </c>
      <c r="G369" s="108">
        <f t="shared" si="10"/>
        <v>1.0003690000000001</v>
      </c>
      <c r="H369" s="109">
        <f t="shared" si="11"/>
        <v>3.6900000000000002E-4</v>
      </c>
    </row>
    <row r="370" spans="1:8" x14ac:dyDescent="0.3">
      <c r="A370" s="104" t="s">
        <v>18554</v>
      </c>
      <c r="B370" s="104" t="s">
        <v>282</v>
      </c>
      <c r="C370" s="104" t="s">
        <v>311</v>
      </c>
      <c r="D370" s="107">
        <f>COUNTIF(Data_Eksportir!$B$2:$B$3401,A370)</f>
        <v>5</v>
      </c>
      <c r="E370" s="105">
        <f>SUMIFS(Data_Eksportir!$N$2:$N$3401,Data_Eksportir!$B$2:$B$3401,A370)</f>
        <v>139049.17681999999</v>
      </c>
      <c r="F370" s="105">
        <f>SUMIFS(Data_Eksportir!$N$2:$N$3401,Data_Eksportir!$B$2:$B$3401,A370,Data_Eksportir!$Q$2:$Q$3401,"Wajar")</f>
        <v>139049.17681999999</v>
      </c>
      <c r="G370" s="108">
        <f t="shared" si="10"/>
        <v>5.0003700000000002</v>
      </c>
      <c r="H370" s="109">
        <f t="shared" si="11"/>
        <v>139049.17718999999</v>
      </c>
    </row>
    <row r="371" spans="1:8" x14ac:dyDescent="0.3">
      <c r="A371" s="104" t="s">
        <v>18558</v>
      </c>
      <c r="B371" s="104" t="s">
        <v>290</v>
      </c>
      <c r="C371" s="104" t="s">
        <v>314</v>
      </c>
      <c r="D371" s="107">
        <f>COUNTIF(Data_Eksportir!$B$2:$B$3401,A371)</f>
        <v>4</v>
      </c>
      <c r="E371" s="105">
        <f>SUMIFS(Data_Eksportir!$N$2:$N$3401,Data_Eksportir!$B$2:$B$3401,A371)</f>
        <v>1328031.8427299999</v>
      </c>
      <c r="F371" s="105">
        <f>SUMIFS(Data_Eksportir!$N$2:$N$3401,Data_Eksportir!$B$2:$B$3401,A371,Data_Eksportir!$Q$2:$Q$3401,"Wajar")</f>
        <v>1328031.8427299999</v>
      </c>
      <c r="G371" s="108">
        <f t="shared" si="10"/>
        <v>4.0003710000000003</v>
      </c>
      <c r="H371" s="109">
        <f t="shared" si="11"/>
        <v>1328031.8431009999</v>
      </c>
    </row>
    <row r="372" spans="1:8" x14ac:dyDescent="0.3">
      <c r="A372" s="104" t="s">
        <v>18561</v>
      </c>
      <c r="B372" s="104" t="s">
        <v>280</v>
      </c>
      <c r="C372" s="104" t="s">
        <v>308</v>
      </c>
      <c r="D372" s="107">
        <f>COUNTIF(Data_Eksportir!$B$2:$B$3401,A372)</f>
        <v>4</v>
      </c>
      <c r="E372" s="105">
        <f>SUMIFS(Data_Eksportir!$N$2:$N$3401,Data_Eksportir!$B$2:$B$3401,A372)</f>
        <v>114846.13056999999</v>
      </c>
      <c r="F372" s="105">
        <f>SUMIFS(Data_Eksportir!$N$2:$N$3401,Data_Eksportir!$B$2:$B$3401,A372,Data_Eksportir!$Q$2:$Q$3401,"Wajar")</f>
        <v>12760.68117</v>
      </c>
      <c r="G372" s="108">
        <f t="shared" si="10"/>
        <v>4.0003719999999996</v>
      </c>
      <c r="H372" s="109">
        <f t="shared" si="11"/>
        <v>12760.681542</v>
      </c>
    </row>
    <row r="373" spans="1:8" x14ac:dyDescent="0.3">
      <c r="A373" s="104" t="s">
        <v>18565</v>
      </c>
      <c r="B373" s="104" t="s">
        <v>280</v>
      </c>
      <c r="C373" s="104" t="s">
        <v>308</v>
      </c>
      <c r="D373" s="107">
        <f>COUNTIF(Data_Eksportir!$B$2:$B$3401,A373)</f>
        <v>10</v>
      </c>
      <c r="E373" s="105">
        <f>SUMIFS(Data_Eksportir!$N$2:$N$3401,Data_Eksportir!$B$2:$B$3401,A373)</f>
        <v>1860033.4797500002</v>
      </c>
      <c r="F373" s="105">
        <f>SUMIFS(Data_Eksportir!$N$2:$N$3401,Data_Eksportir!$B$2:$B$3401,A373,Data_Eksportir!$Q$2:$Q$3401,"Wajar")</f>
        <v>1331126.0022500001</v>
      </c>
      <c r="G373" s="108">
        <f t="shared" si="10"/>
        <v>10.000373</v>
      </c>
      <c r="H373" s="109">
        <f t="shared" si="11"/>
        <v>1331126.0026230002</v>
      </c>
    </row>
    <row r="374" spans="1:8" x14ac:dyDescent="0.3">
      <c r="A374" s="104" t="s">
        <v>18575</v>
      </c>
      <c r="B374" s="104" t="s">
        <v>280</v>
      </c>
      <c r="C374" s="104" t="s">
        <v>308</v>
      </c>
      <c r="D374" s="107">
        <f>COUNTIF(Data_Eksportir!$B$2:$B$3401,A374)</f>
        <v>2</v>
      </c>
      <c r="E374" s="105">
        <f>SUMIFS(Data_Eksportir!$N$2:$N$3401,Data_Eksportir!$B$2:$B$3401,A374)</f>
        <v>203026.19056000002</v>
      </c>
      <c r="F374" s="105">
        <f>SUMIFS(Data_Eksportir!$N$2:$N$3401,Data_Eksportir!$B$2:$B$3401,A374,Data_Eksportir!$Q$2:$Q$3401,"Wajar")</f>
        <v>28737.151160000001</v>
      </c>
      <c r="G374" s="108">
        <f t="shared" si="10"/>
        <v>2.0003739999999999</v>
      </c>
      <c r="H374" s="109">
        <f t="shared" si="11"/>
        <v>28737.151534000001</v>
      </c>
    </row>
    <row r="375" spans="1:8" x14ac:dyDescent="0.3">
      <c r="A375" s="104" t="s">
        <v>18577</v>
      </c>
      <c r="B375" s="104" t="s">
        <v>286</v>
      </c>
      <c r="C375" s="104" t="s">
        <v>308</v>
      </c>
      <c r="D375" s="107">
        <f>COUNTIF(Data_Eksportir!$B$2:$B$3401,A375)</f>
        <v>1</v>
      </c>
      <c r="E375" s="105">
        <f>SUMIFS(Data_Eksportir!$N$2:$N$3401,Data_Eksportir!$B$2:$B$3401,A375)</f>
        <v>0</v>
      </c>
      <c r="F375" s="105">
        <f>SUMIFS(Data_Eksportir!$N$2:$N$3401,Data_Eksportir!$B$2:$B$3401,A375,Data_Eksportir!$Q$2:$Q$3401,"Wajar")</f>
        <v>0</v>
      </c>
      <c r="G375" s="108">
        <f t="shared" si="10"/>
        <v>1.000375</v>
      </c>
      <c r="H375" s="109">
        <f t="shared" si="11"/>
        <v>3.7500000000000001E-4</v>
      </c>
    </row>
    <row r="376" spans="1:8" x14ac:dyDescent="0.3">
      <c r="A376" s="104" t="s">
        <v>18578</v>
      </c>
      <c r="B376" s="104" t="s">
        <v>288</v>
      </c>
      <c r="C376" s="104" t="s">
        <v>311</v>
      </c>
      <c r="D376" s="107">
        <f>COUNTIF(Data_Eksportir!$B$2:$B$3401,A376)</f>
        <v>11</v>
      </c>
      <c r="E376" s="105">
        <f>SUMIFS(Data_Eksportir!$N$2:$N$3401,Data_Eksportir!$B$2:$B$3401,A376)</f>
        <v>2063812.6557800004</v>
      </c>
      <c r="F376" s="105">
        <f>SUMIFS(Data_Eksportir!$N$2:$N$3401,Data_Eksportir!$B$2:$B$3401,A376,Data_Eksportir!$Q$2:$Q$3401,"Wajar")</f>
        <v>1999835.8376000002</v>
      </c>
      <c r="G376" s="108">
        <f t="shared" si="10"/>
        <v>11.000375999999999</v>
      </c>
      <c r="H376" s="109">
        <f t="shared" si="11"/>
        <v>1999835.8379760003</v>
      </c>
    </row>
    <row r="377" spans="1:8" x14ac:dyDescent="0.3">
      <c r="A377" s="104" t="s">
        <v>18590</v>
      </c>
      <c r="B377" s="104" t="s">
        <v>280</v>
      </c>
      <c r="C377" s="104" t="s">
        <v>308</v>
      </c>
      <c r="D377" s="107">
        <f>COUNTIF(Data_Eksportir!$B$2:$B$3401,A377)</f>
        <v>4</v>
      </c>
      <c r="E377" s="105">
        <f>SUMIFS(Data_Eksportir!$N$2:$N$3401,Data_Eksportir!$B$2:$B$3401,A377)</f>
        <v>563895.05238000001</v>
      </c>
      <c r="F377" s="105">
        <f>SUMIFS(Data_Eksportir!$N$2:$N$3401,Data_Eksportir!$B$2:$B$3401,A377,Data_Eksportir!$Q$2:$Q$3401,"Wajar")</f>
        <v>563895.05238000001</v>
      </c>
      <c r="G377" s="108">
        <f t="shared" si="10"/>
        <v>4.0003770000000003</v>
      </c>
      <c r="H377" s="109">
        <f t="shared" si="11"/>
        <v>563895.05275699997</v>
      </c>
    </row>
    <row r="378" spans="1:8" x14ac:dyDescent="0.3">
      <c r="A378" s="104" t="s">
        <v>18591</v>
      </c>
      <c r="B378" s="104" t="s">
        <v>300</v>
      </c>
      <c r="C378" s="104" t="s">
        <v>311</v>
      </c>
      <c r="D378" s="107">
        <f>COUNTIF(Data_Eksportir!$B$2:$B$3401,A378)</f>
        <v>7</v>
      </c>
      <c r="E378" s="105">
        <f>SUMIFS(Data_Eksportir!$N$2:$N$3401,Data_Eksportir!$B$2:$B$3401,A378)</f>
        <v>4626706.6722999997</v>
      </c>
      <c r="F378" s="105">
        <f>SUMIFS(Data_Eksportir!$N$2:$N$3401,Data_Eksportir!$B$2:$B$3401,A378,Data_Eksportir!$Q$2:$Q$3401,"Wajar")</f>
        <v>1454660.0233</v>
      </c>
      <c r="G378" s="108">
        <f t="shared" si="10"/>
        <v>7.0003780000000004</v>
      </c>
      <c r="H378" s="109">
        <f t="shared" si="11"/>
        <v>1454660.0236780001</v>
      </c>
    </row>
    <row r="379" spans="1:8" x14ac:dyDescent="0.3">
      <c r="A379" s="104" t="s">
        <v>18597</v>
      </c>
      <c r="B379" s="104" t="s">
        <v>280</v>
      </c>
      <c r="C379" s="104" t="s">
        <v>311</v>
      </c>
      <c r="D379" s="107">
        <f>COUNTIF(Data_Eksportir!$B$2:$B$3401,A379)</f>
        <v>3</v>
      </c>
      <c r="E379" s="105">
        <f>SUMIFS(Data_Eksportir!$N$2:$N$3401,Data_Eksportir!$B$2:$B$3401,A379)</f>
        <v>612718.80799999996</v>
      </c>
      <c r="F379" s="105">
        <f>SUMIFS(Data_Eksportir!$N$2:$N$3401,Data_Eksportir!$B$2:$B$3401,A379,Data_Eksportir!$Q$2:$Q$3401,"Wajar")</f>
        <v>612718.80799999996</v>
      </c>
      <c r="G379" s="108">
        <f t="shared" si="10"/>
        <v>3.0003790000000001</v>
      </c>
      <c r="H379" s="109">
        <f t="shared" si="11"/>
        <v>612718.80837899994</v>
      </c>
    </row>
    <row r="380" spans="1:8" x14ac:dyDescent="0.3">
      <c r="A380" s="104" t="s">
        <v>18600</v>
      </c>
      <c r="B380" s="104" t="s">
        <v>284</v>
      </c>
      <c r="C380" s="104" t="s">
        <v>311</v>
      </c>
      <c r="D380" s="107">
        <f>COUNTIF(Data_Eksportir!$B$2:$B$3401,A380)</f>
        <v>1</v>
      </c>
      <c r="E380" s="105">
        <f>SUMIFS(Data_Eksportir!$N$2:$N$3401,Data_Eksportir!$B$2:$B$3401,A380)</f>
        <v>0</v>
      </c>
      <c r="F380" s="105">
        <f>SUMIFS(Data_Eksportir!$N$2:$N$3401,Data_Eksportir!$B$2:$B$3401,A380,Data_Eksportir!$Q$2:$Q$3401,"Wajar")</f>
        <v>0</v>
      </c>
      <c r="G380" s="108">
        <f t="shared" si="10"/>
        <v>1.00038</v>
      </c>
      <c r="H380" s="109">
        <f t="shared" si="11"/>
        <v>3.8000000000000002E-4</v>
      </c>
    </row>
    <row r="381" spans="1:8" x14ac:dyDescent="0.3">
      <c r="A381" s="104" t="s">
        <v>18601</v>
      </c>
      <c r="B381" s="104" t="s">
        <v>280</v>
      </c>
      <c r="C381" s="104" t="s">
        <v>311</v>
      </c>
      <c r="D381" s="107">
        <f>COUNTIF(Data_Eksportir!$B$2:$B$3401,A381)</f>
        <v>3</v>
      </c>
      <c r="E381" s="105">
        <f>SUMIFS(Data_Eksportir!$N$2:$N$3401,Data_Eksportir!$B$2:$B$3401,A381)</f>
        <v>1041870.9672999999</v>
      </c>
      <c r="F381" s="105">
        <f>SUMIFS(Data_Eksportir!$N$2:$N$3401,Data_Eksportir!$B$2:$B$3401,A381,Data_Eksportir!$Q$2:$Q$3401,"Wajar")</f>
        <v>628902.13929999992</v>
      </c>
      <c r="G381" s="108">
        <f t="shared" si="10"/>
        <v>3.000381</v>
      </c>
      <c r="H381" s="109">
        <f t="shared" si="11"/>
        <v>628902.13968099991</v>
      </c>
    </row>
    <row r="382" spans="1:8" x14ac:dyDescent="0.3">
      <c r="A382" s="104" t="s">
        <v>18604</v>
      </c>
      <c r="B382" s="104" t="s">
        <v>282</v>
      </c>
      <c r="C382" s="104" t="s">
        <v>320</v>
      </c>
      <c r="D382" s="107">
        <f>COUNTIF(Data_Eksportir!$B$2:$B$3401,A382)</f>
        <v>1</v>
      </c>
      <c r="E382" s="105">
        <f>SUMIFS(Data_Eksportir!$N$2:$N$3401,Data_Eksportir!$B$2:$B$3401,A382)</f>
        <v>13295.112069999999</v>
      </c>
      <c r="F382" s="105">
        <f>SUMIFS(Data_Eksportir!$N$2:$N$3401,Data_Eksportir!$B$2:$B$3401,A382,Data_Eksportir!$Q$2:$Q$3401,"Wajar")</f>
        <v>13295.112069999999</v>
      </c>
      <c r="G382" s="108">
        <f t="shared" si="10"/>
        <v>1.0003820000000001</v>
      </c>
      <c r="H382" s="109">
        <f t="shared" si="11"/>
        <v>13295.112451999999</v>
      </c>
    </row>
    <row r="383" spans="1:8" x14ac:dyDescent="0.3">
      <c r="A383" s="104" t="s">
        <v>18606</v>
      </c>
      <c r="B383" s="104" t="s">
        <v>294</v>
      </c>
      <c r="C383" s="104" t="s">
        <v>308</v>
      </c>
      <c r="D383" s="107">
        <f>COUNTIF(Data_Eksportir!$B$2:$B$3401,A383)</f>
        <v>5</v>
      </c>
      <c r="E383" s="105">
        <f>SUMIFS(Data_Eksportir!$N$2:$N$3401,Data_Eksportir!$B$2:$B$3401,A383)</f>
        <v>84299.114888799988</v>
      </c>
      <c r="F383" s="105">
        <f>SUMIFS(Data_Eksportir!$N$2:$N$3401,Data_Eksportir!$B$2:$B$3401,A383,Data_Eksportir!$Q$2:$Q$3401,"Wajar")</f>
        <v>32604.356108799999</v>
      </c>
      <c r="G383" s="108">
        <f t="shared" si="10"/>
        <v>5.0003830000000002</v>
      </c>
      <c r="H383" s="109">
        <f t="shared" si="11"/>
        <v>32604.356491799997</v>
      </c>
    </row>
    <row r="384" spans="1:8" x14ac:dyDescent="0.3">
      <c r="A384" s="104" t="s">
        <v>18611</v>
      </c>
      <c r="B384" s="104" t="s">
        <v>280</v>
      </c>
      <c r="C384" s="104" t="s">
        <v>311</v>
      </c>
      <c r="D384" s="107">
        <f>COUNTIF(Data_Eksportir!$B$2:$B$3401,A384)</f>
        <v>4</v>
      </c>
      <c r="E384" s="105">
        <f>SUMIFS(Data_Eksportir!$N$2:$N$3401,Data_Eksportir!$B$2:$B$3401,A384)</f>
        <v>68403.491219999996</v>
      </c>
      <c r="F384" s="105">
        <f>SUMIFS(Data_Eksportir!$N$2:$N$3401,Data_Eksportir!$B$2:$B$3401,A384,Data_Eksportir!$Q$2:$Q$3401,"Wajar")</f>
        <v>68403.491219999996</v>
      </c>
      <c r="G384" s="108">
        <f t="shared" si="10"/>
        <v>4.0003840000000004</v>
      </c>
      <c r="H384" s="109">
        <f t="shared" si="11"/>
        <v>68403.491603999995</v>
      </c>
    </row>
    <row r="385" spans="1:8" x14ac:dyDescent="0.3">
      <c r="A385" s="104" t="s">
        <v>18616</v>
      </c>
      <c r="B385" s="104" t="s">
        <v>282</v>
      </c>
      <c r="C385" s="104" t="s">
        <v>311</v>
      </c>
      <c r="D385" s="107">
        <f>COUNTIF(Data_Eksportir!$B$2:$B$3401,A385)</f>
        <v>5</v>
      </c>
      <c r="E385" s="105">
        <f>SUMIFS(Data_Eksportir!$N$2:$N$3401,Data_Eksportir!$B$2:$B$3401,A385)</f>
        <v>123849.15123599999</v>
      </c>
      <c r="F385" s="105">
        <f>SUMIFS(Data_Eksportir!$N$2:$N$3401,Data_Eksportir!$B$2:$B$3401,A385,Data_Eksportir!$Q$2:$Q$3401,"Wajar")</f>
        <v>123849.15123599999</v>
      </c>
      <c r="G385" s="108">
        <f t="shared" si="10"/>
        <v>5.0003849999999996</v>
      </c>
      <c r="H385" s="109">
        <f t="shared" si="11"/>
        <v>123849.151621</v>
      </c>
    </row>
    <row r="386" spans="1:8" x14ac:dyDescent="0.3">
      <c r="A386" s="104" t="s">
        <v>18621</v>
      </c>
      <c r="B386" s="104" t="s">
        <v>280</v>
      </c>
      <c r="C386" s="104" t="s">
        <v>311</v>
      </c>
      <c r="D386" s="107">
        <f>COUNTIF(Data_Eksportir!$B$2:$B$3401,A386)</f>
        <v>6</v>
      </c>
      <c r="E386" s="105">
        <f>SUMIFS(Data_Eksportir!$N$2:$N$3401,Data_Eksportir!$B$2:$B$3401,A386)</f>
        <v>2491.4879888300002</v>
      </c>
      <c r="F386" s="105">
        <f>SUMIFS(Data_Eksportir!$N$2:$N$3401,Data_Eksportir!$B$2:$B$3401,A386,Data_Eksportir!$Q$2:$Q$3401,"Wajar")</f>
        <v>2491.4879888300002</v>
      </c>
      <c r="G386" s="108">
        <f t="shared" ref="G386:G449" si="12">D386+ROW()/10^6</f>
        <v>6.0003859999999998</v>
      </c>
      <c r="H386" s="109">
        <f t="shared" ref="H386:H449" si="13">F386+ROW()/10^6</f>
        <v>2491.4883748300003</v>
      </c>
    </row>
    <row r="387" spans="1:8" x14ac:dyDescent="0.3">
      <c r="A387" s="104" t="s">
        <v>18627</v>
      </c>
      <c r="B387" s="104" t="s">
        <v>292</v>
      </c>
      <c r="C387" s="104" t="s">
        <v>308</v>
      </c>
      <c r="D387" s="107">
        <f>COUNTIF(Data_Eksportir!$B$2:$B$3401,A387)</f>
        <v>7</v>
      </c>
      <c r="E387" s="105">
        <f>SUMIFS(Data_Eksportir!$N$2:$N$3401,Data_Eksportir!$B$2:$B$3401,A387)</f>
        <v>5999684.6063220305</v>
      </c>
      <c r="F387" s="105">
        <f>SUMIFS(Data_Eksportir!$N$2:$N$3401,Data_Eksportir!$B$2:$B$3401,A387,Data_Eksportir!$Q$2:$Q$3401,"Wajar")</f>
        <v>1729034.0043220301</v>
      </c>
      <c r="G387" s="108">
        <f t="shared" si="12"/>
        <v>7.0003869999999999</v>
      </c>
      <c r="H387" s="109">
        <f t="shared" si="13"/>
        <v>1729034.00470903</v>
      </c>
    </row>
    <row r="388" spans="1:8" x14ac:dyDescent="0.3">
      <c r="A388" s="104" t="s">
        <v>18630</v>
      </c>
      <c r="B388" s="104" t="s">
        <v>297</v>
      </c>
      <c r="C388" s="104" t="s">
        <v>311</v>
      </c>
      <c r="D388" s="107">
        <f>COUNTIF(Data_Eksportir!$B$2:$B$3401,A388)</f>
        <v>2</v>
      </c>
      <c r="E388" s="105">
        <f>SUMIFS(Data_Eksportir!$N$2:$N$3401,Data_Eksportir!$B$2:$B$3401,A388)</f>
        <v>69700.382528999995</v>
      </c>
      <c r="F388" s="105">
        <f>SUMIFS(Data_Eksportir!$N$2:$N$3401,Data_Eksportir!$B$2:$B$3401,A388,Data_Eksportir!$Q$2:$Q$3401,"Wajar")</f>
        <v>69700.382528999995</v>
      </c>
      <c r="G388" s="108">
        <f t="shared" si="12"/>
        <v>2.0003880000000001</v>
      </c>
      <c r="H388" s="109">
        <f t="shared" si="13"/>
        <v>69700.382916999995</v>
      </c>
    </row>
    <row r="389" spans="1:8" x14ac:dyDescent="0.3">
      <c r="A389" s="104" t="s">
        <v>18632</v>
      </c>
      <c r="B389" s="104" t="s">
        <v>297</v>
      </c>
      <c r="C389" s="104" t="s">
        <v>314</v>
      </c>
      <c r="D389" s="107">
        <f>COUNTIF(Data_Eksportir!$B$2:$B$3401,A389)</f>
        <v>4</v>
      </c>
      <c r="E389" s="105">
        <f>SUMIFS(Data_Eksportir!$N$2:$N$3401,Data_Eksportir!$B$2:$B$3401,A389)</f>
        <v>59658.477055000003</v>
      </c>
      <c r="F389" s="105">
        <f>SUMIFS(Data_Eksportir!$N$2:$N$3401,Data_Eksportir!$B$2:$B$3401,A389,Data_Eksportir!$Q$2:$Q$3401,"Wajar")</f>
        <v>59658.477055000003</v>
      </c>
      <c r="G389" s="108">
        <f t="shared" si="12"/>
        <v>4.0003890000000002</v>
      </c>
      <c r="H389" s="109">
        <f t="shared" si="13"/>
        <v>59658.477444000004</v>
      </c>
    </row>
    <row r="390" spans="1:8" x14ac:dyDescent="0.3">
      <c r="A390" s="104" t="s">
        <v>18635</v>
      </c>
      <c r="B390" s="104" t="s">
        <v>288</v>
      </c>
      <c r="C390" s="104" t="s">
        <v>308</v>
      </c>
      <c r="D390" s="107">
        <f>COUNTIF(Data_Eksportir!$B$2:$B$3401,A390)</f>
        <v>4</v>
      </c>
      <c r="E390" s="105">
        <f>SUMIFS(Data_Eksportir!$N$2:$N$3401,Data_Eksportir!$B$2:$B$3401,A390)</f>
        <v>414159.73572</v>
      </c>
      <c r="F390" s="105">
        <f>SUMIFS(Data_Eksportir!$N$2:$N$3401,Data_Eksportir!$B$2:$B$3401,A390,Data_Eksportir!$Q$2:$Q$3401,"Wajar")</f>
        <v>367488.49547999998</v>
      </c>
      <c r="G390" s="108">
        <f t="shared" si="12"/>
        <v>4.0003900000000003</v>
      </c>
      <c r="H390" s="109">
        <f t="shared" si="13"/>
        <v>367488.49586999998</v>
      </c>
    </row>
    <row r="391" spans="1:8" x14ac:dyDescent="0.3">
      <c r="A391" s="104" t="s">
        <v>18640</v>
      </c>
      <c r="B391" s="104" t="s">
        <v>286</v>
      </c>
      <c r="C391" s="104" t="s">
        <v>308</v>
      </c>
      <c r="D391" s="107">
        <f>COUNTIF(Data_Eksportir!$B$2:$B$3401,A391)</f>
        <v>7</v>
      </c>
      <c r="E391" s="105">
        <f>SUMIFS(Data_Eksportir!$N$2:$N$3401,Data_Eksportir!$B$2:$B$3401,A391)</f>
        <v>2103506.2423999999</v>
      </c>
      <c r="F391" s="105">
        <f>SUMIFS(Data_Eksportir!$N$2:$N$3401,Data_Eksportir!$B$2:$B$3401,A391,Data_Eksportir!$Q$2:$Q$3401,"Wajar")</f>
        <v>1830649.5584999998</v>
      </c>
      <c r="G391" s="108">
        <f t="shared" si="12"/>
        <v>7.0003909999999996</v>
      </c>
      <c r="H391" s="109">
        <f t="shared" si="13"/>
        <v>1830649.5588909998</v>
      </c>
    </row>
    <row r="392" spans="1:8" x14ac:dyDescent="0.3">
      <c r="A392" s="104" t="s">
        <v>18648</v>
      </c>
      <c r="B392" s="104" t="s">
        <v>280</v>
      </c>
      <c r="C392" s="104" t="s">
        <v>317</v>
      </c>
      <c r="D392" s="107">
        <f>COUNTIF(Data_Eksportir!$B$2:$B$3401,A392)</f>
        <v>9</v>
      </c>
      <c r="E392" s="105">
        <f>SUMIFS(Data_Eksportir!$N$2:$N$3401,Data_Eksportir!$B$2:$B$3401,A392)</f>
        <v>1411354.571457</v>
      </c>
      <c r="F392" s="105">
        <f>SUMIFS(Data_Eksportir!$N$2:$N$3401,Data_Eksportir!$B$2:$B$3401,A392,Data_Eksportir!$Q$2:$Q$3401,"Wajar")</f>
        <v>76188.615303000013</v>
      </c>
      <c r="G392" s="108">
        <f t="shared" si="12"/>
        <v>9.0003919999999997</v>
      </c>
      <c r="H392" s="109">
        <f t="shared" si="13"/>
        <v>76188.615695000015</v>
      </c>
    </row>
    <row r="393" spans="1:8" x14ac:dyDescent="0.3">
      <c r="A393" s="104" t="s">
        <v>18654</v>
      </c>
      <c r="B393" s="104" t="s">
        <v>290</v>
      </c>
      <c r="C393" s="104" t="s">
        <v>320</v>
      </c>
      <c r="D393" s="107">
        <f>COUNTIF(Data_Eksportir!$B$2:$B$3401,A393)</f>
        <v>3</v>
      </c>
      <c r="E393" s="105">
        <f>SUMIFS(Data_Eksportir!$N$2:$N$3401,Data_Eksportir!$B$2:$B$3401,A393)</f>
        <v>0</v>
      </c>
      <c r="F393" s="105">
        <f>SUMIFS(Data_Eksportir!$N$2:$N$3401,Data_Eksportir!$B$2:$B$3401,A393,Data_Eksportir!$Q$2:$Q$3401,"Wajar")</f>
        <v>0</v>
      </c>
      <c r="G393" s="108">
        <f t="shared" si="12"/>
        <v>3.0003929999999999</v>
      </c>
      <c r="H393" s="109">
        <f t="shared" si="13"/>
        <v>3.9300000000000001E-4</v>
      </c>
    </row>
    <row r="394" spans="1:8" x14ac:dyDescent="0.3">
      <c r="A394" s="104" t="s">
        <v>18657</v>
      </c>
      <c r="B394" s="104" t="s">
        <v>282</v>
      </c>
      <c r="C394" s="104" t="s">
        <v>308</v>
      </c>
      <c r="D394" s="107">
        <f>COUNTIF(Data_Eksportir!$B$2:$B$3401,A394)</f>
        <v>9</v>
      </c>
      <c r="E394" s="105">
        <f>SUMIFS(Data_Eksportir!$N$2:$N$3401,Data_Eksportir!$B$2:$B$3401,A394)</f>
        <v>914729.12138310005</v>
      </c>
      <c r="F394" s="105">
        <f>SUMIFS(Data_Eksportir!$N$2:$N$3401,Data_Eksportir!$B$2:$B$3401,A394,Data_Eksportir!$Q$2:$Q$3401,"Wajar")</f>
        <v>11194.342253100001</v>
      </c>
      <c r="G394" s="108">
        <f t="shared" si="12"/>
        <v>9.000394</v>
      </c>
      <c r="H394" s="109">
        <f t="shared" si="13"/>
        <v>11194.342647100002</v>
      </c>
    </row>
    <row r="395" spans="1:8" x14ac:dyDescent="0.3">
      <c r="A395" s="104" t="s">
        <v>18663</v>
      </c>
      <c r="B395" s="104" t="s">
        <v>290</v>
      </c>
      <c r="C395" s="104" t="s">
        <v>308</v>
      </c>
      <c r="D395" s="107">
        <f>COUNTIF(Data_Eksportir!$B$2:$B$3401,A395)</f>
        <v>1</v>
      </c>
      <c r="E395" s="105">
        <f>SUMIFS(Data_Eksportir!$N$2:$N$3401,Data_Eksportir!$B$2:$B$3401,A395)</f>
        <v>0</v>
      </c>
      <c r="F395" s="105">
        <f>SUMIFS(Data_Eksportir!$N$2:$N$3401,Data_Eksportir!$B$2:$B$3401,A395,Data_Eksportir!$Q$2:$Q$3401,"Wajar")</f>
        <v>0</v>
      </c>
      <c r="G395" s="108">
        <f t="shared" si="12"/>
        <v>1.0003949999999999</v>
      </c>
      <c r="H395" s="109">
        <f t="shared" si="13"/>
        <v>3.9500000000000001E-4</v>
      </c>
    </row>
    <row r="396" spans="1:8" x14ac:dyDescent="0.3">
      <c r="A396" s="104" t="s">
        <v>18664</v>
      </c>
      <c r="B396" s="104" t="s">
        <v>290</v>
      </c>
      <c r="C396" s="104" t="s">
        <v>308</v>
      </c>
      <c r="D396" s="107">
        <f>COUNTIF(Data_Eksportir!$B$2:$B$3401,A396)</f>
        <v>2</v>
      </c>
      <c r="E396" s="105">
        <f>SUMIFS(Data_Eksportir!$N$2:$N$3401,Data_Eksportir!$B$2:$B$3401,A396)</f>
        <v>94134.001199999999</v>
      </c>
      <c r="F396" s="105">
        <f>SUMIFS(Data_Eksportir!$N$2:$N$3401,Data_Eksportir!$B$2:$B$3401,A396,Data_Eksportir!$Q$2:$Q$3401,"Wajar")</f>
        <v>94134.001199999999</v>
      </c>
      <c r="G396" s="108">
        <f t="shared" si="12"/>
        <v>2.0003959999999998</v>
      </c>
      <c r="H396" s="109">
        <f t="shared" si="13"/>
        <v>94134.001596000002</v>
      </c>
    </row>
    <row r="397" spans="1:8" x14ac:dyDescent="0.3">
      <c r="A397" s="104" t="s">
        <v>18666</v>
      </c>
      <c r="B397" s="104" t="s">
        <v>280</v>
      </c>
      <c r="C397" s="104" t="s">
        <v>314</v>
      </c>
      <c r="D397" s="107">
        <f>COUNTIF(Data_Eksportir!$B$2:$B$3401,A397)</f>
        <v>5</v>
      </c>
      <c r="E397" s="105">
        <f>SUMIFS(Data_Eksportir!$N$2:$N$3401,Data_Eksportir!$B$2:$B$3401,A397)</f>
        <v>373509.33432142</v>
      </c>
      <c r="F397" s="105">
        <f>SUMIFS(Data_Eksportir!$N$2:$N$3401,Data_Eksportir!$B$2:$B$3401,A397,Data_Eksportir!$Q$2:$Q$3401,"Wajar")</f>
        <v>236664.782935</v>
      </c>
      <c r="G397" s="108">
        <f t="shared" si="12"/>
        <v>5.0003970000000004</v>
      </c>
      <c r="H397" s="109">
        <f t="shared" si="13"/>
        <v>236664.78333199999</v>
      </c>
    </row>
    <row r="398" spans="1:8" x14ac:dyDescent="0.3">
      <c r="A398" s="104" t="s">
        <v>18672</v>
      </c>
      <c r="B398" s="104" t="s">
        <v>288</v>
      </c>
      <c r="C398" s="104" t="s">
        <v>311</v>
      </c>
      <c r="D398" s="107">
        <f>COUNTIF(Data_Eksportir!$B$2:$B$3401,A398)</f>
        <v>1</v>
      </c>
      <c r="E398" s="105">
        <f>SUMIFS(Data_Eksportir!$N$2:$N$3401,Data_Eksportir!$B$2:$B$3401,A398)</f>
        <v>0</v>
      </c>
      <c r="F398" s="105">
        <f>SUMIFS(Data_Eksportir!$N$2:$N$3401,Data_Eksportir!$B$2:$B$3401,A398,Data_Eksportir!$Q$2:$Q$3401,"Wajar")</f>
        <v>0</v>
      </c>
      <c r="G398" s="108">
        <f t="shared" si="12"/>
        <v>1.0003979999999999</v>
      </c>
      <c r="H398" s="109">
        <f t="shared" si="13"/>
        <v>3.9800000000000002E-4</v>
      </c>
    </row>
    <row r="399" spans="1:8" x14ac:dyDescent="0.3">
      <c r="A399" s="104" t="s">
        <v>18673</v>
      </c>
      <c r="B399" s="104" t="s">
        <v>284</v>
      </c>
      <c r="C399" s="104" t="s">
        <v>308</v>
      </c>
      <c r="D399" s="107">
        <f>COUNTIF(Data_Eksportir!$B$2:$B$3401,A399)</f>
        <v>6</v>
      </c>
      <c r="E399" s="105">
        <f>SUMIFS(Data_Eksportir!$N$2:$N$3401,Data_Eksportir!$B$2:$B$3401,A399)</f>
        <v>2426215.2676100004</v>
      </c>
      <c r="F399" s="105">
        <f>SUMIFS(Data_Eksportir!$N$2:$N$3401,Data_Eksportir!$B$2:$B$3401,A399,Data_Eksportir!$Q$2:$Q$3401,"Wajar")</f>
        <v>818546.34201000002</v>
      </c>
      <c r="G399" s="108">
        <f t="shared" si="12"/>
        <v>6.0003989999999998</v>
      </c>
      <c r="H399" s="109">
        <f t="shared" si="13"/>
        <v>818546.34240900003</v>
      </c>
    </row>
    <row r="400" spans="1:8" x14ac:dyDescent="0.3">
      <c r="A400" s="104" t="s">
        <v>18677</v>
      </c>
      <c r="B400" s="104" t="s">
        <v>282</v>
      </c>
      <c r="C400" s="104" t="s">
        <v>308</v>
      </c>
      <c r="D400" s="107">
        <f>COUNTIF(Data_Eksportir!$B$2:$B$3401,A400)</f>
        <v>2</v>
      </c>
      <c r="E400" s="105">
        <f>SUMIFS(Data_Eksportir!$N$2:$N$3401,Data_Eksportir!$B$2:$B$3401,A400)</f>
        <v>2254.8881735999998</v>
      </c>
      <c r="F400" s="105">
        <f>SUMIFS(Data_Eksportir!$N$2:$N$3401,Data_Eksportir!$B$2:$B$3401,A400,Data_Eksportir!$Q$2:$Q$3401,"Wajar")</f>
        <v>0</v>
      </c>
      <c r="G400" s="108">
        <f t="shared" si="12"/>
        <v>2.0004</v>
      </c>
      <c r="H400" s="109">
        <f t="shared" si="13"/>
        <v>4.0000000000000002E-4</v>
      </c>
    </row>
    <row r="401" spans="1:8" x14ac:dyDescent="0.3">
      <c r="A401" s="104" t="s">
        <v>18680</v>
      </c>
      <c r="B401" s="104" t="s">
        <v>292</v>
      </c>
      <c r="C401" s="104" t="s">
        <v>311</v>
      </c>
      <c r="D401" s="107">
        <f>COUNTIF(Data_Eksportir!$B$2:$B$3401,A401)</f>
        <v>2</v>
      </c>
      <c r="E401" s="105">
        <f>SUMIFS(Data_Eksportir!$N$2:$N$3401,Data_Eksportir!$B$2:$B$3401,A401)</f>
        <v>239242.13459999999</v>
      </c>
      <c r="F401" s="105">
        <f>SUMIFS(Data_Eksportir!$N$2:$N$3401,Data_Eksportir!$B$2:$B$3401,A401,Data_Eksportir!$Q$2:$Q$3401,"Wajar")</f>
        <v>239242.13459999999</v>
      </c>
      <c r="G401" s="108">
        <f t="shared" si="12"/>
        <v>2.0004010000000001</v>
      </c>
      <c r="H401" s="109">
        <f t="shared" si="13"/>
        <v>239242.13500099999</v>
      </c>
    </row>
    <row r="402" spans="1:8" x14ac:dyDescent="0.3">
      <c r="A402" s="104" t="s">
        <v>18683</v>
      </c>
      <c r="B402" s="104" t="s">
        <v>282</v>
      </c>
      <c r="C402" s="104" t="s">
        <v>311</v>
      </c>
      <c r="D402" s="107">
        <f>COUNTIF(Data_Eksportir!$B$2:$B$3401,A402)</f>
        <v>1</v>
      </c>
      <c r="E402" s="105">
        <f>SUMIFS(Data_Eksportir!$N$2:$N$3401,Data_Eksportir!$B$2:$B$3401,A402)</f>
        <v>30546.90292</v>
      </c>
      <c r="F402" s="105">
        <f>SUMIFS(Data_Eksportir!$N$2:$N$3401,Data_Eksportir!$B$2:$B$3401,A402,Data_Eksportir!$Q$2:$Q$3401,"Wajar")</f>
        <v>0</v>
      </c>
      <c r="G402" s="108">
        <f t="shared" si="12"/>
        <v>1.000402</v>
      </c>
      <c r="H402" s="109">
        <f t="shared" si="13"/>
        <v>4.0200000000000001E-4</v>
      </c>
    </row>
    <row r="403" spans="1:8" x14ac:dyDescent="0.3">
      <c r="A403" s="104" t="s">
        <v>18685</v>
      </c>
      <c r="B403" s="104" t="s">
        <v>284</v>
      </c>
      <c r="C403" s="104" t="s">
        <v>317</v>
      </c>
      <c r="D403" s="107">
        <f>COUNTIF(Data_Eksportir!$B$2:$B$3401,A403)</f>
        <v>6</v>
      </c>
      <c r="E403" s="105">
        <f>SUMIFS(Data_Eksportir!$N$2:$N$3401,Data_Eksportir!$B$2:$B$3401,A403)</f>
        <v>184041.09024000002</v>
      </c>
      <c r="F403" s="105">
        <f>SUMIFS(Data_Eksportir!$N$2:$N$3401,Data_Eksportir!$B$2:$B$3401,A403,Data_Eksportir!$Q$2:$Q$3401,"Wajar")</f>
        <v>184041.09024000002</v>
      </c>
      <c r="G403" s="108">
        <f t="shared" si="12"/>
        <v>6.0004030000000004</v>
      </c>
      <c r="H403" s="109">
        <f t="shared" si="13"/>
        <v>184041.09064300003</v>
      </c>
    </row>
    <row r="404" spans="1:8" x14ac:dyDescent="0.3">
      <c r="A404" s="104" t="s">
        <v>18690</v>
      </c>
      <c r="B404" s="104" t="s">
        <v>300</v>
      </c>
      <c r="C404" s="104" t="s">
        <v>311</v>
      </c>
      <c r="D404" s="107">
        <f>COUNTIF(Data_Eksportir!$B$2:$B$3401,A404)</f>
        <v>2</v>
      </c>
      <c r="E404" s="105">
        <f>SUMIFS(Data_Eksportir!$N$2:$N$3401,Data_Eksportir!$B$2:$B$3401,A404)</f>
        <v>33764.533837000003</v>
      </c>
      <c r="F404" s="105">
        <f>SUMIFS(Data_Eksportir!$N$2:$N$3401,Data_Eksportir!$B$2:$B$3401,A404,Data_Eksportir!$Q$2:$Q$3401,"Wajar")</f>
        <v>33764.533837000003</v>
      </c>
      <c r="G404" s="108">
        <f t="shared" si="12"/>
        <v>2.0004040000000001</v>
      </c>
      <c r="H404" s="109">
        <f t="shared" si="13"/>
        <v>33764.534241000001</v>
      </c>
    </row>
    <row r="405" spans="1:8" x14ac:dyDescent="0.3">
      <c r="A405" s="104" t="s">
        <v>18691</v>
      </c>
      <c r="B405" s="104" t="s">
        <v>288</v>
      </c>
      <c r="C405" s="104" t="s">
        <v>308</v>
      </c>
      <c r="D405" s="107">
        <f>COUNTIF(Data_Eksportir!$B$2:$B$3401,A405)</f>
        <v>1</v>
      </c>
      <c r="E405" s="105">
        <f>SUMIFS(Data_Eksportir!$N$2:$N$3401,Data_Eksportir!$B$2:$B$3401,A405)</f>
        <v>0</v>
      </c>
      <c r="F405" s="105">
        <f>SUMIFS(Data_Eksportir!$N$2:$N$3401,Data_Eksportir!$B$2:$B$3401,A405,Data_Eksportir!$Q$2:$Q$3401,"Wajar")</f>
        <v>0</v>
      </c>
      <c r="G405" s="108">
        <f t="shared" si="12"/>
        <v>1.000405</v>
      </c>
      <c r="H405" s="109">
        <f t="shared" si="13"/>
        <v>4.0499999999999998E-4</v>
      </c>
    </row>
    <row r="406" spans="1:8" x14ac:dyDescent="0.3">
      <c r="A406" s="104" t="s">
        <v>18692</v>
      </c>
      <c r="B406" s="104" t="s">
        <v>286</v>
      </c>
      <c r="C406" s="104" t="s">
        <v>308</v>
      </c>
      <c r="D406" s="107">
        <f>COUNTIF(Data_Eksportir!$B$2:$B$3401,A406)</f>
        <v>6</v>
      </c>
      <c r="E406" s="105">
        <f>SUMIFS(Data_Eksportir!$N$2:$N$3401,Data_Eksportir!$B$2:$B$3401,A406)</f>
        <v>88432.281770000001</v>
      </c>
      <c r="F406" s="105">
        <f>SUMIFS(Data_Eksportir!$N$2:$N$3401,Data_Eksportir!$B$2:$B$3401,A406,Data_Eksportir!$Q$2:$Q$3401,"Wajar")</f>
        <v>44793.635620000001</v>
      </c>
      <c r="G406" s="108">
        <f t="shared" si="12"/>
        <v>6.0004059999999999</v>
      </c>
      <c r="H406" s="109">
        <f t="shared" si="13"/>
        <v>44793.636026</v>
      </c>
    </row>
    <row r="407" spans="1:8" x14ac:dyDescent="0.3">
      <c r="A407" s="104" t="s">
        <v>18699</v>
      </c>
      <c r="B407" s="104" t="s">
        <v>293</v>
      </c>
      <c r="C407" s="104" t="s">
        <v>311</v>
      </c>
      <c r="D407" s="107">
        <f>COUNTIF(Data_Eksportir!$B$2:$B$3401,A407)</f>
        <v>3</v>
      </c>
      <c r="E407" s="105">
        <f>SUMIFS(Data_Eksportir!$N$2:$N$3401,Data_Eksportir!$B$2:$B$3401,A407)</f>
        <v>3.8007143700000001</v>
      </c>
      <c r="F407" s="105">
        <f>SUMIFS(Data_Eksportir!$N$2:$N$3401,Data_Eksportir!$B$2:$B$3401,A407,Data_Eksportir!$Q$2:$Q$3401,"Wajar")</f>
        <v>3.8007143700000001</v>
      </c>
      <c r="G407" s="108">
        <f t="shared" si="12"/>
        <v>3.000407</v>
      </c>
      <c r="H407" s="109">
        <f t="shared" si="13"/>
        <v>3.8011213700000002</v>
      </c>
    </row>
    <row r="408" spans="1:8" x14ac:dyDescent="0.3">
      <c r="A408" s="104" t="s">
        <v>18703</v>
      </c>
      <c r="B408" s="104" t="s">
        <v>280</v>
      </c>
      <c r="C408" s="104" t="s">
        <v>311</v>
      </c>
      <c r="D408" s="107">
        <f>COUNTIF(Data_Eksportir!$B$2:$B$3401,A408)</f>
        <v>3</v>
      </c>
      <c r="E408" s="105">
        <f>SUMIFS(Data_Eksportir!$N$2:$N$3401,Data_Eksportir!$B$2:$B$3401,A408)</f>
        <v>386055.24469999998</v>
      </c>
      <c r="F408" s="105">
        <f>SUMIFS(Data_Eksportir!$N$2:$N$3401,Data_Eksportir!$B$2:$B$3401,A408,Data_Eksportir!$Q$2:$Q$3401,"Wajar")</f>
        <v>386055.24469999998</v>
      </c>
      <c r="G408" s="108">
        <f t="shared" si="12"/>
        <v>3.0004080000000002</v>
      </c>
      <c r="H408" s="109">
        <f t="shared" si="13"/>
        <v>386055.245108</v>
      </c>
    </row>
    <row r="409" spans="1:8" x14ac:dyDescent="0.3">
      <c r="A409" s="104" t="s">
        <v>18707</v>
      </c>
      <c r="B409" s="104" t="s">
        <v>280</v>
      </c>
      <c r="C409" s="104" t="s">
        <v>314</v>
      </c>
      <c r="D409" s="107">
        <f>COUNTIF(Data_Eksportir!$B$2:$B$3401,A409)</f>
        <v>5</v>
      </c>
      <c r="E409" s="105">
        <f>SUMIFS(Data_Eksportir!$N$2:$N$3401,Data_Eksportir!$B$2:$B$3401,A409)</f>
        <v>388157.43745549995</v>
      </c>
      <c r="F409" s="105">
        <f>SUMIFS(Data_Eksportir!$N$2:$N$3401,Data_Eksportir!$B$2:$B$3401,A409,Data_Eksportir!$Q$2:$Q$3401,"Wajar")</f>
        <v>11337.782585500001</v>
      </c>
      <c r="G409" s="108">
        <f t="shared" si="12"/>
        <v>5.0004090000000003</v>
      </c>
      <c r="H409" s="109">
        <f t="shared" si="13"/>
        <v>11337.782994500001</v>
      </c>
    </row>
    <row r="410" spans="1:8" x14ac:dyDescent="0.3">
      <c r="A410" s="104" t="s">
        <v>18710</v>
      </c>
      <c r="B410" s="104" t="s">
        <v>319</v>
      </c>
      <c r="C410" s="104" t="s">
        <v>311</v>
      </c>
      <c r="D410" s="107">
        <f>COUNTIF(Data_Eksportir!$B$2:$B$3401,A410)</f>
        <v>11</v>
      </c>
      <c r="E410" s="105">
        <f>SUMIFS(Data_Eksportir!$N$2:$N$3401,Data_Eksportir!$B$2:$B$3401,A410)</f>
        <v>511134.80598941998</v>
      </c>
      <c r="F410" s="105">
        <f>SUMIFS(Data_Eksportir!$N$2:$N$3401,Data_Eksportir!$B$2:$B$3401,A410,Data_Eksportir!$Q$2:$Q$3401,"Wajar")</f>
        <v>225109.03876299999</v>
      </c>
      <c r="G410" s="108">
        <f t="shared" si="12"/>
        <v>11.00041</v>
      </c>
      <c r="H410" s="109">
        <f t="shared" si="13"/>
        <v>225109.039173</v>
      </c>
    </row>
    <row r="411" spans="1:8" x14ac:dyDescent="0.3">
      <c r="A411" s="104" t="s">
        <v>18716</v>
      </c>
      <c r="B411" s="104" t="s">
        <v>280</v>
      </c>
      <c r="C411" s="104" t="s">
        <v>311</v>
      </c>
      <c r="D411" s="107">
        <f>COUNTIF(Data_Eksportir!$B$2:$B$3401,A411)</f>
        <v>3</v>
      </c>
      <c r="E411" s="105">
        <f>SUMIFS(Data_Eksportir!$N$2:$N$3401,Data_Eksportir!$B$2:$B$3401,A411)</f>
        <v>398732.02869000001</v>
      </c>
      <c r="F411" s="105">
        <f>SUMIFS(Data_Eksportir!$N$2:$N$3401,Data_Eksportir!$B$2:$B$3401,A411,Data_Eksportir!$Q$2:$Q$3401,"Wajar")</f>
        <v>28226.294089999999</v>
      </c>
      <c r="G411" s="108">
        <f t="shared" si="12"/>
        <v>3.0004110000000002</v>
      </c>
      <c r="H411" s="109">
        <f t="shared" si="13"/>
        <v>28226.294501</v>
      </c>
    </row>
    <row r="412" spans="1:8" x14ac:dyDescent="0.3">
      <c r="A412" s="104" t="s">
        <v>18720</v>
      </c>
      <c r="B412" s="104" t="s">
        <v>284</v>
      </c>
      <c r="C412" s="104" t="s">
        <v>314</v>
      </c>
      <c r="D412" s="107">
        <f>COUNTIF(Data_Eksportir!$B$2:$B$3401,A412)</f>
        <v>5</v>
      </c>
      <c r="E412" s="105">
        <f>SUMIFS(Data_Eksportir!$N$2:$N$3401,Data_Eksportir!$B$2:$B$3401,A412)</f>
        <v>7871279.540070001</v>
      </c>
      <c r="F412" s="105">
        <f>SUMIFS(Data_Eksportir!$N$2:$N$3401,Data_Eksportir!$B$2:$B$3401,A412,Data_Eksportir!$Q$2:$Q$3401,"Wajar")</f>
        <v>0</v>
      </c>
      <c r="G412" s="108">
        <f t="shared" si="12"/>
        <v>5.0004119999999999</v>
      </c>
      <c r="H412" s="109">
        <f t="shared" si="13"/>
        <v>4.1199999999999999E-4</v>
      </c>
    </row>
    <row r="413" spans="1:8" x14ac:dyDescent="0.3">
      <c r="A413" s="104" t="s">
        <v>18723</v>
      </c>
      <c r="B413" s="104" t="s">
        <v>282</v>
      </c>
      <c r="C413" s="104" t="s">
        <v>311</v>
      </c>
      <c r="D413" s="107">
        <f>COUNTIF(Data_Eksportir!$B$2:$B$3401,A413)</f>
        <v>11</v>
      </c>
      <c r="E413" s="105">
        <f>SUMIFS(Data_Eksportir!$N$2:$N$3401,Data_Eksportir!$B$2:$B$3401,A413)</f>
        <v>284269.33845400001</v>
      </c>
      <c r="F413" s="105">
        <f>SUMIFS(Data_Eksportir!$N$2:$N$3401,Data_Eksportir!$B$2:$B$3401,A413,Data_Eksportir!$Q$2:$Q$3401,"Wajar")</f>
        <v>212060.14305400001</v>
      </c>
      <c r="G413" s="108">
        <f t="shared" si="12"/>
        <v>11.000413</v>
      </c>
      <c r="H413" s="109">
        <f t="shared" si="13"/>
        <v>212060.14346700002</v>
      </c>
    </row>
    <row r="414" spans="1:8" x14ac:dyDescent="0.3">
      <c r="A414" s="104" t="s">
        <v>18735</v>
      </c>
      <c r="B414" s="104" t="s">
        <v>294</v>
      </c>
      <c r="C414" s="104" t="s">
        <v>308</v>
      </c>
      <c r="D414" s="107">
        <f>COUNTIF(Data_Eksportir!$B$2:$B$3401,A414)</f>
        <v>2</v>
      </c>
      <c r="E414" s="105">
        <f>SUMIFS(Data_Eksportir!$N$2:$N$3401,Data_Eksportir!$B$2:$B$3401,A414)</f>
        <v>254086.90403999999</v>
      </c>
      <c r="F414" s="105">
        <f>SUMIFS(Data_Eksportir!$N$2:$N$3401,Data_Eksportir!$B$2:$B$3401,A414,Data_Eksportir!$Q$2:$Q$3401,"Wajar")</f>
        <v>0</v>
      </c>
      <c r="G414" s="108">
        <f t="shared" si="12"/>
        <v>2.0004140000000001</v>
      </c>
      <c r="H414" s="109">
        <f t="shared" si="13"/>
        <v>4.1399999999999998E-4</v>
      </c>
    </row>
    <row r="415" spans="1:8" x14ac:dyDescent="0.3">
      <c r="A415" s="104" t="s">
        <v>18738</v>
      </c>
      <c r="B415" s="104" t="s">
        <v>288</v>
      </c>
      <c r="C415" s="104" t="s">
        <v>311</v>
      </c>
      <c r="D415" s="107">
        <f>COUNTIF(Data_Eksportir!$B$2:$B$3401,A415)</f>
        <v>6</v>
      </c>
      <c r="E415" s="105">
        <f>SUMIFS(Data_Eksportir!$N$2:$N$3401,Data_Eksportir!$B$2:$B$3401,A415)</f>
        <v>5203349.8480380001</v>
      </c>
      <c r="F415" s="105">
        <f>SUMIFS(Data_Eksportir!$N$2:$N$3401,Data_Eksportir!$B$2:$B$3401,A415,Data_Eksportir!$Q$2:$Q$3401,"Wajar")</f>
        <v>5052592.6368780006</v>
      </c>
      <c r="G415" s="108">
        <f t="shared" si="12"/>
        <v>6.0004150000000003</v>
      </c>
      <c r="H415" s="109">
        <f t="shared" si="13"/>
        <v>5052592.6372930007</v>
      </c>
    </row>
    <row r="416" spans="1:8" x14ac:dyDescent="0.3">
      <c r="A416" s="104" t="s">
        <v>18742</v>
      </c>
      <c r="B416" s="104" t="s">
        <v>282</v>
      </c>
      <c r="C416" s="104" t="s">
        <v>308</v>
      </c>
      <c r="D416" s="107">
        <f>COUNTIF(Data_Eksportir!$B$2:$B$3401,A416)</f>
        <v>12</v>
      </c>
      <c r="E416" s="105">
        <f>SUMIFS(Data_Eksportir!$N$2:$N$3401,Data_Eksportir!$B$2:$B$3401,A416)</f>
        <v>0</v>
      </c>
      <c r="F416" s="105">
        <f>SUMIFS(Data_Eksportir!$N$2:$N$3401,Data_Eksportir!$B$2:$B$3401,A416,Data_Eksportir!$Q$2:$Q$3401,"Wajar")</f>
        <v>0</v>
      </c>
      <c r="G416" s="108">
        <f t="shared" si="12"/>
        <v>12.000416</v>
      </c>
      <c r="H416" s="109">
        <f t="shared" si="13"/>
        <v>4.1599999999999997E-4</v>
      </c>
    </row>
    <row r="417" spans="1:8" x14ac:dyDescent="0.3">
      <c r="A417" s="104" t="s">
        <v>18754</v>
      </c>
      <c r="B417" s="104" t="s">
        <v>302</v>
      </c>
      <c r="C417" s="104" t="s">
        <v>311</v>
      </c>
      <c r="D417" s="107">
        <f>COUNTIF(Data_Eksportir!$B$2:$B$3401,A417)</f>
        <v>1</v>
      </c>
      <c r="E417" s="105">
        <f>SUMIFS(Data_Eksportir!$N$2:$N$3401,Data_Eksportir!$B$2:$B$3401,A417)</f>
        <v>275</v>
      </c>
      <c r="F417" s="105">
        <f>SUMIFS(Data_Eksportir!$N$2:$N$3401,Data_Eksportir!$B$2:$B$3401,A417,Data_Eksportir!$Q$2:$Q$3401,"Wajar")</f>
        <v>0</v>
      </c>
      <c r="G417" s="108">
        <f t="shared" si="12"/>
        <v>1.0004169999999999</v>
      </c>
      <c r="H417" s="109">
        <f t="shared" si="13"/>
        <v>4.17E-4</v>
      </c>
    </row>
    <row r="418" spans="1:8" x14ac:dyDescent="0.3">
      <c r="A418" s="104" t="s">
        <v>18756</v>
      </c>
      <c r="B418" s="104" t="s">
        <v>286</v>
      </c>
      <c r="C418" s="104" t="s">
        <v>311</v>
      </c>
      <c r="D418" s="107">
        <f>COUNTIF(Data_Eksportir!$B$2:$B$3401,A418)</f>
        <v>12</v>
      </c>
      <c r="E418" s="105">
        <f>SUMIFS(Data_Eksportir!$N$2:$N$3401,Data_Eksportir!$B$2:$B$3401,A418)</f>
        <v>652027.73069419991</v>
      </c>
      <c r="F418" s="105">
        <f>SUMIFS(Data_Eksportir!$N$2:$N$3401,Data_Eksportir!$B$2:$B$3401,A418,Data_Eksportir!$Q$2:$Q$3401,"Wajar")</f>
        <v>16326.324894200001</v>
      </c>
      <c r="G418" s="108">
        <f t="shared" si="12"/>
        <v>12.000418</v>
      </c>
      <c r="H418" s="109">
        <f t="shared" si="13"/>
        <v>16326.325312200001</v>
      </c>
    </row>
    <row r="419" spans="1:8" x14ac:dyDescent="0.3">
      <c r="A419" s="104" t="s">
        <v>18769</v>
      </c>
      <c r="B419" s="104" t="s">
        <v>282</v>
      </c>
      <c r="C419" s="104" t="s">
        <v>311</v>
      </c>
      <c r="D419" s="107">
        <f>COUNTIF(Data_Eksportir!$B$2:$B$3401,A419)</f>
        <v>1</v>
      </c>
      <c r="E419" s="105">
        <f>SUMIFS(Data_Eksportir!$N$2:$N$3401,Data_Eksportir!$B$2:$B$3401,A419)</f>
        <v>22900.490089999999</v>
      </c>
      <c r="F419" s="105">
        <f>SUMIFS(Data_Eksportir!$N$2:$N$3401,Data_Eksportir!$B$2:$B$3401,A419,Data_Eksportir!$Q$2:$Q$3401,"Wajar")</f>
        <v>22900.490089999999</v>
      </c>
      <c r="G419" s="108">
        <f t="shared" si="12"/>
        <v>1.0004189999999999</v>
      </c>
      <c r="H419" s="109">
        <f t="shared" si="13"/>
        <v>22900.490508999999</v>
      </c>
    </row>
    <row r="420" spans="1:8" x14ac:dyDescent="0.3">
      <c r="A420" s="104" t="s">
        <v>18771</v>
      </c>
      <c r="B420" s="104" t="s">
        <v>288</v>
      </c>
      <c r="C420" s="104" t="s">
        <v>311</v>
      </c>
      <c r="D420" s="107">
        <f>COUNTIF(Data_Eksportir!$B$2:$B$3401,A420)</f>
        <v>7</v>
      </c>
      <c r="E420" s="105">
        <f>SUMIFS(Data_Eksportir!$N$2:$N$3401,Data_Eksportir!$B$2:$B$3401,A420)</f>
        <v>6898931.4846600005</v>
      </c>
      <c r="F420" s="105">
        <f>SUMIFS(Data_Eksportir!$N$2:$N$3401,Data_Eksportir!$B$2:$B$3401,A420,Data_Eksportir!$Q$2:$Q$3401,"Wajar")</f>
        <v>5444873.2519500004</v>
      </c>
      <c r="G420" s="108">
        <f t="shared" si="12"/>
        <v>7.0004200000000001</v>
      </c>
      <c r="H420" s="109">
        <f t="shared" si="13"/>
        <v>5444873.2523700008</v>
      </c>
    </row>
    <row r="421" spans="1:8" x14ac:dyDescent="0.3">
      <c r="A421" s="104" t="s">
        <v>18776</v>
      </c>
      <c r="B421" s="104" t="s">
        <v>284</v>
      </c>
      <c r="C421" s="104" t="s">
        <v>308</v>
      </c>
      <c r="D421" s="107">
        <f>COUNTIF(Data_Eksportir!$B$2:$B$3401,A421)</f>
        <v>1</v>
      </c>
      <c r="E421" s="105">
        <f>SUMIFS(Data_Eksportir!$N$2:$N$3401,Data_Eksportir!$B$2:$B$3401,A421)</f>
        <v>0</v>
      </c>
      <c r="F421" s="105">
        <f>SUMIFS(Data_Eksportir!$N$2:$N$3401,Data_Eksportir!$B$2:$B$3401,A421,Data_Eksportir!$Q$2:$Q$3401,"Wajar")</f>
        <v>0</v>
      </c>
      <c r="G421" s="108">
        <f t="shared" si="12"/>
        <v>1.000421</v>
      </c>
      <c r="H421" s="109">
        <f t="shared" si="13"/>
        <v>4.2099999999999999E-4</v>
      </c>
    </row>
    <row r="422" spans="1:8" x14ac:dyDescent="0.3">
      <c r="A422" s="104" t="s">
        <v>18778</v>
      </c>
      <c r="B422" s="104" t="s">
        <v>297</v>
      </c>
      <c r="C422" s="104" t="s">
        <v>317</v>
      </c>
      <c r="D422" s="107">
        <f>COUNTIF(Data_Eksportir!$B$2:$B$3401,A422)</f>
        <v>1</v>
      </c>
      <c r="E422" s="105">
        <f>SUMIFS(Data_Eksportir!$N$2:$N$3401,Data_Eksportir!$B$2:$B$3401,A422)</f>
        <v>33503.346080000003</v>
      </c>
      <c r="F422" s="105">
        <f>SUMIFS(Data_Eksportir!$N$2:$N$3401,Data_Eksportir!$B$2:$B$3401,A422,Data_Eksportir!$Q$2:$Q$3401,"Wajar")</f>
        <v>0</v>
      </c>
      <c r="G422" s="108">
        <f t="shared" si="12"/>
        <v>1.0004219999999999</v>
      </c>
      <c r="H422" s="109">
        <f t="shared" si="13"/>
        <v>4.2200000000000001E-4</v>
      </c>
    </row>
    <row r="423" spans="1:8" x14ac:dyDescent="0.3">
      <c r="A423" s="104" t="s">
        <v>18780</v>
      </c>
      <c r="B423" s="104" t="s">
        <v>284</v>
      </c>
      <c r="C423" s="104" t="s">
        <v>314</v>
      </c>
      <c r="D423" s="107">
        <f>COUNTIF(Data_Eksportir!$B$2:$B$3401,A423)</f>
        <v>7</v>
      </c>
      <c r="E423" s="105">
        <f>SUMIFS(Data_Eksportir!$N$2:$N$3401,Data_Eksportir!$B$2:$B$3401,A423)</f>
        <v>405684.81591</v>
      </c>
      <c r="F423" s="105">
        <f>SUMIFS(Data_Eksportir!$N$2:$N$3401,Data_Eksportir!$B$2:$B$3401,A423,Data_Eksportir!$Q$2:$Q$3401,"Wajar")</f>
        <v>311756.95279000001</v>
      </c>
      <c r="G423" s="108">
        <f t="shared" si="12"/>
        <v>7.0004229999999996</v>
      </c>
      <c r="H423" s="109">
        <f t="shared" si="13"/>
        <v>311756.95321300003</v>
      </c>
    </row>
    <row r="424" spans="1:8" x14ac:dyDescent="0.3">
      <c r="A424" s="104" t="s">
        <v>18782</v>
      </c>
      <c r="B424" s="104" t="s">
        <v>284</v>
      </c>
      <c r="C424" s="104" t="s">
        <v>311</v>
      </c>
      <c r="D424" s="107">
        <f>COUNTIF(Data_Eksportir!$B$2:$B$3401,A424)</f>
        <v>1</v>
      </c>
      <c r="E424" s="105">
        <f>SUMIFS(Data_Eksportir!$N$2:$N$3401,Data_Eksportir!$B$2:$B$3401,A424)</f>
        <v>0</v>
      </c>
      <c r="F424" s="105">
        <f>SUMIFS(Data_Eksportir!$N$2:$N$3401,Data_Eksportir!$B$2:$B$3401,A424,Data_Eksportir!$Q$2:$Q$3401,"Wajar")</f>
        <v>0</v>
      </c>
      <c r="G424" s="108">
        <f t="shared" si="12"/>
        <v>1.000424</v>
      </c>
      <c r="H424" s="109">
        <f t="shared" si="13"/>
        <v>4.2400000000000001E-4</v>
      </c>
    </row>
    <row r="425" spans="1:8" x14ac:dyDescent="0.3">
      <c r="A425" s="104" t="s">
        <v>18783</v>
      </c>
      <c r="B425" s="104" t="s">
        <v>297</v>
      </c>
      <c r="C425" s="104" t="s">
        <v>308</v>
      </c>
      <c r="D425" s="107">
        <f>COUNTIF(Data_Eksportir!$B$2:$B$3401,A425)</f>
        <v>2</v>
      </c>
      <c r="E425" s="105">
        <f>SUMIFS(Data_Eksportir!$N$2:$N$3401,Data_Eksportir!$B$2:$B$3401,A425)</f>
        <v>23513571.679499999</v>
      </c>
      <c r="F425" s="105">
        <f>SUMIFS(Data_Eksportir!$N$2:$N$3401,Data_Eksportir!$B$2:$B$3401,A425,Data_Eksportir!$Q$2:$Q$3401,"Wajar")</f>
        <v>0</v>
      </c>
      <c r="G425" s="108">
        <f t="shared" si="12"/>
        <v>2.0004249999999999</v>
      </c>
      <c r="H425" s="109">
        <f t="shared" si="13"/>
        <v>4.2499999999999998E-4</v>
      </c>
    </row>
    <row r="426" spans="1:8" x14ac:dyDescent="0.3">
      <c r="A426" s="104" t="s">
        <v>18786</v>
      </c>
      <c r="B426" s="104" t="s">
        <v>280</v>
      </c>
      <c r="C426" s="104" t="s">
        <v>317</v>
      </c>
      <c r="D426" s="107">
        <f>COUNTIF(Data_Eksportir!$B$2:$B$3401,A426)</f>
        <v>1</v>
      </c>
      <c r="E426" s="105">
        <f>SUMIFS(Data_Eksportir!$N$2:$N$3401,Data_Eksportir!$B$2:$B$3401,A426)</f>
        <v>13.465069290000001</v>
      </c>
      <c r="F426" s="105">
        <f>SUMIFS(Data_Eksportir!$N$2:$N$3401,Data_Eksportir!$B$2:$B$3401,A426,Data_Eksportir!$Q$2:$Q$3401,"Wajar")</f>
        <v>13.465069290000001</v>
      </c>
      <c r="G426" s="108">
        <f t="shared" si="12"/>
        <v>1.000426</v>
      </c>
      <c r="H426" s="109">
        <f t="shared" si="13"/>
        <v>13.46549529</v>
      </c>
    </row>
    <row r="427" spans="1:8" x14ac:dyDescent="0.3">
      <c r="A427" s="104" t="s">
        <v>18788</v>
      </c>
      <c r="B427" s="104" t="s">
        <v>290</v>
      </c>
      <c r="C427" s="104" t="s">
        <v>320</v>
      </c>
      <c r="D427" s="107">
        <f>COUNTIF(Data_Eksportir!$B$2:$B$3401,A427)</f>
        <v>1</v>
      </c>
      <c r="E427" s="105">
        <f>SUMIFS(Data_Eksportir!$N$2:$N$3401,Data_Eksportir!$B$2:$B$3401,A427)</f>
        <v>0.13781012200000001</v>
      </c>
      <c r="F427" s="105">
        <f>SUMIFS(Data_Eksportir!$N$2:$N$3401,Data_Eksportir!$B$2:$B$3401,A427,Data_Eksportir!$Q$2:$Q$3401,"Wajar")</f>
        <v>0.13781012200000001</v>
      </c>
      <c r="G427" s="108">
        <f t="shared" si="12"/>
        <v>1.000427</v>
      </c>
      <c r="H427" s="109">
        <f t="shared" si="13"/>
        <v>0.13823712200000002</v>
      </c>
    </row>
    <row r="428" spans="1:8" x14ac:dyDescent="0.3">
      <c r="A428" s="104" t="s">
        <v>18790</v>
      </c>
      <c r="B428" s="104" t="s">
        <v>305</v>
      </c>
      <c r="C428" s="104" t="s">
        <v>320</v>
      </c>
      <c r="D428" s="107">
        <f>COUNTIF(Data_Eksportir!$B$2:$B$3401,A428)</f>
        <v>1</v>
      </c>
      <c r="E428" s="105">
        <f>SUMIFS(Data_Eksportir!$N$2:$N$3401,Data_Eksportir!$B$2:$B$3401,A428)</f>
        <v>177268.16099999999</v>
      </c>
      <c r="F428" s="105">
        <f>SUMIFS(Data_Eksportir!$N$2:$N$3401,Data_Eksportir!$B$2:$B$3401,A428,Data_Eksportir!$Q$2:$Q$3401,"Wajar")</f>
        <v>177268.16099999999</v>
      </c>
      <c r="G428" s="108">
        <f t="shared" si="12"/>
        <v>1.0004280000000001</v>
      </c>
      <c r="H428" s="109">
        <f t="shared" si="13"/>
        <v>177268.16142799999</v>
      </c>
    </row>
    <row r="429" spans="1:8" x14ac:dyDescent="0.3">
      <c r="A429" s="104" t="s">
        <v>18792</v>
      </c>
      <c r="B429" s="104" t="s">
        <v>288</v>
      </c>
      <c r="C429" s="104" t="s">
        <v>314</v>
      </c>
      <c r="D429" s="107">
        <f>COUNTIF(Data_Eksportir!$B$2:$B$3401,A429)</f>
        <v>8</v>
      </c>
      <c r="E429" s="105">
        <f>SUMIFS(Data_Eksportir!$N$2:$N$3401,Data_Eksportir!$B$2:$B$3401,A429)</f>
        <v>480167.52707490005</v>
      </c>
      <c r="F429" s="105">
        <f>SUMIFS(Data_Eksportir!$N$2:$N$3401,Data_Eksportir!$B$2:$B$3401,A429,Data_Eksportir!$Q$2:$Q$3401,"Wajar")</f>
        <v>376925.32007490005</v>
      </c>
      <c r="G429" s="108">
        <f t="shared" si="12"/>
        <v>8.0004290000000005</v>
      </c>
      <c r="H429" s="109">
        <f t="shared" si="13"/>
        <v>376925.32050390006</v>
      </c>
    </row>
    <row r="430" spans="1:8" x14ac:dyDescent="0.3">
      <c r="A430" s="104" t="s">
        <v>18797</v>
      </c>
      <c r="B430" s="104" t="s">
        <v>280</v>
      </c>
      <c r="C430" s="104" t="s">
        <v>308</v>
      </c>
      <c r="D430" s="107">
        <f>COUNTIF(Data_Eksportir!$B$2:$B$3401,A430)</f>
        <v>6</v>
      </c>
      <c r="E430" s="105">
        <f>SUMIFS(Data_Eksportir!$N$2:$N$3401,Data_Eksportir!$B$2:$B$3401,A430)</f>
        <v>605461.66410000005</v>
      </c>
      <c r="F430" s="105">
        <f>SUMIFS(Data_Eksportir!$N$2:$N$3401,Data_Eksportir!$B$2:$B$3401,A430,Data_Eksportir!$Q$2:$Q$3401,"Wajar")</f>
        <v>104588.215</v>
      </c>
      <c r="G430" s="108">
        <f t="shared" si="12"/>
        <v>6.0004299999999997</v>
      </c>
      <c r="H430" s="109">
        <f t="shared" si="13"/>
        <v>104588.21543</v>
      </c>
    </row>
    <row r="431" spans="1:8" x14ac:dyDescent="0.3">
      <c r="A431" s="104" t="s">
        <v>18801</v>
      </c>
      <c r="B431" s="104" t="s">
        <v>295</v>
      </c>
      <c r="C431" s="104" t="s">
        <v>308</v>
      </c>
      <c r="D431" s="107">
        <f>COUNTIF(Data_Eksportir!$B$2:$B$3401,A431)</f>
        <v>1</v>
      </c>
      <c r="E431" s="105">
        <f>SUMIFS(Data_Eksportir!$N$2:$N$3401,Data_Eksportir!$B$2:$B$3401,A431)</f>
        <v>0</v>
      </c>
      <c r="F431" s="105">
        <f>SUMIFS(Data_Eksportir!$N$2:$N$3401,Data_Eksportir!$B$2:$B$3401,A431,Data_Eksportir!$Q$2:$Q$3401,"Wajar")</f>
        <v>0</v>
      </c>
      <c r="G431" s="108">
        <f t="shared" si="12"/>
        <v>1.0004310000000001</v>
      </c>
      <c r="H431" s="109">
        <f t="shared" si="13"/>
        <v>4.3100000000000001E-4</v>
      </c>
    </row>
    <row r="432" spans="1:8" x14ac:dyDescent="0.3">
      <c r="A432" s="104" t="s">
        <v>18802</v>
      </c>
      <c r="B432" s="104" t="s">
        <v>282</v>
      </c>
      <c r="C432" s="104" t="s">
        <v>308</v>
      </c>
      <c r="D432" s="107">
        <f>COUNTIF(Data_Eksportir!$B$2:$B$3401,A432)</f>
        <v>5</v>
      </c>
      <c r="E432" s="105">
        <f>SUMIFS(Data_Eksportir!$N$2:$N$3401,Data_Eksportir!$B$2:$B$3401,A432)</f>
        <v>519304.81961200002</v>
      </c>
      <c r="F432" s="105">
        <f>SUMIFS(Data_Eksportir!$N$2:$N$3401,Data_Eksportir!$B$2:$B$3401,A432,Data_Eksportir!$Q$2:$Q$3401,"Wajar")</f>
        <v>519304.81961200002</v>
      </c>
      <c r="G432" s="108">
        <f t="shared" si="12"/>
        <v>5.000432</v>
      </c>
      <c r="H432" s="109">
        <f t="shared" si="13"/>
        <v>519304.82004399999</v>
      </c>
    </row>
    <row r="433" spans="1:8" x14ac:dyDescent="0.3">
      <c r="A433" s="104" t="s">
        <v>18804</v>
      </c>
      <c r="B433" s="104" t="s">
        <v>280</v>
      </c>
      <c r="C433" s="104" t="s">
        <v>311</v>
      </c>
      <c r="D433" s="107">
        <f>COUNTIF(Data_Eksportir!$B$2:$B$3401,A433)</f>
        <v>1</v>
      </c>
      <c r="E433" s="105">
        <f>SUMIFS(Data_Eksportir!$N$2:$N$3401,Data_Eksportir!$B$2:$B$3401,A433)</f>
        <v>686414.13959999999</v>
      </c>
      <c r="F433" s="105">
        <f>SUMIFS(Data_Eksportir!$N$2:$N$3401,Data_Eksportir!$B$2:$B$3401,A433,Data_Eksportir!$Q$2:$Q$3401,"Wajar")</f>
        <v>686414.13959999999</v>
      </c>
      <c r="G433" s="108">
        <f t="shared" si="12"/>
        <v>1.0004329999999999</v>
      </c>
      <c r="H433" s="109">
        <f t="shared" si="13"/>
        <v>686414.14003300003</v>
      </c>
    </row>
    <row r="434" spans="1:8" x14ac:dyDescent="0.3">
      <c r="A434" s="104" t="s">
        <v>18805</v>
      </c>
      <c r="B434" s="104" t="s">
        <v>310</v>
      </c>
      <c r="C434" s="104" t="s">
        <v>308</v>
      </c>
      <c r="D434" s="107">
        <f>COUNTIF(Data_Eksportir!$B$2:$B$3401,A434)</f>
        <v>1</v>
      </c>
      <c r="E434" s="105">
        <f>SUMIFS(Data_Eksportir!$N$2:$N$3401,Data_Eksportir!$B$2:$B$3401,A434)</f>
        <v>904077.02960000001</v>
      </c>
      <c r="F434" s="105">
        <f>SUMIFS(Data_Eksportir!$N$2:$N$3401,Data_Eksportir!$B$2:$B$3401,A434,Data_Eksportir!$Q$2:$Q$3401,"Wajar")</f>
        <v>904077.02960000001</v>
      </c>
      <c r="G434" s="108">
        <f t="shared" si="12"/>
        <v>1.000434</v>
      </c>
      <c r="H434" s="109">
        <f t="shared" si="13"/>
        <v>904077.03003400005</v>
      </c>
    </row>
    <row r="435" spans="1:8" x14ac:dyDescent="0.3">
      <c r="A435" s="104" t="s">
        <v>18807</v>
      </c>
      <c r="B435" s="104" t="s">
        <v>280</v>
      </c>
      <c r="C435" s="104" t="s">
        <v>308</v>
      </c>
      <c r="D435" s="107">
        <f>COUNTIF(Data_Eksportir!$B$2:$B$3401,A435)</f>
        <v>4</v>
      </c>
      <c r="E435" s="105">
        <f>SUMIFS(Data_Eksportir!$N$2:$N$3401,Data_Eksportir!$B$2:$B$3401,A435)</f>
        <v>85541.305059999999</v>
      </c>
      <c r="F435" s="105">
        <f>SUMIFS(Data_Eksportir!$N$2:$N$3401,Data_Eksportir!$B$2:$B$3401,A435,Data_Eksportir!$Q$2:$Q$3401,"Wajar")</f>
        <v>85541.305059999999</v>
      </c>
      <c r="G435" s="108">
        <f t="shared" si="12"/>
        <v>4.0004350000000004</v>
      </c>
      <c r="H435" s="109">
        <f t="shared" si="13"/>
        <v>85541.305494999993</v>
      </c>
    </row>
    <row r="436" spans="1:8" x14ac:dyDescent="0.3">
      <c r="A436" s="104" t="s">
        <v>18812</v>
      </c>
      <c r="B436" s="104" t="s">
        <v>282</v>
      </c>
      <c r="C436" s="104" t="s">
        <v>314</v>
      </c>
      <c r="D436" s="107">
        <f>COUNTIF(Data_Eksportir!$B$2:$B$3401,A436)</f>
        <v>1</v>
      </c>
      <c r="E436" s="105">
        <f>SUMIFS(Data_Eksportir!$N$2:$N$3401,Data_Eksportir!$B$2:$B$3401,A436)</f>
        <v>68828.138009999995</v>
      </c>
      <c r="F436" s="105">
        <f>SUMIFS(Data_Eksportir!$N$2:$N$3401,Data_Eksportir!$B$2:$B$3401,A436,Data_Eksportir!$Q$2:$Q$3401,"Wajar")</f>
        <v>0</v>
      </c>
      <c r="G436" s="108">
        <f t="shared" si="12"/>
        <v>1.0004360000000001</v>
      </c>
      <c r="H436" s="109">
        <f t="shared" si="13"/>
        <v>4.3600000000000003E-4</v>
      </c>
    </row>
    <row r="437" spans="1:8" x14ac:dyDescent="0.3">
      <c r="A437" s="104" t="s">
        <v>18814</v>
      </c>
      <c r="B437" s="104" t="s">
        <v>280</v>
      </c>
      <c r="C437" s="104" t="s">
        <v>311</v>
      </c>
      <c r="D437" s="107">
        <f>COUNTIF(Data_Eksportir!$B$2:$B$3401,A437)</f>
        <v>1</v>
      </c>
      <c r="E437" s="105">
        <f>SUMIFS(Data_Eksportir!$N$2:$N$3401,Data_Eksportir!$B$2:$B$3401,A437)</f>
        <v>481.66593230000001</v>
      </c>
      <c r="F437" s="105">
        <f>SUMIFS(Data_Eksportir!$N$2:$N$3401,Data_Eksportir!$B$2:$B$3401,A437,Data_Eksportir!$Q$2:$Q$3401,"Wajar")</f>
        <v>481.66593230000001</v>
      </c>
      <c r="G437" s="108">
        <f t="shared" si="12"/>
        <v>1.000437</v>
      </c>
      <c r="H437" s="109">
        <f t="shared" si="13"/>
        <v>481.66636929999999</v>
      </c>
    </row>
    <row r="438" spans="1:8" x14ac:dyDescent="0.3">
      <c r="A438" s="104" t="s">
        <v>18816</v>
      </c>
      <c r="B438" s="104" t="s">
        <v>280</v>
      </c>
      <c r="C438" s="104" t="s">
        <v>311</v>
      </c>
      <c r="D438" s="107">
        <f>COUNTIF(Data_Eksportir!$B$2:$B$3401,A438)</f>
        <v>4</v>
      </c>
      <c r="E438" s="105">
        <f>SUMIFS(Data_Eksportir!$N$2:$N$3401,Data_Eksportir!$B$2:$B$3401,A438)</f>
        <v>8158.7196130000002</v>
      </c>
      <c r="F438" s="105">
        <f>SUMIFS(Data_Eksportir!$N$2:$N$3401,Data_Eksportir!$B$2:$B$3401,A438,Data_Eksportir!$Q$2:$Q$3401,"Wajar")</f>
        <v>3252.205817</v>
      </c>
      <c r="G438" s="108">
        <f t="shared" si="12"/>
        <v>4.0004379999999999</v>
      </c>
      <c r="H438" s="109">
        <f t="shared" si="13"/>
        <v>3252.2062550000001</v>
      </c>
    </row>
    <row r="439" spans="1:8" x14ac:dyDescent="0.3">
      <c r="A439" s="104" t="s">
        <v>18820</v>
      </c>
      <c r="B439" s="104" t="s">
        <v>284</v>
      </c>
      <c r="C439" s="104" t="s">
        <v>308</v>
      </c>
      <c r="D439" s="107">
        <f>COUNTIF(Data_Eksportir!$B$2:$B$3401,A439)</f>
        <v>12</v>
      </c>
      <c r="E439" s="105">
        <f>SUMIFS(Data_Eksportir!$N$2:$N$3401,Data_Eksportir!$B$2:$B$3401,A439)</f>
        <v>192673.70514619999</v>
      </c>
      <c r="F439" s="105">
        <f>SUMIFS(Data_Eksportir!$N$2:$N$3401,Data_Eksportir!$B$2:$B$3401,A439,Data_Eksportir!$Q$2:$Q$3401,"Wajar")</f>
        <v>183929.33328319999</v>
      </c>
      <c r="G439" s="108">
        <f t="shared" si="12"/>
        <v>12.000439</v>
      </c>
      <c r="H439" s="109">
        <f t="shared" si="13"/>
        <v>183929.33372219998</v>
      </c>
    </row>
    <row r="440" spans="1:8" x14ac:dyDescent="0.3">
      <c r="A440" s="104" t="s">
        <v>18829</v>
      </c>
      <c r="B440" s="104" t="s">
        <v>280</v>
      </c>
      <c r="C440" s="104" t="s">
        <v>308</v>
      </c>
      <c r="D440" s="107">
        <f>COUNTIF(Data_Eksportir!$B$2:$B$3401,A440)</f>
        <v>4</v>
      </c>
      <c r="E440" s="105">
        <f>SUMIFS(Data_Eksportir!$N$2:$N$3401,Data_Eksportir!$B$2:$B$3401,A440)</f>
        <v>1565714.4087999999</v>
      </c>
      <c r="F440" s="105">
        <f>SUMIFS(Data_Eksportir!$N$2:$N$3401,Data_Eksportir!$B$2:$B$3401,A440,Data_Eksportir!$Q$2:$Q$3401,"Wajar")</f>
        <v>1565714.4087999999</v>
      </c>
      <c r="G440" s="108">
        <f t="shared" si="12"/>
        <v>4.0004400000000002</v>
      </c>
      <c r="H440" s="109">
        <f t="shared" si="13"/>
        <v>1565714.4092399999</v>
      </c>
    </row>
    <row r="441" spans="1:8" x14ac:dyDescent="0.3">
      <c r="A441" s="104" t="s">
        <v>18830</v>
      </c>
      <c r="B441" s="104" t="s">
        <v>280</v>
      </c>
      <c r="C441" s="104" t="s">
        <v>311</v>
      </c>
      <c r="D441" s="107">
        <f>COUNTIF(Data_Eksportir!$B$2:$B$3401,A441)</f>
        <v>2</v>
      </c>
      <c r="E441" s="105">
        <f>SUMIFS(Data_Eksportir!$N$2:$N$3401,Data_Eksportir!$B$2:$B$3401,A441)</f>
        <v>1743750</v>
      </c>
      <c r="F441" s="105">
        <f>SUMIFS(Data_Eksportir!$N$2:$N$3401,Data_Eksportir!$B$2:$B$3401,A441,Data_Eksportir!$Q$2:$Q$3401,"Wajar")</f>
        <v>0</v>
      </c>
      <c r="G441" s="108">
        <f t="shared" si="12"/>
        <v>2.0004409999999999</v>
      </c>
      <c r="H441" s="109">
        <f t="shared" si="13"/>
        <v>4.4099999999999999E-4</v>
      </c>
    </row>
    <row r="442" spans="1:8" x14ac:dyDescent="0.3">
      <c r="A442" s="104" t="s">
        <v>18832</v>
      </c>
      <c r="B442" s="104" t="s">
        <v>280</v>
      </c>
      <c r="C442" s="104" t="s">
        <v>308</v>
      </c>
      <c r="D442" s="107">
        <f>COUNTIF(Data_Eksportir!$B$2:$B$3401,A442)</f>
        <v>6</v>
      </c>
      <c r="E442" s="105">
        <f>SUMIFS(Data_Eksportir!$N$2:$N$3401,Data_Eksportir!$B$2:$B$3401,A442)</f>
        <v>504661.56764000002</v>
      </c>
      <c r="F442" s="105">
        <f>SUMIFS(Data_Eksportir!$N$2:$N$3401,Data_Eksportir!$B$2:$B$3401,A442,Data_Eksportir!$Q$2:$Q$3401,"Wajar")</f>
        <v>264785.40389999998</v>
      </c>
      <c r="G442" s="108">
        <f t="shared" si="12"/>
        <v>6.0004419999999996</v>
      </c>
      <c r="H442" s="109">
        <f t="shared" si="13"/>
        <v>264785.40434199997</v>
      </c>
    </row>
    <row r="443" spans="1:8" x14ac:dyDescent="0.3">
      <c r="A443" s="104" t="s">
        <v>18836</v>
      </c>
      <c r="B443" s="104" t="s">
        <v>280</v>
      </c>
      <c r="C443" s="104" t="s">
        <v>308</v>
      </c>
      <c r="D443" s="107">
        <f>COUNTIF(Data_Eksportir!$B$2:$B$3401,A443)</f>
        <v>1</v>
      </c>
      <c r="E443" s="105">
        <f>SUMIFS(Data_Eksportir!$N$2:$N$3401,Data_Eksportir!$B$2:$B$3401,A443)</f>
        <v>0</v>
      </c>
      <c r="F443" s="105">
        <f>SUMIFS(Data_Eksportir!$N$2:$N$3401,Data_Eksportir!$B$2:$B$3401,A443,Data_Eksportir!$Q$2:$Q$3401,"Wajar")</f>
        <v>0</v>
      </c>
      <c r="G443" s="108">
        <f t="shared" si="12"/>
        <v>1.000443</v>
      </c>
      <c r="H443" s="109">
        <f t="shared" si="13"/>
        <v>4.4299999999999998E-4</v>
      </c>
    </row>
    <row r="444" spans="1:8" x14ac:dyDescent="0.3">
      <c r="A444" s="104" t="s">
        <v>18837</v>
      </c>
      <c r="B444" s="104" t="s">
        <v>282</v>
      </c>
      <c r="C444" s="104" t="s">
        <v>314</v>
      </c>
      <c r="D444" s="107">
        <f>COUNTIF(Data_Eksportir!$B$2:$B$3401,A444)</f>
        <v>11</v>
      </c>
      <c r="E444" s="105">
        <f>SUMIFS(Data_Eksportir!$N$2:$N$3401,Data_Eksportir!$B$2:$B$3401,A444)</f>
        <v>4140874.304</v>
      </c>
      <c r="F444" s="105">
        <f>SUMIFS(Data_Eksportir!$N$2:$N$3401,Data_Eksportir!$B$2:$B$3401,A444,Data_Eksportir!$Q$2:$Q$3401,"Wajar")</f>
        <v>1139624.304</v>
      </c>
      <c r="G444" s="108">
        <f t="shared" si="12"/>
        <v>11.000444</v>
      </c>
      <c r="H444" s="109">
        <f t="shared" si="13"/>
        <v>1139624.3044439999</v>
      </c>
    </row>
    <row r="445" spans="1:8" x14ac:dyDescent="0.3">
      <c r="A445" s="104" t="s">
        <v>18843</v>
      </c>
      <c r="B445" s="104" t="s">
        <v>282</v>
      </c>
      <c r="C445" s="104" t="s">
        <v>308</v>
      </c>
      <c r="D445" s="107">
        <f>COUNTIF(Data_Eksportir!$B$2:$B$3401,A445)</f>
        <v>6</v>
      </c>
      <c r="E445" s="105">
        <f>SUMIFS(Data_Eksportir!$N$2:$N$3401,Data_Eksportir!$B$2:$B$3401,A445)</f>
        <v>209967.43580999997</v>
      </c>
      <c r="F445" s="105">
        <f>SUMIFS(Data_Eksportir!$N$2:$N$3401,Data_Eksportir!$B$2:$B$3401,A445,Data_Eksportir!$Q$2:$Q$3401,"Wajar")</f>
        <v>137697.8909</v>
      </c>
      <c r="G445" s="108">
        <f t="shared" si="12"/>
        <v>6.000445</v>
      </c>
      <c r="H445" s="109">
        <f t="shared" si="13"/>
        <v>137697.89134500001</v>
      </c>
    </row>
    <row r="446" spans="1:8" x14ac:dyDescent="0.3">
      <c r="A446" s="104" t="s">
        <v>18850</v>
      </c>
      <c r="B446" s="104" t="s">
        <v>293</v>
      </c>
      <c r="C446" s="104" t="s">
        <v>311</v>
      </c>
      <c r="D446" s="107">
        <f>COUNTIF(Data_Eksportir!$B$2:$B$3401,A446)</f>
        <v>4</v>
      </c>
      <c r="E446" s="105">
        <f>SUMIFS(Data_Eksportir!$N$2:$N$3401,Data_Eksportir!$B$2:$B$3401,A446)</f>
        <v>1043026.07094</v>
      </c>
      <c r="F446" s="105">
        <f>SUMIFS(Data_Eksportir!$N$2:$N$3401,Data_Eksportir!$B$2:$B$3401,A446,Data_Eksportir!$Q$2:$Q$3401,"Wajar")</f>
        <v>1043026.07094</v>
      </c>
      <c r="G446" s="108">
        <f t="shared" si="12"/>
        <v>4.0004460000000002</v>
      </c>
      <c r="H446" s="109">
        <f t="shared" si="13"/>
        <v>1043026.071386</v>
      </c>
    </row>
    <row r="447" spans="1:8" x14ac:dyDescent="0.3">
      <c r="A447" s="104" t="s">
        <v>18855</v>
      </c>
      <c r="B447" s="104" t="s">
        <v>282</v>
      </c>
      <c r="C447" s="104" t="s">
        <v>308</v>
      </c>
      <c r="D447" s="107">
        <f>COUNTIF(Data_Eksportir!$B$2:$B$3401,A447)</f>
        <v>9</v>
      </c>
      <c r="E447" s="105">
        <f>SUMIFS(Data_Eksportir!$N$2:$N$3401,Data_Eksportir!$B$2:$B$3401,A447)</f>
        <v>391220667.42499</v>
      </c>
      <c r="F447" s="105">
        <f>SUMIFS(Data_Eksportir!$N$2:$N$3401,Data_Eksportir!$B$2:$B$3401,A447,Data_Eksportir!$Q$2:$Q$3401,"Wajar")</f>
        <v>480513.14499</v>
      </c>
      <c r="G447" s="108">
        <f t="shared" si="12"/>
        <v>9.0004469999999994</v>
      </c>
      <c r="H447" s="109">
        <f t="shared" si="13"/>
        <v>480513.14543700003</v>
      </c>
    </row>
    <row r="448" spans="1:8" x14ac:dyDescent="0.3">
      <c r="A448" s="104" t="s">
        <v>18863</v>
      </c>
      <c r="B448" s="104" t="s">
        <v>280</v>
      </c>
      <c r="C448" s="104" t="s">
        <v>311</v>
      </c>
      <c r="D448" s="107">
        <f>COUNTIF(Data_Eksportir!$B$2:$B$3401,A448)</f>
        <v>1</v>
      </c>
      <c r="E448" s="105">
        <f>SUMIFS(Data_Eksportir!$N$2:$N$3401,Data_Eksportir!$B$2:$B$3401,A448)</f>
        <v>11761.40631</v>
      </c>
      <c r="F448" s="105">
        <f>SUMIFS(Data_Eksportir!$N$2:$N$3401,Data_Eksportir!$B$2:$B$3401,A448,Data_Eksportir!$Q$2:$Q$3401,"Wajar")</f>
        <v>11761.40631</v>
      </c>
      <c r="G448" s="108">
        <f t="shared" si="12"/>
        <v>1.000448</v>
      </c>
      <c r="H448" s="109">
        <f t="shared" si="13"/>
        <v>11761.406758000001</v>
      </c>
    </row>
    <row r="449" spans="1:8" x14ac:dyDescent="0.3">
      <c r="A449" s="104" t="s">
        <v>18865</v>
      </c>
      <c r="B449" s="104" t="s">
        <v>290</v>
      </c>
      <c r="C449" s="104" t="s">
        <v>311</v>
      </c>
      <c r="D449" s="107">
        <f>COUNTIF(Data_Eksportir!$B$2:$B$3401,A449)</f>
        <v>1</v>
      </c>
      <c r="E449" s="105">
        <f>SUMIFS(Data_Eksportir!$N$2:$N$3401,Data_Eksportir!$B$2:$B$3401,A449)</f>
        <v>0</v>
      </c>
      <c r="F449" s="105">
        <f>SUMIFS(Data_Eksportir!$N$2:$N$3401,Data_Eksportir!$B$2:$B$3401,A449,Data_Eksportir!$Q$2:$Q$3401,"Wajar")</f>
        <v>0</v>
      </c>
      <c r="G449" s="108">
        <f t="shared" si="12"/>
        <v>1.0004489999999999</v>
      </c>
      <c r="H449" s="109">
        <f t="shared" si="13"/>
        <v>4.4900000000000002E-4</v>
      </c>
    </row>
    <row r="450" spans="1:8" x14ac:dyDescent="0.3">
      <c r="A450" s="104" t="s">
        <v>18867</v>
      </c>
      <c r="B450" s="104" t="s">
        <v>282</v>
      </c>
      <c r="C450" s="104" t="s">
        <v>308</v>
      </c>
      <c r="D450" s="107">
        <f>COUNTIF(Data_Eksportir!$B$2:$B$3401,A450)</f>
        <v>3</v>
      </c>
      <c r="E450" s="105">
        <f>SUMIFS(Data_Eksportir!$N$2:$N$3401,Data_Eksportir!$B$2:$B$3401,A450)</f>
        <v>341235.3382</v>
      </c>
      <c r="F450" s="105">
        <f>SUMIFS(Data_Eksportir!$N$2:$N$3401,Data_Eksportir!$B$2:$B$3401,A450,Data_Eksportir!$Q$2:$Q$3401,"Wajar")</f>
        <v>0</v>
      </c>
      <c r="G450" s="108">
        <f t="shared" ref="G450:G513" si="14">D450+ROW()/10^6</f>
        <v>3.0004499999999998</v>
      </c>
      <c r="H450" s="109">
        <f t="shared" ref="H450:H513" si="15">F450+ROW()/10^6</f>
        <v>4.4999999999999999E-4</v>
      </c>
    </row>
    <row r="451" spans="1:8" x14ac:dyDescent="0.3">
      <c r="A451" s="104" t="s">
        <v>18870</v>
      </c>
      <c r="B451" s="104" t="s">
        <v>282</v>
      </c>
      <c r="C451" s="104" t="s">
        <v>308</v>
      </c>
      <c r="D451" s="107">
        <f>COUNTIF(Data_Eksportir!$B$2:$B$3401,A451)</f>
        <v>12</v>
      </c>
      <c r="E451" s="105">
        <f>SUMIFS(Data_Eksportir!$N$2:$N$3401,Data_Eksportir!$B$2:$B$3401,A451)</f>
        <v>3088.8516195900002</v>
      </c>
      <c r="F451" s="105">
        <f>SUMIFS(Data_Eksportir!$N$2:$N$3401,Data_Eksportir!$B$2:$B$3401,A451,Data_Eksportir!$Q$2:$Q$3401,"Wajar")</f>
        <v>3088.8516195900002</v>
      </c>
      <c r="G451" s="108">
        <f t="shared" si="14"/>
        <v>12.000451</v>
      </c>
      <c r="H451" s="109">
        <f t="shared" si="15"/>
        <v>3088.85207059</v>
      </c>
    </row>
    <row r="452" spans="1:8" x14ac:dyDescent="0.3">
      <c r="A452" s="104" t="s">
        <v>18878</v>
      </c>
      <c r="B452" s="104" t="s">
        <v>280</v>
      </c>
      <c r="C452" s="104" t="s">
        <v>320</v>
      </c>
      <c r="D452" s="107">
        <f>COUNTIF(Data_Eksportir!$B$2:$B$3401,A452)</f>
        <v>1</v>
      </c>
      <c r="E452" s="105">
        <f>SUMIFS(Data_Eksportir!$N$2:$N$3401,Data_Eksportir!$B$2:$B$3401,A452)</f>
        <v>0</v>
      </c>
      <c r="F452" s="105">
        <f>SUMIFS(Data_Eksportir!$N$2:$N$3401,Data_Eksportir!$B$2:$B$3401,A452,Data_Eksportir!$Q$2:$Q$3401,"Wajar")</f>
        <v>0</v>
      </c>
      <c r="G452" s="108">
        <f t="shared" si="14"/>
        <v>1.0004519999999999</v>
      </c>
      <c r="H452" s="109">
        <f t="shared" si="15"/>
        <v>4.5199999999999998E-4</v>
      </c>
    </row>
    <row r="453" spans="1:8" x14ac:dyDescent="0.3">
      <c r="A453" s="104" t="s">
        <v>18879</v>
      </c>
      <c r="B453" s="104" t="s">
        <v>338</v>
      </c>
      <c r="C453" s="104" t="s">
        <v>311</v>
      </c>
      <c r="D453" s="107">
        <f>COUNTIF(Data_Eksportir!$B$2:$B$3401,A453)</f>
        <v>4</v>
      </c>
      <c r="E453" s="105">
        <f>SUMIFS(Data_Eksportir!$N$2:$N$3401,Data_Eksportir!$B$2:$B$3401,A453)</f>
        <v>58535.197626000001</v>
      </c>
      <c r="F453" s="105">
        <f>SUMIFS(Data_Eksportir!$N$2:$N$3401,Data_Eksportir!$B$2:$B$3401,A453,Data_Eksportir!$Q$2:$Q$3401,"Wajar")</f>
        <v>58535.197626000001</v>
      </c>
      <c r="G453" s="108">
        <f t="shared" si="14"/>
        <v>4.0004530000000003</v>
      </c>
      <c r="H453" s="109">
        <f t="shared" si="15"/>
        <v>58535.198079000002</v>
      </c>
    </row>
    <row r="454" spans="1:8" x14ac:dyDescent="0.3">
      <c r="A454" s="104" t="s">
        <v>18883</v>
      </c>
      <c r="B454" s="104" t="s">
        <v>282</v>
      </c>
      <c r="C454" s="104" t="s">
        <v>314</v>
      </c>
      <c r="D454" s="107">
        <f>COUNTIF(Data_Eksportir!$B$2:$B$3401,A454)</f>
        <v>1</v>
      </c>
      <c r="E454" s="105">
        <f>SUMIFS(Data_Eksportir!$N$2:$N$3401,Data_Eksportir!$B$2:$B$3401,A454)</f>
        <v>0</v>
      </c>
      <c r="F454" s="105">
        <f>SUMIFS(Data_Eksportir!$N$2:$N$3401,Data_Eksportir!$B$2:$B$3401,A454,Data_Eksportir!$Q$2:$Q$3401,"Wajar")</f>
        <v>0</v>
      </c>
      <c r="G454" s="108">
        <f t="shared" si="14"/>
        <v>1.000454</v>
      </c>
      <c r="H454" s="109">
        <f t="shared" si="15"/>
        <v>4.5399999999999998E-4</v>
      </c>
    </row>
    <row r="455" spans="1:8" x14ac:dyDescent="0.3">
      <c r="A455" s="104" t="s">
        <v>18884</v>
      </c>
      <c r="B455" s="104" t="s">
        <v>280</v>
      </c>
      <c r="C455" s="104" t="s">
        <v>311</v>
      </c>
      <c r="D455" s="107">
        <f>COUNTIF(Data_Eksportir!$B$2:$B$3401,A455)</f>
        <v>1</v>
      </c>
      <c r="E455" s="105">
        <f>SUMIFS(Data_Eksportir!$N$2:$N$3401,Data_Eksportir!$B$2:$B$3401,A455)</f>
        <v>0</v>
      </c>
      <c r="F455" s="105">
        <f>SUMIFS(Data_Eksportir!$N$2:$N$3401,Data_Eksportir!$B$2:$B$3401,A455,Data_Eksportir!$Q$2:$Q$3401,"Wajar")</f>
        <v>0</v>
      </c>
      <c r="G455" s="108">
        <f t="shared" si="14"/>
        <v>1.0004550000000001</v>
      </c>
      <c r="H455" s="109">
        <f t="shared" si="15"/>
        <v>4.55E-4</v>
      </c>
    </row>
    <row r="456" spans="1:8" x14ac:dyDescent="0.3">
      <c r="A456" s="104" t="s">
        <v>18885</v>
      </c>
      <c r="B456" s="104" t="s">
        <v>282</v>
      </c>
      <c r="C456" s="104" t="s">
        <v>308</v>
      </c>
      <c r="D456" s="107">
        <f>COUNTIF(Data_Eksportir!$B$2:$B$3401,A456)</f>
        <v>1</v>
      </c>
      <c r="E456" s="105">
        <f>SUMIFS(Data_Eksportir!$N$2:$N$3401,Data_Eksportir!$B$2:$B$3401,A456)</f>
        <v>0</v>
      </c>
      <c r="F456" s="105">
        <f>SUMIFS(Data_Eksportir!$N$2:$N$3401,Data_Eksportir!$B$2:$B$3401,A456,Data_Eksportir!$Q$2:$Q$3401,"Wajar")</f>
        <v>0</v>
      </c>
      <c r="G456" s="108">
        <f t="shared" si="14"/>
        <v>1.000456</v>
      </c>
      <c r="H456" s="109">
        <f t="shared" si="15"/>
        <v>4.5600000000000003E-4</v>
      </c>
    </row>
    <row r="457" spans="1:8" x14ac:dyDescent="0.3">
      <c r="A457" s="104" t="s">
        <v>18886</v>
      </c>
      <c r="B457" s="104" t="s">
        <v>280</v>
      </c>
      <c r="C457" s="104" t="s">
        <v>308</v>
      </c>
      <c r="D457" s="107">
        <f>COUNTIF(Data_Eksportir!$B$2:$B$3401,A457)</f>
        <v>11</v>
      </c>
      <c r="E457" s="105">
        <f>SUMIFS(Data_Eksportir!$N$2:$N$3401,Data_Eksportir!$B$2:$B$3401,A457)</f>
        <v>2250.7813801000002</v>
      </c>
      <c r="F457" s="105">
        <f>SUMIFS(Data_Eksportir!$N$2:$N$3401,Data_Eksportir!$B$2:$B$3401,A457,Data_Eksportir!$Q$2:$Q$3401,"Wajar")</f>
        <v>688.28138009999998</v>
      </c>
      <c r="G457" s="108">
        <f t="shared" si="14"/>
        <v>11.000457000000001</v>
      </c>
      <c r="H457" s="109">
        <f t="shared" si="15"/>
        <v>688.28183709999996</v>
      </c>
    </row>
    <row r="458" spans="1:8" x14ac:dyDescent="0.3">
      <c r="A458" s="104" t="s">
        <v>18895</v>
      </c>
      <c r="B458" s="104" t="s">
        <v>286</v>
      </c>
      <c r="C458" s="104" t="s">
        <v>311</v>
      </c>
      <c r="D458" s="107">
        <f>COUNTIF(Data_Eksportir!$B$2:$B$3401,A458)</f>
        <v>10</v>
      </c>
      <c r="E458" s="105">
        <f>SUMIFS(Data_Eksportir!$N$2:$N$3401,Data_Eksportir!$B$2:$B$3401,A458)</f>
        <v>882265.12958299997</v>
      </c>
      <c r="F458" s="105">
        <f>SUMIFS(Data_Eksportir!$N$2:$N$3401,Data_Eksportir!$B$2:$B$3401,A458,Data_Eksportir!$Q$2:$Q$3401,"Wajar")</f>
        <v>792187.44796000002</v>
      </c>
      <c r="G458" s="108">
        <f t="shared" si="14"/>
        <v>10.000458</v>
      </c>
      <c r="H458" s="109">
        <f t="shared" si="15"/>
        <v>792187.44841800001</v>
      </c>
    </row>
    <row r="459" spans="1:8" x14ac:dyDescent="0.3">
      <c r="A459" s="104" t="s">
        <v>18904</v>
      </c>
      <c r="B459" s="104" t="s">
        <v>282</v>
      </c>
      <c r="C459" s="104" t="s">
        <v>308</v>
      </c>
      <c r="D459" s="107">
        <f>COUNTIF(Data_Eksportir!$B$2:$B$3401,A459)</f>
        <v>3</v>
      </c>
      <c r="E459" s="105">
        <f>SUMIFS(Data_Eksportir!$N$2:$N$3401,Data_Eksportir!$B$2:$B$3401,A459)</f>
        <v>41721.296571999999</v>
      </c>
      <c r="F459" s="105">
        <f>SUMIFS(Data_Eksportir!$N$2:$N$3401,Data_Eksportir!$B$2:$B$3401,A459,Data_Eksportir!$Q$2:$Q$3401,"Wajar")</f>
        <v>31908.268980000001</v>
      </c>
      <c r="G459" s="108">
        <f t="shared" si="14"/>
        <v>3.0004590000000002</v>
      </c>
      <c r="H459" s="109">
        <f t="shared" si="15"/>
        <v>31908.269439</v>
      </c>
    </row>
    <row r="460" spans="1:8" x14ac:dyDescent="0.3">
      <c r="A460" s="104" t="s">
        <v>18907</v>
      </c>
      <c r="B460" s="104" t="s">
        <v>284</v>
      </c>
      <c r="C460" s="104" t="s">
        <v>311</v>
      </c>
      <c r="D460" s="107">
        <f>COUNTIF(Data_Eksportir!$B$2:$B$3401,A460)</f>
        <v>3</v>
      </c>
      <c r="E460" s="105">
        <f>SUMIFS(Data_Eksportir!$N$2:$N$3401,Data_Eksportir!$B$2:$B$3401,A460)</f>
        <v>43489513.790360004</v>
      </c>
      <c r="F460" s="105">
        <f>SUMIFS(Data_Eksportir!$N$2:$N$3401,Data_Eksportir!$B$2:$B$3401,A460,Data_Eksportir!$Q$2:$Q$3401,"Wajar")</f>
        <v>91413.290359999999</v>
      </c>
      <c r="G460" s="108">
        <f t="shared" si="14"/>
        <v>3.0004599999999999</v>
      </c>
      <c r="H460" s="109">
        <f t="shared" si="15"/>
        <v>91413.290819999995</v>
      </c>
    </row>
    <row r="461" spans="1:8" x14ac:dyDescent="0.3">
      <c r="A461" s="104" t="s">
        <v>18910</v>
      </c>
      <c r="B461" s="104" t="s">
        <v>286</v>
      </c>
      <c r="C461" s="104" t="s">
        <v>311</v>
      </c>
      <c r="D461" s="107">
        <f>COUNTIF(Data_Eksportir!$B$2:$B$3401,A461)</f>
        <v>6</v>
      </c>
      <c r="E461" s="105">
        <f>SUMIFS(Data_Eksportir!$N$2:$N$3401,Data_Eksportir!$B$2:$B$3401,A461)</f>
        <v>2539062232.25038</v>
      </c>
      <c r="F461" s="105">
        <f>SUMIFS(Data_Eksportir!$N$2:$N$3401,Data_Eksportir!$B$2:$B$3401,A461,Data_Eksportir!$Q$2:$Q$3401,"Wajar")</f>
        <v>672346.64848000009</v>
      </c>
      <c r="G461" s="108">
        <f t="shared" si="14"/>
        <v>6.0004609999999996</v>
      </c>
      <c r="H461" s="109">
        <f t="shared" si="15"/>
        <v>672346.64894100011</v>
      </c>
    </row>
    <row r="462" spans="1:8" x14ac:dyDescent="0.3">
      <c r="A462" s="104" t="s">
        <v>18917</v>
      </c>
      <c r="B462" s="104" t="s">
        <v>284</v>
      </c>
      <c r="C462" s="104" t="s">
        <v>308</v>
      </c>
      <c r="D462" s="107">
        <f>COUNTIF(Data_Eksportir!$B$2:$B$3401,A462)</f>
        <v>3</v>
      </c>
      <c r="E462" s="105">
        <f>SUMIFS(Data_Eksportir!$N$2:$N$3401,Data_Eksportir!$B$2:$B$3401,A462)</f>
        <v>295844.49101860001</v>
      </c>
      <c r="F462" s="105">
        <f>SUMIFS(Data_Eksportir!$N$2:$N$3401,Data_Eksportir!$B$2:$B$3401,A462,Data_Eksportir!$Q$2:$Q$3401,"Wajar")</f>
        <v>8969.4910185999997</v>
      </c>
      <c r="G462" s="108">
        <f t="shared" si="14"/>
        <v>3.0004620000000002</v>
      </c>
      <c r="H462" s="109">
        <f t="shared" si="15"/>
        <v>8969.4914805999997</v>
      </c>
    </row>
    <row r="463" spans="1:8" x14ac:dyDescent="0.3">
      <c r="A463" s="104" t="s">
        <v>18919</v>
      </c>
      <c r="B463" s="104" t="s">
        <v>284</v>
      </c>
      <c r="C463" s="104" t="s">
        <v>311</v>
      </c>
      <c r="D463" s="107">
        <f>COUNTIF(Data_Eksportir!$B$2:$B$3401,A463)</f>
        <v>2</v>
      </c>
      <c r="E463" s="105">
        <f>SUMIFS(Data_Eksportir!$N$2:$N$3401,Data_Eksportir!$B$2:$B$3401,A463)</f>
        <v>18182.888942999998</v>
      </c>
      <c r="F463" s="105">
        <f>SUMIFS(Data_Eksportir!$N$2:$N$3401,Data_Eksportir!$B$2:$B$3401,A463,Data_Eksportir!$Q$2:$Q$3401,"Wajar")</f>
        <v>18182.888942999998</v>
      </c>
      <c r="G463" s="108">
        <f t="shared" si="14"/>
        <v>2.0004629999999999</v>
      </c>
      <c r="H463" s="109">
        <f t="shared" si="15"/>
        <v>18182.889405999998</v>
      </c>
    </row>
    <row r="464" spans="1:8" x14ac:dyDescent="0.3">
      <c r="A464" s="104" t="s">
        <v>18921</v>
      </c>
      <c r="B464" s="104" t="s">
        <v>286</v>
      </c>
      <c r="C464" s="104" t="s">
        <v>311</v>
      </c>
      <c r="D464" s="107">
        <f>COUNTIF(Data_Eksportir!$B$2:$B$3401,A464)</f>
        <v>4</v>
      </c>
      <c r="E464" s="105">
        <f>SUMIFS(Data_Eksportir!$N$2:$N$3401,Data_Eksportir!$B$2:$B$3401,A464)</f>
        <v>454519.20140000002</v>
      </c>
      <c r="F464" s="105">
        <f>SUMIFS(Data_Eksportir!$N$2:$N$3401,Data_Eksportir!$B$2:$B$3401,A464,Data_Eksportir!$Q$2:$Q$3401,"Wajar")</f>
        <v>72701.0196</v>
      </c>
      <c r="G464" s="108">
        <f t="shared" si="14"/>
        <v>4.000464</v>
      </c>
      <c r="H464" s="109">
        <f t="shared" si="15"/>
        <v>72701.020063999997</v>
      </c>
    </row>
    <row r="465" spans="1:8" x14ac:dyDescent="0.3">
      <c r="A465" s="104" t="s">
        <v>18926</v>
      </c>
      <c r="B465" s="104" t="s">
        <v>295</v>
      </c>
      <c r="C465" s="104" t="s">
        <v>311</v>
      </c>
      <c r="D465" s="107">
        <f>COUNTIF(Data_Eksportir!$B$2:$B$3401,A465)</f>
        <v>3</v>
      </c>
      <c r="E465" s="105">
        <f>SUMIFS(Data_Eksportir!$N$2:$N$3401,Data_Eksportir!$B$2:$B$3401,A465)</f>
        <v>696284.51139999996</v>
      </c>
      <c r="F465" s="105">
        <f>SUMIFS(Data_Eksportir!$N$2:$N$3401,Data_Eksportir!$B$2:$B$3401,A465,Data_Eksportir!$Q$2:$Q$3401,"Wajar")</f>
        <v>696284.51139999996</v>
      </c>
      <c r="G465" s="108">
        <f t="shared" si="14"/>
        <v>3.0004650000000002</v>
      </c>
      <c r="H465" s="109">
        <f t="shared" si="15"/>
        <v>696284.51186500001</v>
      </c>
    </row>
    <row r="466" spans="1:8" x14ac:dyDescent="0.3">
      <c r="A466" s="104" t="s">
        <v>18928</v>
      </c>
      <c r="B466" s="104" t="s">
        <v>282</v>
      </c>
      <c r="C466" s="104" t="s">
        <v>311</v>
      </c>
      <c r="D466" s="107">
        <f>COUNTIF(Data_Eksportir!$B$2:$B$3401,A466)</f>
        <v>9</v>
      </c>
      <c r="E466" s="105">
        <f>SUMIFS(Data_Eksportir!$N$2:$N$3401,Data_Eksportir!$B$2:$B$3401,A466)</f>
        <v>2790980.9959000004</v>
      </c>
      <c r="F466" s="105">
        <f>SUMIFS(Data_Eksportir!$N$2:$N$3401,Data_Eksportir!$B$2:$B$3401,A466,Data_Eksportir!$Q$2:$Q$3401,"Wajar")</f>
        <v>0</v>
      </c>
      <c r="G466" s="108">
        <f t="shared" si="14"/>
        <v>9.0004659999999994</v>
      </c>
      <c r="H466" s="109">
        <f t="shared" si="15"/>
        <v>4.66E-4</v>
      </c>
    </row>
    <row r="467" spans="1:8" x14ac:dyDescent="0.3">
      <c r="A467" s="104" t="s">
        <v>18938</v>
      </c>
      <c r="B467" s="104" t="s">
        <v>286</v>
      </c>
      <c r="C467" s="104" t="s">
        <v>308</v>
      </c>
      <c r="D467" s="107">
        <f>COUNTIF(Data_Eksportir!$B$2:$B$3401,A467)</f>
        <v>2</v>
      </c>
      <c r="E467" s="105">
        <f>SUMIFS(Data_Eksportir!$N$2:$N$3401,Data_Eksportir!$B$2:$B$3401,A467)</f>
        <v>204418.99679999999</v>
      </c>
      <c r="F467" s="105">
        <f>SUMIFS(Data_Eksportir!$N$2:$N$3401,Data_Eksportir!$B$2:$B$3401,A467,Data_Eksportir!$Q$2:$Q$3401,"Wajar")</f>
        <v>204418.99679999999</v>
      </c>
      <c r="G467" s="108">
        <f t="shared" si="14"/>
        <v>2.000467</v>
      </c>
      <c r="H467" s="109">
        <f t="shared" si="15"/>
        <v>204418.997267</v>
      </c>
    </row>
    <row r="468" spans="1:8" x14ac:dyDescent="0.3">
      <c r="A468" s="104" t="s">
        <v>18940</v>
      </c>
      <c r="B468" s="104" t="s">
        <v>284</v>
      </c>
      <c r="C468" s="104" t="s">
        <v>311</v>
      </c>
      <c r="D468" s="107">
        <f>COUNTIF(Data_Eksportir!$B$2:$B$3401,A468)</f>
        <v>1</v>
      </c>
      <c r="E468" s="105">
        <f>SUMIFS(Data_Eksportir!$N$2:$N$3401,Data_Eksportir!$B$2:$B$3401,A468)</f>
        <v>0</v>
      </c>
      <c r="F468" s="105">
        <f>SUMIFS(Data_Eksportir!$N$2:$N$3401,Data_Eksportir!$B$2:$B$3401,A468,Data_Eksportir!$Q$2:$Q$3401,"Wajar")</f>
        <v>0</v>
      </c>
      <c r="G468" s="108">
        <f t="shared" si="14"/>
        <v>1.0004679999999999</v>
      </c>
      <c r="H468" s="109">
        <f t="shared" si="15"/>
        <v>4.6799999999999999E-4</v>
      </c>
    </row>
    <row r="469" spans="1:8" x14ac:dyDescent="0.3">
      <c r="A469" s="104" t="s">
        <v>18941</v>
      </c>
      <c r="B469" s="104" t="s">
        <v>280</v>
      </c>
      <c r="C469" s="104" t="s">
        <v>311</v>
      </c>
      <c r="D469" s="107">
        <f>COUNTIF(Data_Eksportir!$B$2:$B$3401,A469)</f>
        <v>3</v>
      </c>
      <c r="E469" s="105">
        <f>SUMIFS(Data_Eksportir!$N$2:$N$3401,Data_Eksportir!$B$2:$B$3401,A469)</f>
        <v>46286.915521000003</v>
      </c>
      <c r="F469" s="105">
        <f>SUMIFS(Data_Eksportir!$N$2:$N$3401,Data_Eksportir!$B$2:$B$3401,A469,Data_Eksportir!$Q$2:$Q$3401,"Wajar")</f>
        <v>4789.5251930000004</v>
      </c>
      <c r="G469" s="108">
        <f t="shared" si="14"/>
        <v>3.0004689999999998</v>
      </c>
      <c r="H469" s="109">
        <f t="shared" si="15"/>
        <v>4789.525662</v>
      </c>
    </row>
    <row r="470" spans="1:8" x14ac:dyDescent="0.3">
      <c r="A470" s="104" t="s">
        <v>18945</v>
      </c>
      <c r="B470" s="104" t="s">
        <v>280</v>
      </c>
      <c r="C470" s="104" t="s">
        <v>311</v>
      </c>
      <c r="D470" s="107">
        <f>COUNTIF(Data_Eksportir!$B$2:$B$3401,A470)</f>
        <v>12</v>
      </c>
      <c r="E470" s="105">
        <f>SUMIFS(Data_Eksportir!$N$2:$N$3401,Data_Eksportir!$B$2:$B$3401,A470)</f>
        <v>1574626.5531179996</v>
      </c>
      <c r="F470" s="105">
        <f>SUMIFS(Data_Eksportir!$N$2:$N$3401,Data_Eksportir!$B$2:$B$3401,A470,Data_Eksportir!$Q$2:$Q$3401,"Wajar")</f>
        <v>371274.951298</v>
      </c>
      <c r="G470" s="108">
        <f t="shared" si="14"/>
        <v>12.00047</v>
      </c>
      <c r="H470" s="109">
        <f t="shared" si="15"/>
        <v>371274.95176800003</v>
      </c>
    </row>
    <row r="471" spans="1:8" x14ac:dyDescent="0.3">
      <c r="A471" s="104" t="s">
        <v>18956</v>
      </c>
      <c r="B471" s="104" t="s">
        <v>290</v>
      </c>
      <c r="C471" s="104" t="s">
        <v>308</v>
      </c>
      <c r="D471" s="107">
        <f>COUNTIF(Data_Eksportir!$B$2:$B$3401,A471)</f>
        <v>12</v>
      </c>
      <c r="E471" s="105">
        <f>SUMIFS(Data_Eksportir!$N$2:$N$3401,Data_Eksportir!$B$2:$B$3401,A471)</f>
        <v>2573012.647378</v>
      </c>
      <c r="F471" s="105">
        <f>SUMIFS(Data_Eksportir!$N$2:$N$3401,Data_Eksportir!$B$2:$B$3401,A471,Data_Eksportir!$Q$2:$Q$3401,"Wajar")</f>
        <v>500238.359368</v>
      </c>
      <c r="G471" s="108">
        <f t="shared" si="14"/>
        <v>12.000470999999999</v>
      </c>
      <c r="H471" s="109">
        <f t="shared" si="15"/>
        <v>500238.35983899998</v>
      </c>
    </row>
    <row r="472" spans="1:8" x14ac:dyDescent="0.3">
      <c r="A472" s="104" t="s">
        <v>18968</v>
      </c>
      <c r="B472" s="104" t="s">
        <v>292</v>
      </c>
      <c r="C472" s="104" t="s">
        <v>308</v>
      </c>
      <c r="D472" s="107">
        <f>COUNTIF(Data_Eksportir!$B$2:$B$3401,A472)</f>
        <v>1</v>
      </c>
      <c r="E472" s="105">
        <f>SUMIFS(Data_Eksportir!$N$2:$N$3401,Data_Eksportir!$B$2:$B$3401,A472)</f>
        <v>132378.47779999999</v>
      </c>
      <c r="F472" s="105">
        <f>SUMIFS(Data_Eksportir!$N$2:$N$3401,Data_Eksportir!$B$2:$B$3401,A472,Data_Eksportir!$Q$2:$Q$3401,"Wajar")</f>
        <v>132378.47779999999</v>
      </c>
      <c r="G472" s="108">
        <f t="shared" si="14"/>
        <v>1.000472</v>
      </c>
      <c r="H472" s="109">
        <f t="shared" si="15"/>
        <v>132378.47827200001</v>
      </c>
    </row>
    <row r="473" spans="1:8" x14ac:dyDescent="0.3">
      <c r="A473" s="104" t="s">
        <v>18970</v>
      </c>
      <c r="B473" s="104" t="s">
        <v>284</v>
      </c>
      <c r="C473" s="104" t="s">
        <v>308</v>
      </c>
      <c r="D473" s="107">
        <f>COUNTIF(Data_Eksportir!$B$2:$B$3401,A473)</f>
        <v>3</v>
      </c>
      <c r="E473" s="105">
        <f>SUMIFS(Data_Eksportir!$N$2:$N$3401,Data_Eksportir!$B$2:$B$3401,A473)</f>
        <v>56011.801010000003</v>
      </c>
      <c r="F473" s="105">
        <f>SUMIFS(Data_Eksportir!$N$2:$N$3401,Data_Eksportir!$B$2:$B$3401,A473,Data_Eksportir!$Q$2:$Q$3401,"Wajar")</f>
        <v>14811.576220000001</v>
      </c>
      <c r="G473" s="108">
        <f t="shared" si="14"/>
        <v>3.0004729999999999</v>
      </c>
      <c r="H473" s="109">
        <f t="shared" si="15"/>
        <v>14811.576693000001</v>
      </c>
    </row>
    <row r="474" spans="1:8" x14ac:dyDescent="0.3">
      <c r="A474" s="104" t="s">
        <v>18974</v>
      </c>
      <c r="B474" s="104" t="s">
        <v>290</v>
      </c>
      <c r="C474" s="104" t="s">
        <v>308</v>
      </c>
      <c r="D474" s="107">
        <f>COUNTIF(Data_Eksportir!$B$2:$B$3401,A474)</f>
        <v>1</v>
      </c>
      <c r="E474" s="105">
        <f>SUMIFS(Data_Eksportir!$N$2:$N$3401,Data_Eksportir!$B$2:$B$3401,A474)</f>
        <v>0</v>
      </c>
      <c r="F474" s="105">
        <f>SUMIFS(Data_Eksportir!$N$2:$N$3401,Data_Eksportir!$B$2:$B$3401,A474,Data_Eksportir!$Q$2:$Q$3401,"Wajar")</f>
        <v>0</v>
      </c>
      <c r="G474" s="108">
        <f t="shared" si="14"/>
        <v>1.0004740000000001</v>
      </c>
      <c r="H474" s="109">
        <f t="shared" si="15"/>
        <v>4.7399999999999997E-4</v>
      </c>
    </row>
    <row r="475" spans="1:8" x14ac:dyDescent="0.3">
      <c r="A475" s="104" t="s">
        <v>18975</v>
      </c>
      <c r="B475" s="104" t="s">
        <v>286</v>
      </c>
      <c r="C475" s="104" t="s">
        <v>308</v>
      </c>
      <c r="D475" s="107">
        <f>COUNTIF(Data_Eksportir!$B$2:$B$3401,A475)</f>
        <v>12</v>
      </c>
      <c r="E475" s="105">
        <f>SUMIFS(Data_Eksportir!$N$2:$N$3401,Data_Eksportir!$B$2:$B$3401,A475)</f>
        <v>768408.90740000003</v>
      </c>
      <c r="F475" s="105">
        <f>SUMIFS(Data_Eksportir!$N$2:$N$3401,Data_Eksportir!$B$2:$B$3401,A475,Data_Eksportir!$Q$2:$Q$3401,"Wajar")</f>
        <v>354751.79800000001</v>
      </c>
      <c r="G475" s="108">
        <f t="shared" si="14"/>
        <v>12.000475</v>
      </c>
      <c r="H475" s="109">
        <f t="shared" si="15"/>
        <v>354751.79847500002</v>
      </c>
    </row>
    <row r="476" spans="1:8" x14ac:dyDescent="0.3">
      <c r="A476" s="104" t="s">
        <v>18988</v>
      </c>
      <c r="B476" s="104" t="s">
        <v>282</v>
      </c>
      <c r="C476" s="104" t="s">
        <v>308</v>
      </c>
      <c r="D476" s="107">
        <f>COUNTIF(Data_Eksportir!$B$2:$B$3401,A476)</f>
        <v>1</v>
      </c>
      <c r="E476" s="105">
        <f>SUMIFS(Data_Eksportir!$N$2:$N$3401,Data_Eksportir!$B$2:$B$3401,A476)</f>
        <v>0</v>
      </c>
      <c r="F476" s="105">
        <f>SUMIFS(Data_Eksportir!$N$2:$N$3401,Data_Eksportir!$B$2:$B$3401,A476,Data_Eksportir!$Q$2:$Q$3401,"Wajar")</f>
        <v>0</v>
      </c>
      <c r="G476" s="108">
        <f t="shared" si="14"/>
        <v>1.0004759999999999</v>
      </c>
      <c r="H476" s="109">
        <f t="shared" si="15"/>
        <v>4.7600000000000002E-4</v>
      </c>
    </row>
    <row r="477" spans="1:8" x14ac:dyDescent="0.3">
      <c r="A477" s="104" t="s">
        <v>18990</v>
      </c>
      <c r="B477" s="104" t="s">
        <v>284</v>
      </c>
      <c r="C477" s="104" t="s">
        <v>320</v>
      </c>
      <c r="D477" s="107">
        <f>COUNTIF(Data_Eksportir!$B$2:$B$3401,A477)</f>
        <v>1</v>
      </c>
      <c r="E477" s="105">
        <f>SUMIFS(Data_Eksportir!$N$2:$N$3401,Data_Eksportir!$B$2:$B$3401,A477)</f>
        <v>0</v>
      </c>
      <c r="F477" s="105">
        <f>SUMIFS(Data_Eksportir!$N$2:$N$3401,Data_Eksportir!$B$2:$B$3401,A477,Data_Eksportir!$Q$2:$Q$3401,"Wajar")</f>
        <v>0</v>
      </c>
      <c r="G477" s="108">
        <f t="shared" si="14"/>
        <v>1.0004770000000001</v>
      </c>
      <c r="H477" s="109">
        <f t="shared" si="15"/>
        <v>4.7699999999999999E-4</v>
      </c>
    </row>
    <row r="478" spans="1:8" x14ac:dyDescent="0.3">
      <c r="A478" s="104" t="s">
        <v>18992</v>
      </c>
      <c r="B478" s="104" t="s">
        <v>284</v>
      </c>
      <c r="C478" s="104" t="s">
        <v>308</v>
      </c>
      <c r="D478" s="107">
        <f>COUNTIF(Data_Eksportir!$B$2:$B$3401,A478)</f>
        <v>1</v>
      </c>
      <c r="E478" s="105">
        <f>SUMIFS(Data_Eksportir!$N$2:$N$3401,Data_Eksportir!$B$2:$B$3401,A478)</f>
        <v>0</v>
      </c>
      <c r="F478" s="105">
        <f>SUMIFS(Data_Eksportir!$N$2:$N$3401,Data_Eksportir!$B$2:$B$3401,A478,Data_Eksportir!$Q$2:$Q$3401,"Wajar")</f>
        <v>0</v>
      </c>
      <c r="G478" s="108">
        <f t="shared" si="14"/>
        <v>1.000478</v>
      </c>
      <c r="H478" s="109">
        <f t="shared" si="15"/>
        <v>4.7800000000000002E-4</v>
      </c>
    </row>
    <row r="479" spans="1:8" x14ac:dyDescent="0.3">
      <c r="A479" s="104" t="s">
        <v>18993</v>
      </c>
      <c r="B479" s="104" t="s">
        <v>313</v>
      </c>
      <c r="C479" s="104" t="s">
        <v>311</v>
      </c>
      <c r="D479" s="107">
        <f>COUNTIF(Data_Eksportir!$B$2:$B$3401,A479)</f>
        <v>2</v>
      </c>
      <c r="E479" s="105">
        <f>SUMIFS(Data_Eksportir!$N$2:$N$3401,Data_Eksportir!$B$2:$B$3401,A479)</f>
        <v>99199.615920000011</v>
      </c>
      <c r="F479" s="105">
        <f>SUMIFS(Data_Eksportir!$N$2:$N$3401,Data_Eksportir!$B$2:$B$3401,A479,Data_Eksportir!$Q$2:$Q$3401,"Wajar")</f>
        <v>99199.615920000011</v>
      </c>
      <c r="G479" s="108">
        <f t="shared" si="14"/>
        <v>2.0004789999999999</v>
      </c>
      <c r="H479" s="109">
        <f t="shared" si="15"/>
        <v>99199.616399000006</v>
      </c>
    </row>
    <row r="480" spans="1:8" x14ac:dyDescent="0.3">
      <c r="A480" s="104" t="s">
        <v>18995</v>
      </c>
      <c r="B480" s="104" t="s">
        <v>290</v>
      </c>
      <c r="C480" s="104" t="s">
        <v>308</v>
      </c>
      <c r="D480" s="107">
        <f>COUNTIF(Data_Eksportir!$B$2:$B$3401,A480)</f>
        <v>2</v>
      </c>
      <c r="E480" s="105">
        <f>SUMIFS(Data_Eksportir!$N$2:$N$3401,Data_Eksportir!$B$2:$B$3401,A480)</f>
        <v>2105057.9222999997</v>
      </c>
      <c r="F480" s="105">
        <f>SUMIFS(Data_Eksportir!$N$2:$N$3401,Data_Eksportir!$B$2:$B$3401,A480,Data_Eksportir!$Q$2:$Q$3401,"Wajar")</f>
        <v>567557.92229999998</v>
      </c>
      <c r="G480" s="108">
        <f t="shared" si="14"/>
        <v>2.00048</v>
      </c>
      <c r="H480" s="109">
        <f t="shared" si="15"/>
        <v>567557.92278000002</v>
      </c>
    </row>
    <row r="481" spans="1:8" x14ac:dyDescent="0.3">
      <c r="A481" s="104" t="s">
        <v>18998</v>
      </c>
      <c r="B481" s="104" t="s">
        <v>284</v>
      </c>
      <c r="C481" s="104" t="s">
        <v>311</v>
      </c>
      <c r="D481" s="107">
        <f>COUNTIF(Data_Eksportir!$B$2:$B$3401,A481)</f>
        <v>1</v>
      </c>
      <c r="E481" s="105">
        <f>SUMIFS(Data_Eksportir!$N$2:$N$3401,Data_Eksportir!$B$2:$B$3401,A481)</f>
        <v>0</v>
      </c>
      <c r="F481" s="105">
        <f>SUMIFS(Data_Eksportir!$N$2:$N$3401,Data_Eksportir!$B$2:$B$3401,A481,Data_Eksportir!$Q$2:$Q$3401,"Wajar")</f>
        <v>0</v>
      </c>
      <c r="G481" s="108">
        <f t="shared" si="14"/>
        <v>1.000481</v>
      </c>
      <c r="H481" s="109">
        <f t="shared" si="15"/>
        <v>4.8099999999999998E-4</v>
      </c>
    </row>
    <row r="482" spans="1:8" x14ac:dyDescent="0.3">
      <c r="A482" s="104" t="s">
        <v>19000</v>
      </c>
      <c r="B482" s="104" t="s">
        <v>288</v>
      </c>
      <c r="C482" s="104" t="s">
        <v>308</v>
      </c>
      <c r="D482" s="107">
        <f>COUNTIF(Data_Eksportir!$B$2:$B$3401,A482)</f>
        <v>1</v>
      </c>
      <c r="E482" s="105">
        <f>SUMIFS(Data_Eksportir!$N$2:$N$3401,Data_Eksportir!$B$2:$B$3401,A482)</f>
        <v>0</v>
      </c>
      <c r="F482" s="105">
        <f>SUMIFS(Data_Eksportir!$N$2:$N$3401,Data_Eksportir!$B$2:$B$3401,A482,Data_Eksportir!$Q$2:$Q$3401,"Wajar")</f>
        <v>0</v>
      </c>
      <c r="G482" s="108">
        <f t="shared" si="14"/>
        <v>1.0004820000000001</v>
      </c>
      <c r="H482" s="109">
        <f t="shared" si="15"/>
        <v>4.8200000000000001E-4</v>
      </c>
    </row>
    <row r="483" spans="1:8" x14ac:dyDescent="0.3">
      <c r="A483" s="104" t="s">
        <v>19001</v>
      </c>
      <c r="B483" s="104" t="s">
        <v>288</v>
      </c>
      <c r="C483" s="104" t="s">
        <v>308</v>
      </c>
      <c r="D483" s="107">
        <f>COUNTIF(Data_Eksportir!$B$2:$B$3401,A483)</f>
        <v>1</v>
      </c>
      <c r="E483" s="105">
        <f>SUMIFS(Data_Eksportir!$N$2:$N$3401,Data_Eksportir!$B$2:$B$3401,A483)</f>
        <v>688281.38009999995</v>
      </c>
      <c r="F483" s="105">
        <f>SUMIFS(Data_Eksportir!$N$2:$N$3401,Data_Eksportir!$B$2:$B$3401,A483,Data_Eksportir!$Q$2:$Q$3401,"Wajar")</f>
        <v>0</v>
      </c>
      <c r="G483" s="108">
        <f t="shared" si="14"/>
        <v>1.000483</v>
      </c>
      <c r="H483" s="109">
        <f t="shared" si="15"/>
        <v>4.8299999999999998E-4</v>
      </c>
    </row>
    <row r="484" spans="1:8" x14ac:dyDescent="0.3">
      <c r="A484" s="104" t="s">
        <v>19003</v>
      </c>
      <c r="B484" s="104" t="s">
        <v>286</v>
      </c>
      <c r="C484" s="104" t="s">
        <v>308</v>
      </c>
      <c r="D484" s="107">
        <f>COUNTIF(Data_Eksportir!$B$2:$B$3401,A484)</f>
        <v>9</v>
      </c>
      <c r="E484" s="105">
        <f>SUMIFS(Data_Eksportir!$N$2:$N$3401,Data_Eksportir!$B$2:$B$3401,A484)</f>
        <v>5541911.8956300002</v>
      </c>
      <c r="F484" s="105">
        <f>SUMIFS(Data_Eksportir!$N$2:$N$3401,Data_Eksportir!$B$2:$B$3401,A484,Data_Eksportir!$Q$2:$Q$3401,"Wajar")</f>
        <v>1513870.09473</v>
      </c>
      <c r="G484" s="108">
        <f t="shared" si="14"/>
        <v>9.0004840000000002</v>
      </c>
      <c r="H484" s="109">
        <f t="shared" si="15"/>
        <v>1513870.095214</v>
      </c>
    </row>
    <row r="485" spans="1:8" x14ac:dyDescent="0.3">
      <c r="A485" s="104" t="s">
        <v>19013</v>
      </c>
      <c r="B485" s="104" t="s">
        <v>305</v>
      </c>
      <c r="C485" s="104" t="s">
        <v>317</v>
      </c>
      <c r="D485" s="107">
        <f>COUNTIF(Data_Eksportir!$B$2:$B$3401,A485)</f>
        <v>2</v>
      </c>
      <c r="E485" s="105">
        <f>SUMIFS(Data_Eksportir!$N$2:$N$3401,Data_Eksportir!$B$2:$B$3401,A485)</f>
        <v>212211349.45230001</v>
      </c>
      <c r="F485" s="105">
        <f>SUMIFS(Data_Eksportir!$N$2:$N$3401,Data_Eksportir!$B$2:$B$3401,A485,Data_Eksportir!$Q$2:$Q$3401,"Wajar")</f>
        <v>0</v>
      </c>
      <c r="G485" s="108">
        <f t="shared" si="14"/>
        <v>2.0004849999999998</v>
      </c>
      <c r="H485" s="109">
        <f t="shared" si="15"/>
        <v>4.8500000000000003E-4</v>
      </c>
    </row>
    <row r="486" spans="1:8" x14ac:dyDescent="0.3">
      <c r="A486" s="104" t="s">
        <v>19015</v>
      </c>
      <c r="B486" s="104" t="s">
        <v>307</v>
      </c>
      <c r="C486" s="104" t="s">
        <v>308</v>
      </c>
      <c r="D486" s="107">
        <f>COUNTIF(Data_Eksportir!$B$2:$B$3401,A486)</f>
        <v>6</v>
      </c>
      <c r="E486" s="105">
        <f>SUMIFS(Data_Eksportir!$N$2:$N$3401,Data_Eksportir!$B$2:$B$3401,A486)</f>
        <v>7329948.7949999999</v>
      </c>
      <c r="F486" s="105">
        <f>SUMIFS(Data_Eksportir!$N$2:$N$3401,Data_Eksportir!$B$2:$B$3401,A486,Data_Eksportir!$Q$2:$Q$3401,"Wajar")</f>
        <v>0</v>
      </c>
      <c r="G486" s="108">
        <f t="shared" si="14"/>
        <v>6.0004860000000004</v>
      </c>
      <c r="H486" s="109">
        <f t="shared" si="15"/>
        <v>4.86E-4</v>
      </c>
    </row>
    <row r="487" spans="1:8" x14ac:dyDescent="0.3">
      <c r="A487" s="104" t="s">
        <v>19019</v>
      </c>
      <c r="B487" s="104" t="s">
        <v>280</v>
      </c>
      <c r="C487" s="104" t="s">
        <v>314</v>
      </c>
      <c r="D487" s="107">
        <f>COUNTIF(Data_Eksportir!$B$2:$B$3401,A487)</f>
        <v>1</v>
      </c>
      <c r="E487" s="105">
        <f>SUMIFS(Data_Eksportir!$N$2:$N$3401,Data_Eksportir!$B$2:$B$3401,A487)</f>
        <v>47789.363539999998</v>
      </c>
      <c r="F487" s="105">
        <f>SUMIFS(Data_Eksportir!$N$2:$N$3401,Data_Eksportir!$B$2:$B$3401,A487,Data_Eksportir!$Q$2:$Q$3401,"Wajar")</f>
        <v>47789.363539999998</v>
      </c>
      <c r="G487" s="108">
        <f t="shared" si="14"/>
        <v>1.0004869999999999</v>
      </c>
      <c r="H487" s="109">
        <f t="shared" si="15"/>
        <v>47789.364026999996</v>
      </c>
    </row>
    <row r="488" spans="1:8" x14ac:dyDescent="0.3">
      <c r="A488" s="104" t="s">
        <v>19020</v>
      </c>
      <c r="B488" s="104" t="s">
        <v>319</v>
      </c>
      <c r="C488" s="104" t="s">
        <v>311</v>
      </c>
      <c r="D488" s="107">
        <f>COUNTIF(Data_Eksportir!$B$2:$B$3401,A488)</f>
        <v>2</v>
      </c>
      <c r="E488" s="105">
        <f>SUMIFS(Data_Eksportir!$N$2:$N$3401,Data_Eksportir!$B$2:$B$3401,A488)</f>
        <v>99593.736780000007</v>
      </c>
      <c r="F488" s="105">
        <f>SUMIFS(Data_Eksportir!$N$2:$N$3401,Data_Eksportir!$B$2:$B$3401,A488,Data_Eksportir!$Q$2:$Q$3401,"Wajar")</f>
        <v>0</v>
      </c>
      <c r="G488" s="108">
        <f t="shared" si="14"/>
        <v>2.0004879999999998</v>
      </c>
      <c r="H488" s="109">
        <f t="shared" si="15"/>
        <v>4.8799999999999999E-4</v>
      </c>
    </row>
    <row r="489" spans="1:8" x14ac:dyDescent="0.3">
      <c r="A489" s="104" t="s">
        <v>19022</v>
      </c>
      <c r="B489" s="104" t="s">
        <v>284</v>
      </c>
      <c r="C489" s="104" t="s">
        <v>320</v>
      </c>
      <c r="D489" s="107">
        <f>COUNTIF(Data_Eksportir!$B$2:$B$3401,A489)</f>
        <v>4</v>
      </c>
      <c r="E489" s="105">
        <f>SUMIFS(Data_Eksportir!$N$2:$N$3401,Data_Eksportir!$B$2:$B$3401,A489)</f>
        <v>0</v>
      </c>
      <c r="F489" s="105">
        <f>SUMIFS(Data_Eksportir!$N$2:$N$3401,Data_Eksportir!$B$2:$B$3401,A489,Data_Eksportir!$Q$2:$Q$3401,"Wajar")</f>
        <v>0</v>
      </c>
      <c r="G489" s="108">
        <f t="shared" si="14"/>
        <v>4.000489</v>
      </c>
      <c r="H489" s="109">
        <f t="shared" si="15"/>
        <v>4.8899999999999996E-4</v>
      </c>
    </row>
    <row r="490" spans="1:8" x14ac:dyDescent="0.3">
      <c r="A490" s="104" t="s">
        <v>19025</v>
      </c>
      <c r="B490" s="104" t="s">
        <v>310</v>
      </c>
      <c r="C490" s="104" t="s">
        <v>308</v>
      </c>
      <c r="D490" s="107">
        <f>COUNTIF(Data_Eksportir!$B$2:$B$3401,A490)</f>
        <v>1</v>
      </c>
      <c r="E490" s="105">
        <f>SUMIFS(Data_Eksportir!$N$2:$N$3401,Data_Eksportir!$B$2:$B$3401,A490)</f>
        <v>172070.345</v>
      </c>
      <c r="F490" s="105">
        <f>SUMIFS(Data_Eksportir!$N$2:$N$3401,Data_Eksportir!$B$2:$B$3401,A490,Data_Eksportir!$Q$2:$Q$3401,"Wajar")</f>
        <v>0</v>
      </c>
      <c r="G490" s="108">
        <f t="shared" si="14"/>
        <v>1.0004900000000001</v>
      </c>
      <c r="H490" s="109">
        <f t="shared" si="15"/>
        <v>4.8999999999999998E-4</v>
      </c>
    </row>
    <row r="491" spans="1:8" x14ac:dyDescent="0.3">
      <c r="A491" s="104" t="s">
        <v>19026</v>
      </c>
      <c r="B491" s="104" t="s">
        <v>286</v>
      </c>
      <c r="C491" s="104" t="s">
        <v>317</v>
      </c>
      <c r="D491" s="107">
        <f>COUNTIF(Data_Eksportir!$B$2:$B$3401,A491)</f>
        <v>2</v>
      </c>
      <c r="E491" s="105">
        <f>SUMIFS(Data_Eksportir!$N$2:$N$3401,Data_Eksportir!$B$2:$B$3401,A491)</f>
        <v>83350.776419999995</v>
      </c>
      <c r="F491" s="105">
        <f>SUMIFS(Data_Eksportir!$N$2:$N$3401,Data_Eksportir!$B$2:$B$3401,A491,Data_Eksportir!$Q$2:$Q$3401,"Wajar")</f>
        <v>11613.40963</v>
      </c>
      <c r="G491" s="108">
        <f t="shared" si="14"/>
        <v>2.0004909999999998</v>
      </c>
      <c r="H491" s="109">
        <f t="shared" si="15"/>
        <v>11613.410121000001</v>
      </c>
    </row>
    <row r="492" spans="1:8" x14ac:dyDescent="0.3">
      <c r="A492" s="104" t="s">
        <v>19029</v>
      </c>
      <c r="B492" s="104" t="s">
        <v>307</v>
      </c>
      <c r="C492" s="104" t="s">
        <v>308</v>
      </c>
      <c r="D492" s="107">
        <f>COUNTIF(Data_Eksportir!$B$2:$B$3401,A492)</f>
        <v>3</v>
      </c>
      <c r="E492" s="105">
        <f>SUMIFS(Data_Eksportir!$N$2:$N$3401,Data_Eksportir!$B$2:$B$3401,A492)</f>
        <v>134453.40530000001</v>
      </c>
      <c r="F492" s="105">
        <f>SUMIFS(Data_Eksportir!$N$2:$N$3401,Data_Eksportir!$B$2:$B$3401,A492,Data_Eksportir!$Q$2:$Q$3401,"Wajar")</f>
        <v>134453.40530000001</v>
      </c>
      <c r="G492" s="108">
        <f t="shared" si="14"/>
        <v>3.0004919999999999</v>
      </c>
      <c r="H492" s="109">
        <f t="shared" si="15"/>
        <v>134453.40579200001</v>
      </c>
    </row>
    <row r="493" spans="1:8" x14ac:dyDescent="0.3">
      <c r="A493" s="104" t="s">
        <v>19031</v>
      </c>
      <c r="B493" s="104" t="s">
        <v>280</v>
      </c>
      <c r="C493" s="104" t="s">
        <v>311</v>
      </c>
      <c r="D493" s="107">
        <f>COUNTIF(Data_Eksportir!$B$2:$B$3401,A493)</f>
        <v>4</v>
      </c>
      <c r="E493" s="105">
        <f>SUMIFS(Data_Eksportir!$N$2:$N$3401,Data_Eksportir!$B$2:$B$3401,A493)</f>
        <v>2880</v>
      </c>
      <c r="F493" s="105">
        <f>SUMIFS(Data_Eksportir!$N$2:$N$3401,Data_Eksportir!$B$2:$B$3401,A493,Data_Eksportir!$Q$2:$Q$3401,"Wajar")</f>
        <v>0</v>
      </c>
      <c r="G493" s="108">
        <f t="shared" si="14"/>
        <v>4.0004929999999996</v>
      </c>
      <c r="H493" s="109">
        <f t="shared" si="15"/>
        <v>4.9299999999999995E-4</v>
      </c>
    </row>
    <row r="494" spans="1:8" x14ac:dyDescent="0.3">
      <c r="A494" s="104" t="s">
        <v>19036</v>
      </c>
      <c r="B494" s="104" t="s">
        <v>282</v>
      </c>
      <c r="C494" s="104" t="s">
        <v>308</v>
      </c>
      <c r="D494" s="107">
        <f>COUNTIF(Data_Eksportir!$B$2:$B$3401,A494)</f>
        <v>8</v>
      </c>
      <c r="E494" s="105">
        <f>SUMIFS(Data_Eksportir!$N$2:$N$3401,Data_Eksportir!$B$2:$B$3401,A494)</f>
        <v>791506.11960999994</v>
      </c>
      <c r="F494" s="105">
        <f>SUMIFS(Data_Eksportir!$N$2:$N$3401,Data_Eksportir!$B$2:$B$3401,A494,Data_Eksportir!$Q$2:$Q$3401,"Wajar")</f>
        <v>622259.60476999998</v>
      </c>
      <c r="G494" s="108">
        <f t="shared" si="14"/>
        <v>8.0004939999999998</v>
      </c>
      <c r="H494" s="109">
        <f t="shared" si="15"/>
        <v>622259.60526400001</v>
      </c>
    </row>
    <row r="495" spans="1:8" x14ac:dyDescent="0.3">
      <c r="A495" s="104" t="s">
        <v>19042</v>
      </c>
      <c r="B495" s="104" t="s">
        <v>313</v>
      </c>
      <c r="C495" s="104" t="s">
        <v>308</v>
      </c>
      <c r="D495" s="107">
        <f>COUNTIF(Data_Eksportir!$B$2:$B$3401,A495)</f>
        <v>1</v>
      </c>
      <c r="E495" s="105">
        <f>SUMIFS(Data_Eksportir!$N$2:$N$3401,Data_Eksportir!$B$2:$B$3401,A495)</f>
        <v>78426.185630000007</v>
      </c>
      <c r="F495" s="105">
        <f>SUMIFS(Data_Eksportir!$N$2:$N$3401,Data_Eksportir!$B$2:$B$3401,A495,Data_Eksportir!$Q$2:$Q$3401,"Wajar")</f>
        <v>78426.185630000007</v>
      </c>
      <c r="G495" s="108">
        <f t="shared" si="14"/>
        <v>1.0004949999999999</v>
      </c>
      <c r="H495" s="109">
        <f t="shared" si="15"/>
        <v>78426.186125000007</v>
      </c>
    </row>
    <row r="496" spans="1:8" x14ac:dyDescent="0.3">
      <c r="A496" s="104" t="s">
        <v>19043</v>
      </c>
      <c r="B496" s="104" t="s">
        <v>280</v>
      </c>
      <c r="C496" s="104" t="s">
        <v>308</v>
      </c>
      <c r="D496" s="107">
        <f>COUNTIF(Data_Eksportir!$B$2:$B$3401,A496)</f>
        <v>1</v>
      </c>
      <c r="E496" s="105">
        <f>SUMIFS(Data_Eksportir!$N$2:$N$3401,Data_Eksportir!$B$2:$B$3401,A496)</f>
        <v>2885625</v>
      </c>
      <c r="F496" s="105">
        <f>SUMIFS(Data_Eksportir!$N$2:$N$3401,Data_Eksportir!$B$2:$B$3401,A496,Data_Eksportir!$Q$2:$Q$3401,"Wajar")</f>
        <v>0</v>
      </c>
      <c r="G496" s="108">
        <f t="shared" si="14"/>
        <v>1.0004960000000001</v>
      </c>
      <c r="H496" s="109">
        <f t="shared" si="15"/>
        <v>4.9600000000000002E-4</v>
      </c>
    </row>
    <row r="497" spans="1:8" x14ac:dyDescent="0.3">
      <c r="A497" s="104" t="s">
        <v>19044</v>
      </c>
      <c r="B497" s="104" t="s">
        <v>282</v>
      </c>
      <c r="C497" s="104" t="s">
        <v>311</v>
      </c>
      <c r="D497" s="107">
        <f>COUNTIF(Data_Eksportir!$B$2:$B$3401,A497)</f>
        <v>3</v>
      </c>
      <c r="E497" s="105">
        <f>SUMIFS(Data_Eksportir!$N$2:$N$3401,Data_Eksportir!$B$2:$B$3401,A497)</f>
        <v>242277.96393000003</v>
      </c>
      <c r="F497" s="105">
        <f>SUMIFS(Data_Eksportir!$N$2:$N$3401,Data_Eksportir!$B$2:$B$3401,A497,Data_Eksportir!$Q$2:$Q$3401,"Wajar")</f>
        <v>242277.96393000003</v>
      </c>
      <c r="G497" s="108">
        <f t="shared" si="14"/>
        <v>3.0004970000000002</v>
      </c>
      <c r="H497" s="109">
        <f t="shared" si="15"/>
        <v>242277.96442700003</v>
      </c>
    </row>
    <row r="498" spans="1:8" x14ac:dyDescent="0.3">
      <c r="A498" s="104" t="s">
        <v>19048</v>
      </c>
      <c r="B498" s="104" t="s">
        <v>290</v>
      </c>
      <c r="C498" s="104" t="s">
        <v>311</v>
      </c>
      <c r="D498" s="107">
        <f>COUNTIF(Data_Eksportir!$B$2:$B$3401,A498)</f>
        <v>1</v>
      </c>
      <c r="E498" s="105">
        <f>SUMIFS(Data_Eksportir!$N$2:$N$3401,Data_Eksportir!$B$2:$B$3401,A498)</f>
        <v>2528.7461440000002</v>
      </c>
      <c r="F498" s="105">
        <f>SUMIFS(Data_Eksportir!$N$2:$N$3401,Data_Eksportir!$B$2:$B$3401,A498,Data_Eksportir!$Q$2:$Q$3401,"Wajar")</f>
        <v>2528.7461440000002</v>
      </c>
      <c r="G498" s="108">
        <f t="shared" si="14"/>
        <v>1.0004980000000001</v>
      </c>
      <c r="H498" s="109">
        <f t="shared" si="15"/>
        <v>2528.7466420000001</v>
      </c>
    </row>
    <row r="499" spans="1:8" x14ac:dyDescent="0.3">
      <c r="A499" s="104" t="s">
        <v>19049</v>
      </c>
      <c r="B499" s="104" t="s">
        <v>284</v>
      </c>
      <c r="C499" s="104" t="s">
        <v>320</v>
      </c>
      <c r="D499" s="107">
        <f>COUNTIF(Data_Eksportir!$B$2:$B$3401,A499)</f>
        <v>5</v>
      </c>
      <c r="E499" s="105">
        <f>SUMIFS(Data_Eksportir!$N$2:$N$3401,Data_Eksportir!$B$2:$B$3401,A499)</f>
        <v>57355.726411000003</v>
      </c>
      <c r="F499" s="105">
        <f>SUMIFS(Data_Eksportir!$N$2:$N$3401,Data_Eksportir!$B$2:$B$3401,A499,Data_Eksportir!$Q$2:$Q$3401,"Wajar")</f>
        <v>30693.195391000001</v>
      </c>
      <c r="G499" s="108">
        <f t="shared" si="14"/>
        <v>5.0004989999999996</v>
      </c>
      <c r="H499" s="109">
        <f t="shared" si="15"/>
        <v>30693.195890000003</v>
      </c>
    </row>
    <row r="500" spans="1:8" x14ac:dyDescent="0.3">
      <c r="A500" s="104" t="s">
        <v>19051</v>
      </c>
      <c r="B500" s="104" t="s">
        <v>280</v>
      </c>
      <c r="C500" s="104" t="s">
        <v>311</v>
      </c>
      <c r="D500" s="107">
        <f>COUNTIF(Data_Eksportir!$B$2:$B$3401,A500)</f>
        <v>1</v>
      </c>
      <c r="E500" s="105">
        <f>SUMIFS(Data_Eksportir!$N$2:$N$3401,Data_Eksportir!$B$2:$B$3401,A500)</f>
        <v>0</v>
      </c>
      <c r="F500" s="105">
        <f>SUMIFS(Data_Eksportir!$N$2:$N$3401,Data_Eksportir!$B$2:$B$3401,A500,Data_Eksportir!$Q$2:$Q$3401,"Wajar")</f>
        <v>0</v>
      </c>
      <c r="G500" s="108">
        <f t="shared" si="14"/>
        <v>1.0004999999999999</v>
      </c>
      <c r="H500" s="109">
        <f t="shared" si="15"/>
        <v>5.0000000000000001E-4</v>
      </c>
    </row>
    <row r="501" spans="1:8" x14ac:dyDescent="0.3">
      <c r="A501" s="104" t="s">
        <v>19053</v>
      </c>
      <c r="B501" s="104" t="s">
        <v>282</v>
      </c>
      <c r="C501" s="104" t="s">
        <v>308</v>
      </c>
      <c r="D501" s="107">
        <f>COUNTIF(Data_Eksportir!$B$2:$B$3401,A501)</f>
        <v>8</v>
      </c>
      <c r="E501" s="105">
        <f>SUMIFS(Data_Eksportir!$N$2:$N$3401,Data_Eksportir!$B$2:$B$3401,A501)</f>
        <v>1745438.9876269996</v>
      </c>
      <c r="F501" s="105">
        <f>SUMIFS(Data_Eksportir!$N$2:$N$3401,Data_Eksportir!$B$2:$B$3401,A501,Data_Eksportir!$Q$2:$Q$3401,"Wajar")</f>
        <v>231219.951627</v>
      </c>
      <c r="G501" s="108">
        <f t="shared" si="14"/>
        <v>8.0005009999999999</v>
      </c>
      <c r="H501" s="109">
        <f t="shared" si="15"/>
        <v>231219.952128</v>
      </c>
    </row>
    <row r="502" spans="1:8" x14ac:dyDescent="0.3">
      <c r="A502" s="104" t="s">
        <v>19057</v>
      </c>
      <c r="B502" s="104" t="s">
        <v>284</v>
      </c>
      <c r="C502" s="104" t="s">
        <v>308</v>
      </c>
      <c r="D502" s="107">
        <f>COUNTIF(Data_Eksportir!$B$2:$B$3401,A502)</f>
        <v>6</v>
      </c>
      <c r="E502" s="105">
        <f>SUMIFS(Data_Eksportir!$N$2:$N$3401,Data_Eksportir!$B$2:$B$3401,A502)</f>
        <v>57234111.574829996</v>
      </c>
      <c r="F502" s="105">
        <f>SUMIFS(Data_Eksportir!$N$2:$N$3401,Data_Eksportir!$B$2:$B$3401,A502,Data_Eksportir!$Q$2:$Q$3401,"Wajar")</f>
        <v>4106219.1348299999</v>
      </c>
      <c r="G502" s="108">
        <f t="shared" si="14"/>
        <v>6.000502</v>
      </c>
      <c r="H502" s="109">
        <f t="shared" si="15"/>
        <v>4106219.135332</v>
      </c>
    </row>
    <row r="503" spans="1:8" x14ac:dyDescent="0.3">
      <c r="A503" s="104" t="s">
        <v>19061</v>
      </c>
      <c r="B503" s="104" t="s">
        <v>288</v>
      </c>
      <c r="C503" s="104" t="s">
        <v>314</v>
      </c>
      <c r="D503" s="107">
        <f>COUNTIF(Data_Eksportir!$B$2:$B$3401,A503)</f>
        <v>1</v>
      </c>
      <c r="E503" s="105">
        <f>SUMIFS(Data_Eksportir!$N$2:$N$3401,Data_Eksportir!$B$2:$B$3401,A503)</f>
        <v>12282.48127</v>
      </c>
      <c r="F503" s="105">
        <f>SUMIFS(Data_Eksportir!$N$2:$N$3401,Data_Eksportir!$B$2:$B$3401,A503,Data_Eksportir!$Q$2:$Q$3401,"Wajar")</f>
        <v>12282.48127</v>
      </c>
      <c r="G503" s="108">
        <f t="shared" si="14"/>
        <v>1.0005029999999999</v>
      </c>
      <c r="H503" s="109">
        <f t="shared" si="15"/>
        <v>12282.481773</v>
      </c>
    </row>
    <row r="504" spans="1:8" x14ac:dyDescent="0.3">
      <c r="A504" s="104" t="s">
        <v>19062</v>
      </c>
      <c r="B504" s="104" t="s">
        <v>286</v>
      </c>
      <c r="C504" s="104" t="s">
        <v>314</v>
      </c>
      <c r="D504" s="107">
        <f>COUNTIF(Data_Eksportir!$B$2:$B$3401,A504)</f>
        <v>8</v>
      </c>
      <c r="E504" s="105">
        <f>SUMIFS(Data_Eksportir!$N$2:$N$3401,Data_Eksportir!$B$2:$B$3401,A504)</f>
        <v>106271.64089</v>
      </c>
      <c r="F504" s="105">
        <f>SUMIFS(Data_Eksportir!$N$2:$N$3401,Data_Eksportir!$B$2:$B$3401,A504,Data_Eksportir!$Q$2:$Q$3401,"Wajar")</f>
        <v>106271.64089</v>
      </c>
      <c r="G504" s="108">
        <f t="shared" si="14"/>
        <v>8.0005039999999994</v>
      </c>
      <c r="H504" s="109">
        <f t="shared" si="15"/>
        <v>106271.64139399999</v>
      </c>
    </row>
    <row r="505" spans="1:8" x14ac:dyDescent="0.3">
      <c r="A505" s="104" t="s">
        <v>19069</v>
      </c>
      <c r="B505" s="104" t="s">
        <v>302</v>
      </c>
      <c r="C505" s="104" t="s">
        <v>311</v>
      </c>
      <c r="D505" s="107">
        <f>COUNTIF(Data_Eksportir!$B$2:$B$3401,A505)</f>
        <v>2</v>
      </c>
      <c r="E505" s="105">
        <f>SUMIFS(Data_Eksportir!$N$2:$N$3401,Data_Eksportir!$B$2:$B$3401,A505)</f>
        <v>197385.78706999999</v>
      </c>
      <c r="F505" s="105">
        <f>SUMIFS(Data_Eksportir!$N$2:$N$3401,Data_Eksportir!$B$2:$B$3401,A505,Data_Eksportir!$Q$2:$Q$3401,"Wajar")</f>
        <v>197385.78706999999</v>
      </c>
      <c r="G505" s="108">
        <f t="shared" si="14"/>
        <v>2.000505</v>
      </c>
      <c r="H505" s="109">
        <f t="shared" si="15"/>
        <v>197385.78757499999</v>
      </c>
    </row>
    <row r="506" spans="1:8" x14ac:dyDescent="0.3">
      <c r="A506" s="104" t="s">
        <v>19070</v>
      </c>
      <c r="B506" s="104" t="s">
        <v>282</v>
      </c>
      <c r="C506" s="104" t="s">
        <v>311</v>
      </c>
      <c r="D506" s="107">
        <f>COUNTIF(Data_Eksportir!$B$2:$B$3401,A506)</f>
        <v>14</v>
      </c>
      <c r="E506" s="105">
        <f>SUMIFS(Data_Eksportir!$N$2:$N$3401,Data_Eksportir!$B$2:$B$3401,A506)</f>
        <v>1717476.9074599999</v>
      </c>
      <c r="F506" s="105">
        <f>SUMIFS(Data_Eksportir!$N$2:$N$3401,Data_Eksportir!$B$2:$B$3401,A506,Data_Eksportir!$Q$2:$Q$3401,"Wajar")</f>
        <v>670527.13784999994</v>
      </c>
      <c r="G506" s="108">
        <f t="shared" si="14"/>
        <v>14.000506</v>
      </c>
      <c r="H506" s="109">
        <f t="shared" si="15"/>
        <v>670527.13835599995</v>
      </c>
    </row>
    <row r="507" spans="1:8" x14ac:dyDescent="0.3">
      <c r="A507" s="104" t="s">
        <v>19079</v>
      </c>
      <c r="B507" s="104" t="s">
        <v>316</v>
      </c>
      <c r="C507" s="104" t="s">
        <v>320</v>
      </c>
      <c r="D507" s="107">
        <f>COUNTIF(Data_Eksportir!$B$2:$B$3401,A507)</f>
        <v>1</v>
      </c>
      <c r="E507" s="105">
        <f>SUMIFS(Data_Eksportir!$N$2:$N$3401,Data_Eksportir!$B$2:$B$3401,A507)</f>
        <v>0</v>
      </c>
      <c r="F507" s="105">
        <f>SUMIFS(Data_Eksportir!$N$2:$N$3401,Data_Eksportir!$B$2:$B$3401,A507,Data_Eksportir!$Q$2:$Q$3401,"Wajar")</f>
        <v>0</v>
      </c>
      <c r="G507" s="108">
        <f t="shared" si="14"/>
        <v>1.000507</v>
      </c>
      <c r="H507" s="109">
        <f t="shared" si="15"/>
        <v>5.0699999999999996E-4</v>
      </c>
    </row>
    <row r="508" spans="1:8" x14ac:dyDescent="0.3">
      <c r="A508" s="104" t="s">
        <v>19080</v>
      </c>
      <c r="B508" s="104" t="s">
        <v>282</v>
      </c>
      <c r="C508" s="104" t="s">
        <v>308</v>
      </c>
      <c r="D508" s="107">
        <f>COUNTIF(Data_Eksportir!$B$2:$B$3401,A508)</f>
        <v>2</v>
      </c>
      <c r="E508" s="105">
        <f>SUMIFS(Data_Eksportir!$N$2:$N$3401,Data_Eksportir!$B$2:$B$3401,A508)</f>
        <v>364213.53710000002</v>
      </c>
      <c r="F508" s="105">
        <f>SUMIFS(Data_Eksportir!$N$2:$N$3401,Data_Eksportir!$B$2:$B$3401,A508,Data_Eksportir!$Q$2:$Q$3401,"Wajar")</f>
        <v>121807.6142</v>
      </c>
      <c r="G508" s="108">
        <f t="shared" si="14"/>
        <v>2.000508</v>
      </c>
      <c r="H508" s="109">
        <f t="shared" si="15"/>
        <v>121807.61470799999</v>
      </c>
    </row>
    <row r="509" spans="1:8" x14ac:dyDescent="0.3">
      <c r="A509" s="104" t="s">
        <v>19082</v>
      </c>
      <c r="B509" s="104" t="s">
        <v>284</v>
      </c>
      <c r="C509" s="104" t="s">
        <v>311</v>
      </c>
      <c r="D509" s="107">
        <f>COUNTIF(Data_Eksportir!$B$2:$B$3401,A509)</f>
        <v>2</v>
      </c>
      <c r="E509" s="105">
        <f>SUMIFS(Data_Eksportir!$N$2:$N$3401,Data_Eksportir!$B$2:$B$3401,A509)</f>
        <v>77557.043720000001</v>
      </c>
      <c r="F509" s="105">
        <f>SUMIFS(Data_Eksportir!$N$2:$N$3401,Data_Eksportir!$B$2:$B$3401,A509,Data_Eksportir!$Q$2:$Q$3401,"Wajar")</f>
        <v>77557.043720000001</v>
      </c>
      <c r="G509" s="108">
        <f t="shared" si="14"/>
        <v>2.0005090000000001</v>
      </c>
      <c r="H509" s="109">
        <f t="shared" si="15"/>
        <v>77557.044229000006</v>
      </c>
    </row>
    <row r="510" spans="1:8" x14ac:dyDescent="0.3">
      <c r="A510" s="104" t="s">
        <v>19085</v>
      </c>
      <c r="B510" s="104" t="s">
        <v>292</v>
      </c>
      <c r="C510" s="104" t="s">
        <v>314</v>
      </c>
      <c r="D510" s="107">
        <f>COUNTIF(Data_Eksportir!$B$2:$B$3401,A510)</f>
        <v>1</v>
      </c>
      <c r="E510" s="105">
        <f>SUMIFS(Data_Eksportir!$N$2:$N$3401,Data_Eksportir!$B$2:$B$3401,A510)</f>
        <v>439166.6667</v>
      </c>
      <c r="F510" s="105">
        <f>SUMIFS(Data_Eksportir!$N$2:$N$3401,Data_Eksportir!$B$2:$B$3401,A510,Data_Eksportir!$Q$2:$Q$3401,"Wajar")</f>
        <v>0</v>
      </c>
      <c r="G510" s="108">
        <f t="shared" si="14"/>
        <v>1.00051</v>
      </c>
      <c r="H510" s="109">
        <f t="shared" si="15"/>
        <v>5.1000000000000004E-4</v>
      </c>
    </row>
    <row r="511" spans="1:8" x14ac:dyDescent="0.3">
      <c r="A511" s="104" t="s">
        <v>19087</v>
      </c>
      <c r="B511" s="104" t="s">
        <v>284</v>
      </c>
      <c r="C511" s="104" t="s">
        <v>308</v>
      </c>
      <c r="D511" s="107">
        <f>COUNTIF(Data_Eksportir!$B$2:$B$3401,A511)</f>
        <v>3</v>
      </c>
      <c r="E511" s="105">
        <f>SUMIFS(Data_Eksportir!$N$2:$N$3401,Data_Eksportir!$B$2:$B$3401,A511)</f>
        <v>21239668.516200002</v>
      </c>
      <c r="F511" s="105">
        <f>SUMIFS(Data_Eksportir!$N$2:$N$3401,Data_Eksportir!$B$2:$B$3401,A511,Data_Eksportir!$Q$2:$Q$3401,"Wajar")</f>
        <v>472271.35739999998</v>
      </c>
      <c r="G511" s="108">
        <f t="shared" si="14"/>
        <v>3.0005109999999999</v>
      </c>
      <c r="H511" s="109">
        <f t="shared" si="15"/>
        <v>472271.35791099997</v>
      </c>
    </row>
    <row r="512" spans="1:8" x14ac:dyDescent="0.3">
      <c r="A512" s="104" t="s">
        <v>19089</v>
      </c>
      <c r="B512" s="104" t="s">
        <v>322</v>
      </c>
      <c r="C512" s="104" t="s">
        <v>311</v>
      </c>
      <c r="D512" s="107">
        <f>COUNTIF(Data_Eksportir!$B$2:$B$3401,A512)</f>
        <v>3</v>
      </c>
      <c r="E512" s="105">
        <f>SUMIFS(Data_Eksportir!$N$2:$N$3401,Data_Eksportir!$B$2:$B$3401,A512)</f>
        <v>194994.97709999999</v>
      </c>
      <c r="F512" s="105">
        <f>SUMIFS(Data_Eksportir!$N$2:$N$3401,Data_Eksportir!$B$2:$B$3401,A512,Data_Eksportir!$Q$2:$Q$3401,"Wajar")</f>
        <v>194994.97709999999</v>
      </c>
      <c r="G512" s="108">
        <f t="shared" si="14"/>
        <v>3.0005120000000001</v>
      </c>
      <c r="H512" s="109">
        <f t="shared" si="15"/>
        <v>194994.97761199999</v>
      </c>
    </row>
    <row r="513" spans="1:8" x14ac:dyDescent="0.3">
      <c r="A513" s="104" t="s">
        <v>19090</v>
      </c>
      <c r="B513" s="104" t="s">
        <v>290</v>
      </c>
      <c r="C513" s="104" t="s">
        <v>308</v>
      </c>
      <c r="D513" s="107">
        <f>COUNTIF(Data_Eksportir!$B$2:$B$3401,A513)</f>
        <v>7</v>
      </c>
      <c r="E513" s="105">
        <f>SUMIFS(Data_Eksportir!$N$2:$N$3401,Data_Eksportir!$B$2:$B$3401,A513)</f>
        <v>469143.96824399999</v>
      </c>
      <c r="F513" s="105">
        <f>SUMIFS(Data_Eksportir!$N$2:$N$3401,Data_Eksportir!$B$2:$B$3401,A513,Data_Eksportir!$Q$2:$Q$3401,"Wajar")</f>
        <v>19143.968244</v>
      </c>
      <c r="G513" s="108">
        <f t="shared" si="14"/>
        <v>7.0005129999999998</v>
      </c>
      <c r="H513" s="109">
        <f t="shared" si="15"/>
        <v>19143.968756999999</v>
      </c>
    </row>
    <row r="514" spans="1:8" x14ac:dyDescent="0.3">
      <c r="A514" s="104" t="s">
        <v>19094</v>
      </c>
      <c r="B514" s="104" t="s">
        <v>295</v>
      </c>
      <c r="C514" s="104" t="s">
        <v>308</v>
      </c>
      <c r="D514" s="107">
        <f>COUNTIF(Data_Eksportir!$B$2:$B$3401,A514)</f>
        <v>1</v>
      </c>
      <c r="E514" s="105">
        <f>SUMIFS(Data_Eksportir!$N$2:$N$3401,Data_Eksportir!$B$2:$B$3401,A514)</f>
        <v>0</v>
      </c>
      <c r="F514" s="105">
        <f>SUMIFS(Data_Eksportir!$N$2:$N$3401,Data_Eksportir!$B$2:$B$3401,A514,Data_Eksportir!$Q$2:$Q$3401,"Wajar")</f>
        <v>0</v>
      </c>
      <c r="G514" s="108">
        <f t="shared" ref="G514:G577" si="16">D514+ROW()/10^6</f>
        <v>1.0005139999999999</v>
      </c>
      <c r="H514" s="109">
        <f t="shared" ref="H514:H577" si="17">F514+ROW()/10^6</f>
        <v>5.1400000000000003E-4</v>
      </c>
    </row>
    <row r="515" spans="1:8" x14ac:dyDescent="0.3">
      <c r="A515" s="104" t="s">
        <v>19095</v>
      </c>
      <c r="B515" s="104" t="s">
        <v>322</v>
      </c>
      <c r="C515" s="104" t="s">
        <v>317</v>
      </c>
      <c r="D515" s="107">
        <f>COUNTIF(Data_Eksportir!$B$2:$B$3401,A515)</f>
        <v>7</v>
      </c>
      <c r="E515" s="105">
        <f>SUMIFS(Data_Eksportir!$N$2:$N$3401,Data_Eksportir!$B$2:$B$3401,A515)</f>
        <v>862085.96060470003</v>
      </c>
      <c r="F515" s="105">
        <f>SUMIFS(Data_Eksportir!$N$2:$N$3401,Data_Eksportir!$B$2:$B$3401,A515,Data_Eksportir!$Q$2:$Q$3401,"Wajar")</f>
        <v>217257.81482470001</v>
      </c>
      <c r="G515" s="108">
        <f t="shared" si="16"/>
        <v>7.000515</v>
      </c>
      <c r="H515" s="109">
        <f t="shared" si="17"/>
        <v>217257.8153397</v>
      </c>
    </row>
    <row r="516" spans="1:8" x14ac:dyDescent="0.3">
      <c r="A516" s="104" t="s">
        <v>19097</v>
      </c>
      <c r="B516" s="104" t="s">
        <v>282</v>
      </c>
      <c r="C516" s="104" t="s">
        <v>311</v>
      </c>
      <c r="D516" s="107">
        <f>COUNTIF(Data_Eksportir!$B$2:$B$3401,A516)</f>
        <v>1</v>
      </c>
      <c r="E516" s="105">
        <f>SUMIFS(Data_Eksportir!$N$2:$N$3401,Data_Eksportir!$B$2:$B$3401,A516)</f>
        <v>0</v>
      </c>
      <c r="F516" s="105">
        <f>SUMIFS(Data_Eksportir!$N$2:$N$3401,Data_Eksportir!$B$2:$B$3401,A516,Data_Eksportir!$Q$2:$Q$3401,"Wajar")</f>
        <v>0</v>
      </c>
      <c r="G516" s="108">
        <f t="shared" si="16"/>
        <v>1.000516</v>
      </c>
      <c r="H516" s="109">
        <f t="shared" si="17"/>
        <v>5.1599999999999997E-4</v>
      </c>
    </row>
    <row r="517" spans="1:8" x14ac:dyDescent="0.3">
      <c r="A517" s="104" t="s">
        <v>19098</v>
      </c>
      <c r="B517" s="104" t="s">
        <v>280</v>
      </c>
      <c r="C517" s="104" t="s">
        <v>311</v>
      </c>
      <c r="D517" s="107">
        <f>COUNTIF(Data_Eksportir!$B$2:$B$3401,A517)</f>
        <v>9</v>
      </c>
      <c r="E517" s="105">
        <f>SUMIFS(Data_Eksportir!$N$2:$N$3401,Data_Eksportir!$B$2:$B$3401,A517)</f>
        <v>393668.766191</v>
      </c>
      <c r="F517" s="105">
        <f>SUMIFS(Data_Eksportir!$N$2:$N$3401,Data_Eksportir!$B$2:$B$3401,A517,Data_Eksportir!$Q$2:$Q$3401,"Wajar")</f>
        <v>343650.016191</v>
      </c>
      <c r="G517" s="108">
        <f t="shared" si="16"/>
        <v>9.0005170000000003</v>
      </c>
      <c r="H517" s="109">
        <f t="shared" si="17"/>
        <v>343650.01670799998</v>
      </c>
    </row>
    <row r="518" spans="1:8" x14ac:dyDescent="0.3">
      <c r="A518" s="104" t="s">
        <v>19102</v>
      </c>
      <c r="B518" s="104" t="s">
        <v>295</v>
      </c>
      <c r="C518" s="104" t="s">
        <v>308</v>
      </c>
      <c r="D518" s="107">
        <f>COUNTIF(Data_Eksportir!$B$2:$B$3401,A518)</f>
        <v>4</v>
      </c>
      <c r="E518" s="105">
        <f>SUMIFS(Data_Eksportir!$N$2:$N$3401,Data_Eksportir!$B$2:$B$3401,A518)</f>
        <v>165086.31112000003</v>
      </c>
      <c r="F518" s="105">
        <f>SUMIFS(Data_Eksportir!$N$2:$N$3401,Data_Eksportir!$B$2:$B$3401,A518,Data_Eksportir!$Q$2:$Q$3401,"Wajar")</f>
        <v>40262.578509999999</v>
      </c>
      <c r="G518" s="108">
        <f t="shared" si="16"/>
        <v>4.0005179999999996</v>
      </c>
      <c r="H518" s="109">
        <f t="shared" si="17"/>
        <v>40262.579028</v>
      </c>
    </row>
    <row r="519" spans="1:8" x14ac:dyDescent="0.3">
      <c r="A519" s="104" t="s">
        <v>19105</v>
      </c>
      <c r="B519" s="104" t="s">
        <v>282</v>
      </c>
      <c r="C519" s="104" t="s">
        <v>308</v>
      </c>
      <c r="D519" s="107">
        <f>COUNTIF(Data_Eksportir!$B$2:$B$3401,A519)</f>
        <v>4</v>
      </c>
      <c r="E519" s="105">
        <f>SUMIFS(Data_Eksportir!$N$2:$N$3401,Data_Eksportir!$B$2:$B$3401,A519)</f>
        <v>36847.443809999997</v>
      </c>
      <c r="F519" s="105">
        <f>SUMIFS(Data_Eksportir!$N$2:$N$3401,Data_Eksportir!$B$2:$B$3401,A519,Data_Eksportir!$Q$2:$Q$3401,"Wajar")</f>
        <v>36847.443809999997</v>
      </c>
      <c r="G519" s="108">
        <f t="shared" si="16"/>
        <v>4.0005189999999997</v>
      </c>
      <c r="H519" s="109">
        <f t="shared" si="17"/>
        <v>36847.444328999998</v>
      </c>
    </row>
    <row r="520" spans="1:8" x14ac:dyDescent="0.3">
      <c r="A520" s="104" t="s">
        <v>19110</v>
      </c>
      <c r="B520" s="104" t="s">
        <v>282</v>
      </c>
      <c r="C520" s="104" t="s">
        <v>308</v>
      </c>
      <c r="D520" s="107">
        <f>COUNTIF(Data_Eksportir!$B$2:$B$3401,A520)</f>
        <v>1</v>
      </c>
      <c r="E520" s="105">
        <f>SUMIFS(Data_Eksportir!$N$2:$N$3401,Data_Eksportir!$B$2:$B$3401,A520)</f>
        <v>1890449.8829999999</v>
      </c>
      <c r="F520" s="105">
        <f>SUMIFS(Data_Eksportir!$N$2:$N$3401,Data_Eksportir!$B$2:$B$3401,A520,Data_Eksportir!$Q$2:$Q$3401,"Wajar")</f>
        <v>1890449.8829999999</v>
      </c>
      <c r="G520" s="108">
        <f t="shared" si="16"/>
        <v>1.0005200000000001</v>
      </c>
      <c r="H520" s="109">
        <f t="shared" si="17"/>
        <v>1890449.8835199999</v>
      </c>
    </row>
    <row r="521" spans="1:8" x14ac:dyDescent="0.3">
      <c r="A521" s="104" t="s">
        <v>19112</v>
      </c>
      <c r="B521" s="104" t="s">
        <v>282</v>
      </c>
      <c r="C521" s="104" t="s">
        <v>311</v>
      </c>
      <c r="D521" s="107">
        <f>COUNTIF(Data_Eksportir!$B$2:$B$3401,A521)</f>
        <v>1</v>
      </c>
      <c r="E521" s="105">
        <f>SUMIFS(Data_Eksportir!$N$2:$N$3401,Data_Eksportir!$B$2:$B$3401,A521)</f>
        <v>5910.2411830000001</v>
      </c>
      <c r="F521" s="105">
        <f>SUMIFS(Data_Eksportir!$N$2:$N$3401,Data_Eksportir!$B$2:$B$3401,A521,Data_Eksportir!$Q$2:$Q$3401,"Wajar")</f>
        <v>5910.2411830000001</v>
      </c>
      <c r="G521" s="108">
        <f t="shared" si="16"/>
        <v>1.000521</v>
      </c>
      <c r="H521" s="109">
        <f t="shared" si="17"/>
        <v>5910.241704</v>
      </c>
    </row>
    <row r="522" spans="1:8" x14ac:dyDescent="0.3">
      <c r="A522" s="104" t="s">
        <v>19114</v>
      </c>
      <c r="B522" s="104" t="s">
        <v>280</v>
      </c>
      <c r="C522" s="104" t="s">
        <v>317</v>
      </c>
      <c r="D522" s="107">
        <f>COUNTIF(Data_Eksportir!$B$2:$B$3401,A522)</f>
        <v>2</v>
      </c>
      <c r="E522" s="105">
        <f>SUMIFS(Data_Eksportir!$N$2:$N$3401,Data_Eksportir!$B$2:$B$3401,A522)</f>
        <v>471533.30820000003</v>
      </c>
      <c r="F522" s="105">
        <f>SUMIFS(Data_Eksportir!$N$2:$N$3401,Data_Eksportir!$B$2:$B$3401,A522,Data_Eksportir!$Q$2:$Q$3401,"Wajar")</f>
        <v>471533.30820000003</v>
      </c>
      <c r="G522" s="108">
        <f t="shared" si="16"/>
        <v>2.0005220000000001</v>
      </c>
      <c r="H522" s="109">
        <f t="shared" si="17"/>
        <v>471533.30872200005</v>
      </c>
    </row>
    <row r="523" spans="1:8" x14ac:dyDescent="0.3">
      <c r="A523" s="104" t="s">
        <v>19116</v>
      </c>
      <c r="B523" s="104" t="s">
        <v>282</v>
      </c>
      <c r="C523" s="104" t="s">
        <v>314</v>
      </c>
      <c r="D523" s="107">
        <f>COUNTIF(Data_Eksportir!$B$2:$B$3401,A523)</f>
        <v>3</v>
      </c>
      <c r="E523" s="105">
        <f>SUMIFS(Data_Eksportir!$N$2:$N$3401,Data_Eksportir!$B$2:$B$3401,A523)</f>
        <v>103623.35404999999</v>
      </c>
      <c r="F523" s="105">
        <f>SUMIFS(Data_Eksportir!$N$2:$N$3401,Data_Eksportir!$B$2:$B$3401,A523,Data_Eksportir!$Q$2:$Q$3401,"Wajar")</f>
        <v>81543.354049999994</v>
      </c>
      <c r="G523" s="108">
        <f t="shared" si="16"/>
        <v>3.0005229999999998</v>
      </c>
      <c r="H523" s="109">
        <f t="shared" si="17"/>
        <v>81543.35457299999</v>
      </c>
    </row>
    <row r="524" spans="1:8" x14ac:dyDescent="0.3">
      <c r="A524" s="104" t="s">
        <v>19119</v>
      </c>
      <c r="B524" s="104" t="s">
        <v>284</v>
      </c>
      <c r="C524" s="104" t="s">
        <v>311</v>
      </c>
      <c r="D524" s="107">
        <f>COUNTIF(Data_Eksportir!$B$2:$B$3401,A524)</f>
        <v>3</v>
      </c>
      <c r="E524" s="105">
        <f>SUMIFS(Data_Eksportir!$N$2:$N$3401,Data_Eksportir!$B$2:$B$3401,A524)</f>
        <v>78244.826920000007</v>
      </c>
      <c r="F524" s="105">
        <f>SUMIFS(Data_Eksportir!$N$2:$N$3401,Data_Eksportir!$B$2:$B$3401,A524,Data_Eksportir!$Q$2:$Q$3401,"Wajar")</f>
        <v>10098.80197</v>
      </c>
      <c r="G524" s="108">
        <f t="shared" si="16"/>
        <v>3.000524</v>
      </c>
      <c r="H524" s="109">
        <f t="shared" si="17"/>
        <v>10098.802494</v>
      </c>
    </row>
    <row r="525" spans="1:8" x14ac:dyDescent="0.3">
      <c r="A525" s="104" t="s">
        <v>19123</v>
      </c>
      <c r="B525" s="104" t="s">
        <v>282</v>
      </c>
      <c r="C525" s="104" t="s">
        <v>314</v>
      </c>
      <c r="D525" s="107">
        <f>COUNTIF(Data_Eksportir!$B$2:$B$3401,A525)</f>
        <v>4</v>
      </c>
      <c r="E525" s="105">
        <f>SUMIFS(Data_Eksportir!$N$2:$N$3401,Data_Eksportir!$B$2:$B$3401,A525)</f>
        <v>600905.31630000006</v>
      </c>
      <c r="F525" s="105">
        <f>SUMIFS(Data_Eksportir!$N$2:$N$3401,Data_Eksportir!$B$2:$B$3401,A525,Data_Eksportir!$Q$2:$Q$3401,"Wajar")</f>
        <v>296590.7942</v>
      </c>
      <c r="G525" s="108">
        <f t="shared" si="16"/>
        <v>4.0005249999999997</v>
      </c>
      <c r="H525" s="109">
        <f t="shared" si="17"/>
        <v>296590.79472499999</v>
      </c>
    </row>
    <row r="526" spans="1:8" x14ac:dyDescent="0.3">
      <c r="A526" s="104" t="s">
        <v>19127</v>
      </c>
      <c r="B526" s="104" t="s">
        <v>284</v>
      </c>
      <c r="C526" s="104" t="s">
        <v>308</v>
      </c>
      <c r="D526" s="107">
        <f>COUNTIF(Data_Eksportir!$B$2:$B$3401,A526)</f>
        <v>1</v>
      </c>
      <c r="E526" s="105">
        <f>SUMIFS(Data_Eksportir!$N$2:$N$3401,Data_Eksportir!$B$2:$B$3401,A526)</f>
        <v>168823.9093</v>
      </c>
      <c r="F526" s="105">
        <f>SUMIFS(Data_Eksportir!$N$2:$N$3401,Data_Eksportir!$B$2:$B$3401,A526,Data_Eksportir!$Q$2:$Q$3401,"Wajar")</f>
        <v>168823.9093</v>
      </c>
      <c r="G526" s="108">
        <f t="shared" si="16"/>
        <v>1.000526</v>
      </c>
      <c r="H526" s="109">
        <f t="shared" si="17"/>
        <v>168823.90982599999</v>
      </c>
    </row>
    <row r="527" spans="1:8" x14ac:dyDescent="0.3">
      <c r="A527" s="104" t="s">
        <v>19128</v>
      </c>
      <c r="B527" s="104" t="s">
        <v>288</v>
      </c>
      <c r="C527" s="104" t="s">
        <v>311</v>
      </c>
      <c r="D527" s="107">
        <f>COUNTIF(Data_Eksportir!$B$2:$B$3401,A527)</f>
        <v>2</v>
      </c>
      <c r="E527" s="105">
        <f>SUMIFS(Data_Eksportir!$N$2:$N$3401,Data_Eksportir!$B$2:$B$3401,A527)</f>
        <v>71952.204920000004</v>
      </c>
      <c r="F527" s="105">
        <f>SUMIFS(Data_Eksportir!$N$2:$N$3401,Data_Eksportir!$B$2:$B$3401,A527,Data_Eksportir!$Q$2:$Q$3401,"Wajar")</f>
        <v>71952.204920000004</v>
      </c>
      <c r="G527" s="108">
        <f t="shared" si="16"/>
        <v>2.0005269999999999</v>
      </c>
      <c r="H527" s="109">
        <f t="shared" si="17"/>
        <v>71952.205447</v>
      </c>
    </row>
    <row r="528" spans="1:8" x14ac:dyDescent="0.3">
      <c r="A528" s="104" t="s">
        <v>19129</v>
      </c>
      <c r="B528" s="104" t="s">
        <v>280</v>
      </c>
      <c r="C528" s="104" t="s">
        <v>317</v>
      </c>
      <c r="D528" s="107">
        <f>COUNTIF(Data_Eksportir!$B$2:$B$3401,A528)</f>
        <v>2</v>
      </c>
      <c r="E528" s="105">
        <f>SUMIFS(Data_Eksportir!$N$2:$N$3401,Data_Eksportir!$B$2:$B$3401,A528)</f>
        <v>1038.585994</v>
      </c>
      <c r="F528" s="105">
        <f>SUMIFS(Data_Eksportir!$N$2:$N$3401,Data_Eksportir!$B$2:$B$3401,A528,Data_Eksportir!$Q$2:$Q$3401,"Wajar")</f>
        <v>1038.585994</v>
      </c>
      <c r="G528" s="108">
        <f t="shared" si="16"/>
        <v>2.0005280000000001</v>
      </c>
      <c r="H528" s="109">
        <f t="shared" si="17"/>
        <v>1038.5865220000001</v>
      </c>
    </row>
    <row r="529" spans="1:8" x14ac:dyDescent="0.3">
      <c r="A529" s="104" t="s">
        <v>19132</v>
      </c>
      <c r="B529" s="104" t="s">
        <v>284</v>
      </c>
      <c r="C529" s="104" t="s">
        <v>308</v>
      </c>
      <c r="D529" s="107">
        <f>COUNTIF(Data_Eksportir!$B$2:$B$3401,A529)</f>
        <v>1</v>
      </c>
      <c r="E529" s="105">
        <f>SUMIFS(Data_Eksportir!$N$2:$N$3401,Data_Eksportir!$B$2:$B$3401,A529)</f>
        <v>0</v>
      </c>
      <c r="F529" s="105">
        <f>SUMIFS(Data_Eksportir!$N$2:$N$3401,Data_Eksportir!$B$2:$B$3401,A529,Data_Eksportir!$Q$2:$Q$3401,"Wajar")</f>
        <v>0</v>
      </c>
      <c r="G529" s="108">
        <f t="shared" si="16"/>
        <v>1.000529</v>
      </c>
      <c r="H529" s="109">
        <f t="shared" si="17"/>
        <v>5.2899999999999996E-4</v>
      </c>
    </row>
    <row r="530" spans="1:8" x14ac:dyDescent="0.3">
      <c r="A530" s="104" t="s">
        <v>19133</v>
      </c>
      <c r="B530" s="104" t="s">
        <v>282</v>
      </c>
      <c r="C530" s="104" t="s">
        <v>311</v>
      </c>
      <c r="D530" s="107">
        <f>COUNTIF(Data_Eksportir!$B$2:$B$3401,A530)</f>
        <v>7</v>
      </c>
      <c r="E530" s="105">
        <f>SUMIFS(Data_Eksportir!$N$2:$N$3401,Data_Eksportir!$B$2:$B$3401,A530)</f>
        <v>372.39842160000001</v>
      </c>
      <c r="F530" s="105">
        <f>SUMIFS(Data_Eksportir!$N$2:$N$3401,Data_Eksportir!$B$2:$B$3401,A530,Data_Eksportir!$Q$2:$Q$3401,"Wajar")</f>
        <v>372.39842160000001</v>
      </c>
      <c r="G530" s="108">
        <f t="shared" si="16"/>
        <v>7.0005300000000004</v>
      </c>
      <c r="H530" s="109">
        <f t="shared" si="17"/>
        <v>372.39895160000003</v>
      </c>
    </row>
    <row r="531" spans="1:8" x14ac:dyDescent="0.3">
      <c r="A531" s="104" t="s">
        <v>19141</v>
      </c>
      <c r="B531" s="104" t="s">
        <v>295</v>
      </c>
      <c r="C531" s="104" t="s">
        <v>311</v>
      </c>
      <c r="D531" s="107">
        <f>COUNTIF(Data_Eksportir!$B$2:$B$3401,A531)</f>
        <v>12</v>
      </c>
      <c r="E531" s="105">
        <f>SUMIFS(Data_Eksportir!$N$2:$N$3401,Data_Eksportir!$B$2:$B$3401,A531)</f>
        <v>0</v>
      </c>
      <c r="F531" s="105">
        <f>SUMIFS(Data_Eksportir!$N$2:$N$3401,Data_Eksportir!$B$2:$B$3401,A531,Data_Eksportir!$Q$2:$Q$3401,"Wajar")</f>
        <v>0</v>
      </c>
      <c r="G531" s="108">
        <f t="shared" si="16"/>
        <v>12.000531000000001</v>
      </c>
      <c r="H531" s="109">
        <f t="shared" si="17"/>
        <v>5.31E-4</v>
      </c>
    </row>
    <row r="532" spans="1:8" x14ac:dyDescent="0.3">
      <c r="A532" s="104" t="s">
        <v>19154</v>
      </c>
      <c r="B532" s="104" t="s">
        <v>282</v>
      </c>
      <c r="C532" s="104" t="s">
        <v>308</v>
      </c>
      <c r="D532" s="107">
        <f>COUNTIF(Data_Eksportir!$B$2:$B$3401,A532)</f>
        <v>1</v>
      </c>
      <c r="E532" s="105">
        <f>SUMIFS(Data_Eksportir!$N$2:$N$3401,Data_Eksportir!$B$2:$B$3401,A532)</f>
        <v>11424.44594</v>
      </c>
      <c r="F532" s="105">
        <f>SUMIFS(Data_Eksportir!$N$2:$N$3401,Data_Eksportir!$B$2:$B$3401,A532,Data_Eksportir!$Q$2:$Q$3401,"Wajar")</f>
        <v>11424.44594</v>
      </c>
      <c r="G532" s="108">
        <f t="shared" si="16"/>
        <v>1.000532</v>
      </c>
      <c r="H532" s="109">
        <f t="shared" si="17"/>
        <v>11424.446472</v>
      </c>
    </row>
    <row r="533" spans="1:8" x14ac:dyDescent="0.3">
      <c r="A533" s="104" t="s">
        <v>19156</v>
      </c>
      <c r="B533" s="104" t="s">
        <v>328</v>
      </c>
      <c r="C533" s="104" t="s">
        <v>308</v>
      </c>
      <c r="D533" s="107">
        <f>COUNTIF(Data_Eksportir!$B$2:$B$3401,A533)</f>
        <v>1</v>
      </c>
      <c r="E533" s="105">
        <f>SUMIFS(Data_Eksportir!$N$2:$N$3401,Data_Eksportir!$B$2:$B$3401,A533)</f>
        <v>68828.138009999995</v>
      </c>
      <c r="F533" s="105">
        <f>SUMIFS(Data_Eksportir!$N$2:$N$3401,Data_Eksportir!$B$2:$B$3401,A533,Data_Eksportir!$Q$2:$Q$3401,"Wajar")</f>
        <v>0</v>
      </c>
      <c r="G533" s="108">
        <f t="shared" si="16"/>
        <v>1.0005329999999999</v>
      </c>
      <c r="H533" s="109">
        <f t="shared" si="17"/>
        <v>5.3300000000000005E-4</v>
      </c>
    </row>
    <row r="534" spans="1:8" x14ac:dyDescent="0.3">
      <c r="A534" s="104" t="s">
        <v>19158</v>
      </c>
      <c r="B534" s="104" t="s">
        <v>284</v>
      </c>
      <c r="C534" s="104" t="s">
        <v>308</v>
      </c>
      <c r="D534" s="107">
        <f>COUNTIF(Data_Eksportir!$B$2:$B$3401,A534)</f>
        <v>7</v>
      </c>
      <c r="E534" s="105">
        <f>SUMIFS(Data_Eksportir!$N$2:$N$3401,Data_Eksportir!$B$2:$B$3401,A534)</f>
        <v>104432650.11050001</v>
      </c>
      <c r="F534" s="105">
        <f>SUMIFS(Data_Eksportir!$N$2:$N$3401,Data_Eksportir!$B$2:$B$3401,A534,Data_Eksportir!$Q$2:$Q$3401,"Wajar")</f>
        <v>982319.71049999993</v>
      </c>
      <c r="G534" s="108">
        <f t="shared" si="16"/>
        <v>7.000534</v>
      </c>
      <c r="H534" s="109">
        <f t="shared" si="17"/>
        <v>982319.71103399992</v>
      </c>
    </row>
    <row r="535" spans="1:8" x14ac:dyDescent="0.3">
      <c r="A535" s="104" t="s">
        <v>19162</v>
      </c>
      <c r="B535" s="104" t="s">
        <v>293</v>
      </c>
      <c r="C535" s="104" t="s">
        <v>308</v>
      </c>
      <c r="D535" s="107">
        <f>COUNTIF(Data_Eksportir!$B$2:$B$3401,A535)</f>
        <v>1</v>
      </c>
      <c r="E535" s="105">
        <f>SUMIFS(Data_Eksportir!$N$2:$N$3401,Data_Eksportir!$B$2:$B$3401,A535)</f>
        <v>18362.17596</v>
      </c>
      <c r="F535" s="105">
        <f>SUMIFS(Data_Eksportir!$N$2:$N$3401,Data_Eksportir!$B$2:$B$3401,A535,Data_Eksportir!$Q$2:$Q$3401,"Wajar")</f>
        <v>18362.17596</v>
      </c>
      <c r="G535" s="108">
        <f t="shared" si="16"/>
        <v>1.000535</v>
      </c>
      <c r="H535" s="109">
        <f t="shared" si="17"/>
        <v>18362.176495</v>
      </c>
    </row>
    <row r="536" spans="1:8" x14ac:dyDescent="0.3">
      <c r="A536" s="104" t="s">
        <v>19164</v>
      </c>
      <c r="B536" s="104" t="s">
        <v>288</v>
      </c>
      <c r="C536" s="104" t="s">
        <v>314</v>
      </c>
      <c r="D536" s="107">
        <f>COUNTIF(Data_Eksportir!$B$2:$B$3401,A536)</f>
        <v>3</v>
      </c>
      <c r="E536" s="105">
        <f>SUMIFS(Data_Eksportir!$N$2:$N$3401,Data_Eksportir!$B$2:$B$3401,A536)</f>
        <v>52180724.425999999</v>
      </c>
      <c r="F536" s="105">
        <f>SUMIFS(Data_Eksportir!$N$2:$N$3401,Data_Eksportir!$B$2:$B$3401,A536,Data_Eksportir!$Q$2:$Q$3401,"Wajar")</f>
        <v>905623.84600000002</v>
      </c>
      <c r="G536" s="108">
        <f t="shared" si="16"/>
        <v>3.0005359999999999</v>
      </c>
      <c r="H536" s="109">
        <f t="shared" si="17"/>
        <v>905623.84653600003</v>
      </c>
    </row>
    <row r="537" spans="1:8" x14ac:dyDescent="0.3">
      <c r="A537" s="104" t="s">
        <v>19168</v>
      </c>
      <c r="B537" s="104" t="s">
        <v>286</v>
      </c>
      <c r="C537" s="104" t="s">
        <v>311</v>
      </c>
      <c r="D537" s="107">
        <f>COUNTIF(Data_Eksportir!$B$2:$B$3401,A537)</f>
        <v>4</v>
      </c>
      <c r="E537" s="105">
        <f>SUMIFS(Data_Eksportir!$N$2:$N$3401,Data_Eksportir!$B$2:$B$3401,A537)</f>
        <v>157768.66326999999</v>
      </c>
      <c r="F537" s="105">
        <f>SUMIFS(Data_Eksportir!$N$2:$N$3401,Data_Eksportir!$B$2:$B$3401,A537,Data_Eksportir!$Q$2:$Q$3401,"Wajar")</f>
        <v>157768.66326999999</v>
      </c>
      <c r="G537" s="108">
        <f t="shared" si="16"/>
        <v>4.0005369999999996</v>
      </c>
      <c r="H537" s="109">
        <f t="shared" si="17"/>
        <v>157768.663807</v>
      </c>
    </row>
    <row r="538" spans="1:8" x14ac:dyDescent="0.3">
      <c r="A538" s="104" t="s">
        <v>19173</v>
      </c>
      <c r="B538" s="104" t="s">
        <v>282</v>
      </c>
      <c r="C538" s="104" t="s">
        <v>311</v>
      </c>
      <c r="D538" s="107">
        <f>COUNTIF(Data_Eksportir!$B$2:$B$3401,A538)</f>
        <v>1</v>
      </c>
      <c r="E538" s="105">
        <f>SUMIFS(Data_Eksportir!$N$2:$N$3401,Data_Eksportir!$B$2:$B$3401,A538)</f>
        <v>268995.99170000001</v>
      </c>
      <c r="F538" s="105">
        <f>SUMIFS(Data_Eksportir!$N$2:$N$3401,Data_Eksportir!$B$2:$B$3401,A538,Data_Eksportir!$Q$2:$Q$3401,"Wajar")</f>
        <v>268995.99170000001</v>
      </c>
      <c r="G538" s="108">
        <f t="shared" si="16"/>
        <v>1.0005379999999999</v>
      </c>
      <c r="H538" s="109">
        <f t="shared" si="17"/>
        <v>268995.99223800004</v>
      </c>
    </row>
    <row r="539" spans="1:8" x14ac:dyDescent="0.3">
      <c r="A539" s="104" t="s">
        <v>19174</v>
      </c>
      <c r="B539" s="104" t="s">
        <v>282</v>
      </c>
      <c r="C539" s="104" t="s">
        <v>311</v>
      </c>
      <c r="D539" s="107">
        <f>COUNTIF(Data_Eksportir!$B$2:$B$3401,A539)</f>
        <v>1</v>
      </c>
      <c r="E539" s="105">
        <f>SUMIFS(Data_Eksportir!$N$2:$N$3401,Data_Eksportir!$B$2:$B$3401,A539)</f>
        <v>0</v>
      </c>
      <c r="F539" s="105">
        <f>SUMIFS(Data_Eksportir!$N$2:$N$3401,Data_Eksportir!$B$2:$B$3401,A539,Data_Eksportir!$Q$2:$Q$3401,"Wajar")</f>
        <v>0</v>
      </c>
      <c r="G539" s="108">
        <f t="shared" si="16"/>
        <v>1.0005390000000001</v>
      </c>
      <c r="H539" s="109">
        <f t="shared" si="17"/>
        <v>5.3899999999999998E-4</v>
      </c>
    </row>
    <row r="540" spans="1:8" x14ac:dyDescent="0.3">
      <c r="A540" s="104" t="s">
        <v>19175</v>
      </c>
      <c r="B540" s="104" t="s">
        <v>280</v>
      </c>
      <c r="C540" s="104" t="s">
        <v>308</v>
      </c>
      <c r="D540" s="107">
        <f>COUNTIF(Data_Eksportir!$B$2:$B$3401,A540)</f>
        <v>3</v>
      </c>
      <c r="E540" s="105">
        <f>SUMIFS(Data_Eksportir!$N$2:$N$3401,Data_Eksportir!$B$2:$B$3401,A540)</f>
        <v>4280799.84</v>
      </c>
      <c r="F540" s="105">
        <f>SUMIFS(Data_Eksportir!$N$2:$N$3401,Data_Eksportir!$B$2:$B$3401,A540,Data_Eksportir!$Q$2:$Q$3401,"Wajar")</f>
        <v>0</v>
      </c>
      <c r="G540" s="108">
        <f t="shared" si="16"/>
        <v>3.00054</v>
      </c>
      <c r="H540" s="109">
        <f t="shared" si="17"/>
        <v>5.4000000000000001E-4</v>
      </c>
    </row>
    <row r="541" spans="1:8" x14ac:dyDescent="0.3">
      <c r="A541" s="104" t="s">
        <v>19179</v>
      </c>
      <c r="B541" s="104" t="s">
        <v>292</v>
      </c>
      <c r="C541" s="104" t="s">
        <v>308</v>
      </c>
      <c r="D541" s="107">
        <f>COUNTIF(Data_Eksportir!$B$2:$B$3401,A541)</f>
        <v>1</v>
      </c>
      <c r="E541" s="105">
        <f>SUMIFS(Data_Eksportir!$N$2:$N$3401,Data_Eksportir!$B$2:$B$3401,A541)</f>
        <v>2531.9745309999998</v>
      </c>
      <c r="F541" s="105">
        <f>SUMIFS(Data_Eksportir!$N$2:$N$3401,Data_Eksportir!$B$2:$B$3401,A541,Data_Eksportir!$Q$2:$Q$3401,"Wajar")</f>
        <v>2531.9745309999998</v>
      </c>
      <c r="G541" s="108">
        <f t="shared" si="16"/>
        <v>1.0005409999999999</v>
      </c>
      <c r="H541" s="109">
        <f t="shared" si="17"/>
        <v>2531.9750719999997</v>
      </c>
    </row>
    <row r="542" spans="1:8" x14ac:dyDescent="0.3">
      <c r="A542" s="104" t="s">
        <v>19181</v>
      </c>
      <c r="B542" s="104" t="s">
        <v>292</v>
      </c>
      <c r="C542" s="104" t="s">
        <v>314</v>
      </c>
      <c r="D542" s="107">
        <f>COUNTIF(Data_Eksportir!$B$2:$B$3401,A542)</f>
        <v>2</v>
      </c>
      <c r="E542" s="105">
        <f>SUMIFS(Data_Eksportir!$N$2:$N$3401,Data_Eksportir!$B$2:$B$3401,A542)</f>
        <v>1072796.3759999999</v>
      </c>
      <c r="F542" s="105">
        <f>SUMIFS(Data_Eksportir!$N$2:$N$3401,Data_Eksportir!$B$2:$B$3401,A542,Data_Eksportir!$Q$2:$Q$3401,"Wajar")</f>
        <v>1072796.3759999999</v>
      </c>
      <c r="G542" s="108">
        <f t="shared" si="16"/>
        <v>2.0005419999999998</v>
      </c>
      <c r="H542" s="109">
        <f t="shared" si="17"/>
        <v>1072796.3765419999</v>
      </c>
    </row>
    <row r="543" spans="1:8" x14ac:dyDescent="0.3">
      <c r="A543" s="104" t="s">
        <v>19182</v>
      </c>
      <c r="B543" s="104" t="s">
        <v>280</v>
      </c>
      <c r="C543" s="104" t="s">
        <v>311</v>
      </c>
      <c r="D543" s="107">
        <f>COUNTIF(Data_Eksportir!$B$2:$B$3401,A543)</f>
        <v>6</v>
      </c>
      <c r="E543" s="105">
        <f>SUMIFS(Data_Eksportir!$N$2:$N$3401,Data_Eksportir!$B$2:$B$3401,A543)</f>
        <v>90031.101890000005</v>
      </c>
      <c r="F543" s="105">
        <f>SUMIFS(Data_Eksportir!$N$2:$N$3401,Data_Eksportir!$B$2:$B$3401,A543,Data_Eksportir!$Q$2:$Q$3401,"Wajar")</f>
        <v>60351.16992</v>
      </c>
      <c r="G543" s="108">
        <f t="shared" si="16"/>
        <v>6.0005430000000004</v>
      </c>
      <c r="H543" s="109">
        <f t="shared" si="17"/>
        <v>60351.170463000002</v>
      </c>
    </row>
    <row r="544" spans="1:8" x14ac:dyDescent="0.3">
      <c r="A544" s="104" t="s">
        <v>19189</v>
      </c>
      <c r="B544" s="104" t="s">
        <v>294</v>
      </c>
      <c r="C544" s="104" t="s">
        <v>320</v>
      </c>
      <c r="D544" s="107">
        <f>COUNTIF(Data_Eksportir!$B$2:$B$3401,A544)</f>
        <v>3</v>
      </c>
      <c r="E544" s="105">
        <f>SUMIFS(Data_Eksportir!$N$2:$N$3401,Data_Eksportir!$B$2:$B$3401,A544)</f>
        <v>0</v>
      </c>
      <c r="F544" s="105">
        <f>SUMIFS(Data_Eksportir!$N$2:$N$3401,Data_Eksportir!$B$2:$B$3401,A544,Data_Eksportir!$Q$2:$Q$3401,"Wajar")</f>
        <v>0</v>
      </c>
      <c r="G544" s="108">
        <f t="shared" si="16"/>
        <v>3.0005440000000001</v>
      </c>
      <c r="H544" s="109">
        <f t="shared" si="17"/>
        <v>5.44E-4</v>
      </c>
    </row>
    <row r="545" spans="1:8" x14ac:dyDescent="0.3">
      <c r="A545" s="104" t="s">
        <v>19192</v>
      </c>
      <c r="B545" s="104" t="s">
        <v>282</v>
      </c>
      <c r="C545" s="104" t="s">
        <v>308</v>
      </c>
      <c r="D545" s="107">
        <f>COUNTIF(Data_Eksportir!$B$2:$B$3401,A545)</f>
        <v>3</v>
      </c>
      <c r="E545" s="105">
        <f>SUMIFS(Data_Eksportir!$N$2:$N$3401,Data_Eksportir!$B$2:$B$3401,A545)</f>
        <v>2893372.5300000003</v>
      </c>
      <c r="F545" s="105">
        <f>SUMIFS(Data_Eksportir!$N$2:$N$3401,Data_Eksportir!$B$2:$B$3401,A545,Data_Eksportir!$Q$2:$Q$3401,"Wajar")</f>
        <v>2893372.5300000003</v>
      </c>
      <c r="G545" s="108">
        <f t="shared" si="16"/>
        <v>3.0005449999999998</v>
      </c>
      <c r="H545" s="109">
        <f t="shared" si="17"/>
        <v>2893372.5305450005</v>
      </c>
    </row>
    <row r="546" spans="1:8" x14ac:dyDescent="0.3">
      <c r="A546" s="104" t="s">
        <v>19196</v>
      </c>
      <c r="B546" s="104" t="s">
        <v>294</v>
      </c>
      <c r="C546" s="104" t="s">
        <v>311</v>
      </c>
      <c r="D546" s="107">
        <f>COUNTIF(Data_Eksportir!$B$2:$B$3401,A546)</f>
        <v>9</v>
      </c>
      <c r="E546" s="105">
        <f>SUMIFS(Data_Eksportir!$N$2:$N$3401,Data_Eksportir!$B$2:$B$3401,A546)</f>
        <v>380819.24737450003</v>
      </c>
      <c r="F546" s="105">
        <f>SUMIFS(Data_Eksportir!$N$2:$N$3401,Data_Eksportir!$B$2:$B$3401,A546,Data_Eksportir!$Q$2:$Q$3401,"Wajar")</f>
        <v>28981.169146799999</v>
      </c>
      <c r="G546" s="108">
        <f t="shared" si="16"/>
        <v>9.0005459999999999</v>
      </c>
      <c r="H546" s="109">
        <f t="shared" si="17"/>
        <v>28981.169692799998</v>
      </c>
    </row>
    <row r="547" spans="1:8" x14ac:dyDescent="0.3">
      <c r="A547" s="104" t="s">
        <v>19205</v>
      </c>
      <c r="B547" s="104" t="s">
        <v>293</v>
      </c>
      <c r="C547" s="104" t="s">
        <v>311</v>
      </c>
      <c r="D547" s="107">
        <f>COUNTIF(Data_Eksportir!$B$2:$B$3401,A547)</f>
        <v>1</v>
      </c>
      <c r="E547" s="105">
        <f>SUMIFS(Data_Eksportir!$N$2:$N$3401,Data_Eksportir!$B$2:$B$3401,A547)</f>
        <v>995787.16500000004</v>
      </c>
      <c r="F547" s="105">
        <f>SUMIFS(Data_Eksportir!$N$2:$N$3401,Data_Eksportir!$B$2:$B$3401,A547,Data_Eksportir!$Q$2:$Q$3401,"Wajar")</f>
        <v>0</v>
      </c>
      <c r="G547" s="108">
        <f t="shared" si="16"/>
        <v>1.0005470000000001</v>
      </c>
      <c r="H547" s="109">
        <f t="shared" si="17"/>
        <v>5.4699999999999996E-4</v>
      </c>
    </row>
    <row r="548" spans="1:8" x14ac:dyDescent="0.3">
      <c r="A548" s="104" t="s">
        <v>19207</v>
      </c>
      <c r="B548" s="104" t="s">
        <v>288</v>
      </c>
      <c r="C548" s="104" t="s">
        <v>317</v>
      </c>
      <c r="D548" s="107">
        <f>COUNTIF(Data_Eksportir!$B$2:$B$3401,A548)</f>
        <v>5</v>
      </c>
      <c r="E548" s="105">
        <f>SUMIFS(Data_Eksportir!$N$2:$N$3401,Data_Eksportir!$B$2:$B$3401,A548)</f>
        <v>5399182.5554499999</v>
      </c>
      <c r="F548" s="105">
        <f>SUMIFS(Data_Eksportir!$N$2:$N$3401,Data_Eksportir!$B$2:$B$3401,A548,Data_Eksportir!$Q$2:$Q$3401,"Wajar")</f>
        <v>5362494.1414999999</v>
      </c>
      <c r="G548" s="108">
        <f t="shared" si="16"/>
        <v>5.0005480000000002</v>
      </c>
      <c r="H548" s="109">
        <f t="shared" si="17"/>
        <v>5362494.1420480004</v>
      </c>
    </row>
    <row r="549" spans="1:8" x14ac:dyDescent="0.3">
      <c r="A549" s="104" t="s">
        <v>19211</v>
      </c>
      <c r="B549" s="104" t="s">
        <v>288</v>
      </c>
      <c r="C549" s="104" t="s">
        <v>311</v>
      </c>
      <c r="D549" s="107">
        <f>COUNTIF(Data_Eksportir!$B$2:$B$3401,A549)</f>
        <v>12</v>
      </c>
      <c r="E549" s="105">
        <f>SUMIFS(Data_Eksportir!$N$2:$N$3401,Data_Eksportir!$B$2:$B$3401,A549)</f>
        <v>3128605.4470500001</v>
      </c>
      <c r="F549" s="105">
        <f>SUMIFS(Data_Eksportir!$N$2:$N$3401,Data_Eksportir!$B$2:$B$3401,A549,Data_Eksportir!$Q$2:$Q$3401,"Wajar")</f>
        <v>3100420.1360000004</v>
      </c>
      <c r="G549" s="108">
        <f t="shared" si="16"/>
        <v>12.000548999999999</v>
      </c>
      <c r="H549" s="109">
        <f t="shared" si="17"/>
        <v>3100420.1365490006</v>
      </c>
    </row>
    <row r="550" spans="1:8" x14ac:dyDescent="0.3">
      <c r="A550" s="104" t="s">
        <v>19224</v>
      </c>
      <c r="B550" s="104" t="s">
        <v>293</v>
      </c>
      <c r="C550" s="104" t="s">
        <v>311</v>
      </c>
      <c r="D550" s="107">
        <f>COUNTIF(Data_Eksportir!$B$2:$B$3401,A550)</f>
        <v>1</v>
      </c>
      <c r="E550" s="105">
        <f>SUMIFS(Data_Eksportir!$N$2:$N$3401,Data_Eksportir!$B$2:$B$3401,A550)</f>
        <v>0</v>
      </c>
      <c r="F550" s="105">
        <f>SUMIFS(Data_Eksportir!$N$2:$N$3401,Data_Eksportir!$B$2:$B$3401,A550,Data_Eksportir!$Q$2:$Q$3401,"Wajar")</f>
        <v>0</v>
      </c>
      <c r="G550" s="108">
        <f t="shared" si="16"/>
        <v>1.0005500000000001</v>
      </c>
      <c r="H550" s="109">
        <f t="shared" si="17"/>
        <v>5.5000000000000003E-4</v>
      </c>
    </row>
    <row r="551" spans="1:8" x14ac:dyDescent="0.3">
      <c r="A551" s="104" t="s">
        <v>19225</v>
      </c>
      <c r="B551" s="104" t="s">
        <v>282</v>
      </c>
      <c r="C551" s="104" t="s">
        <v>311</v>
      </c>
      <c r="D551" s="107">
        <f>COUNTIF(Data_Eksportir!$B$2:$B$3401,A551)</f>
        <v>1</v>
      </c>
      <c r="E551" s="105">
        <f>SUMIFS(Data_Eksportir!$N$2:$N$3401,Data_Eksportir!$B$2:$B$3401,A551)</f>
        <v>0</v>
      </c>
      <c r="F551" s="105">
        <f>SUMIFS(Data_Eksportir!$N$2:$N$3401,Data_Eksportir!$B$2:$B$3401,A551,Data_Eksportir!$Q$2:$Q$3401,"Wajar")</f>
        <v>0</v>
      </c>
      <c r="G551" s="108">
        <f t="shared" si="16"/>
        <v>1.000551</v>
      </c>
      <c r="H551" s="109">
        <f t="shared" si="17"/>
        <v>5.5099999999999995E-4</v>
      </c>
    </row>
    <row r="552" spans="1:8" x14ac:dyDescent="0.3">
      <c r="A552" s="104" t="s">
        <v>19227</v>
      </c>
      <c r="B552" s="104" t="s">
        <v>295</v>
      </c>
      <c r="C552" s="104" t="s">
        <v>314</v>
      </c>
      <c r="D552" s="107">
        <f>COUNTIF(Data_Eksportir!$B$2:$B$3401,A552)</f>
        <v>2</v>
      </c>
      <c r="E552" s="105">
        <f>SUMIFS(Data_Eksportir!$N$2:$N$3401,Data_Eksportir!$B$2:$B$3401,A552)</f>
        <v>297988.94089999999</v>
      </c>
      <c r="F552" s="105">
        <f>SUMIFS(Data_Eksportir!$N$2:$N$3401,Data_Eksportir!$B$2:$B$3401,A552,Data_Eksportir!$Q$2:$Q$3401,"Wajar")</f>
        <v>0</v>
      </c>
      <c r="G552" s="108">
        <f t="shared" si="16"/>
        <v>2.0005519999999999</v>
      </c>
      <c r="H552" s="109">
        <f t="shared" si="17"/>
        <v>5.5199999999999997E-4</v>
      </c>
    </row>
    <row r="553" spans="1:8" x14ac:dyDescent="0.3">
      <c r="A553" s="104" t="s">
        <v>19229</v>
      </c>
      <c r="B553" s="104" t="s">
        <v>300</v>
      </c>
      <c r="C553" s="104" t="s">
        <v>308</v>
      </c>
      <c r="D553" s="107">
        <f>COUNTIF(Data_Eksportir!$B$2:$B$3401,A553)</f>
        <v>2</v>
      </c>
      <c r="E553" s="105">
        <f>SUMIFS(Data_Eksportir!$N$2:$N$3401,Data_Eksportir!$B$2:$B$3401,A553)</f>
        <v>14690.810933999999</v>
      </c>
      <c r="F553" s="105">
        <f>SUMIFS(Data_Eksportir!$N$2:$N$3401,Data_Eksportir!$B$2:$B$3401,A553,Data_Eksportir!$Q$2:$Q$3401,"Wajar")</f>
        <v>14690.810933999999</v>
      </c>
      <c r="G553" s="108">
        <f t="shared" si="16"/>
        <v>2.000553</v>
      </c>
      <c r="H553" s="109">
        <f t="shared" si="17"/>
        <v>14690.811486999999</v>
      </c>
    </row>
    <row r="554" spans="1:8" x14ac:dyDescent="0.3">
      <c r="A554" s="104" t="s">
        <v>19232</v>
      </c>
      <c r="B554" s="104" t="s">
        <v>328</v>
      </c>
      <c r="C554" s="104" t="s">
        <v>311</v>
      </c>
      <c r="D554" s="107">
        <f>COUNTIF(Data_Eksportir!$B$2:$B$3401,A554)</f>
        <v>2</v>
      </c>
      <c r="E554" s="105">
        <f>SUMIFS(Data_Eksportir!$N$2:$N$3401,Data_Eksportir!$B$2:$B$3401,A554)</f>
        <v>97452.819770000002</v>
      </c>
      <c r="F554" s="105">
        <f>SUMIFS(Data_Eksportir!$N$2:$N$3401,Data_Eksportir!$B$2:$B$3401,A554,Data_Eksportir!$Q$2:$Q$3401,"Wajar")</f>
        <v>97452.819770000002</v>
      </c>
      <c r="G554" s="108">
        <f t="shared" si="16"/>
        <v>2.0005540000000002</v>
      </c>
      <c r="H554" s="109">
        <f t="shared" si="17"/>
        <v>97452.820324</v>
      </c>
    </row>
    <row r="555" spans="1:8" x14ac:dyDescent="0.3">
      <c r="A555" s="104" t="s">
        <v>19234</v>
      </c>
      <c r="B555" s="104" t="s">
        <v>282</v>
      </c>
      <c r="C555" s="104" t="s">
        <v>314</v>
      </c>
      <c r="D555" s="107">
        <f>COUNTIF(Data_Eksportir!$B$2:$B$3401,A555)</f>
        <v>2</v>
      </c>
      <c r="E555" s="105">
        <f>SUMIFS(Data_Eksportir!$N$2:$N$3401,Data_Eksportir!$B$2:$B$3401,A555)</f>
        <v>2013121.2479399999</v>
      </c>
      <c r="F555" s="105">
        <f>SUMIFS(Data_Eksportir!$N$2:$N$3401,Data_Eksportir!$B$2:$B$3401,A555,Data_Eksportir!$Q$2:$Q$3401,"Wajar")</f>
        <v>86988.894939999998</v>
      </c>
      <c r="G555" s="108">
        <f t="shared" si="16"/>
        <v>2.0005549999999999</v>
      </c>
      <c r="H555" s="109">
        <f t="shared" si="17"/>
        <v>86988.895495000004</v>
      </c>
    </row>
    <row r="556" spans="1:8" x14ac:dyDescent="0.3">
      <c r="A556" s="104" t="s">
        <v>19237</v>
      </c>
      <c r="B556" s="104" t="s">
        <v>282</v>
      </c>
      <c r="C556" s="104" t="s">
        <v>308</v>
      </c>
      <c r="D556" s="107">
        <f>COUNTIF(Data_Eksportir!$B$2:$B$3401,A556)</f>
        <v>4</v>
      </c>
      <c r="E556" s="105">
        <f>SUMIFS(Data_Eksportir!$N$2:$N$3401,Data_Eksportir!$B$2:$B$3401,A556)</f>
        <v>2594827.6856140001</v>
      </c>
      <c r="F556" s="105">
        <f>SUMIFS(Data_Eksportir!$N$2:$N$3401,Data_Eksportir!$B$2:$B$3401,A556,Data_Eksportir!$Q$2:$Q$3401,"Wajar")</f>
        <v>6889.6966140000004</v>
      </c>
      <c r="G556" s="108">
        <f t="shared" si="16"/>
        <v>4.0005559999999996</v>
      </c>
      <c r="H556" s="109">
        <f t="shared" si="17"/>
        <v>6889.6971700000004</v>
      </c>
    </row>
    <row r="557" spans="1:8" x14ac:dyDescent="0.3">
      <c r="A557" s="104" t="s">
        <v>19242</v>
      </c>
      <c r="B557" s="104" t="s">
        <v>282</v>
      </c>
      <c r="C557" s="104" t="s">
        <v>320</v>
      </c>
      <c r="D557" s="107">
        <f>COUNTIF(Data_Eksportir!$B$2:$B$3401,A557)</f>
        <v>7</v>
      </c>
      <c r="E557" s="105">
        <f>SUMIFS(Data_Eksportir!$N$2:$N$3401,Data_Eksportir!$B$2:$B$3401,A557)</f>
        <v>47267.771000000001</v>
      </c>
      <c r="F557" s="105">
        <f>SUMIFS(Data_Eksportir!$N$2:$N$3401,Data_Eksportir!$B$2:$B$3401,A557,Data_Eksportir!$Q$2:$Q$3401,"Wajar")</f>
        <v>47267.771000000001</v>
      </c>
      <c r="G557" s="108">
        <f t="shared" si="16"/>
        <v>7.0005569999999997</v>
      </c>
      <c r="H557" s="109">
        <f t="shared" si="17"/>
        <v>47267.771557</v>
      </c>
    </row>
    <row r="558" spans="1:8" x14ac:dyDescent="0.3">
      <c r="A558" s="104" t="s">
        <v>19248</v>
      </c>
      <c r="B558" s="104" t="s">
        <v>286</v>
      </c>
      <c r="C558" s="104" t="s">
        <v>314</v>
      </c>
      <c r="D558" s="107">
        <f>COUNTIF(Data_Eksportir!$B$2:$B$3401,A558)</f>
        <v>9</v>
      </c>
      <c r="E558" s="105">
        <f>SUMIFS(Data_Eksportir!$N$2:$N$3401,Data_Eksportir!$B$2:$B$3401,A558)</f>
        <v>746626.06357700005</v>
      </c>
      <c r="F558" s="105">
        <f>SUMIFS(Data_Eksportir!$N$2:$N$3401,Data_Eksportir!$B$2:$B$3401,A558,Data_Eksportir!$Q$2:$Q$3401,"Wajar")</f>
        <v>453083.81960000005</v>
      </c>
      <c r="G558" s="108">
        <f t="shared" si="16"/>
        <v>9.0005579999999998</v>
      </c>
      <c r="H558" s="109">
        <f t="shared" si="17"/>
        <v>453083.82015800005</v>
      </c>
    </row>
    <row r="559" spans="1:8" x14ac:dyDescent="0.3">
      <c r="A559" s="104" t="s">
        <v>19255</v>
      </c>
      <c r="B559" s="104" t="s">
        <v>280</v>
      </c>
      <c r="C559" s="104" t="s">
        <v>314</v>
      </c>
      <c r="D559" s="107">
        <f>COUNTIF(Data_Eksportir!$B$2:$B$3401,A559)</f>
        <v>12</v>
      </c>
      <c r="E559" s="105">
        <f>SUMIFS(Data_Eksportir!$N$2:$N$3401,Data_Eksportir!$B$2:$B$3401,A559)</f>
        <v>443972.9530716</v>
      </c>
      <c r="F559" s="105">
        <f>SUMIFS(Data_Eksportir!$N$2:$N$3401,Data_Eksportir!$B$2:$B$3401,A559,Data_Eksportir!$Q$2:$Q$3401,"Wajar")</f>
        <v>141985.62897159997</v>
      </c>
      <c r="G559" s="108">
        <f t="shared" si="16"/>
        <v>12.000559000000001</v>
      </c>
      <c r="H559" s="109">
        <f t="shared" si="17"/>
        <v>141985.62953059998</v>
      </c>
    </row>
    <row r="560" spans="1:8" x14ac:dyDescent="0.3">
      <c r="A560" s="104" t="s">
        <v>19265</v>
      </c>
      <c r="B560" s="104" t="s">
        <v>282</v>
      </c>
      <c r="C560" s="104" t="s">
        <v>308</v>
      </c>
      <c r="D560" s="107">
        <f>COUNTIF(Data_Eksportir!$B$2:$B$3401,A560)</f>
        <v>1</v>
      </c>
      <c r="E560" s="105">
        <f>SUMIFS(Data_Eksportir!$N$2:$N$3401,Data_Eksportir!$B$2:$B$3401,A560)</f>
        <v>0</v>
      </c>
      <c r="F560" s="105">
        <f>SUMIFS(Data_Eksportir!$N$2:$N$3401,Data_Eksportir!$B$2:$B$3401,A560,Data_Eksportir!$Q$2:$Q$3401,"Wajar")</f>
        <v>0</v>
      </c>
      <c r="G560" s="108">
        <f t="shared" si="16"/>
        <v>1.0005599999999999</v>
      </c>
      <c r="H560" s="109">
        <f t="shared" si="17"/>
        <v>5.5999999999999995E-4</v>
      </c>
    </row>
    <row r="561" spans="1:8" x14ac:dyDescent="0.3">
      <c r="A561" s="104" t="s">
        <v>19266</v>
      </c>
      <c r="B561" s="104" t="s">
        <v>280</v>
      </c>
      <c r="C561" s="104" t="s">
        <v>308</v>
      </c>
      <c r="D561" s="107">
        <f>COUNTIF(Data_Eksportir!$B$2:$B$3401,A561)</f>
        <v>5</v>
      </c>
      <c r="E561" s="105">
        <f>SUMIFS(Data_Eksportir!$N$2:$N$3401,Data_Eksportir!$B$2:$B$3401,A561)</f>
        <v>0</v>
      </c>
      <c r="F561" s="105">
        <f>SUMIFS(Data_Eksportir!$N$2:$N$3401,Data_Eksportir!$B$2:$B$3401,A561,Data_Eksportir!$Q$2:$Q$3401,"Wajar")</f>
        <v>0</v>
      </c>
      <c r="G561" s="108">
        <f t="shared" si="16"/>
        <v>5.0005610000000003</v>
      </c>
      <c r="H561" s="109">
        <f t="shared" si="17"/>
        <v>5.6099999999999998E-4</v>
      </c>
    </row>
    <row r="562" spans="1:8" x14ac:dyDescent="0.3">
      <c r="A562" s="104" t="s">
        <v>19272</v>
      </c>
      <c r="B562" s="104" t="s">
        <v>292</v>
      </c>
      <c r="C562" s="104" t="s">
        <v>308</v>
      </c>
      <c r="D562" s="107">
        <f>COUNTIF(Data_Eksportir!$B$2:$B$3401,A562)</f>
        <v>1</v>
      </c>
      <c r="E562" s="105">
        <f>SUMIFS(Data_Eksportir!$N$2:$N$3401,Data_Eksportir!$B$2:$B$3401,A562)</f>
        <v>199426.68109999999</v>
      </c>
      <c r="F562" s="105">
        <f>SUMIFS(Data_Eksportir!$N$2:$N$3401,Data_Eksportir!$B$2:$B$3401,A562,Data_Eksportir!$Q$2:$Q$3401,"Wajar")</f>
        <v>199426.68109999999</v>
      </c>
      <c r="G562" s="108">
        <f t="shared" si="16"/>
        <v>1.000562</v>
      </c>
      <c r="H562" s="109">
        <f t="shared" si="17"/>
        <v>199426.68166199999</v>
      </c>
    </row>
    <row r="563" spans="1:8" x14ac:dyDescent="0.3">
      <c r="A563" s="104" t="s">
        <v>19273</v>
      </c>
      <c r="B563" s="104" t="s">
        <v>294</v>
      </c>
      <c r="C563" s="104" t="s">
        <v>308</v>
      </c>
      <c r="D563" s="107">
        <f>COUNTIF(Data_Eksportir!$B$2:$B$3401,A563)</f>
        <v>3</v>
      </c>
      <c r="E563" s="105">
        <f>SUMIFS(Data_Eksportir!$N$2:$N$3401,Data_Eksportir!$B$2:$B$3401,A563)</f>
        <v>0</v>
      </c>
      <c r="F563" s="105">
        <f>SUMIFS(Data_Eksportir!$N$2:$N$3401,Data_Eksportir!$B$2:$B$3401,A563,Data_Eksportir!$Q$2:$Q$3401,"Wajar")</f>
        <v>0</v>
      </c>
      <c r="G563" s="108">
        <f t="shared" si="16"/>
        <v>3.0005630000000001</v>
      </c>
      <c r="H563" s="109">
        <f t="shared" si="17"/>
        <v>5.6300000000000002E-4</v>
      </c>
    </row>
    <row r="564" spans="1:8" x14ac:dyDescent="0.3">
      <c r="A564" s="104" t="s">
        <v>19277</v>
      </c>
      <c r="B564" s="104" t="s">
        <v>284</v>
      </c>
      <c r="C564" s="104" t="s">
        <v>311</v>
      </c>
      <c r="D564" s="107">
        <f>COUNTIF(Data_Eksportir!$B$2:$B$3401,A564)</f>
        <v>1</v>
      </c>
      <c r="E564" s="105">
        <f>SUMIFS(Data_Eksportir!$N$2:$N$3401,Data_Eksportir!$B$2:$B$3401,A564)</f>
        <v>49344.997020000003</v>
      </c>
      <c r="F564" s="105">
        <f>SUMIFS(Data_Eksportir!$N$2:$N$3401,Data_Eksportir!$B$2:$B$3401,A564,Data_Eksportir!$Q$2:$Q$3401,"Wajar")</f>
        <v>0</v>
      </c>
      <c r="G564" s="108">
        <f t="shared" si="16"/>
        <v>1.000564</v>
      </c>
      <c r="H564" s="109">
        <f t="shared" si="17"/>
        <v>5.6400000000000005E-4</v>
      </c>
    </row>
    <row r="565" spans="1:8" x14ac:dyDescent="0.3">
      <c r="A565" s="104" t="s">
        <v>19279</v>
      </c>
      <c r="B565" s="104" t="s">
        <v>331</v>
      </c>
      <c r="C565" s="104" t="s">
        <v>311</v>
      </c>
      <c r="D565" s="107">
        <f>COUNTIF(Data_Eksportir!$B$2:$B$3401,A565)</f>
        <v>5</v>
      </c>
      <c r="E565" s="105">
        <f>SUMIFS(Data_Eksportir!$N$2:$N$3401,Data_Eksportir!$B$2:$B$3401,A565)</f>
        <v>35901.733319999999</v>
      </c>
      <c r="F565" s="105">
        <f>SUMIFS(Data_Eksportir!$N$2:$N$3401,Data_Eksportir!$B$2:$B$3401,A565,Data_Eksportir!$Q$2:$Q$3401,"Wajar")</f>
        <v>35901.733319999999</v>
      </c>
      <c r="G565" s="108">
        <f t="shared" si="16"/>
        <v>5.0005649999999999</v>
      </c>
      <c r="H565" s="109">
        <f t="shared" si="17"/>
        <v>35901.733885000001</v>
      </c>
    </row>
    <row r="566" spans="1:8" x14ac:dyDescent="0.3">
      <c r="A566" s="104" t="s">
        <v>19285</v>
      </c>
      <c r="B566" s="104" t="s">
        <v>284</v>
      </c>
      <c r="C566" s="104" t="s">
        <v>320</v>
      </c>
      <c r="D566" s="107">
        <f>COUNTIF(Data_Eksportir!$B$2:$B$3401,A566)</f>
        <v>6</v>
      </c>
      <c r="E566" s="105">
        <f>SUMIFS(Data_Eksportir!$N$2:$N$3401,Data_Eksportir!$B$2:$B$3401,A566)</f>
        <v>0</v>
      </c>
      <c r="F566" s="105">
        <f>SUMIFS(Data_Eksportir!$N$2:$N$3401,Data_Eksportir!$B$2:$B$3401,A566,Data_Eksportir!$Q$2:$Q$3401,"Wajar")</f>
        <v>0</v>
      </c>
      <c r="G566" s="108">
        <f t="shared" si="16"/>
        <v>6.0005660000000001</v>
      </c>
      <c r="H566" s="109">
        <f t="shared" si="17"/>
        <v>5.6599999999999999E-4</v>
      </c>
    </row>
    <row r="567" spans="1:8" x14ac:dyDescent="0.3">
      <c r="A567" s="104" t="s">
        <v>19291</v>
      </c>
      <c r="B567" s="104" t="s">
        <v>288</v>
      </c>
      <c r="C567" s="104" t="s">
        <v>311</v>
      </c>
      <c r="D567" s="107">
        <f>COUNTIF(Data_Eksportir!$B$2:$B$3401,A567)</f>
        <v>4</v>
      </c>
      <c r="E567" s="105">
        <f>SUMIFS(Data_Eksportir!$N$2:$N$3401,Data_Eksportir!$B$2:$B$3401,A567)</f>
        <v>347582.0969</v>
      </c>
      <c r="F567" s="105">
        <f>SUMIFS(Data_Eksportir!$N$2:$N$3401,Data_Eksportir!$B$2:$B$3401,A567,Data_Eksportir!$Q$2:$Q$3401,"Wajar")</f>
        <v>0</v>
      </c>
      <c r="G567" s="108">
        <f t="shared" si="16"/>
        <v>4.0005670000000002</v>
      </c>
      <c r="H567" s="109">
        <f t="shared" si="17"/>
        <v>5.6700000000000001E-4</v>
      </c>
    </row>
    <row r="568" spans="1:8" x14ac:dyDescent="0.3">
      <c r="A568" s="104" t="s">
        <v>19296</v>
      </c>
      <c r="B568" s="104" t="s">
        <v>297</v>
      </c>
      <c r="C568" s="104" t="s">
        <v>308</v>
      </c>
      <c r="D568" s="107">
        <f>COUNTIF(Data_Eksportir!$B$2:$B$3401,A568)</f>
        <v>2</v>
      </c>
      <c r="E568" s="105">
        <f>SUMIFS(Data_Eksportir!$N$2:$N$3401,Data_Eksportir!$B$2:$B$3401,A568)</f>
        <v>6670750.2718000002</v>
      </c>
      <c r="F568" s="105">
        <f>SUMIFS(Data_Eksportir!$N$2:$N$3401,Data_Eksportir!$B$2:$B$3401,A568,Data_Eksportir!$Q$2:$Q$3401,"Wajar")</f>
        <v>670750.27179999999</v>
      </c>
      <c r="G568" s="108">
        <f t="shared" si="16"/>
        <v>2.0005679999999999</v>
      </c>
      <c r="H568" s="109">
        <f t="shared" si="17"/>
        <v>670750.27236800001</v>
      </c>
    </row>
    <row r="569" spans="1:8" x14ac:dyDescent="0.3">
      <c r="A569" s="104" t="s">
        <v>19298</v>
      </c>
      <c r="B569" s="104" t="s">
        <v>310</v>
      </c>
      <c r="C569" s="104" t="s">
        <v>314</v>
      </c>
      <c r="D569" s="107">
        <f>COUNTIF(Data_Eksportir!$B$2:$B$3401,A569)</f>
        <v>1</v>
      </c>
      <c r="E569" s="105">
        <f>SUMIFS(Data_Eksportir!$N$2:$N$3401,Data_Eksportir!$B$2:$B$3401,A569)</f>
        <v>0</v>
      </c>
      <c r="F569" s="105">
        <f>SUMIFS(Data_Eksportir!$N$2:$N$3401,Data_Eksportir!$B$2:$B$3401,A569,Data_Eksportir!$Q$2:$Q$3401,"Wajar")</f>
        <v>0</v>
      </c>
      <c r="G569" s="108">
        <f t="shared" si="16"/>
        <v>1.000569</v>
      </c>
      <c r="H569" s="109">
        <f t="shared" si="17"/>
        <v>5.6899999999999995E-4</v>
      </c>
    </row>
    <row r="570" spans="1:8" x14ac:dyDescent="0.3">
      <c r="A570" s="104" t="s">
        <v>19299</v>
      </c>
      <c r="B570" s="104" t="s">
        <v>284</v>
      </c>
      <c r="C570" s="104" t="s">
        <v>311</v>
      </c>
      <c r="D570" s="107">
        <f>COUNTIF(Data_Eksportir!$B$2:$B$3401,A570)</f>
        <v>1</v>
      </c>
      <c r="E570" s="105">
        <f>SUMIFS(Data_Eksportir!$N$2:$N$3401,Data_Eksportir!$B$2:$B$3401,A570)</f>
        <v>0</v>
      </c>
      <c r="F570" s="105">
        <f>SUMIFS(Data_Eksportir!$N$2:$N$3401,Data_Eksportir!$B$2:$B$3401,A570,Data_Eksportir!$Q$2:$Q$3401,"Wajar")</f>
        <v>0</v>
      </c>
      <c r="G570" s="108">
        <f t="shared" si="16"/>
        <v>1.00057</v>
      </c>
      <c r="H570" s="109">
        <f t="shared" si="17"/>
        <v>5.6999999999999998E-4</v>
      </c>
    </row>
    <row r="571" spans="1:8" x14ac:dyDescent="0.3">
      <c r="A571" s="104" t="s">
        <v>19300</v>
      </c>
      <c r="B571" s="104" t="s">
        <v>280</v>
      </c>
      <c r="C571" s="104" t="s">
        <v>320</v>
      </c>
      <c r="D571" s="107">
        <f>COUNTIF(Data_Eksportir!$B$2:$B$3401,A571)</f>
        <v>1</v>
      </c>
      <c r="E571" s="105">
        <f>SUMIFS(Data_Eksportir!$N$2:$N$3401,Data_Eksportir!$B$2:$B$3401,A571)</f>
        <v>0</v>
      </c>
      <c r="F571" s="105">
        <f>SUMIFS(Data_Eksportir!$N$2:$N$3401,Data_Eksportir!$B$2:$B$3401,A571,Data_Eksportir!$Q$2:$Q$3401,"Wajar")</f>
        <v>0</v>
      </c>
      <c r="G571" s="108">
        <f t="shared" si="16"/>
        <v>1.0005710000000001</v>
      </c>
      <c r="H571" s="109">
        <f t="shared" si="17"/>
        <v>5.71E-4</v>
      </c>
    </row>
    <row r="572" spans="1:8" x14ac:dyDescent="0.3">
      <c r="A572" s="104" t="s">
        <v>19301</v>
      </c>
      <c r="B572" s="104" t="s">
        <v>280</v>
      </c>
      <c r="C572" s="104" t="s">
        <v>311</v>
      </c>
      <c r="D572" s="107">
        <f>COUNTIF(Data_Eksportir!$B$2:$B$3401,A572)</f>
        <v>12</v>
      </c>
      <c r="E572" s="105">
        <f>SUMIFS(Data_Eksportir!$N$2:$N$3401,Data_Eksportir!$B$2:$B$3401,A572)</f>
        <v>11703346.370768998</v>
      </c>
      <c r="F572" s="105">
        <f>SUMIFS(Data_Eksportir!$N$2:$N$3401,Data_Eksportir!$B$2:$B$3401,A572,Data_Eksportir!$Q$2:$Q$3401,"Wajar")</f>
        <v>299053.97584900004</v>
      </c>
      <c r="G572" s="108">
        <f t="shared" si="16"/>
        <v>12.000572</v>
      </c>
      <c r="H572" s="109">
        <f t="shared" si="17"/>
        <v>299053.97642100003</v>
      </c>
    </row>
    <row r="573" spans="1:8" x14ac:dyDescent="0.3">
      <c r="A573" s="104" t="s">
        <v>19311</v>
      </c>
      <c r="B573" s="104" t="s">
        <v>284</v>
      </c>
      <c r="C573" s="104" t="s">
        <v>311</v>
      </c>
      <c r="D573" s="107">
        <f>COUNTIF(Data_Eksportir!$B$2:$B$3401,A573)</f>
        <v>7</v>
      </c>
      <c r="E573" s="105">
        <f>SUMIFS(Data_Eksportir!$N$2:$N$3401,Data_Eksportir!$B$2:$B$3401,A573)</f>
        <v>1301303.0391500001</v>
      </c>
      <c r="F573" s="105">
        <f>SUMIFS(Data_Eksportir!$N$2:$N$3401,Data_Eksportir!$B$2:$B$3401,A573,Data_Eksportir!$Q$2:$Q$3401,"Wajar")</f>
        <v>867669.80665000004</v>
      </c>
      <c r="G573" s="108">
        <f t="shared" si="16"/>
        <v>7.0005730000000002</v>
      </c>
      <c r="H573" s="109">
        <f t="shared" si="17"/>
        <v>867669.8072230001</v>
      </c>
    </row>
    <row r="574" spans="1:8" x14ac:dyDescent="0.3">
      <c r="A574" s="104" t="s">
        <v>19313</v>
      </c>
      <c r="B574" s="104" t="s">
        <v>322</v>
      </c>
      <c r="C574" s="104" t="s">
        <v>314</v>
      </c>
      <c r="D574" s="107">
        <f>COUNTIF(Data_Eksportir!$B$2:$B$3401,A574)</f>
        <v>3</v>
      </c>
      <c r="E574" s="105">
        <f>SUMIFS(Data_Eksportir!$N$2:$N$3401,Data_Eksportir!$B$2:$B$3401,A574)</f>
        <v>110853.6434</v>
      </c>
      <c r="F574" s="105">
        <f>SUMIFS(Data_Eksportir!$N$2:$N$3401,Data_Eksportir!$B$2:$B$3401,A574,Data_Eksportir!$Q$2:$Q$3401,"Wajar")</f>
        <v>110853.6434</v>
      </c>
      <c r="G574" s="108">
        <f t="shared" si="16"/>
        <v>3.0005739999999999</v>
      </c>
      <c r="H574" s="109">
        <f t="shared" si="17"/>
        <v>110853.64397400001</v>
      </c>
    </row>
    <row r="575" spans="1:8" x14ac:dyDescent="0.3">
      <c r="A575" s="104" t="s">
        <v>19316</v>
      </c>
      <c r="B575" s="104" t="s">
        <v>292</v>
      </c>
      <c r="C575" s="104" t="s">
        <v>308</v>
      </c>
      <c r="D575" s="107">
        <f>COUNTIF(Data_Eksportir!$B$2:$B$3401,A575)</f>
        <v>1</v>
      </c>
      <c r="E575" s="105">
        <f>SUMIFS(Data_Eksportir!$N$2:$N$3401,Data_Eksportir!$B$2:$B$3401,A575)</f>
        <v>71984.610060000006</v>
      </c>
      <c r="F575" s="105">
        <f>SUMIFS(Data_Eksportir!$N$2:$N$3401,Data_Eksportir!$B$2:$B$3401,A575,Data_Eksportir!$Q$2:$Q$3401,"Wajar")</f>
        <v>71984.610060000006</v>
      </c>
      <c r="G575" s="108">
        <f t="shared" si="16"/>
        <v>1.000575</v>
      </c>
      <c r="H575" s="109">
        <f t="shared" si="17"/>
        <v>71984.610635000005</v>
      </c>
    </row>
    <row r="576" spans="1:8" x14ac:dyDescent="0.3">
      <c r="A576" s="104" t="s">
        <v>19318</v>
      </c>
      <c r="B576" s="104" t="s">
        <v>282</v>
      </c>
      <c r="C576" s="104" t="s">
        <v>311</v>
      </c>
      <c r="D576" s="107">
        <f>COUNTIF(Data_Eksportir!$B$2:$B$3401,A576)</f>
        <v>4</v>
      </c>
      <c r="E576" s="105">
        <f>SUMIFS(Data_Eksportir!$N$2:$N$3401,Data_Eksportir!$B$2:$B$3401,A576)</f>
        <v>2429410.9980390002</v>
      </c>
      <c r="F576" s="105">
        <f>SUMIFS(Data_Eksportir!$N$2:$N$3401,Data_Eksportir!$B$2:$B$3401,A576,Data_Eksportir!$Q$2:$Q$3401,"Wajar")</f>
        <v>171255.10203899999</v>
      </c>
      <c r="G576" s="108">
        <f t="shared" si="16"/>
        <v>4.0005759999999997</v>
      </c>
      <c r="H576" s="109">
        <f t="shared" si="17"/>
        <v>171255.10261499998</v>
      </c>
    </row>
    <row r="577" spans="1:8" x14ac:dyDescent="0.3">
      <c r="A577" s="104" t="s">
        <v>19321</v>
      </c>
      <c r="B577" s="104" t="s">
        <v>284</v>
      </c>
      <c r="C577" s="104" t="s">
        <v>311</v>
      </c>
      <c r="D577" s="107">
        <f>COUNTIF(Data_Eksportir!$B$2:$B$3401,A577)</f>
        <v>7</v>
      </c>
      <c r="E577" s="105">
        <f>SUMIFS(Data_Eksportir!$N$2:$N$3401,Data_Eksportir!$B$2:$B$3401,A577)</f>
        <v>163095.07240999999</v>
      </c>
      <c r="F577" s="105">
        <f>SUMIFS(Data_Eksportir!$N$2:$N$3401,Data_Eksportir!$B$2:$B$3401,A577,Data_Eksportir!$Q$2:$Q$3401,"Wajar")</f>
        <v>163095.07240999999</v>
      </c>
      <c r="G577" s="108">
        <f t="shared" si="16"/>
        <v>7.0005769999999998</v>
      </c>
      <c r="H577" s="109">
        <f t="shared" si="17"/>
        <v>163095.07298699999</v>
      </c>
    </row>
    <row r="578" spans="1:8" x14ac:dyDescent="0.3">
      <c r="A578" s="104" t="s">
        <v>19328</v>
      </c>
      <c r="B578" s="104" t="s">
        <v>282</v>
      </c>
      <c r="C578" s="104" t="s">
        <v>317</v>
      </c>
      <c r="D578" s="107">
        <f>COUNTIF(Data_Eksportir!$B$2:$B$3401,A578)</f>
        <v>2</v>
      </c>
      <c r="E578" s="105">
        <f>SUMIFS(Data_Eksportir!$N$2:$N$3401,Data_Eksportir!$B$2:$B$3401,A578)</f>
        <v>26463.898499000003</v>
      </c>
      <c r="F578" s="105">
        <f>SUMIFS(Data_Eksportir!$N$2:$N$3401,Data_Eksportir!$B$2:$B$3401,A578,Data_Eksportir!$Q$2:$Q$3401,"Wajar")</f>
        <v>26463.898499000003</v>
      </c>
      <c r="G578" s="108">
        <f t="shared" ref="G578:G641" si="18">D578+ROW()/10^6</f>
        <v>2.000578</v>
      </c>
      <c r="H578" s="109">
        <f t="shared" ref="H578:H641" si="19">F578+ROW()/10^6</f>
        <v>26463.899077000002</v>
      </c>
    </row>
    <row r="579" spans="1:8" x14ac:dyDescent="0.3">
      <c r="A579" s="104" t="s">
        <v>19332</v>
      </c>
      <c r="B579" s="104" t="s">
        <v>284</v>
      </c>
      <c r="C579" s="104" t="s">
        <v>311</v>
      </c>
      <c r="D579" s="107">
        <f>COUNTIF(Data_Eksportir!$B$2:$B$3401,A579)</f>
        <v>2</v>
      </c>
      <c r="E579" s="105">
        <f>SUMIFS(Data_Eksportir!$N$2:$N$3401,Data_Eksportir!$B$2:$B$3401,A579)</f>
        <v>92162.175260000004</v>
      </c>
      <c r="F579" s="105">
        <f>SUMIFS(Data_Eksportir!$N$2:$N$3401,Data_Eksportir!$B$2:$B$3401,A579,Data_Eksportir!$Q$2:$Q$3401,"Wajar")</f>
        <v>92162.175260000004</v>
      </c>
      <c r="G579" s="108">
        <f t="shared" si="18"/>
        <v>2.0005790000000001</v>
      </c>
      <c r="H579" s="109">
        <f t="shared" si="19"/>
        <v>92162.175839000003</v>
      </c>
    </row>
    <row r="580" spans="1:8" x14ac:dyDescent="0.3">
      <c r="A580" s="104" t="s">
        <v>19335</v>
      </c>
      <c r="B580" s="104" t="s">
        <v>294</v>
      </c>
      <c r="C580" s="104" t="s">
        <v>314</v>
      </c>
      <c r="D580" s="107">
        <f>COUNTIF(Data_Eksportir!$B$2:$B$3401,A580)</f>
        <v>2</v>
      </c>
      <c r="E580" s="105">
        <f>SUMIFS(Data_Eksportir!$N$2:$N$3401,Data_Eksportir!$B$2:$B$3401,A580)</f>
        <v>190188.45954000001</v>
      </c>
      <c r="F580" s="105">
        <f>SUMIFS(Data_Eksportir!$N$2:$N$3401,Data_Eksportir!$B$2:$B$3401,A580,Data_Eksportir!$Q$2:$Q$3401,"Wajar")</f>
        <v>190188.45954000001</v>
      </c>
      <c r="G580" s="108">
        <f t="shared" si="18"/>
        <v>2.0005799999999998</v>
      </c>
      <c r="H580" s="109">
        <f t="shared" si="19"/>
        <v>190188.46012</v>
      </c>
    </row>
    <row r="581" spans="1:8" x14ac:dyDescent="0.3">
      <c r="A581" s="104" t="s">
        <v>19338</v>
      </c>
      <c r="B581" s="104" t="s">
        <v>290</v>
      </c>
      <c r="C581" s="104" t="s">
        <v>311</v>
      </c>
      <c r="D581" s="107">
        <f>COUNTIF(Data_Eksportir!$B$2:$B$3401,A581)</f>
        <v>5</v>
      </c>
      <c r="E581" s="105">
        <f>SUMIFS(Data_Eksportir!$N$2:$N$3401,Data_Eksportir!$B$2:$B$3401,A581)</f>
        <v>863649.96611610008</v>
      </c>
      <c r="F581" s="105">
        <f>SUMIFS(Data_Eksportir!$N$2:$N$3401,Data_Eksportir!$B$2:$B$3401,A581,Data_Eksportir!$Q$2:$Q$3401,"Wajar")</f>
        <v>27551.6408161</v>
      </c>
      <c r="G581" s="108">
        <f t="shared" si="18"/>
        <v>5.0005810000000004</v>
      </c>
      <c r="H581" s="109">
        <f t="shared" si="19"/>
        <v>27551.6413971</v>
      </c>
    </row>
    <row r="582" spans="1:8" x14ac:dyDescent="0.3">
      <c r="A582" s="104" t="s">
        <v>19343</v>
      </c>
      <c r="B582" s="104" t="s">
        <v>286</v>
      </c>
      <c r="C582" s="104" t="s">
        <v>308</v>
      </c>
      <c r="D582" s="107">
        <f>COUNTIF(Data_Eksportir!$B$2:$B$3401,A582)</f>
        <v>1</v>
      </c>
      <c r="E582" s="105">
        <f>SUMIFS(Data_Eksportir!$N$2:$N$3401,Data_Eksportir!$B$2:$B$3401,A582)</f>
        <v>27442844.16</v>
      </c>
      <c r="F582" s="105">
        <f>SUMIFS(Data_Eksportir!$N$2:$N$3401,Data_Eksportir!$B$2:$B$3401,A582,Data_Eksportir!$Q$2:$Q$3401,"Wajar")</f>
        <v>0</v>
      </c>
      <c r="G582" s="108">
        <f t="shared" si="18"/>
        <v>1.0005820000000001</v>
      </c>
      <c r="H582" s="109">
        <f t="shared" si="19"/>
        <v>5.8200000000000005E-4</v>
      </c>
    </row>
    <row r="583" spans="1:8" x14ac:dyDescent="0.3">
      <c r="A583" s="104" t="s">
        <v>19345</v>
      </c>
      <c r="B583" s="104" t="s">
        <v>282</v>
      </c>
      <c r="C583" s="104" t="s">
        <v>311</v>
      </c>
      <c r="D583" s="107">
        <f>COUNTIF(Data_Eksportir!$B$2:$B$3401,A583)</f>
        <v>10</v>
      </c>
      <c r="E583" s="105">
        <f>SUMIFS(Data_Eksportir!$N$2:$N$3401,Data_Eksportir!$B$2:$B$3401,A583)</f>
        <v>218468.23589149999</v>
      </c>
      <c r="F583" s="105">
        <f>SUMIFS(Data_Eksportir!$N$2:$N$3401,Data_Eksportir!$B$2:$B$3401,A583,Data_Eksportir!$Q$2:$Q$3401,"Wajar")</f>
        <v>93660.094321500001</v>
      </c>
      <c r="G583" s="108">
        <f t="shared" si="18"/>
        <v>10.000583000000001</v>
      </c>
      <c r="H583" s="109">
        <f t="shared" si="19"/>
        <v>93660.094904500002</v>
      </c>
    </row>
    <row r="584" spans="1:8" x14ac:dyDescent="0.3">
      <c r="A584" s="104" t="s">
        <v>19355</v>
      </c>
      <c r="B584" s="104" t="s">
        <v>284</v>
      </c>
      <c r="C584" s="104" t="s">
        <v>308</v>
      </c>
      <c r="D584" s="107">
        <f>COUNTIF(Data_Eksportir!$B$2:$B$3401,A584)</f>
        <v>2</v>
      </c>
      <c r="E584" s="105">
        <f>SUMIFS(Data_Eksportir!$N$2:$N$3401,Data_Eksportir!$B$2:$B$3401,A584)</f>
        <v>978356.99800000002</v>
      </c>
      <c r="F584" s="105">
        <f>SUMIFS(Data_Eksportir!$N$2:$N$3401,Data_Eksportir!$B$2:$B$3401,A584,Data_Eksportir!$Q$2:$Q$3401,"Wajar")</f>
        <v>0</v>
      </c>
      <c r="G584" s="108">
        <f t="shared" si="18"/>
        <v>2.0005839999999999</v>
      </c>
      <c r="H584" s="109">
        <f t="shared" si="19"/>
        <v>5.8399999999999999E-4</v>
      </c>
    </row>
    <row r="585" spans="1:8" x14ac:dyDescent="0.3">
      <c r="A585" s="104" t="s">
        <v>19358</v>
      </c>
      <c r="B585" s="104" t="s">
        <v>302</v>
      </c>
      <c r="C585" s="104" t="s">
        <v>311</v>
      </c>
      <c r="D585" s="107">
        <f>COUNTIF(Data_Eksportir!$B$2:$B$3401,A585)</f>
        <v>3</v>
      </c>
      <c r="E585" s="105">
        <f>SUMIFS(Data_Eksportir!$N$2:$N$3401,Data_Eksportir!$B$2:$B$3401,A585)</f>
        <v>205289.176324</v>
      </c>
      <c r="F585" s="105">
        <f>SUMIFS(Data_Eksportir!$N$2:$N$3401,Data_Eksportir!$B$2:$B$3401,A585,Data_Eksportir!$Q$2:$Q$3401,"Wajar")</f>
        <v>205289.176324</v>
      </c>
      <c r="G585" s="108">
        <f t="shared" si="18"/>
        <v>3.0005850000000001</v>
      </c>
      <c r="H585" s="109">
        <f t="shared" si="19"/>
        <v>205289.176909</v>
      </c>
    </row>
    <row r="586" spans="1:8" x14ac:dyDescent="0.3">
      <c r="A586" s="104" t="s">
        <v>19359</v>
      </c>
      <c r="B586" s="104" t="s">
        <v>282</v>
      </c>
      <c r="C586" s="104" t="s">
        <v>308</v>
      </c>
      <c r="D586" s="107">
        <f>COUNTIF(Data_Eksportir!$B$2:$B$3401,A586)</f>
        <v>1</v>
      </c>
      <c r="E586" s="105">
        <f>SUMIFS(Data_Eksportir!$N$2:$N$3401,Data_Eksportir!$B$2:$B$3401,A586)</f>
        <v>48166.593229999999</v>
      </c>
      <c r="F586" s="105">
        <f>SUMIFS(Data_Eksportir!$N$2:$N$3401,Data_Eksportir!$B$2:$B$3401,A586,Data_Eksportir!$Q$2:$Q$3401,"Wajar")</f>
        <v>48166.593229999999</v>
      </c>
      <c r="G586" s="108">
        <f t="shared" si="18"/>
        <v>1.000586</v>
      </c>
      <c r="H586" s="109">
        <f t="shared" si="19"/>
        <v>48166.593816000001</v>
      </c>
    </row>
    <row r="587" spans="1:8" x14ac:dyDescent="0.3">
      <c r="A587" s="104" t="s">
        <v>19360</v>
      </c>
      <c r="B587" s="104" t="s">
        <v>294</v>
      </c>
      <c r="C587" s="104" t="s">
        <v>311</v>
      </c>
      <c r="D587" s="107">
        <f>COUNTIF(Data_Eksportir!$B$2:$B$3401,A587)</f>
        <v>2</v>
      </c>
      <c r="E587" s="105">
        <f>SUMIFS(Data_Eksportir!$N$2:$N$3401,Data_Eksportir!$B$2:$B$3401,A587)</f>
        <v>151804.7635108</v>
      </c>
      <c r="F587" s="105">
        <f>SUMIFS(Data_Eksportir!$N$2:$N$3401,Data_Eksportir!$B$2:$B$3401,A587,Data_Eksportir!$Q$2:$Q$3401,"Wajar")</f>
        <v>0</v>
      </c>
      <c r="G587" s="108">
        <f t="shared" si="18"/>
        <v>2.0005869999999999</v>
      </c>
      <c r="H587" s="109">
        <f t="shared" si="19"/>
        <v>5.8699999999999996E-4</v>
      </c>
    </row>
    <row r="588" spans="1:8" x14ac:dyDescent="0.3">
      <c r="A588" s="104" t="s">
        <v>19363</v>
      </c>
      <c r="B588" s="104" t="s">
        <v>280</v>
      </c>
      <c r="C588" s="104" t="s">
        <v>311</v>
      </c>
      <c r="D588" s="107">
        <f>COUNTIF(Data_Eksportir!$B$2:$B$3401,A588)</f>
        <v>2</v>
      </c>
      <c r="E588" s="105">
        <f>SUMIFS(Data_Eksportir!$N$2:$N$3401,Data_Eksportir!$B$2:$B$3401,A588)</f>
        <v>2698526.036756</v>
      </c>
      <c r="F588" s="105">
        <f>SUMIFS(Data_Eksportir!$N$2:$N$3401,Data_Eksportir!$B$2:$B$3401,A588,Data_Eksportir!$Q$2:$Q$3401,"Wajar")</f>
        <v>0</v>
      </c>
      <c r="G588" s="108">
        <f t="shared" si="18"/>
        <v>2.000588</v>
      </c>
      <c r="H588" s="109">
        <f t="shared" si="19"/>
        <v>5.8799999999999998E-4</v>
      </c>
    </row>
    <row r="589" spans="1:8" x14ac:dyDescent="0.3">
      <c r="A589" s="104" t="s">
        <v>19366</v>
      </c>
      <c r="B589" s="104" t="s">
        <v>294</v>
      </c>
      <c r="C589" s="104" t="s">
        <v>308</v>
      </c>
      <c r="D589" s="107">
        <f>COUNTIF(Data_Eksportir!$B$2:$B$3401,A589)</f>
        <v>1</v>
      </c>
      <c r="E589" s="105">
        <f>SUMIFS(Data_Eksportir!$N$2:$N$3401,Data_Eksportir!$B$2:$B$3401,A589)</f>
        <v>240898.48300000001</v>
      </c>
      <c r="F589" s="105">
        <f>SUMIFS(Data_Eksportir!$N$2:$N$3401,Data_Eksportir!$B$2:$B$3401,A589,Data_Eksportir!$Q$2:$Q$3401,"Wajar")</f>
        <v>0</v>
      </c>
      <c r="G589" s="108">
        <f t="shared" si="18"/>
        <v>1.000589</v>
      </c>
      <c r="H589" s="109">
        <f t="shared" si="19"/>
        <v>5.8900000000000001E-4</v>
      </c>
    </row>
    <row r="590" spans="1:8" x14ac:dyDescent="0.3">
      <c r="A590" s="104" t="s">
        <v>19369</v>
      </c>
      <c r="B590" s="104" t="s">
        <v>284</v>
      </c>
      <c r="C590" s="104" t="s">
        <v>314</v>
      </c>
      <c r="D590" s="107">
        <f>COUNTIF(Data_Eksportir!$B$2:$B$3401,A590)</f>
        <v>1</v>
      </c>
      <c r="E590" s="105">
        <f>SUMIFS(Data_Eksportir!$N$2:$N$3401,Data_Eksportir!$B$2:$B$3401,A590)</f>
        <v>209898.3811</v>
      </c>
      <c r="F590" s="105">
        <f>SUMIFS(Data_Eksportir!$N$2:$N$3401,Data_Eksportir!$B$2:$B$3401,A590,Data_Eksportir!$Q$2:$Q$3401,"Wajar")</f>
        <v>209898.3811</v>
      </c>
      <c r="G590" s="108">
        <f t="shared" si="18"/>
        <v>1.0005900000000001</v>
      </c>
      <c r="H590" s="109">
        <f t="shared" si="19"/>
        <v>209898.38169000001</v>
      </c>
    </row>
    <row r="591" spans="1:8" x14ac:dyDescent="0.3">
      <c r="A591" s="104" t="s">
        <v>19371</v>
      </c>
      <c r="B591" s="104" t="s">
        <v>286</v>
      </c>
      <c r="C591" s="104" t="s">
        <v>311</v>
      </c>
      <c r="D591" s="107">
        <f>COUNTIF(Data_Eksportir!$B$2:$B$3401,A591)</f>
        <v>21</v>
      </c>
      <c r="E591" s="105">
        <f>SUMIFS(Data_Eksportir!$N$2:$N$3401,Data_Eksportir!$B$2:$B$3401,A591)</f>
        <v>57622.692020000002</v>
      </c>
      <c r="F591" s="105">
        <f>SUMIFS(Data_Eksportir!$N$2:$N$3401,Data_Eksportir!$B$2:$B$3401,A591,Data_Eksportir!$Q$2:$Q$3401,"Wajar")</f>
        <v>0</v>
      </c>
      <c r="G591" s="108">
        <f t="shared" si="18"/>
        <v>21.000591</v>
      </c>
      <c r="H591" s="109">
        <f t="shared" si="19"/>
        <v>5.9100000000000005E-4</v>
      </c>
    </row>
    <row r="592" spans="1:8" x14ac:dyDescent="0.3">
      <c r="A592" s="104" t="s">
        <v>19381</v>
      </c>
      <c r="B592" s="104" t="s">
        <v>295</v>
      </c>
      <c r="C592" s="104" t="s">
        <v>308</v>
      </c>
      <c r="D592" s="107">
        <f>COUNTIF(Data_Eksportir!$B$2:$B$3401,A592)</f>
        <v>5</v>
      </c>
      <c r="E592" s="105">
        <f>SUMIFS(Data_Eksportir!$N$2:$N$3401,Data_Eksportir!$B$2:$B$3401,A592)</f>
        <v>170570.28139000002</v>
      </c>
      <c r="F592" s="105">
        <f>SUMIFS(Data_Eksportir!$N$2:$N$3401,Data_Eksportir!$B$2:$B$3401,A592,Data_Eksportir!$Q$2:$Q$3401,"Wajar")</f>
        <v>170570.28139000002</v>
      </c>
      <c r="G592" s="108">
        <f t="shared" si="18"/>
        <v>5.0005920000000001</v>
      </c>
      <c r="H592" s="109">
        <f t="shared" si="19"/>
        <v>170570.28198200001</v>
      </c>
    </row>
    <row r="593" spans="1:8" x14ac:dyDescent="0.3">
      <c r="A593" s="104" t="s">
        <v>19386</v>
      </c>
      <c r="B593" s="104" t="s">
        <v>284</v>
      </c>
      <c r="C593" s="104" t="s">
        <v>314</v>
      </c>
      <c r="D593" s="107">
        <f>COUNTIF(Data_Eksportir!$B$2:$B$3401,A593)</f>
        <v>4</v>
      </c>
      <c r="E593" s="105">
        <f>SUMIFS(Data_Eksportir!$N$2:$N$3401,Data_Eksportir!$B$2:$B$3401,A593)</f>
        <v>428990.71921000001</v>
      </c>
      <c r="F593" s="105">
        <f>SUMIFS(Data_Eksportir!$N$2:$N$3401,Data_Eksportir!$B$2:$B$3401,A593,Data_Eksportir!$Q$2:$Q$3401,"Wajar")</f>
        <v>0</v>
      </c>
      <c r="G593" s="108">
        <f t="shared" si="18"/>
        <v>4.0005930000000003</v>
      </c>
      <c r="H593" s="109">
        <f t="shared" si="19"/>
        <v>5.9299999999999999E-4</v>
      </c>
    </row>
    <row r="594" spans="1:8" x14ac:dyDescent="0.3">
      <c r="A594" s="104" t="s">
        <v>19389</v>
      </c>
      <c r="B594" s="104" t="s">
        <v>282</v>
      </c>
      <c r="C594" s="104" t="s">
        <v>314</v>
      </c>
      <c r="D594" s="107">
        <f>COUNTIF(Data_Eksportir!$B$2:$B$3401,A594)</f>
        <v>8</v>
      </c>
      <c r="E594" s="105">
        <f>SUMIFS(Data_Eksportir!$N$2:$N$3401,Data_Eksportir!$B$2:$B$3401,A594)</f>
        <v>1418349.1215615999</v>
      </c>
      <c r="F594" s="105">
        <f>SUMIFS(Data_Eksportir!$N$2:$N$3401,Data_Eksportir!$B$2:$B$3401,A594,Data_Eksportir!$Q$2:$Q$3401,"Wajar")</f>
        <v>514922.57066159992</v>
      </c>
      <c r="G594" s="108">
        <f t="shared" si="18"/>
        <v>8.0005939999999995</v>
      </c>
      <c r="H594" s="109">
        <f t="shared" si="19"/>
        <v>514922.57125559991</v>
      </c>
    </row>
    <row r="595" spans="1:8" x14ac:dyDescent="0.3">
      <c r="A595" s="104" t="s">
        <v>19398</v>
      </c>
      <c r="B595" s="104" t="s">
        <v>280</v>
      </c>
      <c r="C595" s="104" t="s">
        <v>308</v>
      </c>
      <c r="D595" s="107">
        <f>COUNTIF(Data_Eksportir!$B$2:$B$3401,A595)</f>
        <v>10</v>
      </c>
      <c r="E595" s="105">
        <f>SUMIFS(Data_Eksportir!$N$2:$N$3401,Data_Eksportir!$B$2:$B$3401,A595)</f>
        <v>736714.18711000006</v>
      </c>
      <c r="F595" s="105">
        <f>SUMIFS(Data_Eksportir!$N$2:$N$3401,Data_Eksportir!$B$2:$B$3401,A595,Data_Eksportir!$Q$2:$Q$3401,"Wajar")</f>
        <v>202569.62742999999</v>
      </c>
      <c r="G595" s="108">
        <f t="shared" si="18"/>
        <v>10.000595000000001</v>
      </c>
      <c r="H595" s="109">
        <f t="shared" si="19"/>
        <v>202569.62802499998</v>
      </c>
    </row>
    <row r="596" spans="1:8" x14ac:dyDescent="0.3">
      <c r="A596" s="104" t="s">
        <v>19407</v>
      </c>
      <c r="B596" s="104" t="s">
        <v>339</v>
      </c>
      <c r="C596" s="104" t="s">
        <v>311</v>
      </c>
      <c r="D596" s="107">
        <f>COUNTIF(Data_Eksportir!$B$2:$B$3401,A596)</f>
        <v>11</v>
      </c>
      <c r="E596" s="105">
        <f>SUMIFS(Data_Eksportir!$N$2:$N$3401,Data_Eksportir!$B$2:$B$3401,A596)</f>
        <v>13957.977077159998</v>
      </c>
      <c r="F596" s="105">
        <f>SUMIFS(Data_Eksportir!$N$2:$N$3401,Data_Eksportir!$B$2:$B$3401,A596,Data_Eksportir!$Q$2:$Q$3401,"Wajar")</f>
        <v>13957.977077159998</v>
      </c>
      <c r="G596" s="108">
        <f t="shared" si="18"/>
        <v>11.000596</v>
      </c>
      <c r="H596" s="109">
        <f t="shared" si="19"/>
        <v>13957.977673159998</v>
      </c>
    </row>
    <row r="597" spans="1:8" x14ac:dyDescent="0.3">
      <c r="A597" s="104" t="s">
        <v>19418</v>
      </c>
      <c r="B597" s="104" t="s">
        <v>334</v>
      </c>
      <c r="C597" s="104" t="s">
        <v>314</v>
      </c>
      <c r="D597" s="107">
        <f>COUNTIF(Data_Eksportir!$B$2:$B$3401,A597)</f>
        <v>5</v>
      </c>
      <c r="E597" s="105">
        <f>SUMIFS(Data_Eksportir!$N$2:$N$3401,Data_Eksportir!$B$2:$B$3401,A597)</f>
        <v>115567.9412</v>
      </c>
      <c r="F597" s="105">
        <f>SUMIFS(Data_Eksportir!$N$2:$N$3401,Data_Eksportir!$B$2:$B$3401,A597,Data_Eksportir!$Q$2:$Q$3401,"Wajar")</f>
        <v>0</v>
      </c>
      <c r="G597" s="108">
        <f t="shared" si="18"/>
        <v>5.000597</v>
      </c>
      <c r="H597" s="109">
        <f t="shared" si="19"/>
        <v>5.9699999999999998E-4</v>
      </c>
    </row>
    <row r="598" spans="1:8" x14ac:dyDescent="0.3">
      <c r="A598" s="104" t="s">
        <v>19424</v>
      </c>
      <c r="B598" s="104" t="s">
        <v>280</v>
      </c>
      <c r="C598" s="104" t="s">
        <v>308</v>
      </c>
      <c r="D598" s="107">
        <f>COUNTIF(Data_Eksportir!$B$2:$B$3401,A598)</f>
        <v>1</v>
      </c>
      <c r="E598" s="105">
        <f>SUMIFS(Data_Eksportir!$N$2:$N$3401,Data_Eksportir!$B$2:$B$3401,A598)</f>
        <v>6783341.6660000002</v>
      </c>
      <c r="F598" s="105">
        <f>SUMIFS(Data_Eksportir!$N$2:$N$3401,Data_Eksportir!$B$2:$B$3401,A598,Data_Eksportir!$Q$2:$Q$3401,"Wajar")</f>
        <v>6783341.6660000002</v>
      </c>
      <c r="G598" s="108">
        <f t="shared" si="18"/>
        <v>1.0005980000000001</v>
      </c>
      <c r="H598" s="109">
        <f t="shared" si="19"/>
        <v>6783341.6665980006</v>
      </c>
    </row>
    <row r="599" spans="1:8" x14ac:dyDescent="0.3">
      <c r="A599" s="104" t="s">
        <v>19426</v>
      </c>
      <c r="B599" s="104" t="s">
        <v>282</v>
      </c>
      <c r="C599" s="104" t="s">
        <v>314</v>
      </c>
      <c r="D599" s="107">
        <f>COUNTIF(Data_Eksportir!$B$2:$B$3401,A599)</f>
        <v>1</v>
      </c>
      <c r="E599" s="105">
        <f>SUMIFS(Data_Eksportir!$N$2:$N$3401,Data_Eksportir!$B$2:$B$3401,A599)</f>
        <v>0</v>
      </c>
      <c r="F599" s="105">
        <f>SUMIFS(Data_Eksportir!$N$2:$N$3401,Data_Eksportir!$B$2:$B$3401,A599,Data_Eksportir!$Q$2:$Q$3401,"Wajar")</f>
        <v>0</v>
      </c>
      <c r="G599" s="108">
        <f t="shared" si="18"/>
        <v>1.000599</v>
      </c>
      <c r="H599" s="109">
        <f t="shared" si="19"/>
        <v>5.9900000000000003E-4</v>
      </c>
    </row>
    <row r="600" spans="1:8" x14ac:dyDescent="0.3">
      <c r="A600" s="104" t="s">
        <v>19427</v>
      </c>
      <c r="B600" s="104" t="s">
        <v>282</v>
      </c>
      <c r="C600" s="104" t="s">
        <v>308</v>
      </c>
      <c r="D600" s="107">
        <f>COUNTIF(Data_Eksportir!$B$2:$B$3401,A600)</f>
        <v>12</v>
      </c>
      <c r="E600" s="105">
        <f>SUMIFS(Data_Eksportir!$N$2:$N$3401,Data_Eksportir!$B$2:$B$3401,A600)</f>
        <v>10726442.80985</v>
      </c>
      <c r="F600" s="105">
        <f>SUMIFS(Data_Eksportir!$N$2:$N$3401,Data_Eksportir!$B$2:$B$3401,A600,Data_Eksportir!$Q$2:$Q$3401,"Wajar")</f>
        <v>2074202.9058500002</v>
      </c>
      <c r="G600" s="108">
        <f t="shared" si="18"/>
        <v>12.0006</v>
      </c>
      <c r="H600" s="109">
        <f t="shared" si="19"/>
        <v>2074202.9064500001</v>
      </c>
    </row>
    <row r="601" spans="1:8" x14ac:dyDescent="0.3">
      <c r="A601" s="104" t="s">
        <v>19440</v>
      </c>
      <c r="B601" s="104" t="s">
        <v>284</v>
      </c>
      <c r="C601" s="104" t="s">
        <v>311</v>
      </c>
      <c r="D601" s="107">
        <f>COUNTIF(Data_Eksportir!$B$2:$B$3401,A601)</f>
        <v>9</v>
      </c>
      <c r="E601" s="105">
        <f>SUMIFS(Data_Eksportir!$N$2:$N$3401,Data_Eksportir!$B$2:$B$3401,A601)</f>
        <v>4482216.7416483993</v>
      </c>
      <c r="F601" s="105">
        <f>SUMIFS(Data_Eksportir!$N$2:$N$3401,Data_Eksportir!$B$2:$B$3401,A601,Data_Eksportir!$Q$2:$Q$3401,"Wajar")</f>
        <v>4085607.5640145997</v>
      </c>
      <c r="G601" s="108">
        <f t="shared" si="18"/>
        <v>9.0006009999999996</v>
      </c>
      <c r="H601" s="109">
        <f t="shared" si="19"/>
        <v>4085607.5646155998</v>
      </c>
    </row>
    <row r="602" spans="1:8" x14ac:dyDescent="0.3">
      <c r="A602" s="104" t="s">
        <v>19445</v>
      </c>
      <c r="B602" s="104" t="s">
        <v>290</v>
      </c>
      <c r="C602" s="104" t="s">
        <v>311</v>
      </c>
      <c r="D602" s="107">
        <f>COUNTIF(Data_Eksportir!$B$2:$B$3401,A602)</f>
        <v>2</v>
      </c>
      <c r="E602" s="105">
        <f>SUMIFS(Data_Eksportir!$N$2:$N$3401,Data_Eksportir!$B$2:$B$3401,A602)</f>
        <v>318400.2426</v>
      </c>
      <c r="F602" s="105">
        <f>SUMIFS(Data_Eksportir!$N$2:$N$3401,Data_Eksportir!$B$2:$B$3401,A602,Data_Eksportir!$Q$2:$Q$3401,"Wajar")</f>
        <v>318400.2426</v>
      </c>
      <c r="G602" s="108">
        <f t="shared" si="18"/>
        <v>2.0006020000000002</v>
      </c>
      <c r="H602" s="109">
        <f t="shared" si="19"/>
        <v>318400.24320199998</v>
      </c>
    </row>
    <row r="603" spans="1:8" x14ac:dyDescent="0.3">
      <c r="A603" s="104" t="s">
        <v>19446</v>
      </c>
      <c r="B603" s="104" t="s">
        <v>310</v>
      </c>
      <c r="C603" s="104" t="s">
        <v>311</v>
      </c>
      <c r="D603" s="107">
        <f>COUNTIF(Data_Eksportir!$B$2:$B$3401,A603)</f>
        <v>5</v>
      </c>
      <c r="E603" s="105">
        <f>SUMIFS(Data_Eksportir!$N$2:$N$3401,Data_Eksportir!$B$2:$B$3401,A603)</f>
        <v>688.28138009999998</v>
      </c>
      <c r="F603" s="105">
        <f>SUMIFS(Data_Eksportir!$N$2:$N$3401,Data_Eksportir!$B$2:$B$3401,A603,Data_Eksportir!$Q$2:$Q$3401,"Wajar")</f>
        <v>688.28138009999998</v>
      </c>
      <c r="G603" s="108">
        <f t="shared" si="18"/>
        <v>5.0006029999999999</v>
      </c>
      <c r="H603" s="109">
        <f t="shared" si="19"/>
        <v>688.28198309999993</v>
      </c>
    </row>
    <row r="604" spans="1:8" x14ac:dyDescent="0.3">
      <c r="A604" s="104" t="s">
        <v>19452</v>
      </c>
      <c r="B604" s="104" t="s">
        <v>280</v>
      </c>
      <c r="C604" s="104" t="s">
        <v>317</v>
      </c>
      <c r="D604" s="107">
        <f>COUNTIF(Data_Eksportir!$B$2:$B$3401,A604)</f>
        <v>2</v>
      </c>
      <c r="E604" s="105">
        <f>SUMIFS(Data_Eksportir!$N$2:$N$3401,Data_Eksportir!$B$2:$B$3401,A604)</f>
        <v>35913.310920000004</v>
      </c>
      <c r="F604" s="105">
        <f>SUMIFS(Data_Eksportir!$N$2:$N$3401,Data_Eksportir!$B$2:$B$3401,A604,Data_Eksportir!$Q$2:$Q$3401,"Wajar")</f>
        <v>10385.85994</v>
      </c>
      <c r="G604" s="108">
        <f t="shared" si="18"/>
        <v>2.000604</v>
      </c>
      <c r="H604" s="109">
        <f t="shared" si="19"/>
        <v>10385.860544000001</v>
      </c>
    </row>
    <row r="605" spans="1:8" x14ac:dyDescent="0.3">
      <c r="A605" s="104" t="s">
        <v>19455</v>
      </c>
      <c r="B605" s="104" t="s">
        <v>286</v>
      </c>
      <c r="C605" s="104" t="s">
        <v>308</v>
      </c>
      <c r="D605" s="107">
        <f>COUNTIF(Data_Eksportir!$B$2:$B$3401,A605)</f>
        <v>7</v>
      </c>
      <c r="E605" s="105">
        <f>SUMIFS(Data_Eksportir!$N$2:$N$3401,Data_Eksportir!$B$2:$B$3401,A605)</f>
        <v>9464392.3372999988</v>
      </c>
      <c r="F605" s="105">
        <f>SUMIFS(Data_Eksportir!$N$2:$N$3401,Data_Eksportir!$B$2:$B$3401,A605,Data_Eksportir!$Q$2:$Q$3401,"Wajar")</f>
        <v>4857825.5614</v>
      </c>
      <c r="G605" s="108">
        <f t="shared" si="18"/>
        <v>7.0006050000000002</v>
      </c>
      <c r="H605" s="109">
        <f t="shared" si="19"/>
        <v>4857825.5620050002</v>
      </c>
    </row>
    <row r="606" spans="1:8" x14ac:dyDescent="0.3">
      <c r="A606" s="104" t="s">
        <v>19461</v>
      </c>
      <c r="B606" s="104" t="s">
        <v>288</v>
      </c>
      <c r="C606" s="104" t="s">
        <v>308</v>
      </c>
      <c r="D606" s="107">
        <f>COUNTIF(Data_Eksportir!$B$2:$B$3401,A606)</f>
        <v>1</v>
      </c>
      <c r="E606" s="105">
        <f>SUMIFS(Data_Eksportir!$N$2:$N$3401,Data_Eksportir!$B$2:$B$3401,A606)</f>
        <v>14973.86046</v>
      </c>
      <c r="F606" s="105">
        <f>SUMIFS(Data_Eksportir!$N$2:$N$3401,Data_Eksportir!$B$2:$B$3401,A606,Data_Eksportir!$Q$2:$Q$3401,"Wajar")</f>
        <v>14973.86046</v>
      </c>
      <c r="G606" s="108">
        <f t="shared" si="18"/>
        <v>1.0006060000000001</v>
      </c>
      <c r="H606" s="109">
        <f t="shared" si="19"/>
        <v>14973.861065999999</v>
      </c>
    </row>
    <row r="607" spans="1:8" x14ac:dyDescent="0.3">
      <c r="A607" s="104" t="s">
        <v>19463</v>
      </c>
      <c r="B607" s="104" t="s">
        <v>282</v>
      </c>
      <c r="C607" s="104" t="s">
        <v>314</v>
      </c>
      <c r="D607" s="107">
        <f>COUNTIF(Data_Eksportir!$B$2:$B$3401,A607)</f>
        <v>12</v>
      </c>
      <c r="E607" s="105">
        <f>SUMIFS(Data_Eksportir!$N$2:$N$3401,Data_Eksportir!$B$2:$B$3401,A607)</f>
        <v>3092590.7169599994</v>
      </c>
      <c r="F607" s="105">
        <f>SUMIFS(Data_Eksportir!$N$2:$N$3401,Data_Eksportir!$B$2:$B$3401,A607,Data_Eksportir!$Q$2:$Q$3401,"Wajar")</f>
        <v>1320090.7169600001</v>
      </c>
      <c r="G607" s="108">
        <f t="shared" si="18"/>
        <v>12.000607</v>
      </c>
      <c r="H607" s="109">
        <f t="shared" si="19"/>
        <v>1320090.7175670001</v>
      </c>
    </row>
    <row r="608" spans="1:8" x14ac:dyDescent="0.3">
      <c r="A608" s="104" t="s">
        <v>19472</v>
      </c>
      <c r="B608" s="104" t="s">
        <v>280</v>
      </c>
      <c r="C608" s="104" t="s">
        <v>314</v>
      </c>
      <c r="D608" s="107">
        <f>COUNTIF(Data_Eksportir!$B$2:$B$3401,A608)</f>
        <v>3</v>
      </c>
      <c r="E608" s="105">
        <f>SUMIFS(Data_Eksportir!$N$2:$N$3401,Data_Eksportir!$B$2:$B$3401,A608)</f>
        <v>262384.67804999999</v>
      </c>
      <c r="F608" s="105">
        <f>SUMIFS(Data_Eksportir!$N$2:$N$3401,Data_Eksportir!$B$2:$B$3401,A608,Data_Eksportir!$Q$2:$Q$3401,"Wajar")</f>
        <v>262384.67804999999</v>
      </c>
      <c r="G608" s="108">
        <f t="shared" si="18"/>
        <v>3.0006080000000002</v>
      </c>
      <c r="H608" s="109">
        <f t="shared" si="19"/>
        <v>262384.67865799996</v>
      </c>
    </row>
    <row r="609" spans="1:8" x14ac:dyDescent="0.3">
      <c r="A609" s="104" t="s">
        <v>19475</v>
      </c>
      <c r="B609" s="104" t="s">
        <v>319</v>
      </c>
      <c r="C609" s="104" t="s">
        <v>311</v>
      </c>
      <c r="D609" s="107">
        <f>COUNTIF(Data_Eksportir!$B$2:$B$3401,A609)</f>
        <v>1</v>
      </c>
      <c r="E609" s="105">
        <f>SUMIFS(Data_Eksportir!$N$2:$N$3401,Data_Eksportir!$B$2:$B$3401,A609)</f>
        <v>0</v>
      </c>
      <c r="F609" s="105">
        <f>SUMIFS(Data_Eksportir!$N$2:$N$3401,Data_Eksportir!$B$2:$B$3401,A609,Data_Eksportir!$Q$2:$Q$3401,"Wajar")</f>
        <v>0</v>
      </c>
      <c r="G609" s="108">
        <f t="shared" si="18"/>
        <v>1.0006090000000001</v>
      </c>
      <c r="H609" s="109">
        <f t="shared" si="19"/>
        <v>6.0899999999999995E-4</v>
      </c>
    </row>
    <row r="610" spans="1:8" x14ac:dyDescent="0.3">
      <c r="A610" s="104" t="s">
        <v>19477</v>
      </c>
      <c r="B610" s="104" t="s">
        <v>293</v>
      </c>
      <c r="C610" s="104" t="s">
        <v>311</v>
      </c>
      <c r="D610" s="107">
        <f>COUNTIF(Data_Eksportir!$B$2:$B$3401,A610)</f>
        <v>5</v>
      </c>
      <c r="E610" s="105">
        <f>SUMIFS(Data_Eksportir!$N$2:$N$3401,Data_Eksportir!$B$2:$B$3401,A610)</f>
        <v>884017.36254</v>
      </c>
      <c r="F610" s="105">
        <f>SUMIFS(Data_Eksportir!$N$2:$N$3401,Data_Eksportir!$B$2:$B$3401,A610,Data_Eksportir!$Q$2:$Q$3401,"Wajar")</f>
        <v>884017.36254</v>
      </c>
      <c r="G610" s="108">
        <f t="shared" si="18"/>
        <v>5.00061</v>
      </c>
      <c r="H610" s="109">
        <f t="shared" si="19"/>
        <v>884017.36314999999</v>
      </c>
    </row>
    <row r="611" spans="1:8" x14ac:dyDescent="0.3">
      <c r="A611" s="104" t="s">
        <v>19478</v>
      </c>
      <c r="B611" s="104" t="s">
        <v>292</v>
      </c>
      <c r="C611" s="104" t="s">
        <v>311</v>
      </c>
      <c r="D611" s="107">
        <f>COUNTIF(Data_Eksportir!$B$2:$B$3401,A611)</f>
        <v>5</v>
      </c>
      <c r="E611" s="105">
        <f>SUMIFS(Data_Eksportir!$N$2:$N$3401,Data_Eksportir!$B$2:$B$3401,A611)</f>
        <v>1412417.8087598002</v>
      </c>
      <c r="F611" s="105">
        <f>SUMIFS(Data_Eksportir!$N$2:$N$3401,Data_Eksportir!$B$2:$B$3401,A611,Data_Eksportir!$Q$2:$Q$3401,"Wajar")</f>
        <v>1336392.2163</v>
      </c>
      <c r="G611" s="108">
        <f t="shared" si="18"/>
        <v>5.0006110000000001</v>
      </c>
      <c r="H611" s="109">
        <f t="shared" si="19"/>
        <v>1336392.216911</v>
      </c>
    </row>
    <row r="612" spans="1:8" x14ac:dyDescent="0.3">
      <c r="A612" s="104" t="s">
        <v>19480</v>
      </c>
      <c r="B612" s="104" t="s">
        <v>288</v>
      </c>
      <c r="C612" s="104" t="s">
        <v>314</v>
      </c>
      <c r="D612" s="107">
        <f>COUNTIF(Data_Eksportir!$B$2:$B$3401,A612)</f>
        <v>4</v>
      </c>
      <c r="E612" s="105">
        <f>SUMIFS(Data_Eksportir!$N$2:$N$3401,Data_Eksportir!$B$2:$B$3401,A612)</f>
        <v>130101.39417799999</v>
      </c>
      <c r="F612" s="105">
        <f>SUMIFS(Data_Eksportir!$N$2:$N$3401,Data_Eksportir!$B$2:$B$3401,A612,Data_Eksportir!$Q$2:$Q$3401,"Wajar")</f>
        <v>24077.297778</v>
      </c>
      <c r="G612" s="108">
        <f t="shared" si="18"/>
        <v>4.0006120000000003</v>
      </c>
      <c r="H612" s="109">
        <f t="shared" si="19"/>
        <v>24077.29839</v>
      </c>
    </row>
    <row r="613" spans="1:8" x14ac:dyDescent="0.3">
      <c r="A613" s="104" t="s">
        <v>19482</v>
      </c>
      <c r="B613" s="104" t="s">
        <v>280</v>
      </c>
      <c r="C613" s="104" t="s">
        <v>308</v>
      </c>
      <c r="D613" s="107">
        <f>COUNTIF(Data_Eksportir!$B$2:$B$3401,A613)</f>
        <v>8</v>
      </c>
      <c r="E613" s="105">
        <f>SUMIFS(Data_Eksportir!$N$2:$N$3401,Data_Eksportir!$B$2:$B$3401,A613)</f>
        <v>643149.93074770004</v>
      </c>
      <c r="F613" s="105">
        <f>SUMIFS(Data_Eksportir!$N$2:$N$3401,Data_Eksportir!$B$2:$B$3401,A613,Data_Eksportir!$Q$2:$Q$3401,"Wajar")</f>
        <v>236270.20944770001</v>
      </c>
      <c r="G613" s="108">
        <f t="shared" si="18"/>
        <v>8.0006129999999995</v>
      </c>
      <c r="H613" s="109">
        <f t="shared" si="19"/>
        <v>236270.21006070002</v>
      </c>
    </row>
    <row r="614" spans="1:8" x14ac:dyDescent="0.3">
      <c r="A614" s="104" t="s">
        <v>19491</v>
      </c>
      <c r="B614" s="104" t="s">
        <v>284</v>
      </c>
      <c r="C614" s="104" t="s">
        <v>308</v>
      </c>
      <c r="D614" s="107">
        <f>COUNTIF(Data_Eksportir!$B$2:$B$3401,A614)</f>
        <v>2</v>
      </c>
      <c r="E614" s="105">
        <f>SUMIFS(Data_Eksportir!$N$2:$N$3401,Data_Eksportir!$B$2:$B$3401,A614)</f>
        <v>9768.9141259999997</v>
      </c>
      <c r="F614" s="105">
        <f>SUMIFS(Data_Eksportir!$N$2:$N$3401,Data_Eksportir!$B$2:$B$3401,A614,Data_Eksportir!$Q$2:$Q$3401,"Wajar")</f>
        <v>9768.9141259999997</v>
      </c>
      <c r="G614" s="108">
        <f t="shared" si="18"/>
        <v>2.0006140000000001</v>
      </c>
      <c r="H614" s="109">
        <f t="shared" si="19"/>
        <v>9768.9147400000002</v>
      </c>
    </row>
    <row r="615" spans="1:8" x14ac:dyDescent="0.3">
      <c r="A615" s="104" t="s">
        <v>19494</v>
      </c>
      <c r="B615" s="104" t="s">
        <v>286</v>
      </c>
      <c r="C615" s="104" t="s">
        <v>308</v>
      </c>
      <c r="D615" s="107">
        <f>COUNTIF(Data_Eksportir!$B$2:$B$3401,A615)</f>
        <v>1</v>
      </c>
      <c r="E615" s="105">
        <f>SUMIFS(Data_Eksportir!$N$2:$N$3401,Data_Eksportir!$B$2:$B$3401,A615)</f>
        <v>13629.20499</v>
      </c>
      <c r="F615" s="105">
        <f>SUMIFS(Data_Eksportir!$N$2:$N$3401,Data_Eksportir!$B$2:$B$3401,A615,Data_Eksportir!$Q$2:$Q$3401,"Wajar")</f>
        <v>0</v>
      </c>
      <c r="G615" s="108">
        <f t="shared" si="18"/>
        <v>1.000615</v>
      </c>
      <c r="H615" s="109">
        <f t="shared" si="19"/>
        <v>6.1499999999999999E-4</v>
      </c>
    </row>
    <row r="616" spans="1:8" x14ac:dyDescent="0.3">
      <c r="A616" s="104" t="s">
        <v>19496</v>
      </c>
      <c r="B616" s="104" t="s">
        <v>284</v>
      </c>
      <c r="C616" s="104" t="s">
        <v>317</v>
      </c>
      <c r="D616" s="107">
        <f>COUNTIF(Data_Eksportir!$B$2:$B$3401,A616)</f>
        <v>2</v>
      </c>
      <c r="E616" s="105">
        <f>SUMIFS(Data_Eksportir!$N$2:$N$3401,Data_Eksportir!$B$2:$B$3401,A616)</f>
        <v>66332.276969999992</v>
      </c>
      <c r="F616" s="105">
        <f>SUMIFS(Data_Eksportir!$N$2:$N$3401,Data_Eksportir!$B$2:$B$3401,A616,Data_Eksportir!$Q$2:$Q$3401,"Wajar")</f>
        <v>66332.276969999992</v>
      </c>
      <c r="G616" s="108">
        <f t="shared" si="18"/>
        <v>2.0006159999999999</v>
      </c>
      <c r="H616" s="109">
        <f t="shared" si="19"/>
        <v>66332.277585999997</v>
      </c>
    </row>
    <row r="617" spans="1:8" x14ac:dyDescent="0.3">
      <c r="A617" s="104" t="s">
        <v>19498</v>
      </c>
      <c r="B617" s="104" t="s">
        <v>282</v>
      </c>
      <c r="C617" s="104" t="s">
        <v>308</v>
      </c>
      <c r="D617" s="107">
        <f>COUNTIF(Data_Eksportir!$B$2:$B$3401,A617)</f>
        <v>1</v>
      </c>
      <c r="E617" s="105">
        <f>SUMIFS(Data_Eksportir!$N$2:$N$3401,Data_Eksportir!$B$2:$B$3401,A617)</f>
        <v>116193.7467</v>
      </c>
      <c r="F617" s="105">
        <f>SUMIFS(Data_Eksportir!$N$2:$N$3401,Data_Eksportir!$B$2:$B$3401,A617,Data_Eksportir!$Q$2:$Q$3401,"Wajar")</f>
        <v>116193.7467</v>
      </c>
      <c r="G617" s="108">
        <f t="shared" si="18"/>
        <v>1.0006170000000001</v>
      </c>
      <c r="H617" s="109">
        <f t="shared" si="19"/>
        <v>116193.747317</v>
      </c>
    </row>
    <row r="618" spans="1:8" x14ac:dyDescent="0.3">
      <c r="A618" s="104" t="s">
        <v>19499</v>
      </c>
      <c r="B618" s="104" t="s">
        <v>324</v>
      </c>
      <c r="C618" s="104" t="s">
        <v>308</v>
      </c>
      <c r="D618" s="107">
        <f>COUNTIF(Data_Eksportir!$B$2:$B$3401,A618)</f>
        <v>2</v>
      </c>
      <c r="E618" s="105">
        <f>SUMIFS(Data_Eksportir!$N$2:$N$3401,Data_Eksportir!$B$2:$B$3401,A618)</f>
        <v>56233.588709999996</v>
      </c>
      <c r="F618" s="105">
        <f>SUMIFS(Data_Eksportir!$N$2:$N$3401,Data_Eksportir!$B$2:$B$3401,A618,Data_Eksportir!$Q$2:$Q$3401,"Wajar")</f>
        <v>30787.459729999999</v>
      </c>
      <c r="G618" s="108">
        <f t="shared" si="18"/>
        <v>2.0006179999999998</v>
      </c>
      <c r="H618" s="109">
        <f t="shared" si="19"/>
        <v>30787.460347999997</v>
      </c>
    </row>
    <row r="619" spans="1:8" x14ac:dyDescent="0.3">
      <c r="A619" s="104" t="s">
        <v>19502</v>
      </c>
      <c r="B619" s="104" t="s">
        <v>326</v>
      </c>
      <c r="C619" s="104" t="s">
        <v>308</v>
      </c>
      <c r="D619" s="107">
        <f>COUNTIF(Data_Eksportir!$B$2:$B$3401,A619)</f>
        <v>12</v>
      </c>
      <c r="E619" s="105">
        <f>SUMIFS(Data_Eksportir!$N$2:$N$3401,Data_Eksportir!$B$2:$B$3401,A619)</f>
        <v>601271.33697400009</v>
      </c>
      <c r="F619" s="105">
        <f>SUMIFS(Data_Eksportir!$N$2:$N$3401,Data_Eksportir!$B$2:$B$3401,A619,Data_Eksportir!$Q$2:$Q$3401,"Wajar")</f>
        <v>601271.33697400009</v>
      </c>
      <c r="G619" s="108">
        <f t="shared" si="18"/>
        <v>12.000619</v>
      </c>
      <c r="H619" s="109">
        <f t="shared" si="19"/>
        <v>601271.33759300015</v>
      </c>
    </row>
    <row r="620" spans="1:8" x14ac:dyDescent="0.3">
      <c r="A620" s="104" t="s">
        <v>19510</v>
      </c>
      <c r="B620" s="104" t="s">
        <v>284</v>
      </c>
      <c r="C620" s="104" t="s">
        <v>308</v>
      </c>
      <c r="D620" s="107">
        <f>COUNTIF(Data_Eksportir!$B$2:$B$3401,A620)</f>
        <v>2</v>
      </c>
      <c r="E620" s="105">
        <f>SUMIFS(Data_Eksportir!$N$2:$N$3401,Data_Eksportir!$B$2:$B$3401,A620)</f>
        <v>6391257.0580000002</v>
      </c>
      <c r="F620" s="105">
        <f>SUMIFS(Data_Eksportir!$N$2:$N$3401,Data_Eksportir!$B$2:$B$3401,A620,Data_Eksportir!$Q$2:$Q$3401,"Wajar")</f>
        <v>6391257.0580000002</v>
      </c>
      <c r="G620" s="108">
        <f t="shared" si="18"/>
        <v>2.0006200000000001</v>
      </c>
      <c r="H620" s="109">
        <f t="shared" si="19"/>
        <v>6391257.0586200003</v>
      </c>
    </row>
    <row r="621" spans="1:8" x14ac:dyDescent="0.3">
      <c r="A621" s="104" t="s">
        <v>19513</v>
      </c>
      <c r="B621" s="104" t="s">
        <v>340</v>
      </c>
      <c r="C621" s="104" t="s">
        <v>308</v>
      </c>
      <c r="D621" s="107">
        <f>COUNTIF(Data_Eksportir!$B$2:$B$3401,A621)</f>
        <v>1</v>
      </c>
      <c r="E621" s="105">
        <f>SUMIFS(Data_Eksportir!$N$2:$N$3401,Data_Eksportir!$B$2:$B$3401,A621)</f>
        <v>0</v>
      </c>
      <c r="F621" s="105">
        <f>SUMIFS(Data_Eksportir!$N$2:$N$3401,Data_Eksportir!$B$2:$B$3401,A621,Data_Eksportir!$Q$2:$Q$3401,"Wajar")</f>
        <v>0</v>
      </c>
      <c r="G621" s="108">
        <f t="shared" si="18"/>
        <v>1.000621</v>
      </c>
      <c r="H621" s="109">
        <f t="shared" si="19"/>
        <v>6.2100000000000002E-4</v>
      </c>
    </row>
    <row r="622" spans="1:8" x14ac:dyDescent="0.3">
      <c r="A622" s="104" t="s">
        <v>19514</v>
      </c>
      <c r="B622" s="104" t="s">
        <v>286</v>
      </c>
      <c r="C622" s="104" t="s">
        <v>311</v>
      </c>
      <c r="D622" s="107">
        <f>COUNTIF(Data_Eksportir!$B$2:$B$3401,A622)</f>
        <v>6</v>
      </c>
      <c r="E622" s="105">
        <f>SUMIFS(Data_Eksportir!$N$2:$N$3401,Data_Eksportir!$B$2:$B$3401,A622)</f>
        <v>0</v>
      </c>
      <c r="F622" s="105">
        <f>SUMIFS(Data_Eksportir!$N$2:$N$3401,Data_Eksportir!$B$2:$B$3401,A622,Data_Eksportir!$Q$2:$Q$3401,"Wajar")</f>
        <v>0</v>
      </c>
      <c r="G622" s="108">
        <f t="shared" si="18"/>
        <v>6.0006219999999999</v>
      </c>
      <c r="H622" s="109">
        <f t="shared" si="19"/>
        <v>6.2200000000000005E-4</v>
      </c>
    </row>
    <row r="623" spans="1:8" x14ac:dyDescent="0.3">
      <c r="A623" s="104" t="s">
        <v>19521</v>
      </c>
      <c r="B623" s="104" t="s">
        <v>288</v>
      </c>
      <c r="C623" s="104" t="s">
        <v>311</v>
      </c>
      <c r="D623" s="107">
        <f>COUNTIF(Data_Eksportir!$B$2:$B$3401,A623)</f>
        <v>4</v>
      </c>
      <c r="E623" s="105">
        <f>SUMIFS(Data_Eksportir!$N$2:$N$3401,Data_Eksportir!$B$2:$B$3401,A623)</f>
        <v>405662.95091999997</v>
      </c>
      <c r="F623" s="105">
        <f>SUMIFS(Data_Eksportir!$N$2:$N$3401,Data_Eksportir!$B$2:$B$3401,A623,Data_Eksportir!$Q$2:$Q$3401,"Wajar")</f>
        <v>303997.19023000001</v>
      </c>
      <c r="G623" s="108">
        <f t="shared" si="18"/>
        <v>4.000623</v>
      </c>
      <c r="H623" s="109">
        <f t="shared" si="19"/>
        <v>303997.19085300004</v>
      </c>
    </row>
    <row r="624" spans="1:8" x14ac:dyDescent="0.3">
      <c r="A624" s="104" t="s">
        <v>19525</v>
      </c>
      <c r="B624" s="104" t="s">
        <v>284</v>
      </c>
      <c r="C624" s="104" t="s">
        <v>311</v>
      </c>
      <c r="D624" s="107">
        <f>COUNTIF(Data_Eksportir!$B$2:$B$3401,A624)</f>
        <v>3</v>
      </c>
      <c r="E624" s="105">
        <f>SUMIFS(Data_Eksportir!$N$2:$N$3401,Data_Eksportir!$B$2:$B$3401,A624)</f>
        <v>185404.23154000001</v>
      </c>
      <c r="F624" s="105">
        <f>SUMIFS(Data_Eksportir!$N$2:$N$3401,Data_Eksportir!$B$2:$B$3401,A624,Data_Eksportir!$Q$2:$Q$3401,"Wajar")</f>
        <v>185404.23154000001</v>
      </c>
      <c r="G624" s="108">
        <f t="shared" si="18"/>
        <v>3.0006240000000002</v>
      </c>
      <c r="H624" s="109">
        <f t="shared" si="19"/>
        <v>185404.23216400002</v>
      </c>
    </row>
    <row r="625" spans="1:8" x14ac:dyDescent="0.3">
      <c r="A625" s="104" t="s">
        <v>19526</v>
      </c>
      <c r="B625" s="104" t="s">
        <v>280</v>
      </c>
      <c r="C625" s="104" t="s">
        <v>311</v>
      </c>
      <c r="D625" s="107">
        <f>COUNTIF(Data_Eksportir!$B$2:$B$3401,A625)</f>
        <v>2</v>
      </c>
      <c r="E625" s="105">
        <f>SUMIFS(Data_Eksportir!$N$2:$N$3401,Data_Eksportir!$B$2:$B$3401,A625)</f>
        <v>388310.96313000005</v>
      </c>
      <c r="F625" s="105">
        <f>SUMIFS(Data_Eksportir!$N$2:$N$3401,Data_Eksportir!$B$2:$B$3401,A625,Data_Eksportir!$Q$2:$Q$3401,"Wajar")</f>
        <v>388310.96313000005</v>
      </c>
      <c r="G625" s="108">
        <f t="shared" si="18"/>
        <v>2.0006249999999999</v>
      </c>
      <c r="H625" s="109">
        <f t="shared" si="19"/>
        <v>388310.96375500003</v>
      </c>
    </row>
    <row r="626" spans="1:8" x14ac:dyDescent="0.3">
      <c r="A626" s="104" t="s">
        <v>19528</v>
      </c>
      <c r="B626" s="104" t="s">
        <v>316</v>
      </c>
      <c r="C626" s="104" t="s">
        <v>320</v>
      </c>
      <c r="D626" s="107">
        <f>COUNTIF(Data_Eksportir!$B$2:$B$3401,A626)</f>
        <v>1</v>
      </c>
      <c r="E626" s="105">
        <f>SUMIFS(Data_Eksportir!$N$2:$N$3401,Data_Eksportir!$B$2:$B$3401,A626)</f>
        <v>0</v>
      </c>
      <c r="F626" s="105">
        <f>SUMIFS(Data_Eksportir!$N$2:$N$3401,Data_Eksportir!$B$2:$B$3401,A626,Data_Eksportir!$Q$2:$Q$3401,"Wajar")</f>
        <v>0</v>
      </c>
      <c r="G626" s="108">
        <f t="shared" si="18"/>
        <v>1.000626</v>
      </c>
      <c r="H626" s="109">
        <f t="shared" si="19"/>
        <v>6.2600000000000004E-4</v>
      </c>
    </row>
    <row r="627" spans="1:8" x14ac:dyDescent="0.3">
      <c r="A627" s="104" t="s">
        <v>19529</v>
      </c>
      <c r="B627" s="104" t="s">
        <v>282</v>
      </c>
      <c r="C627" s="104" t="s">
        <v>308</v>
      </c>
      <c r="D627" s="107">
        <f>COUNTIF(Data_Eksportir!$B$2:$B$3401,A627)</f>
        <v>6</v>
      </c>
      <c r="E627" s="105">
        <f>SUMIFS(Data_Eksportir!$N$2:$N$3401,Data_Eksportir!$B$2:$B$3401,A627)</f>
        <v>215552.37685340003</v>
      </c>
      <c r="F627" s="105">
        <f>SUMIFS(Data_Eksportir!$N$2:$N$3401,Data_Eksportir!$B$2:$B$3401,A627,Data_Eksportir!$Q$2:$Q$3401,"Wajar")</f>
        <v>215552.37685340003</v>
      </c>
      <c r="G627" s="108">
        <f t="shared" si="18"/>
        <v>6.0006269999999997</v>
      </c>
      <c r="H627" s="109">
        <f t="shared" si="19"/>
        <v>215552.37748040003</v>
      </c>
    </row>
    <row r="628" spans="1:8" x14ac:dyDescent="0.3">
      <c r="A628" s="104" t="s">
        <v>19535</v>
      </c>
      <c r="B628" s="104" t="s">
        <v>280</v>
      </c>
      <c r="C628" s="104" t="s">
        <v>317</v>
      </c>
      <c r="D628" s="107">
        <f>COUNTIF(Data_Eksportir!$B$2:$B$3401,A628)</f>
        <v>4</v>
      </c>
      <c r="E628" s="105">
        <f>SUMIFS(Data_Eksportir!$N$2:$N$3401,Data_Eksportir!$B$2:$B$3401,A628)</f>
        <v>6524.0954769999998</v>
      </c>
      <c r="F628" s="105">
        <f>SUMIFS(Data_Eksportir!$N$2:$N$3401,Data_Eksportir!$B$2:$B$3401,A628,Data_Eksportir!$Q$2:$Q$3401,"Wajar")</f>
        <v>6524.0954769999998</v>
      </c>
      <c r="G628" s="108">
        <f t="shared" si="18"/>
        <v>4.0006279999999999</v>
      </c>
      <c r="H628" s="109">
        <f t="shared" si="19"/>
        <v>6524.0961049999996</v>
      </c>
    </row>
    <row r="629" spans="1:8" x14ac:dyDescent="0.3">
      <c r="A629" s="104" t="s">
        <v>19540</v>
      </c>
      <c r="B629" s="104" t="s">
        <v>294</v>
      </c>
      <c r="C629" s="104" t="s">
        <v>308</v>
      </c>
      <c r="D629" s="107">
        <f>COUNTIF(Data_Eksportir!$B$2:$B$3401,A629)</f>
        <v>6</v>
      </c>
      <c r="E629" s="105">
        <f>SUMIFS(Data_Eksportir!$N$2:$N$3401,Data_Eksportir!$B$2:$B$3401,A629)</f>
        <v>6563400.3768640002</v>
      </c>
      <c r="F629" s="105">
        <f>SUMIFS(Data_Eksportir!$N$2:$N$3401,Data_Eksportir!$B$2:$B$3401,A629,Data_Eksportir!$Q$2:$Q$3401,"Wajar")</f>
        <v>32052.270263999999</v>
      </c>
      <c r="G629" s="108">
        <f t="shared" si="18"/>
        <v>6.000629</v>
      </c>
      <c r="H629" s="109">
        <f t="shared" si="19"/>
        <v>32052.270892999997</v>
      </c>
    </row>
    <row r="630" spans="1:8" x14ac:dyDescent="0.3">
      <c r="A630" s="104" t="s">
        <v>19545</v>
      </c>
      <c r="B630" s="104" t="s">
        <v>292</v>
      </c>
      <c r="C630" s="104" t="s">
        <v>311</v>
      </c>
      <c r="D630" s="107">
        <f>COUNTIF(Data_Eksportir!$B$2:$B$3401,A630)</f>
        <v>3</v>
      </c>
      <c r="E630" s="105">
        <f>SUMIFS(Data_Eksportir!$N$2:$N$3401,Data_Eksportir!$B$2:$B$3401,A630)</f>
        <v>263570.54585539998</v>
      </c>
      <c r="F630" s="105">
        <f>SUMIFS(Data_Eksportir!$N$2:$N$3401,Data_Eksportir!$B$2:$B$3401,A630,Data_Eksportir!$Q$2:$Q$3401,"Wajar")</f>
        <v>263178.99575</v>
      </c>
      <c r="G630" s="108">
        <f t="shared" si="18"/>
        <v>3.0006300000000001</v>
      </c>
      <c r="H630" s="109">
        <f t="shared" si="19"/>
        <v>263178.99638000003</v>
      </c>
    </row>
    <row r="631" spans="1:8" x14ac:dyDescent="0.3">
      <c r="A631" s="104" t="s">
        <v>19547</v>
      </c>
      <c r="B631" s="104" t="s">
        <v>280</v>
      </c>
      <c r="C631" s="104" t="s">
        <v>311</v>
      </c>
      <c r="D631" s="107">
        <f>COUNTIF(Data_Eksportir!$B$2:$B$3401,A631)</f>
        <v>7</v>
      </c>
      <c r="E631" s="105">
        <f>SUMIFS(Data_Eksportir!$N$2:$N$3401,Data_Eksportir!$B$2:$B$3401,A631)</f>
        <v>255927.939771</v>
      </c>
      <c r="F631" s="105">
        <f>SUMIFS(Data_Eksportir!$N$2:$N$3401,Data_Eksportir!$B$2:$B$3401,A631,Data_Eksportir!$Q$2:$Q$3401,"Wajar")</f>
        <v>204686.963491</v>
      </c>
      <c r="G631" s="108">
        <f t="shared" si="18"/>
        <v>7.0006310000000003</v>
      </c>
      <c r="H631" s="109">
        <f t="shared" si="19"/>
        <v>204686.964122</v>
      </c>
    </row>
    <row r="632" spans="1:8" x14ac:dyDescent="0.3">
      <c r="A632" s="104" t="s">
        <v>19551</v>
      </c>
      <c r="B632" s="104" t="s">
        <v>286</v>
      </c>
      <c r="C632" s="104" t="s">
        <v>311</v>
      </c>
      <c r="D632" s="107">
        <f>COUNTIF(Data_Eksportir!$B$2:$B$3401,A632)</f>
        <v>12</v>
      </c>
      <c r="E632" s="105">
        <f>SUMIFS(Data_Eksportir!$N$2:$N$3401,Data_Eksportir!$B$2:$B$3401,A632)</f>
        <v>90732.960268029987</v>
      </c>
      <c r="F632" s="105">
        <f>SUMIFS(Data_Eksportir!$N$2:$N$3401,Data_Eksportir!$B$2:$B$3401,A632,Data_Eksportir!$Q$2:$Q$3401,"Wajar")</f>
        <v>90352.066967829989</v>
      </c>
      <c r="G632" s="108">
        <f t="shared" si="18"/>
        <v>12.000632</v>
      </c>
      <c r="H632" s="109">
        <f t="shared" si="19"/>
        <v>90352.067599829985</v>
      </c>
    </row>
    <row r="633" spans="1:8" x14ac:dyDescent="0.3">
      <c r="A633" s="104" t="s">
        <v>19555</v>
      </c>
      <c r="B633" s="104" t="s">
        <v>307</v>
      </c>
      <c r="C633" s="104" t="s">
        <v>311</v>
      </c>
      <c r="D633" s="107">
        <f>COUNTIF(Data_Eksportir!$B$2:$B$3401,A633)</f>
        <v>6</v>
      </c>
      <c r="E633" s="105">
        <f>SUMIFS(Data_Eksportir!$N$2:$N$3401,Data_Eksportir!$B$2:$B$3401,A633)</f>
        <v>79273.618390999996</v>
      </c>
      <c r="F633" s="105">
        <f>SUMIFS(Data_Eksportir!$N$2:$N$3401,Data_Eksportir!$B$2:$B$3401,A633,Data_Eksportir!$Q$2:$Q$3401,"Wajar")</f>
        <v>41511.816931000001</v>
      </c>
      <c r="G633" s="108">
        <f t="shared" si="18"/>
        <v>6.0006329999999997</v>
      </c>
      <c r="H633" s="109">
        <f t="shared" si="19"/>
        <v>41511.817564000004</v>
      </c>
    </row>
    <row r="634" spans="1:8" x14ac:dyDescent="0.3">
      <c r="A634" s="104" t="s">
        <v>19558</v>
      </c>
      <c r="B634" s="104" t="s">
        <v>284</v>
      </c>
      <c r="C634" s="104" t="s">
        <v>320</v>
      </c>
      <c r="D634" s="107">
        <f>COUNTIF(Data_Eksportir!$B$2:$B$3401,A634)</f>
        <v>1</v>
      </c>
      <c r="E634" s="105">
        <f>SUMIFS(Data_Eksportir!$N$2:$N$3401,Data_Eksportir!$B$2:$B$3401,A634)</f>
        <v>0</v>
      </c>
      <c r="F634" s="105">
        <f>SUMIFS(Data_Eksportir!$N$2:$N$3401,Data_Eksportir!$B$2:$B$3401,A634,Data_Eksportir!$Q$2:$Q$3401,"Wajar")</f>
        <v>0</v>
      </c>
      <c r="G634" s="108">
        <f t="shared" si="18"/>
        <v>1.000634</v>
      </c>
      <c r="H634" s="109">
        <f t="shared" si="19"/>
        <v>6.3400000000000001E-4</v>
      </c>
    </row>
    <row r="635" spans="1:8" x14ac:dyDescent="0.3">
      <c r="A635" s="104" t="s">
        <v>19559</v>
      </c>
      <c r="B635" s="104" t="s">
        <v>280</v>
      </c>
      <c r="C635" s="104" t="s">
        <v>317</v>
      </c>
      <c r="D635" s="107">
        <f>COUNTIF(Data_Eksportir!$B$2:$B$3401,A635)</f>
        <v>1</v>
      </c>
      <c r="E635" s="105">
        <f>SUMIFS(Data_Eksportir!$N$2:$N$3401,Data_Eksportir!$B$2:$B$3401,A635)</f>
        <v>0</v>
      </c>
      <c r="F635" s="105">
        <f>SUMIFS(Data_Eksportir!$N$2:$N$3401,Data_Eksportir!$B$2:$B$3401,A635,Data_Eksportir!$Q$2:$Q$3401,"Wajar")</f>
        <v>0</v>
      </c>
      <c r="G635" s="108">
        <f t="shared" si="18"/>
        <v>1.0006349999999999</v>
      </c>
      <c r="H635" s="109">
        <f t="shared" si="19"/>
        <v>6.3500000000000004E-4</v>
      </c>
    </row>
    <row r="636" spans="1:8" x14ac:dyDescent="0.3">
      <c r="A636" s="104" t="s">
        <v>19560</v>
      </c>
      <c r="B636" s="104" t="s">
        <v>280</v>
      </c>
      <c r="C636" s="104" t="s">
        <v>308</v>
      </c>
      <c r="D636" s="107">
        <f>COUNTIF(Data_Eksportir!$B$2:$B$3401,A636)</f>
        <v>4</v>
      </c>
      <c r="E636" s="105">
        <f>SUMIFS(Data_Eksportir!$N$2:$N$3401,Data_Eksportir!$B$2:$B$3401,A636)</f>
        <v>22297.666851000002</v>
      </c>
      <c r="F636" s="105">
        <f>SUMIFS(Data_Eksportir!$N$2:$N$3401,Data_Eksportir!$B$2:$B$3401,A636,Data_Eksportir!$Q$2:$Q$3401,"Wajar")</f>
        <v>22297.666851000002</v>
      </c>
      <c r="G636" s="108">
        <f t="shared" si="18"/>
        <v>4.0006360000000001</v>
      </c>
      <c r="H636" s="109">
        <f t="shared" si="19"/>
        <v>22297.667487000002</v>
      </c>
    </row>
    <row r="637" spans="1:8" x14ac:dyDescent="0.3">
      <c r="A637" s="104" t="s">
        <v>19563</v>
      </c>
      <c r="B637" s="104" t="s">
        <v>284</v>
      </c>
      <c r="C637" s="104" t="s">
        <v>311</v>
      </c>
      <c r="D637" s="107">
        <f>COUNTIF(Data_Eksportir!$B$2:$B$3401,A637)</f>
        <v>2</v>
      </c>
      <c r="E637" s="105">
        <f>SUMIFS(Data_Eksportir!$N$2:$N$3401,Data_Eksportir!$B$2:$B$3401,A637)</f>
        <v>12751.313531899999</v>
      </c>
      <c r="F637" s="105">
        <f>SUMIFS(Data_Eksportir!$N$2:$N$3401,Data_Eksportir!$B$2:$B$3401,A637,Data_Eksportir!$Q$2:$Q$3401,"Wajar")</f>
        <v>12751.313531899999</v>
      </c>
      <c r="G637" s="108">
        <f t="shared" si="18"/>
        <v>2.0006370000000002</v>
      </c>
      <c r="H637" s="109">
        <f t="shared" si="19"/>
        <v>12751.314168899999</v>
      </c>
    </row>
    <row r="638" spans="1:8" x14ac:dyDescent="0.3">
      <c r="A638" s="104" t="s">
        <v>19564</v>
      </c>
      <c r="B638" s="104" t="s">
        <v>286</v>
      </c>
      <c r="C638" s="104" t="s">
        <v>311</v>
      </c>
      <c r="D638" s="107">
        <f>COUNTIF(Data_Eksportir!$B$2:$B$3401,A638)</f>
        <v>1</v>
      </c>
      <c r="E638" s="105">
        <f>SUMIFS(Data_Eksportir!$N$2:$N$3401,Data_Eksportir!$B$2:$B$3401,A638)</f>
        <v>0</v>
      </c>
      <c r="F638" s="105">
        <f>SUMIFS(Data_Eksportir!$N$2:$N$3401,Data_Eksportir!$B$2:$B$3401,A638,Data_Eksportir!$Q$2:$Q$3401,"Wajar")</f>
        <v>0</v>
      </c>
      <c r="G638" s="108">
        <f t="shared" si="18"/>
        <v>1.0006379999999999</v>
      </c>
      <c r="H638" s="109">
        <f t="shared" si="19"/>
        <v>6.38E-4</v>
      </c>
    </row>
    <row r="639" spans="1:8" x14ac:dyDescent="0.3">
      <c r="A639" s="104" t="s">
        <v>19565</v>
      </c>
      <c r="B639" s="104" t="s">
        <v>280</v>
      </c>
      <c r="C639" s="104" t="s">
        <v>308</v>
      </c>
      <c r="D639" s="107">
        <f>COUNTIF(Data_Eksportir!$B$2:$B$3401,A639)</f>
        <v>1</v>
      </c>
      <c r="E639" s="105">
        <f>SUMIFS(Data_Eksportir!$N$2:$N$3401,Data_Eksportir!$B$2:$B$3401,A639)</f>
        <v>2.3022861300000002</v>
      </c>
      <c r="F639" s="105">
        <f>SUMIFS(Data_Eksportir!$N$2:$N$3401,Data_Eksportir!$B$2:$B$3401,A639,Data_Eksportir!$Q$2:$Q$3401,"Wajar")</f>
        <v>2.3022861300000002</v>
      </c>
      <c r="G639" s="108">
        <f t="shared" si="18"/>
        <v>1.0006390000000001</v>
      </c>
      <c r="H639" s="109">
        <f t="shared" si="19"/>
        <v>2.3029251300000002</v>
      </c>
    </row>
    <row r="640" spans="1:8" x14ac:dyDescent="0.3">
      <c r="A640" s="104" t="s">
        <v>19566</v>
      </c>
      <c r="B640" s="104" t="s">
        <v>284</v>
      </c>
      <c r="C640" s="104" t="s">
        <v>308</v>
      </c>
      <c r="D640" s="107">
        <f>COUNTIF(Data_Eksportir!$B$2:$B$3401,A640)</f>
        <v>1</v>
      </c>
      <c r="E640" s="105">
        <f>SUMIFS(Data_Eksportir!$N$2:$N$3401,Data_Eksportir!$B$2:$B$3401,A640)</f>
        <v>0</v>
      </c>
      <c r="F640" s="105">
        <f>SUMIFS(Data_Eksportir!$N$2:$N$3401,Data_Eksportir!$B$2:$B$3401,A640,Data_Eksportir!$Q$2:$Q$3401,"Wajar")</f>
        <v>0</v>
      </c>
      <c r="G640" s="108">
        <f t="shared" si="18"/>
        <v>1.00064</v>
      </c>
      <c r="H640" s="109">
        <f t="shared" si="19"/>
        <v>6.4000000000000005E-4</v>
      </c>
    </row>
    <row r="641" spans="1:8" x14ac:dyDescent="0.3">
      <c r="A641" s="104" t="s">
        <v>19567</v>
      </c>
      <c r="B641" s="104" t="s">
        <v>284</v>
      </c>
      <c r="C641" s="104" t="s">
        <v>308</v>
      </c>
      <c r="D641" s="107">
        <f>COUNTIF(Data_Eksportir!$B$2:$B$3401,A641)</f>
        <v>10</v>
      </c>
      <c r="E641" s="105">
        <f>SUMIFS(Data_Eksportir!$N$2:$N$3401,Data_Eksportir!$B$2:$B$3401,A641)</f>
        <v>19263495.269551996</v>
      </c>
      <c r="F641" s="105">
        <f>SUMIFS(Data_Eksportir!$N$2:$N$3401,Data_Eksportir!$B$2:$B$3401,A641,Data_Eksportir!$Q$2:$Q$3401,"Wajar")</f>
        <v>371276.37955199997</v>
      </c>
      <c r="G641" s="108">
        <f t="shared" si="18"/>
        <v>10.000641</v>
      </c>
      <c r="H641" s="109">
        <f t="shared" si="19"/>
        <v>371276.38019299996</v>
      </c>
    </row>
    <row r="642" spans="1:8" x14ac:dyDescent="0.3">
      <c r="A642" s="104" t="s">
        <v>19577</v>
      </c>
      <c r="B642" s="104" t="s">
        <v>292</v>
      </c>
      <c r="C642" s="104" t="s">
        <v>308</v>
      </c>
      <c r="D642" s="107">
        <f>COUNTIF(Data_Eksportir!$B$2:$B$3401,A642)</f>
        <v>2</v>
      </c>
      <c r="E642" s="105">
        <f>SUMIFS(Data_Eksportir!$N$2:$N$3401,Data_Eksportir!$B$2:$B$3401,A642)</f>
        <v>161593.49647999997</v>
      </c>
      <c r="F642" s="105">
        <f>SUMIFS(Data_Eksportir!$N$2:$N$3401,Data_Eksportir!$B$2:$B$3401,A642,Data_Eksportir!$Q$2:$Q$3401,"Wajar")</f>
        <v>17054.40668</v>
      </c>
      <c r="G642" s="108">
        <f t="shared" ref="G642:G705" si="20">D642+ROW()/10^6</f>
        <v>2.000642</v>
      </c>
      <c r="H642" s="109">
        <f t="shared" ref="H642:H705" si="21">F642+ROW()/10^6</f>
        <v>17054.407321999999</v>
      </c>
    </row>
    <row r="643" spans="1:8" x14ac:dyDescent="0.3">
      <c r="A643" s="104" t="s">
        <v>19579</v>
      </c>
      <c r="B643" s="104" t="s">
        <v>282</v>
      </c>
      <c r="C643" s="104" t="s">
        <v>308</v>
      </c>
      <c r="D643" s="107">
        <f>COUNTIF(Data_Eksportir!$B$2:$B$3401,A643)</f>
        <v>4</v>
      </c>
      <c r="E643" s="105">
        <f>SUMIFS(Data_Eksportir!$N$2:$N$3401,Data_Eksportir!$B$2:$B$3401,A643)</f>
        <v>707769.00176759996</v>
      </c>
      <c r="F643" s="105">
        <f>SUMIFS(Data_Eksportir!$N$2:$N$3401,Data_Eksportir!$B$2:$B$3401,A643,Data_Eksportir!$Q$2:$Q$3401,"Wajar")</f>
        <v>73064.205167599997</v>
      </c>
      <c r="G643" s="108">
        <f t="shared" si="20"/>
        <v>4.0006430000000002</v>
      </c>
      <c r="H643" s="109">
        <f t="shared" si="21"/>
        <v>73064.205810600004</v>
      </c>
    </row>
    <row r="644" spans="1:8" x14ac:dyDescent="0.3">
      <c r="A644" s="104" t="s">
        <v>19583</v>
      </c>
      <c r="B644" s="104" t="s">
        <v>294</v>
      </c>
      <c r="C644" s="104" t="s">
        <v>308</v>
      </c>
      <c r="D644" s="107">
        <f>COUNTIF(Data_Eksportir!$B$2:$B$3401,A644)</f>
        <v>11</v>
      </c>
      <c r="E644" s="105">
        <f>SUMIFS(Data_Eksportir!$N$2:$N$3401,Data_Eksportir!$B$2:$B$3401,A644)</f>
        <v>3119323.3153300001</v>
      </c>
      <c r="F644" s="105">
        <f>SUMIFS(Data_Eksportir!$N$2:$N$3401,Data_Eksportir!$B$2:$B$3401,A644,Data_Eksportir!$Q$2:$Q$3401,"Wajar")</f>
        <v>803507.78955999983</v>
      </c>
      <c r="G644" s="108">
        <f t="shared" si="20"/>
        <v>11.000643999999999</v>
      </c>
      <c r="H644" s="109">
        <f t="shared" si="21"/>
        <v>803507.79020399984</v>
      </c>
    </row>
    <row r="645" spans="1:8" x14ac:dyDescent="0.3">
      <c r="A645" s="104" t="s">
        <v>19593</v>
      </c>
      <c r="B645" s="104" t="s">
        <v>297</v>
      </c>
      <c r="C645" s="104" t="s">
        <v>314</v>
      </c>
      <c r="D645" s="107">
        <f>COUNTIF(Data_Eksportir!$B$2:$B$3401,A645)</f>
        <v>1</v>
      </c>
      <c r="E645" s="105">
        <f>SUMIFS(Data_Eksportir!$N$2:$N$3401,Data_Eksportir!$B$2:$B$3401,A645)</f>
        <v>0</v>
      </c>
      <c r="F645" s="105">
        <f>SUMIFS(Data_Eksportir!$N$2:$N$3401,Data_Eksportir!$B$2:$B$3401,A645,Data_Eksportir!$Q$2:$Q$3401,"Wajar")</f>
        <v>0</v>
      </c>
      <c r="G645" s="108">
        <f t="shared" si="20"/>
        <v>1.000645</v>
      </c>
      <c r="H645" s="109">
        <f t="shared" si="21"/>
        <v>6.4499999999999996E-4</v>
      </c>
    </row>
    <row r="646" spans="1:8" x14ac:dyDescent="0.3">
      <c r="A646" s="104" t="s">
        <v>19594</v>
      </c>
      <c r="B646" s="104" t="s">
        <v>280</v>
      </c>
      <c r="C646" s="104" t="s">
        <v>311</v>
      </c>
      <c r="D646" s="107">
        <f>COUNTIF(Data_Eksportir!$B$2:$B$3401,A646)</f>
        <v>2</v>
      </c>
      <c r="E646" s="105">
        <f>SUMIFS(Data_Eksportir!$N$2:$N$3401,Data_Eksportir!$B$2:$B$3401,A646)</f>
        <v>31363.750169999999</v>
      </c>
      <c r="F646" s="105">
        <f>SUMIFS(Data_Eksportir!$N$2:$N$3401,Data_Eksportir!$B$2:$B$3401,A646,Data_Eksportir!$Q$2:$Q$3401,"Wajar")</f>
        <v>31363.750169999999</v>
      </c>
      <c r="G646" s="108">
        <f t="shared" si="20"/>
        <v>2.0006460000000001</v>
      </c>
      <c r="H646" s="109">
        <f t="shared" si="21"/>
        <v>31363.750816</v>
      </c>
    </row>
    <row r="647" spans="1:8" x14ac:dyDescent="0.3">
      <c r="A647" s="104" t="s">
        <v>19595</v>
      </c>
      <c r="B647" s="104" t="s">
        <v>280</v>
      </c>
      <c r="C647" s="104" t="s">
        <v>308</v>
      </c>
      <c r="D647" s="107">
        <f>COUNTIF(Data_Eksportir!$B$2:$B$3401,A647)</f>
        <v>3</v>
      </c>
      <c r="E647" s="105">
        <f>SUMIFS(Data_Eksportir!$N$2:$N$3401,Data_Eksportir!$B$2:$B$3401,A647)</f>
        <v>143732.90041999999</v>
      </c>
      <c r="F647" s="105">
        <f>SUMIFS(Data_Eksportir!$N$2:$N$3401,Data_Eksportir!$B$2:$B$3401,A647,Data_Eksportir!$Q$2:$Q$3401,"Wajar")</f>
        <v>143732.90041999999</v>
      </c>
      <c r="G647" s="108">
        <f t="shared" si="20"/>
        <v>3.0006469999999998</v>
      </c>
      <c r="H647" s="109">
        <f t="shared" si="21"/>
        <v>143732.901067</v>
      </c>
    </row>
    <row r="648" spans="1:8" x14ac:dyDescent="0.3">
      <c r="A648" s="104" t="s">
        <v>19598</v>
      </c>
      <c r="B648" s="104" t="s">
        <v>282</v>
      </c>
      <c r="C648" s="104" t="s">
        <v>311</v>
      </c>
      <c r="D648" s="107">
        <f>COUNTIF(Data_Eksportir!$B$2:$B$3401,A648)</f>
        <v>1</v>
      </c>
      <c r="E648" s="105">
        <f>SUMIFS(Data_Eksportir!$N$2:$N$3401,Data_Eksportir!$B$2:$B$3401,A648)</f>
        <v>0</v>
      </c>
      <c r="F648" s="105">
        <f>SUMIFS(Data_Eksportir!$N$2:$N$3401,Data_Eksportir!$B$2:$B$3401,A648,Data_Eksportir!$Q$2:$Q$3401,"Wajar")</f>
        <v>0</v>
      </c>
      <c r="G648" s="108">
        <f t="shared" si="20"/>
        <v>1.000648</v>
      </c>
      <c r="H648" s="109">
        <f t="shared" si="21"/>
        <v>6.4800000000000003E-4</v>
      </c>
    </row>
    <row r="649" spans="1:8" x14ac:dyDescent="0.3">
      <c r="A649" s="104" t="s">
        <v>19600</v>
      </c>
      <c r="B649" s="104" t="s">
        <v>297</v>
      </c>
      <c r="C649" s="104" t="s">
        <v>308</v>
      </c>
      <c r="D649" s="107">
        <f>COUNTIF(Data_Eksportir!$B$2:$B$3401,A649)</f>
        <v>7</v>
      </c>
      <c r="E649" s="105">
        <f>SUMIFS(Data_Eksportir!$N$2:$N$3401,Data_Eksportir!$B$2:$B$3401,A649)</f>
        <v>171957.94706999997</v>
      </c>
      <c r="F649" s="105">
        <f>SUMIFS(Data_Eksportir!$N$2:$N$3401,Data_Eksportir!$B$2:$B$3401,A649,Data_Eksportir!$Q$2:$Q$3401,"Wajar")</f>
        <v>171957.94706999997</v>
      </c>
      <c r="G649" s="108">
        <f t="shared" si="20"/>
        <v>7.0006490000000001</v>
      </c>
      <c r="H649" s="109">
        <f t="shared" si="21"/>
        <v>171957.94771899996</v>
      </c>
    </row>
    <row r="650" spans="1:8" x14ac:dyDescent="0.3">
      <c r="A650" s="104" t="s">
        <v>19603</v>
      </c>
      <c r="B650" s="104" t="s">
        <v>280</v>
      </c>
      <c r="C650" s="104" t="s">
        <v>320</v>
      </c>
      <c r="D650" s="107">
        <f>COUNTIF(Data_Eksportir!$B$2:$B$3401,A650)</f>
        <v>1</v>
      </c>
      <c r="E650" s="105">
        <f>SUMIFS(Data_Eksportir!$N$2:$N$3401,Data_Eksportir!$B$2:$B$3401,A650)</f>
        <v>0</v>
      </c>
      <c r="F650" s="105">
        <f>SUMIFS(Data_Eksportir!$N$2:$N$3401,Data_Eksportir!$B$2:$B$3401,A650,Data_Eksportir!$Q$2:$Q$3401,"Wajar")</f>
        <v>0</v>
      </c>
      <c r="G650" s="108">
        <f t="shared" si="20"/>
        <v>1.00065</v>
      </c>
      <c r="H650" s="109">
        <f t="shared" si="21"/>
        <v>6.4999999999999997E-4</v>
      </c>
    </row>
    <row r="651" spans="1:8" x14ac:dyDescent="0.3">
      <c r="A651" s="104" t="s">
        <v>19605</v>
      </c>
      <c r="B651" s="104" t="s">
        <v>286</v>
      </c>
      <c r="C651" s="104" t="s">
        <v>314</v>
      </c>
      <c r="D651" s="107">
        <f>COUNTIF(Data_Eksportir!$B$2:$B$3401,A651)</f>
        <v>5</v>
      </c>
      <c r="E651" s="105">
        <f>SUMIFS(Data_Eksportir!$N$2:$N$3401,Data_Eksportir!$B$2:$B$3401,A651)</f>
        <v>212682.29760999998</v>
      </c>
      <c r="F651" s="105">
        <f>SUMIFS(Data_Eksportir!$N$2:$N$3401,Data_Eksportir!$B$2:$B$3401,A651,Data_Eksportir!$Q$2:$Q$3401,"Wajar")</f>
        <v>144279.48731</v>
      </c>
      <c r="G651" s="108">
        <f t="shared" si="20"/>
        <v>5.0006510000000004</v>
      </c>
      <c r="H651" s="109">
        <f t="shared" si="21"/>
        <v>144279.48796100001</v>
      </c>
    </row>
    <row r="652" spans="1:8" x14ac:dyDescent="0.3">
      <c r="A652" s="104" t="s">
        <v>19609</v>
      </c>
      <c r="B652" s="104" t="s">
        <v>292</v>
      </c>
      <c r="C652" s="104" t="s">
        <v>308</v>
      </c>
      <c r="D652" s="107">
        <f>COUNTIF(Data_Eksportir!$B$2:$B$3401,A652)</f>
        <v>1</v>
      </c>
      <c r="E652" s="105">
        <f>SUMIFS(Data_Eksportir!$N$2:$N$3401,Data_Eksportir!$B$2:$B$3401,A652)</f>
        <v>0</v>
      </c>
      <c r="F652" s="105">
        <f>SUMIFS(Data_Eksportir!$N$2:$N$3401,Data_Eksportir!$B$2:$B$3401,A652,Data_Eksportir!$Q$2:$Q$3401,"Wajar")</f>
        <v>0</v>
      </c>
      <c r="G652" s="108">
        <f t="shared" si="20"/>
        <v>1.0006520000000001</v>
      </c>
      <c r="H652" s="109">
        <f t="shared" si="21"/>
        <v>6.5200000000000002E-4</v>
      </c>
    </row>
    <row r="653" spans="1:8" x14ac:dyDescent="0.3">
      <c r="A653" s="104" t="s">
        <v>19610</v>
      </c>
      <c r="B653" s="104" t="s">
        <v>284</v>
      </c>
      <c r="C653" s="104" t="s">
        <v>308</v>
      </c>
      <c r="D653" s="107">
        <f>COUNTIF(Data_Eksportir!$B$2:$B$3401,A653)</f>
        <v>1</v>
      </c>
      <c r="E653" s="105">
        <f>SUMIFS(Data_Eksportir!$N$2:$N$3401,Data_Eksportir!$B$2:$B$3401,A653)</f>
        <v>0</v>
      </c>
      <c r="F653" s="105">
        <f>SUMIFS(Data_Eksportir!$N$2:$N$3401,Data_Eksportir!$B$2:$B$3401,A653,Data_Eksportir!$Q$2:$Q$3401,"Wajar")</f>
        <v>0</v>
      </c>
      <c r="G653" s="108">
        <f t="shared" si="20"/>
        <v>1.000653</v>
      </c>
      <c r="H653" s="109">
        <f t="shared" si="21"/>
        <v>6.5300000000000004E-4</v>
      </c>
    </row>
    <row r="654" spans="1:8" x14ac:dyDescent="0.3">
      <c r="A654" s="104" t="s">
        <v>19611</v>
      </c>
      <c r="B654" s="104" t="s">
        <v>305</v>
      </c>
      <c r="C654" s="104" t="s">
        <v>311</v>
      </c>
      <c r="D654" s="107">
        <f>COUNTIF(Data_Eksportir!$B$2:$B$3401,A654)</f>
        <v>1</v>
      </c>
      <c r="E654" s="105">
        <f>SUMIFS(Data_Eksportir!$N$2:$N$3401,Data_Eksportir!$B$2:$B$3401,A654)</f>
        <v>12144.108120000001</v>
      </c>
      <c r="F654" s="105">
        <f>SUMIFS(Data_Eksportir!$N$2:$N$3401,Data_Eksportir!$B$2:$B$3401,A654,Data_Eksportir!$Q$2:$Q$3401,"Wajar")</f>
        <v>12144.108120000001</v>
      </c>
      <c r="G654" s="108">
        <f t="shared" si="20"/>
        <v>1.0006539999999999</v>
      </c>
      <c r="H654" s="109">
        <f t="shared" si="21"/>
        <v>12144.108774</v>
      </c>
    </row>
    <row r="655" spans="1:8" x14ac:dyDescent="0.3">
      <c r="A655" s="104" t="s">
        <v>19613</v>
      </c>
      <c r="B655" s="104" t="s">
        <v>305</v>
      </c>
      <c r="C655" s="104" t="s">
        <v>311</v>
      </c>
      <c r="D655" s="107">
        <f>COUNTIF(Data_Eksportir!$B$2:$B$3401,A655)</f>
        <v>1</v>
      </c>
      <c r="E655" s="105">
        <f>SUMIFS(Data_Eksportir!$N$2:$N$3401,Data_Eksportir!$B$2:$B$3401,A655)</f>
        <v>24107.37991</v>
      </c>
      <c r="F655" s="105">
        <f>SUMIFS(Data_Eksportir!$N$2:$N$3401,Data_Eksportir!$B$2:$B$3401,A655,Data_Eksportir!$Q$2:$Q$3401,"Wajar")</f>
        <v>24107.37991</v>
      </c>
      <c r="G655" s="108">
        <f t="shared" si="20"/>
        <v>1.0006550000000001</v>
      </c>
      <c r="H655" s="109">
        <f t="shared" si="21"/>
        <v>24107.380564999999</v>
      </c>
    </row>
    <row r="656" spans="1:8" x14ac:dyDescent="0.3">
      <c r="A656" s="104" t="s">
        <v>19615</v>
      </c>
      <c r="B656" s="104" t="s">
        <v>282</v>
      </c>
      <c r="C656" s="104" t="s">
        <v>308</v>
      </c>
      <c r="D656" s="107">
        <f>COUNTIF(Data_Eksportir!$B$2:$B$3401,A656)</f>
        <v>14</v>
      </c>
      <c r="E656" s="105">
        <f>SUMIFS(Data_Eksportir!$N$2:$N$3401,Data_Eksportir!$B$2:$B$3401,A656)</f>
        <v>1600041.9605479999</v>
      </c>
      <c r="F656" s="105">
        <f>SUMIFS(Data_Eksportir!$N$2:$N$3401,Data_Eksportir!$B$2:$B$3401,A656,Data_Eksportir!$Q$2:$Q$3401,"Wajar")</f>
        <v>1502434.899098</v>
      </c>
      <c r="G656" s="108">
        <f t="shared" si="20"/>
        <v>14.000655999999999</v>
      </c>
      <c r="H656" s="109">
        <f t="shared" si="21"/>
        <v>1502434.8997540001</v>
      </c>
    </row>
    <row r="657" spans="1:8" x14ac:dyDescent="0.3">
      <c r="A657" s="104" t="s">
        <v>19630</v>
      </c>
      <c r="B657" s="104" t="s">
        <v>286</v>
      </c>
      <c r="C657" s="104" t="s">
        <v>311</v>
      </c>
      <c r="D657" s="107">
        <f>COUNTIF(Data_Eksportir!$B$2:$B$3401,A657)</f>
        <v>2</v>
      </c>
      <c r="E657" s="105">
        <f>SUMIFS(Data_Eksportir!$N$2:$N$3401,Data_Eksportir!$B$2:$B$3401,A657)</f>
        <v>271871.14510000002</v>
      </c>
      <c r="F657" s="105">
        <f>SUMIFS(Data_Eksportir!$N$2:$N$3401,Data_Eksportir!$B$2:$B$3401,A657,Data_Eksportir!$Q$2:$Q$3401,"Wajar")</f>
        <v>0</v>
      </c>
      <c r="G657" s="108">
        <f t="shared" si="20"/>
        <v>2.0006569999999999</v>
      </c>
      <c r="H657" s="109">
        <f t="shared" si="21"/>
        <v>6.5700000000000003E-4</v>
      </c>
    </row>
    <row r="658" spans="1:8" x14ac:dyDescent="0.3">
      <c r="A658" s="104" t="s">
        <v>19633</v>
      </c>
      <c r="B658" s="104" t="s">
        <v>288</v>
      </c>
      <c r="C658" s="104" t="s">
        <v>311</v>
      </c>
      <c r="D658" s="107">
        <f>COUNTIF(Data_Eksportir!$B$2:$B$3401,A658)</f>
        <v>3</v>
      </c>
      <c r="E658" s="105">
        <f>SUMIFS(Data_Eksportir!$N$2:$N$3401,Data_Eksportir!$B$2:$B$3401,A658)</f>
        <v>78454.909020000006</v>
      </c>
      <c r="F658" s="105">
        <f>SUMIFS(Data_Eksportir!$N$2:$N$3401,Data_Eksportir!$B$2:$B$3401,A658,Data_Eksportir!$Q$2:$Q$3401,"Wajar")</f>
        <v>0</v>
      </c>
      <c r="G658" s="108">
        <f t="shared" si="20"/>
        <v>3.000658</v>
      </c>
      <c r="H658" s="109">
        <f t="shared" si="21"/>
        <v>6.5799999999999995E-4</v>
      </c>
    </row>
    <row r="659" spans="1:8" x14ac:dyDescent="0.3">
      <c r="A659" s="104" t="s">
        <v>19636</v>
      </c>
      <c r="B659" s="104" t="s">
        <v>292</v>
      </c>
      <c r="C659" s="104" t="s">
        <v>314</v>
      </c>
      <c r="D659" s="107">
        <f>COUNTIF(Data_Eksportir!$B$2:$B$3401,A659)</f>
        <v>3</v>
      </c>
      <c r="E659" s="105">
        <f>SUMIFS(Data_Eksportir!$N$2:$N$3401,Data_Eksportir!$B$2:$B$3401,A659)</f>
        <v>175679.497462</v>
      </c>
      <c r="F659" s="105">
        <f>SUMIFS(Data_Eksportir!$N$2:$N$3401,Data_Eksportir!$B$2:$B$3401,A659,Data_Eksportir!$Q$2:$Q$3401,"Wajar")</f>
        <v>175679.497462</v>
      </c>
      <c r="G659" s="108">
        <f t="shared" si="20"/>
        <v>3.0006590000000002</v>
      </c>
      <c r="H659" s="109">
        <f t="shared" si="21"/>
        <v>175679.49812100001</v>
      </c>
    </row>
    <row r="660" spans="1:8" x14ac:dyDescent="0.3">
      <c r="A660" s="104" t="s">
        <v>19639</v>
      </c>
      <c r="B660" s="104" t="s">
        <v>280</v>
      </c>
      <c r="C660" s="104" t="s">
        <v>311</v>
      </c>
      <c r="D660" s="107">
        <f>COUNTIF(Data_Eksportir!$B$2:$B$3401,A660)</f>
        <v>6</v>
      </c>
      <c r="E660" s="105">
        <f>SUMIFS(Data_Eksportir!$N$2:$N$3401,Data_Eksportir!$B$2:$B$3401,A660)</f>
        <v>148063.4179879</v>
      </c>
      <c r="F660" s="105">
        <f>SUMIFS(Data_Eksportir!$N$2:$N$3401,Data_Eksportir!$B$2:$B$3401,A660,Data_Eksportir!$Q$2:$Q$3401,"Wajar")</f>
        <v>148063.4179879</v>
      </c>
      <c r="G660" s="108">
        <f t="shared" si="20"/>
        <v>6.0006599999999999</v>
      </c>
      <c r="H660" s="109">
        <f t="shared" si="21"/>
        <v>148063.41864789999</v>
      </c>
    </row>
    <row r="661" spans="1:8" x14ac:dyDescent="0.3">
      <c r="A661" s="104" t="s">
        <v>19644</v>
      </c>
      <c r="B661" s="104" t="s">
        <v>284</v>
      </c>
      <c r="C661" s="104" t="s">
        <v>308</v>
      </c>
      <c r="D661" s="107">
        <f>COUNTIF(Data_Eksportir!$B$2:$B$3401,A661)</f>
        <v>1</v>
      </c>
      <c r="E661" s="105">
        <f>SUMIFS(Data_Eksportir!$N$2:$N$3401,Data_Eksportir!$B$2:$B$3401,A661)</f>
        <v>0</v>
      </c>
      <c r="F661" s="105">
        <f>SUMIFS(Data_Eksportir!$N$2:$N$3401,Data_Eksportir!$B$2:$B$3401,A661,Data_Eksportir!$Q$2:$Q$3401,"Wajar")</f>
        <v>0</v>
      </c>
      <c r="G661" s="108">
        <f t="shared" si="20"/>
        <v>1.000661</v>
      </c>
      <c r="H661" s="109">
        <f t="shared" si="21"/>
        <v>6.6100000000000002E-4</v>
      </c>
    </row>
    <row r="662" spans="1:8" x14ac:dyDescent="0.3">
      <c r="A662" s="104" t="s">
        <v>19645</v>
      </c>
      <c r="B662" s="104" t="s">
        <v>282</v>
      </c>
      <c r="C662" s="104" t="s">
        <v>311</v>
      </c>
      <c r="D662" s="107">
        <f>COUNTIF(Data_Eksportir!$B$2:$B$3401,A662)</f>
        <v>3</v>
      </c>
      <c r="E662" s="105">
        <f>SUMIFS(Data_Eksportir!$N$2:$N$3401,Data_Eksportir!$B$2:$B$3401,A662)</f>
        <v>671194.7929</v>
      </c>
      <c r="F662" s="105">
        <f>SUMIFS(Data_Eksportir!$N$2:$N$3401,Data_Eksportir!$B$2:$B$3401,A662,Data_Eksportir!$Q$2:$Q$3401,"Wajar")</f>
        <v>225847.4136</v>
      </c>
      <c r="G662" s="108">
        <f t="shared" si="20"/>
        <v>3.0006620000000002</v>
      </c>
      <c r="H662" s="109">
        <f t="shared" si="21"/>
        <v>225847.41426200001</v>
      </c>
    </row>
    <row r="663" spans="1:8" x14ac:dyDescent="0.3">
      <c r="A663" s="104" t="s">
        <v>19649</v>
      </c>
      <c r="B663" s="104" t="s">
        <v>284</v>
      </c>
      <c r="C663" s="104" t="s">
        <v>308</v>
      </c>
      <c r="D663" s="107">
        <f>COUNTIF(Data_Eksportir!$B$2:$B$3401,A663)</f>
        <v>2</v>
      </c>
      <c r="E663" s="105">
        <f>SUMIFS(Data_Eksportir!$N$2:$N$3401,Data_Eksportir!$B$2:$B$3401,A663)</f>
        <v>123676.31802000001</v>
      </c>
      <c r="F663" s="105">
        <f>SUMIFS(Data_Eksportir!$N$2:$N$3401,Data_Eksportir!$B$2:$B$3401,A663,Data_Eksportir!$Q$2:$Q$3401,"Wajar")</f>
        <v>123676.31802000001</v>
      </c>
      <c r="G663" s="108">
        <f t="shared" si="20"/>
        <v>2.0006629999999999</v>
      </c>
      <c r="H663" s="109">
        <f t="shared" si="21"/>
        <v>123676.318683</v>
      </c>
    </row>
    <row r="664" spans="1:8" x14ac:dyDescent="0.3">
      <c r="A664" s="104" t="s">
        <v>19652</v>
      </c>
      <c r="B664" s="104" t="s">
        <v>282</v>
      </c>
      <c r="C664" s="104" t="s">
        <v>308</v>
      </c>
      <c r="D664" s="107">
        <f>COUNTIF(Data_Eksportir!$B$2:$B$3401,A664)</f>
        <v>10</v>
      </c>
      <c r="E664" s="105">
        <f>SUMIFS(Data_Eksportir!$N$2:$N$3401,Data_Eksportir!$B$2:$B$3401,A664)</f>
        <v>1196450.4680599999</v>
      </c>
      <c r="F664" s="105">
        <f>SUMIFS(Data_Eksportir!$N$2:$N$3401,Data_Eksportir!$B$2:$B$3401,A664,Data_Eksportir!$Q$2:$Q$3401,"Wajar")</f>
        <v>1196450.4680599999</v>
      </c>
      <c r="G664" s="108">
        <f t="shared" si="20"/>
        <v>10.000664</v>
      </c>
      <c r="H664" s="109">
        <f t="shared" si="21"/>
        <v>1196450.4687239998</v>
      </c>
    </row>
    <row r="665" spans="1:8" x14ac:dyDescent="0.3">
      <c r="A665" s="104" t="s">
        <v>19662</v>
      </c>
      <c r="B665" s="104" t="s">
        <v>292</v>
      </c>
      <c r="C665" s="104" t="s">
        <v>317</v>
      </c>
      <c r="D665" s="107">
        <f>COUNTIF(Data_Eksportir!$B$2:$B$3401,A665)</f>
        <v>1</v>
      </c>
      <c r="E665" s="105">
        <f>SUMIFS(Data_Eksportir!$N$2:$N$3401,Data_Eksportir!$B$2:$B$3401,A665)</f>
        <v>0</v>
      </c>
      <c r="F665" s="105">
        <f>SUMIFS(Data_Eksportir!$N$2:$N$3401,Data_Eksportir!$B$2:$B$3401,A665,Data_Eksportir!$Q$2:$Q$3401,"Wajar")</f>
        <v>0</v>
      </c>
      <c r="G665" s="108">
        <f t="shared" si="20"/>
        <v>1.0006649999999999</v>
      </c>
      <c r="H665" s="109">
        <f t="shared" si="21"/>
        <v>6.6500000000000001E-4</v>
      </c>
    </row>
    <row r="666" spans="1:8" x14ac:dyDescent="0.3">
      <c r="A666" s="104" t="s">
        <v>19663</v>
      </c>
      <c r="B666" s="104" t="s">
        <v>284</v>
      </c>
      <c r="C666" s="104" t="s">
        <v>308</v>
      </c>
      <c r="D666" s="107">
        <f>COUNTIF(Data_Eksportir!$B$2:$B$3401,A666)</f>
        <v>1</v>
      </c>
      <c r="E666" s="105">
        <f>SUMIFS(Data_Eksportir!$N$2:$N$3401,Data_Eksportir!$B$2:$B$3401,A666)</f>
        <v>0</v>
      </c>
      <c r="F666" s="105">
        <f>SUMIFS(Data_Eksportir!$N$2:$N$3401,Data_Eksportir!$B$2:$B$3401,A666,Data_Eksportir!$Q$2:$Q$3401,"Wajar")</f>
        <v>0</v>
      </c>
      <c r="G666" s="108">
        <f t="shared" si="20"/>
        <v>1.0006660000000001</v>
      </c>
      <c r="H666" s="109">
        <f t="shared" si="21"/>
        <v>6.6600000000000003E-4</v>
      </c>
    </row>
    <row r="667" spans="1:8" x14ac:dyDescent="0.3">
      <c r="A667" s="104" t="s">
        <v>19664</v>
      </c>
      <c r="B667" s="104" t="s">
        <v>280</v>
      </c>
      <c r="C667" s="104" t="s">
        <v>308</v>
      </c>
      <c r="D667" s="107">
        <f>COUNTIF(Data_Eksportir!$B$2:$B$3401,A667)</f>
        <v>1</v>
      </c>
      <c r="E667" s="105">
        <f>SUMIFS(Data_Eksportir!$N$2:$N$3401,Data_Eksportir!$B$2:$B$3401,A667)</f>
        <v>0</v>
      </c>
      <c r="F667" s="105">
        <f>SUMIFS(Data_Eksportir!$N$2:$N$3401,Data_Eksportir!$B$2:$B$3401,A667,Data_Eksportir!$Q$2:$Q$3401,"Wajar")</f>
        <v>0</v>
      </c>
      <c r="G667" s="108">
        <f t="shared" si="20"/>
        <v>1.000667</v>
      </c>
      <c r="H667" s="109">
        <f t="shared" si="21"/>
        <v>6.6699999999999995E-4</v>
      </c>
    </row>
    <row r="668" spans="1:8" x14ac:dyDescent="0.3">
      <c r="A668" s="104" t="s">
        <v>19665</v>
      </c>
      <c r="B668" s="104" t="s">
        <v>282</v>
      </c>
      <c r="C668" s="104" t="s">
        <v>308</v>
      </c>
      <c r="D668" s="107">
        <f>COUNTIF(Data_Eksportir!$B$2:$B$3401,A668)</f>
        <v>3</v>
      </c>
      <c r="E668" s="105">
        <f>SUMIFS(Data_Eksportir!$N$2:$N$3401,Data_Eksportir!$B$2:$B$3401,A668)</f>
        <v>98982.34908</v>
      </c>
      <c r="F668" s="105">
        <f>SUMIFS(Data_Eksportir!$N$2:$N$3401,Data_Eksportir!$B$2:$B$3401,A668,Data_Eksportir!$Q$2:$Q$3401,"Wajar")</f>
        <v>98982.34908</v>
      </c>
      <c r="G668" s="108">
        <f t="shared" si="20"/>
        <v>3.0006680000000001</v>
      </c>
      <c r="H668" s="109">
        <f t="shared" si="21"/>
        <v>98982.349747999993</v>
      </c>
    </row>
    <row r="669" spans="1:8" x14ac:dyDescent="0.3">
      <c r="A669" s="104" t="s">
        <v>19667</v>
      </c>
      <c r="B669" s="104" t="s">
        <v>280</v>
      </c>
      <c r="C669" s="104" t="s">
        <v>308</v>
      </c>
      <c r="D669" s="107">
        <f>COUNTIF(Data_Eksportir!$B$2:$B$3401,A669)</f>
        <v>23</v>
      </c>
      <c r="E669" s="105">
        <f>SUMIFS(Data_Eksportir!$N$2:$N$3401,Data_Eksportir!$B$2:$B$3401,A669)</f>
        <v>1854530.0557370002</v>
      </c>
      <c r="F669" s="105">
        <f>SUMIFS(Data_Eksportir!$N$2:$N$3401,Data_Eksportir!$B$2:$B$3401,A669,Data_Eksportir!$Q$2:$Q$3401,"Wajar")</f>
        <v>725269.47685700003</v>
      </c>
      <c r="G669" s="108">
        <f t="shared" si="20"/>
        <v>23.000668999999998</v>
      </c>
      <c r="H669" s="109">
        <f t="shared" si="21"/>
        <v>725269.477526</v>
      </c>
    </row>
    <row r="670" spans="1:8" x14ac:dyDescent="0.3">
      <c r="A670" s="104" t="s">
        <v>19687</v>
      </c>
      <c r="B670" s="104" t="s">
        <v>292</v>
      </c>
      <c r="C670" s="104" t="s">
        <v>311</v>
      </c>
      <c r="D670" s="107">
        <f>COUNTIF(Data_Eksportir!$B$2:$B$3401,A670)</f>
        <v>2</v>
      </c>
      <c r="E670" s="105">
        <f>SUMIFS(Data_Eksportir!$N$2:$N$3401,Data_Eksportir!$B$2:$B$3401,A670)</f>
        <v>260471.75085000001</v>
      </c>
      <c r="F670" s="105">
        <f>SUMIFS(Data_Eksportir!$N$2:$N$3401,Data_Eksportir!$B$2:$B$3401,A670,Data_Eksportir!$Q$2:$Q$3401,"Wajar")</f>
        <v>260471.75085000001</v>
      </c>
      <c r="G670" s="108">
        <f t="shared" si="20"/>
        <v>2.0006699999999999</v>
      </c>
      <c r="H670" s="109">
        <f t="shared" si="21"/>
        <v>260471.75152000002</v>
      </c>
    </row>
    <row r="671" spans="1:8" x14ac:dyDescent="0.3">
      <c r="A671" s="104" t="s">
        <v>19689</v>
      </c>
      <c r="B671" s="104" t="s">
        <v>302</v>
      </c>
      <c r="C671" s="104" t="s">
        <v>320</v>
      </c>
      <c r="D671" s="107">
        <f>COUNTIF(Data_Eksportir!$B$2:$B$3401,A671)</f>
        <v>4</v>
      </c>
      <c r="E671" s="105">
        <f>SUMIFS(Data_Eksportir!$N$2:$N$3401,Data_Eksportir!$B$2:$B$3401,A671)</f>
        <v>229848.36746000001</v>
      </c>
      <c r="F671" s="105">
        <f>SUMIFS(Data_Eksportir!$N$2:$N$3401,Data_Eksportir!$B$2:$B$3401,A671,Data_Eksportir!$Q$2:$Q$3401,"Wajar")</f>
        <v>57605.952059999996</v>
      </c>
      <c r="G671" s="108">
        <f t="shared" si="20"/>
        <v>4.0006709999999996</v>
      </c>
      <c r="H671" s="109">
        <f t="shared" si="21"/>
        <v>57605.952730999998</v>
      </c>
    </row>
    <row r="672" spans="1:8" x14ac:dyDescent="0.3">
      <c r="A672" s="104" t="s">
        <v>19692</v>
      </c>
      <c r="B672" s="104" t="s">
        <v>286</v>
      </c>
      <c r="C672" s="104" t="s">
        <v>308</v>
      </c>
      <c r="D672" s="107">
        <f>COUNTIF(Data_Eksportir!$B$2:$B$3401,A672)</f>
        <v>2</v>
      </c>
      <c r="E672" s="105">
        <f>SUMIFS(Data_Eksportir!$N$2:$N$3401,Data_Eksportir!$B$2:$B$3401,A672)</f>
        <v>447142.68237999995</v>
      </c>
      <c r="F672" s="105">
        <f>SUMIFS(Data_Eksportir!$N$2:$N$3401,Data_Eksportir!$B$2:$B$3401,A672,Data_Eksportir!$Q$2:$Q$3401,"Wajar")</f>
        <v>23009.079880000001</v>
      </c>
      <c r="G672" s="108">
        <f t="shared" si="20"/>
        <v>2.0006719999999998</v>
      </c>
      <c r="H672" s="109">
        <f t="shared" si="21"/>
        <v>23009.080551999999</v>
      </c>
    </row>
    <row r="673" spans="1:8" x14ac:dyDescent="0.3">
      <c r="A673" s="104" t="s">
        <v>19694</v>
      </c>
      <c r="B673" s="104" t="s">
        <v>282</v>
      </c>
      <c r="C673" s="104" t="s">
        <v>308</v>
      </c>
      <c r="D673" s="107">
        <f>COUNTIF(Data_Eksportir!$B$2:$B$3401,A673)</f>
        <v>2</v>
      </c>
      <c r="E673" s="105">
        <f>SUMIFS(Data_Eksportir!$N$2:$N$3401,Data_Eksportir!$B$2:$B$3401,A673)</f>
        <v>11235993.492000001</v>
      </c>
      <c r="F673" s="105">
        <f>SUMIFS(Data_Eksportir!$N$2:$N$3401,Data_Eksportir!$B$2:$B$3401,A673,Data_Eksportir!$Q$2:$Q$3401,"Wajar")</f>
        <v>11235993.492000001</v>
      </c>
      <c r="G673" s="108">
        <f t="shared" si="20"/>
        <v>2.0006729999999999</v>
      </c>
      <c r="H673" s="109">
        <f t="shared" si="21"/>
        <v>11235993.492673</v>
      </c>
    </row>
    <row r="674" spans="1:8" x14ac:dyDescent="0.3">
      <c r="A674" s="104" t="s">
        <v>19697</v>
      </c>
      <c r="B674" s="104" t="s">
        <v>292</v>
      </c>
      <c r="C674" s="104" t="s">
        <v>308</v>
      </c>
      <c r="D674" s="107">
        <f>COUNTIF(Data_Eksportir!$B$2:$B$3401,A674)</f>
        <v>1</v>
      </c>
      <c r="E674" s="105">
        <f>SUMIFS(Data_Eksportir!$N$2:$N$3401,Data_Eksportir!$B$2:$B$3401,A674)</f>
        <v>193992.42370000001</v>
      </c>
      <c r="F674" s="105">
        <f>SUMIFS(Data_Eksportir!$N$2:$N$3401,Data_Eksportir!$B$2:$B$3401,A674,Data_Eksportir!$Q$2:$Q$3401,"Wajar")</f>
        <v>193992.42370000001</v>
      </c>
      <c r="G674" s="108">
        <f t="shared" si="20"/>
        <v>1.0006740000000001</v>
      </c>
      <c r="H674" s="109">
        <f t="shared" si="21"/>
        <v>193992.42437400002</v>
      </c>
    </row>
    <row r="675" spans="1:8" x14ac:dyDescent="0.3">
      <c r="A675" s="104" t="s">
        <v>19698</v>
      </c>
      <c r="B675" s="104" t="s">
        <v>292</v>
      </c>
      <c r="C675" s="104" t="s">
        <v>308</v>
      </c>
      <c r="D675" s="107">
        <f>COUNTIF(Data_Eksportir!$B$2:$B$3401,A675)</f>
        <v>2</v>
      </c>
      <c r="E675" s="105">
        <f>SUMIFS(Data_Eksportir!$N$2:$N$3401,Data_Eksportir!$B$2:$B$3401,A675)</f>
        <v>137656.27601999999</v>
      </c>
      <c r="F675" s="105">
        <f>SUMIFS(Data_Eksportir!$N$2:$N$3401,Data_Eksportir!$B$2:$B$3401,A675,Data_Eksportir!$Q$2:$Q$3401,"Wajar")</f>
        <v>0</v>
      </c>
      <c r="G675" s="108">
        <f t="shared" si="20"/>
        <v>2.0006750000000002</v>
      </c>
      <c r="H675" s="109">
        <f t="shared" si="21"/>
        <v>6.7500000000000004E-4</v>
      </c>
    </row>
    <row r="676" spans="1:8" x14ac:dyDescent="0.3">
      <c r="A676" s="104" t="s">
        <v>19699</v>
      </c>
      <c r="B676" s="104" t="s">
        <v>292</v>
      </c>
      <c r="C676" s="104" t="s">
        <v>311</v>
      </c>
      <c r="D676" s="107">
        <f>COUNTIF(Data_Eksportir!$B$2:$B$3401,A676)</f>
        <v>1</v>
      </c>
      <c r="E676" s="105">
        <f>SUMIFS(Data_Eksportir!$N$2:$N$3401,Data_Eksportir!$B$2:$B$3401,A676)</f>
        <v>59873.012880000002</v>
      </c>
      <c r="F676" s="105">
        <f>SUMIFS(Data_Eksportir!$N$2:$N$3401,Data_Eksportir!$B$2:$B$3401,A676,Data_Eksportir!$Q$2:$Q$3401,"Wajar")</f>
        <v>59873.012880000002</v>
      </c>
      <c r="G676" s="108">
        <f t="shared" si="20"/>
        <v>1.0006759999999999</v>
      </c>
      <c r="H676" s="109">
        <f t="shared" si="21"/>
        <v>59873.013556000005</v>
      </c>
    </row>
    <row r="677" spans="1:8" x14ac:dyDescent="0.3">
      <c r="A677" s="104" t="s">
        <v>19700</v>
      </c>
      <c r="B677" s="104" t="s">
        <v>286</v>
      </c>
      <c r="C677" s="104" t="s">
        <v>311</v>
      </c>
      <c r="D677" s="107">
        <f>COUNTIF(Data_Eksportir!$B$2:$B$3401,A677)</f>
        <v>3</v>
      </c>
      <c r="E677" s="105">
        <f>SUMIFS(Data_Eksportir!$N$2:$N$3401,Data_Eksportir!$B$2:$B$3401,A677)</f>
        <v>2962521.7299099998</v>
      </c>
      <c r="F677" s="105">
        <f>SUMIFS(Data_Eksportir!$N$2:$N$3401,Data_Eksportir!$B$2:$B$3401,A677,Data_Eksportir!$Q$2:$Q$3401,"Wajar")</f>
        <v>0</v>
      </c>
      <c r="G677" s="108">
        <f t="shared" si="20"/>
        <v>3.000677</v>
      </c>
      <c r="H677" s="109">
        <f t="shared" si="21"/>
        <v>6.7699999999999998E-4</v>
      </c>
    </row>
    <row r="678" spans="1:8" x14ac:dyDescent="0.3">
      <c r="A678" s="104" t="s">
        <v>19702</v>
      </c>
      <c r="B678" s="104" t="s">
        <v>282</v>
      </c>
      <c r="C678" s="104" t="s">
        <v>308</v>
      </c>
      <c r="D678" s="107">
        <f>COUNTIF(Data_Eksportir!$B$2:$B$3401,A678)</f>
        <v>16</v>
      </c>
      <c r="E678" s="105">
        <f>SUMIFS(Data_Eksportir!$N$2:$N$3401,Data_Eksportir!$B$2:$B$3401,A678)</f>
        <v>178867.96596</v>
      </c>
      <c r="F678" s="105">
        <f>SUMIFS(Data_Eksportir!$N$2:$N$3401,Data_Eksportir!$B$2:$B$3401,A678,Data_Eksportir!$Q$2:$Q$3401,"Wajar")</f>
        <v>41402.285240000005</v>
      </c>
      <c r="G678" s="108">
        <f t="shared" si="20"/>
        <v>16.000678000000001</v>
      </c>
      <c r="H678" s="109">
        <f t="shared" si="21"/>
        <v>41402.285918000001</v>
      </c>
    </row>
    <row r="679" spans="1:8" x14ac:dyDescent="0.3">
      <c r="A679" s="104" t="s">
        <v>19712</v>
      </c>
      <c r="B679" s="104" t="s">
        <v>297</v>
      </c>
      <c r="C679" s="104" t="s">
        <v>311</v>
      </c>
      <c r="D679" s="107">
        <f>COUNTIF(Data_Eksportir!$B$2:$B$3401,A679)</f>
        <v>4</v>
      </c>
      <c r="E679" s="105">
        <f>SUMIFS(Data_Eksportir!$N$2:$N$3401,Data_Eksportir!$B$2:$B$3401,A679)</f>
        <v>233827.74218</v>
      </c>
      <c r="F679" s="105">
        <f>SUMIFS(Data_Eksportir!$N$2:$N$3401,Data_Eksportir!$B$2:$B$3401,A679,Data_Eksportir!$Q$2:$Q$3401,"Wajar")</f>
        <v>233827.74218</v>
      </c>
      <c r="G679" s="108">
        <f t="shared" si="20"/>
        <v>4.0006789999999999</v>
      </c>
      <c r="H679" s="109">
        <f t="shared" si="21"/>
        <v>233827.74285899999</v>
      </c>
    </row>
    <row r="680" spans="1:8" x14ac:dyDescent="0.3">
      <c r="A680" s="104" t="s">
        <v>19717</v>
      </c>
      <c r="B680" s="104" t="s">
        <v>282</v>
      </c>
      <c r="C680" s="104" t="s">
        <v>308</v>
      </c>
      <c r="D680" s="107">
        <f>COUNTIF(Data_Eksportir!$B$2:$B$3401,A680)</f>
        <v>2</v>
      </c>
      <c r="E680" s="105">
        <f>SUMIFS(Data_Eksportir!$N$2:$N$3401,Data_Eksportir!$B$2:$B$3401,A680)</f>
        <v>114319.65399999999</v>
      </c>
      <c r="F680" s="105">
        <f>SUMIFS(Data_Eksportir!$N$2:$N$3401,Data_Eksportir!$B$2:$B$3401,A680,Data_Eksportir!$Q$2:$Q$3401,"Wajar")</f>
        <v>114319.65399999999</v>
      </c>
      <c r="G680" s="108">
        <f t="shared" si="20"/>
        <v>2.00068</v>
      </c>
      <c r="H680" s="109">
        <f t="shared" si="21"/>
        <v>114319.65467999999</v>
      </c>
    </row>
    <row r="681" spans="1:8" x14ac:dyDescent="0.3">
      <c r="A681" s="104" t="s">
        <v>19719</v>
      </c>
      <c r="B681" s="104" t="s">
        <v>336</v>
      </c>
      <c r="C681" s="104" t="s">
        <v>314</v>
      </c>
      <c r="D681" s="107">
        <f>COUNTIF(Data_Eksportir!$B$2:$B$3401,A681)</f>
        <v>4</v>
      </c>
      <c r="E681" s="105">
        <f>SUMIFS(Data_Eksportir!$N$2:$N$3401,Data_Eksportir!$B$2:$B$3401,A681)</f>
        <v>1217730.6161</v>
      </c>
      <c r="F681" s="105">
        <f>SUMIFS(Data_Eksportir!$N$2:$N$3401,Data_Eksportir!$B$2:$B$3401,A681,Data_Eksportir!$Q$2:$Q$3401,"Wajar")</f>
        <v>1217730.6161</v>
      </c>
      <c r="G681" s="108">
        <f t="shared" si="20"/>
        <v>4.0006810000000002</v>
      </c>
      <c r="H681" s="109">
        <f t="shared" si="21"/>
        <v>1217730.616781</v>
      </c>
    </row>
    <row r="682" spans="1:8" x14ac:dyDescent="0.3">
      <c r="A682" s="104" t="s">
        <v>19724</v>
      </c>
      <c r="B682" s="104" t="s">
        <v>302</v>
      </c>
      <c r="C682" s="104" t="s">
        <v>311</v>
      </c>
      <c r="D682" s="107">
        <f>COUNTIF(Data_Eksportir!$B$2:$B$3401,A682)</f>
        <v>2</v>
      </c>
      <c r="E682" s="105">
        <f>SUMIFS(Data_Eksportir!$N$2:$N$3401,Data_Eksportir!$B$2:$B$3401,A682)</f>
        <v>50557.296758999997</v>
      </c>
      <c r="F682" s="105">
        <f>SUMIFS(Data_Eksportir!$N$2:$N$3401,Data_Eksportir!$B$2:$B$3401,A682,Data_Eksportir!$Q$2:$Q$3401,"Wajar")</f>
        <v>50557.296758999997</v>
      </c>
      <c r="G682" s="108">
        <f t="shared" si="20"/>
        <v>2.0006819999999998</v>
      </c>
      <c r="H682" s="109">
        <f t="shared" si="21"/>
        <v>50557.297440999995</v>
      </c>
    </row>
    <row r="683" spans="1:8" x14ac:dyDescent="0.3">
      <c r="A683" s="104" t="s">
        <v>19726</v>
      </c>
      <c r="B683" s="104" t="s">
        <v>305</v>
      </c>
      <c r="C683" s="104" t="s">
        <v>311</v>
      </c>
      <c r="D683" s="107">
        <f>COUNTIF(Data_Eksportir!$B$2:$B$3401,A683)</f>
        <v>11</v>
      </c>
      <c r="E683" s="105">
        <f>SUMIFS(Data_Eksportir!$N$2:$N$3401,Data_Eksportir!$B$2:$B$3401,A683)</f>
        <v>1370208.2321920698</v>
      </c>
      <c r="F683" s="105">
        <f>SUMIFS(Data_Eksportir!$N$2:$N$3401,Data_Eksportir!$B$2:$B$3401,A683,Data_Eksportir!$Q$2:$Q$3401,"Wajar")</f>
        <v>439461.79897100001</v>
      </c>
      <c r="G683" s="108">
        <f t="shared" si="20"/>
        <v>11.000683</v>
      </c>
      <c r="H683" s="109">
        <f t="shared" si="21"/>
        <v>439461.79965400003</v>
      </c>
    </row>
    <row r="684" spans="1:8" x14ac:dyDescent="0.3">
      <c r="A684" s="104" t="s">
        <v>19737</v>
      </c>
      <c r="B684" s="104" t="s">
        <v>280</v>
      </c>
      <c r="C684" s="104" t="s">
        <v>311</v>
      </c>
      <c r="D684" s="107">
        <f>COUNTIF(Data_Eksportir!$B$2:$B$3401,A684)</f>
        <v>1</v>
      </c>
      <c r="E684" s="105">
        <f>SUMIFS(Data_Eksportir!$N$2:$N$3401,Data_Eksportir!$B$2:$B$3401,A684)</f>
        <v>468523.17200000002</v>
      </c>
      <c r="F684" s="105">
        <f>SUMIFS(Data_Eksportir!$N$2:$N$3401,Data_Eksportir!$B$2:$B$3401,A684,Data_Eksportir!$Q$2:$Q$3401,"Wajar")</f>
        <v>468523.17200000002</v>
      </c>
      <c r="G684" s="108">
        <f t="shared" si="20"/>
        <v>1.0006839999999999</v>
      </c>
      <c r="H684" s="109">
        <f t="shared" si="21"/>
        <v>468523.17268400005</v>
      </c>
    </row>
    <row r="685" spans="1:8" x14ac:dyDescent="0.3">
      <c r="A685" s="104" t="s">
        <v>19739</v>
      </c>
      <c r="B685" s="104" t="s">
        <v>284</v>
      </c>
      <c r="C685" s="104" t="s">
        <v>308</v>
      </c>
      <c r="D685" s="107">
        <f>COUNTIF(Data_Eksportir!$B$2:$B$3401,A685)</f>
        <v>3</v>
      </c>
      <c r="E685" s="105">
        <f>SUMIFS(Data_Eksportir!$N$2:$N$3401,Data_Eksportir!$B$2:$B$3401,A685)</f>
        <v>115148.85553300001</v>
      </c>
      <c r="F685" s="105">
        <f>SUMIFS(Data_Eksportir!$N$2:$N$3401,Data_Eksportir!$B$2:$B$3401,A685,Data_Eksportir!$Q$2:$Q$3401,"Wajar")</f>
        <v>115148.85553300001</v>
      </c>
      <c r="G685" s="108">
        <f t="shared" si="20"/>
        <v>3.0006849999999998</v>
      </c>
      <c r="H685" s="109">
        <f t="shared" si="21"/>
        <v>115148.85621800002</v>
      </c>
    </row>
    <row r="686" spans="1:8" x14ac:dyDescent="0.3">
      <c r="A686" s="104" t="s">
        <v>19742</v>
      </c>
      <c r="B686" s="104" t="s">
        <v>280</v>
      </c>
      <c r="C686" s="104" t="s">
        <v>311</v>
      </c>
      <c r="D686" s="107">
        <f>COUNTIF(Data_Eksportir!$B$2:$B$3401,A686)</f>
        <v>10</v>
      </c>
      <c r="E686" s="105">
        <f>SUMIFS(Data_Eksportir!$N$2:$N$3401,Data_Eksportir!$B$2:$B$3401,A686)</f>
        <v>889164255.95799994</v>
      </c>
      <c r="F686" s="105">
        <f>SUMIFS(Data_Eksportir!$N$2:$N$3401,Data_Eksportir!$B$2:$B$3401,A686,Data_Eksportir!$Q$2:$Q$3401,"Wajar")</f>
        <v>0</v>
      </c>
      <c r="G686" s="108">
        <f t="shared" si="20"/>
        <v>10.000686</v>
      </c>
      <c r="H686" s="109">
        <f t="shared" si="21"/>
        <v>6.8599999999999998E-4</v>
      </c>
    </row>
    <row r="687" spans="1:8" x14ac:dyDescent="0.3">
      <c r="A687" s="104" t="s">
        <v>19753</v>
      </c>
      <c r="B687" s="104" t="s">
        <v>286</v>
      </c>
      <c r="C687" s="104" t="s">
        <v>314</v>
      </c>
      <c r="D687" s="107">
        <f>COUNTIF(Data_Eksportir!$B$2:$B$3401,A687)</f>
        <v>1</v>
      </c>
      <c r="E687" s="105">
        <f>SUMIFS(Data_Eksportir!$N$2:$N$3401,Data_Eksportir!$B$2:$B$3401,A687)</f>
        <v>5298.3252549999997</v>
      </c>
      <c r="F687" s="105">
        <f>SUMIFS(Data_Eksportir!$N$2:$N$3401,Data_Eksportir!$B$2:$B$3401,A687,Data_Eksportir!$Q$2:$Q$3401,"Wajar")</f>
        <v>5298.3252549999997</v>
      </c>
      <c r="G687" s="108">
        <f t="shared" si="20"/>
        <v>1.0006870000000001</v>
      </c>
      <c r="H687" s="109">
        <f t="shared" si="21"/>
        <v>5298.3259419999995</v>
      </c>
    </row>
    <row r="688" spans="1:8" x14ac:dyDescent="0.3">
      <c r="A688" s="104" t="s">
        <v>19754</v>
      </c>
      <c r="B688" s="104" t="s">
        <v>282</v>
      </c>
      <c r="C688" s="104" t="s">
        <v>311</v>
      </c>
      <c r="D688" s="107">
        <f>COUNTIF(Data_Eksportir!$B$2:$B$3401,A688)</f>
        <v>2</v>
      </c>
      <c r="E688" s="105">
        <f>SUMIFS(Data_Eksportir!$N$2:$N$3401,Data_Eksportir!$B$2:$B$3401,A688)</f>
        <v>83256.629359999992</v>
      </c>
      <c r="F688" s="105">
        <f>SUMIFS(Data_Eksportir!$N$2:$N$3401,Data_Eksportir!$B$2:$B$3401,A688,Data_Eksportir!$Q$2:$Q$3401,"Wajar")</f>
        <v>83256.629359999992</v>
      </c>
      <c r="G688" s="108">
        <f t="shared" si="20"/>
        <v>2.0006879999999998</v>
      </c>
      <c r="H688" s="109">
        <f t="shared" si="21"/>
        <v>83256.630047999992</v>
      </c>
    </row>
    <row r="689" spans="1:8" x14ac:dyDescent="0.3">
      <c r="A689" s="104" t="s">
        <v>19757</v>
      </c>
      <c r="B689" s="104" t="s">
        <v>280</v>
      </c>
      <c r="C689" s="104" t="s">
        <v>311</v>
      </c>
      <c r="D689" s="107">
        <f>COUNTIF(Data_Eksportir!$B$2:$B$3401,A689)</f>
        <v>9</v>
      </c>
      <c r="E689" s="105">
        <f>SUMIFS(Data_Eksportir!$N$2:$N$3401,Data_Eksportir!$B$2:$B$3401,A689)</f>
        <v>1203112.5316060001</v>
      </c>
      <c r="F689" s="105">
        <f>SUMIFS(Data_Eksportir!$N$2:$N$3401,Data_Eksportir!$B$2:$B$3401,A689,Data_Eksportir!$Q$2:$Q$3401,"Wajar")</f>
        <v>882007.56160599994</v>
      </c>
      <c r="G689" s="108">
        <f t="shared" si="20"/>
        <v>9.0006889999999995</v>
      </c>
      <c r="H689" s="109">
        <f t="shared" si="21"/>
        <v>882007.56229499995</v>
      </c>
    </row>
    <row r="690" spans="1:8" x14ac:dyDescent="0.3">
      <c r="A690" s="104" t="s">
        <v>19763</v>
      </c>
      <c r="B690" s="104" t="s">
        <v>280</v>
      </c>
      <c r="C690" s="104" t="s">
        <v>308</v>
      </c>
      <c r="D690" s="107">
        <f>COUNTIF(Data_Eksportir!$B$2:$B$3401,A690)</f>
        <v>2</v>
      </c>
      <c r="E690" s="105">
        <f>SUMIFS(Data_Eksportir!$N$2:$N$3401,Data_Eksportir!$B$2:$B$3401,A690)</f>
        <v>70686.000159999996</v>
      </c>
      <c r="F690" s="105">
        <f>SUMIFS(Data_Eksportir!$N$2:$N$3401,Data_Eksportir!$B$2:$B$3401,A690,Data_Eksportir!$Q$2:$Q$3401,"Wajar")</f>
        <v>50756.160499999998</v>
      </c>
      <c r="G690" s="108">
        <f t="shared" si="20"/>
        <v>2.0006900000000001</v>
      </c>
      <c r="H690" s="109">
        <f t="shared" si="21"/>
        <v>50756.161189999999</v>
      </c>
    </row>
    <row r="691" spans="1:8" x14ac:dyDescent="0.3">
      <c r="A691" s="104" t="s">
        <v>19764</v>
      </c>
      <c r="B691" s="104" t="s">
        <v>290</v>
      </c>
      <c r="C691" s="104" t="s">
        <v>308</v>
      </c>
      <c r="D691" s="107">
        <f>COUNTIF(Data_Eksportir!$B$2:$B$3401,A691)</f>
        <v>3</v>
      </c>
      <c r="E691" s="105">
        <f>SUMIFS(Data_Eksportir!$N$2:$N$3401,Data_Eksportir!$B$2:$B$3401,A691)</f>
        <v>22550.720540999999</v>
      </c>
      <c r="F691" s="105">
        <f>SUMIFS(Data_Eksportir!$N$2:$N$3401,Data_Eksportir!$B$2:$B$3401,A691,Data_Eksportir!$Q$2:$Q$3401,"Wajar")</f>
        <v>22550.720540999999</v>
      </c>
      <c r="G691" s="108">
        <f t="shared" si="20"/>
        <v>3.0006910000000002</v>
      </c>
      <c r="H691" s="109">
        <f t="shared" si="21"/>
        <v>22550.721232</v>
      </c>
    </row>
    <row r="692" spans="1:8" x14ac:dyDescent="0.3">
      <c r="A692" s="104" t="s">
        <v>19767</v>
      </c>
      <c r="B692" s="104" t="s">
        <v>286</v>
      </c>
      <c r="C692" s="104" t="s">
        <v>308</v>
      </c>
      <c r="D692" s="107">
        <f>COUNTIF(Data_Eksportir!$B$2:$B$3401,A692)</f>
        <v>2</v>
      </c>
      <c r="E692" s="105">
        <f>SUMIFS(Data_Eksportir!$N$2:$N$3401,Data_Eksportir!$B$2:$B$3401,A692)</f>
        <v>125012.8777</v>
      </c>
      <c r="F692" s="105">
        <f>SUMIFS(Data_Eksportir!$N$2:$N$3401,Data_Eksportir!$B$2:$B$3401,A692,Data_Eksportir!$Q$2:$Q$3401,"Wajar")</f>
        <v>0</v>
      </c>
      <c r="G692" s="108">
        <f t="shared" si="20"/>
        <v>2.0006919999999999</v>
      </c>
      <c r="H692" s="109">
        <f t="shared" si="21"/>
        <v>6.9200000000000002E-4</v>
      </c>
    </row>
    <row r="693" spans="1:8" x14ac:dyDescent="0.3">
      <c r="A693" s="104" t="s">
        <v>19770</v>
      </c>
      <c r="B693" s="104" t="s">
        <v>280</v>
      </c>
      <c r="C693" s="104" t="s">
        <v>308</v>
      </c>
      <c r="D693" s="107">
        <f>COUNTIF(Data_Eksportir!$B$2:$B$3401,A693)</f>
        <v>2</v>
      </c>
      <c r="E693" s="105">
        <f>SUMIFS(Data_Eksportir!$N$2:$N$3401,Data_Eksportir!$B$2:$B$3401,A693)</f>
        <v>39156.526253999997</v>
      </c>
      <c r="F693" s="105">
        <f>SUMIFS(Data_Eksportir!$N$2:$N$3401,Data_Eksportir!$B$2:$B$3401,A693,Data_Eksportir!$Q$2:$Q$3401,"Wajar")</f>
        <v>39156.526253999997</v>
      </c>
      <c r="G693" s="108">
        <f t="shared" si="20"/>
        <v>2.0006930000000001</v>
      </c>
      <c r="H693" s="109">
        <f t="shared" si="21"/>
        <v>39156.526946999998</v>
      </c>
    </row>
    <row r="694" spans="1:8" x14ac:dyDescent="0.3">
      <c r="A694" s="104" t="s">
        <v>19773</v>
      </c>
      <c r="B694" s="104" t="s">
        <v>282</v>
      </c>
      <c r="C694" s="104" t="s">
        <v>311</v>
      </c>
      <c r="D694" s="107">
        <f>COUNTIF(Data_Eksportir!$B$2:$B$3401,A694)</f>
        <v>1</v>
      </c>
      <c r="E694" s="105">
        <f>SUMIFS(Data_Eksportir!$N$2:$N$3401,Data_Eksportir!$B$2:$B$3401,A694)</f>
        <v>0</v>
      </c>
      <c r="F694" s="105">
        <f>SUMIFS(Data_Eksportir!$N$2:$N$3401,Data_Eksportir!$B$2:$B$3401,A694,Data_Eksportir!$Q$2:$Q$3401,"Wajar")</f>
        <v>0</v>
      </c>
      <c r="G694" s="108">
        <f t="shared" si="20"/>
        <v>1.000694</v>
      </c>
      <c r="H694" s="109">
        <f t="shared" si="21"/>
        <v>6.9399999999999996E-4</v>
      </c>
    </row>
    <row r="695" spans="1:8" x14ac:dyDescent="0.3">
      <c r="A695" s="104" t="s">
        <v>19774</v>
      </c>
      <c r="B695" s="104" t="s">
        <v>293</v>
      </c>
      <c r="C695" s="104" t="s">
        <v>308</v>
      </c>
      <c r="D695" s="107">
        <f>COUNTIF(Data_Eksportir!$B$2:$B$3401,A695)</f>
        <v>7</v>
      </c>
      <c r="E695" s="105">
        <f>SUMIFS(Data_Eksportir!$N$2:$N$3401,Data_Eksportir!$B$2:$B$3401,A695)</f>
        <v>2212204.6748646498</v>
      </c>
      <c r="F695" s="105">
        <f>SUMIFS(Data_Eksportir!$N$2:$N$3401,Data_Eksportir!$B$2:$B$3401,A695,Data_Eksportir!$Q$2:$Q$3401,"Wajar")</f>
        <v>1686668.3945900002</v>
      </c>
      <c r="G695" s="108">
        <f t="shared" si="20"/>
        <v>7.0006950000000003</v>
      </c>
      <c r="H695" s="109">
        <f t="shared" si="21"/>
        <v>1686668.3952850001</v>
      </c>
    </row>
    <row r="696" spans="1:8" x14ac:dyDescent="0.3">
      <c r="A696" s="104" t="s">
        <v>19776</v>
      </c>
      <c r="B696" s="104" t="s">
        <v>284</v>
      </c>
      <c r="C696" s="104" t="s">
        <v>311</v>
      </c>
      <c r="D696" s="107">
        <f>COUNTIF(Data_Eksportir!$B$2:$B$3401,A696)</f>
        <v>18</v>
      </c>
      <c r="E696" s="105">
        <f>SUMIFS(Data_Eksportir!$N$2:$N$3401,Data_Eksportir!$B$2:$B$3401,A696)</f>
        <v>23880157.256314002</v>
      </c>
      <c r="F696" s="105">
        <f>SUMIFS(Data_Eksportir!$N$2:$N$3401,Data_Eksportir!$B$2:$B$3401,A696,Data_Eksportir!$Q$2:$Q$3401,"Wajar")</f>
        <v>4479979.0705740005</v>
      </c>
      <c r="G696" s="108">
        <f t="shared" si="20"/>
        <v>18.000696000000001</v>
      </c>
      <c r="H696" s="109">
        <f t="shared" si="21"/>
        <v>4479979.0712700002</v>
      </c>
    </row>
    <row r="697" spans="1:8" x14ac:dyDescent="0.3">
      <c r="A697" s="104" t="s">
        <v>19791</v>
      </c>
      <c r="B697" s="104" t="s">
        <v>300</v>
      </c>
      <c r="C697" s="104" t="s">
        <v>311</v>
      </c>
      <c r="D697" s="107">
        <f>COUNTIF(Data_Eksportir!$B$2:$B$3401,A697)</f>
        <v>1</v>
      </c>
      <c r="E697" s="105">
        <f>SUMIFS(Data_Eksportir!$N$2:$N$3401,Data_Eksportir!$B$2:$B$3401,A697)</f>
        <v>104588.215</v>
      </c>
      <c r="F697" s="105">
        <f>SUMIFS(Data_Eksportir!$N$2:$N$3401,Data_Eksportir!$B$2:$B$3401,A697,Data_Eksportir!$Q$2:$Q$3401,"Wajar")</f>
        <v>104588.215</v>
      </c>
      <c r="G697" s="108">
        <f t="shared" si="20"/>
        <v>1.0006969999999999</v>
      </c>
      <c r="H697" s="109">
        <f t="shared" si="21"/>
        <v>104588.21569699999</v>
      </c>
    </row>
    <row r="698" spans="1:8" x14ac:dyDescent="0.3">
      <c r="A698" s="104" t="s">
        <v>19792</v>
      </c>
      <c r="B698" s="104" t="s">
        <v>292</v>
      </c>
      <c r="C698" s="104" t="s">
        <v>311</v>
      </c>
      <c r="D698" s="107">
        <f>COUNTIF(Data_Eksportir!$B$2:$B$3401,A698)</f>
        <v>2</v>
      </c>
      <c r="E698" s="105">
        <f>SUMIFS(Data_Eksportir!$N$2:$N$3401,Data_Eksportir!$B$2:$B$3401,A698)</f>
        <v>5121154.4046</v>
      </c>
      <c r="F698" s="105">
        <f>SUMIFS(Data_Eksportir!$N$2:$N$3401,Data_Eksportir!$B$2:$B$3401,A698,Data_Eksportir!$Q$2:$Q$3401,"Wajar")</f>
        <v>5121154.4046</v>
      </c>
      <c r="G698" s="108">
        <f t="shared" si="20"/>
        <v>2.0006979999999999</v>
      </c>
      <c r="H698" s="109">
        <f t="shared" si="21"/>
        <v>5121154.4052980002</v>
      </c>
    </row>
    <row r="699" spans="1:8" x14ac:dyDescent="0.3">
      <c r="A699" s="104" t="s">
        <v>19793</v>
      </c>
      <c r="B699" s="104" t="s">
        <v>282</v>
      </c>
      <c r="C699" s="104" t="s">
        <v>314</v>
      </c>
      <c r="D699" s="107">
        <f>COUNTIF(Data_Eksportir!$B$2:$B$3401,A699)</f>
        <v>2</v>
      </c>
      <c r="E699" s="105">
        <f>SUMIFS(Data_Eksportir!$N$2:$N$3401,Data_Eksportir!$B$2:$B$3401,A699)</f>
        <v>386444.59100000001</v>
      </c>
      <c r="F699" s="105">
        <f>SUMIFS(Data_Eksportir!$N$2:$N$3401,Data_Eksportir!$B$2:$B$3401,A699,Data_Eksportir!$Q$2:$Q$3401,"Wajar")</f>
        <v>386444.59100000001</v>
      </c>
      <c r="G699" s="108">
        <f t="shared" si="20"/>
        <v>2.000699</v>
      </c>
      <c r="H699" s="109">
        <f t="shared" si="21"/>
        <v>386444.59169900004</v>
      </c>
    </row>
    <row r="700" spans="1:8" x14ac:dyDescent="0.3">
      <c r="A700" s="104" t="s">
        <v>19795</v>
      </c>
      <c r="B700" s="104" t="s">
        <v>282</v>
      </c>
      <c r="C700" s="104" t="s">
        <v>308</v>
      </c>
      <c r="D700" s="107">
        <f>COUNTIF(Data_Eksportir!$B$2:$B$3401,A700)</f>
        <v>5</v>
      </c>
      <c r="E700" s="105">
        <f>SUMIFS(Data_Eksportir!$N$2:$N$3401,Data_Eksportir!$B$2:$B$3401,A700)</f>
        <v>714446.67344499996</v>
      </c>
      <c r="F700" s="105">
        <f>SUMIFS(Data_Eksportir!$N$2:$N$3401,Data_Eksportir!$B$2:$B$3401,A700,Data_Eksportir!$Q$2:$Q$3401,"Wajar")</f>
        <v>714446.67344499996</v>
      </c>
      <c r="G700" s="108">
        <f t="shared" si="20"/>
        <v>5.0007000000000001</v>
      </c>
      <c r="H700" s="109">
        <f t="shared" si="21"/>
        <v>714446.67414499994</v>
      </c>
    </row>
    <row r="701" spans="1:8" x14ac:dyDescent="0.3">
      <c r="A701" s="104" t="s">
        <v>19798</v>
      </c>
      <c r="B701" s="104" t="s">
        <v>286</v>
      </c>
      <c r="C701" s="104" t="s">
        <v>308</v>
      </c>
      <c r="D701" s="107">
        <f>COUNTIF(Data_Eksportir!$B$2:$B$3401,A701)</f>
        <v>12</v>
      </c>
      <c r="E701" s="105">
        <f>SUMIFS(Data_Eksportir!$N$2:$N$3401,Data_Eksportir!$B$2:$B$3401,A701)</f>
        <v>692642.97128599999</v>
      </c>
      <c r="F701" s="105">
        <f>SUMIFS(Data_Eksportir!$N$2:$N$3401,Data_Eksportir!$B$2:$B$3401,A701,Data_Eksportir!$Q$2:$Q$3401,"Wajar")</f>
        <v>683422.99774099991</v>
      </c>
      <c r="G701" s="108">
        <f t="shared" si="20"/>
        <v>12.000700999999999</v>
      </c>
      <c r="H701" s="109">
        <f t="shared" si="21"/>
        <v>683422.99844199989</v>
      </c>
    </row>
    <row r="702" spans="1:8" x14ac:dyDescent="0.3">
      <c r="A702" s="104" t="s">
        <v>19808</v>
      </c>
      <c r="B702" s="104" t="s">
        <v>330</v>
      </c>
      <c r="C702" s="104" t="s">
        <v>311</v>
      </c>
      <c r="D702" s="107">
        <f>COUNTIF(Data_Eksportir!$B$2:$B$3401,A702)</f>
        <v>6</v>
      </c>
      <c r="E702" s="105">
        <f>SUMIFS(Data_Eksportir!$N$2:$N$3401,Data_Eksportir!$B$2:$B$3401,A702)</f>
        <v>11934.231346</v>
      </c>
      <c r="F702" s="105">
        <f>SUMIFS(Data_Eksportir!$N$2:$N$3401,Data_Eksportir!$B$2:$B$3401,A702,Data_Eksportir!$Q$2:$Q$3401,"Wajar")</f>
        <v>11934.231346</v>
      </c>
      <c r="G702" s="108">
        <f t="shared" si="20"/>
        <v>6.0007020000000004</v>
      </c>
      <c r="H702" s="109">
        <f t="shared" si="21"/>
        <v>11934.232048</v>
      </c>
    </row>
    <row r="703" spans="1:8" x14ac:dyDescent="0.3">
      <c r="A703" s="104" t="s">
        <v>19815</v>
      </c>
      <c r="B703" s="104" t="s">
        <v>295</v>
      </c>
      <c r="C703" s="104" t="s">
        <v>311</v>
      </c>
      <c r="D703" s="107">
        <f>COUNTIF(Data_Eksportir!$B$2:$B$3401,A703)</f>
        <v>2</v>
      </c>
      <c r="E703" s="105">
        <f>SUMIFS(Data_Eksportir!$N$2:$N$3401,Data_Eksportir!$B$2:$B$3401,A703)</f>
        <v>2638726.9525000001</v>
      </c>
      <c r="F703" s="105">
        <f>SUMIFS(Data_Eksportir!$N$2:$N$3401,Data_Eksportir!$B$2:$B$3401,A703,Data_Eksportir!$Q$2:$Q$3401,"Wajar")</f>
        <v>0</v>
      </c>
      <c r="G703" s="108">
        <f t="shared" si="20"/>
        <v>2.0007030000000001</v>
      </c>
      <c r="H703" s="109">
        <f t="shared" si="21"/>
        <v>7.0299999999999996E-4</v>
      </c>
    </row>
    <row r="704" spans="1:8" x14ac:dyDescent="0.3">
      <c r="A704" s="104" t="s">
        <v>19818</v>
      </c>
      <c r="B704" s="104" t="s">
        <v>313</v>
      </c>
      <c r="C704" s="104" t="s">
        <v>308</v>
      </c>
      <c r="D704" s="107">
        <f>COUNTIF(Data_Eksportir!$B$2:$B$3401,A704)</f>
        <v>1</v>
      </c>
      <c r="E704" s="105">
        <f>SUMIFS(Data_Eksportir!$N$2:$N$3401,Data_Eksportir!$B$2:$B$3401,A704)</f>
        <v>0</v>
      </c>
      <c r="F704" s="105">
        <f>SUMIFS(Data_Eksportir!$N$2:$N$3401,Data_Eksportir!$B$2:$B$3401,A704,Data_Eksportir!$Q$2:$Q$3401,"Wajar")</f>
        <v>0</v>
      </c>
      <c r="G704" s="108">
        <f t="shared" si="20"/>
        <v>1.000704</v>
      </c>
      <c r="H704" s="109">
        <f t="shared" si="21"/>
        <v>7.0399999999999998E-4</v>
      </c>
    </row>
    <row r="705" spans="1:8" x14ac:dyDescent="0.3">
      <c r="A705" s="104" t="s">
        <v>19819</v>
      </c>
      <c r="B705" s="104" t="s">
        <v>324</v>
      </c>
      <c r="C705" s="104" t="s">
        <v>311</v>
      </c>
      <c r="D705" s="107">
        <f>COUNTIF(Data_Eksportir!$B$2:$B$3401,A705)</f>
        <v>2</v>
      </c>
      <c r="E705" s="105">
        <f>SUMIFS(Data_Eksportir!$N$2:$N$3401,Data_Eksportir!$B$2:$B$3401,A705)</f>
        <v>404.64265981</v>
      </c>
      <c r="F705" s="105">
        <f>SUMIFS(Data_Eksportir!$N$2:$N$3401,Data_Eksportir!$B$2:$B$3401,A705,Data_Eksportir!$Q$2:$Q$3401,"Wajar")</f>
        <v>404.64265981</v>
      </c>
      <c r="G705" s="108">
        <f t="shared" si="20"/>
        <v>2.000705</v>
      </c>
      <c r="H705" s="109">
        <f t="shared" si="21"/>
        <v>404.64336480999998</v>
      </c>
    </row>
    <row r="706" spans="1:8" x14ac:dyDescent="0.3">
      <c r="A706" s="104" t="s">
        <v>19822</v>
      </c>
      <c r="B706" s="104" t="s">
        <v>282</v>
      </c>
      <c r="C706" s="104" t="s">
        <v>308</v>
      </c>
      <c r="D706" s="107">
        <f>COUNTIF(Data_Eksportir!$B$2:$B$3401,A706)</f>
        <v>2</v>
      </c>
      <c r="E706" s="105">
        <f>SUMIFS(Data_Eksportir!$N$2:$N$3401,Data_Eksportir!$B$2:$B$3401,A706)</f>
        <v>105113.89488000001</v>
      </c>
      <c r="F706" s="105">
        <f>SUMIFS(Data_Eksportir!$N$2:$N$3401,Data_Eksportir!$B$2:$B$3401,A706,Data_Eksportir!$Q$2:$Q$3401,"Wajar")</f>
        <v>105113.89488000001</v>
      </c>
      <c r="G706" s="108">
        <f t="shared" ref="G706:G774" si="22">D706+ROW()/10^6</f>
        <v>2.0007060000000001</v>
      </c>
      <c r="H706" s="109">
        <f t="shared" ref="H706:H774" si="23">F706+ROW()/10^6</f>
        <v>105113.89558600001</v>
      </c>
    </row>
    <row r="707" spans="1:8" x14ac:dyDescent="0.3">
      <c r="A707" s="104" t="s">
        <v>19823</v>
      </c>
      <c r="B707" s="104" t="s">
        <v>282</v>
      </c>
      <c r="C707" s="104" t="s">
        <v>314</v>
      </c>
      <c r="D707" s="107">
        <f>COUNTIF(Data_Eksportir!$B$2:$B$3401,A707)</f>
        <v>2</v>
      </c>
      <c r="E707" s="105">
        <f>SUMIFS(Data_Eksportir!$N$2:$N$3401,Data_Eksportir!$B$2:$B$3401,A707)</f>
        <v>0</v>
      </c>
      <c r="F707" s="105">
        <f>SUMIFS(Data_Eksportir!$N$2:$N$3401,Data_Eksportir!$B$2:$B$3401,A707,Data_Eksportir!$Q$2:$Q$3401,"Wajar")</f>
        <v>0</v>
      </c>
      <c r="G707" s="108">
        <f t="shared" si="22"/>
        <v>2.0007069999999998</v>
      </c>
      <c r="H707" s="109">
        <f t="shared" si="23"/>
        <v>7.0699999999999995E-4</v>
      </c>
    </row>
    <row r="708" spans="1:8" x14ac:dyDescent="0.3">
      <c r="A708" s="104" t="s">
        <v>19825</v>
      </c>
      <c r="B708" s="104" t="s">
        <v>284</v>
      </c>
      <c r="C708" s="104" t="s">
        <v>311</v>
      </c>
      <c r="D708" s="107">
        <f>COUNTIF(Data_Eksportir!$B$2:$B$3401,A708)</f>
        <v>6</v>
      </c>
      <c r="E708" s="105">
        <f>SUMIFS(Data_Eksportir!$N$2:$N$3401,Data_Eksportir!$B$2:$B$3401,A708)</f>
        <v>159734.158302764</v>
      </c>
      <c r="F708" s="105">
        <f>SUMIFS(Data_Eksportir!$N$2:$N$3401,Data_Eksportir!$B$2:$B$3401,A708,Data_Eksportir!$Q$2:$Q$3401,"Wajar")</f>
        <v>159734.158302764</v>
      </c>
      <c r="G708" s="108">
        <f t="shared" si="22"/>
        <v>6.0007080000000004</v>
      </c>
      <c r="H708" s="109">
        <f t="shared" si="23"/>
        <v>159734.15901076401</v>
      </c>
    </row>
    <row r="709" spans="1:8" x14ac:dyDescent="0.3">
      <c r="A709" s="104" t="s">
        <v>19830</v>
      </c>
      <c r="B709" s="104" t="s">
        <v>288</v>
      </c>
      <c r="C709" s="104" t="s">
        <v>311</v>
      </c>
      <c r="D709" s="107">
        <f>COUNTIF(Data_Eksportir!$B$2:$B$3401,A709)</f>
        <v>1</v>
      </c>
      <c r="E709" s="105">
        <f>SUMIFS(Data_Eksportir!$N$2:$N$3401,Data_Eksportir!$B$2:$B$3401,A709)</f>
        <v>0</v>
      </c>
      <c r="F709" s="105">
        <f>SUMIFS(Data_Eksportir!$N$2:$N$3401,Data_Eksportir!$B$2:$B$3401,A709,Data_Eksportir!$Q$2:$Q$3401,"Wajar")</f>
        <v>0</v>
      </c>
      <c r="G709" s="108">
        <f t="shared" si="22"/>
        <v>1.0007090000000001</v>
      </c>
      <c r="H709" s="109">
        <f t="shared" si="23"/>
        <v>7.0899999999999999E-4</v>
      </c>
    </row>
    <row r="710" spans="1:8" x14ac:dyDescent="0.3">
      <c r="A710" s="104" t="s">
        <v>19831</v>
      </c>
      <c r="B710" s="104" t="s">
        <v>290</v>
      </c>
      <c r="C710" s="104" t="s">
        <v>320</v>
      </c>
      <c r="D710" s="107">
        <f>COUNTIF(Data_Eksportir!$B$2:$B$3401,A710)</f>
        <v>1</v>
      </c>
      <c r="E710" s="105">
        <f>SUMIFS(Data_Eksportir!$N$2:$N$3401,Data_Eksportir!$B$2:$B$3401,A710)</f>
        <v>89476.579410000006</v>
      </c>
      <c r="F710" s="105">
        <f>SUMIFS(Data_Eksportir!$N$2:$N$3401,Data_Eksportir!$B$2:$B$3401,A710,Data_Eksportir!$Q$2:$Q$3401,"Wajar")</f>
        <v>0</v>
      </c>
      <c r="G710" s="108">
        <f t="shared" si="22"/>
        <v>1.00071</v>
      </c>
      <c r="H710" s="109">
        <f t="shared" si="23"/>
        <v>7.1000000000000002E-4</v>
      </c>
    </row>
    <row r="711" spans="1:8" x14ac:dyDescent="0.3">
      <c r="A711" s="104" t="s">
        <v>19833</v>
      </c>
      <c r="B711" s="104" t="s">
        <v>280</v>
      </c>
      <c r="C711" s="104" t="s">
        <v>311</v>
      </c>
      <c r="D711" s="107">
        <f>COUNTIF(Data_Eksportir!$B$2:$B$3401,A711)</f>
        <v>1</v>
      </c>
      <c r="E711" s="105">
        <f>SUMIFS(Data_Eksportir!$N$2:$N$3401,Data_Eksportir!$B$2:$B$3401,A711)</f>
        <v>0</v>
      </c>
      <c r="F711" s="105">
        <f>SUMIFS(Data_Eksportir!$N$2:$N$3401,Data_Eksportir!$B$2:$B$3401,A711,Data_Eksportir!$Q$2:$Q$3401,"Wajar")</f>
        <v>0</v>
      </c>
      <c r="G711" s="108">
        <f t="shared" si="22"/>
        <v>1.0007109999999999</v>
      </c>
      <c r="H711" s="109">
        <f t="shared" si="23"/>
        <v>7.1100000000000004E-4</v>
      </c>
    </row>
    <row r="712" spans="1:8" x14ac:dyDescent="0.3">
      <c r="A712" s="104" t="s">
        <v>19834</v>
      </c>
      <c r="B712" s="104" t="s">
        <v>280</v>
      </c>
      <c r="C712" s="104" t="s">
        <v>311</v>
      </c>
      <c r="D712" s="107">
        <f>COUNTIF(Data_Eksportir!$B$2:$B$3401,A712)</f>
        <v>4</v>
      </c>
      <c r="E712" s="105">
        <f>SUMIFS(Data_Eksportir!$N$2:$N$3401,Data_Eksportir!$B$2:$B$3401,A712)</f>
        <v>26159.939044000002</v>
      </c>
      <c r="F712" s="105">
        <f>SUMIFS(Data_Eksportir!$N$2:$N$3401,Data_Eksportir!$B$2:$B$3401,A712,Data_Eksportir!$Q$2:$Q$3401,"Wajar")</f>
        <v>26159.939044000002</v>
      </c>
      <c r="G712" s="108">
        <f t="shared" si="22"/>
        <v>4.000712</v>
      </c>
      <c r="H712" s="109">
        <f t="shared" si="23"/>
        <v>26159.939756000003</v>
      </c>
    </row>
    <row r="713" spans="1:8" x14ac:dyDescent="0.3">
      <c r="A713" s="104" t="s">
        <v>19837</v>
      </c>
      <c r="B713" s="104" t="s">
        <v>334</v>
      </c>
      <c r="C713" s="104" t="s">
        <v>311</v>
      </c>
      <c r="D713" s="107">
        <f>COUNTIF(Data_Eksportir!$B$2:$B$3401,A713)</f>
        <v>1</v>
      </c>
      <c r="E713" s="105">
        <f>SUMIFS(Data_Eksportir!$N$2:$N$3401,Data_Eksportir!$B$2:$B$3401,A713)</f>
        <v>1111391.524</v>
      </c>
      <c r="F713" s="105">
        <f>SUMIFS(Data_Eksportir!$N$2:$N$3401,Data_Eksportir!$B$2:$B$3401,A713,Data_Eksportir!$Q$2:$Q$3401,"Wajar")</f>
        <v>0</v>
      </c>
      <c r="G713" s="108">
        <f t="shared" si="22"/>
        <v>1.000713</v>
      </c>
      <c r="H713" s="109">
        <f t="shared" si="23"/>
        <v>7.1299999999999998E-4</v>
      </c>
    </row>
    <row r="714" spans="1:8" x14ac:dyDescent="0.3">
      <c r="A714" s="104" t="s">
        <v>19839</v>
      </c>
      <c r="B714" s="104" t="s">
        <v>282</v>
      </c>
      <c r="C714" s="104" t="s">
        <v>311</v>
      </c>
      <c r="D714" s="107">
        <f>COUNTIF(Data_Eksportir!$B$2:$B$3401,A714)</f>
        <v>1</v>
      </c>
      <c r="E714" s="105">
        <f>SUMIFS(Data_Eksportir!$N$2:$N$3401,Data_Eksportir!$B$2:$B$3401,A714)</f>
        <v>0</v>
      </c>
      <c r="F714" s="105">
        <f>SUMIFS(Data_Eksportir!$N$2:$N$3401,Data_Eksportir!$B$2:$B$3401,A714,Data_Eksportir!$Q$2:$Q$3401,"Wajar")</f>
        <v>0</v>
      </c>
      <c r="G714" s="108">
        <f t="shared" si="22"/>
        <v>1.0007140000000001</v>
      </c>
      <c r="H714" s="109">
        <f t="shared" si="23"/>
        <v>7.1400000000000001E-4</v>
      </c>
    </row>
    <row r="715" spans="1:8" x14ac:dyDescent="0.3">
      <c r="A715" s="104" t="s">
        <v>19840</v>
      </c>
      <c r="B715" s="104" t="s">
        <v>280</v>
      </c>
      <c r="C715" s="104" t="s">
        <v>311</v>
      </c>
      <c r="D715" s="107">
        <f>COUNTIF(Data_Eksportir!$B$2:$B$3401,A715)</f>
        <v>5</v>
      </c>
      <c r="E715" s="105">
        <f>SUMIFS(Data_Eksportir!$N$2:$N$3401,Data_Eksportir!$B$2:$B$3401,A715)</f>
        <v>739691.67457499995</v>
      </c>
      <c r="F715" s="105">
        <f>SUMIFS(Data_Eksportir!$N$2:$N$3401,Data_Eksportir!$B$2:$B$3401,A715,Data_Eksportir!$Q$2:$Q$3401,"Wajar")</f>
        <v>19758.405859999999</v>
      </c>
      <c r="G715" s="108">
        <f t="shared" si="22"/>
        <v>5.0007149999999996</v>
      </c>
      <c r="H715" s="109">
        <f t="shared" si="23"/>
        <v>19758.406574999997</v>
      </c>
    </row>
    <row r="716" spans="1:8" x14ac:dyDescent="0.3">
      <c r="A716" s="104" t="s">
        <v>19846</v>
      </c>
      <c r="B716" s="104" t="s">
        <v>288</v>
      </c>
      <c r="C716" s="104" t="s">
        <v>308</v>
      </c>
      <c r="D716" s="107">
        <f>COUNTIF(Data_Eksportir!$B$2:$B$3401,A716)</f>
        <v>2</v>
      </c>
      <c r="E716" s="105">
        <f>SUMIFS(Data_Eksportir!$N$2:$N$3401,Data_Eksportir!$B$2:$B$3401,A716)</f>
        <v>9689.2047219999986</v>
      </c>
      <c r="F716" s="105">
        <f>SUMIFS(Data_Eksportir!$N$2:$N$3401,Data_Eksportir!$B$2:$B$3401,A716,Data_Eksportir!$Q$2:$Q$3401,"Wajar")</f>
        <v>9689.2047219999986</v>
      </c>
      <c r="G716" s="108">
        <f t="shared" si="22"/>
        <v>2.0007160000000002</v>
      </c>
      <c r="H716" s="109">
        <f t="shared" si="23"/>
        <v>9689.205437999999</v>
      </c>
    </row>
    <row r="717" spans="1:8" x14ac:dyDescent="0.3">
      <c r="A717" s="104" t="s">
        <v>19848</v>
      </c>
      <c r="B717" s="104" t="s">
        <v>282</v>
      </c>
      <c r="C717" s="104" t="s">
        <v>314</v>
      </c>
      <c r="D717" s="107">
        <f>COUNTIF(Data_Eksportir!$B$2:$B$3401,A717)</f>
        <v>1</v>
      </c>
      <c r="E717" s="105">
        <f>SUMIFS(Data_Eksportir!$N$2:$N$3401,Data_Eksportir!$B$2:$B$3401,A717)</f>
        <v>0</v>
      </c>
      <c r="F717" s="105">
        <f>SUMIFS(Data_Eksportir!$N$2:$N$3401,Data_Eksportir!$B$2:$B$3401,A717,Data_Eksportir!$Q$2:$Q$3401,"Wajar")</f>
        <v>0</v>
      </c>
      <c r="G717" s="108">
        <f t="shared" si="22"/>
        <v>1.0007170000000001</v>
      </c>
      <c r="H717" s="109">
        <f t="shared" si="23"/>
        <v>7.1699999999999997E-4</v>
      </c>
    </row>
    <row r="718" spans="1:8" x14ac:dyDescent="0.3">
      <c r="A718" s="104" t="s">
        <v>19850</v>
      </c>
      <c r="B718" s="104" t="s">
        <v>282</v>
      </c>
      <c r="C718" s="104" t="s">
        <v>314</v>
      </c>
      <c r="D718" s="107">
        <f>COUNTIF(Data_Eksportir!$B$2:$B$3401,A718)</f>
        <v>10</v>
      </c>
      <c r="E718" s="105">
        <f>SUMIFS(Data_Eksportir!$N$2:$N$3401,Data_Eksportir!$B$2:$B$3401,A718)</f>
        <v>11296976.383381199</v>
      </c>
      <c r="F718" s="105">
        <f>SUMIFS(Data_Eksportir!$N$2:$N$3401,Data_Eksportir!$B$2:$B$3401,A718,Data_Eksportir!$Q$2:$Q$3401,"Wajar")</f>
        <v>1982548.2186099999</v>
      </c>
      <c r="G718" s="108">
        <f t="shared" si="22"/>
        <v>10.000718000000001</v>
      </c>
      <c r="H718" s="109">
        <f t="shared" si="23"/>
        <v>1982548.219328</v>
      </c>
    </row>
    <row r="719" spans="1:8" x14ac:dyDescent="0.3">
      <c r="A719" s="104" t="s">
        <v>19852</v>
      </c>
      <c r="B719" s="104" t="s">
        <v>284</v>
      </c>
      <c r="C719" s="104" t="s">
        <v>308</v>
      </c>
      <c r="D719" s="107">
        <f>COUNTIF(Data_Eksportir!$B$2:$B$3401,A719)</f>
        <v>1</v>
      </c>
      <c r="E719" s="105">
        <f>SUMIFS(Data_Eksportir!$N$2:$N$3401,Data_Eksportir!$B$2:$B$3401,A719)</f>
        <v>0</v>
      </c>
      <c r="F719" s="105">
        <f>SUMIFS(Data_Eksportir!$N$2:$N$3401,Data_Eksportir!$B$2:$B$3401,A719,Data_Eksportir!$Q$2:$Q$3401,"Wajar")</f>
        <v>0</v>
      </c>
      <c r="G719" s="108">
        <f t="shared" si="22"/>
        <v>1.0007189999999999</v>
      </c>
      <c r="H719" s="109">
        <f t="shared" si="23"/>
        <v>7.1900000000000002E-4</v>
      </c>
    </row>
    <row r="720" spans="1:8" x14ac:dyDescent="0.3">
      <c r="A720" s="104" t="s">
        <v>19853</v>
      </c>
      <c r="B720" s="104" t="s">
        <v>290</v>
      </c>
      <c r="C720" s="104" t="s">
        <v>311</v>
      </c>
      <c r="D720" s="107">
        <f>COUNTIF(Data_Eksportir!$B$2:$B$3401,A720)</f>
        <v>4</v>
      </c>
      <c r="E720" s="105">
        <f>SUMIFS(Data_Eksportir!$N$2:$N$3401,Data_Eksportir!$B$2:$B$3401,A720)</f>
        <v>0</v>
      </c>
      <c r="F720" s="105">
        <f>SUMIFS(Data_Eksportir!$N$2:$N$3401,Data_Eksportir!$B$2:$B$3401,A720,Data_Eksportir!$Q$2:$Q$3401,"Wajar")</f>
        <v>0</v>
      </c>
      <c r="G720" s="108">
        <f t="shared" si="22"/>
        <v>4.0007200000000003</v>
      </c>
      <c r="H720" s="109">
        <f t="shared" si="23"/>
        <v>7.2000000000000005E-4</v>
      </c>
    </row>
    <row r="721" spans="1:8" x14ac:dyDescent="0.3">
      <c r="A721" s="104" t="s">
        <v>19854</v>
      </c>
      <c r="B721" s="104" t="s">
        <v>280</v>
      </c>
      <c r="C721" s="104" t="s">
        <v>308</v>
      </c>
      <c r="D721" s="107">
        <f>COUNTIF(Data_Eksportir!$B$2:$B$3401,A721)</f>
        <v>28</v>
      </c>
      <c r="E721" s="105">
        <f>SUMIFS(Data_Eksportir!$N$2:$N$3401,Data_Eksportir!$B$2:$B$3401,A721)</f>
        <v>2402861.7861849996</v>
      </c>
      <c r="F721" s="105">
        <f>SUMIFS(Data_Eksportir!$N$2:$N$3401,Data_Eksportir!$B$2:$B$3401,A721,Data_Eksportir!$Q$2:$Q$3401,"Wajar")</f>
        <v>1749505.7761849998</v>
      </c>
      <c r="G721" s="108">
        <f t="shared" si="22"/>
        <v>28.000720999999999</v>
      </c>
      <c r="H721" s="109">
        <f t="shared" si="23"/>
        <v>1749505.7769059998</v>
      </c>
    </row>
    <row r="722" spans="1:8" x14ac:dyDescent="0.3">
      <c r="A722" s="104" t="s">
        <v>19877</v>
      </c>
      <c r="B722" s="104" t="s">
        <v>282</v>
      </c>
      <c r="C722" s="104" t="s">
        <v>311</v>
      </c>
      <c r="D722" s="107">
        <f>COUNTIF(Data_Eksportir!$B$2:$B$3401,A722)</f>
        <v>4</v>
      </c>
      <c r="E722" s="105">
        <f>SUMIFS(Data_Eksportir!$N$2:$N$3401,Data_Eksportir!$B$2:$B$3401,A722)</f>
        <v>479321.19713000004</v>
      </c>
      <c r="F722" s="105">
        <f>SUMIFS(Data_Eksportir!$N$2:$N$3401,Data_Eksportir!$B$2:$B$3401,A722,Data_Eksportir!$Q$2:$Q$3401,"Wajar")</f>
        <v>374565.32033000002</v>
      </c>
      <c r="G722" s="108">
        <f t="shared" si="22"/>
        <v>4.0007219999999997</v>
      </c>
      <c r="H722" s="109">
        <f t="shared" si="23"/>
        <v>374565.32105200004</v>
      </c>
    </row>
    <row r="723" spans="1:8" x14ac:dyDescent="0.3">
      <c r="A723" s="104" t="s">
        <v>19879</v>
      </c>
      <c r="B723" s="104" t="s">
        <v>286</v>
      </c>
      <c r="C723" s="104" t="s">
        <v>308</v>
      </c>
      <c r="D723" s="107">
        <f>COUNTIF(Data_Eksportir!$B$2:$B$3401,A723)</f>
        <v>1</v>
      </c>
      <c r="E723" s="105">
        <f>SUMIFS(Data_Eksportir!$N$2:$N$3401,Data_Eksportir!$B$2:$B$3401,A723)</f>
        <v>0</v>
      </c>
      <c r="F723" s="105">
        <f>SUMIFS(Data_Eksportir!$N$2:$N$3401,Data_Eksportir!$B$2:$B$3401,A723,Data_Eksportir!$Q$2:$Q$3401,"Wajar")</f>
        <v>0</v>
      </c>
      <c r="G723" s="108">
        <f t="shared" si="22"/>
        <v>1.000723</v>
      </c>
      <c r="H723" s="109">
        <f t="shared" si="23"/>
        <v>7.2300000000000001E-4</v>
      </c>
    </row>
    <row r="724" spans="1:8" x14ac:dyDescent="0.3">
      <c r="A724" s="104" t="s">
        <v>19880</v>
      </c>
      <c r="B724" s="104" t="s">
        <v>282</v>
      </c>
      <c r="C724" s="104" t="s">
        <v>308</v>
      </c>
      <c r="D724" s="107">
        <f>COUNTIF(Data_Eksportir!$B$2:$B$3401,A724)</f>
        <v>12</v>
      </c>
      <c r="E724" s="105">
        <f>SUMIFS(Data_Eksportir!$N$2:$N$3401,Data_Eksportir!$B$2:$B$3401,A724)</f>
        <v>3156984.7786000003</v>
      </c>
      <c r="F724" s="105">
        <f>SUMIFS(Data_Eksportir!$N$2:$N$3401,Data_Eksportir!$B$2:$B$3401,A724,Data_Eksportir!$Q$2:$Q$3401,"Wajar")</f>
        <v>2640739.3295000005</v>
      </c>
      <c r="G724" s="108">
        <f t="shared" si="22"/>
        <v>12.000724</v>
      </c>
      <c r="H724" s="109">
        <f t="shared" si="23"/>
        <v>2640739.3302240004</v>
      </c>
    </row>
    <row r="725" spans="1:8" x14ac:dyDescent="0.3">
      <c r="A725" s="104" t="s">
        <v>19887</v>
      </c>
      <c r="B725" s="104" t="s">
        <v>305</v>
      </c>
      <c r="C725" s="104" t="s">
        <v>320</v>
      </c>
      <c r="D725" s="107">
        <f>COUNTIF(Data_Eksportir!$B$2:$B$3401,A725)</f>
        <v>3</v>
      </c>
      <c r="E725" s="105">
        <f>SUMIFS(Data_Eksportir!$N$2:$N$3401,Data_Eksportir!$B$2:$B$3401,A725)</f>
        <v>51055.089985000006</v>
      </c>
      <c r="F725" s="105">
        <f>SUMIFS(Data_Eksportir!$N$2:$N$3401,Data_Eksportir!$B$2:$B$3401,A725,Data_Eksportir!$Q$2:$Q$3401,"Wajar")</f>
        <v>51055.089985000006</v>
      </c>
      <c r="G725" s="108">
        <f t="shared" si="22"/>
        <v>3.0007250000000001</v>
      </c>
      <c r="H725" s="109">
        <f t="shared" si="23"/>
        <v>51055.090710000004</v>
      </c>
    </row>
    <row r="726" spans="1:8" x14ac:dyDescent="0.3">
      <c r="A726" s="104" t="s">
        <v>19891</v>
      </c>
      <c r="B726" s="104" t="s">
        <v>290</v>
      </c>
      <c r="C726" s="104" t="s">
        <v>311</v>
      </c>
      <c r="D726" s="107">
        <f>COUNTIF(Data_Eksportir!$B$2:$B$3401,A726)</f>
        <v>4</v>
      </c>
      <c r="E726" s="105">
        <f>SUMIFS(Data_Eksportir!$N$2:$N$3401,Data_Eksportir!$B$2:$B$3401,A726)</f>
        <v>6887143.7824400002</v>
      </c>
      <c r="F726" s="105">
        <f>SUMIFS(Data_Eksportir!$N$2:$N$3401,Data_Eksportir!$B$2:$B$3401,A726,Data_Eksportir!$Q$2:$Q$3401,"Wajar")</f>
        <v>6887143.7824400002</v>
      </c>
      <c r="G726" s="108">
        <f t="shared" si="22"/>
        <v>4.0007260000000002</v>
      </c>
      <c r="H726" s="109">
        <f t="shared" si="23"/>
        <v>6887143.7831660006</v>
      </c>
    </row>
    <row r="727" spans="1:8" x14ac:dyDescent="0.3">
      <c r="A727" s="104" t="s">
        <v>19895</v>
      </c>
      <c r="B727" s="104" t="s">
        <v>336</v>
      </c>
      <c r="C727" s="104" t="s">
        <v>314</v>
      </c>
      <c r="D727" s="107">
        <f>COUNTIF(Data_Eksportir!$B$2:$B$3401,A727)</f>
        <v>7</v>
      </c>
      <c r="E727" s="105">
        <f>SUMIFS(Data_Eksportir!$N$2:$N$3401,Data_Eksportir!$B$2:$B$3401,A727)</f>
        <v>3326602.2273190003</v>
      </c>
      <c r="F727" s="105">
        <f>SUMIFS(Data_Eksportir!$N$2:$N$3401,Data_Eksportir!$B$2:$B$3401,A727,Data_Eksportir!$Q$2:$Q$3401,"Wajar")</f>
        <v>3106325.0521189999</v>
      </c>
      <c r="G727" s="108">
        <f t="shared" si="22"/>
        <v>7.0007270000000004</v>
      </c>
      <c r="H727" s="109">
        <f t="shared" si="23"/>
        <v>3106325.0528460001</v>
      </c>
    </row>
    <row r="728" spans="1:8" x14ac:dyDescent="0.3">
      <c r="A728" s="104" t="s">
        <v>19896</v>
      </c>
      <c r="B728" s="104" t="s">
        <v>302</v>
      </c>
      <c r="C728" s="104" t="s">
        <v>311</v>
      </c>
      <c r="D728" s="107">
        <f>COUNTIF(Data_Eksportir!$B$2:$B$3401,A728)</f>
        <v>1</v>
      </c>
      <c r="E728" s="105">
        <f>SUMIFS(Data_Eksportir!$N$2:$N$3401,Data_Eksportir!$B$2:$B$3401,A728)</f>
        <v>3733.262792</v>
      </c>
      <c r="F728" s="105">
        <f>SUMIFS(Data_Eksportir!$N$2:$N$3401,Data_Eksportir!$B$2:$B$3401,A728,Data_Eksportir!$Q$2:$Q$3401,"Wajar")</f>
        <v>3733.262792</v>
      </c>
      <c r="G728" s="108">
        <f t="shared" si="22"/>
        <v>1.0007280000000001</v>
      </c>
      <c r="H728" s="109">
        <f t="shared" si="23"/>
        <v>3733.26352</v>
      </c>
    </row>
    <row r="729" spans="1:8" x14ac:dyDescent="0.3">
      <c r="A729" s="104" t="s">
        <v>19898</v>
      </c>
      <c r="B729" s="104" t="s">
        <v>282</v>
      </c>
      <c r="C729" s="104" t="s">
        <v>308</v>
      </c>
      <c r="D729" s="107">
        <f>COUNTIF(Data_Eksportir!$B$2:$B$3401,A729)</f>
        <v>1</v>
      </c>
      <c r="E729" s="105">
        <f>SUMIFS(Data_Eksportir!$N$2:$N$3401,Data_Eksportir!$B$2:$B$3401,A729)</f>
        <v>185123.57810000001</v>
      </c>
      <c r="F729" s="105">
        <f>SUMIFS(Data_Eksportir!$N$2:$N$3401,Data_Eksportir!$B$2:$B$3401,A729,Data_Eksportir!$Q$2:$Q$3401,"Wajar")</f>
        <v>185123.57810000001</v>
      </c>
      <c r="G729" s="108">
        <f t="shared" si="22"/>
        <v>1.000729</v>
      </c>
      <c r="H729" s="109">
        <f t="shared" si="23"/>
        <v>185123.57882900001</v>
      </c>
    </row>
    <row r="730" spans="1:8" x14ac:dyDescent="0.3">
      <c r="A730" s="104" t="s">
        <v>19900</v>
      </c>
      <c r="B730" s="104" t="s">
        <v>293</v>
      </c>
      <c r="C730" s="104" t="s">
        <v>308</v>
      </c>
      <c r="D730" s="107">
        <f>COUNTIF(Data_Eksportir!$B$2:$B$3401,A730)</f>
        <v>12</v>
      </c>
      <c r="E730" s="105">
        <f>SUMIFS(Data_Eksportir!$N$2:$N$3401,Data_Eksportir!$B$2:$B$3401,A730)</f>
        <v>301298.21393000003</v>
      </c>
      <c r="F730" s="105">
        <f>SUMIFS(Data_Eksportir!$N$2:$N$3401,Data_Eksportir!$B$2:$B$3401,A730,Data_Eksportir!$Q$2:$Q$3401,"Wajar")</f>
        <v>239809.04239000002</v>
      </c>
      <c r="G730" s="108">
        <f t="shared" si="22"/>
        <v>12.000730000000001</v>
      </c>
      <c r="H730" s="109">
        <f t="shared" si="23"/>
        <v>239809.04312000002</v>
      </c>
    </row>
    <row r="731" spans="1:8" x14ac:dyDescent="0.3">
      <c r="A731" s="104" t="s">
        <v>19911</v>
      </c>
      <c r="B731" s="104" t="s">
        <v>300</v>
      </c>
      <c r="C731" s="104" t="s">
        <v>311</v>
      </c>
      <c r="D731" s="107">
        <f>COUNTIF(Data_Eksportir!$B$2:$B$3401,A731)</f>
        <v>1</v>
      </c>
      <c r="E731" s="105">
        <f>SUMIFS(Data_Eksportir!$N$2:$N$3401,Data_Eksportir!$B$2:$B$3401,A731)</f>
        <v>5762.2692020000004</v>
      </c>
      <c r="F731" s="105">
        <f>SUMIFS(Data_Eksportir!$N$2:$N$3401,Data_Eksportir!$B$2:$B$3401,A731,Data_Eksportir!$Q$2:$Q$3401,"Wajar")</f>
        <v>5762.2692020000004</v>
      </c>
      <c r="G731" s="108">
        <f t="shared" si="22"/>
        <v>1.000731</v>
      </c>
      <c r="H731" s="109">
        <f t="shared" si="23"/>
        <v>5762.2699330000005</v>
      </c>
    </row>
    <row r="732" spans="1:8" x14ac:dyDescent="0.3">
      <c r="A732" s="104" t="s">
        <v>19913</v>
      </c>
      <c r="B732" s="104" t="s">
        <v>282</v>
      </c>
      <c r="C732" s="104" t="s">
        <v>308</v>
      </c>
      <c r="D732" s="107">
        <f>COUNTIF(Data_Eksportir!$B$2:$B$3401,A732)</f>
        <v>4</v>
      </c>
      <c r="E732" s="105">
        <f>SUMIFS(Data_Eksportir!$N$2:$N$3401,Data_Eksportir!$B$2:$B$3401,A732)</f>
        <v>545149.92063000007</v>
      </c>
      <c r="F732" s="105">
        <f>SUMIFS(Data_Eksportir!$N$2:$N$3401,Data_Eksportir!$B$2:$B$3401,A732,Data_Eksportir!$Q$2:$Q$3401,"Wajar")</f>
        <v>342106.91353000002</v>
      </c>
      <c r="G732" s="108">
        <f t="shared" si="22"/>
        <v>4.0007320000000002</v>
      </c>
      <c r="H732" s="109">
        <f t="shared" si="23"/>
        <v>342106.91426200001</v>
      </c>
    </row>
    <row r="733" spans="1:8" x14ac:dyDescent="0.3">
      <c r="A733" s="104" t="s">
        <v>19917</v>
      </c>
      <c r="B733" s="104" t="s">
        <v>326</v>
      </c>
      <c r="C733" s="104" t="s">
        <v>308</v>
      </c>
      <c r="D733" s="107">
        <f>COUNTIF(Data_Eksportir!$B$2:$B$3401,A733)</f>
        <v>7</v>
      </c>
      <c r="E733" s="105">
        <f>SUMIFS(Data_Eksportir!$N$2:$N$3401,Data_Eksportir!$B$2:$B$3401,A733)</f>
        <v>260321.85722009998</v>
      </c>
      <c r="F733" s="105">
        <f>SUMIFS(Data_Eksportir!$N$2:$N$3401,Data_Eksportir!$B$2:$B$3401,A733,Data_Eksportir!$Q$2:$Q$3401,"Wajar")</f>
        <v>241669.0958901</v>
      </c>
      <c r="G733" s="108">
        <f t="shared" si="22"/>
        <v>7.0007330000000003</v>
      </c>
      <c r="H733" s="109">
        <f t="shared" si="23"/>
        <v>241669.09662309999</v>
      </c>
    </row>
    <row r="734" spans="1:8" x14ac:dyDescent="0.3">
      <c r="A734" s="104" t="s">
        <v>19926</v>
      </c>
      <c r="B734" s="104" t="s">
        <v>286</v>
      </c>
      <c r="C734" s="104" t="s">
        <v>311</v>
      </c>
      <c r="D734" s="107">
        <f>COUNTIF(Data_Eksportir!$B$2:$B$3401,A734)</f>
        <v>2</v>
      </c>
      <c r="E734" s="105">
        <f>SUMIFS(Data_Eksportir!$N$2:$N$3401,Data_Eksportir!$B$2:$B$3401,A734)</f>
        <v>119178.9434</v>
      </c>
      <c r="F734" s="105">
        <f>SUMIFS(Data_Eksportir!$N$2:$N$3401,Data_Eksportir!$B$2:$B$3401,A734,Data_Eksportir!$Q$2:$Q$3401,"Wajar")</f>
        <v>0</v>
      </c>
      <c r="G734" s="108">
        <f t="shared" si="22"/>
        <v>2.000734</v>
      </c>
      <c r="H734" s="109">
        <f t="shared" si="23"/>
        <v>7.3399999999999995E-4</v>
      </c>
    </row>
    <row r="735" spans="1:8" x14ac:dyDescent="0.3">
      <c r="A735" s="104" t="s">
        <v>19928</v>
      </c>
      <c r="B735" s="104" t="s">
        <v>280</v>
      </c>
      <c r="C735" s="104" t="s">
        <v>311</v>
      </c>
      <c r="D735" s="107">
        <f>COUNTIF(Data_Eksportir!$B$2:$B$3401,A735)</f>
        <v>1</v>
      </c>
      <c r="E735" s="105">
        <f>SUMIFS(Data_Eksportir!$N$2:$N$3401,Data_Eksportir!$B$2:$B$3401,A735)</f>
        <v>5292.8276210000004</v>
      </c>
      <c r="F735" s="105">
        <f>SUMIFS(Data_Eksportir!$N$2:$N$3401,Data_Eksportir!$B$2:$B$3401,A735,Data_Eksportir!$Q$2:$Q$3401,"Wajar")</f>
        <v>5292.8276210000004</v>
      </c>
      <c r="G735" s="108">
        <f t="shared" si="22"/>
        <v>1.0007349999999999</v>
      </c>
      <c r="H735" s="109">
        <f t="shared" si="23"/>
        <v>5292.828356</v>
      </c>
    </row>
    <row r="736" spans="1:8" x14ac:dyDescent="0.3">
      <c r="A736" s="104" t="s">
        <v>19930</v>
      </c>
      <c r="B736" s="104" t="s">
        <v>280</v>
      </c>
      <c r="C736" s="104" t="s">
        <v>320</v>
      </c>
      <c r="D736" s="107">
        <f>COUNTIF(Data_Eksportir!$B$2:$B$3401,A736)</f>
        <v>1</v>
      </c>
      <c r="E736" s="105">
        <f>SUMIFS(Data_Eksportir!$N$2:$N$3401,Data_Eksportir!$B$2:$B$3401,A736)</f>
        <v>4816.6593229999999</v>
      </c>
      <c r="F736" s="105">
        <f>SUMIFS(Data_Eksportir!$N$2:$N$3401,Data_Eksportir!$B$2:$B$3401,A736,Data_Eksportir!$Q$2:$Q$3401,"Wajar")</f>
        <v>4816.6593229999999</v>
      </c>
      <c r="G736" s="108">
        <f t="shared" si="22"/>
        <v>1.0007360000000001</v>
      </c>
      <c r="H736" s="109">
        <f t="shared" si="23"/>
        <v>4816.6600589999998</v>
      </c>
    </row>
    <row r="737" spans="1:8" x14ac:dyDescent="0.3">
      <c r="A737" s="104" t="s">
        <v>19932</v>
      </c>
      <c r="B737" s="104" t="s">
        <v>280</v>
      </c>
      <c r="C737" s="104" t="s">
        <v>308</v>
      </c>
      <c r="D737" s="107">
        <f>COUNTIF(Data_Eksportir!$B$2:$B$3401,A737)</f>
        <v>12</v>
      </c>
      <c r="E737" s="105">
        <f>SUMIFS(Data_Eksportir!$N$2:$N$3401,Data_Eksportir!$B$2:$B$3401,A737)</f>
        <v>216346.39542554901</v>
      </c>
      <c r="F737" s="105">
        <f>SUMIFS(Data_Eksportir!$N$2:$N$3401,Data_Eksportir!$B$2:$B$3401,A737,Data_Eksportir!$Q$2:$Q$3401,"Wajar")</f>
        <v>216346.39542554901</v>
      </c>
      <c r="G737" s="108">
        <f t="shared" si="22"/>
        <v>12.000737000000001</v>
      </c>
      <c r="H737" s="109">
        <f t="shared" si="23"/>
        <v>216346.396162549</v>
      </c>
    </row>
    <row r="738" spans="1:8" x14ac:dyDescent="0.3">
      <c r="A738" s="104" t="s">
        <v>19945</v>
      </c>
      <c r="B738" s="104" t="s">
        <v>280</v>
      </c>
      <c r="C738" s="104" t="s">
        <v>308</v>
      </c>
      <c r="D738" s="107">
        <f>COUNTIF(Data_Eksportir!$B$2:$B$3401,A738)</f>
        <v>4</v>
      </c>
      <c r="E738" s="105">
        <f>SUMIFS(Data_Eksportir!$N$2:$N$3401,Data_Eksportir!$B$2:$B$3401,A738)</f>
        <v>2700657.2505999999</v>
      </c>
      <c r="F738" s="105">
        <f>SUMIFS(Data_Eksportir!$N$2:$N$3401,Data_Eksportir!$B$2:$B$3401,A738,Data_Eksportir!$Q$2:$Q$3401,"Wajar")</f>
        <v>116193.7467</v>
      </c>
      <c r="G738" s="108">
        <f t="shared" si="22"/>
        <v>4.0007380000000001</v>
      </c>
      <c r="H738" s="109">
        <f t="shared" si="23"/>
        <v>116193.74743800001</v>
      </c>
    </row>
    <row r="739" spans="1:8" x14ac:dyDescent="0.3">
      <c r="A739" s="104" t="s">
        <v>19950</v>
      </c>
      <c r="B739" s="104" t="s">
        <v>290</v>
      </c>
      <c r="C739" s="104" t="s">
        <v>314</v>
      </c>
      <c r="D739" s="107">
        <f>COUNTIF(Data_Eksportir!$B$2:$B$3401,A739)</f>
        <v>5</v>
      </c>
      <c r="E739" s="105">
        <f>SUMIFS(Data_Eksportir!$N$2:$N$3401,Data_Eksportir!$B$2:$B$3401,A739)</f>
        <v>809195.68170399999</v>
      </c>
      <c r="F739" s="105">
        <f>SUMIFS(Data_Eksportir!$N$2:$N$3401,Data_Eksportir!$B$2:$B$3401,A739,Data_Eksportir!$Q$2:$Q$3401,"Wajar")</f>
        <v>705953.47470400005</v>
      </c>
      <c r="G739" s="108">
        <f t="shared" si="22"/>
        <v>5.0007390000000003</v>
      </c>
      <c r="H739" s="109">
        <f t="shared" si="23"/>
        <v>705953.47544300009</v>
      </c>
    </row>
    <row r="740" spans="1:8" x14ac:dyDescent="0.3">
      <c r="A740" s="104" t="s">
        <v>19954</v>
      </c>
      <c r="B740" s="104" t="s">
        <v>282</v>
      </c>
      <c r="C740" s="104" t="s">
        <v>308</v>
      </c>
      <c r="D740" s="107">
        <f>COUNTIF(Data_Eksportir!$B$2:$B$3401,A740)</f>
        <v>1</v>
      </c>
      <c r="E740" s="105">
        <f>SUMIFS(Data_Eksportir!$N$2:$N$3401,Data_Eksportir!$B$2:$B$3401,A740)</f>
        <v>0</v>
      </c>
      <c r="F740" s="105">
        <f>SUMIFS(Data_Eksportir!$N$2:$N$3401,Data_Eksportir!$B$2:$B$3401,A740,Data_Eksportir!$Q$2:$Q$3401,"Wajar")</f>
        <v>0</v>
      </c>
      <c r="G740" s="108">
        <f t="shared" si="22"/>
        <v>1.00074</v>
      </c>
      <c r="H740" s="109">
        <f t="shared" si="23"/>
        <v>7.3999999999999999E-4</v>
      </c>
    </row>
    <row r="741" spans="1:8" x14ac:dyDescent="0.3">
      <c r="A741" s="104" t="s">
        <v>19956</v>
      </c>
      <c r="B741" s="104" t="s">
        <v>280</v>
      </c>
      <c r="C741" s="104" t="s">
        <v>308</v>
      </c>
      <c r="D741" s="107">
        <f>COUNTIF(Data_Eksportir!$B$2:$B$3401,A741)</f>
        <v>4</v>
      </c>
      <c r="E741" s="105">
        <f>SUMIFS(Data_Eksportir!$N$2:$N$3401,Data_Eksportir!$B$2:$B$3401,A741)</f>
        <v>29385.212330000002</v>
      </c>
      <c r="F741" s="105">
        <f>SUMIFS(Data_Eksportir!$N$2:$N$3401,Data_Eksportir!$B$2:$B$3401,A741,Data_Eksportir!$Q$2:$Q$3401,"Wajar")</f>
        <v>29385.212330000002</v>
      </c>
      <c r="G741" s="108">
        <f t="shared" si="22"/>
        <v>4.0007409999999997</v>
      </c>
      <c r="H741" s="109">
        <f t="shared" si="23"/>
        <v>29385.213071000002</v>
      </c>
    </row>
    <row r="742" spans="1:8" x14ac:dyDescent="0.3">
      <c r="A742" s="104" t="s">
        <v>19959</v>
      </c>
      <c r="B742" s="104" t="s">
        <v>322</v>
      </c>
      <c r="C742" s="104" t="s">
        <v>314</v>
      </c>
      <c r="D742" s="107">
        <f>COUNTIF(Data_Eksportir!$B$2:$B$3401,A742)</f>
        <v>11</v>
      </c>
      <c r="E742" s="105">
        <f>SUMIFS(Data_Eksportir!$N$2:$N$3401,Data_Eksportir!$B$2:$B$3401,A742)</f>
        <v>279993.6116376</v>
      </c>
      <c r="F742" s="105">
        <f>SUMIFS(Data_Eksportir!$N$2:$N$3401,Data_Eksportir!$B$2:$B$3401,A742,Data_Eksportir!$Q$2:$Q$3401,"Wajar")</f>
        <v>220463.66985760001</v>
      </c>
      <c r="G742" s="108">
        <f t="shared" si="22"/>
        <v>11.000742000000001</v>
      </c>
      <c r="H742" s="109">
        <f t="shared" si="23"/>
        <v>220463.67059960001</v>
      </c>
    </row>
    <row r="743" spans="1:8" x14ac:dyDescent="0.3">
      <c r="A743" s="104" t="s">
        <v>19964</v>
      </c>
      <c r="B743" s="104" t="s">
        <v>330</v>
      </c>
      <c r="C743" s="104" t="s">
        <v>308</v>
      </c>
      <c r="D743" s="107">
        <f>COUNTIF(Data_Eksportir!$B$2:$B$3401,A743)</f>
        <v>1</v>
      </c>
      <c r="E743" s="105">
        <f>SUMIFS(Data_Eksportir!$N$2:$N$3401,Data_Eksportir!$B$2:$B$3401,A743)</f>
        <v>0</v>
      </c>
      <c r="F743" s="105">
        <f>SUMIFS(Data_Eksportir!$N$2:$N$3401,Data_Eksportir!$B$2:$B$3401,A743,Data_Eksportir!$Q$2:$Q$3401,"Wajar")</f>
        <v>0</v>
      </c>
      <c r="G743" s="108">
        <f t="shared" si="22"/>
        <v>1.0007429999999999</v>
      </c>
      <c r="H743" s="109">
        <f t="shared" si="23"/>
        <v>7.4299999999999995E-4</v>
      </c>
    </row>
    <row r="744" spans="1:8" x14ac:dyDescent="0.3">
      <c r="A744" s="104" t="s">
        <v>19965</v>
      </c>
      <c r="B744" s="104" t="s">
        <v>282</v>
      </c>
      <c r="C744" s="104" t="s">
        <v>308</v>
      </c>
      <c r="D744" s="107">
        <f>COUNTIF(Data_Eksportir!$B$2:$B$3401,A744)</f>
        <v>3</v>
      </c>
      <c r="E744" s="105">
        <f>SUMIFS(Data_Eksportir!$N$2:$N$3401,Data_Eksportir!$B$2:$B$3401,A744)</f>
        <v>411335.53579999995</v>
      </c>
      <c r="F744" s="105">
        <f>SUMIFS(Data_Eksportir!$N$2:$N$3401,Data_Eksportir!$B$2:$B$3401,A744,Data_Eksportir!$Q$2:$Q$3401,"Wajar")</f>
        <v>82438.450199999992</v>
      </c>
      <c r="G744" s="108">
        <f t="shared" si="22"/>
        <v>3.0007440000000001</v>
      </c>
      <c r="H744" s="109">
        <f t="shared" si="23"/>
        <v>82438.450943999997</v>
      </c>
    </row>
    <row r="745" spans="1:8" x14ac:dyDescent="0.3">
      <c r="A745" s="104" t="s">
        <v>19966</v>
      </c>
      <c r="B745" s="104" t="s">
        <v>284</v>
      </c>
      <c r="C745" s="104" t="s">
        <v>308</v>
      </c>
      <c r="D745" s="107">
        <f>COUNTIF(Data_Eksportir!$B$2:$B$3401,A745)</f>
        <v>8</v>
      </c>
      <c r="E745" s="105">
        <f>SUMIFS(Data_Eksportir!$N$2:$N$3401,Data_Eksportir!$B$2:$B$3401,A745)</f>
        <v>13877167.894490002</v>
      </c>
      <c r="F745" s="105">
        <f>SUMIFS(Data_Eksportir!$N$2:$N$3401,Data_Eksportir!$B$2:$B$3401,A745,Data_Eksportir!$Q$2:$Q$3401,"Wajar")</f>
        <v>675179.63150000002</v>
      </c>
      <c r="G745" s="108">
        <f t="shared" si="22"/>
        <v>8.0007450000000002</v>
      </c>
      <c r="H745" s="109">
        <f t="shared" si="23"/>
        <v>675179.63224499999</v>
      </c>
    </row>
    <row r="746" spans="1:8" x14ac:dyDescent="0.3">
      <c r="A746" s="104" t="s">
        <v>19973</v>
      </c>
      <c r="B746" s="104" t="s">
        <v>284</v>
      </c>
      <c r="C746" s="104" t="s">
        <v>311</v>
      </c>
      <c r="D746" s="107">
        <f>COUNTIF(Data_Eksportir!$B$2:$B$3401,A746)</f>
        <v>10</v>
      </c>
      <c r="E746" s="105">
        <f>SUMIFS(Data_Eksportir!$N$2:$N$3401,Data_Eksportir!$B$2:$B$3401,A746)</f>
        <v>240441.68953999999</v>
      </c>
      <c r="F746" s="105">
        <f>SUMIFS(Data_Eksportir!$N$2:$N$3401,Data_Eksportir!$B$2:$B$3401,A746,Data_Eksportir!$Q$2:$Q$3401,"Wajar")</f>
        <v>168172.14463</v>
      </c>
      <c r="G746" s="108">
        <f t="shared" si="22"/>
        <v>10.000745999999999</v>
      </c>
      <c r="H746" s="109">
        <f t="shared" si="23"/>
        <v>168172.145376</v>
      </c>
    </row>
    <row r="747" spans="1:8" x14ac:dyDescent="0.3">
      <c r="A747" s="104" t="s">
        <v>19984</v>
      </c>
      <c r="B747" s="104" t="s">
        <v>282</v>
      </c>
      <c r="C747" s="104" t="s">
        <v>308</v>
      </c>
      <c r="D747" s="107">
        <f>COUNTIF(Data_Eksportir!$B$2:$B$3401,A747)</f>
        <v>1</v>
      </c>
      <c r="E747" s="105">
        <f>SUMIFS(Data_Eksportir!$N$2:$N$3401,Data_Eksportir!$B$2:$B$3401,A747)</f>
        <v>2408.3296610000002</v>
      </c>
      <c r="F747" s="105">
        <f>SUMIFS(Data_Eksportir!$N$2:$N$3401,Data_Eksportir!$B$2:$B$3401,A747,Data_Eksportir!$Q$2:$Q$3401,"Wajar")</f>
        <v>2408.3296610000002</v>
      </c>
      <c r="G747" s="108">
        <f t="shared" si="22"/>
        <v>1.0007470000000001</v>
      </c>
      <c r="H747" s="109">
        <f t="shared" si="23"/>
        <v>2408.3304080000003</v>
      </c>
    </row>
    <row r="748" spans="1:8" x14ac:dyDescent="0.3">
      <c r="A748" s="104" t="s">
        <v>19985</v>
      </c>
      <c r="B748" s="104" t="s">
        <v>284</v>
      </c>
      <c r="C748" s="104" t="s">
        <v>308</v>
      </c>
      <c r="D748" s="107">
        <f>COUNTIF(Data_Eksportir!$B$2:$B$3401,A748)</f>
        <v>4</v>
      </c>
      <c r="E748" s="105">
        <f>SUMIFS(Data_Eksportir!$N$2:$N$3401,Data_Eksportir!$B$2:$B$3401,A748)</f>
        <v>27984918.759322092</v>
      </c>
      <c r="F748" s="105">
        <f>SUMIFS(Data_Eksportir!$N$2:$N$3401,Data_Eksportir!$B$2:$B$3401,A748,Data_Eksportir!$Q$2:$Q$3401,"Wajar")</f>
        <v>27984858.858000003</v>
      </c>
      <c r="G748" s="108">
        <f t="shared" si="22"/>
        <v>4.0007479999999997</v>
      </c>
      <c r="H748" s="109">
        <f t="shared" si="23"/>
        <v>27984858.858748004</v>
      </c>
    </row>
    <row r="749" spans="1:8" x14ac:dyDescent="0.3">
      <c r="A749" s="104" t="s">
        <v>19987</v>
      </c>
      <c r="B749" s="104" t="s">
        <v>288</v>
      </c>
      <c r="C749" s="104" t="s">
        <v>311</v>
      </c>
      <c r="D749" s="107">
        <f>COUNTIF(Data_Eksportir!$B$2:$B$3401,A749)</f>
        <v>10</v>
      </c>
      <c r="E749" s="105">
        <f>SUMIFS(Data_Eksportir!$N$2:$N$3401,Data_Eksportir!$B$2:$B$3401,A749)</f>
        <v>1489982.43692</v>
      </c>
      <c r="F749" s="105">
        <f>SUMIFS(Data_Eksportir!$N$2:$N$3401,Data_Eksportir!$B$2:$B$3401,A749,Data_Eksportir!$Q$2:$Q$3401,"Wajar")</f>
        <v>246392.58902000001</v>
      </c>
      <c r="G749" s="108">
        <f t="shared" si="22"/>
        <v>10.000749000000001</v>
      </c>
      <c r="H749" s="109">
        <f t="shared" si="23"/>
        <v>246392.58976900001</v>
      </c>
    </row>
    <row r="750" spans="1:8" x14ac:dyDescent="0.3">
      <c r="A750" s="104" t="s">
        <v>19998</v>
      </c>
      <c r="B750" s="104" t="s">
        <v>305</v>
      </c>
      <c r="C750" s="104" t="s">
        <v>317</v>
      </c>
      <c r="D750" s="107">
        <f>COUNTIF(Data_Eksportir!$B$2:$B$3401,A750)</f>
        <v>1</v>
      </c>
      <c r="E750" s="105">
        <f>SUMIFS(Data_Eksportir!$N$2:$N$3401,Data_Eksportir!$B$2:$B$3401,A750)</f>
        <v>0</v>
      </c>
      <c r="F750" s="105">
        <f>SUMIFS(Data_Eksportir!$N$2:$N$3401,Data_Eksportir!$B$2:$B$3401,A750,Data_Eksportir!$Q$2:$Q$3401,"Wajar")</f>
        <v>0</v>
      </c>
      <c r="G750" s="108">
        <f t="shared" si="22"/>
        <v>1.00075</v>
      </c>
      <c r="H750" s="109">
        <f t="shared" si="23"/>
        <v>7.5000000000000002E-4</v>
      </c>
    </row>
    <row r="751" spans="1:8" x14ac:dyDescent="0.3">
      <c r="A751" s="104" t="s">
        <v>19999</v>
      </c>
      <c r="B751" s="104" t="s">
        <v>342</v>
      </c>
      <c r="C751" s="104" t="s">
        <v>308</v>
      </c>
      <c r="D751" s="107">
        <f>COUNTIF(Data_Eksportir!$B$2:$B$3401,A751)</f>
        <v>1</v>
      </c>
      <c r="E751" s="105">
        <f>SUMIFS(Data_Eksportir!$N$2:$N$3401,Data_Eksportir!$B$2:$B$3401,A751)</f>
        <v>2064.8441400000002</v>
      </c>
      <c r="F751" s="105">
        <f>SUMIFS(Data_Eksportir!$N$2:$N$3401,Data_Eksportir!$B$2:$B$3401,A751,Data_Eksportir!$Q$2:$Q$3401,"Wajar")</f>
        <v>2064.8441400000002</v>
      </c>
      <c r="G751" s="108">
        <f t="shared" si="22"/>
        <v>1.0007509999999999</v>
      </c>
      <c r="H751" s="109">
        <f t="shared" si="23"/>
        <v>2064.8448910000002</v>
      </c>
    </row>
    <row r="752" spans="1:8" x14ac:dyDescent="0.3">
      <c r="A752" s="104" t="s">
        <v>20000</v>
      </c>
      <c r="B752" s="104" t="s">
        <v>288</v>
      </c>
      <c r="C752" s="104" t="s">
        <v>311</v>
      </c>
      <c r="D752" s="107">
        <f>COUNTIF(Data_Eksportir!$B$2:$B$3401,A752)</f>
        <v>12</v>
      </c>
      <c r="E752" s="105">
        <f>SUMIFS(Data_Eksportir!$N$2:$N$3401,Data_Eksportir!$B$2:$B$3401,A752)</f>
        <v>0</v>
      </c>
      <c r="F752" s="105">
        <f>SUMIFS(Data_Eksportir!$N$2:$N$3401,Data_Eksportir!$B$2:$B$3401,A752,Data_Eksportir!$Q$2:$Q$3401,"Wajar")</f>
        <v>0</v>
      </c>
      <c r="G752" s="108">
        <f t="shared" si="22"/>
        <v>12.000752</v>
      </c>
      <c r="H752" s="109">
        <f t="shared" si="23"/>
        <v>7.5199999999999996E-4</v>
      </c>
    </row>
    <row r="753" spans="1:8" x14ac:dyDescent="0.3">
      <c r="A753" s="104" t="s">
        <v>20012</v>
      </c>
      <c r="B753" s="104" t="s">
        <v>286</v>
      </c>
      <c r="C753" s="104" t="s">
        <v>311</v>
      </c>
      <c r="D753" s="107">
        <f>COUNTIF(Data_Eksportir!$B$2:$B$3401,A753)</f>
        <v>1</v>
      </c>
      <c r="E753" s="105">
        <f>SUMIFS(Data_Eksportir!$N$2:$N$3401,Data_Eksportir!$B$2:$B$3401,A753)</f>
        <v>18535.718789999999</v>
      </c>
      <c r="F753" s="105">
        <f>SUMIFS(Data_Eksportir!$N$2:$N$3401,Data_Eksportir!$B$2:$B$3401,A753,Data_Eksportir!$Q$2:$Q$3401,"Wajar")</f>
        <v>0</v>
      </c>
      <c r="G753" s="108">
        <f t="shared" si="22"/>
        <v>1.000753</v>
      </c>
      <c r="H753" s="109">
        <f t="shared" si="23"/>
        <v>7.5299999999999998E-4</v>
      </c>
    </row>
    <row r="754" spans="1:8" x14ac:dyDescent="0.3">
      <c r="A754" s="104" t="s">
        <v>20014</v>
      </c>
      <c r="B754" s="104" t="s">
        <v>280</v>
      </c>
      <c r="C754" s="104" t="s">
        <v>311</v>
      </c>
      <c r="D754" s="107">
        <f>COUNTIF(Data_Eksportir!$B$2:$B$3401,A754)</f>
        <v>2</v>
      </c>
      <c r="E754" s="105">
        <f>SUMIFS(Data_Eksportir!$N$2:$N$3401,Data_Eksportir!$B$2:$B$3401,A754)</f>
        <v>0</v>
      </c>
      <c r="F754" s="105">
        <f>SUMIFS(Data_Eksportir!$N$2:$N$3401,Data_Eksportir!$B$2:$B$3401,A754,Data_Eksportir!$Q$2:$Q$3401,"Wajar")</f>
        <v>0</v>
      </c>
      <c r="G754" s="108">
        <f t="shared" si="22"/>
        <v>2.0007540000000001</v>
      </c>
      <c r="H754" s="109">
        <f t="shared" si="23"/>
        <v>7.54E-4</v>
      </c>
    </row>
    <row r="755" spans="1:8" x14ac:dyDescent="0.3">
      <c r="A755" s="104" t="s">
        <v>20016</v>
      </c>
      <c r="B755" s="104" t="s">
        <v>284</v>
      </c>
      <c r="C755" s="104" t="s">
        <v>308</v>
      </c>
      <c r="D755" s="107">
        <f>COUNTIF(Data_Eksportir!$B$2:$B$3401,A755)</f>
        <v>1</v>
      </c>
      <c r="E755" s="105">
        <f>SUMIFS(Data_Eksportir!$N$2:$N$3401,Data_Eksportir!$B$2:$B$3401,A755)</f>
        <v>1246038.9040000001</v>
      </c>
      <c r="F755" s="105">
        <f>SUMIFS(Data_Eksportir!$N$2:$N$3401,Data_Eksportir!$B$2:$B$3401,A755,Data_Eksportir!$Q$2:$Q$3401,"Wajar")</f>
        <v>1246038.9040000001</v>
      </c>
      <c r="G755" s="108">
        <f t="shared" si="22"/>
        <v>1.0007550000000001</v>
      </c>
      <c r="H755" s="109">
        <f t="shared" si="23"/>
        <v>1246038.904755</v>
      </c>
    </row>
    <row r="756" spans="1:8" x14ac:dyDescent="0.3">
      <c r="A756" s="104" t="s">
        <v>20017</v>
      </c>
      <c r="B756" s="104" t="s">
        <v>280</v>
      </c>
      <c r="C756" s="104" t="s">
        <v>311</v>
      </c>
      <c r="D756" s="107">
        <f>COUNTIF(Data_Eksportir!$B$2:$B$3401,A756)</f>
        <v>1</v>
      </c>
      <c r="E756" s="105">
        <f>SUMIFS(Data_Eksportir!$N$2:$N$3401,Data_Eksportir!$B$2:$B$3401,A756)</f>
        <v>1130.9426860000001</v>
      </c>
      <c r="F756" s="105">
        <f>SUMIFS(Data_Eksportir!$N$2:$N$3401,Data_Eksportir!$B$2:$B$3401,A756,Data_Eksportir!$Q$2:$Q$3401,"Wajar")</f>
        <v>1130.9426860000001</v>
      </c>
      <c r="G756" s="108">
        <f t="shared" si="22"/>
        <v>1.000756</v>
      </c>
      <c r="H756" s="109">
        <f t="shared" si="23"/>
        <v>1130.943442</v>
      </c>
    </row>
    <row r="757" spans="1:8" x14ac:dyDescent="0.3">
      <c r="A757" s="104" t="s">
        <v>20019</v>
      </c>
      <c r="B757" s="104" t="s">
        <v>292</v>
      </c>
      <c r="C757" s="104" t="s">
        <v>308</v>
      </c>
      <c r="D757" s="107">
        <f>COUNTIF(Data_Eksportir!$B$2:$B$3401,A757)</f>
        <v>3</v>
      </c>
      <c r="E757" s="105">
        <f>SUMIFS(Data_Eksportir!$N$2:$N$3401,Data_Eksportir!$B$2:$B$3401,A757)</f>
        <v>34451835.813000001</v>
      </c>
      <c r="F757" s="105">
        <f>SUMIFS(Data_Eksportir!$N$2:$N$3401,Data_Eksportir!$B$2:$B$3401,A757,Data_Eksportir!$Q$2:$Q$3401,"Wajar")</f>
        <v>104224.273</v>
      </c>
      <c r="G757" s="108">
        <f t="shared" si="22"/>
        <v>3.0007570000000001</v>
      </c>
      <c r="H757" s="109">
        <f t="shared" si="23"/>
        <v>104224.273757</v>
      </c>
    </row>
    <row r="758" spans="1:8" x14ac:dyDescent="0.3">
      <c r="A758" s="104" t="s">
        <v>20023</v>
      </c>
      <c r="B758" s="104" t="s">
        <v>286</v>
      </c>
      <c r="C758" s="104" t="s">
        <v>311</v>
      </c>
      <c r="D758" s="107">
        <f>COUNTIF(Data_Eksportir!$B$2:$B$3401,A758)</f>
        <v>2</v>
      </c>
      <c r="E758" s="105">
        <f>SUMIFS(Data_Eksportir!$N$2:$N$3401,Data_Eksportir!$B$2:$B$3401,A758)</f>
        <v>0</v>
      </c>
      <c r="F758" s="105">
        <f>SUMIFS(Data_Eksportir!$N$2:$N$3401,Data_Eksportir!$B$2:$B$3401,A758,Data_Eksportir!$Q$2:$Q$3401,"Wajar")</f>
        <v>0</v>
      </c>
      <c r="G758" s="108">
        <f t="shared" si="22"/>
        <v>2.0007579999999998</v>
      </c>
      <c r="H758" s="109">
        <f t="shared" si="23"/>
        <v>7.5799999999999999E-4</v>
      </c>
    </row>
    <row r="759" spans="1:8" x14ac:dyDescent="0.3">
      <c r="A759" s="104" t="s">
        <v>20026</v>
      </c>
      <c r="B759" s="104" t="s">
        <v>297</v>
      </c>
      <c r="C759" s="104" t="s">
        <v>308</v>
      </c>
      <c r="D759" s="107">
        <f>COUNTIF(Data_Eksportir!$B$2:$B$3401,A759)</f>
        <v>1</v>
      </c>
      <c r="E759" s="105">
        <f>SUMIFS(Data_Eksportir!$N$2:$N$3401,Data_Eksportir!$B$2:$B$3401,A759)</f>
        <v>283778.96120000002</v>
      </c>
      <c r="F759" s="105">
        <f>SUMIFS(Data_Eksportir!$N$2:$N$3401,Data_Eksportir!$B$2:$B$3401,A759,Data_Eksportir!$Q$2:$Q$3401,"Wajar")</f>
        <v>283778.96120000002</v>
      </c>
      <c r="G759" s="108">
        <f t="shared" si="22"/>
        <v>1.000759</v>
      </c>
      <c r="H759" s="109">
        <f t="shared" si="23"/>
        <v>283778.96195900004</v>
      </c>
    </row>
    <row r="760" spans="1:8" x14ac:dyDescent="0.3">
      <c r="A760" s="104" t="s">
        <v>20027</v>
      </c>
      <c r="B760" s="104" t="s">
        <v>326</v>
      </c>
      <c r="C760" s="104" t="s">
        <v>320</v>
      </c>
      <c r="D760" s="107">
        <f>COUNTIF(Data_Eksportir!$B$2:$B$3401,A760)</f>
        <v>1</v>
      </c>
      <c r="E760" s="105">
        <f>SUMIFS(Data_Eksportir!$N$2:$N$3401,Data_Eksportir!$B$2:$B$3401,A760)</f>
        <v>0</v>
      </c>
      <c r="F760" s="105">
        <f>SUMIFS(Data_Eksportir!$N$2:$N$3401,Data_Eksportir!$B$2:$B$3401,A760,Data_Eksportir!$Q$2:$Q$3401,"Wajar")</f>
        <v>0</v>
      </c>
      <c r="G760" s="108">
        <f t="shared" si="22"/>
        <v>1.0007600000000001</v>
      </c>
      <c r="H760" s="109">
        <f t="shared" si="23"/>
        <v>7.6000000000000004E-4</v>
      </c>
    </row>
    <row r="761" spans="1:8" x14ac:dyDescent="0.3">
      <c r="A761" s="104" t="s">
        <v>20029</v>
      </c>
      <c r="B761" s="104" t="s">
        <v>282</v>
      </c>
      <c r="C761" s="104" t="s">
        <v>308</v>
      </c>
      <c r="D761" s="107">
        <f>COUNTIF(Data_Eksportir!$B$2:$B$3401,A761)</f>
        <v>23</v>
      </c>
      <c r="E761" s="105">
        <f>SUMIFS(Data_Eksportir!$N$2:$N$3401,Data_Eksportir!$B$2:$B$3401,A761)</f>
        <v>1110.8007386700001</v>
      </c>
      <c r="F761" s="105">
        <f>SUMIFS(Data_Eksportir!$N$2:$N$3401,Data_Eksportir!$B$2:$B$3401,A761,Data_Eksportir!$Q$2:$Q$3401,"Wajar")</f>
        <v>1110.8007386700001</v>
      </c>
      <c r="G761" s="108">
        <f t="shared" si="22"/>
        <v>23.000761000000001</v>
      </c>
      <c r="H761" s="109">
        <f t="shared" si="23"/>
        <v>1110.8014996700001</v>
      </c>
    </row>
    <row r="762" spans="1:8" x14ac:dyDescent="0.3">
      <c r="A762" s="104" t="s">
        <v>20051</v>
      </c>
      <c r="B762" s="104" t="s">
        <v>286</v>
      </c>
      <c r="C762" s="104" t="s">
        <v>314</v>
      </c>
      <c r="D762" s="107">
        <f>COUNTIF(Data_Eksportir!$B$2:$B$3401,A762)</f>
        <v>3</v>
      </c>
      <c r="E762" s="105">
        <f>SUMIFS(Data_Eksportir!$N$2:$N$3401,Data_Eksportir!$B$2:$B$3401,A762)</f>
        <v>20315025.763489999</v>
      </c>
      <c r="F762" s="105">
        <f>SUMIFS(Data_Eksportir!$N$2:$N$3401,Data_Eksportir!$B$2:$B$3401,A762,Data_Eksportir!$Q$2:$Q$3401,"Wajar")</f>
        <v>20315025.763489999</v>
      </c>
      <c r="G762" s="108">
        <f t="shared" si="22"/>
        <v>3.0007619999999999</v>
      </c>
      <c r="H762" s="109">
        <f t="shared" si="23"/>
        <v>20315025.764252</v>
      </c>
    </row>
    <row r="763" spans="1:8" x14ac:dyDescent="0.3">
      <c r="A763" s="104" t="s">
        <v>20054</v>
      </c>
      <c r="B763" s="104" t="s">
        <v>300</v>
      </c>
      <c r="C763" s="104" t="s">
        <v>311</v>
      </c>
      <c r="D763" s="107">
        <f>COUNTIF(Data_Eksportir!$B$2:$B$3401,A763)</f>
        <v>2</v>
      </c>
      <c r="E763" s="105">
        <f>SUMIFS(Data_Eksportir!$N$2:$N$3401,Data_Eksportir!$B$2:$B$3401,A763)</f>
        <v>1062.6278916000001</v>
      </c>
      <c r="F763" s="105">
        <f>SUMIFS(Data_Eksportir!$N$2:$N$3401,Data_Eksportir!$B$2:$B$3401,A763,Data_Eksportir!$Q$2:$Q$3401,"Wajar")</f>
        <v>1062.6278916000001</v>
      </c>
      <c r="G763" s="108">
        <f t="shared" si="22"/>
        <v>2.0007630000000001</v>
      </c>
      <c r="H763" s="109">
        <f t="shared" si="23"/>
        <v>1062.6286546000001</v>
      </c>
    </row>
    <row r="764" spans="1:8" x14ac:dyDescent="0.3">
      <c r="A764" s="104" t="s">
        <v>20057</v>
      </c>
      <c r="B764" s="104" t="s">
        <v>297</v>
      </c>
      <c r="C764" s="104" t="s">
        <v>320</v>
      </c>
      <c r="D764" s="107">
        <f>COUNTIF(Data_Eksportir!$B$2:$B$3401,A764)</f>
        <v>1</v>
      </c>
      <c r="E764" s="105">
        <f>SUMIFS(Data_Eksportir!$N$2:$N$3401,Data_Eksportir!$B$2:$B$3401,A764)</f>
        <v>0</v>
      </c>
      <c r="F764" s="105">
        <f>SUMIFS(Data_Eksportir!$N$2:$N$3401,Data_Eksportir!$B$2:$B$3401,A764,Data_Eksportir!$Q$2:$Q$3401,"Wajar")</f>
        <v>0</v>
      </c>
      <c r="G764" s="108">
        <f t="shared" si="22"/>
        <v>1.000764</v>
      </c>
      <c r="H764" s="109">
        <f t="shared" si="23"/>
        <v>7.6400000000000003E-4</v>
      </c>
    </row>
    <row r="765" spans="1:8" x14ac:dyDescent="0.3">
      <c r="A765" s="104" t="s">
        <v>20058</v>
      </c>
      <c r="B765" s="104" t="s">
        <v>293</v>
      </c>
      <c r="C765" s="104" t="s">
        <v>308</v>
      </c>
      <c r="D765" s="107">
        <f>COUNTIF(Data_Eksportir!$B$2:$B$3401,A765)</f>
        <v>6</v>
      </c>
      <c r="E765" s="105">
        <f>SUMIFS(Data_Eksportir!$N$2:$N$3401,Data_Eksportir!$B$2:$B$3401,A765)</f>
        <v>3198979.4442000003</v>
      </c>
      <c r="F765" s="105">
        <f>SUMIFS(Data_Eksportir!$N$2:$N$3401,Data_Eksportir!$B$2:$B$3401,A765,Data_Eksportir!$Q$2:$Q$3401,"Wajar")</f>
        <v>725598.64440000011</v>
      </c>
      <c r="G765" s="108">
        <f t="shared" si="22"/>
        <v>6.0007650000000003</v>
      </c>
      <c r="H765" s="109">
        <f t="shared" si="23"/>
        <v>725598.64516500011</v>
      </c>
    </row>
    <row r="766" spans="1:8" x14ac:dyDescent="0.3">
      <c r="A766" s="104" t="s">
        <v>20061</v>
      </c>
      <c r="B766" s="104" t="s">
        <v>284</v>
      </c>
      <c r="C766" s="104" t="s">
        <v>314</v>
      </c>
      <c r="D766" s="107">
        <f>COUNTIF(Data_Eksportir!$B$2:$B$3401,A766)</f>
        <v>1</v>
      </c>
      <c r="E766" s="105">
        <f>SUMIFS(Data_Eksportir!$N$2:$N$3401,Data_Eksportir!$B$2:$B$3401,A766)</f>
        <v>199426.68109999999</v>
      </c>
      <c r="F766" s="105">
        <f>SUMIFS(Data_Eksportir!$N$2:$N$3401,Data_Eksportir!$B$2:$B$3401,A766,Data_Eksportir!$Q$2:$Q$3401,"Wajar")</f>
        <v>199426.68109999999</v>
      </c>
      <c r="G766" s="108">
        <f t="shared" si="22"/>
        <v>1.000766</v>
      </c>
      <c r="H766" s="109">
        <f t="shared" si="23"/>
        <v>199426.681866</v>
      </c>
    </row>
    <row r="767" spans="1:8" x14ac:dyDescent="0.3">
      <c r="A767" s="104" t="s">
        <v>20062</v>
      </c>
      <c r="B767" s="104" t="s">
        <v>280</v>
      </c>
      <c r="C767" s="104" t="s">
        <v>320</v>
      </c>
      <c r="D767" s="107">
        <f>COUNTIF(Data_Eksportir!$B$2:$B$3401,A767)</f>
        <v>1</v>
      </c>
      <c r="E767" s="105">
        <f>SUMIFS(Data_Eksportir!$N$2:$N$3401,Data_Eksportir!$B$2:$B$3401,A767)</f>
        <v>281250</v>
      </c>
      <c r="F767" s="105">
        <f>SUMIFS(Data_Eksportir!$N$2:$N$3401,Data_Eksportir!$B$2:$B$3401,A767,Data_Eksportir!$Q$2:$Q$3401,"Wajar")</f>
        <v>0</v>
      </c>
      <c r="G767" s="108">
        <f t="shared" si="22"/>
        <v>1.000767</v>
      </c>
      <c r="H767" s="109">
        <f t="shared" si="23"/>
        <v>7.67E-4</v>
      </c>
    </row>
    <row r="768" spans="1:8" x14ac:dyDescent="0.3">
      <c r="A768" s="104" t="s">
        <v>20064</v>
      </c>
      <c r="B768" s="104" t="s">
        <v>286</v>
      </c>
      <c r="C768" s="104" t="s">
        <v>308</v>
      </c>
      <c r="D768" s="107">
        <f>COUNTIF(Data_Eksportir!$B$2:$B$3401,A768)</f>
        <v>2</v>
      </c>
      <c r="E768" s="105">
        <f>SUMIFS(Data_Eksportir!$N$2:$N$3401,Data_Eksportir!$B$2:$B$3401,A768)</f>
        <v>143754.93210000001</v>
      </c>
      <c r="F768" s="105">
        <f>SUMIFS(Data_Eksportir!$N$2:$N$3401,Data_Eksportir!$B$2:$B$3401,A768,Data_Eksportir!$Q$2:$Q$3401,"Wajar")</f>
        <v>143754.93210000001</v>
      </c>
      <c r="G768" s="108">
        <f t="shared" si="22"/>
        <v>2.0007679999999999</v>
      </c>
      <c r="H768" s="109">
        <f t="shared" si="23"/>
        <v>143754.932868</v>
      </c>
    </row>
    <row r="769" spans="1:8" x14ac:dyDescent="0.3">
      <c r="A769" s="104" t="s">
        <v>20067</v>
      </c>
      <c r="B769" s="104" t="s">
        <v>294</v>
      </c>
      <c r="C769" s="104" t="s">
        <v>308</v>
      </c>
      <c r="D769" s="107">
        <f>COUNTIF(Data_Eksportir!$B$2:$B$3401,A769)</f>
        <v>5</v>
      </c>
      <c r="E769" s="105">
        <f>SUMIFS(Data_Eksportir!$N$2:$N$3401,Data_Eksportir!$B$2:$B$3401,A769)</f>
        <v>3487.1584121000001</v>
      </c>
      <c r="F769" s="105">
        <f>SUMIFS(Data_Eksportir!$N$2:$N$3401,Data_Eksportir!$B$2:$B$3401,A769,Data_Eksportir!$Q$2:$Q$3401,"Wajar")</f>
        <v>3487.1584121000001</v>
      </c>
      <c r="G769" s="108">
        <f t="shared" si="22"/>
        <v>5.000769</v>
      </c>
      <c r="H769" s="109">
        <f t="shared" si="23"/>
        <v>3487.1591811000003</v>
      </c>
    </row>
    <row r="770" spans="1:8" x14ac:dyDescent="0.3">
      <c r="A770" s="104" t="s">
        <v>20073</v>
      </c>
      <c r="B770" s="104" t="s">
        <v>307</v>
      </c>
      <c r="C770" s="104" t="s">
        <v>308</v>
      </c>
      <c r="D770" s="107">
        <f>COUNTIF(Data_Eksportir!$B$2:$B$3401,A770)</f>
        <v>8</v>
      </c>
      <c r="E770" s="105">
        <f>SUMIFS(Data_Eksportir!$N$2:$N$3401,Data_Eksportir!$B$2:$B$3401,A770)</f>
        <v>556554.92499999993</v>
      </c>
      <c r="F770" s="105">
        <f>SUMIFS(Data_Eksportir!$N$2:$N$3401,Data_Eksportir!$B$2:$B$3401,A770,Data_Eksportir!$Q$2:$Q$3401,"Wajar")</f>
        <v>136648.4258</v>
      </c>
      <c r="G770" s="108">
        <f t="shared" si="22"/>
        <v>8.0007699999999993</v>
      </c>
      <c r="H770" s="109">
        <f t="shared" si="23"/>
        <v>136648.42657000001</v>
      </c>
    </row>
    <row r="771" spans="1:8" x14ac:dyDescent="0.3">
      <c r="A771" s="104" t="s">
        <v>20078</v>
      </c>
      <c r="B771" s="104" t="s">
        <v>282</v>
      </c>
      <c r="C771" s="104" t="s">
        <v>320</v>
      </c>
      <c r="D771" s="107">
        <f>COUNTIF(Data_Eksportir!$B$2:$B$3401,A771)</f>
        <v>8</v>
      </c>
      <c r="E771" s="105">
        <f>SUMIFS(Data_Eksportir!$N$2:$N$3401,Data_Eksportir!$B$2:$B$3401,A771)</f>
        <v>126534.29123959001</v>
      </c>
      <c r="F771" s="105">
        <f>SUMIFS(Data_Eksportir!$N$2:$N$3401,Data_Eksportir!$B$2:$B$3401,A771,Data_Eksportir!$Q$2:$Q$3401,"Wajar")</f>
        <v>126520.74838</v>
      </c>
      <c r="G771" s="108">
        <f t="shared" si="22"/>
        <v>8.0007710000000003</v>
      </c>
      <c r="H771" s="109">
        <f t="shared" si="23"/>
        <v>126520.74915100001</v>
      </c>
    </row>
    <row r="772" spans="1:8" x14ac:dyDescent="0.3">
      <c r="A772" s="104" t="s">
        <v>20086</v>
      </c>
      <c r="B772" s="104" t="s">
        <v>292</v>
      </c>
      <c r="C772" s="104" t="s">
        <v>311</v>
      </c>
      <c r="D772" s="107">
        <f>COUNTIF(Data_Eksportir!$B$2:$B$3401,A772)</f>
        <v>4</v>
      </c>
      <c r="E772" s="105">
        <f>SUMIFS(Data_Eksportir!$N$2:$N$3401,Data_Eksportir!$B$2:$B$3401,A772)</f>
        <v>289538.09240300005</v>
      </c>
      <c r="F772" s="105">
        <f>SUMIFS(Data_Eksportir!$N$2:$N$3401,Data_Eksportir!$B$2:$B$3401,A772,Data_Eksportir!$Q$2:$Q$3401,"Wajar")</f>
        <v>289538.09240300005</v>
      </c>
      <c r="G772" s="108">
        <f t="shared" si="22"/>
        <v>4.0007720000000004</v>
      </c>
      <c r="H772" s="109">
        <f t="shared" si="23"/>
        <v>289538.09317500005</v>
      </c>
    </row>
    <row r="773" spans="1:8" x14ac:dyDescent="0.3">
      <c r="A773" s="104" t="s">
        <v>20091</v>
      </c>
      <c r="B773" s="104" t="s">
        <v>286</v>
      </c>
      <c r="C773" s="104" t="s">
        <v>314</v>
      </c>
      <c r="D773" s="107">
        <f>COUNTIF(Data_Eksportir!$B$2:$B$3401,A773)</f>
        <v>26</v>
      </c>
      <c r="E773" s="105">
        <f>SUMIFS(Data_Eksportir!$N$2:$N$3401,Data_Eksportir!$B$2:$B$3401,A773)</f>
        <v>9432573.9160329998</v>
      </c>
      <c r="F773" s="105">
        <f>SUMIFS(Data_Eksportir!$N$2:$N$3401,Data_Eksportir!$B$2:$B$3401,A773,Data_Eksportir!$Q$2:$Q$3401,"Wajar")</f>
        <v>1962516.8839829997</v>
      </c>
      <c r="G773" s="108">
        <f t="shared" si="22"/>
        <v>26.000772999999999</v>
      </c>
      <c r="H773" s="109">
        <f t="shared" si="23"/>
        <v>1962516.8847559998</v>
      </c>
    </row>
    <row r="774" spans="1:8" x14ac:dyDescent="0.3">
      <c r="A774" s="104" t="s">
        <v>20111</v>
      </c>
      <c r="B774" s="104" t="s">
        <v>286</v>
      </c>
      <c r="C774" s="104" t="s">
        <v>311</v>
      </c>
      <c r="D774" s="107">
        <f>COUNTIF(Data_Eksportir!$B$2:$B$3401,A774)</f>
        <v>5</v>
      </c>
      <c r="E774" s="105">
        <f>SUMIFS(Data_Eksportir!$N$2:$N$3401,Data_Eksportir!$B$2:$B$3401,A774)</f>
        <v>1204815.0309599999</v>
      </c>
      <c r="F774" s="105">
        <f>SUMIFS(Data_Eksportir!$N$2:$N$3401,Data_Eksportir!$B$2:$B$3401,A774,Data_Eksportir!$Q$2:$Q$3401,"Wajar")</f>
        <v>281921.59415999998</v>
      </c>
      <c r="G774" s="108">
        <f t="shared" si="22"/>
        <v>5.0007739999999998</v>
      </c>
      <c r="H774" s="109">
        <f t="shared" si="23"/>
        <v>281921.59493399999</v>
      </c>
    </row>
  </sheetData>
  <autoFilter ref="A1:H774" xr:uid="{00000000-0009-0000-0000-000009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Dashboard</vt:lpstr>
      <vt:lpstr>Ringkasan</vt:lpstr>
      <vt:lpstr>Bab_HS</vt:lpstr>
      <vt:lpstr>Top_HS</vt:lpstr>
      <vt:lpstr>Eksportir</vt:lpstr>
      <vt:lpstr>Celah_Pasokan</vt:lpstr>
      <vt:lpstr>Metode_Catatan</vt:lpstr>
      <vt:lpstr>Data_HS</vt:lpstr>
      <vt:lpstr>Data_Eksportir</vt:lpstr>
      <vt:lpstr>Profil_Perusahaan</vt:lpstr>
      <vt:lpstr>p_bulan</vt:lpstr>
      <vt:lpstr>p_listing_rendah</vt:lpstr>
      <vt:lpstr>p_nilai_besar</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2026-10-04T08:05:21Z</dcterms:created>
  <dcterms:modified xsi:type="dcterms:W3CDTF">2026-10-04T08:11:46Z</dcterms:modified>
  <dc:language>en-US</dc:language>
</cp:coreProperties>
</file>